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1.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comments3.xml" ContentType="application/vnd.openxmlformats-officedocument.spreadsheetml.comments+xml"/>
  <Override PartName="/xl/threadedComments/threadedComment2.xml" ContentType="application/vnd.ms-excel.threadedcomments+xml"/>
  <Override PartName="/xl/tables/table3.xml" ContentType="application/vnd.openxmlformats-officedocument.spreadsheetml.table+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tennessee.sharepoint.com/sites/T_JJ_TAMP/Shared Documents/Data and Reports/Task8-TAMP Consistency Determination Data/2022 TAMP/"/>
    </mc:Choice>
  </mc:AlternateContent>
  <xr:revisionPtr revIDLastSave="3769" documentId="8_{3D49A68F-B1F8-490D-B4AC-FBC589B7ADBE}" xr6:coauthVersionLast="47" xr6:coauthVersionMax="47" xr10:uidLastSave="{93586431-189C-4A11-B3CB-3BDBAA89CCF0}"/>
  <bookViews>
    <workbookView xWindow="-120" yWindow="-120" windowWidth="29040" windowHeight="15840" tabRatio="823" xr2:uid="{00000000-000D-0000-FFFF-FFFF00000000}"/>
  </bookViews>
  <sheets>
    <sheet name="Table D-1 Template" sheetId="12" r:id="rId1"/>
    <sheet name="Summary-CH" sheetId="3" r:id="rId2"/>
    <sheet name="Summary-SG" sheetId="4" r:id="rId3"/>
    <sheet name="Summary-MW" sheetId="15" r:id="rId4"/>
    <sheet name="TAMP Data (Import Here)" sheetId="1" r:id="rId5"/>
    <sheet name="TAMP Data orig2022-06-14" sheetId="20" r:id="rId6"/>
    <sheet name="TAMP Data Backup 5-27-22" sheetId="11" r:id="rId7"/>
    <sheet name="Query 2022-05-27" sheetId="13" r:id="rId8"/>
    <sheet name="Query 2022-02-14" sheetId="2" r:id="rId9"/>
    <sheet name="Lookup Values &amp; Picklists" sheetId="14" r:id="rId10"/>
  </sheets>
  <definedNames>
    <definedName name="_xlnm._FilterDatabase" localSheetId="4" hidden="1">'TAMP Data (Import Here)'!$A$2:$AL$2348</definedName>
    <definedName name="_xlnm._FilterDatabase" localSheetId="6" hidden="1">'TAMP Data Backup 5-27-22'!$A$2:$AK$2312</definedName>
  </definedNames>
  <calcPr calcId="191028"/>
  <pivotCaches>
    <pivotCache cacheId="0" r:id="rId11"/>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2314" i="1" l="1"/>
  <c r="AJ826" i="1"/>
  <c r="AH826" i="1"/>
  <c r="AJ2313" i="1"/>
  <c r="AJ819" i="1"/>
  <c r="AH819" i="1"/>
  <c r="R9" i="12"/>
  <c r="S7" i="12"/>
  <c r="R7" i="12"/>
  <c r="S6" i="12"/>
  <c r="R6" i="12"/>
  <c r="S5" i="12"/>
  <c r="R5" i="12"/>
  <c r="H9" i="12"/>
  <c r="I7" i="12"/>
  <c r="H7" i="12"/>
  <c r="I6" i="12"/>
  <c r="H6" i="12"/>
  <c r="I5" i="12"/>
  <c r="H5" i="12"/>
  <c r="AJ2348" i="1"/>
  <c r="AJ665" i="1"/>
  <c r="AH665" i="1"/>
  <c r="AE2348" i="1"/>
  <c r="AE665" i="1"/>
  <c r="AC665" i="1"/>
  <c r="AC1" i="1"/>
  <c r="AA1" i="1"/>
  <c r="AI1" i="1"/>
  <c r="AH1" i="1"/>
  <c r="AG1" i="1"/>
  <c r="AF1" i="1"/>
  <c r="AD1" i="1"/>
  <c r="AB1" i="1"/>
  <c r="AJ2347" i="1"/>
  <c r="AJ604" i="1"/>
  <c r="AH604" i="1"/>
  <c r="AE2347" i="1"/>
  <c r="AE604" i="1"/>
  <c r="AC604" i="1"/>
  <c r="AJ2346" i="1"/>
  <c r="AJ676" i="1"/>
  <c r="AH676" i="1"/>
  <c r="AE2346" i="1"/>
  <c r="AE676" i="1"/>
  <c r="AC676" i="1"/>
  <c r="AJ2345" i="1"/>
  <c r="AJ675" i="1"/>
  <c r="AH675" i="1"/>
  <c r="AE2345" i="1"/>
  <c r="AE675" i="1"/>
  <c r="AC675" i="1"/>
  <c r="AJ2344" i="1"/>
  <c r="AJ693" i="1"/>
  <c r="AH693" i="1"/>
  <c r="AE2344" i="1"/>
  <c r="AE693" i="1"/>
  <c r="AC693" i="1"/>
  <c r="AJ2343" i="1"/>
  <c r="AJ667" i="1"/>
  <c r="AH667" i="1"/>
  <c r="AE2343" i="1"/>
  <c r="AE667" i="1"/>
  <c r="AC667" i="1"/>
  <c r="AJ2342" i="1"/>
  <c r="AJ666" i="1"/>
  <c r="AH666" i="1"/>
  <c r="AE2342" i="1"/>
  <c r="AE666" i="1"/>
  <c r="AC666" i="1"/>
  <c r="AJ2341" i="1"/>
  <c r="AJ504" i="1"/>
  <c r="AH504" i="1"/>
  <c r="AE2341" i="1"/>
  <c r="AE504" i="1"/>
  <c r="AC504" i="1"/>
  <c r="AJ2340" i="1"/>
  <c r="AJ496" i="1"/>
  <c r="AH496" i="1"/>
  <c r="AE2340" i="1"/>
  <c r="AE496" i="1"/>
  <c r="AC496" i="1"/>
  <c r="AJ2339" i="1"/>
  <c r="AJ502" i="1"/>
  <c r="AH502" i="1"/>
  <c r="AE2339" i="1"/>
  <c r="AE502" i="1"/>
  <c r="AC502" i="1"/>
  <c r="AJ2338" i="1"/>
  <c r="AJ465" i="1"/>
  <c r="AH465" i="1"/>
  <c r="AE2338" i="1"/>
  <c r="AE465" i="1"/>
  <c r="AC465" i="1"/>
  <c r="AJ2337" i="1"/>
  <c r="AJ794" i="1"/>
  <c r="AH794" i="1"/>
  <c r="AE2337" i="1"/>
  <c r="AE794" i="1"/>
  <c r="AC794" i="1"/>
  <c r="AJ2336" i="1"/>
  <c r="AJ485" i="1"/>
  <c r="AH485" i="1"/>
  <c r="AE2336" i="1"/>
  <c r="AE485" i="1"/>
  <c r="AC485" i="1"/>
  <c r="AJ2335" i="1"/>
  <c r="AJ464" i="1"/>
  <c r="AH464" i="1"/>
  <c r="AE2335" i="1"/>
  <c r="AE464" i="1"/>
  <c r="AJ2334" i="1"/>
  <c r="AJ476" i="1"/>
  <c r="AH476" i="1"/>
  <c r="AE2334" i="1"/>
  <c r="AE476" i="1"/>
  <c r="AC476" i="1"/>
  <c r="AJ475" i="1"/>
  <c r="AJ2333" i="1"/>
  <c r="AH475" i="1"/>
  <c r="AE2333" i="1"/>
  <c r="AE475" i="1"/>
  <c r="AC475" i="1"/>
  <c r="AJ2332" i="1"/>
  <c r="AJ400" i="1"/>
  <c r="AH400" i="1"/>
  <c r="AE2332" i="1"/>
  <c r="AE400" i="1"/>
  <c r="AC400" i="1"/>
  <c r="AJ2331" i="1"/>
  <c r="AJ406" i="1"/>
  <c r="AH406" i="1"/>
  <c r="AE2331" i="1"/>
  <c r="AE406" i="1"/>
  <c r="AC406" i="1"/>
  <c r="AJ2330" i="1"/>
  <c r="AJ430" i="1"/>
  <c r="AH430" i="1"/>
  <c r="AE2330" i="1"/>
  <c r="AE430" i="1"/>
  <c r="AC430" i="1"/>
  <c r="AJ2329" i="1"/>
  <c r="AJ409" i="1"/>
  <c r="AH409" i="1"/>
  <c r="AE2329" i="1"/>
  <c r="AE409" i="1"/>
  <c r="AC409" i="1"/>
  <c r="AJ2328" i="1"/>
  <c r="AJ401" i="1"/>
  <c r="AH401" i="1"/>
  <c r="AE2328" i="1"/>
  <c r="AE401" i="1"/>
  <c r="AC401" i="1"/>
  <c r="AJ2327" i="1"/>
  <c r="AJ841" i="1"/>
  <c r="AH841" i="1"/>
  <c r="AE2327" i="1"/>
  <c r="AE841" i="1"/>
  <c r="AC841" i="1"/>
  <c r="AJ2326" i="1"/>
  <c r="AJ390" i="1"/>
  <c r="AE2326" i="1"/>
  <c r="AE390" i="1"/>
  <c r="AJ2325" i="1"/>
  <c r="AJ931" i="1"/>
  <c r="AH931" i="1"/>
  <c r="AE2325" i="1"/>
  <c r="AE931" i="1"/>
  <c r="AC931" i="1"/>
  <c r="AC755" i="1"/>
  <c r="K16" i="4" l="1"/>
  <c r="O15" i="4" s="1"/>
  <c r="J16" i="4"/>
  <c r="J15" i="4"/>
  <c r="K15" i="4"/>
  <c r="K13" i="4"/>
  <c r="K14" i="4"/>
  <c r="J12" i="4"/>
  <c r="K12" i="4"/>
  <c r="K10" i="4"/>
  <c r="J10" i="4"/>
  <c r="K9" i="4"/>
  <c r="J9" i="4"/>
  <c r="K8" i="4"/>
  <c r="J8" i="4"/>
  <c r="K7" i="4"/>
  <c r="J6" i="4"/>
  <c r="J19" i="4" a="1"/>
  <c r="J19" i="4" s="1"/>
  <c r="J14" i="4"/>
  <c r="J9" i="12"/>
  <c r="K6" i="4"/>
  <c r="R13" i="4"/>
  <c r="R9" i="4"/>
  <c r="R7" i="4"/>
  <c r="R8" i="4"/>
  <c r="R6" i="4"/>
  <c r="K18" i="4" l="1"/>
  <c r="H10" i="12"/>
  <c r="I10" i="12"/>
  <c r="K19" i="4"/>
  <c r="O13" i="4"/>
  <c r="O11" i="4"/>
  <c r="O9" i="4"/>
  <c r="J18" i="4"/>
  <c r="O8" i="4" s="1"/>
  <c r="AJ2324" i="1" l="1"/>
  <c r="AJ923" i="1"/>
  <c r="AE2324" i="1"/>
  <c r="AE923" i="1"/>
  <c r="AJ2323" i="1"/>
  <c r="AJ365" i="1"/>
  <c r="AJ1" i="1" s="1"/>
  <c r="AE2323" i="1"/>
  <c r="AE365" i="1"/>
  <c r="AJ2322" i="1"/>
  <c r="AJ929" i="1"/>
  <c r="AE2322" i="1"/>
  <c r="AE929" i="1"/>
  <c r="AE2321" i="1"/>
  <c r="AE922" i="1"/>
  <c r="AE2320" i="1"/>
  <c r="AE755" i="1"/>
  <c r="AE2319" i="1" l="1"/>
  <c r="AE652" i="1"/>
  <c r="AE819" i="1"/>
  <c r="AC652" i="1"/>
  <c r="R15" i="4"/>
  <c r="R11" i="4"/>
  <c r="R12" i="4"/>
  <c r="AC960" i="1"/>
  <c r="AE2318" i="1"/>
  <c r="Y2318" i="1"/>
  <c r="AC857" i="1"/>
  <c r="AE857" i="1" s="1"/>
  <c r="AE2317" i="1"/>
  <c r="Y2317" i="1"/>
  <c r="AC855" i="1"/>
  <c r="AE2316" i="1"/>
  <c r="AC828" i="1"/>
  <c r="AE2315" i="1"/>
  <c r="Y2315" i="1"/>
  <c r="AC826" i="1"/>
  <c r="AE2314" i="1"/>
  <c r="Y2314" i="1"/>
  <c r="AE2313" i="1"/>
  <c r="AE960" i="1"/>
  <c r="AE855" i="1"/>
  <c r="AE828" i="1"/>
  <c r="AE826" i="1"/>
  <c r="AC819" i="1"/>
  <c r="Y2313" i="1"/>
  <c r="Y843" i="1"/>
  <c r="Y818" i="1"/>
  <c r="Y749" i="1"/>
  <c r="O15" i="15"/>
  <c r="S15" i="15" s="1"/>
  <c r="K15" i="15"/>
  <c r="J15" i="15"/>
  <c r="S6" i="15"/>
  <c r="P6" i="15"/>
  <c r="Y155" i="1"/>
  <c r="Y574" i="1"/>
  <c r="Y111" i="1"/>
  <c r="Y87" i="1"/>
  <c r="Y88" i="1"/>
  <c r="Y89" i="1"/>
  <c r="Y154" i="1"/>
  <c r="Y110" i="1"/>
  <c r="Y261" i="1"/>
  <c r="Y82" i="1"/>
  <c r="Y83" i="1"/>
  <c r="Y84" i="1"/>
  <c r="Y85" i="1"/>
  <c r="Y86" i="1"/>
  <c r="Y454" i="1"/>
  <c r="Y153" i="1"/>
  <c r="Y1107" i="1"/>
  <c r="Y990" i="1"/>
  <c r="Y645" i="1"/>
  <c r="Y643" i="1"/>
  <c r="Y452" i="1"/>
  <c r="Y910" i="1"/>
  <c r="Y109" i="1"/>
  <c r="Y108" i="1"/>
  <c r="Y1027" i="1"/>
  <c r="Y259" i="1"/>
  <c r="Y260" i="1"/>
  <c r="Y1081" i="1"/>
  <c r="Y1080" i="1"/>
  <c r="Y1068" i="1"/>
  <c r="Y1069" i="1"/>
  <c r="Y942" i="1"/>
  <c r="Y1070" i="1"/>
  <c r="Y1071" i="1"/>
  <c r="Y1072" i="1"/>
  <c r="Y1073" i="1"/>
  <c r="Y1074" i="1"/>
  <c r="Y1075" i="1"/>
  <c r="Y1076" i="1"/>
  <c r="Y256" i="1"/>
  <c r="Y257" i="1"/>
  <c r="Y81" i="1"/>
  <c r="Y1077" i="1"/>
  <c r="Y1078" i="1"/>
  <c r="Y107" i="1"/>
  <c r="Y258" i="1"/>
  <c r="Y1079" i="1"/>
  <c r="Y1067" i="1"/>
  <c r="Y908" i="1"/>
  <c r="Y854" i="1"/>
  <c r="Y255" i="1"/>
  <c r="Y80" i="1"/>
  <c r="Y1053" i="1"/>
  <c r="Y1054" i="1"/>
  <c r="Y1055" i="1"/>
  <c r="Y1056" i="1"/>
  <c r="Y1057" i="1"/>
  <c r="Y1058" i="1"/>
  <c r="Y1059" i="1"/>
  <c r="Y1060" i="1"/>
  <c r="Y106" i="1"/>
  <c r="Y1022" i="1"/>
  <c r="Y816" i="1"/>
  <c r="Y817" i="1"/>
  <c r="Y1061" i="1"/>
  <c r="Y1062" i="1"/>
  <c r="Y1063" i="1"/>
  <c r="Y1064" i="1"/>
  <c r="Y1065" i="1"/>
  <c r="Y1066" i="1"/>
  <c r="Y917" i="1"/>
  <c r="Y101" i="1"/>
  <c r="Y152" i="1"/>
  <c r="Y102" i="1"/>
  <c r="Y253" i="1"/>
  <c r="Y1046" i="1"/>
  <c r="Y1047" i="1"/>
  <c r="Y1048" i="1"/>
  <c r="Y1049" i="1"/>
  <c r="Y1050" i="1"/>
  <c r="Y1051" i="1"/>
  <c r="Y103" i="1"/>
  <c r="Y1052" i="1"/>
  <c r="Y254" i="1"/>
  <c r="Y104" i="1"/>
  <c r="Y105" i="1"/>
  <c r="Y252" i="1"/>
  <c r="Y151" i="1"/>
  <c r="Y827" i="1"/>
  <c r="Y1045" i="1"/>
  <c r="Y100" i="1"/>
  <c r="Y1185" i="1"/>
  <c r="Y150" i="1"/>
  <c r="Y1125" i="1"/>
  <c r="Y251" i="1"/>
  <c r="Y909" i="1"/>
  <c r="Y250" i="1"/>
  <c r="Y249" i="1"/>
  <c r="Y1158" i="1"/>
  <c r="Y1159" i="1"/>
  <c r="Y1043" i="1"/>
  <c r="Y1044" i="1"/>
  <c r="Y263" i="1"/>
  <c r="Y737" i="1"/>
  <c r="Y248" i="1"/>
  <c r="Y1164" i="1"/>
  <c r="Y1100" i="1"/>
  <c r="Y1041" i="1"/>
  <c r="Y1042" i="1"/>
  <c r="Y1101" i="1"/>
  <c r="Y1026" i="1"/>
  <c r="Y1102" i="1"/>
  <c r="Y1183" i="1"/>
  <c r="Y1184" i="1"/>
  <c r="Y919" i="1"/>
  <c r="Y149" i="1"/>
  <c r="Y1103" i="1"/>
  <c r="Y247" i="1"/>
  <c r="Y527" i="1"/>
  <c r="Y594" i="1"/>
  <c r="Y1157" i="1"/>
  <c r="Y1182" i="1"/>
  <c r="Y1040" i="1"/>
  <c r="Y148" i="1"/>
  <c r="Y1106" i="1"/>
  <c r="Y1181" i="1"/>
  <c r="Y245" i="1"/>
  <c r="Y1039" i="1"/>
  <c r="Y244" i="1"/>
  <c r="Y440" i="1"/>
  <c r="Y147" i="1"/>
  <c r="Y1180" i="1"/>
  <c r="Y1179" i="1"/>
  <c r="Y851" i="1"/>
  <c r="Y1163" i="1"/>
  <c r="Y1177" i="1"/>
  <c r="Y1178" i="1"/>
  <c r="Y99" i="1"/>
  <c r="Y146" i="1"/>
  <c r="Y243" i="1"/>
  <c r="Y1162" i="1"/>
  <c r="Y1169" i="1"/>
  <c r="Y1170" i="1"/>
  <c r="Y1171" i="1"/>
  <c r="Y1172" i="1"/>
  <c r="Y1154" i="1"/>
  <c r="Y1173" i="1"/>
  <c r="Y1174" i="1"/>
  <c r="Y1175" i="1"/>
  <c r="Y1155" i="1"/>
  <c r="Y1156" i="1"/>
  <c r="Y1176" i="1"/>
  <c r="Y98" i="1"/>
  <c r="Y145" i="1"/>
  <c r="Y144" i="1"/>
  <c r="Y1123" i="1"/>
  <c r="Y1124" i="1"/>
  <c r="Y1121" i="1"/>
  <c r="Y1021" i="1"/>
  <c r="Y143" i="1"/>
  <c r="Y242" i="1"/>
  <c r="Y1020" i="1"/>
  <c r="Y97" i="1"/>
  <c r="Y241" i="1"/>
  <c r="Y722" i="1"/>
  <c r="Y780" i="1"/>
  <c r="Y96" i="1"/>
  <c r="Y142" i="1"/>
  <c r="Y569" i="1"/>
  <c r="Y462" i="1"/>
  <c r="Y240" i="1"/>
  <c r="Y1168" i="1"/>
  <c r="Y239" i="1"/>
  <c r="Y823" i="1"/>
  <c r="Y941" i="1"/>
  <c r="Y1148" i="1"/>
  <c r="Y1153" i="1"/>
  <c r="Y141" i="1"/>
  <c r="Y262" i="1"/>
  <c r="Y650" i="1"/>
  <c r="Y138" i="1"/>
  <c r="Y139" i="1"/>
  <c r="Y140" i="1"/>
  <c r="Y800" i="1"/>
  <c r="Y137" i="1"/>
  <c r="Y1167" i="1"/>
  <c r="Y1150" i="1"/>
  <c r="Y1151" i="1"/>
  <c r="Y1152" i="1"/>
  <c r="Y785" i="1"/>
  <c r="Y838" i="1"/>
  <c r="Y231" i="1"/>
  <c r="Y232" i="1"/>
  <c r="Y233" i="1"/>
  <c r="Y379" i="1"/>
  <c r="Y121" i="1"/>
  <c r="Y234" i="1"/>
  <c r="Y235" i="1"/>
  <c r="Y904" i="1"/>
  <c r="Y846" i="1"/>
  <c r="Y905" i="1"/>
  <c r="Y906" i="1"/>
  <c r="Y641" i="1"/>
  <c r="Y866" i="1"/>
  <c r="Y122" i="1"/>
  <c r="Y236" i="1"/>
  <c r="Y123" i="1"/>
  <c r="Y124" i="1"/>
  <c r="Y237" i="1"/>
  <c r="Y238" i="1"/>
  <c r="Y453" i="1"/>
  <c r="Y883" i="1"/>
  <c r="Y1019" i="1"/>
  <c r="Y125" i="1"/>
  <c r="Y126" i="1"/>
  <c r="Y997" i="1"/>
  <c r="Y902" i="1"/>
  <c r="Y903" i="1"/>
  <c r="Y819" i="1"/>
  <c r="Y79" i="1"/>
  <c r="Y201" i="1"/>
  <c r="Y202" i="1"/>
  <c r="Y203" i="1"/>
  <c r="Y204" i="1"/>
  <c r="Y205" i="1"/>
  <c r="Y206" i="1"/>
  <c r="Y207" i="1"/>
  <c r="Y952" i="1"/>
  <c r="Y961" i="1"/>
  <c r="Y208" i="1"/>
  <c r="Y888" i="1"/>
  <c r="Y209" i="1"/>
  <c r="Y210" i="1"/>
  <c r="Y211" i="1"/>
  <c r="Y881" i="1"/>
  <c r="Y950" i="1"/>
  <c r="Y212" i="1"/>
  <c r="Y213" i="1"/>
  <c r="Y214" i="1"/>
  <c r="Y215" i="1"/>
  <c r="Y216" i="1"/>
  <c r="Y217" i="1"/>
  <c r="Y218" i="1"/>
  <c r="Y219" i="1"/>
  <c r="Y220" i="1"/>
  <c r="Y221" i="1"/>
  <c r="Y222" i="1"/>
  <c r="Y223" i="1"/>
  <c r="Y224" i="1"/>
  <c r="Y225" i="1"/>
  <c r="Y119" i="1"/>
  <c r="Y226" i="1"/>
  <c r="Y227" i="1"/>
  <c r="Y228" i="1"/>
  <c r="Y229" i="1"/>
  <c r="Y230" i="1"/>
  <c r="Y120" i="1"/>
  <c r="Y183" i="1"/>
  <c r="Y515" i="1"/>
  <c r="Y797" i="1"/>
  <c r="Y184" i="1"/>
  <c r="Y185" i="1"/>
  <c r="Y186" i="1"/>
  <c r="Y863" i="1"/>
  <c r="Y1166" i="1"/>
  <c r="Y575" i="1"/>
  <c r="Y886" i="1"/>
  <c r="Y187" i="1"/>
  <c r="Y188" i="1"/>
  <c r="Y114" i="1"/>
  <c r="Y115" i="1"/>
  <c r="Y1018" i="1"/>
  <c r="Y189" i="1"/>
  <c r="Y190" i="1"/>
  <c r="Y191" i="1"/>
  <c r="Y996" i="1"/>
  <c r="Y1119" i="1"/>
  <c r="Y192" i="1"/>
  <c r="Y77" i="1"/>
  <c r="Y95" i="1"/>
  <c r="Y78" i="1"/>
  <c r="Y193" i="1"/>
  <c r="Y194" i="1"/>
  <c r="Y887" i="1"/>
  <c r="Y195" i="1"/>
  <c r="Y196" i="1"/>
  <c r="Y197" i="1"/>
  <c r="Y198" i="1"/>
  <c r="Y116" i="1"/>
  <c r="Y199" i="1"/>
  <c r="Y117" i="1"/>
  <c r="Y118" i="1"/>
  <c r="Y200" i="1"/>
  <c r="Y1006" i="1"/>
  <c r="Y450" i="1"/>
  <c r="Y182" i="1"/>
  <c r="Y799" i="1"/>
  <c r="Y779" i="1"/>
  <c r="Y386" i="1"/>
  <c r="Y94" i="1"/>
  <c r="Y1089" i="1"/>
  <c r="Y180" i="1"/>
  <c r="Y782" i="1"/>
  <c r="Y136" i="1"/>
  <c r="Y181" i="1"/>
  <c r="Y601" i="1"/>
  <c r="Y378" i="1"/>
  <c r="Y798" i="1"/>
  <c r="Y377" i="1"/>
  <c r="Y514" i="1"/>
  <c r="Y1084" i="1"/>
  <c r="Y584" i="1"/>
  <c r="Y837" i="1"/>
  <c r="Y754" i="1"/>
  <c r="Y810" i="1"/>
  <c r="Y822" i="1"/>
  <c r="Y1087" i="1"/>
  <c r="Y555" i="1"/>
  <c r="Y858" i="1"/>
  <c r="Y958" i="1"/>
  <c r="Y1118" i="1"/>
  <c r="Y444" i="1"/>
  <c r="Y587" i="1"/>
  <c r="Y1149" i="1"/>
  <c r="Y870" i="1"/>
  <c r="Y1165" i="1"/>
  <c r="Y1126" i="1"/>
  <c r="Y806" i="1"/>
  <c r="Y871" i="1"/>
  <c r="Y1017" i="1"/>
  <c r="Y828" i="1"/>
  <c r="Y508" i="1"/>
  <c r="Y889" i="1"/>
  <c r="Y451" i="1"/>
  <c r="Y951" i="1"/>
  <c r="Y448" i="1"/>
  <c r="Y1117" i="1"/>
  <c r="Y771" i="1"/>
  <c r="Y898" i="1"/>
  <c r="Y605" i="1"/>
  <c r="Y860" i="1"/>
  <c r="Y1016" i="1"/>
  <c r="Y867" i="1"/>
  <c r="Y713" i="1"/>
  <c r="Y807" i="1"/>
  <c r="Y443" i="1"/>
  <c r="Y1160" i="1"/>
  <c r="Y1015" i="1"/>
  <c r="Y801" i="1"/>
  <c r="Y824" i="1"/>
  <c r="Y873" i="1"/>
  <c r="Y767" i="1"/>
  <c r="Y566" i="1"/>
  <c r="Y583" i="1"/>
  <c r="Y1014" i="1"/>
  <c r="Y897" i="1"/>
  <c r="Y723" i="1"/>
  <c r="Y876" i="1"/>
  <c r="Y781" i="1"/>
  <c r="Y900" i="1"/>
  <c r="Y642" i="1"/>
  <c r="Y893" i="1"/>
  <c r="Y826" i="1"/>
  <c r="Y447" i="1"/>
  <c r="Y831" i="1"/>
  <c r="Y439" i="1"/>
  <c r="Y768" i="1"/>
  <c r="Y1001" i="1"/>
  <c r="Y940" i="1"/>
  <c r="Y939" i="1"/>
  <c r="Y853" i="1"/>
  <c r="Y899" i="1"/>
  <c r="Y1105" i="1"/>
  <c r="Y855" i="1"/>
  <c r="Y911" i="1"/>
  <c r="Y586" i="1"/>
  <c r="Y585" i="1"/>
  <c r="Y1104" i="1"/>
  <c r="Y763" i="1"/>
  <c r="Y1013" i="1"/>
  <c r="Y848" i="1"/>
  <c r="Y830" i="1"/>
  <c r="Y857" i="1"/>
  <c r="Y651" i="1"/>
  <c r="Y725" i="1"/>
  <c r="Y783" i="1"/>
  <c r="Y896" i="1"/>
  <c r="Y872" i="1"/>
  <c r="Y774" i="1"/>
  <c r="Y553" i="1"/>
  <c r="Y960" i="1"/>
  <c r="Y869" i="1"/>
  <c r="Y445" i="1"/>
  <c r="Y882" i="1"/>
  <c r="Y712" i="1"/>
  <c r="S10" i="12"/>
  <c r="R10" i="12"/>
  <c r="O10" i="12"/>
  <c r="N10" i="12"/>
  <c r="E10" i="12"/>
  <c r="D10" i="12"/>
  <c r="T9" i="12"/>
  <c r="U9" i="12" s="1"/>
  <c r="P9" i="12"/>
  <c r="K9" i="12"/>
  <c r="F9" i="12"/>
  <c r="U8" i="12"/>
  <c r="P8" i="12"/>
  <c r="K8" i="12"/>
  <c r="T7" i="12"/>
  <c r="U7" i="12" s="1"/>
  <c r="P7" i="12"/>
  <c r="J7" i="12"/>
  <c r="K7" i="12" s="1"/>
  <c r="F7" i="12"/>
  <c r="T6" i="12"/>
  <c r="U6" i="12" s="1"/>
  <c r="P6" i="12"/>
  <c r="J6" i="12"/>
  <c r="K6" i="12" s="1"/>
  <c r="F6" i="12"/>
  <c r="T5" i="12"/>
  <c r="P5" i="12"/>
  <c r="J5" i="12"/>
  <c r="F5" i="12"/>
  <c r="P10" i="12" l="1"/>
  <c r="AE1" i="1"/>
  <c r="T10" i="12"/>
  <c r="J10" i="12"/>
  <c r="K5" i="12"/>
  <c r="K10" i="12" s="1"/>
  <c r="F10" i="12"/>
  <c r="P9" i="15"/>
  <c r="P12" i="15"/>
  <c r="P8" i="15"/>
  <c r="S8" i="15"/>
  <c r="P11" i="15"/>
  <c r="S7" i="15"/>
  <c r="P7" i="15"/>
  <c r="S13" i="15"/>
  <c r="P13" i="15"/>
  <c r="P15" i="15"/>
  <c r="U5" i="12"/>
  <c r="U10" i="12" s="1"/>
  <c r="AE2312" i="11"/>
  <c r="AE2311" i="11"/>
  <c r="AE2310" i="11"/>
  <c r="AE2309" i="11"/>
  <c r="AE2308" i="11"/>
  <c r="AE2307" i="11"/>
  <c r="AE2306" i="11"/>
  <c r="AE2305" i="11"/>
  <c r="AE2304" i="11"/>
  <c r="AE2303" i="11"/>
  <c r="AE2302" i="11"/>
  <c r="AE2301" i="11"/>
  <c r="AE2300" i="11"/>
  <c r="AE2299" i="11"/>
  <c r="AE2298" i="11"/>
  <c r="AE2297" i="11"/>
  <c r="AE2296" i="11"/>
  <c r="AE2295" i="11"/>
  <c r="AE2294" i="11"/>
  <c r="AE2293" i="11"/>
  <c r="AE2292" i="11"/>
  <c r="AE2291" i="11"/>
  <c r="AE2290" i="11"/>
  <c r="AE2289" i="11"/>
  <c r="AE2288" i="11"/>
  <c r="AE2287" i="11"/>
  <c r="AE2286" i="11"/>
  <c r="AE2285" i="11"/>
  <c r="AE2284" i="11"/>
  <c r="AE2283" i="11"/>
  <c r="AE2282" i="11"/>
  <c r="AE2281" i="11"/>
  <c r="AE2280" i="11"/>
  <c r="AE2279" i="11"/>
  <c r="AE2278" i="11"/>
  <c r="AE2277" i="11"/>
  <c r="AE2276" i="11"/>
  <c r="AE2275" i="11"/>
  <c r="AE2274" i="11"/>
  <c r="AE2273" i="11"/>
  <c r="AE2272" i="11"/>
  <c r="AE2271" i="11"/>
  <c r="AE2270" i="11"/>
  <c r="AE2269" i="11"/>
  <c r="AE2268" i="11"/>
  <c r="AE2267" i="11"/>
  <c r="AE2266" i="11"/>
  <c r="AE2265" i="11"/>
  <c r="AE2264" i="11"/>
  <c r="AE2263" i="11"/>
  <c r="AE2262" i="11"/>
  <c r="AE2261" i="11"/>
  <c r="AE2260" i="11"/>
  <c r="AE2259" i="11"/>
  <c r="AE2258" i="11"/>
  <c r="AE2257" i="11"/>
  <c r="AE2256" i="11"/>
  <c r="AE2255" i="11"/>
  <c r="AE2254" i="11"/>
  <c r="AE2253" i="11"/>
  <c r="AE2252" i="11"/>
  <c r="AE2251" i="11"/>
  <c r="AE2250" i="11"/>
  <c r="AE2249" i="11"/>
  <c r="AE2248" i="11"/>
  <c r="AE2247" i="11"/>
  <c r="AE2246" i="11"/>
  <c r="AE2245" i="11"/>
  <c r="AE2244" i="11"/>
  <c r="AE2243" i="11"/>
  <c r="AE2242" i="11"/>
  <c r="AE2241" i="11"/>
  <c r="AE2240" i="11"/>
  <c r="AE2239" i="11"/>
  <c r="AE2238" i="11"/>
  <c r="AE2237" i="11"/>
  <c r="AE2236" i="11"/>
  <c r="AE2235" i="11"/>
  <c r="AE2234" i="11"/>
  <c r="AE2233" i="11"/>
  <c r="AE2232" i="11"/>
  <c r="AE2231" i="11"/>
  <c r="AE2230" i="11"/>
  <c r="AE2229" i="11"/>
  <c r="AE2228" i="11"/>
  <c r="AE2227" i="11"/>
  <c r="AE2226" i="11"/>
  <c r="AE2225" i="11"/>
  <c r="AE2224" i="11"/>
  <c r="AE2223" i="11"/>
  <c r="AE2222" i="11"/>
  <c r="AE2221" i="11"/>
  <c r="AE2220" i="11"/>
  <c r="AE2219" i="11"/>
  <c r="AE2218" i="11"/>
  <c r="AE2217" i="11"/>
  <c r="AE2216" i="11"/>
  <c r="AE2215" i="11"/>
  <c r="AE2214" i="11"/>
  <c r="AE2213" i="11"/>
  <c r="AE2212" i="11"/>
  <c r="AE2211" i="11"/>
  <c r="AE2210" i="11"/>
  <c r="AE2209" i="11"/>
  <c r="AE2208" i="11"/>
  <c r="AE2207" i="11"/>
  <c r="AE2206" i="11"/>
  <c r="AE2205" i="11"/>
  <c r="AE2204" i="11"/>
  <c r="AE2203" i="11"/>
  <c r="AE2202" i="11"/>
  <c r="AE2201" i="11"/>
  <c r="AE2200" i="11"/>
  <c r="AE2199" i="11"/>
  <c r="AE2198" i="11"/>
  <c r="AE2197" i="11"/>
  <c r="AE2196" i="11"/>
  <c r="AE2195" i="11"/>
  <c r="AE2194" i="11"/>
  <c r="AE2193" i="11"/>
  <c r="AE2192" i="11"/>
  <c r="AE2191" i="11"/>
  <c r="AE2190" i="11"/>
  <c r="AE2189" i="11"/>
  <c r="AE2188" i="11"/>
  <c r="AE2187" i="11"/>
  <c r="AE2186" i="11"/>
  <c r="AE2185" i="11"/>
  <c r="AE2184" i="11"/>
  <c r="AE2183" i="11"/>
  <c r="AE2182" i="11"/>
  <c r="AE2181" i="11"/>
  <c r="AE2180" i="11"/>
  <c r="AE2179" i="11"/>
  <c r="AE2178" i="11"/>
  <c r="AE2177" i="11"/>
  <c r="AE2176" i="11"/>
  <c r="AE2175" i="11"/>
  <c r="AE2174" i="11"/>
  <c r="AE2173" i="11"/>
  <c r="AE2172" i="11"/>
  <c r="AE2171" i="11"/>
  <c r="AE2170" i="11"/>
  <c r="AE2169" i="11"/>
  <c r="AE2168" i="11"/>
  <c r="AE2167" i="11"/>
  <c r="AE2166" i="11"/>
  <c r="AE2165" i="11"/>
  <c r="AE2164" i="11"/>
  <c r="AE2163" i="11"/>
  <c r="AE2162" i="11"/>
  <c r="AE2161" i="11"/>
  <c r="AE2160" i="11"/>
  <c r="AE2159" i="11"/>
  <c r="AE2158" i="11"/>
  <c r="AE2157" i="11"/>
  <c r="AE2156" i="11"/>
  <c r="AE2155" i="11"/>
  <c r="AE2154" i="11"/>
  <c r="AE2153" i="11"/>
  <c r="AE2152" i="11"/>
  <c r="AE2151" i="11"/>
  <c r="AE2150" i="11"/>
  <c r="AE2149" i="11"/>
  <c r="AE2148" i="11"/>
  <c r="AE2147" i="11"/>
  <c r="AE2146" i="11"/>
  <c r="AE2145" i="11"/>
  <c r="AE2144" i="11"/>
  <c r="AE2143" i="11"/>
  <c r="AE2142" i="11"/>
  <c r="AE2141" i="11"/>
  <c r="AE2140" i="11"/>
  <c r="AE2139" i="11"/>
  <c r="AE2138" i="11"/>
  <c r="AE2137" i="11"/>
  <c r="AE2136" i="11"/>
  <c r="AE2135" i="11"/>
  <c r="AE2134" i="11"/>
  <c r="AE2133" i="11"/>
  <c r="AE2132" i="11"/>
  <c r="AE2131" i="11"/>
  <c r="AE2130" i="11"/>
  <c r="AE2129" i="11"/>
  <c r="AE2128" i="11"/>
  <c r="AE2127" i="11"/>
  <c r="AE2126" i="11"/>
  <c r="AE2125" i="11"/>
  <c r="AE2124" i="11"/>
  <c r="AE2123" i="11"/>
  <c r="AE2122" i="11"/>
  <c r="AE2121" i="11"/>
  <c r="AE2120" i="11"/>
  <c r="AE2119" i="11"/>
  <c r="AE2118" i="11"/>
  <c r="AE2117" i="11"/>
  <c r="AE2116" i="11"/>
  <c r="AE2115" i="11"/>
  <c r="AE2114" i="11"/>
  <c r="AE2113" i="11"/>
  <c r="AE2112" i="11"/>
  <c r="AE2111" i="11"/>
  <c r="AE2110" i="11"/>
  <c r="AE2109" i="11"/>
  <c r="AE2108" i="11"/>
  <c r="AE2107" i="11"/>
  <c r="AE2106" i="11"/>
  <c r="AE2105" i="11"/>
  <c r="AE2104" i="11"/>
  <c r="AE2103" i="11"/>
  <c r="AE2102" i="11"/>
  <c r="AE2101" i="11"/>
  <c r="AE2100" i="11"/>
  <c r="AE2099" i="11"/>
  <c r="AE2098" i="11"/>
  <c r="AE2097" i="11"/>
  <c r="AE2096" i="11"/>
  <c r="AE2095" i="11"/>
  <c r="AE2094" i="11"/>
  <c r="AE2093" i="11"/>
  <c r="AE2092" i="11"/>
  <c r="AE2091" i="11"/>
  <c r="AE2090" i="11"/>
  <c r="AE2089" i="11"/>
  <c r="AE2088" i="11"/>
  <c r="AE2087" i="11"/>
  <c r="AE2086" i="11"/>
  <c r="AE2085" i="11"/>
  <c r="AE2084" i="11"/>
  <c r="AE2083" i="11"/>
  <c r="AE2082" i="11"/>
  <c r="AE2081" i="11"/>
  <c r="AE2080" i="11"/>
  <c r="AE2079" i="11"/>
  <c r="AE2078" i="11"/>
  <c r="AE2077" i="11"/>
  <c r="AE2076" i="11"/>
  <c r="AE2075" i="11"/>
  <c r="AE2074" i="11"/>
  <c r="AE2073" i="11"/>
  <c r="AE2072" i="11"/>
  <c r="AE2071" i="11"/>
  <c r="AE2070" i="11"/>
  <c r="AE2069" i="11"/>
  <c r="AE2068" i="11"/>
  <c r="AE2067" i="11"/>
  <c r="AE2066" i="11"/>
  <c r="AE2065" i="11"/>
  <c r="AE2064" i="11"/>
  <c r="AE2063" i="11"/>
  <c r="AE2062" i="11"/>
  <c r="AE2061" i="11"/>
  <c r="AE2060" i="11"/>
  <c r="AE2059" i="11"/>
  <c r="AE2058" i="11"/>
  <c r="AE2057" i="11"/>
  <c r="AE2056" i="11"/>
  <c r="AE2055" i="11"/>
  <c r="AE2054" i="11"/>
  <c r="AE2053" i="11"/>
  <c r="AE2052" i="11"/>
  <c r="AE2051" i="11"/>
  <c r="AE2050" i="11"/>
  <c r="AE2049" i="11"/>
  <c r="AE2048" i="11"/>
  <c r="AE2047" i="11"/>
  <c r="AE2046" i="11"/>
  <c r="AE2045" i="11"/>
  <c r="AE2044" i="11"/>
  <c r="AE2043" i="11"/>
  <c r="AE2042" i="11"/>
  <c r="AE2041" i="11"/>
  <c r="AE2040" i="11"/>
  <c r="AE2039" i="11"/>
  <c r="AE2038" i="11"/>
  <c r="AE2037" i="11"/>
  <c r="AE2036" i="11"/>
  <c r="AE2035" i="11"/>
  <c r="AE2034" i="11"/>
  <c r="AE2033" i="11"/>
  <c r="AE2032" i="11"/>
  <c r="AE2031" i="11"/>
  <c r="AE2030" i="11"/>
  <c r="AE2029" i="11"/>
  <c r="AE2028" i="11"/>
  <c r="AE2027" i="11"/>
  <c r="AE2026" i="11"/>
  <c r="AE2025" i="11"/>
  <c r="AE2024" i="11"/>
  <c r="AE2023" i="11"/>
  <c r="AE2022" i="11"/>
  <c r="AE2021" i="11"/>
  <c r="AE2020" i="11"/>
  <c r="AE2019" i="11"/>
  <c r="AE2018" i="11"/>
  <c r="AE2017" i="11"/>
  <c r="AE2016" i="11"/>
  <c r="AE2015" i="11"/>
  <c r="AE2014" i="11"/>
  <c r="AE2013" i="11"/>
  <c r="AE2012" i="11"/>
  <c r="AE2011" i="11"/>
  <c r="AE2010" i="11"/>
  <c r="AE2009" i="11"/>
  <c r="AE2008" i="11"/>
  <c r="AE2007" i="11"/>
  <c r="AE2006" i="11"/>
  <c r="AE2005" i="11"/>
  <c r="AE2004" i="11"/>
  <c r="AE2003" i="11"/>
  <c r="AE2002" i="11"/>
  <c r="AE2001" i="11"/>
  <c r="AE2000" i="11"/>
  <c r="AE1999" i="11"/>
  <c r="AE1998" i="11"/>
  <c r="AE1997" i="11"/>
  <c r="AE1996" i="11"/>
  <c r="AE1995" i="11"/>
  <c r="AE1994" i="11"/>
  <c r="AE1993" i="11"/>
  <c r="AE1992" i="11"/>
  <c r="AE1991" i="11"/>
  <c r="AE1990" i="11"/>
  <c r="AE1989" i="11"/>
  <c r="AE1988" i="11"/>
  <c r="AE1987" i="11"/>
  <c r="AE1986" i="11"/>
  <c r="AE1985" i="11"/>
  <c r="AE1984" i="11"/>
  <c r="AE1983" i="11"/>
  <c r="AE1982" i="11"/>
  <c r="AE1981" i="11"/>
  <c r="AE1980" i="11"/>
  <c r="AE1979" i="11"/>
  <c r="AE1978" i="11"/>
  <c r="AE1977" i="11"/>
  <c r="AE1976" i="11"/>
  <c r="AE1975" i="11"/>
  <c r="AE1974" i="11"/>
  <c r="AE1973" i="11"/>
  <c r="AE1972" i="11"/>
  <c r="AE1971" i="11"/>
  <c r="AE1970" i="11"/>
  <c r="AE1969" i="11"/>
  <c r="AE1968" i="11"/>
  <c r="AE1967" i="11"/>
  <c r="AE1966" i="11"/>
  <c r="AE1965" i="11"/>
  <c r="AE1964" i="11"/>
  <c r="AE1963" i="11"/>
  <c r="AE1962" i="11"/>
  <c r="AE1961" i="11"/>
  <c r="AE1960" i="11"/>
  <c r="AE1959" i="11"/>
  <c r="AE1958" i="11"/>
  <c r="AE1957" i="11"/>
  <c r="AE1956" i="11"/>
  <c r="AE1955" i="11"/>
  <c r="AE1954" i="11"/>
  <c r="AE1953" i="11"/>
  <c r="AE1952" i="11"/>
  <c r="AE1951" i="11"/>
  <c r="AE1950" i="11"/>
  <c r="AE1949" i="11"/>
  <c r="AE1948" i="11"/>
  <c r="AE1947" i="11"/>
  <c r="AE1946" i="11"/>
  <c r="AE1945" i="11"/>
  <c r="AE1944" i="11"/>
  <c r="AE1943" i="11"/>
  <c r="AE1942" i="11"/>
  <c r="AE1941" i="11"/>
  <c r="AE1940" i="11"/>
  <c r="AE1939" i="11"/>
  <c r="AE1938" i="11"/>
  <c r="AE1937" i="11"/>
  <c r="AE1936" i="11"/>
  <c r="AE1935" i="11"/>
  <c r="AE1934" i="11"/>
  <c r="AE1933" i="11"/>
  <c r="AE1932" i="11"/>
  <c r="AE1931" i="11"/>
  <c r="AE1930" i="11"/>
  <c r="AE1929" i="11"/>
  <c r="AE1928" i="11"/>
  <c r="AE1927" i="11"/>
  <c r="AE1926" i="11"/>
  <c r="AE1925" i="11"/>
  <c r="AE1924" i="11"/>
  <c r="AE1923" i="11"/>
  <c r="AE1922" i="11"/>
  <c r="AE1921" i="11"/>
  <c r="AE1920" i="11"/>
  <c r="AE1919" i="11"/>
  <c r="AE1918" i="11"/>
  <c r="AE1917" i="11"/>
  <c r="AE1916" i="11"/>
  <c r="AE1915" i="11"/>
  <c r="AE1914" i="11"/>
  <c r="AE1913" i="11"/>
  <c r="AE1912" i="11"/>
  <c r="AE1911" i="11"/>
  <c r="AE1910" i="11"/>
  <c r="AE1909" i="11"/>
  <c r="AE1908" i="11"/>
  <c r="AE1907" i="11"/>
  <c r="AE1906" i="11"/>
  <c r="AE1905" i="11"/>
  <c r="AE1904" i="11"/>
  <c r="AE1903" i="11"/>
  <c r="AE1902" i="11"/>
  <c r="AE1901" i="11"/>
  <c r="AE1900" i="11"/>
  <c r="AE1899" i="11"/>
  <c r="AE1898" i="11"/>
  <c r="AE1897" i="11"/>
  <c r="AE1896" i="11"/>
  <c r="AE1895" i="11"/>
  <c r="AE1894" i="11"/>
  <c r="AE1893" i="11"/>
  <c r="AE1892" i="11"/>
  <c r="AE1891" i="11"/>
  <c r="AE1890" i="11"/>
  <c r="AE1889" i="11"/>
  <c r="AE1888" i="11"/>
  <c r="AE1887" i="11"/>
  <c r="AE1886" i="11"/>
  <c r="AE1885" i="11"/>
  <c r="AE1884" i="11"/>
  <c r="AE1883" i="11"/>
  <c r="AE1882" i="11"/>
  <c r="AE1881" i="11"/>
  <c r="AE1880" i="11"/>
  <c r="AE1879" i="11"/>
  <c r="AE1878" i="11"/>
  <c r="AE1877" i="11"/>
  <c r="AE1876" i="11"/>
  <c r="AE1875" i="11"/>
  <c r="AE1874" i="11"/>
  <c r="AE1873" i="11"/>
  <c r="AE1872" i="11"/>
  <c r="AE1871" i="11"/>
  <c r="AE1870" i="11"/>
  <c r="AE1869" i="11"/>
  <c r="AE1868" i="11"/>
  <c r="AE1867" i="11"/>
  <c r="AE1866" i="11"/>
  <c r="AE1865" i="11"/>
  <c r="AE1864" i="11"/>
  <c r="AE1863" i="11"/>
  <c r="AE1862" i="11"/>
  <c r="AE1861" i="11"/>
  <c r="AE1860" i="11"/>
  <c r="AE1859" i="11"/>
  <c r="AE1858" i="11"/>
  <c r="AE1857" i="11"/>
  <c r="AE1856" i="11"/>
  <c r="AE1855" i="11"/>
  <c r="AE1854" i="11"/>
  <c r="AE1853" i="11"/>
  <c r="AE1852" i="11"/>
  <c r="AE1851" i="11"/>
  <c r="AE1850" i="11"/>
  <c r="AE1849" i="11"/>
  <c r="AE1848" i="11"/>
  <c r="AE1847" i="11"/>
  <c r="AE1846" i="11"/>
  <c r="AE1845" i="11"/>
  <c r="AE1844" i="11"/>
  <c r="AE1843" i="11"/>
  <c r="AE1842" i="11"/>
  <c r="AE1841" i="11"/>
  <c r="AE1840" i="11"/>
  <c r="AE1839" i="11"/>
  <c r="AE1838" i="11"/>
  <c r="AE1837" i="11"/>
  <c r="AE1836" i="11"/>
  <c r="AE1835" i="11"/>
  <c r="AE1834" i="11"/>
  <c r="AE1833" i="11"/>
  <c r="AE1832" i="11"/>
  <c r="AE1831" i="11"/>
  <c r="AE1830" i="11"/>
  <c r="AE1829" i="11"/>
  <c r="AE1828" i="11"/>
  <c r="AE1827" i="11"/>
  <c r="AE1826" i="11"/>
  <c r="AE1825" i="11"/>
  <c r="AE1824" i="11"/>
  <c r="AE1823" i="11"/>
  <c r="AE1822" i="11"/>
  <c r="AE1821" i="11"/>
  <c r="AE1820" i="11"/>
  <c r="AE1819" i="11"/>
  <c r="AE1818" i="11"/>
  <c r="AE1817" i="11"/>
  <c r="AE1816" i="11"/>
  <c r="AE1815" i="11"/>
  <c r="AE1814" i="11"/>
  <c r="AE1813" i="11"/>
  <c r="AE1812" i="11"/>
  <c r="AE1811" i="11"/>
  <c r="AE1810" i="11"/>
  <c r="AE1809" i="11"/>
  <c r="AE1808" i="11"/>
  <c r="AE1807" i="11"/>
  <c r="AE1806" i="11"/>
  <c r="AE1805" i="11"/>
  <c r="AE1804" i="11"/>
  <c r="AE1803" i="11"/>
  <c r="AE1802" i="11"/>
  <c r="AE1801" i="11"/>
  <c r="AE1800" i="11"/>
  <c r="AE1799" i="11"/>
  <c r="AE1798" i="11"/>
  <c r="AE1797" i="11"/>
  <c r="AE1796" i="11"/>
  <c r="AE1795" i="11"/>
  <c r="AE1794" i="11"/>
  <c r="AE1793" i="11"/>
  <c r="AE1792" i="11"/>
  <c r="AE1791" i="11"/>
  <c r="AE1790" i="11"/>
  <c r="AE1789" i="11"/>
  <c r="AE1788" i="11"/>
  <c r="AE1787" i="11"/>
  <c r="AE1786" i="11"/>
  <c r="AE1785" i="11"/>
  <c r="AE1784" i="11"/>
  <c r="AE1783" i="11"/>
  <c r="AE1782" i="11"/>
  <c r="AE1781" i="11"/>
  <c r="AE1780" i="11"/>
  <c r="AE1779" i="11"/>
  <c r="AE1778" i="11"/>
  <c r="AE1777" i="11"/>
  <c r="AE1776" i="11"/>
  <c r="AE1775" i="11"/>
  <c r="AE1774" i="11"/>
  <c r="AE1773" i="11"/>
  <c r="AE1772" i="11"/>
  <c r="AE1771" i="11"/>
  <c r="AE1770" i="11"/>
  <c r="AE1769" i="11"/>
  <c r="AE1768" i="11"/>
  <c r="AE1767" i="11"/>
  <c r="AE1766" i="11"/>
  <c r="AE1765" i="11"/>
  <c r="AE1764" i="11"/>
  <c r="AE1763" i="11"/>
  <c r="AE1762" i="11"/>
  <c r="AE1761" i="11"/>
  <c r="AE1760" i="11"/>
  <c r="AE1759" i="11"/>
  <c r="AE1758" i="11"/>
  <c r="AE1757" i="11"/>
  <c r="AE1756" i="11"/>
  <c r="AE1755" i="11"/>
  <c r="AE1754" i="11"/>
  <c r="AE1753" i="11"/>
  <c r="AE1752" i="11"/>
  <c r="AE1751" i="11"/>
  <c r="AE1750" i="11"/>
  <c r="AE1749" i="11"/>
  <c r="AE1748" i="11"/>
  <c r="AE1747" i="11"/>
  <c r="AE1746" i="11"/>
  <c r="AE1745" i="11"/>
  <c r="AE1744" i="11"/>
  <c r="AE1743" i="11"/>
  <c r="AE1742" i="11"/>
  <c r="AE1741" i="11"/>
  <c r="AE1740" i="11"/>
  <c r="AE1739" i="11"/>
  <c r="AE1738" i="11"/>
  <c r="AE1737" i="11"/>
  <c r="AE1736" i="11"/>
  <c r="AE1735" i="11"/>
  <c r="AE1734" i="11"/>
  <c r="AE1733" i="11"/>
  <c r="AE1732" i="11"/>
  <c r="AE1731" i="11"/>
  <c r="AE1730" i="11"/>
  <c r="AE1729" i="11"/>
  <c r="AE1728" i="11"/>
  <c r="AE1727" i="11"/>
  <c r="AE1726" i="11"/>
  <c r="AE1725" i="11"/>
  <c r="AE1724" i="11"/>
  <c r="AE1723" i="11"/>
  <c r="AE1722" i="11"/>
  <c r="AE1721" i="11"/>
  <c r="AE1720" i="11"/>
  <c r="AE1719" i="11"/>
  <c r="AE1718" i="11"/>
  <c r="AE1717" i="11"/>
  <c r="AE1716" i="11"/>
  <c r="AE1715" i="11"/>
  <c r="AE1714" i="11"/>
  <c r="AE1713" i="11"/>
  <c r="AE1712" i="11"/>
  <c r="AE1711" i="11"/>
  <c r="AE1710" i="11"/>
  <c r="AE1709" i="11"/>
  <c r="AE1708" i="11"/>
  <c r="AE1707" i="11"/>
  <c r="AE1706" i="11"/>
  <c r="AE1705" i="11"/>
  <c r="AE1704" i="11"/>
  <c r="AE1703" i="11"/>
  <c r="AE1702" i="11"/>
  <c r="AE1701" i="11"/>
  <c r="AE1700" i="11"/>
  <c r="AE1699" i="11"/>
  <c r="AE1698" i="11"/>
  <c r="AE1697" i="11"/>
  <c r="AE1696" i="11"/>
  <c r="AE1695" i="11"/>
  <c r="AE1694" i="11"/>
  <c r="AE1693" i="11"/>
  <c r="AE1692" i="11"/>
  <c r="AE1691" i="11"/>
  <c r="AE1690" i="11"/>
  <c r="AE1689" i="11"/>
  <c r="AE1688" i="11"/>
  <c r="AE1687" i="11"/>
  <c r="AE1686" i="11"/>
  <c r="AE1685" i="11"/>
  <c r="AE1684" i="11"/>
  <c r="AE1683" i="11"/>
  <c r="AE1682" i="11"/>
  <c r="AE1681" i="11"/>
  <c r="AE1680" i="11"/>
  <c r="AE1679" i="11"/>
  <c r="AE1678" i="11"/>
  <c r="AE1677" i="11"/>
  <c r="AE1676" i="11"/>
  <c r="AE1675" i="11"/>
  <c r="AE1674" i="11"/>
  <c r="AE1673" i="11"/>
  <c r="AE1672" i="11"/>
  <c r="AE1671" i="11"/>
  <c r="AE1670" i="11"/>
  <c r="AE1669" i="11"/>
  <c r="AE1668" i="11"/>
  <c r="AE1667" i="11"/>
  <c r="AE1666" i="11"/>
  <c r="AE1665" i="11"/>
  <c r="AE1664" i="11"/>
  <c r="AE1663" i="11"/>
  <c r="AE1662" i="11"/>
  <c r="AE1661" i="11"/>
  <c r="AE1660" i="11"/>
  <c r="AE1659" i="11"/>
  <c r="AE1658" i="11"/>
  <c r="AE1657" i="11"/>
  <c r="AE1656" i="11"/>
  <c r="AE1655" i="11"/>
  <c r="AE1654" i="11"/>
  <c r="AE1653" i="11"/>
  <c r="AE1652" i="11"/>
  <c r="AE1651" i="11"/>
  <c r="AE1650" i="11"/>
  <c r="AE1649" i="11"/>
  <c r="AE1648" i="11"/>
  <c r="AE1647" i="11"/>
  <c r="AE1646" i="11"/>
  <c r="AE1645" i="11"/>
  <c r="AE1644" i="11"/>
  <c r="AE1643" i="11"/>
  <c r="AE1642" i="11"/>
  <c r="AE1641" i="11"/>
  <c r="AE1640" i="11"/>
  <c r="AE1639" i="11"/>
  <c r="AE1638" i="11"/>
  <c r="AE1637" i="11"/>
  <c r="AE1636" i="11"/>
  <c r="AE1635" i="11"/>
  <c r="AE1634" i="11"/>
  <c r="AE1633" i="11"/>
  <c r="AE1632" i="11"/>
  <c r="AE1631" i="11"/>
  <c r="AE1630" i="11"/>
  <c r="AE1629" i="11"/>
  <c r="AE1628" i="11"/>
  <c r="AE1627" i="11"/>
  <c r="AE1626" i="11"/>
  <c r="AE1625" i="11"/>
  <c r="AE1624" i="11"/>
  <c r="AE1623" i="11"/>
  <c r="AE1622" i="11"/>
  <c r="AE1621" i="11"/>
  <c r="AE1620" i="11"/>
  <c r="AE1619" i="11"/>
  <c r="AE1618" i="11"/>
  <c r="AE1617" i="11"/>
  <c r="AE1616" i="11"/>
  <c r="AE1615" i="11"/>
  <c r="AE1614" i="11"/>
  <c r="AE1613" i="11"/>
  <c r="AE1612" i="11"/>
  <c r="AE1611" i="11"/>
  <c r="AE1610" i="11"/>
  <c r="AE1609" i="11"/>
  <c r="AE1608" i="11"/>
  <c r="AE1607" i="11"/>
  <c r="AE1606" i="11"/>
  <c r="AE1605" i="11"/>
  <c r="AE1604" i="11"/>
  <c r="AE1603" i="11"/>
  <c r="AE1602" i="11"/>
  <c r="AE1601" i="11"/>
  <c r="AE1600" i="11"/>
  <c r="AE1599" i="11"/>
  <c r="AE1598" i="11"/>
  <c r="AE1597" i="11"/>
  <c r="AE1596" i="11"/>
  <c r="AE1595" i="11"/>
  <c r="AE1594" i="11"/>
  <c r="AE1593" i="11"/>
  <c r="AE1592" i="11"/>
  <c r="AE1591" i="11"/>
  <c r="AE1590" i="11"/>
  <c r="AE1589" i="11"/>
  <c r="AE1588" i="11"/>
  <c r="AE1587" i="11"/>
  <c r="AE1586" i="11"/>
  <c r="AE1585" i="11"/>
  <c r="AE1584" i="11"/>
  <c r="AE1583" i="11"/>
  <c r="AE1582" i="11"/>
  <c r="AE1581" i="11"/>
  <c r="AE1580" i="11"/>
  <c r="AE1579" i="11"/>
  <c r="AE1578" i="11"/>
  <c r="AE1577" i="11"/>
  <c r="AE1576" i="11"/>
  <c r="AE1575" i="11"/>
  <c r="AE1574" i="11"/>
  <c r="AE1573" i="11"/>
  <c r="AE1572" i="11"/>
  <c r="AE1571" i="11"/>
  <c r="AE1570" i="11"/>
  <c r="AE1569" i="11"/>
  <c r="AE1568" i="11"/>
  <c r="AE1567" i="11"/>
  <c r="AE1566" i="11"/>
  <c r="AE1565" i="11"/>
  <c r="AE1564" i="11"/>
  <c r="AE1563" i="11"/>
  <c r="AE1562" i="11"/>
  <c r="AE1561" i="11"/>
  <c r="AE1560" i="11"/>
  <c r="AE1559" i="11"/>
  <c r="AE1558" i="11"/>
  <c r="AE1557" i="11"/>
  <c r="AE1556" i="11"/>
  <c r="AE1555" i="11"/>
  <c r="AE1554" i="11"/>
  <c r="AE1553" i="11"/>
  <c r="AE1552" i="11"/>
  <c r="AE1551" i="11"/>
  <c r="AE1550" i="11"/>
  <c r="AE1549" i="11"/>
  <c r="AE1548" i="11"/>
  <c r="AE1547" i="11"/>
  <c r="AE1546" i="11"/>
  <c r="AE1545" i="11"/>
  <c r="AE1544" i="11"/>
  <c r="AE1543" i="11"/>
  <c r="AE1542" i="11"/>
  <c r="AE1541" i="11"/>
  <c r="AE1540" i="11"/>
  <c r="AE1539" i="11"/>
  <c r="AE1538" i="11"/>
  <c r="AE1537" i="11"/>
  <c r="AE1536" i="11"/>
  <c r="AE1535" i="11"/>
  <c r="AE1534" i="11"/>
  <c r="AE1533" i="11"/>
  <c r="AE1532" i="11"/>
  <c r="AE1531" i="11"/>
  <c r="AE1530" i="11"/>
  <c r="AE1529" i="11"/>
  <c r="AE1528" i="11"/>
  <c r="AE1527" i="11"/>
  <c r="AE1526" i="11"/>
  <c r="AE1525" i="11"/>
  <c r="AE1524" i="11"/>
  <c r="AE1523" i="11"/>
  <c r="AE1522" i="11"/>
  <c r="AE1521" i="11"/>
  <c r="AE1520" i="11"/>
  <c r="AE1519" i="11"/>
  <c r="AE1518" i="11"/>
  <c r="AE1517" i="11"/>
  <c r="AE1516" i="11"/>
  <c r="AE1515" i="11"/>
  <c r="AE1514" i="11"/>
  <c r="AE1513" i="11"/>
  <c r="AE1512" i="11"/>
  <c r="AE1511" i="11"/>
  <c r="AE1510" i="11"/>
  <c r="AE1509" i="11"/>
  <c r="AE1508" i="11"/>
  <c r="AE1507" i="11"/>
  <c r="AE1506" i="11"/>
  <c r="AE1505" i="11"/>
  <c r="AE1504" i="11"/>
  <c r="AE1503" i="11"/>
  <c r="AE1502" i="11"/>
  <c r="AE1501" i="11"/>
  <c r="AE1500" i="11"/>
  <c r="AE1499" i="11"/>
  <c r="AE1498" i="11"/>
  <c r="AE1497" i="11"/>
  <c r="AE1496" i="11"/>
  <c r="AE1495" i="11"/>
  <c r="AE1494" i="11"/>
  <c r="AE1493" i="11"/>
  <c r="AE1492" i="11"/>
  <c r="AE1491" i="11"/>
  <c r="AE1490" i="11"/>
  <c r="AE1489" i="11"/>
  <c r="AE1488" i="11"/>
  <c r="AE1487" i="11"/>
  <c r="AE1486" i="11"/>
  <c r="AE1485" i="11"/>
  <c r="AE1484" i="11"/>
  <c r="AE1483" i="11"/>
  <c r="AE1482" i="11"/>
  <c r="AE1481" i="11"/>
  <c r="AE1480" i="11"/>
  <c r="AE1479" i="11"/>
  <c r="AE1478" i="11"/>
  <c r="AE1477" i="11"/>
  <c r="AE1476" i="11"/>
  <c r="AE1475" i="11"/>
  <c r="AE1474" i="11"/>
  <c r="AE1473" i="11"/>
  <c r="AE1472" i="11"/>
  <c r="AE1471" i="11"/>
  <c r="AE1470" i="11"/>
  <c r="AE1469" i="11"/>
  <c r="AE1468" i="11"/>
  <c r="AE1467" i="11"/>
  <c r="AE1466" i="11"/>
  <c r="AE1465" i="11"/>
  <c r="AE1464" i="11"/>
  <c r="AE1463" i="11"/>
  <c r="AE1462" i="11"/>
  <c r="AE1461" i="11"/>
  <c r="AE1460" i="11"/>
  <c r="AE1459" i="11"/>
  <c r="AE1458" i="11"/>
  <c r="AE1457" i="11"/>
  <c r="AE1456" i="11"/>
  <c r="AE1455" i="11"/>
  <c r="AE1454" i="11"/>
  <c r="AE1453" i="11"/>
  <c r="AE1452" i="11"/>
  <c r="AE1451" i="11"/>
  <c r="AE1450" i="11"/>
  <c r="AE1449" i="11"/>
  <c r="AE1448" i="11"/>
  <c r="AE1447" i="11"/>
  <c r="AE1446" i="11"/>
  <c r="AE1445" i="11"/>
  <c r="AE1444" i="11"/>
  <c r="AE1443" i="11"/>
  <c r="AE1442" i="11"/>
  <c r="AE1441" i="11"/>
  <c r="AE1440" i="11"/>
  <c r="AE1439" i="11"/>
  <c r="AE1438" i="11"/>
  <c r="AE1437" i="11"/>
  <c r="AE1436" i="11"/>
  <c r="AE1435" i="11"/>
  <c r="AE1434" i="11"/>
  <c r="AE1433" i="11"/>
  <c r="AE1432" i="11"/>
  <c r="AE1431" i="11"/>
  <c r="AE1430" i="11"/>
  <c r="AE1429" i="11"/>
  <c r="AE1428" i="11"/>
  <c r="AE1427" i="11"/>
  <c r="AE1426" i="11"/>
  <c r="AE1425" i="11"/>
  <c r="AE1424" i="11"/>
  <c r="AE1423" i="11"/>
  <c r="AE1422" i="11"/>
  <c r="AE1421" i="11"/>
  <c r="AE1420" i="11"/>
  <c r="AE1419" i="11"/>
  <c r="AE1418" i="11"/>
  <c r="AE1417" i="11"/>
  <c r="AE1416" i="11"/>
  <c r="AE1415" i="11"/>
  <c r="AE1414" i="11"/>
  <c r="AE1413" i="11"/>
  <c r="AE1412" i="11"/>
  <c r="AE1411" i="11"/>
  <c r="AE1410" i="11"/>
  <c r="AE1409" i="11"/>
  <c r="AE1408" i="11"/>
  <c r="AE1407" i="11"/>
  <c r="AE1406" i="11"/>
  <c r="AE1405" i="11"/>
  <c r="AE1404" i="11"/>
  <c r="AE1403" i="11"/>
  <c r="AE1402" i="11"/>
  <c r="AE1401" i="11"/>
  <c r="AE1400" i="11"/>
  <c r="AE1399" i="11"/>
  <c r="AE1398" i="11"/>
  <c r="AE1397" i="11"/>
  <c r="AE1396" i="11"/>
  <c r="AE1395" i="11"/>
  <c r="AE1394" i="11"/>
  <c r="AE1393" i="11"/>
  <c r="AE1392" i="11"/>
  <c r="AE1391" i="11"/>
  <c r="AE1390" i="11"/>
  <c r="AE1389" i="11"/>
  <c r="AE1388" i="11"/>
  <c r="AE1387" i="11"/>
  <c r="AE1386" i="11"/>
  <c r="AE1385" i="11"/>
  <c r="AE1384" i="11"/>
  <c r="AE1383" i="11"/>
  <c r="AE1382" i="11"/>
  <c r="AE1381" i="11"/>
  <c r="AE1380" i="11"/>
  <c r="AE1379" i="11"/>
  <c r="AE1378" i="11"/>
  <c r="AE1377" i="11"/>
  <c r="AE1376" i="11"/>
  <c r="AE1375" i="11"/>
  <c r="AE1374" i="11"/>
  <c r="AE1373" i="11"/>
  <c r="AE1372" i="11"/>
  <c r="AE1371" i="11"/>
  <c r="AE1370" i="11"/>
  <c r="AE1369" i="11"/>
  <c r="AE1368" i="11"/>
  <c r="AE1367" i="11"/>
  <c r="AE1366" i="11"/>
  <c r="AE1365" i="11"/>
  <c r="AE1364" i="11"/>
  <c r="AE1363" i="11"/>
  <c r="AE1362" i="11"/>
  <c r="AE1361" i="11"/>
  <c r="AE1360" i="11"/>
  <c r="AE1359" i="11"/>
  <c r="AE1358" i="11"/>
  <c r="AE1357" i="11"/>
  <c r="AE1356" i="11"/>
  <c r="AE1355" i="11"/>
  <c r="AE1354" i="11"/>
  <c r="AE1353" i="11"/>
  <c r="AE1352" i="11"/>
  <c r="AE1351" i="11"/>
  <c r="AE1350" i="11"/>
  <c r="AE1349" i="11"/>
  <c r="AE1348" i="11"/>
  <c r="AE1347" i="11"/>
  <c r="AE1346" i="11"/>
  <c r="AE1345" i="11"/>
  <c r="AE1344" i="11"/>
  <c r="AE1343" i="11"/>
  <c r="AE1342" i="11"/>
  <c r="AE1341" i="11"/>
  <c r="AE1340" i="11"/>
  <c r="AE1339" i="11"/>
  <c r="AE1338" i="11"/>
  <c r="AE1337" i="11"/>
  <c r="AE1336" i="11"/>
  <c r="AE1335" i="11"/>
  <c r="AE1334" i="11"/>
  <c r="AE1333" i="11"/>
  <c r="AE1332" i="11"/>
  <c r="AE1331" i="11"/>
  <c r="AE1330" i="11"/>
  <c r="AE1329" i="11"/>
  <c r="AE1328" i="11"/>
  <c r="AE1327" i="11"/>
  <c r="AE1326" i="11"/>
  <c r="AE1325" i="11"/>
  <c r="AE1324" i="11"/>
  <c r="AE1323" i="11"/>
  <c r="AE1322" i="11"/>
  <c r="AE1321" i="11"/>
  <c r="AE1320" i="11"/>
  <c r="AE1319" i="11"/>
  <c r="AE1318" i="11"/>
  <c r="AE1317" i="11"/>
  <c r="AE1316" i="11"/>
  <c r="AE1315" i="11"/>
  <c r="AE1314" i="11"/>
  <c r="AE1313" i="11"/>
  <c r="AE1312" i="11"/>
  <c r="AE1311" i="11"/>
  <c r="AE1310" i="11"/>
  <c r="AE1309" i="11"/>
  <c r="AE1308" i="11"/>
  <c r="AE1307" i="11"/>
  <c r="AE1306" i="11"/>
  <c r="AE1305" i="11"/>
  <c r="AE1304" i="11"/>
  <c r="AE1303" i="11"/>
  <c r="AE1302" i="11"/>
  <c r="AE1301" i="11"/>
  <c r="AE1300" i="11"/>
  <c r="AE1299" i="11"/>
  <c r="AE1298" i="11"/>
  <c r="AE1297" i="11"/>
  <c r="AE1296" i="11"/>
  <c r="AE1295" i="11"/>
  <c r="AE1294" i="11"/>
  <c r="AE1293" i="11"/>
  <c r="AE1292" i="11"/>
  <c r="AE1291" i="11"/>
  <c r="AE1290" i="11"/>
  <c r="AE1289" i="11"/>
  <c r="AE1288" i="11"/>
  <c r="AE1287" i="11"/>
  <c r="AE1286" i="11"/>
  <c r="AE1285" i="11"/>
  <c r="AE1284" i="11"/>
  <c r="AE1283" i="11"/>
  <c r="AE1282" i="11"/>
  <c r="AE1281" i="11"/>
  <c r="AE1280" i="11"/>
  <c r="AE1279" i="11"/>
  <c r="AE1278" i="11"/>
  <c r="AE1277" i="11"/>
  <c r="AE1276" i="11"/>
  <c r="AE1275" i="11"/>
  <c r="AE1274" i="11"/>
  <c r="AE1273" i="11"/>
  <c r="AE1272" i="11"/>
  <c r="AE1271" i="11"/>
  <c r="AE1270" i="11"/>
  <c r="AE1269" i="11"/>
  <c r="AE1268" i="11"/>
  <c r="AE1267" i="11"/>
  <c r="AE1266" i="11"/>
  <c r="AE1265" i="11"/>
  <c r="AE1264" i="11"/>
  <c r="AE1263" i="11"/>
  <c r="AE1262" i="11"/>
  <c r="AE1261" i="11"/>
  <c r="AE1260" i="11"/>
  <c r="AE1259" i="11"/>
  <c r="AE1258" i="11"/>
  <c r="AE1257" i="11"/>
  <c r="AE1256" i="11"/>
  <c r="AE1255" i="11"/>
  <c r="AE1254" i="11"/>
  <c r="AE1253" i="11"/>
  <c r="AE1252" i="11"/>
  <c r="AE1251" i="11"/>
  <c r="AE1250" i="11"/>
  <c r="AE1249" i="11"/>
  <c r="AE1248" i="11"/>
  <c r="AE1247" i="11"/>
  <c r="AE1246" i="11"/>
  <c r="AE1245" i="11"/>
  <c r="AE1244" i="11"/>
  <c r="AE1243" i="11"/>
  <c r="AE1242" i="11"/>
  <c r="AE1241" i="11"/>
  <c r="AE1240" i="11"/>
  <c r="AE1239" i="11"/>
  <c r="AE1238" i="11"/>
  <c r="AE1237" i="11"/>
  <c r="AE1236" i="11"/>
  <c r="AE1235" i="11"/>
  <c r="AE1234" i="11"/>
  <c r="AE1233" i="11"/>
  <c r="AE1232" i="11"/>
  <c r="AE1231" i="11"/>
  <c r="AE1230" i="11"/>
  <c r="AE1229" i="11"/>
  <c r="AE1228" i="11"/>
  <c r="AE1227" i="11"/>
  <c r="AE1226" i="11"/>
  <c r="AE1225" i="11"/>
  <c r="AE1224" i="11"/>
  <c r="AE1223" i="11"/>
  <c r="AE1222" i="11"/>
  <c r="AE1221" i="11"/>
  <c r="AE1220" i="11"/>
  <c r="AE1219" i="11"/>
  <c r="AE1218" i="11"/>
  <c r="AE1217" i="11"/>
  <c r="AE1216" i="11"/>
  <c r="AE1215" i="11"/>
  <c r="AE1214" i="11"/>
  <c r="AE1213" i="11"/>
  <c r="AE1212" i="11"/>
  <c r="AE1211" i="11"/>
  <c r="AE1210" i="11"/>
  <c r="AE1209" i="11"/>
  <c r="AE1208" i="11"/>
  <c r="AE1207" i="11"/>
  <c r="AE1206" i="11"/>
  <c r="AE1205" i="11"/>
  <c r="AE1204" i="11"/>
  <c r="AE1203" i="11"/>
  <c r="AE1202" i="11"/>
  <c r="AE1201" i="11"/>
  <c r="AE1200" i="11"/>
  <c r="AE1199" i="11"/>
  <c r="AE1198" i="11"/>
  <c r="AE1197" i="11"/>
  <c r="AE1196" i="11"/>
  <c r="AE1195" i="11"/>
  <c r="AE1194" i="11"/>
  <c r="AE1193" i="11"/>
  <c r="AE1192" i="11"/>
  <c r="AE1191" i="11"/>
  <c r="AE1190" i="11"/>
  <c r="AE1189" i="11"/>
  <c r="AE1188" i="11"/>
  <c r="AE1187" i="11"/>
  <c r="AE1186" i="11"/>
  <c r="AE1185" i="11"/>
  <c r="AE1184" i="11"/>
  <c r="AE1183" i="11"/>
  <c r="AE1182" i="11"/>
  <c r="AE1181" i="11"/>
  <c r="AE1180" i="11"/>
  <c r="AE1179" i="11"/>
  <c r="AE1178" i="11"/>
  <c r="AE1177" i="11"/>
  <c r="AE1176" i="11"/>
  <c r="AE1175" i="11"/>
  <c r="AE1174" i="11"/>
  <c r="AE1173" i="11"/>
  <c r="AE1172" i="11"/>
  <c r="AE1171" i="11"/>
  <c r="AE1170" i="11"/>
  <c r="AE1169" i="11"/>
  <c r="AE1168" i="11"/>
  <c r="AE1167" i="11"/>
  <c r="AE1166" i="11"/>
  <c r="AE1165" i="11"/>
  <c r="AE1164" i="11"/>
  <c r="AE1163" i="11"/>
  <c r="AE1162" i="11"/>
  <c r="AE1161" i="11"/>
  <c r="AE1160" i="11"/>
  <c r="AE1159" i="11"/>
  <c r="AE1158" i="11"/>
  <c r="AE1157" i="11"/>
  <c r="AE1156" i="11"/>
  <c r="AE1155" i="11"/>
  <c r="AE1154" i="11"/>
  <c r="AE1153" i="11"/>
  <c r="AE1152" i="11"/>
  <c r="AE1151" i="11"/>
  <c r="AE1150" i="11"/>
  <c r="AE1149" i="11"/>
  <c r="AE1148" i="11"/>
  <c r="AE1147" i="11"/>
  <c r="AE1146" i="11"/>
  <c r="AE1145" i="11"/>
  <c r="AE1144" i="11"/>
  <c r="AE1143" i="11"/>
  <c r="AE1142" i="11"/>
  <c r="AE1141" i="11"/>
  <c r="AE1140" i="11"/>
  <c r="AE1139" i="11"/>
  <c r="AE1138" i="11"/>
  <c r="AE1137" i="11"/>
  <c r="AE1136" i="11"/>
  <c r="AE1135" i="11"/>
  <c r="AE1134" i="11"/>
  <c r="AE1133" i="11"/>
  <c r="AE1132" i="11"/>
  <c r="AE1131" i="11"/>
  <c r="AE1130" i="11"/>
  <c r="AE1129" i="11"/>
  <c r="AE1128" i="11"/>
  <c r="AE1127" i="11"/>
  <c r="AE1126" i="11"/>
  <c r="AE1125" i="11"/>
  <c r="AE1124" i="11"/>
  <c r="AE1123" i="11"/>
  <c r="AE1122" i="11"/>
  <c r="AE1121" i="11"/>
  <c r="AE1120" i="11"/>
  <c r="AE1119" i="11"/>
  <c r="AE1118" i="11"/>
  <c r="AE1117" i="11"/>
  <c r="AE1116" i="11"/>
  <c r="AE1115" i="11"/>
  <c r="AE1114" i="11"/>
  <c r="AE1113" i="11"/>
  <c r="AE1112" i="11"/>
  <c r="AE1111" i="11"/>
  <c r="AE1110" i="11"/>
  <c r="AE1109" i="11"/>
  <c r="AE1108" i="11"/>
  <c r="AE1107" i="11"/>
  <c r="AE1106" i="11"/>
  <c r="AE1105" i="11"/>
  <c r="AE1104" i="11"/>
  <c r="AE1103" i="11"/>
  <c r="AE1102" i="11"/>
  <c r="AE1101" i="11"/>
  <c r="AE1100" i="11"/>
  <c r="AE1099" i="11"/>
  <c r="AE1098" i="11"/>
  <c r="AE1097" i="11"/>
  <c r="AE1096" i="11"/>
  <c r="AE1095" i="11"/>
  <c r="AE1094" i="11"/>
  <c r="AE1093" i="11"/>
  <c r="AE1092" i="11"/>
  <c r="AE1091" i="11"/>
  <c r="AE1090" i="11"/>
  <c r="AE1089" i="11"/>
  <c r="AE1088" i="11"/>
  <c r="AE1087" i="11"/>
  <c r="AE1086" i="11"/>
  <c r="AE1085" i="11"/>
  <c r="AE1084" i="11"/>
  <c r="AE1083" i="11"/>
  <c r="AE1082" i="11"/>
  <c r="AE1081" i="11"/>
  <c r="AE1080" i="11"/>
  <c r="AE1079" i="11"/>
  <c r="AE1078" i="11"/>
  <c r="AE1077" i="11"/>
  <c r="AE1076" i="11"/>
  <c r="AE1075" i="11"/>
  <c r="AE1074" i="11"/>
  <c r="AE1073" i="11"/>
  <c r="AE1072" i="11"/>
  <c r="AE1071" i="11"/>
  <c r="AE1070" i="11"/>
  <c r="AE1069" i="11"/>
  <c r="AE1068" i="11"/>
  <c r="AE1067" i="11"/>
  <c r="AE1066" i="11"/>
  <c r="AE1065" i="11"/>
  <c r="AE1064" i="11"/>
  <c r="AE1063" i="11"/>
  <c r="AE1062" i="11"/>
  <c r="AE1061" i="11"/>
  <c r="AE1060" i="11"/>
  <c r="AE1059" i="11"/>
  <c r="AE1058" i="11"/>
  <c r="AE1057" i="11"/>
  <c r="AE1056" i="11"/>
  <c r="AE1055" i="11"/>
  <c r="AE1054" i="11"/>
  <c r="AE1053" i="11"/>
  <c r="AE1052" i="11"/>
  <c r="AE1051" i="11"/>
  <c r="AE1050" i="11"/>
  <c r="AE1049" i="11"/>
  <c r="AE1048" i="11"/>
  <c r="AE1047" i="11"/>
  <c r="AE1046" i="11"/>
  <c r="AE1045" i="11"/>
  <c r="AE1044" i="11"/>
  <c r="AE1043" i="11"/>
  <c r="AE1042" i="11"/>
  <c r="AE1041" i="11"/>
  <c r="AE1040" i="11"/>
  <c r="AE1039" i="11"/>
  <c r="AE1038" i="11"/>
  <c r="AE1037" i="11"/>
  <c r="AE1036" i="11"/>
  <c r="AE1035" i="11"/>
  <c r="AE1034" i="11"/>
  <c r="AE1033" i="11"/>
  <c r="AE1032" i="11"/>
  <c r="AE1031" i="11"/>
  <c r="AE1030" i="11"/>
  <c r="AE1029" i="11"/>
  <c r="AE1028" i="11"/>
  <c r="AE1027" i="11"/>
  <c r="AE1026" i="11"/>
  <c r="AE1025" i="11"/>
  <c r="AE1024" i="11"/>
  <c r="AE1023" i="11"/>
  <c r="AE1022" i="11"/>
  <c r="AE1021" i="11"/>
  <c r="AE1020" i="11"/>
  <c r="AE1019" i="11"/>
  <c r="AE1018" i="11"/>
  <c r="AE1017" i="11"/>
  <c r="AE1016" i="11"/>
  <c r="AE1015" i="11"/>
  <c r="AE1014" i="11"/>
  <c r="AE1013" i="11"/>
  <c r="AE1012" i="11"/>
  <c r="AE1011" i="11"/>
  <c r="AE1010" i="11"/>
  <c r="AE1009" i="11"/>
  <c r="AE1008" i="11"/>
  <c r="AE1007" i="11"/>
  <c r="AE1006" i="11"/>
  <c r="AE1005" i="11"/>
  <c r="AE1004" i="11"/>
  <c r="AE1003" i="11"/>
  <c r="AE1002" i="11"/>
  <c r="AE1001" i="11"/>
  <c r="AE1000" i="11"/>
  <c r="AE999" i="11"/>
  <c r="AE998" i="11"/>
  <c r="AE997" i="11"/>
  <c r="AE996" i="11"/>
  <c r="AE995" i="11"/>
  <c r="AE994" i="11"/>
  <c r="AE993" i="11"/>
  <c r="AE992" i="11"/>
  <c r="AE991" i="11"/>
  <c r="AE990" i="11"/>
  <c r="AE989" i="11"/>
  <c r="AE988" i="11"/>
  <c r="AE987" i="11"/>
  <c r="AE986" i="11"/>
  <c r="AE985" i="11"/>
  <c r="AE984" i="11"/>
  <c r="AE983" i="11"/>
  <c r="AE982" i="11"/>
  <c r="AE981" i="11"/>
  <c r="AE980" i="11"/>
  <c r="AE979" i="11"/>
  <c r="AE978" i="11"/>
  <c r="AE977" i="11"/>
  <c r="AE976" i="11"/>
  <c r="AE975" i="11"/>
  <c r="AE974" i="11"/>
  <c r="AE973" i="11"/>
  <c r="AE972" i="11"/>
  <c r="AE971" i="11"/>
  <c r="AE970" i="11"/>
  <c r="AE969" i="11"/>
  <c r="AE968" i="11"/>
  <c r="AE967" i="11"/>
  <c r="AE966" i="11"/>
  <c r="AE965" i="11"/>
  <c r="AE964" i="11"/>
  <c r="AE963" i="11"/>
  <c r="AE962" i="11"/>
  <c r="AE961" i="11"/>
  <c r="AE960" i="11"/>
  <c r="AE959" i="11"/>
  <c r="AE958" i="11"/>
  <c r="AE957" i="11"/>
  <c r="AE956" i="11"/>
  <c r="AE955" i="11"/>
  <c r="AE954" i="11"/>
  <c r="AE953" i="11"/>
  <c r="AE952" i="11"/>
  <c r="AE951" i="11"/>
  <c r="AE950" i="11"/>
  <c r="AE949" i="11"/>
  <c r="AE948" i="11"/>
  <c r="AE947" i="11"/>
  <c r="AE946" i="11"/>
  <c r="AE945" i="11"/>
  <c r="AE944" i="11"/>
  <c r="AE943" i="11"/>
  <c r="AE942" i="11"/>
  <c r="AE941" i="11"/>
  <c r="AE940" i="11"/>
  <c r="AE939" i="11"/>
  <c r="AE938" i="11"/>
  <c r="AE937" i="11"/>
  <c r="AE936" i="11"/>
  <c r="AE935" i="11"/>
  <c r="AE934" i="11"/>
  <c r="AE933" i="11"/>
  <c r="AE932" i="11"/>
  <c r="AE931" i="11"/>
  <c r="AE930" i="11"/>
  <c r="AE929" i="11"/>
  <c r="AE928" i="11"/>
  <c r="AE927" i="11"/>
  <c r="AE926" i="11"/>
  <c r="AE925" i="11"/>
  <c r="AE924" i="11"/>
  <c r="AE923" i="11"/>
  <c r="AE922" i="11"/>
  <c r="AE921" i="11"/>
  <c r="AE920" i="11"/>
  <c r="AE919" i="11"/>
  <c r="AE918" i="11"/>
  <c r="AE917" i="11"/>
  <c r="AE916" i="11"/>
  <c r="AE915" i="11"/>
  <c r="AE914" i="11"/>
  <c r="AE913" i="11"/>
  <c r="AE912" i="11"/>
  <c r="AE911" i="11"/>
  <c r="AE910" i="11"/>
  <c r="AE909" i="11"/>
  <c r="AE908" i="11"/>
  <c r="AE907" i="11"/>
  <c r="AE906" i="11"/>
  <c r="AE905" i="11"/>
  <c r="AE904" i="11"/>
  <c r="AE903" i="11"/>
  <c r="AE902" i="11"/>
  <c r="AE901" i="11"/>
  <c r="AE900" i="11"/>
  <c r="AE899" i="11"/>
  <c r="AE898" i="11"/>
  <c r="AE897" i="11"/>
  <c r="AE896" i="11"/>
  <c r="AE895" i="11"/>
  <c r="AE894" i="11"/>
  <c r="AE893" i="11"/>
  <c r="AE892" i="11"/>
  <c r="AE891" i="11"/>
  <c r="AE890" i="11"/>
  <c r="AE889" i="11"/>
  <c r="AE888" i="11"/>
  <c r="AE887" i="11"/>
  <c r="AE886" i="11"/>
  <c r="AE885" i="11"/>
  <c r="AE884" i="11"/>
  <c r="AE883" i="11"/>
  <c r="AE882" i="11"/>
  <c r="AE881" i="11"/>
  <c r="AE880" i="11"/>
  <c r="AE879" i="11"/>
  <c r="AE878" i="11"/>
  <c r="AE877" i="11"/>
  <c r="AE876" i="11"/>
  <c r="AE875" i="11"/>
  <c r="AE874" i="11"/>
  <c r="AE873" i="11"/>
  <c r="AE872" i="11"/>
  <c r="AE871" i="11"/>
  <c r="AE870" i="11"/>
  <c r="AE869" i="11"/>
  <c r="AE868" i="11"/>
  <c r="AE867" i="11"/>
  <c r="AE866" i="11"/>
  <c r="AE865" i="11"/>
  <c r="AE864" i="11"/>
  <c r="AE863" i="11"/>
  <c r="AE862" i="11"/>
  <c r="AE861" i="11"/>
  <c r="AE860" i="11"/>
  <c r="AE859" i="11"/>
  <c r="AE858" i="11"/>
  <c r="AE857" i="11"/>
  <c r="AE856" i="11"/>
  <c r="AE855" i="11"/>
  <c r="AE854" i="11"/>
  <c r="AE853" i="11"/>
  <c r="AE852" i="11"/>
  <c r="AE851" i="11"/>
  <c r="AE850" i="11"/>
  <c r="AE849" i="11"/>
  <c r="AE848" i="11"/>
  <c r="AE847" i="11"/>
  <c r="AE846" i="11"/>
  <c r="AE845" i="11"/>
  <c r="AE844" i="11"/>
  <c r="AE843" i="11"/>
  <c r="AE842" i="11"/>
  <c r="AE841" i="11"/>
  <c r="AE840" i="11"/>
  <c r="AE839" i="11"/>
  <c r="AE838" i="11"/>
  <c r="AE837" i="11"/>
  <c r="AE836" i="11"/>
  <c r="AE835" i="11"/>
  <c r="AE834" i="11"/>
  <c r="AE833" i="11"/>
  <c r="AE832" i="11"/>
  <c r="AE831" i="11"/>
  <c r="AE830" i="11"/>
  <c r="AE829" i="11"/>
  <c r="AE828" i="11"/>
  <c r="AE827" i="11"/>
  <c r="AE826" i="11"/>
  <c r="AE825" i="11"/>
  <c r="AE824" i="11"/>
  <c r="AE823" i="11"/>
  <c r="AE822" i="11"/>
  <c r="AE821" i="11"/>
  <c r="AE820" i="11"/>
  <c r="AE819" i="11"/>
  <c r="AE818" i="11"/>
  <c r="AE817" i="11"/>
  <c r="AE816" i="11"/>
  <c r="AE815" i="11"/>
  <c r="AE814" i="11"/>
  <c r="AE813" i="11"/>
  <c r="AE812" i="11"/>
  <c r="AE811" i="11"/>
  <c r="AE810" i="11"/>
  <c r="AE809" i="11"/>
  <c r="AE808" i="11"/>
  <c r="AE807" i="11"/>
  <c r="AE806" i="11"/>
  <c r="AE805" i="11"/>
  <c r="AE804" i="11"/>
  <c r="AE803" i="11"/>
  <c r="AE802" i="11"/>
  <c r="AE801" i="11"/>
  <c r="AE800" i="11"/>
  <c r="AE799" i="11"/>
  <c r="AE798" i="11"/>
  <c r="AE797" i="11"/>
  <c r="AE796" i="11"/>
  <c r="AE795" i="11"/>
  <c r="AE794" i="11"/>
  <c r="AE793" i="11"/>
  <c r="AE792" i="11"/>
  <c r="AE791" i="11"/>
  <c r="AE790" i="11"/>
  <c r="AE789" i="11"/>
  <c r="AE788" i="11"/>
  <c r="AE787" i="11"/>
  <c r="AE786" i="11"/>
  <c r="AE785" i="11"/>
  <c r="AE784" i="11"/>
  <c r="AE783" i="11"/>
  <c r="AE782" i="11"/>
  <c r="AE781" i="11"/>
  <c r="AE780" i="11"/>
  <c r="AE779" i="11"/>
  <c r="AE778" i="11"/>
  <c r="AE777" i="11"/>
  <c r="AE776" i="11"/>
  <c r="AE775" i="11"/>
  <c r="AE774" i="11"/>
  <c r="AE773" i="11"/>
  <c r="AE772" i="11"/>
  <c r="AE771" i="11"/>
  <c r="AE770" i="11"/>
  <c r="AE769" i="11"/>
  <c r="AE768" i="11"/>
  <c r="AE767" i="11"/>
  <c r="AE766" i="11"/>
  <c r="AE765" i="11"/>
  <c r="AE764" i="11"/>
  <c r="AE763" i="11"/>
  <c r="AE762" i="11"/>
  <c r="AE761" i="11"/>
  <c r="AE760" i="11"/>
  <c r="AE759" i="11"/>
  <c r="AE758" i="11"/>
  <c r="AE757" i="11"/>
  <c r="AE756" i="11"/>
  <c r="AE755" i="11"/>
  <c r="AE754" i="11"/>
  <c r="AE753" i="11"/>
  <c r="AE752" i="11"/>
  <c r="AE751" i="11"/>
  <c r="AE750" i="11"/>
  <c r="AE749" i="11"/>
  <c r="AE748" i="11"/>
  <c r="AE747" i="11"/>
  <c r="AE746" i="11"/>
  <c r="AE745" i="11"/>
  <c r="AE744" i="11"/>
  <c r="AE743" i="11"/>
  <c r="AE742" i="11"/>
  <c r="AE741" i="11"/>
  <c r="AE740" i="11"/>
  <c r="AE739" i="11"/>
  <c r="AE738" i="11"/>
  <c r="AE737" i="11"/>
  <c r="AE736" i="11"/>
  <c r="AE735" i="11"/>
  <c r="AE734" i="11"/>
  <c r="AE733" i="11"/>
  <c r="AE732" i="11"/>
  <c r="AE731" i="11"/>
  <c r="AE730" i="11"/>
  <c r="AE729" i="11"/>
  <c r="AE728" i="11"/>
  <c r="AE727" i="11"/>
  <c r="AE726" i="11"/>
  <c r="AE725" i="11"/>
  <c r="AE724" i="11"/>
  <c r="AE723" i="11"/>
  <c r="AE722" i="11"/>
  <c r="AE721" i="11"/>
  <c r="AE720" i="11"/>
  <c r="AE719" i="11"/>
  <c r="AE718" i="11"/>
  <c r="AE717" i="11"/>
  <c r="AE716" i="11"/>
  <c r="AE715" i="11"/>
  <c r="AE714" i="11"/>
  <c r="AE713" i="11"/>
  <c r="AE712" i="11"/>
  <c r="AE711" i="11"/>
  <c r="AE710" i="11"/>
  <c r="AE709" i="11"/>
  <c r="AE708" i="11"/>
  <c r="AE707" i="11"/>
  <c r="AE706" i="11"/>
  <c r="AE705" i="11"/>
  <c r="AE704" i="11"/>
  <c r="AE703" i="11"/>
  <c r="AE702" i="11"/>
  <c r="AE701" i="11"/>
  <c r="AE700" i="11"/>
  <c r="AE699" i="11"/>
  <c r="AE698" i="11"/>
  <c r="AE697" i="11"/>
  <c r="AE696" i="11"/>
  <c r="AE695" i="11"/>
  <c r="AE694" i="11"/>
  <c r="AE693" i="11"/>
  <c r="AE692" i="11"/>
  <c r="AE691" i="11"/>
  <c r="AE690" i="11"/>
  <c r="AE689" i="11"/>
  <c r="AE688" i="11"/>
  <c r="AE687" i="11"/>
  <c r="AE686" i="11"/>
  <c r="AE685" i="11"/>
  <c r="AE684" i="11"/>
  <c r="AE683" i="11"/>
  <c r="AE682" i="11"/>
  <c r="AE681" i="11"/>
  <c r="AE680" i="11"/>
  <c r="AE679" i="11"/>
  <c r="AE678" i="11"/>
  <c r="AE677" i="11"/>
  <c r="AE676" i="11"/>
  <c r="AE675" i="11"/>
  <c r="AE674" i="11"/>
  <c r="AE673" i="11"/>
  <c r="AE672" i="11"/>
  <c r="AE671" i="11"/>
  <c r="AE670" i="11"/>
  <c r="AE669" i="11"/>
  <c r="AE668" i="11"/>
  <c r="AE667" i="11"/>
  <c r="AE666" i="11"/>
  <c r="AE665" i="11"/>
  <c r="AE664" i="11"/>
  <c r="AE663" i="11"/>
  <c r="AE662" i="11"/>
  <c r="AE661" i="11"/>
  <c r="AE660" i="11"/>
  <c r="AE659" i="11"/>
  <c r="AE658" i="11"/>
  <c r="AE657" i="11"/>
  <c r="AE656" i="11"/>
  <c r="AE655" i="11"/>
  <c r="AE654" i="11"/>
  <c r="AE653" i="11"/>
  <c r="AE652" i="11"/>
  <c r="AE651" i="11"/>
  <c r="AE650" i="11"/>
  <c r="AE649" i="11"/>
  <c r="AE648" i="11"/>
  <c r="AE647" i="11"/>
  <c r="AE646" i="11"/>
  <c r="AE645" i="11"/>
  <c r="AE644" i="11"/>
  <c r="AE643" i="11"/>
  <c r="AE642" i="11"/>
  <c r="AE641" i="11"/>
  <c r="AE640" i="11"/>
  <c r="AE639" i="11"/>
  <c r="AE638" i="11"/>
  <c r="AE637" i="11"/>
  <c r="AE636" i="11"/>
  <c r="AE635" i="11"/>
  <c r="AE634" i="11"/>
  <c r="AE633" i="11"/>
  <c r="AE632" i="11"/>
  <c r="AE631" i="11"/>
  <c r="AE630" i="11"/>
  <c r="AE629" i="11"/>
  <c r="AE628" i="11"/>
  <c r="AE627" i="11"/>
  <c r="AE626" i="11"/>
  <c r="AE625" i="11"/>
  <c r="AE624" i="11"/>
  <c r="AE623" i="11"/>
  <c r="AE622" i="11"/>
  <c r="AE621" i="11"/>
  <c r="AE620" i="11"/>
  <c r="AE619" i="11"/>
  <c r="AE618" i="11"/>
  <c r="AE617" i="11"/>
  <c r="AE616" i="11"/>
  <c r="AE615" i="11"/>
  <c r="AE614" i="11"/>
  <c r="AE613" i="11"/>
  <c r="AE612" i="11"/>
  <c r="AE611" i="11"/>
  <c r="AE610" i="11"/>
  <c r="AE609" i="11"/>
  <c r="AE608" i="11"/>
  <c r="AE607" i="11"/>
  <c r="AE606" i="11"/>
  <c r="AE605" i="11"/>
  <c r="AE604" i="11"/>
  <c r="AE603" i="11"/>
  <c r="AE602" i="11"/>
  <c r="AE601" i="11"/>
  <c r="AE600" i="11"/>
  <c r="AE599" i="11"/>
  <c r="AE598" i="11"/>
  <c r="AE597" i="11"/>
  <c r="AE596" i="11"/>
  <c r="AE595" i="11"/>
  <c r="AE594" i="11"/>
  <c r="AE593" i="11"/>
  <c r="AE592" i="11"/>
  <c r="AE591" i="11"/>
  <c r="AE590" i="11"/>
  <c r="AE589" i="11"/>
  <c r="AE588" i="11"/>
  <c r="AE587" i="11"/>
  <c r="AE586" i="11"/>
  <c r="AE585" i="11"/>
  <c r="AE584" i="11"/>
  <c r="AE583" i="11"/>
  <c r="AE582" i="11"/>
  <c r="AE581" i="11"/>
  <c r="AE580" i="11"/>
  <c r="AE579" i="11"/>
  <c r="AE578" i="11"/>
  <c r="AE577" i="11"/>
  <c r="AE576" i="11"/>
  <c r="AE575" i="11"/>
  <c r="AE574" i="11"/>
  <c r="AE573" i="11"/>
  <c r="AE572" i="11"/>
  <c r="AE571" i="11"/>
  <c r="AE570" i="11"/>
  <c r="AE569" i="11"/>
  <c r="AE568" i="11"/>
  <c r="AE567" i="11"/>
  <c r="AE566" i="11"/>
  <c r="AE565" i="11"/>
  <c r="AE564" i="11"/>
  <c r="AE563" i="11"/>
  <c r="AE562" i="11"/>
  <c r="AE561" i="11"/>
  <c r="AE560" i="11"/>
  <c r="AE559" i="11"/>
  <c r="AE558" i="11"/>
  <c r="AE557" i="11"/>
  <c r="AE556" i="11"/>
  <c r="AE555" i="11"/>
  <c r="AE554" i="11"/>
  <c r="AE553" i="11"/>
  <c r="AE552" i="11"/>
  <c r="AE551" i="11"/>
  <c r="AE550" i="11"/>
  <c r="AE549" i="11"/>
  <c r="AE548" i="11"/>
  <c r="AE547" i="11"/>
  <c r="AE546" i="11"/>
  <c r="AE545" i="11"/>
  <c r="AE544" i="11"/>
  <c r="AE543" i="11"/>
  <c r="AE542" i="11"/>
  <c r="AE541" i="11"/>
  <c r="AE540" i="11"/>
  <c r="AE539" i="11"/>
  <c r="AE538" i="11"/>
  <c r="AE537" i="11"/>
  <c r="AE536" i="11"/>
  <c r="AE535" i="11"/>
  <c r="AE534" i="11"/>
  <c r="AE533" i="11"/>
  <c r="AE532" i="11"/>
  <c r="AE531" i="11"/>
  <c r="AE530" i="11"/>
  <c r="AE529" i="11"/>
  <c r="AE528" i="11"/>
  <c r="AE527" i="11"/>
  <c r="AE526" i="11"/>
  <c r="AE525" i="11"/>
  <c r="AE524" i="11"/>
  <c r="AE523" i="11"/>
  <c r="AE522" i="11"/>
  <c r="AE521" i="11"/>
  <c r="AE520" i="11"/>
  <c r="AE519" i="11"/>
  <c r="AE518" i="11"/>
  <c r="AE517" i="11"/>
  <c r="AE516" i="11"/>
  <c r="AE515" i="11"/>
  <c r="AE514" i="11"/>
  <c r="AE513" i="11"/>
  <c r="AE512" i="11"/>
  <c r="AE511" i="11"/>
  <c r="AE510" i="11"/>
  <c r="AE509" i="11"/>
  <c r="AE508" i="11"/>
  <c r="AE507" i="11"/>
  <c r="AE506" i="11"/>
  <c r="AE505" i="11"/>
  <c r="AE504" i="11"/>
  <c r="AE503" i="11"/>
  <c r="AE502" i="11"/>
  <c r="AE501" i="11"/>
  <c r="AE500" i="11"/>
  <c r="AE499" i="11"/>
  <c r="AE498" i="11"/>
  <c r="AE497" i="11"/>
  <c r="AE496" i="11"/>
  <c r="AE495" i="11"/>
  <c r="AE494" i="11"/>
  <c r="AE493" i="11"/>
  <c r="AE492" i="11"/>
  <c r="AE491" i="11"/>
  <c r="AE490" i="11"/>
  <c r="AE489" i="11"/>
  <c r="AE488" i="11"/>
  <c r="AE487" i="11"/>
  <c r="AE486" i="11"/>
  <c r="AE485" i="11"/>
  <c r="AE484" i="11"/>
  <c r="AE483" i="11"/>
  <c r="AE482" i="11"/>
  <c r="AE481" i="11"/>
  <c r="AE480" i="11"/>
  <c r="AE479" i="11"/>
  <c r="AE478" i="11"/>
  <c r="AE477" i="11"/>
  <c r="AE476" i="11"/>
  <c r="AE475" i="11"/>
  <c r="AE474" i="11"/>
  <c r="AE473" i="11"/>
  <c r="AE472" i="11"/>
  <c r="AE471" i="11"/>
  <c r="AE470" i="11"/>
  <c r="AE469" i="11"/>
  <c r="AE468" i="11"/>
  <c r="AE467" i="11"/>
  <c r="AE466" i="11"/>
  <c r="AE465" i="11"/>
  <c r="AE464" i="11"/>
  <c r="AE463" i="11"/>
  <c r="AE462" i="11"/>
  <c r="AE461" i="11"/>
  <c r="AE460" i="11"/>
  <c r="AE459" i="11"/>
  <c r="AE458" i="11"/>
  <c r="AE457" i="11"/>
  <c r="AE456" i="11"/>
  <c r="AE455" i="11"/>
  <c r="AE454" i="11"/>
  <c r="AE453" i="11"/>
  <c r="AE452" i="11"/>
  <c r="AE451" i="11"/>
  <c r="AE450" i="11"/>
  <c r="AE449" i="11"/>
  <c r="AE448" i="11"/>
  <c r="AE447" i="11"/>
  <c r="AE446" i="11"/>
  <c r="AE445" i="11"/>
  <c r="AE444" i="11"/>
  <c r="AE443" i="11"/>
  <c r="AE442" i="11"/>
  <c r="AE441" i="11"/>
  <c r="AE440" i="11"/>
  <c r="AE439" i="11"/>
  <c r="AE438" i="11"/>
  <c r="AE437" i="11"/>
  <c r="AE436" i="11"/>
  <c r="AE435" i="11"/>
  <c r="AE434" i="11"/>
  <c r="AE433" i="11"/>
  <c r="AE432" i="11"/>
  <c r="AE431" i="11"/>
  <c r="AE430" i="11"/>
  <c r="AE429" i="11"/>
  <c r="AE428" i="11"/>
  <c r="AE427" i="11"/>
  <c r="AE426" i="11"/>
  <c r="AE425" i="11"/>
  <c r="AE424" i="11"/>
  <c r="AE423" i="11"/>
  <c r="AE422" i="11"/>
  <c r="AE421" i="11"/>
  <c r="AE420" i="11"/>
  <c r="AE419" i="11"/>
  <c r="AE418" i="11"/>
  <c r="AE417" i="11"/>
  <c r="AE416" i="11"/>
  <c r="AE415" i="11"/>
  <c r="AE414" i="11"/>
  <c r="AE413" i="11"/>
  <c r="AE412" i="11"/>
  <c r="AE411" i="11"/>
  <c r="AE410" i="11"/>
  <c r="AE409" i="11"/>
  <c r="AE408" i="11"/>
  <c r="AE407" i="11"/>
  <c r="AE406" i="11"/>
  <c r="AE405" i="11"/>
  <c r="AE404" i="11"/>
  <c r="AE403" i="11"/>
  <c r="AE402" i="11"/>
  <c r="AE401" i="11"/>
  <c r="AE400" i="11"/>
  <c r="AE399" i="11"/>
  <c r="AE398" i="11"/>
  <c r="AE397" i="11"/>
  <c r="AE396" i="11"/>
  <c r="AE395" i="11"/>
  <c r="AE394" i="11"/>
  <c r="AE393" i="11"/>
  <c r="AE392" i="11"/>
  <c r="AE391" i="11"/>
  <c r="AE390" i="11"/>
  <c r="AE389" i="11"/>
  <c r="AE388" i="11"/>
  <c r="AE387" i="11"/>
  <c r="AE386" i="11"/>
  <c r="AE385" i="11"/>
  <c r="AE384" i="11"/>
  <c r="AE383" i="11"/>
  <c r="AE382" i="11"/>
  <c r="AE381" i="11"/>
  <c r="AE380" i="11"/>
  <c r="AE379" i="11"/>
  <c r="AE378" i="11"/>
  <c r="AE377" i="11"/>
  <c r="AE376" i="11"/>
  <c r="AE375" i="11"/>
  <c r="AE374" i="11"/>
  <c r="AE373" i="11"/>
  <c r="AE372" i="11"/>
  <c r="AE371" i="11"/>
  <c r="AE370" i="11"/>
  <c r="AE369" i="11"/>
  <c r="AE368" i="11"/>
  <c r="AE367" i="11"/>
  <c r="AE366" i="11"/>
  <c r="AE365" i="11"/>
  <c r="AE364" i="11"/>
  <c r="AE363" i="11"/>
  <c r="AE362" i="11"/>
  <c r="AE361" i="11"/>
  <c r="AE360" i="11"/>
  <c r="AE359" i="11"/>
  <c r="AE358" i="11"/>
  <c r="AE357" i="11"/>
  <c r="AE356" i="11"/>
  <c r="AE355" i="11"/>
  <c r="AE354" i="11"/>
  <c r="AE353" i="11"/>
  <c r="AE352" i="11"/>
  <c r="AE351" i="11"/>
  <c r="AE350" i="11"/>
  <c r="AE349" i="11"/>
  <c r="AE348" i="11"/>
  <c r="AE347" i="11"/>
  <c r="AE346" i="11"/>
  <c r="AE345" i="11"/>
  <c r="AE344" i="11"/>
  <c r="AE343" i="11"/>
  <c r="AE342" i="11"/>
  <c r="AE341" i="11"/>
  <c r="AE340" i="11"/>
  <c r="AE339" i="11"/>
  <c r="AE338" i="11"/>
  <c r="AE337" i="11"/>
  <c r="AE336" i="11"/>
  <c r="AE335" i="11"/>
  <c r="AE334" i="11"/>
  <c r="AE333" i="11"/>
  <c r="AE332" i="11"/>
  <c r="AE331" i="11"/>
  <c r="AE330" i="11"/>
  <c r="AE329" i="11"/>
  <c r="AE328" i="11"/>
  <c r="AE327" i="11"/>
  <c r="AE326" i="11"/>
  <c r="AE325" i="11"/>
  <c r="AE324" i="11"/>
  <c r="AE323" i="11"/>
  <c r="AE322" i="11"/>
  <c r="AE321" i="11"/>
  <c r="AE320" i="11"/>
  <c r="AE319" i="11"/>
  <c r="AE318" i="11"/>
  <c r="AE317" i="11"/>
  <c r="AE316" i="11"/>
  <c r="AE315" i="11"/>
  <c r="AE314" i="11"/>
  <c r="AE313" i="11"/>
  <c r="AE312" i="11"/>
  <c r="AE311" i="11"/>
  <c r="AE310" i="11"/>
  <c r="AE309" i="11"/>
  <c r="AE308" i="11"/>
  <c r="AE307" i="11"/>
  <c r="AE306" i="11"/>
  <c r="AE305" i="11"/>
  <c r="AE304" i="11"/>
  <c r="AE303" i="11"/>
  <c r="AE302" i="11"/>
  <c r="AE301" i="11"/>
  <c r="AE300" i="11"/>
  <c r="AE299" i="11"/>
  <c r="AE298" i="11"/>
  <c r="AE297" i="11"/>
  <c r="AE296" i="11"/>
  <c r="AE295" i="11"/>
  <c r="AE294" i="11"/>
  <c r="AE293" i="11"/>
  <c r="AE292" i="11"/>
  <c r="AE291" i="11"/>
  <c r="AE290" i="11"/>
  <c r="AE289" i="11"/>
  <c r="AE288" i="11"/>
  <c r="AE287" i="11"/>
  <c r="AE286" i="11"/>
  <c r="AE285" i="11"/>
  <c r="AE284" i="11"/>
  <c r="AE283" i="11"/>
  <c r="AE282" i="11"/>
  <c r="AE281" i="11"/>
  <c r="AE280" i="11"/>
  <c r="AE279" i="11"/>
  <c r="AE278" i="11"/>
  <c r="AE277" i="11"/>
  <c r="AE276" i="11"/>
  <c r="AE275" i="11"/>
  <c r="AE274" i="11"/>
  <c r="AE273" i="11"/>
  <c r="AE272" i="11"/>
  <c r="AE271" i="11"/>
  <c r="AE270" i="11"/>
  <c r="AE269" i="11"/>
  <c r="AE268" i="11"/>
  <c r="AE267" i="11"/>
  <c r="AE266" i="11"/>
  <c r="AE265" i="11"/>
  <c r="AE264" i="11"/>
  <c r="AE263" i="11"/>
  <c r="AE262" i="11"/>
  <c r="AE261" i="11"/>
  <c r="AE260" i="11"/>
  <c r="AE259" i="11"/>
  <c r="AE258" i="11"/>
  <c r="AE257" i="11"/>
  <c r="AE256" i="11"/>
  <c r="AE255" i="11"/>
  <c r="AE254" i="11"/>
  <c r="AE253" i="11"/>
  <c r="AE252" i="11"/>
  <c r="AE251" i="11"/>
  <c r="AE250" i="11"/>
  <c r="AE249" i="11"/>
  <c r="AE248" i="11"/>
  <c r="AE247" i="11"/>
  <c r="AE246" i="11"/>
  <c r="AE245" i="11"/>
  <c r="AE244" i="11"/>
  <c r="AE243" i="11"/>
  <c r="AE242" i="11"/>
  <c r="AE241" i="11"/>
  <c r="AE240" i="11"/>
  <c r="AE239" i="11"/>
  <c r="AE238" i="11"/>
  <c r="AE237" i="11"/>
  <c r="AE236" i="11"/>
  <c r="AE235" i="11"/>
  <c r="AE234" i="11"/>
  <c r="AE233" i="11"/>
  <c r="AE232" i="11"/>
  <c r="AE231" i="11"/>
  <c r="AE230" i="11"/>
  <c r="AE229" i="11"/>
  <c r="AE228" i="11"/>
  <c r="AE227" i="11"/>
  <c r="AE226" i="11"/>
  <c r="AE225" i="11"/>
  <c r="AE224" i="11"/>
  <c r="AE223" i="11"/>
  <c r="AE222" i="11"/>
  <c r="AE221" i="11"/>
  <c r="AE220" i="11"/>
  <c r="AE219" i="11"/>
  <c r="AE218" i="11"/>
  <c r="AE217" i="11"/>
  <c r="AE216" i="11"/>
  <c r="AE215" i="11"/>
  <c r="AE214" i="11"/>
  <c r="AE213" i="11"/>
  <c r="AE212" i="11"/>
  <c r="AE211" i="11"/>
  <c r="AE210" i="11"/>
  <c r="AE209" i="11"/>
  <c r="AE208" i="11"/>
  <c r="AE207" i="11"/>
  <c r="AE206" i="11"/>
  <c r="AE205" i="11"/>
  <c r="AE204" i="11"/>
  <c r="AE203" i="11"/>
  <c r="AE202" i="11"/>
  <c r="AE201" i="11"/>
  <c r="AE200" i="11"/>
  <c r="AE199" i="11"/>
  <c r="AE198" i="11"/>
  <c r="AE197" i="11"/>
  <c r="AE196" i="11"/>
  <c r="AE195" i="11"/>
  <c r="AE194" i="11"/>
  <c r="AE193" i="11"/>
  <c r="AE192" i="11"/>
  <c r="AE191" i="11"/>
  <c r="AE190" i="11"/>
  <c r="AE189" i="11"/>
  <c r="AE188" i="11"/>
  <c r="AE187" i="11"/>
  <c r="AE186" i="11"/>
  <c r="AE185" i="11"/>
  <c r="AE184" i="11"/>
  <c r="AE183" i="11"/>
  <c r="AE182" i="11"/>
  <c r="AE181" i="11"/>
  <c r="AE180" i="11"/>
  <c r="AE179" i="11"/>
  <c r="AE178" i="11"/>
  <c r="AE177" i="11"/>
  <c r="AE176" i="11"/>
  <c r="AE175" i="11"/>
  <c r="AE174" i="11"/>
  <c r="AE173" i="11"/>
  <c r="AE172" i="11"/>
  <c r="AE171" i="11"/>
  <c r="AE170" i="11"/>
  <c r="AE169" i="11"/>
  <c r="AE168" i="11"/>
  <c r="AE167" i="11"/>
  <c r="AE166" i="11"/>
  <c r="AE165" i="11"/>
  <c r="AE164" i="11"/>
  <c r="AE163" i="11"/>
  <c r="AE162" i="11"/>
  <c r="AE161" i="11"/>
  <c r="AE160" i="11"/>
  <c r="AE159" i="11"/>
  <c r="AE158" i="11"/>
  <c r="AE157" i="11"/>
  <c r="AE156" i="11"/>
  <c r="AE155" i="11"/>
  <c r="AE154" i="11"/>
  <c r="AE153" i="11"/>
  <c r="AE152" i="11"/>
  <c r="AE151" i="11"/>
  <c r="AE150" i="11"/>
  <c r="AE149" i="11"/>
  <c r="AE148" i="11"/>
  <c r="AE147" i="11"/>
  <c r="AE146" i="11"/>
  <c r="AE145" i="11"/>
  <c r="AE144" i="11"/>
  <c r="AE143" i="11"/>
  <c r="AE142" i="11"/>
  <c r="AE141" i="11"/>
  <c r="AE140" i="11"/>
  <c r="AE139" i="11"/>
  <c r="AE138" i="11"/>
  <c r="AE137" i="11"/>
  <c r="AE136" i="11"/>
  <c r="AE135" i="11"/>
  <c r="AE134" i="11"/>
  <c r="AE133" i="11"/>
  <c r="AE132" i="11"/>
  <c r="AE131" i="11"/>
  <c r="AE130" i="11"/>
  <c r="AE129" i="11"/>
  <c r="AE128" i="11"/>
  <c r="AE127" i="11"/>
  <c r="AE126" i="11"/>
  <c r="AE125" i="11"/>
  <c r="AE124" i="11"/>
  <c r="AE123" i="11"/>
  <c r="AE122" i="11"/>
  <c r="AE121" i="11"/>
  <c r="AE120" i="11"/>
  <c r="AE119" i="11"/>
  <c r="AE118" i="11"/>
  <c r="AE117" i="11"/>
  <c r="AE116" i="11"/>
  <c r="AE115" i="11"/>
  <c r="AE114" i="11"/>
  <c r="AE113" i="11"/>
  <c r="AE112" i="11"/>
  <c r="AE111" i="11"/>
  <c r="AE110" i="11"/>
  <c r="AE109" i="11"/>
  <c r="AE108" i="11"/>
  <c r="AE107" i="11"/>
  <c r="AE106" i="11"/>
  <c r="AE105" i="11"/>
  <c r="AE104" i="11"/>
  <c r="AE103" i="11"/>
  <c r="AE102" i="11"/>
  <c r="AE101" i="11"/>
  <c r="AE100" i="11"/>
  <c r="AE99" i="11"/>
  <c r="AE98" i="11"/>
  <c r="AE97" i="11"/>
  <c r="AE96" i="11"/>
  <c r="AE95" i="11"/>
  <c r="AE94" i="11"/>
  <c r="AE93" i="11"/>
  <c r="AE92" i="11"/>
  <c r="AE91" i="11"/>
  <c r="AE90" i="11"/>
  <c r="AE89" i="11"/>
  <c r="AE88" i="11"/>
  <c r="AE87" i="11"/>
  <c r="AE86" i="11"/>
  <c r="AE85" i="11"/>
  <c r="AE84" i="11"/>
  <c r="AE83" i="11"/>
  <c r="AE82" i="11"/>
  <c r="AE81" i="11"/>
  <c r="AE80" i="11"/>
  <c r="AE79" i="11"/>
  <c r="AE78" i="11"/>
  <c r="AE77" i="11"/>
  <c r="AE76" i="11"/>
  <c r="AE75" i="11"/>
  <c r="AE74" i="11"/>
  <c r="AE73" i="11"/>
  <c r="AE72" i="11"/>
  <c r="AE71" i="11"/>
  <c r="AE70" i="11"/>
  <c r="AE69" i="11"/>
  <c r="AE68" i="11"/>
  <c r="AE67" i="11"/>
  <c r="AE66" i="11"/>
  <c r="AE65" i="11"/>
  <c r="AE64" i="11"/>
  <c r="AE63" i="11"/>
  <c r="AE62" i="11"/>
  <c r="AE61" i="11"/>
  <c r="AE60" i="11"/>
  <c r="AE59" i="11"/>
  <c r="AE58" i="11"/>
  <c r="AE57" i="11"/>
  <c r="AE56" i="11"/>
  <c r="AE55" i="11"/>
  <c r="AE54" i="11"/>
  <c r="AE53" i="11"/>
  <c r="AE52" i="11"/>
  <c r="AE51" i="11"/>
  <c r="AE50" i="11"/>
  <c r="AE49" i="11"/>
  <c r="AE48" i="11"/>
  <c r="AE47" i="11"/>
  <c r="AE46" i="11"/>
  <c r="AE45" i="11"/>
  <c r="AE44" i="11"/>
  <c r="AE43" i="11"/>
  <c r="AE42" i="11"/>
  <c r="AE41" i="11"/>
  <c r="AE40" i="11"/>
  <c r="AE39" i="11"/>
  <c r="AE38" i="11"/>
  <c r="AE37" i="11"/>
  <c r="AE36" i="11"/>
  <c r="AE35" i="11"/>
  <c r="AE34" i="11"/>
  <c r="AE33" i="11"/>
  <c r="AE32" i="11"/>
  <c r="AE31" i="11"/>
  <c r="AE30" i="11"/>
  <c r="AE29" i="11"/>
  <c r="AE28" i="11"/>
  <c r="AE27" i="11"/>
  <c r="AE26" i="11"/>
  <c r="AE25" i="11"/>
  <c r="AE24" i="11"/>
  <c r="AE23" i="11"/>
  <c r="AE22" i="11"/>
  <c r="AE21" i="11"/>
  <c r="AE20" i="11"/>
  <c r="AE19" i="11"/>
  <c r="AE18" i="11"/>
  <c r="AE17" i="11"/>
  <c r="AE16" i="11"/>
  <c r="AE15" i="11"/>
  <c r="AE14" i="11"/>
  <c r="AE13" i="11"/>
  <c r="AE12" i="11"/>
  <c r="AE11" i="11"/>
  <c r="AE10" i="11"/>
  <c r="AE9" i="11"/>
  <c r="AE8" i="11"/>
  <c r="AE7" i="11"/>
  <c r="AE6" i="11"/>
  <c r="AE5" i="11"/>
  <c r="AE4" i="11"/>
  <c r="AE3" i="11"/>
  <c r="AJ1" i="11"/>
  <c r="AI1" i="11"/>
  <c r="AH1" i="11"/>
  <c r="AG1" i="11"/>
  <c r="AF1" i="11"/>
  <c r="AD1" i="11"/>
  <c r="AC1" i="11"/>
  <c r="AB1" i="11"/>
  <c r="AA1" i="11"/>
  <c r="J13" i="4"/>
  <c r="O12" i="4" s="1"/>
  <c r="J7" i="4"/>
  <c r="O6" i="4"/>
  <c r="S6" i="4" s="1"/>
  <c r="P6" i="4" l="1"/>
  <c r="P9" i="4"/>
  <c r="S9" i="15"/>
  <c r="S11" i="15"/>
  <c r="S12" i="15"/>
  <c r="S15" i="4"/>
  <c r="P11" i="4"/>
  <c r="S13" i="4"/>
  <c r="S8" i="4"/>
  <c r="O7" i="4"/>
  <c r="P7" i="4" s="1"/>
  <c r="S12" i="4"/>
  <c r="P15" i="4" l="1"/>
  <c r="S9" i="4"/>
  <c r="P12" i="4"/>
  <c r="P13" i="4"/>
  <c r="S11" i="4"/>
  <c r="P8" i="4"/>
  <c r="S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TDOT</author>
  </authors>
  <commentList>
    <comment ref="H9" authorId="0" shapeId="0" xr:uid="{5A2942D9-AC2D-418C-9171-903388251047}">
      <text>
        <r>
          <rPr>
            <b/>
            <sz val="9"/>
            <color indexed="81"/>
            <rFont val="Tahoma"/>
            <family val="2"/>
          </rPr>
          <t>TDOT:</t>
        </r>
        <r>
          <rPr>
            <sz val="9"/>
            <color indexed="81"/>
            <rFont val="Tahoma"/>
            <family val="2"/>
          </rPr>
          <t xml:space="preserve">
MMS cannot differentiate between NHS and Non-NHS.</t>
        </r>
      </text>
    </comment>
    <comment ref="R9" authorId="0" shapeId="0" xr:uid="{E8F458B5-0F0E-4F65-A3F7-F31AF896F12B}">
      <text>
        <r>
          <rPr>
            <b/>
            <sz val="9"/>
            <color indexed="81"/>
            <rFont val="Tahoma"/>
            <family val="2"/>
          </rPr>
          <t>TDOT:</t>
        </r>
        <r>
          <rPr>
            <sz val="9"/>
            <color indexed="81"/>
            <rFont val="Tahoma"/>
            <family val="2"/>
          </rPr>
          <t xml:space="preserve">
MMS cannot differentiate between NHS and Non-NHS.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tc={3BDFF867-57D7-49EF-B6FA-406AA0DE84A8}</author>
    <author>tc={180B3514-986E-4797-92A2-A8FFF531E643}</author>
    <author>tc={68F39DE8-4C11-4883-B9C1-EDB5F057C569}</author>
    <author>tc={E3757755-710D-4BFE-ACC5-78C60445CCDD}</author>
    <author>tc={D87A3B77-1BF5-4081-9A3A-26001ECA3404}</author>
    <author>tc={B05DAFBC-408D-48B5-A567-641BE88FC6D1}</author>
    <author>tc={573AD9F4-9158-408C-9536-62DA7D40605A}</author>
    <author>tc={3AF3889A-BD9A-47E9-A0CB-34F498F885A6}</author>
    <author>tc={E72DB381-AA4E-4452-87D1-3AF7CDCFDC8C}</author>
    <author>tc={5448E423-0814-4E24-A545-5E54093F3E50}</author>
    <author>tc={AB465BF9-3DC3-4DA9-A9BE-44328880B778}</author>
    <author>tc={E439859D-AAE9-4A63-AFA6-4127E8E277AE}</author>
    <author>tc={559CCD8D-2165-4E5D-9E64-B4D91DEFB199}</author>
    <author>tc={44C47EA6-3DB7-4BF5-8E23-5D8B45491ECE}</author>
    <author>tc={2779C263-63FC-49BB-9171-8181026F0226}</author>
    <author>tc={60EEECE9-2BA6-422D-B60F-92978AD70ECB}</author>
    <author>tc={948D25DB-79D1-4717-9202-DDB9D314BB22}</author>
    <author>tc={58618774-A9FD-41DE-9B2E-8ED144280C33}</author>
    <author>tc={6AF688CB-1061-42FC-806B-65E6275F6F59}</author>
    <author>tc={6476F3B1-26AC-4617-BF3F-3B684A786BCD}</author>
    <author>tc={242844C1-CC67-4DEB-929B-FD979189DA7D}</author>
    <author>tc={32ED98CA-6DFA-4948-AE95-B4BC75376247}</author>
    <author>tc={75412A22-27FE-46AB-A23C-10C2527B73EA}</author>
  </authors>
  <commentList>
    <comment ref="R365" authorId="0" shapeId="0" xr:uid="{3BDFF867-57D7-49EF-B6FA-406AA0DE84A8}">
      <text>
        <t>[Threaded comment]
Your version of Excel allows you to read this threaded comment; however, any edits to it will get removed if the file is opened in a newer version of Excel. Learn more: https://go.microsoft.com/fwlink/?linkid=870924
Comment:
    deducted bridge amounts and added to a new row</t>
      </text>
    </comment>
    <comment ref="R652" authorId="1" shapeId="0" xr:uid="{180B3514-986E-4797-92A2-A8FFF531E643}">
      <text>
        <t>[Threaded comment]
Your version of Excel allows you to read this threaded comment; however, any edits to it will get removed if the file is opened in a newer version of Excel. Learn more: https://go.microsoft.com/fwlink/?linkid=870924
Comment:
    Bridge cost removed from this row and added to a new row.</t>
      </text>
    </comment>
    <comment ref="R755" authorId="2" shapeId="0" xr:uid="{68F39DE8-4C11-4883-B9C1-EDB5F057C569}">
      <text>
        <t>[Threaded comment]
Your version of Excel allows you to read this threaded comment; however, any edits to it will get removed if the file is opened in a newer version of Excel. Learn more: https://go.microsoft.com/fwlink/?linkid=870924
Comment:
    Reduced this row and moved bridge costs to new row.</t>
      </text>
    </comment>
    <comment ref="R819" authorId="3" shapeId="0" xr:uid="{E3757755-710D-4BFE-ACC5-78C60445CCDD}">
      <text>
        <t>[Threaded comment]
Your version of Excel allows you to read this threaded comment; however, any edits to it will get removed if the file is opened in a newer version of Excel. Learn more: https://go.microsoft.com/fwlink/?linkid=870924
Comment:
    Bridge cost removed from this row and added to a new row.</t>
      </text>
    </comment>
    <comment ref="R826" authorId="4" shapeId="0" xr:uid="{D87A3B77-1BF5-4081-9A3A-26001ECA3404}">
      <text>
        <t>[Threaded comment]
Your version of Excel allows you to read this threaded comment; however, any edits to it will get removed if the file is opened in a newer version of Excel. Learn more: https://go.microsoft.com/fwlink/?linkid=870924
Comment:
    Bridge cost removed from this row and added to a new row.</t>
      </text>
    </comment>
    <comment ref="R828" authorId="5" shapeId="0" xr:uid="{B05DAFBC-408D-48B5-A567-641BE88FC6D1}">
      <text>
        <t>[Threaded comment]
Your version of Excel allows you to read this threaded comment; however, any edits to it will get removed if the file is opened in a newer version of Excel. Learn more: https://go.microsoft.com/fwlink/?linkid=870924
Comment:
    Bridge cost removed from this row and added to a new row.</t>
      </text>
    </comment>
    <comment ref="R855" authorId="6" shapeId="0" xr:uid="{573AD9F4-9158-408C-9536-62DA7D40605A}">
      <text>
        <t>[Threaded comment]
Your version of Excel allows you to read this threaded comment; however, any edits to it will get removed if the file is opened in a newer version of Excel. Learn more: https://go.microsoft.com/fwlink/?linkid=870924
Comment:
    Bridge cost removed from this row and added to a new row.</t>
      </text>
    </comment>
    <comment ref="R857" authorId="7" shapeId="0" xr:uid="{3AF3889A-BD9A-47E9-A0CB-34F498F885A6}">
      <text>
        <t>[Threaded comment]
Your version of Excel allows you to read this threaded comment; however, any edits to it will get removed if the file is opened in a newer version of Excel. Learn more: https://go.microsoft.com/fwlink/?linkid=870924
Comment:
    Bridge cost removed from this row and added to a new row.</t>
      </text>
    </comment>
    <comment ref="R922" authorId="8" shapeId="0" xr:uid="{E72DB381-AA4E-4452-87D1-3AF7CDCFDC8C}">
      <text>
        <t>[Threaded comment]
Your version of Excel allows you to read this threaded comment; however, any edits to it will get removed if the file is opened in a newer version of Excel. Learn more: https://go.microsoft.com/fwlink/?linkid=870924
Comment:
    reduced this row to only reflect pavement costs.  bridge costs moved to a new row.</t>
      </text>
    </comment>
    <comment ref="R923" authorId="9" shapeId="0" xr:uid="{5448E423-0814-4E24-A545-5E54093F3E50}">
      <text>
        <t>[Threaded comment]
Your version of Excel allows you to read this threaded comment; however, any edits to it will get removed if the file is opened in a newer version of Excel. Learn more: https://go.microsoft.com/fwlink/?linkid=870924
Comment:
    deducted bridge amounts and added new row</t>
      </text>
    </comment>
    <comment ref="R960" authorId="10" shapeId="0" xr:uid="{AB465BF9-3DC3-4DA9-A9BE-44328880B778}">
      <text>
        <t>[Threaded comment]
Your version of Excel allows you to read this threaded comment; however, any edits to it will get removed if the file is opened in a newer version of Excel. Learn more: https://go.microsoft.com/fwlink/?linkid=870924
Comment:
    Bridge cost removed from this row and added to a new row.</t>
      </text>
    </comment>
    <comment ref="R2313" authorId="11" shapeId="0" xr:uid="{E439859D-AAE9-4A63-AFA6-4127E8E277AE}">
      <text>
        <t>[Threaded comment]
Your version of Excel allows you to read this threaded comment; however, any edits to it will get removed if the file is opened in a newer version of Excel. Learn more: https://go.microsoft.com/fwlink/?linkid=870924
Comment:
    Added new row to spreadsheet to break out bridge amounts from paving amounts.  This has not been notated in PPRM (and currently cannot be done).</t>
      </text>
    </comment>
    <comment ref="R2314" authorId="12" shapeId="0" xr:uid="{559CCD8D-2165-4E5D-9E64-B4D91DEFB199}">
      <text>
        <t>[Threaded comment]
Your version of Excel allows you to read this threaded comment; however, any edits to it will get removed if the file is opened in a newer version of Excel. Learn more: https://go.microsoft.com/fwlink/?linkid=870924
Comment:
    Added new row to spreadsheet to break out bridge amounts from paving amounts.  This has not been notated in PPRM (and currently cannot be done).</t>
      </text>
    </comment>
    <comment ref="R2315" authorId="13" shapeId="0" xr:uid="{44C47EA6-3DB7-4BF5-8E23-5D8B45491ECE}">
      <text>
        <t>[Threaded comment]
Your version of Excel allows you to read this threaded comment; however, any edits to it will get removed if the file is opened in a newer version of Excel. Learn more: https://go.microsoft.com/fwlink/?linkid=870924
Comment:
    Added new row to spreadsheet to break out bridge amounts from paving amounts.  This has not been notated in PPRM (and currently cannot be done).</t>
      </text>
    </comment>
    <comment ref="R2316" authorId="14" shapeId="0" xr:uid="{2779C263-63FC-49BB-9171-8181026F0226}">
      <text>
        <t>[Threaded comment]
Your version of Excel allows you to read this threaded comment; however, any edits to it will get removed if the file is opened in a newer version of Excel. Learn more: https://go.microsoft.com/fwlink/?linkid=870924
Comment:
    Added new row to spreadsheet to break out bridge amounts from paving amounts.  This has not been notated in PPRM (and currently cannot be done).</t>
      </text>
    </comment>
    <comment ref="R2317" authorId="15" shapeId="0" xr:uid="{60EEECE9-2BA6-422D-B60F-92978AD70ECB}">
      <text>
        <t>[Threaded comment]
Your version of Excel allows you to read this threaded comment; however, any edits to it will get removed if the file is opened in a newer version of Excel. Learn more: https://go.microsoft.com/fwlink/?linkid=870924
Comment:
    Added new row to spreadsheet to break out bridge amounts from paving amounts.  This has not been notated in PPRM (and currently cannot be done).</t>
      </text>
    </comment>
    <comment ref="R2318" authorId="16" shapeId="0" xr:uid="{948D25DB-79D1-4717-9202-DDB9D314BB22}">
      <text>
        <t>[Threaded comment]
Your version of Excel allows you to read this threaded comment; however, any edits to it will get removed if the file is opened in a newer version of Excel. Learn more: https://go.microsoft.com/fwlink/?linkid=870924
Comment:
    Added new row to spreadsheet to break out bridge amounts from paving amounts.  This has not been notated in PPRM (and currently cannot be done).</t>
      </text>
    </comment>
    <comment ref="R2319" authorId="17" shapeId="0" xr:uid="{58618774-A9FD-41DE-9B2E-8ED144280C33}">
      <text>
        <t>[Threaded comment]
Your version of Excel allows you to read this threaded comment; however, any edits to it will get removed if the file is opened in a newer version of Excel. Learn more: https://go.microsoft.com/fwlink/?linkid=870924
Comment:
    Added new row to spreadsheet to break out bridge amounts from paving amounts.  This has not been notated in PPRM (and currently cannot be done).</t>
      </text>
    </comment>
    <comment ref="R2320" authorId="18" shapeId="0" xr:uid="{6AF688CB-1061-42FC-806B-65E6275F6F59}">
      <text>
        <t>[Threaded comment]
Your version of Excel allows you to read this threaded comment; however, any edits to it will get removed if the file is opened in a newer version of Excel. Learn more: https://go.microsoft.com/fwlink/?linkid=870924
Comment:
    bridge costs added to this new row</t>
      </text>
    </comment>
    <comment ref="R2321" authorId="19" shapeId="0" xr:uid="{6476F3B1-26AC-4617-BF3F-3B684A786BCD}">
      <text>
        <t>[Threaded comment]
Your version of Excel allows you to read this threaded comment; however, any edits to it will get removed if the file is opened in a newer version of Excel. Learn more: https://go.microsoft.com/fwlink/?linkid=870924
Comment:
    added this new row with bridge costs which were deducted from the original row showing pavement costs only now</t>
      </text>
    </comment>
    <comment ref="R2322" authorId="20" shapeId="0" xr:uid="{242844C1-CC67-4DEB-929B-FD979189DA7D}">
      <text>
        <t>[Threaded comment]
Your version of Excel allows you to read this threaded comment; however, any edits to it will get removed if the file is opened in a newer version of Excel. Learn more: https://go.microsoft.com/fwlink/?linkid=870924
Comment:
    added this new row to reflect the bridge amounts which were deducted from the original pavement row.
Reply:
    reduced the total project obligation amounts as well</t>
      </text>
    </comment>
    <comment ref="R2323" authorId="21" shapeId="0" xr:uid="{32ED98CA-6DFA-4948-AE95-B4BC75376247}">
      <text>
        <t>[Threaded comment]
Your version of Excel allows you to read this threaded comment; however, any edits to it will get removed if the file is opened in a newer version of Excel. Learn more: https://go.microsoft.com/fwlink/?linkid=870924
Comment:
    added new row for bridge amounts and deducted from pavement row</t>
      </text>
    </comment>
    <comment ref="R2324" authorId="22" shapeId="0" xr:uid="{75412A22-27FE-46AB-A23C-10C2527B73EA}">
      <text>
        <t>[Threaded comment]
Your version of Excel allows you to read this threaded comment; however, any edits to it will get removed if the file is opened in a newer version of Excel. Learn more: https://go.microsoft.com/fwlink/?linkid=870924
Comment:
    added new row for bridge amounts and deducted from pavement row</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tc={78101AB8-B355-468A-93C6-5E2CBA128A7A}</author>
    <author>tc={9F465632-E151-47F8-B9E0-B91B4BF0DFE8}</author>
  </authors>
  <commentList>
    <comment ref="AC1" authorId="0" shapeId="0" xr:uid="{78101AB8-B355-468A-93C6-5E2CBA128A7A}">
      <text>
        <t>[Threaded comment]
Your version of Excel allows you to read this threaded comment; however, any edits to it will get removed if the file is opened in a newer version of Excel. Learn more: https://go.microsoft.com/fwlink/?linkid=870924
Comment:
    0 = PE-NEPA Phase
1 = PE-Design Phase
2 = ROW Phase
3 = Construction Phase
4 = Maintenance Phase
8 = Resurfacing Phase</t>
      </text>
    </comment>
    <comment ref="AD1" authorId="1" shapeId="0" xr:uid="{9F465632-E151-47F8-B9E0-B91B4BF0DFE8}">
      <text>
        <t>[Threaded comment]
Your version of Excel allows you to read this threaded comment; however, any edits to it will get removed if the file is opened in a newer version of Excel. Learn more: https://go.microsoft.com/fwlink/?linkid=870924
Comment:
    F = Federal Funding
M = Maintenance Funding
S = State Funding</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<sst xmlns="http://schemas.openxmlformats.org/spreadsheetml/2006/main" count="151593" uniqueCount="18079">
  <si>
    <t>Fiscal Year 2022</t>
  </si>
  <si>
    <t>Bridges</t>
  </si>
  <si>
    <t>Pavement</t>
  </si>
  <si>
    <t>Work Type</t>
  </si>
  <si>
    <t>Budget ($M)</t>
  </si>
  <si>
    <t>Actual Investment ($M)</t>
  </si>
  <si>
    <t>Grand Difference (Total Investment - Adjusted Budget) ($M)</t>
  </si>
  <si>
    <t>Investment Footnotes</t>
  </si>
  <si>
    <t>Grand Difference (Total - Adjusted Budget) ($M)</t>
  </si>
  <si>
    <t>TAMP Budget ($M)</t>
  </si>
  <si>
    <t>Adjusted Budget ($M)</t>
  </si>
  <si>
    <t>Budget Difference (TAMP - Adjusted) ($M)</t>
  </si>
  <si>
    <t>Budget Footnotes</t>
  </si>
  <si>
    <t>NHS</t>
  </si>
  <si>
    <t>Non-NHS</t>
  </si>
  <si>
    <t>Total</t>
  </si>
  <si>
    <t>Preservation</t>
  </si>
  <si>
    <t>Rehabilitation</t>
  </si>
  <si>
    <t>Reconstruction &amp; Construction</t>
  </si>
  <si>
    <t>Maintenance</t>
  </si>
  <si>
    <t>Table D-1 Footnotes:</t>
  </si>
  <si>
    <t>Sum of Total 2022 Obligations</t>
  </si>
  <si>
    <t>Column Labels</t>
  </si>
  <si>
    <t>Total 2022 Obligations</t>
  </si>
  <si>
    <t>TAMP Budget</t>
  </si>
  <si>
    <t xml:space="preserve">Percent of Budget </t>
  </si>
  <si>
    <t>Adjusted Budget</t>
  </si>
  <si>
    <t xml:space="preserve">Percent of Adjusted Budget </t>
  </si>
  <si>
    <t>Row Labels</t>
  </si>
  <si>
    <t>NHS-Interstate</t>
  </si>
  <si>
    <t>NHS-Local</t>
  </si>
  <si>
    <t>NHS-SR</t>
  </si>
  <si>
    <t>Non-NHS SR</t>
  </si>
  <si>
    <t>Non-NHS State Park</t>
  </si>
  <si>
    <t>Non-NHS Local</t>
  </si>
  <si>
    <t>Grand Total</t>
  </si>
  <si>
    <t>By Work Type - NHS</t>
  </si>
  <si>
    <t>FY2022</t>
  </si>
  <si>
    <t>Obligated to date</t>
  </si>
  <si>
    <t>TAMP Bridge</t>
  </si>
  <si>
    <t>Bridge</t>
  </si>
  <si>
    <t>TAMP Construction</t>
  </si>
  <si>
    <t>TAMP Maintenance</t>
  </si>
  <si>
    <t>TAMP Preservation</t>
  </si>
  <si>
    <t>Construction+Reconstruction</t>
  </si>
  <si>
    <t>TAMP Reconstruction</t>
  </si>
  <si>
    <t>TAMP Rehabilitation</t>
  </si>
  <si>
    <t>TAMP Pavement</t>
  </si>
  <si>
    <t>Sum of 2022 Paving Obligations</t>
  </si>
  <si>
    <t>Modified 'Summary-CH' to sum '2022 Paving Obligations' instead of  'Total 2022 Obligations'</t>
  </si>
  <si>
    <t>PIN</t>
  </si>
  <si>
    <t>Region</t>
  </si>
  <si>
    <t>Project Status</t>
  </si>
  <si>
    <t>Created On</t>
  </si>
  <si>
    <t>Created By</t>
  </si>
  <si>
    <t>Updated On</t>
  </si>
  <si>
    <t>Updated By</t>
  </si>
  <si>
    <t>County</t>
  </si>
  <si>
    <t>Route</t>
  </si>
  <si>
    <t>Route Type Code</t>
  </si>
  <si>
    <t>Local Route Text</t>
  </si>
  <si>
    <t>IM/SR/L</t>
  </si>
  <si>
    <t>Project Description</t>
  </si>
  <si>
    <t>Scope of Work</t>
  </si>
  <si>
    <t>Program Type</t>
  </si>
  <si>
    <t>Project Type of Work</t>
  </si>
  <si>
    <t>Resurfacing Type of Work</t>
  </si>
  <si>
    <t>Asset Type</t>
  </si>
  <si>
    <t>FHWA Work Type</t>
  </si>
  <si>
    <t>Project Length</t>
  </si>
  <si>
    <t>Let Date</t>
  </si>
  <si>
    <t>Resurfacing Type</t>
  </si>
  <si>
    <t>PPRM NHS</t>
  </si>
  <si>
    <t>TRIMS NHS Designation</t>
  </si>
  <si>
    <t>TAMP NHS</t>
  </si>
  <si>
    <t>2022 PE Obligations</t>
  </si>
  <si>
    <t>2022 ROW Obligations</t>
  </si>
  <si>
    <t>2022 Construction Obligations</t>
  </si>
  <si>
    <t>2022 Paving Obligations</t>
  </si>
  <si>
    <t>Total PE Obligation</t>
  </si>
  <si>
    <t>Total ROW Obligation</t>
  </si>
  <si>
    <t>Total Const Obligation</t>
  </si>
  <si>
    <t>Total Paving Obligation</t>
  </si>
  <si>
    <t>Total Project Obligation</t>
  </si>
  <si>
    <t>Const / Pave Phase SPN</t>
  </si>
  <si>
    <t>Active</t>
  </si>
  <si>
    <t>Jill Hall</t>
  </si>
  <si>
    <t>John Kahle</t>
  </si>
  <si>
    <t>Shelby</t>
  </si>
  <si>
    <t>Kirby Whitten Parkway, From East of Wolf River to Macon Road</t>
  </si>
  <si>
    <t>Construct multi-lane heavily landscaped pkwy. Also known as Shelby Farms Parkway.</t>
  </si>
  <si>
    <t>Local Programs</t>
  </si>
  <si>
    <t>Construction-New</t>
  </si>
  <si>
    <t>N</t>
  </si>
  <si>
    <t>NHS, Other</t>
  </si>
  <si>
    <t>STP-M-9409(109) (79LPLM-F3-667)</t>
  </si>
  <si>
    <t>Construction Contracts</t>
  </si>
  <si>
    <t>Construction Complete</t>
  </si>
  <si>
    <t>Lee Cothron</t>
  </si>
  <si>
    <t>Cheatham</t>
  </si>
  <si>
    <t xml:space="preserve">SR-12 </t>
  </si>
  <si>
    <t>SR</t>
  </si>
  <si>
    <t>M17LTR3_C11SR_SMLSTR REPAIR SR12 LM6.53</t>
  </si>
  <si>
    <t>Other</t>
  </si>
  <si>
    <t>Culvert Replacement</t>
  </si>
  <si>
    <t>TAMP Culvert</t>
  </si>
  <si>
    <t>CNT092</t>
  </si>
  <si>
    <t>State Funded (11005-4233-04)</t>
  </si>
  <si>
    <t xml:space="preserve"> </t>
  </si>
  <si>
    <t>Williamson</t>
  </si>
  <si>
    <t xml:space="preserve">SR-106 </t>
  </si>
  <si>
    <t>M19LTHQ_C94SR_SMSTR_PE_SR106_LM13.65</t>
  </si>
  <si>
    <t>CNV276</t>
  </si>
  <si>
    <t>State Funded (94014-4240-04)</t>
  </si>
  <si>
    <t>Closed</t>
  </si>
  <si>
    <t>Giles</t>
  </si>
  <si>
    <t xml:space="preserve">SR-15 </t>
  </si>
  <si>
    <t>(US-64, Fayetteville Hwy) at LM 22.5 (Pipe Replacement)</t>
  </si>
  <si>
    <t>jack and bore pipe replacement</t>
  </si>
  <si>
    <t>Maint - Reg</t>
  </si>
  <si>
    <t>CNU342</t>
  </si>
  <si>
    <t>State Funded (28007-4230-04)</t>
  </si>
  <si>
    <t>Let</t>
  </si>
  <si>
    <t>Franklin</t>
  </si>
  <si>
    <t xml:space="preserve">SR-50 </t>
  </si>
  <si>
    <t>M20LTR2_C26SR_SML STR SR50 LM7.6</t>
  </si>
  <si>
    <t>CNV062</t>
  </si>
  <si>
    <t>State Funded (26005-4231-04)</t>
  </si>
  <si>
    <t>Bradley</t>
  </si>
  <si>
    <t xml:space="preserve">SR-60 </t>
  </si>
  <si>
    <t>M20LTR2_C06SR_SML STR SR60 LM15.851 AND LM15.907</t>
  </si>
  <si>
    <t>Replace Driveway Culverts at LM 15.85 and 15.90</t>
  </si>
  <si>
    <t>CNU227</t>
  </si>
  <si>
    <t>State Funded (06009-4250-04)</t>
  </si>
  <si>
    <t>Scott Boyce</t>
  </si>
  <si>
    <t>Cumberland</t>
  </si>
  <si>
    <t xml:space="preserve">SR-282 </t>
  </si>
  <si>
    <t>M20LTHQ_C18SR_SML STR SR282 LM 2.37</t>
  </si>
  <si>
    <t>CNU341</t>
  </si>
  <si>
    <t>State Funded (18024-4210-04)</t>
  </si>
  <si>
    <t>Montgomery</t>
  </si>
  <si>
    <t>(US-41A Bypass), Culvert near SR-13/SR-48, LM 12.85</t>
  </si>
  <si>
    <t>Replace culvert adjacent to State ROW at this location. This culvert is on private property, but carries stormwater from the roadway and upstream.</t>
  </si>
  <si>
    <t>Sandra Lowry</t>
  </si>
  <si>
    <t>Fentress</t>
  </si>
  <si>
    <t xml:space="preserve">SR-28 </t>
  </si>
  <si>
    <t>M21LTR2_C25 SMALL STRUCTURE REPAIR SR-28 LM 9.54</t>
  </si>
  <si>
    <t>State Funded (25S028-M3-002)</t>
  </si>
  <si>
    <t>Mary McFarlin</t>
  </si>
  <si>
    <t>Meigs, Hamilton</t>
  </si>
  <si>
    <t>M21LTR2_C61 CULVERT REPAIR SR-60 LM 1.6</t>
  </si>
  <si>
    <t>State Funded (61S060-M3-002)</t>
  </si>
  <si>
    <t>Brian Terrell</t>
  </si>
  <si>
    <t>Johnson</t>
  </si>
  <si>
    <t xml:space="preserve">SR-91 </t>
  </si>
  <si>
    <t>From near Rambo Road to Virginia State Line</t>
  </si>
  <si>
    <t>411TLD Overlay @ 85 lb/sy / cape seal with 32 lb micro</t>
  </si>
  <si>
    <t>Resurfacing</t>
  </si>
  <si>
    <t>Resurface &amp; Safety</t>
  </si>
  <si>
    <t>CONV / MICRO</t>
  </si>
  <si>
    <t>STP/HSIP-91(54) (46S091-F3-002, 46S091-F8-002)</t>
  </si>
  <si>
    <t>Bobby Johnson</t>
  </si>
  <si>
    <t>Jefferson</t>
  </si>
  <si>
    <t xml:space="preserve">SR-92 </t>
  </si>
  <si>
    <t>Bridge over French Broad River, LM 9.16 in Dandridge</t>
  </si>
  <si>
    <t>SR-92, Bridge over French Broad River, LM 9.16 in Dandridge - Bridge Replacement</t>
  </si>
  <si>
    <t>Bridge Replacement</t>
  </si>
  <si>
    <t>45SR0920005</t>
  </si>
  <si>
    <t>CNP287, CNP287</t>
  </si>
  <si>
    <t>BR-STP-92(11) (45011-3219-94)</t>
  </si>
  <si>
    <t>Teresa Hylton</t>
  </si>
  <si>
    <t>Cocke, Jefferson</t>
  </si>
  <si>
    <t xml:space="preserve">SR-32 </t>
  </si>
  <si>
    <t>Bridge over French Broad River, LM 31.08</t>
  </si>
  <si>
    <t>SR-32, Bridge over French Broad River, LM 31.08-Bridge Replacement</t>
  </si>
  <si>
    <t>15SR0320011</t>
  </si>
  <si>
    <t>CNM010</t>
  </si>
  <si>
    <t>BR-STP-32(24) (15006-3214-94)</t>
  </si>
  <si>
    <t>Ralph Coles</t>
  </si>
  <si>
    <t>Ronnie Porter</t>
  </si>
  <si>
    <t>Macon</t>
  </si>
  <si>
    <t>Hoot Owl Lane</t>
  </si>
  <si>
    <t>0A020</t>
  </si>
  <si>
    <t>L</t>
  </si>
  <si>
    <t>Hoot Owl Lane, Bridge over Middle Fork Goose Creek, LM 0.06</t>
  </si>
  <si>
    <t>Proposed structure would be a reinforced concrete box culvert with a total width of 27 ft containing two 9ft lanes and two foot shoulders, as well as raise the bridge grade by 2 ft.</t>
  </si>
  <si>
    <t>None</t>
  </si>
  <si>
    <t>560A0200001</t>
  </si>
  <si>
    <t>BRZE-5600(38) (56946-3431-94)</t>
  </si>
  <si>
    <t>Brandy Hopkins</t>
  </si>
  <si>
    <t>Cocke</t>
  </si>
  <si>
    <t>Sterling Rd.</t>
  </si>
  <si>
    <t>0A277</t>
  </si>
  <si>
    <t>Sterling Rd., Bridge over Trail Fork Big Creek, LM 0.09 (IA)</t>
  </si>
  <si>
    <t>150A2770001</t>
  </si>
  <si>
    <t>Chasity Bell</t>
  </si>
  <si>
    <t>Madison</t>
  </si>
  <si>
    <t xml:space="preserve">SR-197 </t>
  </si>
  <si>
    <t>Bridges over Branch, LM 8.56 and LM 8.66</t>
  </si>
  <si>
    <t>SR-197, Bridges over Branch, LM 8.56 and LM 8.66 - Bridge Replacement</t>
  </si>
  <si>
    <t>57S81620009, 57S81620011</t>
  </si>
  <si>
    <t>CNQ061</t>
  </si>
  <si>
    <t>BR-STP-197(10) (57034-3205-94)</t>
  </si>
  <si>
    <t>Sebrina Love</t>
  </si>
  <si>
    <t>Campbell</t>
  </si>
  <si>
    <t>N. 11th Street</t>
  </si>
  <si>
    <t>0A622</t>
  </si>
  <si>
    <t>North 11th Street, Bridge over CSX Railroad in LaFollette, LM 0.27 (IA)</t>
  </si>
  <si>
    <t>070A6220001</t>
  </si>
  <si>
    <t>CNS242</t>
  </si>
  <si>
    <t>BRZE-700(33) (07946-3417-94)</t>
  </si>
  <si>
    <t>Rotten Fork Road</t>
  </si>
  <si>
    <t>0A073</t>
  </si>
  <si>
    <t>Rotten Fork Road, Bridge over Rotten Fork Wolf River, LM 0.135 (IA)</t>
  </si>
  <si>
    <t>250A0730001</t>
  </si>
  <si>
    <t>CNT901</t>
  </si>
  <si>
    <t>BRZ-2500(26) (25945-3478-94)</t>
  </si>
  <si>
    <t>Casey Pounders</t>
  </si>
  <si>
    <t xml:space="preserve">SR-85 </t>
  </si>
  <si>
    <t>Bridge over East Fork Obey River, LM 5.67 (IA)</t>
  </si>
  <si>
    <t>25SR0850003</t>
  </si>
  <si>
    <t>BR-STP-85(33) (25005-3227-94)</t>
  </si>
  <si>
    <t>Ethan Messimore</t>
  </si>
  <si>
    <t>Hamilton</t>
  </si>
  <si>
    <t xml:space="preserve">SR-320 </t>
  </si>
  <si>
    <t>(East Brainerd Rd.), Bridge over CSX R/R, LM 0.86 in Chattanooga (IA)</t>
  </si>
  <si>
    <t>33S43070001</t>
  </si>
  <si>
    <t>BR-STP-320(10) (33057-3228-94)</t>
  </si>
  <si>
    <t>Jamica Cook</t>
  </si>
  <si>
    <t>Benton</t>
  </si>
  <si>
    <t>Sulphur Creek Rd</t>
  </si>
  <si>
    <t>01753</t>
  </si>
  <si>
    <t>Sulphur Creek Rd. Bridge over Little Sulphur Creek, LM 6.87 (IA)</t>
  </si>
  <si>
    <t>03017530005</t>
  </si>
  <si>
    <t>State Funded (03HPB1-S3-002)</t>
  </si>
  <si>
    <t>Daniel Rose</t>
  </si>
  <si>
    <t>McMinn</t>
  </si>
  <si>
    <t xml:space="preserve">SR-39 </t>
  </si>
  <si>
    <t>Bridge over Middle Creek, LM 13.35 (IA)</t>
  </si>
  <si>
    <t>54SR0390001</t>
  </si>
  <si>
    <t>BR-STP-39(14) (54010-3218-94)</t>
  </si>
  <si>
    <t>Jason Carney</t>
  </si>
  <si>
    <t>Bedford</t>
  </si>
  <si>
    <t xml:space="preserve">SR-64 </t>
  </si>
  <si>
    <t>(Walking Horse Parkway), Bridges over Sugar Creek, LM 9.45 and Davis Branch, LM 9.59 and SR-130 Culvert over Davis Branch, LM 9.93 (IA)</t>
  </si>
  <si>
    <t>02CULV05005, 02SR0640009, 02SR0640011</t>
  </si>
  <si>
    <t>BR-STP/HIP-64(26) (02007-3213-94)</t>
  </si>
  <si>
    <t>Cynthia (old) Allen</t>
  </si>
  <si>
    <t>Carter</t>
  </si>
  <si>
    <t>Big Sandy Rd</t>
  </si>
  <si>
    <t>0A102</t>
  </si>
  <si>
    <t>Big Sandy Rd. Bridge over Stoney Creek, LM 0.62 (IA)</t>
  </si>
  <si>
    <t>100A9850001</t>
  </si>
  <si>
    <t>Lisa Dunn</t>
  </si>
  <si>
    <t>Crockett</t>
  </si>
  <si>
    <t>Walter Taylor Rd</t>
  </si>
  <si>
    <t>0A119</t>
  </si>
  <si>
    <t>Walter Taylor Rd. Bridge over Rice Creek, LM 2.10 (IA)</t>
  </si>
  <si>
    <t>170A1190001</t>
  </si>
  <si>
    <t>State Funded (17HPB1-S3-002)</t>
  </si>
  <si>
    <t>Stevens Rd</t>
  </si>
  <si>
    <t>0A724</t>
  </si>
  <si>
    <t>Stevens Rd., Bridge over Little Doe River, LM 0.08 (IA)</t>
  </si>
  <si>
    <t>100A7240001</t>
  </si>
  <si>
    <t>Crow Rd</t>
  </si>
  <si>
    <t>0A767</t>
  </si>
  <si>
    <t>Crow Rd., Bridge over Laurel Fork Creek, LM 0.02 (IA)</t>
  </si>
  <si>
    <t>100A7670001</t>
  </si>
  <si>
    <t>Blevins Hollow Road</t>
  </si>
  <si>
    <t>0A967</t>
  </si>
  <si>
    <t>Blevins Hollow Road, Bridge over Stoney Creek, LM 0.05 (IA)</t>
  </si>
  <si>
    <t>State Aid - BR Grant</t>
  </si>
  <si>
    <t>100A9670001</t>
  </si>
  <si>
    <t>State Funded (10SAB1-S3-010)</t>
  </si>
  <si>
    <t>Gap Creek Rd.</t>
  </si>
  <si>
    <t>06022</t>
  </si>
  <si>
    <t>Gap Creek Road, Bridge over Gap Creek, LM 2.73 (IA)</t>
  </si>
  <si>
    <t>10023770003</t>
  </si>
  <si>
    <t>State Funded (10455-3408-04)</t>
  </si>
  <si>
    <t>Spicewood Flats Rd</t>
  </si>
  <si>
    <t>0A264</t>
  </si>
  <si>
    <t>Spicewood Flats Rd. Bridge over Trail Fork Big Creek, LM 0.05 (IA)</t>
  </si>
  <si>
    <t>150A2640001</t>
  </si>
  <si>
    <t>State Funded (15SAB1-S3-011)</t>
  </si>
  <si>
    <t>Sarah Sutton</t>
  </si>
  <si>
    <t>Hawkins</t>
  </si>
  <si>
    <t xml:space="preserve">SR-346 </t>
  </si>
  <si>
    <t>(E. Main St.), Bridge over Surgoinsville Creek, LM 3.90 (IA)</t>
  </si>
  <si>
    <t>The proposed structure will be a reinforced concrete slab bridge with two barrels at fourteen feet wide and eight feet high with a total length of thirty feet.</t>
  </si>
  <si>
    <t>37013620005</t>
  </si>
  <si>
    <t>BR-STP-346(13) (37S346-F3-002)</t>
  </si>
  <si>
    <t>Hawkins, Sullivan</t>
  </si>
  <si>
    <t xml:space="preserve">SR-1 </t>
  </si>
  <si>
    <t>(West Stone Drive), Bridge over North Fork Holston River LM 41.30 (LL/RL) (IA)</t>
  </si>
  <si>
    <t>As noted by Mike Gilbert on 11-17-2020, there is an existing pair of bridges at this location (Bridge Nos. 37SR0010037 and 37SR0010038).  The bridges will be combined as one structure.</t>
  </si>
  <si>
    <t>37SR0010037</t>
  </si>
  <si>
    <t>BR-NH-1(446) (37S001-F3-002)</t>
  </si>
  <si>
    <t>Knox</t>
  </si>
  <si>
    <t xml:space="preserve">I-275 </t>
  </si>
  <si>
    <t>I</t>
  </si>
  <si>
    <t>IM</t>
  </si>
  <si>
    <t>Bridge over I-275/Elm Street (IA)</t>
  </si>
  <si>
    <t>Replace existing bridge structure, restriping of Elm Street/Bernard Avenue, regrading of the east side slopes and installation of new fiber lines on the south end of the bridge.</t>
  </si>
  <si>
    <t>Int</t>
  </si>
  <si>
    <t>47I02750003</t>
  </si>
  <si>
    <t>BR-I-275-3(136) (47I275-F3-002)</t>
  </si>
  <si>
    <t>Humphreys</t>
  </si>
  <si>
    <t>Weed Lane</t>
  </si>
  <si>
    <t>0A279</t>
  </si>
  <si>
    <t>Weed Lane, Bridge over Blue Creek, LM 0.17 (IA)</t>
  </si>
  <si>
    <t>Functional Class: R/Local.</t>
  </si>
  <si>
    <t>430A2790001</t>
  </si>
  <si>
    <t>State Funded (43455-3433-04)</t>
  </si>
  <si>
    <t>Lawrence</t>
  </si>
  <si>
    <t>Busby Rd</t>
  </si>
  <si>
    <t>01426</t>
  </si>
  <si>
    <t>Busby Road, Bridge over Shoal Creek, LM 6.24 (IA)</t>
  </si>
  <si>
    <t>50018090001</t>
  </si>
  <si>
    <t>State Funded (50455-3428-04)</t>
  </si>
  <si>
    <t>Marshall</t>
  </si>
  <si>
    <t xml:space="preserve">SR-11 </t>
  </si>
  <si>
    <t>(Nashville Highway) Bridge over Rock Creek, LM 13.18 in Lewisburg (IA)</t>
  </si>
  <si>
    <t>The proposed structure will be a three (3) span concrete   bulb T-beam structure with length of 300 feet</t>
  </si>
  <si>
    <t>59SR0110019</t>
  </si>
  <si>
    <t>BR-STP-11(99) (59003-3226-94)</t>
  </si>
  <si>
    <t>Henry</t>
  </si>
  <si>
    <t>Hagler Ridge Rd</t>
  </si>
  <si>
    <t>0A434</t>
  </si>
  <si>
    <t>A434-1.37 Hagler Ridge Rd. Bridge over Clendon Creek (IA)</t>
  </si>
  <si>
    <t>400A4340001</t>
  </si>
  <si>
    <t>State Funded (40SAB1-S3-014)</t>
  </si>
  <si>
    <t>Lauderdale</t>
  </si>
  <si>
    <t>Key Corner Rd</t>
  </si>
  <si>
    <t>0A142</t>
  </si>
  <si>
    <t>A142-1.92 Key Corner Rd. Bridge over Branch (IA)</t>
  </si>
  <si>
    <t>490A1420005</t>
  </si>
  <si>
    <t>State Funded (49SAB1-S3-023)</t>
  </si>
  <si>
    <t>Sullivan</t>
  </si>
  <si>
    <t xml:space="preserve">SR-36 </t>
  </si>
  <si>
    <t>(Fort Henry Drive), Bridge over South Holston River, LM 5.02 (RL/LL) (IA)</t>
  </si>
  <si>
    <t>The proposed bridge is to be a 5-span steel I-Beam bridge with an out-to-out 91 feet and 3 inches and a total length of 932 feet.  The project will extend approximately 1000 feet on either end of the structure in order to realign the lanes.</t>
  </si>
  <si>
    <t>82SR0360007</t>
  </si>
  <si>
    <t>BR-NH-36(68) (82006-3289-94)</t>
  </si>
  <si>
    <t>Amy Rauch</t>
  </si>
  <si>
    <t xml:space="preserve">SR-93 </t>
  </si>
  <si>
    <t>(John B. Dennis Hwy), Bridges (L&amp;R) over CSX Railroad, LM 8.44 (IA)</t>
  </si>
  <si>
    <t>BR-NH-93(25) (82S093-F3-003)</t>
  </si>
  <si>
    <t>Washington</t>
  </si>
  <si>
    <t>Telford-New Victory</t>
  </si>
  <si>
    <t>02575</t>
  </si>
  <si>
    <t>Telford -New Victory Rd. Bridge over Little Limestone Creek (IA)</t>
  </si>
  <si>
    <t>90025750001</t>
  </si>
  <si>
    <t>State Funded (90SAB1-S3-003)</t>
  </si>
  <si>
    <t>Garland</t>
  </si>
  <si>
    <t>0A873</t>
  </si>
  <si>
    <t>Garland Rd. Bridge over Limestone Creek (IA)</t>
  </si>
  <si>
    <t>900A8730001</t>
  </si>
  <si>
    <t>State Funded (90SAB1-S3-007)</t>
  </si>
  <si>
    <t>Perry</t>
  </si>
  <si>
    <t>South Mill Street</t>
  </si>
  <si>
    <t>00921</t>
  </si>
  <si>
    <t>South Mill Street, Bridge over Buffalo River, LM 0.22 in Linden (IA)</t>
  </si>
  <si>
    <t>The proposed structure will be a four-span steel bridge with two 12 foot lanes and four foot shoulders. The bridge will be 730 feet in length and 33.25 in width.</t>
  </si>
  <si>
    <t>68F02430001</t>
  </si>
  <si>
    <t>State Funded (68455-3516-04)</t>
  </si>
  <si>
    <t>Rutherford</t>
  </si>
  <si>
    <t xml:space="preserve">SR-99 </t>
  </si>
  <si>
    <t>(Bradyville Pike), Bridge over Murray Creek, LM 28.66 (IA)</t>
  </si>
  <si>
    <t>75S61900001</t>
  </si>
  <si>
    <t>BR-STP-99(60) (75020-3220-94)</t>
  </si>
  <si>
    <t>David Duncan</t>
  </si>
  <si>
    <t>Weakley</t>
  </si>
  <si>
    <t>Ralston</t>
  </si>
  <si>
    <t>00815</t>
  </si>
  <si>
    <t>Ralston Rd. Bridge over North Fork Obion River (IA)</t>
  </si>
  <si>
    <t>92S80110007</t>
  </si>
  <si>
    <t>0A060</t>
  </si>
  <si>
    <t>Chestnut Glade Rd. Bridge over Richland Creek (IA)</t>
  </si>
  <si>
    <t>920A0600001</t>
  </si>
  <si>
    <t>State Funded (92SAB1-S3-006)</t>
  </si>
  <si>
    <t>East Church Street</t>
  </si>
  <si>
    <t>0A609</t>
  </si>
  <si>
    <t>East Church Street Bridge over Big Rock Creek, LM 0.68</t>
  </si>
  <si>
    <t>59M34450001</t>
  </si>
  <si>
    <t>BRZ-9310(12) (59952-3544-94)</t>
  </si>
  <si>
    <t>John Phillips</t>
  </si>
  <si>
    <t>Claiborne</t>
  </si>
  <si>
    <t>Water Street</t>
  </si>
  <si>
    <t>0A499</t>
  </si>
  <si>
    <t>Water Street (0A499), Bridge over Davis Creek</t>
  </si>
  <si>
    <t>Replace Bridge No. 130A4990001</t>
  </si>
  <si>
    <t>130A4990001</t>
  </si>
  <si>
    <t>Grundy</t>
  </si>
  <si>
    <t>Bells Mill Rd</t>
  </si>
  <si>
    <t>02132</t>
  </si>
  <si>
    <t>Bells Mill Rd. over Caldwell Creek</t>
  </si>
  <si>
    <t>31021320001</t>
  </si>
  <si>
    <t>State Funded (31SAB1-S3-004)</t>
  </si>
  <si>
    <t>Jennifer Johnson</t>
  </si>
  <si>
    <t>Putnam</t>
  </si>
  <si>
    <t xml:space="preserve">SR-135 </t>
  </si>
  <si>
    <t>M21LTR2_C71SR_SML STR SR135 LM 13.57</t>
  </si>
  <si>
    <t>Replace culvert</t>
  </si>
  <si>
    <t>State Funded (71011-4238-04)</t>
  </si>
  <si>
    <t>Dekalb</t>
  </si>
  <si>
    <t>Big Rock Rd</t>
  </si>
  <si>
    <t>0A219</t>
  </si>
  <si>
    <t>A219-1.63 Big Rock Rd over Pine Creek.</t>
  </si>
  <si>
    <t>210A1670001</t>
  </si>
  <si>
    <t>State Funded (21SAB1-S3-006)</t>
  </si>
  <si>
    <t>Sequatchie</t>
  </si>
  <si>
    <t>West Valley Road</t>
  </si>
  <si>
    <t>02229</t>
  </si>
  <si>
    <t>2229-1.43 West Valley Road from West Valley Road over Wood cock Ck.</t>
  </si>
  <si>
    <t>State Funded (77SAB1-S3-004)</t>
  </si>
  <si>
    <t>Henderson</t>
  </si>
  <si>
    <t>Brown School Road</t>
  </si>
  <si>
    <t>0A439</t>
  </si>
  <si>
    <t>0A439-1.60 Brown School Road bridge over Middle Fork Creek</t>
  </si>
  <si>
    <t>State Funded (39SAB1-S3-009)</t>
  </si>
  <si>
    <t>Hardin</t>
  </si>
  <si>
    <t>Seay Road</t>
  </si>
  <si>
    <t>0A437</t>
  </si>
  <si>
    <t>A437-0.99 Seay Road bridge over Wicker Branch</t>
  </si>
  <si>
    <t>State Funded (36SAB1-S3-011)</t>
  </si>
  <si>
    <t>Katie Brown</t>
  </si>
  <si>
    <t>Kyle Ruddy</t>
  </si>
  <si>
    <t>01146</t>
  </si>
  <si>
    <t>Buffalo Valley Road, Bridge over Cane Creek, LM 5.51 in Cookeville</t>
  </si>
  <si>
    <t>**E-GRANTS 012** Replace existing bridge over Cane Creek-Buffalo Valley Road.</t>
  </si>
  <si>
    <t>71S44140001</t>
  </si>
  <si>
    <t>STP-M-1146(3) (71LPLM-F3-046)</t>
  </si>
  <si>
    <t>Frank Tate Road</t>
  </si>
  <si>
    <t>0A189</t>
  </si>
  <si>
    <t>A189-0.07 Frank Tate Road over Sequatchie River</t>
  </si>
  <si>
    <t>State Funded (77SAB1-S3-005)</t>
  </si>
  <si>
    <t xml:space="preserve">SR-4 </t>
  </si>
  <si>
    <t>Bridge over Nonconnah Creek, LM 7.18 in Memphis</t>
  </si>
  <si>
    <t>Maint - BR Repair</t>
  </si>
  <si>
    <t>Bridge Repair</t>
  </si>
  <si>
    <t>79SR0040015</t>
  </si>
  <si>
    <t>CNV103</t>
  </si>
  <si>
    <t>State Funded (79020-4250-04)</t>
  </si>
  <si>
    <t>Union</t>
  </si>
  <si>
    <t xml:space="preserve">SR-33 </t>
  </si>
  <si>
    <t>Bridge over Clinch River, LM 15.67</t>
  </si>
  <si>
    <t>100493.01</t>
  </si>
  <si>
    <t>CNU132</t>
  </si>
  <si>
    <t>State Funded (87001-3270-04)</t>
  </si>
  <si>
    <t>Donald Luth</t>
  </si>
  <si>
    <t>Lincoln</t>
  </si>
  <si>
    <t xml:space="preserve">SR-275 </t>
  </si>
  <si>
    <t>Bridges ov Overflow, LM 4.33; Flint Rv Overflow, LM 4.42; and Flint Rv, LM 4.52</t>
  </si>
  <si>
    <t>Preliminary Engineering</t>
  </si>
  <si>
    <t>52S62400003, 52S62400005, 52S62400013</t>
  </si>
  <si>
    <t xml:space="preserve">SR-14 </t>
  </si>
  <si>
    <t>Bridge over I-55, LM 7.46</t>
  </si>
  <si>
    <t>79I00550057</t>
  </si>
  <si>
    <t>CNU248</t>
  </si>
  <si>
    <t>State Funded (79005-4177-04)</t>
  </si>
  <si>
    <t>Polk</t>
  </si>
  <si>
    <t xml:space="preserve">SR-68 </t>
  </si>
  <si>
    <t>Bridge over Hiwassee River, LM 4.83</t>
  </si>
  <si>
    <t>70SR0680005</t>
  </si>
  <si>
    <t>State Funded (70006-3246-04)</t>
  </si>
  <si>
    <t>Coffee</t>
  </si>
  <si>
    <t xml:space="preserve">SR-2 </t>
  </si>
  <si>
    <t>Bridge over CFW Railroad, LM 14.28 in Manchester</t>
  </si>
  <si>
    <t>16SR0020015</t>
  </si>
  <si>
    <t>CNV007</t>
  </si>
  <si>
    <t>State Funded (16003-3246-04)</t>
  </si>
  <si>
    <t xml:space="preserve">SR-40 </t>
  </si>
  <si>
    <t>Bridges over North Potato Creek, LM 26.93 (IA)</t>
  </si>
  <si>
    <t>Bridge Rehabilitation</t>
  </si>
  <si>
    <t>70SR0400031, 70SR0400032</t>
  </si>
  <si>
    <t>CNT062</t>
  </si>
  <si>
    <t>State Funded (70005-4211-04)</t>
  </si>
  <si>
    <t xml:space="preserve">I-40 </t>
  </si>
  <si>
    <t>Bridges over Buffalo River, LM 6.26</t>
  </si>
  <si>
    <t>Perform Bridge Repairs necessary prior to Bridge Replacement</t>
  </si>
  <si>
    <t>43I00400011, 43I00400012</t>
  </si>
  <si>
    <t>CNU381</t>
  </si>
  <si>
    <t>State Funded (43001-4160-04)</t>
  </si>
  <si>
    <t>Dyer</t>
  </si>
  <si>
    <t xml:space="preserve">SR-3 </t>
  </si>
  <si>
    <t>Bridges over SR-211, LM 11.99 in Dyersburg</t>
  </si>
  <si>
    <t>23SR0030039, 23SR0030040</t>
  </si>
  <si>
    <t>CNT395</t>
  </si>
  <si>
    <t>State Funded (23004-4248-04)</t>
  </si>
  <si>
    <t>Haywood</t>
  </si>
  <si>
    <t>Stanton-Koko Road</t>
  </si>
  <si>
    <t>01443</t>
  </si>
  <si>
    <t>Stanton-Koko Road, Bridge over I-40, LM 4.72</t>
  </si>
  <si>
    <t>38I00400021</t>
  </si>
  <si>
    <t>State Funded (38084-4102-04)</t>
  </si>
  <si>
    <t>0A035</t>
  </si>
  <si>
    <t>0A035, Bridge over Branch, LM 2.51 in Meeman-Shelby Forest State Park</t>
  </si>
  <si>
    <t>790A0210003</t>
  </si>
  <si>
    <t>CNV101</t>
  </si>
  <si>
    <t>State Funded (79947-4941-04)</t>
  </si>
  <si>
    <t>Bridge over Trace Creek, LM 5.94</t>
  </si>
  <si>
    <t>43SR0010005</t>
  </si>
  <si>
    <t>CNU080</t>
  </si>
  <si>
    <t>State Funded (43004-4227-04)</t>
  </si>
  <si>
    <t>SR-186, Bridges over Hollywood Dr/Keith Short Bypass (03042) at LM 1.56; and SR-1 (US-70), Bridges over Overflow, LM 12.3</t>
  </si>
  <si>
    <t/>
  </si>
  <si>
    <t>57FA0053007, 57FA0053008, 57SR0010015, 57SR0010016</t>
  </si>
  <si>
    <t>CNW021</t>
  </si>
  <si>
    <t>State Funded (57952-4207-04)</t>
  </si>
  <si>
    <t>Meghan Wilson</t>
  </si>
  <si>
    <t>Bonita Dunlap</t>
  </si>
  <si>
    <t>Shelby Road, Bridge over Royster Creek (Local ER - February 2019 Flood Event)</t>
  </si>
  <si>
    <t>Restoration of the existing bridge on Shelby Road over Royster Creek. ER: Scope: repair significant scouring and bank loss in Royster Creek upstream and downstream. This includes mitigation of upstream discharge as well as fixing scouring issues downstream of the bridge from  LM 0.339 to LM 0.347</t>
  </si>
  <si>
    <t>79002090001</t>
  </si>
  <si>
    <t>HIP-M-813(11) (79LPLM-F3-645, 79LPLM-F3-664, 79LPLM-L3-661)</t>
  </si>
  <si>
    <t>Bridges over Branch at LM 19.60, Branch at LM 22.64 and Mud Creek at LM 24.24</t>
  </si>
  <si>
    <t>State Funded (38003-4233-04)</t>
  </si>
  <si>
    <t>Bledsoe</t>
  </si>
  <si>
    <t xml:space="preserve">SR-30 </t>
  </si>
  <si>
    <t>Bridge over Sequatchie River, LM 10.36</t>
  </si>
  <si>
    <t>04SR0300007</t>
  </si>
  <si>
    <t>CNV003</t>
  </si>
  <si>
    <t>State Funded (04003-4220-04)</t>
  </si>
  <si>
    <t>Scott</t>
  </si>
  <si>
    <t xml:space="preserve">SR-29 </t>
  </si>
  <si>
    <t>Bridges over Webb Creek, LM 1.63 and New River, LM 8.91</t>
  </si>
  <si>
    <t>76SR0290001, 76SR0290009</t>
  </si>
  <si>
    <t>CNW006</t>
  </si>
  <si>
    <t>State Funded (76001-4292-04)</t>
  </si>
  <si>
    <t>Bridges over Shipley Street, LM 9.65 in Kingsport</t>
  </si>
  <si>
    <t>82SR0930019, 82SR0930020</t>
  </si>
  <si>
    <t>CNW035</t>
  </si>
  <si>
    <t>State Funded (82S093-M3-002)</t>
  </si>
  <si>
    <t>Bridge over Mississippi River, LM 0.00</t>
  </si>
  <si>
    <t>Emergency Repair of sheared steel member</t>
  </si>
  <si>
    <t>ER2101</t>
  </si>
  <si>
    <t>BH-I-40-1(367) (79I040-F3-004); State Funded (79I040-S3-002)</t>
  </si>
  <si>
    <t>Konner Spradlin</t>
  </si>
  <si>
    <t>Davidson</t>
  </si>
  <si>
    <t xml:space="preserve">I-24 </t>
  </si>
  <si>
    <t>Bridge over Mill Creek (IA)</t>
  </si>
  <si>
    <t>19I00240039</t>
  </si>
  <si>
    <t>Bridge over Seven Mile Creek (IA)</t>
  </si>
  <si>
    <t>19I00240021</t>
  </si>
  <si>
    <t>Bridge (LL) over SR-9, LM 1.80 (IA)</t>
  </si>
  <si>
    <t>replace LL Bridge over SR-9 at LM 1.80</t>
  </si>
  <si>
    <t>15I00400004</t>
  </si>
  <si>
    <t>BR-I-40-8(187) (15I040-F3-013)</t>
  </si>
  <si>
    <t>Bridge (Davis Plantation Road) over I-40, LM 23.16</t>
  </si>
  <si>
    <t>79I00400121</t>
  </si>
  <si>
    <t>State Funded (79I040-M3-009)</t>
  </si>
  <si>
    <t>Smith</t>
  </si>
  <si>
    <t>I-40E Bridges over Hogan Rd, SR-264, Hickman Creek, Parker Branch Rd, Bolling Branch, River Bend Farms Ln and Caney Fork River (in 4 locations)</t>
  </si>
  <si>
    <t>Legislative</t>
  </si>
  <si>
    <t>Bridge (RL) over Huff Hollow Road (0A032), LM 0.20</t>
  </si>
  <si>
    <t>replace RL Bridge (Bridge No. 15I00400001)</t>
  </si>
  <si>
    <t>15I00400001</t>
  </si>
  <si>
    <t>BR-I-40-8(184) (15I040-F3-010)</t>
  </si>
  <si>
    <t>Bridge (LL) over Huff Hollow Road (0A032), LM 0.20</t>
  </si>
  <si>
    <t>replace LL Bridge (Bridge No. 15I00400002)</t>
  </si>
  <si>
    <t>15I00400002</t>
  </si>
  <si>
    <t>BR-I-40-8(185) (15I040-F3-011)</t>
  </si>
  <si>
    <t>Bridge (RL) over SR-9 (US-25W), LM 1.76</t>
  </si>
  <si>
    <t>replace RL Bridge over SR-9</t>
  </si>
  <si>
    <t>15I00400003</t>
  </si>
  <si>
    <t>BR-I-40-8(186) (15I040-F3-012)</t>
  </si>
  <si>
    <t>Bridge (RL) over Carson Springs Road (02509), LM 2.27</t>
  </si>
  <si>
    <t>replace RL Bridge</t>
  </si>
  <si>
    <t>15I00400005</t>
  </si>
  <si>
    <t>BR-I-40-8(188) (15I040-F3-014)</t>
  </si>
  <si>
    <t>Bridge (LL) over Carson Springs Road (02509), LM 2.27</t>
  </si>
  <si>
    <t>replace LL Bridge</t>
  </si>
  <si>
    <t>15I00400006</t>
  </si>
  <si>
    <t>BR-I-40-8(189) (15I040-F3-015)</t>
  </si>
  <si>
    <t>05942</t>
  </si>
  <si>
    <t>Baxter Avenue, Bridges over I-275, LM 0.44</t>
  </si>
  <si>
    <t>47I02750005, 47I02750006</t>
  </si>
  <si>
    <t>03789</t>
  </si>
  <si>
    <t>Heiskell Avenue, Bridges over I-275, LM 1.43</t>
  </si>
  <si>
    <t>47I02750011, 47I02750012</t>
  </si>
  <si>
    <t>Bridge over SR-168 and Holston River, LM 25.91</t>
  </si>
  <si>
    <t>47I00400099</t>
  </si>
  <si>
    <t>CNU131</t>
  </si>
  <si>
    <t>State Funded (47004-3159-04)</t>
  </si>
  <si>
    <t>Bridges over SR-24 (US-70N), LM 0.24</t>
  </si>
  <si>
    <t>18I00400001, 18I00400002</t>
  </si>
  <si>
    <t>State Funded (18100-4148-04)</t>
  </si>
  <si>
    <t>Bridge over SR-9 (Asheville Highway), LM 25.06</t>
  </si>
  <si>
    <t>47I00400093</t>
  </si>
  <si>
    <t>CNV292</t>
  </si>
  <si>
    <t>State Funded (47004-4161-04)</t>
  </si>
  <si>
    <t xml:space="preserve">I-55 </t>
  </si>
  <si>
    <t>Bridge over Mississippi River, LM 12.00 in Memphis</t>
  </si>
  <si>
    <t>79I00550099, 79I00550101</t>
  </si>
  <si>
    <t>CNW055</t>
  </si>
  <si>
    <t>State Funded (79005-4170-04)</t>
  </si>
  <si>
    <t>Bridges (R &amp; L) over Daddys Creek and Main Street (0A244), LM 22.38</t>
  </si>
  <si>
    <t>18I00400031, 18I00400032</t>
  </si>
  <si>
    <t>CNT364</t>
  </si>
  <si>
    <t>State Funded (18100-4150-04)</t>
  </si>
  <si>
    <t>Bridge over Mill Creek, LM 23.17</t>
  </si>
  <si>
    <t>CNV323</t>
  </si>
  <si>
    <t>State Funded (19106-4102-04)</t>
  </si>
  <si>
    <t xml:space="preserve">I-75 </t>
  </si>
  <si>
    <t>Bridges over SR-9, LM 30.67</t>
  </si>
  <si>
    <t>Bridge Repairs to be made prior to Federal Bridge Replacement project Construction (see PIN 127526.00)</t>
  </si>
  <si>
    <t>07I00750021, 07I00750022</t>
  </si>
  <si>
    <t>CNT238</t>
  </si>
  <si>
    <t>State Funded (07100-4152-04)</t>
  </si>
  <si>
    <t>Bridge over Wolf River, LM 9.42</t>
  </si>
  <si>
    <t>79I00400083</t>
  </si>
  <si>
    <t>CNV266</t>
  </si>
  <si>
    <t>State Funded (79007-4181-04)</t>
  </si>
  <si>
    <t xml:space="preserve">I-65 </t>
  </si>
  <si>
    <t>Bridges over CSX R/R at LM 20.10 and over Rivergate Pkwy at LM 20.26</t>
  </si>
  <si>
    <t>19I00650091, 19I00650093</t>
  </si>
  <si>
    <t>State Funded (19012-4164-04)</t>
  </si>
  <si>
    <t>Bridges (L&amp;R) over SR-1, LM 24.15</t>
  </si>
  <si>
    <t>18I00400035, 18I00400036</t>
  </si>
  <si>
    <t>CNU145</t>
  </si>
  <si>
    <t>State Funded (18100-3160-04)</t>
  </si>
  <si>
    <t xml:space="preserve">I-840 </t>
  </si>
  <si>
    <t>Bridges (L&amp;R) over East Fork of Stones River, LM 15.42</t>
  </si>
  <si>
    <t>75SR8400045, 75SR8400046</t>
  </si>
  <si>
    <t>CNV185</t>
  </si>
  <si>
    <t>State Funded (75840-4136-04)</t>
  </si>
  <si>
    <t>Bridges (L&amp;R) over Arthur Avenue, LM 8.80</t>
  </si>
  <si>
    <t>19I00650135, 19I00650136</t>
  </si>
  <si>
    <t>State Funded (19013-4131-04)</t>
  </si>
  <si>
    <t>Bridges (L&amp;R) over Clay Lick Court, LM 6.64</t>
  </si>
  <si>
    <t>19I00240063, 19I00240064</t>
  </si>
  <si>
    <t>CNV215</t>
  </si>
  <si>
    <t>State Funded (19001-4150-04)</t>
  </si>
  <si>
    <t>Bridges (L&amp;R) over County Line Road, LM 0.02</t>
  </si>
  <si>
    <t>94I00400001, 94I00400002</t>
  </si>
  <si>
    <t>CNV904</t>
  </si>
  <si>
    <t>State Funded (94001-4121-04)</t>
  </si>
  <si>
    <t>Bridge (Westbound) over 40th Avenue North, LM 13.76</t>
  </si>
  <si>
    <t>19I00400041</t>
  </si>
  <si>
    <t>State Funded (19103-4110-04)</t>
  </si>
  <si>
    <t>Bridge (Westbound) over CSX R/R, LM 18.59</t>
  </si>
  <si>
    <t>19I00400086</t>
  </si>
  <si>
    <t>CNV262</t>
  </si>
  <si>
    <t>State Funded (19006-4124-04)</t>
  </si>
  <si>
    <t>Bridges (L&amp;R) over S. Garrison Branch, LM 10.33</t>
  </si>
  <si>
    <t>94SR8400105, 94SR8400106</t>
  </si>
  <si>
    <t>CNV289</t>
  </si>
  <si>
    <t>State Funded (94840-4148-04)</t>
  </si>
  <si>
    <t>Unicoi</t>
  </si>
  <si>
    <t xml:space="preserve">I-26 </t>
  </si>
  <si>
    <t>Bridges over Gorge at LMs 24.53, 24.71 (L &amp; R), and 25.01</t>
  </si>
  <si>
    <t>86I00260073, 86I00260075, 86I00260076, 86I00260077</t>
  </si>
  <si>
    <t>State Funded (86I026-M3-002)</t>
  </si>
  <si>
    <t>Bridges over 17th Street, LM 18.30</t>
  </si>
  <si>
    <t>47I00400053, 47I00400054</t>
  </si>
  <si>
    <t>State Funded (47I040-M3-003)</t>
  </si>
  <si>
    <t>Bridges over Harpeth River, LM 4.08</t>
  </si>
  <si>
    <t>11I00400007, 11I00400008</t>
  </si>
  <si>
    <t>State Funded (11I040-M3-002)</t>
  </si>
  <si>
    <t>Robertson</t>
  </si>
  <si>
    <t>Bridge (RT) over Red River, LM 13.04</t>
  </si>
  <si>
    <t>74I00650029</t>
  </si>
  <si>
    <t>State Funded (74I065-M3-003)</t>
  </si>
  <si>
    <t>Bridge (Pedestrian Walkway) over I-40, LM 3.28</t>
  </si>
  <si>
    <t>79I00400041</t>
  </si>
  <si>
    <t>State Funded (79I040-M3-010)</t>
  </si>
  <si>
    <t>Jeremy Beeman</t>
  </si>
  <si>
    <t>Statewide</t>
  </si>
  <si>
    <t>Various On-System and Off-System Bridges Statewide - FY 2021 - 2022 (Inspection &amp; Evaluation)</t>
  </si>
  <si>
    <t>TAMP Inspection</t>
  </si>
  <si>
    <t>Y</t>
  </si>
  <si>
    <t>NHS-N/A</t>
  </si>
  <si>
    <t>Various On-System and Off-System Bridges Statewide - FY 2021 - 2022 (Underwater Inspection)</t>
  </si>
  <si>
    <t>Jason Ingram</t>
  </si>
  <si>
    <t>Bridges over SR-40, LM 18.39 (IA)</t>
  </si>
  <si>
    <t>70SR0400025, 70SR0400026</t>
  </si>
  <si>
    <t>BR-NH-68(55) (70008-3224-94)</t>
  </si>
  <si>
    <t>Bridge over Davis Mill Creek, LM 21.01 (IA)</t>
  </si>
  <si>
    <t>70SR0680017</t>
  </si>
  <si>
    <t>BR-NH-68(56) (70008-3225-94)</t>
  </si>
  <si>
    <t xml:space="preserve">SR-6 </t>
  </si>
  <si>
    <t>(US-31E, Ellington Parkway), Bridges (4) over Douglas Avenue, LM 12.17 and CSX R/R, LM 12.32</t>
  </si>
  <si>
    <t>Bridge replacements.</t>
  </si>
  <si>
    <t>(Nolensville Pike), Bridge over CSX R/R (IA)</t>
  </si>
  <si>
    <t>19SR0110009</t>
  </si>
  <si>
    <t>(Broadway), Bridge over 11th Ave South and CSX R/R, LM 17.29 (IA)</t>
  </si>
  <si>
    <t>Alternative Delivery / CMGC; Bridge widening to 101.5 ft. with 10 ft. sidewalks</t>
  </si>
  <si>
    <t>19SR0010019</t>
  </si>
  <si>
    <t>State Funded (19019-3225-04)</t>
  </si>
  <si>
    <t>Sevier</t>
  </si>
  <si>
    <t xml:space="preserve">SR-71 </t>
  </si>
  <si>
    <t>Bridge over West Prong Fork Little Pigeon River, LM 21.04 in Pigeon Forge</t>
  </si>
  <si>
    <t>78SR0710039</t>
  </si>
  <si>
    <t>BR-NH-71(39) (78008-3264-94)</t>
  </si>
  <si>
    <t>(Fort Henry Drive), Bridge over South Holston River LM 5.03 (LL) (IA)</t>
  </si>
  <si>
    <t>82SR0360008</t>
  </si>
  <si>
    <t>BR-NH-36(69) (82006-3290-94)</t>
  </si>
  <si>
    <t xml:space="preserve">SR-34 </t>
  </si>
  <si>
    <t>(US-11E, West Market Street), Bridge over CSX Railroad, LM 15.53 (IA)</t>
  </si>
  <si>
    <t>90SR0340007</t>
  </si>
  <si>
    <t>BR-NH-34(122) (90003-3226-94)</t>
  </si>
  <si>
    <t>Sumner</t>
  </si>
  <si>
    <t>(Nashville Pike) Bridge over West Fork Station Camp Creek, LM 9.84 in Gallatin (IA)</t>
  </si>
  <si>
    <t>83SR0060007</t>
  </si>
  <si>
    <t>BR-NH-6(127) (83077-3219-94)</t>
  </si>
  <si>
    <t>Bridge over Clear Creek, LM 25.61 (IA)</t>
  </si>
  <si>
    <t>79SR0010027</t>
  </si>
  <si>
    <t>BR-NH-1(412) (79011-3270-94)</t>
  </si>
  <si>
    <t xml:space="preserve">SR-57 </t>
  </si>
  <si>
    <t>(Poplar Avenue), Bridge over Cypress Creek, LM 2.72 (IA)</t>
  </si>
  <si>
    <t>79SR0570001</t>
  </si>
  <si>
    <t>BR-NH-57(78) (79028-3272-94)</t>
  </si>
  <si>
    <t>(Horton Highway), Bridge over Branch, LM 4.58 (IA)</t>
  </si>
  <si>
    <t>94SR0110009</t>
  </si>
  <si>
    <t>Bradley Martin</t>
  </si>
  <si>
    <t>(Nolensville Road) Bridge over Mill Creek, LM 14.78 in Nolensville (IA)</t>
  </si>
  <si>
    <t>94SR0110023</t>
  </si>
  <si>
    <t>BR-NH-11(100) (94007-3232-94)</t>
  </si>
  <si>
    <t>Greene</t>
  </si>
  <si>
    <t>Bridges over Snapps Ferry Road and NFS Railroad, LM 17.25</t>
  </si>
  <si>
    <t>30FA0343003, 30FA0343004</t>
  </si>
  <si>
    <t>State Funded (30S034-M3-002)</t>
  </si>
  <si>
    <t>Anderson</t>
  </si>
  <si>
    <t xml:space="preserve">SR-61 </t>
  </si>
  <si>
    <t>Bridge over Norfolk Southern R/R and FAU 4074 (Market St/Eagle Bend Rd), LM 15.67 in Clinton</t>
  </si>
  <si>
    <t>01SR0610027</t>
  </si>
  <si>
    <t>CNT003</t>
  </si>
  <si>
    <t>State Funded (01005-4238-04)</t>
  </si>
  <si>
    <t>Bridge over Powell River, LM 15.96</t>
  </si>
  <si>
    <t>13SR0320013</t>
  </si>
  <si>
    <t>CNV142</t>
  </si>
  <si>
    <t>State Funded (13002-4275-04)</t>
  </si>
  <si>
    <t>Bridge (RL) over Johns Creek, LM 2.23 in Memphis</t>
  </si>
  <si>
    <t>79SR0040003</t>
  </si>
  <si>
    <t>CNT066</t>
  </si>
  <si>
    <t>State Funded (79020-4249-04)</t>
  </si>
  <si>
    <t xml:space="preserve">SR-23 </t>
  </si>
  <si>
    <t>Bridge over CSX and CNIC R/R, LM 2.61 (Repair Bridge Beam Ends)</t>
  </si>
  <si>
    <t>79SR0230001</t>
  </si>
  <si>
    <t>CNV283</t>
  </si>
  <si>
    <t>State Funded (79026-4224-04)</t>
  </si>
  <si>
    <t>Jim Austin</t>
  </si>
  <si>
    <t>WB and EB Bridges over I-240</t>
  </si>
  <si>
    <t>79I02400111, 79I02400112</t>
  </si>
  <si>
    <t>CNJ411</t>
  </si>
  <si>
    <t>BH-NH-57(50) (79028-3266-94)</t>
  </si>
  <si>
    <t>Bridge over Roaring Paunch Creek, LM 25.79</t>
  </si>
  <si>
    <t>76SR0290025</t>
  </si>
  <si>
    <t>CNV275</t>
  </si>
  <si>
    <t>State Funded (76001-4290-04)</t>
  </si>
  <si>
    <t>Carroll</t>
  </si>
  <si>
    <t>SR-22 BP</t>
  </si>
  <si>
    <t>Bridges over Brier Creek, LM 0.34 and CSX Railroad, LM 3.10 in Huntingdon</t>
  </si>
  <si>
    <t>09SR0224001, 09SR0224005</t>
  </si>
  <si>
    <t>CNT399</t>
  </si>
  <si>
    <t>State Funded (09098-4201-04)</t>
  </si>
  <si>
    <t xml:space="preserve">SR-49 </t>
  </si>
  <si>
    <t>Bridges over Millers Creek, LM 3.52 and Calebs Creek, LM 4.93 in Coopertown (IA)</t>
  </si>
  <si>
    <t>Bridge over Calebs Creek is a widening through a rehabilitation of current structure.</t>
  </si>
  <si>
    <t>74SR0490001, 74SR0490003</t>
  </si>
  <si>
    <t>CNS369</t>
  </si>
  <si>
    <t>State Funded (74007-4216-04)</t>
  </si>
  <si>
    <t>Bridge over Norfolk Southern R/R, LM 25.47</t>
  </si>
  <si>
    <t>47SR0010039</t>
  </si>
  <si>
    <t>CNT022</t>
  </si>
  <si>
    <t>State Funded (47012-4252-04)</t>
  </si>
  <si>
    <t>Ramp "D" Bridge over SR-14, LM 20.94 in Memphis</t>
  </si>
  <si>
    <t>79SR0140067</t>
  </si>
  <si>
    <t>CNS257</t>
  </si>
  <si>
    <t>State Funded (79224-4208-04)</t>
  </si>
  <si>
    <t>Obion</t>
  </si>
  <si>
    <t xml:space="preserve">SR-43 </t>
  </si>
  <si>
    <t>Bridges over Overflow, LM 0.18</t>
  </si>
  <si>
    <t>66SR0430001, 66SR0430002</t>
  </si>
  <si>
    <t>CNT393</t>
  </si>
  <si>
    <t>State Funded (66013-4224-04)</t>
  </si>
  <si>
    <t xml:space="preserve">SR-22 </t>
  </si>
  <si>
    <t>Ramp Bridge over SR-431, LM 19.09</t>
  </si>
  <si>
    <t>92SR0220033</t>
  </si>
  <si>
    <t>CNU116</t>
  </si>
  <si>
    <t>State Funded (92137-3226-04)</t>
  </si>
  <si>
    <t>(US-41/70S), Bridges over Overall Creek, LM 10.75 in Murfreesboro</t>
  </si>
  <si>
    <t>75SR0010009, 75SR0010010</t>
  </si>
  <si>
    <t>CNT398</t>
  </si>
  <si>
    <t>State Funded (75946-4263-04)</t>
  </si>
  <si>
    <t>Wilson</t>
  </si>
  <si>
    <t xml:space="preserve">SR-10 </t>
  </si>
  <si>
    <t>Bridges over Spring Creek, LM 19.48 and Cumberland River, LM 20.91</t>
  </si>
  <si>
    <t>CNT296</t>
  </si>
  <si>
    <t>State Funded (95003-4217-04)</t>
  </si>
  <si>
    <t xml:space="preserve">SR </t>
  </si>
  <si>
    <t>SR-20, Bridges over Lewis Creek at LM 3.47 and Overflow at LM 5.43; and SR-210, Bridge over SR-20 at LM 6.69</t>
  </si>
  <si>
    <t>23SR0200033, 23SR0200034, 23SR0200037, 23SR0200038, 23SR0200039</t>
  </si>
  <si>
    <t>CNV014</t>
  </si>
  <si>
    <t>State Funded (23945-4281-04)</t>
  </si>
  <si>
    <t>Bridge over Big Soddy Creek, LM 20.58</t>
  </si>
  <si>
    <t>33SR0290093</t>
  </si>
  <si>
    <t>CNU046</t>
  </si>
  <si>
    <t>State Funded (33036-4291-04)</t>
  </si>
  <si>
    <t xml:space="preserve">SR-37 </t>
  </si>
  <si>
    <t>Bridge over Doe River and Riverview Road, LM 18.82</t>
  </si>
  <si>
    <t>10SR0370023</t>
  </si>
  <si>
    <t>CNU128</t>
  </si>
  <si>
    <t>State Funded (10003-3273-04)</t>
  </si>
  <si>
    <t>Bridges over Troy Creek (L&amp;R) at LM 10.38 and Davidson Creek (L&amp;R) at LM 12.54</t>
  </si>
  <si>
    <t>66SR0030011, 66SR0030012, 66SR0030013, 66SR0030014</t>
  </si>
  <si>
    <t>CNV223</t>
  </si>
  <si>
    <t>State Funded (66001-4287-04)</t>
  </si>
  <si>
    <t xml:space="preserve">SR-155 </t>
  </si>
  <si>
    <t>Bridge over Cumberland River (Cockrill Bend), LM 24.86</t>
  </si>
  <si>
    <t>19SR1550029</t>
  </si>
  <si>
    <t>CNV150</t>
  </si>
  <si>
    <t>State Funded (19074-4260-04)</t>
  </si>
  <si>
    <t xml:space="preserve">SR-319 </t>
  </si>
  <si>
    <t>Bridge over Tennessee River and Riverpark Drive, LM 2.22</t>
  </si>
  <si>
    <t>33006030001</t>
  </si>
  <si>
    <t>CNU205</t>
  </si>
  <si>
    <t>State Funded (33150-3234-04)</t>
  </si>
  <si>
    <t>Ramp C Bridge over SR-14, LM 20.23</t>
  </si>
  <si>
    <t>79SR0140061</t>
  </si>
  <si>
    <t>CNU247</t>
  </si>
  <si>
    <t>State Funded (79224-4211-04)</t>
  </si>
  <si>
    <t>Bridge over Sugartree Creek, LM 12.95</t>
  </si>
  <si>
    <t>19SR0010015</t>
  </si>
  <si>
    <t>CNV913</t>
  </si>
  <si>
    <t>State Funded (19018-4222-04)</t>
  </si>
  <si>
    <t>Briley Parkway/Robertson Road, Bridges over Ramp C at LM 27.25 and I-40 East at LM 27.38</t>
  </si>
  <si>
    <t>19I00400163, 19SR1550064</t>
  </si>
  <si>
    <t>CNV154</t>
  </si>
  <si>
    <t>State Funded (19074-4262-04)</t>
  </si>
  <si>
    <t>Bridges (L&amp;R) over Boone Lake, LM 23.03</t>
  </si>
  <si>
    <t>90SR0340011, 90SR0340012</t>
  </si>
  <si>
    <t>CNV336</t>
  </si>
  <si>
    <t>State Funded (90102-4202-04)</t>
  </si>
  <si>
    <t>Bridge over Clear Creek, LM 30.50</t>
  </si>
  <si>
    <t>18SR0280017</t>
  </si>
  <si>
    <t>CNV300</t>
  </si>
  <si>
    <t>State Funded (18008-4232-04)</t>
  </si>
  <si>
    <t>Marion</t>
  </si>
  <si>
    <t xml:space="preserve">SR-27 </t>
  </si>
  <si>
    <t>Bridges over Battle Creek, LM 3.93</t>
  </si>
  <si>
    <t>58SR0270003, 58SR0270004</t>
  </si>
  <si>
    <t>State Funded (58S027-M3-003)</t>
  </si>
  <si>
    <t xml:space="preserve">SR-55 </t>
  </si>
  <si>
    <t>Bridge over Little Duck River, LM 14.03</t>
  </si>
  <si>
    <t>16SR0550013</t>
  </si>
  <si>
    <t>State Funded (16S055-M3-003)</t>
  </si>
  <si>
    <t>Clay</t>
  </si>
  <si>
    <t xml:space="preserve">SR-52 </t>
  </si>
  <si>
    <t>Bridge over Trace Creek, LM 2.25</t>
  </si>
  <si>
    <t>14SR0520001</t>
  </si>
  <si>
    <t>State Funded (14S052-M3-004)</t>
  </si>
  <si>
    <t>Glendale Road</t>
  </si>
  <si>
    <t>01335</t>
  </si>
  <si>
    <t>1335-4.47 Glendale Rd., Bridge over Branch, LM 4.47 (IA)</t>
  </si>
  <si>
    <t>90013350001</t>
  </si>
  <si>
    <t>State Funded (90SAB1-S3-005)</t>
  </si>
  <si>
    <t>John Butler Rd.</t>
  </si>
  <si>
    <t>0A053</t>
  </si>
  <si>
    <t>John Butler Road, Bridge Over Proctor Branch, LM 0.16 (IA)</t>
  </si>
  <si>
    <t>John Butler Rd., Bridge Over Proctor Branch, LM 0.16. - Bridge Replacement</t>
  </si>
  <si>
    <t>140A0530001</t>
  </si>
  <si>
    <t>BRZ-1400(25) (14945-3453-94)</t>
  </si>
  <si>
    <t>Chester</t>
  </si>
  <si>
    <t>Talley Store Rd</t>
  </si>
  <si>
    <t>01679</t>
  </si>
  <si>
    <t>Talley Store Road, Bridges over Jacks Creek at LMs  2.51, 2.59 and 2.64 (IA)</t>
  </si>
  <si>
    <t>12016790005, 12016790007, 12016790009</t>
  </si>
  <si>
    <t>State Funded (12455-3416-04)</t>
  </si>
  <si>
    <t>Central Ave.</t>
  </si>
  <si>
    <t>0A233</t>
  </si>
  <si>
    <t>Central Avenue, Bridge over South Fork Harris Fork Creek, Lm 0.31 in South Fulton</t>
  </si>
  <si>
    <t>Central Avenue, Bridge over South Fork Harris Fork Creek, Lm 0.31 in South Fulton - Bridge Replacement</t>
  </si>
  <si>
    <t>660A2330001</t>
  </si>
  <si>
    <t>CNP246</t>
  </si>
  <si>
    <t>BRZE-6600(14) (66955-3520-94)</t>
  </si>
  <si>
    <t>Middle Creek Road</t>
  </si>
  <si>
    <t>0A445</t>
  </si>
  <si>
    <t>Middle Creek Road, Bridge over Cosby Creek, LM 0.03 (IA)</t>
  </si>
  <si>
    <t>150A4450001</t>
  </si>
  <si>
    <t>State Funded (15SAB1-S3-009)</t>
  </si>
  <si>
    <t>Old Tusculum Road</t>
  </si>
  <si>
    <t>B0451</t>
  </si>
  <si>
    <t>Hannah Street (Old Tusculum Road), Bridge over Holley Creek, LM 0.14 in Greeneville</t>
  </si>
  <si>
    <t>300A7840001</t>
  </si>
  <si>
    <t>CNH619</t>
  </si>
  <si>
    <t>ARRA-BRZE-9104(11) (30950-3576-94)</t>
  </si>
  <si>
    <t>Purtle Road</t>
  </si>
  <si>
    <t>0A131</t>
  </si>
  <si>
    <t>Purtle Road, Bridge over Puncheon Creek, LM 0.10</t>
  </si>
  <si>
    <t>560A1310001</t>
  </si>
  <si>
    <t>BRZE-5600(39) (56946-3432-94)</t>
  </si>
  <si>
    <t>Bill Green</t>
  </si>
  <si>
    <t>McNairy</t>
  </si>
  <si>
    <t>Friendship Road</t>
  </si>
  <si>
    <t>00876</t>
  </si>
  <si>
    <t>Friendship Road, Bridge over Overflow, LM 0.59 and Cypress Creek, LM 0.72</t>
  </si>
  <si>
    <t>55S80860003, 55S80860005</t>
  </si>
  <si>
    <t>CNJ027</t>
  </si>
  <si>
    <t>BRZE-5500(43) (55033-3413-94)</t>
  </si>
  <si>
    <t>Academy Rd.</t>
  </si>
  <si>
    <t>0A497</t>
  </si>
  <si>
    <t>Academy Rd., Bridge over Davis Creek, LM 0.34 (IA)</t>
  </si>
  <si>
    <t>130A4970001</t>
  </si>
  <si>
    <t>State Funded (13SAB1-S3-013)</t>
  </si>
  <si>
    <t>Lovejoy Rd.</t>
  </si>
  <si>
    <t>0A616</t>
  </si>
  <si>
    <t>Lovejoy Road, Bridge over Drainage Ditch, 1.00 (IA)</t>
  </si>
  <si>
    <t>230A6160001</t>
  </si>
  <si>
    <t>State Funded (23SAB1-S3-005)</t>
  </si>
  <si>
    <t>Maury</t>
  </si>
  <si>
    <t>Vestal Hollow Road</t>
  </si>
  <si>
    <t>0A048</t>
  </si>
  <si>
    <t>Vestal Hollow Rd., Bridge over Leipers Creek, LM 0.04 (IA)</t>
  </si>
  <si>
    <t>600A0480001</t>
  </si>
  <si>
    <t>State Funded (60SAB1-S3-011)</t>
  </si>
  <si>
    <t>East Blue Creek Road</t>
  </si>
  <si>
    <t>0A254</t>
  </si>
  <si>
    <t>BG A254-4.26, East Blue Creek Road Bridge over Blue Creek</t>
  </si>
  <si>
    <t>Construction of a 2-lane 100-foot three span prestressed concrete girder bridge with shoulders.</t>
  </si>
  <si>
    <t>430A2540003</t>
  </si>
  <si>
    <t>State Funded (43HPB1-S3-002)</t>
  </si>
  <si>
    <t>A254-5.20, East Blue Creek Road Bridge over Blue Creek, LM 5.20</t>
  </si>
  <si>
    <t>Construct a 2-lane 100-foot three span prestressed concrete girder bridge with shoulders.</t>
  </si>
  <si>
    <t>430A2540001</t>
  </si>
  <si>
    <t>State Funded (43HPB1-S3-003)</t>
  </si>
  <si>
    <t>Campground Lane</t>
  </si>
  <si>
    <t>0B188</t>
  </si>
  <si>
    <t>Campground Lane, Bridge over Duck River, LM 0.03 in Old Stone Fort State Park (IA)</t>
  </si>
  <si>
    <t>160B1880001</t>
  </si>
  <si>
    <t>BRZ-1600(22) (16945-3681-94)</t>
  </si>
  <si>
    <t>Old Andrew Johnson Highway</t>
  </si>
  <si>
    <t>02716</t>
  </si>
  <si>
    <t>45-2716-0.55, Old Andrew Johnson Highway over Norfolk Southern R/R</t>
  </si>
  <si>
    <t>45F00290003</t>
  </si>
  <si>
    <t>State Funded (45455-3408-04)</t>
  </si>
  <si>
    <t>Timothy Branch Road</t>
  </si>
  <si>
    <t>0A055</t>
  </si>
  <si>
    <t>BG A055-0.22, Timothy Branch Road over Doe Creek</t>
  </si>
  <si>
    <t>460A0550001</t>
  </si>
  <si>
    <t>State Funded (46455-3411-04)</t>
  </si>
  <si>
    <t>Auction Lane</t>
  </si>
  <si>
    <t>0A300</t>
  </si>
  <si>
    <t>Auction Lane, Bridge over Rutherford Fork Obion River, LM 1.24</t>
  </si>
  <si>
    <t>Auction Lane,  Bridge over Rutherford Fork Obion River, LM 1.24 - Bridge Replacement</t>
  </si>
  <si>
    <t>090A3000001</t>
  </si>
  <si>
    <t>CNQ228</t>
  </si>
  <si>
    <t>BRZE-900(35) (09946-3454-94)</t>
  </si>
  <si>
    <t>Bucklick Lane</t>
  </si>
  <si>
    <t>0A250</t>
  </si>
  <si>
    <t>Bucklick Ln., Bridge over Big Sycamore Creek, LM 0.36 (IA)</t>
  </si>
  <si>
    <t>130A2500001</t>
  </si>
  <si>
    <t>State Funded (13SAB1-S3-011)</t>
  </si>
  <si>
    <t>Davis Creek Road</t>
  </si>
  <si>
    <t>01282</t>
  </si>
  <si>
    <t>Davis Creek Road, Bridge Over Davis Branch, LM 5.00 (IA)</t>
  </si>
  <si>
    <t>07S25820003</t>
  </si>
  <si>
    <t>BRZ-700(31) (07LPLM-F3-019)</t>
  </si>
  <si>
    <t>Davis Creek Road, Bridge over Davis Branch, LM 5.27 (IA)</t>
  </si>
  <si>
    <t>07S25820005</t>
  </si>
  <si>
    <t>BRZ-700(32) (07LPLM-F3-023)</t>
  </si>
  <si>
    <t>Hardeman</t>
  </si>
  <si>
    <t>Kennedy Road</t>
  </si>
  <si>
    <t>0A230</t>
  </si>
  <si>
    <t>Kennedy Road, Bridge over Branch, LM 2.59 (IA)</t>
  </si>
  <si>
    <t>Kennedy Road, Bridge over Branch, LM 2.59 - Bridge Replacement</t>
  </si>
  <si>
    <t>350A2300001</t>
  </si>
  <si>
    <t>CNR247</t>
  </si>
  <si>
    <t>BRZ-3500(42) (35946-3404-94)</t>
  </si>
  <si>
    <t>Columbus Road</t>
  </si>
  <si>
    <t>0A317</t>
  </si>
  <si>
    <t>Columbus Road, Bridge over CSX Railroad, LM 1.13 (IA)</t>
  </si>
  <si>
    <t>700A3170001</t>
  </si>
  <si>
    <t>CNV096</t>
  </si>
  <si>
    <t>BRZ-7000(28) (70945-3491-94)</t>
  </si>
  <si>
    <t>Stanton Koko Road</t>
  </si>
  <si>
    <t>Stanton-Koko Road, Bridge over Prarie Creek, LM 2.54 (IA)</t>
  </si>
  <si>
    <t>Stanton-Koko Road, Bridge over Prarie Creek, LM 2.54 - Bridge Replacement</t>
  </si>
  <si>
    <t>38S80520013</t>
  </si>
  <si>
    <t>BRZ-3800(18) (38LPLM-F3-023)</t>
  </si>
  <si>
    <t>Smith Creek Rd</t>
  </si>
  <si>
    <t>0A121</t>
  </si>
  <si>
    <t>BG A121-1.90, Smith Creek Rd over Smith Creek</t>
  </si>
  <si>
    <t>760A1210003</t>
  </si>
  <si>
    <t>State Funded (76SAB1-S3-003)</t>
  </si>
  <si>
    <t>Sulphur Wells Rd</t>
  </si>
  <si>
    <t>0A051</t>
  </si>
  <si>
    <t>BG A051-0.89, Sulphur Wells Rd bridge over Mud Creek</t>
  </si>
  <si>
    <t>360A0510001</t>
  </si>
  <si>
    <t>State Funded (36SAB1-S3-003)</t>
  </si>
  <si>
    <t>Easley Ford Road</t>
  </si>
  <si>
    <t>0A840</t>
  </si>
  <si>
    <t>Easley Ford Road, Bridge over Conasauga River, LM 1.53 (IA)</t>
  </si>
  <si>
    <t>70022680001</t>
  </si>
  <si>
    <t>State Funded (70455-3418-04)</t>
  </si>
  <si>
    <t>South Harpeth Road</t>
  </si>
  <si>
    <t>0A372</t>
  </si>
  <si>
    <t>S. Harpeth Road (0A372), Bridge over Brush Creek, LM 1.27 in Kingston Springs (IA)</t>
  </si>
  <si>
    <t>110A3720001</t>
  </si>
  <si>
    <t>CNW070</t>
  </si>
  <si>
    <t>State Funded (11455-3513-04)</t>
  </si>
  <si>
    <t>Tunnel Hill Road</t>
  </si>
  <si>
    <t>0D947</t>
  </si>
  <si>
    <t>Tunnel Hill Road, Bridge over Black Fox Creek, LM 6.157 (IA)</t>
  </si>
  <si>
    <t>060A0260001</t>
  </si>
  <si>
    <t>State Funded (06455-3419-04)</t>
  </si>
  <si>
    <t>Cannon</t>
  </si>
  <si>
    <t>Gilley Hill Rd</t>
  </si>
  <si>
    <t>0A181</t>
  </si>
  <si>
    <t>Gilley Hill Rd. Bridge over Brawleys Fork Creek, LM 2.70 (IA)</t>
  </si>
  <si>
    <t>080A1810001</t>
  </si>
  <si>
    <t>State Funded (08SAB1-S3-013)</t>
  </si>
  <si>
    <t>Wattendorf Memorial Hwy</t>
  </si>
  <si>
    <t>00918</t>
  </si>
  <si>
    <t>00918-7.67 Wattendorf Memorial Highway/A.E.D.C. Road, Bridge over I-24, LM 7.67 (IA)</t>
  </si>
  <si>
    <t>16I00240039</t>
  </si>
  <si>
    <t>BR-I-24-2(179) (16001-3179-44)</t>
  </si>
  <si>
    <t>Old Decherd Road</t>
  </si>
  <si>
    <t>0A406</t>
  </si>
  <si>
    <t>Old Decherd Road, Bridge over Wagner Creek, LM 0.25 (IA)</t>
  </si>
  <si>
    <t>260A4060001</t>
  </si>
  <si>
    <t>State Funded (26455-3419-04)</t>
  </si>
  <si>
    <t>Orme Road</t>
  </si>
  <si>
    <t>02153</t>
  </si>
  <si>
    <t>Orme Road, Bridge over Dry Creek, LM 0.58 (IA)</t>
  </si>
  <si>
    <t>58021530003</t>
  </si>
  <si>
    <t>State Funded (58455-3414-04)</t>
  </si>
  <si>
    <t>Meigs</t>
  </si>
  <si>
    <t>W. Memorial Drive</t>
  </si>
  <si>
    <t>0A733</t>
  </si>
  <si>
    <t>W. Memorial Drive, Bridge over Decatur Branch, LM 0.37 in Decatur (IA)</t>
  </si>
  <si>
    <t>61SR0300001</t>
  </si>
  <si>
    <t>State Funded (61455-3519-04)</t>
  </si>
  <si>
    <t>Kellertown Rd</t>
  </si>
  <si>
    <t>0A170</t>
  </si>
  <si>
    <t>Kellertown Rd bridge over Straight Creek, LM 0.71 (IA)</t>
  </si>
  <si>
    <t>020A1700001</t>
  </si>
  <si>
    <t>State Funded (02SAB1-S3-005)</t>
  </si>
  <si>
    <t>Van Buren</t>
  </si>
  <si>
    <t>Park</t>
  </si>
  <si>
    <t>0A090</t>
  </si>
  <si>
    <t>Park Road over Fall Creek Falls Dam Overflow L.M. 2.72 (IA)</t>
  </si>
  <si>
    <t>880A0900001</t>
  </si>
  <si>
    <t>CNW128</t>
  </si>
  <si>
    <t>State Funded (88HPB1-S3-006)</t>
  </si>
  <si>
    <t>Old Hwy 64</t>
  </si>
  <si>
    <t>0A664</t>
  </si>
  <si>
    <t>Old Hwy 64, Bridge over Stokes Branch, LM 0.11 (IA)</t>
  </si>
  <si>
    <t>020A6640001</t>
  </si>
  <si>
    <t>State Funded (02455-3440-04)</t>
  </si>
  <si>
    <t>Old Stinking Creek Rd</t>
  </si>
  <si>
    <t>0A080</t>
  </si>
  <si>
    <t>Old Stinking Creek Rd. Bridge over Stinking Creek, LM 0.79 (IA)</t>
  </si>
  <si>
    <t>070A0800005</t>
  </si>
  <si>
    <t>State Funded (07SAB1-S3-006)</t>
  </si>
  <si>
    <t>Smalling Road</t>
  </si>
  <si>
    <t>01385</t>
  </si>
  <si>
    <t>Smalling Road, Bridge over Watauga River, LM 1.99 (IA)</t>
  </si>
  <si>
    <t>None, Other</t>
  </si>
  <si>
    <t>10013850003</t>
  </si>
  <si>
    <t>State Funded (10455-3407-04)</t>
  </si>
  <si>
    <t>Reeser Rd</t>
  </si>
  <si>
    <t>Reeser Rd. Bridge over Buffalo Creek, LM 0.10 (IA)</t>
  </si>
  <si>
    <t>100A2500001</t>
  </si>
  <si>
    <t>State Funded (10SAB1-S3-012)</t>
  </si>
  <si>
    <t>Mike Gilbert</t>
  </si>
  <si>
    <t>Unionville Rd</t>
  </si>
  <si>
    <t>01495</t>
  </si>
  <si>
    <t>(Unionville Rd.) Bridge over Overflow, LM 2.48 (IA)</t>
  </si>
  <si>
    <t>23014950001</t>
  </si>
  <si>
    <t>Stout Hollow Rd</t>
  </si>
  <si>
    <t>0A752</t>
  </si>
  <si>
    <t>Stout Hollow Rd., Bridge over Laurel Fork Creek, LM 0.01 (IA)</t>
  </si>
  <si>
    <t>100A7520001</t>
  </si>
  <si>
    <t>Dennis Cove Rd</t>
  </si>
  <si>
    <t>0A765</t>
  </si>
  <si>
    <t>Dennis Cove Rd., Bridge over Laurel Fork Creek, LM 4.52 (IA)</t>
  </si>
  <si>
    <t>100A7650001</t>
  </si>
  <si>
    <t>State Funded (10SAB1-S3-008)</t>
  </si>
  <si>
    <t>Meadow Rd</t>
  </si>
  <si>
    <t>0A498</t>
  </si>
  <si>
    <t>Meadow Rd., Bridge over Branch, LM 0.02 (IA)</t>
  </si>
  <si>
    <t>230A4980001</t>
  </si>
  <si>
    <t>State Funded (23SAB1-S3-004)</t>
  </si>
  <si>
    <t>Powell Rd</t>
  </si>
  <si>
    <t>0B085</t>
  </si>
  <si>
    <t>Powell Rd., Bridge over Hampton Creek, LM 0.02 (IA)</t>
  </si>
  <si>
    <t>100B0850001</t>
  </si>
  <si>
    <t>State Funded (10SAB1-S3-009)</t>
  </si>
  <si>
    <t>Old State Highway 32</t>
  </si>
  <si>
    <t>02570</t>
  </si>
  <si>
    <t>Old State Hwy. 32 Bridge over Cosby Creek, LM 0.10 (IA)</t>
  </si>
  <si>
    <t>15SR0320007</t>
  </si>
  <si>
    <t>State Funded (15SAB1-S3-008)</t>
  </si>
  <si>
    <t>Waters Smith Rd</t>
  </si>
  <si>
    <t>0A068</t>
  </si>
  <si>
    <t>Waters Smith Rd bridge over Big Creek (IA)</t>
  </si>
  <si>
    <t>280A0680001</t>
  </si>
  <si>
    <t>State Funded (28SAB1-S3-007)</t>
  </si>
  <si>
    <t>Gibson</t>
  </si>
  <si>
    <t>Boham Rd</t>
  </si>
  <si>
    <t>0A161</t>
  </si>
  <si>
    <t>Boham Rd Bridge over BR Rutherford Fork Obion (IA)</t>
  </si>
  <si>
    <t>270A1610003</t>
  </si>
  <si>
    <t>State Funded (27SAB1-S3-024)</t>
  </si>
  <si>
    <t>Hamblen</t>
  </si>
  <si>
    <t>Brights Pk</t>
  </si>
  <si>
    <t>0A314</t>
  </si>
  <si>
    <t>Brights Pk. Bridge over Spring Creek (IA)</t>
  </si>
  <si>
    <t>320A3140001</t>
  </si>
  <si>
    <t>State Funded (32SAB1-S3-003)</t>
  </si>
  <si>
    <t>Hickman</t>
  </si>
  <si>
    <t>Washer Rd</t>
  </si>
  <si>
    <t>Washer Rd bridge over Mill Creek (IA)</t>
  </si>
  <si>
    <t>410A1650001</t>
  </si>
  <si>
    <t>State Funded (41SAB1-S3-008)</t>
  </si>
  <si>
    <t>AFG Road</t>
  </si>
  <si>
    <t>0A352</t>
  </si>
  <si>
    <t>AFG Road, Bridge over Southern Railway, LM 0.45 (IA)</t>
  </si>
  <si>
    <t>370A3520001</t>
  </si>
  <si>
    <t>State Funded (37455-3422-04)</t>
  </si>
  <si>
    <t>W Beaverdam Rd</t>
  </si>
  <si>
    <t>0A325</t>
  </si>
  <si>
    <t>West Beaverdam Rd. bridge over Wades Branch @ LM 4.14 (IA)</t>
  </si>
  <si>
    <t>410A3060003</t>
  </si>
  <si>
    <t>State Funded (41SAB1-S3-010)</t>
  </si>
  <si>
    <t>S. Armstrong Road</t>
  </si>
  <si>
    <t>0A922</t>
  </si>
  <si>
    <t>S. Armstrong Road, Bridge over Crockett Creek, LM 0.27 (IA)</t>
  </si>
  <si>
    <t>370A9220001</t>
  </si>
  <si>
    <t>CNU309</t>
  </si>
  <si>
    <t>State Funded (37455-3421-04)</t>
  </si>
  <si>
    <t>Charity Cox</t>
  </si>
  <si>
    <t>Sain Road</t>
  </si>
  <si>
    <t>00865</t>
  </si>
  <si>
    <t>Sain Road, Bridge over Spring Creek, LM 13.07 (IA)</t>
  </si>
  <si>
    <t>35S82320001</t>
  </si>
  <si>
    <t>BRZ-3500(46) (35946-3415-94)</t>
  </si>
  <si>
    <t>Slimp Branch Road</t>
  </si>
  <si>
    <t>0A375</t>
  </si>
  <si>
    <t>A375-0.34 Slimp Branch Road, Bridge over Roan Creek, LM 0.34 (IA)</t>
  </si>
  <si>
    <t>460A3750001</t>
  </si>
  <si>
    <t>State Funded (46455-3414-04)</t>
  </si>
  <si>
    <t>Tumbling Creek Rd</t>
  </si>
  <si>
    <t>0A239</t>
  </si>
  <si>
    <t>A239-2.02; Tumbling Creek Rd bridge over Tumbling Creek (IA)</t>
  </si>
  <si>
    <t>Construction of a 2-lane 140-foot three-span prestressed concrete girder bridge with shoulders.</t>
  </si>
  <si>
    <t>430A2390001</t>
  </si>
  <si>
    <t>State Funded (43HPB1-S3-004)</t>
  </si>
  <si>
    <t>Tatum Lane</t>
  </si>
  <si>
    <t>0A276</t>
  </si>
  <si>
    <t>A276-0.09 Tatum Lane, Bridge over Blue Creek, LM 0.09 (IA)</t>
  </si>
  <si>
    <t>The proposed structure will be a two span pre-stressed concrete structure, with a proposed alignment shift of twenty-one feet to the east.  Project will also include utility relocation.  Functional Class: R/Local.</t>
  </si>
  <si>
    <t>430A2760001</t>
  </si>
  <si>
    <t>State Funded (43455-3432-04)</t>
  </si>
  <si>
    <t>Pleasant Valley Road</t>
  </si>
  <si>
    <t>0A197</t>
  </si>
  <si>
    <t>Pleasant Valley Road, Bridge over Dry Weakley Creek, LM 1.07 (IA)</t>
  </si>
  <si>
    <t>500A1970001</t>
  </si>
  <si>
    <t>State Funded (50455-3429-04)</t>
  </si>
  <si>
    <t>Monroe</t>
  </si>
  <si>
    <t>Povo Road</t>
  </si>
  <si>
    <t>02344</t>
  </si>
  <si>
    <t>Povo Rd. Bridge over North Fork Notchy Creek (IA)</t>
  </si>
  <si>
    <t>62023440001</t>
  </si>
  <si>
    <t>State Funded (62SAB1-S3-006)</t>
  </si>
  <si>
    <t>Gillispie Rd</t>
  </si>
  <si>
    <t>0A076</t>
  </si>
  <si>
    <t>Gillispie Rd. Bridge over Branch (IA)</t>
  </si>
  <si>
    <t>380A0760001</t>
  </si>
  <si>
    <t>State Funded (38SAB1-S3-014)</t>
  </si>
  <si>
    <t>Kidd Lane</t>
  </si>
  <si>
    <t>0A405</t>
  </si>
  <si>
    <t>Kidd Lane, Bridge over Elk River, LM 2.00 (IA)</t>
  </si>
  <si>
    <t>52056810001</t>
  </si>
  <si>
    <t>State Funded (52455-3439-04)</t>
  </si>
  <si>
    <t>Morgan</t>
  </si>
  <si>
    <t>Hebbertburg</t>
  </si>
  <si>
    <t>0A153</t>
  </si>
  <si>
    <t>Hebbertburg Rd. Bridge over Island Creek (IA)</t>
  </si>
  <si>
    <t>650A1530005</t>
  </si>
  <si>
    <t>Macedonia Road</t>
  </si>
  <si>
    <t>0A253</t>
  </si>
  <si>
    <t>A253-7.80 Macedonia Road, Bridge over Emory River (IA)</t>
  </si>
  <si>
    <t>650A2530009</t>
  </si>
  <si>
    <t>BRZ-6500(43) (65LCOU-F3-002)</t>
  </si>
  <si>
    <t>WMA</t>
  </si>
  <si>
    <t>0A409</t>
  </si>
  <si>
    <t>WMA Road, Bridge over Island Creek, LM 10.271 (IA)</t>
  </si>
  <si>
    <t>650A4090005</t>
  </si>
  <si>
    <t>CNW052</t>
  </si>
  <si>
    <t>State Funded (65455-3624-04)</t>
  </si>
  <si>
    <t>Roane</t>
  </si>
  <si>
    <t>Caney Creek Road</t>
  </si>
  <si>
    <t>01425</t>
  </si>
  <si>
    <t>Caney Creek Road, Bridge over Caney Creek, LM 3.94 (IA)</t>
  </si>
  <si>
    <t>73014250001</t>
  </si>
  <si>
    <t>State Funded (73455-3411-04)</t>
  </si>
  <si>
    <t>0A008</t>
  </si>
  <si>
    <t>Grave Hill Ridge Rd. Bridge over Puncheoncamp Creek (IA)</t>
  </si>
  <si>
    <t>760A0080001</t>
  </si>
  <si>
    <t>State Funded (76SAB1-S3-009)</t>
  </si>
  <si>
    <t>Lawrenceburg Hwy</t>
  </si>
  <si>
    <t>02733</t>
  </si>
  <si>
    <t>Lawrenceburg Hwy, Bridge over Tennessee Southern Railroad, LM 3.18 (IA)</t>
  </si>
  <si>
    <t>Proposed structure will be a three span concrete I-beam structure with a vertical clearance of at least twenty-three fee and an approximate length of 145 feet.</t>
  </si>
  <si>
    <t>60SR0060005</t>
  </si>
  <si>
    <t>State Funded (60455-3447-04)</t>
  </si>
  <si>
    <t>03194</t>
  </si>
  <si>
    <t>North James M Campbell Blvd bridge over Tennessee Southern RR (IA)</t>
  </si>
  <si>
    <t>60K31940001</t>
  </si>
  <si>
    <t>Marvin Ervin Road</t>
  </si>
  <si>
    <t>Martin Ervin Rd bridge over Leipers Creek (IA)</t>
  </si>
  <si>
    <t>600A0510001</t>
  </si>
  <si>
    <t>State Funded (60SAB1-S3-015)</t>
  </si>
  <si>
    <t>Cranford Hollow Road</t>
  </si>
  <si>
    <t>Cranford Hollow Rd bridge over Branch (IA)</t>
  </si>
  <si>
    <t>60019030003</t>
  </si>
  <si>
    <t>State Funded (60SAB1-S3-013)</t>
  </si>
  <si>
    <t>Stanley Creek Road</t>
  </si>
  <si>
    <t>0A450</t>
  </si>
  <si>
    <t>Stanley Creek Rd. Bridge over Stanley Creek (IA)</t>
  </si>
  <si>
    <t>760A1020001</t>
  </si>
  <si>
    <t>State Funded (76SAB1-S3-008)</t>
  </si>
  <si>
    <t>Old Hwy 43</t>
  </si>
  <si>
    <t>0A358</t>
  </si>
  <si>
    <t>Old Hwy 43, Bridge over Big Bigby Branch, LM 0.42 (Bridge Removal) (IA)</t>
  </si>
  <si>
    <t>Bridge Removal</t>
  </si>
  <si>
    <t>600A3580001</t>
  </si>
  <si>
    <t>State Funded (60455-3445-04)</t>
  </si>
  <si>
    <t>Ashwood Road</t>
  </si>
  <si>
    <t>0A408</t>
  </si>
  <si>
    <t>Ashwood Road, Bridge over Big Bigby Creek, LM 1.31 (IA)</t>
  </si>
  <si>
    <t>600A4080001</t>
  </si>
  <si>
    <t>CNW012</t>
  </si>
  <si>
    <t>State Funded (60455-3446-04)</t>
  </si>
  <si>
    <t>Sutton Rd</t>
  </si>
  <si>
    <t>0A094</t>
  </si>
  <si>
    <t>Sutton Rd. Bridge over Branch (IA)</t>
  </si>
  <si>
    <t>490A0940001</t>
  </si>
  <si>
    <t>State Funded (49SAB1-S3-020)</t>
  </si>
  <si>
    <t>0B310</t>
  </si>
  <si>
    <t>Old Sowell Mill Pk bridge over Cedar Creek (IA)</t>
  </si>
  <si>
    <t>60009700011</t>
  </si>
  <si>
    <t>State Funded (60SAB1-S3-008)</t>
  </si>
  <si>
    <t>Coon Dance Rd</t>
  </si>
  <si>
    <t>0A257</t>
  </si>
  <si>
    <t>Coon Dance Rd. Bridge over Branch (IA)</t>
  </si>
  <si>
    <t>490A2570003</t>
  </si>
  <si>
    <t>State Funded (49SAB1-S3-021)</t>
  </si>
  <si>
    <t>490A2570005</t>
  </si>
  <si>
    <t>State Funded (49SAB1-S3-022)</t>
  </si>
  <si>
    <t>Beard Valley</t>
  </si>
  <si>
    <t>0A156</t>
  </si>
  <si>
    <t>Beard Valley Rd. Bridge over Raccoon Creek (IA)</t>
  </si>
  <si>
    <t>870A1560003</t>
  </si>
  <si>
    <t>State Funded (87SAB1-S3-008)</t>
  </si>
  <si>
    <t>Little Cassi Creek</t>
  </si>
  <si>
    <t>0B099</t>
  </si>
  <si>
    <t>Little Cassi Creek Rd. Bridge over Cassi Creek (IA)</t>
  </si>
  <si>
    <t>900B0990001</t>
  </si>
  <si>
    <t>State Funded (90SAB1-S3-002)</t>
  </si>
  <si>
    <t>John Brown Rd</t>
  </si>
  <si>
    <t>0A310</t>
  </si>
  <si>
    <t>John Brown Rd. Bridge over Branch (IA)</t>
  </si>
  <si>
    <t>570A3100001</t>
  </si>
  <si>
    <t>State Funded (57SAB1-S3-008)</t>
  </si>
  <si>
    <t>Experiment Station Road</t>
  </si>
  <si>
    <t>05353</t>
  </si>
  <si>
    <t>Experiment Station Road (05353), Bridge over Wartrace Creek, LM 0.61 in Springfield (IA)</t>
  </si>
  <si>
    <t>740A3240001</t>
  </si>
  <si>
    <t>State Funded (74455-3526-04)</t>
  </si>
  <si>
    <t>Wayne</t>
  </si>
  <si>
    <t>Cromwell Ridge</t>
  </si>
  <si>
    <t>0A387</t>
  </si>
  <si>
    <t>Cromwell Ridge Rd. Bridge over Bear Creek (IA)</t>
  </si>
  <si>
    <t>910A3870001</t>
  </si>
  <si>
    <t>State Funded (91SAB1-S3-009)</t>
  </si>
  <si>
    <t>Evergreen Street</t>
  </si>
  <si>
    <t>00859</t>
  </si>
  <si>
    <t>Evergreen St. Bridge over Overflow @ LM 10.48 (IA)</t>
  </si>
  <si>
    <t>92008590013</t>
  </si>
  <si>
    <t>State Funded (92SAB1-S3-004)</t>
  </si>
  <si>
    <t>Webb Road</t>
  </si>
  <si>
    <t>01616</t>
  </si>
  <si>
    <t>Oliver Rd. Bridge over Cane Creek (IA)</t>
  </si>
  <si>
    <t>92016160003</t>
  </si>
  <si>
    <t>State Funded (92SAB1-S3-007)</t>
  </si>
  <si>
    <t>Chisholm Lake Road</t>
  </si>
  <si>
    <t>A081</t>
  </si>
  <si>
    <t>Chisholm Lake Road, Bridge over Branch Creek, LM 0.45</t>
  </si>
  <si>
    <t>Bridge replacement over Branch Creek</t>
  </si>
  <si>
    <t>490A0810005</t>
  </si>
  <si>
    <t>BRZ-4900(66) (49LPLM-F3-043)</t>
  </si>
  <si>
    <t>Rison Street</t>
  </si>
  <si>
    <t>A833</t>
  </si>
  <si>
    <t>Rison Street, Bridge over Jones Bend Creek, LM 0.52</t>
  </si>
  <si>
    <t>Rison Street, Bridge over Jones Bend Creek, Bridge Replacement</t>
  </si>
  <si>
    <t>40M30670001</t>
  </si>
  <si>
    <t>BRZ-9412(13) (40LPLM-F3-027)</t>
  </si>
  <si>
    <t>Amanda Brugler</t>
  </si>
  <si>
    <t>Polk Lane</t>
  </si>
  <si>
    <t>00993</t>
  </si>
  <si>
    <t>0993-5.53, Polk Lane over Isbel Branch</t>
  </si>
  <si>
    <t>60S62530001</t>
  </si>
  <si>
    <t>State Funded (60SAB1-S3-006)</t>
  </si>
  <si>
    <t>Arno-College Grove Road</t>
  </si>
  <si>
    <t>0980</t>
  </si>
  <si>
    <t>0980-6.34, Arno-College Grove Rd, Bridge over McClorys Branch</t>
  </si>
  <si>
    <t>94F00290001</t>
  </si>
  <si>
    <t>State Funded (94SAB1-S3-004)</t>
  </si>
  <si>
    <t>Herbert Shannon Rd</t>
  </si>
  <si>
    <t>A233</t>
  </si>
  <si>
    <t>A233-0.26, Herbert Shannon Rd, Bridge over Mill Creek</t>
  </si>
  <si>
    <t>650A2330001</t>
  </si>
  <si>
    <t>State Funded (65SAB1-S3-004)</t>
  </si>
  <si>
    <t>St. Paul Rd</t>
  </si>
  <si>
    <t>0A606</t>
  </si>
  <si>
    <t>A606-4.53, St. Paul Rd over branch</t>
  </si>
  <si>
    <t>630A6060003</t>
  </si>
  <si>
    <t>State Funded (63SAB1-S3-007)</t>
  </si>
  <si>
    <t>Smith Hollow Road</t>
  </si>
  <si>
    <t>A471</t>
  </si>
  <si>
    <t>A471-2.24, Smith Hollow Road over branch</t>
  </si>
  <si>
    <t>600A4710001</t>
  </si>
  <si>
    <t>State Funded (60SAB1-S3-014)</t>
  </si>
  <si>
    <t>Lake Resort Road</t>
  </si>
  <si>
    <t>Lake Resort Drive in Chattanooga (Local ER - February 2019 Flood Event)</t>
  </si>
  <si>
    <t>Replace the roadway with a land bridge at the area of the unstable slope</t>
  </si>
  <si>
    <t>Mitigation - Slide</t>
  </si>
  <si>
    <t>ER-STP-4135(10) (33LPLM-F3-250)</t>
  </si>
  <si>
    <t>Moss Road</t>
  </si>
  <si>
    <t>BG A035-1.18, Moss Road over Branch</t>
  </si>
  <si>
    <t>State Funded (59SAB1-S3-005)</t>
  </si>
  <si>
    <t>Crownover Road</t>
  </si>
  <si>
    <t>0A591</t>
  </si>
  <si>
    <t>Crownover Road, Bridge over Crow Creek, LM 0.19</t>
  </si>
  <si>
    <t>Replace Bridge at 26-0A591-0.19</t>
  </si>
  <si>
    <t>260A5910001</t>
  </si>
  <si>
    <t>BRZ-2600(47) (26071-3403-94)</t>
  </si>
  <si>
    <t>Estanaula Road</t>
  </si>
  <si>
    <t>0A152</t>
  </si>
  <si>
    <t>BG A152-4.36, Estanaula Road, bridge over Jeffers Creek</t>
  </si>
  <si>
    <t>Replace bridge no. 380A1520003</t>
  </si>
  <si>
    <t>380A1520003</t>
  </si>
  <si>
    <t>State Funded (38SAB1-S3-016)</t>
  </si>
  <si>
    <t>Old Rutherford-Kenton Road</t>
  </si>
  <si>
    <t>0B010</t>
  </si>
  <si>
    <t>Old Rutherford-Kenton Rd. Bridge over Edmundson Creek</t>
  </si>
  <si>
    <t>270B0100001</t>
  </si>
  <si>
    <t>State Funded (27SAB1-S3-018)</t>
  </si>
  <si>
    <t>Gumwoods Road</t>
  </si>
  <si>
    <t>0A979</t>
  </si>
  <si>
    <t>A979-1.18, Gumwoods Road bridge over Branch North Fork Deer River</t>
  </si>
  <si>
    <t>270A9790001</t>
  </si>
  <si>
    <t>State Funded (27SAB1-S3-021)</t>
  </si>
  <si>
    <t>April Hartley</t>
  </si>
  <si>
    <t>05426</t>
  </si>
  <si>
    <t>Shelton Road over Wolf River Lateral J</t>
  </si>
  <si>
    <t>Replacement of a 2 lane bridge with a 4 lane bridge with bicycle and pedestrian accommodations. The project includes roadway modification on the Shelton Road approaches and stream relocation. **eGrants 250**</t>
  </si>
  <si>
    <t>79014520001</t>
  </si>
  <si>
    <t>STP-M-9409(230) (79LPLM-F3-743)</t>
  </si>
  <si>
    <t>A301-0.09 Hatley Rd bridge over Railroad Branch</t>
  </si>
  <si>
    <t>030A3010001</t>
  </si>
  <si>
    <t>State Funded (03SAB1-S3-003)</t>
  </si>
  <si>
    <t>Lazy Acres Rd</t>
  </si>
  <si>
    <t>0A413</t>
  </si>
  <si>
    <t>0A413-0.02 Lazy Acres Rd over Hollis Creek</t>
  </si>
  <si>
    <t>080A4130001</t>
  </si>
  <si>
    <t>State Funded (08SAB1-S3-015)</t>
  </si>
  <si>
    <t>Huntsville Road</t>
  </si>
  <si>
    <t>2385</t>
  </si>
  <si>
    <t>2385-0.21; Huntsville Road over Paint Rock Creek</t>
  </si>
  <si>
    <t>76023850001</t>
  </si>
  <si>
    <t>State Funded (76SAB1-S3-011)</t>
  </si>
  <si>
    <t>Jackson Hill Rd</t>
  </si>
  <si>
    <t>0A695</t>
  </si>
  <si>
    <t>A695-0.21 Jackson Hill Rd bridge Jackson Hill Rd over Branch location</t>
  </si>
  <si>
    <t>State Funded (66SAB1-S3-013)</t>
  </si>
  <si>
    <t>Zion Creek Rd</t>
  </si>
  <si>
    <t>0A675</t>
  </si>
  <si>
    <t>A675-0.14 Zion Creek Rd bridge over Zion Creel</t>
  </si>
  <si>
    <t>State Funded (66SAB1-S3-014)</t>
  </si>
  <si>
    <t>Old Salem Rd</t>
  </si>
  <si>
    <t>0A926</t>
  </si>
  <si>
    <t>A926-0.73 Old Salem Rd bridge over branch</t>
  </si>
  <si>
    <t>State Funded (92SAB1-S3-008)</t>
  </si>
  <si>
    <t>Koonce Lane</t>
  </si>
  <si>
    <t>0A294</t>
  </si>
  <si>
    <t>A294-2.16 Koonce Lane Bridge over Stewart Creek</t>
  </si>
  <si>
    <t>State Funded (52SAB1-S3-010)</t>
  </si>
  <si>
    <t>Plainview Road</t>
  </si>
  <si>
    <t>BG A189-3.68 Plainview Rd  bridge over Jacks Creek @ Plainview Rd.</t>
  </si>
  <si>
    <t>State Funded (12SAB1-S3-006)</t>
  </si>
  <si>
    <t>0A980</t>
  </si>
  <si>
    <t>Westover Rd. Bridges over Overflow at LM 0.338, LM 0.623, and LM 0.728</t>
  </si>
  <si>
    <t>57016440007, 57016440011, 57016440013</t>
  </si>
  <si>
    <t>Maria Hunter</t>
  </si>
  <si>
    <t>Elk Avenue</t>
  </si>
  <si>
    <t>03939</t>
  </si>
  <si>
    <t>Elk Avenue, Bridge over Doe River</t>
  </si>
  <si>
    <t>10M39390001</t>
  </si>
  <si>
    <t>CNU203</t>
  </si>
  <si>
    <t>STP-M-9103(17) (10951-3567-94)</t>
  </si>
  <si>
    <t>Wildersville Road</t>
  </si>
  <si>
    <t>05566</t>
  </si>
  <si>
    <t>Wildersville Road, Bridge over I-40, LM 14.01</t>
  </si>
  <si>
    <t>39I00400015</t>
  </si>
  <si>
    <t>CNV263</t>
  </si>
  <si>
    <t>State Funded (39001-4180-04)</t>
  </si>
  <si>
    <t>Bridge over Wolf River, LM 15.25 in Memphis</t>
  </si>
  <si>
    <t>79SR0030025</t>
  </si>
  <si>
    <t xml:space="preserve">CNF178         </t>
  </si>
  <si>
    <t>BR-STP-3(66) (79016-3225-94)</t>
  </si>
  <si>
    <t>Bridge over I-24, LM 8.23</t>
  </si>
  <si>
    <t>16I00240017</t>
  </si>
  <si>
    <t>BR-STP-2(260) (16004-3208-94); State Funded (16004-4108-04)</t>
  </si>
  <si>
    <t xml:space="preserve">SR-13 </t>
  </si>
  <si>
    <t>Bridge over Buffalo River, LM 28.33</t>
  </si>
  <si>
    <t>68SR0130017</t>
  </si>
  <si>
    <t>CNV066</t>
  </si>
  <si>
    <t>BR-STP-13(44) (68001-3250-94)</t>
  </si>
  <si>
    <t xml:space="preserve">SR-224 </t>
  </si>
  <si>
    <t>Bridge over Graham Creek LM, 10.61</t>
  </si>
  <si>
    <t>55S80850009</t>
  </si>
  <si>
    <t>CNL327</t>
  </si>
  <si>
    <t>BR-STP-224(14) (55017-3209-94)</t>
  </si>
  <si>
    <t xml:space="preserve">SR-230 </t>
  </si>
  <si>
    <t>Bridge over Piney River, LM 11.46</t>
  </si>
  <si>
    <t>41S61730001</t>
  </si>
  <si>
    <t>CNV344</t>
  </si>
  <si>
    <t>BR-STP-230(17) (41049-3231-94)</t>
  </si>
  <si>
    <t>Bridge over Brush Creek, LM 16.39</t>
  </si>
  <si>
    <t>70SR0680013</t>
  </si>
  <si>
    <t>BR-STP-68(34) (70006-3240-94)</t>
  </si>
  <si>
    <t>Rhiannon Chambers</t>
  </si>
  <si>
    <t xml:space="preserve">SR-131 </t>
  </si>
  <si>
    <t>Bridge over Kerns Branch, LM 23.80 in Harbison Crossroads</t>
  </si>
  <si>
    <t>SR-131, Bridge over Kerns Branch in Harbison Crossroads - Bridge Replacement</t>
  </si>
  <si>
    <t>47SR1310003</t>
  </si>
  <si>
    <t>CNQ310</t>
  </si>
  <si>
    <t>BR-STP-131(27) (47027-3220-94)</t>
  </si>
  <si>
    <t>Bridges over Hurricane Creek at LM's 8.17 and 8.33</t>
  </si>
  <si>
    <t>43S62220005, 43S62220007</t>
  </si>
  <si>
    <t>CNW074</t>
  </si>
  <si>
    <t>BR-STP-230(18) (43010-3217-94)</t>
  </si>
  <si>
    <t xml:space="preserve">SR-127 </t>
  </si>
  <si>
    <t>(Winchester Highway), Bridge over Bradley Creek, LM 4.66 (IA)</t>
  </si>
  <si>
    <t>16SR1270003</t>
  </si>
  <si>
    <t>CNV303</t>
  </si>
  <si>
    <t>BR-STP-127(20) (16023-3213-94)</t>
  </si>
  <si>
    <t xml:space="preserve">SR-9 </t>
  </si>
  <si>
    <t>Bridge over Bull Run Creek, LM 16.10 (IA)</t>
  </si>
  <si>
    <t>01SR0090019</t>
  </si>
  <si>
    <t>BR-STP-9(111) (01003-3246-94)</t>
  </si>
  <si>
    <t xml:space="preserve">SR-249 </t>
  </si>
  <si>
    <t>(Sams Creek Road) Bridge over Dry Creek, LM 11.54 (IA)</t>
  </si>
  <si>
    <t>11S63600013</t>
  </si>
  <si>
    <t>BR-STP-249(84) (11024-3235-94)</t>
  </si>
  <si>
    <t>(North Church Street) Bridge over Trace Creek, LM 19.35 in Waverly (IA)</t>
  </si>
  <si>
    <t>43SR0130025</t>
  </si>
  <si>
    <t>BR-STP-13(76) (43005-3245-94)</t>
  </si>
  <si>
    <t>Marshall, Lincoln</t>
  </si>
  <si>
    <t xml:space="preserve">SR-130 </t>
  </si>
  <si>
    <t>(High Street) Bridge over Cane Creek, LM 0.04 in Petersburg (IA)</t>
  </si>
  <si>
    <t>59SR1300001</t>
  </si>
  <si>
    <t>BR-STP-130(26) (59015-3212-94)</t>
  </si>
  <si>
    <t xml:space="preserve">SR-116 </t>
  </si>
  <si>
    <t>(Petros Hwy), Bridge over Stockstill Creek, LM 2.26 (IA)</t>
  </si>
  <si>
    <t>65SR1160003</t>
  </si>
  <si>
    <t>BR-STP-116(25) (65006-3221-94)</t>
  </si>
  <si>
    <t xml:space="preserve">SR-243 </t>
  </si>
  <si>
    <t>(North Main Street), Bridge over Sugar Creek, LM 2.06 (IA)</t>
  </si>
  <si>
    <t>60SR0060011</t>
  </si>
  <si>
    <t>BR-STP-243(98) (60103-3203-94)</t>
  </si>
  <si>
    <t xml:space="preserve">SR-247 </t>
  </si>
  <si>
    <t>(Snow Creek Road), Bridge over Leipers Creek, LM 1.05 (IA)</t>
  </si>
  <si>
    <t>60S62540001</t>
  </si>
  <si>
    <t>BR-STP-247(14) (60024-3210-94)</t>
  </si>
  <si>
    <t>Eric Wilson</t>
  </si>
  <si>
    <t xml:space="preserve">SR-44 </t>
  </si>
  <si>
    <t>Bridge over Morrel Creek, LM 4.61 (IA)</t>
  </si>
  <si>
    <t>The proposed bridge is to be a single span concrete box beam bridge with an out-to-out width of thirty-nine feet.  The project will extend approximately 180 feet to the west and 329 fee to the east of the structure in order to realign the roadway, taper the paved shoulders back into the existing roadway, and tie into the existing vertical grade.</t>
  </si>
  <si>
    <t>82F00330001</t>
  </si>
  <si>
    <t>BR-STP-44(10) (82027-3204-94)</t>
  </si>
  <si>
    <t xml:space="preserve">SR-54 </t>
  </si>
  <si>
    <t>Bridge over Branch, LM 5.25 (IA)</t>
  </si>
  <si>
    <t>92SR0540009</t>
  </si>
  <si>
    <t>BR-STP-54(47) (92004-3230-94)</t>
  </si>
  <si>
    <t>Dickson</t>
  </si>
  <si>
    <t xml:space="preserve">SR-46 </t>
  </si>
  <si>
    <t>(Yellow Creek Road) Bridge over Yellow Creek, LM 19.06 (IA)</t>
  </si>
  <si>
    <t>22S61430013</t>
  </si>
  <si>
    <t>BR-STP-46(33) (22015-3214-94)</t>
  </si>
  <si>
    <t>Robert Rodgers</t>
  </si>
  <si>
    <t>I-24 Overpasses, LM 1.81 in Monteagle</t>
  </si>
  <si>
    <t>58I00240001, 58I00240002</t>
  </si>
  <si>
    <t>BR-STP-15(211) (58006-3211-94)</t>
  </si>
  <si>
    <t xml:space="preserve">SR-347 </t>
  </si>
  <si>
    <t>Bridge over Big Creek, LM 3.220</t>
  </si>
  <si>
    <t>The proposed structure will be a one span prestressed concrete beam bridge with a 60 degree skew, an overall length of 86 feet and an out-to-out of28 feet and 4 inches.</t>
  </si>
  <si>
    <t>37S23670001</t>
  </si>
  <si>
    <t>BR-STP-347(13) (37019-3221-94)</t>
  </si>
  <si>
    <t>Crystal Whitaker</t>
  </si>
  <si>
    <t>Christie Brown</t>
  </si>
  <si>
    <t xml:space="preserve">SIA </t>
  </si>
  <si>
    <t>SIA</t>
  </si>
  <si>
    <t>Industrial Access supporting Red Stag Fulfillment Center</t>
  </si>
  <si>
    <t>SR-322 improvements, LM 0.42 to LM 0.93, including signalization of SB Ramp Int. and construction of a new 3 x 12' lanes Bridge with 8' shoulders over I-75 and demo of the existing bridge once the new 3-lane bridge has been completed</t>
  </si>
  <si>
    <t>Economic Development</t>
  </si>
  <si>
    <t>62I00750005</t>
  </si>
  <si>
    <t>State Funded (62S322-S3-002)</t>
  </si>
  <si>
    <t>Bridges over Trace Creek, LM 6.53</t>
  </si>
  <si>
    <t>PE only for Br Repair/Replacement as needed due to Flood Damage</t>
  </si>
  <si>
    <t>43SR0010007, 43SR0010008</t>
  </si>
  <si>
    <t xml:space="preserve">SR-90 </t>
  </si>
  <si>
    <t>Bridge over CSX RR and Shonda Lane</t>
  </si>
  <si>
    <t>07SR0900001</t>
  </si>
  <si>
    <t>BR-STP-90(8) (07S090-F3-002)</t>
  </si>
  <si>
    <t>Bridge over Hickory Creek</t>
  </si>
  <si>
    <t>07SR0900003</t>
  </si>
  <si>
    <t>BR-STP-90(9) (07S090-F3-003)</t>
  </si>
  <si>
    <t xml:space="preserve">SR-180 </t>
  </si>
  <si>
    <t>(Forked Deer Road), Bridge over Overflow, LM 2.74</t>
  </si>
  <si>
    <t>38S80510005</t>
  </si>
  <si>
    <t xml:space="preserve">SR-238 </t>
  </si>
  <si>
    <t>(Port Royal Road), Bridge over Spring Creek, LM 8.23</t>
  </si>
  <si>
    <t>63S63520005</t>
  </si>
  <si>
    <t xml:space="preserve">SR-163 </t>
  </si>
  <si>
    <t>(Etowah Road), Bridge over Chestuee Creek, LM 11.74</t>
  </si>
  <si>
    <t>54SR1630009</t>
  </si>
  <si>
    <t>(Dodson Branch Road), Bridge over Dry Creek, LM 16.42</t>
  </si>
  <si>
    <t>71SR1350003</t>
  </si>
  <si>
    <t xml:space="preserve">SR-250 </t>
  </si>
  <si>
    <t>(Claylick Road), Bridge over Harpeth River, LM 6.14</t>
  </si>
  <si>
    <t>22S61490003</t>
  </si>
  <si>
    <t xml:space="preserve">SR-190 </t>
  </si>
  <si>
    <t>(Latham-Palmersville Road), Bridge over Mayo Branch, LM 30.60</t>
  </si>
  <si>
    <t>92S80130005</t>
  </si>
  <si>
    <t>Warren</t>
  </si>
  <si>
    <t xml:space="preserve">SR-136 </t>
  </si>
  <si>
    <t>Bridge over Caney Fork River, LM 1.99</t>
  </si>
  <si>
    <t>89SR0010015</t>
  </si>
  <si>
    <t>State Funded (89S136-M3-002)</t>
  </si>
  <si>
    <t>Trousdale</t>
  </si>
  <si>
    <t xml:space="preserve">SR-141 </t>
  </si>
  <si>
    <t>Bridge over Little Goose Creek, LM 4.82 in Hartsville</t>
  </si>
  <si>
    <t>85SR1410003</t>
  </si>
  <si>
    <t>State Funded (85007-4222-04)</t>
  </si>
  <si>
    <t>Bridge over Blue Spring Creek, LM 21.03</t>
  </si>
  <si>
    <t>16SR0020019</t>
  </si>
  <si>
    <t>CNV145</t>
  </si>
  <si>
    <t>State Funded (16002-4217-04)</t>
  </si>
  <si>
    <t xml:space="preserve">SR-58 </t>
  </si>
  <si>
    <t>Bridge over Hiwassee River, LM 5.22</t>
  </si>
  <si>
    <t>61SR0580003</t>
  </si>
  <si>
    <t>CNT103</t>
  </si>
  <si>
    <t>State Funded (61003-4263-04)</t>
  </si>
  <si>
    <t xml:space="preserve">SR-76 </t>
  </si>
  <si>
    <t>Bridge over Sulphur Fork Creek, LM 0.21 (IA)</t>
  </si>
  <si>
    <t>Widening through rehabilitation of bridge.</t>
  </si>
  <si>
    <t>74SR0760001</t>
  </si>
  <si>
    <t>State Funded (74012-4211-04)</t>
  </si>
  <si>
    <t>CNV251</t>
  </si>
  <si>
    <t>State Funded (41049-4232-04)</t>
  </si>
  <si>
    <t>Bridge over Elk River, LM 1.57</t>
  </si>
  <si>
    <t>26SR0500001</t>
  </si>
  <si>
    <t>State Funded (26S050-M3-003)</t>
  </si>
  <si>
    <t>Bridge over Cumberland River, LM 6.25</t>
  </si>
  <si>
    <t>85SR1410005</t>
  </si>
  <si>
    <t>CNU195</t>
  </si>
  <si>
    <t>State Funded (85007-3225-04)</t>
  </si>
  <si>
    <t>Jackson</t>
  </si>
  <si>
    <t xml:space="preserve">SR-151 </t>
  </si>
  <si>
    <t>Bridge over Hudson Creek, LM 3.50</t>
  </si>
  <si>
    <t>44SR1510007</t>
  </si>
  <si>
    <t>CNU045</t>
  </si>
  <si>
    <t>State Funded (44009-4215-04)</t>
  </si>
  <si>
    <t xml:space="preserve">SR-56 </t>
  </si>
  <si>
    <t>Bridge over I-40, LM 0.54</t>
  </si>
  <si>
    <t>71I00400007</t>
  </si>
  <si>
    <t>CNV279</t>
  </si>
  <si>
    <t>State Funded (71S056-M3-002)</t>
  </si>
  <si>
    <t xml:space="preserve">SR-170 </t>
  </si>
  <si>
    <t>Bridge over Byrams Fork Creek, LM 1.17</t>
  </si>
  <si>
    <t>01S23970009</t>
  </si>
  <si>
    <t>CNT344</t>
  </si>
  <si>
    <t>State Funded (01021-4201-04)</t>
  </si>
  <si>
    <t>Blount</t>
  </si>
  <si>
    <t xml:space="preserve">SR-334 </t>
  </si>
  <si>
    <t>Bridge over CSX Railroad, LM 0.56 in Alcoa</t>
  </si>
  <si>
    <t>05S2550007</t>
  </si>
  <si>
    <t>State Funded (05334-4203-04)</t>
  </si>
  <si>
    <t xml:space="preserve">SR-198 </t>
  </si>
  <si>
    <t>Bridge over Bear Creek, LM 8.65</t>
  </si>
  <si>
    <t>57S80590013</t>
  </si>
  <si>
    <t>CNT070</t>
  </si>
  <si>
    <t>State Funded (57023-4235-04)</t>
  </si>
  <si>
    <t xml:space="preserve">SR-108 </t>
  </si>
  <si>
    <t>Bridge over Branch, LM 28.18</t>
  </si>
  <si>
    <t>31SR1080023</t>
  </si>
  <si>
    <t>CNT397</t>
  </si>
  <si>
    <t>State Funded (31007-4237-04)</t>
  </si>
  <si>
    <t xml:space="preserve">SR-107 </t>
  </si>
  <si>
    <t>Bridge over Horse Creek, LM 17.35</t>
  </si>
  <si>
    <t>30SR1070009</t>
  </si>
  <si>
    <t>CNT343</t>
  </si>
  <si>
    <t>State Funded (30011-4231-04)</t>
  </si>
  <si>
    <t xml:space="preserve">SR-371 </t>
  </si>
  <si>
    <t>Bridge over Cane Creek, LM 1.10</t>
  </si>
  <si>
    <t>49SR0872001</t>
  </si>
  <si>
    <t>CNU078</t>
  </si>
  <si>
    <t>State Funded (49946-4207-04)</t>
  </si>
  <si>
    <t>Overton</t>
  </si>
  <si>
    <t xml:space="preserve">SR-294 </t>
  </si>
  <si>
    <t>Bridge over Big Eagle Creek, LM 1.39</t>
  </si>
  <si>
    <t>67S43930001</t>
  </si>
  <si>
    <t>CNT243</t>
  </si>
  <si>
    <t>State Funded (67013-4209-04)</t>
  </si>
  <si>
    <t xml:space="preserve">SR-7 </t>
  </si>
  <si>
    <t>Bridge over Pigeon Roost Creek, LM 22.94</t>
  </si>
  <si>
    <t>28SR0070029</t>
  </si>
  <si>
    <t>State Funded (28003-4226-04)</t>
  </si>
  <si>
    <t xml:space="preserve">SR-308 </t>
  </si>
  <si>
    <t>Bridge over I-75, LM 4.27</t>
  </si>
  <si>
    <t>06I00750025</t>
  </si>
  <si>
    <t>CNV124</t>
  </si>
  <si>
    <t>State Funded (06024-4106-04)</t>
  </si>
  <si>
    <t xml:space="preserve">SR-8 </t>
  </si>
  <si>
    <t>Bridge over Sequatchie River, LM 12.73</t>
  </si>
  <si>
    <t>77SR0080005</t>
  </si>
  <si>
    <t>CNU148</t>
  </si>
  <si>
    <t>State Funded (77001-3248-04)</t>
  </si>
  <si>
    <t>Loudon</t>
  </si>
  <si>
    <t xml:space="preserve">SR-444 </t>
  </si>
  <si>
    <t>Bridges over Tellico Lake (Fork Creek) at LM 1.46 and Clear Prong Creek at LM 6.74</t>
  </si>
  <si>
    <t>53012490003, 53012490005</t>
  </si>
  <si>
    <t>CNU213</t>
  </si>
  <si>
    <t>State Funded (53444-3206-04)</t>
  </si>
  <si>
    <t xml:space="preserve">SR-53 </t>
  </si>
  <si>
    <t>Bridges over Dry Fork Creek, LM 1.35 and Mill Creek, LM 2.50</t>
  </si>
  <si>
    <t>14SR0530001, 14SR0530003</t>
  </si>
  <si>
    <t>CNU198</t>
  </si>
  <si>
    <t>State Funded (14005-3217-04)</t>
  </si>
  <si>
    <t>Bridge over Mulherrin Creek, LM 7.20</t>
  </si>
  <si>
    <t>CNT300</t>
  </si>
  <si>
    <t>State Funded (80004-4249-04)</t>
  </si>
  <si>
    <t>Bridges over Sam's Creek at LMs 8.51 and 10.57</t>
  </si>
  <si>
    <t>11S63600009, 11S63600011</t>
  </si>
  <si>
    <t>CNV261</t>
  </si>
  <si>
    <t>State Funded (11024-4238-04)</t>
  </si>
  <si>
    <t xml:space="preserve">SR-287 </t>
  </si>
  <si>
    <t>Bridge over Collins River, LM 39.48</t>
  </si>
  <si>
    <t>89SR2870011</t>
  </si>
  <si>
    <t>State Funded (89016-4217-04)</t>
  </si>
  <si>
    <t xml:space="preserve">SR-73 </t>
  </si>
  <si>
    <t>Bridge over Greenbrier Creek, LM 2.02</t>
  </si>
  <si>
    <t>15SR073003</t>
  </si>
  <si>
    <t>CNV250</t>
  </si>
  <si>
    <t>State Funded (15010-4207-04)</t>
  </si>
  <si>
    <t xml:space="preserve">SR-310 </t>
  </si>
  <si>
    <t>Bridge over Conasauga Creek, LM 4.36</t>
  </si>
  <si>
    <t>54S42760007</t>
  </si>
  <si>
    <t>CNV301</t>
  </si>
  <si>
    <t>State Funded (54014-4223-04)</t>
  </si>
  <si>
    <t>Bridge over Balthrop Branch, LM 22.46</t>
  </si>
  <si>
    <t>22003430019</t>
  </si>
  <si>
    <t>CNU379</t>
  </si>
  <si>
    <t>State Funded (22015-4216-04)</t>
  </si>
  <si>
    <t>Bridge over Smith Fork Creek, LM 12.68</t>
  </si>
  <si>
    <t>80SR1410011</t>
  </si>
  <si>
    <t>CNV225</t>
  </si>
  <si>
    <t>State Funded (80009-4233-04)</t>
  </si>
  <si>
    <t xml:space="preserve">SR-293 </t>
  </si>
  <si>
    <t>Bridge over Branch, LM 3.67</t>
  </si>
  <si>
    <t>67F00150003</t>
  </si>
  <si>
    <t>State Funded (67020-4218-04)</t>
  </si>
  <si>
    <t xml:space="preserve">SR-154 </t>
  </si>
  <si>
    <t>Bridge over SR-28, LM 2.2</t>
  </si>
  <si>
    <t>25SR1540003</t>
  </si>
  <si>
    <t>CNW014</t>
  </si>
  <si>
    <t>State Funded (25006-4225-04)</t>
  </si>
  <si>
    <t xml:space="preserve">SR-304 </t>
  </si>
  <si>
    <t>Bridge over Big Sewee Creek, LM 4.77</t>
  </si>
  <si>
    <t>61S43350001</t>
  </si>
  <si>
    <t>CNV305</t>
  </si>
  <si>
    <t>State Funded (61014-4216-04)</t>
  </si>
  <si>
    <t>Bridge over Culvert Branch, LM 27.00</t>
  </si>
  <si>
    <t>43SR0010025</t>
  </si>
  <si>
    <t>CNV264</t>
  </si>
  <si>
    <t>State Funded (43004-4228-04)</t>
  </si>
  <si>
    <t xml:space="preserve">SR-456 </t>
  </si>
  <si>
    <t>Bridge over NFS R/R and Right Fork Pine Creek, LM 9.57 in Oneida</t>
  </si>
  <si>
    <t>76006610009</t>
  </si>
  <si>
    <t>State Funded (76010-4228-04)</t>
  </si>
  <si>
    <t xml:space="preserve">SR-360 </t>
  </si>
  <si>
    <t>Bridge over Ballplay Creek at Tellico Lake, LM 14.79</t>
  </si>
  <si>
    <t>62023330005</t>
  </si>
  <si>
    <t>State Funded (62S360-M3-002)</t>
  </si>
  <si>
    <t>Bridge over Fall Creek, LM 8.16</t>
  </si>
  <si>
    <t>21SR0560005</t>
  </si>
  <si>
    <t>State Funded (21S056-M3-002)</t>
  </si>
  <si>
    <t>Bridge over Indian Creek, LM 4.77</t>
  </si>
  <si>
    <t>44SR0850005</t>
  </si>
  <si>
    <t>State Funded (44S085-M3-002)</t>
  </si>
  <si>
    <t xml:space="preserve">SR-113 </t>
  </si>
  <si>
    <t>M17LTR1_C45SR_SML STR ENG SR113 LM 3.68</t>
  </si>
  <si>
    <t>replace culvert</t>
  </si>
  <si>
    <t>State Funded (45010-4215-04)</t>
  </si>
  <si>
    <t xml:space="preserve">SR-312 </t>
  </si>
  <si>
    <t>Small Structure at LM 3.21</t>
  </si>
  <si>
    <t>Jack and Bore Small Structure</t>
  </si>
  <si>
    <t>State Funded (06S312-M3-004)</t>
  </si>
  <si>
    <t>M21LTR1_C82SR347_SML STR Replacement, LM 5.77</t>
  </si>
  <si>
    <t>Replace Culvert at LM 5.77</t>
  </si>
  <si>
    <t>State Funded (82023-4220-04)</t>
  </si>
  <si>
    <t>Houston</t>
  </si>
  <si>
    <t>State Industrial Access Serving Magnum Manufacturing</t>
  </si>
  <si>
    <t>Construct 0.05-mi. long road connecting Mobley Lane to the west Houston County building ; replace culvert over Erin Branch</t>
  </si>
  <si>
    <t>State Funded (42950-3507-04)</t>
  </si>
  <si>
    <t>Davidson, Rutherford</t>
  </si>
  <si>
    <t>SMART Corridor (Phase I), I-24, From I-440 (Exit 53) to SR-10 (Exit 81 / US-231); SR-1 from I-24 to SR-10 and various connector routes (IA)</t>
  </si>
  <si>
    <t>ITS and signal improvements on all project roadways.  Extend ramps along I-24. Install emergency pull-offs along I-24.  Operational improvements.</t>
  </si>
  <si>
    <t>Intelligent Transportation System</t>
  </si>
  <si>
    <t>TAMP ITS</t>
  </si>
  <si>
    <t>Int, NHS, Other</t>
  </si>
  <si>
    <t>CNS300</t>
  </si>
  <si>
    <t>NH/STP-I-098-3(28) (98303-3104-44)</t>
  </si>
  <si>
    <t>Eli Jones</t>
  </si>
  <si>
    <t>Advanced Traffic Management System (City of Knoxville) Phase 2: Chapman Highway(SR-71) from Blount Avenue to Mountain Grove Drive</t>
  </si>
  <si>
    <t>PODI: Purchase of signal controllers, signal monitors, closed loop equipment and software. This Phase will include the expansion of the City's ATMS along Chapman Highway (SR-71/US-441).</t>
  </si>
  <si>
    <t>CM-9109(172) (47LPLM-F3-124)</t>
  </si>
  <si>
    <t>Denise Baker</t>
  </si>
  <si>
    <t>Berry Hill ITS Signal Coordination</t>
  </si>
  <si>
    <t>The City of Berry Hill will upgrade and install an ITS Signal System to 11 traffic signals within City limits along Franklin Pike, Thompson Lane and Bransford Avenue.</t>
  </si>
  <si>
    <t>NHS, None, Other</t>
  </si>
  <si>
    <t>CM-9312(115) (19LPLM-F3-142)</t>
  </si>
  <si>
    <t>Farragut Advanced Traffic Management System (ATMS) Phase 1</t>
  </si>
  <si>
    <t>2016 CMAQ Award. Upgrade existing closed loop signal system to a centrally controlled system, replace current controllers, upgrade to Ethernet communications as needed, upgrade pedestrian infrastructure, cabinet and detection upgrades, install flashing yellow arrow signal heads, replace span wire signals as needed, and update the traffic signal coordination timing. SR-01(US-11/70, Kingston Pk.) from Watt Rd. to Concord Rd., Campbell Station Rd. from Snyder Rd. to SR-01., SR-332(S. Campbell Station Rd., Concord Rd.) from SR-01 to Turkey Creek Rd., S. Northshore Dr. from SR-01 to SR-332, Parkside Dr. from Campbell Station Rd to City Limits. 26 signals total. Phase 2 elements included with this project of the ATMS project will  build upon Phas</t>
  </si>
  <si>
    <t>CM-9109(178) (47LPLM-F3-144)</t>
  </si>
  <si>
    <t>Stanley Burnette</t>
  </si>
  <si>
    <t>Taylor Lee</t>
  </si>
  <si>
    <t>SR-169(Middlebrook Pike), From SR-62 (Western Avenue) to Joe Hinton Road; University Ave, Intersection at College Street, LM 0.936 in Knoxville</t>
  </si>
  <si>
    <t>2017 CMAQ Award: This project will expand the City's Advanced Traffic Management System (ATMS) to 24 signalized intersections along SR-169 (Middlebrook Pike) &amp; University Ave. This project will insure modern high speed connections, modernize signal control cabinets, install dedicated short-range detection equipment, and install audible pedestrian signals where necessary. Mod [217]</t>
  </si>
  <si>
    <t>CM-169(17) (47LPLM-F3-162)</t>
  </si>
  <si>
    <t>Erin Rakus</t>
  </si>
  <si>
    <t>Oak Ridge Signal Timing Optimization Program: Phase III</t>
  </si>
  <si>
    <t>2018 CMAQ Award: Oak Ridge Signal Timing Optimization Program: Phase III, is primarily located along SR-62 ( Illinois Avenue)  and Lafayette Drive and consists of connecting and improving twelve signalized intersections primary elements of this project include the installation of advanced traffic controllers (ATC) at ten intersections, the installation/replacement of wireless interconnect at eleven intersections, the replacement of loop detectors with non-intrusive radar vehicle detection at ten intersections, installation of dedicated short-range communications (DSRC) equipment at eleven intersections and the installation of flashing yellow arrow signal heads at ten intersections.</t>
  </si>
  <si>
    <t>CM-9115(22) (01LPLM-F3-062)</t>
  </si>
  <si>
    <t>Knox County ATMS Phase II</t>
  </si>
  <si>
    <t>2018 CMAQ Award: Phase II will include a variety of signal upgrades at four   intersections, and DSRC equipment at 11 other intersections completed during Phase 1. The proposed improvements that are included at the 4 new intersections of Phase II are the installation of new traffic signal controllers , dedicated short-range communication (DSRC) units, non-intrusive fish-eye video detection, wireless interconnect, malfunction management units (MMU), battery backups, new signal cabinets, and the development of coordinated timings. Additionally at 11 locations DSRC equipment will be added to cabinets completed during Phase 1.</t>
  </si>
  <si>
    <t>CM-4700(64) (47LPLM-F3-178)</t>
  </si>
  <si>
    <t>Lenoir City Intelligent Transportation System: Phase II</t>
  </si>
  <si>
    <t>2018 CMAQ Award: Phase II includes additional features not included in Phase I to enhance traffic  flow and to reduce emissions. Dedicated Short Range Communications (DSRC) with Advanced Traffic Controllers (ATC) with cellular modems / batteries will be installed along with radar detection devices at 23 locations.</t>
  </si>
  <si>
    <t>CM-9111(10) (53LPLM-F3-071)</t>
  </si>
  <si>
    <t>Lebanon Intelligent Transportation System - Phase 1</t>
  </si>
  <si>
    <t>PODI: Design and Installation of ITS components capable of coordination and monitoring of traffic and traffic signals along the South Cumberland Street (US 231 South) and West Main Street (US 70) within the City of Lebanon.</t>
  </si>
  <si>
    <t>CM-9309(21) (95LPLM-F3-072)</t>
  </si>
  <si>
    <t>TMC Central Software Project</t>
  </si>
  <si>
    <t>This project will deploy a Statewide TMC Central Software system to control and automate traffic management functions in the 4 Regional TMCs.</t>
  </si>
  <si>
    <t>Region 4</t>
  </si>
  <si>
    <t>Region 4 ITS System Maintenance (December 1, 2021- February 29, 2024)</t>
  </si>
  <si>
    <t>CNW077</t>
  </si>
  <si>
    <t>NH-098-4(20) (79961-3189-44)</t>
  </si>
  <si>
    <t>Kip Mayton</t>
  </si>
  <si>
    <t>Advanced Traffic Management System (City of Knoxville) Phase 1: Kingston Pike(US-70/SR-10, From Metron Center Way to Lovell Road and Broadway(US-441/SR-33), From Jackson Avenue to Foley Drive</t>
  </si>
  <si>
    <t>PODI: Purchase of signal controllers, signal monitors, closed loop equipment and software.</t>
  </si>
  <si>
    <t>STP-M/CM-9109(165) (47LPLM-F3-099)</t>
  </si>
  <si>
    <t>Nate Brugler</t>
  </si>
  <si>
    <t>Shelby County Congestion Management Program - Coordinated Signalization Projects (FY-2016-2018)</t>
  </si>
  <si>
    <t>This child PIN includes all projects involving upgrades to intersections which are coordinated with other intersections - these are ITS projects. Includes the following project IDs from the master project list submitted with the original application: #4, #5, #7, #9, #10, #11, #13, #14 and #15. This is for 24 intersections countywide.</t>
  </si>
  <si>
    <t>CM-9409(200) (79LPLM-F3-465)</t>
  </si>
  <si>
    <t>Larry McGoogin</t>
  </si>
  <si>
    <t>SR-266/ Sam Ridley Pkwy, SR-1/ US-41 / US-70S / Lowry Street, SR-102 / Nissan Drive</t>
  </si>
  <si>
    <t>SR-266 / Sam Ridley Pkwy, SR-41 / US-70 / Lowry Street / Nissan Drive: Signal timing study along state routes within the Town of Smyrna.  The construction phase includes implementation of an adaptive signal control system; installation of a master signal controller, wireless communication devices, closed circuit television (CCTV), dynamic message signs (DMS), weather communication, and an adaptive signal control.</t>
  </si>
  <si>
    <t>STP-M/CM-266(21) (75LPLM-F3-052)</t>
  </si>
  <si>
    <t>Stewart</t>
  </si>
  <si>
    <t>M09-20OAHQ_CO81SR_FERRYOPS STW CO CUMBERLAND CITY FERRY</t>
  </si>
  <si>
    <t>TAMP N/A</t>
  </si>
  <si>
    <t>State Funded (81945-4271-04)</t>
  </si>
  <si>
    <t xml:space="preserve">SR-321 </t>
  </si>
  <si>
    <t>From near SR-320 (East Brainerd Road) to near SR-317 (Apison Pike) (IA)</t>
  </si>
  <si>
    <t>Widen existing facility from 2-lanes to a multi-lane facility</t>
  </si>
  <si>
    <t>Widen</t>
  </si>
  <si>
    <t>STP-321(6) (33075-3223-14)</t>
  </si>
  <si>
    <t>Danielle Hagewood</t>
  </si>
  <si>
    <t>0A386</t>
  </si>
  <si>
    <t>Industrial Access Road Serving Northeast Wood Products in Jasper</t>
  </si>
  <si>
    <t>Full depth paving at the intersection of Industrial Blvd at Godsey Dr, plus 0.3 miles of Industrial Blvd.  Also includes striping and signs for 0.8 miles</t>
  </si>
  <si>
    <t>Reconstruction</t>
  </si>
  <si>
    <t>CNV901</t>
  </si>
  <si>
    <t>State Funded (58950-3508-04)</t>
  </si>
  <si>
    <t>From near Leipers Creek Road to Thompson Station Road</t>
  </si>
  <si>
    <t>Mill &amp; 411D</t>
  </si>
  <si>
    <t>Resurf, Safety &amp; Br Repair</t>
  </si>
  <si>
    <t>94SR8400031, 94SR8400032, 94SR8400033, 94SR8400034, 94SR8400037, 94SR8400038, 94SR8400094, 94SR8400111, 94SR8400112, 94SR8400113, 94SR8400114</t>
  </si>
  <si>
    <t>CNV060, CNV060, CNV060</t>
  </si>
  <si>
    <t>NH-I-840(14) (94840-3147-44, 94840-4147-04, 94840-8147-44)</t>
  </si>
  <si>
    <t>Decatur</t>
  </si>
  <si>
    <t>From Henderson County Line (MM 120.31) to Benton County Line (MM 126.00)</t>
  </si>
  <si>
    <t>Mill, TLD &amp; OGFC</t>
  </si>
  <si>
    <t>CNV052</t>
  </si>
  <si>
    <t>NH-I-40-2(338) (20001-8127-44)</t>
  </si>
  <si>
    <t>From near Bridge over Hotchkiss Valley Road to I-40</t>
  </si>
  <si>
    <t>Mill, C, OGFC, OGFCE-Sho</t>
  </si>
  <si>
    <t>CONV</t>
  </si>
  <si>
    <t>53I00400013, 53I00750039, 53I00750040</t>
  </si>
  <si>
    <t>CNV024, CNV024</t>
  </si>
  <si>
    <t>NH-I-75-2(44) (53002-4164-04, 53002-8164-44)</t>
  </si>
  <si>
    <t xml:space="preserve">SR-396 </t>
  </si>
  <si>
    <t>From SR-6 to near I-65</t>
  </si>
  <si>
    <t>60SR3960003, 60SR3960004</t>
  </si>
  <si>
    <t>CNV027, CNV027</t>
  </si>
  <si>
    <t>State Funded (60100-4210-04)</t>
  </si>
  <si>
    <t>From near I-24 to near Old Hillsboro Highway</t>
  </si>
  <si>
    <t>LM 17.74 to LM 21.52 Mill &amp; TLD/ LM 16.82 to LM 17.74 Mill, CS, &amp; 411D</t>
  </si>
  <si>
    <t>Mill &amp; TLD/Mill, CS, &amp; 411D</t>
  </si>
  <si>
    <t>CNV008</t>
  </si>
  <si>
    <t>STP-2(274) (16002-8215-14)</t>
  </si>
  <si>
    <t>From near I-140 to near North Winston Road</t>
  </si>
  <si>
    <t>Mill, BM-2, D-mix, E-Sho</t>
  </si>
  <si>
    <t>47I00400147</t>
  </si>
  <si>
    <t>CNT391, CNT391</t>
  </si>
  <si>
    <t>NH-I-40-7(178) (47002-4167-04, 47002-8167-44)</t>
  </si>
  <si>
    <t>From near Hillcrest Lane in Kimball to near Magnolia Avenue in Jasper (IA)</t>
  </si>
  <si>
    <t>Reconstruct and Widen Existing 2 Lane to a 5 Lane Facility Including Paved shoulders, curb and gutter and sidewalks.</t>
  </si>
  <si>
    <t>STP-2(255) (58003-3229-14)</t>
  </si>
  <si>
    <t>Vicki Takacs</t>
  </si>
  <si>
    <t>Rhea</t>
  </si>
  <si>
    <t>Industrial Access Road Serving Nokian Tyres</t>
  </si>
  <si>
    <t>Project 3F/Nokian Tyres</t>
  </si>
  <si>
    <t>CNU014</t>
  </si>
  <si>
    <t>State Funded (72945-3486-04)</t>
  </si>
  <si>
    <t>Matt Givens</t>
  </si>
  <si>
    <t>Intersection at Edgmon Road (RSAR)</t>
  </si>
  <si>
    <t>Intersection Improvements and Signals</t>
  </si>
  <si>
    <t>Safety</t>
  </si>
  <si>
    <t>CNU012</t>
  </si>
  <si>
    <t>HSIP/PHSIP-2(228) (33948-3233-94)</t>
  </si>
  <si>
    <t>Region 3</t>
  </si>
  <si>
    <t>M20LTHQ_R3ISR_CONCREP</t>
  </si>
  <si>
    <t>CNT381</t>
  </si>
  <si>
    <t>State Funded (98303-4176-04)</t>
  </si>
  <si>
    <t xml:space="preserve">SR-374 </t>
  </si>
  <si>
    <t>From Bridge over SR-13 (US-79) to Bridge over SR-12 (US-41A)</t>
  </si>
  <si>
    <t>411 D Overlay</t>
  </si>
  <si>
    <t>63SR0120019, 63SR0130021, 63SR0130022, 63SR3740007, 63SR3740008, 63SR3740009, 63SR3740010</t>
  </si>
  <si>
    <t>CNU026, CNU026, CNU026</t>
  </si>
  <si>
    <t>HSIP-374(19) (63374-3224-94, 63374-4224-04, 63374-4225-04)</t>
  </si>
  <si>
    <t>M20LTHQ_R4ISR_CONCREP</t>
  </si>
  <si>
    <t>CNT382</t>
  </si>
  <si>
    <t>State Funded (98400-4141-04)</t>
  </si>
  <si>
    <t>From west of Davies Plantation Road to Fayette County Line (Outside Lanes Only)</t>
  </si>
  <si>
    <t>B-M2 Patch, Mill 1.5", CS, 1.25" 411D</t>
  </si>
  <si>
    <t>79I00400134, 79I00400139</t>
  </si>
  <si>
    <t>CNV333, CNV333</t>
  </si>
  <si>
    <t>NH-I-40-1(368) (79I040-F8-006, 79I040-M3-005)</t>
  </si>
  <si>
    <t xml:space="preserve">SR-242 </t>
  </si>
  <si>
    <t>From SR-227 to Wayne County Line</t>
  </si>
  <si>
    <t>411TLD Overlay @ 85 lb/sy</t>
  </si>
  <si>
    <t>THIN</t>
  </si>
  <si>
    <t>CNU064, CNU064</t>
  </si>
  <si>
    <t>HSIP-242(160) (50009-3223-94, 50009-4223-04)</t>
  </si>
  <si>
    <t>From Wayne County Line to North Holly Creek Road</t>
  </si>
  <si>
    <t>HSIP-242(162) (50009-3224-94, 50009-4224-04)</t>
  </si>
  <si>
    <t>From Putnam County Line to SR-85</t>
  </si>
  <si>
    <t>Micro-surfacing @ 22 lbs/sy</t>
  </si>
  <si>
    <t>MICRO</t>
  </si>
  <si>
    <t>67SR1360003</t>
  </si>
  <si>
    <t>CNU030, CNU030</t>
  </si>
  <si>
    <t>STP-136(23) (67008-4248-04, 67008-8248-14)</t>
  </si>
  <si>
    <t>From SR-111 to SR-84</t>
  </si>
  <si>
    <t>CNU030</t>
  </si>
  <si>
    <t>STP-293(13) (67020-8216-14)</t>
  </si>
  <si>
    <t>Hancock</t>
  </si>
  <si>
    <t xml:space="preserve">SR-31 </t>
  </si>
  <si>
    <t>From near Ben Bloomer Road to SR-66</t>
  </si>
  <si>
    <t>CNU033</t>
  </si>
  <si>
    <t>STP-31(18) (34008-8228-14)</t>
  </si>
  <si>
    <t>From Greasy Creek Road to North of SR-40 (US-64)</t>
  </si>
  <si>
    <t>CNU022, CNU022</t>
  </si>
  <si>
    <t>STP/HSIP-30(86) (70002-3232-94, 70002-8232-14)</t>
  </si>
  <si>
    <t>From Overton County Line to Willow Grove Road</t>
  </si>
  <si>
    <t>CNU028, CNU028</t>
  </si>
  <si>
    <t>STP/HSIP-294(6) (14029-3207-94, 14029-8207-14)</t>
  </si>
  <si>
    <t>From I-40 to SR-96 (IA)</t>
  </si>
  <si>
    <t>From McCrory Lane (Exit 192) to Just West of SR-1/US-70S (Exit 196) (IA)</t>
  </si>
  <si>
    <t>Widen I-40 from 4 lanes to 6 lanes</t>
  </si>
  <si>
    <t>Region 2</t>
  </si>
  <si>
    <t>M22LTHQ_R2ISR_CONCREP</t>
  </si>
  <si>
    <t>CNV341</t>
  </si>
  <si>
    <t>State Funded (R2BVAR-M3-002)</t>
  </si>
  <si>
    <t>Sandy Wilson</t>
  </si>
  <si>
    <t xml:space="preserve">SR-100 </t>
  </si>
  <si>
    <t>P</t>
  </si>
  <si>
    <t>Intersection at SR-138, LM 11.74 in Toone</t>
  </si>
  <si>
    <t>SR-100, Intersection at SR-138, LM 11.74 in Toone - Intersection Realignment</t>
  </si>
  <si>
    <t>Intersection Improvements</t>
  </si>
  <si>
    <t>CNS076</t>
  </si>
  <si>
    <t>STP-SIP/H-100(62) (35007-3221-94)</t>
  </si>
  <si>
    <t>Interchange at Callahan Drive (Southbound Ramp)</t>
  </si>
  <si>
    <t>Install Traffic Signal with Steel Poles with span wire, LED signal heads with Safety Back Plates, Widen SB exit to include two (2) lanes (right-turn and left-turn lanes),Widen SB entrance ramp to include two (2) lanes and then merge to one (1) lane, Install WB dual lefts on LR 04831 (Callahan Dr.), Install EB right turn deceleration lane on LR 04831 (Callahan Dr.), Install new pavement markings and signs at intersection.</t>
  </si>
  <si>
    <t>Turn Lanes with Signal</t>
  </si>
  <si>
    <t>CNS913</t>
  </si>
  <si>
    <t>PHSIP-I-75-3(171) (47006-3159-94)</t>
  </si>
  <si>
    <t>Intersection at Champion Road, LM 7.03 In Chattanooga</t>
  </si>
  <si>
    <t>Turn Lanes</t>
  </si>
  <si>
    <t>CNS025</t>
  </si>
  <si>
    <t>R-HSIP-58(47) (33040-3209-94)</t>
  </si>
  <si>
    <t>From west of SR-48 (Exit 1) near Kentucky State Line to near SR-76 (Exit 11) (IA)</t>
  </si>
  <si>
    <t>WIDEN INTERSTATE FROM 4 LANES TO 6 LANES</t>
  </si>
  <si>
    <t>From SR-9 (Clinton Highway) to Gill Road</t>
  </si>
  <si>
    <t>CNL001</t>
  </si>
  <si>
    <t>State Funded (47039-3239-04)</t>
  </si>
  <si>
    <t>From East of Kingston Avenue to SR-382</t>
  </si>
  <si>
    <t>Widen 2-ln to 5-ln</t>
  </si>
  <si>
    <t>CNR040</t>
  </si>
  <si>
    <t>STP-1(298) (73005-3219-14)</t>
  </si>
  <si>
    <t>State Industrial Access Serving Valmont Industries and Mueller Water Products</t>
  </si>
  <si>
    <t>two 12' lanes with 4' gravel shoulders</t>
  </si>
  <si>
    <t>State Funded (58946-3407-04)</t>
  </si>
  <si>
    <t>State Industrial Access Serving Norris Industrial Park</t>
  </si>
  <si>
    <t>Constructing a new two lane access road connecting SR-71 to Sawmill Rd, approximately .25 miles, including a tie-in to the existing church, and a box culvert on the new roadway for  stream mitigation.</t>
  </si>
  <si>
    <t>State Funded (01952-3502-04)</t>
  </si>
  <si>
    <t xml:space="preserve">SR-335 </t>
  </si>
  <si>
    <t>From LM 2.31 to LM 2.43</t>
  </si>
  <si>
    <t>411 TLD Overlay @ 85lb/sy; Bundle with 130403.00</t>
  </si>
  <si>
    <t>05SR3350001</t>
  </si>
  <si>
    <t>STP-335(8) (05022-8237-14, 05S335-M3-003)</t>
  </si>
  <si>
    <t>Marshall, Maury</t>
  </si>
  <si>
    <t>From SR-106 in Maury County to SR-11 in Marshall County</t>
  </si>
  <si>
    <t>59SR0990001</t>
  </si>
  <si>
    <t>HSIP-99(68) (59009-3212-94, 59009-4212-04, 59009-4213-04)</t>
  </si>
  <si>
    <t>Curt Duncan</t>
  </si>
  <si>
    <t>From east of Beach Road to west of Great Falls Hydroelectric Station</t>
  </si>
  <si>
    <t>Re-alignment of a segment of SR-287 within Rock Island State Park to relocate the main travel lanes of SR-287 away from existing historic structures</t>
  </si>
  <si>
    <t>Realignment</t>
  </si>
  <si>
    <t>State Funded (89016-3218-04)</t>
  </si>
  <si>
    <t>M22LTHQ_R3ISR_CONCREP</t>
  </si>
  <si>
    <t>CNV339</t>
  </si>
  <si>
    <t>State Funded (R3BVAR-M3-008)</t>
  </si>
  <si>
    <t>Industrial Access Road Serving Project Phoenix (Tyson Foods)</t>
  </si>
  <si>
    <t>railroad portion of the project (this was excluded from the work done under PIN 126690.00)</t>
  </si>
  <si>
    <t>CNW073</t>
  </si>
  <si>
    <t>State Funded (27955-3556-04)</t>
  </si>
  <si>
    <t xml:space="preserve">I-140 </t>
  </si>
  <si>
    <t>From I-40 to near Tedford Drive.</t>
  </si>
  <si>
    <t>Mill, C, OGFC, OGFCE -Sho</t>
  </si>
  <si>
    <t>Mill, C, OGFC,</t>
  </si>
  <si>
    <t>CNW011</t>
  </si>
  <si>
    <t>NH-I-140(20) (47I140-F8-002)</t>
  </si>
  <si>
    <t>From north of SR-311 to north of SR-60</t>
  </si>
  <si>
    <t>Cold planning, 1.5", C Mix @ 1.5" (approximately 165 lbs/sy), and OGFC at 1.25" (117.5 lbs/sy).</t>
  </si>
  <si>
    <t>Cold planning, 1.5", C Mix @ 1.5"</t>
  </si>
  <si>
    <t>06I00750008</t>
  </si>
  <si>
    <t>CNW045, CNW045</t>
  </si>
  <si>
    <t>NH-I-75-1(153) (06I075-F8-002, 06I075-M3-003)</t>
  </si>
  <si>
    <t xml:space="preserve">I-155 </t>
  </si>
  <si>
    <t>From near Rest Area to SR-3 (US-412)</t>
  </si>
  <si>
    <t>CNW027</t>
  </si>
  <si>
    <t>NH-I-155-2(122) (23I155-F8-003, 23I155-M3-003)</t>
  </si>
  <si>
    <t>Jefferson County Line to Near SR-32</t>
  </si>
  <si>
    <t>15I00400001, 15I00400002, 15I00400003, 15I00400004, 15I00400005, 15I00400006</t>
  </si>
  <si>
    <t>CNW902</t>
  </si>
  <si>
    <t>NH-I-40-8(181) (15100-8106-44, 15I040-M3-003)</t>
  </si>
  <si>
    <t>From SR-41 (US-31W) Exit 98 to Robertson County Line</t>
  </si>
  <si>
    <t>83I00650004, 83I00650008</t>
  </si>
  <si>
    <t>CNW049, CNW049</t>
  </si>
  <si>
    <t>NH-I-65-3(134) (83I065-F8-002, 83I065-M3-003)</t>
  </si>
  <si>
    <t>M22LTHQ_R4ISR_CONCREP</t>
  </si>
  <si>
    <t>CNV340</t>
  </si>
  <si>
    <t>State Funded (R4BVAR-M3-006)</t>
  </si>
  <si>
    <t>M19LTHQ_R3ISR_CONCREP</t>
  </si>
  <si>
    <t>CNS359</t>
  </si>
  <si>
    <t>State Funded (98303-4106-04)</t>
  </si>
  <si>
    <t>From near SR-77 to Obion County Line</t>
  </si>
  <si>
    <t>Microsurface, Fog shldrs</t>
  </si>
  <si>
    <t>CNW008</t>
  </si>
  <si>
    <t>NH-3(164) (23S003-F8-002)</t>
  </si>
  <si>
    <t>From north of West Millers Cove Road to south of Old Tuckaleechee Road</t>
  </si>
  <si>
    <t>CNW002</t>
  </si>
  <si>
    <t>NH-73(81) (05S073-F8-002)</t>
  </si>
  <si>
    <t>From SR-73 to SR-1</t>
  </si>
  <si>
    <t>CNW025, CNW025</t>
  </si>
  <si>
    <t>NH/HSIP-2(285) (53S002-F3-002, 53S002-F8-002)</t>
  </si>
  <si>
    <t>From LM 4.30-4.37; LM 6.05-6.19; and LM 6.90-7.04</t>
  </si>
  <si>
    <t>CNW047</t>
  </si>
  <si>
    <t>NH-11(109) (74004-8235-14)</t>
  </si>
  <si>
    <t>From near SR-43 (US-45E)/SR-216 to SR-22 (US-45E)</t>
  </si>
  <si>
    <t>92SR2160005, 92SR2160007, 92SR2160008, 92SR2160011, 92SR2160012, 92SR2160047, 92SR3720001</t>
  </si>
  <si>
    <t>CNW079, CNW079, CNW079</t>
  </si>
  <si>
    <t>NH/HSIP-43(48) (92139-3207-94, 92139-4208-04, 92139-8207-14)</t>
  </si>
  <si>
    <t>From Fayette County Line to Walton Road</t>
  </si>
  <si>
    <t>Micro</t>
  </si>
  <si>
    <t>35SR0150001</t>
  </si>
  <si>
    <t>CNW041, CNW041, CNW041</t>
  </si>
  <si>
    <t>NH/HSIP-15(221) (35S015-F3-002, 35S015-F8-002, 35S015-M3-003)</t>
  </si>
  <si>
    <t>From near SR-15 to SR-15</t>
  </si>
  <si>
    <t>CNW041, CNW041</t>
  </si>
  <si>
    <t>NH/HSIP-100(94) (35S100-F3-003, 35S100-F8-003)</t>
  </si>
  <si>
    <t xml:space="preserve">SR-109 </t>
  </si>
  <si>
    <t>From near Airport Boulevard to SR-6</t>
  </si>
  <si>
    <t>CNW039</t>
  </si>
  <si>
    <t>NH-109(40) (83074-8217-14)</t>
  </si>
  <si>
    <t>From Loudon County Line to near I-140.</t>
  </si>
  <si>
    <t>NH/HSIP-1(449) (47S001-F3-002, 47S001-F8-002)</t>
  </si>
  <si>
    <t>From near Jackson Bend Road to Blount County Line.</t>
  </si>
  <si>
    <t>CNW007, CNW007</t>
  </si>
  <si>
    <t>NH/HSIP-73(80) (53S073-F3-002, 53S073-F8-002)</t>
  </si>
  <si>
    <t xml:space="preserve">SR-216 </t>
  </si>
  <si>
    <t>From near Harrison Road to SR-43 (US-45E)/SR-372</t>
  </si>
  <si>
    <t>92SR2160003</t>
  </si>
  <si>
    <t>NH/HSIP-216(17) (92003-3274-94, 92003-4274-04, 92003-8274-14)</t>
  </si>
  <si>
    <t>From near Community Center Drive to south of Lynn Drive</t>
  </si>
  <si>
    <t>CNW030, CNW030</t>
  </si>
  <si>
    <t>NH/HSIP-71(46) (78S071-F3-002, 78S071-F8-002)</t>
  </si>
  <si>
    <t>From east of South Rutherford Boulevard to west of Cripple Creek</t>
  </si>
  <si>
    <t>CNW032, CNW032</t>
  </si>
  <si>
    <t>NH/HSIP-1(454) (75S001-F3-002, 75S001-F8-002)</t>
  </si>
  <si>
    <t>From east of Whitaker Circle to east of W L White Lane</t>
  </si>
  <si>
    <t>56SR0520023</t>
  </si>
  <si>
    <t>CNW016, CNW016, CNW016</t>
  </si>
  <si>
    <t>NH/HSIP-52(98) (56S052-F3-002, 56S052-F8-002, 56S052-M3-003)</t>
  </si>
  <si>
    <t>From SR-65 to north of South Garrett Road</t>
  </si>
  <si>
    <t>CNW047, CNW047</t>
  </si>
  <si>
    <t>NH/HSIP-11(116) (74S011-F3-003, 74S011-F8-003)</t>
  </si>
  <si>
    <t>Reed Hillen</t>
  </si>
  <si>
    <t xml:space="preserve">SR-140 </t>
  </si>
  <si>
    <t>From near Rex Jackson Loop to SR-76</t>
  </si>
  <si>
    <t>TLD</t>
  </si>
  <si>
    <t>THIN / MICRO</t>
  </si>
  <si>
    <t>CNW026, CNW026</t>
  </si>
  <si>
    <t>STP/HSIP-140(21) (40S140-F3-002, 40S140-F8-002)</t>
  </si>
  <si>
    <t xml:space="preserve">SR-104 </t>
  </si>
  <si>
    <t>From Heloise-Midway Road to SR-181</t>
  </si>
  <si>
    <t>DBST &amp; Fog Seal</t>
  </si>
  <si>
    <t>PRESV</t>
  </si>
  <si>
    <t>CNW009, CNW009</t>
  </si>
  <si>
    <t>HSIP-104(46) (23S104-F3-002, 23S104-M8-002)</t>
  </si>
  <si>
    <t xml:space="preserve">SR-201 </t>
  </si>
  <si>
    <t>From SR-22 to Henderson County Line</t>
  </si>
  <si>
    <t>C-W or 411D</t>
  </si>
  <si>
    <t>CNW031, CNW031</t>
  </si>
  <si>
    <t>HSIP-201(11) (12S201-F3-002, 12S201-M8-002)</t>
  </si>
  <si>
    <t>Fayette</t>
  </si>
  <si>
    <t xml:space="preserve">SR-59 </t>
  </si>
  <si>
    <t>From SR-194 to SR-76</t>
  </si>
  <si>
    <t>Microsurface MLine, Fog shldrs</t>
  </si>
  <si>
    <t>STP/HSIP-59(33) (24S059-F3-002, 24S059-F8-002)</t>
  </si>
  <si>
    <t>From near Davis Lane to near Stinking Creek Road</t>
  </si>
  <si>
    <t>CNW023</t>
  </si>
  <si>
    <t>STP-9(117) (07S009-F8-003)</t>
  </si>
  <si>
    <t>From SR-80 to Jackson County Line</t>
  </si>
  <si>
    <t>CNW034, CNW034</t>
  </si>
  <si>
    <t>STP/HSIP-85(49) (80S085-F3-002, 80S085-F8-002)</t>
  </si>
  <si>
    <t xml:space="preserve">SR-297 </t>
  </si>
  <si>
    <t>From near Creekmore Housley Drive to SR-9</t>
  </si>
  <si>
    <t>CNW023, CNW023</t>
  </si>
  <si>
    <t>STP/HSIP-297(13) (07S297-F3-002, 07S297-F8-002)</t>
  </si>
  <si>
    <t xml:space="preserve">SR-169 </t>
  </si>
  <si>
    <t>From SR-131 to Cedar Bluff Road.</t>
  </si>
  <si>
    <t>CNW051, CNW051</t>
  </si>
  <si>
    <t>STP/HSIP-169(18) (47S169-F3-002, 47S169-F8-002)</t>
  </si>
  <si>
    <t>Terry Gladden</t>
  </si>
  <si>
    <t>White</t>
  </si>
  <si>
    <t>From Warren County Line to near SR-135</t>
  </si>
  <si>
    <t>Microsurface @ 22lbs/sy (LM 0.00 - 11.41), microsurface @ 32 lbs/sy (LM 11.448 - 15.740)</t>
  </si>
  <si>
    <t>Microsurface @ 22lbs/sy /  Microsurface @ 32 lbs/sy</t>
  </si>
  <si>
    <t>CNW060</t>
  </si>
  <si>
    <t>STP-136(24) (93008-8222-14)</t>
  </si>
  <si>
    <t>From near SR-285 to Bledsoe County Line</t>
  </si>
  <si>
    <t>Alternate: TL #65 or Micro 22#</t>
  </si>
  <si>
    <t>CNW020</t>
  </si>
  <si>
    <t>STP-30(92) (88S030-F8-002)</t>
  </si>
  <si>
    <t>Lincoln, Moore</t>
  </si>
  <si>
    <t xml:space="preserve">SR-129 </t>
  </si>
  <si>
    <t>From SR-130 in Lincoln County to SR-10 in Moore County</t>
  </si>
  <si>
    <t>411D</t>
  </si>
  <si>
    <t>CNW022, CNW022</t>
  </si>
  <si>
    <t>STP/HSIP-129(16) (52S129-F3-002, 52S129-F8-002)</t>
  </si>
  <si>
    <t>From SR-20 to near Clayton Drive</t>
  </si>
  <si>
    <t>CNW038</t>
  </si>
  <si>
    <t>STP-13(85) (68001-8257-14)</t>
  </si>
  <si>
    <t xml:space="preserve">SR-240 </t>
  </si>
  <si>
    <t>From SR-15 to SR-242</t>
  </si>
  <si>
    <t>CNW003</t>
  </si>
  <si>
    <t>STP-240(4) (50016-8213-14)</t>
  </si>
  <si>
    <t>From Dunbar Road to SR-101</t>
  </si>
  <si>
    <t>411TL Overlay @ 85 lb/sy</t>
  </si>
  <si>
    <t>CNW013, CNW013</t>
  </si>
  <si>
    <t>STP/HSIP-282(2) (18024-3211-94, 18S282-F8-002)</t>
  </si>
  <si>
    <t xml:space="preserve">SR-419 </t>
  </si>
  <si>
    <t>From SR-28 to SR-101</t>
  </si>
  <si>
    <t>STP/HSIP-419(11) (18077-3205-94, 18S419-F8-002)</t>
  </si>
  <si>
    <t>From south of Kinniard Road to Jackson County Line</t>
  </si>
  <si>
    <t>CNW017</t>
  </si>
  <si>
    <t>STP-135(33) (71S135-F8-003)</t>
  </si>
  <si>
    <t>From Putnam County Line to north of Spring Creek Road</t>
  </si>
  <si>
    <t>STP-135(32) (44S135-F8-002)</t>
  </si>
  <si>
    <t xml:space="preserve">SR-477 </t>
  </si>
  <si>
    <t>From SR-290 to SR-135</t>
  </si>
  <si>
    <t>STP-477(11) (44S477-F8-002)</t>
  </si>
  <si>
    <t xml:space="preserve">SR-84 </t>
  </si>
  <si>
    <t>From near Poplar Street to Overton County Line</t>
  </si>
  <si>
    <t>Micro-surfacing @ 32 lbs/sy</t>
  </si>
  <si>
    <t>PRESV/MICRO</t>
  </si>
  <si>
    <t>CNW033, CNW033</t>
  </si>
  <si>
    <t>STP/HSIP-84(18) (71S084-F3-002, 71S084-F8-002)</t>
  </si>
  <si>
    <t>67SR0840011</t>
  </si>
  <si>
    <t>CNW033, CNW033, CNW033</t>
  </si>
  <si>
    <t>STP/HSIP-84(19) (67S084-F3-002, 67S084-F8-002, 67S084-M3-003)</t>
  </si>
  <si>
    <t>Pickett</t>
  </si>
  <si>
    <t xml:space="preserve">SR-295 </t>
  </si>
  <si>
    <t>From SR-111 to SR-28</t>
  </si>
  <si>
    <t>Micro-surfacing @ 32 lbs/sy OR 411TL Overlay @ 85 lb/sy</t>
  </si>
  <si>
    <t>MCRO/THIN</t>
  </si>
  <si>
    <t>CNW056, CNW056</t>
  </si>
  <si>
    <t>STP/HSIP-295(3) (69S295-F3-002, 69S295-F8-002)</t>
  </si>
  <si>
    <t xml:space="preserve">SR-325 </t>
  </si>
  <si>
    <t>From west of Willard Hill Drive to Fentress County Line</t>
  </si>
  <si>
    <t>MICRO / THIN</t>
  </si>
  <si>
    <t>STP/HSIP-325(13) (69S325-F3-002, 69S325-F8-002)</t>
  </si>
  <si>
    <t>From Pickett County Line to SR-28</t>
  </si>
  <si>
    <t>STP/HSIP-325(12) (25S325-F3-002, 25S325-F8-002)</t>
  </si>
  <si>
    <t>Lake</t>
  </si>
  <si>
    <t xml:space="preserve">SR-78 </t>
  </si>
  <si>
    <t>From south of SR-79 to Clay Wynn Road</t>
  </si>
  <si>
    <t>CNW081, CNW081</t>
  </si>
  <si>
    <t>STP/HSIP-78(27) (48004-3236-94, 48004-8236-14)</t>
  </si>
  <si>
    <t>From SR-50 to SR-129</t>
  </si>
  <si>
    <t>CNW022</t>
  </si>
  <si>
    <t>State Funded (59S130-M8-002)</t>
  </si>
  <si>
    <t>From Dickson County Line to Davidson County Line</t>
  </si>
  <si>
    <t>CNW005, CNW005</t>
  </si>
  <si>
    <t>STP/HSIP-1(455) (11S001-F3-002, 11S001-F8-002)</t>
  </si>
  <si>
    <t xml:space="preserve">SR-48 </t>
  </si>
  <si>
    <t>From Lewis County Line to SR-100</t>
  </si>
  <si>
    <t>Micro-surfacing or 65 lbs TLD</t>
  </si>
  <si>
    <t>CNW010</t>
  </si>
  <si>
    <t>STP-48(65) (41S048-F8-004)</t>
  </si>
  <si>
    <t>From College Street to Ellington Drive</t>
  </si>
  <si>
    <t>CNW016</t>
  </si>
  <si>
    <t>State Funded (56S010-M8-002)</t>
  </si>
  <si>
    <t>Knox County Line to South of SR-144 Left (IA)</t>
  </si>
  <si>
    <t>WIDEN FROM 2 LANES TO 5 LANES.</t>
  </si>
  <si>
    <t>CNW068</t>
  </si>
  <si>
    <t>STP/HPP-33(55) (87001-3271-14)</t>
  </si>
  <si>
    <t xml:space="preserve">SR-174 </t>
  </si>
  <si>
    <t>(Long Hollow Pike) at Upper Station Camp Creek Rd</t>
  </si>
  <si>
    <t>Extend WB turn lane on Upper Station Camp Creek Rd, add 4-way signalization to intersection, overlay existing asphalt surface and re-stripe Upper Station Camp Rd from intersection to end of turn lane extension, refresh intersection pavement striping on Long Hollow Pike, install new pavement striping on NB Brixton Rd at Intersection of Long Hollow Pike.</t>
  </si>
  <si>
    <t>CNW078</t>
  </si>
  <si>
    <t>State Funded (83S174-S3-002)</t>
  </si>
  <si>
    <t xml:space="preserve">SR-223 </t>
  </si>
  <si>
    <t>From near James Lawrence Road to I-40</t>
  </si>
  <si>
    <t>HIR w/TLD overlay</t>
  </si>
  <si>
    <t>REC</t>
  </si>
  <si>
    <t>57I00400053</t>
  </si>
  <si>
    <t>CNS367, CNS367, CNS367</t>
  </si>
  <si>
    <t>HSIP-223(12) (57058-3230-94, 57058-4230-04, 57058-4231-04)</t>
  </si>
  <si>
    <t>M19LTHQ_R2ISR_SWNDRCLN</t>
  </si>
  <si>
    <t>Sweeping and Drain Cleaning on Various Interstate and State Routes</t>
  </si>
  <si>
    <t>CNS320, CNS320</t>
  </si>
  <si>
    <t>State Funded (98029-4189-04)</t>
  </si>
  <si>
    <t xml:space="preserve">I-640 </t>
  </si>
  <si>
    <t>Interchange at North Broadway (Phase II) in Knoxville</t>
  </si>
  <si>
    <t>I-640, Interchange at North Broadway (Phase II) in Knoxville - Reconstruction and Relocation of Ramps.</t>
  </si>
  <si>
    <t>Modify Interchange</t>
  </si>
  <si>
    <t>Int, NHS</t>
  </si>
  <si>
    <t>CNQ030</t>
  </si>
  <si>
    <t>NH-I-640-7(161) (47008-3150-44)</t>
  </si>
  <si>
    <t>Rick (old) Pack</t>
  </si>
  <si>
    <t>Truck Climbing Lane, MP 135.5 to MP 140.1(NBL)</t>
  </si>
  <si>
    <t>I-75, Truck Climbing Lane, MP 135.5 to MP 140.1 - Widen, Striping, Pavement Marking, Guardrail</t>
  </si>
  <si>
    <t>CNQ015, CNS370, CNS370</t>
  </si>
  <si>
    <t>IM/NH-75-3(154) (07100-3141-44, 07100-3155-44); State Funded (07100-4167-04)</t>
  </si>
  <si>
    <t xml:space="preserve">SR-115 </t>
  </si>
  <si>
    <t>From North of Maloney Road to Woodson Drive</t>
  </si>
  <si>
    <t>SR-115, From North of Maloney Road to Woodson Drive - Widen from 4 to 6 Lanes</t>
  </si>
  <si>
    <t>CNQ029</t>
  </si>
  <si>
    <t>NH-115(54) (47026-3279-14)</t>
  </si>
  <si>
    <t>Jason McCoy</t>
  </si>
  <si>
    <t>(N. Willow Ave.) From West Broad Street to West 12th Street (IA)</t>
  </si>
  <si>
    <t>widening from 4 to 5 lanes, enhanced pedestrian facilities, and intersection improvements</t>
  </si>
  <si>
    <t>From near SR-73 at Cosby to North of Wilton Springs Road (IA)</t>
  </si>
  <si>
    <t>Widen to Super 2-Lane and 3-Lane sections on 5-Lane ROW</t>
  </si>
  <si>
    <t>Nellie Patton</t>
  </si>
  <si>
    <t>From SR-73(Wilton Springs) to South of I-40</t>
  </si>
  <si>
    <t>CNP033</t>
  </si>
  <si>
    <t>HPP/STP-32(57) (15005-3262-14)</t>
  </si>
  <si>
    <t>MOUNTAIN VALLEY RD TO CANTWELL VALLEY RD</t>
  </si>
  <si>
    <t>4117</t>
  </si>
  <si>
    <t>State Funded (34008-3221-04)</t>
  </si>
  <si>
    <t>Brian Hurst</t>
  </si>
  <si>
    <t>(US-41, Hillsboro Hwy), From Joe Hickerson Road to AEDC Road (IA)</t>
  </si>
  <si>
    <t>Widening from 2 to 5 lanes</t>
  </si>
  <si>
    <t>STP-2(261) (16S002-F3-003)</t>
  </si>
  <si>
    <t>SR-109 PROP</t>
  </si>
  <si>
    <t>(Portland Bypass), From SR-52, west of Portland, to existing SR-109, north of Portland (IA)</t>
  </si>
  <si>
    <t>Construct new 4-ln divided roadway.</t>
  </si>
  <si>
    <t>NH-109(41) (83S109-F3-002)</t>
  </si>
  <si>
    <t>Tintin Czach</t>
  </si>
  <si>
    <t>State Industrial Access serving HG 2.0</t>
  </si>
  <si>
    <t>Widening of Clyde Road to the standard SIA road and extending the SB Left-turn lane on SR-22 to Clyde Road approximately 0.29 miles. The improvement will also include an SIA Road for Lexington Street extending toward the park, 0.08 miles from SR-22.</t>
  </si>
  <si>
    <t>State Funded (09ACIT-S3-002)</t>
  </si>
  <si>
    <t>(Pelham Road), From east of Harshman Road to west of SR-108 (IA)</t>
  </si>
  <si>
    <t>(Industrial Access Support on SR-334 for Project Eagle) From near Louisville Loop Road to near SR-333 (Topside Road)</t>
  </si>
  <si>
    <t>Widen to 12' lanes with 6' paved shoulders + 2' stone shoulders, curb &amp; gutter in locations</t>
  </si>
  <si>
    <t>State Funded (05S334-S3-002)</t>
  </si>
  <si>
    <t>(New Salem Highway), From Cason Lane to I-24 in Murfreesboro (IA)</t>
  </si>
  <si>
    <t>Widen to 5-ln curb &amp; gutter section</t>
  </si>
  <si>
    <t>CNS127</t>
  </si>
  <si>
    <t>STP-99(48) (75013-3247-14)</t>
  </si>
  <si>
    <t>From SR-80 to SR-52</t>
  </si>
  <si>
    <t>CNS104, CNS104</t>
  </si>
  <si>
    <t>HSIP-56(87) (56005-3229-94, 56005-4229-04)</t>
  </si>
  <si>
    <t>SR-460 PROP</t>
  </si>
  <si>
    <t>(Somerville Beltway), From Near SR-15 (US-64) West of Somerville to Near SR-76 South of Somerville (IA)</t>
  </si>
  <si>
    <t>2-lane bypass on new alignment w/ at grade intersections.</t>
  </si>
  <si>
    <t>CNW110</t>
  </si>
  <si>
    <t>NH-460(10) (24092-3404-14)</t>
  </si>
  <si>
    <t>Interchange at Crump Boulevard</t>
  </si>
  <si>
    <t>Interchange  modification.</t>
  </si>
  <si>
    <t>IM/NH-I-55-1(119) (79005-3165-44)</t>
  </si>
  <si>
    <t>06051</t>
  </si>
  <si>
    <t>Industrial Access Road Serving Project Haven (Pyramex)</t>
  </si>
  <si>
    <t>Improvements to Keough Dr, including turn lanes</t>
  </si>
  <si>
    <t>Miscellaneous Improvements</t>
  </si>
  <si>
    <t>CNW133</t>
  </si>
  <si>
    <t>State Funded (24958-3502-04)</t>
  </si>
  <si>
    <t>M20LTHQ_R2ISR_SWNDRCLN</t>
  </si>
  <si>
    <t>CNT329, CNT329</t>
  </si>
  <si>
    <t>State Funded (98200-4120-04)</t>
  </si>
  <si>
    <t>Region 1</t>
  </si>
  <si>
    <t>M20LTHQ_R1ISR_SWNDRCLN</t>
  </si>
  <si>
    <t>CNT328, CNT328</t>
  </si>
  <si>
    <t>State Funded (98100-4135-04)</t>
  </si>
  <si>
    <t xml:space="preserve">SR-461 </t>
  </si>
  <si>
    <t>(Land Between the Lakes Access), from SR-76 to The Woodlands Trace National Scenic Byway</t>
  </si>
  <si>
    <t>Project involves resurfacing and striping.</t>
  </si>
  <si>
    <t>81003470015</t>
  </si>
  <si>
    <t>CNT258, CNT258</t>
  </si>
  <si>
    <t>TN-FLAP(24) (81002-3203-94, 81002-4203-04)</t>
  </si>
  <si>
    <t>M19LTHQ_R1ISR_OCCABLEREP Various Interstate and SRs - Cable Barrier Repair</t>
  </si>
  <si>
    <t>FY19 On-Call Cable Barrier Repair-Region 1 Interstate and SRs</t>
  </si>
  <si>
    <t>CNS281</t>
  </si>
  <si>
    <t>State Funded (98100-4106-04)</t>
  </si>
  <si>
    <t xml:space="preserve">SR-153 </t>
  </si>
  <si>
    <t>From LM 3.53 - 3.71</t>
  </si>
  <si>
    <t>33SR1530017</t>
  </si>
  <si>
    <t>CNW131, CNW131</t>
  </si>
  <si>
    <t>NH-153(16) (33052-4257-04, 33052-8257-14)</t>
  </si>
  <si>
    <t>From Frye Road to Williamson County Line</t>
  </si>
  <si>
    <t>60SR0060079</t>
  </si>
  <si>
    <t>CNW089, CNW089, CNW089</t>
  </si>
  <si>
    <t>NH/HSIP-6(146) (60103-3210-94, 60103-4210-04, 60103-8210-14)</t>
  </si>
  <si>
    <t>From near SR-63 to near Galloway Drive</t>
  </si>
  <si>
    <t>CNW037</t>
  </si>
  <si>
    <t>NH-29(119) (76S029-F8-002)</t>
  </si>
  <si>
    <t>From SR-1 to near SR-394</t>
  </si>
  <si>
    <t>CNW029, CNW029</t>
  </si>
  <si>
    <t>NH/HSIP-34(130) (82S034-F3-002, 82S034-F8-002)</t>
  </si>
  <si>
    <t>From SR-433 to west of Rutledge Ford Road</t>
  </si>
  <si>
    <t>CNW123</t>
  </si>
  <si>
    <t>NH-50(80) (26S050-F8-002)</t>
  </si>
  <si>
    <t>From SR-269 to north of Volunteer Road</t>
  </si>
  <si>
    <t>CNW094</t>
  </si>
  <si>
    <t>STP-NH-10(88) (75S010-F8-002)</t>
  </si>
  <si>
    <t>From SR-13 (Kraft Street) to south of Red River</t>
  </si>
  <si>
    <t>CNW091, CNW091</t>
  </si>
  <si>
    <t>HSIP-13(92) (63S013-F3-004, 63S013-M8-004)</t>
  </si>
  <si>
    <t xml:space="preserve">SR-96 </t>
  </si>
  <si>
    <t>From near Boyd Mill Avenue to SR-106 (5th Avenue)</t>
  </si>
  <si>
    <t>CNW098, CNW098</t>
  </si>
  <si>
    <t>NH/HSIP-96(65) (94S096-F3-002, 94S096-F8-002)</t>
  </si>
  <si>
    <t>From Main Street to Edward Curd Lane</t>
  </si>
  <si>
    <t>NH/HSIP-96(66) (94S096-F3-003, 94S096-F8-003)</t>
  </si>
  <si>
    <t>M21LTHQ_R1ISR_OCCABLEREP Various Interstate and SRs - Cable Barrier Repair</t>
  </si>
  <si>
    <t>FY21 On-Call Cable Barrier Repair-Region 1 Interstate and SRs</t>
  </si>
  <si>
    <t>CNU302</t>
  </si>
  <si>
    <t>State Funded (98100-4166-04)</t>
  </si>
  <si>
    <t>M21LTHQ_R4ISR_OCCABLEREP Various Interstate and SRs - Cable Barrier Repair</t>
  </si>
  <si>
    <t>FY21 On-Call Cable Barrier Repair-Region 4 Interstate and SRs</t>
  </si>
  <si>
    <t>CNU305</t>
  </si>
  <si>
    <t>State Funded (98400-4151-04)</t>
  </si>
  <si>
    <t xml:space="preserve">SR-433 </t>
  </si>
  <si>
    <t>From near SR-15 to SR-50</t>
  </si>
  <si>
    <t>26SR0500013, 26SR0500016</t>
  </si>
  <si>
    <t>CNW123, CNW123</t>
  </si>
  <si>
    <t>NH-433(8) (26S433-F8-002, 26S433-M3-003)</t>
  </si>
  <si>
    <t>From near SR-70 to near Erwin Highway</t>
  </si>
  <si>
    <t>30FA0343001, 30FA0343002</t>
  </si>
  <si>
    <t>CNW024, CNW024, CNW024</t>
  </si>
  <si>
    <t>NH/HSIP-34(129) (30S034-F3-003, 30S034-F8-003, 30S034-M3-004)</t>
  </si>
  <si>
    <t>From SR-22 to near SR-54</t>
  </si>
  <si>
    <t>CNW087, CNW087</t>
  </si>
  <si>
    <t>HSIP-140(22) (40S140-F3-003, 40S140-M8-003)</t>
  </si>
  <si>
    <t>From near SR-54 to near Wagner Road</t>
  </si>
  <si>
    <t>HSIP-140(23) (40S140-F3-004, 40S140-M8-004)</t>
  </si>
  <si>
    <t>From near SR-1 To Virginia State Line</t>
  </si>
  <si>
    <t>CNW908, CNW908</t>
  </si>
  <si>
    <t>STP/HSIP-93(26) (82S093-F3-004, 82S093-F8-004)</t>
  </si>
  <si>
    <t>From SR-1 to near SR-1</t>
  </si>
  <si>
    <t>411TLD Overlay @ 85 lb/sy; Bundle with 127819.01</t>
  </si>
  <si>
    <t>CNW136, CNW136</t>
  </si>
  <si>
    <t>STP/HSIP-346(14) (37S346-F3-003, 37S346-F8-003)</t>
  </si>
  <si>
    <t>From near Meigs County Line to near SR-72</t>
  </si>
  <si>
    <t>411TL Overlay @ 65 lb/sy</t>
  </si>
  <si>
    <t>CNW093</t>
  </si>
  <si>
    <t>STP-58(57) (73010-8244-14)</t>
  </si>
  <si>
    <t xml:space="preserve">SR-443 </t>
  </si>
  <si>
    <t>From SR-30 to near New Harmony Road</t>
  </si>
  <si>
    <t>CNW124, CNW124</t>
  </si>
  <si>
    <t>HSIP-443(5) (04S443-F3-002, 04S443-M8-002)</t>
  </si>
  <si>
    <t xml:space="preserve">SR-266 </t>
  </si>
  <si>
    <t>From north of Moriah Drive to SR-24</t>
  </si>
  <si>
    <t>CNW101</t>
  </si>
  <si>
    <t>STP-266(32) (95023-8213-14)</t>
  </si>
  <si>
    <t>From near Wagner Road to SR-69</t>
  </si>
  <si>
    <t>HSIP-140(24) (40S140-F3-005, 40S140-M8-005)</t>
  </si>
  <si>
    <t>From Garner Street to near Mount Moriah Road</t>
  </si>
  <si>
    <t>39SR1040013</t>
  </si>
  <si>
    <t>CNW121, CNW121, CNW121</t>
  </si>
  <si>
    <t>HSIP-104(49) (39S104-F3-003, 39S104-M3-004, 39S104-M8-003)</t>
  </si>
  <si>
    <t>From near Mount Moriah Road to near SR-100</t>
  </si>
  <si>
    <t>C&amp;G Mill w/ 411D</t>
  </si>
  <si>
    <t>CNW121, CNW121</t>
  </si>
  <si>
    <t>HSIP-104(47) (39S104-F3-002, 39S104-M8-002)</t>
  </si>
  <si>
    <t xml:space="preserve">SR-340 </t>
  </si>
  <si>
    <t>From SR-9 to Greene County Line</t>
  </si>
  <si>
    <t>CNW107</t>
  </si>
  <si>
    <t>State Funded (15S340-M8-002)</t>
  </si>
  <si>
    <t xml:space="preserve">SR-150 </t>
  </si>
  <si>
    <t>From Marion County Line to SR-56</t>
  </si>
  <si>
    <t>CNW106</t>
  </si>
  <si>
    <t>STP-150(11) (31S150-F8-002)</t>
  </si>
  <si>
    <t>From east of Hiwassee River to east of Roberts Road</t>
  </si>
  <si>
    <t>CNW130</t>
  </si>
  <si>
    <t>State Funded (61S058-M8-002)</t>
  </si>
  <si>
    <t>From Hamilton County Line to west of White Oak Road</t>
  </si>
  <si>
    <t>CNW105, CNW105</t>
  </si>
  <si>
    <t>STP/HSIP-312(20) (06S312-F3-002, 06S312-F8-002)</t>
  </si>
  <si>
    <t>From North Carolina State Line to near I-26 Ramp</t>
  </si>
  <si>
    <t>CNW096, CNW096</t>
  </si>
  <si>
    <t>STP/HSIP-36(76) (86S036-F3-002, 86S036-F8-002)</t>
  </si>
  <si>
    <t xml:space="preserve">SR-66 </t>
  </si>
  <si>
    <t>From near North Brummitt Street to near Choptack Road</t>
  </si>
  <si>
    <t>HSIP-66(57) (37S066-F3-002, 37S066-M8-003)</t>
  </si>
  <si>
    <t xml:space="preserve">SR-307 </t>
  </si>
  <si>
    <t>From north of Tellico Avenue to Monroe County Line</t>
  </si>
  <si>
    <t>Cape Seal   Scrub Seal plus TL @ 85 lbs/yd</t>
  </si>
  <si>
    <t>PRESV/ MICRO</t>
  </si>
  <si>
    <t>CNW126</t>
  </si>
  <si>
    <t>STP-307(16) (54S307-F8-002)</t>
  </si>
  <si>
    <t>From Bledsoe County Line to SR-30</t>
  </si>
  <si>
    <t>Mill &amp; 411D - EXTRA DEPTH MILLING</t>
  </si>
  <si>
    <t>HSIP-443(6) (72S443-F3-002, 72S443-M8-002)</t>
  </si>
  <si>
    <t>From SR-12 (Riverside Drive) to SR-13 (Kraft Street)</t>
  </si>
  <si>
    <t>STP/HSIP-48(68) (63S048-F3-004, 63S048-F8-004)</t>
  </si>
  <si>
    <t xml:space="preserve">SR-149 </t>
  </si>
  <si>
    <t>From near the bridge over Weaver Creek to River Road</t>
  </si>
  <si>
    <t>63SR1490015</t>
  </si>
  <si>
    <t>CNW095, CNW095, CNW095</t>
  </si>
  <si>
    <t>STP/HSIP-149(16) (63S149-F3-002, 63S149-F8-002, 63S149-M3-003)</t>
  </si>
  <si>
    <t xml:space="preserve">SR-203 </t>
  </si>
  <si>
    <t>From west of Cromwell Ridge Road to SR-13</t>
  </si>
  <si>
    <t>CNW097, CNW097</t>
  </si>
  <si>
    <t>HSIP-203(10) (91S203-F3-002, 91S203-M8-002)</t>
  </si>
  <si>
    <t xml:space="preserve">SR-110 </t>
  </si>
  <si>
    <t>From east of Camargo Road to SR-10</t>
  </si>
  <si>
    <t>CNW080, CNW080</t>
  </si>
  <si>
    <t>STP/HSIP-110(7) (52S110-F3-002, 52S110-F8-002)</t>
  </si>
  <si>
    <t>Wilson, Rutherford</t>
  </si>
  <si>
    <t xml:space="preserve">SR-452 </t>
  </si>
  <si>
    <t>From I-840 in Rutherford County to SR-10 in Wilson County</t>
  </si>
  <si>
    <t>CNW099, CNW099, CNW099, CNW099</t>
  </si>
  <si>
    <t>STP/HSIP-452(4) (75S452-F3-002, 75S452-F8-002, 95S452-F3-002, 95S452-F8-002)</t>
  </si>
  <si>
    <t>From near High Street to near SR-15</t>
  </si>
  <si>
    <t>Mill, CS, &amp; 411D</t>
  </si>
  <si>
    <t>CNW085, CNW085</t>
  </si>
  <si>
    <t>STP/HSIP-130(28) (26S130-F3-002, 26S130-F8-002)</t>
  </si>
  <si>
    <t xml:space="preserve">SR-165 </t>
  </si>
  <si>
    <t>From near Bridge over Tellico River to North Carolina State line</t>
  </si>
  <si>
    <t>CNW090, CNW090</t>
  </si>
  <si>
    <t>STP/HSIP-165(10) (62S165-F3-002, 62S165-F8-002)</t>
  </si>
  <si>
    <t xml:space="preserve">SR-236 </t>
  </si>
  <si>
    <t>From SR-12 (US-41A) to SR-48</t>
  </si>
  <si>
    <t>63S61170003</t>
  </si>
  <si>
    <t>CNW092, CNW092, CNW092</t>
  </si>
  <si>
    <t>STP/HSIP-236(9) (63S236-F3-002, 63S236-F8-002, 63S236-M3-003)</t>
  </si>
  <si>
    <t xml:space="preserve">SR-112 </t>
  </si>
  <si>
    <t>From Madison Street to SR-13 (Kraft Street)</t>
  </si>
  <si>
    <t>HSIP-112(42) (63S112-F3-002, 63S112-M8-002)</t>
  </si>
  <si>
    <t>From near the Buffalo River to the Perry County Line</t>
  </si>
  <si>
    <t>91SR0130007</t>
  </si>
  <si>
    <t>CNW048, CNW048</t>
  </si>
  <si>
    <t>STP-13(91) (91S013-F8-002, 91S013-M3-003)</t>
  </si>
  <si>
    <t>From SR-13 to the Perry County Line</t>
  </si>
  <si>
    <t>CNW048</t>
  </si>
  <si>
    <t>STP-48(66) (91S048-F8-002)</t>
  </si>
  <si>
    <t>From Wayne County Line to Lewis County Line</t>
  </si>
  <si>
    <t>STP-48(67) (68S048-F8-002)</t>
  </si>
  <si>
    <t>From east of SR-58 to Bradley County Line</t>
  </si>
  <si>
    <t>CNW105</t>
  </si>
  <si>
    <t>STP-312(19) (33S312-F8-002)</t>
  </si>
  <si>
    <t>Chris Armstrong</t>
  </si>
  <si>
    <t>SR-10/SR-25, Intersection at SR-141/Halltown Road in Hartsville</t>
  </si>
  <si>
    <t>CNW909</t>
  </si>
  <si>
    <t>State Funded (85001-3227-04)</t>
  </si>
  <si>
    <t>M21LTHQ_R3ISR_OCCABLEREP Various Interstate and SRs - Cable Barrier Repair</t>
  </si>
  <si>
    <t>FY21 On-Call Cable Barrier Repair-Region 3 Interstate and SRs</t>
  </si>
  <si>
    <t>CNU304</t>
  </si>
  <si>
    <t>State Funded (98303-4185-04)</t>
  </si>
  <si>
    <t>M20LTHQ_R1ISR_OCCABLEREP Various Interstate and SRs - Cable Barrier Repair</t>
  </si>
  <si>
    <t>FY20 On-Call Cable Barrier Repair-Region 1 Interstate and SRs</t>
  </si>
  <si>
    <t>CNT291</t>
  </si>
  <si>
    <t>State Funded (98100-4131-04)</t>
  </si>
  <si>
    <t>M20LTHQ_R4ISR_OCCABLEREP Various Interstate and SRs - Cable Barrier Repair</t>
  </si>
  <si>
    <t>FY20 On-Call Cable Barrier Repair-Region 4 Interstate and SRs</t>
  </si>
  <si>
    <t>CNT294</t>
  </si>
  <si>
    <t>State Funded (98400-4120-04)</t>
  </si>
  <si>
    <t>Various Sections in Meeman-Shelby State Park</t>
  </si>
  <si>
    <t>CNW115</t>
  </si>
  <si>
    <t>State Funded (79PARK-M8-002)</t>
  </si>
  <si>
    <t>From I-40 split to I-440 spilt</t>
  </si>
  <si>
    <t>19I00240005, 19I00240006, 19I00240097, 19I00240305</t>
  </si>
  <si>
    <t>CNV079, CNV079</t>
  </si>
  <si>
    <t>NH-I-24-1(130) (19106-4101-04, 19106-8101-44)</t>
  </si>
  <si>
    <t>Shaun Armstrong</t>
  </si>
  <si>
    <t>Interchanges at Millertown Pike and Washington Pike</t>
  </si>
  <si>
    <t>Safety improvements at 3 intersections: EB off ramp at Washington Pike, EB on Ramp and Washington Pike, and WB on Ramp at Millertown Pike.  Intersection of WB off ramp and Millertown to be improved under PIN119733.00 Ramp Queue Project.</t>
  </si>
  <si>
    <t>Ramp Improvements</t>
  </si>
  <si>
    <t>CNV061</t>
  </si>
  <si>
    <t>HSIP-I-640-7(172) (47008-3155-94)</t>
  </si>
  <si>
    <t>Interchange Ramps at SR-308 (Lauderdale Highway) (IA)</t>
  </si>
  <si>
    <t>Ramp Improvements at SR-308 Interchange (Exit 33), Extend Ramps</t>
  </si>
  <si>
    <t>R-NH-I-75-1(143) (06001-3181-44)</t>
  </si>
  <si>
    <t>M20LTHQ_R3ISR_OCCABLEREP Various Interstate and SRs - Cable Barrier Repair</t>
  </si>
  <si>
    <t>FY20 On-Call Cable Barrier Repair-Region 3 Interstate and SRs</t>
  </si>
  <si>
    <t>CNT293</t>
  </si>
  <si>
    <t>State Funded (98303-4143-04)</t>
  </si>
  <si>
    <t>From Ramer City Limits to Hardin County Line</t>
  </si>
  <si>
    <t>55SR0570025</t>
  </si>
  <si>
    <t>CNU243, CNU243, CNU243</t>
  </si>
  <si>
    <t>STP/HSIP-57(81) (55008-3246-94, 55008-4247-04, 55008-8246-14)</t>
  </si>
  <si>
    <t xml:space="preserve">SR-194 </t>
  </si>
  <si>
    <t>From west of Whispering Meadows Drive to SR-59</t>
  </si>
  <si>
    <t>B-M2 &amp; 411D</t>
  </si>
  <si>
    <t>CNV240, CNV240</t>
  </si>
  <si>
    <t>STP/HSIP-194(15) (24013-3231-94, 24013-8231-14)</t>
  </si>
  <si>
    <t xml:space="preserve">SR-35 </t>
  </si>
  <si>
    <t>From near High Street to Sevier County Line</t>
  </si>
  <si>
    <t>05SR0350009</t>
  </si>
  <si>
    <t>CNV074, CNV074, CNV074</t>
  </si>
  <si>
    <t>STP-NH/HSIP-35(72) (05002-3241-94, 05002-4241-04, 05002-8241-14)</t>
  </si>
  <si>
    <t xml:space="preserve">SR-447 </t>
  </si>
  <si>
    <t>From near High Street to near SR-73.</t>
  </si>
  <si>
    <t>CNV074, CNV074</t>
  </si>
  <si>
    <t>STP-NH/HSIP-447(6) (05447-3201-94, 05447-8201-14)</t>
  </si>
  <si>
    <t xml:space="preserve">SR-67 </t>
  </si>
  <si>
    <t>From near SR-359 to near SR-91</t>
  </si>
  <si>
    <t>10SR0670007</t>
  </si>
  <si>
    <t>CNV076, CNV076, CNV076</t>
  </si>
  <si>
    <t>STP-NH/HSIP-67(38) (10006-3253-94, 10006-4253-04, 10006-8253-14)</t>
  </si>
  <si>
    <t>From south of Lynn Drive to SR-35</t>
  </si>
  <si>
    <t>CNV903, CNV903</t>
  </si>
  <si>
    <t>NH/HSIP-71(44) (78008-3265-94, 78008-8265-14)</t>
  </si>
  <si>
    <t xml:space="preserve">SR-24 </t>
  </si>
  <si>
    <t>From SR-155 to 31st Avenue North</t>
  </si>
  <si>
    <t>CNV081, CNV081</t>
  </si>
  <si>
    <t>NH/HSIP-24(79) (19039-3235-94, 19039-8235-14)</t>
  </si>
  <si>
    <t>From Williamson County Line to south of Swiss Avenue</t>
  </si>
  <si>
    <t>19SR0110001</t>
  </si>
  <si>
    <t>CNV080, CNV080, CNV080</t>
  </si>
  <si>
    <t>NH/HSIP-11(114) (19028-3253-94, 19028-4253-04, 19028-8253-14)</t>
  </si>
  <si>
    <t>From I-840 to near SR-397</t>
  </si>
  <si>
    <t>CNV107, CNV107</t>
  </si>
  <si>
    <t>STP-NH/HSIP-6(148) (94003-3285-94, 94003-8285-14)</t>
  </si>
  <si>
    <t xml:space="preserve">SR-111 </t>
  </si>
  <si>
    <t>From south of Overpass Road to Putnam County Line</t>
  </si>
  <si>
    <t>93SR1110013, 93SR1110014, 93SR1110017, 93SR1110018</t>
  </si>
  <si>
    <t>CNV122, CNV122</t>
  </si>
  <si>
    <t>NH-111(119) (93003-4236-04, 93003-8236-14)</t>
  </si>
  <si>
    <t>From White County Line to North of SR-136</t>
  </si>
  <si>
    <t>CNV122</t>
  </si>
  <si>
    <t>NH-111(120) (71004-8232-14)</t>
  </si>
  <si>
    <t>From near Tillman Street to near I-40</t>
  </si>
  <si>
    <t>CNV102, CNV102</t>
  </si>
  <si>
    <t>NH/HSIP-1(425) (79011-3273-94, 79011-8273-14)</t>
  </si>
  <si>
    <t>Various Routes in Region 1 - Crack Sealing</t>
  </si>
  <si>
    <t>Crack Sealing</t>
  </si>
  <si>
    <t>Crack Seal</t>
  </si>
  <si>
    <t>CNV136</t>
  </si>
  <si>
    <t>State Funded (98101-4205-04)</t>
  </si>
  <si>
    <t>From east of Lincoln Lane to Warren County Line</t>
  </si>
  <si>
    <t>CNV075, CNV075</t>
  </si>
  <si>
    <t>STP/HSIP-1(428) (08001-3255-94, 08001-8255-14)</t>
  </si>
  <si>
    <t>From Cannon County Line to Robinson Road</t>
  </si>
  <si>
    <t>89SR0010023, 89SR0010024, 89SR0010029, 89SR0010030, 89SR0010031, 89SR0010032</t>
  </si>
  <si>
    <t>CNV075, CNV075, CNV075</t>
  </si>
  <si>
    <t>STP/HSIP-1(429) (89001-3235-94, 89001-4236-04, 89001-8235-14)</t>
  </si>
  <si>
    <t>Kim Brymer</t>
  </si>
  <si>
    <t>From near Bridge over Doe River to Near Willow Lane</t>
  </si>
  <si>
    <t>10SR0370009</t>
  </si>
  <si>
    <t>CNV129, CNV129</t>
  </si>
  <si>
    <t>STP/HSIP-37(24) (10003-3270-94, 10003-8270-14); State Funded (10003-4272-04)</t>
  </si>
  <si>
    <t>Grainger</t>
  </si>
  <si>
    <t xml:space="preserve">SR-375 </t>
  </si>
  <si>
    <t>From near Helton Road to SR-32</t>
  </si>
  <si>
    <t>CNV084</t>
  </si>
  <si>
    <t>State Funded (29030-4228-04)</t>
  </si>
  <si>
    <t>From Van Buren County Line to North of Wildwood Road</t>
  </si>
  <si>
    <t>Mill &amp; 1.25" TL</t>
  </si>
  <si>
    <t>CNV105, CNV105</t>
  </si>
  <si>
    <t>STP/HSIP-8(60) (89005-3229-94, 89005-8229-14)</t>
  </si>
  <si>
    <t>From near Broadway Street to Carter County Line</t>
  </si>
  <si>
    <t>CNV076, CNV076</t>
  </si>
  <si>
    <t>STP/HSIP-91(52) (90011-3219-94, 90011-8219-14)</t>
  </si>
  <si>
    <t>From Washington County Line to SR-67</t>
  </si>
  <si>
    <t>STP/HSIP-91(53) (10009-3232-94, 10009-8232-14)</t>
  </si>
  <si>
    <t xml:space="preserve">SR-359 </t>
  </si>
  <si>
    <t>From near I-26 to near Milligan Highway</t>
  </si>
  <si>
    <t>411TLD Overlay @ 65 lb/sy</t>
  </si>
  <si>
    <t>10SR0672001</t>
  </si>
  <si>
    <t>STP/HSIP-359(13) (10008-3221-94, 10008-4221-04, 10008-8221-14)</t>
  </si>
  <si>
    <t xml:space="preserve">SR-449 </t>
  </si>
  <si>
    <t>From SR-71 to near Center View Road</t>
  </si>
  <si>
    <t>78S25330001, 78S26050001, 78SR4490003</t>
  </si>
  <si>
    <t>CNV903, CNV903, CNV903</t>
  </si>
  <si>
    <t>STP/HSIP-449(12) (78449-3210-94, 78449-4210-04, 78449-8210-14)</t>
  </si>
  <si>
    <t>From Ardmore Ridge Road to Union Hill Road</t>
  </si>
  <si>
    <t>CNV091</t>
  </si>
  <si>
    <t>STP-7(40) (28002-8229-14)</t>
  </si>
  <si>
    <t xml:space="preserve">SR-438 </t>
  </si>
  <si>
    <t>From SR-13 to Hickman County Line</t>
  </si>
  <si>
    <t>68SR0500005</t>
  </si>
  <si>
    <t>CNV095, CNV095, CNV095</t>
  </si>
  <si>
    <t>STP/HSIP-438(9) (68004-3234-94, 68004-4234-04, 68004-8234-14)</t>
  </si>
  <si>
    <t>From SR-96 to Wilson County Line</t>
  </si>
  <si>
    <t>CNV128, CNV128</t>
  </si>
  <si>
    <t>STP/HSIP-266(34) (75022-3207-94, 75022-8207-14)</t>
  </si>
  <si>
    <t>From SR-266 to Cannon County Line</t>
  </si>
  <si>
    <t>STP/HSIP-96(61) (75011-3244-94, 75011-8244-14)</t>
  </si>
  <si>
    <t xml:space="preserve">SR-246 </t>
  </si>
  <si>
    <t>From near Forrest Street to SR-106</t>
  </si>
  <si>
    <t>STP/HSIP-246(6) (94029-3212-94, 94029-8212-14)</t>
  </si>
  <si>
    <t>From Morrow Road to near Market Street</t>
  </si>
  <si>
    <t>28I00650003, 28SR0070007</t>
  </si>
  <si>
    <t>CNV091, CNV091, CNV091</t>
  </si>
  <si>
    <t>STP/HSIP-7(44) (28002-3232-94, 28002-4132-04, 28002-8232-14)</t>
  </si>
  <si>
    <t>From near Polly Road to south of Prospect Road</t>
  </si>
  <si>
    <t>STP-7(45) (28002-8233-14)</t>
  </si>
  <si>
    <t xml:space="preserve">SR-288 </t>
  </si>
  <si>
    <t>From Warren County Line to SR-56</t>
  </si>
  <si>
    <t>CNV082</t>
  </si>
  <si>
    <t>STP-288(10) (21016-8216-14)</t>
  </si>
  <si>
    <t>From SR-136 to Putnam County Line</t>
  </si>
  <si>
    <t>MICRO/THIN</t>
  </si>
  <si>
    <t>CNV106, CNV106</t>
  </si>
  <si>
    <t>STP/HSIP-135(30) (93016-3209-94, 93016-8209-14)</t>
  </si>
  <si>
    <t>From White County Line to West of Grider Road</t>
  </si>
  <si>
    <t>71F00130007</t>
  </si>
  <si>
    <t>CNV106, CNV106, CNV106</t>
  </si>
  <si>
    <t>STP/HSIP-135(31) (71064-3216-94, 71064-4216-04, 71064-8216-14)</t>
  </si>
  <si>
    <t>From near SR-135 to SR-111</t>
  </si>
  <si>
    <t>STP/HSIP-136(26) (93007-3206-94, 93007-8206-14)</t>
  </si>
  <si>
    <t>From south of Henry Road to west of SR-58</t>
  </si>
  <si>
    <t>CNV087, CNV087</t>
  </si>
  <si>
    <t>STP/HSIP-312(18) (33053-3223-94, 33053-8223-14)</t>
  </si>
  <si>
    <t>From near SR-50 to north of Hege Avenue</t>
  </si>
  <si>
    <t>Chip Seal &amp; 85 lb/sy TLD</t>
  </si>
  <si>
    <t>CNV085</t>
  </si>
  <si>
    <t>STP-56(97) (31005-8280-14)</t>
  </si>
  <si>
    <t>From North of Riley Creek Road to Macon County Line</t>
  </si>
  <si>
    <t>Scrub Seal</t>
  </si>
  <si>
    <t>CNV121, CNV121</t>
  </si>
  <si>
    <t>STP/HSIP-56(95) (44004-3242-94, 44004-8242-14)</t>
  </si>
  <si>
    <t xml:space="preserve">SR-26 </t>
  </si>
  <si>
    <t>(Nashville Hwy), From near SR-53 to near SR-96 (IA)</t>
  </si>
  <si>
    <t>RECONSTRUCT AND WIDEN FROM 2 LANES TO 5 LANES</t>
  </si>
  <si>
    <t>CNV012</t>
  </si>
  <si>
    <t>STP/HIP-26(76) (21001-3279-14)</t>
  </si>
  <si>
    <t xml:space="preserve">SR-175 </t>
  </si>
  <si>
    <t>From Hacks Cross Road to near Planters Trace Lane</t>
  </si>
  <si>
    <t>Mill &amp; 411D, B-M2 PD Patches</t>
  </si>
  <si>
    <t>CNV243, CNV243</t>
  </si>
  <si>
    <t>STP/HSIP-175(30) (79040-3240-94, 79040-8240-14)</t>
  </si>
  <si>
    <t>Shepherd Road</t>
  </si>
  <si>
    <t>03602</t>
  </si>
  <si>
    <t>West Shepherd Road, From West Shepherd Road to Shaw Avenue Including the SR-153 Bridge(RSAR)</t>
  </si>
  <si>
    <t>Project involves: earthwork, drainage, utilities, structures, pavement removal, paving, roadway appurtenances, landscaping, signing, pavement markings, lighting, signalization, and guardrail.</t>
  </si>
  <si>
    <t>CNP105</t>
  </si>
  <si>
    <t>PHSIP/HSIP-3602(5) (33960-3515-94)</t>
  </si>
  <si>
    <t xml:space="preserve">SR-45 </t>
  </si>
  <si>
    <t>(Old Hickory Boulevard) Intersection at SR-6 (Gallatin Pike), LM 7.21 in Nashville</t>
  </si>
  <si>
    <t>Concrete Rehab: (Ultra-thin PCC)</t>
  </si>
  <si>
    <t>(Ultra-thin PCC)</t>
  </si>
  <si>
    <t>NH-45(36) (19S045-F8-003)</t>
  </si>
  <si>
    <t>Intersection at SR-48, LM 14.90 in Centerville (IA)</t>
  </si>
  <si>
    <t>Intersection improvements; install signal warning signs, restripe existing edge lines and centerlines, install span wire traffic signal. Provide for right turn lane from SR-100 westbound to SR-48.</t>
  </si>
  <si>
    <t>CNU153</t>
  </si>
  <si>
    <t>State Funded (41009-3209-04)</t>
  </si>
  <si>
    <t>Anna Meacham</t>
  </si>
  <si>
    <t>From bridge over Harpeth River to Rutherford County Line</t>
  </si>
  <si>
    <t>Mill, CS &amp; OGFC; R/R Overpass [932973A] LM 36.05</t>
  </si>
  <si>
    <t>Mill, CS &amp; OGFC</t>
  </si>
  <si>
    <t>94SR8400079, 94SR8400081, 94SR8400082</t>
  </si>
  <si>
    <t>CNU053, CNU053, CNU053</t>
  </si>
  <si>
    <t>NH-I-840(13) (94840-3146-44, 94840-4146-04, 94840-8146-44)</t>
  </si>
  <si>
    <t>From Carroll County Line to west of Old McKenzie Highway</t>
  </si>
  <si>
    <t>HIR w/85 lbs.TLD</t>
  </si>
  <si>
    <t>NH/HSIP-76(108) (40010-3227-94, 40010-8227-14)</t>
  </si>
  <si>
    <t>SR-102, Intersection at Enon Springs Road; SR-266, Intersection at Weakley Lane; SR-266, Intersection at SR-102 (Nissan Drive)/Jefferson Pike</t>
  </si>
  <si>
    <t>Concrete Rehab</t>
  </si>
  <si>
    <t>Concrete Rehabilitation (Ultra-thin PCC)</t>
  </si>
  <si>
    <t>STP-7500(31) (75SVAR-F8-002)</t>
  </si>
  <si>
    <t>From South of Elmore Road to Huddle Road</t>
  </si>
  <si>
    <t>18I00400017, 18SR0280011, 18SR0280012</t>
  </si>
  <si>
    <t>CNU144, CNU144, CNU144</t>
  </si>
  <si>
    <t>NH/HSIP-28(77) (18007-3236-94, 18007-4236-04, 18007-8236-14)</t>
  </si>
  <si>
    <t>From south of SR-30 to north of Old William Howard Taft Highway</t>
  </si>
  <si>
    <t>CNU143, CNU143</t>
  </si>
  <si>
    <t>NH/HSIP-28(76) (04001-3240-94, 04001-8240-14)</t>
  </si>
  <si>
    <t>From Mississippi State Line to SR-175 (Shelby Drive)</t>
  </si>
  <si>
    <t>Mill &amp; Fill</t>
  </si>
  <si>
    <t>CNU147, CNU147</t>
  </si>
  <si>
    <t>HSIP-14(66) (79022-3234-94, 79022-4234-04)</t>
  </si>
  <si>
    <t>From near Pigeon Forge City Limits to SR-71</t>
  </si>
  <si>
    <t>78S24220003, 78S24220005, 78S24220007, 78S24220009</t>
  </si>
  <si>
    <t>CNU086, CNU086, CNU086</t>
  </si>
  <si>
    <t>STP/HSIP-NH-73(77) (78019-3222-94, 78019-4222-04, 78019-8222-14)</t>
  </si>
  <si>
    <t>From south of East Main Street to Overton County Line</t>
  </si>
  <si>
    <t>CNU142</t>
  </si>
  <si>
    <t>State Funded (71005-4235-04)</t>
  </si>
  <si>
    <t>Intersection at Murray Lane, LM 22.70</t>
  </si>
  <si>
    <t>Construct a 300ft right turn lane with a 420ft taper on SR-106 northbound to accommodate right turns from SR-106 to Murray Lane in the AM peak hour.</t>
  </si>
  <si>
    <t>CNU034</t>
  </si>
  <si>
    <t>State Funded (94015-3234-04)</t>
  </si>
  <si>
    <t>From Thompson Creek Road to Platt Road</t>
  </si>
  <si>
    <t>Mill, BM-2 and D</t>
  </si>
  <si>
    <t>STP/HSIP-54(53) (92S054-F3-002, 92S054-F8-002)</t>
  </si>
  <si>
    <t>Region 2 (Various State Routes) - Crack Seal</t>
  </si>
  <si>
    <t>CNU135</t>
  </si>
  <si>
    <t>State Funded (98200-4237-04)</t>
  </si>
  <si>
    <t>From east of SR-257 to west of Bill Jones Industrial Drive (Excluding 10.48 - 10.60)</t>
  </si>
  <si>
    <t>74SR0490005</t>
  </si>
  <si>
    <t>CNU911, CNU911, CNU911</t>
  </si>
  <si>
    <t>STP/HSIP-49(51) (74007-3220-94, 74007-4220-04, 74007-8220-14)</t>
  </si>
  <si>
    <t>From Sevier County Line to SR-32</t>
  </si>
  <si>
    <t>CNU130, CNU130</t>
  </si>
  <si>
    <t>HSIP-73(78) (15016-3215-94, 15016-4215-04)</t>
  </si>
  <si>
    <t>From near Dorris Street to SR-25</t>
  </si>
  <si>
    <t>Profile Mill &amp; 85 lb/sy TLD</t>
  </si>
  <si>
    <t>CNU911, CNU911</t>
  </si>
  <si>
    <t>STP/HSIP-49(53) (74008-3227-94, 74008-8227-14)</t>
  </si>
  <si>
    <t>From South Bellevue Boulevard to South B.B. King Boulevard</t>
  </si>
  <si>
    <t>CNU138, CNU138</t>
  </si>
  <si>
    <t>STP/HSIP-3(157) (79016-3231-94, 79016-8231-14)</t>
  </si>
  <si>
    <t>(Columbia Pike) From near Tollgate Boulevard in Thompson's Station to near Mack Hatcher Parkway in Franklin (IA)</t>
  </si>
  <si>
    <t>94SR0060009</t>
  </si>
  <si>
    <t>Nick Kniazewycz</t>
  </si>
  <si>
    <t>Industrial Access Support for State Route 99 (Hampshire Pike)</t>
  </si>
  <si>
    <t>turn lane addition and bridge replacement (Bridge No. 60SR0990023 over East Fork Greenlick Creek)</t>
  </si>
  <si>
    <t>60SR0990023</t>
  </si>
  <si>
    <t>State Funded (60S099-S3-002)</t>
  </si>
  <si>
    <t>From near Palisades Road to near Sunset Drive</t>
  </si>
  <si>
    <t>STP-8(63) (33021-3238-14)</t>
  </si>
  <si>
    <t>From east of Shallowford Road to Yerbey Drive</t>
  </si>
  <si>
    <t>CNT089, CNT089</t>
  </si>
  <si>
    <t>NH/HSIP-2(264) (33011-3252-94, 33011-8252-14)</t>
  </si>
  <si>
    <t>From near I-40 to near SR-168</t>
  </si>
  <si>
    <t>47SR0090007</t>
  </si>
  <si>
    <t>CNT123, CNT123, CNT123</t>
  </si>
  <si>
    <t>NH/HSIP-9(102) (47014-3246-94, 47014-4246-04, 47014-8246-14)</t>
  </si>
  <si>
    <t>From Near SR-105 in Dyer County to South Main Street in Obion County</t>
  </si>
  <si>
    <t>HIR w/ TLD overlay</t>
  </si>
  <si>
    <t>CONV/REC</t>
  </si>
  <si>
    <t>CNU158, CNU158</t>
  </si>
  <si>
    <t>NH/HSIP-3(158) (66001-3288-94, 66001-8288-14)</t>
  </si>
  <si>
    <t>From White Oak Road to SR-2</t>
  </si>
  <si>
    <t>Project involves signs, pavement marking, and resurfacing.</t>
  </si>
  <si>
    <t>CNR928, CNR928</t>
  </si>
  <si>
    <t>HSIP-312(17) (06012-3223-94, 06012-4223-04)</t>
  </si>
  <si>
    <t>State Industrial Access Serving Eastman Chemical Company</t>
  </si>
  <si>
    <t>The proposed improvement includes construction of a new access road (Meadow Park Lane) that ties into the existing Riverport Road and S Wilcox Road, approximately 2.34 miles.  All ROW is anticipated to be donated by Eastman Chemical Company.  The typical section (proposed two 12' lanes with curb and gutter) will be determined as the project progresses.</t>
  </si>
  <si>
    <t>State Funded (82956-3594-04)</t>
  </si>
  <si>
    <t>Ariel Worley</t>
  </si>
  <si>
    <t>Intersection at Progress Parkway/Thoroughbred Run Road in Morristown supporting East Tennessee Progress Center</t>
  </si>
  <si>
    <t>SIA program Intersection Improvements: Option  1  to  add  sidewalks  on  the  south  side  of  Progress Parkway/Thoroughbred and will include: Curb ramps and pavement  markings  for  the  crossings  will  be  included.</t>
  </si>
  <si>
    <t>State Funded (32002-3233-04)</t>
  </si>
  <si>
    <t>Industrial Access Support serving Project Mallard</t>
  </si>
  <si>
    <t>Relocated SR-76/US-79</t>
  </si>
  <si>
    <t>State Funded (17005-3220-04)</t>
  </si>
  <si>
    <t xml:space="preserve">SR-177 </t>
  </si>
  <si>
    <t>(Germantown Road), From Crestridge Road to Stout Road</t>
  </si>
  <si>
    <t>SR-177- Germantown Road, From Crestridge Road to Stout Road - Widen</t>
  </si>
  <si>
    <t>790B2930001</t>
  </si>
  <si>
    <t>CNM076</t>
  </si>
  <si>
    <t>NH-177(35) (79053-3219-14)</t>
  </si>
  <si>
    <t>NBL near MM 143.2 (Slope Stabilization)</t>
  </si>
  <si>
    <t>repair slope failure above road</t>
  </si>
  <si>
    <t>CNT301, CNU220</t>
  </si>
  <si>
    <t>ER-NH-I-75-3(189) (07100-4162-04)</t>
  </si>
  <si>
    <t>I-69 PROP</t>
  </si>
  <si>
    <t>From South of SR-3(US-51) to South of SR-5</t>
  </si>
  <si>
    <t>PAVING OF NEW STAGE CONSTRUCTION OF I-69.</t>
  </si>
  <si>
    <t>Paving</t>
  </si>
  <si>
    <t>CNV183</t>
  </si>
  <si>
    <t>NH-I-69(100) (66269-3117-44)</t>
  </si>
  <si>
    <t>Don Ellis</t>
  </si>
  <si>
    <t>From South of SR-5/22 to West of SR-21</t>
  </si>
  <si>
    <t>Paving of New Stage Construction of I-69.</t>
  </si>
  <si>
    <t>NH-I-69(101) (66269-3118-44)</t>
  </si>
  <si>
    <t>Interchange at SR-99 (US-412) in Columbia (IA)</t>
  </si>
  <si>
    <t>Interchange modification</t>
  </si>
  <si>
    <t>CNV176</t>
  </si>
  <si>
    <t>IM/NH-65-2(96) (60001-3156-44)</t>
  </si>
  <si>
    <t>From east of Haines Road to east of County Road 260</t>
  </si>
  <si>
    <t>CNV171</t>
  </si>
  <si>
    <t>NH-2(282) (54002-8250-14)</t>
  </si>
  <si>
    <t>From near Vanderpool Road to near Scott County Line</t>
  </si>
  <si>
    <t>CNV179, CNV179</t>
  </si>
  <si>
    <t>NH/HSIP-29(117) (65001-3272-94, 65001-8272-14)</t>
  </si>
  <si>
    <t xml:space="preserve">SR-41 </t>
  </si>
  <si>
    <t>From near Jarrett Road to SR-25</t>
  </si>
  <si>
    <t>CNV198</t>
  </si>
  <si>
    <t>NH-41(27) (83008-8232-14)</t>
  </si>
  <si>
    <t>From north of Fishing Ford Road to near Northview Avenue</t>
  </si>
  <si>
    <t>CNV168, CNV168</t>
  </si>
  <si>
    <t>NH/HSIP-50(76) (52006-3213-94, 52006-8213-14)</t>
  </si>
  <si>
    <t>From east of Long Pine Drive to north of Old Highway 79</t>
  </si>
  <si>
    <t>CNV188, CNV188</t>
  </si>
  <si>
    <t>NH/HSIP-76(116) (81004-3248-94, 81004-8248-14)</t>
  </si>
  <si>
    <t>From Gill Road to Bedford County Line</t>
  </si>
  <si>
    <t>CNV167, CNV167</t>
  </si>
  <si>
    <t>NH-10(85) (52003-8220-14, 64001-8205-14)</t>
  </si>
  <si>
    <t>From south of Woodmont Boulevard to 15th Avenue</t>
  </si>
  <si>
    <t>CNV147, CNV147</t>
  </si>
  <si>
    <t>NH/HSIP-1(434) (19019-3224-94, 19019-8224-14)</t>
  </si>
  <si>
    <t>From near Welch Street to north of Payne Lane</t>
  </si>
  <si>
    <t>CNV182, CNV182</t>
  </si>
  <si>
    <t>NH/HSIP-29(118) (72079-3215-94, 72079-8215-14)</t>
  </si>
  <si>
    <t>From north of SR-52 to north of Kip Chase Road</t>
  </si>
  <si>
    <t>CNV152, CNV152</t>
  </si>
  <si>
    <t>NH/HSIP-28(81) (25043-3218-94, 25043-8218-14)</t>
  </si>
  <si>
    <t>From South of East Volunteer Drive to SR-294</t>
  </si>
  <si>
    <t>CNV181, CNV181</t>
  </si>
  <si>
    <t>NH/HSIP-111(121) (67001-3297-94, 67001-8297-14)</t>
  </si>
  <si>
    <t>From Hamilton County Line to near SR-29</t>
  </si>
  <si>
    <t>CNV204</t>
  </si>
  <si>
    <t>STP-NH-60(38) (72006-8215-14)</t>
  </si>
  <si>
    <t>From east of McInturff Road to near Tennessee River</t>
  </si>
  <si>
    <t>STP-NH-60(39) (61004-8216-14)</t>
  </si>
  <si>
    <t>From SR- 8/SR-111 Overpass to near Old Union Road</t>
  </si>
  <si>
    <t>CNV174</t>
  </si>
  <si>
    <t>NH-8(61) (77002-8245-14)</t>
  </si>
  <si>
    <t>Intersection at Ellington Drive in Lafayette (RSAR)</t>
  </si>
  <si>
    <t>CNV173</t>
  </si>
  <si>
    <t>HSIP-52(78) (56003-3261-94)</t>
  </si>
  <si>
    <t xml:space="preserve">SR-88 </t>
  </si>
  <si>
    <t>From Dee Webb Road to Key Corner Road</t>
  </si>
  <si>
    <t>FDR &amp; TLD</t>
  </si>
  <si>
    <t>49SR0880019, 49SR0880029, 49SR0880031, 49SR0880035, 49SR0880041</t>
  </si>
  <si>
    <t>CNU201, CNU201, CNU201</t>
  </si>
  <si>
    <t>HSIP-88(19) (49008-3251-94, 49008-4251-04, 49008-4252-04)</t>
  </si>
  <si>
    <t>From north of Old Homestead Highway to Near Southgate Drive</t>
  </si>
  <si>
    <t>Mill, BM-2, &amp; 411D</t>
  </si>
  <si>
    <t>NH-28(87) (18S028-F8-002)</t>
  </si>
  <si>
    <t xml:space="preserve">SR-5 </t>
  </si>
  <si>
    <t>From SR-5 to SR-15</t>
  </si>
  <si>
    <t>Hot Recycle in Place w/ 411TLD</t>
  </si>
  <si>
    <t>REC/THIN</t>
  </si>
  <si>
    <t>55SR0050023, 55SR0050024</t>
  </si>
  <si>
    <t>NH/HSIP-5(119) (55S005-F3-002, 55S005-F8-002, 55S005-M3-003)</t>
  </si>
  <si>
    <t>SR-462 PROP</t>
  </si>
  <si>
    <t>(Northwest Connector), From SR-28(US-127 N) to SR-298 (Genesis Road) in Crossville (IA) (Priority #1)</t>
  </si>
  <si>
    <t>Construct 5-lane road along alignment of Interstate Drive.</t>
  </si>
  <si>
    <t>CNV010</t>
  </si>
  <si>
    <t>STP/M-462(5) (18462-3205-14)</t>
  </si>
  <si>
    <t>From Bridge over Knob Creek to the Bridge over Snow Creek</t>
  </si>
  <si>
    <t>60SR0070037</t>
  </si>
  <si>
    <t>CNV178, CNV178</t>
  </si>
  <si>
    <t>State Funded (60004-4282-04)</t>
  </si>
  <si>
    <t>From Millsap Avenue to east of Louvaine Road</t>
  </si>
  <si>
    <t>CNV152</t>
  </si>
  <si>
    <t>STP-154(8) (25006-8224-14)</t>
  </si>
  <si>
    <t>From Monroe County Line to Waller Road</t>
  </si>
  <si>
    <t>CNV200</t>
  </si>
  <si>
    <t>STP-68(59) (70006-8247-14)</t>
  </si>
  <si>
    <t>From SR-63 to near Pentecost Street</t>
  </si>
  <si>
    <t>CNV199, CNV199</t>
  </si>
  <si>
    <t>STP/HSIP-456(12) (76010-3227-94, 76010-8227-14)</t>
  </si>
  <si>
    <t xml:space="preserve">SR-62 </t>
  </si>
  <si>
    <t>From near Petit Lane to near SR-116</t>
  </si>
  <si>
    <t>CNV179</t>
  </si>
  <si>
    <t>State Funded (65008-4236-04)</t>
  </si>
  <si>
    <t xml:space="preserve">SR-322 </t>
  </si>
  <si>
    <t>From near SR-2 to near Sweetwater-Vonore Road</t>
  </si>
  <si>
    <t>62SR3220003</t>
  </si>
  <si>
    <t>CNV180, CNV180</t>
  </si>
  <si>
    <t>State Funded (62014-4225-04)</t>
  </si>
  <si>
    <t xml:space="preserve">SR-72 </t>
  </si>
  <si>
    <t>From near Get Good Hollow Road to near Corporate Park Drive</t>
  </si>
  <si>
    <t>CNV169, CNV169</t>
  </si>
  <si>
    <t>STP/HSIP-72(20) (53007-3218-94, 53007-8218-14)</t>
  </si>
  <si>
    <t>From near SR-91 to near Roan Creek</t>
  </si>
  <si>
    <t>CNV162, CNV162</t>
  </si>
  <si>
    <t>HSIP-34(126) (46001-3223-94, 46001-4223-04)</t>
  </si>
  <si>
    <t>From the Cocke County Line to near Bright Hope Road</t>
  </si>
  <si>
    <t>411TLF Overlay @85lb/sy</t>
  </si>
  <si>
    <t>CNV146, CNV146</t>
  </si>
  <si>
    <t>HSIP-35(76) (30005-3251-94, 30005-4251-04)</t>
  </si>
  <si>
    <t>From near Cloud Way to Greene County Line</t>
  </si>
  <si>
    <t>STP/HSIP-35(77) (15009-3229-94, 15009-8229-14)</t>
  </si>
  <si>
    <t>From Hickman County Line to SR-48A</t>
  </si>
  <si>
    <t>CNV086, CNV086</t>
  </si>
  <si>
    <t>STP/HSIP-48(62) (22007-3253-94, 22007-8253-14)</t>
  </si>
  <si>
    <t xml:space="preserve">SR-233 </t>
  </si>
  <si>
    <t>From Stewart County Line to near John Taylor Road</t>
  </si>
  <si>
    <t>63003530001</t>
  </si>
  <si>
    <t>CNV201, CNV201</t>
  </si>
  <si>
    <t>STP-233(8) (63055-4217-04, 63055-8217-14)</t>
  </si>
  <si>
    <t>From John Taylor Road to SR-76 (US-79)</t>
  </si>
  <si>
    <t>CNV201</t>
  </si>
  <si>
    <t>STP-233(9) (63055-8218-14)</t>
  </si>
  <si>
    <t>From SR-50 to SR-7</t>
  </si>
  <si>
    <t>CNV178</t>
  </si>
  <si>
    <t>STP-247(20) (60023-8212-14)</t>
  </si>
  <si>
    <t>From north of Topsy Road to Lewis County Line</t>
  </si>
  <si>
    <t>CNV166</t>
  </si>
  <si>
    <t>STP-99(65) (91020-8216-14)</t>
  </si>
  <si>
    <t xml:space="preserve">SR-387 </t>
  </si>
  <si>
    <t>From SR-16 to SR-10</t>
  </si>
  <si>
    <t>CNV139, CNV139</t>
  </si>
  <si>
    <t>STP/HSIP-387(6) (02006-3206-94, 02006-8206-14)</t>
  </si>
  <si>
    <t>From SR-11 to Rutherford County Line</t>
  </si>
  <si>
    <t>CNV175</t>
  </si>
  <si>
    <t>State Funded (59010-4215-04)</t>
  </si>
  <si>
    <t>From Marshall County Line to SR-16</t>
  </si>
  <si>
    <t>State Funded (75012-4205-04)</t>
  </si>
  <si>
    <t xml:space="preserve">SR-378 </t>
  </si>
  <si>
    <t>From SR-29 to west of SR-29</t>
  </si>
  <si>
    <t>CNV100, CNV100</t>
  </si>
  <si>
    <t>STP/HSIP-378(8) (72002-3207-94, 72002-8207-14)</t>
  </si>
  <si>
    <t>From East of Railroad Street to near SR-29</t>
  </si>
  <si>
    <t>STP/HSIP-30(89) (72004-3237-94, 72004-8237-14)</t>
  </si>
  <si>
    <t>From North of SR-68 to Roane County Line</t>
  </si>
  <si>
    <t>CNV177</t>
  </si>
  <si>
    <t>STP-304(13) (61007-8213-14)</t>
  </si>
  <si>
    <t>From SR-142 to SR-15</t>
  </si>
  <si>
    <t>Mill &amp; C-W</t>
  </si>
  <si>
    <t>55S80850007, 55S80850009</t>
  </si>
  <si>
    <t>CNV172, CNV172, CNV172</t>
  </si>
  <si>
    <t>STP/HSIP-224(16) (55017-3210-94, 55017-4210-04, 55017-8210-14)</t>
  </si>
  <si>
    <t>Tipton</t>
  </si>
  <si>
    <t xml:space="preserve">SR-179 </t>
  </si>
  <si>
    <t>From near SR-14 to Haywood County Line</t>
  </si>
  <si>
    <t>Scrub Seal &amp; 85 lb/sy TLD</t>
  </si>
  <si>
    <t>CNV189, CNV189</t>
  </si>
  <si>
    <t>STP/HSIP-179(12) (84008-3221-94, 84008-8221-14)</t>
  </si>
  <si>
    <t xml:space="preserve">SR-370 </t>
  </si>
  <si>
    <t>From SR-144 to SR-61</t>
  </si>
  <si>
    <t>CNV190</t>
  </si>
  <si>
    <t>State Funded (87013-4218-04)</t>
  </si>
  <si>
    <t>From near SR-111 to North of SR-52/SR-85</t>
  </si>
  <si>
    <t>CNV181</t>
  </si>
  <si>
    <t>State Funded (67002-4241-04)</t>
  </si>
  <si>
    <t>From SR-88 to SR-3</t>
  </si>
  <si>
    <t>FDR &amp; 411D</t>
  </si>
  <si>
    <t>THIN / PRESV</t>
  </si>
  <si>
    <t>STP/HSIP-180(13) (49180-3202-94, 49180-8202-14)</t>
  </si>
  <si>
    <t>M21LTHQ_C33SR_TUNLCLN Hamilton - McCallie, Bachman and Stringers Ridge - Tunnel Cleaning (FY21)</t>
  </si>
  <si>
    <t>CNV157</t>
  </si>
  <si>
    <t>State Funded (33948-4270-04)</t>
  </si>
  <si>
    <t xml:space="preserve">SR-18 </t>
  </si>
  <si>
    <t>From east of Van Buren Road to SR-15</t>
  </si>
  <si>
    <t>CIR &amp; Micro, Alt. bid (foamed / emulsion)</t>
  </si>
  <si>
    <t>CIR &amp; Alt. Bid TLD or 32 psi Micro-Surface</t>
  </si>
  <si>
    <t>CNV158, CNV158</t>
  </si>
  <si>
    <t>NH/HSIP-18(35) (35002-3209-94, 35002-8209-14)</t>
  </si>
  <si>
    <t>Wayne County Maintenance Building</t>
  </si>
  <si>
    <t>CNT910</t>
  </si>
  <si>
    <t>State Funded (91999-3602-04)</t>
  </si>
  <si>
    <t>From North of SR-60 to Landes Way</t>
  </si>
  <si>
    <t>72SR0290005, 72SR0290006</t>
  </si>
  <si>
    <t>CNT915, CNT915, CNT915</t>
  </si>
  <si>
    <t>NH/HSIP-29(113) (72079-3214-94, 72079-4214-04, 72079-8214-14)</t>
  </si>
  <si>
    <t>From Brooks Road to near South Parkway East (Excluding LM 6.59 - 6.73)</t>
  </si>
  <si>
    <t>CNT218, CNT218</t>
  </si>
  <si>
    <t>HSIP-3(146) (79016-3229-94, 79016-4229-04)</t>
  </si>
  <si>
    <t>From SR-379 to South of Shelbyville Road (Excluding LM 5.15 - 5.25)</t>
  </si>
  <si>
    <t>Cape Seal - Scrub Seal plus Micro-surfacing</t>
  </si>
  <si>
    <t>CNT030, CNT030</t>
  </si>
  <si>
    <t>HSIP-287(13) (89011-3209-94, 89011-4209-04)</t>
  </si>
  <si>
    <t>From Mississippi River East Bank to Indian Creek</t>
  </si>
  <si>
    <t>Scrub seal w/ 1.5" CW</t>
  </si>
  <si>
    <t>CNT183, CNT183</t>
  </si>
  <si>
    <t>HSIP-59(28) (84005-3223-94, 84005-4223-04)</t>
  </si>
  <si>
    <t>From the Georgia State Line to SR-17</t>
  </si>
  <si>
    <t>CNT146, CNT146</t>
  </si>
  <si>
    <t>HSIP-58(52) (33039-3213-94, 33039-4213-04)</t>
  </si>
  <si>
    <t>Wilson, Davidson</t>
  </si>
  <si>
    <t xml:space="preserve">SR-265 </t>
  </si>
  <si>
    <t>(Central Pike) from SR-45 (Old Hickory Boulevard) to SR-171 (Mt Juliet Road) (IA)</t>
  </si>
  <si>
    <t>01044</t>
  </si>
  <si>
    <t>Ramp at Epps Mill Road, Exit 89 (IA)</t>
  </si>
  <si>
    <t>NH-I-24-1(135) (75100-3124-44)</t>
  </si>
  <si>
    <t>SR-374 PROP</t>
  </si>
  <si>
    <t>SR-76 (US-79) to Dotsonville Road in Clarksville (Re-Budgeted ROW &amp; Stage Const.) (IA)</t>
  </si>
  <si>
    <t>Construct Four-Lane Divided.</t>
  </si>
  <si>
    <t>STP/HPP-374(11) (63374-3218-14)</t>
  </si>
  <si>
    <t>State Industrial Access serving Falcon Plastics</t>
  </si>
  <si>
    <t>Upgrading of the existing roadway. The project will extend the existing typical section of two 11 ft. lanes with no shoulder and will end at the cul-de-Sac.  The length of the road project is estimated at about 898 feet (0.17 miles). The construction phase will include all removal, paving, striping, and installation of safety features.</t>
  </si>
  <si>
    <t>State Funded (39ACIT-S3-002)</t>
  </si>
  <si>
    <t>SR-149, From SR-374 to River Road; SR-374, From SR-149 to Dotsonville Road in Clarksville Re-Budgeted ROW (IA)</t>
  </si>
  <si>
    <t>CONSTRUCT 4 12-foot lane and 10-foot shoulders on 4-lane divided ROW</t>
  </si>
  <si>
    <t>Fayette, Tipton, Haywood</t>
  </si>
  <si>
    <t>SR-194 EXT</t>
  </si>
  <si>
    <t>Free flow Interstate access to proposed site on new routes connecting I-40 to State Routes 1, 59 and 222 (Project Blue Oval)</t>
  </si>
  <si>
    <t>4-Lane from SR-194 to SR-222, 2-Lane from SR-468 to SR-1, 4-Lane from I-40 to SR-468 new I-40 interchange (Exit 39), 2-Lane from I-40 to SR-59 (CMGC)</t>
  </si>
  <si>
    <t>New Interchange</t>
  </si>
  <si>
    <t>Whitney Britt</t>
  </si>
  <si>
    <t>Industrial Access Road Serving Matix Corp. and Camel Manufacturing in Caryville</t>
  </si>
  <si>
    <t>CNR029</t>
  </si>
  <si>
    <t>State Funded (07952-3516-04)</t>
  </si>
  <si>
    <t xml:space="preserve">SR-431 </t>
  </si>
  <si>
    <t>State Industrial Access Serving SR-431 (Main Street) at Industrial Park Drive in Martin - Turn Lanes</t>
  </si>
  <si>
    <t>construction of turn lanes</t>
  </si>
  <si>
    <t>State Funded (92001-3233-04)</t>
  </si>
  <si>
    <t>State Industrial Access Serving Project Sim (Portobello America, Inc)</t>
  </si>
  <si>
    <t>State Funded (71951-3510-04)</t>
  </si>
  <si>
    <t>State Industrial Access Serving Integrity Mold and Murco Wall Products</t>
  </si>
  <si>
    <t>Widen Tarpley Shop Road 0.78 miles</t>
  </si>
  <si>
    <t>State Funded (28946-3427-04)</t>
  </si>
  <si>
    <t>(Lovell Road) at Parkside Drive in Knoxville</t>
  </si>
  <si>
    <t>Turn Lanes, Restriping, Signal Modifications, Sidewalk and Pedestrian Improvements</t>
  </si>
  <si>
    <t>Miscellaneous Safety Improvements</t>
  </si>
  <si>
    <t>STP-SIP-131(47) (47027-3226-94)</t>
  </si>
  <si>
    <t>Ben Tyree</t>
  </si>
  <si>
    <t xml:space="preserve">SR-166 </t>
  </si>
  <si>
    <t>Interchange at SR-6 (US-43) In Mount Pleasant</t>
  </si>
  <si>
    <t>Construct a new diamond interchange</t>
  </si>
  <si>
    <t>CNQ213</t>
  </si>
  <si>
    <t>NH/HSIP-166(12) (60017-3218-94)</t>
  </si>
  <si>
    <t>Gary King</t>
  </si>
  <si>
    <t>Matt Burcham</t>
  </si>
  <si>
    <t>Donelson Pike Interchange (Includes Donelson Pike Relocation from Taxiway Bridges over Donelson Pike to I-40) (IA)</t>
  </si>
  <si>
    <t>Reconfigure interchange ramps at I-40</t>
  </si>
  <si>
    <t>Bridge cost   $ 20,354,622.35</t>
  </si>
  <si>
    <t>NH-I-40-5(146) (19008-3195-44)</t>
  </si>
  <si>
    <t>From Georgia State Line to south of Lowery Road</t>
  </si>
  <si>
    <t>Mill, Crack Attenuating Mixture and 411D</t>
  </si>
  <si>
    <t>NH-33(149) (70S033-F8-002)</t>
  </si>
  <si>
    <t>From west of Smith Circle to west of Old Jackson Highway South</t>
  </si>
  <si>
    <t>HSIP-6(153) (50S006-F3-002, 50S006-M8-002)</t>
  </si>
  <si>
    <t>From Old SR-76 to near Water Street</t>
  </si>
  <si>
    <t>NH/HSIP-76(115) (81031-3211-94, 81031-8211-14)</t>
  </si>
  <si>
    <t>From Little Road to north of Lacy Road</t>
  </si>
  <si>
    <t>Mill &amp; 411TL @ 132.5 lb/sy</t>
  </si>
  <si>
    <t>NH-28(84) (25S028-F8-003)</t>
  </si>
  <si>
    <t>From south of Sawmill Ridge Road to north of Squirrel Flat Road</t>
  </si>
  <si>
    <t>NH-28(85) (25S028-F8-004)</t>
  </si>
  <si>
    <t>From south of Dry Branch to north of Joe York Road</t>
  </si>
  <si>
    <t>NH-28(86) (25S028-F8-005)</t>
  </si>
  <si>
    <t>From east of SR-145 to east of Cummings Hollow Road</t>
  </si>
  <si>
    <t>NH/HSIP-1(451) (08S001-F3-002, 08S001-F8-002)</t>
  </si>
  <si>
    <t>From near Robinson Road to SR-55</t>
  </si>
  <si>
    <t>NH/HSIP-1(452) (89S001-F3-002, 89S001-F8-002)</t>
  </si>
  <si>
    <t>From SR-100 to Williamson County Line</t>
  </si>
  <si>
    <t>NH-96(69) (19S096-F8-002)</t>
  </si>
  <si>
    <t>From Deer Ridge Road to Fernvale Road</t>
  </si>
  <si>
    <t>NH/HSIP-100(95) (94S100-F3-002, 94S100-F8-002)</t>
  </si>
  <si>
    <t>From near SR-254 (Old Hickory Boulevard) to near Harding Pike</t>
  </si>
  <si>
    <t>NH-106(46) (19S106-F8-002)</t>
  </si>
  <si>
    <t>From Buster Woods Lane to east of Van Buren Road</t>
  </si>
  <si>
    <t>HIR &amp; TLD or CIR &amp; 411D</t>
  </si>
  <si>
    <t>REC/PRESV</t>
  </si>
  <si>
    <t>STP/HSIP-18(34) (35002-3208-94, 35002-8208-14)</t>
  </si>
  <si>
    <t>From bridge over CSXT Railroad to near Old Williamsport Pike</t>
  </si>
  <si>
    <t>60SR0060039, 60SR0060040, 60SR0060054</t>
  </si>
  <si>
    <t>NH/HSIP-6(149) (60103-3213-94, 60103-8213-14, 60S006-M3-003)</t>
  </si>
  <si>
    <t>From north of Old Hickory Boulevard to Sumner County Line</t>
  </si>
  <si>
    <t>19SR0060021</t>
  </si>
  <si>
    <t>HSIP-6(154) (19S006-F3-004, 19S006-M3-005, 19S006-M8-004)</t>
  </si>
  <si>
    <t xml:space="preserve">SR-65 </t>
  </si>
  <si>
    <t>From south of Gifford Place to Robertson County Line</t>
  </si>
  <si>
    <t>19SR0650007</t>
  </si>
  <si>
    <t>NH-65(25) (19S065-F8-002, 19S065-M3-004)</t>
  </si>
  <si>
    <t xml:space="preserve">SR-128 </t>
  </si>
  <si>
    <t>From near Clifton Road to SR-114</t>
  </si>
  <si>
    <t>36SR1280013</t>
  </si>
  <si>
    <t>CNV159, CNV159, CNV159</t>
  </si>
  <si>
    <t>NH/HSIP-128(34) (36011-3222-94, 36011-4222-04, 36011-8222-14)</t>
  </si>
  <si>
    <t>0A536</t>
  </si>
  <si>
    <t>State Industrial Access Serving Tosh Farms</t>
  </si>
  <si>
    <t>construction of a new 230' short connector road and associated turn/merge lanes connecting SR-76 to Atlantic Avenue to serve Tosh Farms</t>
  </si>
  <si>
    <t>State Funded (40945-3484-04)</t>
  </si>
  <si>
    <t>From near Hurricane Mills Road to Acorn Hill Drive</t>
  </si>
  <si>
    <t>HSIP-13(93) (43S013-F3-003, 43S013-M8-003)</t>
  </si>
  <si>
    <t>From near Meridian Creek to SR-5</t>
  </si>
  <si>
    <t>HSIP-18(37) (57S018-F3-002, 57S018-M8-002)</t>
  </si>
  <si>
    <t>From Clay Wynn Road to SR-21</t>
  </si>
  <si>
    <t>Mill, Crack attenuating Mixture and 411D</t>
  </si>
  <si>
    <t>STP/HSIP-78(28) (48S078-F3-002, 48S078-F8-002)</t>
  </si>
  <si>
    <t>From near SR-22 to Van Works Road.</t>
  </si>
  <si>
    <t>Mill &amp; 411 D</t>
  </si>
  <si>
    <t>HSIP-78(29) (48S078-F3-003, 48S078-M8-003)</t>
  </si>
  <si>
    <t xml:space="preserve">SR-183 </t>
  </si>
  <si>
    <t>From Palestine Avenue to SR-3 (US-51)</t>
  </si>
  <si>
    <t>HSIP-183(10) (66S183-F3-002, 66S183-M8-002)</t>
  </si>
  <si>
    <t xml:space="preserve">SR-19 </t>
  </si>
  <si>
    <t>From Four Mile Lane to near Sunk Lake Road</t>
  </si>
  <si>
    <t>49SR0190003</t>
  </si>
  <si>
    <t>HSIP-19(58) (49S019-F3-002, 49S019-M3-005, 49S019-M8-002)</t>
  </si>
  <si>
    <t>From near Sunk Lake Road to near Bluff Road</t>
  </si>
  <si>
    <t>49SR0190019, 49SR0190021, 49SR0190023, 49SR0190025</t>
  </si>
  <si>
    <t>HSIP-19(59) (49S019-F3-003, 49S019-M3-006, 49S019-M8-003)</t>
  </si>
  <si>
    <t>From LM 4.24 - 4.43</t>
  </si>
  <si>
    <t>STP-34(123) (45006-8246-14)</t>
  </si>
  <si>
    <t>From near Old State Road to near Martin Road</t>
  </si>
  <si>
    <t>HSIP-68(63) (62S068-F3-003, 62S068-M8-003)</t>
  </si>
  <si>
    <t xml:space="preserve">SR-143 </t>
  </si>
  <si>
    <t>From North Carolina State Line to near Roan Mountain State Park</t>
  </si>
  <si>
    <t>HSIP-143(7) (10S143-F3-002, 10S143-M8-002)</t>
  </si>
  <si>
    <t>From LM 5.15 - 5.25</t>
  </si>
  <si>
    <t>Mill 1.25" and 411D</t>
  </si>
  <si>
    <t>STP-287(14) (89011-8210-14)</t>
  </si>
  <si>
    <t>From Old Highway 11 to near Hiwassee River</t>
  </si>
  <si>
    <t>HSIP-2(287) (06S002-F3-002, 06S002-M8-002)</t>
  </si>
  <si>
    <t>From Van Works Road to Kentucky State Line</t>
  </si>
  <si>
    <t>HSIP-78(30) (48S078-F3-004, 48S078-M8-004)</t>
  </si>
  <si>
    <t xml:space="preserve">SR-79 </t>
  </si>
  <si>
    <t>From SR-181 (Great River Rd) to SR-78</t>
  </si>
  <si>
    <t>HSIP-79(17) (48S079-F3-002, 48S079-M8-002)</t>
  </si>
  <si>
    <t>From SR-144 to SR-33</t>
  </si>
  <si>
    <t>STP/HSIP-170(17) (87S170-F3-002, 87S170-F8-002)</t>
  </si>
  <si>
    <t xml:space="preserve">SR-350 </t>
  </si>
  <si>
    <t>From SR-351 to SR-35</t>
  </si>
  <si>
    <t>STP/HSIP-350(5) (30S350-F3-002, 30S350-F8-002)</t>
  </si>
  <si>
    <t>From Jefferson County Line to near I-40</t>
  </si>
  <si>
    <t>STP/HSIP-9(115) (15002-3218-94, 15002-8218-14)</t>
  </si>
  <si>
    <t>From near French Broad River to Cocke County Line</t>
  </si>
  <si>
    <t>Crack Attenuating Mixture and 85 lb/sy 411TLD</t>
  </si>
  <si>
    <t>STP/HSIP-9(116) (45004-3245-94, 45004-8245-14)</t>
  </si>
  <si>
    <t>From near Williams Creek Bridge to SR-32</t>
  </si>
  <si>
    <t>STP/HSIP-131(52) (29S131-F3-003, 29S131-F8-002)</t>
  </si>
  <si>
    <t>From Near SR-340 to Hawkins County Line</t>
  </si>
  <si>
    <t>STP/HSIP-113(27) (32S113-F3-002, 32S113-F8-002)</t>
  </si>
  <si>
    <t>From near Crowder Lane to Dekalb County Line</t>
  </si>
  <si>
    <t>STP-141(43) (80S141-F8-002)</t>
  </si>
  <si>
    <t>From Stewart County Line to near Rocky Hollow Road</t>
  </si>
  <si>
    <t>HSIP-49(56) (42002-3214-94, 42002-4214-04)</t>
  </si>
  <si>
    <t>From Pigeon Roost Road to north of Bufords Station Road</t>
  </si>
  <si>
    <t>STP/HSIP-7(42) (28003-3229-94, 28003-8229-14)</t>
  </si>
  <si>
    <t>From Acorn Hill Drive to East Main Street</t>
  </si>
  <si>
    <t>43SR0130023, 43SR0130024</t>
  </si>
  <si>
    <t>STP/HSIP-13(86) (43005-3248-94, 43005-4248-04, 43005-8248-14)</t>
  </si>
  <si>
    <t>From Overton County Line to Fentress County Line</t>
  </si>
  <si>
    <t>STP-52(97) (69S052-F8-002)</t>
  </si>
  <si>
    <t>SR-1, From west of SR-24 to east of Village Way; SR-24, From east of Obed Street to SR-1</t>
  </si>
  <si>
    <t>HSIP-9205(10) (18SVAR-F3-002, 18SVAR-M8-002)</t>
  </si>
  <si>
    <t>From west of Old Grimsley Road to SR-28</t>
  </si>
  <si>
    <t>HSIP-85(48) (25S085-F3-002, 25S085-M8-002)</t>
  </si>
  <si>
    <t>From north of Oak Ridge Drive to south of Holly Lane</t>
  </si>
  <si>
    <t>HSIP-53(59) (08S053-F3-002, 08S053-M8-002)</t>
  </si>
  <si>
    <t>From east of County Road 435 to Main Street (Excluding LM 13.28 -13.43)</t>
  </si>
  <si>
    <t>HSIP-39(20) (54S039-F3-002, 54S039-M8-002)</t>
  </si>
  <si>
    <t>From SR-1 to Van Buren County Line</t>
  </si>
  <si>
    <t>STP-30(93) (89S030-F8-002)</t>
  </si>
  <si>
    <t>From near Bright Hope Road to near Ricker Avenue</t>
  </si>
  <si>
    <t>STP/HSIP-35(78) (30S035-F3-002, 30S035-F8-002)</t>
  </si>
  <si>
    <t>From Industrial Park Road to near Longmire Road</t>
  </si>
  <si>
    <t>STP/HSIP-9(114) (01002-3246-94, 01002-8246-14)</t>
  </si>
  <si>
    <t>Jefferson, Hamblen</t>
  </si>
  <si>
    <t xml:space="preserve">SR-341 </t>
  </si>
  <si>
    <t>From SR-34 (Hamblen County) to near SR-66 (Jefferson County)</t>
  </si>
  <si>
    <t>HSIP-341(52) (45S341-F3-002, 45S341-M8-002)</t>
  </si>
  <si>
    <t>From SR-33 to near SR-331</t>
  </si>
  <si>
    <t>STP/HSIP-131(51) (47S131-F3-002, 47S131-F8-003)</t>
  </si>
  <si>
    <t xml:space="preserve">SR-279 </t>
  </si>
  <si>
    <t>From SR-16 to near SR-127</t>
  </si>
  <si>
    <t>STP-279(5) (26S279-F8-002)</t>
  </si>
  <si>
    <t>From Veterans Parkway to Cason Lane</t>
  </si>
  <si>
    <t>85 LB/SY Thin Lift</t>
  </si>
  <si>
    <t>HSIP-99(72) (75S099-F3-002, 75S099-M8-002)</t>
  </si>
  <si>
    <t>From near SR-9 to Greene County Line</t>
  </si>
  <si>
    <t>QPL 40 Showcase</t>
  </si>
  <si>
    <t>STP-107(30) (15S107-F8-002)</t>
  </si>
  <si>
    <t>From near Ketner Mill Lane to near Bailey Lane</t>
  </si>
  <si>
    <t>Mill &amp; 1.25" TL Mix</t>
  </si>
  <si>
    <t>HSIP-27(55) (58S027-F3-002, 58S027-M8-002)</t>
  </si>
  <si>
    <t>From near Dogwalk Road to Pickett County Line</t>
  </si>
  <si>
    <t>HSIP-52(96) (67S052-F3-002, 67S052-M8-002)</t>
  </si>
  <si>
    <t>From SR-178 to SR-3</t>
  </si>
  <si>
    <t>HIR &amp; TLD</t>
  </si>
  <si>
    <t>84SR0590005</t>
  </si>
  <si>
    <t>CNV189, CNV189, CNV189</t>
  </si>
  <si>
    <t>HSIP-59(32) (84005-3226-94, 84005-4226-04, 84005-4227-04)</t>
  </si>
  <si>
    <t>Intersection at SR-55, LM 14.65 in Manchester (RSAR)</t>
  </si>
  <si>
    <t>CNU006</t>
  </si>
  <si>
    <t>PHSIP-2(243) (16003-3243-94)</t>
  </si>
  <si>
    <t>SR015</t>
  </si>
  <si>
    <t>State Industrial Access (SR-15) Serving the Lawrence County Higher Education Center</t>
  </si>
  <si>
    <t>Install median cut-through and accel/decal lane on SR-15 westbound. Scarify existing median opening and driveway.</t>
  </si>
  <si>
    <t>CNU223</t>
  </si>
  <si>
    <t>State Funded (50077-3201-04)</t>
  </si>
  <si>
    <t>M21LTHQ_C47SR_TUNLCLN Knox-Henley St Tunnel and SMARTFIX I-40 Ramp - Cleaning (FY21)</t>
  </si>
  <si>
    <t>CNV164</t>
  </si>
  <si>
    <t>State Funded (47010-4251-04)</t>
  </si>
  <si>
    <t>M21LTHQ_C19SR_TUNLCLN Davidson - Thompson Lane Tunnel - Cleaning (FY21)</t>
  </si>
  <si>
    <t>CNV151</t>
  </si>
  <si>
    <t>State Funded (19047-4245-04)</t>
  </si>
  <si>
    <t>From near Mountain View Road to near Bridge over Clinch River</t>
  </si>
  <si>
    <t>CNU176, CNU176</t>
  </si>
  <si>
    <t>NH/HSIP-32(98) (29004-3248-94, 29004-8248-14)</t>
  </si>
  <si>
    <t xml:space="preserve">SR-137 </t>
  </si>
  <si>
    <t>From near SR-1 to Virginia State Line</t>
  </si>
  <si>
    <t>CNU217, CNU217</t>
  </si>
  <si>
    <t>STP/HSIP-137(4) (82083-3226-94, 82083-8226-14)</t>
  </si>
  <si>
    <t>From SR-182 to SR-181</t>
  </si>
  <si>
    <t>Scrub Seal w/ TLD</t>
  </si>
  <si>
    <t>23SR0200005, 23SR0200007</t>
  </si>
  <si>
    <t>CNU210, CNU210, CNU210</t>
  </si>
  <si>
    <t>HSIP-104(43) (23006-3240-94, 23006-4240-04, 23006-4241-04)</t>
  </si>
  <si>
    <t xml:space="preserve">SR-474 </t>
  </si>
  <si>
    <t>From Near End of SR-66 Relocation to SR-34</t>
  </si>
  <si>
    <t>CNU093, CNU093</t>
  </si>
  <si>
    <t>HSIP-474(10) (32084-3201-94, 32084-4201-04)</t>
  </si>
  <si>
    <t xml:space="preserve">SR-25 </t>
  </si>
  <si>
    <t>From Kraft Street to Trousdale County Line</t>
  </si>
  <si>
    <t>CNU187, CNU187</t>
  </si>
  <si>
    <t>STP/HSIP-25(62) (83007-3215-94, 83007-8215-14)</t>
  </si>
  <si>
    <t>From Maple Street to East of County Road 469</t>
  </si>
  <si>
    <t>CNU211, CNU211</t>
  </si>
  <si>
    <t>HSIP-39(18) (54017-3213-94, 54017-4213-04)</t>
  </si>
  <si>
    <t xml:space="preserve">SR-156 </t>
  </si>
  <si>
    <t>From East of Orme Mtn Rd to near Elm Avenue</t>
  </si>
  <si>
    <t>Mill &amp; 1.25" CS Mix</t>
  </si>
  <si>
    <t>CNU156, CNU156</t>
  </si>
  <si>
    <t>HSIP-156(20) (58024-3221-94, 58024-4221-04)</t>
  </si>
  <si>
    <t>M19LTHQ_R3ISR_ATTENREP REGION 3</t>
  </si>
  <si>
    <t>FY19 On-Call Impact Attenuator Repair - Region 3 Interstate and SRs</t>
  </si>
  <si>
    <t>CNT127</t>
  </si>
  <si>
    <t>State Funded (98303-4134-04)</t>
  </si>
  <si>
    <t>(Celina Truck Route), From near Kyle Street to existing SR-52 near Washington Street</t>
  </si>
  <si>
    <t>New Construction (New Start)</t>
  </si>
  <si>
    <t>STP-52(89) (14S052-F3-005)</t>
  </si>
  <si>
    <t>Interchange at Canada Road</t>
  </si>
  <si>
    <t>CNN198</t>
  </si>
  <si>
    <t>NH-I-40-1(283) (79903-3114-44)</t>
  </si>
  <si>
    <t>Hamblen, Jefferson</t>
  </si>
  <si>
    <t>SR-66 REL</t>
  </si>
  <si>
    <t>North of I-81 at SR-341 in Jefferson County to SR-160 in Morristown</t>
  </si>
  <si>
    <t>Stage Construction-New</t>
  </si>
  <si>
    <t>CNM089, CNM089</t>
  </si>
  <si>
    <t>STP/HPP-66(44) (32006-3233-14, 45009-3213-14)</t>
  </si>
  <si>
    <t>Lawrence, Giles</t>
  </si>
  <si>
    <t>West of West Side Road/Sandusky Road to East of Horn Hill Road</t>
  </si>
  <si>
    <t xml:space="preserve">CNE070         , CNE070         </t>
  </si>
  <si>
    <t>NHE-15(95) (28006-3225-14, 50002-3239-14)</t>
  </si>
  <si>
    <t>Industrial Access Road (Industrial Boulevard) serving Various industries in LaVergne</t>
  </si>
  <si>
    <t xml:space="preserve">CNA004         </t>
  </si>
  <si>
    <t>State Funded (75953-3538-04)</t>
  </si>
  <si>
    <t>From West of SR-20 (US-412, Hollywood Drive) to West of SR-186 (US-45 ByPass) (IA)</t>
  </si>
  <si>
    <t>Widen 4-ln to 6-ln on existing alignment.</t>
  </si>
  <si>
    <t>NH-I-40-1(358) (57201-3156-44)</t>
  </si>
  <si>
    <t>Edward (old) Williams</t>
  </si>
  <si>
    <t>From south of Simpson Road to Hendron Chapel Road LM 1.00 to LM 1.98 in Knoxville</t>
  </si>
  <si>
    <t>Widen the existing roadway to preserve the (4) four thru lanes and construct center turn lane that would enable left turn movement for county roads and businesses along this corridor.</t>
  </si>
  <si>
    <t>HSIP-71(33) (47024-3239-94)</t>
  </si>
  <si>
    <t>(Old Hickory Blvd), Intersection at SR-265 (Central Pike)</t>
  </si>
  <si>
    <t>HSIP-45(28) (19042-3272-94)</t>
  </si>
  <si>
    <t>From SR-277 to Holmes Street</t>
  </si>
  <si>
    <t>NH/HSIP-57(88) (79S057-F3-002, 79S057-F8-002)</t>
  </si>
  <si>
    <t xml:space="preserve">SR-17 </t>
  </si>
  <si>
    <t>From Georgia State Line to SR-2</t>
  </si>
  <si>
    <t>NH/HSIP-17(16) (33025-3209-94, 33025-8209-14)</t>
  </si>
  <si>
    <t>From near underpass over SR-1 to Fred Hill Road</t>
  </si>
  <si>
    <t>NH-111(112) (93035-8209-14)</t>
  </si>
  <si>
    <t>From Gibson County Line to near SR-220</t>
  </si>
  <si>
    <t>NH/HSIP-104(44) (09013-3213-94, 09013-8213-14)</t>
  </si>
  <si>
    <t>From SR-11 (Dickerson Pike) to south of Seymour Hollow Road</t>
  </si>
  <si>
    <t>NH/HSIP-65(26) (19S065-F3-003, 19S065-F8-003)</t>
  </si>
  <si>
    <t xml:space="preserve">SR-20 </t>
  </si>
  <si>
    <t>From west of Bonicord Road to Crockett County Line</t>
  </si>
  <si>
    <t>CNT081, CNT081</t>
  </si>
  <si>
    <t>NH/HSIP-20(73) (23009-3209-94, 23009-8209-14)</t>
  </si>
  <si>
    <t>M20LTHQ_R3ISR_ATTENREP REGION 3</t>
  </si>
  <si>
    <t>FY20 On-Call Impact Attenuator Repair - Region 3 Interstate and SRs</t>
  </si>
  <si>
    <t>CNU113</t>
  </si>
  <si>
    <t>State Funded (98303-4181-04)</t>
  </si>
  <si>
    <t>State Industrial Access serving Farmer's Friends</t>
  </si>
  <si>
    <t>The proposed road improvements will consist of the SIA standard of two 12'  lanes with 4' gravel shoulders on a 10" stone base with 3" of base ("A" mix), 2" of  binder ("BM-2" mix) and 1.25" of asphalt surface ("D" mix).</t>
  </si>
  <si>
    <t>State Funded (41950-3505-04)</t>
  </si>
  <si>
    <t>From Lauderdale County Line to near Jennings Road.</t>
  </si>
  <si>
    <t>17SR0880001, 17SR0880007</t>
  </si>
  <si>
    <t>STP/HSIP-88(22) (17S088-F3-002, 17S088-F8-002, 17S088-M3-003)</t>
  </si>
  <si>
    <t>From SR-59 to north of Big Muddy Creek</t>
  </si>
  <si>
    <t>Scrub Seal &amp; TLD</t>
  </si>
  <si>
    <t>STP/HSIP-76(120) (24S076-F3-002, 24S076-F8-002)</t>
  </si>
  <si>
    <t>SR-22 to SR-142</t>
  </si>
  <si>
    <t>STP/HSIP-224(17) (55S224-F3-002, 55S224-F8-002)</t>
  </si>
  <si>
    <t>From near Country Club Road to near Corolla Road</t>
  </si>
  <si>
    <t>STP-1(466) (93S001-F8-002)</t>
  </si>
  <si>
    <t>From north of Wildwood Road to north of Lawrence Lane</t>
  </si>
  <si>
    <t>STP/HSIP-8(65) (89S008-F3-002, 89S008-F8-002)</t>
  </si>
  <si>
    <t xml:space="preserve">SR-164 </t>
  </si>
  <si>
    <t>From west of Hassler Road to west of Roger Norrod Lane</t>
  </si>
  <si>
    <t>STP/HSIP-164(9) (67S164-F3-002, 67S164-F8-002)</t>
  </si>
  <si>
    <t>From near I-40 to Cumberland County Line</t>
  </si>
  <si>
    <t>71I00400057</t>
  </si>
  <si>
    <t>STP/HSIP-24(87) (71S024-F3-002, 71S024-F8-002, 71S024-M3-003)</t>
  </si>
  <si>
    <t>From west of Spangler Road to east of Marion County Park Road</t>
  </si>
  <si>
    <t>STP/HSIP-2(288) (58S002-F3-002, 58S002-F8-002)</t>
  </si>
  <si>
    <t xml:space="preserve">I </t>
  </si>
  <si>
    <t>M20LTHQ_SWI_ERM  - Statewide Emergency Reference Marker Replacement</t>
  </si>
  <si>
    <t>Emergency Reference Marker Replacement</t>
  </si>
  <si>
    <t>CNU104</t>
  </si>
  <si>
    <t>State Funded (99113-4172-04)</t>
  </si>
  <si>
    <t>M20LTHQ_C79I_CONCREP_PATCHING</t>
  </si>
  <si>
    <t>application of hot applied fiber reinforced polymer for concrete pavement repair</t>
  </si>
  <si>
    <t>CNU124</t>
  </si>
  <si>
    <t>State Funded (79007-4180-04)</t>
  </si>
  <si>
    <t>From End of Curb and Gutter to Bennets Lane</t>
  </si>
  <si>
    <t>HIR /TLD overlay</t>
  </si>
  <si>
    <t>CNU099, CNU099</t>
  </si>
  <si>
    <t>STP-NH/HSIP-22(93) (09006-3220-94, 09006-8220-14)</t>
  </si>
  <si>
    <t>SR109</t>
  </si>
  <si>
    <t>Industrial Access Support, Signal at SR-109 and Callis Road</t>
  </si>
  <si>
    <t>Signalization at SR-109 and Callis Road</t>
  </si>
  <si>
    <t>Signalization</t>
  </si>
  <si>
    <t>CNV228</t>
  </si>
  <si>
    <t>State Funded (95011-3223-04)</t>
  </si>
  <si>
    <t>From Pine Street to Monroe County Line</t>
  </si>
  <si>
    <t>CNV239, CNV239</t>
  </si>
  <si>
    <t>NH/HSIP-33(132) (54009-3221-94, 54009-8221-14)</t>
  </si>
  <si>
    <t>From west of Gore Road to near West Gaines Street</t>
  </si>
  <si>
    <t>Profile Mill, CS &amp; 411D</t>
  </si>
  <si>
    <t>CNV222</t>
  </si>
  <si>
    <t>NH-15(218) (50002-8253-14)</t>
  </si>
  <si>
    <t>From near Lakemont Drive to east of Bayside Drive</t>
  </si>
  <si>
    <t>411D Overlay</t>
  </si>
  <si>
    <t>CNV238, CNV238</t>
  </si>
  <si>
    <t>NH/HSIP-1(430) (37070-3236-94, 37070-8236-14)</t>
  </si>
  <si>
    <t>From Stewart County Line to east of Cook Road</t>
  </si>
  <si>
    <t>CNV224, CNV224</t>
  </si>
  <si>
    <t>NH/HSIP-76(118) (63015-3221-94, 63015-8221-14)</t>
  </si>
  <si>
    <t>Intersections at Denny Road and Rotary Park Drive in Clarksville</t>
  </si>
  <si>
    <t>CNV237</t>
  </si>
  <si>
    <t>HSIP/PHSIP-76(96) (63022-3207-94)</t>
  </si>
  <si>
    <t xml:space="preserve">SR-327 </t>
  </si>
  <si>
    <t>From SR-58 to SR-61</t>
  </si>
  <si>
    <t>411 TLD Overlay @ 85lb/sy</t>
  </si>
  <si>
    <t>73E00230005</t>
  </si>
  <si>
    <t>CNV184, CNV184, CNV184</t>
  </si>
  <si>
    <t>STP/HSIP-327(8) (73053-3209-94, 73053-4209-04, 73053-8209-14)</t>
  </si>
  <si>
    <t xml:space="preserve">SR-105 </t>
  </si>
  <si>
    <t>From near Park Street to SR-77 (Main Street)</t>
  </si>
  <si>
    <t>CNV236, CNV236</t>
  </si>
  <si>
    <t>STP/HSIP-105(16) (09016-3207-94, 09016-8207-14)</t>
  </si>
  <si>
    <t>From near Thomas Lane to near Thomas Street</t>
  </si>
  <si>
    <t>CNV241, CNV241</t>
  </si>
  <si>
    <t>HSIP-54(51) (38005-3211-94, 38005-4211-04)</t>
  </si>
  <si>
    <t>From near Bufords Station Road to Maury County Line</t>
  </si>
  <si>
    <t>85 LB/SY Thin lift</t>
  </si>
  <si>
    <t>CNV220, CNV220</t>
  </si>
  <si>
    <t>STP/HSIP-7(43) (28003-3230-94, 28003-8230-14)</t>
  </si>
  <si>
    <t xml:space="preserve">SR-290 </t>
  </si>
  <si>
    <t>From Shipley Road to SR-135</t>
  </si>
  <si>
    <t>CNV231, CNV231</t>
  </si>
  <si>
    <t>STP/HSIP-290(9) (71038-3219-94, 71038-8219-14)</t>
  </si>
  <si>
    <t xml:space="preserve">SR-424 </t>
  </si>
  <si>
    <t>From SR-1 to near Cook Road</t>
  </si>
  <si>
    <t>CNV213, CNV213</t>
  </si>
  <si>
    <t>STP/HSIP-424(11) (09023-3218-94, 09023-8218-14)</t>
  </si>
  <si>
    <t xml:space="preserve">SR-195 </t>
  </si>
  <si>
    <t>From SR-193 to SR-76</t>
  </si>
  <si>
    <t>CNV218, CNV218</t>
  </si>
  <si>
    <t>STP/HSIP-195(10) (24016-3207-94, 24016-8207-14)</t>
  </si>
  <si>
    <t xml:space="preserve">SR-634 </t>
  </si>
  <si>
    <t>(James White Parkway), From near SR-158 to near Anita Drive</t>
  </si>
  <si>
    <t>Mill &amp; 411  (Route was Transferred to New State Route 634)</t>
  </si>
  <si>
    <t>CNV221, CNV221</t>
  </si>
  <si>
    <t>STP/HSIP-450(10) (47450-3204-94, 47450-8204-14)</t>
  </si>
  <si>
    <t>From Near SR-76 to Near Denny Road in Clarksville (Includes Access Roads)</t>
  </si>
  <si>
    <t>HSIP/PHSIP-112(34) (63021-3222-94)</t>
  </si>
  <si>
    <t>Donovan Chumbley</t>
  </si>
  <si>
    <t>Interstate Drive, From SR-53 to west of the Caney Fork and Western Railroad (LM 0.820)</t>
  </si>
  <si>
    <t>Widening Interstate Drive from two lanes to three lanes with shoulders on Interstate Drive from SR-53 to West of the Caney Fork and Western Railroad (LM 0.820)</t>
  </si>
  <si>
    <t>CNV077</t>
  </si>
  <si>
    <t>STP-M-9207(20) (16951-3572-54)</t>
  </si>
  <si>
    <t>From near Campbell Station Road to near SR-131</t>
  </si>
  <si>
    <t>Mill, BM, D, E-sho</t>
  </si>
  <si>
    <t>CNV133</t>
  </si>
  <si>
    <t>NH-I-40-7(182) (47002-8171-44)</t>
  </si>
  <si>
    <t>From near I-40 to near I-275</t>
  </si>
  <si>
    <t>47I00400041, 47I00750001, 47I00750003</t>
  </si>
  <si>
    <t>CNV133, CNV133</t>
  </si>
  <si>
    <t>NH-I-75-3(191) (47006-4169-04, 47006-8169-44)</t>
  </si>
  <si>
    <t>From Near Smith Road to Near Howard Road (North of Puryear) (IA)</t>
  </si>
  <si>
    <t>Construct 3-lanes including one segment of passing lanes on 5-lane ROW.</t>
  </si>
  <si>
    <t>From Morgan County Line to SR-29 (US-27) (EPD) (IA)</t>
  </si>
  <si>
    <t>Super Two-Lane</t>
  </si>
  <si>
    <t>From bridge over Red River to Hermitage Road</t>
  </si>
  <si>
    <t>CNT241, CNT241</t>
  </si>
  <si>
    <t>NH/HSIP-12(58) (63005-3245-94, 63005-8245-14)</t>
  </si>
  <si>
    <t>From SR-8/SR-111 to South of Old York Highway North</t>
  </si>
  <si>
    <t>CNT918, CNT918</t>
  </si>
  <si>
    <t>STP-NH/HSIP-28(73) (77004-3215-94, 77004-8215-14)</t>
  </si>
  <si>
    <t>From Near Industrial Lane to Near Second Avenue (IA)</t>
  </si>
  <si>
    <t>Intersection improvements at SR-29 and Depot St. Convert intersection of SR-29 and 2nd Ave to right-in and right-out</t>
  </si>
  <si>
    <t>CNT019</t>
  </si>
  <si>
    <t>NH-29(63) (76129-3203-14)</t>
  </si>
  <si>
    <t>Darrell Moore</t>
  </si>
  <si>
    <t>Industrial Access Road serving Project Falcon (Mohawk Industries) in Dickson</t>
  </si>
  <si>
    <t>CNT255</t>
  </si>
  <si>
    <t>State Funded (22953-3575-04)</t>
  </si>
  <si>
    <t>From Hardeman County Line to SR-225</t>
  </si>
  <si>
    <t>PREV</t>
  </si>
  <si>
    <t>CNT242, CNT242</t>
  </si>
  <si>
    <t>STP/HSIP-100(85) (12006-3220-94, 12006-8220-14)</t>
  </si>
  <si>
    <t>From South of SR-288 Near Magness Road to East Bryant Street in Smithville(EPD)</t>
  </si>
  <si>
    <t>Widen from 2-lane to super 2-lane, 3-lane, and 5-lane with curb and gutter and sidewalk, on new and existing alignment</t>
  </si>
  <si>
    <t>CNT011</t>
  </si>
  <si>
    <t>STP-56(29) (21004-3252-14)</t>
  </si>
  <si>
    <t>From South of Roger Norrod Lane to SR-85</t>
  </si>
  <si>
    <t>CNS939, CNS939</t>
  </si>
  <si>
    <t>STP/HSIP-164(5) (67011-3222-94, 67011-8222-14)</t>
  </si>
  <si>
    <t>From West of SR-164 to Fentress County Line</t>
  </si>
  <si>
    <t>CNS939</t>
  </si>
  <si>
    <t>STP-85(28) (67006-8230-14)</t>
  </si>
  <si>
    <t>From Overton County Line to West of Old Grimsley Road</t>
  </si>
  <si>
    <t>STP/HSIP-85(29) (25005-3226-94, 25005-8226-14)</t>
  </si>
  <si>
    <t>From South of SR-441(Moores Lane) to SR-253(Concord Road) in Brentwood</t>
  </si>
  <si>
    <t>Widen from 2 to 5 lanes, including curb and gutter, with a separated 10' multi-use path on the east side</t>
  </si>
  <si>
    <t>CNR136</t>
  </si>
  <si>
    <t>NH/STP-M-6(83) (94004-3230-14)</t>
  </si>
  <si>
    <t>Interchange Modifications at Hamilton Place Mall (IA)</t>
  </si>
  <si>
    <t>Expand the interchange to a full access facility by providing for a southbound I-75 exit to and a northbound I-75 access from Hamilton Place Boulevard.</t>
  </si>
  <si>
    <t>NH-I-75-1(144) (33005-3179-44)</t>
  </si>
  <si>
    <t>Hamilton Place Blvd</t>
  </si>
  <si>
    <t>4986</t>
  </si>
  <si>
    <t>Hamilton Place Boulevard, From North of Skyline Drive to South of Bams Drive</t>
  </si>
  <si>
    <t>eGrants: 2018-STP-Chattanooga-115:  Hamilton Place Boulevard, From near NB off-ramp from  I-75 to intersection with new NB ramp onto I-75.</t>
  </si>
  <si>
    <t>STP-M-4986(1) (33960-3531-54)</t>
  </si>
  <si>
    <t>From First Avenue to SR-16 (US-41A, N Jackson Street) in Tullahoma (IA)</t>
  </si>
  <si>
    <t>Widen from 2-ln to 4-ln at 11' lanes with a 11' continuous center turn lane with 10' paved shoulder; bike lanes and 5' sidewalks on each side.</t>
  </si>
  <si>
    <t>STP/NH-55(6) (16009-3242-14)</t>
  </si>
  <si>
    <t>Intersection at North Chucky Pike</t>
  </si>
  <si>
    <t>Signal improvements, offset turn lanes, drainage modifications and J-Turn installation.</t>
  </si>
  <si>
    <t>HSIP-34(106) (45006-3244-94)</t>
  </si>
  <si>
    <t>From East of Arno Road to SR-252 (Wilson Pike)(EPD) (IA)</t>
  </si>
  <si>
    <t>Widen from a 2-lane to a 5-lane rural &amp; urban section: 1. A 111.69 ft. long 14 ft. X 10 ft. Concrete Box Culvert under SR-96 @ Sta. 12+942.518. 2. A 27.5 ft. long 2 barrel @ 14 ft. X 12 ft. Concrete Box Culvert at an Unnamed Branch @ Sta. 3+82.00.</t>
  </si>
  <si>
    <t>CNU032</t>
  </si>
  <si>
    <t>State Funded (94011-3255-04)</t>
  </si>
  <si>
    <t>From Loudon County Line to near Campbell Station Road</t>
  </si>
  <si>
    <t>47I00400003</t>
  </si>
  <si>
    <t>NH-I-40-7(181) (47002-4170-04, 47002-8170-44)</t>
  </si>
  <si>
    <t xml:space="preserve">I-440 </t>
  </si>
  <si>
    <t>From I-40 to I-24 (Design Build) (IA)</t>
  </si>
  <si>
    <t>Reconstruct, remove median, and widen from 4 lanes to 6 lanes (design build)</t>
  </si>
  <si>
    <t>DB1701, DB1701, DB1701</t>
  </si>
  <si>
    <t>NH-I-440-4(84) (19014-3171-44)</t>
  </si>
  <si>
    <t>From First Street to West of Lakeview Drive</t>
  </si>
  <si>
    <t>Cold Planning @ 1.25" (+/-) (Exisiting overlay and Micro) &amp; "D" Mix @ 132.5#/SY (Roadway &amp; Shlds)-Shuttle Buggy</t>
  </si>
  <si>
    <t>CNK291, CNK291</t>
  </si>
  <si>
    <t>HSIP-156(8) (58016-3240-94, 58016-4240-04)</t>
  </si>
  <si>
    <t>From Henderson County Line to SR-69</t>
  </si>
  <si>
    <t>Spot Leveling &amp; Chip Seal</t>
  </si>
  <si>
    <t>CNV089, CNV089</t>
  </si>
  <si>
    <t>HSIP-104(45) (36009-3205-94, 36009-4205-04)</t>
  </si>
  <si>
    <t>M22LTHQ_R1ISR_ATTENREP REGION 1</t>
  </si>
  <si>
    <t>FY22 On-Call Attenuator Repair - Region 1 Interstate and SRs</t>
  </si>
  <si>
    <t>CNW114</t>
  </si>
  <si>
    <t>State Funded (R1BVAR-M3-010)</t>
  </si>
  <si>
    <t>M22LTHQ_R2ISR_ATTENREP REGION 2</t>
  </si>
  <si>
    <t>FY22 On-Call Impact Attenuator Repair - Region 2 Interstate and SRs</t>
  </si>
  <si>
    <t>CNW120</t>
  </si>
  <si>
    <t>State Funded (R2BVAR-M3-008)</t>
  </si>
  <si>
    <t>Intersection at Wylma Van Allen Place (Nashville State Community College Campus), LM 22.40 in Clarksville</t>
  </si>
  <si>
    <t>CNT287</t>
  </si>
  <si>
    <t>R-PHSIP-13(62) (63011-3246-94)</t>
  </si>
  <si>
    <t>From Winn Avenue to Hope Street (Excluding LM 18.17-18.23; LM 18.71-18.85)</t>
  </si>
  <si>
    <t>CNT922, CNT922</t>
  </si>
  <si>
    <t>NH/HSIP-3(152) (84102-3217-94, 84102-8217-14)</t>
  </si>
  <si>
    <t>M22LTHQ_R3ISR_ATTENREP REGION 3</t>
  </si>
  <si>
    <t>FY22 On-Call Impact Attenuator Repair - Region 3 Interstate and SRs</t>
  </si>
  <si>
    <t>CNW119</t>
  </si>
  <si>
    <t>State Funded (R3BVAR-M3-014)</t>
  </si>
  <si>
    <t>M22LTHQ_R4ISR_ATTENREP REGION 4</t>
  </si>
  <si>
    <t>FY22 On-Call Impact Attenuator Repair - Region 4 Interstate and SRs</t>
  </si>
  <si>
    <t>CNW135</t>
  </si>
  <si>
    <t>State Funded (R4BVAR-M3-012)</t>
  </si>
  <si>
    <t>From I-275 / I-75 to I-40</t>
  </si>
  <si>
    <t>Full depth rehab/replacement</t>
  </si>
  <si>
    <t>47I06400009, 47I06400013, 47I06400021, 47I06400022, 47I06400033, 47I06400034, 47I06400035, 47I06400036</t>
  </si>
  <si>
    <t>CNW075, CNW075</t>
  </si>
  <si>
    <t>NH-I-640-7(183) (47008-4157-04, 47008-8157-44)</t>
  </si>
  <si>
    <t>From near Highland Court to east of I-40</t>
  </si>
  <si>
    <t>CNU300, CNU300</t>
  </si>
  <si>
    <t>NH/HSIP-26(78) (95008-3209-94, 95008-8209-14)</t>
  </si>
  <si>
    <t>02069</t>
  </si>
  <si>
    <t>Industrial Access Road Serving Project Cardinal</t>
  </si>
  <si>
    <t>CNU255</t>
  </si>
  <si>
    <t>State Funded (83947-3445-04)</t>
  </si>
  <si>
    <t>From near Anatole Lane to near Market Street (IA)</t>
  </si>
  <si>
    <t>Widen to 5-Lane typical section from near Anatole Road to Near SR-308, and a 3-Lane typical section from near SR-308 to near Market Street</t>
  </si>
  <si>
    <t>STP-2(254) (06004-3244-14)</t>
  </si>
  <si>
    <t>Kimery Grant</t>
  </si>
  <si>
    <t>(Lovell Road), From Cedardale Lane to Middlebrook Pike In Knoxville</t>
  </si>
  <si>
    <t>SR-131(Lovell Road), Cedardale Lane to Middlebrook Pike In Knoxville-Widen 4 Lanes, including pedestrian and bicycle facilities. Mod [208].</t>
  </si>
  <si>
    <t>STP-M/HIP-131(43) (47039-3243-54)</t>
  </si>
  <si>
    <t>Fentress, Pickett</t>
  </si>
  <si>
    <t>From North of Jamestown to near SR-111 (IA)</t>
  </si>
  <si>
    <t>Spot improvements including passing; truck climbing lanes, turn lanes and intersection realignments and improvements</t>
  </si>
  <si>
    <t>NH-28(65) (25043-3211-14, 69001-3220-14)</t>
  </si>
  <si>
    <t>Weakly Creek Road</t>
  </si>
  <si>
    <t>00936</t>
  </si>
  <si>
    <t>Weakley Creek Road, From SR-6/US-43 (North Locust Ave) to Springer Road; (05958) Old Military Road, From Weakley Creek Road/Hicks St to SR-6/US-43 (North Locust Ave)</t>
  </si>
  <si>
    <t>Widen and Resurfacing of Weakley Creek Road, From SR-6 (North Locust Ave) to Springer Road ;Old North Military Ave from Weakley Creek Road to SR-6 (North Locust Ave) a distance of 1,535 feet</t>
  </si>
  <si>
    <t>Widen and Resurfacing</t>
  </si>
  <si>
    <t>STP-M-9308(10) (50951-3570-54)</t>
  </si>
  <si>
    <t>From Sheppard Road to SR-72 (EPD) (IA)</t>
  </si>
  <si>
    <t>Widen existing route to 2 12' travel lanes and 8' shoulders on present alignment and on new alignment.  Geometric improvements at the intersection of SR-322 and SR-72 at Excellence Way and intersection improvements at SR-322 and Oak Grove Road.</t>
  </si>
  <si>
    <t>From near Plateau Road to near Obed River</t>
  </si>
  <si>
    <t>Mill, BM2, D</t>
  </si>
  <si>
    <t>CNW084</t>
  </si>
  <si>
    <t>NH-I-40-6(179) (18I040-F8-002)</t>
  </si>
  <si>
    <t xml:space="preserve">SR-311 </t>
  </si>
  <si>
    <t>From East of Goldstar Drive to East of McGrady Drive</t>
  </si>
  <si>
    <t>CNS238, CNS238, CNS238</t>
  </si>
  <si>
    <t>NH/HSIP-311(32) (06007-3245-94, 06007-4245-04, 06007-8245-14)</t>
  </si>
  <si>
    <t>Near Rison Street to Near Smith Road</t>
  </si>
  <si>
    <t>Widen from 2-ln to 5-ln, including 3-ln section on 5-ln right-of-way (EPD)</t>
  </si>
  <si>
    <t>CNR277</t>
  </si>
  <si>
    <t>NH-54(26) (40003-3218-14)</t>
  </si>
  <si>
    <t>Industrial Access Road serving TruForm, Zinc Oxide and Lewis Lumber in Dickson</t>
  </si>
  <si>
    <t>CNR236</t>
  </si>
  <si>
    <t>State Funded (22953-3576-04)</t>
  </si>
  <si>
    <t>From West of SR-186(US-45 ByPass) to East of SR-5(North Highland Ave)</t>
  </si>
  <si>
    <t>Widen 4-ln to 6-ln on existing alignment, modify interchanges at SR-186 (US-45 bypass) and SR-5 (Highland Ave)</t>
  </si>
  <si>
    <t>CNR272</t>
  </si>
  <si>
    <t>NH-I-40-1(348) (57201-3149-44)</t>
  </si>
  <si>
    <t>Maury, Williamson</t>
  </si>
  <si>
    <t>Duplex Road, From SR-6(Main Street) in Spring Hill to near I-65</t>
  </si>
  <si>
    <t>Widen from 2-ln to 3-ln, improve vertical and horizontal alignment, add curb and gutter, add sidewalk on south side of project and multi-use path on north side of project, add signals at 4 currently un signalized intersections</t>
  </si>
  <si>
    <t>CNR260, CNR260</t>
  </si>
  <si>
    <t>STP/M-247(9) (60020-3201-54, 94031-3209-54)</t>
  </si>
  <si>
    <t>Intersection at Old Bells Road, LM 5.62 in Jackson</t>
  </si>
  <si>
    <t>Turn Lanes and Signalization of intersection</t>
  </si>
  <si>
    <t>PHSIP-20(57) (57011-3226-94)</t>
  </si>
  <si>
    <t>State Industrial Access serving Southern Valley</t>
  </si>
  <si>
    <t>State Funded (04003-3219-04)</t>
  </si>
  <si>
    <t>Intersection at SR-225, LM 7.78</t>
  </si>
  <si>
    <t>PHSIP-100(68) (12006-3218-94)</t>
  </si>
  <si>
    <t>SR002</t>
  </si>
  <si>
    <t>State Industrial Access Serving Project Dealer (Malibu Boats, LLC)</t>
  </si>
  <si>
    <t>The project will improve the intersection of Natalie Blvd. and SR 2/US11 to provide access to Project Dealer.  It will include traffic signals, widening, assigning lane designations and a concrete island with mountable curb.</t>
  </si>
  <si>
    <t>State Funded (53004-3248-04)</t>
  </si>
  <si>
    <t>0B015</t>
  </si>
  <si>
    <t>State Industrial Access Serving Motlow Advanced Robotics in McMinnville</t>
  </si>
  <si>
    <t>Pavement removal and scarification in the vicinity of SR-1 at SR-380; and construction of an extension to Magness Drive: SIA: Magness Drive: STA 100+40   STA 107+01 (LEFT) and SR380/Mall Entrance: STA 303+13   STA 305+50 (LEFT).  MMAG: SR 380 and SR 1: SR380 STA 201+41   STA 206+28 (LEFT).   SR380 STA 207+50   SR 1 STA 61+93 (RIGHT).</t>
  </si>
  <si>
    <t>State Funded (89951-3558-04)</t>
  </si>
  <si>
    <t>Intersection at England Industrial Road/Lynch Lane</t>
  </si>
  <si>
    <t>Widening, guardrail removal and adjustment, relocation of signal poles, signal upgrades- signal head modifications, installation of detection, drainage modifications, earthwork and construct a right- turn and Thru lane on Lynch Lane, utility relocation and ROW acquisition.</t>
  </si>
  <si>
    <t>PHSIP/HSIP-33(119) (13004-3215-94)</t>
  </si>
  <si>
    <t>From SR-176 to near I-240</t>
  </si>
  <si>
    <t>Mill &amp; 411D, PCC seal jnts</t>
  </si>
  <si>
    <t>79I02400095, 79I02400096</t>
  </si>
  <si>
    <t>NH/HSIP-4(12) (79S004-F3-002, 79S004-F8-002, 79S004-M3-005)</t>
  </si>
  <si>
    <t>From LM 6.59 to LM 6.73</t>
  </si>
  <si>
    <t>STP/HSIP-3(155) (79016-3230-94, 79016-8230-14)</t>
  </si>
  <si>
    <t>Interchange at SR-1 (US-70, Exit 66)</t>
  </si>
  <si>
    <t>Extend Acceleration &amp; Deceleration lanes</t>
  </si>
  <si>
    <t>NH-SIP-I-40-1(364) (38001-3198-44)</t>
  </si>
  <si>
    <t>Bridgett Fisher</t>
  </si>
  <si>
    <t>Interchange at SR-152 (Exit 93)</t>
  </si>
  <si>
    <t>Accelleration &amp; Decelleration Lanes on I-40</t>
  </si>
  <si>
    <t>NH-SIP-I-40-1(363) (57201-3160-44)</t>
  </si>
  <si>
    <t>Industrial Access Serving Project Python Meteor</t>
  </si>
  <si>
    <t>widen Proffitt Springs Road beginning at SR-334 for approx. 2500'.  Add right and left turns on SR-334, signalize if warranted</t>
  </si>
  <si>
    <t>State Funded (05950-3540-04)</t>
  </si>
  <si>
    <t>From near SR-25 (Main Street) to near SR-109 (IA) Section 4</t>
  </si>
  <si>
    <t>Widen from 4 to 6 Lanes: the north bound weigh station site will be converted to truck parking</t>
  </si>
  <si>
    <t>Bridge cost $ 26,928,543.77</t>
  </si>
  <si>
    <t>CNV281</t>
  </si>
  <si>
    <t>NH-I-65-3(128) (74003-3174-44)</t>
  </si>
  <si>
    <t>From SR-22 to near Broadway Street</t>
  </si>
  <si>
    <t>CNV192, CNV192</t>
  </si>
  <si>
    <t>STP/HSIP-431(17) (92001-3234-94, 92001-8234-14)</t>
  </si>
  <si>
    <t>From SR-112 (Madison Street) to River Run</t>
  </si>
  <si>
    <t>CNV278, CNV278</t>
  </si>
  <si>
    <t>HSIP-374(20) (63374-3228-94, 63374-4228-04)</t>
  </si>
  <si>
    <t>Intersection at SR-104, LM 5.82</t>
  </si>
  <si>
    <t>CNV265</t>
  </si>
  <si>
    <t>PHSIP-100(69) (39007-3216-94)</t>
  </si>
  <si>
    <t>Intersection at SR-56, LM 11.64 in Baxter</t>
  </si>
  <si>
    <t>Signal Installation and Turn Lanes</t>
  </si>
  <si>
    <t>CNV098</t>
  </si>
  <si>
    <t>STP-SIP-24(72) (71002-3225-94)</t>
  </si>
  <si>
    <t>Walling Road to SR-11(US-41, Memorial Boulevard)  in Springfield</t>
  </si>
  <si>
    <t>SR-65, From Walling Road to SR-11 (US-41)  in Springfield - Widen to Four Lanes</t>
  </si>
  <si>
    <t>CNP922</t>
  </si>
  <si>
    <t>STP/NH/DEMO-65(8) (74010-3233-14)</t>
  </si>
  <si>
    <t xml:space="preserve">SR-248 </t>
  </si>
  <si>
    <t>From SR-106(Lewisburg Pike) to West of I-65</t>
  </si>
  <si>
    <t>From 4-Lane North of I-75 (Westlake Drive) to SR-306 (IA)</t>
  </si>
  <si>
    <t>Widen from 4-ln to 5-ln cross section along SR-60 (Georgetown Road); widen from 2 to 4 at 12' lanes with a 12' continuous center turn lane with 10' paved shoulder/bike lanes and 5' sidewalks on each side.</t>
  </si>
  <si>
    <t>Bridge cost $ 9,550,424.40</t>
  </si>
  <si>
    <t>CNV130</t>
  </si>
  <si>
    <t>NH-60(13) (06009-3246-14)</t>
  </si>
  <si>
    <t>04176</t>
  </si>
  <si>
    <t>Industrial Access Serving Project Pearl</t>
  </si>
  <si>
    <t>Proposed SIA improvements to Singleton Station Road up to Alcoa Highway</t>
  </si>
  <si>
    <t>CNV230</t>
  </si>
  <si>
    <t>State Funded (05950-3542-04)</t>
  </si>
  <si>
    <t>SR-111 to I-40 (IA)</t>
  </si>
  <si>
    <t>WIDEN EXISTING 2-LN TO 5-LN WITH CENTER TURN LANE, SHOULDERS, CURB AND GUTTER, AND SIDEWALK</t>
  </si>
  <si>
    <t>Bridge cost $ 2,282,196.99</t>
  </si>
  <si>
    <t>CNV284</t>
  </si>
  <si>
    <t>STP/NHFP-136(8) (71012-3231-14)</t>
  </si>
  <si>
    <t>Shelby, Fayette</t>
  </si>
  <si>
    <t>I-269 PROP</t>
  </si>
  <si>
    <t>(Paul Barret Parkway), From North of SR-57 in Fayette County to South of Raleigh-Lagrange Road</t>
  </si>
  <si>
    <t>CNH248, CNH248</t>
  </si>
  <si>
    <t>NH-I-269(20) (24469-3104-44, 79469-3107-44)</t>
  </si>
  <si>
    <t>Old Highway 64 to Little Fortyeight Creek Road</t>
  </si>
  <si>
    <t>CNH281</t>
  </si>
  <si>
    <t>NHE-15(97) (91004-3248-14)</t>
  </si>
  <si>
    <t>South of SR-144 Left to SR-61 in Maynardville</t>
  </si>
  <si>
    <t>CNH094</t>
  </si>
  <si>
    <t>STP/HPP-33(79) (87001-3257-14)</t>
  </si>
  <si>
    <t>From west of Sherwood Road to Marion County Line</t>
  </si>
  <si>
    <t>cold planning, BM-2, and 411D</t>
  </si>
  <si>
    <t>CNW086</t>
  </si>
  <si>
    <t>STP-15(223) (26S015-F8-002)</t>
  </si>
  <si>
    <t>Industrial Access Road serving Electrolux Inc. in Springfield</t>
  </si>
  <si>
    <t>CNT245</t>
  </si>
  <si>
    <t>State Funded (74950-3547-04)</t>
  </si>
  <si>
    <t>Industrial Access Road Serving Project Baseball</t>
  </si>
  <si>
    <t>ROW Transfer and Final Asphalt for Parent and Child PIN.  Extension of Life's Good Road. Repair/replace 2 culverts on Jim Johnston.</t>
  </si>
  <si>
    <t>CNT244</t>
  </si>
  <si>
    <t>State Funded (63945-3492-04)</t>
  </si>
  <si>
    <t>Intersection at SR-461, LM 10.2 in Dover (RSAR)</t>
  </si>
  <si>
    <t>CNT258</t>
  </si>
  <si>
    <t>HSIP-76(97) (81004-3245-94)</t>
  </si>
  <si>
    <t>From NB Interstate Ramps To Bradley County Line</t>
  </si>
  <si>
    <t>STP/HSIP-2(286) (33S002-F3-002, 33S002-F8-002)</t>
  </si>
  <si>
    <t>Intersection at SR-131 (RSAR)</t>
  </si>
  <si>
    <t>Signalization, pavement, signing, pavement markings</t>
  </si>
  <si>
    <t>CNT348</t>
  </si>
  <si>
    <t>HSIP-9(80) (47013-3233-94)</t>
  </si>
  <si>
    <t>From South of Tusculum Heights Drive to South of Ball Road</t>
  </si>
  <si>
    <t>SR-34, From South of Tusculum Heights Drive to South of Ball Road-Safety</t>
  </si>
  <si>
    <t>CNT167</t>
  </si>
  <si>
    <t>HSIP-34(109) (30003-3241-94)</t>
  </si>
  <si>
    <t>0B400</t>
  </si>
  <si>
    <t>CNT355</t>
  </si>
  <si>
    <t>State Funded (27955-3554-04)</t>
  </si>
  <si>
    <t>From near SR-2 to West of County Road 750</t>
  </si>
  <si>
    <t>Mill, CIR, BM2 &amp; D</t>
  </si>
  <si>
    <t>CNW112, CNW112</t>
  </si>
  <si>
    <t>STP/HSIP-163(12) (54013-3217-94, 54S163-F8-003)</t>
  </si>
  <si>
    <t>From south of Standifer Gap Road to north of SR-2</t>
  </si>
  <si>
    <t>Concrete Rehab: Full depth PCC pavement repair, Partial depth PCC pavement repair, Load Transfer dowels, Retrofit dowel bars, Resealing Joints, Sealing Random cracks, Grinding Concrete Pavement</t>
  </si>
  <si>
    <t>FDR</t>
  </si>
  <si>
    <t>33I00750059, 33I00750060, 33I00750061, 33I00750063, 33I00750065</t>
  </si>
  <si>
    <t>CNW046, CNW046, CNW046</t>
  </si>
  <si>
    <t>NH-I-75-1(154) (33I075-F3-005, 33I075-F8-003, 33I075-M3-002)</t>
  </si>
  <si>
    <t>Industrial Access Road serving Centurion Stone</t>
  </si>
  <si>
    <t>CNS309</t>
  </si>
  <si>
    <t>State Funded (19960-3560-04)</t>
  </si>
  <si>
    <t>Robertson, Sumner</t>
  </si>
  <si>
    <t>Industrial Access Road serving Project Deepdish in Portland</t>
  </si>
  <si>
    <t>SR-41, Intersection at SR-52, LM 19.45 in Portland - New Construction</t>
  </si>
  <si>
    <t>NHS, None</t>
  </si>
  <si>
    <t>CNS317</t>
  </si>
  <si>
    <t>State Funded (98300-3292-04)</t>
  </si>
  <si>
    <t>State Industrial Access serving Project Dove</t>
  </si>
  <si>
    <t>State Funded (92953-3555-04)</t>
  </si>
  <si>
    <t>State Industrial Access Serving MTD Products, Inc.</t>
  </si>
  <si>
    <t>State Funded (92953-3557-04)</t>
  </si>
  <si>
    <t>Ramp at SR-102 (Almaville Road), Exit 70 (IA)</t>
  </si>
  <si>
    <t>NH-I-24-1(132) (75100-3121-44)</t>
  </si>
  <si>
    <t xml:space="preserve">I-81 </t>
  </si>
  <si>
    <t>Eastbound Truck Climbing Lane at Mile Marker 60</t>
  </si>
  <si>
    <t>Construct truck climbing lane, Eastbound truck climbing lane from just east of the bridge over Patrick Henry Lake to the Airport Parkway (SR-357) interchange</t>
  </si>
  <si>
    <t>CNQ304</t>
  </si>
  <si>
    <t>IM/NH-81-1(119) (82001-3184-44)</t>
  </si>
  <si>
    <t>SR062</t>
  </si>
  <si>
    <t>Western Avenue, From Texas Avenue to Major Avenue in Knoxville</t>
  </si>
  <si>
    <t>SR-62 (Western Avenue), From Texas Avenue to Major Avenue in Knoxville - Reconstruction - Widen 2 Lane to 5 Lane. Including Non-Participating costs for 200' of Mynderse Ave to the R/R Spur serving Gerdau Ameristeel..</t>
  </si>
  <si>
    <t>CNQ297</t>
  </si>
  <si>
    <t>HPP/NH-62(34) (47023-3264-14)</t>
  </si>
  <si>
    <t>From Woodson Drive to Cherokee Trail Interchange (IA)</t>
  </si>
  <si>
    <t>Widening from 4-ln to 6-ln including pedestrian and bicycle facilities.</t>
  </si>
  <si>
    <t>R-STP/NH-115(29) (47026-3280-14)</t>
  </si>
  <si>
    <t>Industrial Access Supporting Tyson Hatchery</t>
  </si>
  <si>
    <t>Add Left Turn Lane and Median Opening on SR-15</t>
  </si>
  <si>
    <t>State Funded (55S015-S3-003)</t>
  </si>
  <si>
    <t>(US-27, Alberta Street), From Litton Road to north of Sheppard Road in Oneida</t>
  </si>
  <si>
    <t>State Funded (76001-3283-04)</t>
  </si>
  <si>
    <t>State Industrial Access Serving Pottery Direct International</t>
  </si>
  <si>
    <t>SIA standard of two 12' lanes with 4' gravel   shoulders. The proposed road will be constructed on a 10" stone base with 3" of base   ("A" mix), 2" of binder ("BM-2" mix) and 1.25" of asphalt surface ("D" mix).</t>
  </si>
  <si>
    <t>State Funded (09946-3465-04)</t>
  </si>
  <si>
    <t xml:space="preserve">SR-63 </t>
  </si>
  <si>
    <t>From West of SR-456 to East of Norma Road (***/PHASE 2)</t>
  </si>
  <si>
    <t>Widen from 2 to 3 lanes</t>
  </si>
  <si>
    <t>HSIP-63(59) (76003-3261-94)</t>
  </si>
  <si>
    <t>near MM 54.9 (March 2021 Flood)</t>
  </si>
  <si>
    <t>work related to March 27, 2021 Flooding at this location</t>
  </si>
  <si>
    <t>CNV277</t>
  </si>
  <si>
    <t>State Funded (19106-4105-04)</t>
  </si>
  <si>
    <t>(Newport Bypass), From SR-9 to Saint Tide Hollow Road (IA)</t>
  </si>
  <si>
    <t>Construction New: 5-Ln. Rural from near SR-9 to near Rankin Rd. and Super 2-Ln. (Interim Build) on 4-Ln. Divided (Ultimate Build) ROW from near Rankin Rd. to near Saint Tide Hollow Rd., Bypass around Newport.</t>
  </si>
  <si>
    <t>Bridge cost  $ 18,830,417.99  Non-NHS</t>
  </si>
  <si>
    <t>CNV233</t>
  </si>
  <si>
    <t>NH-35(38) (15008-3231-14)</t>
  </si>
  <si>
    <t>From SR-1 to Poplar Avenue</t>
  </si>
  <si>
    <t>CNV911, CNV911</t>
  </si>
  <si>
    <t>NH/HSIP-57(86) (79028-3274-94, 79028-8274-14)</t>
  </si>
  <si>
    <t>Gibson, Carroll</t>
  </si>
  <si>
    <t>From west of Cades-Atwood Road to East of SR-77 (IA)</t>
  </si>
  <si>
    <t>Widen 2-ln to 4-ln with portions on new alignment</t>
  </si>
  <si>
    <t>Bridge cost $ 498,612.20</t>
  </si>
  <si>
    <t>CNV282</t>
  </si>
  <si>
    <t>R-NH-76(65) (09009-3234-14)</t>
  </si>
  <si>
    <t>From Big Limestone Road/McInturff Road to LM 2.02 (RSAR)</t>
  </si>
  <si>
    <t>Clearing and Grubbing, Earthwork, Drainage, Pavement Removal, Paving, Signing, Pavement Markings</t>
  </si>
  <si>
    <t>CNV295</t>
  </si>
  <si>
    <t>HSIP-34(91) (90002-3259-94)</t>
  </si>
  <si>
    <t>From SR-14 to SR-1</t>
  </si>
  <si>
    <t>STP/HSIP-57(87) (79028-3275-94, 79028-8275-14)</t>
  </si>
  <si>
    <t>(New Salem Highway), From near I-24 to SR-96 (Old Fort Parkway) in Murfreesboro (IA)</t>
  </si>
  <si>
    <t>CNV203</t>
  </si>
  <si>
    <t>STP/HIP-M-99(64) (75013-3251-14)</t>
  </si>
  <si>
    <t>(Burgess Falls Road), Intersection at West Cemetery Road</t>
  </si>
  <si>
    <t>CNU270</t>
  </si>
  <si>
    <t>R-HSIP-135(18) (71011-3233-94)</t>
  </si>
  <si>
    <t>Intersection at SR-49, LM 7.5 - 7.9</t>
  </si>
  <si>
    <t>CNU246</t>
  </si>
  <si>
    <t>HSIP-25(49) (74018-3207-94)</t>
  </si>
  <si>
    <t>From near Bel-Air Road to near SR-321 (Ooltewah-Ringgold Road) (IA)</t>
  </si>
  <si>
    <t>Widen existing 2-lane to 4 12' travel lanes with a continuous 12' center turn lane along with curb and gutter, including pedestrian facilities.</t>
  </si>
  <si>
    <t>STP-320(9) (33057-3226-14)</t>
  </si>
  <si>
    <t xml:space="preserve">SR-317 </t>
  </si>
  <si>
    <t>(Bonny Oaks Drive), From Near Adamson Circle to West of Bonnyshire Drive (IA) (#2 Priority)</t>
  </si>
  <si>
    <t>Widen to 4-ln and 12' lanes with a 12' continuous center turn lane and  5' sidewalks on either side or a single 10' multiuse path.</t>
  </si>
  <si>
    <t xml:space="preserve">SR-365 </t>
  </si>
  <si>
    <t>(West Main Street), From SR-5 (US-45) to Church Avenue (IA)</t>
  </si>
  <si>
    <t>Sumner, Davidson</t>
  </si>
  <si>
    <t xml:space="preserve">SR-386 </t>
  </si>
  <si>
    <t>(Vietnam Veterans Boulevard), From near I-65 to near SR-6 (US-31E) (Phase 1) (IA)</t>
  </si>
  <si>
    <t>Transit managed lanes and widening</t>
  </si>
  <si>
    <t>NH-386(20) (19180-3215-14, 83076-3252-14)</t>
  </si>
  <si>
    <t>Gina Pointer</t>
  </si>
  <si>
    <t xml:space="preserve">I-124 </t>
  </si>
  <si>
    <t>From the I-24 Interchange to South of the Tennessee River Bridge</t>
  </si>
  <si>
    <t>I-124, From the I-24 Interchange to South of the Tennessee River Bridge - Widen - Add Lanes</t>
  </si>
  <si>
    <t>CNP230</t>
  </si>
  <si>
    <t>NH-I-124-3(81) (33006-3135-44)</t>
  </si>
  <si>
    <t>Arran Addington</t>
  </si>
  <si>
    <t xml:space="preserve">SR-331 </t>
  </si>
  <si>
    <t>(Tazewell Pike), Intersection at SR-131(Emory Road)</t>
  </si>
  <si>
    <t>CNN282</t>
  </si>
  <si>
    <t>STP-331(6) (47186-3211-14)</t>
  </si>
  <si>
    <t>From Manufacturers Road(Olgiati Bridge) to SR-8(US-127, Signal Mountain Boulevard) in Chattanooga</t>
  </si>
  <si>
    <t>SR-29, From Manufacturers Rd(Olgiati Bridge) to SR-8(Signal Mtn Blvd) in Chattanooga - Reconstruction.</t>
  </si>
  <si>
    <t>CNK233</t>
  </si>
  <si>
    <t>NHE-29(48) (33037-3230-14)</t>
  </si>
  <si>
    <t>South Parkway East</t>
  </si>
  <si>
    <t>02807</t>
  </si>
  <si>
    <t>South Parkway East, Intersection at Cummings Street</t>
  </si>
  <si>
    <t>Intersection Improvements and signals</t>
  </si>
  <si>
    <t>CNQ237</t>
  </si>
  <si>
    <t>HSIP-2807(7) (79947-3403-94)</t>
  </si>
  <si>
    <t>Van Stovall</t>
  </si>
  <si>
    <t>Oakland Road</t>
  </si>
  <si>
    <t>05580</t>
  </si>
  <si>
    <t>Oakland Road, SR-13(US-79) to approximately 0.5 miles Northwest</t>
  </si>
  <si>
    <t>Oakland Road, From SR-13 (US-79) to Approximately 0.5 miles Northwest - Realignment</t>
  </si>
  <si>
    <t>CNQ340</t>
  </si>
  <si>
    <t>STP-M-9301(21) (63945-3485-54)</t>
  </si>
  <si>
    <t xml:space="preserve">SR-101 </t>
  </si>
  <si>
    <t>(Peavine Rd), From Lakeview Drive to East of Westchester Drive/Catoosa Boulevard in Fairfield Glade</t>
  </si>
  <si>
    <t>Widen existing 2 lanes to 4 12' travel lanes with a continuous 12' center turn lane along with curb and gutter, varying paved shoulders; bike path width and 5' sidewalks on both sides.</t>
  </si>
  <si>
    <t>CNQ921</t>
  </si>
  <si>
    <t>R-STP-101(17) (18038-3242-14)</t>
  </si>
  <si>
    <t>From SR-106(US-431, Franklin Pike) to SR-11(US-31A, Verona Avenue) in Lewisburg (EPD)</t>
  </si>
  <si>
    <t>Widen 2; 3-ln to 5-ln</t>
  </si>
  <si>
    <t>CNQ346</t>
  </si>
  <si>
    <t>STP/NH-50(27) (59006-3221-14)</t>
  </si>
  <si>
    <t>Mine Lick Creek Road, Industrial Access Road serving Project Victor in Cookeville</t>
  </si>
  <si>
    <t>Reconstruct approx. 3500 ft. of Mine Lick Creek Road from near Heartland Lane to north of Old Stewart Road</t>
  </si>
  <si>
    <t>CNP247</t>
  </si>
  <si>
    <t>State Funded (71952-3543-04)</t>
  </si>
  <si>
    <t>From North of SR-99 to Williamson County Line</t>
  </si>
  <si>
    <t>I-65, From North of SR-99 to Williamson County Line - Resurfacing and Bridge Deck Repair</t>
  </si>
  <si>
    <t>Mill 1.25", 65 lbs/sy Thin Lift CS, 110 lbs/sy OGFC</t>
  </si>
  <si>
    <t>CNP297, CNP297</t>
  </si>
  <si>
    <t>NH-I-65-2(108) (60001-4153-04, 60001-8153-44)</t>
  </si>
  <si>
    <t>Bunker Hill Road to SR-15 (US-64/Pulaski bypass)</t>
  </si>
  <si>
    <t>widen to 5-lanes with center turn lane</t>
  </si>
  <si>
    <t>CNP927</t>
  </si>
  <si>
    <t>STP/NH-7(16) (28002-3223-14)</t>
  </si>
  <si>
    <t>From US 11E (SR 34) Near Bristol Motor Speedway to US 11W(SR 1) Near Pinnacle Parkway (IA)</t>
  </si>
  <si>
    <t>Widen existing Bethel Drive, Carden Hollow Road, and Walnut Hill Road to 12 foot lanes and 10 foot shoulders.  Widen Exide Drive and SR-126 to 3-12 foot lanes with 10 foot shoulders.</t>
  </si>
  <si>
    <t>(East Brainerd Road), From East of Graysville Road to East of Bel-Air Road</t>
  </si>
  <si>
    <t>CNN383</t>
  </si>
  <si>
    <t>STP-320(4) (33057-3224-14)</t>
  </si>
  <si>
    <t>From SR-34 in Bulls Gap to South of Speedwell Rd/Old Hwy 66 (IA)</t>
  </si>
  <si>
    <t>Widen existing 2 (10 ft) lanes to 2 (12 ft) lanes</t>
  </si>
  <si>
    <t>Interchange at I-275 (I-40 Westbound Approach) (IA)</t>
  </si>
  <si>
    <t>Interchange improvements on I-40W from I-275 to near SR-115 (US-129).</t>
  </si>
  <si>
    <t>Interchange at I-640/275 (Sharps Gap) (IA)</t>
  </si>
  <si>
    <t>Interchange reconstruction along with addition of auxiliary lanes in each direction on I-75</t>
  </si>
  <si>
    <t>From SR-349 (Warrensburg Road) near Pates Lane to SR-34 (US-11E) (EPD) (IA)</t>
  </si>
  <si>
    <t>Construct 5-ln on 4-ln divided ROW on new alignment</t>
  </si>
  <si>
    <t>(Kingston Pike), Intersection at SR-332 (Northshore Drive) (IA)</t>
  </si>
  <si>
    <t>Intersection improvements including additional turn lanes and/or storage lengths on all approaches. Project also includes access management and pedestrian facility improvements up to adjacent intersections in each direction as well as replacing the existing bridge over Fourth Creek.</t>
  </si>
  <si>
    <t>From SR-73 (Lamar Alexander Pkwy) to SR-35 (Hall Road) (IA)</t>
  </si>
  <si>
    <t>Widen from four to six lanes</t>
  </si>
  <si>
    <t>NH-115(60) (05005-3251-14)</t>
  </si>
  <si>
    <t>(US-31W, North Main Street), From Fannin Drive to Old Stone Bridge Road, including the CSX R/R Overpass Structure (IA)</t>
  </si>
  <si>
    <t>Widen to 5 Lanes and replace Railroad Structure.</t>
  </si>
  <si>
    <t>Bradley, Hamilton</t>
  </si>
  <si>
    <t>From North of SR-2 in Hamilton County to near SR-311 in Bradley County (IA)</t>
  </si>
  <si>
    <t>WIDEN I-75 FROM 4 TO 6 LANES FROM APD-40/SR 311 (EXIT 20) TO HAMILTON COUNTY LINE. FULL PROJECT EXTENDS TO US 64 IN HAMILTON COUNTY; DETAILS ON THE PORTION IN HAMILTON COUNTY CAN BE FOUND IN THE TIP FOR THE CHATTANOOGA/HAMILTON COUNTY/NORTH GEORGIA TRANSPORTATION PLANNING ORGANIZATION.</t>
  </si>
  <si>
    <t>NH-I-75-1(146) (06001-3182-44, 33005-3182-44)</t>
  </si>
  <si>
    <t>From Old Hickory Boulevard to I-65, Exit 40-Exit-44 (IA)</t>
  </si>
  <si>
    <t>Widen From 4 to 6 Lanes</t>
  </si>
  <si>
    <t>From approximately 1 mile west of I-40 Interchange to near SR-341 (Roy Messer Highway) (including an acceleration lane on I-40 WB) (IA)</t>
  </si>
  <si>
    <t>From SR-12 to I-24 (Spot Improvements - TPR Option 4) (IA)</t>
  </si>
  <si>
    <t>Widening to 3-ln. 1 through lane in each direction and 1 through lane in altering directions</t>
  </si>
  <si>
    <t>STP-49(29) (11008-3226-14)</t>
  </si>
  <si>
    <t>Industrial Access Road serving Central Distributors</t>
  </si>
  <si>
    <t>CNS367</t>
  </si>
  <si>
    <t>State Funded (57946-3471-04)</t>
  </si>
  <si>
    <t>From Mississippi State Line to Millbranch Road Overpass</t>
  </si>
  <si>
    <t>79I00550003, 79I00550017, 79I00550021</t>
  </si>
  <si>
    <t>CNS361, CNS361</t>
  </si>
  <si>
    <t>NH-I-55-1(134) (79004-4165-04, 79004-8165-44)</t>
  </si>
  <si>
    <t>From near SR-131 (Lovell Rd.) to near I-140</t>
  </si>
  <si>
    <t>NH-I-40-7(183) (47I040-F8-002)</t>
  </si>
  <si>
    <t xml:space="preserve">SR-397 </t>
  </si>
  <si>
    <t>(Mack Hatcher Parkway West), From South of SR-96 West of Franklin to East of SR-106 (US-431) North of Franklin (IA)</t>
  </si>
  <si>
    <t>Construct 4-lane, median divided facility; the initial phase will construct a 2-lane with a full build-out at each intersection. This project includes curb and gutter, traffic signals, and a multi-use path.</t>
  </si>
  <si>
    <t>CNS060</t>
  </si>
  <si>
    <t>R-STP/HPP-NH-397(10) (94092-3231-14)</t>
  </si>
  <si>
    <t xml:space="preserve">SR-69 </t>
  </si>
  <si>
    <t>From Hardin County Line to SR-22</t>
  </si>
  <si>
    <t>2" Mill, 2" B-M2, 0.8" TLD</t>
  </si>
  <si>
    <t>NH/HSIP-69(105) (55S069-F3-002, 55S069-F8-002)</t>
  </si>
  <si>
    <t>From West of SR-6 to near Campbell Road</t>
  </si>
  <si>
    <t>94I00650043, 94I00650045, 94I00650047, 94I00650048, 94SR8400045, 94SR8400046, 94SR8400049, 94SR8400050, 94SR8400051, 94SR8400052, 94SR8400053, 94SR8400054, 94SR8400055, 94SR8400056, 94SR8400057, 94SR8400058, 94SR8400063, 94SR8400064, 94SR8400065, 94SR8400066</t>
  </si>
  <si>
    <t>CNR305, CNR305</t>
  </si>
  <si>
    <t>NH-I-840(9) (94840-4142-04, 94840-8142-44)</t>
  </si>
  <si>
    <t>Greg Hamilton</t>
  </si>
  <si>
    <t>From South of Dry Fork Creek to South of Cumberland River</t>
  </si>
  <si>
    <t>Widen from 2-ln to 5-ln, with shoulders and ditches for approximately 3.25 miles from beginning of project south of creek, and with curb and gutter for approximately last 0.50 mile to south of river</t>
  </si>
  <si>
    <t>CNR273</t>
  </si>
  <si>
    <t>NH-109(32) (95012-3225-14)</t>
  </si>
  <si>
    <t>From Old Covington Pike to SR-385 (Paul Barrett Pkwy)</t>
  </si>
  <si>
    <t>Widen from 2 lanes to 4 and 5 lanes</t>
  </si>
  <si>
    <t>CNR252</t>
  </si>
  <si>
    <t>R-STP-14(62) (79022-3232-14)</t>
  </si>
  <si>
    <t>From Old Hwy 431 to Walling Road</t>
  </si>
  <si>
    <t>Widen from 2-ln to 4-ln divided</t>
  </si>
  <si>
    <t>CNR274</t>
  </si>
  <si>
    <t>STP-65(10) (74010-3231-14)</t>
  </si>
  <si>
    <t>Intersection of SR-92 / Dickey Road to Grapevine Hollow Road</t>
  </si>
  <si>
    <t>Construct 5-ln on 4-ln divided ROW</t>
  </si>
  <si>
    <t>CNR275</t>
  </si>
  <si>
    <t>STP-35(64) (45007-3222-14)</t>
  </si>
  <si>
    <t>Sam Cardwell</t>
  </si>
  <si>
    <t>SR-149, From River Road to SR-13; SR-13, SR-149 to Zinc Plant Road</t>
  </si>
  <si>
    <t>Widen from 2-ln to 5-ln curb and gutter section</t>
  </si>
  <si>
    <t>CNR279</t>
  </si>
  <si>
    <t>HPP/STP-149(12) (63023-3240-14)</t>
  </si>
  <si>
    <t>(US-231, Huntsville Hwy), From SR-110 to south of Bridge over Elk River (IA)</t>
  </si>
  <si>
    <t>Signal system upgrades and access management.</t>
  </si>
  <si>
    <t>Davidson, Sumner</t>
  </si>
  <si>
    <t>From Near Rivergate Parkway to Near SR-41 (US-31W) (IA) Section 1</t>
  </si>
  <si>
    <t>Widen from 4 to 6 Lanes</t>
  </si>
  <si>
    <t>NH-I-65-3(129) (19012-3163-44, 83001-3146-44)</t>
  </si>
  <si>
    <t>From near SR-257 (Bethel Road) to near SR-25 (Main Street) (IA) Section 3</t>
  </si>
  <si>
    <t>Ramp at SR-266 (Sam Ridley Parkway), Exit 66 (IA)</t>
  </si>
  <si>
    <t>NH-I-24-1(131) (75100-3120-44)</t>
  </si>
  <si>
    <t>Ramp at SR-10 (South Church Street), Exit 81 (IA)</t>
  </si>
  <si>
    <t>NH-I-24-1(133) (75100-3122-44)</t>
  </si>
  <si>
    <t>02013</t>
  </si>
  <si>
    <t>Ramp at Joe B. Jackson Parkway, Exit 84 (IA)</t>
  </si>
  <si>
    <t>NH-I-24-1(134) (75100-3123-44)</t>
  </si>
  <si>
    <t>State Industrial Access Serving Project Bear</t>
  </si>
  <si>
    <t>State Funded (75953-3569-04)</t>
  </si>
  <si>
    <t>State Industrial Access serving Project Advantage (Advanex Americas, Inc)</t>
  </si>
  <si>
    <t>The proposed improvement will include a new standard SIA road parallel to the existing Lowe's Driveway. A portion of Lowe's Driveway from Hester Drive will be scarified to allow the improvement and add 2 driveways to provide access to Lowe's.  The new road will end to the Cul-De-Sac; location will be determined upon review of Project Advantage Site Plan. The length of the road project is estimated at about 1,795 feet (0.34 miles).</t>
  </si>
  <si>
    <t>State Funded (74ACIT-S3-002)</t>
  </si>
  <si>
    <t>State Industrial Access Serving Project DV</t>
  </si>
  <si>
    <t>Two Mile Road (Local Route 0A336) will be improved to SIA standards of two 12' lanes with 4' gravel shoulders on a 10" stone base with 3" of base ("A" mix), 2" of binder ("BM-2" mix) and 1.25" of asphalt surface ("D" mix) from the intersection with State Route (SR) 46 approximately 0.38 miles.</t>
  </si>
  <si>
    <t>State Funded (22953-3583-04)</t>
  </si>
  <si>
    <t xml:space="preserve">SR-196 </t>
  </si>
  <si>
    <t>Industrial Access Support serving Project Iron Giant</t>
  </si>
  <si>
    <t>On SR-196 from I-40 WB Ramps to Main St/Loosahatchie Rd: Widen existing road to 2-12' lanes with 4' paved shoulders. Widen existing road to accommodate a right turn lane onto I-40 WB ramp</t>
  </si>
  <si>
    <t>State Funded (24S196-S3-002)</t>
  </si>
  <si>
    <t>From Mooresburg to Adams Lane (EPD) (IA)</t>
  </si>
  <si>
    <t>Widen 2-ln to 3-ln.</t>
  </si>
  <si>
    <t>37SR0310005</t>
  </si>
  <si>
    <t>STP/HPP-31(12) (37022-3219-14)</t>
  </si>
  <si>
    <t>Industrial Access Supporting Nashville Fabricators and Engineers, From near LM 1.74 to near LM 2.37 in Ashland City</t>
  </si>
  <si>
    <t>Roadway and Driveway access improvements</t>
  </si>
  <si>
    <t>State Funded (11005-3234-04)</t>
  </si>
  <si>
    <t>Intersection at SR-392 (Milo Lemert Parkway) and SR-101 (Peavine Road)</t>
  </si>
  <si>
    <t>Safety Improvements with Roundabout</t>
  </si>
  <si>
    <t>STP-SIP-1(443) (18003-3245-94)</t>
  </si>
  <si>
    <t>From Humphreys County Line to Dickson County Line</t>
  </si>
  <si>
    <t>41I00400027, 41I00400028, 41I00400029, 41I00400030</t>
  </si>
  <si>
    <t>NH-I-40-3(172) (41I040-F8-002, 41I040-M3-003)</t>
  </si>
  <si>
    <t>From Mississippi River Bridge (MM 0.76) to near Rest Area</t>
  </si>
  <si>
    <t>23I01550005, 23I01550006, 23I01550007, 23I01550008, 23I01550009, 23I01550010</t>
  </si>
  <si>
    <t>NH-I-155-2(121) (23001-4178-04, 23001-8176-44)</t>
  </si>
  <si>
    <t xml:space="preserve">I-240 </t>
  </si>
  <si>
    <t>From I-40 to I-55</t>
  </si>
  <si>
    <t>79I00550038, 79I02400035, 79I02400036, 79I02400067</t>
  </si>
  <si>
    <t>NH-I-240-1(296) (79I240-F8-002, 79I240-M3-003)</t>
  </si>
  <si>
    <t>From SR-6 to near SR-112</t>
  </si>
  <si>
    <t>19SR0120005</t>
  </si>
  <si>
    <t>HSIP-12(65) (19S012-F3-003, 19S012-M3-004, 19S012-M8-003)</t>
  </si>
  <si>
    <t>From west of Harpeth Valley Road to east of Hillwood Boulevard</t>
  </si>
  <si>
    <t>19SR0010007</t>
  </si>
  <si>
    <t>HSIP-1(456) (19S001-F3-002, 19S001-M3-004, 19S001-M8-002)</t>
  </si>
  <si>
    <t>State Industrial Access serving Project Protein</t>
  </si>
  <si>
    <t>The roadway will consist of 2 x 12' lanes with 4' gravel shoulders. The proposed road improvements will be constructed on a 10" stone base with 3" of base ("A" mix), 2" of binder ("BM-2" mix) and 1.25" of asphalt surface ("D" mix). The construction phase will include all striping, signing, and installation of safety features.</t>
  </si>
  <si>
    <t>State Funded (04945-3453-04)</t>
  </si>
  <si>
    <t>From near SR-136 to near Falling Water River</t>
  </si>
  <si>
    <t>CNV316</t>
  </si>
  <si>
    <t>NH-I-40-6(180) (71I040-F8-002)</t>
  </si>
  <si>
    <t>From Ozone Road to Roane County Line</t>
  </si>
  <si>
    <t>CNV315</t>
  </si>
  <si>
    <t>NH-I-40-6(181) (18I040-F8-003)</t>
  </si>
  <si>
    <t>From Fayette County Line to west of Douglas Road Underpass</t>
  </si>
  <si>
    <t>38I00400009, 38I00400010</t>
  </si>
  <si>
    <t>CNV345, CNV345</t>
  </si>
  <si>
    <t>NH-I-40-1(369) (38I040-F8-002, 38I040-M3-003)</t>
  </si>
  <si>
    <t>From near SR-357 to near SR-394</t>
  </si>
  <si>
    <t>Mill, C, OGFC, OGFCE - Sho</t>
  </si>
  <si>
    <t>82I00810031, 82I00810032</t>
  </si>
  <si>
    <t>CNV335, CNV335</t>
  </si>
  <si>
    <t>NH-I-81-1(132) (82I081-F8-002, 82I081-M3-003)</t>
  </si>
  <si>
    <t>From Tennessee River Bridge to near Hotchkiss Valley Road East</t>
  </si>
  <si>
    <t>Mill, C, OGFC</t>
  </si>
  <si>
    <t>CNV346</t>
  </si>
  <si>
    <t>NH-I-75-2(46) (53I075-F8-002)</t>
  </si>
  <si>
    <t>From west of Martin Springs Road Exit to East of Big Fiery Gizzard Creek</t>
  </si>
  <si>
    <t>Cold Plane @ 1.5" (Rd &amp; Shlds.), Thin Lift "CS" Mix @ 65#/sy (.5") (Rdwy. &amp; 2' Shlds.) &amp;"D" Mix @ 132.5 #/sy (1.25")(Rdwy. &amp; Inside Shld.)</t>
  </si>
  <si>
    <t>Cold Plane or Thin Lift or OGFC</t>
  </si>
  <si>
    <t>CNV314</t>
  </si>
  <si>
    <t>NH-I-24-2(186) (58I024-F8-003)</t>
  </si>
  <si>
    <t>From near SR-24 to near 46th Avenue</t>
  </si>
  <si>
    <t>CNV317</t>
  </si>
  <si>
    <t>NH-I-40-3(171) (19I040-F8-002)</t>
  </si>
  <si>
    <t>From I-840 to Williamson County Line</t>
  </si>
  <si>
    <t>CNV319</t>
  </si>
  <si>
    <t>NH-I-40-3(173) (22I040-F8-002)</t>
  </si>
  <si>
    <t>From Dickson County Line to Cheatham County Line</t>
  </si>
  <si>
    <t>NH-I-40-3(174) (94I040-F8-002)</t>
  </si>
  <si>
    <t>Near Baker Road to east of Medical Center Parkway</t>
  </si>
  <si>
    <t>75I00240017</t>
  </si>
  <si>
    <t>CNV331, CNV331</t>
  </si>
  <si>
    <t>NH-I-24-1(137) (75I024-F8-002, 75I024-M3-005)</t>
  </si>
  <si>
    <t>Kentucky State Line to east of SR-13</t>
  </si>
  <si>
    <t>CNV330</t>
  </si>
  <si>
    <t>NH-I-24-9(96) (63I024-F8-002)</t>
  </si>
  <si>
    <t>From near MM 8 to east of Liepers Creek Road Overpass</t>
  </si>
  <si>
    <t>Mill, CW &amp; OGFC up to Copperas Branch Bridge, then Mill &amp; 411D for remainder of project</t>
  </si>
  <si>
    <t>Mill, CW &amp; OGF / Mill &amp; 411D</t>
  </si>
  <si>
    <t>94SR8400027, 94SR8400096, 94SR8400097, 94SR8400099, 94SR8400100, 94SR8400101, 94SR8400103, 94SR8400109, 94SR8400110</t>
  </si>
  <si>
    <t>CNV337, CNV337, CNV337</t>
  </si>
  <si>
    <t>NH-I-840(20) (94I840-F3-004, 94I840-F8-002, 94I840-M3-003)</t>
  </si>
  <si>
    <t>From north of SR-11 (Exit 22) to Maury County Line</t>
  </si>
  <si>
    <t>Mill, CW &amp; OGFC</t>
  </si>
  <si>
    <t>CNV329</t>
  </si>
  <si>
    <t>NH-I-65-1(77) (59I065-F8-002)</t>
  </si>
  <si>
    <t>From McNairy County Line to Henderson County Line</t>
  </si>
  <si>
    <t>STP/HSIP-22(96) (12S022-F3-003, 12S022-F8-003)</t>
  </si>
  <si>
    <t>From Hardeman County Line to west of Luther Ingle Road</t>
  </si>
  <si>
    <t>STP/HSIP-57(80) (55008-3245-94, 55008-8245-14)</t>
  </si>
  <si>
    <t>M19LTHQ_R3ISR_SWNDRCLN</t>
  </si>
  <si>
    <t>CNT906, CNT906</t>
  </si>
  <si>
    <t>State Funded (98303-4101-04)</t>
  </si>
  <si>
    <t>From Crucifer Road to near Sea Horse Drive</t>
  </si>
  <si>
    <t>CNU037, CNU037</t>
  </si>
  <si>
    <t>NH/HSIP-20(76) (39003-3282-94, 39003-8282-14)</t>
  </si>
  <si>
    <t>From Near Perkins Extended to I-240 Interchange</t>
  </si>
  <si>
    <t>CNV910, CNV910</t>
  </si>
  <si>
    <t>STP-NH/HSIP-57(79) (79027-3220-94, 79027-8220-14)</t>
  </si>
  <si>
    <t>SR-91 EXT</t>
  </si>
  <si>
    <t>SR091</t>
  </si>
  <si>
    <t>From SR-67 (US-321) to SR-37 (US-19E) (IA)</t>
  </si>
  <si>
    <t>Resurface and restripe existing 5-lane, reconstruct 4-lane to 5-lane, add curb and gutter section, add sidewalk section, reconfigure intersection of N. Roan St. and E. Elk Ave.</t>
  </si>
  <si>
    <t>CNV914</t>
  </si>
  <si>
    <t>HPP/STP-91(31) (10066-3205-14)</t>
  </si>
  <si>
    <t>(General Carl W. Stiner Highway), From Near Frontier Road/Woodson Lane to Near Claiborne County Line (IA)</t>
  </si>
  <si>
    <t>Widen From 2-LN to 5-LN</t>
  </si>
  <si>
    <t>CNV257</t>
  </si>
  <si>
    <t>APD-63(55) (07008-3236-64)</t>
  </si>
  <si>
    <t>From Campbell County Line to Hall Lane (IA)</t>
  </si>
  <si>
    <t>APD-63(6) (13005-3221-64)</t>
  </si>
  <si>
    <t>Innocent Amara</t>
  </si>
  <si>
    <t>Ramps at Brick Church Pike (Ramp Queue)</t>
  </si>
  <si>
    <t>Signal installation with route improvements and high friction resurfacing. Signal on Brick Church Pike from LM 2.168 to LM 2.340.</t>
  </si>
  <si>
    <t>CNV322</t>
  </si>
  <si>
    <t>HSIP-155(28) (19074-3259-94)</t>
  </si>
  <si>
    <t>State Industrial Access serving Project Night Sky</t>
  </si>
  <si>
    <t>New 4-lane roadway, will include 4-ft shoulders with an 18-ft. grass median.</t>
  </si>
  <si>
    <t>CNV312</t>
  </si>
  <si>
    <t>State Funded (60946-3457-04)</t>
  </si>
  <si>
    <t>From LM 5.28 - 5.35</t>
  </si>
  <si>
    <t>STP-136(22) (71012-8229-14)</t>
  </si>
  <si>
    <t xml:space="preserve">SR-299 </t>
  </si>
  <si>
    <t>From west of I-40 Interchange to east of I-40 Interchange</t>
  </si>
  <si>
    <t>STP-299(13) (18S299-F8-002)</t>
  </si>
  <si>
    <t>From Ramp to I-40 to Cumberland County Line</t>
  </si>
  <si>
    <t>Bundled with Region 2 Interstate Resurfacing Project PIN 128858.00;  Mill &amp; 411D</t>
  </si>
  <si>
    <t>STP-299(12) (73S299-F8-002)</t>
  </si>
  <si>
    <t>From east of bridge over East Piney Road to bridge over I-840</t>
  </si>
  <si>
    <t>22I00400021, 22I00400022</t>
  </si>
  <si>
    <t>CNU009, CNU009</t>
  </si>
  <si>
    <t>NH-I-40-3(166) (22001-4191-04, 22001-8191-44)</t>
  </si>
  <si>
    <t>From Shelby County Line to west of SR-59</t>
  </si>
  <si>
    <t>24I00400005, 24I00400006</t>
  </si>
  <si>
    <t>CNU366, CNU366</t>
  </si>
  <si>
    <t>NH-I-40-1(360) (24001-4151-04, 24001-8151-44)</t>
  </si>
  <si>
    <t>From near Welcome Center Road to Washington County Line</t>
  </si>
  <si>
    <t>CNU060</t>
  </si>
  <si>
    <t>NH-I-26(75) (82084-8133-44)</t>
  </si>
  <si>
    <t>(Eastbound Only), From West of Falling Water River Bridge to ramp from SR-24</t>
  </si>
  <si>
    <t>71I00400041</t>
  </si>
  <si>
    <t>CNU358, CNU358</t>
  </si>
  <si>
    <t>NH-I-40-6(177) (71100-4128-04, 71100-8128-44)</t>
  </si>
  <si>
    <t>(East Emory Road), From near SR-33 to near SR-331 (IA)</t>
  </si>
  <si>
    <t>Widening 2 lanes to 4 lanes with median and; or center turn lane, including bicycle; pedestrian facilities</t>
  </si>
  <si>
    <t>(Portland Bypass), from existing SR-109, south of Portland, to SR-52, west of Portland (IA)</t>
  </si>
  <si>
    <t>NH-109(43) (83012-3213-14)</t>
  </si>
  <si>
    <t>Hickman, Dickson</t>
  </si>
  <si>
    <t>From Near SR-100 in Hickman County to Near Abiff Road in Dickson County (IA) Section 2</t>
  </si>
  <si>
    <t>Widen from 3 to 5 lanes</t>
  </si>
  <si>
    <t>STP-46(40) (22004-3251-14, 41050-3214-14)</t>
  </si>
  <si>
    <t>From I-81 to French Broad River</t>
  </si>
  <si>
    <t>Mill, C, OGFC, OGFC-E-Sho</t>
  </si>
  <si>
    <t>45I00400012, 45I00400015, 45I00400017, 45I00400018</t>
  </si>
  <si>
    <t>CNT402, CNT402</t>
  </si>
  <si>
    <t>NH-I-40-8(177) (45002-4150-04, 45002-8150-44)</t>
  </si>
  <si>
    <t>Giles, Marshall</t>
  </si>
  <si>
    <t>From SR-15 (US-64) to near SR-11 (US-31A) in Marshall County</t>
  </si>
  <si>
    <t>28I00650039, 59I00650001, 59I00650002</t>
  </si>
  <si>
    <t>CNT400, CNT400, CNT400</t>
  </si>
  <si>
    <t>NH-I-65-1(75) (28001-4185-04, 28001-8185-44, 59001-4135-04)</t>
  </si>
  <si>
    <t>From east of SR-22 to near the Chesterfield By-Pass</t>
  </si>
  <si>
    <t>39SR0200015, 39SR0200017, 39SR0200018</t>
  </si>
  <si>
    <t>CNU037, CNU037, CNU037</t>
  </si>
  <si>
    <t>STP-NH/HSIP-20(77) (39003-3283-94, 39003-4283-04, 39003-8283-14)</t>
  </si>
  <si>
    <t>M19LTHQ_R1ISR_HFST (Various Interstate and SRs - High Friction Surface Treatment)</t>
  </si>
  <si>
    <t>High Friction Surface Treatment on Various Interstate and State Routes in Knox, Loudon, and Washington Counties</t>
  </si>
  <si>
    <t>CNU901</t>
  </si>
  <si>
    <t>State Funded (98100-4137-04)</t>
  </si>
  <si>
    <t>Franklin, Coffee, Grundy</t>
  </si>
  <si>
    <t>From west of Rutledge Ford Road through Coffee County to west of I-24 in Grundy County.</t>
  </si>
  <si>
    <t>Mill &amp; 411D/CIR &amp; D</t>
  </si>
  <si>
    <t>CNV015, CNV015, CNV015</t>
  </si>
  <si>
    <t>State Funded (16006-4207-04)</t>
  </si>
  <si>
    <t>Tionenji Sitambuli</t>
  </si>
  <si>
    <t>(Wilma Rudolph Blvd), From Holiday Drive to Alfred Thun Road in Clarksville (RSA)</t>
  </si>
  <si>
    <t>Turn Lanes with Signals</t>
  </si>
  <si>
    <t>CNT378</t>
  </si>
  <si>
    <t>HSIP-13(58) (63011-3245-94)</t>
  </si>
  <si>
    <t>0B266</t>
  </si>
  <si>
    <t>Industrial Access Road serving Project DeLorean in Lebanon</t>
  </si>
  <si>
    <t>Extension of Genesco Parkway from existing north end to Callis Road in Lebanon</t>
  </si>
  <si>
    <t>CNT388</t>
  </si>
  <si>
    <t>State Funded (95950-3581-04)</t>
  </si>
  <si>
    <t>Cumberland, Fentress</t>
  </si>
  <si>
    <t>From near North Lowe Road to near Little Road, north of SR-62 (IA)</t>
  </si>
  <si>
    <t>Widen from existing 2 lane to a 4 to 5 lane typical sections.</t>
  </si>
  <si>
    <t>Bridge cost  $ 35,720,399.26</t>
  </si>
  <si>
    <t>CNV300, CNV300</t>
  </si>
  <si>
    <t>STP/HPP/NH-28(38) (18008-3231-14, 25001-3294-14)</t>
  </si>
  <si>
    <t>From near Abiff Road to near Turkey Creek Road (IA) - Section 1</t>
  </si>
  <si>
    <t>STP-46(41) (22S046-F3-003)</t>
  </si>
  <si>
    <t>(Relocated Alcoa Highway), From Hunt Road Interchange, South of Airport Road to Existing SR-115 at South Singleton Station Road</t>
  </si>
  <si>
    <t>SR-115 (Reloc Alcoa Hwy), Hunt Rd Interchange, S of Airport Rd to Exist SR-115 at South Singleton Station Rd-Preliminary Engineering</t>
  </si>
  <si>
    <t>Location and Environmental Study</t>
  </si>
  <si>
    <t>Proposed SR-109 Portland Bypass</t>
  </si>
  <si>
    <t>Foothills Mall Drive</t>
  </si>
  <si>
    <t>Foothills Mall Drive extension from SR-115 (US-129) to Foch Street</t>
  </si>
  <si>
    <t>Project will provide a connecting roadway with a 3-lane cross section with curb and gutter from US-129 where it will tie into the intersection at Foothills Mall Drive, to a new intersection on Foch Street (approximately 2100').</t>
  </si>
  <si>
    <t>STP/HIP-M-9112(20) (05LPLM-F3-048)</t>
  </si>
  <si>
    <t>Astoria Avenue</t>
  </si>
  <si>
    <t>0M487</t>
  </si>
  <si>
    <t>Naval Facility Connector (Astoria Avenue), From south of Navy Road to Hornet Avenue</t>
  </si>
  <si>
    <t>Extend a two lane access road with a grass median, curb and gutter, sidewalks and bike lanes from the Millington Jetport to the U.S. Naval support base's main entrance on SR-205</t>
  </si>
  <si>
    <t>TN-FLAP(10) (79LPLM-F3-489)</t>
  </si>
  <si>
    <t>SP</t>
  </si>
  <si>
    <t>Old Stone Fort State Park Access Road</t>
  </si>
  <si>
    <t>State Funded (16945-3678-04)</t>
  </si>
  <si>
    <t>Industrial Access support for Coffee County Megasite</t>
  </si>
  <si>
    <t>Fayette, Haywood</t>
  </si>
  <si>
    <t xml:space="preserve">SR-222 </t>
  </si>
  <si>
    <t>From near Hebron Road to near Keeling Road (including the I-40 interchange, Exit 42) (Project Blue Oval)</t>
  </si>
  <si>
    <t>reconstruction and widening</t>
  </si>
  <si>
    <t>State Funded (R4S222-S3-002)</t>
  </si>
  <si>
    <t xml:space="preserve">SR-16 </t>
  </si>
  <si>
    <t>near LM 13.08 (Slope Stabilization)</t>
  </si>
  <si>
    <t>Survey and PE-D for Slope Stabilization</t>
  </si>
  <si>
    <t>State Industrial Access serving Project Jelly Bean</t>
  </si>
  <si>
    <t>State Forces to place binder and asphalt on the roads (N. Mohawk Road and Idell Road) in the site vicinity along with striping, signing, and installation of safety features</t>
  </si>
  <si>
    <t>State Funded (30ACOU-S8-002)</t>
  </si>
  <si>
    <t>Rutherford, Williamson</t>
  </si>
  <si>
    <t>From I-840 in Williamson County to East of Overall Creek near Murfreesboro</t>
  </si>
  <si>
    <t>widen to 3-lane and 5-lane section for portions of termini</t>
  </si>
  <si>
    <t>From SR-385 (Paul Barret Parkway) to the Tipton County Line</t>
  </si>
  <si>
    <t>Widen from 2-ln to 4-ln divided typical section</t>
  </si>
  <si>
    <t>Right-of-Way</t>
  </si>
  <si>
    <t>Plough Boulevard</t>
  </si>
  <si>
    <t>02810</t>
  </si>
  <si>
    <t>Memphis Airport, Plough Boulevard Access Road in Memphis</t>
  </si>
  <si>
    <t>Redesign and Reconstruct the Plough Blvd. Interchange Making Connections among Plough Blvd., Winchester Rd., and Airways Blvd. in All Directions  TN059</t>
  </si>
  <si>
    <t>DEMO/STP-9409(88) (79LPLM-F3-584)</t>
  </si>
  <si>
    <t>Canada Road</t>
  </si>
  <si>
    <t>00811</t>
  </si>
  <si>
    <t>Canada Road, From I-40 to SR-1(US-70) in Lakeland</t>
  </si>
  <si>
    <t>Relocation and widening to provide 4 lanes with ROW for 6 lanes.  Bike/ped access will be determined in design phase.</t>
  </si>
  <si>
    <t>Realign and Widen</t>
  </si>
  <si>
    <t>STP/HIP-M-9409(107) (79LPLM-F3-034)</t>
  </si>
  <si>
    <t>Holmes Road</t>
  </si>
  <si>
    <t>01450</t>
  </si>
  <si>
    <t>Holmes Road, From Mill Branch Road to Tchulahoma Road</t>
  </si>
  <si>
    <t>Construct 7 lane major arterial.  The bridge over I-55 has already been constructed to 7 lanes by TDOT.</t>
  </si>
  <si>
    <t>STP-M-9409(97) (79LPD1-F3-008)</t>
  </si>
  <si>
    <t>05889</t>
  </si>
  <si>
    <t>Union Road, From North Hobbs Road to Everett Road and North Hobbs Road, From Union Road to SR-1 (US-11, Kingston Pike)</t>
  </si>
  <si>
    <t>Reconstruction of two 12' lanes on Union Rd. from N. Hobbs Rd. to Everett Rd. to include bike lanes, curb and gutter, sidewalks, greenways, and turning lanes as needed. Inclusive of the bridge replacement over Little Turkey Creek. N. Hobbs Rd. from Union Rd. to SR-1 (US-11, Kingston Pike). to include portions of curb and gutter and greenway connectivity to proposed pedestrian facilities. Existing roadway will be milled and resurfaced to tie the improvements to the existing roadway.</t>
  </si>
  <si>
    <t>STP/HIP-M-9109(174) (47LPLM-F3-136)</t>
  </si>
  <si>
    <t>Intersection at SR-99</t>
  </si>
  <si>
    <t>**E-Grants** Improvements at and around the intersection of SR-6 (US-31, Nashville Highway) and SR-99 (US-412, Bear Creek Pike) including geometric and signal phasing improvements along with widening Bear Creek Pike from 2 to 3 lanes from Nashville Highway to Tom Hitch Parkway, adding right turn lanes on SR-99 and US Highway bypass, providing free flow right turn/acceleration lane from Nashville Highway to US-43 and possibly closing median openings near the intersection and consolidating drives</t>
  </si>
  <si>
    <t>STP-M-9302(19) (60LPLM-F3-034)</t>
  </si>
  <si>
    <t>(Shelby Drive), From Jasper Park Road to Shelby Post Road in Collierville</t>
  </si>
  <si>
    <t>Widening from a two-lane rural road to a six-lane divided roadway with raised medians. Project will include bike facilities, intersection improvements, ADA enhancements and drainage improvements.    e-grants Collierville-051</t>
  </si>
  <si>
    <t>STP-M-175(25) (79LPLM-F3-570)</t>
  </si>
  <si>
    <t>Central Church Road</t>
  </si>
  <si>
    <t>Central Church Road, From SR-34(US-11,West Andrew Johnson Highway) to Connie Street</t>
  </si>
  <si>
    <t>Widen from 2 to 3 lanes (2 thru lanes with center turn lane), ADA compliant sidewalks with ped-head signalization, traffic signal improvements, curb and gutter, storm water improvements, traffic radar and/ or loop detection, striping, and/ signage</t>
  </si>
  <si>
    <t>STP-M-5930(10) (32LPLM-F3-065)</t>
  </si>
  <si>
    <t>Kathryn McClung</t>
  </si>
  <si>
    <t>(Sam Ridley Parkway), Intersection at Old Nashville Highway, LM 1.5 in Smyrna</t>
  </si>
  <si>
    <t>2017 CMAQ Award: This project involves the construction of turn lanes and the installation of short range detection equipment at the intersection of Sam Ridley Parkway (SR-266) and Old Nashville Highway.</t>
  </si>
  <si>
    <t>CM-266(30) (75LPLM-F3-083)</t>
  </si>
  <si>
    <t>Intersection at Eagle Lane</t>
  </si>
  <si>
    <t>Safety Improvements with Turn Lane</t>
  </si>
  <si>
    <t>State Funded (72079-3216-04)</t>
  </si>
  <si>
    <t>William D. Jones Blvd.</t>
  </si>
  <si>
    <t>03316</t>
  </si>
  <si>
    <t>William D. Jones Boulevard, From SR-273 (West Washington Street) to William Battle Boulevard</t>
  </si>
  <si>
    <t>This project consists of resurfacing William D. Jones Boulevard from SR-273 to William Battle Boulevard and increasing the lane width to 12' lanes where needed. It will improve site distance and install new drainage collectors. It will also improve access road entrances coming off William D. Jones to side streets.</t>
  </si>
  <si>
    <t>STP-M-3316(10) (52LPLM-F3-025)</t>
  </si>
  <si>
    <t>Big Creek Church Road, From SR-3 (US-51) to east of Cold Springs Lane</t>
  </si>
  <si>
    <t>Milling, paving, pavement markings and signage from US-51 to east of Cold Springs Lane. E-Grants project #142.</t>
  </si>
  <si>
    <t>STP-M-9411(14) (79LPLM-F3-637)</t>
  </si>
  <si>
    <t>Hawkins Ford Road, From SR-322 (Oakland Road) to Sweetwater Vonore Road. Linwood Drive, From Sweetwater Vonore Road to Old Highway 68</t>
  </si>
  <si>
    <t>Resurfacing and striping of Hawkins Rd from Hwy 322 to Sweetwater-Vonore Rd and Linwood Drive from Sweetwater Vonore Rd to Old Highway 68.</t>
  </si>
  <si>
    <t>STP-M-9118(11) (62LPLM-F3-021)</t>
  </si>
  <si>
    <t>Nicole C. Lewis</t>
  </si>
  <si>
    <t>Various Streets in Collierville - Phase 2</t>
  </si>
  <si>
    <t>Milling, resurfacing, re-striping, upgrading curb ramps and crosswalks, signage, replacement of defective curb and gutter on Shelton Road, From Squire Dudney Drive to Collierville-Arlington Road, Progress Road, From East Shelby Drive to Keough Road, and Houston Levee Road, From Winchester Road to 300 feet South of Poplar Avenue</t>
  </si>
  <si>
    <t>STP-M-9417(15) (79LPLM-F3-697)</t>
  </si>
  <si>
    <t>Easley Street, From US-1 to Navy Road and Shelby Road from Quito Road to SR-3 (Jefferson Davis Highway)</t>
  </si>
  <si>
    <t>**eGrants 279** Milling and overlay, striping and signs for bike lanes, and ADA improvements</t>
  </si>
  <si>
    <t>STP-M-9411(16) (79LPLM-F3-754)</t>
  </si>
  <si>
    <t>Cravens Drive, From Cumberland Street to Savannah City Limits</t>
  </si>
  <si>
    <t>Milling, resurfacing, lane striping, and stop bars of Cravens Drive from Cumberland Street to City Limits</t>
  </si>
  <si>
    <t>STP-M-9413(16) (36LPLM-F3-028)</t>
  </si>
  <si>
    <t>Various Streets in Greeneville</t>
  </si>
  <si>
    <t>This project will resurface various streets in the city of Greenville including Old Shiloh Road, from Old Tusculum Road to Shiloh Road; E Church Street, from N College Street to Greeneville City Limits; Snapps Ferry Road, from E Andrew Johnson Highway to Greenville City Limits; Erwin Highway from E Andrew Johnson Highway to the Greeneville City Limits.</t>
  </si>
  <si>
    <t>STP-M-9104(18) (30LPLM-F3-022)</t>
  </si>
  <si>
    <t>From Robin Hood Road to near SR-47</t>
  </si>
  <si>
    <t>New Interchange at Exit 39 (IAR)</t>
  </si>
  <si>
    <t>PE for Interstate Resurfacing, Region 3</t>
  </si>
  <si>
    <t>PE for Interstate Resurfacing, Region 1</t>
  </si>
  <si>
    <t>PE for Interstate Resurfacing, Region 2</t>
  </si>
  <si>
    <t>PE for Interstate Resurfacing, Region 4</t>
  </si>
  <si>
    <t>From I-40 to near the Cumberland River Bridge</t>
  </si>
  <si>
    <t>19I00650133</t>
  </si>
  <si>
    <t>NH-I-65-3(132) (19I065-F8-002, 19I065-M3-004)</t>
  </si>
  <si>
    <t>Benton, Decatur</t>
  </si>
  <si>
    <t>From West of US-641/SR-69 in Decatur County to SR-191 (Birdsong Road) in Benton County (IA)</t>
  </si>
  <si>
    <t>Widen from 4 to 6 lanes</t>
  </si>
  <si>
    <t>Environmental Studies</t>
  </si>
  <si>
    <t>Davidson, Robertson, Sumner</t>
  </si>
  <si>
    <t>From Nashville to Kentucky State Line (IA)</t>
  </si>
  <si>
    <t>technical study</t>
  </si>
  <si>
    <t>From Levee Road Overhead to Hollywood Street Overhead</t>
  </si>
  <si>
    <t>concrete rehab - Crack&amp;Seat, A-S, A-Mix, B-M2, 411D</t>
  </si>
  <si>
    <t>Crack&amp;Seat, A-S, A-Mix, B-M2, 411D</t>
  </si>
  <si>
    <t>NH-I-40-1(370) (79I040-F8-007)</t>
  </si>
  <si>
    <t>Andy Barlow</t>
  </si>
  <si>
    <t>Various Roads in Memphis - Group 6</t>
  </si>
  <si>
    <t>Resurfacing and repair of damaged or deteriorated sections of existing sidewalk, MATA bus shelters, and signage within the existing right-of-way at: Airways from Shelby to Stateline, Mendenhall from Mt. Moriah to Knight Arnold, Getwell from Park to I-240, and Cooper from Washington to Central</t>
  </si>
  <si>
    <t>STP/HIP-M-9409(191) (79LPLM-F3-419)</t>
  </si>
  <si>
    <t>From near Old US-27 to Near SR-63 (***)</t>
  </si>
  <si>
    <t>Construct 3-ln with truck climbing lane on new alignment</t>
  </si>
  <si>
    <t>PE for State Route Resurfacing, Region 4</t>
  </si>
  <si>
    <t>PE for State Route Resurfacing, Region 2</t>
  </si>
  <si>
    <t>PE for State Route Resurfacing, Region 1</t>
  </si>
  <si>
    <t>State Funded (98013-4203-04)</t>
  </si>
  <si>
    <t>PE for State Route Resurfacing, Region 3</t>
  </si>
  <si>
    <t>From SR-3 to Haywood County Line</t>
  </si>
  <si>
    <t>84SR0540005</t>
  </si>
  <si>
    <t>HSIP-54(52) (84S054-F3-002, 84S054-M3-003, 84S054-M8-002)</t>
  </si>
  <si>
    <t>From LM 7.08 - 7.26; 8.74 - 8.88; 10.24 -10.37</t>
  </si>
  <si>
    <t>STP-9(108) (15003-8244-14)</t>
  </si>
  <si>
    <t>From 15th Avenue North to near Transit Avenue</t>
  </si>
  <si>
    <t>NH/HSIP-1(432) (19021-3254-94, 19021-8254-14)</t>
  </si>
  <si>
    <t>From LM 4.72 to LM 4.88</t>
  </si>
  <si>
    <t>27SR0430003</t>
  </si>
  <si>
    <t>NH/HSIP-43(46) (27004-3283-94, 27004-4282-04, 27004-8283-14)</t>
  </si>
  <si>
    <t>From near Stones River Road to Highland View Drive</t>
  </si>
  <si>
    <t>NH/HSIP-24(80) (19041-3281-94, 19041-8281-14)</t>
  </si>
  <si>
    <t>From near SR-218 to Rison Street</t>
  </si>
  <si>
    <t>40SR0540017</t>
  </si>
  <si>
    <t>NH/HSIP-54(50) (40003-3226-94, 40003-4226-04, 40003-8226-14)</t>
  </si>
  <si>
    <t>From south of Boyd Street to near SR-53</t>
  </si>
  <si>
    <t>14SR0520011, 14SR0520013</t>
  </si>
  <si>
    <t>NH/HSIP-52(95) (14S052-F3-002, 14S052-F8-002, 14S052-M3-003)</t>
  </si>
  <si>
    <t>From SR-61(US-27) in Rockwood to Midtown</t>
  </si>
  <si>
    <t>SR-1, From SR-61(US-27) in Rockwood to Midtown-Location and Environmental Studies</t>
  </si>
  <si>
    <t>Summer Avenue, East of Macon Road to Elmore Road</t>
  </si>
  <si>
    <t>State Funded (79011-)</t>
  </si>
  <si>
    <t>From LM 19.2 to LM 19.45 (Site 31)</t>
  </si>
  <si>
    <t>This project includes improving the horizontal geometry and shoulder widening.</t>
  </si>
  <si>
    <t>NH/HSIP--40(44) (70S040-F3-002)</t>
  </si>
  <si>
    <t>Gibson, Dyer</t>
  </si>
  <si>
    <t>From SR-20 (US 412) in Dyersburg to SR-5 (US 45W)  in Trenton</t>
  </si>
  <si>
    <t>Env. Study only</t>
  </si>
  <si>
    <t>(Elvis Presley Boulevard), From Commercial Parkway to South of Winchester Road</t>
  </si>
  <si>
    <t>From Commercial Parkway to Winchester widen from four lanes to six lanes with median. Project will have improved ped; bike; bus stop and landscaping.</t>
  </si>
  <si>
    <t>STP-M/EN/NH-3(126) (79LPLM-F3-529)</t>
  </si>
  <si>
    <t>Sequatchie, Bledsoe</t>
  </si>
  <si>
    <t>From SR-8 in Sequatchie County to SR-30, LM 15.39 in Bledsoe County (Super 2 Lane) (IA)</t>
  </si>
  <si>
    <t>Reconstruct and widen to 2 12 foot lanes and 10 foot shoulders. Turn lanes, continuous left turn lanes and passing lanes will be added at various locations, to be determined during the development process</t>
  </si>
  <si>
    <t>Williamson, Maury</t>
  </si>
  <si>
    <t>(US-31, Columbia Pike), From SR-247 (Duplex Road) in Spring Hill to near Tollgate Boulevard in Thompson's Station (IA)</t>
  </si>
  <si>
    <t>Designing and constructing a multimodal facility generally with widening from two travel lanes with a TWLTL to four travel lanes with a TWLTL or median. Some additional widening will be included at intersections for left and/or right turn lanes</t>
  </si>
  <si>
    <t>Intersection at West Jackson Street, LM 9.88 in Cookeville</t>
  </si>
  <si>
    <t>* * * E-GRANTS #138 * * * (Using On-Call) Design, purchase ROW, and construct dual turning lanes at the intersection of SR-135 (South Willow Avenue) and West Jackson Avenue.</t>
  </si>
  <si>
    <t>STP-M-135(26) (71LPLM-F3-039)</t>
  </si>
  <si>
    <t>(Oneida Bypass) From 5-lane section south of Oneida to 5-lane section north of Oneida</t>
  </si>
  <si>
    <t>(US-127), From near SR-296 (Taylor Place Road) to Spring Street</t>
  </si>
  <si>
    <t>Safety Improvements with Turn Lanes</t>
  </si>
  <si>
    <t>State Funded (25043-3219-04)</t>
  </si>
  <si>
    <t xml:space="preserve">LIC </t>
  </si>
  <si>
    <t>LIC</t>
  </si>
  <si>
    <t>Pleasant Grove Church Road from APD-40 (US-74/SR-311) to South Lee Highway (US-11/SR-2)</t>
  </si>
  <si>
    <t>LOCAL INTERSTATE CONNECTOR PROJECT: PLEASANT GROVE CHURCH ROAD FROM APD-40 (US74/SR-311) TO SOUTH LEE HIGHWAY (US-11/SR-2) (North)</t>
  </si>
  <si>
    <t>New Interchange-Connector</t>
  </si>
  <si>
    <t>State Funded (06LPLM-S3-022)</t>
  </si>
  <si>
    <t xml:space="preserve">LIC-386 </t>
  </si>
  <si>
    <t>Saundersville Road Realignment from SR-386 (Vietnam Veterans Blvd) to SR-6 (US-31E, East Main Street) in Hendersonville</t>
  </si>
  <si>
    <t>LIC to provide connection from SR-386 to SR-6 and to a new locally funded Mir Parkway, a four lane roadway that will parallel SR-386, and eliminate an at grade CSX railroad crossing</t>
  </si>
  <si>
    <t>State Funded (83LPLM-S3-106)</t>
  </si>
  <si>
    <t>Tesla Boulevard, From the intersection of the LIC Rd and Associates Blvd to the intersection of Springbrook Rd and East Edison St</t>
  </si>
  <si>
    <t>Extending Associates Boulevard by 0.73 miles, to be renamed Tesla Boulevard, from the intersection of LIC Road. and Associates Blvd to the intersection of Springbrook Road. and East Edison Street The section of roadway will be a two lane median divided roadway until the roundabout accessing Alcoa High School and then transition into a continuous turn lane section.</t>
  </si>
  <si>
    <t>STP-M-9109(175) (05LPLM-F3-050)</t>
  </si>
  <si>
    <t>Forest Hill-Irene Road, From SR-57 (Poplar Avenue) to Wolf River Boulevard</t>
  </si>
  <si>
    <t>Widening from 2 to 3 lanes  to accommodate shoulders/ bike lanes on each side of Forest Hill-Irene and a center-turn lane and clearing of large trees and other obstructions immediately adjacent to the edge of asphalt from Poplar Ave to Farmoor Road; Reduce one lane in each direction with bike lanes from Farmoor Rd to Wolf River Blvd.</t>
  </si>
  <si>
    <t>STP-M-9420(16) (79LPLM-F3-688)</t>
  </si>
  <si>
    <t>State Industrial Access serving Project Fisher</t>
  </si>
  <si>
    <t>TDOT Maintenance to perform paving work.  The City of Humboldt has elected to manage all Right-Of-Way (ROW), Utility relocations, grading work and placing base stone as part of the project. TDOT's responsibility will be placing the binder and asphalt of the entire length of the extension.</t>
  </si>
  <si>
    <t>State Funded (27AMSC-S3-002)</t>
  </si>
  <si>
    <t>North Main Street, From South Broad Street to Hospital Drive and Hospital Drive, From North Main Street to SR-20 (West Church Street)</t>
  </si>
  <si>
    <t>The project will consist of milling asphalt, repaving, stripping, demolition of existing sidewalk with new; in addition, adding new side walk on Hospital Drive and portions of North Main St.</t>
  </si>
  <si>
    <t>STP-M-9407(11) (39LPLM-F3-043)</t>
  </si>
  <si>
    <t>Barfield Crescent Rd</t>
  </si>
  <si>
    <t>01049</t>
  </si>
  <si>
    <t>SA 75011 (6), Barfield Crescent Rd from Midland Rd to Barfield Church Rd</t>
  </si>
  <si>
    <t>State Aid - Resurf</t>
  </si>
  <si>
    <t>State Funded (75SAR1-S8-012)</t>
  </si>
  <si>
    <t>Pine Grove Rd</t>
  </si>
  <si>
    <t>0A183</t>
  </si>
  <si>
    <t>SA 88027(1) Piine Grove Rd from to SR 111 to SR 111</t>
  </si>
  <si>
    <t>State Funded (88SAR1-S8-018)</t>
  </si>
  <si>
    <t>Cheri Circle</t>
  </si>
  <si>
    <t>0A169</t>
  </si>
  <si>
    <t>SA 58026 (1) Cheri Circle From SR28 to SR 28</t>
  </si>
  <si>
    <t>State Funded (58SAR1-S8-014)</t>
  </si>
  <si>
    <t>Tegue Rd</t>
  </si>
  <si>
    <t>0A081</t>
  </si>
  <si>
    <t>SA 58018 (4) Tegue Rd from SR 28 to SR 283</t>
  </si>
  <si>
    <t>State Funded (58SAR1-S8-015)</t>
  </si>
  <si>
    <t>POW Camp Rd</t>
  </si>
  <si>
    <t>1286</t>
  </si>
  <si>
    <t>SA 18016 (1) POW Camp Rd from Taylors Chapel Rd to SR-70</t>
  </si>
  <si>
    <t>State Funded (18SAR1-S8-017)</t>
  </si>
  <si>
    <t>Old York Hwy</t>
  </si>
  <si>
    <t>SA 04029 (1) Old York Hwy from Sequatchie Cl to McWilliams Rd</t>
  </si>
  <si>
    <t>State Funded (04SAR1-S8-012)</t>
  </si>
  <si>
    <t>SA 04035(2) Old York Hwy from McWilliams Rd to Howard Beavert Rd</t>
  </si>
  <si>
    <t>State Funded (04SAR1-S8-013)</t>
  </si>
  <si>
    <t>SA 04030 (3) Old York Hwy from Howard Beavert Rd to LM 4.215</t>
  </si>
  <si>
    <t>State Funded (04SAR1-S8-014)</t>
  </si>
  <si>
    <t>Various Streets in Bartlett</t>
  </si>
  <si>
    <t>St. Elmo Road, from Memphis - Arlington Road to Kirby Whitten Road;Elmore Park Road from Elmore Road to Yale Road; Sycamore View Road, From Stage Road to Yale Road; Old Brownsville Road, from Ellendale Road to Springtree Drive and from Rocky Ford Road to West of Gailyn Manor</t>
  </si>
  <si>
    <t>STP-M-9419(7) (79LPLM-F3-104)</t>
  </si>
  <si>
    <t>Ladd Landing Boulevard, From North Kentucky Street to High Point Orchard Road</t>
  </si>
  <si>
    <t>Resurfacing of 1.634 centerline miles of roadwayon Ladd Landing Blvd from  North Kentucky Street to High Point Orchard Road</t>
  </si>
  <si>
    <t>STP-M-9124(11) (73LPLM-F3-036)</t>
  </si>
  <si>
    <t>Shepherd Hollow Rd</t>
  </si>
  <si>
    <t>0A187</t>
  </si>
  <si>
    <t>SA 81030-1, Shepherd Hollow Rd from Indian Mound Road to S of SR 76</t>
  </si>
  <si>
    <t>State Funded (81SAR1-S8-011)</t>
  </si>
  <si>
    <t>Akersville Road</t>
  </si>
  <si>
    <t>01054</t>
  </si>
  <si>
    <t>SA 56017-4, Akersville Road from Lafayette City limits to Lick Branch Road</t>
  </si>
  <si>
    <t>State Funded (56SAR1-S8-008)</t>
  </si>
  <si>
    <t>Simchah Edwards</t>
  </si>
  <si>
    <t>Piney Road, From Natchez Trace Parkway to Weatherford Creek Road</t>
  </si>
  <si>
    <t>This project will resurface and widen Piney Road. The needed improvements will be a double bituminous pavement surface to accommodate two 11' lanes of traffic with improved superelevation for drainage. There will be 22' of new asphalt pavement to accommodate the 11' lanes of traffic.</t>
  </si>
  <si>
    <t>TN-FLAP(32) (91LPLM-F3-023)</t>
  </si>
  <si>
    <t>Elam Rd</t>
  </si>
  <si>
    <t>SA 74015(7), Roy Pearson Rd From S Lamont Rd to South Fork Red River</t>
  </si>
  <si>
    <t>State Funded (74SAR1-S8-016)</t>
  </si>
  <si>
    <t>Blythe Ferry Rd</t>
  </si>
  <si>
    <t>01128</t>
  </si>
  <si>
    <t>SA 61002(4) Blythe Ferry Rd from  Bunker Hill Rd to SR-58</t>
  </si>
  <si>
    <t>State Funded (61SAR1-S8-028)</t>
  </si>
  <si>
    <t>Blythe Ferrt Rd</t>
  </si>
  <si>
    <t>0A902</t>
  </si>
  <si>
    <t>SA 61031(1) Blythe Ferry Rd from  Shadden Rd to Bunker Hill Rd</t>
  </si>
  <si>
    <t>State Funded (61SAR1-S8-029)</t>
  </si>
  <si>
    <t>SA 17058 (1) Egg Hill Rd from SR 20 to Cavalier Drive</t>
  </si>
  <si>
    <t>State Funded (17SAR1-S8-011)</t>
  </si>
  <si>
    <t>New Center Church Rd</t>
  </si>
  <si>
    <t>02004</t>
  </si>
  <si>
    <t>SA 02019 (5) New Center Church Rd from SR-82 to SR-10</t>
  </si>
  <si>
    <t>State Funded (02SAR1-S8-010)</t>
  </si>
  <si>
    <t>Waterloo Rd</t>
  </si>
  <si>
    <t>0A552</t>
  </si>
  <si>
    <t>SA 50028 (5) Waterloo Rd from Bridge over Spring Creek to SR-242</t>
  </si>
  <si>
    <t>State Funded (50SAR1-S8-016)</t>
  </si>
  <si>
    <t>Moore</t>
  </si>
  <si>
    <t>Ridgeville Rd</t>
  </si>
  <si>
    <t>01991</t>
  </si>
  <si>
    <t>SA 64029 (2) Ridgeville Rd from Chestnut Ridge Rd to S of Cobb Hollow Rd</t>
  </si>
  <si>
    <t>State Funded (64SAR1-S8-011)</t>
  </si>
  <si>
    <t>Maple Hill Rd</t>
  </si>
  <si>
    <t>05931</t>
  </si>
  <si>
    <t>SA 5310-3 Maple Hill Rd from Davis Ferry Rd to Tellico Parkway</t>
  </si>
  <si>
    <t>State Funded (53SAR1-S8-017)</t>
  </si>
  <si>
    <t>Holland Creek Rd</t>
  </si>
  <si>
    <t>00899</t>
  </si>
  <si>
    <t>SA 36019 (7) Holland Creek Rd from Fox Hollow LP to SR-69</t>
  </si>
  <si>
    <t>State Funded (36SAR1-S8-025)</t>
  </si>
  <si>
    <t>Lewis</t>
  </si>
  <si>
    <t>Mt Joy Rd</t>
  </si>
  <si>
    <t>01840</t>
  </si>
  <si>
    <t>SA 51039 (1) Mt Joy Rd from Big Swan Creek Rd to 1.80 miles East</t>
  </si>
  <si>
    <t>State Funded (51SAR1-S8-019)</t>
  </si>
  <si>
    <t>Burnett Station Rd</t>
  </si>
  <si>
    <t>01275</t>
  </si>
  <si>
    <t>SA 0525 (5) Burnett Station Rd from SR 71 tp SR 35</t>
  </si>
  <si>
    <t>State Funded (05SAR1-S8-019)</t>
  </si>
  <si>
    <t>Conley Rd</t>
  </si>
  <si>
    <t>0A299</t>
  </si>
  <si>
    <t>SA 17059 (1) Conley Rd from Neil Warren Rd to SR-20</t>
  </si>
  <si>
    <t>State Funded (17SAR1-S8-014)</t>
  </si>
  <si>
    <t>Byhalia  Rd</t>
  </si>
  <si>
    <t>0K870</t>
  </si>
  <si>
    <t>SA 79003 (4) Byhalia Rd from  Mississippi State Line to Homes Rd</t>
  </si>
  <si>
    <t>State Funded (79SAR1-S8-041)</t>
  </si>
  <si>
    <t>Houston Levee Rd</t>
  </si>
  <si>
    <t>SA 79004 (14) Houston Levee Rd from Walnut Grove to Macon</t>
  </si>
  <si>
    <t>State Funded (79SAR1-S8-042)</t>
  </si>
  <si>
    <t>Cuba Millington Shake Rag Rd</t>
  </si>
  <si>
    <t>01462</t>
  </si>
  <si>
    <t>SA 79019 (7) Cuba Millington/ Shake Rag Rd from  Rankin Branch Rd to Shelby Rd</t>
  </si>
  <si>
    <t>State Funded (79SAR1-S8-043)</t>
  </si>
  <si>
    <t>Tracy Rd</t>
  </si>
  <si>
    <t>0A202</t>
  </si>
  <si>
    <t>SA 79030 (3) Tracy Rd from SR-14 to Tipton County Line</t>
  </si>
  <si>
    <t>State Funded (79SAR1-S8-044)</t>
  </si>
  <si>
    <t>Russell Bond/Shake Rag Rd</t>
  </si>
  <si>
    <t>0C125</t>
  </si>
  <si>
    <t>SA 79046 (3) Russell Bond/ Shake Rag Rd from Ward Rd to Shelby Rd</t>
  </si>
  <si>
    <t>State Funded (79SAR1-S8-045)</t>
  </si>
  <si>
    <t>Petty Rd</t>
  </si>
  <si>
    <t>0A168</t>
  </si>
  <si>
    <t>SA 22027 (4) Petty Rd from Charlotte City Limits to SR 250</t>
  </si>
  <si>
    <t>State Funded (22SAR1-S8-009)</t>
  </si>
  <si>
    <t>Green River Rd</t>
  </si>
  <si>
    <t>0A211</t>
  </si>
  <si>
    <t>SA 91037 (1) Green River Rd from Waynesboro City Limits to SR 13</t>
  </si>
  <si>
    <t>State Funded (91SAR1-S8-023)</t>
  </si>
  <si>
    <t>Gateword Ford Rd</t>
  </si>
  <si>
    <t>00916</t>
  </si>
  <si>
    <t>SA 25006(2) Gateword Ford Rd from Morgan County Line to intersection of Banner Springs Rd. and Alladt-Tinch Rd</t>
  </si>
  <si>
    <t>State Funded (25SAR1-S8-022)</t>
  </si>
  <si>
    <t>Corral Rd</t>
  </si>
  <si>
    <t>01147</t>
  </si>
  <si>
    <t>SA 33041 (1) Corral Rd from Taft Highway to Sawyer Pike</t>
  </si>
  <si>
    <t>State Funded (33SAR1-S8-031)</t>
  </si>
  <si>
    <t>Roberts Mill Rd</t>
  </si>
  <si>
    <t>04972</t>
  </si>
  <si>
    <t>SA 33039 (2) Roberts Mill Rd from Old Dayton Pike to Selcer Rd</t>
  </si>
  <si>
    <t>State Funded (33SAR1-S8-033)</t>
  </si>
  <si>
    <t>SA 33041 (6) Roberts Mill Rd from Selcer Rd to Sawyer Pike</t>
  </si>
  <si>
    <t>State Funded (33SAR1-S8-034)</t>
  </si>
  <si>
    <t>Johnny Crow Rd</t>
  </si>
  <si>
    <t>0A115</t>
  </si>
  <si>
    <t>SA 41037 (2) Johnny Crow Rd from SR-100 to Springer Orchard Rd</t>
  </si>
  <si>
    <t>State Funded (41SAR1-S8-017)</t>
  </si>
  <si>
    <t>Jones Hollow Rd</t>
  </si>
  <si>
    <t>01777</t>
  </si>
  <si>
    <t>SA 68020 (1) Jones Hollow Rd from SR-438 to Bridge over Buffalo River</t>
  </si>
  <si>
    <t>State Funded (68SAR1-S8-009)</t>
  </si>
  <si>
    <t>Edwinda-Bridgeport Rd</t>
  </si>
  <si>
    <t>0A532</t>
  </si>
  <si>
    <t>SA 1538 (2) Edwina-Bridgeport Rd from Newport City Limits near SR 73 to Piney Mountain Rd.</t>
  </si>
  <si>
    <t>State Funded (15SAR1-S8-012)</t>
  </si>
  <si>
    <t>Little Grove Rd</t>
  </si>
  <si>
    <t>01714</t>
  </si>
  <si>
    <t>SA 09003 (6) Little Grove Rd from 3.00 miles East of Sr-220 to 4.30 miles East of SR-220</t>
  </si>
  <si>
    <t>State Funded (09SAR1-S8-032)</t>
  </si>
  <si>
    <t>Thompson School Rd</t>
  </si>
  <si>
    <t>0A332</t>
  </si>
  <si>
    <t>SA 09063 (4) Thompson School Rd from Northwoods Drive to 1.30 miles North of Northwood Drive</t>
  </si>
  <si>
    <t>State Funded (09SAR1-S8-033)</t>
  </si>
  <si>
    <t>Coffee Ridg Road</t>
  </si>
  <si>
    <t>01347</t>
  </si>
  <si>
    <t>SA 8620 (3) Coffee Ridge Rd from Coffee Ridge Loop to Tilson Mountain Rd</t>
  </si>
  <si>
    <t>State Funded (86SAR1-S8-008)</t>
  </si>
  <si>
    <t>Piney Flatts Road</t>
  </si>
  <si>
    <t>01361</t>
  </si>
  <si>
    <t>SA 1013 (2) Piney Flatts Rd from SR400 to Sullivan County Line</t>
  </si>
  <si>
    <t>State Funded (10SAR1-S8-015)</t>
  </si>
  <si>
    <t>Smith Mill Rd</t>
  </si>
  <si>
    <t>01337</t>
  </si>
  <si>
    <t>SA 3029 (3) Smith Mill Rd from West Pines Rd to SR 93</t>
  </si>
  <si>
    <t>State Funded (30SAR1-S8-014)</t>
  </si>
  <si>
    <t>Todd Levee Rd</t>
  </si>
  <si>
    <t>01444</t>
  </si>
  <si>
    <t>SA 17020 (2) Todd Levee Rd from Madison County Line to Madison County Line</t>
  </si>
  <si>
    <t>State Funded (17SAR1-S8-015)</t>
  </si>
  <si>
    <t>ClearSprings Rd/Bowmantown Rd</t>
  </si>
  <si>
    <t>01352</t>
  </si>
  <si>
    <t>SA 3014 (2) Clear Springs Rd/Bowmantown Rd from US11E to Washington County Line, Washington County line to Bowmanton Road, Clearsprings to Washington County :Line.</t>
  </si>
  <si>
    <t>State Funded (30SAR1-S8-012)</t>
  </si>
  <si>
    <t>Three Springs Rd</t>
  </si>
  <si>
    <t>02588</t>
  </si>
  <si>
    <t>SA 3217 (10) Three Springs Rd from LM 1.01 to LM 1.91</t>
  </si>
  <si>
    <t>State Funded (32SAR1-S8-021)</t>
  </si>
  <si>
    <t>Collinson Ford Rd/Hiwatha Rd</t>
  </si>
  <si>
    <t>02333</t>
  </si>
  <si>
    <t>SA 3259 (2) Collinson Ford Rd/Hiwatha Rd  from LM .70 to LM 1.58 from LM .27 to LM 0.00</t>
  </si>
  <si>
    <t>State Funded (32SAR1-S8-022)</t>
  </si>
  <si>
    <t>Smith Bend Rd</t>
  </si>
  <si>
    <t>02084</t>
  </si>
  <si>
    <t>SA 44022 (1) Smith Bend Rd from SR 58 to LM 4</t>
  </si>
  <si>
    <t>State Funded (44SAR1-S8-016)</t>
  </si>
  <si>
    <t>Fredonia Mtn Rd</t>
  </si>
  <si>
    <t>02166</t>
  </si>
  <si>
    <t>SA 77009 (2) Fredonia Mtn Rd from Dunlap Cl to Top of Mountain</t>
  </si>
  <si>
    <t>State Funded (77SAR1-S8-019)</t>
  </si>
  <si>
    <t>Clear Springs Rd</t>
  </si>
  <si>
    <t>0A421</t>
  </si>
  <si>
    <t>SA 3044 (2) Clear Springs Rd from Bowmantown Rd to Jockey Rd</t>
  </si>
  <si>
    <t>State Funded (30SAR1-S8-013)</t>
  </si>
  <si>
    <t>Herman Adams Rd</t>
  </si>
  <si>
    <t>SA 42025 (2) Herman Adams Road from Barber Highway to Ellis Mills Road</t>
  </si>
  <si>
    <t>State Funded (42SAR1-S8-012)</t>
  </si>
  <si>
    <t>Lower Helton Rd</t>
  </si>
  <si>
    <t>02148</t>
  </si>
  <si>
    <t>SA 21019 (1) Lower Helton Rd from Hickman Rd to SR-53</t>
  </si>
  <si>
    <t>State Funded (21SAR1-S8-016)</t>
  </si>
  <si>
    <t>Washington Pike</t>
  </si>
  <si>
    <t>01289</t>
  </si>
  <si>
    <t>Washington Pike, North of I-640 to Murphy Road</t>
  </si>
  <si>
    <t>Widen to five lane section.  Widen 2 lane rdwy to 4 lanes with center turn lane, curb and gutter, sidewalks and bike lanes.</t>
  </si>
  <si>
    <t>STP-M-9109(64) (47953-3518-54)</t>
  </si>
  <si>
    <t>Rockland Road</t>
  </si>
  <si>
    <t>03946</t>
  </si>
  <si>
    <t>Rockland Road, From Center Point Road to Imperial Boulevard in Hendersonville</t>
  </si>
  <si>
    <t>Rockland Road, From Center Point Road to Imperial Boulevard in Hendersonville - This project will realign Rockland Road to connect to Center Point road and widen the existing Rockland Road from two lanes to 3 lanes from West Main Street to Imperial Boulevard. The project will include drainage, curb and gutter, a multi-use path or sidewalk, and landscaping. The ROW project length is approximately 2.4 miles.</t>
  </si>
  <si>
    <t>STP-M-9307(11) (83LPLM-F3-078); State Funded (83954-3564-54)</t>
  </si>
  <si>
    <t>Simpson Rd. E.</t>
  </si>
  <si>
    <t>4350</t>
  </si>
  <si>
    <t>Simpson Road East, From SR-73 (US-321) to Shaw Ferry Road In Lenoir City</t>
  </si>
  <si>
    <t>Reconstruct 2-lane roadway from 18 feet to 26 feet; constructing left turn lanes at selected locations and addition of sidewalks</t>
  </si>
  <si>
    <t>STP-M-4350(10) (53LPLM-F3-041)</t>
  </si>
  <si>
    <t>Morganton Road from Foothills Mall Drive to SR-335 (William Blount Drive)</t>
  </si>
  <si>
    <t>Reconstruction of Morganton Rd. to include new 12 ft. lanes, center turn lane, deceleration lane, new shoulders and ditches, new curve radii at all intersections, new warning signage, striping, vertical curve improvements, and sight distance improvements.</t>
  </si>
  <si>
    <t>HPP-1216(10) (05LPLM-F3-054)</t>
  </si>
  <si>
    <t>Carpenters Grade Road, From Raulston Road/Peterson Lane to Cochran Road</t>
  </si>
  <si>
    <t>Carpenters Grade Road Widening and Intersection Improvements.  This project will widen an existing 2-lane urban collector street with turn lanes, concrete curb &amp; gutter, and concrete sidewalk for a length of 0.89 miles.  The intersection of Raulston Road / Peterson Lane / Carpenters Grade Road will be evaluated for reconstruction as a 5-point roundabout.</t>
  </si>
  <si>
    <t>STP-M-9112(22) (05LPLM-F3-060)</t>
  </si>
  <si>
    <t>Dallas Hollow Road</t>
  </si>
  <si>
    <t>04969</t>
  </si>
  <si>
    <t>Dallas Hollow Road, From Sequoyah Road to SR-319(Hixon Pike) in Soddy Daisy</t>
  </si>
  <si>
    <t>resurfacing along Dallas Hollow Road from Hixson Pike to Sequoyah Road</t>
  </si>
  <si>
    <t>STP-M-4969(10) (33LPLM-F3-205)</t>
  </si>
  <si>
    <t>Old Hixson Pike, Dayton Pike and Dallas Hollow Road In Soddy Daisy</t>
  </si>
  <si>
    <t>Old Hixson Pike from Dayton Pk to Hixson Pk; Dayton Pike from Pottery Lane North to US-27 and from US-153 North to Soddy-Daisy Fire Station 3</t>
  </si>
  <si>
    <t>STP/HIP-M-9208(10) (33LPLM-F3-207)</t>
  </si>
  <si>
    <t>Jalexus Lemon</t>
  </si>
  <si>
    <t>03887</t>
  </si>
  <si>
    <t>Main Street from Sullivan Street to Market Street</t>
  </si>
  <si>
    <t>Resurfacing, repairing curb, sidewalk, additions of bulbouts, ADA enhancements, removal of rail siding, diamond grinding, and specific areas of subgrade repair and rebuild</t>
  </si>
  <si>
    <t>STP-M/HIP-9108(48) (82LPLM-F3-071)</t>
  </si>
  <si>
    <t>Various Streets in Athens</t>
  </si>
  <si>
    <t>Resurfacing of Central Avenue from Sunset Drive to Slack Road; Slack Road from Madison Avenue to City Limits; Cedar Springs Road from Elizabeth Street to Keith Street; North Jackson Street from Fisher Street to Railroad Avenue; Westside Avenue from Frye Street to Cleveland Ave; Elizabeth Street from White Street to Cedar Springs Road; Dupitt Street from Tellico Avenue to Decatur Pike</t>
  </si>
  <si>
    <t>STP-M-9201(15) (54LPLM-F3-026)</t>
  </si>
  <si>
    <t>Seth Gordon</t>
  </si>
  <si>
    <t>Volz Road, From SR-209 to SR-3</t>
  </si>
  <si>
    <t>Resurfacing, striping, two areas of drainage improvements and the addition of guardrail. E-grants 058</t>
  </si>
  <si>
    <t>STP-M-6137(10) (49LPLM-F3-032)</t>
  </si>
  <si>
    <t>East Main Street, From Jackson Avenue to East of Park Avenue in Brownsville</t>
  </si>
  <si>
    <t>Milling, repair, sidewalk installation, curb/gutter and resurfacing of East Main Street from Jackson Avenue to 250' east of Park Avenue, for a total distance of 1,700 linear feet. Will include striping and signage.</t>
  </si>
  <si>
    <t>STP-M-5330(10) (38LPLM-F3-035)</t>
  </si>
  <si>
    <t>Parkway, From SR-71 (US-441, Forks of the River Parkway) to SR-35 (US-411, East Main Street)</t>
  </si>
  <si>
    <t>Rehabilitation of Parkway. Work to include milling and repaving, traffic signal and sidewalk replacement.</t>
  </si>
  <si>
    <t>STP-M-9123(10) (78LPLM-F3-041)</t>
  </si>
  <si>
    <t>Bellwood Hollow Road, From Old Highway 79 to Bellwood Landing Road and Bellwood Landing Road from Bellwood Hollow Road to Patricia Circle</t>
  </si>
  <si>
    <t>Roadway improvements that will include laying asphalt, shoulder work, improved drainage, culverts, striping, signage, grade elevation improvements, and improved boat ramp access.</t>
  </si>
  <si>
    <t>TN-FLAP(28) (81LPLM-F3-007)</t>
  </si>
  <si>
    <t>Park Avenue, from SR-43 (South First Street) to SR-76 (East Van Hook Street)</t>
  </si>
  <si>
    <t>Milling, resurfacing, and removal and replacement of all curb and gutter. The project will also replace all intersection ramps to ADA compliance and install new crosswalks. Existing drainage basins will receive new grates and frames and consistent striping will be installed along the full route. eGrants #136.</t>
  </si>
  <si>
    <t>STP-M-9410(16) (27LPLM-F3-044)</t>
  </si>
  <si>
    <t>Water Street, from SR-18 (North Main Street) to SR-15 (East Market Street) and Lafayette Street, From SR-125 (South Main Street) to Madison Street</t>
  </si>
  <si>
    <t>Milling, resurfacing on Water Street, from North Main Street to East Market Street and Lafayette Street, from South Main Street to Madison Street. EGrants project #154.</t>
  </si>
  <si>
    <t>STP-M-9401(11) (35LPLM-F3-008)</t>
  </si>
  <si>
    <t>Sykes Road, From SR-3 (US-51) to Raleigh Millington Road</t>
  </si>
  <si>
    <t>Milling, paving, pavement markings and signage on Sykes Road from US-51 to Raleigh Millington Road. EGrants #143.</t>
  </si>
  <si>
    <t>STP/HIP-M-5422(10) (79LPLM-F3-640)</t>
  </si>
  <si>
    <t>Scattersville Road</t>
  </si>
  <si>
    <t>Scattersville Road, From College Street to Shuab Road; New Deal-Potts Road, From College Street to SR-52</t>
  </si>
  <si>
    <t>(E-GRANTS) Resurfacing of Scattersville Road from College Street to Shuab Road; New Deal-Potts Road, From College Street to SR-52. The project will include milling, asphalt overlay, thermoplastic striping, and signage.  (E-Grants)</t>
  </si>
  <si>
    <t>STP-M-9319(3) (83LPLM-F3-131)</t>
  </si>
  <si>
    <t>Mall Boulevard, from Parr Avenue to Water Treatment Plant access Road; Parr Avenue from Mall Boulevard to Bridge over Lewis Creek</t>
  </si>
  <si>
    <t>2" Mill and overlay of the portion of Mall boulevard from the Dyersburg Water Treatment Plant Access Road to the edge of Parr Ave. Repair a portion of Parr Ave that was milled and overlayed in 2017, but have failed and are rutted. Dig out the soft area, backfill with stone, and pave and stripe these areas. E-Grants #184.</t>
  </si>
  <si>
    <t>STP-M-2300(44) (23LPLM-F3-040)</t>
  </si>
  <si>
    <t>Sullivan, Hawkins</t>
  </si>
  <si>
    <t>Moreland Drive, Meadow View Parkway, Fall Creek Road, Cooks Valley Road and Netherland Inn Road in Kingsport.</t>
  </si>
  <si>
    <t>Resurfacing of various functionally classified roadways including milling, grading, repairing, ADA improvements, striping, and signage. Road segments are Moreland Drive, from SR-36 to the Kingsport City limits; Meadowview Parkway, from SR-126 to the Kingsport City Limits; Fall Creek Road, from Bridge over Patrick Henry Lake to the Kingsport City limits; Cooks Valley Road, from Harbor Chapel Road to Old Cooks Valley Road; and Netherland Inn Road, from SR-1 to Big Elm Road.</t>
  </si>
  <si>
    <t>STP-M-9108(51) (82LPLM-F3-096)</t>
  </si>
  <si>
    <t>Various Streets in Covington</t>
  </si>
  <si>
    <t>* e-grants 186*  Roadway repair, resurfacing, minor drainage, curb and gutter repair, striping and signage   East Ripley Avenue,  from railroad crossing to Hope Street LM .430-.540  Hope Street,  from North Industrial Road to Hwy 51 North LM .000-.980  Tennessee Avenue, from Simonton Street to Hwy 51 North LM .000-.630  Murphy Avenue, from Shelton Street to Simonton Street LM .900-1.070  South College Street, from West Sherrod Avenue to SR-59 (Mueller Brass Road) LM .000-1.495</t>
  </si>
  <si>
    <t>STP-M-9403(12) (84LPLM-F3-055)</t>
  </si>
  <si>
    <t>Neshoba Road, from SR-177(South Germantown Road) to Exeter Road; Wolf River Boulevard from Germantown City Limits LM 1.66 to Riverdale Road</t>
  </si>
  <si>
    <t>**e-grants 216** Replacement of deteriorated curb/gutter and sidewalk, full depth pavement replacement as needed, mill/overlay, new striping and updated signage on Neshoba Road from SR-177 to Exeter Road. Mill and overlay, new striping, updated signage, and necessary pedestrian and bicycle accommodations for Wolf River Blvd from Riverdale Road to Germantown City limits.</t>
  </si>
  <si>
    <t>STP-M-9420(17) (79LPLM-F3-676)</t>
  </si>
  <si>
    <t>South Fifth Street, From West Florida Avenue to West Main Street</t>
  </si>
  <si>
    <t>Mill and resurface the road and add sidewalks along both sides of the road.</t>
  </si>
  <si>
    <t>STP-M-9415(10) (66LPLM-F3-025)</t>
  </si>
  <si>
    <t>Wilson CoL to N of SR-10;  Including SR-260 (Hartsville Connector), Prop SR-141 to S of the Cumberland River Bridge</t>
  </si>
  <si>
    <t>Sevier, Jefferson</t>
  </si>
  <si>
    <t>From Sims Road in Sevier County to Grapevine Hollow Road in Jefferson County</t>
  </si>
  <si>
    <t>SR-357 EXT</t>
  </si>
  <si>
    <t>From I-81 Interchange to SR-126</t>
  </si>
  <si>
    <t>currently funded for production of a TIR only</t>
  </si>
  <si>
    <t>Industrial Access Support on State Route 22 for Project Sonic</t>
  </si>
  <si>
    <t>State Funded (48S022-S3-002)</t>
  </si>
  <si>
    <t>From LM 11.24 to LM 11.38</t>
  </si>
  <si>
    <t>STP/HSIP-57(77) (35005-3252-94, 35005-8252-14)</t>
  </si>
  <si>
    <t xml:space="preserve">SR-125 </t>
  </si>
  <si>
    <t>From SR-57 to South of Robert Crowley Loop</t>
  </si>
  <si>
    <t>35SR1250009, 35SR1250011, 35SR1250013, 35SR1250015</t>
  </si>
  <si>
    <t>HSIP-125(20) (35009-3247-94, 35009-4247-04, 35009-4248-04)</t>
  </si>
  <si>
    <t xml:space="preserve">SR-252 </t>
  </si>
  <si>
    <t>From SR-96 to North of Clovercroft Road</t>
  </si>
  <si>
    <t>STP/HSIP-252(15) (94027-3211-94, 94027-8211-14)</t>
  </si>
  <si>
    <t>From Lincoln County Line to near State Line Road</t>
  </si>
  <si>
    <t>(0.49 - 0.73) Railroad Coordination CSXT[35948U]; LM .61 (From near Alabama Road to near Jones Avenue)</t>
  </si>
  <si>
    <t>From Benton County Line to west of Trace Creek Bridge</t>
  </si>
  <si>
    <t>HSIP-1(415) (43003-3243-94, 43003-4243-04)</t>
  </si>
  <si>
    <t xml:space="preserve">SR-384 </t>
  </si>
  <si>
    <t>From SR-59 to SR-3</t>
  </si>
  <si>
    <t>84SR0590015, 84SR0590017, 84SR3840003</t>
  </si>
  <si>
    <t>STP/HSIP-384(15) (84384-3219-94, 84384-4219-04, 84384-8219-14)</t>
  </si>
  <si>
    <t>From north of Raintree Parkway to near SR-6 (Franklin Road)</t>
  </si>
  <si>
    <t>STP/HSIP-252(16) (94028-3222-94, 94028-8222-14)</t>
  </si>
  <si>
    <t xml:space="preserve">SR-298 </t>
  </si>
  <si>
    <t>From SR-28 to near Lake Francis Road</t>
  </si>
  <si>
    <t>18I00400023</t>
  </si>
  <si>
    <t>HSIP-298(16) (18S298-F3-003, 18S298-M3-004, 18S298-M8-003)</t>
  </si>
  <si>
    <t xml:space="preserve">SR-205 </t>
  </si>
  <si>
    <t>From Armour Road to SR-3</t>
  </si>
  <si>
    <t>79S80710001, 79S80710003</t>
  </si>
  <si>
    <t>STP/HSIP-205(33) (79032-3222-94, 79032-8222-14, 79S205-M3-002)</t>
  </si>
  <si>
    <t>(Greeneville Bypass); From US-11E, West of Greeneville to US-11E, East of Greeneville (EPD) (IA)</t>
  </si>
  <si>
    <t>New Construction-Access Controlled, 4 Ln median divided bypass for the city of Greenville</t>
  </si>
  <si>
    <t>(Bradyville Pike), From SR-2 (US-41, SE Broad Street) to Rutherford Boulevard in Murfreesboro (IA)</t>
  </si>
  <si>
    <t>Widen SR-99 (Bradyville Pike) from 2 to 3 lanes with sidewalks, bike lanes and transit shelters.</t>
  </si>
  <si>
    <t>STP/M-99(35) (75LPLM-F3-031)</t>
  </si>
  <si>
    <t>From SR-62 (Oak Ridge Highway) to SR-9 (US-25W, Clinton Highway) (IA)</t>
  </si>
  <si>
    <t>Widening 2 lanes to 4 lanes with median and; or center turn lane. Also includes bicycle; pedestrian facilities and a new bridge over the clinch river.  (Split into two segments for PE,ROW, and Construction on PINs 124121.01 and.02)</t>
  </si>
  <si>
    <t xml:space="preserve">LIC-266 </t>
  </si>
  <si>
    <t>(Sam Ridley Parkway), From Old Nashville Highway to I-24</t>
  </si>
  <si>
    <t>Sam Ridley will be widened to 3 lanes in each direction from I-24 to Old Nashville Highway and the existing unsignalized cross throughs along Sam Ridley will be closed. Curb and gutter will be installed along Sam Ridley from the intersection of Industrial Boulevard to Old Nashville Highway.</t>
  </si>
  <si>
    <t>HIP-M-266(29) (75LPLM-F3-071)</t>
  </si>
  <si>
    <t>(West Main Street), From South Lafayette Avenue to South Grand Avenue in Brownsville</t>
  </si>
  <si>
    <t>Roadway repair, resurfacing, striping, signage, and drainage improvements on West Main Street from South Lafayette Avenue to South Grand Avenue. eGrants #163.</t>
  </si>
  <si>
    <t>STP-M-54(45) (38LPLM-F3-039)</t>
  </si>
  <si>
    <t>Fall Creek Falls State Park Resurfacing</t>
  </si>
  <si>
    <t>State Funded (88000-4601-04)</t>
  </si>
  <si>
    <t>David Crockett State Park Resurfacing</t>
  </si>
  <si>
    <t>State Funded (50000-4601-04)</t>
  </si>
  <si>
    <t>Cedars of Lebanon State Park Resurfacing</t>
  </si>
  <si>
    <t>State Funded (95000-4601-04)</t>
  </si>
  <si>
    <t>Chickasaw State Park - TDEC Resurfacing</t>
  </si>
  <si>
    <t>State Funded (12945-8640-04)</t>
  </si>
  <si>
    <t>near LM 2.0 - Outcropping Removal</t>
  </si>
  <si>
    <t>Mitigation - Rockfall</t>
  </si>
  <si>
    <t>TAMP Rockfall</t>
  </si>
  <si>
    <t>CNV170</t>
  </si>
  <si>
    <t>State Funded (07012-3240-04)</t>
  </si>
  <si>
    <t xml:space="preserve">SR-285 </t>
  </si>
  <si>
    <t>From LM 4.34 to LM 4.68 (Rockfall Mitigation)</t>
  </si>
  <si>
    <t>SR-285, From LM 4.34 to LM 4.68 - Rockfall Mitigation</t>
  </si>
  <si>
    <t>TAMP Slide</t>
  </si>
  <si>
    <t>TAMP Mitigation</t>
  </si>
  <si>
    <t>STP-285(8) (88018-3211-94)</t>
  </si>
  <si>
    <t>at LM 9.9 in South Carthage (Rockfall Mitigation) (IA)</t>
  </si>
  <si>
    <t>STP-24(70) (80002-3263-14)</t>
  </si>
  <si>
    <t>Rachel Gentry</t>
  </si>
  <si>
    <t>near LM 2.8 (Slide Repair)</t>
  </si>
  <si>
    <t xml:space="preserve">SR-148 </t>
  </si>
  <si>
    <t>at LM 3.8 (Rockfall Mitigation)</t>
  </si>
  <si>
    <t>STP-148(4) (33049-3231-14)</t>
  </si>
  <si>
    <t>at LMs 4.6 and 5.1 in Chattanooga (Rockfall Mitigation)</t>
  </si>
  <si>
    <t>State Funded (33011-3251-04)</t>
  </si>
  <si>
    <t xml:space="preserve">SR-70 </t>
  </si>
  <si>
    <t>M19R1_C37SR_ER_Slide_Repair_SR070_LM15.5 (February 2019 Flood)</t>
  </si>
  <si>
    <t>CNT131</t>
  </si>
  <si>
    <t>ER-STP-70(28) (37012-4223-04, 37012-4224-04)</t>
  </si>
  <si>
    <t>M19R1_C37SR_ER_Slide_Repair_Hawkins_SR66_LM24 (February 2019 Flood)</t>
  </si>
  <si>
    <t>Emergency Slide Repair</t>
  </si>
  <si>
    <t>CNT132</t>
  </si>
  <si>
    <t>ER-STP-66(54) (37006-4240-04, 37006-4242-04)</t>
  </si>
  <si>
    <t>near LM 11.9 (Slope Stabilization) (February 2019 Flood)</t>
  </si>
  <si>
    <t>repair slope failure above road (Emergency Let Contract)</t>
  </si>
  <si>
    <t>CNT138</t>
  </si>
  <si>
    <t>ER-NH-73(73) (78013-4241-04, 78013-4242-04)</t>
  </si>
  <si>
    <t>near LM 6.5 (February 2019 Flood)</t>
  </si>
  <si>
    <t>flood damage repairs (Emergency Let Contract)</t>
  </si>
  <si>
    <t>CNT154</t>
  </si>
  <si>
    <t>STP-85(35) (25005-4229-04, 25005-4230-04)</t>
  </si>
  <si>
    <t>Anna Biggs</t>
  </si>
  <si>
    <t>near LM 16.1 (Slope Stabilization) (February 2019 Flood)</t>
  </si>
  <si>
    <t>repair slope failure below road (Emergency Let Contract)</t>
  </si>
  <si>
    <t>CNT924</t>
  </si>
  <si>
    <t>ER-STP-30(85) (88002-4243-04, 88002-4244-04)</t>
  </si>
  <si>
    <t>near LM 23.0 - LM 23.5 (Slope Stabilization) (February 2019 Flood)</t>
  </si>
  <si>
    <t>CNT179</t>
  </si>
  <si>
    <t>ER-STP-11(107) (28005-4219-04, 28ER19-M3-002)</t>
  </si>
  <si>
    <t>near LM 4.6 (Slope Stabilization) (February 2019 Flood)</t>
  </si>
  <si>
    <t>STP-85(40) (25005-4239-04, 25ER19-M3-004)</t>
  </si>
  <si>
    <t>near LM 4.8 (Slope Stabilization) (February 2019 Flood)</t>
  </si>
  <si>
    <t>STP-85(41) (25005-4241-04, 25ER19-M3-005)</t>
  </si>
  <si>
    <t>near LM 4.95 (Slope Stabilization) (February 2019 Flood)</t>
  </si>
  <si>
    <t>STP-85(42) (25005-4243-04, 25ER19-M3-006)</t>
  </si>
  <si>
    <t>near LM 25.5 (Slope Stabilization) (February 2019 Flood)</t>
  </si>
  <si>
    <t>CNT286</t>
  </si>
  <si>
    <t>ER-STP-7(37) (60004-4281-04)</t>
  </si>
  <si>
    <t xml:space="preserve">SR-363 </t>
  </si>
  <si>
    <t>(Indian Creek Road) near LM 2.7 (Slope Stabilization) (February 2019 Flood)</t>
  </si>
  <si>
    <t>CNT205</t>
  </si>
  <si>
    <t>ER-STP-363(2) (45028-4207-04, 45ER19-M3-003)</t>
  </si>
  <si>
    <t>(US-70) near LM 26.6 (Slope Stabilization) (February 2019 Flood)</t>
  </si>
  <si>
    <t>repair slope failure below road (Emergency Let Project)</t>
  </si>
  <si>
    <t>CNT234</t>
  </si>
  <si>
    <t>ER-STP-1(409) (18003-4243-04, 18ER19-M3-002)</t>
  </si>
  <si>
    <t>near LM 7.1 (Slope Stabilization) (February 2019 Flood)</t>
  </si>
  <si>
    <t>CNT231</t>
  </si>
  <si>
    <t>ER-NH-153(15) (33052-4256-04, 33ER19-M3-005)</t>
  </si>
  <si>
    <t>near LM 26.6 (Slope Stabilization) (February 2019 Flood)</t>
  </si>
  <si>
    <t>CNT926</t>
  </si>
  <si>
    <t>ER-STP-27(52) (58009-4234-04, 58ER19-M3-004)</t>
  </si>
  <si>
    <t>M20SAHQ_R1SR_SR029_18.75 LM_ Slope Correction</t>
  </si>
  <si>
    <t>Evaluate and determine repair method for slope correction</t>
  </si>
  <si>
    <t>State Funded (76001-4289-04)</t>
  </si>
  <si>
    <t>near LM 17.00 (Slide Repair)</t>
  </si>
  <si>
    <t>State Funded (33044-4254-04)</t>
  </si>
  <si>
    <t>at MP 73.0 to 73.6 (LMs 19.47 to 19.99)</t>
  </si>
  <si>
    <t>rockfall and rock slope mitigation at LMs 19.47, 19.69 and 19.99</t>
  </si>
  <si>
    <t>CNV227</t>
  </si>
  <si>
    <t>NH-I-81-1(131) (82001-3186-14)</t>
  </si>
  <si>
    <t>(Westbound) near MM 137.1 (Rockfall Mitigation)</t>
  </si>
  <si>
    <t>CNV912</t>
  </si>
  <si>
    <t>NH-I-24-2(171) (58100-3178-14)</t>
  </si>
  <si>
    <t>(Westbound) near MM 136.2 (Rockfall Mitigation)</t>
  </si>
  <si>
    <t>NH-I-24-2(167) (58100-3176-14)</t>
  </si>
  <si>
    <t>(Westbound) near MM 137.8 (LM 4.2) (Rockfall Mitigation)</t>
  </si>
  <si>
    <t>NH-I-24-2(168) (58100-3177-14)</t>
  </si>
  <si>
    <t>(Westbound) near MM 136.2 (LM 1.88) (Slope Stabilization)</t>
  </si>
  <si>
    <t>emergency slope stabilization</t>
  </si>
  <si>
    <t>CNT074</t>
  </si>
  <si>
    <t>ER-NH-I-24-2(174) (58100-4184-04, 58100-4185-04)</t>
  </si>
  <si>
    <t>(Westbound) near MM 140.3 (LM 6.65) (Rockfall Mitigation)</t>
  </si>
  <si>
    <t>NH-I-24-2(169) (58100-3181-14)</t>
  </si>
  <si>
    <t>near MM 134.5 (Slope Stabilization) (February 2019 Flood)</t>
  </si>
  <si>
    <t>CNS370</t>
  </si>
  <si>
    <t>NH-I-75-3(185) (07100-4156-04, 07ER19-M3-002)</t>
  </si>
  <si>
    <t>near MM 364.5 (LM 1.21) (Slope Stabilization) (February 2019 Flood)</t>
  </si>
  <si>
    <t>CNT207</t>
  </si>
  <si>
    <t>ER-NH-I-40-7(177) (53001-4125-04, 53ER19-M3-002)</t>
  </si>
  <si>
    <t>Westbound near MM 342 to near MM 344 (Slope Stabilization) (February 2019 Flood)</t>
  </si>
  <si>
    <t>CNU224, CNU224</t>
  </si>
  <si>
    <t>ER-NH-I-40-6(173) (73100-4130-04, 73100-8134-44)</t>
  </si>
  <si>
    <t>M20SAHQ_C07I_ER-TN19-3_DSSR&amp;FINAL_COST</t>
  </si>
  <si>
    <t>Eastbound near MM 353.15 and MM 353.35 (Slope Stabilization) (February 2019 Flood)</t>
  </si>
  <si>
    <t>CNV207, CNV207</t>
  </si>
  <si>
    <t>ER/NH-I-40-6(175) (73100-3138-14, 73100-4136-04); State Funded (73ER19-M3-008)</t>
  </si>
  <si>
    <t>Eastbound near MM 353.35 (Slope Stabilization) (February 2019 Flood)</t>
  </si>
  <si>
    <t>ER-NH-I-40-6(176) (73100-4138-04); State Funded (73ER19-M3-009)</t>
  </si>
  <si>
    <t>From LM 19.6 to LM 19.81 (Site 32)</t>
  </si>
  <si>
    <t>This project includes repairing two rockfall locations.</t>
  </si>
  <si>
    <t>NH-40(45) (70S040-F3-003)</t>
  </si>
  <si>
    <t>Various Locations in Polk County - February 2019 Flood Event</t>
  </si>
  <si>
    <t>STP-7000(30) (70ER19-M3-002, 70ER19-M3-003, 70ER19-M3-004)</t>
  </si>
  <si>
    <t>near LM 24.2 (Slope Stabilization) (February 2019 Flood)</t>
  </si>
  <si>
    <t>CNT137</t>
  </si>
  <si>
    <t>ER-NH-73(72) (05006-4267-04, 05006-4268-04)</t>
  </si>
  <si>
    <t>near LM 7.1 (Slope Stabilization) (February 2020 Flood)</t>
  </si>
  <si>
    <t>NH-153(18) (33052-4259-04, 33ER20-M3-002)</t>
  </si>
  <si>
    <t>near LM 20.5 (Slope Stabilization) (February 2019 Flood)</t>
  </si>
  <si>
    <t>repair slope failure below road</t>
  </si>
  <si>
    <t>CNU909</t>
  </si>
  <si>
    <t>NH-40(42) (70068-4217-04, 70ER19-M3-005)</t>
  </si>
  <si>
    <t>near LM 2.2 (Rockfall Mitigation)</t>
  </si>
  <si>
    <t>STP-90(6) (07012-3236-14)</t>
  </si>
  <si>
    <t>From near SR-27(Suck Creek Road) to near Palisades Drive (IA)</t>
  </si>
  <si>
    <t>Slope stabilization at various locations for rock fall mitigation; repairs and upgrades to culverts and other drainage features.</t>
  </si>
  <si>
    <t>STP-8(52) (33021-3231-14)</t>
  </si>
  <si>
    <t>at LM 8.7 (Rockfall Mitigation)</t>
  </si>
  <si>
    <t>CNW069</t>
  </si>
  <si>
    <t>STP-37(22) (10003-3267-14)</t>
  </si>
  <si>
    <t>Near LM's 7.4 and 7.8, Rockfall Mitigation</t>
  </si>
  <si>
    <t>STP-30(81) (04002-3219-14)</t>
  </si>
  <si>
    <t>near LM 1.0 (Slope Stabilization) (February 2019 Flood)</t>
  </si>
  <si>
    <t>STP-141(38) (21006-4214-04, 21006-4215-04)</t>
  </si>
  <si>
    <t>near LM 16.1 (Slope Stabilization) (February 2020 Flood)</t>
  </si>
  <si>
    <t>STP-30(88) (88002-4246-04)</t>
  </si>
  <si>
    <t>From near LM 25.2 to near LM 26.4 (Slope Stabilization) (February 2019 Flood)</t>
  </si>
  <si>
    <t>CNT229</t>
  </si>
  <si>
    <t>ER-STP-2(271) (58002-4245-04, 58002-4246-04)</t>
  </si>
  <si>
    <t>at LM 17.7 (Slide Repair) (February 2019 Flood)</t>
  </si>
  <si>
    <t>STP-46(37) (22004-4254-04, 22ER19-M3-002)</t>
  </si>
  <si>
    <t>near LM 2.4 (Slope Stabilization) (February 2020 Flood)</t>
  </si>
  <si>
    <t>STP-148(6) (33049-4236-04, 33ER20-M3-003)</t>
  </si>
  <si>
    <t xml:space="preserve">SR-339 </t>
  </si>
  <si>
    <t>near LM 7.98 (February 2019 Flood)</t>
  </si>
  <si>
    <t>repair flood damage (Emergency Let Contract)</t>
  </si>
  <si>
    <t>STP-339(14) (78016-4219-04, 78ER19-M3-007)</t>
  </si>
  <si>
    <t>near LM 16.8 (Slope Stabilization) (February 2019 Flood)</t>
  </si>
  <si>
    <t>Repair slope failure below road (Emergency Let Contract)</t>
  </si>
  <si>
    <t>CNU910</t>
  </si>
  <si>
    <t>ER-STP-70(29) (37012-4226-04, 37ER19-M3-003)</t>
  </si>
  <si>
    <t xml:space="preserve">SR-167 </t>
  </si>
  <si>
    <t>near LM 7.5 (Slope Stabilization) (February 2019 Flood)</t>
  </si>
  <si>
    <t>CNU058</t>
  </si>
  <si>
    <t>ER-STP-167(8) (46009-4219-04)</t>
  </si>
  <si>
    <t>near LM 5.5 (Slope Stabilization) (February 2019 Flood)</t>
  </si>
  <si>
    <t>STP-68(54) (72007-4238-04, 72ER19-M3-002)</t>
  </si>
  <si>
    <t xml:space="preserve">SR-377 </t>
  </si>
  <si>
    <t>near LM 0.02 (Slope Stabilization) (February 2019 Flood)</t>
  </si>
  <si>
    <t>STP-377(2) (58017-4205-04, 58ER19-M3-008)</t>
  </si>
  <si>
    <t>near LM 12.0 (Slope Stabilization) (February 2019 Flood)</t>
  </si>
  <si>
    <t>CNT929</t>
  </si>
  <si>
    <t>ER-STP-24(77) (80002-4265-04)</t>
  </si>
  <si>
    <t>(Indian Creek Road) near LM 2.27 (Slope Stabilization) (February 2019 Flood)</t>
  </si>
  <si>
    <t>repair slope failure below road (February 2019 Flood)</t>
  </si>
  <si>
    <t>CNT266, CNV069</t>
  </si>
  <si>
    <t>STP-363(3) (45028-4212-04)</t>
  </si>
  <si>
    <t>Various Locations along relocated SR-66 (Slope Stabilization) (February 2019 Flood)</t>
  </si>
  <si>
    <t>Repair slope failures below road</t>
  </si>
  <si>
    <t>CNM089</t>
  </si>
  <si>
    <t>ER-STP-66(56) (45009-4218-04, 45009-4219-04)</t>
  </si>
  <si>
    <t>near LM 7.2 Pyrite Encapsulation Site (Slope Stabilization)</t>
  </si>
  <si>
    <t>State Funded (29004-4246-04)</t>
  </si>
  <si>
    <t xml:space="preserve">SR-332 </t>
  </si>
  <si>
    <t>near LM 2.40 (Slope Stabilization)</t>
  </si>
  <si>
    <t>CNU222</t>
  </si>
  <si>
    <t>ER-STP-332(15) (47033-4231-04, 47ER20-M3-002)</t>
  </si>
  <si>
    <t>near LM 0.95 (slide repair)</t>
  </si>
  <si>
    <t>PE, ROW and Construction for Slide Repair</t>
  </si>
  <si>
    <t>CNU354</t>
  </si>
  <si>
    <t>State Funded (84005-4224-04)</t>
  </si>
  <si>
    <t>near LMs 26.9 and 27.9 (Slide Repairs)</t>
  </si>
  <si>
    <t>CNV307</t>
  </si>
  <si>
    <t>State Funded (58009-3237-04)</t>
  </si>
  <si>
    <t>Anderson County Routine Maintenance</t>
  </si>
  <si>
    <t>State Funded (01000-4100-04)</t>
  </si>
  <si>
    <t>Bedford County Routine Maintenance</t>
  </si>
  <si>
    <t>State Funded (02000-4100-04)</t>
  </si>
  <si>
    <t>Benton County Routine Maintenance</t>
  </si>
  <si>
    <t>State Funded (03000-4100-04)</t>
  </si>
  <si>
    <t>Bledsoe County Routine Maintenance</t>
  </si>
  <si>
    <t>State Funded (04000-4200-04)</t>
  </si>
  <si>
    <t>Blount County Routine Maintenance</t>
  </si>
  <si>
    <t>State Funded (05000-4100-04)</t>
  </si>
  <si>
    <t>Bradley County Routine Maintenance</t>
  </si>
  <si>
    <t>State Funded (06000-4100-04)</t>
  </si>
  <si>
    <t>Campbell County Routine Maintenance</t>
  </si>
  <si>
    <t>State Funded (07000-4100-04)</t>
  </si>
  <si>
    <t>Cannon County Routine Maintenance</t>
  </si>
  <si>
    <t>State Funded (08000-4200-04)</t>
  </si>
  <si>
    <t>Carroll County Routine Maintenance</t>
  </si>
  <si>
    <t>State Funded (09000-4100-04)</t>
  </si>
  <si>
    <t>Carter County Routine Maintenance</t>
  </si>
  <si>
    <t>State Funded (10000-4100-04)</t>
  </si>
  <si>
    <t>Cheatham County Routine Maintenance</t>
  </si>
  <si>
    <t>State Funded (11000-4100-04)</t>
  </si>
  <si>
    <t>Chester County Routine Maintenance</t>
  </si>
  <si>
    <t>State Funded (12000-4200-04)</t>
  </si>
  <si>
    <t>Claiborne County Routine Maintenance</t>
  </si>
  <si>
    <t>State Funded (13000-4200-04)</t>
  </si>
  <si>
    <t>Clay County Routine Maintenance</t>
  </si>
  <si>
    <t>State Funded (14000-4200-04)</t>
  </si>
  <si>
    <t>Cocke County Routine Maintenance</t>
  </si>
  <si>
    <t>State Funded (15000-4100-04)</t>
  </si>
  <si>
    <t>Coffee County Routine Maintenance</t>
  </si>
  <si>
    <t>State Funded (16000-4100-04)</t>
  </si>
  <si>
    <t>Cumberland County Routine Maintenance</t>
  </si>
  <si>
    <t>State Funded (18000-4100-04)</t>
  </si>
  <si>
    <t>Davidson County Routine Maintenance</t>
  </si>
  <si>
    <t>State Funded (19000-4100-04)</t>
  </si>
  <si>
    <t>Decatur County Routine Maintenance</t>
  </si>
  <si>
    <t>State Funded (20000-4100-04)</t>
  </si>
  <si>
    <t>Dekalb County Routine Maintenance</t>
  </si>
  <si>
    <t>State Funded (21000-4200-04)</t>
  </si>
  <si>
    <t>Dickson County Routine Maintenance</t>
  </si>
  <si>
    <t>State Funded (22000-4100-04)</t>
  </si>
  <si>
    <t>Dyer County Routine Maintenance</t>
  </si>
  <si>
    <t>State Funded (23000-4100-04)</t>
  </si>
  <si>
    <t>Fayette County Routine Maintenance</t>
  </si>
  <si>
    <t>State Funded (24000-4100-04)</t>
  </si>
  <si>
    <t>Fentress County Routine Maintenance</t>
  </si>
  <si>
    <t>State Funded (25000-4200-04)</t>
  </si>
  <si>
    <t>Franklin County Routine Maintenance</t>
  </si>
  <si>
    <t>State Funded (26000-4200-04)</t>
  </si>
  <si>
    <t>Gibson County Routine Maintenance</t>
  </si>
  <si>
    <t>State Funded (27000-4200-04)</t>
  </si>
  <si>
    <t>Giles County Routine Maintenance</t>
  </si>
  <si>
    <t>State Funded (28000-4100-04)</t>
  </si>
  <si>
    <t>Grainger County Routine Maintenance</t>
  </si>
  <si>
    <t>State Funded (29000-4200-04)</t>
  </si>
  <si>
    <t>Greene County Routine Maintenance</t>
  </si>
  <si>
    <t>State Funded (30000-4100-04)</t>
  </si>
  <si>
    <t>Grundy County Routine Maintenance</t>
  </si>
  <si>
    <t>State Funded (31000-4100-04)</t>
  </si>
  <si>
    <t>Hamblen County Routine Maintenance</t>
  </si>
  <si>
    <t>State Funded (32000-4100-04)</t>
  </si>
  <si>
    <t>Hamilton County Routine Maintenance</t>
  </si>
  <si>
    <t>State Funded (33000-4100-04)</t>
  </si>
  <si>
    <t>Hancock County Routine Maintenance</t>
  </si>
  <si>
    <t>State Funded (34000-4200-04)</t>
  </si>
  <si>
    <t>Hardeman County Routine Maintenance</t>
  </si>
  <si>
    <t>State Funded (35000-4200-04)</t>
  </si>
  <si>
    <t>Haywood County Routine Maintenance</t>
  </si>
  <si>
    <t>State Funded (38000-4100-04)</t>
  </si>
  <si>
    <t>Henderson County Routine Maintenance</t>
  </si>
  <si>
    <t>State Funded (39000-4100-04)</t>
  </si>
  <si>
    <t>Henry County Routine Maintenance</t>
  </si>
  <si>
    <t>State Funded (40000-4200-04)</t>
  </si>
  <si>
    <t>Hickman County Routine Maintenance</t>
  </si>
  <si>
    <t>State Funded (41000-4100-04)</t>
  </si>
  <si>
    <t>Houston County Routine Maintenance</t>
  </si>
  <si>
    <t>State Funded (42000-4200-04)</t>
  </si>
  <si>
    <t>Humphreys County Routine Maintenance</t>
  </si>
  <si>
    <t>State Funded (43000-4100-04)</t>
  </si>
  <si>
    <t>Jackson County Routine Maintenance</t>
  </si>
  <si>
    <t>State Funded (44000-4200-04)</t>
  </si>
  <si>
    <t>Jefferson County Routine Maintenance</t>
  </si>
  <si>
    <t>State Funded (45000-4100-04)</t>
  </si>
  <si>
    <t>Johnson County Routine Maintenance</t>
  </si>
  <si>
    <t>State Funded (46000-4200-04)</t>
  </si>
  <si>
    <t>Knox County Routine Maintenance</t>
  </si>
  <si>
    <t>State Funded (47000-4100-04)</t>
  </si>
  <si>
    <t>Lake County Routine Maintenance</t>
  </si>
  <si>
    <t>State Funded (48000-4200-04)</t>
  </si>
  <si>
    <t>Lauderdale County Routine Maintenance</t>
  </si>
  <si>
    <t>State Funded (49000-4200-04)</t>
  </si>
  <si>
    <t>Lawrence County Routine Maintenance</t>
  </si>
  <si>
    <t>State Funded (50000-4200-04)</t>
  </si>
  <si>
    <t>Lewis County Routine Maintenance</t>
  </si>
  <si>
    <t>State Funded (51000-4200-04)</t>
  </si>
  <si>
    <t>Lincoln County Routine Maintenance</t>
  </si>
  <si>
    <t>State Funded (52000-4200-04)</t>
  </si>
  <si>
    <t>Loudon County Routine Maintenance</t>
  </si>
  <si>
    <t>State Funded (53000-4100-04)</t>
  </si>
  <si>
    <t>McMinn County Routine Maintenance</t>
  </si>
  <si>
    <t>State Funded (54000-4100-04)</t>
  </si>
  <si>
    <t>McNairy County Routine Maintenance</t>
  </si>
  <si>
    <t>State Route Routine Maintenance</t>
  </si>
  <si>
    <t>State Funded (55000-4200-04)</t>
  </si>
  <si>
    <t>Macon County Routine Maintenance</t>
  </si>
  <si>
    <t>State Funded (56000-4200-04)</t>
  </si>
  <si>
    <t>Madison County Routine Maintenance</t>
  </si>
  <si>
    <t>State Funded (57000-4100-04)</t>
  </si>
  <si>
    <t>Marion County Routine Maintenance</t>
  </si>
  <si>
    <t>State Funded (58000-4100-04)</t>
  </si>
  <si>
    <t>Marshall County Routine Maintenance</t>
  </si>
  <si>
    <t>State Funded (59000-4100-04)</t>
  </si>
  <si>
    <t>Maury County Routine Maintenance</t>
  </si>
  <si>
    <t>State Funded (60000-4100-04)</t>
  </si>
  <si>
    <t>Monroe County Routine Maintenance</t>
  </si>
  <si>
    <t>State Funded (62000-4100-04)</t>
  </si>
  <si>
    <t>Montgomery County Routine Maintenance</t>
  </si>
  <si>
    <t>State Funded (63000-4100-04)</t>
  </si>
  <si>
    <t>Moore County Routine Maintenance</t>
  </si>
  <si>
    <t>State Funded (64000-4200-04)</t>
  </si>
  <si>
    <t>Morgan County Routine Maintenance</t>
  </si>
  <si>
    <t>State Funded (65000-4200-04)</t>
  </si>
  <si>
    <t>Overton County Routine Maintenance</t>
  </si>
  <si>
    <t>State Funded (67000-4200-04)</t>
  </si>
  <si>
    <t>Pickett County Routine Maintenance</t>
  </si>
  <si>
    <t>State Funded (69000-4200-04)</t>
  </si>
  <si>
    <t>Polk County Routine Maintenance</t>
  </si>
  <si>
    <t>State Funded (70000-4200-04)</t>
  </si>
  <si>
    <t>Putnam County Routine Maintenance</t>
  </si>
  <si>
    <t>State Funded (71000-4100-04)</t>
  </si>
  <si>
    <t>Rhea County Routine Maintenance</t>
  </si>
  <si>
    <t>State Funded (72000-4200-04)</t>
  </si>
  <si>
    <t>Roane County Routine Maintenance</t>
  </si>
  <si>
    <t>State Funded (73000-4100-04)</t>
  </si>
  <si>
    <t>Robertson County Routine Maintenance</t>
  </si>
  <si>
    <t>State Funded (74000-4100-04)</t>
  </si>
  <si>
    <t>Rutherford County Routine Maintenance</t>
  </si>
  <si>
    <t>State Funded (75000-4100-04)</t>
  </si>
  <si>
    <t>Scott County Routine Maintenance</t>
  </si>
  <si>
    <t>State Funded (76000-4200-04)</t>
  </si>
  <si>
    <t>Sequatchie County Routine Maintenance</t>
  </si>
  <si>
    <t>State Funded (77000-4200-04)</t>
  </si>
  <si>
    <t>Sevier County Routine Maintenance</t>
  </si>
  <si>
    <t>State Funded (78000-4100-04)</t>
  </si>
  <si>
    <t>Shelby County Routine Maintenance</t>
  </si>
  <si>
    <t>State Funded (79000-4100-04)</t>
  </si>
  <si>
    <t>Smith County Routine Maintenance</t>
  </si>
  <si>
    <t>State Funded (80000-4100-04)</t>
  </si>
  <si>
    <t>Stewart County Routine Maintenance</t>
  </si>
  <si>
    <t>State Funded (81000-4200-04)</t>
  </si>
  <si>
    <t>Sullivan County Routine Maintenance</t>
  </si>
  <si>
    <t>State Funded (82000-4100-04)</t>
  </si>
  <si>
    <t>Sumner County Routine Maintenance</t>
  </si>
  <si>
    <t>State Funded (83000-4100-04)</t>
  </si>
  <si>
    <t>Tipton County Routine Maintenance</t>
  </si>
  <si>
    <t>State Funded (84000-4200-04)</t>
  </si>
  <si>
    <t>Union County Routine Maintenance</t>
  </si>
  <si>
    <t>State Funded (87000-4200-04)</t>
  </si>
  <si>
    <t>Van Buren County Routine Maintenance</t>
  </si>
  <si>
    <t>State Funded (88000-4200-04)</t>
  </si>
  <si>
    <t>Washington County Routine Maintenance</t>
  </si>
  <si>
    <t>State Funded (90000-4100-04)</t>
  </si>
  <si>
    <t>Wayne County Routine Maintenance</t>
  </si>
  <si>
    <t>State Funded (91000-4200-04)</t>
  </si>
  <si>
    <t>Weakley County Routine Maintenance</t>
  </si>
  <si>
    <t>State Funded (92000-4200-04)</t>
  </si>
  <si>
    <t>White County Routine Maintenance</t>
  </si>
  <si>
    <t>State Funded (93000-4200-04)</t>
  </si>
  <si>
    <t>Williamson County Routine Maintenance</t>
  </si>
  <si>
    <t>State Funded (94000-4100-04)</t>
  </si>
  <si>
    <t>Wilson County Routine Maintenance</t>
  </si>
  <si>
    <t>State Funded (95000-4100-04)</t>
  </si>
  <si>
    <t>Perry County Routine Maintenance</t>
  </si>
  <si>
    <t>State Funded (68000-4200-04)</t>
  </si>
  <si>
    <t>Unicoi County Routine Maintenance</t>
  </si>
  <si>
    <t>State Funded (86000-4100-04)</t>
  </si>
  <si>
    <t>Crockett County Routine Maintenance</t>
  </si>
  <si>
    <t>State Funded (17000-4200-04)</t>
  </si>
  <si>
    <t>Warren County Routine Maintenance</t>
  </si>
  <si>
    <t>State Funded (89000-4200-04)</t>
  </si>
  <si>
    <t>Obion County Routine Maintenance</t>
  </si>
  <si>
    <t>State Funded (66000-4200-04)</t>
  </si>
  <si>
    <t>Hardin County Routine Maintenance</t>
  </si>
  <si>
    <t>State Funded (36000-4200-04)</t>
  </si>
  <si>
    <t>M20OAHQ_C13SR_CGTUNOPS</t>
  </si>
  <si>
    <t>Cumberland Gap Tunnel Operations</t>
  </si>
  <si>
    <t>State Funded (13002-4274-04)</t>
  </si>
  <si>
    <t>M22OAHQ_C13SR_CGTUNOPS</t>
  </si>
  <si>
    <t>State Funded (13S032-M3-002)</t>
  </si>
  <si>
    <t>Various Locations in Carter County - February 2019 Flood Event</t>
  </si>
  <si>
    <t>STP-1000(30) (10ER19-M3-003)</t>
  </si>
  <si>
    <t>Traffic Control near North Carolina State Line and sinkhole repair near MM 438 and MM 443 (February 2019 Flood)</t>
  </si>
  <si>
    <t>Assisting the State of North Carolina with Traffic Control approaching Slide site on I-40 in North Carolina as well as sinkhole repair near MM 438 and 443</t>
  </si>
  <si>
    <t>NH-I-40-8(176) (15ER19-M3-002, 15ER19-M3-003, 15ER19-M3-004)</t>
  </si>
  <si>
    <t>M21LTR2_C33_SMLSRT_REPLACE_SR111_LM1.73_LM2.43</t>
  </si>
  <si>
    <t>State Funded (33S111-M3-002)</t>
  </si>
  <si>
    <t>Megan Wildes</t>
  </si>
  <si>
    <t>M21LTR2_C18 SMALL STRUCTURE REPAIR SR-298 LM 8.5</t>
  </si>
  <si>
    <t>State Funded (18S298-M3-002)</t>
  </si>
  <si>
    <t>M21LTHQ_C95I_I-40_MT.JULIET_BRIDGE_STRIKE</t>
  </si>
  <si>
    <t>Repair damage to Mt. Juliet Road bridge over I-40 (I-40 LM 3.11), Bridge No. 95I00400003</t>
  </si>
  <si>
    <t>CNU264</t>
  </si>
  <si>
    <t>State Funded (95I040-M3-003)</t>
  </si>
  <si>
    <t>near LMs 9.01 and 9.06 (Slide Repair)</t>
  </si>
  <si>
    <t>repair slide along southbound lane</t>
  </si>
  <si>
    <t>M21LTR3_C41_SMLSTR_J&amp;B_SR48_LM19.81</t>
  </si>
  <si>
    <t>Culvert Repair</t>
  </si>
  <si>
    <t>State Funded (41S048-M3-002)</t>
  </si>
  <si>
    <t>M21LTR3_C41_SMLSTR_J&amp;B_SR100_LM18.57</t>
  </si>
  <si>
    <t>State Funded (41S100-M3-002)</t>
  </si>
  <si>
    <t xml:space="preserve">SR-373 </t>
  </si>
  <si>
    <t>M21LTR3_C59_SMLSTR_J&amp;B_SR373_LM2.7</t>
  </si>
  <si>
    <t>State Funded (59S373-M3-002)</t>
  </si>
  <si>
    <t>M21LTR3_C59_SMLSTR_J&amp;B_SR373_LM2.9</t>
  </si>
  <si>
    <t>State Funded (59S373-M3-003)</t>
  </si>
  <si>
    <t>M21LTR2_C18_SMLSTR_REPLACE_SR1_LM14.126</t>
  </si>
  <si>
    <t>State Funded (18S001-M3-002)</t>
  </si>
  <si>
    <t>M21LTR3_C41_SMLSTR_J&amp;B_SR48_SR100_LM16.66</t>
  </si>
  <si>
    <t>State Funded (41S048-M3-003)</t>
  </si>
  <si>
    <t>near LM 8.202 (August 2021 Flood)</t>
  </si>
  <si>
    <t>repair major bridge scour and roadway erosion due to August 2021 Flood</t>
  </si>
  <si>
    <t>State Funded (43ER21-M3-002)</t>
  </si>
  <si>
    <t>near LM 14.9 (August 2021 Flood)</t>
  </si>
  <si>
    <t>Repair scour and washout of roadway (August 2021 Flood)</t>
  </si>
  <si>
    <t>State Funded (22ER21-M3-002)</t>
  </si>
  <si>
    <t>near LM 11.514 (August 2021 Flood)</t>
  </si>
  <si>
    <t>repair damage to bridge piers due to August 2021 Flood</t>
  </si>
  <si>
    <t>State Funded (41ER21-M3-002)</t>
  </si>
  <si>
    <t>near LM 20.2 (August 2021 Flood)</t>
  </si>
  <si>
    <t>repair scour at Sugar Creek box culvert resulting from August 2021 Flood</t>
  </si>
  <si>
    <t>State Funded (41ER21-M3-003)</t>
  </si>
  <si>
    <t>near LM 16.1 (August 2021 Flood)</t>
  </si>
  <si>
    <t>repair flood damage to roadway resulting from August 2021 Flood</t>
  </si>
  <si>
    <t>State Funded (43ER21-M3-004)</t>
  </si>
  <si>
    <t>near LM 6.555 (August 2021 Flood)</t>
  </si>
  <si>
    <t>repair scour under Bridge pier with possible WB Bridge Replacement (August 2021 Flood)</t>
  </si>
  <si>
    <t>State Funded (43ER21-M3-005)</t>
  </si>
  <si>
    <t>near LM 3.528 (August 2021 Flood)</t>
  </si>
  <si>
    <t>repair scour at Bridge abutments and approaches resulting from August 2021 Flood</t>
  </si>
  <si>
    <t>State Funded (43ER21-M3-006)</t>
  </si>
  <si>
    <t>near LM 3.41 (Emergency Slide Repair)</t>
  </si>
  <si>
    <t>Phase 1: Perform a survey and investigation and stabilize the upper portion of the slope; Phase 2: Let a project to buttress the slope.</t>
  </si>
  <si>
    <t>State Funded (65S116-M3-002)</t>
  </si>
  <si>
    <t>near LM 30.0 (August 2021 Flood)</t>
  </si>
  <si>
    <t>repair roadway washout resulting from August 2021 flood</t>
  </si>
  <si>
    <t>State Funded (41ER21-M3-004)</t>
  </si>
  <si>
    <t>near LM 24.74 (August 2021 Flood)</t>
  </si>
  <si>
    <t>repair scour at bridge piers resulting from August 2021 flood</t>
  </si>
  <si>
    <t>State Funded (43ER21-M3-007)</t>
  </si>
  <si>
    <t>(US-70) near LM 15.56 (August 2021 Flood)</t>
  </si>
  <si>
    <t>repair scour at box culvert resulting from August 2021 Flood</t>
  </si>
  <si>
    <t>State Funded (43ER21-M3-008)</t>
  </si>
  <si>
    <t xml:space="preserve">SR-162 </t>
  </si>
  <si>
    <t>M21RM_R1SR162_AT_DUTCHTOWN_RD_LANDSLIDE_JACK&amp;BORE</t>
  </si>
  <si>
    <t>Jack &amp; Bore for a new pipe to repair 48' pipe collapse under Dutchtown Road. Restore stability of embankment slope.</t>
  </si>
  <si>
    <t>State Funded (47S162-M3-002)</t>
  </si>
  <si>
    <t>M21LTR2_C33_SMLSTR_RPLCE_SR29_LM7.78</t>
  </si>
  <si>
    <t>State Funded (33S029-M3-002)</t>
  </si>
  <si>
    <t>M21LTR2_C58_SMLSTR_RPLCE_SR2_LM30.62</t>
  </si>
  <si>
    <t>State Funded (58S002-M3-003)</t>
  </si>
  <si>
    <t>Bridge over Hurricane Creek, LM 11.42</t>
  </si>
  <si>
    <t>Project to repair damage from August 2021 flooding.</t>
  </si>
  <si>
    <t>43SR0130019</t>
  </si>
  <si>
    <t>State Funded (43S013-M3-006)</t>
  </si>
  <si>
    <t>near LM 5.54 (Rock Buttress Installation)</t>
  </si>
  <si>
    <t>correct slope stability issues at the site by installing rock buttresses on both sides of the roaway</t>
  </si>
  <si>
    <t>State Funded (34S031-M3-002)</t>
  </si>
  <si>
    <t>M22LTR2_C93_SMLSTR_J&amp;B_SR111_LM15.76</t>
  </si>
  <si>
    <t>State Funded (93S111-M3-002)</t>
  </si>
  <si>
    <t>M22LTR2_C31_SMLSTR_REPAIR_SR108_LM3.34</t>
  </si>
  <si>
    <t>Small Structure Repair</t>
  </si>
  <si>
    <t>State Funded (31S108-M3-002)</t>
  </si>
  <si>
    <t>Statewide Weigh-in-Motion</t>
  </si>
  <si>
    <t>NH-I-9900(130) (99113-3154-44)</t>
  </si>
  <si>
    <t>Benton, Houston</t>
  </si>
  <si>
    <t xml:space="preserve">SR-147 </t>
  </si>
  <si>
    <t>NEW FERRY SERVICE ACROSS THE TENNESSEE RIVER, SR-69A TO SR-147 (IA)</t>
  </si>
  <si>
    <t>Recurring Operations</t>
  </si>
  <si>
    <t>State Funded (03945-3679-04)</t>
  </si>
  <si>
    <t>Stones River Greenway Extension, From Barfield-Crescent Road to North of Old Fort Parkway</t>
  </si>
  <si>
    <t>Stones River Greenway Extension for the Old Fort Parkway to Barfield Crescent Road (Phases 1-4)</t>
  </si>
  <si>
    <t>Bicycles and Pedestrian Facility</t>
  </si>
  <si>
    <t>HPP-9311(9) (75951-3783-94)</t>
  </si>
  <si>
    <t>N/A</t>
  </si>
  <si>
    <t>Seven Islands Pedestrian Bridge</t>
  </si>
  <si>
    <t>Design and construction of a 10-foot wide multi-modal (bicycle and pedestrian) aluminum truss bridge consisting of eight (8) main spans totaling approximately 812 feet in length and approaches of 300 feet and 240 feet on the western and eastern ends, respectively. The bridge will feature look-out areas for enhanced views of the surrounding area and link the Seven Islands Wildlife Refuge to an adjacent island between the branching flows of the French Broad River in Knox County, Tennessee.</t>
  </si>
  <si>
    <t>STP-EN-4700(40) (47947-3605-94)</t>
  </si>
  <si>
    <t>Wanda Pierce</t>
  </si>
  <si>
    <t>Back Valley Road</t>
  </si>
  <si>
    <t>Back Valley Road near Walnut Grove Road</t>
  </si>
  <si>
    <t>Improve vertical and horizontal geometric alignments of Back Valley Road near the intersection with Walnut Grove Road</t>
  </si>
  <si>
    <t>STP-H-7200(27) (72945-3464-94)</t>
  </si>
  <si>
    <t>Rockland Road/Imperial Blvd, Center Point Road to Imperial Boulevard in Hendersonville</t>
  </si>
  <si>
    <t>Aerial Survey and Wireless Comms.</t>
  </si>
  <si>
    <t>Capital</t>
  </si>
  <si>
    <t>State Funded (19999-3674-04)</t>
  </si>
  <si>
    <t>M13-21OAHQ_CO30_RAOPS GREENE CO - DAWN OF HOPE</t>
  </si>
  <si>
    <t>Weigh Station or Rest Area Improvements</t>
  </si>
  <si>
    <t>State Funded (30100-4106-04)</t>
  </si>
  <si>
    <t>M13-21OAHQ_CO31_RAOPS GRUNDY CO</t>
  </si>
  <si>
    <t>State Funded (31001-4181-04)</t>
  </si>
  <si>
    <t>M13-21OAHQ_CO45_RAOPS JEFFERSON CO - GOODWILL-KNOXVILLE</t>
  </si>
  <si>
    <t>State Funded (45002-4145-04)</t>
  </si>
  <si>
    <t>M13-21OAHQ_CO54_RAOPS MCMINN CO - GOODWILL-KNOXVILLE</t>
  </si>
  <si>
    <t>State Funded (54001-4180-04)</t>
  </si>
  <si>
    <t>M17-21OAHQ_CO58I_RAOPS MARION CO - EASTER SEALS, INC</t>
  </si>
  <si>
    <t>State Funded (58100-4175-04)</t>
  </si>
  <si>
    <t>STATEWIDE AERIAL SURVEY</t>
  </si>
  <si>
    <t>INSTALL TRAFFIC COUNTERS - REST AREAS</t>
  </si>
  <si>
    <t>State Funded (99106-4112-04)</t>
  </si>
  <si>
    <t>Dekalb, Wilson</t>
  </si>
  <si>
    <t>From West of Wilson County Line to Near SR-96 in DeKalb County</t>
  </si>
  <si>
    <t>STP-26(16) (21001-3264-14)</t>
  </si>
  <si>
    <t>South of SR-76 to SR-52 in Portland</t>
  </si>
  <si>
    <t>STP/HPP-109(22) (83011-3227-14)</t>
  </si>
  <si>
    <t>Dyer, Obion</t>
  </si>
  <si>
    <t>From I-155(US-51) in Dyersburg to Kentucky State Line</t>
  </si>
  <si>
    <t>Bridge over Caney Fork River, LM 13.38</t>
  </si>
  <si>
    <t>SR-24, Bridge over Caney Fork River, LM 13.38 - Bridge Replacement</t>
  </si>
  <si>
    <t>80SR0240013</t>
  </si>
  <si>
    <t>R-BR-STP-24(19) (80002-3248-94)</t>
  </si>
  <si>
    <t>From SR-338 W(Boyds Creek Highway) to I-40</t>
  </si>
  <si>
    <t>From SR-68 to Cleveland Street in Crossville</t>
  </si>
  <si>
    <t>WIDEN TO A 5 LANE SECTION WITH A CONTINUOUS CENTER TURN LANE.</t>
  </si>
  <si>
    <t>South Parkway to McLemore Ave (Ravine, LM 9.51 &amp; I.C. R/R, LM 9.68) in Memphis</t>
  </si>
  <si>
    <t>79SR0140013, 79SR0140015</t>
  </si>
  <si>
    <t>BR-STP-14(37) (79023-3218-94)</t>
  </si>
  <si>
    <t>(East E. H. Crump Boulevard) at BNSF Railroad, LM 0.10</t>
  </si>
  <si>
    <t>Installation of signs, lights, gates and preemption signal equipment</t>
  </si>
  <si>
    <t>Railroad Crossing Improvement</t>
  </si>
  <si>
    <t>NH-R-1(458) (79S001-F3-002)</t>
  </si>
  <si>
    <t>Bridge over Earthman Fork Creek, LM 6.05</t>
  </si>
  <si>
    <t>SR-65, Bridge over Earthman Fork Creek, LM 6.05 - Bridge Replacement</t>
  </si>
  <si>
    <t>19SR0650005</t>
  </si>
  <si>
    <t>BR-STP-65(13) (19043-3233-94)</t>
  </si>
  <si>
    <t xml:space="preserve">SR-21 </t>
  </si>
  <si>
    <t>Bridge Over Reelfoot Spillway, LM 7.60 (Phase 3)</t>
  </si>
  <si>
    <t>Replacing the 2 Ln Bridge</t>
  </si>
  <si>
    <t>48SR0210003</t>
  </si>
  <si>
    <t>BR-STP-21(11) (48002-3222-94)</t>
  </si>
  <si>
    <t>NH-40(44) (70S040-F3-002)</t>
  </si>
  <si>
    <t>Litter Grant Program Administration</t>
  </si>
  <si>
    <t>Maint - Litter</t>
  </si>
  <si>
    <t>Mowing/Litter</t>
  </si>
  <si>
    <t>State Funded (99101-4016-04)</t>
  </si>
  <si>
    <t>TDOT Headquarters - Polk Building - Renovation</t>
  </si>
  <si>
    <t>State Funded (19999-3649-04)</t>
  </si>
  <si>
    <t>Williamson County Floating Maintenance Building</t>
  </si>
  <si>
    <t>State Funded (94999-3606-04)</t>
  </si>
  <si>
    <t>Wetland and Stream Mitigation</t>
  </si>
  <si>
    <t>Recurring PE</t>
  </si>
  <si>
    <t>Bush Brothers Property, Clear Creek and Halls Branch-Stream Mitigation in the Town of Dandridge</t>
  </si>
  <si>
    <t>Env Mitigation and Wildlife Connectivity</t>
  </si>
  <si>
    <t>STP-4500(28) (45945-3690-14)</t>
  </si>
  <si>
    <t>Lynnbrook Street</t>
  </si>
  <si>
    <t>Unnamed Stream in the Middle Tennessee-Hiwassee watershed near Lynnbrook Street in Chattanooga, Stream Mitigation</t>
  </si>
  <si>
    <t>Unnamed Streams in the Middle Tennessee-Hiwassee watershed near Lynnbrook Street in Chattanooga, Stream Mitigation</t>
  </si>
  <si>
    <t>STP-3300(57) (33948-3646-14)</t>
  </si>
  <si>
    <t>Bledsoe County Correctional Complex Stream Mitigation</t>
  </si>
  <si>
    <t>STP-400(32) (04945-3650-14)</t>
  </si>
  <si>
    <t>McGhee Tyson Airport Site in Alcoa, Stream Mitigation</t>
  </si>
  <si>
    <t>STP-500(46) (05946-3610-14)</t>
  </si>
  <si>
    <t>Unnamed Tributary to Big Branch in Atoka, Stream Mitigation</t>
  </si>
  <si>
    <t>STP-8400(83) (84946-3604-14)</t>
  </si>
  <si>
    <t>Pistol Creek in Alcoa, Stream Mitigation</t>
  </si>
  <si>
    <t>STP-500(49) (05946-3613-14)</t>
  </si>
  <si>
    <t>Pistol Creek Dam in Alcoa, Stream Mitigation</t>
  </si>
  <si>
    <t>STP-500(50) (05946-3614-14)</t>
  </si>
  <si>
    <t>Unnamed Tributary to Arrington Creek near SR-96 - Stream Mitigation</t>
  </si>
  <si>
    <t>STP-9400(70) (94946-3445-14)</t>
  </si>
  <si>
    <t>Gary Dyer Property Proposed Bank, Wetland and Stream Mitigation</t>
  </si>
  <si>
    <t>ON-THE-JOB TRAINING AND SUPPORTIVE SERVICES PROGRAM, FY-2016</t>
  </si>
  <si>
    <t>ON-THE-JOB TRAINING AND SUPPORTIVE SERVICES PROGRAM, FY-2016-Training</t>
  </si>
  <si>
    <t>Training</t>
  </si>
  <si>
    <t>ON-THE-JOB TRAINING AND SUPPORTIVE SERVICES PROGRAM, FY-2017</t>
  </si>
  <si>
    <t>M10LTR4_D45ISR_MnL</t>
  </si>
  <si>
    <t>State Funded (98047-4140-04)</t>
  </si>
  <si>
    <t>Sugar Creek Greenway and Sidewalk Connector Project in Henderson</t>
  </si>
  <si>
    <t>Construction of 5-foot sidewalks to conform to existing sidewalks from Hillview Manor on Sanford Street to Hwy 100. Freed-Hardeman University along Main Street to Chester County High School. Along Hwy 100 from the Middle/Elementary School to the Junior High and terminating at the parking lot for Dixie Youth Park. Project also includes landscaping, signage and boardwalks.</t>
  </si>
  <si>
    <t>STP-EN-1200(23) (12951-3503-94)</t>
  </si>
  <si>
    <t>Various Interstate &amp; State Routes - Gateways to Tennessee (Roadscapes)</t>
  </si>
  <si>
    <t>Roadscapes</t>
  </si>
  <si>
    <t>STP-EN-FY05(17) (99107-3114-94, 99107-3181-94)</t>
  </si>
  <si>
    <t>M13-21OAHQ_CO18_RAOPS CUMBERLAND CO - HILLTOPPERS</t>
  </si>
  <si>
    <t>State Funded (18100-4142-04)</t>
  </si>
  <si>
    <t>MMS STOCKPILE PURCHASE - REGION 1</t>
  </si>
  <si>
    <t>State Funded (98MMS1-S3-001)</t>
  </si>
  <si>
    <t>MMS STOCKPILE PURCHASE - REGION 4</t>
  </si>
  <si>
    <t>State Funded (98MMS4-S3-001)</t>
  </si>
  <si>
    <t>M13-21OAHQ_CO49_RAOPS LAUDERDALE CO - GOODWILL-MEMPHIS</t>
  </si>
  <si>
    <t>State Funded (49131-4207-04)</t>
  </si>
  <si>
    <t>M13-21OAHQ_CO57_RAOPS MADISON CO - MADISON HAYWOOD</t>
  </si>
  <si>
    <t>State Funded (57201-4145-04)</t>
  </si>
  <si>
    <t>M13-21OAHQ_C03I_RAOPS BENTON CO - EASTER SEALS</t>
  </si>
  <si>
    <t>State Funded (03001-4194-04)</t>
  </si>
  <si>
    <t>M13-21OAHQ_CO22_RAOPS DICKSON CO - EASTER SEALS</t>
  </si>
  <si>
    <t>State Funded (22001-4188-04)</t>
  </si>
  <si>
    <t>M13-20OAHQ_WCOPS WELCOME CENTER OPERATIONS</t>
  </si>
  <si>
    <t>State Funded (99109-4167-04)</t>
  </si>
  <si>
    <t>Tennessee River Trail Scenic Byway Bike and Pedestrian Master Plan</t>
  </si>
  <si>
    <t>Study</t>
  </si>
  <si>
    <t>Great River Road Visitors Center at Reelfoot Lake</t>
  </si>
  <si>
    <t>Great River Rd Visitors Center at Reelfoot Lake - Construction of a new Visitor Center, Signs, Exhibit Areas, Parking and Sidewalk</t>
  </si>
  <si>
    <t>SB/STP-EN-12TN(2) (48945-3016-94, 48945-3618-94); State Funded (48945-3622-04)</t>
  </si>
  <si>
    <t>Flood Investigation and Operation of Crest Stage Gages (Oct 2015 - Sept 2020)</t>
  </si>
  <si>
    <t>Interchange Between I-75(Exit 20) and SR-2(US-11) in Cleveland</t>
  </si>
  <si>
    <t>HPP/STP/M/NH-311(28) (06007-3241-14, 06007-3243-54)</t>
  </si>
  <si>
    <t>Castalia Street</t>
  </si>
  <si>
    <t>05182</t>
  </si>
  <si>
    <t>Castalia Street at BNSF Railway, LM 0.46 In Memphis</t>
  </si>
  <si>
    <t>Castalia Street, at BNSF Railway, LM 0.46 In Memphis - Signs,Lights, Pavement Markings, Paving, Gates, Electronic Bell, Guardrail</t>
  </si>
  <si>
    <t>Section 130-Rail</t>
  </si>
  <si>
    <t>HSIP-R-5182(10) (79044-2510-94)</t>
  </si>
  <si>
    <t>Trousdale County Routine Maintenance</t>
  </si>
  <si>
    <t>State Funded (85000-4200-04)</t>
  </si>
  <si>
    <t>Hawkins County Routine Maintenance</t>
  </si>
  <si>
    <t>State Funded (37000-4200-04)</t>
  </si>
  <si>
    <t>Center for Advanced Intermodal Technologies at the University of Memphis</t>
  </si>
  <si>
    <t>Will address critical issues affecting the planning, design and operation of the nation's intermodal freight transportation system with an emphasis on the water, rail, air and highway freight network of the state of Tennessee and the lower Miss. River delta region.</t>
  </si>
  <si>
    <t>Intermodal Transportation Center</t>
  </si>
  <si>
    <t>Environmental Review of RSAR, R/R's, etc.</t>
  </si>
  <si>
    <t>Environmental Review</t>
  </si>
  <si>
    <t>Teresa Tanner</t>
  </si>
  <si>
    <t>Aero Grant Mgt. Operations</t>
  </si>
  <si>
    <t>Aeronautics</t>
  </si>
  <si>
    <t>Public Transportation</t>
  </si>
  <si>
    <t>State Funded (99555-1173-04)</t>
  </si>
  <si>
    <t>Renovate 3 Construction Field Offices in Region 4</t>
  </si>
  <si>
    <t>State Funded (98994-3633-04)</t>
  </si>
  <si>
    <t>Bolivar - RW Extension and RSA Improv.</t>
  </si>
  <si>
    <t>State Funded (35555-0113-04)</t>
  </si>
  <si>
    <t>Meigs County Routine Maintenance</t>
  </si>
  <si>
    <t>State Funded (61000-4200-04)</t>
  </si>
  <si>
    <t>00805</t>
  </si>
  <si>
    <t>Veterans Parkway West, From Dakar Street to Creek Mill Cove and West Union</t>
  </si>
  <si>
    <t>Veterans Parkway and Dakar to Creek Mill Cove and West Union. Construct 5 lane roadway with bridge over N. Fork Creek and above grade crossing of the Canadian National-Illinois Central railway.</t>
  </si>
  <si>
    <t>STP-M-9409(155) (79LPLM-F3-051)</t>
  </si>
  <si>
    <t>Perry, Humphreys</t>
  </si>
  <si>
    <t>From SR-20 (US-412) in Perry County to I-40 in Humphreys County</t>
  </si>
  <si>
    <t>Old Ashville Highway at Norfolk Southern R/R, LM 1.810 in Newport</t>
  </si>
  <si>
    <t>Trenton Downtown Revitalization Phase I</t>
  </si>
  <si>
    <t>Construction and reconstruction of 1,800 linear feet of sidewalk along College Street. Project also includes pedestrian lighting, and landscaping.</t>
  </si>
  <si>
    <t>STP-EN/TAP-2700(52) (27LPLM-F3-005)</t>
  </si>
  <si>
    <t>Tennessee Environmental Streamlining Agreement (TESA) with Tennessee Wildlife Resources Agency (TWRA) - FY 2021 - 2022</t>
  </si>
  <si>
    <t>Sullivan, Washington</t>
  </si>
  <si>
    <t>From near Morgan Lane to South of Baileyton Road in Sullivan Co (TPR Option 5, Spot Improvement 3) (IA)</t>
  </si>
  <si>
    <t>Miscellaneous Safety Improvements - proposed realignment of SR-93 to improve sight distance, provide two 12-foot lanes and 6-foot shoulders.</t>
  </si>
  <si>
    <t>STP-93(14) (82010-3243-14, 90010-3217-14)</t>
  </si>
  <si>
    <t>West Division Street</t>
  </si>
  <si>
    <t>West Division Street Greenway (Town Center Trail), From South Greenhill Road to 4th Avenue</t>
  </si>
  <si>
    <t>Construction of approximately 9,600 feet of trail from South Greenhill Road to 4th Avenue.  Project includes landscaping, signage, pedestrian crossings, ADA improvements and pedestrian amenities.</t>
  </si>
  <si>
    <t>CM/TAP-M-9312(113) (95LPLM-F3-022)</t>
  </si>
  <si>
    <t>FY21 Grainger County Salt Bin 40' x 125' - Replace Salt Bin (Thorn Hill)</t>
  </si>
  <si>
    <t>Replace Salt Bin</t>
  </si>
  <si>
    <t>State Funded (29999-3604-04)</t>
  </si>
  <si>
    <t>Replace Jackson CO MTC Bldg</t>
  </si>
  <si>
    <t>State Funded (44999-3603-04)</t>
  </si>
  <si>
    <t>FY21 Jefferson County Salt Bin 40' x 125' - Replace Salt Bin (Dandridge)</t>
  </si>
  <si>
    <t>State Funded (45999-3608-04)</t>
  </si>
  <si>
    <t>Replace Rhea CO MTC Bldg</t>
  </si>
  <si>
    <t>State Funded (72999-3603-04)</t>
  </si>
  <si>
    <t>Replace Roane County Maintenance Building</t>
  </si>
  <si>
    <t>State Funded (73999-3612-04)</t>
  </si>
  <si>
    <t>M18LTHQ_R1ISR_SIGNREP Reg. 1 FY18 On-Call Signing - Interstate and SRs</t>
  </si>
  <si>
    <t>Signs</t>
  </si>
  <si>
    <t>State Funded (98100-4105-04)</t>
  </si>
  <si>
    <t>M19LTHQ_R1ISR_SIGNREP Reg. 1 FY19 On-Call Signing - Interstate and SRs</t>
  </si>
  <si>
    <t>State Funded (98100-4129-04)</t>
  </si>
  <si>
    <t>M21LTHQ_R1ISR_SIGNREP Reg. 1 FY21 On-Call Signing - Interstate and SRs</t>
  </si>
  <si>
    <t>State Funded (98101-4113-04)</t>
  </si>
  <si>
    <t>M19LTHQ_R2ISR_SIGNREP Reg. 2 FY19 On-Call Signing - Interstate and SRs</t>
  </si>
  <si>
    <t>State Funded (98200-4115-04)</t>
  </si>
  <si>
    <t>M21LTHQ_R2ISR_SIGNREP Reg. 2 FY21 On-Call Signing - Interstate and SRs</t>
  </si>
  <si>
    <t>State Funded (98200-4177-04)</t>
  </si>
  <si>
    <t>M19LTHQ_R3ISR_SIGNREP Reg. 3 FY19 On-Call Sign Repair - Interstate and SRs</t>
  </si>
  <si>
    <t>State Funded (98303-4137-04)</t>
  </si>
  <si>
    <t>M20LTHQ_R3ISR_SIGNREP Reg. 3 FY20 On-Call Signing - Interstate and SRs</t>
  </si>
  <si>
    <t>State Funded (98303-4183-04)</t>
  </si>
  <si>
    <t>M21LTHQ_R3ISR_SIGNREP Reg. 3 FY21 On-Call Signing - Interstate and SRs</t>
  </si>
  <si>
    <t>State Funded (98304-4134-04)</t>
  </si>
  <si>
    <t>M21LTHQ_R4ISR_SIGNREP Reg. 4 FY21 On-Call Signing - Interstate and SRs</t>
  </si>
  <si>
    <t>State Funded (98400-4181-04)</t>
  </si>
  <si>
    <t>Church Street, Intersection at Navy Road in Millington</t>
  </si>
  <si>
    <t>Church Street, Intersection at Navy Road in Millington-Sidewalk, Handicap  Ramp, ,Signs, Pavement Markings, Signals</t>
  </si>
  <si>
    <t>STP-M-803(5) (79LPLM-F3-296); State Funded (79)</t>
  </si>
  <si>
    <t>M22LTHQ_R1ISR_OCCABLEREP Various Interstate and SRs - Cable Barrier Repair</t>
  </si>
  <si>
    <t>FY22 On-Call Cable Barrier-Region 1 Interstate and SRs</t>
  </si>
  <si>
    <t>State Funded (98101-4115-04)</t>
  </si>
  <si>
    <t>M22LTHQ_R2ISR_OCCABLEREP Various Interstate and SRs - Cable Barrier Repair</t>
  </si>
  <si>
    <t>FY22 On-Call Cable Barrier Repair-Region 2 Interstate and SRs</t>
  </si>
  <si>
    <t>State Funded (98200-4179-04)</t>
  </si>
  <si>
    <t>M22LTHQ_R4ISR_OCCABLEREP Various Interstate and SRs - Cable Barrier Repair</t>
  </si>
  <si>
    <t>FY22 On-Cable Barrier Repair-Region 4 Interstate and SRs</t>
  </si>
  <si>
    <t>State Funded (98400-4182-04)</t>
  </si>
  <si>
    <t>M22LTHQ_R3ISR_OCCABLEREP Various Interstate and SRs - Cable Barrier Repair</t>
  </si>
  <si>
    <t>FY22 On-Call Cable Barrier Repair-Region 3 Interstate and SRs</t>
  </si>
  <si>
    <t>State Funded (98304-4135-04)</t>
  </si>
  <si>
    <t>Bridge over Elk River, LM 1.56</t>
  </si>
  <si>
    <t>TDOS Summer Ave Demolition and Paving</t>
  </si>
  <si>
    <t>State Funded (79960-3695-04)</t>
  </si>
  <si>
    <t>Various Local Roads in Trousdale County (Local Roads Safety Initiative)</t>
  </si>
  <si>
    <t>Various Local Roads in Trousdale County (Local Roads Safety Initiative) (RSAR) - Signing, Pavement Marking</t>
  </si>
  <si>
    <t>HSIP/PHSIP-8500(19) (85945-3469-94)</t>
  </si>
  <si>
    <t>Various Local Roads in Smith County (Local Roads Safety Initiative)</t>
  </si>
  <si>
    <t>Various Local Roads in Smith County (Local Roads Safety Initiative, RSAR) - Signing, Pavement Marking</t>
  </si>
  <si>
    <t>HSIP/PHSIP-8000(22) (80945-3499-94)</t>
  </si>
  <si>
    <t>Various Local Roads in Madison County (Local Roads Safety Initiative)</t>
  </si>
  <si>
    <t>Various Local Roads in Madison County (Local Roads Safety Initiative) - Signs, Pavement Markings</t>
  </si>
  <si>
    <t>HSIP-5700(67) (57946-3468-94)</t>
  </si>
  <si>
    <t>Davidson, Rutherford, Statewide</t>
  </si>
  <si>
    <t>I-24 E</t>
  </si>
  <si>
    <t>Nashville SmartWay ITS Expansion</t>
  </si>
  <si>
    <t>NH-I-098-3(22) (98300-3155-44)</t>
  </si>
  <si>
    <t>Bridge over Roan Creek, LM 11.61</t>
  </si>
  <si>
    <t>SR-424, Bridge over Roan Creek, LM 11.61 - Bridge Replacement</t>
  </si>
  <si>
    <t>09S80370011</t>
  </si>
  <si>
    <t>R-BR-STP-424(4) (09023-3216-94)</t>
  </si>
  <si>
    <t>Bridge over Loosahatchie River, LM 30.36</t>
  </si>
  <si>
    <t>SR-1, Bridge over Loosahatchie River, LM 30.36 - Bridge Replacement</t>
  </si>
  <si>
    <t>79SR0010039</t>
  </si>
  <si>
    <t>BR-STP-1(283) (79011-3266-94)</t>
  </si>
  <si>
    <t>Anna Shell</t>
  </si>
  <si>
    <t>N Central St</t>
  </si>
  <si>
    <t>North Central Street, From Woodland Avenue to Depot Street in Knoxville</t>
  </si>
  <si>
    <t>Road diet and streetscape project on N Central St from Woodland Ave to Depot St; 4 lane road section will be reduced to a 2 or 3 lane road section; remaining public ROW to be used for bike lanes, street parking, and wider sidewalks as appropriate</t>
  </si>
  <si>
    <t>STP-M-9109(153) (47LPLM-F3-082)</t>
  </si>
  <si>
    <t>Preliminary Environmental Work</t>
  </si>
  <si>
    <t>CB Robinson Bridge</t>
  </si>
  <si>
    <t>North Chickamauga Creek Greenway Connector in Chattanooga</t>
  </si>
  <si>
    <t>Addition of a lane, safety railing and ADA ramps to the CB Robinson bridge to connect Greenway with Riverfront park.</t>
  </si>
  <si>
    <t>M22LTHQ_R1ISR_SWEEP</t>
  </si>
  <si>
    <t>Sweeping on Various Interstate and State Routes</t>
  </si>
  <si>
    <t>State Funded (98101-4116-04)</t>
  </si>
  <si>
    <t>M22LTHQ_R1ISR_SWNDRCLN</t>
  </si>
  <si>
    <t>Sweeping and Draining on Various Interstate and State Routes</t>
  </si>
  <si>
    <t>State Funded (98101-4117-04)</t>
  </si>
  <si>
    <t>M22LTHQ_R1ISR_CONCREP</t>
  </si>
  <si>
    <t>State Funded (R1BVAR-M3-004)</t>
  </si>
  <si>
    <t>M22LTHQ_R2ISR_SWNDRCLN</t>
  </si>
  <si>
    <t>State Funded (98200-4180-04)</t>
  </si>
  <si>
    <t>M22LTHQ_D39SR_M&amp;L_D39EAST</t>
  </si>
  <si>
    <t>State Funded (R3SVAR-M3-002)</t>
  </si>
  <si>
    <t>M22LTHQ_R4I_M&amp;L_SWATHEAST</t>
  </si>
  <si>
    <t>State Funded (R4IVAR-M3-002)</t>
  </si>
  <si>
    <t>M21LTHQ_D47SR_M&amp;L_D47EAST</t>
  </si>
  <si>
    <t>State Funded (98400-4260-04)</t>
  </si>
  <si>
    <t>M22LTHQ_D47SR_M&amp;L_D47EAST</t>
  </si>
  <si>
    <t>State Funded (R4SVAR-M3-002)</t>
  </si>
  <si>
    <t>M22LTHQ_D28SR_M&amp;L_D28EAST</t>
  </si>
  <si>
    <t>State Funded (R2SVAR-M3-002)</t>
  </si>
  <si>
    <t>M20LTHQ_D28SR_M&amp;L_D28NORTH</t>
  </si>
  <si>
    <t>State Funded (98200-4226-04)</t>
  </si>
  <si>
    <t>M22LTHQ_D28SR_M&amp;L_D28NORTH</t>
  </si>
  <si>
    <t>State Funded (R2SVAR-M3-006)</t>
  </si>
  <si>
    <t>M20LTHQ_D48SR_M&amp;L_D48SOUTH</t>
  </si>
  <si>
    <t>State Funded (98400-4231-04)</t>
  </si>
  <si>
    <t>M22LTHQ_D48SR_M&amp;L_D48SOUTH</t>
  </si>
  <si>
    <t>State Funded (R4SVAR-M3-004)</t>
  </si>
  <si>
    <t>M12LTHQ_D23SR_M&amp;L</t>
  </si>
  <si>
    <t>State Funded (98027-4268-04)</t>
  </si>
  <si>
    <t>M22LTHQ_D28SR_M&amp;L_D28WEST</t>
  </si>
  <si>
    <t>State Funded (R2SVAR-M3-011)</t>
  </si>
  <si>
    <t>M22LTHQ_R2I_M&amp;L_R2INTERSTATE</t>
  </si>
  <si>
    <t>State Funded (R2IVAR-M3-002)</t>
  </si>
  <si>
    <t>M22LTHQ_D48SR_M&amp;L_D48NORTH</t>
  </si>
  <si>
    <t>State Funded (R4SVAR-M3-006)</t>
  </si>
  <si>
    <t>M22LTHQ_D37ISR_M&amp;L_D37SOUTH</t>
  </si>
  <si>
    <t>State Funded (R3BVAR-M3-004)</t>
  </si>
  <si>
    <t>M22LTHQ_D38SR_M&amp;L_D38SOUTH</t>
  </si>
  <si>
    <t>State Funded (R3SVAR-M3-006)</t>
  </si>
  <si>
    <t>M22LTHQ_D47ISR_M&amp;L_D47WEST</t>
  </si>
  <si>
    <t>State Funded (R4BVAR-M3-002)</t>
  </si>
  <si>
    <t>M22LTHQ_R4I_M&amp;L_SWATHWEST</t>
  </si>
  <si>
    <t>State Funded (R4IVAR-M3-004)</t>
  </si>
  <si>
    <t>M22LTHQ_D39ISR_M&amp;L_D39INTERSTATE</t>
  </si>
  <si>
    <t>State Funded (R3BVAR-M3-006)</t>
  </si>
  <si>
    <t>M21LTHQ_D38SR_MOW_D38NORTHWEST</t>
  </si>
  <si>
    <t>State Funded (98304-4217-04)</t>
  </si>
  <si>
    <t>M22LTHQ_D38SR_M&amp;L_D38NORTHWEST</t>
  </si>
  <si>
    <t>State Funded (R3SVAR-M3-010)</t>
  </si>
  <si>
    <t>M21LTHQ_D49ISR_M&amp;L</t>
  </si>
  <si>
    <t>State Funded (98400-4170-04)</t>
  </si>
  <si>
    <t>M22LTHQ_D49ISR_M&amp;L</t>
  </si>
  <si>
    <t>State Funded (R4BVAR-M3-004)</t>
  </si>
  <si>
    <t>M22LTHQ_D37SR_MOW_D37EAST</t>
  </si>
  <si>
    <t>State Funded (R3SVAR-M3-014)</t>
  </si>
  <si>
    <t>M22LTHQ_D38SR_M&amp;L_D38MAURY</t>
  </si>
  <si>
    <t>State Funded (60SVAR-M3-002)</t>
  </si>
  <si>
    <t>M22LTHQ_D37SR_MOW_D37RUTHERFORD&amp;WILLIAMSON</t>
  </si>
  <si>
    <t>State Funded (R3SVAR-M3-015)</t>
  </si>
  <si>
    <t>M22LTHQ_C94SR_M&amp;L_WILLIAMSON</t>
  </si>
  <si>
    <t>State Funded (94SVAR-M3-002)</t>
  </si>
  <si>
    <t>Downtown Sidewalk Improvements in Tazewell</t>
  </si>
  <si>
    <t>Renovation and replacement of sidewalks throughout the downtown area. Project also includes curb and gutter, ADA upgrades, utility relocation, an irrigation system, pedestrian lighting, signage and pedestrian amenities.</t>
  </si>
  <si>
    <t>TAP-1300(28) (13LPLM-F3-016)</t>
  </si>
  <si>
    <t>M20LTHQ_R1ISR_RETRACTH</t>
  </si>
  <si>
    <t>Retrace Thermoplastic Pavement Markings</t>
  </si>
  <si>
    <t>Pavement Marking</t>
  </si>
  <si>
    <t>State Funded (98100-4159-04)</t>
  </si>
  <si>
    <t>M21LTHQ_R1ISR_RETRACTH</t>
  </si>
  <si>
    <t>State Funded (98101-4108-04)</t>
  </si>
  <si>
    <t>Various Intersections in Region 1 - District #1034 (Intersection Action Plan)</t>
  </si>
  <si>
    <t>Various Intersections Safety Improvements Counties:  Greene, Hamblen, Hancock, Hawkins</t>
  </si>
  <si>
    <t>HSIP-REG1(98) (98018-3216-94)</t>
  </si>
  <si>
    <t>Various Intersections in Region 1 - District #1042 (Intersection Action Plan)</t>
  </si>
  <si>
    <t>Various Intersections Safety Improvements Counties:  Blount, Loudon, Monroe.</t>
  </si>
  <si>
    <t>HSIP-REG1(100) (98018-3218-94)</t>
  </si>
  <si>
    <t>Various Intersections in Region 1 - District #1043 (Intersection Action Plan)</t>
  </si>
  <si>
    <t>Various Intersections Safety Improvements Counties:  Sevier, Jefferson.</t>
  </si>
  <si>
    <t>HSIP-REG1(101) (98018-3219-94)</t>
  </si>
  <si>
    <t>Various Intersections in Region 1 - District #1044 (Intersection Action Plan)</t>
  </si>
  <si>
    <t>HSIP-REG1(102) (98018-3220-94)</t>
  </si>
  <si>
    <t>Excess Land and Cost on Closed Projects</t>
  </si>
  <si>
    <t>M20LTHQ_R4ISR_RELSNPLMKS</t>
  </si>
  <si>
    <t>State Funded (98400-4146-04)</t>
  </si>
  <si>
    <t>Fayette Corner Road</t>
  </si>
  <si>
    <t>00840</t>
  </si>
  <si>
    <t>Fayette Corner Road, Bridge over Little Creek LM 0.41</t>
  </si>
  <si>
    <t>Fayette Corner Road, Bridge over Little Creek LM 0.41 - Bridge Replacement</t>
  </si>
  <si>
    <t>35F00270001</t>
  </si>
  <si>
    <t>BRZE-3500(41) (35030-3402-94)</t>
  </si>
  <si>
    <t>Weakley Lane, Intersection at Swan Drive, LM 0.35 in Smyrna</t>
  </si>
  <si>
    <t>Intersection improvements including modification of the signalization and the addition of turn lanes.</t>
  </si>
  <si>
    <t>STP/HIP-M-9315(10) (75LPLM-F3-045)</t>
  </si>
  <si>
    <t>From the Shaw Creek Bridge at LM 6.80 to LM 7.11 in Piperton</t>
  </si>
  <si>
    <t>Miscellaneous Safety Improvements (Shoulder widening as shown in guidance)</t>
  </si>
  <si>
    <t>STP-SIP-196(15) (24017-3243-94)</t>
  </si>
  <si>
    <t>M19LTHQ_R1ISR_OCGRAILREP REGION 1</t>
  </si>
  <si>
    <t>FY19 On-Call Guardrail Repair</t>
  </si>
  <si>
    <t>Guardrail</t>
  </si>
  <si>
    <t>State Funded (98100-4128-04)</t>
  </si>
  <si>
    <t>M20LTHQ_R1ISR_OCGRAILREP REGION 1</t>
  </si>
  <si>
    <t>FY20 On-Call Guardrail Repair</t>
  </si>
  <si>
    <t>State Funded (98100-4163-04)</t>
  </si>
  <si>
    <t>M19LTHQ_R2ISR_OCGRAILREP REGION 2</t>
  </si>
  <si>
    <t>State Funded (98200-4114-04)</t>
  </si>
  <si>
    <t>M19LTHQ_R3ISR_OCGRAILREP REGION 3</t>
  </si>
  <si>
    <t>State Funded (98303-4135-04)</t>
  </si>
  <si>
    <t>FY21 Johnson County Salt Bin 40' x 90' - Replace Salt Bin (Mtn. City)</t>
  </si>
  <si>
    <t>State Funded (46999-3605-04)</t>
  </si>
  <si>
    <t>at I-40 Interchange in Memphis</t>
  </si>
  <si>
    <t>HSIP-177(34) (79052-3227-94)</t>
  </si>
  <si>
    <t>Various Streets in the Town of Signal Mountain</t>
  </si>
  <si>
    <t>Brady Point Road (from St Charles St east to Riverpoint Rd); Carolina Avenue (from Louisiana Ave east to Tennessee Ave); Fairview Street (from Mississippi Ave north to Signal Mtn Blvd); Flint Street (from Signal Point Rd. east to St Charles St); Georgia Avenue (from Signal Mtn Blvd east to Tennessee Ave); James Boulevard (from Signal Pt Rd east to near Oak St.); Louisiana Avenue (from Ohio Ave south to James Blvd); Mississippi Avenue (from Tennessee Ave east to Taft Highway);  River Point Road (from St Charles St north to James Blvd); St. Charles Street (from James Blvd south to Brady Pt Rd); Signal Mountain Boulevard (from James Blvd east to James Blvd) ; Slayton Street (from Mississippi Ave to South Slayton St); Tennessee Avenue (from Mis</t>
  </si>
  <si>
    <t>Sidewalk Improvements</t>
  </si>
  <si>
    <t>STP-M-9215(3) (33LPLM-F3-123)</t>
  </si>
  <si>
    <t>M19LTHQ_R2ISR_OCPAVMKG</t>
  </si>
  <si>
    <t>On-Call Pavement Marking on Various Interstate and State Routes</t>
  </si>
  <si>
    <t>State Funded (98200-4109-04)</t>
  </si>
  <si>
    <t>M20LTHQ_R4ISR_OCPAVMKG</t>
  </si>
  <si>
    <t>State Funded (98400-4143-04)</t>
  </si>
  <si>
    <t>Intersection at Tylertown Road, LM 11.88 in Clarksville</t>
  </si>
  <si>
    <t>Develop project to eliminate guardrail strikes by large tractor trailer trucks making right turns from SR-48 onto Tylertown Rd</t>
  </si>
  <si>
    <t>State Funded (63S048-S3-003)</t>
  </si>
  <si>
    <t>Quality Assurance Plans Review</t>
  </si>
  <si>
    <t>Between LM's 5.2 and 5.62 (RSAR)</t>
  </si>
  <si>
    <t>Project involves: Paving, roadway appurtenances, signing, pavement markings, and guardrail.</t>
  </si>
  <si>
    <t>PHSIP/NH-SIP-I-24-2(148) (31001-3182-94)</t>
  </si>
  <si>
    <t xml:space="preserve">SR-206 </t>
  </si>
  <si>
    <t>Intersection at Rosemark Road in Atoka</t>
  </si>
  <si>
    <t>SR-206, Intersection at Rosemark Road in Atoka (Roundabout Installation) - Intersection Improvements</t>
  </si>
  <si>
    <t>Roundabout</t>
  </si>
  <si>
    <t>STP/M-206(10) (84LPLM-F3-030)</t>
  </si>
  <si>
    <t>Roadway Weather Information System (RWIS)</t>
  </si>
  <si>
    <t>State Funded (99104-4291-04)</t>
  </si>
  <si>
    <t>Interchanges From Log Mile 0.00 in Davidson Co. to Log mile 5.73 in Sumner Co.</t>
  </si>
  <si>
    <t>Intersection at SR-312</t>
  </si>
  <si>
    <t>HSIP-58(45) (33044-3247-94)</t>
  </si>
  <si>
    <t>M13LTHQ_C80SR_ROCKFALL MITIGATION SR25 LM 8.5 TO LM 9.6</t>
  </si>
  <si>
    <t>State Funded (80003-4260-04)</t>
  </si>
  <si>
    <t>M13SAHQ_C47OS_Repave TEMA East Region Facility</t>
  </si>
  <si>
    <t>State Funded (47947-8641-04)</t>
  </si>
  <si>
    <t>Sycamore View Rd.</t>
  </si>
  <si>
    <t>02875</t>
  </si>
  <si>
    <t>Sycamore View Road, From near Shelby Oaks Drive to SR-1(Summer Avenue) in Memphis (RSAR)</t>
  </si>
  <si>
    <t>Signalization and Safety Modifications</t>
  </si>
  <si>
    <t>HSIP-2875(4) (79961-3529-94)</t>
  </si>
  <si>
    <t>Holmes Rd.</t>
  </si>
  <si>
    <t>Holmes Road, Intersection at Horn Lake Road, LM 2.08 (RSA)</t>
  </si>
  <si>
    <t>Miscellaneous safety Improvements.</t>
  </si>
  <si>
    <t>HSIP-1450(5) (79148-3502-94)</t>
  </si>
  <si>
    <t>From SR-181(Great River Road) to SR-182(Lenox-Nauvoo Road) (RSAR)</t>
  </si>
  <si>
    <t>HSIP-104(37) (23006-3439-94)</t>
  </si>
  <si>
    <t>Diana Benedict</t>
  </si>
  <si>
    <t>East Lincoln Elementary, East Lauderdale Street and East Grundy Street in Tullahoma</t>
  </si>
  <si>
    <t>Construction of 5500 SF sidewalk, culvert extensions, pedestrian ADA ramps, striping, and signage in the vicinity of East Lincoln Elementary School</t>
  </si>
  <si>
    <t>SRTS-9209(16) (16LPLM-F3-025)</t>
  </si>
  <si>
    <t>SR-3 (Thomas Street) at Marsh Avenue and Park Avenue at Semmes Street</t>
  </si>
  <si>
    <t>Isolated signal improvement projects requiring right-of-way acquisition at the intersections of SR-3 (Thomas Street) at Marsh Avenue and Park Avenue at Semmes Street</t>
  </si>
  <si>
    <t>STP-M-3(143) (79LPLM-F3-504)</t>
  </si>
  <si>
    <t>Various Intersections in Memphis - Group 3</t>
  </si>
  <si>
    <t>Isolated signal improvements for McCrory Avenue at Stratford Road, South Parkway at Latham Street, Bayliss Avenue at National Street, Knight Arnold Road at Hickory Hill Road, Central Avenue at McLean Boulevard, Union Avenue at South Dunlap Street and North Parkway at North Watkins Street</t>
  </si>
  <si>
    <t>STP-M-9409(181) (79LPLM-F3-312)</t>
  </si>
  <si>
    <t xml:space="preserve">SR-257 </t>
  </si>
  <si>
    <t>Intersection at SR-49 in Coopertown (RSAR)</t>
  </si>
  <si>
    <t>SR-257, Intersection at SR-49 in Coopertown (RSAR) - Signs, Turn Lanes, Signals, Pavement Markings</t>
  </si>
  <si>
    <t>PHSIP/HSIP-257(10) (74020-3208-94)</t>
  </si>
  <si>
    <t>M22LTHQ_D39SR_M&amp;L_D39SOUTH</t>
  </si>
  <si>
    <t>State Funded (R3SVAR-M3-008)</t>
  </si>
  <si>
    <t>M22LTHQ_D39SR_M&amp;L_D39WEST</t>
  </si>
  <si>
    <t>State Funded (R3SVAR-M3-011)</t>
  </si>
  <si>
    <t>M22LTHQ_D39SR_M&amp;L_D39SW</t>
  </si>
  <si>
    <t>State Funded (R3SVAR-M3-012)</t>
  </si>
  <si>
    <t>Interchange at Hardin Valley Road (LM 2.35 to LM 2.95)</t>
  </si>
  <si>
    <t>HSIP-162(11) (47050-3246-94)</t>
  </si>
  <si>
    <t>LaRosa Collier</t>
  </si>
  <si>
    <t>Hancock County, FY 14 Offender Network Transit Services</t>
  </si>
  <si>
    <t>Mass Transit</t>
  </si>
  <si>
    <t>State Funded (34TDOC-S3-002)</t>
  </si>
  <si>
    <t>From Sanford Road to Chapel Road (RSAR)</t>
  </si>
  <si>
    <t>HSIP-2(232) (54002-3240-94)</t>
  </si>
  <si>
    <t>Walker Avenue Streetscape - Phase 2 in Memphis</t>
  </si>
  <si>
    <t>Construction and reconstruction of sidewalks, curb and gutter along Walker Avenue from Bristor to Patterson Street. Project also includes ADA upgrades, pedestrian amenities, pedestrian lighting, signage, drainage improvements and utility relocation.</t>
  </si>
  <si>
    <t>TAP-9409(188) (79LPLM-F3-420)</t>
  </si>
  <si>
    <t>Downtown Enhancements in Humboldt - Phase 3</t>
  </si>
  <si>
    <t>Construction of streetscape improvements along South 14th Avenue from Main to Penn Street. Project also includes sidewalk replacement, ADA upgrades, crosswalks, pedestrian lighting, utility relocation, drainage improvements, signage and landscaping.</t>
  </si>
  <si>
    <t>TAP-9405(14) (27LPLM-F3-034)</t>
  </si>
  <si>
    <t>Chelsea Avenue Greenline, From Washington Park to North Evergreen Street in Memphis</t>
  </si>
  <si>
    <t>Construction of a 2.5 mile shared-use path on an unused RR ROW adjacent to Chelsea Avenue</t>
  </si>
  <si>
    <t>STP-M-9409(185) (79LPLM-F3-368)</t>
  </si>
  <si>
    <t>M22LTHQ_D38ISR_M&amp;L_D38EAST</t>
  </si>
  <si>
    <t>State Funded (R3BVAR-M3-002)</t>
  </si>
  <si>
    <t>TDEC/TDOT Natural Heritage Data Contract</t>
  </si>
  <si>
    <t>(Nolensville Rd) at NERR, LM 11.2 in Nashville</t>
  </si>
  <si>
    <t>Section 130 Program Railroad Safety Improvement Project</t>
  </si>
  <si>
    <t>HSIP/STP-R-11(69) (19028-2243-94)</t>
  </si>
  <si>
    <t>Jennifer Rose</t>
  </si>
  <si>
    <t>At BNSF Railroad, LM 12.41 in Memphis</t>
  </si>
  <si>
    <t>Railroad Safety Improvement Project, Section 130 Program</t>
  </si>
  <si>
    <t>STP/HSIP-R-175(21) (79040-2232-94)</t>
  </si>
  <si>
    <t>Jessica L. Wilson</t>
  </si>
  <si>
    <t>From Concord Drive to Quin Lane</t>
  </si>
  <si>
    <t>Construction of 5' sidewalks/ADA ramps and 41 bus stop shelters on concrete landing pads</t>
  </si>
  <si>
    <t>STP-NH-12(63) (63LPLM-S3-063)</t>
  </si>
  <si>
    <t>From SR-50 to SR-82 (PHASE 2/RSA)</t>
  </si>
  <si>
    <t>PHSIP-55(22) (64003-3209-94)</t>
  </si>
  <si>
    <t>Eastbound Exit Ramp at SR-254 (Bell Road, Exit 59) (Ramp Queue Project)</t>
  </si>
  <si>
    <t>HSIP-I-24-1(110) (19002-3188-94)</t>
  </si>
  <si>
    <t>Northbound Exit Ramp at SR-254 (Old Hickory Blvd) (Ramp Queue Project)</t>
  </si>
  <si>
    <t>HSIP-I-65-2(102) (19009-3186-94)</t>
  </si>
  <si>
    <t>Interchange at SR-102(Nissan Drive/Lee Victory Parkway) On and Off Ramps, Exit 70 (RSA)</t>
  </si>
  <si>
    <t>Traffic analysis along SR-102 (Nissan Dr/Lee Victory Parkway) within the limits of the interchange. Recommended improvents to clear the traffic queue for the off ramps from the I-24 mainline to be provided in this study.  Safety reccomendations for this interchange will be addressed in this study.</t>
  </si>
  <si>
    <t>RSAR</t>
  </si>
  <si>
    <t>HSIP-I-24-1(115) (75100-3108-94)</t>
  </si>
  <si>
    <t>at CSXT Underpasses LM 3.59 and LM 5.26 (RSAR)</t>
  </si>
  <si>
    <t>HSIP-252(13) (94028-3220-94)</t>
  </si>
  <si>
    <t>M22LTHQ_D18SR_M&amp;L_D18NORTH</t>
  </si>
  <si>
    <t>State Funded (R1SVAR-M3-002)</t>
  </si>
  <si>
    <t>M20LTHQ_D18ISR_M&amp;L_D18INTERSTATE</t>
  </si>
  <si>
    <t>State Funded (98100-4141-04)</t>
  </si>
  <si>
    <t>M22LTHQ_D18ISR_M&amp;L_D18INTERSTATE</t>
  </si>
  <si>
    <t>State Funded (R1BVAR-M3-002)</t>
  </si>
  <si>
    <t>M21LTHQ_D19SR_M&amp;L_D19SOUTH</t>
  </si>
  <si>
    <t>State Funded (98100-4293-04)</t>
  </si>
  <si>
    <t>M22LTHQ_D19SR_M&amp;L_D19SOUTH</t>
  </si>
  <si>
    <t>State Funded (R1SVAR-M3-004)</t>
  </si>
  <si>
    <t>M22LTHQ_D19SR_M&amp;L_D19NORTH</t>
  </si>
  <si>
    <t>State Funded (R1SVAR-M3-006)</t>
  </si>
  <si>
    <t>M22LTHQ_D17SR_M&amp;L_D17EAST</t>
  </si>
  <si>
    <t>State Funded (R1SVAR-M3-008)</t>
  </si>
  <si>
    <t>M22LTHQ_D27SR_M&amp;L_D27EAST</t>
  </si>
  <si>
    <t>State Funded (R2SVAR-M3-008)</t>
  </si>
  <si>
    <t>M22LTHQ_D18SR_M&amp;L_D18SOUTH</t>
  </si>
  <si>
    <t>State Funded (R1SVAR-M3-010)</t>
  </si>
  <si>
    <t>M22LTHQ_D17SR_M&amp;L_D17WEST</t>
  </si>
  <si>
    <t>State Funded (R1SVAR-M3-012)</t>
  </si>
  <si>
    <t>M22LTHQ_C33ISR_MOW_HAMILTON</t>
  </si>
  <si>
    <t>State Funded (33BVAR-M3-002)</t>
  </si>
  <si>
    <t>M22LTHQ_D37SR_M&amp;L_D37NORTH</t>
  </si>
  <si>
    <t>State Funded (R3SVAR-M3-004)</t>
  </si>
  <si>
    <t>M21LTHQ_D27SR_MOW_D27WEST</t>
  </si>
  <si>
    <t>State Funded (98200-4259-04)</t>
  </si>
  <si>
    <t>M22LTHQ_D27SR_MOW_D27WEST</t>
  </si>
  <si>
    <t>State Funded (R2SVAR-M3-010)</t>
  </si>
  <si>
    <t>05011</t>
  </si>
  <si>
    <t>Greenway Multi-Modal Trail Connector</t>
  </si>
  <si>
    <t>Construction of a 10-foot wide multi-modal trail from the Neshoba Park to the existing trailhead just east of Kimbrough Road and from Cameron Brown Park to the proposed trailhead just west of Farmington Blvd. Project also includes a trailhead, a pedestrian bridge, landscaping, pedestrian amenities and signage.</t>
  </si>
  <si>
    <t>STP/TAP-M-9420(10) (79LPLM-F3-493)</t>
  </si>
  <si>
    <t>Downtown Enhancement Project in Somerville</t>
  </si>
  <si>
    <t>Construction of streetscape improvements in the downtown area along Highway 64 and Highway 76. Project also includes crosswalks, signage, pedestrian amenities, landscaping and pedestrian lighting.</t>
  </si>
  <si>
    <t>TAP-2400(34) (24LPLM-F3-005)</t>
  </si>
  <si>
    <t>M20RMR2_C31SR_2019StrikeForce_GrundySR56</t>
  </si>
  <si>
    <t>State Funded (31005-4278-04)</t>
  </si>
  <si>
    <t>Herb Stratton</t>
  </si>
  <si>
    <t>From Big Limestone Road to Culver Road</t>
  </si>
  <si>
    <t>HSIP-34(103) (90002-3265-94)</t>
  </si>
  <si>
    <t>From North of SR-37 to North of River Road</t>
  </si>
  <si>
    <t>Clearing and Grubbing, earthwork, drainage, pavement removal, paving, seeding, signing, pavement markings, guardrail</t>
  </si>
  <si>
    <t>HSIP-34(104) (82003-3270-94)</t>
  </si>
  <si>
    <t>M15SAHQ_SWISR_ASSET_INVENTORY_DATA_COLLECTION</t>
  </si>
  <si>
    <t>Dayton Blvd and Morrison Springs Road at 5 Locations in Red Bank</t>
  </si>
  <si>
    <t>Signal Upgraded and consists of: design, traffic signals, pedestrian lights, loop detection system, cable, controller, miscellaneous equipment and new mast arm poles (if required: New poles at Dayton Blvd, reusing existing poles at Morrison Springs Rd).</t>
  </si>
  <si>
    <t>STP-M-9214(3) (33LPLM-F3-158)</t>
  </si>
  <si>
    <t>Dayton Blvd</t>
  </si>
  <si>
    <t>1406</t>
  </si>
  <si>
    <t>Dayton Blvd, From Greenleaf Street to Browntown Road in Red Bank</t>
  </si>
  <si>
    <t>Dayton Blvd from Ashland Terrace to Browntown Rd is 1.1 miles and Dayton Blvd from Greenleaf St to Ashland Terrace is 1.1 miles. Work to include: design, milling, pavement, striping and drainage adjustments.</t>
  </si>
  <si>
    <t>STP/HIP-M-1406(7) (33LPLM-F3-161)</t>
  </si>
  <si>
    <t>Westbound Exit Ramp at South Moore Road (Exit 184) in Chattanooga (Ramp Queue Project)</t>
  </si>
  <si>
    <t>Project involves WB exit ramp widening, earthwork, paving, pavement marking, signing and signalization ugrades</t>
  </si>
  <si>
    <t>HSIP-I-24-3(94) (33003-3165-94)</t>
  </si>
  <si>
    <t>Monique Hazlewood</t>
  </si>
  <si>
    <t>SR-67 (West Main St), From Hampton St to Shoun St; Hampton St, From SR-67 to Sunset Dr; and Sunset Dr, From SR-67 to Hampton St in Mountain City</t>
  </si>
  <si>
    <t>Construction of .32 mile of sidewalks on SR-67 (West Main St), From Hampton St. to Shoun St.; Hampton St., From SR-67 to Sunset Dr.; and Sunset Dr., From SR-67 to Hampton St. in Mountain City.</t>
  </si>
  <si>
    <t>State Funded (46LPLM-S3-009)</t>
  </si>
  <si>
    <t>(Ringgold Road), Corridor Improvement Project</t>
  </si>
  <si>
    <t>Construction of a 10-foot multi-use path on the south side and 5-foot sidewalks on the north side of Highway 41/SR8 (Ringgold Road), from McBrien Road to Kingwood Drive/Wimberly Lane. Project also includes retaining walls, curb and gutter, ADA upgrades, striping, pedestrian amenities, landscaping and utility relocation.</t>
  </si>
  <si>
    <t>STP-M/TAP-9213(7) (33LPLM-F3-213); State Funded (33LPLM-S3-168)</t>
  </si>
  <si>
    <t>(Providence Blvd/Ft Campbell Blvd), From near Cave Street to Concord Drive</t>
  </si>
  <si>
    <t>Construction of 9,900 ft. of 5' sidewalks and installation of lighting for bus stop shelters along SR12/Ft. Campbell Blvd, from near Cave Street to Concord Drive</t>
  </si>
  <si>
    <t>STP-NH-12(62) (63LPLM-S3-067)</t>
  </si>
  <si>
    <t>(US-41, US-70S, South Lowry Street/North Lowry Street), From Jackson Street to Sam Davis Road in Smyrna</t>
  </si>
  <si>
    <t>Phase I of the project includes Lowry St from Sam Davis Rd to Jackson St (approx .25 of a mile). This portion of the project includes removal of the center turn lane from Washington St to Sam Hager Dr and may also include removal of additional center turn lane sections pending TDOT approval. It would also include installing landscaping and any necessary storm water infrastructure in place of the removed center turn lane asphalt. Such areas would provide additional islands for refuge for pedestrians and bicyclists when they are trying to cross Lowry St. The project also includes replacement and/or addition of sidewalks, crosswalks, and reducing vehicular access in strategic locations to increase safety for pedestrian and bicycle traffic.</t>
  </si>
  <si>
    <t>STP/TAP-M-NH-1(352) (75LPLM-F3-057)</t>
  </si>
  <si>
    <t>Clark Street</t>
  </si>
  <si>
    <t>Clark Street from 6th Avenue to Browning Avenue, near Huntingdon Middle School</t>
  </si>
  <si>
    <t>Construction of 4,000 SF of sidewalk, curb and gutter, ADA ramps, drainage and pedestrian handrail on Clark Street; from 6th Avenue to Browning Avenue, near Huntingdon Middle School</t>
  </si>
  <si>
    <t>SRTS/TAP-900(37) (09LPLM-F3-020)</t>
  </si>
  <si>
    <t>M22LTHQ_C19I_M&amp;L_I440</t>
  </si>
  <si>
    <t>State Funded (19I440-M3-002)</t>
  </si>
  <si>
    <t>M22LTHQ_C91SR_MOW_WAYNE</t>
  </si>
  <si>
    <t>State Funded (91SVAR-M3-002)</t>
  </si>
  <si>
    <t>Shelby County Congestion Management Program - Vehicle Detection Upgrades (FY-2016-2018)</t>
  </si>
  <si>
    <t>PIN includes the vehicle detection system upgrades at individual intersections. Includes the following project IDs from the master project sheet: #6 and #8. This is for 50 intersections countywide.</t>
  </si>
  <si>
    <t>CM-9409(199) (79LPLM-F3-463)</t>
  </si>
  <si>
    <t>Cedar Creek Greenway in Mount Juliet - Phase 1</t>
  </si>
  <si>
    <t>Construction of a multi-modal trail from Charlie Daniels Park to a trailhead on Golden Bear Gateway. Project also includes a pedestrian bridge, signage, trailheads, landscaping, crosswalk signal, and pedestrian amenities.</t>
  </si>
  <si>
    <t>TAP/M-9322(2) (95LPLM-F3-058)</t>
  </si>
  <si>
    <t>David J. Martin</t>
  </si>
  <si>
    <t>05168</t>
  </si>
  <si>
    <t>Semmes Street at NS Railroad, LM 0.01 in Memphis</t>
  </si>
  <si>
    <t>Railroad Crossing Safety Improvement Project, Section 130  Approach Impvmts, Sign &amp; Marking Impvmts, Active Eq Install/Upgrd, Visibility Impvmts</t>
  </si>
  <si>
    <t>HSIP-R00S(292) (79961-2538-94)</t>
  </si>
  <si>
    <t>(Asheville Highway), at NS Railroad, LM 15.12 in Greeneville</t>
  </si>
  <si>
    <t>Signage, lights, Sign and Pavement Marking</t>
  </si>
  <si>
    <t>HSIP-R-70(21) (30008-2215-94)</t>
  </si>
  <si>
    <t>Post Road</t>
  </si>
  <si>
    <t>0D016</t>
  </si>
  <si>
    <t>Post Road at CSX Railroad, LM 0.03 in Nashville</t>
  </si>
  <si>
    <t>Railroad Crossing Safety Improvement Project, Section 130</t>
  </si>
  <si>
    <t>HSIP-R00S(315) (19960-2552-94)</t>
  </si>
  <si>
    <t>Lamb Road</t>
  </si>
  <si>
    <t>0D926</t>
  </si>
  <si>
    <t>Lamb Road at CSX Railroad, LM 0.66 in Arlington</t>
  </si>
  <si>
    <t>HSIP-R00S(309) (79951-2512-94)</t>
  </si>
  <si>
    <t>New Logo Signs - Construction Inspection</t>
  </si>
  <si>
    <t>TDOT Construction Inspection of New Logo Signs (the signs with blue backgrounds advertising businesses/services available at Interstate Exits)</t>
  </si>
  <si>
    <t>Equipment, Brine and Storage Sheds</t>
  </si>
  <si>
    <t>Construct, Repair and/or Replace Equipment, Brine and Storage Sheds</t>
  </si>
  <si>
    <t>State Funded (99999-3638-04)</t>
  </si>
  <si>
    <t>Levee Road</t>
  </si>
  <si>
    <t>0J244</t>
  </si>
  <si>
    <t>Wolf River Greenway Phase 15 - From North 2nd Street to Chelsea Avenue</t>
  </si>
  <si>
    <t>Design, land acquisition and construction of a shared-use path to be constructed adjacent to the Wolf River between North 2nd Street and Chelsea Avenue</t>
  </si>
  <si>
    <t>STP-M-9409(204) (79LPLM-F3-484)</t>
  </si>
  <si>
    <t>STP-M-9108(48) (82LPLM-F3-071)</t>
  </si>
  <si>
    <t>(General Marcus J. Wright Memorial Hwy), Intersection at Buena Vista Road in Bethel Springs</t>
  </si>
  <si>
    <t>Intersection Improvements; overhead flashing beacon &amp; (J Turn)</t>
  </si>
  <si>
    <t>HSIP-5(105) (55002-3232-94)</t>
  </si>
  <si>
    <t>From Big Station Camp Blvd to Airport Rd; Albert Gallatin Ave, From SR-6 to SR-174; Water Ave, From SR-6 to E. Bledsoe St in Gallatin</t>
  </si>
  <si>
    <t>This project will improve traffic flow by installing an ITS signal system for 25 signalized intersections located primarily along the US 31-E/SR-6 corridor.  The project will also install fiber optic extensions and provide some signal system upgrades. Mod [126]</t>
  </si>
  <si>
    <t>CM-9306(21) (83LPLM-F3-110)</t>
  </si>
  <si>
    <t>Yarnell Rd</t>
  </si>
  <si>
    <t>05341</t>
  </si>
  <si>
    <t>Yarnell Road at Norfolk Southern Railroad, LM 0.04 in Clinton</t>
  </si>
  <si>
    <t>Railroad Crossing Safety Improvements Project, Section 130, Sign and Pavement Marking, Active Equipment Install/Upgrade</t>
  </si>
  <si>
    <t>Dutch Valley Rd</t>
  </si>
  <si>
    <t>01421</t>
  </si>
  <si>
    <t>Dutch Valley Road at Norfolk Southern Railroad, LM 8.01 near Rocky Top</t>
  </si>
  <si>
    <t>Railroad Crossing Safety Improvement Project, Section 130  Sign &amp; Marking Improvements, Active Eq Install/Upgrade</t>
  </si>
  <si>
    <t>HSIP-R-1421(10) (01946-2444-94)</t>
  </si>
  <si>
    <t>Aso Hawrami</t>
  </si>
  <si>
    <t>Interchange at SR-251(Old Hickory Blvd)</t>
  </si>
  <si>
    <t>Interchange at SR-251 Exit 199 (Ramp Queue Study)</t>
  </si>
  <si>
    <t>HSIP-I-40-3(161) (19103-3109-94)</t>
  </si>
  <si>
    <t>Multimodal Access Project, Phase II - SR-20, From West Main Street to Lexington Plaza in Lexington</t>
  </si>
  <si>
    <t>Construction of 3700 LF of sidewalks, curb, pedestrian signal improvements, crosswalks, ADA compliant ramps, signage, and utility relocation on SR-20, from West Main Street to Lexington Plaza in Lexington</t>
  </si>
  <si>
    <t>State Funded (39LPLM-S3-030)</t>
  </si>
  <si>
    <t>Veda Nguyen</t>
  </si>
  <si>
    <t xml:space="preserve">SR-77 </t>
  </si>
  <si>
    <t>From Flower Valley Drive to Washington Street in Newbern (Multimodal Access Project)</t>
  </si>
  <si>
    <t>Construction of 4,800 LF of sidewalk, curb, crosswalks, signage, and a pedestrian bridge on SR-77, from Flower Valley Drive to Washington Street in Newbern.</t>
  </si>
  <si>
    <t>State Funded (23LPLM-S3-036)</t>
  </si>
  <si>
    <t>Harpeth View Trail</t>
  </si>
  <si>
    <t>0A433</t>
  </si>
  <si>
    <t>Harpeth Middle School in Kingston Springs</t>
  </si>
  <si>
    <t>Construction of sidewalks along Harpeth View Trail from Harpeth Middle School to Cedar Court. Project also includes curb and gutter, bike lane striping and drainage.</t>
  </si>
  <si>
    <t>SRTS/TAP-9332(10) (11LPLM-F3-016)</t>
  </si>
  <si>
    <t>Eliza Patton Elementary and Mt Juliet Middle School in Mount Juliet</t>
  </si>
  <si>
    <t>Construction of sidewalks on the north side of Woodridge Place. Project also includes ADA, radar feedback warning signs, curb and gutter, pavement markings, signage and drainage</t>
  </si>
  <si>
    <t>SRTS/TAP-9322(3) (95LPLM-F3-062)</t>
  </si>
  <si>
    <t>Huntingdon Middle School</t>
  </si>
  <si>
    <t>Construction of sidewalks along Clark Street from approximately 5th Avenue to SR-22. Project also includes ADA accessibility, curb and gutter, drainage, crosswalks and signage.</t>
  </si>
  <si>
    <t>SRTS/TAP-900(39) (09LPLM-F3-032)</t>
  </si>
  <si>
    <t>From Alta Loma Road to Liberty Lane in Nashville</t>
  </si>
  <si>
    <t>Implementation of Complete Street elements along the Gallatin Pike BRT line corridor in Nashville. Elements may include a multi-use path, strategic pedestrian connections, improved signalized intersections with crosswalks and pedestrian countdown times, reconfigured or repositioned transit stations, station amenities, bike lockers and benches.</t>
  </si>
  <si>
    <t>Bi-Ped Safety Activities</t>
  </si>
  <si>
    <t>STP-M-NH-6(120) (19LPLM-F3-147)</t>
  </si>
  <si>
    <t>Wattendorf Memorial Highway/A.E.D.C. Road, Bridge over I-24, LM 7.67 (IA)</t>
  </si>
  <si>
    <t>Jackson, Putnam</t>
  </si>
  <si>
    <t>From SR-53 to SR-24 (US-70N), (Spot Improvements) (IA)</t>
  </si>
  <si>
    <t>Spot Safety Improvements</t>
  </si>
  <si>
    <t>Jon Zirkle</t>
  </si>
  <si>
    <t>Emily Burgess</t>
  </si>
  <si>
    <t>Jay Morgan</t>
  </si>
  <si>
    <t>Matthew McKay</t>
  </si>
  <si>
    <t>Alternative Delivery / CMGC</t>
  </si>
  <si>
    <t>Davidson, Cheatham, Dickson, Williamson</t>
  </si>
  <si>
    <t>From Near I-840 to Near US-70S (Exit 196) (IA)</t>
  </si>
  <si>
    <t>Expand the ITS SMARTWAY system to include CCTV cameras, DMS, and other traffic sensors</t>
  </si>
  <si>
    <t>NH-I-40-3(176) (R3I040-F3-002)</t>
  </si>
  <si>
    <t>From near Bell Road to near Waldron Road (IA)</t>
  </si>
  <si>
    <t>I-24 Smart Corridor, Deployment of high resolution CCTVs for monitoring traffic performance and operations (testbed)</t>
  </si>
  <si>
    <t>CM-NH-I-098-3(32) (98304-3137-44)</t>
  </si>
  <si>
    <t>Dickson Rest Area Renovation (IA)</t>
  </si>
  <si>
    <t>Reconstruct the rest area facilities at both EB &amp; WB I-40 MM 170.0</t>
  </si>
  <si>
    <t>(ITS Rural Deployment) From Jefferson County Line to North Carolina State Line (IA)</t>
  </si>
  <si>
    <t>Intelligent Transportation System Deployment</t>
  </si>
  <si>
    <t>Hicks St</t>
  </si>
  <si>
    <t>0B009</t>
  </si>
  <si>
    <t>Hicks St. Ext Bridge over Br Rutherford Fk Obion R (IA)</t>
  </si>
  <si>
    <t>270B0090001</t>
  </si>
  <si>
    <t>State Funded (27SAB1-S3-019)</t>
  </si>
  <si>
    <t>Slimp Branch Road, Bridge over Roan Creek, LM 0.34 (IA)</t>
  </si>
  <si>
    <t>Tatum Lane, Bridge over Blue Creek, LM 0.09 (IA)</t>
  </si>
  <si>
    <t>Knox, Anderson</t>
  </si>
  <si>
    <t>From Near MM 109.6 to Near SR-61 (Exit 122) (IA)</t>
  </si>
  <si>
    <t>ITS expansion includes the deployment of CCTV cameras at critical interchanges. Install power and communications infrastructure and at least 2 CCTV cameras at each interchange.</t>
  </si>
  <si>
    <t>Macedonia Road, Bridge over Emory River (IA)</t>
  </si>
  <si>
    <t>Shady Grove Rd</t>
  </si>
  <si>
    <t>01715</t>
  </si>
  <si>
    <t>Shady Grove Rd. Bridge over Holley Fork Creek (IA)</t>
  </si>
  <si>
    <t>40017150009</t>
  </si>
  <si>
    <t>State Funded (40SAB1-S3-012)</t>
  </si>
  <si>
    <t xml:space="preserve">SR-385 </t>
  </si>
  <si>
    <t>ITS Expansion from near MM 7 to near I-269 (MM 15) (IA)</t>
  </si>
  <si>
    <t>ITS expansion to include the installation of a power and communication network and ITS devices such as CCTV Cameras, DMS, and RDS.</t>
  </si>
  <si>
    <t>Industrial Access Road Serving Project Charger</t>
  </si>
  <si>
    <t>Improve Airport Road to meet TDOT's current design standards for State Industrial Access roads</t>
  </si>
  <si>
    <t>State Funded (93945-3474-04)</t>
  </si>
  <si>
    <t>Various Streets within the City of Rockwood</t>
  </si>
  <si>
    <t>Resurfacing to include milling and paving of Black Hollow Rd, from Tedder Ln to Miller Ln; Tedder Ln, from Black Hollow Rd to N. Chamberlain Ave; W Strang St, from N Wilder Ave to RR crossing; E Strang St, from N Kingston Ave to N Gateway Ave; E Rathburn St, from N Kingston Ave to N Gateway Ave; W Rathburn St, from S Chamberlain Ave to RR crossing; W Wheeler St, from S Wilder Ave to CW Pemberton Way; E Wheeler St, from N Gateway Ave to N Kingston Ave; S Chamberlain Ave, from W Rathburn St to Truck Route; Pumphouse Rd, from Nelson St to City Limits</t>
  </si>
  <si>
    <t>STP-M-9116(8) (73LPLM-F3-029)</t>
  </si>
  <si>
    <t>From SE Broad Street to Middle Tennessee Blvd in Murfreesboro (Mercury Boulevard Sidewalks)</t>
  </si>
  <si>
    <t>Construction of sidewalks along Mercury Boulevard from Broad Street (SR-70) to Middle Tennessee Boulevard. Project also includes drainage improvements, ADA upgrades, landscaping and pedestrian amenities.</t>
  </si>
  <si>
    <t>TAP/STP-M-1(377) (75LPLM-F3-067)</t>
  </si>
  <si>
    <t>Lakesite Streetscape - Phase 2</t>
  </si>
  <si>
    <t>Construction of a multi-modal path along Hixson Pike (SR-319) from approximately Daisy Dallas Road intersection to Hunt Road. Project also includes retaining walls, curb and gutter, drainage improvements, ADA upgrades, striping, landscaping and pedestrian amenities.</t>
  </si>
  <si>
    <t>TAP-3300(60) (33LPLM-F3-211)</t>
  </si>
  <si>
    <t>Martin Downtown Improvement Project - Phase 6</t>
  </si>
  <si>
    <t>Construction of 1,100 linear feet of sidewalk on the north side of University Street (SR341) from to the UT Martin Administrative Building to Mt. Pelia Road. Project also includes ADA upgrades, landscaping, striping, pedestrian signals and pedestrian amenities.</t>
  </si>
  <si>
    <t>TAP-9408(11) (92LPLM-F3-035)</t>
  </si>
  <si>
    <t>0A868</t>
  </si>
  <si>
    <t>North Mulberry Street from North Main Street to West College Street in Dickson (Downtown Revitalization - Phase 5)</t>
  </si>
  <si>
    <t>Construction of sidewalks along North Mulberry Street from North Main Street to West College Street. Project also includes curb and gutter, drainage improvements, crosswalks, ADA upgrades, pavement markings, landscaping and pedestrian amenities.</t>
  </si>
  <si>
    <t>TAP-9303(18) (22LPLM-F3-033)</t>
  </si>
  <si>
    <t>From the Millersville Library entrance to the Millersville City Hall entrance</t>
  </si>
  <si>
    <t>SR-41 (US-31W), From the Millersville Library Entrance to the Millersville City Hall Entrance. This project includes the construction of new sidewalks and replacement of sidewalks along both sides of  US-31W from the Millersville Community Center and Library to the Millersville City Hall and Elementary  School. Project also includes pedestrian bridges, pavement markings, drainage improvements, ADA  upgrades, landscaping, signage and pedestrian amenities.</t>
  </si>
  <si>
    <t>TAP-M-NH-41(24) (83LPLM-F3-118)</t>
  </si>
  <si>
    <t>Woodridge Place Sidewalks in Mount Juliet</t>
  </si>
  <si>
    <t>Construction of sidewalks on the north side of Woodland Place from Mt. Juliet Road to Elzie D. Patton Elementary, with a spur connecting to the Middle School. Project also includes drainage improvements, ADA upgrades, curb and gutter, pavement markings and landscaping.</t>
  </si>
  <si>
    <t>TAP/M-4854(10) (95LPLM-F3-067)</t>
  </si>
  <si>
    <t>Stephanie Ward</t>
  </si>
  <si>
    <t>From South of Loudon Middle School to North of Carter Street.</t>
  </si>
  <si>
    <t>Project includes the widening of SR-2 to include a center turn lane and shoulder between Fort Loudon Middle School and Loudon High School.</t>
  </si>
  <si>
    <t>STP-SIP-2(253) (53004-3247-94)</t>
  </si>
  <si>
    <t>STP-85(30) (25005-3225-14)</t>
  </si>
  <si>
    <t>Brian Fedders</t>
  </si>
  <si>
    <t>Tri-Cities: Professional Services FY17</t>
  </si>
  <si>
    <t>State Funded (82555074117)</t>
  </si>
  <si>
    <t>Brian Caldwell</t>
  </si>
  <si>
    <t>TYS FY 17 TEF Distribution (set-a-side)</t>
  </si>
  <si>
    <t>State Funded (47555077517)</t>
  </si>
  <si>
    <t>Tri-cities Allotment Project</t>
  </si>
  <si>
    <t>State Funded (82555074317)</t>
  </si>
  <si>
    <t>Memphis Int'l FY 17 Airport Improvements</t>
  </si>
  <si>
    <t>State Funded (79555076017)</t>
  </si>
  <si>
    <t>Nashville FY 17 Airport Improvements</t>
  </si>
  <si>
    <t>State Funded (19555077317)</t>
  </si>
  <si>
    <t>Chattanooga FY 17 Airport Improvements</t>
  </si>
  <si>
    <t>State Funded (33555072717)</t>
  </si>
  <si>
    <t>M19LTHQ_D49ISR_OCGRAILREP REGION 4</t>
  </si>
  <si>
    <t>State Funded (98400-4114-04)</t>
  </si>
  <si>
    <t>M20LTHQ_D49ISR_OCGRAILREP REGION 4</t>
  </si>
  <si>
    <t>State Funded (98400-4148-04)</t>
  </si>
  <si>
    <t>University of Memphis Vehicle Emissions Reduction Program</t>
  </si>
  <si>
    <t>Purchase and installation of a propane fueling station, convert six university fleet trucks from gasoline to propane fuel, add 14 bicycle racks to university's commuter bike program, provide two alternate fuel workshops and install 2 electric fast-charge (DC) stations to serve campus community.</t>
  </si>
  <si>
    <t>Various Local Roads in Unicoi County (Local Roads Safety Initiative)</t>
  </si>
  <si>
    <t>HSIP-8600(35) (86945-3486-94)</t>
  </si>
  <si>
    <t>Various Local Roads in Jefferson County (Local Roads Safety Initiative)</t>
  </si>
  <si>
    <t>HSIP-4500(29) (45945-3491-94)</t>
  </si>
  <si>
    <t>Various Local Roads in Loudon County (Local Roads Safety Initiative)</t>
  </si>
  <si>
    <t>HSIP-5300(26) (53945-3486-94)</t>
  </si>
  <si>
    <t>Various Local Roads in Grundy County (Local Roads Safety Initiative)</t>
  </si>
  <si>
    <t>HSIP-3100(22) (31945-3465-94)</t>
  </si>
  <si>
    <t>Various Local Roads in Monroe County (Local Roads Safety Initiative)</t>
  </si>
  <si>
    <t>HSIP-6200(26) (62945-3494-94)</t>
  </si>
  <si>
    <t>Various Local Roads in Roane County (Local Roads Safety Initiative)</t>
  </si>
  <si>
    <t>HSIP-7300(35) (73946-3411-94)</t>
  </si>
  <si>
    <t>Various Local Roads in Fayette County (Local Roads Safety Initiative)</t>
  </si>
  <si>
    <t>00840a Old Jackson Road from LM 0.317 to LM 3.00;  01474 Thorpe Drive from LM 3.00 to LM 5.00;  02706 Bobbitt Road from LM 0.00 to LM 5.00;   OA245 Canadaville from LM 0.923 to 4.791  Misc. Safety Improvements</t>
  </si>
  <si>
    <t>HSIP-2400(35) (24946-3407-94)</t>
  </si>
  <si>
    <t>Various Local Roads in Franklin County (Local Roads Safety Initiative)</t>
  </si>
  <si>
    <t>HSIP-2600(45) (26945-3498-94)</t>
  </si>
  <si>
    <t>Various Local Roads in Lake County (Local Roads Safety Initiative)</t>
  </si>
  <si>
    <t>HSIP-4800(15) (48945-3420-94)</t>
  </si>
  <si>
    <t>Various Local Roads in Morgan County (Local Roads Safety Initiative)</t>
  </si>
  <si>
    <t>HSIP-6500(39) (65945-3464-94)</t>
  </si>
  <si>
    <t>Various Local Roads in Claiborne County (Local Roads Safety Initiative)</t>
  </si>
  <si>
    <t>HSIP-1300(29) (13945-3485-94)</t>
  </si>
  <si>
    <t>Various Local Roads in Scott County (Local Roads Safety Initiative)</t>
  </si>
  <si>
    <t>HSIP-7600(19) (76945-3474-94)</t>
  </si>
  <si>
    <t>HSIP-8000(23) (80946-3402-94)</t>
  </si>
  <si>
    <t>Various Local Roads in Jackson County (Local Roads Safety Initiative)</t>
  </si>
  <si>
    <t>HSIP-4400(54) (44945-3488-94)</t>
  </si>
  <si>
    <t>Intersection at SR-109</t>
  </si>
  <si>
    <t>Safety Improvements</t>
  </si>
  <si>
    <t>HSIP-25(56) (83005-3250-94)</t>
  </si>
  <si>
    <t>From Tobacco Road to Needmore Road</t>
  </si>
  <si>
    <t>Safety Improvements (new signal at LM 3.18 and replace school flashing lights at LM 2.77 and LM 3.11)</t>
  </si>
  <si>
    <t>HSIP-236(7) (63037-3229-94)</t>
  </si>
  <si>
    <t>00335</t>
  </si>
  <si>
    <t>Rutherford Boulevard Adaptive Signal Control Technology Project</t>
  </si>
  <si>
    <t>PODI: Implement Adaptive Signal Control Technology (ASCT) system along North Rutherford Boulevard/ South Rutherford Boulevard /East Northfield Boulevard from SR-2 (SE Broad Street, US-41) to SR-10 (Memorial Boulevard,US-231) including interconnection of 14 traffic signals with fiber optic cable connecting to existing Traffic Operations Center.  Install additional 9 CCTV cameras and upgrade selected signals to include pedestrian signal elements.</t>
  </si>
  <si>
    <t>CM-9311(22) (75LPLM-F3-062)</t>
  </si>
  <si>
    <t>Nashville Complete Trips: Transportation Demand Management Program</t>
  </si>
  <si>
    <t>This project will support the Nashville Complete Trips: Transportation Demand Management program to  help reduce mobile source emissions and improve air quality through strategic partnerships and employer  services and education, as well as a complete trips campaign. This project will encourage Middle  Tennesseans to understand and utilize the range of existing travel options to help reduce mobile source  emissions and improve air quality.</t>
  </si>
  <si>
    <t>From SR-3 (Bellevue Blvd) to SR-277 (East Parkway South) in Memphis</t>
  </si>
  <si>
    <t>Pedestrian safety improvements including sidewalks, crosswalks, pedestrian signal upgrades, and accessible curb ramps</t>
  </si>
  <si>
    <t>HSIP-23(13) (79026-3221-94)</t>
  </si>
  <si>
    <t>M22LTHQ_R3I_M&amp;L_R3INTERSTATE</t>
  </si>
  <si>
    <t>State Funded (R3IVAR-M3-002)</t>
  </si>
  <si>
    <t>Dale Showers</t>
  </si>
  <si>
    <t>Canton Hollow Rd</t>
  </si>
  <si>
    <t>05625</t>
  </si>
  <si>
    <t>Canton Hollow Rd (05625) at NS railroad, LM 2.02, in Farragut</t>
  </si>
  <si>
    <t>Railroad crossing safety improvement project, Section 130</t>
  </si>
  <si>
    <t>HSIP-R00S(369) (47947-2456-94)</t>
  </si>
  <si>
    <t>Valley View Ln</t>
  </si>
  <si>
    <t>0E162</t>
  </si>
  <si>
    <t>Valley View Ln (0E162) at CSX railroad, LM 0.042, near Knoxville</t>
  </si>
  <si>
    <t>HSIP-R00S(370) (47947-2457-94)</t>
  </si>
  <si>
    <t>at SR-24(Charlotte Pike) Westbound Exit Ramp, LM 9.65</t>
  </si>
  <si>
    <t>Ramp Queue Study @ 19I00400010201D</t>
  </si>
  <si>
    <t>HSIP-I-40-5(147) (19003-3198-94)</t>
  </si>
  <si>
    <t>Ladd Springs Road, from SR-33 (US-411) to Minnewauga Creek Road</t>
  </si>
  <si>
    <t>Resurfacing and widening of Ladd Springs Road to improve safety. Superelevation rates will be adjusted along the entire length of the project.</t>
  </si>
  <si>
    <t>TN-FLAP(18) (70LPLM-F3-010)</t>
  </si>
  <si>
    <t>Sugarloaf Drive, From Cookson Creek Road to Boat Ramp Parking Lot</t>
  </si>
  <si>
    <t>Resurfacing and widening of Sugarloaf Drive to add new 6 foot bike lanes on each side of the roadway. Superelevation rates will be adjusted along entire route.</t>
  </si>
  <si>
    <t>TN-FLAP(17) (70LPLM-F3-014)</t>
  </si>
  <si>
    <t>Rutherford, Wilson</t>
  </si>
  <si>
    <t>From East Fork Stones River Bridge in Rutherford County to North of Wilson County Line</t>
  </si>
  <si>
    <t>75SR8400051, 75SR8400052, 75SR8400055, 75SR8400056</t>
  </si>
  <si>
    <t>NH-I-840(8) (75840-4129-04, 75840-8129-44)</t>
  </si>
  <si>
    <t>Jeremy Bowlan</t>
  </si>
  <si>
    <t>From near Jefferson Pike to near SR-266 (Sam Ridley Parkway) in Smyrna</t>
  </si>
  <si>
    <t>HSIP-1(378) (75002-3290-94)</t>
  </si>
  <si>
    <t>M18RMR3_R3SR_SINKHOLE_REPAIR_SR-76 AT LM 15.9</t>
  </si>
  <si>
    <t>Sinkhole repair at LM 15.9</t>
  </si>
  <si>
    <t>State Funded (63018-4218-04)</t>
  </si>
  <si>
    <t>Various Intersections in the City of Dickson</t>
  </si>
  <si>
    <t>*** E-Grants *** Upgrade of existing traffic signal located at SR-1 (US-70, College Street), Intersection at North Hummingbird, LM 10.695 to meet current federal and state standards; Installation of new warranted traffic signals at the Intersection of SR-1 (US-70, Henslee Drive) and the entrance to Dickson County Senior High School, LM 8.965 and the Intersection of SR-46 at Crestview Park Drive, LM 5.54</t>
  </si>
  <si>
    <t>STP-M-NH-9303(17) (22LPLM-F3-032)</t>
  </si>
  <si>
    <t>M18RMHQ_C94_Utility_Bills</t>
  </si>
  <si>
    <t>To pay TDOT's utility bills</t>
  </si>
  <si>
    <t>State Funded (94946-4935-04)</t>
  </si>
  <si>
    <t>Williamson County Floating Maintenance Brine Shed</t>
  </si>
  <si>
    <t>State Funded (94NMSC-S3-002)</t>
  </si>
  <si>
    <t>NHS SR</t>
  </si>
  <si>
    <t>Karen Cooperwood</t>
  </si>
  <si>
    <t>DHRA, FY 16 TEIS</t>
  </si>
  <si>
    <t>State Funded (98TEIS-S3-004)</t>
  </si>
  <si>
    <t>M18RMHQ_C30_Utility_Bills</t>
  </si>
  <si>
    <t>State Funded (30946-4984-04)</t>
  </si>
  <si>
    <t>M18RMHQ_C45_Utility_Bills</t>
  </si>
  <si>
    <t>State Funded (45945-4993-04)</t>
  </si>
  <si>
    <t>M18RMHQ_C73_Utility_Bills</t>
  </si>
  <si>
    <t>State Funded (73946-4912-04)</t>
  </si>
  <si>
    <t>M18RMHQ_C90_Utility_Bills</t>
  </si>
  <si>
    <t>State Funded (90946-4960-04)</t>
  </si>
  <si>
    <t>M18RMHQ_C08_Utility_Bills</t>
  </si>
  <si>
    <t>State Funded (08945-4963-04)</t>
  </si>
  <si>
    <t>Paris ADA Transition Study</t>
  </si>
  <si>
    <t>The evaluation of existing facilities, development of internal design standards, specifications and details, public input meetings, development of the Transition Plan, and development of a schedule and budget for the Transition Plan</t>
  </si>
  <si>
    <t>M18RMHQ_C18_Utility_Bills</t>
  </si>
  <si>
    <t>State Funded (18946-4916-04)</t>
  </si>
  <si>
    <t>M18RMHQ_C31_Utility_Bills</t>
  </si>
  <si>
    <t>State Funded (31945-4966-04)</t>
  </si>
  <si>
    <t>M18RMHQ_C54_Utility_Bills</t>
  </si>
  <si>
    <t>State Funded (54946-4963-04)</t>
  </si>
  <si>
    <t>M18RMHQ_C89_Utility_Bills</t>
  </si>
  <si>
    <t>State Funded (89945-4983-04)</t>
  </si>
  <si>
    <t>M18RMHQ_C03_Utility_Bills</t>
  </si>
  <si>
    <t>To pay TDOT's Utility Bills</t>
  </si>
  <si>
    <t>State Funded (03945-4993-04)</t>
  </si>
  <si>
    <t>M18RMHQ_C49_Utility_Bills</t>
  </si>
  <si>
    <t>State Funded (49946-4906-04)</t>
  </si>
  <si>
    <t>M18RMHQ_C57_Utility_Bills</t>
  </si>
  <si>
    <t>State Funded (57946-4973-04)</t>
  </si>
  <si>
    <t>From SR-34 to North Carolina State Line</t>
  </si>
  <si>
    <t>HSIP-167(7) (46010-3218-94, 46010-4218-04)</t>
  </si>
  <si>
    <t>Wilson Street Pedestrian Access</t>
  </si>
  <si>
    <t>Construction of sidewalks along Wilson Street from Patriot Ave to Lone Oak Road and along Patriot Ave from S. Wilson Street to Lankford Road and along Lankford Road. Project also includes curb and gutter, signage, pavement markings and ADA upgrades.</t>
  </si>
  <si>
    <t>TAP-9412(11) (40LPLM-F3-020)</t>
  </si>
  <si>
    <t xml:space="preserve">SR-211 </t>
  </si>
  <si>
    <t>(Main Street), from North Monroe Street to Washington Street in Newbern (Downtown Enhancements Ph 2)</t>
  </si>
  <si>
    <t>Construction of sidewalks on the north side of Main Street from North Monroe Street to Washington Street. Project also includes ADA upgrades, drainage, signage, striping, landscaping, pedestrian lighting and pedestrian amenities.</t>
  </si>
  <si>
    <t>TAP-211(15) (23LPLM-F3-037)</t>
  </si>
  <si>
    <t>Multimodal Corridor Study I-40, I-81 FY-2018-2019 (PART 1)</t>
  </si>
  <si>
    <t>SPR</t>
  </si>
  <si>
    <t>Task 4.1 Administration (STID)- FY 2020- FY 2021</t>
  </si>
  <si>
    <t>University of Tennessee- Tennessee Transportation Assistance Program (TTAP) Project.-RESEARCH FY 2018-2019 (PART 2)</t>
  </si>
  <si>
    <t>Collaborative Research Project to coordinate the data from the CRASH Predictive Analytics program between TDOT and TDOSHS - RESEARCH FY 2018-2019 (PART 2)</t>
  </si>
  <si>
    <t>Development of a Balanced Mix Design Procedure for Tennessee Mixtures- RESEARCH FY 2018-2019 (PART 2)</t>
  </si>
  <si>
    <t>Concrete Bridge Deck Deterioration Assessment Using Ground Penetrating Radar- RESEARCH FY 2018-2019 (PART 2)</t>
  </si>
  <si>
    <t>2018 TDOT Research Collaborative Forums to Boost Research-Based Solutions to Transformational Technology and Innovation - RESEARCH FY 2018-2019 (PART 2)</t>
  </si>
  <si>
    <t>Bump at the End of the Bridge: Enhanced Remediation Decision Making via 3D Measurement and Advanced 3D Dynamic Analysis- RESEARCH FY 2018-2019 (PART 2)</t>
  </si>
  <si>
    <t>Investigating on wrong-way Prevention Technologies and Systems- RESEARCH FY 2019-2020 (PART 2)</t>
  </si>
  <si>
    <t>Evaluating Performance and Benefits-Costs of Road Diets in TN- RESEARCH FY 2019-2020 (PART 2)</t>
  </si>
  <si>
    <t>Transit-Serving Communities Optimally, Responsively, and Efficiently (T-SCORE) University  Transportation Center</t>
  </si>
  <si>
    <t>0D889</t>
  </si>
  <si>
    <t>Memphis Arlington Road, From Gerber Road to Milton Wilson Drive</t>
  </si>
  <si>
    <t>* E-grants 084* Install curb, gutter, sidewalk, and striped on-street bicycle lane along the north side of Memphis Arlington Road. Project will be a continuation of the existing bike/ped facility that currently terminates at Milton Wilson Dr. Drainage improvements will be installed as required.</t>
  </si>
  <si>
    <t>STP-M-889(10) (79LPLM-F3-574)</t>
  </si>
  <si>
    <t>Various Roads Resurfacing in Loudon County</t>
  </si>
  <si>
    <t>RESURFACING OF PROSPECT CHURCH RD. FROM SR-72 TO DRY VALLEY RD., NORTHSHORE DR. FROM THE LOUDON COUNTY LINE TO BEALS CHAPEL RD., MARTEL RD. FROM THE LOUDON COUNTY LINE TO SR-2, BEALS CHAPEL RD. FROM MARTEL RD. TO LAKEVIEW RD..</t>
  </si>
  <si>
    <t>STP-M-5300(33) (53LPLM-F3-072)</t>
  </si>
  <si>
    <t>FY21 Fentress County Salt Bin 40' x 80' - Replace Salt Bin (Jamestown)</t>
  </si>
  <si>
    <t>State Funded (25999-3604-04)</t>
  </si>
  <si>
    <t>STATEWIDE BUILDING PROJECTS</t>
  </si>
  <si>
    <t>State Funded (99999-3606-04)</t>
  </si>
  <si>
    <t>Matthew Sedgwick</t>
  </si>
  <si>
    <t>Franklin, FY 18, 5307</t>
  </si>
  <si>
    <t>TN-90-X352-00 (945307-S3-017)</t>
  </si>
  <si>
    <t>South Economy Road to Sulphur Springs Road</t>
  </si>
  <si>
    <t>Construction of 4,200 feet of 5-foot sidewalk along the South side of SR34 from South Economy Road to Sulphur Springs Road.  Project includes overhead utility replacement, 24 ADA ramps and 3 pedestrian signals.</t>
  </si>
  <si>
    <t>STP-EN-NH-34(116) (32005-3233-14)</t>
  </si>
  <si>
    <t>From W. Ellington Parkway to Floyd Drive in Lewisburg</t>
  </si>
  <si>
    <t>Construction of 3,400 feet of 5-foot sidewalk along both sides of SR373 from W. Ellington Parkway to Floyd Drive. Project also includes drainage and 20 ADA ramps.</t>
  </si>
  <si>
    <t>STP-EN-373(13) (59007-3216-14)</t>
  </si>
  <si>
    <t>From East of Camden Court to East of Gresham Lane in Murfreesboro</t>
  </si>
  <si>
    <t>Construction of 3,000 feet of 5-foot sidewalk on the North side of SR-96 from East of Camden Court to East of Gresham Lane.  Project also includes striping and pedestrian signals.</t>
  </si>
  <si>
    <t>STP-EN-NH-96(56) (75009-3240-14)</t>
  </si>
  <si>
    <t>From Brown Street to Jane Lane</t>
  </si>
  <si>
    <t>Construction of 6,348 feet of 5-foot wide sidewalk and drainage along both sides of SR22 from Brown Street to Jane Lane. Project also includes 10 ADA ramps and 2 pedestrian signals.</t>
  </si>
  <si>
    <t>STP-EN-NH-22(89) (39004-3231-14)</t>
  </si>
  <si>
    <t>CE2040: Aviation Professional Services - Stantec</t>
  </si>
  <si>
    <t>State Funded (99555128818)</t>
  </si>
  <si>
    <t>411TLD Overlay @ 85 lb/sy; Bundle with 129140.00</t>
  </si>
  <si>
    <t>Blount County Greenway - Phase 1</t>
  </si>
  <si>
    <t>Construction of a greenway from the Maryville City Limits on US 321 at the Northwestern corner of Helton Road (at Lem's Korner) to Perry's Mill with additional bike access link to Old Walland Highway. Project also includes drainage, pavement markings and signage.</t>
  </si>
  <si>
    <t>3D Design Platform Implementation and Training</t>
  </si>
  <si>
    <t>Implementation and Training for TDOT's transition from a two-dimensional (2D) traditional plan-centric to a three-dimensional (3D) model-centric digital project delivery process</t>
  </si>
  <si>
    <t>Evan Lester</t>
  </si>
  <si>
    <t>Dyersburg: Runway 16/34 Closure</t>
  </si>
  <si>
    <t>State Funded (23555013318)</t>
  </si>
  <si>
    <t>Knoxville (DKX): Design - Runway 8/26, RSA Rehabilitation</t>
  </si>
  <si>
    <t>State Funded (47555017918)</t>
  </si>
  <si>
    <t>From end of bridge over Caney Fork River to Putnam County Line</t>
  </si>
  <si>
    <t>80I00400030, 80I00400036</t>
  </si>
  <si>
    <t>NH-I-40-5(148) (80001-4191-04, 80001-8191-44)</t>
  </si>
  <si>
    <t>From bridge over SR-12 (US-41A) to SR-76 (US-79)</t>
  </si>
  <si>
    <t>NH/HSIP-374(18) (63374-3223-94, 63374-8223-14)</t>
  </si>
  <si>
    <t xml:space="preserve">SR-89 </t>
  </si>
  <si>
    <t>From north of SR-190 to Kentucky State Line</t>
  </si>
  <si>
    <t>92SR0890025</t>
  </si>
  <si>
    <t>STP/HSIP-89(23) (92007-3223-94, 92007-4223-04, 92007-8223-14)</t>
  </si>
  <si>
    <t xml:space="preserve">SR-214 </t>
  </si>
  <si>
    <t>From near SR-22 to SR-3 (US-51)</t>
  </si>
  <si>
    <t>STP/HSIP-214(10) (66214-3205-94, 66214-8205-14)</t>
  </si>
  <si>
    <t>Ryan Traversa</t>
  </si>
  <si>
    <t>Columbia: Runway and RSA Rehabilitation - Design</t>
  </si>
  <si>
    <t>State Funded (60555055018)</t>
  </si>
  <si>
    <t>Sign Design Development Guidance and Training</t>
  </si>
  <si>
    <t>Thomas Doherty</t>
  </si>
  <si>
    <t>City of Lenoir City purchase of six (6) dump trucks and one (1) backhoe</t>
  </si>
  <si>
    <t>LRP Grants</t>
  </si>
  <si>
    <t>Purchase Vehicles</t>
  </si>
  <si>
    <t>CM-9111(9) (53CMAQ-F3-002)</t>
  </si>
  <si>
    <t>(South Chestnut Street),  Intersection at East Commercial Avenue, LM 0.31 in Monterey</t>
  </si>
  <si>
    <t>PIN 127620.02 Federal No. HSIP-R-164(8) State No. 71018-3514-94 Signal Upgrade at the intersection of Cheatham St and E Commercial St, LM 0.25</t>
  </si>
  <si>
    <t>HSIP-R-164(8) (71018-3514-94)</t>
  </si>
  <si>
    <t>(S. Main Street) at CSX Railroad, LM 4.57 in Stanton</t>
  </si>
  <si>
    <t>HSIP-R-179(11) (38011-2205-94)</t>
  </si>
  <si>
    <t>(Englewood Avenue) at CSX R/R, LM 15.13 in Englewood</t>
  </si>
  <si>
    <t>Railroad crossing safety improvement project, Section 130 (Signal intersection: Englewood Ave at S Amhurst Place).</t>
  </si>
  <si>
    <t>HSIP-R-39(15) (54010-3519-94)</t>
  </si>
  <si>
    <t>HSIP-R-39(19) (54010-2522-94)</t>
  </si>
  <si>
    <t>(South Holly Street), Intersection at East Commercial Avenue, LM 9.65 in Monterey</t>
  </si>
  <si>
    <t>HSIP-R-84(17) (71009-3522-94)</t>
  </si>
  <si>
    <t>Maloneyville Rd</t>
  </si>
  <si>
    <t>02405</t>
  </si>
  <si>
    <t>Maloneyville Road at Norfolk Southern Railroad, LM 3.76 near Knoxville</t>
  </si>
  <si>
    <t>HSIP-R-2405(11) (47947-2464-94)</t>
  </si>
  <si>
    <t>Wise Springs Rd</t>
  </si>
  <si>
    <t>0D435</t>
  </si>
  <si>
    <t>Wise Springs Road at Norfolk Southern Railroad, LM 0.693 near Knoxville</t>
  </si>
  <si>
    <t>HSIP-R00S(409) (47947-2465-94)</t>
  </si>
  <si>
    <t>Thomas Town Road</t>
  </si>
  <si>
    <t>0D563</t>
  </si>
  <si>
    <t>Thomas Town Road at Norfolk Southern Railroad, LM 0.139 near Knoxville</t>
  </si>
  <si>
    <t>HSIP-R00S(410) (47947-2466-94)</t>
  </si>
  <si>
    <t>Old Millertown Pike</t>
  </si>
  <si>
    <t>0D485</t>
  </si>
  <si>
    <t>Old Millertown Pike at Norfolk Southern Railroad, LM 0.19 near Knoxville</t>
  </si>
  <si>
    <t>HSIP-R00S(405) (47947-2463-94)</t>
  </si>
  <si>
    <t>Rather Road</t>
  </si>
  <si>
    <t>0C194</t>
  </si>
  <si>
    <t>Rather Road at CSX Railroad, LM 1.453 near Oak Ridge</t>
  </si>
  <si>
    <t>HSIP-R00S(402) (47947-2460-94)</t>
  </si>
  <si>
    <t>Ball Camp Pike</t>
  </si>
  <si>
    <t>01252</t>
  </si>
  <si>
    <t>Ball Camp Pike at CSX Railroad, LM 1.15 near Knoxville</t>
  </si>
  <si>
    <t>HSIP-R-1252(5) (47947-2461-94)</t>
  </si>
  <si>
    <t>Main Street</t>
  </si>
  <si>
    <t>0A611</t>
  </si>
  <si>
    <t>Main Street at CSX R/R, LM 0.08 in Portland</t>
  </si>
  <si>
    <t>HSIP-R00S(431) (83952-2545-94)</t>
  </si>
  <si>
    <t>East Market Street</t>
  </si>
  <si>
    <t>0A634</t>
  </si>
  <si>
    <t>East Market Street at CSX R/R, LM 0.08 in Portland</t>
  </si>
  <si>
    <t>HSIP-R00S(432) (83952-2546-94)</t>
  </si>
  <si>
    <t>Walnut Street</t>
  </si>
  <si>
    <t>0A648</t>
  </si>
  <si>
    <t>Walnut Street at Norfolk Southern Railroad, LM 0.12 in Sweetwater</t>
  </si>
  <si>
    <t>HSIP-R00S(434) (62950-2520-94)</t>
  </si>
  <si>
    <t>From near Muddy Creek to near Autumn Lane</t>
  </si>
  <si>
    <t>HSIP-5(111) (55001-3241-94)</t>
  </si>
  <si>
    <t>From South of CR-708 to CR-705</t>
  </si>
  <si>
    <t>HSIP-39(16) (54003-3219-94)</t>
  </si>
  <si>
    <t>Burnett Station Road</t>
  </si>
  <si>
    <t>Burnett Station Road, From I.C. King Road to Huskey Valley Road</t>
  </si>
  <si>
    <t>HSIP-1275(10) (05018-3206-94)</t>
  </si>
  <si>
    <t>Wilma Rudolph Boulevard Adaptive Signal System</t>
  </si>
  <si>
    <t>Installment of Adaptive Traffic Signal System; SR-13 (US-79, Wilma Rudolph Boulevard/Guthrie Highway), From SR-374 (101st Airborne Division Parkway) to Alfred Thun Road. Development of I-24 detour "flush plans" that can be implemented by City TMC operators after coordination with Region 3 TMC along Warfield Blvd from Wilma Rudolph Blvd to Madison St./Alt US-41/SR-76. CCTV cameras and roadside arterial dynamic message sign will be installed along both facilities to support remote traffic operation and aid motorists during detours.</t>
  </si>
  <si>
    <t>CM-NH-13(82) (63LPLM-F3-078)</t>
  </si>
  <si>
    <t>Bell Rd</t>
  </si>
  <si>
    <t>0A989</t>
  </si>
  <si>
    <t>Bell Road at Norfolk Southern Railroad, LM 0.06 near Harriman</t>
  </si>
  <si>
    <t>HSIP-R00S(441) (73946-2414-94)</t>
  </si>
  <si>
    <t>Shady Rd</t>
  </si>
  <si>
    <t>0A114</t>
  </si>
  <si>
    <t>Shady Road at Norfolk Southern Railroad, LM 0.02 near Oliver Springs</t>
  </si>
  <si>
    <t>HSIP-R00S(442) (73946-2415-94)</t>
  </si>
  <si>
    <t>Oak Ridge Gateway Project - ORNL Monument Interstate Signs</t>
  </si>
  <si>
    <t>State Funded (01LPLM-S3-043)</t>
  </si>
  <si>
    <t>Tennessee Strategic Highway Safety Plan</t>
  </si>
  <si>
    <t>Updating TN Strategic Highway Safety Plan</t>
  </si>
  <si>
    <t>(SB &amp; NB) at LM 8.90 (Rockfall Mitigation)</t>
  </si>
  <si>
    <t>NH-I-65-1(76) (28001-3186-44)</t>
  </si>
  <si>
    <t>M19LTHQ_D49ISR_M&amp;L_MEMPHIS</t>
  </si>
  <si>
    <t>State Funded (79947-4148-04)</t>
  </si>
  <si>
    <t>M20LTHQ_D49ISR_M&amp;L_MEMPHIS</t>
  </si>
  <si>
    <t>State Funded (79947-4151-04)</t>
  </si>
  <si>
    <t>M22LTHQ_D49ISR_M&amp;L_MEMPHIS</t>
  </si>
  <si>
    <t>State Funded (79BVAR-M3-002)</t>
  </si>
  <si>
    <t>M20LTHQ_D28SR_MOW_D28SOUTH</t>
  </si>
  <si>
    <t>State Funded (98200-4235-04)</t>
  </si>
  <si>
    <t>M22LTHQ_D28SR_MOW_D28SOUTH</t>
  </si>
  <si>
    <t>State Funded (R2SVAR-M3-013)</t>
  </si>
  <si>
    <t>M19RMHQ_SW_PERSONAL_PROTECTIVE_EQUIPMENT</t>
  </si>
  <si>
    <t>TDOT department-wide project for the procurement of Personal Protective Equipment (PPE)</t>
  </si>
  <si>
    <t>State Funded (99112-4918-04)</t>
  </si>
  <si>
    <t>Center Point Rd</t>
  </si>
  <si>
    <t>00861</t>
  </si>
  <si>
    <t>Center Point Road, Intersection at SR-386 EB, LM 0.17</t>
  </si>
  <si>
    <t>STP-SIP-386(24) (83076-3255-94)</t>
  </si>
  <si>
    <t>Big Cypress Road, from Jackson Cemetery Road to Pumping Station Road</t>
  </si>
  <si>
    <t>TN_FLAP_CRTR_535(1). Widening and resurfacing of Big Cypress Road to include two 11 feet travel lanes.</t>
  </si>
  <si>
    <t>TN-FLAP(19) (91LPLM-F3-018)</t>
  </si>
  <si>
    <t>Mary Probst</t>
  </si>
  <si>
    <t>Knoxville -KAT FFY18; SFY19 5307 STP TN2018-039 (S) Capital Assistance</t>
  </si>
  <si>
    <t>State Funded (47STPX-S3-003)</t>
  </si>
  <si>
    <t>Overdimensional (O/D) Load Escort by Tennessee Highway Patrol (THP) - Application No. 516067</t>
  </si>
  <si>
    <t>Over Dimensional Load</t>
  </si>
  <si>
    <t>State Funded (R3THP1-S3-002)</t>
  </si>
  <si>
    <t>Overdimensional (O/D) Load Escort by Tennessee Highway Patrol (THP) - Application No. 546361</t>
  </si>
  <si>
    <t>State Funded (R3THP1-S3-003)</t>
  </si>
  <si>
    <t>Overdimensional (O/D) Load Escort by Tennessee Highway Patrol (THP) - Application No. 555494</t>
  </si>
  <si>
    <t>State Funded (R3THP1-S3-004)</t>
  </si>
  <si>
    <t>Overdimensional (O/D) Load Escort by Tennessee Highway Patrol (THP) - Application No. 567917</t>
  </si>
  <si>
    <t>State Funded (R3THP1-S3-005)</t>
  </si>
  <si>
    <t>Overdimensional (O/D) Load Escort by Tennessee Highway Patrol (THP) - Application No. 567914</t>
  </si>
  <si>
    <t>State Funded (R3THP1-S3-006)</t>
  </si>
  <si>
    <t>Various Intersections in Paris</t>
  </si>
  <si>
    <t>Signal upgrades to include the installation of new traffic signal cabinets and controllers, vehicle detection systems, pedestrian signals and pushbuttons, ADA improvements and appurtenances at 3 of the 10 intersections listed: 1. SR-69 (US-641, Veterans Drive) at West Blythe Street, 2. SR-69 (US-641, Veterans Drive) at SR-54 (West Wood Street),3. SR-54 (US-641, North Market St) at West Washington Street, 4. SR-54 (US-641, N Market St) at West Ruff Street, 5. East Washington Street at North Poplar Street, 6. SR-356 (East Wood Street) at North Poplar Street, 7. SR-356 (East Wood Street) at North Brewer Street, 8. Lone Oak Road at North Wilson Street, 9. SR-356 (East Wood Street) at Lake Street, 10. SR-54 (West Wood Street) at Irvine Street</t>
  </si>
  <si>
    <t>STP-M-9412(12) (40LPLM-F3-023)</t>
  </si>
  <si>
    <t>Lebanon Road</t>
  </si>
  <si>
    <t>SR-24 (US-70, Lebanon Road ), From SR-171 (N. Mt. Juliet Road) to Park Glen Drive; Park Glen Drive, From SR-24 to Cypress Glen Drive</t>
  </si>
  <si>
    <t>(E-Grants) SR-24 (US-70, Lebanon Road ), From SR-171(N. Mt. Juliet Road) to Park Glen Drive; Park Glen Drive, From SR-24 to Cypress Glen Drive. This project consists of 6 feet wide sidewalks along both sides of SR-24 from SR-171 to Park Glen Drive. This project also includes a sidewalk along the west side of Park Glen Drive to connect to an existing sidewalk in the Park Glen Subdivision ending at Cypress Glen Drive with pedestrian signal upgrades to existing traffic signals at Park Glen Drive and N. Mt. Juliet Road for ADA compliance.</t>
  </si>
  <si>
    <t>STP-M-9322(4) (95LPLM-F3-091)</t>
  </si>
  <si>
    <t>Gregg Bennett</t>
  </si>
  <si>
    <t>Smithville:Obstruction Clearing</t>
  </si>
  <si>
    <t>State Funded (21555013719)</t>
  </si>
  <si>
    <t>SR-16, Jackson Cir to William Northern Blvd; William Northern Blvd, SR-16 to Cedar Ln; Cedar Ln, William Northern Blvd to north of McKellar Drive.</t>
  </si>
  <si>
    <t>* * * E-GRANTS #152 * * * Approximately 5,500 linear feet of new 5 ft wide sidewalk to be installed along SR -16,  William Northern Boulevard, and Cedar Lane. Work also includes crosswalks, curb ramps, installation of drainage structures and placement of fill material.</t>
  </si>
  <si>
    <t>STP-M-9209(19) (16LPLM-F3-049)</t>
  </si>
  <si>
    <t>01705</t>
  </si>
  <si>
    <t>Largo Road, From near Mary Jane Welch Road to near Decaturville City Limits</t>
  </si>
  <si>
    <t>Misc. safety improvements</t>
  </si>
  <si>
    <t>HSIP-2000(19) (20945-3447-94)</t>
  </si>
  <si>
    <t>West of SR-294 to East of Dove Lane</t>
  </si>
  <si>
    <t>Misc. Safety Improvements</t>
  </si>
  <si>
    <t>HSIP-111(110) (67001-3294-94)</t>
  </si>
  <si>
    <t>Near Myrtle Avenue to Wauhatchie Pike / Brown Ferry Road</t>
  </si>
  <si>
    <t>HSIP-2(268) (33008-3220-94)</t>
  </si>
  <si>
    <t>Bartlett Road, Intersection at Pleasant View Road and Walnut Grove Road, Intersection at Timber Creek Road</t>
  </si>
  <si>
    <t>CMAQ 2017: Install 2 new traffic signals, Bartlett Road at Pleasant ViewRoad and Walnut Grove Road at Timber Creek Road/County Square Lane. Improvements will include the installation of mast arm signal poles, video detection equipment, accessible pedestrian signals, countdown pedestrian signals, LED signal displays, battery backup system, etc.</t>
  </si>
  <si>
    <t>CM-4182(10) (79LPLM-F3-626)</t>
  </si>
  <si>
    <t>Statewide SFY19 - 5311 State Admin TN-2018-043</t>
  </si>
  <si>
    <t>State Funded (995311-S3-037)</t>
  </si>
  <si>
    <t>Wheeler Street</t>
  </si>
  <si>
    <t>02067</t>
  </si>
  <si>
    <t>Wheeler Street at CSX R/R, LM 0.07 in Portland</t>
  </si>
  <si>
    <t>HSIP-R00S(443) (83952-2547-94)</t>
  </si>
  <si>
    <t>From Bent Drive to Mahlon Drive in Chattanooga</t>
  </si>
  <si>
    <t>HSIP-58(53) (33044-3252-94)</t>
  </si>
  <si>
    <t>HamiltonCoRRAuth/TNValleyRRMuseum SY19 McCarty Siding/Allied Metal MP2.5 McCarty; MP2.0 Allied</t>
  </si>
  <si>
    <t>Rail</t>
  </si>
  <si>
    <t>State Funded (33RR19-S3-003)</t>
  </si>
  <si>
    <t>Hamilton Co. RR Auth. / E. Chattanooga Belt Railway - FY '19 Lengthening of Polk Street Siding &amp; Rail and Crosstie (85#) Replacement</t>
  </si>
  <si>
    <t>State Funded (33RR19-S3-004)</t>
  </si>
  <si>
    <t>(US-45W), Intersection at Broad Street, LM 22.851 in Dyer</t>
  </si>
  <si>
    <t>Misc. Safety Improvements--J-Turn intersection</t>
  </si>
  <si>
    <t>HSIP-5(114) (27001-3243-94)</t>
  </si>
  <si>
    <t>Fowler St</t>
  </si>
  <si>
    <t>0E514</t>
  </si>
  <si>
    <t>Fowler Street at Norfolk Southern Railroad, LM 0.02 in Clinton</t>
  </si>
  <si>
    <t>Railroad Crossing Safety Improvement Project, Section 130.</t>
  </si>
  <si>
    <t>HSIP-R00S(445) (01950-2530-94)</t>
  </si>
  <si>
    <t>Leinart Ln</t>
  </si>
  <si>
    <t>Leinart Lane at Norfolk Southern Railroad, LM 0.04 near Rocky Top</t>
  </si>
  <si>
    <t>HSIP-R00S(446) (01946-2447-94)</t>
  </si>
  <si>
    <t>Brantley Ln</t>
  </si>
  <si>
    <t>0A813</t>
  </si>
  <si>
    <t>Brantley Lane at CSX Railroad, LM 0.12 near Jacksboro</t>
  </si>
  <si>
    <t>HSIP-R00S(447) (07946-2423-94)</t>
  </si>
  <si>
    <t>Fairview St</t>
  </si>
  <si>
    <t>Fairview Street at Norfolk Southern Railroad, LM 0.33 in Newport</t>
  </si>
  <si>
    <t>HSIP-R00S(448) (15950-2552-94)</t>
  </si>
  <si>
    <t>Tobler Ln</t>
  </si>
  <si>
    <t>0A448</t>
  </si>
  <si>
    <t>Tobler Lane at Norfolk Southern Railroad, LM 0.27 in Knoxville</t>
  </si>
  <si>
    <t>HSIP-R00S(453) (47954-2572-94)</t>
  </si>
  <si>
    <t>S Fairmont Ave</t>
  </si>
  <si>
    <t>03850</t>
  </si>
  <si>
    <t>S Fairmont Ave at Norfolk Southern Railroad, LM 0.08 in Morristown</t>
  </si>
  <si>
    <t>HSIP-R-3850(10) (32951-2508-94)</t>
  </si>
  <si>
    <t>Strang St</t>
  </si>
  <si>
    <t>04031</t>
  </si>
  <si>
    <t>Strang St at Norfolk Southern Railroad, LM 0.14 in Rockwood</t>
  </si>
  <si>
    <t>HSIP-R-4031(10) (73953-2551-94)</t>
  </si>
  <si>
    <t>Manufactures Ln</t>
  </si>
  <si>
    <t>05416</t>
  </si>
  <si>
    <t>Manufacturers Road at Norfolk Southern Railroad, LM 1.09 in Dayton</t>
  </si>
  <si>
    <t>HSIP-R-5416(10) (72945-2588-94)</t>
  </si>
  <si>
    <t>Old Evensville Rd</t>
  </si>
  <si>
    <t>0A011</t>
  </si>
  <si>
    <t>Old Evensville Road at Norfolk Southern Railroad, LM 0.17</t>
  </si>
  <si>
    <t>HSIP-R00S(471) (72945-2489-94)</t>
  </si>
  <si>
    <t>Hickman Rd</t>
  </si>
  <si>
    <t>05832</t>
  </si>
  <si>
    <t>Hickman Lane at Norfolk Southern Railroad, LM 0.00</t>
  </si>
  <si>
    <t>HSIP-R-5832(10) (72945-2590-94)</t>
  </si>
  <si>
    <t>Cemetery Rd</t>
  </si>
  <si>
    <t>0A158</t>
  </si>
  <si>
    <t>Cemetery Rd at Norfolk Southern Railroad, LM 0.02</t>
  </si>
  <si>
    <t>HSIP-R00S(473) (72945-2491-94)</t>
  </si>
  <si>
    <t>Chucky River Rd</t>
  </si>
  <si>
    <t>0A506</t>
  </si>
  <si>
    <t>Chucky River Rd at Norfolk Southern Railroad, LM 1.77 near Morristown</t>
  </si>
  <si>
    <t>HSIP-R00S(444) (32946-2405-94)</t>
  </si>
  <si>
    <t>Daisy Dallas Hwy</t>
  </si>
  <si>
    <t>03632</t>
  </si>
  <si>
    <t>Daisy Dallas Road at Norfolk Southern Railroad, LM 2.16 in Soddy-Daisy</t>
  </si>
  <si>
    <t>HSIP-R-3632(3) (33956-2544-94)</t>
  </si>
  <si>
    <t>Shultz St</t>
  </si>
  <si>
    <t>0A190</t>
  </si>
  <si>
    <t>Shultz Street at Norfolk Southern Railroad, LM 0.16 in Niota</t>
  </si>
  <si>
    <t>HSIP-R00S(476) (54954-2510-94)</t>
  </si>
  <si>
    <t>Foster Rd</t>
  </si>
  <si>
    <t>0D373</t>
  </si>
  <si>
    <t>Foster Road at Norfolk Southern Railroad, LM 0.25 near Halls</t>
  </si>
  <si>
    <t>HSIP-R00S(456) (47947-2470-94)</t>
  </si>
  <si>
    <t>Jones Rd</t>
  </si>
  <si>
    <t>0D457</t>
  </si>
  <si>
    <t>Jones Road at Norfolk Southern Railroad, LM 1.78 near Knoxville</t>
  </si>
  <si>
    <t>: Railroad Crossing Safety Improvement Project, Section 130</t>
  </si>
  <si>
    <t>HSIP-R00S(455) (47947-2469-94)</t>
  </si>
  <si>
    <t>McCampbell Rd</t>
  </si>
  <si>
    <t>0D473</t>
  </si>
  <si>
    <t>McCampbell Road at Norfolk Southern Railroad, LM 0.37 near Knoxville</t>
  </si>
  <si>
    <t>HSIP-R00S(454) (47947-2458-94)</t>
  </si>
  <si>
    <t>Old Washington Pk</t>
  </si>
  <si>
    <t>0D460</t>
  </si>
  <si>
    <t>Old Washington Pike at Norfolk Southern Railroad, LM 0.84 near Knoxville</t>
  </si>
  <si>
    <t>HSIP-R00S(452) (47947-2467-94)</t>
  </si>
  <si>
    <t>Mascot Pk</t>
  </si>
  <si>
    <t>01262</t>
  </si>
  <si>
    <t>Mascot Pike at Norfolk Southern Railroad, LM 3.09 near Knoxville</t>
  </si>
  <si>
    <t>Replace circuitry , Install LED flashing lights, warning  sign</t>
  </si>
  <si>
    <t>HSIP-R-1262(10) (47947-2471-94)</t>
  </si>
  <si>
    <t>Airline Rd</t>
  </si>
  <si>
    <t>02734</t>
  </si>
  <si>
    <t>Airline Road at CSX Railroad, LM 2.17 in Arlington</t>
  </si>
  <si>
    <t>SR-85 (Main Street) and SR-52 (Broad Street) from Daugherty Street to Windle Street</t>
  </si>
  <si>
    <t>Construction and reconstruction of sidewalks along SR-85/Main St. and SR-52/Broad St. Project also includes ADA upgrades, drainage, signage, and striping.</t>
  </si>
  <si>
    <t>State Funded (67LPLM-S3-015)</t>
  </si>
  <si>
    <t>SR-9/Broadway Street from Hedrick Drive to SR-32/Cosby Highway and SR-32/Cosby Highway from SR-9/Broadway Street to Riverview Street in Newport</t>
  </si>
  <si>
    <t>Construction of sidewalks along SR-9/Broadway Street and the west side of SR-32/Cosby Highway. Project also includes crosswalks, signalization, curb and gutter, ADA upgrades, drainage improvements and striping.</t>
  </si>
  <si>
    <t>State Funded (15LPLM-S3-019)</t>
  </si>
  <si>
    <t>Broad &amp; Cedar St</t>
  </si>
  <si>
    <t>03517</t>
  </si>
  <si>
    <t>North Cedar Avenue at Nashville and Eastern Railroad, LM 0.91 in Cookeville</t>
  </si>
  <si>
    <t>HSIP-R-3517(10) (71952-2549-94)</t>
  </si>
  <si>
    <t xml:space="preserve">SR-126 </t>
  </si>
  <si>
    <t>SR-126/Great Stage Road from SR-394 to Blountville Bypass and Blountville Boulevard from SR-126 to south of Highland Drive</t>
  </si>
  <si>
    <t>Construction of sidewalks along SR-126. Project also includes crosswalks, a roundabout, retaining walls, pedestrian island, replacement of traffic signal, pedestrian safety signs, lighting, and ADA upgrades</t>
  </si>
  <si>
    <t>State Funded (82LPLM-S3-084)</t>
  </si>
  <si>
    <t>Various sidewalk improvements along SR-34 from Hampton West Boulevard to Terrace Lane in Morristown</t>
  </si>
  <si>
    <t>Construction and reconstruction of sidewalks, ADA upgrades, drainage improvements, pedestrian signals, and crosswalk striping.</t>
  </si>
  <si>
    <t>State Funded (32LPLM-S3-068)</t>
  </si>
  <si>
    <t>SR-13 from north of West 6th Avenue to West 7th Avenue, East 4th Street from SR-13 to Lobelville Elementary School, and West 6th Avenue from SR-13 to the City Park.</t>
  </si>
  <si>
    <t>Construction of sidewalks along SR-13/Main Street, 4th Street and 6th Street. Project also includes pedestrian lighting, drainage, ADA upgrades, signage, striping, landscaping and pedestrian amenities.</t>
  </si>
  <si>
    <t>State Funded (68LPLM-S3-027)</t>
  </si>
  <si>
    <t>SR-135/North Willow Avenue from north of the intersection of West 12th St. and West 12th St. from SR-135/North Willow Avenue to North Dixie Avenue</t>
  </si>
  <si>
    <t>Construction of sidewalks along SR-135 and West 12th Street. Project also includes a retaining wall, curb and gutter, drainage, striping, pedestrian signals and ADA upgrades.</t>
  </si>
  <si>
    <t>State Funded (71LPLM-S3-040)</t>
  </si>
  <si>
    <t>Various Local Roads in Blount County (Local Roads Safety Initiative)</t>
  </si>
  <si>
    <t>Miscellaneous Safety Improvements: Please request an agreement with Blount Count for PIN 128634.04. We will need a local match of 1,300 dollars for a raised concrete island. (See pages 46 and 47 guidance #10) located at the intersection of Old Walland HWY and East Millers Cove Road. The other routes within the report will just be cover under the general agreement section.</t>
  </si>
  <si>
    <t>HSIP-500(52) (05946-3416-94)</t>
  </si>
  <si>
    <t>Various Local Roads in Bradley County (Local Roads Safety Initiative)</t>
  </si>
  <si>
    <t>Miscellaneous Safety Improvements along Benton Pike from Cleveland Urban Boundary (LM 4.26)  to Bradley-Polk County Line (LM 8.96) and along No Pone Road from Cleveland Urban Boundary (LM 2.04) to Old No Pone Road (LM 5.12).</t>
  </si>
  <si>
    <t>HSIP-600(36) (06946-3436-94)</t>
  </si>
  <si>
    <t>Various Local Roads in Carter County (Local Roads Safety Initiative)</t>
  </si>
  <si>
    <t>Miscellaneous  Safety Improvements</t>
  </si>
  <si>
    <t>HSIP-1000(31) (10946-3411-94)</t>
  </si>
  <si>
    <t>Various Local Roads in Crockett County (Local Roads Safety Initiative)</t>
  </si>
  <si>
    <t>HSIP-1700(26) (17945-3431-94)</t>
  </si>
  <si>
    <t>Various Local Roads in Decatur County (Local Roads Safety Initiative)</t>
  </si>
  <si>
    <t>HSIP-2000(20) (20945-3488-94)</t>
  </si>
  <si>
    <t>Various Local Roads in Dickson County (Local Roads Safety Initiative)</t>
  </si>
  <si>
    <t>Miscellaneous Safety Improvements: Local Route (01798), Potter Rd from Humphreys County Line, LM 0.00 to Garners Creek Rd, LM 1.53; Local Route (0A278), Williamson County Line Rd from Harry Hall Rd, LM 0.00 to Williamson County Line, LM 1.34; Local Route (01420), New Dry Hollow Rd from LM 1.00 to LM 6.00; Local Route (0A433), Union Rd/Hortense Rd/Old Stage Rd from LM 1.00 to LM 6.00; Local Route (00967), Old Highway 48/Stayton Rd from Charlotte City Limits, LM 0.09 to LM 5.00</t>
  </si>
  <si>
    <t>HSIP-2200(20) (22946-3407-94)</t>
  </si>
  <si>
    <t>Various Local Roads in Dyer County (Local Roads Safety Initiative)</t>
  </si>
  <si>
    <t>HSIP-2300(45) (23945-3482-94)</t>
  </si>
  <si>
    <t>Various Local Roads in Henry County (Local Roads Safety Initiative)</t>
  </si>
  <si>
    <t>HSIP-4000(47) (40945-3486-94)</t>
  </si>
  <si>
    <t>Various Local Roads in Houston County (Local Roads Safety Initiative)</t>
  </si>
  <si>
    <t>HSIP-4200(15) (42945-3468-94)</t>
  </si>
  <si>
    <t>HSIP-4500(32) (45945-3495-94)</t>
  </si>
  <si>
    <t>Various Local Roads in Lauderdale County (Local Roads Safety Initiative)</t>
  </si>
  <si>
    <t>HSIP-4900(70) (49946-3411-94)</t>
  </si>
  <si>
    <t>Various Local Roads in Tipton County (Local Roads Safety Initiative)</t>
  </si>
  <si>
    <t>HSIP-8400(85) (84946-3405-94)</t>
  </si>
  <si>
    <t>Various Local Roads in Wayne County (Local Roads Safety Initiative)</t>
  </si>
  <si>
    <t>HSIP-9100(45) (91946-3410-94)</t>
  </si>
  <si>
    <t>Various Local Roads in Weakley County (Local Roads Safety Initiative)</t>
  </si>
  <si>
    <t>HSIP-9200(77) (92946-3432-94)</t>
  </si>
  <si>
    <t>Various Locations in Blount County - February 2019 Flood Event</t>
  </si>
  <si>
    <t>STP-500(51) (05ER19-M3-002, 05ER19-M3-003)</t>
  </si>
  <si>
    <t>Various Locations in Clay County - February 2019 Flood Event</t>
  </si>
  <si>
    <t>STP-1400(28) (14ER19-M3-002)</t>
  </si>
  <si>
    <t>Various Locations in Cumberland County - February 2019 Flood Event</t>
  </si>
  <si>
    <t>Int, Other</t>
  </si>
  <si>
    <t>STP-1800(41) (18ER19-M3-003, 18ER19-M3-004)</t>
  </si>
  <si>
    <t>Various Locations in Davidson County - February 2019 Flood Event</t>
  </si>
  <si>
    <t>Project involves repairing shoulder washout</t>
  </si>
  <si>
    <t>STP-1900(37) (19ER19-M3-002, 19ER19-M3-003)</t>
  </si>
  <si>
    <t>Various Locations in Dickson County - February 2019 Flood Event</t>
  </si>
  <si>
    <t>STP-2200(19) (22ER19-M3-003, 22ER19-M3-004)</t>
  </si>
  <si>
    <t>Various Locations in Fayette County - February 2019 Flood Event</t>
  </si>
  <si>
    <t>STP-76(111) (24ER19-M3-002)</t>
  </si>
  <si>
    <t>Various Locations in Franklin County - February 2019 Flood Event</t>
  </si>
  <si>
    <t>STP-2600(46) (26ER19-M3-002, 26ER19-M3-003, 26ER19-M3-004, 26ER19-M3-005)</t>
  </si>
  <si>
    <t>Various Locations in Giles County - February 2019 Flood Event</t>
  </si>
  <si>
    <t>STP-2800(40) (28ER19-M3-003, 28ER19-M3-004)</t>
  </si>
  <si>
    <t>Various Locations in Greene County - February 2019 Flood Event</t>
  </si>
  <si>
    <t>STP-3000(58) (30ER19-M3-002, 30ER19-M3-003, 30ER19-M3-005)</t>
  </si>
  <si>
    <t>Various Locations in Hamblen County - February 2019 Flood Event</t>
  </si>
  <si>
    <t>STP-3200(16) (32ER19-M3-002)</t>
  </si>
  <si>
    <t>Various Locations in Hamilton County - February 2019 Flood Event</t>
  </si>
  <si>
    <t>STP-3300(61) (33ER19-M3-002, 33ER19-M3-004)</t>
  </si>
  <si>
    <t>Various Locations in Henry County - February 2019 Flood Event</t>
  </si>
  <si>
    <t>STP-140(19) (40ER19-M3-002)</t>
  </si>
  <si>
    <t>Various Locations in Marion County - February 2019 Flood Event</t>
  </si>
  <si>
    <t>STP-5800(46) (58ER19-M3-002, 58ER19-M3-003, 58ER19-M3-005, 58ER19-M3-006, 58ER19-M3-007)</t>
  </si>
  <si>
    <t>Various Locations in Overton County - February 2019 Flood Event</t>
  </si>
  <si>
    <t>STP-6700(35) (67ER19-M3-002)</t>
  </si>
  <si>
    <t>Various Locations in Rhea County - February 2019 Flood Event</t>
  </si>
  <si>
    <t>STP-7200(32) (72ER19-M3-003, 72ER19-M3-004, 72ER19-M3-005, 72ER19-M3-006, 72ER19-M3-007, 72ER19-M3-008, 72ER19-M3-009)</t>
  </si>
  <si>
    <t>Various Locations in Roane County - February 2019 Flood Event</t>
  </si>
  <si>
    <t>STP-7300(36) (73ER19-M3-002, 73ER19-M3-003, 73ER19-M3-005, 73ER19-M3-006, 73ER19-M3-007)</t>
  </si>
  <si>
    <t>Various Locations in Sevier County - February 2019 Flood Event</t>
  </si>
  <si>
    <t>STP-7800(67) (78ER19-M3-002, 78ER19-M3-003, 78ER19-M3-004, 78ER19-M3-005, 78ER19-M3-006, 78ER19-M3-008)</t>
  </si>
  <si>
    <t>Various Locations in Sumner County - February 2019 Flood Event</t>
  </si>
  <si>
    <t>STP-8300(82) (83ER19-M3-002)</t>
  </si>
  <si>
    <t>Various Locations in Tipton County - February 2019 Flood Event</t>
  </si>
  <si>
    <t>STP-8400(84) (84ER19-M3-002, 84ER19-M3-003)</t>
  </si>
  <si>
    <t>Various Locations in Van Buren County - February 2019 Flood Event</t>
  </si>
  <si>
    <t>STP-8800(13) (88ER19-M3-002, 88ER19-M3-003, 88ER19-M3-004, 88ER19-M3-005, 88ER19-M3-006, 88ER19-M3-007)</t>
  </si>
  <si>
    <t>Various Locations in White County - February 2019 Flood Event</t>
  </si>
  <si>
    <t>STP-9300(43) (93ER19-M3-002)</t>
  </si>
  <si>
    <t>Various Locations in Williamson County - February 2019 Flood Event</t>
  </si>
  <si>
    <t>STP-9400(65) (94ER19-M3-002)</t>
  </si>
  <si>
    <t>Various Locations in Wilson County - February 2019 Flood Event</t>
  </si>
  <si>
    <t>STP-9500(18) (95ER19-M3-002)</t>
  </si>
  <si>
    <t>Various Locations in Bedford County - February 2019 Flood Event</t>
  </si>
  <si>
    <t>STP-200(40) (02ER19-M3-002, 02ER19-M3-003)</t>
  </si>
  <si>
    <t>Various Locations in Dyer County - February 2019 Flood Event</t>
  </si>
  <si>
    <t>STP-211(16) (23ER19-M3-002)</t>
  </si>
  <si>
    <t>Various Locations in Hancock County - February 2019 Flood Event</t>
  </si>
  <si>
    <t>STP-3400(12) (34ER19-M3-004)</t>
  </si>
  <si>
    <t>Various Locations in Lincoln County - February 2019 Flood Event</t>
  </si>
  <si>
    <t>STP-5200(30) (52ER19-M3-002)</t>
  </si>
  <si>
    <t>Brad Abel</t>
  </si>
  <si>
    <t>Various Locations in Smith County - February 2019 Flood Event</t>
  </si>
  <si>
    <t>STP-8000(26) (80ER19-M3-002, 80ER19-M3-004)</t>
  </si>
  <si>
    <t>Various Locations in Trousdale County - February 2019 Flood Event</t>
  </si>
  <si>
    <t>STP-8500(22) (85ER19-M3-002, 85ER19-M3-003)</t>
  </si>
  <si>
    <t>Various Locations in Grundy County - February 2019 Flood Event</t>
  </si>
  <si>
    <t>STP-3100(23) (31ER19-M3-002, 31ER19-M3-003, 31ER19-M3-004, 31ER19-M3-005)</t>
  </si>
  <si>
    <t>Various Locations in McMinn County - February 2019 Flood Event</t>
  </si>
  <si>
    <t>STP-5400(43) (54ER19-M3-002, 54ER19-M3-003, 54ER19-M3-004)</t>
  </si>
  <si>
    <t>Various Locations in Meigs County - February 2019 Flood Event</t>
  </si>
  <si>
    <t>STP-6100(24) (61ER19-M3-002)</t>
  </si>
  <si>
    <t>Various Locations in Warren County - February 2019 Flood Event</t>
  </si>
  <si>
    <t>STP-8900(40) (89ER19-M3-002, 89ER19-M3-003)</t>
  </si>
  <si>
    <t>near LM 20.7 (Slope Stabilization) (February 2019 Flood)</t>
  </si>
  <si>
    <t>STP-85(34) (67006-4232-04, 67006-4233-04)</t>
  </si>
  <si>
    <t>Johnson City Assistance to Johnson County - FEMA (February 2019 Flood Event)</t>
  </si>
  <si>
    <t>STP-4600(28) (46ER19-M3-003, 90ER19-M3-002)</t>
  </si>
  <si>
    <t>at LM 6.2 (Slope Stabilization) (February 2019 Flood)</t>
  </si>
  <si>
    <t>ER-STP-1(406) (11004-4217-04)</t>
  </si>
  <si>
    <t>(US-231, North Cumberland Street), From East Forrest Avenue to North Castle Heights Avenue</t>
  </si>
  <si>
    <t>(E-Grants STP-174) 2019 MMAG: This project involves the construction of sidewalks along SR-10. The project also includes ADA compliance, curb and gutter, striping and pedestrian signals.</t>
  </si>
  <si>
    <t>STP-M-NH-10(81) (95LPLM-F3-095)</t>
  </si>
  <si>
    <t>Memphis (Baker): Obstruction Clearing</t>
  </si>
  <si>
    <t>State Funded (79555077419)</t>
  </si>
  <si>
    <t>near LM 21.1 (Slope Stabilization) (February 2019 Flood)</t>
  </si>
  <si>
    <t>STP-85(37) (67006-4235-04, 67006-4236-04)</t>
  </si>
  <si>
    <t>Overdimensional (O/D) Load Escort by Tennessee Highway Patrol (THP) - Application No. 500307</t>
  </si>
  <si>
    <t>State Funded (R4THP1-S3-002)</t>
  </si>
  <si>
    <t>Overdimensional (O/D) Load Escort by Tennessee Highway Patrol (THP) - Application No. 524027</t>
  </si>
  <si>
    <t>State Funded (R4THP1-S3-003)</t>
  </si>
  <si>
    <t>Overdimensional (O/D) Load Escort by Tennessee Highway Patrol (THP) - Application No. 537861</t>
  </si>
  <si>
    <t>State Funded (R4THP1-S3-004)</t>
  </si>
  <si>
    <t>Overdimensional (O/D) Load Escort by Tennessee Highway Patrol (THP) - Application No. 537897</t>
  </si>
  <si>
    <t>State Funded (R4THP1-S3-005)</t>
  </si>
  <si>
    <t>Overdimensional (O/D) Load Escort by Tennessee Highway Patrol (THP) - Application No. 538201</t>
  </si>
  <si>
    <t>State Funded (R4THP1-S3-006)</t>
  </si>
  <si>
    <t>Overdimensional (O/D) Load Escort by Tennessee Highway Patrol (THP) - Application No. 538159</t>
  </si>
  <si>
    <t>State Funded (R4THP1-S3-007)</t>
  </si>
  <si>
    <t>Overdimensional (O/D) Load Escort by Tennessee Highway Patrol (THP) - Application No. 548548</t>
  </si>
  <si>
    <t>State Funded (R4THP1-S3-008)</t>
  </si>
  <si>
    <t>Overdimensional (O/D) Load Escort by Tennessee Highway Patrol (THP) - Application No. 568067</t>
  </si>
  <si>
    <t>State Funded (R4THP1-S3-009)</t>
  </si>
  <si>
    <t>2019 February FEMA Disaster Assessments (February 2019 Flood Event)</t>
  </si>
  <si>
    <t>perform FEMA flood damage assessments for February 2019 Flood Event</t>
  </si>
  <si>
    <t>M19SAHQ_SW_ER-TN19-2_DSSR&amp;FINAL_COST</t>
  </si>
  <si>
    <t>prepare DSSR &amp; Final Cost Report for the February 2019 Flood</t>
  </si>
  <si>
    <t>near LM 28.8 (Slope Stabilization) (February 2019 Flood)</t>
  </si>
  <si>
    <t>ER-NH-28(74) (04001-4239-04, 04ER19-M3-002)</t>
  </si>
  <si>
    <t>West Stone Road</t>
  </si>
  <si>
    <t>Kingsport Greenbelt Extension, SR-1(West Stone Dr) From Lewis Ln through the Exit Ramp to Netherland Inn Road; Netherland Inn Rd From the SR-1 Exit Ramp to Rotherwood Dr</t>
  </si>
  <si>
    <t>(eGrants 178)This project will build an extension of the Kingsport Greenbelt walking and biking path west from the end of the current Greenbelt at Rotherwood Drive to Lewis Lane on SR-1(West Stone Drive).</t>
  </si>
  <si>
    <t>STP-M-9108(50) (82LPLM-F3-092)</t>
  </si>
  <si>
    <t>From Near SR-79 to Near Clay Wynn Road</t>
  </si>
  <si>
    <t>HSIP-78(24) (48004-3235-94)</t>
  </si>
  <si>
    <t>Union Street, From 2nd Avenue North to 1st Avenue North; Woodland Street, From 1st Avenue North to South 11th Street; South 5th Street, From Woodland Street to Davidson Street; South 10th Street, From Woodland Street to Sevier Street</t>
  </si>
  <si>
    <t>(E-Grants) This project consists of major separated bike lanes including the installation of necessary pavement markings, signs, and delineators on both sides of the following road segments:  Woodland Street from 2nd Avenue North to 11th Street South  5th Street from Woodland Street to Davidson Street  10th Street from Woodland Street to Sevier Street.</t>
  </si>
  <si>
    <t>STP-M-9312(122) (19LPLM-F3-166)</t>
  </si>
  <si>
    <t>From South of Wingo Chapel Cemetery Lane to South of Sydnor Road</t>
  </si>
  <si>
    <t>HSIP-76(112) (09009-3238-94)</t>
  </si>
  <si>
    <t>From Near Old Loop 22/Thorne Lane to South of SR-124 Old McKenzie Road</t>
  </si>
  <si>
    <t>Miscellaneous Safety Improvements &amp; J-Turn intersection: We updating the lenses of the overhead flashing beacons at the intersection of State Route 22 and State Route 124 log mile 21.46 are not LED - Yes, we are replacing the old bulbs with new LEDs and new lenses.</t>
  </si>
  <si>
    <t>HSIP-22(91) (09006-3219-94)</t>
  </si>
  <si>
    <t>From South of SR-124 (Old McKenzie Road) to SR-423 (Shiloh Road) in McKenzie</t>
  </si>
  <si>
    <t>HSIP-22(92) (09005-3226-94)</t>
  </si>
  <si>
    <t>From South of White Clay Road to North of New Salem Church Road/Old Troy Road</t>
  </si>
  <si>
    <t>HSIP-43(45) (92003-3273-94)</t>
  </si>
  <si>
    <t xml:space="preserve">SR-200 </t>
  </si>
  <si>
    <t>From Joe Horton Road to Virgil Lane</t>
  </si>
  <si>
    <t>HSIP-200(41) (39015-3216-94)</t>
  </si>
  <si>
    <t>Memphis &amp; Shelby Co. Port Comm. / Canadian Nat'l RR SFY 2020 Rail Connectivity - Public Terminal Facility - President's Island</t>
  </si>
  <si>
    <t>State Funded (79RC20-S3-002)</t>
  </si>
  <si>
    <t>From South of Old Campbellsville Road to North of Ella West Circle</t>
  </si>
  <si>
    <t>Striping, Signage, Delineation, Earthwork, and other safety improvements</t>
  </si>
  <si>
    <t>HSIP-7(38) (28003-3228-94)</t>
  </si>
  <si>
    <t xml:space="preserve">SR-273 </t>
  </si>
  <si>
    <t>From SR-166 to west of Pierson Lane</t>
  </si>
  <si>
    <t>28S42090003</t>
  </si>
  <si>
    <t>STP/HSIP-273(16) (28010-3224-94, 28010-4224-04, 28010-8224-14)</t>
  </si>
  <si>
    <t>From South Tunnel Road to north of A.B. Wade Road</t>
  </si>
  <si>
    <t>STP/HSIP-174(29) (83027-3223-94, 83027-8223-14)</t>
  </si>
  <si>
    <t>From Natchez Trace Parkway Overpass to Lawrence County Line</t>
  </si>
  <si>
    <t>NH-15(216) (91004-8254-14)</t>
  </si>
  <si>
    <t>From Wayne County Line to west of Scenic Road</t>
  </si>
  <si>
    <t>STP-NH-15(217) (50002-8252-14)</t>
  </si>
  <si>
    <t>From SR-25 to SR-25</t>
  </si>
  <si>
    <t>85SR0100011, 85SR0100013</t>
  </si>
  <si>
    <t>STP-10(83) (85001-4228-04, 85001-8228-14)</t>
  </si>
  <si>
    <t>From SR-272 to SR-50</t>
  </si>
  <si>
    <t>STP/HSIP-129(15) (59019-3223-94, 59019-8223-14)</t>
  </si>
  <si>
    <t>Green St</t>
  </si>
  <si>
    <t>01233</t>
  </si>
  <si>
    <t>Green Street at Norfolk Southern Railroad, LM 0.250 in Niota</t>
  </si>
  <si>
    <t>Railroad crossing safety improvement project; Section 130</t>
  </si>
  <si>
    <t>HSIP-R-1233(10) (54954-2511-94)</t>
  </si>
  <si>
    <t>M22LTHQ_R3I_M&amp;L_840INTERSTATE</t>
  </si>
  <si>
    <t>State Funded (R3I840-M3-002)</t>
  </si>
  <si>
    <t>MTA SFY20, FFY15 Op; FFY15-16 Cap 5307 TN2018-028</t>
  </si>
  <si>
    <t>State Funded (195307-S3-054)</t>
  </si>
  <si>
    <t>Tom Every</t>
  </si>
  <si>
    <t>From Near Vista Street to Near Guthrie Street Northwest in Cleveland</t>
  </si>
  <si>
    <t>HSIP-60(37) (06009-3247-94)</t>
  </si>
  <si>
    <t>(Nolensville Road), From South of Sanford Road to South of Summerlyn Drive</t>
  </si>
  <si>
    <t>Striping, Signage, Earthwork, and other safety improvements</t>
  </si>
  <si>
    <t>HSIP-11(111) (94007-3235-94)</t>
  </si>
  <si>
    <t>(Market Street) at Norfolk Southern Railroad, LM 0.54 in Johnson City</t>
  </si>
  <si>
    <t>Railroad Crossing Safety Improvement Project, Section 130  New railroad equipment installation including pedestrian gates</t>
  </si>
  <si>
    <t>HSIP-R-91(51) (90011-2218-94)</t>
  </si>
  <si>
    <t>Civil Engineering and Training Services (Construction Division)</t>
  </si>
  <si>
    <t>On-call civil engineering and training services contract - Evaluate TDOT Const. Contract proposal development processes; Streamline current processes; Document step-by-step const. contract procedures; Review current specs, policies, and programs; Review pay item number system; Update TDOT Construction Inspection Guide; Provide training of TDOT employees; Provide additional services to Construction Div.</t>
  </si>
  <si>
    <t>Jackson Ave</t>
  </si>
  <si>
    <t>0A348</t>
  </si>
  <si>
    <t>Jackson Avenue at Norfolk Southern Railroad, LM 0.02 in Spring City</t>
  </si>
  <si>
    <t>HSIP-R00S(510) (72952-2514-94)</t>
  </si>
  <si>
    <t>Picadilly Ave</t>
  </si>
  <si>
    <t>0A665</t>
  </si>
  <si>
    <t>Piccadilly Avenue at Norfolk Southern Railroad, LM 0.60 in Spring City</t>
  </si>
  <si>
    <t>HSIP-R00S(511) (72952-2515-94)</t>
  </si>
  <si>
    <t>Various locations in the city of Lebanon</t>
  </si>
  <si>
    <t>(E-Grants) The proposed improvements are to include resurfacing, restoration, and rehabilitation of sidewalks along the  following roadway segments: Greenlawn Dr., From W. Main St. to Hill St.; N. Hatton Ave., From W. Main St. to Hill St.; N. College St., From E. Market St. to E. High St.; E. Market St., From N. Cumberland St. to Owen St.; Univiersity Ave, From S. Maple St. to S. Greenwood St.; CL Manier St., From McGregor St. to E. Baddour Pkwy. ADA pedestrian signal improvements at existing traffic signal in the project limits are expected at N  Cumberland St at Market St, as well as longitudinal crosswalk markings were applicable at pedestrian  crossings.</t>
  </si>
  <si>
    <t>STP-M-9309(24) (95LPLM-F3-099)</t>
  </si>
  <si>
    <t>From  bridge over CSXT Railroad to near Old Williamsport Pike</t>
  </si>
  <si>
    <t>M20LTHQ_C75I_SIGN REPAIR I-24 LM 16.43</t>
  </si>
  <si>
    <t>overhead sign replacement</t>
  </si>
  <si>
    <t>State Funded (75100-4118-04)</t>
  </si>
  <si>
    <t>HSIP-24(87) (71S024-F3-002, 71S024-M3-003); State Funded (71S024-M8-002)</t>
  </si>
  <si>
    <t>Dickson Ave</t>
  </si>
  <si>
    <t>0A625</t>
  </si>
  <si>
    <t>Dickson Avenue at CSX R/R, LM 0.33 in Dickson</t>
  </si>
  <si>
    <t>Stewarts Ferry Pk</t>
  </si>
  <si>
    <t>03292</t>
  </si>
  <si>
    <t>Stewarts Ferry Pike at NERR, LM 1.43 in Nashville</t>
  </si>
  <si>
    <t>McGavock Pk</t>
  </si>
  <si>
    <t>04938</t>
  </si>
  <si>
    <t>McGavock Pike at NERR, LM 3.27 in Nashville</t>
  </si>
  <si>
    <t>HSIP-R-4938(10) (19960-2584-94)</t>
  </si>
  <si>
    <t>Tulip Grove Rd</t>
  </si>
  <si>
    <t>04876</t>
  </si>
  <si>
    <t>Tulip Grove Road at NERR, LM 2.00 in Nashville</t>
  </si>
  <si>
    <t>Williams Ave</t>
  </si>
  <si>
    <t>0A447</t>
  </si>
  <si>
    <t>Williams Avenue at CSX R/R, LM 0.15 in Nashville</t>
  </si>
  <si>
    <t>Clifton Ave</t>
  </si>
  <si>
    <t>04909</t>
  </si>
  <si>
    <t>Clifton Avenue at CSX R/R, LM 1.44 in Nashville</t>
  </si>
  <si>
    <t>Old Harding Pk</t>
  </si>
  <si>
    <t>04895</t>
  </si>
  <si>
    <t>Old Harding Pike at CSX R/R, LM 1.76 in Nashville</t>
  </si>
  <si>
    <t>Fruitland Edison Rd</t>
  </si>
  <si>
    <t>00856</t>
  </si>
  <si>
    <t>Fruitland Edison Road at West Tennessee Railroad, LM 5.67, near Humboldt</t>
  </si>
  <si>
    <t>Hankins St</t>
  </si>
  <si>
    <t>0B220</t>
  </si>
  <si>
    <t>Hankins Street at Norfolk Southern Railroad, LM 0.12 in Greeneville</t>
  </si>
  <si>
    <t>HSIP-R00S(527) (30950-2587-94)</t>
  </si>
  <si>
    <t>Industrial Blvd</t>
  </si>
  <si>
    <t>0D740</t>
  </si>
  <si>
    <t>Industrial Boulevard at Norfolk Southern Railroad, LM 0.14</t>
  </si>
  <si>
    <t>HSIP-R00S(525) (33948-2467-94)</t>
  </si>
  <si>
    <t>Dan McBee Rd</t>
  </si>
  <si>
    <t>0D380</t>
  </si>
  <si>
    <t>Dan McBee Road at Norfolk Southern Railroad, LM 0.02 near Blaine</t>
  </si>
  <si>
    <t>Signs and pavement markings</t>
  </si>
  <si>
    <t>HSIP-R00S(522) (47947-2473-94)</t>
  </si>
  <si>
    <t>Luttrell Rd</t>
  </si>
  <si>
    <t>0D461</t>
  </si>
  <si>
    <t>Luttrell Road at Norfolk Southern Railroad, LM 0.06 near Knoxville</t>
  </si>
  <si>
    <t>HSIP-R00S(529) (47947-2474-94)</t>
  </si>
  <si>
    <t>Niyonzima Etienne</t>
  </si>
  <si>
    <t>Gallaher View Rd</t>
  </si>
  <si>
    <t>04828</t>
  </si>
  <si>
    <t>Gallaher View Road at Norfolk Southern Railroad, LM 0.01 near Knoxville</t>
  </si>
  <si>
    <t>Gate assembly with flashing lights, signs and pavement markings</t>
  </si>
  <si>
    <t>HSIP-R-4828(10) (47947-2472-94)</t>
  </si>
  <si>
    <t>Candora Rd</t>
  </si>
  <si>
    <t>0B416</t>
  </si>
  <si>
    <t>Candora Road at CSX Railroad, LM 0.25 in Knoxville</t>
  </si>
  <si>
    <t>HSIP-R00S(524) (47954-2578-94)</t>
  </si>
  <si>
    <t>Biddle St</t>
  </si>
  <si>
    <t>0A494</t>
  </si>
  <si>
    <t>Biddle Street at Norfolk Southern Railroad, LM 0.38 in White Pine</t>
  </si>
  <si>
    <t>HSIP-R00S(517) (45952-2511-94)</t>
  </si>
  <si>
    <t>Live Probe Data License (Annual Cost)</t>
  </si>
  <si>
    <t>Purchase of Live Probe Data License for monitoring of the roadway network in the TMCs</t>
  </si>
  <si>
    <t>State Funded (99113-4945-04)</t>
  </si>
  <si>
    <t>ITS Research and Development (Consultant Services &amp; Equipment)</t>
  </si>
  <si>
    <t>State Funded (99113-4946-04)</t>
  </si>
  <si>
    <t>Traffic Engineering Consultant Services</t>
  </si>
  <si>
    <t>The Traffic Operations Division will utilize this funding for operational studies, design criteria and standards updates, system performance measures tool enhancement, and TSMO initiatives in areas such as motorist information and ICM Operations.  This budget item increased to cover study needs for all Offices of the Traffic Operations Division and not just the Traffic Engineering Office.</t>
  </si>
  <si>
    <t>State Funded (99113-4947-04)</t>
  </si>
  <si>
    <t>Spot Operations Improvement and Pilots (Statewide)</t>
  </si>
  <si>
    <t>The Traffic Engineering office will utilize this funding for piloting innovative operational and/or safety strategies in Tennessee that can be rapidly deployed to address concerns from the public or as a stop gap measure while a permanent solution is being pursued.</t>
  </si>
  <si>
    <t>State Funded (99113-4948-04)</t>
  </si>
  <si>
    <t>Traffic Signal Modernization Program (TSMP)</t>
  </si>
  <si>
    <t>The Traffic Engineering Office will utilize this funding to provide improvements to traffic signals at strategic locations on the state highway system.  These improvements could include signal retiming, installing vehicle detection that is easier to maintain, and safety enhancements such as signal backplates in distressed counties in rural Tennessee.  The improvements could also provide signal interconnect to close a critical gap in communications infrastructure for suburban or urban signal systems.</t>
  </si>
  <si>
    <t>State Funded (99113-4949-04)</t>
  </si>
  <si>
    <t>Mobile Radio Installation Support</t>
  </si>
  <si>
    <t>Support the installation of the mobile radios in Maintenance &amp; Construction vehicles. This will help accelerate the radio system update by supplementing staff capabilities with a 3rd party for vehicle installations.  The funds will also be used for wireless infrastructure support.</t>
  </si>
  <si>
    <t>State Funded (99113-4950-04)</t>
  </si>
  <si>
    <t>(US-27), From near SR-297 (Industrial Lane) to near Litton Road in Oneida (TSMP)</t>
  </si>
  <si>
    <t>Upgrade Traffic Signal Heads for 3 intersections on the SR-29 Corridor in Oneida (TSMP): SR-29 / Industrial Ln, SR-29 / 3rd St, SR-29 / Litton Rd</t>
  </si>
  <si>
    <t>State Funded (76001-4291-04)</t>
  </si>
  <si>
    <t>From near Gainesboro Elementary School to near SR-53 in Gainesboro (TSMP)</t>
  </si>
  <si>
    <t>Upgrade Traffic Signal Heads and School Zone Signals on the SR-56 Corridor in the Town of Gainesboro (TSMP):  SR-56 / SR-53, SR-56 NB School Zone, SR-56 SB School Zone</t>
  </si>
  <si>
    <t>State Funded (44003-4238-04)</t>
  </si>
  <si>
    <t>(US-43), From near East Gaines Street to near Geri Street in Lawrenceburg (TSMP)</t>
  </si>
  <si>
    <t>Upgrade Traffic Signal Controllers (TSMP) for 5 intersections: SR-6 / Kroger Entrance, SR-6 / Weakley Creek Rd., SR-6 / 4th St., SR-6 / 1st St., SR-6 / E. Gaines St.</t>
  </si>
  <si>
    <t>State Funded (50001-4279-04)</t>
  </si>
  <si>
    <t>Various Intersections in Sparta</t>
  </si>
  <si>
    <t>Upgrade signal controllers and signal heads along SR-1 from the intersection at Wilson Street to the intersection at Gaines Street; the Intersection of SR-111 and Roosevelt Drive and the intersection of SR-289 and Turntable Road. Project also includes PREEMPTION work along SR-1 from SR-111 Ramps to Gaines Street.</t>
  </si>
  <si>
    <t>STP-M-9218(12) (93SVAR-F3-002); State Funded (93950-4216-04)</t>
  </si>
  <si>
    <t>(US-412), From near SR-114 (Natchez Trace Drive) to near Madison Avenue in Lexington (TSMP)</t>
  </si>
  <si>
    <t>Upgrade Traffic Signal Detection for 2 Intersections:  SR-20 / Natchez Trace Dr., SR-20 / Madison Ave.</t>
  </si>
  <si>
    <t>State Funded (39003-4284-04)</t>
  </si>
  <si>
    <t>04567</t>
  </si>
  <si>
    <t>Blueberry Hill Road, From SR-29 to SR-30</t>
  </si>
  <si>
    <t>HSIP-4567(10) (72950-3551-94)</t>
  </si>
  <si>
    <t>Intersection at Old SR-149</t>
  </si>
  <si>
    <t>State Funded (81010-3216-04)</t>
  </si>
  <si>
    <t>Livingston: Airport Security Fencing Design</t>
  </si>
  <si>
    <t>State Funded (67555013620)</t>
  </si>
  <si>
    <t>From McNairy County Line to near Possum Trot Drive</t>
  </si>
  <si>
    <t>HSIP-57(82) (36003-3216-94)</t>
  </si>
  <si>
    <t>From SR-76 (US-70A, East Main Street) to near Bigham Lane</t>
  </si>
  <si>
    <t>Miscellaneous Safety Improvements: School Flashing Beacons at LM 0.52 and 0.89.</t>
  </si>
  <si>
    <t>HSIP-77(46) (09011-3231-94)</t>
  </si>
  <si>
    <t>Intersection at SR-384(South College Street), LM 20.20 in Covington</t>
  </si>
  <si>
    <t>HSIP-59(34) (84S059-F3-002)</t>
  </si>
  <si>
    <t>(US-45E, South First Street) Intersection at Kefauver Drive, LM 8.70 in Milan</t>
  </si>
  <si>
    <t>Miscellaneous Safety Improvements--Installation of Traffic Signal and ADA upgrades</t>
  </si>
  <si>
    <t>HSIP-43(47) (27004-3284-94)</t>
  </si>
  <si>
    <t>This project will resurface Piney Road. The needed improvements will be a double bituminous pavement surface to accommodate two 11' lanes of traffic with improved superelevation for drainage.</t>
  </si>
  <si>
    <t>Kathy Combs</t>
  </si>
  <si>
    <t>2020 Rail Safety State Participation Program</t>
  </si>
  <si>
    <t>State Funded (990SPP-N3-003)</t>
  </si>
  <si>
    <t>Various Locations in Davidson, Rutherford, Bedford Counties</t>
  </si>
  <si>
    <t>LED and PMD Detection devices upgrades on CSX Chattanooga Sub Division with  8 crossings in Bedford County, 5 crossings in Davidson County, and 21 crossings in Rutherford County.</t>
  </si>
  <si>
    <t>HSIP-R-REG3(201) (98303-2484-94)</t>
  </si>
  <si>
    <t>Region 2 Coffee, Franklin, Marion, Hamilton Counties</t>
  </si>
  <si>
    <t>LED and PMD Detection devices upgrades on CSX Chattanooga Sub Division with  11 crossings in Coffee County, 20 crossings in Franklin County, 2 crossings in Hamilton County and 4 crossings in Marion County.</t>
  </si>
  <si>
    <t>HSIP-R-REG2(200) (98200-2447-94)</t>
  </si>
  <si>
    <t>E College St</t>
  </si>
  <si>
    <t>01596</t>
  </si>
  <si>
    <t>East College Street at West Tennessee Railroad, LM 4.48 in Dyer</t>
  </si>
  <si>
    <t>Railroad Crossing Safety Improvement Project, Section 130. Curb and sidewalk, signs and pavement markings</t>
  </si>
  <si>
    <t xml:space="preserve">SR-330 </t>
  </si>
  <si>
    <t>From Dutch Valley Road to Half Moon Road</t>
  </si>
  <si>
    <t>HSIP-330(4) (01034-3222-94)</t>
  </si>
  <si>
    <t>Interchange at Veterans Parkway</t>
  </si>
  <si>
    <t>HSIP-I-840(16) (75840-3135-94)</t>
  </si>
  <si>
    <t>5329 StateSafetyOversight(SSO) Tsk AE001-020 K-64325 TN2017-010(7); TN2018-002(8) TN2020-025-01(0)</t>
  </si>
  <si>
    <t>State Funded (995329-S3-007)</t>
  </si>
  <si>
    <t xml:space="preserve">SR-159 </t>
  </si>
  <si>
    <t>(US-321), From Andrew Finney Road to Buntontown Road</t>
  </si>
  <si>
    <t>Pavement marking, guardrail/barrier delineation, replacement of or installation of new signs,  and installation of additional bi-directional snowplowable markers and rumble strips.</t>
  </si>
  <si>
    <t>HSIP-159(10) (10013-3215-94)</t>
  </si>
  <si>
    <t xml:space="preserve">SR-362 </t>
  </si>
  <si>
    <t>From SR-361 (Dry Creek Road) to Big Springs Road</t>
  </si>
  <si>
    <t>HSIP-362(12) (10016-3219-94)</t>
  </si>
  <si>
    <t>M20LTHQ_C19I_SIGN REPAIR I-24 LM 19.5</t>
  </si>
  <si>
    <t>State Funded (19002-4197-04)</t>
  </si>
  <si>
    <t>Bristol SPR PLANNING FY 2020, 2021</t>
  </si>
  <si>
    <t>Chattanooga SPR PLANNING FY 2020, 2021</t>
  </si>
  <si>
    <t>Clarksville SPR PLANNING FY 2020, 2021</t>
  </si>
  <si>
    <t>Cleveland SPR PLANNING FY 2020, 2021</t>
  </si>
  <si>
    <t>Jackson SPR PLANNING FY 2020, 2021</t>
  </si>
  <si>
    <t>Johnson City SPR PLANNING FY 2020, 2021</t>
  </si>
  <si>
    <t>Johnson City MTPO on-call - Regional intelligent Transportation System (ITS) Architecture and Deployment Plan Update.</t>
  </si>
  <si>
    <t>Kingsport  SPR PLANNING FY 2020, 2021</t>
  </si>
  <si>
    <t>Knoxville SPR PLANNING FY 2020, 2021</t>
  </si>
  <si>
    <t>Lakeway MPO SPR PLANNING FY 2020, 2021</t>
  </si>
  <si>
    <t>Memphis SPR PLANNING FY 2020, 2021</t>
  </si>
  <si>
    <t>Nashville SPR PLANNING FY 2020, 2021</t>
  </si>
  <si>
    <t>M20LTHQ_C47I_SIGN REPAIR I-40 LM 17.83</t>
  </si>
  <si>
    <t>Overhead Sign Repair/Replace</t>
  </si>
  <si>
    <t>State Funded (47002-4169-04)</t>
  </si>
  <si>
    <t>Overdimensional (O/D) Load Escort by Tennessee Highway Patrol (THP) - Application No. 499438</t>
  </si>
  <si>
    <t>State Funded (R2THP1-S3-002)</t>
  </si>
  <si>
    <t>Overdimensional (O/D) Load Escort by Tennessee Highway Patrol (THP) - Application No. 513478</t>
  </si>
  <si>
    <t>State Funded (R2THP1-S3-003)</t>
  </si>
  <si>
    <t>Overdimensional (O/D) Load Escort by Tennessee Highway Patrol (THP) - Application No. 574959</t>
  </si>
  <si>
    <t>State Funded (R2THP1-S3-004)</t>
  </si>
  <si>
    <t>Overdimensional (O/D) Load Escort by Tennessee Highway Patrol (THP) - Application No. 587618</t>
  </si>
  <si>
    <t>State Funded (R2THP1-S3-005)</t>
  </si>
  <si>
    <t>Coalmont's Southern Gulf Off-Road Park - Phase 3</t>
  </si>
  <si>
    <t>Construct park access road and ADA compliant parking area, walkway, site preparation, gravel, ADA accessible bathrooms, amenities and trail-related signage, administration, engineering and trail.</t>
  </si>
  <si>
    <t>Rec Trails - TDEC</t>
  </si>
  <si>
    <t>TN-17RT(8) (31RTPR-F3-002)</t>
  </si>
  <si>
    <t>Major Road Plan Update - Germantown</t>
  </si>
  <si>
    <t>E-grants 212*** Study to determine the future roadway needs within the City. The plan will update the existing Germantown Major Road Plan by identifying the major and collector roads in the City and determining the appropriate cross section of each road segment to serve the future land use. Coordinated with the City and MPO bike and pedestrian plans to provide accommodation of alternative modes of travel. New GIS based Major Road Plan map will be produced as the final deliverable.</t>
  </si>
  <si>
    <t>Intersection Safety Audit - Germantown</t>
  </si>
  <si>
    <t>E-grants 213 *** Conduct safety audits of all signalized and unsignalized roadway intersections in the City of Germantown. Crash data will be analyzed to determine high crash locations. Safety audits will be performed at high crash rate locations to determine deficiencies and to identify a prioritized listing of safety improvements.</t>
  </si>
  <si>
    <t>Various Intersections in Germantown</t>
  </si>
  <si>
    <t>**e-grants 218** Re-construction of the traffic signals from span wire signal to a mast arm signal at intersections: Winchester Road and Forest Hill Irene Road LM 8.420, Poplar Pike and Forest Hill Irene LM .830, and Germantown Road (SR-177) and Neshoba Road LM 3.650.</t>
  </si>
  <si>
    <t>STP-M-9420(18) (79LPLM-F3-680)</t>
  </si>
  <si>
    <t>Wolf River Boulevard at Entrance/exit of Houston High School LM 3.663</t>
  </si>
  <si>
    <t>**e-grants 219** Add a new Traffic Signal at the intersection of Wolf River Blvd and the East entrance/exit of Houston High School.</t>
  </si>
  <si>
    <t>STP-M-9420(15) (79LPLM-F3-684)</t>
  </si>
  <si>
    <t>Interchange at SR-12</t>
  </si>
  <si>
    <t>HSIP-155(31) (19074-3261-94)</t>
  </si>
  <si>
    <t>Marion Co. - SFY2020 Rehab  - Mainline track from MP3 to 10.5 &amp; siding restoration at MP10.1</t>
  </si>
  <si>
    <t>State Funded (58RR20-S3-002)</t>
  </si>
  <si>
    <t>Railroad Ave</t>
  </si>
  <si>
    <t>02008</t>
  </si>
  <si>
    <t>Railroad Avenue at Walking Horse &amp; Eastern R/R, LM 1.84 in Shelbyville</t>
  </si>
  <si>
    <t>Snow Hill Rd</t>
  </si>
  <si>
    <t>02207</t>
  </si>
  <si>
    <t>SA 33030(3), Snow Hill Road from Short Tail Springs Rd to SR-312</t>
  </si>
  <si>
    <t>State Funded (33SAR1-S8-029)</t>
  </si>
  <si>
    <t>Intersection at SR-64</t>
  </si>
  <si>
    <t>HSIP-2(277) (16004-3218-94)</t>
  </si>
  <si>
    <t>From Near Quinland Lake Road to Near Post Oak Road</t>
  </si>
  <si>
    <t>HSIP-136(25) (71012-3230-94)</t>
  </si>
  <si>
    <t>Cumberland River Bicentennial Trail Extension</t>
  </si>
  <si>
    <t>(E-Grants) Design and construction of Cumberland River Bicentennial Trail Extension. The project also includes a pedestrian bridge, boardwalk, ADA compliance, a retaining wall and pedestrian amenities.</t>
  </si>
  <si>
    <t>STP-M/TAP-9327(11) (11LPLM-F3-021)</t>
  </si>
  <si>
    <t>Cummins Falls State Park Overlook</t>
  </si>
  <si>
    <t>Construction of an overlook over the existing observation points of Cummins Falls and ADA compliance and grant administration.</t>
  </si>
  <si>
    <t>TN-18RT(11) (44RTPR-F3-002)</t>
  </si>
  <si>
    <t>In-House Damage Assessment (February 2020 Flood Event)</t>
  </si>
  <si>
    <t>In-House Traffic Conrol (February 2020 Flood Event)</t>
  </si>
  <si>
    <t>South Central RR Auth FY2020 Rail Preservation - Track installation/Rehab and repaving 4 Grade Crossings</t>
  </si>
  <si>
    <t>State Funded (98RR20-S3-009)</t>
  </si>
  <si>
    <t>Tri-Co FY2020 Preservation - Five (5) rehab projects to include track and bridge rehab and bridge replacement</t>
  </si>
  <si>
    <t>State Funded (98RR20-S3-013)</t>
  </si>
  <si>
    <t>From south of Carlew Road to the Perry County Line</t>
  </si>
  <si>
    <t>HSIP-13(84) (91001-3233-94)</t>
  </si>
  <si>
    <t>M20LTHQ_C47I_SIGN REPAIR I-40 LM 24.2</t>
  </si>
  <si>
    <t>State Funded (47004-4160-04)</t>
  </si>
  <si>
    <t>In-House Recovery (COVID-19)</t>
  </si>
  <si>
    <t>Emergency Relief (FEMA)</t>
  </si>
  <si>
    <t>State Funded (99114-4917-04)</t>
  </si>
  <si>
    <t>Overhead Sign at LM 14.3</t>
  </si>
  <si>
    <t>NH-I-24-1(126) (19010-4170-04)</t>
  </si>
  <si>
    <t>Property Acquisition for Relocation of Anderson County Maintenance Complex</t>
  </si>
  <si>
    <t>State Funded (01999-3608-04)</t>
  </si>
  <si>
    <t>Lynn Rothwell Road</t>
  </si>
  <si>
    <t>0A179</t>
  </si>
  <si>
    <t>Lynn Rothwell Road Bridge over Coalbank Branch</t>
  </si>
  <si>
    <t>040A1790001</t>
  </si>
  <si>
    <t>State Funded (04SAB1-S3-006)</t>
  </si>
  <si>
    <t>Winchester Boulevard at Shea Road, LM 1.217</t>
  </si>
  <si>
    <t>Install a new traffic signal at the intersection of Winchester Blvd and Shea Rd.</t>
  </si>
  <si>
    <t>STP-M-9417(13) (79LPLM-F3-709)</t>
  </si>
  <si>
    <t>(Byhalia Road) at Collierville Road, LM 24.360</t>
  </si>
  <si>
    <t>**eGrants 232** Installation of a new traffic signal at the intersection of Byhalia Rd and Collierville Rd.</t>
  </si>
  <si>
    <t>STP-M-175(28) (79LPLM-F3-713)</t>
  </si>
  <si>
    <t>Tennessee Southern RR Authority, SFY 2020 - Track and Bridge Rehabilitation</t>
  </si>
  <si>
    <t>State Funded (98RR20-S3-016)</t>
  </si>
  <si>
    <t>From Church Street to Main Street</t>
  </si>
  <si>
    <t>Sidewalks along SR-163. Project also includes ADA upgrades, curb and gutter, drainage improvements and crosswalks.</t>
  </si>
  <si>
    <t>State Funded (54LPLM-S3-035)</t>
  </si>
  <si>
    <t>From approximately 896 feet east of S. Mill Street to approximately 558 feet West of S. Mill Street and along S. Mill Street to the Public Library</t>
  </si>
  <si>
    <t>Sidewalks along SR-13 and S. Mill Street. Project also includes ADA upgrades, signage, drainage improvements, pedestrian signalization, guardrail and crosswalks.</t>
  </si>
  <si>
    <t>State Funded (68LPLM-S3-032)</t>
  </si>
  <si>
    <t>From near Benton Douglas Parkway to Nonaville Road</t>
  </si>
  <si>
    <t>Sidewalks along SR-24. Project also includes ADA upgrades, a retaining wall, curb and gutter, crosswalks,  guardrail, striping, pedestrian signals, signage, landscaping, and drainage improvements.</t>
  </si>
  <si>
    <t>State Funded (95LPLM-S3-103)</t>
  </si>
  <si>
    <t>Overdimensional (O/D) Load Escort by Tennessee Highway Patrol (THP) - Application No. 535077</t>
  </si>
  <si>
    <t>State Funded (R1THP1-S3-002)</t>
  </si>
  <si>
    <t>Overdimensional (O/D) Load Escort by Tennessee Highway Patrol (THP) - Application No. 530631</t>
  </si>
  <si>
    <t>State Funded (R1THP1-S3-003)</t>
  </si>
  <si>
    <t>Overdimensional (O/D) Load Escort by Tennessee Highway Patrol (THP) - Application No. 542700</t>
  </si>
  <si>
    <t>State Funded (R1THP1-S3-004)</t>
  </si>
  <si>
    <t>Overdimensional (O/D) Load Escort by Tennessee Highway Patrol (THP) - Application No. 556123</t>
  </si>
  <si>
    <t>State Funded (R1THP1-S3-005)</t>
  </si>
  <si>
    <t>Overdimensional (O/D) Load Escort by Tennessee Highway Patrol (THP) - Application No. 574772</t>
  </si>
  <si>
    <t>State Funded (R1THP1-S3-006)</t>
  </si>
  <si>
    <t>Overdimensional (O/D) Load Escort by Tennessee Highway Patrol (THP) - Application No. 580356</t>
  </si>
  <si>
    <t>State Funded (R1THP1-S3-007)</t>
  </si>
  <si>
    <t>Overdimensional (O/D) Load Escort by Tennessee Highway Patrol (THP) - Application No. 580351</t>
  </si>
  <si>
    <t>State Funded (R1THP1-S3-008)</t>
  </si>
  <si>
    <t>Overdimensional (O/D) Load Escort by Tennessee Highway Patrol (THP) - Application No. 582279</t>
  </si>
  <si>
    <t>State Funded (R1THP1-S3-009)</t>
  </si>
  <si>
    <t>SR-114, From County Multiplex to Dennison Drive; and SR-22, From Lexington High School to Dennison Drive</t>
  </si>
  <si>
    <t>(eGrants - 010)Sidewalks along SR-114 and SR-22. Project also to include signage, crosswalks, pedestrian flashing signs, ADA upgrades and  drainage improvements.</t>
  </si>
  <si>
    <t>State Funded (39LPLM-S3-047)</t>
  </si>
  <si>
    <t>Carly Laddusaw</t>
  </si>
  <si>
    <t>Lawrenceburg: Phase 1B - Land Acquisition for Obstruction Removal</t>
  </si>
  <si>
    <t>State Funded (50555057020)</t>
  </si>
  <si>
    <t>From Hawks Road to Mt Pelia Road and Mt Pelia Road to the Martin Medical Complex</t>
  </si>
  <si>
    <t>(eGrants - 011) Sidewalks and bike lanes along SR-43 and Mt. Pelia Road. Project also includes ADA upgrades, signal modification, curb and gutter, pavement markings, crosswalks, and drainage improvements</t>
  </si>
  <si>
    <t>State Funded (92LPLM-S3-045)</t>
  </si>
  <si>
    <t xml:space="preserve">SR-209 </t>
  </si>
  <si>
    <t>From existing sidewalks approximately 309 feet north of Mary Roberts Drive to approximately 650 feet south of Armory Avenue to a trailhead and along Mary Roberts Drive to the existing greenway</t>
  </si>
  <si>
    <t>(eGrants - 003) Sidewalks along SR-209. Project also includes curb and gutter, ADA upgrades, drainage improvements, hand rails and crosswalks.</t>
  </si>
  <si>
    <t>State Funded (49LPLM-S3-050)</t>
  </si>
  <si>
    <t xml:space="preserve">SR-193 </t>
  </si>
  <si>
    <t>Intersection at SR-194 (Oakland Drive), LM 8.49</t>
  </si>
  <si>
    <t>HSIP-193(13) (24S193-F3-002)</t>
  </si>
  <si>
    <t>Intersection at Rialto /Leighs Chapel Road</t>
  </si>
  <si>
    <t>Misc. Safety Improvements--J Turn intersection</t>
  </si>
  <si>
    <t>HSIP-3(159) (84102-3219-94)</t>
  </si>
  <si>
    <t>From Saint Luke Road to near Bridge over Branch</t>
  </si>
  <si>
    <t>HSIP-180(12) (38010-3205-94)</t>
  </si>
  <si>
    <t>David Demanette</t>
  </si>
  <si>
    <t>Murfreesboro: Approach Management</t>
  </si>
  <si>
    <t>State Funded (75555016120)</t>
  </si>
  <si>
    <t>Campbell, Scott</t>
  </si>
  <si>
    <t>TWRA-OHV8 Implementation</t>
  </si>
  <si>
    <t>OHV8-Implementation includes the addition of approximately 20 miles of trails and primitive roads to New River Unit of NCWMA. In addition, maintenance will be performed on the existing trails system. Equipment includes track type dozer and 4 X 4 utility vehicle, also included are tools, supplies, signage, maps and amenities.</t>
  </si>
  <si>
    <t>TN-18RT(7) (07RTPR-F3-002)</t>
  </si>
  <si>
    <t>Dynamic Message Sign (DMS) Life Cycle Replacement - Preliminary Engineering</t>
  </si>
  <si>
    <t>Intelligent Transportation Systems Replacement</t>
  </si>
  <si>
    <t>Rock Rd</t>
  </si>
  <si>
    <t>01098</t>
  </si>
  <si>
    <t>SA 16012 (1) Rock Rd from LM 3.389 to Wiser Rd</t>
  </si>
  <si>
    <t>State Funded (16SAR1-S8-020)</t>
  </si>
  <si>
    <t>From near Sleepy Hollow Lane to near SR-10</t>
  </si>
  <si>
    <t>Striping, Signage, and other safety improvements</t>
  </si>
  <si>
    <t>HSIP-141(41) (85006-3210-94)</t>
  </si>
  <si>
    <t>Valerie Newberry</t>
  </si>
  <si>
    <t>M21CMHQ_C78SR_ROUPIGEONFORGE</t>
  </si>
  <si>
    <t>State Funded (78CMA1-M3-015)</t>
  </si>
  <si>
    <t>Hairy George</t>
  </si>
  <si>
    <t>02155</t>
  </si>
  <si>
    <t>SA 4813(3), Hairy George/Grady Tolar/Greasy LN, from SR-78 to SR-21</t>
  </si>
  <si>
    <t>State Funded (48SAR1-S8-006)</t>
  </si>
  <si>
    <t>Intersection at SR-50, LM 1.42</t>
  </si>
  <si>
    <t>Safety Improvements: replacing solar powered flashing yellow beacons mounted above stop ahead signs estimated 600 feet before the intersection of SR-2 and SR-50. We are also replacing the existing overhead flashing beacon lens from yellow to red at the intersection log mile 1.42.</t>
  </si>
  <si>
    <t>HSIP-2(279) (31002-3227-94)</t>
  </si>
  <si>
    <t>Rock Bridge Rd</t>
  </si>
  <si>
    <t>02045</t>
  </si>
  <si>
    <t>SA 83025(5), Rock Bridge Rd from Womack Rd to SR 174</t>
  </si>
  <si>
    <t>State Funded (83SAR1-S8-020)</t>
  </si>
  <si>
    <t>Intersection at SR-269 (Jackson Ridge Road)</t>
  </si>
  <si>
    <t>Signing, Stripping and other safety improvements: Flashing light at Intersection of SR-99 and SR-269</t>
  </si>
  <si>
    <t>HSIP-99(69) (75013-3255-94)</t>
  </si>
  <si>
    <t>City of Henderson--Nature Trail Development</t>
  </si>
  <si>
    <t>Installation of approx. 3,000 of ADA walking trail 8'wide with pedestrian crosswalks to connect existing trails. Signage and striping will be utilized for converting existing parking spaces to ADA accessible spaces, site work, seeding and mulching, and trail head parking and land acquisition, A/E fees and grant administration.</t>
  </si>
  <si>
    <t>TN-19RT(5) (12RTPR-F3-002)</t>
  </si>
  <si>
    <t>Town of Carthage, 2018 RTP Carthage Trail Project</t>
  </si>
  <si>
    <t>Construct approx. 500 lf of hard surface walking trail and expand approx. 1,600 lf of hard surface walking trail, ADA parking spaces, surveying, grant administration and A/E services.</t>
  </si>
  <si>
    <t>TN-19RT(9) (80RTPR-F3-002)</t>
  </si>
  <si>
    <t>(East Jackson Boulevard), Intersection at Smith Lane, LM 10.83 in Jonesborough</t>
  </si>
  <si>
    <t>Installation of a traffic signal at the intersection of SR-34 (US 11E, East Jackson Boulevard) and Smith Lane, to improve safety and congestion.</t>
  </si>
  <si>
    <t>STP-M-NH-34(128) (90LPLM-F3-032)</t>
  </si>
  <si>
    <t>Various Intersections in the City of Brentwood</t>
  </si>
  <si>
    <t>2019 CMAQ Award. (E-Grants) This project involves the enhancement of traffic signal systems along 6 corridors in Brentwood: Concord Rd (SR-253), Moores Ln (SR-441), Wilson Pk (SR-252), Murray Ln, Granny White Pk, and Maryland Way/Church St. Improvements include the installation of video detection equipment, ADA improvements at pedestrian crossings, and optimized signal timings. The project will allow staff to more efficiently maintain their ATMS and provide upgraded technology to improve multimodal traffic flow.</t>
  </si>
  <si>
    <t>CM-9318(8) (94LPLM-F3-126)</t>
  </si>
  <si>
    <t>From Main Street East to Loretta Drive; Conference Drive, From Mission Ridge Drive North to Long Hollow Pike; SR-11,  From Memorial Drive to Old Springfield Pike</t>
  </si>
  <si>
    <t>(E-Grants) 2019 CMAQ Award. This project will include traffic signal infrastructure upgrades and signal coordination along SR-174 (Long Hollow Pike), Conference Drive, and SR-11 (US-31W, US-41, Main Street). Traffic adaptive technology will be installed at all the signals along Long Hollow Pike. Three intersections along Long Hollow Pike (I-65 SB Ramps, I-65 NB Ramps, and Caldwell Drive) will be reconstructed to include mast arms. A new traffic signal with mast arms will be installed at the intersection of southbound Conference at Vietnam Veterans Boulevard WB Ramp. Other improvements, which varies by intersection, include flashing yellow arrows, new cabinets, video detection, wireless communications, and ADA improvements.</t>
  </si>
  <si>
    <t>CM-REG3(207) (19LPLM-F3-179)</t>
  </si>
  <si>
    <t>SR-1/SR-24 (US-70S, West End Avenue/Broadway), From I-440 to First Avenue North</t>
  </si>
  <si>
    <t>(E-Grants) 2019 CMAQ Award. Broadway/West End Communication Upgrades Project: Communication and detection infrastructure upgrades along 3.25 miles of Broadway and West End Avenue from I-440 to 1st Avenue (SR 24). The project consists of connecting and/or upgrading the communication between the 29 existing traffic signals along the corridor to upgrade the speed and reliability for communication with the traffic operation center.</t>
  </si>
  <si>
    <t>CM-NH-1(445) (19LPLM-F3-183)</t>
  </si>
  <si>
    <t>Covington Pike, From Yale Road to Macon Road - Signal System</t>
  </si>
  <si>
    <t>CMAQ 2020 The project will connect and upgrade 10 traffic signals along Covington Pike from Yale Road to Macon Road by replacing the existing in-pavement loop detectors with hybrid video/ radar vehicle detection, installing emergency vehicle preemption, DSRC devices at all intersections, installing Bluetooth detection devices, and CCTV at strategic locations along the corridor.</t>
  </si>
  <si>
    <t>CM-NH-9409(228) (79LPLM-F3-730)</t>
  </si>
  <si>
    <t>Jennifer Downs</t>
  </si>
  <si>
    <t>Walk Bike Nashville - Clean Trips to School</t>
  </si>
  <si>
    <t>The Commute Options SCHOOLS Travel Demand Management Initiative</t>
  </si>
  <si>
    <t>Various Intersections in Chattanooga</t>
  </si>
  <si>
    <t>Traffic signal improvements along Amnicola Highway from Wilcox Blvd to SR-153 northbound Ramps. The eight intersections: 1) Riverfront Pkwy. at Wilcox Blvd. 2) Amnicola Hwy at Latta St. 3) Amnicola Hwy at Wisdom St. 4) Amnicola Hwy at Lost Mound Dr. 5) Amnicola Hwy at Creekside Rd. 6) Amnicola Hwy at S. Creek Rd./Chattanooga St. Entrance  7) Amnicola Hwy at SR-153 SB Ramps/Access Rd. 8) Amnicola Hwy at SR-153 NB Ramps.  Upgrades include high resolution controllers and cabinets, emergency vehicle preemption, dedicated short-range communications supporting connected vehicle communications, Video Image Vehicle Tracking and Detection System and PROWAG compliant pedestrian upgrades at existing pedestrian street crossing.</t>
  </si>
  <si>
    <t>CM-NH-9202(135) (33LPLM-F3-275)</t>
  </si>
  <si>
    <t>TDOT FEMA Deployment to Louisiana (Hurricane Damage Assessment)</t>
  </si>
  <si>
    <t>State Funded (99EM20-M3-002)</t>
  </si>
  <si>
    <t>Smart Trips Comprehensive Program</t>
  </si>
  <si>
    <t>2020 CMAQ Award: The Smart Trips Comprehensive program, a continuation of an existing program, aims to improve air quality and to reduce traffic congestion by reducing the number of drive-alone commute and personal trips. The program encourages biking, walking, riding transit, and working a compressed work week. The program provides the greater Knoxville region with a resource-dense website, free online ridematching and logging database, commuter rewards program, online prize shop, free  emergency ride home program, and informative outreach events.</t>
  </si>
  <si>
    <t>Maryville to Townsend Greenway - Phase 1</t>
  </si>
  <si>
    <t>Construction of a shared use path/greenway from an existing trailhead at Harper Ave. (near Aluminum Ave.) to Lamar Alexander Parkway along Browns Creek.  Trail is a multiuse path 1.25 mile in length and a minimum of 10-ft wide.  It runs primarily along an existing Norfolk Southern rail bed that is no longer in use and which rails have been removed.</t>
  </si>
  <si>
    <t>STP-M-9112(23) (05LPLM-F3-069)</t>
  </si>
  <si>
    <t>Urbanized Area TDM Campaign &amp; Data Dashboard</t>
  </si>
  <si>
    <t>(E-Grants) The project is a 2-year TDM campaign targeted at the Nashville and Murfreesboro Urbanized Areas. Efforts to include investment in the Hytch platform, incentives for Hytch users, education and outreach, and an equity program. A product deliverable will be included in the form of data related to mobility, program metrics, performance indicators, and emissions benefits, and other TDM-related elements.</t>
  </si>
  <si>
    <t>Changing Nashville Commutes</t>
  </si>
  <si>
    <t>(E-Grants) The project is a program focused on changing the habits of Nashvillians who commute downtown by reducing the number of single-occupancy trips at peak hours. Efforts will be focused on education and outreach directed at significant employers downtown to provide options that will incentivize non-single occupancy commutes.</t>
  </si>
  <si>
    <t>Using Advanced Technologies to Evaluate TDM Strategies</t>
  </si>
  <si>
    <t>(E-Grants) The project, as part of the larger MoveVU program, will support the installation and operation of a performance monitoring and data collection system using smart technologies, such that spatial and temporal travel behavior and corresponding air quality can be measured and retained in real-time. Sensors installed in 25 locations around campus as part of this project will take environmental measurements and collect video imagery that will be streamed for data processing. The data retained will be made available for public use.</t>
  </si>
  <si>
    <t>MTA FFY2018-2019 - 5307 TN2019-009-02 (S) Capital Funds</t>
  </si>
  <si>
    <t>State Funded (195307-S3-074)</t>
  </si>
  <si>
    <t>Overdimensional (O/D) Load Escort by Tennessee Highway Patrol (THP) - Application No. 420646</t>
  </si>
  <si>
    <t>State Funded (99THP1-S3-039)</t>
  </si>
  <si>
    <t>Overdimensional (O/D) Load Escort by Tennessee Highway Patrol (THP) - Application No. 483608</t>
  </si>
  <si>
    <t>State Funded (99THP1-S3-067)</t>
  </si>
  <si>
    <t>Overdimensional (O/D) Load Escort by Tennessee Highway Patrol (THP) - Application No. 486595</t>
  </si>
  <si>
    <t>State Funded (99THP1-S3-068)</t>
  </si>
  <si>
    <t>Overdimensional (O/D) Load Escort by Tennessee Highway Patrol (THP) - Application No. 486684</t>
  </si>
  <si>
    <t>State Funded (99THP1-S3-069)</t>
  </si>
  <si>
    <t>Overdimensional (O/D) Load Escort by Tennessee Highway Patrol (THP) - Application No. 494967</t>
  </si>
  <si>
    <t>State Funded (99THP1-S3-070)</t>
  </si>
  <si>
    <t>Overdimensional (O/D) Load Escort by Tennessee Highway Patrol (THP) - Application No. 492450</t>
  </si>
  <si>
    <t>State Funded (99THP1-S3-071)</t>
  </si>
  <si>
    <t>Overdimensional (O/D) Load Escort by Tennessee Highway Patrol (THP) - Application No. 495448</t>
  </si>
  <si>
    <t>State Funded (99THP1-S3-072)</t>
  </si>
  <si>
    <t>Overdimensional (O/D) Load Escort by Tennessee Highway Patrol (THP) - Application Nos. 498263 and 497977</t>
  </si>
  <si>
    <t>State Funded (99THP1-S3-073)</t>
  </si>
  <si>
    <t>Overdimensional (O/D) Load Escort by Tennessee Highway Patrol (THP) - Application No. 500360</t>
  </si>
  <si>
    <t>State Funded (99THP1-S3-074)</t>
  </si>
  <si>
    <t>Overdimensional (O/D) Load Escort by Tennessee Highway Patrol (THP) - Application No. 498928</t>
  </si>
  <si>
    <t>State Funded (99THP1-S3-075)</t>
  </si>
  <si>
    <t>Overdimensional (O/D) Load Escort by Tennessee Highway Patrol (THP) - Application Nos. 500680 &amp; 500675</t>
  </si>
  <si>
    <t>State Funded (99THP1-S3-076)</t>
  </si>
  <si>
    <t>Overdimensional (O/D) Load Escort by Tennessee Highway Patrol (THP) - Application No. 502287</t>
  </si>
  <si>
    <t>State Funded (99THP1-S3-077)</t>
  </si>
  <si>
    <t>Overdimensional (O/D) Load Escort by Tennessee Highway Patrol (THP) - Application No. 503120</t>
  </si>
  <si>
    <t>State Funded (99THP1-S3-078)</t>
  </si>
  <si>
    <t>Overdimensional (O/D) Load Escort by Tennessee Highway Patrol (THP) - Application No. 507832</t>
  </si>
  <si>
    <t>State Funded (99THP1-S3-079)</t>
  </si>
  <si>
    <t>Overdimensional (O/D) Load Escort by Tennessee Highway Patrol (THP) - Application No. 510917</t>
  </si>
  <si>
    <t>State Funded (99THP1-S3-080)</t>
  </si>
  <si>
    <t>Overdimensional (O/D) Load Escort by Tennessee Highway Patrol (THP) - Application No. 518314</t>
  </si>
  <si>
    <t>State Funded (99THP1-S3-081)</t>
  </si>
  <si>
    <t>Overdimensional (O/D) Load Escort by Tennessee Highway Patrol (THP) - Application No. 522019</t>
  </si>
  <si>
    <t>State Funded (99THP1-S3-082)</t>
  </si>
  <si>
    <t>Overdimensional (O/D) Load Escort by Tennessee Highway Patrol (THP) - Application No. 519815</t>
  </si>
  <si>
    <t>State Funded (99THP1-S3-083)</t>
  </si>
  <si>
    <t>Overdimensional (O/D) Load Escort by Tennessee Highway Patrol (THP) - Application No. 523948</t>
  </si>
  <si>
    <t>State Funded (99THP1-S3-084)</t>
  </si>
  <si>
    <t>Overdimensional (O/D) Load Escort by Tennessee Highway Patrol (THP) - Application No. 524681</t>
  </si>
  <si>
    <t>State Funded (99THP1-S3-085)</t>
  </si>
  <si>
    <t>Overdimensional (O/D) Load Escort by Tennessee Highway Patrol (THP) - Application No. 524698</t>
  </si>
  <si>
    <t>State Funded (99THP1-S3-086)</t>
  </si>
  <si>
    <t>Overdimensional (O/D) Load Escort by Tennessee Highway Patrol (THP) - Application No. 525689</t>
  </si>
  <si>
    <t>State Funded (99THP1-S3-087)</t>
  </si>
  <si>
    <t>Overdimensional (O/D) Load Escort by Tennessee Highway Patrol (THP) - Application No. 528220</t>
  </si>
  <si>
    <t>State Funded (99THP1-S3-088)</t>
  </si>
  <si>
    <t>Overdimensional (O/D) Load Escort by Tennessee Highway Patrol (THP) - Application No. 528352</t>
  </si>
  <si>
    <t>State Funded (99THP1-S3-089)</t>
  </si>
  <si>
    <t>Overdimensional (O/D) Load Escort by Tennessee Highway Patrol (THP) - Application No. 528275</t>
  </si>
  <si>
    <t>State Funded (99THP1-S3-090)</t>
  </si>
  <si>
    <t>Overdimensional (O/D) Load Escort by Tennessee Highway Patrol (THP) - Application No. 532049</t>
  </si>
  <si>
    <t>State Funded (99THP1-S3-091)</t>
  </si>
  <si>
    <t>Overdimensional (O/D) Load Escort by Tennessee Highway Patrol (THP) - Application No. 532149</t>
  </si>
  <si>
    <t>State Funded (99THP1-S3-092)</t>
  </si>
  <si>
    <t>Overdimensional (O/D) Load Escort by Tennessee Highway Patrol (THP) - Application No. 524043</t>
  </si>
  <si>
    <t>State Funded (99THP1-S3-093)</t>
  </si>
  <si>
    <t>Overdimensional (O/D) Load Escort by Tennessee Highway Patrol (THP) - Application No. 529970</t>
  </si>
  <si>
    <t>State Funded (99THP1-S3-094)</t>
  </si>
  <si>
    <t>Overdimensional (O/D) Load Escort by Tennessee Highway Patrol (THP) - Application No. 533607</t>
  </si>
  <si>
    <t>State Funded (99THP1-S3-095)</t>
  </si>
  <si>
    <t>Overdimensional (O/D) Load Escort by Tennessee Highway Patrol (THP) - Application No. 537975</t>
  </si>
  <si>
    <t>State Funded (99THP1-S3-096)</t>
  </si>
  <si>
    <t>Overdimensional (O/D) Load Escort by Tennessee Highway Patrol (THP) - Application No. 539777</t>
  </si>
  <si>
    <t>State Funded (99THP1-S3-097)</t>
  </si>
  <si>
    <t>Overdimensional (O/D) Load Escort by Tennessee Highway Patrol (THP) - Application No. 539643</t>
  </si>
  <si>
    <t>State Funded (99THP1-S3-098)</t>
  </si>
  <si>
    <t>Overdimensional (O/D) Load Escort by Tennessee Highway Patrol (THP) - Application No. 547113</t>
  </si>
  <si>
    <t>State Funded (99THP1-S3-099)</t>
  </si>
  <si>
    <t>Overdimensional (O/D) Load Escort by Tennessee Highway Patrol (THP) - Application No. 549795</t>
  </si>
  <si>
    <t>State Funded (99THP1-S3-100)</t>
  </si>
  <si>
    <t>From Mulberry Street to West Cherry Avenue in Selmer</t>
  </si>
  <si>
    <t>HSIP-5(118) (55002-3234-94)</t>
  </si>
  <si>
    <t>Christmasville Rd</t>
  </si>
  <si>
    <t>00872</t>
  </si>
  <si>
    <t>SA 57033(7) Christmasville Rd from Oakfield Rd to Watson Rd</t>
  </si>
  <si>
    <t>State Funded (57SAR1-S8-018)</t>
  </si>
  <si>
    <t>Jamestowne Boulevard Traffic Study</t>
  </si>
  <si>
    <t>The intent of the study is to determine needed geometric and signalization improvements to Jamestowne Boulevard (particularly at intersections with Kingston Pike and Campbell Station Road) that will encourage motorists to bypass the intersection of SR-1 (Kingston Pike) at Campbell Station Road, one of the most heavily congested intersections in Farragut.</t>
  </si>
  <si>
    <t>MTA / Renewed Life - FFY19; SFY21 - 5307 / TN2019-024-02 (S) Capital Funds</t>
  </si>
  <si>
    <t>State Funded (195307-S3-075)</t>
  </si>
  <si>
    <t>Lakeland Transportation Plan Update</t>
  </si>
  <si>
    <t>Citywide transportation study which will evaluate the ability of the planned roadway system to accommodate future traffic volumes upon ultimate build-out of the City.  The study will also consider multi modal facilities in an effort to provide a complete transportation system for all users. *egrants 271*</t>
  </si>
  <si>
    <t>Air Quality Outreach &amp; Education</t>
  </si>
  <si>
    <t>**egrants 032** Air Quality Outreach Project proposes to demonstrate the air quality benefits of improved public awareness through establishing a major public education and outreach campaign focused on clean air.  The goal of this project is to educate 20% of the public, area leaders, educators and businesses about connections among trip making and transportation alternatives, traffic congestion, and air quality.  This campaign can help the Shelby County non attainment area reduce emissions and congestion by inducing drivers to change their transportation choices and reducing the number of single occupant vehicles from the road.</t>
  </si>
  <si>
    <t>Life Bridges, Inc. 5310 FFY'19; SFY'21 TN2020046 (F, St L) / FFY'20; SFY'22 TN2021-046 (F) Capital</t>
  </si>
  <si>
    <t>State Funded (995310-S3-359)</t>
  </si>
  <si>
    <t>Easter Seals TN, Inc. 5310 FFY'19; SFY'21 TN2020-047 (F, St L) / FFY'20; SFY'22 TN2021-047(F) Capital</t>
  </si>
  <si>
    <t>State Funded (995310-S3-366)</t>
  </si>
  <si>
    <t>Emory Valley Center 5310 FFY'19; SFY'21 TN2020-047 (F, St L) / FFY'20; SFY'22 TN2021-047 (F) Capital</t>
  </si>
  <si>
    <t>State Funded (995310-S3-367)</t>
  </si>
  <si>
    <t>Heartland Services 5310 FFY'19; SFY'21 TN20200467(F, St L) / FFY'20; SFY'22 TN2021-047 (F) Capital</t>
  </si>
  <si>
    <t>State Funded (995310-S3-371)</t>
  </si>
  <si>
    <t>Michael Dunn Ctr 5310 FFY'19; SFY'21 TN2020-047(F, St L) / FFY'20; SFY'22 TN2021-047 (F) Capital</t>
  </si>
  <si>
    <t>State Funded (995310-S3-374)</t>
  </si>
  <si>
    <t>Pacesetters, Inc. 5310 FFY'19; SFY'21 TN2020-047 (F, St L) / FFY'20; SFY'22 TN2021-047 (F) Capital</t>
  </si>
  <si>
    <t>State Funded (995310-S3-375)</t>
  </si>
  <si>
    <t>(US-11E), Intersection at Emerald Road in Mosheim</t>
  </si>
  <si>
    <t>HSIP-34(127) (30002-3256-94)</t>
  </si>
  <si>
    <t>Various Intersections in the City of Lebanon</t>
  </si>
  <si>
    <t>**ER Project** This project will include traffic signal restoration for intersections damaged by the March 3, 2020 tornado. The restoration will vary from a full signal rebuild to replacing damaged signal heads. The intersection locations are SR-109 &amp; I40 WB ramps; SR-109 &amp; Leeville Pk/Eastgate Blvd; SR-10 (US-231, S. Cumberland St) &amp; Walmart; SR-10 (US-231, S. Cumberland St) &amp; Gay St; SR-10 (US-231, S. Cumberland St)  &amp; Short St; South Hartmann Dr. &amp; Franklin Rd; South Hartmann Dr. &amp; Aviation Way; South Hartmann  Dr. &amp; Leeville Pk</t>
  </si>
  <si>
    <t>ER-STP-M-9309(25) (95LPLM-F3-110)</t>
  </si>
  <si>
    <t>Brickyard Park Bicycle-Pedestrian Bridge</t>
  </si>
  <si>
    <t>This project will construct a pedestrian bridge over the CSX Railroad at Centennial Park connecting downtown Kingsport to the Brickyard Park development.Railroad tracks separate downtown Kingsport from the Brickyard Park area and Riverview neighborhood. The new pedestrian bridge will provide a much safer route of travel between downtown Kingsport and the Brickyard Park and Riverview neighborhood by eliminating the current at-grade crossing.</t>
  </si>
  <si>
    <t>STP-M-9108(52) (82LPLM-F3-100)</t>
  </si>
  <si>
    <t>Alexandria Bagwell</t>
  </si>
  <si>
    <t>Cleveland: North Ramp Development - Construction</t>
  </si>
  <si>
    <t>State Funded (06555017421)</t>
  </si>
  <si>
    <t>05739</t>
  </si>
  <si>
    <t>at Veterans Parkway Interchange</t>
  </si>
  <si>
    <t>This project will install lighting at the Veterans Parkway and I-840 interchange in Murfreesboro in order to enhance safety at the interchange.</t>
  </si>
  <si>
    <t>Interchange Lighting</t>
  </si>
  <si>
    <t>STP-M-I-840(19) (75840-3138-54)</t>
  </si>
  <si>
    <t>Interchange at Joe B. Jackson Parkway</t>
  </si>
  <si>
    <t>This project will install lighting at the Joe B. Jackson Parkway and I-24 interchange in Murfreesboro in order to enhance safety at the interchange.</t>
  </si>
  <si>
    <t>STP-M-I-24-1(136) (75100-3125-54)</t>
  </si>
  <si>
    <t>5757</t>
  </si>
  <si>
    <t>Airline Road, Intersection at Arlington Trail</t>
  </si>
  <si>
    <t>Installation of a new traffic signal at the intersection of Airline Road and Arlington Trails.  The project will also provide pedestrian access, crosswalk signals, and ADA access.</t>
  </si>
  <si>
    <t>STP-M-5757(10) (79LPLM-F3-758)</t>
  </si>
  <si>
    <t>Jake Bennett</t>
  </si>
  <si>
    <t>Shelbyville: Security and Gate Improvements</t>
  </si>
  <si>
    <t>State Funded (02555014321)</t>
  </si>
  <si>
    <t>M21LTHQ_C19I_SIGN REPAIR I-65, LM 21.086</t>
  </si>
  <si>
    <t>State Funded (19012-4166-04)</t>
  </si>
  <si>
    <t>MTA / Progress Inc. FFY2017-18; SFY2021 5310 TN2019-025-02 (S) Capital Funds</t>
  </si>
  <si>
    <t>State Funded (195310-S3-050)</t>
  </si>
  <si>
    <t>MATA FFY2016-18, SFY2021 5307 TN2016-002-05 (S) Capital Funds</t>
  </si>
  <si>
    <t>State Funded (795307-S3-026)</t>
  </si>
  <si>
    <t>Riverfront Parkway, From Waterwalk Place to Riverside Drive; Amnicola Highway, From Riverside Drive to SR-319 (Dupont Parkway); Amnicola Highway, From SR-153 to Kings Point Road</t>
  </si>
  <si>
    <t>Work will consist of milling, resurfacing, manhole adjustments, ADA curb ramp retrofit, pavement marking, railroad crossing, and signs.</t>
  </si>
  <si>
    <t>STP/HIP/TAP-M-NH-9202(136) (33LPLM-F3-279)</t>
  </si>
  <si>
    <t>Intersections at SR-194 (Church Street) and SR-196 (Chulahoma Road)</t>
  </si>
  <si>
    <t>Upgrading traffic signals on US-64 at SR-194 (Church Street) and SR-196 (Chulahoma Road). Improvements include installation of emergency vehicle signal interruption technology. Other activities include upgrading pedestrian ADA facilities at the crosswalks of the signalized intersections.</t>
  </si>
  <si>
    <t>STP-M-NH-15(222) (24LPLM-F3-023)</t>
  </si>
  <si>
    <t>(Dupree Avenue) at CSX Transportation Railroad, LM 13.44 in Brownsville</t>
  </si>
  <si>
    <t>Grand Ave</t>
  </si>
  <si>
    <t>0E571</t>
  </si>
  <si>
    <t>Grand Avenue at Norfolk Southern Railroad, LM 0.21 in Knoxville</t>
  </si>
  <si>
    <t>Donegan Crossing Rd</t>
  </si>
  <si>
    <t>0A427</t>
  </si>
  <si>
    <t>Donegan Crossing Road at CSX R/R, LM 0.92</t>
  </si>
  <si>
    <t>HSIP-R00S(541) (22LCOU-F3-002)</t>
  </si>
  <si>
    <t>From 4-H Lane to Baptist Camp Road</t>
  </si>
  <si>
    <t>Striping, Signage, Guardrail, and other safety improvements</t>
  </si>
  <si>
    <t>PHSIP-13(88) (68001-3258-94)</t>
  </si>
  <si>
    <t>Fayette, Madison, Henderson, Haywood, Humphreys, Dickson, Benton, Decatur, Carroll</t>
  </si>
  <si>
    <t>From the Shelby/Fayette County Line to near I-840 in Dickson County</t>
  </si>
  <si>
    <t>Expand the SMARTWAY system by installing fiber optic communications and deploying its devices, including CCTV cameras, DMS, road weather sensors, and connected vehicle roadside units.The ITS devices include CCTV Cameras, DMSs, road weather sensors, and connected vehicle roadside units.</t>
  </si>
  <si>
    <t>NH-I-9900(150) (99I040-F3-002)</t>
  </si>
  <si>
    <t>From Old Hickory Boulevard to Sumner County Line</t>
  </si>
  <si>
    <t>Near LM 10.26</t>
  </si>
  <si>
    <t>Drainage Study</t>
  </si>
  <si>
    <t>From Gainesboro City Limits to Brown Stafford Cemetery Lane</t>
  </si>
  <si>
    <t>PHSIP-85(47) (44006-3211-94)</t>
  </si>
  <si>
    <t>From near Vandy Avenue to near SR-14</t>
  </si>
  <si>
    <t>PHSIP-179(13) (84008-3222-94)</t>
  </si>
  <si>
    <t>M21LTHQ_C47I_SIGN REPAIR I-275, LM 1.22</t>
  </si>
  <si>
    <t>State Funded (47005-4162-04)</t>
  </si>
  <si>
    <t>M21LTHQ_C19I_SIGN REPAIR SR 6, LM 10.90</t>
  </si>
  <si>
    <t>State Funded (19024-4215-04)</t>
  </si>
  <si>
    <t>Hamill Rd</t>
  </si>
  <si>
    <t>04133</t>
  </si>
  <si>
    <t>Hamill Road at Norfolk Southern Railroad, LM 1.02 in Chattanooga</t>
  </si>
  <si>
    <t>HSIP-R-4133(11) (33960-2538-94)</t>
  </si>
  <si>
    <t>Jamestown:  Entrance Road, Parking Lot, and Apron Rehabilitation Preliminary Design</t>
  </si>
  <si>
    <t>State Funded (25555013521)</t>
  </si>
  <si>
    <t>Crossville: Obstruction Clearing</t>
  </si>
  <si>
    <t>State Funded (18555015221)</t>
  </si>
  <si>
    <t>Jacksboro: Drainage Improvements - Preliminary</t>
  </si>
  <si>
    <t>State Funded (07555014521)</t>
  </si>
  <si>
    <t>Lafayette: Runway &amp; Entrance Road Rehabilitation - Preliminary Design &amp; Engineering Report</t>
  </si>
  <si>
    <t>State Funded (56555054921)</t>
  </si>
  <si>
    <t>Active Transportation Counts</t>
  </si>
  <si>
    <t>Morristown Traffic Signal coordination and Complete Streets Plan-UTPG</t>
  </si>
  <si>
    <t>Highway System Access Manual Training</t>
  </si>
  <si>
    <t>MetroQuest Subscription</t>
  </si>
  <si>
    <t>Metro-led Downtown Neighborhood Traffic Project-UTPG</t>
  </si>
  <si>
    <t>City-Wide Classified Streets Plan for the city of Knoxville-UTPG</t>
  </si>
  <si>
    <t>Interchange Ramps at Kedron Road in Spring Hill</t>
  </si>
  <si>
    <t>Signalization of both Ramps</t>
  </si>
  <si>
    <t>NH-SIP-396(6) (60100-3212-14)</t>
  </si>
  <si>
    <t>(US-70), From near North Charlotte Street to near Spring Street in Dickson</t>
  </si>
  <si>
    <t>Upgrade the controller cabinet &amp; equipment including controller &amp; conflict monitor, signal heads, &amp; detection</t>
  </si>
  <si>
    <t>State Funded (22002-3257-04)</t>
  </si>
  <si>
    <t>Intersection at SR-281 (Center Hill Road), LM 12.37</t>
  </si>
  <si>
    <t>State Funded (08001-3256-04)</t>
  </si>
  <si>
    <t>(US-64/74), Intersection at Minnis Road Northeast</t>
  </si>
  <si>
    <t>Safety Improvements: signal head adjustments, installing new detection, and installing a dilemma zone detection log mile 3.58 to 3.68.</t>
  </si>
  <si>
    <t>State Funded (06006-3237-04)</t>
  </si>
  <si>
    <t xml:space="preserve">SR-333 </t>
  </si>
  <si>
    <t>Intersection at SR-334 (Louisville Road) and Topside Road, in Louisville</t>
  </si>
  <si>
    <t>Install traffic signal</t>
  </si>
  <si>
    <t>State Funded (05032-3213-04)</t>
  </si>
  <si>
    <t>(US-70), Intersection at Market Street in Crab Orchard</t>
  </si>
  <si>
    <t>Safety Improvements with Flashing Lights</t>
  </si>
  <si>
    <t>State Funded (18003-3244-04)</t>
  </si>
  <si>
    <t>(US-25W), Intersection at SR-116 (John McGee Blvd) in Caryville</t>
  </si>
  <si>
    <t>Signalization Modernization</t>
  </si>
  <si>
    <t>State Funded (07003-3250-04)</t>
  </si>
  <si>
    <t xml:space="preserve">SR-87 </t>
  </si>
  <si>
    <t>From SR-209 (Main Street) to SR-209 (Main Street) in Henning</t>
  </si>
  <si>
    <t>Upgrade traffic signals and pedestrian and ADA infrastructure</t>
  </si>
  <si>
    <t>STP-SIP-87(11) (49006-3243-14)</t>
  </si>
  <si>
    <t>Ryan Healey</t>
  </si>
  <si>
    <t>John C. Tune: JWN Redevelopment Phase 1: Apron Expansion, Entrance Road, 20 T-Hangars, 3 Box Hangars</t>
  </si>
  <si>
    <t>State Funded (19555079221)</t>
  </si>
  <si>
    <t>From Near SR-297 (South Main Street) to near Kentucky Street in Jellico</t>
  </si>
  <si>
    <t>Signal Modernization</t>
  </si>
  <si>
    <t>State Funded (07002-3248-04)</t>
  </si>
  <si>
    <t>at North Middle School in Decherd</t>
  </si>
  <si>
    <t>Safety Improvements and update current school zone flashers: removing the existing overhead sign/span wire assembly between the existing utility poles and then attaching a new overhead sign/span wire assembly to the existing utility poles. (Location 1 is log mile 9.84 and location 2 is 10.09 SR-16  Location 3 is log mile .20 and location 4 is .547 SR-127).</t>
  </si>
  <si>
    <t>State Funded (26013-3219-04)</t>
  </si>
  <si>
    <t>Intersection at SR-61 and Indian Ridge Road in Blaine</t>
  </si>
  <si>
    <t>State Funded (29001-3233-04)</t>
  </si>
  <si>
    <t>Intersection at Hawkins Crawford Road and Plunk Whitson Road</t>
  </si>
  <si>
    <t>Safety Improvements and installing a flashing intersection control beacon at SR-24 US-70N and Hawkins Crawford Road log mile 13.775.</t>
  </si>
  <si>
    <t>State Funded (71002-3226-04)</t>
  </si>
  <si>
    <t>Various Signalized Intersections along SR-135 and SR-136 in the City of Cookeville</t>
  </si>
  <si>
    <t>Safety Improvements Install Battery Backup</t>
  </si>
  <si>
    <t>State Funded (71952-3252-04)</t>
  </si>
  <si>
    <t>Portland Pedestrian Connector Project</t>
  </si>
  <si>
    <t>(E-Grants) The Portland Pedestrian Connector Project includes two separate sections of sidewalk extensions and provides a complete pedestrian connection from Portland High School and Portland Middle School to three separate residential areas. The Portland Pedestrian Connector Project would include approx. 5,300 linear feet of sidewalk, curb ramps, pavement marking upgrades, signage, stormwater improvements, and potential landscaping and pedestrian amenities. The proposed extensions will be along  Searcy Lane, from Portland High School to College St; College St, from Searcy Lane to Bonnie Dr; W. Market St, from WB Dye Rd to SR-52; SR-52, from W. Market St to Sandy Ave; Sandy Ave, from SR-52 to Oak St; Oak St, from Sandy Ave to Potts Ave.</t>
  </si>
  <si>
    <t>STP-M-9319(5) (83LPLM-F3-146)</t>
  </si>
  <si>
    <t>Interchange at SR-72 in Loudon</t>
  </si>
  <si>
    <t>Signalization and Intersection Improvements</t>
  </si>
  <si>
    <t>NH-SIP-I-75-2(45) (53002-3165-44)</t>
  </si>
  <si>
    <t>Near LM 16.20 (Slide Repair)</t>
  </si>
  <si>
    <t>State Funded (37012-4232-04)</t>
  </si>
  <si>
    <t>From near Boruff Road to near Casselberry Lane</t>
  </si>
  <si>
    <t>HSIP-331(9) (47S331-F3-003)</t>
  </si>
  <si>
    <t>Maggie Tyer</t>
  </si>
  <si>
    <t>Paris: Windsock, Remove and Replace</t>
  </si>
  <si>
    <t>State Funded (40555014521)</t>
  </si>
  <si>
    <t>Paris: Drainage Improvement Project</t>
  </si>
  <si>
    <t>State Funded (40555014621)</t>
  </si>
  <si>
    <t>Knoxville: Parking Garage Maintenance and Repairs</t>
  </si>
  <si>
    <t>State Funded (47555079221)</t>
  </si>
  <si>
    <t>Various Intersections along Nashville Pike (SR-6/US31E), Long Hollow Pike (SR-174), and SR-109</t>
  </si>
  <si>
    <t>**E-Grants** 2020 CMAQ Award: This project involves the installation of an intelligent transportation system at twenty-one (21) signalized intersections located primarily along Nashville Pike, Long Hollow Pike, and SR 109.</t>
  </si>
  <si>
    <t>CM-9306(23) (83LPLM-F3-149)</t>
  </si>
  <si>
    <t>UCHRA FFY2020; SFY2021 5311 TN2018-043-01 S&amp;F Capital, Operating, Project Admin, RTAP, Appalachian Operating</t>
  </si>
  <si>
    <t>State Funded (985311-S3-298)</t>
  </si>
  <si>
    <t>From Choctaw Ridge Road to South Mill Street</t>
  </si>
  <si>
    <t>HSIP-26(80) (21001-3281-94)</t>
  </si>
  <si>
    <t>(US-64), Intersection at Pulaski Highway, LM 24.24</t>
  </si>
  <si>
    <t>HSIP-15(219) (50S015-F3-002)</t>
  </si>
  <si>
    <t>ETHRA - FFY2020; SFY2021 5311 TN2018-043-01 S&amp;F Capital, Operating; Project Admin, RTAP, &amp; Appalachian Operating</t>
  </si>
  <si>
    <t>State Funded (985311-S3-303)</t>
  </si>
  <si>
    <t>GMTS FFY2020; SFY2021 5311 TN2018-043-01 Operating, RTAP, Appalachian Operating</t>
  </si>
  <si>
    <t>State Funded (785311-S3-069)</t>
  </si>
  <si>
    <t>PFMT - FFY 2020; SFY2021 5311 TN2018-043-01 S&amp;F Capital, RTAP &amp; Appalachian Capital</t>
  </si>
  <si>
    <t>State Funded (785311-S3-070)</t>
  </si>
  <si>
    <t>Knox County Countywide Transportation Plan</t>
  </si>
  <si>
    <t>The Countywide Transportation Study will develop a framework and priorities for transportation investments that address existing and proposed land use.A fiscally constrained and prioritized list of projects will be developed from this study by informing the local government of public priorities, network conditions, and forecasts for the future.</t>
  </si>
  <si>
    <t>Whiteville Recreational Trail Development</t>
  </si>
  <si>
    <t>TN-21RT(2) (35RTPR-F3-002)</t>
  </si>
  <si>
    <t>Tennessee Wildlife Resources Agency OHV9 Implementation</t>
  </si>
  <si>
    <t>OHV9 Implementation includes the continuation of renovations and improvements to approx. 19  miles of existing trails. Surface type will be dirt and gravel. Primary trails will be 8'-10' wide;  secondary trails will be narrower. Supplies, gravel, signs, tools, office supplies, equipment repair,  vehicle mileage, maps and indirect costs.</t>
  </si>
  <si>
    <t>TN-19RT(6) (76RTPR-F3-003)</t>
  </si>
  <si>
    <t>Montgomery Bell State Park</t>
  </si>
  <si>
    <t>Hard surface trail that is approx. 0.5 miles long by 8 feet wide, trail amenities fitness equipment,  supplies, signage, architectural engineering and grant administration.</t>
  </si>
  <si>
    <t>TN-19RT(7) (22RTPR-F3-002)</t>
  </si>
  <si>
    <t>Southern Appalachian Highlands Conservancy-Hampton Creek Cove State Natural Area-  Pedestrian Bridge Replacement</t>
  </si>
  <si>
    <t>Construction and installation of bridges, trail, stream and parking work, approx. one ADA  compliant parking space, supplies, architectural/engineering fees and grant administration.</t>
  </si>
  <si>
    <t>TN-19RT(10) (10RTPR-F3-002)</t>
  </si>
  <si>
    <t>Lock 4 Road</t>
  </si>
  <si>
    <t>0A393</t>
  </si>
  <si>
    <t>Lock 4 Road, From Nichols Lane to Olympic Way</t>
  </si>
  <si>
    <t>This project includes the construction of a multimodal trail along Lock-4 Road beginning at Nichols lane, converting to a sidewalk at the Access Road for the Boat Ramp and park entrance, and terminating at the Olympic Way/Lock 4 Park entrance intersection. Project features include culvert widening, components related to ADA compliance, and other pedestrian features.</t>
  </si>
  <si>
    <t>CM-9306(24) (83LPLM-F3-150)</t>
  </si>
  <si>
    <t>M22CMHQ_C44SR_SPCJACKSONCO</t>
  </si>
  <si>
    <t>State Funded (44CMA1-M3-007)</t>
  </si>
  <si>
    <t>M22CMHQ_C95SR_ROULEBANON</t>
  </si>
  <si>
    <t>State Funded (95CMA1-M3-009)</t>
  </si>
  <si>
    <t>Millington: Part 139 Tree Removal - Preliminary</t>
  </si>
  <si>
    <t>State Funded (79555078921)</t>
  </si>
  <si>
    <t>Dyersburg: Hangar Preservation: Assessment &amp; Design</t>
  </si>
  <si>
    <t>State Funded (23555014121)</t>
  </si>
  <si>
    <t>Covington: Security Improvements</t>
  </si>
  <si>
    <t>State Funded (84555014321)</t>
  </si>
  <si>
    <t>UCHRA - FFY2019; SFY2021 5317 - TN57X01402 S&amp;F Capital</t>
  </si>
  <si>
    <t>State Funded (985317-S3-051)</t>
  </si>
  <si>
    <t>M22CMHQ_C58SR_SPCSOUTHPITTSBURG</t>
  </si>
  <si>
    <t>State Funded (58CMA1-M3-012)</t>
  </si>
  <si>
    <t>M22CMHQ_C86SR_ROUERWIN</t>
  </si>
  <si>
    <t>State Funded (86CMA1-M3-027)</t>
  </si>
  <si>
    <t>M22CMHQ_C86I_SPCERWIN</t>
  </si>
  <si>
    <t>State Funded (86CMA1-M3-028)</t>
  </si>
  <si>
    <t>Greeneville: Rehabilitate T-Hangar Taxiway and APron Preliminary Design</t>
  </si>
  <si>
    <t>State Funded (30555016121)</t>
  </si>
  <si>
    <t>Greeneville:  Self-Fueling System/24 Hours</t>
  </si>
  <si>
    <t>State Funded (30555076221)</t>
  </si>
  <si>
    <t>Clifton: Apron Expansion for T-Hangar</t>
  </si>
  <si>
    <t>State Funded (91555072821)</t>
  </si>
  <si>
    <t>Rogersville: Maintenance Vehicle (Safety/Security)</t>
  </si>
  <si>
    <t>State Funded (37555033321)</t>
  </si>
  <si>
    <t>Smyrna:  Taxiway Repairs - Part 139 Discrepancy</t>
  </si>
  <si>
    <t>State Funded (75555076721)</t>
  </si>
  <si>
    <t>Interchange at SR 171 (Exit 226) Westbound Off Ramp</t>
  </si>
  <si>
    <t>Striping, Signage, Guardrail, Earthwork, and other safety improvements</t>
  </si>
  <si>
    <t>HSIP-I-40-5(152) (95I040-F3-002)</t>
  </si>
  <si>
    <t>Panther Creek Rd</t>
  </si>
  <si>
    <t>02614</t>
  </si>
  <si>
    <t>SA3408 (3) Panther Creek Road from SR 33 to Virginia State Line</t>
  </si>
  <si>
    <t>State Funded (34SAR1-S8-008)</t>
  </si>
  <si>
    <t>Fairfield Rd</t>
  </si>
  <si>
    <t>02380</t>
  </si>
  <si>
    <t>SA 6518 (3) Fairfield Rd from Mossy Grove Rd to LM 2.0</t>
  </si>
  <si>
    <t>State Funded (65SAR1-S8-012)</t>
  </si>
  <si>
    <t>RTA - SFY2021 IMPROVE Act - Capital Funds</t>
  </si>
  <si>
    <t>State Funded (98IMPV-S3-013)</t>
  </si>
  <si>
    <t>MTA - SFY2021 IMPROVE Act Capital</t>
  </si>
  <si>
    <t>State Funded (19IMPV-S3-008)</t>
  </si>
  <si>
    <t>M22CMHQ_C57SR_ROUJACKSON</t>
  </si>
  <si>
    <t>State Funded (57CMA1-M3-016)</t>
  </si>
  <si>
    <t>M22CMHQ_C57ISR_SPCJACKSON</t>
  </si>
  <si>
    <t>State Funded (57CMA1-M3-017)</t>
  </si>
  <si>
    <t>Clouse Hill Rd</t>
  </si>
  <si>
    <t>0A235</t>
  </si>
  <si>
    <t>SA 31010(2) Clouse Hill Rd from Chapman Chapel Rd to LM 4.197.</t>
  </si>
  <si>
    <t>State Funded (31SAR1-S8-020)</t>
  </si>
  <si>
    <t>Country Club Rd</t>
  </si>
  <si>
    <t>02200</t>
  </si>
  <si>
    <t>SA 93051(3) Country Club Rd from Lester Flatt Rd to US 70</t>
  </si>
  <si>
    <t>State Funded (93SAR1-S8-021)</t>
  </si>
  <si>
    <t>SA 93019 (1)(2) Country Club Rd from Sparta City Limits to Lester Flatt Rd</t>
  </si>
  <si>
    <t>State Funded (93SAR1-S8-022)</t>
  </si>
  <si>
    <t>Clifton: T-Hangar Construction</t>
  </si>
  <si>
    <t>State Funded (91555012921)</t>
  </si>
  <si>
    <t>Sevierville: Runway Relocation - Phase I - Environmental/Preliminary Engineering</t>
  </si>
  <si>
    <t>State Funded (78555070721)</t>
  </si>
  <si>
    <t>Tullahoma: North Taxiway Overlay - Construction Phase</t>
  </si>
  <si>
    <t>State Funded (16555019921)</t>
  </si>
  <si>
    <t>HickoryValley Rd</t>
  </si>
  <si>
    <t>02419</t>
  </si>
  <si>
    <t>SA 8710 (12) Hickory Valley Road from SR 33 to Walker Ford Road</t>
  </si>
  <si>
    <t>State Funded (87SAR1-S8-016)</t>
  </si>
  <si>
    <t>Dayton: Land Purchase - Vincent</t>
  </si>
  <si>
    <t>State Funded (72555014421)</t>
  </si>
  <si>
    <t>M22CMHQ_C37SR_ROUMTCARMEL</t>
  </si>
  <si>
    <t>State Funded (37CMA1-M3-023)</t>
  </si>
  <si>
    <t>M22CMHQ_C37SR_ROUROGERSVILLE</t>
  </si>
  <si>
    <t>State Funded (37CMA1-M3-024)</t>
  </si>
  <si>
    <t>M22CMHQ_C30SR_ROUGREENEVILLE</t>
  </si>
  <si>
    <t>State Funded (30CMA1-M3-006)</t>
  </si>
  <si>
    <t>M22CMHQ_C90SR_ROUJOHNSONCITY</t>
  </si>
  <si>
    <t>State Funded (90CMA1-M3-023)</t>
  </si>
  <si>
    <t>M22CMHQ_C90I_SPCJOHNSONCITY</t>
  </si>
  <si>
    <t>State Funded (90CMA1-M3-024)</t>
  </si>
  <si>
    <t>M22CMHQ_C82SR_ROUKINGSPORT</t>
  </si>
  <si>
    <t>State Funded (82CMA1-M3-023)</t>
  </si>
  <si>
    <t>M22CMHQ_C82SR_SPCKINGSPORT</t>
  </si>
  <si>
    <t>State Funded (82CMA1-M3-024)</t>
  </si>
  <si>
    <t>M22CMHQ_C90SR_ROUJONESBOROUGH</t>
  </si>
  <si>
    <t>State Funded (90CMA1-M3-025)</t>
  </si>
  <si>
    <t>M22CMHQ_C86I_SPCUNICOI</t>
  </si>
  <si>
    <t>State Funded (86CMA1-M3-029)</t>
  </si>
  <si>
    <t>MTA SFY2022 State Employee Transit Card Program</t>
  </si>
  <si>
    <t>State Funded (190416-S3-021)</t>
  </si>
  <si>
    <t>MATASFY2022 Employee Transit Card Program</t>
  </si>
  <si>
    <t>State Funded (790416-S3-016)</t>
  </si>
  <si>
    <t>Scattersville Rd</t>
  </si>
  <si>
    <t>02063</t>
  </si>
  <si>
    <t>SA 83014 (3) Scattersville Rd from Portland City Limits to Old SR-31 W #3</t>
  </si>
  <si>
    <t>State Funded (83SAR1-S8-022)</t>
  </si>
  <si>
    <t>Clearview Rd</t>
  </si>
  <si>
    <t>SA 83041 (3) Clearview Rd from SR-41 to New Deal-Potts Road</t>
  </si>
  <si>
    <t>State Funded (83SAR1-S8-023)</t>
  </si>
  <si>
    <t>Rapids Rd</t>
  </si>
  <si>
    <t>0B673</t>
  </si>
  <si>
    <t>SA 83059 (1) Rapids Road from SR 259 to Coker Ford Road</t>
  </si>
  <si>
    <t>State Funded (83SAR1-S8-024)</t>
  </si>
  <si>
    <t>MATA - SFY 2022 IMPROVE Act Capital Funds</t>
  </si>
  <si>
    <t>State Funded (79IMPV-S3-008)</t>
  </si>
  <si>
    <t>Old Highway 13</t>
  </si>
  <si>
    <t>00910</t>
  </si>
  <si>
    <t>SA43002 (10) Old Highway 13 from SR-13 to Bakerville Road</t>
  </si>
  <si>
    <t>State Funded (43SAR1-S8-014)</t>
  </si>
  <si>
    <t>M22LTHQ_C75I_SIGN REPAIR I-24 WB, LM 16.30</t>
  </si>
  <si>
    <t>State Funded (75I024-M3-003)</t>
  </si>
  <si>
    <t>Knoxville-Knox Co. MPC FFY2015; SFY2022 5303 TN2016-016 Planning Funds</t>
  </si>
  <si>
    <t>State Funded (475303-S3-018)</t>
  </si>
  <si>
    <t>Old Johnston Valley Rd</t>
  </si>
  <si>
    <t>0A516</t>
  </si>
  <si>
    <t>SA 7374 (1) Old Johnston Valley Rd from SR 1 to LM 2.27</t>
  </si>
  <si>
    <t>State Funded (73SAR1-S8-018)</t>
  </si>
  <si>
    <t>M21SAHQ_SWISR_TN_ER_SUPPLEMENTAL_MANUAL</t>
  </si>
  <si>
    <t>SA 0713 (1) Davis Creek Rd from Duff Road to White Oak Road</t>
  </si>
  <si>
    <t>State Funded (07SAR1-S8-016)</t>
  </si>
  <si>
    <t>Gassaway/Big Hill Road</t>
  </si>
  <si>
    <t>02151</t>
  </si>
  <si>
    <t>SA 08041 (1) Gassaway/Big Hill Road from LM 3.16 to SR-53</t>
  </si>
  <si>
    <t>State Funded (08SAR1-S8-012)</t>
  </si>
  <si>
    <t>M22CMHQ_C52SR_SPCLINCOLNCO</t>
  </si>
  <si>
    <t>State Funded (52CMA1-M3-009)</t>
  </si>
  <si>
    <t>M22CMHQ_C75SR_ROULAVERGNE</t>
  </si>
  <si>
    <t>State Funded (75CMA1-M3-030)</t>
  </si>
  <si>
    <t>M22CMHQ_C75SR_ROUMURFREESBORO</t>
  </si>
  <si>
    <t>State Funded (75CMA1-M3-031)</t>
  </si>
  <si>
    <t>M22CMHQ_C75SR_ROUSMYRNA</t>
  </si>
  <si>
    <t>State Funded (75CMA1-M3-032)</t>
  </si>
  <si>
    <t>Plunk Whitson Rd</t>
  </si>
  <si>
    <t>0A970</t>
  </si>
  <si>
    <t>SA 71014 (1) Plunk Whitson Rd from US 70N to Pippin Rd.</t>
  </si>
  <si>
    <t>State Funded (71SAR1-S8-019)</t>
  </si>
  <si>
    <t>Brotherton Mtn. Rd</t>
  </si>
  <si>
    <t>01016</t>
  </si>
  <si>
    <t>SA 71022 (2) Brotherton Mtn Rd from Buck Mtn Rd to Woodcliff Rd</t>
  </si>
  <si>
    <t>State Funded (71SAR1-S8-020)</t>
  </si>
  <si>
    <t>M22CMHQ_C75ISR_SPCRUTHERFORDCO</t>
  </si>
  <si>
    <t>State Funded (75CMA1-M3-033)</t>
  </si>
  <si>
    <t>Crisp Springs Rd</t>
  </si>
  <si>
    <t>02179</t>
  </si>
  <si>
    <t>SA 89009 (1) Crisp Springs Road from SR-1 to Short Mtn. Rd</t>
  </si>
  <si>
    <t>State Funded (89SAR1-S8-011)</t>
  </si>
  <si>
    <t>PFMT - SFY 2021 IMPROVE Act State Capital Funds</t>
  </si>
  <si>
    <t>State Funded (78IMPV-S3-006)</t>
  </si>
  <si>
    <t>Jackson Transit Authority FFY2014/ SFY2021 5307 TN90X379 State Funds</t>
  </si>
  <si>
    <t>State Funded (575307-S3-025)</t>
  </si>
  <si>
    <t>From north of SR-208 (Cleveland Street) to Chipman Road in Ripley</t>
  </si>
  <si>
    <t>HSIP-3(162) (49S003-F3-002)</t>
  </si>
  <si>
    <t>M22LTHQ_C19SR_SIGN REPAIR SR 6 SB, LM 16.70</t>
  </si>
  <si>
    <t>State Funded (19S006-M3-002)</t>
  </si>
  <si>
    <t>Hayes Denton Road</t>
  </si>
  <si>
    <t>0A185</t>
  </si>
  <si>
    <t>SA 60056 (1) Hayes Denton Road from SR-373 to Mooresville Pike</t>
  </si>
  <si>
    <t>State Funded (60SAR1-S8-012)</t>
  </si>
  <si>
    <t>MATA - SFY2022 IMPROVE Act State Capital Funds</t>
  </si>
  <si>
    <t>State Funded (79IMPV-S3-009)</t>
  </si>
  <si>
    <t>GMTS - SFY2022 IMPROVE Act State Capital Funds</t>
  </si>
  <si>
    <t>State Funded (78IMPV-S3-007)</t>
  </si>
  <si>
    <t>SWHRA FFY20; SFY22 - 5311 TN2018-043-01Fed/St. Planning Funds</t>
  </si>
  <si>
    <t>State Funded (985311-S3-304)</t>
  </si>
  <si>
    <t>(US-231), Intersection at SR-82 (Sawney Webb Memorial Highway)</t>
  </si>
  <si>
    <t>HSIP-10(86) (02S010-F3-002)</t>
  </si>
  <si>
    <t>M22CMHQ_C82SR_ROUBRISTOL</t>
  </si>
  <si>
    <t>State Funded (82CMA1-M3-025)</t>
  </si>
  <si>
    <t>SETHRA (CUATS) SFY2022 IMPROVE Act 2021 Grant - Award Capital Funds</t>
  </si>
  <si>
    <t>State Funded (06IMPV-S3-002)</t>
  </si>
  <si>
    <t>SETHRA - SFY2022 IMPROVE Act - 2021 Grant Award - Capital Funds</t>
  </si>
  <si>
    <t>State Funded (98IMPV-S3-014)</t>
  </si>
  <si>
    <t>M22CMHQ_C10SR_ROUELIZABETHTON</t>
  </si>
  <si>
    <t>State Funded (10CMA1-M3-009)</t>
  </si>
  <si>
    <t>City of Johnson City - FFY2008; SFY2022 - 5317 TNX57-X008 Fed/St Operating</t>
  </si>
  <si>
    <t>State Funded (905317-S3-011)</t>
  </si>
  <si>
    <t>Jackson Transit Authority FFY 2018-20 SFY2022 5339 TN2020-043-02 F/S Capital Funds</t>
  </si>
  <si>
    <t>State Funded (575339-S3-006)</t>
  </si>
  <si>
    <t>Murfreesboro FFY2018; SFY2022 - 5307 TN2021-001-01 State Capital Funds</t>
  </si>
  <si>
    <t>State Funded (755307-S3-031)</t>
  </si>
  <si>
    <t>M22CMHQ_C37SR_ROUCHURCHHILL</t>
  </si>
  <si>
    <t>State Funded (37CMA1-M3-025)</t>
  </si>
  <si>
    <t>Murfreesboro FFY2014-15 and 2017; FY2022 - 5307 TN2017-052-03 State Capital and Planning Funds</t>
  </si>
  <si>
    <t>State Funded (755307-S3-032)</t>
  </si>
  <si>
    <t>Knoxville Knox Co CAC - FFY2020 SFY2022 5307 TN2021-013 State Capital Funds</t>
  </si>
  <si>
    <t>State Funded (475307-S3-034)</t>
  </si>
  <si>
    <t>MATA FFY 2016-2018; SFY 2022 5339 - TN2017-040-02 State Capital Funds</t>
  </si>
  <si>
    <t>State Funded (795339-S3-006)</t>
  </si>
  <si>
    <t>Murfreesboro FFY2017 SFY2022 - 5339 - TN2018-032-02 State Capital Funds</t>
  </si>
  <si>
    <t>State Funded (755339-S3-003)</t>
  </si>
  <si>
    <t>M22CMHQ_C26SR_SPCFRANKLINCO</t>
  </si>
  <si>
    <t>State Funded (26CMA1-M3-007)</t>
  </si>
  <si>
    <t>near MM 95 (Longitudinal Cable Barrier)</t>
  </si>
  <si>
    <t>Striping, Signage, Cable Barrier, and other safety improvements</t>
  </si>
  <si>
    <t>HSIP-I-24-2(187) (75I024-F3-004)</t>
  </si>
  <si>
    <t>From near Pennington Road to near Industrial Road</t>
  </si>
  <si>
    <t>HSIP-3(163) (49S003-F3-003)</t>
  </si>
  <si>
    <t>Jamestown:  Grounds Maintenance Equipment</t>
  </si>
  <si>
    <t>State Funded (25555033621)</t>
  </si>
  <si>
    <t>UCHRA - FFY2020; SFY2022 - 5311 TN2018-043-01 Fed/St. Planning Funds</t>
  </si>
  <si>
    <t>State Funded (985311-S3-305)</t>
  </si>
  <si>
    <t>From Boy Scout Road to Thrasher Pike</t>
  </si>
  <si>
    <t>HSIP-319(16) (33S319-F3-002)</t>
  </si>
  <si>
    <t>Clarksville: FY2022 Airport Maintenance</t>
  </si>
  <si>
    <t>State Funded (63555075922)</t>
  </si>
  <si>
    <t>SWHRA FFY2019; SFY2022 5339(B) TN2021-011 Fed &amp; St Capital Funds</t>
  </si>
  <si>
    <t>State Funded (985339-S3-034)</t>
  </si>
  <si>
    <t>Gallatin: Rehabilitate Hangar</t>
  </si>
  <si>
    <t>State Funded (83555012521)</t>
  </si>
  <si>
    <t>MCHRA FFY2019; SFY2022 5339(B) TN2021-011 F/S Capital Funding</t>
  </si>
  <si>
    <t>State Funded (985339-S3-035)</t>
  </si>
  <si>
    <t>NWTHRA - FFY2019; SFY2022 5339(B) TN2021-011 F&amp;S Capital Funds</t>
  </si>
  <si>
    <t>State Funded (985339-S3-036)</t>
  </si>
  <si>
    <t>Linden: Runway Rehabilitation (Design)</t>
  </si>
  <si>
    <t>State Funded (68555012821)</t>
  </si>
  <si>
    <t>Paris: Security System Upgrade</t>
  </si>
  <si>
    <t>State Funded (40555014721)</t>
  </si>
  <si>
    <t>Selmer: Fuel Card Read (Chip Enabled)</t>
  </si>
  <si>
    <t>State Funded (55555075221)</t>
  </si>
  <si>
    <t>Union City: Tree Clearing Easement Purchase &amp; Tree Removal</t>
  </si>
  <si>
    <t>State Funded (66555018521)</t>
  </si>
  <si>
    <t>Huntsville Hill Road</t>
  </si>
  <si>
    <t>02385</t>
  </si>
  <si>
    <t>SA 7608 (4) Huntsville Hill Road from Huntsville City Limts to SR 456</t>
  </si>
  <si>
    <t>State Funded (76SAR1-S8-016)</t>
  </si>
  <si>
    <t>FTHRA FFY2019; SFY2022 5339(B) TN2021-011 F/S Capital Funds</t>
  </si>
  <si>
    <t>State Funded (985339-S3-037)</t>
  </si>
  <si>
    <t>SCTDD FFY2019; SFY2022 - 5339(B) TN2021-011 F/S Capital Funds</t>
  </si>
  <si>
    <t>State Funded (985339-S3-038)</t>
  </si>
  <si>
    <t>ETHRA FFY2019; SFY2022 5339B TN2021-011 F/S Capital Funds</t>
  </si>
  <si>
    <t>State Funded (985339-S3-039)</t>
  </si>
  <si>
    <t>SETHRA FFY2019; SFY2022 - 5339(B) TN2021-011 F/S Capital Funds</t>
  </si>
  <si>
    <t>State Funded (985339-S3-040)</t>
  </si>
  <si>
    <t>UCHRA FFY20119; SFY2022 5339(B) TN2021-011 F/S Capital Funds</t>
  </si>
  <si>
    <t>State Funded (985339-S3-041)</t>
  </si>
  <si>
    <t>Dickson: FY2022 Airport Maintenance</t>
  </si>
  <si>
    <t>State Funded (22555076122)</t>
  </si>
  <si>
    <t>Gallatin: FY2022 Airport Maintenance</t>
  </si>
  <si>
    <t>State Funded (83555072622)</t>
  </si>
  <si>
    <t>McKinnon: FY2022 Airport Maintenance</t>
  </si>
  <si>
    <t>State Funded (42555071222)</t>
  </si>
  <si>
    <t>Paris: FY2022 Airport Maintenance</t>
  </si>
  <si>
    <t>State Funded (40555074822)</t>
  </si>
  <si>
    <t>Springfield: FY2022 Airport Maintenance</t>
  </si>
  <si>
    <t>State Funded (74555077122)</t>
  </si>
  <si>
    <t>Union City: FY2022 Airport Maintenance</t>
  </si>
  <si>
    <t>State Funded (66555078622)</t>
  </si>
  <si>
    <t>Waverly: FY2022 Airport Maintenance</t>
  </si>
  <si>
    <t>State Funded (43555074022)</t>
  </si>
  <si>
    <t>Beech River: FY2022 Airport Maintenance</t>
  </si>
  <si>
    <t>State Funded (39555074922)</t>
  </si>
  <si>
    <t>Bolivar: FY2022 Airport Maintenance</t>
  </si>
  <si>
    <t>State Funded (35555074522)</t>
  </si>
  <si>
    <t>Clifton: FY2022 Airport Maintenance</t>
  </si>
  <si>
    <t>State Funded (91555073022)</t>
  </si>
  <si>
    <t>Hohenwald: FY2022 Airport Maintenance</t>
  </si>
  <si>
    <t>State Funded (51555072522)</t>
  </si>
  <si>
    <t>Humboldt: FY2022 Airport Maintenance</t>
  </si>
  <si>
    <t>State Funded (27555075222)</t>
  </si>
  <si>
    <t>Jackson: FY2022 Airport Maintenance</t>
  </si>
  <si>
    <t>State Funded (57555073922)</t>
  </si>
  <si>
    <t>Linden: FY2022 Airport Miaintenance</t>
  </si>
  <si>
    <t>State Funded (68555072922)</t>
  </si>
  <si>
    <t>Savannah: FY2022 Airport Maintenance</t>
  </si>
  <si>
    <t>State Funded (36555077022)</t>
  </si>
  <si>
    <t>Selmer: FY2022 Airport Maintenance</t>
  </si>
  <si>
    <t>State Funded (55555075322)</t>
  </si>
  <si>
    <t>Somerville: FY2022 Airport Maintenance</t>
  </si>
  <si>
    <t>State Funded (24555074622)</t>
  </si>
  <si>
    <t>Jackson Transit Auth. FFY 2017&amp; 2019; SFY2022 5339(B) TN2021-018 State Capital Funds</t>
  </si>
  <si>
    <t>State Funded (575339-S3-007)</t>
  </si>
  <si>
    <t>M22CMHQ_C45SR_ROUJEFFERSONCITY</t>
  </si>
  <si>
    <t>State Funded (45CMA1-M3-024)</t>
  </si>
  <si>
    <t>M22CMHQ_C39SR_ROULEXINGTON</t>
  </si>
  <si>
    <t>State Funded (39CMA1-M3-009)</t>
  </si>
  <si>
    <t>Centerville: FY2022 Airport Maintenance</t>
  </si>
  <si>
    <t>State Funded (41555074322)</t>
  </si>
  <si>
    <t>Camden: FY2022 Airport Maiintenance</t>
  </si>
  <si>
    <t>State Funded (03555073222)</t>
  </si>
  <si>
    <t>Covington: FY2022 Airport Maintenance</t>
  </si>
  <si>
    <t>State Funded (84555074422)</t>
  </si>
  <si>
    <t>Dyersburg: FY2022 Airport Maintenance</t>
  </si>
  <si>
    <t>State Funded (23555074222)</t>
  </si>
  <si>
    <t>Halls: FY2022 Airport Maintenance</t>
  </si>
  <si>
    <t>State Funded (49555073122)</t>
  </si>
  <si>
    <t>Huntington: FY2022 Airport Maintenance</t>
  </si>
  <si>
    <t>State Funded (09555073822)</t>
  </si>
  <si>
    <t>Columbia: FY22 Airport Maintenance</t>
  </si>
  <si>
    <t>State Funded (60555075822)</t>
  </si>
  <si>
    <t>Jamestown: FY22 Airport Maintenance</t>
  </si>
  <si>
    <t>State Funded (25555073722)</t>
  </si>
  <si>
    <t>Lafayette: FY22 Airport Maintenance</t>
  </si>
  <si>
    <t>State Funded (56555075022)</t>
  </si>
  <si>
    <t>Lebanon: FY22 Airport Maintenance</t>
  </si>
  <si>
    <t>State Funded (95555077222)</t>
  </si>
  <si>
    <t>Memphis-Baker: FY2022 Airport Maintenance</t>
  </si>
  <si>
    <t>State Funded (79555078722)</t>
  </si>
  <si>
    <t>Livingston: FY22 Airport Maintenance</t>
  </si>
  <si>
    <t>State Funded (67555074222)</t>
  </si>
  <si>
    <t>Murfreesboro: FY22 Airport Maintenance</t>
  </si>
  <si>
    <t>State Funded (75555076822)</t>
  </si>
  <si>
    <t>Memphis-Spain: FY2022 Airport Maintenance</t>
  </si>
  <si>
    <t>State Funded (79555078822)</t>
  </si>
  <si>
    <t>Nashville (JWN): FY22 Airport Maintenance</t>
  </si>
  <si>
    <t>State Funded (19555079322)</t>
  </si>
  <si>
    <t>Trenton: FY2022 Airport Maintenance</t>
  </si>
  <si>
    <t>State Funded (27555075722)</t>
  </si>
  <si>
    <t>Portland: FY22 Airport Maintenance</t>
  </si>
  <si>
    <t>State Funded (83555072422)</t>
  </si>
  <si>
    <t>Millington: FY2022 Airport Maintenance</t>
  </si>
  <si>
    <t>State Funded (79555079022)</t>
  </si>
  <si>
    <t>Smyrna: FY22 Airport Maintenance</t>
  </si>
  <si>
    <t>State Funded (75555076922)</t>
  </si>
  <si>
    <t>Various Streets in Dyersburg</t>
  </si>
  <si>
    <t>The project will mill and overlay South King Street, From West Cedar Street to West Court Street;  North King Avenue, From West Court Street to Tucker Street; South Mill Avenue, From West Cedar Street to Masonic Street; North Mill Avenue, From Masonic Street to McGaughey Street; South Main Avenue, From railroad crossing to East Market Street;  West Market Street, from South King Avenue to West Market Street and South Mill Avenue; West Court Street, From South Mill Avenue to South King Avenue; Overlay only from Pioneer Road to Saint John Avenue; Hornbrook Street, from Highway 51 Bypass to Wabash Avenue; Jackson Street, From Wabash Avenue to South Connell Avenue; West Market Street, From South Connell Avenue to Lake Road</t>
  </si>
  <si>
    <t>STP-M-9404(18) (23LPLM-F3-041)</t>
  </si>
  <si>
    <t>M22CMHQ_C19ISR_SPCGOODLETTSVILLE</t>
  </si>
  <si>
    <t>State Funded (19CMA1-M3-009)</t>
  </si>
  <si>
    <t>Chipman Rd</t>
  </si>
  <si>
    <t>SA 49018 (1) Chipman Rd SR-209 to 0.55 miles North of SR-209</t>
  </si>
  <si>
    <t>State Funded (49SAR1-S8-018)</t>
  </si>
  <si>
    <t>Hyndsver Rd</t>
  </si>
  <si>
    <t>01612</t>
  </si>
  <si>
    <t>SA 92021 (8) Hyndsver Rd from Ralston Rd to Weakley Rd</t>
  </si>
  <si>
    <t>State Funded (92SAR1-S8-036)</t>
  </si>
  <si>
    <t>Pisgah Matheny Rd</t>
  </si>
  <si>
    <t>SA 92043 (3) Pisgah Matheny Rd (Lee Rd) from SA 92021 to SR-118</t>
  </si>
  <si>
    <t>State Funded (92SAR1-S8-037)</t>
  </si>
  <si>
    <t>Athens: FY2022 Airport Maintenance</t>
  </si>
  <si>
    <t>State Funded (54555076022)</t>
  </si>
  <si>
    <t>Cleveland: FY2022 Airport Maintenance</t>
  </si>
  <si>
    <t>State Funded (06555077522)</t>
  </si>
  <si>
    <t>Collegedale: FY2022 Airport Maintenance</t>
  </si>
  <si>
    <t>State Funded (33555073722)</t>
  </si>
  <si>
    <t>Copperhill: FY2022 Airport Maintenance</t>
  </si>
  <si>
    <t>State Funded (70555072122)</t>
  </si>
  <si>
    <t>Dayton: FY2022 Airport Maintenance</t>
  </si>
  <si>
    <t>State Funded (72555074522)</t>
  </si>
  <si>
    <t>Fayetteville: FY2022 Airport Maintenance</t>
  </si>
  <si>
    <t>State Funded (52555076822)</t>
  </si>
  <si>
    <t>Jasper: FY2022 Airport Maintenance</t>
  </si>
  <si>
    <t>State Funded (58555073722)</t>
  </si>
  <si>
    <t>Lawrenceburg: FY2022 Airport Maintenance</t>
  </si>
  <si>
    <t>State Funded (50555077422)</t>
  </si>
  <si>
    <t>Lewisburg: FY2022 Airport Maintenance</t>
  </si>
  <si>
    <t>State Funded (59555075322)</t>
  </si>
  <si>
    <t>McMinnville: FY2022 Airport Maintenance</t>
  </si>
  <si>
    <t>State Funded (89555077722)</t>
  </si>
  <si>
    <t>Pulaski: FY2022 Airport Maintenance</t>
  </si>
  <si>
    <t>State Funded (28555073622)</t>
  </si>
  <si>
    <t>Sewanee: FY2022 Airport Maintenance</t>
  </si>
  <si>
    <t>State Funded (26555070522)</t>
  </si>
  <si>
    <t>Shelbyville: FY2022 Airport Maintenance</t>
  </si>
  <si>
    <t>State Funded (02555074522)</t>
  </si>
  <si>
    <t>Tullahoma: FY2022 Airport Maintenance</t>
  </si>
  <si>
    <t>State Funded (16555070022)</t>
  </si>
  <si>
    <t>Winchester: FY2022 Airport Maintenance</t>
  </si>
  <si>
    <t>State Funded (26555070622)</t>
  </si>
  <si>
    <t>Various State Aid Routes</t>
  </si>
  <si>
    <t>SA 1400 (2) Various State Aid Routes</t>
  </si>
  <si>
    <t>State Funded (14SAR1-S8-017)</t>
  </si>
  <si>
    <t>(US-70/79), From Near Popular Springs Drive to Tipton County Line</t>
  </si>
  <si>
    <t>HSIP-1(448) (24S001-F3-002)</t>
  </si>
  <si>
    <t>(US-70/79), Intersection at Poplar Springs Loop</t>
  </si>
  <si>
    <t>Realign Intersection</t>
  </si>
  <si>
    <t>HSIP-1(459) (24S001-F3-003)</t>
  </si>
  <si>
    <t>05732</t>
  </si>
  <si>
    <t>Skyhawk Pkwy, From SR-216 to Old Fulton Road in Martin</t>
  </si>
  <si>
    <t>HSIP-5732(12) (925732-F3-002)</t>
  </si>
  <si>
    <t>MCHRA - FFY2019; SFY2022 - 5310 TN-2018-042 State/Federal Capital</t>
  </si>
  <si>
    <t>State Funded (985310-S3-022)</t>
  </si>
  <si>
    <t>M22CMHQ_C84SR_ROUCOVINGTON</t>
  </si>
  <si>
    <t>State Funded (84CMA1-M3-009)</t>
  </si>
  <si>
    <t>Shelbyville: Mowing Equipment</t>
  </si>
  <si>
    <t>State Funded (02555034421)</t>
  </si>
  <si>
    <t>Gainesboro: FY2022 Airport Maintenance</t>
  </si>
  <si>
    <t>State Funded (44555072222)</t>
  </si>
  <si>
    <t>Elizabethton: FY2022 Airport Maintenance</t>
  </si>
  <si>
    <t>State Funded (10555075022)</t>
  </si>
  <si>
    <t>Jacksboro: FY2022 Airport Maintenance</t>
  </si>
  <si>
    <t>State Funded (07555074622)</t>
  </si>
  <si>
    <t>Rogersville: FY2022 Airport Maintenance</t>
  </si>
  <si>
    <t>State Funded (37555073422)</t>
  </si>
  <si>
    <t>Madisonville: FY2022 Airport Maintenance</t>
  </si>
  <si>
    <t>State Funded (62555073722)</t>
  </si>
  <si>
    <t>Crossville: FY2022 Airport Maintenance</t>
  </si>
  <si>
    <t>State Funded (18555075322)</t>
  </si>
  <si>
    <t>Greeneville: FY2022 Airport Maintenance</t>
  </si>
  <si>
    <t>State Funded (30555076322)</t>
  </si>
  <si>
    <t>Knoxville: FY2022 Airport Maintenance</t>
  </si>
  <si>
    <t>State Funded (47555079422)</t>
  </si>
  <si>
    <t>Morristown: FY2022 Airport Maintenance</t>
  </si>
  <si>
    <t>State Funded (32555077022)</t>
  </si>
  <si>
    <t>Mountain City: FY2022 Airport Maintenance</t>
  </si>
  <si>
    <t>State Funded (46555073322)</t>
  </si>
  <si>
    <t>New Tazewell: FY2022 Airport Maintenance</t>
  </si>
  <si>
    <t>State Funded (13555074722)</t>
  </si>
  <si>
    <t>Oneida: FY2022 Airport Maintenance</t>
  </si>
  <si>
    <t>State Funded (76555074622)</t>
  </si>
  <si>
    <t>Rockwood: FY2022 Airport Maintenance</t>
  </si>
  <si>
    <t>State Funded (73555073922)</t>
  </si>
  <si>
    <t>Sevierville: FY2022 Airport Maintenance</t>
  </si>
  <si>
    <t>State Funded (78555070822)</t>
  </si>
  <si>
    <t>Smithville: FY2022 Airport Maintenance</t>
  </si>
  <si>
    <t>State Funded (21555074422)</t>
  </si>
  <si>
    <t>Sparta: FY2022 Airport Maintenance</t>
  </si>
  <si>
    <t>State Funded (93555076622)</t>
  </si>
  <si>
    <t>Sulphur Springs Road</t>
  </si>
  <si>
    <t>01055</t>
  </si>
  <si>
    <t>SA 75025(1), Sulphur Springs Road from Timberlake Drive to Hickory Lane</t>
  </si>
  <si>
    <t>State Funded (75SAR1-S8-013)</t>
  </si>
  <si>
    <t>From SR-26 to SR-264</t>
  </si>
  <si>
    <t>HSIP-96(64) (21S096-F3-002)</t>
  </si>
  <si>
    <t>From Near Pikeville City Limits to Near Rocky Branch</t>
  </si>
  <si>
    <t>HSIP-28(83) (04S028-F3-002)</t>
  </si>
  <si>
    <t>Oak Ridge: Preliminary Engineering</t>
  </si>
  <si>
    <t>State Funded (01555071121)</t>
  </si>
  <si>
    <t>Delta HRA - FFY2021; SFY2022 - 5311 - TN2021-020 - S&amp;F Operating, Project Admin &amp; RTAP</t>
  </si>
  <si>
    <t>State Funded (985311-S3-306)</t>
  </si>
  <si>
    <t>Graceland Ln</t>
  </si>
  <si>
    <t>0A549</t>
  </si>
  <si>
    <t>Graceland Lane at Norfolk Southern Railroad, LM 0.22 near Greeneville</t>
  </si>
  <si>
    <t>W Gray St</t>
  </si>
  <si>
    <t>0A728</t>
  </si>
  <si>
    <t>West Gray Street at CSX R/R, LM 0.157 in Gallatin</t>
  </si>
  <si>
    <t>HSIP-R00S(542) (83LCIT-F3-002)</t>
  </si>
  <si>
    <t>Main St</t>
  </si>
  <si>
    <t>01474</t>
  </si>
  <si>
    <t>Main Street at CSX Railroad, LM 0.57 in Mason</t>
  </si>
  <si>
    <t>Sevier St</t>
  </si>
  <si>
    <t>0B456</t>
  </si>
  <si>
    <t>Sevier St at Norfolk Southern Railroad, LM 0.083 in Johnson City</t>
  </si>
  <si>
    <t>Roan St</t>
  </si>
  <si>
    <t>03992</t>
  </si>
  <si>
    <t>Roan Street at Norfolk Southern Railroad, LM 1.23 in Johnson City</t>
  </si>
  <si>
    <t>Perma Rd</t>
  </si>
  <si>
    <t>0C348</t>
  </si>
  <si>
    <t>Perma R Road at Norfolk Southern Railroad, LM 0.065 in Johnson City</t>
  </si>
  <si>
    <t>FTHRA FFY2021; SFY2022 5311 - TN2021-020 S&amp;F Operating, Project Admin, RTAP, and Appalachian Operating</t>
  </si>
  <si>
    <t>State Funded (985311-S3-307)</t>
  </si>
  <si>
    <t>SWHRA - FFY2021; SFY2022 - 5311 - TN2021-020 - 5311 S&amp;F Capital, Operating, Project Adm, and RTAP</t>
  </si>
  <si>
    <t>State Funded (985311-S3-308)</t>
  </si>
  <si>
    <t>Lawrenceburg: ALP &amp; AGIS with Narrative</t>
  </si>
  <si>
    <t>State Funded (50555017321)</t>
  </si>
  <si>
    <t>ETHRA FFY2021 SFY2022 - 5311 - TN2021-020 S&amp;F Capital, Operating, Project Adm, RTAP, Appalachian Operating</t>
  </si>
  <si>
    <t>State Funded (985311-S3-309)</t>
  </si>
  <si>
    <t>Clifton: ACRGP Funding</t>
  </si>
  <si>
    <t>State Funded (91555013122)</t>
  </si>
  <si>
    <t>Lafayette: ACRGP Funding</t>
  </si>
  <si>
    <t>State Funded (56555015122)</t>
  </si>
  <si>
    <t>Lebanon: ACRGP Funding</t>
  </si>
  <si>
    <t>State Funded (95555017322)</t>
  </si>
  <si>
    <t>Livingston: ACRGP Funding</t>
  </si>
  <si>
    <t>State Funded (67555014322)</t>
  </si>
  <si>
    <t>Savannah: ACRGP Funding</t>
  </si>
  <si>
    <t>State Funded (36555017122)</t>
  </si>
  <si>
    <t>Somerville: ACRGP Funding</t>
  </si>
  <si>
    <t>State Funded (24555014722)</t>
  </si>
  <si>
    <t>Smyrna: ACRGP Funding</t>
  </si>
  <si>
    <t>State Funded (75555017022)</t>
  </si>
  <si>
    <t>Smyrna: ACRGP FCT Funding</t>
  </si>
  <si>
    <t>State Funded (75555017122)</t>
  </si>
  <si>
    <t>MCHRA - FFY2021; SFY2022 5311 - TN2021-020 S&amp;F Operating; Project Admin &amp; RTAP</t>
  </si>
  <si>
    <t>State Funded (985311-S3-310)</t>
  </si>
  <si>
    <t>NWTHRA FFY2021; SFY2022 - 5311 - TN2021-020 S&amp;F Operating, Project Admin, and RTAP</t>
  </si>
  <si>
    <t>State Funded (985311-S3-311)</t>
  </si>
  <si>
    <t>Jasper: ACRGP</t>
  </si>
  <si>
    <t>State Funded (58555013822)</t>
  </si>
  <si>
    <t>SCTDD - FFY2021; SFY2022 - 5311 - TN2021-020 - S&amp;F Operating, Project Admin, RTAP &amp; Appalachian Operating</t>
  </si>
  <si>
    <t>State Funded (985311-S3-312)</t>
  </si>
  <si>
    <t>PFMT - FFY2019; SFY2022 - 5311 - TN2021-020 S&amp;F Capital, RTAP, and Appalachian Capital</t>
  </si>
  <si>
    <t>State Funded (785311-S3-071)</t>
  </si>
  <si>
    <t>GMTS - FFY2021; SFY2022 - 5311 - TN2021-020 S&amp;F Operating, RTAP &amp; Appalachian Operating</t>
  </si>
  <si>
    <t>State Funded (785311-S3-072)</t>
  </si>
  <si>
    <t>UCHRA FFY2019; SFY2022 - 5311 TN2021-020 S&amp;F Capital, Operating, Pr. Admin, RTAP &amp; Appalachian Operating</t>
  </si>
  <si>
    <t>State Funded (985311-S3-313)</t>
  </si>
  <si>
    <t>Pulaski: ACRGP</t>
  </si>
  <si>
    <t>State Funded (28555013722)</t>
  </si>
  <si>
    <t>Winchester: ACRGP</t>
  </si>
  <si>
    <t>State Funded (26555010722)</t>
  </si>
  <si>
    <t>SETHRA FFY2021 SFY2022 - 5311 - TN2021-020 S&amp;F Capital, Operating, Project Admin, RTAP &amp; Appalachian Operating</t>
  </si>
  <si>
    <t>State Funded (985311-S3-314)</t>
  </si>
  <si>
    <t>Hickory Valley Recreational Trail Development Project-Hickory Valley-2018-3555 RTP</t>
  </si>
  <si>
    <t>ADA complaint hard surfaced trail approx. 4,400 ft. long and 8 ft. wide that circles an abandoned railroad bed and existing landscaping, incl. two crosswalks with striping and signs across two roads connecting the businesses and residences, land, A/E fees and Grant Administration.</t>
  </si>
  <si>
    <t>TN-19RT(12) (35RTPR-F3-003)</t>
  </si>
  <si>
    <t>E Dumplin Valley Road</t>
  </si>
  <si>
    <t>02494</t>
  </si>
  <si>
    <t>SA 7808 (4) E Dumplin Valley Road from Sevierville City Limits to Jefferson County Line</t>
  </si>
  <si>
    <t>State Funded (78SAR1-S8-015)</t>
  </si>
  <si>
    <t>M22CMHQ_C49SR_ROURIPLEY</t>
  </si>
  <si>
    <t>State Funded (49CMA1-M3-009)</t>
  </si>
  <si>
    <t>M22CMHQ_C73SR_ROUHARRIMAN</t>
  </si>
  <si>
    <t>State Funded (73CMA1-M3-022)</t>
  </si>
  <si>
    <t>City of Knoxville - FFY2018; SFY2022 - 5307 STP - TN2018-051 - State Capital</t>
  </si>
  <si>
    <t>State Funded (47STPX-S3-016)</t>
  </si>
  <si>
    <t>SWHRA - FFY2014; SFY2022 - 5311 - TN18-X033 - Fed RTAP Funds</t>
  </si>
  <si>
    <t>State Funded (985311-S3-315)</t>
  </si>
  <si>
    <t>City of Pigeon Forge SFY2022 - 2019 IMPROVE Act Grant S Capital</t>
  </si>
  <si>
    <t>State Funded (78IMPV-S3-008)</t>
  </si>
  <si>
    <t>Sparta: Fuel Farm Replacement, Jet and Avgas Tank (Phase 3)</t>
  </si>
  <si>
    <t>State Funded (93555076722)</t>
  </si>
  <si>
    <t>Sevierville: Runway 10 Obstruction Clearing</t>
  </si>
  <si>
    <t>State Funded (78555070922)</t>
  </si>
  <si>
    <t>M22CMHQ_C01SR_ROUOLIVERSPRINGS</t>
  </si>
  <si>
    <t>State Funded (01CMA1-M3-017)</t>
  </si>
  <si>
    <t>Rural ITS deployment in multiple locations</t>
  </si>
  <si>
    <t>9 CCTV Cameras, 9 DMS , 8 Radar/RSU Units, 7 Roadway Weather Information System Sensors</t>
  </si>
  <si>
    <t>Intelligent Trans. System</t>
  </si>
  <si>
    <t>State Funded (99BVAR-S3-003)</t>
  </si>
  <si>
    <t>M22CMHQ_C02SR_ROUSHELBYVILLE</t>
  </si>
  <si>
    <t>State Funded (02CMA1-M3-009)</t>
  </si>
  <si>
    <t>Scotts Hill 2018 RTP Scotts Hill Recreational Trail</t>
  </si>
  <si>
    <t>The existing trail at Scotts Hill City Park is 8 ft. width by 1279 ft. The trail has edge cracks and is in need of repairs &amp; repaving. Adding length (8'wide)to existing trail to make it 1320 feet in total, 2)remove the existing trail segment to allow for the extension, 3)repair and repave the entire 8' wide trail for an enhanced walking track.</t>
  </si>
  <si>
    <t>TN-19RT(13) (39RTPR-F3-002)</t>
  </si>
  <si>
    <t>Carney Winters Road</t>
  </si>
  <si>
    <t>0A144</t>
  </si>
  <si>
    <t>SA 11019 (2) Carney Winters Road from SR-249 to Old Clarksville Pike</t>
  </si>
  <si>
    <t>State Funded (11SAR1-S8-009)</t>
  </si>
  <si>
    <t>M22CMHQ_C45SR_ROUNEWMARKET</t>
  </si>
  <si>
    <t>State Funded (45CMA1-M3-025)</t>
  </si>
  <si>
    <t>Interchange at SR-205 (Airline Road) in Arlington</t>
  </si>
  <si>
    <t>Dumbbell Roundabout</t>
  </si>
  <si>
    <t>Cheatham Cty SFY 2022 / Repayment of Loan</t>
  </si>
  <si>
    <t>State Funded (98RR22-S3-002)</t>
  </si>
  <si>
    <t>NERA SFY2022 / Repayment of Loan</t>
  </si>
  <si>
    <t>State Funded (95RR22-S3-002)</t>
  </si>
  <si>
    <t>M22CMHQ_C53SR_ROULOUDON</t>
  </si>
  <si>
    <t>State Funded (53CMA1-M3-012)</t>
  </si>
  <si>
    <t xml:space="preserve">SR-168 </t>
  </si>
  <si>
    <t>From Heatherton Way to Near Circle Oak Drive</t>
  </si>
  <si>
    <t>HSIP-168(15) (47S168-F3-002)</t>
  </si>
  <si>
    <t>E2357 Aviation Professional Services - Barge</t>
  </si>
  <si>
    <t>State Funded (99555131821)</t>
  </si>
  <si>
    <t>E2358: Aviation Professional Services - Garver</t>
  </si>
  <si>
    <t>State Funded (99555131921)</t>
  </si>
  <si>
    <t>Madisonville: ACRGP Funding</t>
  </si>
  <si>
    <t>State Funded (62555013822)</t>
  </si>
  <si>
    <t>New Tazewell: ACRGP Funding</t>
  </si>
  <si>
    <t>State Funded (13555014822)</t>
  </si>
  <si>
    <t>Oneida: ACRGP Funding</t>
  </si>
  <si>
    <t>State Funded (76555014722)</t>
  </si>
  <si>
    <t>Smithville: ACRGP Funding</t>
  </si>
  <si>
    <t>State Funded (21555014522)</t>
  </si>
  <si>
    <t>Elizabethton: ACRGP Funding</t>
  </si>
  <si>
    <t>State Funded (10555015122)</t>
  </si>
  <si>
    <t>Rogersville: ACRGP Funding</t>
  </si>
  <si>
    <t>State Funded (37555013522)</t>
  </si>
  <si>
    <t>Lays Gap Road</t>
  </si>
  <si>
    <t>0A026</t>
  </si>
  <si>
    <t>SA 2918 (3) from Tater Valley Road to LM 1.2</t>
  </si>
  <si>
    <t>State Funded (29SAR1-S8-017)</t>
  </si>
  <si>
    <t>Liberty Hill Road</t>
  </si>
  <si>
    <t>2479</t>
  </si>
  <si>
    <t>SA 2908 (2) Liberty Hill Rd from Shirley Road to Cracker Neck Road</t>
  </si>
  <si>
    <t>State Funded (29SAR1-S8-018)</t>
  </si>
  <si>
    <t>M22CMHQ_C64SR_SPCMOORECO</t>
  </si>
  <si>
    <t>State Funded (64CMA1-M3-004)</t>
  </si>
  <si>
    <t>(Nashville Pike), From Greensboro Drive to GAP Boulevard</t>
  </si>
  <si>
    <t>The Greensboro Drive to GAP Boulevard Multimodal project will consist of a 12 foot-wide concrete multi-use path along the north side of SR-6 in front of Volunteer State Community College (Vol State) and will tie into two signalized intersections on either end that will serve the Vol State campus as well as provide access to retail, commercial, residential, and new development parcels on both sides of SR-6. The project will include grading and alignment, installation of native trees and shrubs for habitat restoration (if necessary), installation of new way-finding signage and signposts, minor drainage headwalls and pipe extensions, walls for high fill areas to reduce  the impact on drainage facilities.</t>
  </si>
  <si>
    <t>State Funded (83LPLM-S3-151)</t>
  </si>
  <si>
    <t>SFY 2022 Rail Preservation Grant for Track Rehab from MP 1.2 to 6.9, including the Industrial Lead</t>
  </si>
  <si>
    <t>State Funded (02RR22-S3-002)</t>
  </si>
  <si>
    <t>SFY 2022 Rail Preservation Grant for track rehabilitation from MP 3.2 (state line) to 6.5 including the S. Pittsburg Yard</t>
  </si>
  <si>
    <t>State Funded (58RR22-S3-002)</t>
  </si>
  <si>
    <t>Music City Executive Airport Mid-Field Apron Direct Appropriation Grant Project</t>
  </si>
  <si>
    <t>State Funded (83555052822)</t>
  </si>
  <si>
    <t>SFY 2022 Rail Preservation Grant for bridge superstructure replacements at MP 5.2, 15.8, 16.6, 17.2, 18.6, and 24.1</t>
  </si>
  <si>
    <t>State Funded (98RR22-S3-003)</t>
  </si>
  <si>
    <t>SFY2022 Rail Preservation Grant for track rehabilitation including rail replacement from MP 0.9 to 14.</t>
  </si>
  <si>
    <t>State Funded (98RR22-S3-004)</t>
  </si>
  <si>
    <t>Dunlap Orph</t>
  </si>
  <si>
    <t>01459</t>
  </si>
  <si>
    <t>SA 84020 (1) Dunlap Orphanage Rd from Shelby County Line to Beaver Creek Road</t>
  </si>
  <si>
    <t>State Funded (84SAR1-S8-035)</t>
  </si>
  <si>
    <t>Old Memphis Rd</t>
  </si>
  <si>
    <t>01473</t>
  </si>
  <si>
    <t>SA 84019(10) Old Memphis Road 700 ft South of Whaley Road to Covington City Limits</t>
  </si>
  <si>
    <t>State Funded (84SAR1-S8-036)</t>
  </si>
  <si>
    <t>SFY2022 Preservation Grant / Bridge replacement at MP GH 0.3 on the Poplar Corner Connector in Jackson, TN</t>
  </si>
  <si>
    <t>State Funded (98RR22-S3-005)</t>
  </si>
  <si>
    <t>Clarence Langley</t>
  </si>
  <si>
    <t>Zola Ln</t>
  </si>
  <si>
    <t>0B762</t>
  </si>
  <si>
    <t>Zola Lane at Norfolk Southern Railroad, LM 3.85 near Knoxville</t>
  </si>
  <si>
    <t>Independence Ln</t>
  </si>
  <si>
    <t>0D811</t>
  </si>
  <si>
    <t>Independence Lane at Knoxville &amp; Holston River Railroad, LM 0.114 near Knoxville</t>
  </si>
  <si>
    <t>From Near Queens Bluff Way to Near Riverwood Place in Clarksville</t>
  </si>
  <si>
    <t>Striping, Signage, delineation, Guardrail, and other safety improvements</t>
  </si>
  <si>
    <t>HSIP-12(64) (63S012-F3-003)</t>
  </si>
  <si>
    <t>Big Hill Pond State Park Accessible Kayak Launch</t>
  </si>
  <si>
    <t>Widen channel to accommodate canoe/kayak launch, installation of ADA canoe/kayak launch,  ADA parking and pathway.</t>
  </si>
  <si>
    <t>TN-19RT(11) (55RTPR-F3-003)</t>
  </si>
  <si>
    <t>SFY [2022] Rail Preservation Grant for bridge replacements at MP GH 0.8 &amp; 1.0 on the Poplar Corner Connector in Jackson, TN</t>
  </si>
  <si>
    <t>State Funded (98RR22-S3-006)</t>
  </si>
  <si>
    <t>Clifton Road</t>
  </si>
  <si>
    <t>SA 36070 (1) Clifton Road from Savannah CityLimits to Rich Rd</t>
  </si>
  <si>
    <t>State Funded (36SAR1-S8-027)</t>
  </si>
  <si>
    <t>SA 36064 (2) Clifton Road from Rich Road to Centerview Road</t>
  </si>
  <si>
    <t>State Funded (36SAR1-S8-028)</t>
  </si>
  <si>
    <t>East Maple St</t>
  </si>
  <si>
    <t>East Maple Street at West Tennessee Railroad, LM 0.52 in Dyer</t>
  </si>
  <si>
    <t>SFY2022 Rail Preservation Grant for Track Rehabilitation on A, L, and AV lines of Tennessee Southern Railroad</t>
  </si>
  <si>
    <t>State Funded (98RR22-S3-007)</t>
  </si>
  <si>
    <t>Fayetteville: ACRGP</t>
  </si>
  <si>
    <t>State Funded (52555016922)</t>
  </si>
  <si>
    <t>Lawrenceburg: ACRGP</t>
  </si>
  <si>
    <t>State Funded (50555017622)</t>
  </si>
  <si>
    <t>Collegedale: Obstruction Clearing - Preliminary</t>
  </si>
  <si>
    <t>State Funded (33555073822)</t>
  </si>
  <si>
    <t>Lawrenceburg: Self Service Fuel System Terminal Upgrade</t>
  </si>
  <si>
    <t>State Funded (50555077522)</t>
  </si>
  <si>
    <t>SFY2022 Rail Preservation Grant for the bridge replacement at MP 478.79 on the Main Line in Madison County, TN.</t>
  </si>
  <si>
    <t>State Funded (57RR22-S3-002)</t>
  </si>
  <si>
    <t>SFY2022 Rail Preservation Grant for bridge replacements at MP 8.7 and 10.3 on the Kenton Branch in Jackson, TN</t>
  </si>
  <si>
    <t>State Funded (98RR22-S3-008)</t>
  </si>
  <si>
    <t>SFY 2022 Rail Preservation Grant for the bridge replacement at MP 14.43 on the Kenton Branch near Humboldt, TN</t>
  </si>
  <si>
    <t>State Funded (98RR22-S3-009)</t>
  </si>
  <si>
    <t>SFY2022 Gibson Cty Rail Pres. Bridge replacement / MP 15.01 on the Kenton Branch near Humboldt, TN</t>
  </si>
  <si>
    <t>State Funded (98RR22-S3-010)</t>
  </si>
  <si>
    <t>M22LTHQ_D29SR_M&amp;L_D29W</t>
  </si>
  <si>
    <t>State Funded (R2SVAR-M3-014)</t>
  </si>
  <si>
    <t>M22LTHQ_D29SR_M&amp;L_D29E</t>
  </si>
  <si>
    <t>State Funded (R2SVAR-M3-016)</t>
  </si>
  <si>
    <t>Rocky Springs Road</t>
  </si>
  <si>
    <t>01162</t>
  </si>
  <si>
    <t>SA 72048 (1) Rocky Springs Road from Toestring Valley Road to Muddy Creek Road</t>
  </si>
  <si>
    <t>State Funded (72SAR1-S8-009)</t>
  </si>
  <si>
    <t>SA 72015 (2) Rocky Springs Road from Muddy Creek Road to US 27</t>
  </si>
  <si>
    <t>State Funded (72SAR1-S8-010)</t>
  </si>
  <si>
    <t>(US-70) near LM 6.3 (August 2021 Flood)</t>
  </si>
  <si>
    <t>repair slide near LM 6.3 (August 2021 Flood)</t>
  </si>
  <si>
    <t>State Funded (22ER21-M3-003)</t>
  </si>
  <si>
    <t>near LM 0.2 (August 2021 Flood)</t>
  </si>
  <si>
    <t>repair slide resulting from August 2021 Flood</t>
  </si>
  <si>
    <t>State Funded (42ER21-M3-002)</t>
  </si>
  <si>
    <t>near LM 19.322 (August 2021 Flood)</t>
  </si>
  <si>
    <t>State Funded (43ER21-M3-003)</t>
  </si>
  <si>
    <t>In-House Traffic Control on Various State Routes (August 2021 Flood)</t>
  </si>
  <si>
    <t>Traffic Control for flooded areas on Various State Routes in Region 3 (August 2021 Flood)</t>
  </si>
  <si>
    <t>State Funded (R3ER21-M3-002)</t>
  </si>
  <si>
    <t>Smyrna: Preliminary Design for Reconstruction of Runway 1/19</t>
  </si>
  <si>
    <t>State Funded (75555077222)</t>
  </si>
  <si>
    <t>Dickson: ACRGP Funding</t>
  </si>
  <si>
    <t>State Funded (22555016222)</t>
  </si>
  <si>
    <t>Gallatin: ACRGP Funding</t>
  </si>
  <si>
    <t>State Funded (83555012722)</t>
  </si>
  <si>
    <t>Durhamville Road</t>
  </si>
  <si>
    <t>01439</t>
  </si>
  <si>
    <t>SA 49031 (4) Durhamville Road SR-87 to 0.10 miles south of Wilson Thompson Road</t>
  </si>
  <si>
    <t>State Funded (49SAR1-S8-019)</t>
  </si>
  <si>
    <t>Beech River: ACRGP Funding</t>
  </si>
  <si>
    <t>State Funded (39555015022)</t>
  </si>
  <si>
    <t>Paris: ACRGP Funding</t>
  </si>
  <si>
    <t>State Funded (40555014922)</t>
  </si>
  <si>
    <t>Selmer: ACRGP Funding</t>
  </si>
  <si>
    <t>State Funded (55555015422)</t>
  </si>
  <si>
    <t>Springfield: ACRGP Funding</t>
  </si>
  <si>
    <t>State Funded (74555017222)</t>
  </si>
  <si>
    <t>Union City: ACRGP Funding</t>
  </si>
  <si>
    <t>State Funded (66555018722)</t>
  </si>
  <si>
    <t>Waverly: ACRGP Funding</t>
  </si>
  <si>
    <t>State Funded (43555014122)</t>
  </si>
  <si>
    <t>Kingsport FFY2018-2020; SFY 2022 - 5307 - TN2021-031 State Capital</t>
  </si>
  <si>
    <t>State Funded (825307-S3-032)</t>
  </si>
  <si>
    <t>RTA - FFY2017-2018; SFY 2022 - 5307 - TN2021-029 - State Capital</t>
  </si>
  <si>
    <t>State Funded (985307-S3-026)</t>
  </si>
  <si>
    <t>MATA - FFY2019-2021; SFY 2022 - 5339 - TN2021-030 - State Capital</t>
  </si>
  <si>
    <t>State Funded (795339-S3-007)</t>
  </si>
  <si>
    <t>Jamestown: ACRGP Funding</t>
  </si>
  <si>
    <t>State Funded (25555013822)</t>
  </si>
  <si>
    <t>Intersection at Stockyard Road and Precision Boulevard</t>
  </si>
  <si>
    <t>HSIP-34(131) (90S034-F3-002)</t>
  </si>
  <si>
    <t>Concord-Moores Chapel Road</t>
  </si>
  <si>
    <t>01589</t>
  </si>
  <si>
    <t>SA 27078(1) Concord-Moores Chapel Road  from SR-77 to Concord-Moores Chapel Road</t>
  </si>
  <si>
    <t>State Funded (27SAR1-S8-028)</t>
  </si>
  <si>
    <t>CARTA FFY2018; SFY2022 - 5307 / TN2018040 - State Capital</t>
  </si>
  <si>
    <t>State Funded (335307-S3-029)</t>
  </si>
  <si>
    <t>Lonnie Holt Rd</t>
  </si>
  <si>
    <t>02112</t>
  </si>
  <si>
    <t>SA 27060 (1) Lonnie Holt Road from Blackmon Road to SR-43</t>
  </si>
  <si>
    <t>State Funded (27SAR1-S8-029)</t>
  </si>
  <si>
    <t>From Near Section Line Road to Near South Sunswept Drive in Union City</t>
  </si>
  <si>
    <t>HSIP-431(19) (66S431-F3-003)</t>
  </si>
  <si>
    <t>From near SR-5 to Bridge over Hoosier Creek in Union City</t>
  </si>
  <si>
    <t>HSIP-431(18) (66S431-F3-002)</t>
  </si>
  <si>
    <t>CARTA - SFY2022 - 2019 IMPROVE Act Capital</t>
  </si>
  <si>
    <t>State Funded (33IMPV-S3-005)</t>
  </si>
  <si>
    <t>CARTA - FFY2015' SFY2022 - 5307 TN2016-026-01 - State Capital</t>
  </si>
  <si>
    <t>State Funded (335307-S3-030)</t>
  </si>
  <si>
    <t>MTA - SFY2019 IMPROVE Act (Issued SFY2022) State Capital</t>
  </si>
  <si>
    <t>State Funded (19IMPV-S3-009)</t>
  </si>
  <si>
    <t>CARTA - FFY2016-2017; SFY2022 - 5310 / TN2018-010 State Operating</t>
  </si>
  <si>
    <t>State Funded (335310-S3-008)</t>
  </si>
  <si>
    <t>STIC Incentive Program - Virtual Public Involvement Initiative</t>
  </si>
  <si>
    <t>SFY 2022 Rail Preservation Grant for bridge rehabilitation at 1.78A, 44.13, 70.18, C3.65, and VH 4.0 in Davidson, Wilson, and Putnam County</t>
  </si>
  <si>
    <t>State Funded (95RR22-S3-003)</t>
  </si>
  <si>
    <t>Camden: ACRGP Funding</t>
  </si>
  <si>
    <t>State Funded (03555013322)</t>
  </si>
  <si>
    <t>Sevierville: ACRGP Funding</t>
  </si>
  <si>
    <t>State Funded (78555011122)</t>
  </si>
  <si>
    <t>SA 94011-(4) Arno-Allisona Road from Arno-College Grove Road to Pull Tight Hill Road</t>
  </si>
  <si>
    <t>State Funded (94SAR1-S8-015)</t>
  </si>
  <si>
    <t>SA 94008(5) Arno-Allisona Road from Pull Tight Hill Road to Rutherford County Line</t>
  </si>
  <si>
    <t>State Funded (94SAR1-S8-016)</t>
  </si>
  <si>
    <t>Morristown: ACRGP Funding</t>
  </si>
  <si>
    <t>State Funded (32555017122)</t>
  </si>
  <si>
    <t>Jacksboro: ACRGP Funding</t>
  </si>
  <si>
    <t>State Funded (07555014722)</t>
  </si>
  <si>
    <t>SFY2022 Rail Preservation Grant for track rehabilitation from MP 34.9 to 61 in Wilson and Smith Counties.</t>
  </si>
  <si>
    <t>State Funded (95RR22-S3-004)</t>
  </si>
  <si>
    <t>Columbia: ACRGP Funding</t>
  </si>
  <si>
    <t>State Funded (60555015922)</t>
  </si>
  <si>
    <t>CARTA - FFY 2011-12; SFY 2022 5317 / TN57X016 State Capital</t>
  </si>
  <si>
    <t>State Funded (335317-S3-007)</t>
  </si>
  <si>
    <t>Fayette, Haywood, Tipton</t>
  </si>
  <si>
    <t>ETHRA - FFY 2016-17; SFY 2022 - 5310 - TN2018-042 - State  &amp; Feder Capital</t>
  </si>
  <si>
    <t>State Funded (985310-S3-023)</t>
  </si>
  <si>
    <t>White Wig Road</t>
  </si>
  <si>
    <t>02349</t>
  </si>
  <si>
    <t>SA 5346(3) White Wig Road from SR-95 to SR-95</t>
  </si>
  <si>
    <t>State Funded (53SAR1-S8-021)</t>
  </si>
  <si>
    <t>M22SAHQ_R3SR_ER-TN21-1_DSSR&amp;Final Cost Report</t>
  </si>
  <si>
    <t>Consultant work to perform cost reporting for ER-TN21-1</t>
  </si>
  <si>
    <t>Blountville: Airfield Pavement Marking and Rubber Removal Project</t>
  </si>
  <si>
    <t>State Funded (82555075622)</t>
  </si>
  <si>
    <t>Sevierville: Land Acquisition Study - RPZ Control</t>
  </si>
  <si>
    <t>State Funded (78555011022)</t>
  </si>
  <si>
    <t>Crossville: Airport Lighting Rehabilitation</t>
  </si>
  <si>
    <t>State Funded (18555015422)</t>
  </si>
  <si>
    <t>From SR-55 to Asbury Road</t>
  </si>
  <si>
    <t>Construction of sidewalks and bike lanes along SR-2 from SR-55 to Asbury Road. Project also includes striping, curb and gutter, ADA compliance and signage.</t>
  </si>
  <si>
    <t>State Funded (16S002-S3-002)</t>
  </si>
  <si>
    <t>From Forrest Street to Chestnut Street</t>
  </si>
  <si>
    <t>Construction of sidewalks along SR-12 from Forrest Street to Chestnut Street. Project also includes a retaining wall, ADA compliance, striping, pedestrian signals, flashing beacons, and signage.</t>
  </si>
  <si>
    <t>State Funded (11S012-S3-002)</t>
  </si>
  <si>
    <t>From SR-3 to Main Street in Atoka</t>
  </si>
  <si>
    <t>Construction of sidewalks and bike lanes along SR-206. Project also includes curb and gutter, pedestrian lighting, ADA compliance and drainage.</t>
  </si>
  <si>
    <t>State Funded (84S206-S3-002)</t>
  </si>
  <si>
    <t>From Samaria Bend Road to Horner Road in Dyersburg</t>
  </si>
  <si>
    <t>Construction of a multi-use path along SR-211. Project also includes curb and gutter, drainage, ADA compliance, striping, signage and landscaping.</t>
  </si>
  <si>
    <t>State Funded (23S211-S3-002)</t>
  </si>
  <si>
    <t>From SR-124 to Forrest Avenue in McKenzie</t>
  </si>
  <si>
    <t>Construction of bike lanes and sidewalks along SR-76. Project also includes drainage, a retaining wall, ADA compliance, curb  and gutter, signage, striping and landscaping.</t>
  </si>
  <si>
    <t>State Funded (09S076-S3-003)</t>
  </si>
  <si>
    <t>Jasper: Site Development - Design</t>
  </si>
  <si>
    <t>State Funded (58555013922)</t>
  </si>
  <si>
    <t>Lebanon: Preliminary Design - Eastside Apron Rehab</t>
  </si>
  <si>
    <t>State Funded (95555017422)</t>
  </si>
  <si>
    <t>Rogersville: New MIRL and PAPI System Design</t>
  </si>
  <si>
    <t>State Funded (37555013622)</t>
  </si>
  <si>
    <t>M22SAHQ_R2ISR_MQAQA_OCT2021-JUN2022_REG2</t>
  </si>
  <si>
    <t>provide MQA Quality Assurance Inspections</t>
  </si>
  <si>
    <t>M22SAHQ_R4ISR_MQAQA_OCT2021-JUN2022_REG4</t>
  </si>
  <si>
    <t>perform MQA Quality Assurance Inspections</t>
  </si>
  <si>
    <t>SFY 2022 Rail Preservation / Project #1 Bridge at MP 2.81 over Albion Street in Davidson County</t>
  </si>
  <si>
    <t>State Funded (19RR22-S3-002)</t>
  </si>
  <si>
    <t>SFY 2022 Rail Preservation / Project #2 Bridge at 4.45, 6.7, 7.1, 9.30, 9.50, &amp; 10.6 in Davidson County</t>
  </si>
  <si>
    <t>State Funded (19RR22-S3-003)</t>
  </si>
  <si>
    <t>Brethern Church Road</t>
  </si>
  <si>
    <t>0A465</t>
  </si>
  <si>
    <t>SA 4535-3 Brethern Church Road from SR113 to Spring Creek Road</t>
  </si>
  <si>
    <t>State Funded (45SAR1-S8-010)</t>
  </si>
  <si>
    <t>RLS Task Order RLS003-027 Contract #64328 - 5317 / TN57-X014 State Admin</t>
  </si>
  <si>
    <t>State Funded (995317-S3-006)</t>
  </si>
  <si>
    <t>SFY 2022 Rail Preservation / MCRSA-Bridge rehabilitation at MP 165.8, 175.9, 178.5, 186.8, and 197.37</t>
  </si>
  <si>
    <t>State Funded (63RR22-S3-002)</t>
  </si>
  <si>
    <t>Huntingdon Street</t>
  </si>
  <si>
    <t>05339</t>
  </si>
  <si>
    <t>Huntingdon Street, From SR-20 (West Church Street) to Summer Street</t>
  </si>
  <si>
    <t>Project activities include: roadway repair, milling, resurfacing, curb/gutter repair, minor drainage, stripping, and signage.</t>
  </si>
  <si>
    <t>STP-M-5339(10) (39LPLM-F3-048)</t>
  </si>
  <si>
    <t>SFY 2022 Rail Preservation / Crossings replacement at International Drive and Hampton Station Rd in Montgomery Cty</t>
  </si>
  <si>
    <t>State Funded (63RR22-S3-003)</t>
  </si>
  <si>
    <t>M22SAHQ_R1ISR_MQAQA_OCT2021-JUN2022_REG1</t>
  </si>
  <si>
    <t>M22SAHQ_R3ISR_MQAQA_OCT2021-JUN2022_REG3</t>
  </si>
  <si>
    <t>UCHRA - FFY 2021; SFY2022 - 5310 - TN2021-045 - Federal Capital</t>
  </si>
  <si>
    <t>State Funded (985310-S3-024)</t>
  </si>
  <si>
    <t>UCHRA - FFY 2021; SFY 2022 - 5310 TN2021-041 - Federal Capital</t>
  </si>
  <si>
    <t>State Funded (985310-S3-025)</t>
  </si>
  <si>
    <t>FTHRA - FFY 2021; SFY 2022 - 5310 TN2021-041 - Federal Capital</t>
  </si>
  <si>
    <t>State Funded (985310-S3-026)</t>
  </si>
  <si>
    <t>City of Jackson - FFY2021; SFY2022 - 5310 TN2021-043 - Federal Capital</t>
  </si>
  <si>
    <t>State Funded (575310-S3-002)</t>
  </si>
  <si>
    <t>City of Jackson FFY2021; SFY 2022 - 5310 TN2021-044 Federal Capital</t>
  </si>
  <si>
    <t>State Funded (575310-S3-003)</t>
  </si>
  <si>
    <t>Chip Hale FFY2020; SFY2022 - 5310 TN2021-046 Federal Capital</t>
  </si>
  <si>
    <t>State Funded (995310-S3-383)</t>
  </si>
  <si>
    <t>Heartland FFY2020; SFY2022 - 5310 TN2021-046 - Federal Capital</t>
  </si>
  <si>
    <t>State Funded (995310-S3-384)</t>
  </si>
  <si>
    <t>VOA Mid-America FFY2020; SFY2022 - 5310 TN2021-046 Federal Capital</t>
  </si>
  <si>
    <t>State Funded (995310-S3-385)</t>
  </si>
  <si>
    <t>Gatlinburg FFY2018; SFY2022 5339 TN2021-021 State and Federal Capital</t>
  </si>
  <si>
    <t>State Funded (785339-S3-003)</t>
  </si>
  <si>
    <t>City of Knoxville FFY2018; SFY2022 5339 TN2021-021 Federal and State Capital</t>
  </si>
  <si>
    <t>State Funded (475339-S3-010)</t>
  </si>
  <si>
    <t>CARTA FFY2018; SFY2022 - 5339 TN2021-021 Federal and State Capital</t>
  </si>
  <si>
    <t>State Funded (335339-S3-010)</t>
  </si>
  <si>
    <t>Frontier Industries FFY2020; SFY2022 5310 TN2021-046 Federal Capital</t>
  </si>
  <si>
    <t>State Funded (995310-S3-386)</t>
  </si>
  <si>
    <t>SETHRA (CUATS) FFY2020; SFY2022 - 5310 TN2021-046 Federal Capital</t>
  </si>
  <si>
    <t>State Funded (065310-S3-003)</t>
  </si>
  <si>
    <t>SETHRA (CUATS) FFY2021; SFY2022 - 5310 TN2021-043 Federal Capital</t>
  </si>
  <si>
    <t>State Funded (065310-S3-004)</t>
  </si>
  <si>
    <t>SETHRA FFY2020; SFY2022 - 5310 TN2021-047 Federal Capital</t>
  </si>
  <si>
    <t>State Funded (985310-S3-027)</t>
  </si>
  <si>
    <t>at Various Locations in Waverly (August 2021 Flood)</t>
  </si>
  <si>
    <t>repair/replace chain link fence damaged in the August 2021 Flood</t>
  </si>
  <si>
    <t>STP-1(457) (43ER21-M3-010)</t>
  </si>
  <si>
    <t>Various Locations on State Routes in District 38 (August 2021 Flood)</t>
  </si>
  <si>
    <t>repair/replace guardrail damaged due to August 2021 Flood</t>
  </si>
  <si>
    <t>STP-REG3(208) (R3ER21-M3-018)</t>
  </si>
  <si>
    <t>Blount County Construction</t>
  </si>
  <si>
    <t>construct 30x100 building for construction and survey personnel in new location</t>
  </si>
  <si>
    <t>State Funded (05NMSC-S3-002)</t>
  </si>
  <si>
    <t>Campbell Co. (Royal Blue) Brine Facility and Shed</t>
  </si>
  <si>
    <t>State Funded (07NMSC-S3-002)</t>
  </si>
  <si>
    <t>Hamblen County Maintenance Facility</t>
  </si>
  <si>
    <t>Replace Hamblen County Maintenance Building (40x80)</t>
  </si>
  <si>
    <t>State Funded (32NMSC-S3-002)</t>
  </si>
  <si>
    <t>Region 1 Reroof A Building Auditorium and Breakroom Roof and Garage</t>
  </si>
  <si>
    <t>Roofing - Auditorium/Breakroom 5,000 SF; Garage 50,000 SF (55,000 SF tot.)</t>
  </si>
  <si>
    <t>State Funded (47NMSC-S3-002)</t>
  </si>
  <si>
    <t>Region 1 Renovate Restrooms - A Building</t>
  </si>
  <si>
    <t>renovate restrooms - (2-Womens, 2-Men) (Total 1,050 SF)</t>
  </si>
  <si>
    <t>State Funded (47NMSC-S3-003)</t>
  </si>
  <si>
    <t>Region 1 Replace Boilers (2-A; 1-F Bldgs.) and Heat and Air Units, Building C (20 Units, 1994)</t>
  </si>
  <si>
    <t>Replace 2 Boilers in 'A' building and 1 in 'F' building; Replace 20 HVAC Units in 'C' building</t>
  </si>
  <si>
    <t>State Funded (47NMSC-S3-004)</t>
  </si>
  <si>
    <t>Region 1 Flooring: Building C-Construction Office, D-Floating Mtce. and H-District 18 Mtce.</t>
  </si>
  <si>
    <t>install approx. 23,000SF. of new flooring</t>
  </si>
  <si>
    <t>State Funded (47NMSC-S3-005)</t>
  </si>
  <si>
    <t>Cumberland County New County Maintenance building</t>
  </si>
  <si>
    <t>construct new 40x80 County Maintenance Bldg</t>
  </si>
  <si>
    <t>State Funded (18NMSC-S3-002)</t>
  </si>
  <si>
    <t>Fentress County Replace County Maintenance building</t>
  </si>
  <si>
    <t>construct new 40x80 county maintenance building</t>
  </si>
  <si>
    <t>State Funded (25NMSC-S3-002)</t>
  </si>
  <si>
    <t>Sumner Co. Maintenance Complex, Shop, Salt bin, equipment/brine sheds</t>
  </si>
  <si>
    <t>establish new site and construct new Sumner Co. Maintenance Complex</t>
  </si>
  <si>
    <t>State Funded (83NMSC-S3-002)</t>
  </si>
  <si>
    <t>Wayne Co, Brine Maker/Storage Shed</t>
  </si>
  <si>
    <t>construct 40x80 brine maker/storage shed</t>
  </si>
  <si>
    <t>State Funded (91NMSC-S3-002)</t>
  </si>
  <si>
    <t>Wayne Co. Equipment Shed</t>
  </si>
  <si>
    <t>construct new 40x120 equipment shed</t>
  </si>
  <si>
    <t>State Funded (91NMSC-S3-003)</t>
  </si>
  <si>
    <t>Stewart Co. - New County Maintenance Building</t>
  </si>
  <si>
    <t>construction new 40x80 county maintenance building</t>
  </si>
  <si>
    <t>State Funded (60NMSC-S3-002)</t>
  </si>
  <si>
    <t>Shelby Co. New Maintenance Complex - New Site; Construct New Bldg. and Support Facilities</t>
  </si>
  <si>
    <t>establish and construct new Shelby Co. Maintenance Complex Site</t>
  </si>
  <si>
    <t>State Funded (79NMSC-S3-002)</t>
  </si>
  <si>
    <t>Crockett Co. Maintenance Bldg. - Replace</t>
  </si>
  <si>
    <t>State Funded (17NMSC-S3-002)</t>
  </si>
  <si>
    <t>Henry County Maintenance Building - Replace</t>
  </si>
  <si>
    <t>State Funded (40NMSC-S3-002)</t>
  </si>
  <si>
    <t>Region 4 Reroofs: Building E (Regional Garage) Roof ; Building F (Hwy Mark) Roof</t>
  </si>
  <si>
    <t>reroof Buildings 'E' AND 'F' at Region 4 Complex (71,038SF of roof)</t>
  </si>
  <si>
    <t>State Funded (57NMSC-S3-002)</t>
  </si>
  <si>
    <t>Oak Ridge: Appraisals and Review Appraisals of Airport Property</t>
  </si>
  <si>
    <t>State Funded (01555071222)</t>
  </si>
  <si>
    <t>SA 8233(5) Barger Hollow Road from Island Road to Harr Town Road</t>
  </si>
  <si>
    <t>State Funded (82SAR1-S8-026)</t>
  </si>
  <si>
    <t>SA 8250-3 Island Road from SR-394 to Seneker Lane</t>
  </si>
  <si>
    <t>State Funded (82SAR1-S8-025)</t>
  </si>
  <si>
    <t>Wayne Co. Washbay</t>
  </si>
  <si>
    <t>construct new 35x45 washbay</t>
  </si>
  <si>
    <t>State Funded (91NMSC-S3-004)</t>
  </si>
  <si>
    <t>Lincoln Co. Washbay</t>
  </si>
  <si>
    <t>State Funded (52NMSC-S3-002)</t>
  </si>
  <si>
    <t>RTA - SFY2022 - Relax &amp; Ride Operating Funds</t>
  </si>
  <si>
    <t>State Funded (980416-S3-024)</t>
  </si>
  <si>
    <t>Adult Community Training FFY2020; SFY2022 - 5310 TN2021-047 Federal Capital Funds</t>
  </si>
  <si>
    <t>State Funded (995310-S3-387)</t>
  </si>
  <si>
    <t>Life Bridges FFY2020; SFY2022 - 5310 TN2021-046 Federal Capital</t>
  </si>
  <si>
    <t>State Funded (995310-S3-388)</t>
  </si>
  <si>
    <t>Buffalo River FFY2020; SFY2022 - 5310 TN2021-047 Federal Capital Funds</t>
  </si>
  <si>
    <t>State Funded (995310-S3-389)</t>
  </si>
  <si>
    <t>Chip Hale Center FFY2020; SFY2022 - 5310 TN2021-047 Federal Capital Funds</t>
  </si>
  <si>
    <t>State Funded (995310-S3-390)</t>
  </si>
  <si>
    <t>Community Options, Inc. FFY2020; SFY2022 - 5310 TN2021-047 Federal Capital Funds</t>
  </si>
  <si>
    <t>State Funded (995310-S3-391)</t>
  </si>
  <si>
    <t>Skyhawk Parkway, Intersection at Gardner-Hyndsver Road, LM 2.045</t>
  </si>
  <si>
    <t>This project will consist of a new traffic signal at the intersection of Skyhawk Parkway and Gardner-Hyndsver Rd. RT 05732  Log mile 2.045</t>
  </si>
  <si>
    <t>STP-M-NH-5732(13) (92LPLM-F3-047)</t>
  </si>
  <si>
    <t>Clarksville - FFY2020; SFY2022 - 5310 TN2021-046 Federal Capital</t>
  </si>
  <si>
    <t>State Funded (635310-S3-004)</t>
  </si>
  <si>
    <t>FTHRA FFY2020; SFY2022 - 5310 TN2021-047 Federal Capital</t>
  </si>
  <si>
    <t>State Funded (985310-S3-028)</t>
  </si>
  <si>
    <t>Easter Seals FFY2020; SFY2021 - 5310 TN2021-047 Federal Capital</t>
  </si>
  <si>
    <t>State Funded (995310-S3-392)</t>
  </si>
  <si>
    <t>Emory Valley FFY2020; SFY2022 - 5310 TN2021-047 Federal Capital</t>
  </si>
  <si>
    <t>State Funded (995310-S3-393)</t>
  </si>
  <si>
    <t>Greene Co. Skills FFY2020; SFY2022 - 5310 TN2021-047 - Federal Capital</t>
  </si>
  <si>
    <t>State Funded (995310-S3-394)</t>
  </si>
  <si>
    <t>Oneida: RWY &amp; TWY Rehabilitation, MIRL</t>
  </si>
  <si>
    <t>State Funded (76555054822)</t>
  </si>
  <si>
    <t>Rockwood: Construct Utility Renovations</t>
  </si>
  <si>
    <t>State Funded (73555014022)</t>
  </si>
  <si>
    <t>Smithville: Obstruction Removal Design &amp; NEPA</t>
  </si>
  <si>
    <t>State Funded (21555014622)</t>
  </si>
  <si>
    <t>Heartland Services FFY2020; SFY2022 - 5310 TN2021-047 Federal Capital</t>
  </si>
  <si>
    <t>State Funded (995310-S3-395)</t>
  </si>
  <si>
    <t>Hilltoppers, Inc. FFY2020; SFY2022 5310 TN2021-047 Federal Capital</t>
  </si>
  <si>
    <t>State Funded (995310-S3-396)</t>
  </si>
  <si>
    <t>King's Daughter's School FFY2020; SFY2022 - 5310 TN2021-047 Federal Capital</t>
  </si>
  <si>
    <t>State Funded (995310-S3-397)</t>
  </si>
  <si>
    <t>Madison Haywood FFY2020; SFY 2022 - 5310 TN2021-047 Federal Capital</t>
  </si>
  <si>
    <t>State Funded (995310-S3-398)</t>
  </si>
  <si>
    <t>Madisonville HRC FFY2020; SFY2022 5310 TN2021-047 Federal Capital</t>
  </si>
  <si>
    <t>State Funded (995310-S3-399)</t>
  </si>
  <si>
    <t>Pacesetters, Inc. FFY2020; SFY2022 5310 TN2021-047 - Federal Capital</t>
  </si>
  <si>
    <t>State Funded (995310-S3-400)</t>
  </si>
  <si>
    <t>Professional Care Services of West TN, Inc. FFY2020; SFY2022 5310 TN2021-047 Federal Capital</t>
  </si>
  <si>
    <t>State Funded (995310-S3-401)</t>
  </si>
  <si>
    <t>Progressive Directions FFY2020; SFY2022 5310 TN2021-047 Federal Capital</t>
  </si>
  <si>
    <t>State Funded (995310-S3-402)</t>
  </si>
  <si>
    <t>Prospect Inc. FFY2020; SFY2022 5310 TN2021-047 Federal Capital</t>
  </si>
  <si>
    <t>State Funded (995310-S3-403)</t>
  </si>
  <si>
    <t>Scott Appalachian Industries FFY2020; SFY2022 - 5310 TN2021-047 Federal Capital</t>
  </si>
  <si>
    <t>State Funded (995310-S3-404)</t>
  </si>
  <si>
    <t>St. John's Community Services FFY2020; SFY2022 - 5310 TN2021-047 Federal Capital</t>
  </si>
  <si>
    <t>State Funded (995310-S3-405)</t>
  </si>
  <si>
    <t>Stewart Co Senior Citizens Center FFY2020; SFY2022 5310 TN2021-047 Federal Capital</t>
  </si>
  <si>
    <t>State Funded (995310-S3-406)</t>
  </si>
  <si>
    <t>Volunteers of America Mid-America FFY2020; SFY2022 - 5310 TN2021-047 - Federal Capital</t>
  </si>
  <si>
    <t>State Funded (995310-S3-407)</t>
  </si>
  <si>
    <t>Waves FFY2020; SFY2022 5310 TN2021-047 Federal Capital</t>
  </si>
  <si>
    <t>State Funded (995310-S3-408)</t>
  </si>
  <si>
    <t>Waynesboro HRC FFY2020; SFY2022 5310 TN2021-047 Federal Capital</t>
  </si>
  <si>
    <t>State Funded (995310-S3-409)</t>
  </si>
  <si>
    <t>JCTS - FFY2017; SFY2022 - 5307 TN2018-046 - State Capital</t>
  </si>
  <si>
    <t>State Funded (905307-S3-023)</t>
  </si>
  <si>
    <t>Pulaski: Seal Coat and Remarking of the Airport Design through Bid</t>
  </si>
  <si>
    <t>State Funded (28555013822)</t>
  </si>
  <si>
    <t>Lawrenceburg: Runway 17 Approach Clearing (Design, Bid, and Env)</t>
  </si>
  <si>
    <t>State Funded (50555017722)</t>
  </si>
  <si>
    <t>SR-3 (US-51), From Lanny Bridges Road to SR-59 (Mueller Brass Road); SR-59 (Mueller Brass Road), From SR-3 (US-51) to fire station at LM 19.15 in Covington</t>
  </si>
  <si>
    <t>The project includes enhancements such as ramps, truncated domes, pavement markings, and pedestrian signalization.Grass buffers and/or curb and gutter will be installed along the route to ensure adequate separation between pedestrian and vehicular traffic.</t>
  </si>
  <si>
    <t>State Funded (84LPLM-S3-057)</t>
  </si>
  <si>
    <t>Easter Seals, TN, Inc. FFY2020; SFY2022 5310 TN2021-046 Federal Capital</t>
  </si>
  <si>
    <t>State Funded (995310-S3-410)</t>
  </si>
  <si>
    <t>***E GRANTS 017*** Milling, resurfacing, and pavement marking of Park Street- From White St.to Glendale Ave., Glendale Ave .from Park St. to Cedar Springs Rd., Cedar Springs Rd. from Glendale Ave. to Elizabeth St., Dennis St. from Decatur Pk. to Congress Parkway, Mt. Verd Rd. from Guthrie Rd. to City Limits, Sharp Rd., from Railroad Ave. to Velma Rd., Woodward Ave. from Ingleside Ave. to N. Jackson St., Forrest Ave., from E. Madison Ave. to Ingleside Ave, Tellico Ave., from Congress Parkway to Railroad Ave., Guille St., from E. Madison Ave to Ingleside Ave.</t>
  </si>
  <si>
    <t>STP-M-9201(16) (54LPLM-F3-036)</t>
  </si>
  <si>
    <t>Gallatin: Construct Wildlife Security Fence, Phase 2</t>
  </si>
  <si>
    <t>State Funded (83555012922)</t>
  </si>
  <si>
    <t>(US-412), Intersection at Sand Ridge Road, LM 7.60</t>
  </si>
  <si>
    <t>Miscellaneous Safety Improvements; intersection redesign</t>
  </si>
  <si>
    <t>HSIP-20(81) (39S020-F3-002)</t>
  </si>
  <si>
    <t>Madie Road</t>
  </si>
  <si>
    <t>01513</t>
  </si>
  <si>
    <t>SA 48004 (8) Madie Rd SR-78 to SA 48020</t>
  </si>
  <si>
    <t>State Funded (48SAR1-S8-007)</t>
  </si>
  <si>
    <t>Madie Thompson Road</t>
  </si>
  <si>
    <t>0A043</t>
  </si>
  <si>
    <t>SA 48020 (1) Madie Thompson Road from SA 48004 to Obion County Line</t>
  </si>
  <si>
    <t>State Funded (48SAR1-S8-008)</t>
  </si>
  <si>
    <t>Greyhound Lines, Inc. - FFY2020; SFY2022 - 5311(f) TN2021-024 Federal Operating Funds</t>
  </si>
  <si>
    <t>State Funded (995311-S3-041)</t>
  </si>
  <si>
    <t>Industrial Access Support serving Project Night Sky</t>
  </si>
  <si>
    <t>construct and pave a temporary road to support development of the SIA project on PIN 131508.00</t>
  </si>
  <si>
    <t>State Funded (60AMSC-S3-002)</t>
  </si>
  <si>
    <t>Knoxville - FFY2021; SFY 2022 - 5339 TN2021-039 - State Capital</t>
  </si>
  <si>
    <t>State Funded (475339-S3-011)</t>
  </si>
  <si>
    <t>DHRA FFY2016-17; SFY2022 - 5339 TN2019-011 S&amp;F Capital</t>
  </si>
  <si>
    <t>State Funded (985339-S3-042)</t>
  </si>
  <si>
    <t>SWHRA - FFY2017; SFY2022 5339(b) TN2018-044 - S&amp;F Capital</t>
  </si>
  <si>
    <t>State Funded (985339-S3-044)</t>
  </si>
  <si>
    <t xml:space="preserve">SR-215 </t>
  </si>
  <si>
    <t>From SR-43 (US-45E) to Kentucky State Line in South Fulton</t>
  </si>
  <si>
    <t>HSIP-215(11) (66S215-F3-003)</t>
  </si>
  <si>
    <t>Crossville: Obstruction Removal - Phase II</t>
  </si>
  <si>
    <t>State Funded (18555015522)</t>
  </si>
  <si>
    <t>Union City: ALP Update with AGIS Survey and Narrative</t>
  </si>
  <si>
    <t>State Funded (66555018822)</t>
  </si>
  <si>
    <t>Dickson: Apron Maintenance PH1 Prelim Design</t>
  </si>
  <si>
    <t>State Funded (22555016322)</t>
  </si>
  <si>
    <t>Bolivar: New Terminal Construction</t>
  </si>
  <si>
    <t>State Funded (35555074622)</t>
  </si>
  <si>
    <t>Centerville: RWY 2 Approach - Grubbing and Seeding</t>
  </si>
  <si>
    <t>State Funded (41555074422)</t>
  </si>
  <si>
    <t>Selmer: Terminal Remodel</t>
  </si>
  <si>
    <t>State Funded (55555075522)</t>
  </si>
  <si>
    <t>Somerville: T-Hangar Pavement - Preliminary Design</t>
  </si>
  <si>
    <t>State Funded (24555074822)</t>
  </si>
  <si>
    <t>Madisonville: Grounds Maintenance Equipment</t>
  </si>
  <si>
    <t>State Funded (62555033922)</t>
  </si>
  <si>
    <t>Sevierville: Apron Rehabilitation - Phase I - Environmental/Preliminary Engineering</t>
  </si>
  <si>
    <t>State Funded (78555011222)</t>
  </si>
  <si>
    <t>State Industrial Access serving Project Red Project Blue</t>
  </si>
  <si>
    <t>Construction of a new SIA road approximately 1.11 miles to provide access to Project Red and Project Blue inside 231 North Business Park, labeled as "Segment 1 and 2" on the attached design concept. The proposed road will consist of two 12' lanes with 4' full depth paved shoulders on a 10" stone base with 3" of base ("A" mix), 2" of binder ("BM-2" mix) and 1.25" of asphalt surface ("D" mix).  The construction phase will include all striping, signing, and installation of safety features.</t>
  </si>
  <si>
    <t>State Funded (02ACOU-S3-002)</t>
  </si>
  <si>
    <t>Jasper: Runway and Apron Rehab - Preliminary Design</t>
  </si>
  <si>
    <t>State Funded (58555014022)</t>
  </si>
  <si>
    <t>N. Lick Creek Road</t>
  </si>
  <si>
    <t>0A074</t>
  </si>
  <si>
    <t>SA 69045 (1) N. Lick Creek Rd from Mullins Road to SR-28</t>
  </si>
  <si>
    <t>State Funded (69SAR1-S8-018)</t>
  </si>
  <si>
    <t>Athens: Storage Hangar - Design thru Bid</t>
  </si>
  <si>
    <t>State Funded (54555016222)</t>
  </si>
  <si>
    <t>Early Acquisition of ROW to include six parcels for Phase I-North/South Arterial Boulevard between Spring Street and Woodland Street</t>
  </si>
  <si>
    <t>Early acquisition</t>
  </si>
  <si>
    <t>Lewisburg: Security Fencing - 30% Design</t>
  </si>
  <si>
    <t>State Funded (59555015422)</t>
  </si>
  <si>
    <t>Sewanee: Avigation Easement Acquisition (Phase 2) with Exhibit A Update</t>
  </si>
  <si>
    <t>State Funded (26555010822)</t>
  </si>
  <si>
    <t>McMinnville: ACRGP Funding</t>
  </si>
  <si>
    <t>State Funded (89555017822)</t>
  </si>
  <si>
    <t>Portland: ACRGP Funding</t>
  </si>
  <si>
    <t>State Funded (83555012522)</t>
  </si>
  <si>
    <t>Clarksville: Runway Rehabilitation County Regional Airport Authority</t>
  </si>
  <si>
    <t>State Funded (63555076022)</t>
  </si>
  <si>
    <t>Collegedale: Easement Acquisition: Preliminary</t>
  </si>
  <si>
    <t>State Funded (33555073922)</t>
  </si>
  <si>
    <t>Copperhill: Maintenance Hangar Rehabilitation (Design)</t>
  </si>
  <si>
    <t>State Funded (70555012222)</t>
  </si>
  <si>
    <t>Tullahoma: Runway 24 Displacement Lighting Reconfiguration - Construction</t>
  </si>
  <si>
    <t>State Funded (16555010122)</t>
  </si>
  <si>
    <t>Overdimensional (O/D) Load Escort by Tennessee Highway Patrol (THP) - Application No. 551993</t>
  </si>
  <si>
    <t>State Funded (99THP1-S3-101)</t>
  </si>
  <si>
    <t>Overdimensional (O/D) Load Escort by Tennessee Highway Patrol (THP) - Application No. 549771</t>
  </si>
  <si>
    <t>State Funded (99THP1-S3-102)</t>
  </si>
  <si>
    <t>Overdimensional (O/D) Load Escort by Tennessee Highway Patrol (THP) - Application No. 551036</t>
  </si>
  <si>
    <t>State Funded (99THP1-S3-103)</t>
  </si>
  <si>
    <t>Overdimensional (O/D) Load Escort by Tennessee Highway Patrol (THP) - Application No. 556691</t>
  </si>
  <si>
    <t>State Funded (99THP1-S3-104)</t>
  </si>
  <si>
    <t>Overdimensional (O/D) Load Escort by Tennessee Highway Patrol (THP) - Application No. 555651</t>
  </si>
  <si>
    <t>State Funded (99THP1-S3-105)</t>
  </si>
  <si>
    <t>Overdimensional (O/D) Load Escort by Tennessee Highway Patrol (THP) - Application No. 555688</t>
  </si>
  <si>
    <t>State Funded (99THP1-S3-106)</t>
  </si>
  <si>
    <t>Overdimensional (O/D) Load Escort by Tennessee Highway Patrol (THP) - Application No. 555681</t>
  </si>
  <si>
    <t>State Funded (99THP1-S3-107)</t>
  </si>
  <si>
    <t>Overdimensional (O/D) Load Escort by Tennessee Highway Patrol (THP) - Application No. 558623</t>
  </si>
  <si>
    <t>State Funded (99THP1-S3-108)</t>
  </si>
  <si>
    <t>Overdimensional (O/D) Load Escort by Tennessee Highway Patrol (THP) - Application No. 559468</t>
  </si>
  <si>
    <t>State Funded (99THP1-S3-109)</t>
  </si>
  <si>
    <t>Overdimensional (O/D) Load Escort by Tennessee Highway Patrol (THP) - Application No. 557357</t>
  </si>
  <si>
    <t>State Funded (99THP1-S3-110)</t>
  </si>
  <si>
    <t>Overdimensional (O/D) Load Escort by Tennessee Highway Patrol (THP) - Application No. 559342</t>
  </si>
  <si>
    <t>State Funded (99THP1-S3-111)</t>
  </si>
  <si>
    <t>Overdimensional (O/D) Load Escort by Tennessee Highway Patrol (THP) - Application No. 571848</t>
  </si>
  <si>
    <t>State Funded (99THP1-S3-112)</t>
  </si>
  <si>
    <t>Overdimensional (O/D) Load Escort by Tennessee Highway Patrol (THP) - Application No. 571849</t>
  </si>
  <si>
    <t>State Funded (99THP1-S3-113)</t>
  </si>
  <si>
    <t>Overdimensional (O/D) Load Escort by Tennessee Highway Patrol (THP) - Application No. 576880</t>
  </si>
  <si>
    <t>State Funded (99THP1-S3-114)</t>
  </si>
  <si>
    <t>Overdimensional (O/D) Load Escort by Tennessee Highway Patrol (THP) - Application No. 576862</t>
  </si>
  <si>
    <t>State Funded (99THP1-S3-115)</t>
  </si>
  <si>
    <t>Overdimensional (O/D) Load Escort by Tennessee Highway Patrol (THP) - Application No. 578947</t>
  </si>
  <si>
    <t>State Funded (99THP1-S3-116)</t>
  </si>
  <si>
    <t>Overdimensional (O/D) Load Escort by Tennessee Highway Patrol (THP) - Application No. 582347</t>
  </si>
  <si>
    <t>State Funded (99THP1-S3-117)</t>
  </si>
  <si>
    <t>Overdimensional (O/D) Load Escort by Tennessee Highway Patrol (THP) - Application No. 582954</t>
  </si>
  <si>
    <t>State Funded (99THP1-S3-118)</t>
  </si>
  <si>
    <t>Overdimensional (O/D) Load Escort by Tennessee Highway Patrol (THP) - Application No. 582945</t>
  </si>
  <si>
    <t>State Funded (99THP1-S3-119)</t>
  </si>
  <si>
    <t>Overdimensional (O/D) Load Escort by Tennessee Highway Patrol (THP) - Application No. 585202</t>
  </si>
  <si>
    <t>State Funded (99THP1-S3-120)</t>
  </si>
  <si>
    <t>Overdimensional (O/D) Load Escort by Tennessee Highway Patrol (THP) - Application No. 585277</t>
  </si>
  <si>
    <t>State Funded (99THP1-S3-121)</t>
  </si>
  <si>
    <t>Overdimensional (O/D) Load Escort by Tennessee Highway Patrol (THP) - Application No. 584271</t>
  </si>
  <si>
    <t>State Funded (99THP1-S3-122)</t>
  </si>
  <si>
    <t>Overdimensional (O/D) Load Escort by Tennessee Highway Patrol (THP) - Application No. 586278</t>
  </si>
  <si>
    <t>State Funded (99THP1-S3-123)</t>
  </si>
  <si>
    <t>Overdimensional (O/D) Load Escort by Tennessee Highway Patrol (THP) - Application No. 581185</t>
  </si>
  <si>
    <t>State Funded (99THP1-S3-124)</t>
  </si>
  <si>
    <t>UCHRA - FFY2019; SFY 2022 - 5311 - TN2019-037 S&amp;F Capital</t>
  </si>
  <si>
    <t>State Funded (985311-S3-316)</t>
  </si>
  <si>
    <t>M22_SAHQ_SW_TAMP UPDATE 2022</t>
  </si>
  <si>
    <t>2022 Update of 2019 Transportation Asset Management Plan (TAMP) Document</t>
  </si>
  <si>
    <t>Chattanooga: Hangar Design</t>
  </si>
  <si>
    <t>State Funded (33555074022)</t>
  </si>
  <si>
    <t>Chattanooga: New T-Hangar Preliminary Design</t>
  </si>
  <si>
    <t>State Funded (33555074122)</t>
  </si>
  <si>
    <t>Madisonville: Phase 3 - Apron Rehab CONSTRUCTION</t>
  </si>
  <si>
    <t>State Funded (62555054022)</t>
  </si>
  <si>
    <t>Chattanooga: Taxiway C Connector Preliminary Design</t>
  </si>
  <si>
    <t>State Funded (33555074222)</t>
  </si>
  <si>
    <t>Chattanooga: T-Hangar Rehabilitation</t>
  </si>
  <si>
    <t>State Funded (33555074322)</t>
  </si>
  <si>
    <t>Hickory Valley Rd</t>
  </si>
  <si>
    <t>03603</t>
  </si>
  <si>
    <t>Hickory Valley Road at Norfolk Southern Railroad, LM 3.75 in Chattanooga</t>
  </si>
  <si>
    <t>HSIP-R-3603(4) (33LCIT-F3-002)</t>
  </si>
  <si>
    <t>E 36th St</t>
  </si>
  <si>
    <t>0A937</t>
  </si>
  <si>
    <t>East 36th Street at Norfolk Southern Railroad, LM 0.166 in Chattanooga</t>
  </si>
  <si>
    <t>Lightfoot Mill Rd</t>
  </si>
  <si>
    <t>03600</t>
  </si>
  <si>
    <t>Lightfoot Mill Road at CSX Transportation Railroad, LM 0.45 in Chattanooga</t>
  </si>
  <si>
    <t>Signal Hills Dr</t>
  </si>
  <si>
    <t>Signal Hills Drive at Norfolk Southern Railroad, LM 0.055 in Chattanooga</t>
  </si>
  <si>
    <t>Cumberland St</t>
  </si>
  <si>
    <t>0A698</t>
  </si>
  <si>
    <t>Cumberland Street at East Chattanooga Belt Railway Company (ECTB), LM 1.00 in Chattanooga</t>
  </si>
  <si>
    <t>W 47th St</t>
  </si>
  <si>
    <t>0A806</t>
  </si>
  <si>
    <t>W 47th Street at Norfolk Southern Railroad, LM 0.098 in Chattanooga</t>
  </si>
  <si>
    <t>Jackson: Runway 2/20 Reconstruction: Preliminary Design Study</t>
  </si>
  <si>
    <t>State Funded (57555074022)</t>
  </si>
  <si>
    <t>Springfield: Above Ground Fuel Tanks - Design through Bid</t>
  </si>
  <si>
    <t>State Funded (74555077322)</t>
  </si>
  <si>
    <t>Springfield: Hangar Restoration</t>
  </si>
  <si>
    <t>State Funded (74555077422)</t>
  </si>
  <si>
    <t>Millington: ACRGP FCT Funding</t>
  </si>
  <si>
    <t>State Funded (79555019122)</t>
  </si>
  <si>
    <t>Millington: ACRGP Funding</t>
  </si>
  <si>
    <t>State Funded (79555019222)</t>
  </si>
  <si>
    <t>Pippin Road</t>
  </si>
  <si>
    <t>04553</t>
  </si>
  <si>
    <t>Pippin Road, From SR-24 to County Farm Road</t>
  </si>
  <si>
    <t>HSIP-4553(11) (71LCIT-F3-002)</t>
  </si>
  <si>
    <t>McMinnville: Runway 23 Obstruction Clearing - Construction</t>
  </si>
  <si>
    <t>State Funded (89555017922)</t>
  </si>
  <si>
    <t>2022 RTP Administration</t>
  </si>
  <si>
    <t>These administrative funds will cover the salaries, benefits, travel, inspections, equipment, costs related to the Commissioner's Council on Greenways and Trails, printing, website-related costs and office and other expenses and supplies associated with the management of the Recreational Trails Program. May include trail technical resources, greenways and trails plan, statewide trail planning, training, trail data required to develop websites or other publications, maps, and the development of trail publications or websites related to recreation trails.</t>
  </si>
  <si>
    <t>Pulaski: Seal Coat and Remarking - Construction</t>
  </si>
  <si>
    <t>State Funded (28555013922)</t>
  </si>
  <si>
    <t>Smyrna: ARFF Vehicle Replacement</t>
  </si>
  <si>
    <t>State Funded (75555057322)</t>
  </si>
  <si>
    <t>NPDES Construction General Permit Process Review, Updates and Training</t>
  </si>
  <si>
    <t>Environment Div. to update internal documents related to changes in the 2021 NPDES Construction General Permit issued by TDEC.  This permit is routinely updated every 5 years and internal template, checklists, processes are reviewed and updated as needed.</t>
  </si>
  <si>
    <t>SETHRA - FFY2016-2017; SFY2022 - 5339 TN2019-011 - Fed/State Capital</t>
  </si>
  <si>
    <t>State Funded (985339-S3-045)</t>
  </si>
  <si>
    <t>Gainesboro: ACRGP Funding</t>
  </si>
  <si>
    <t>State Funded (44555012322)</t>
  </si>
  <si>
    <t>Jacksboro: Airport Land Expansion Clearing - Construction</t>
  </si>
  <si>
    <t>State Funded (07555014822)</t>
  </si>
  <si>
    <t>Blountville: Professional Services FY22</t>
  </si>
  <si>
    <t>State Funded (82555075722)</t>
  </si>
  <si>
    <t>Morristown: ALP</t>
  </si>
  <si>
    <t>State Funded (32555017222)</t>
  </si>
  <si>
    <t>M22SAHQ_SWISR_Underdrains_Collection_Documentation</t>
  </si>
  <si>
    <t>Development of underdrain inventory and conditions assessment documentation and associated training materials for TDOT to utilize with in-house training</t>
  </si>
  <si>
    <t>(US-25W, Clinch Avenue), From near Carden Farm Drive to near Yarnell Road (Aspire Park Support Project)</t>
  </si>
  <si>
    <t>Construct Shared use path with grass strip behind curb and gutter</t>
  </si>
  <si>
    <t>State Funded (01S009-S3-002)</t>
  </si>
  <si>
    <t>South Cumberland State Park Stone Door Annex</t>
  </si>
  <si>
    <t>Survey, Design and Construction of new roadways and bridge(s) for the development of the Stone Door Annex of South Cumberland State Park</t>
  </si>
  <si>
    <t>State Funded (31PARK-S3-003)</t>
  </si>
  <si>
    <t>Winchester: Obstruction Removal</t>
  </si>
  <si>
    <t>State Funded (26555010922)</t>
  </si>
  <si>
    <t>SCTRRA,SFY 2022-Livestock Road Crossing - Dickson TN</t>
  </si>
  <si>
    <t>State Funded (22RR22-S3-002)</t>
  </si>
  <si>
    <t>From Lewis Chapel Road to East Valley Road</t>
  </si>
  <si>
    <t>HSIP-111(122) (77S111-F3-002)</t>
  </si>
  <si>
    <t>2022 Ops Symposium</t>
  </si>
  <si>
    <t>State Funded (99NMSC-S3-003)</t>
  </si>
  <si>
    <t>Miller Transportation, Inc. - FFY2020; SFY2022 - 5311(f) TN2021-024 Federal Operating Funds</t>
  </si>
  <si>
    <t>State Funded (985311-S3-317)</t>
  </si>
  <si>
    <t>Dickson, Williamson</t>
  </si>
  <si>
    <t>Westbound near MM 181 (LIDAR Survey Scan)</t>
  </si>
  <si>
    <t>Camaren Humphrey-Davis</t>
  </si>
  <si>
    <t>Knoxville-Knox Co CAC SFY 2022 CRIT S Operating</t>
  </si>
  <si>
    <t>State Funded (47CRIT-S3-009)</t>
  </si>
  <si>
    <t>(US-25E), Intersection at Nina Road</t>
  </si>
  <si>
    <t>STP-SIP-32(100) (45S032-F3-002)</t>
  </si>
  <si>
    <t>Adam Jaeckel</t>
  </si>
  <si>
    <t>SFY 2022 Rail Preservation Grant Program for tie replacements from MP 0 to MP 35</t>
  </si>
  <si>
    <t>State Funded (23RR22-S3-002)</t>
  </si>
  <si>
    <t>MTA - SFY 2022 - UROP State Operating</t>
  </si>
  <si>
    <t>State Funded (19UROP-S3-023)</t>
  </si>
  <si>
    <t>RTA - SFY2022 UROP State Operating</t>
  </si>
  <si>
    <t>State Funded (98UROP-S3-016)</t>
  </si>
  <si>
    <t>Jackson Transit Auth. - SFY2022 UROP State Operating</t>
  </si>
  <si>
    <t>State Funded (57UROP-S3-017)</t>
  </si>
  <si>
    <t>M'Boro - SFY 2022 UROP State Operating</t>
  </si>
  <si>
    <t>State Funded (75UROP-S3-015)</t>
  </si>
  <si>
    <t>Kingsport SFY2022 UROP State Operating</t>
  </si>
  <si>
    <t>State Funded (82UROP-S3-031)</t>
  </si>
  <si>
    <t>Franklin Mass Transit Auth. SFY2022 UROP State Operating</t>
  </si>
  <si>
    <t>State Funded (94UROP-S3-018)</t>
  </si>
  <si>
    <t>RLS004-028 T.O. K# 64328 TN2018-043-01(8) &amp; TN2021-017(1) - Rural Transit Compliance Monitoring 12/16/21</t>
  </si>
  <si>
    <t>State Funded (995311-S3-042)</t>
  </si>
  <si>
    <t>SA-0115(4) Hinds Creek Road from SR-170 to Union County Line</t>
  </si>
  <si>
    <t>State Funded (01SAR1-S8-009)</t>
  </si>
  <si>
    <t>S-0122(3) Mountain Road from Brushy Valley Road to Cross Pike Road</t>
  </si>
  <si>
    <t>State Funded (01SAR1-S8-010)</t>
  </si>
  <si>
    <t>CTS - SFY 2022 UROP State Operating</t>
  </si>
  <si>
    <t>State Funded (63UROP-S3-016)</t>
  </si>
  <si>
    <t>SETHRA (CUATS) SFY 2022 UROP State Operating</t>
  </si>
  <si>
    <t>State Funded (06UROP-S3-011)</t>
  </si>
  <si>
    <t>FTHRA SFY 2022 - CRIT State Operating Funds</t>
  </si>
  <si>
    <t>State Funded (98CRIT-S3-016)</t>
  </si>
  <si>
    <t>TDOT Bridging Document Development for Implementing Design Flexibility and Training (Phase 1)</t>
  </si>
  <si>
    <t>Phase 1 to Identify the Department's Needs and start Developing a Bridging Document Implementing Design Flexibility</t>
  </si>
  <si>
    <t>Region 1 Railroad Crossing Easement Acquisition</t>
  </si>
  <si>
    <t>initial expenses for project identification and setup</t>
  </si>
  <si>
    <t>Region 2 Railroad Crossing Easement Acquisition</t>
  </si>
  <si>
    <t>Region 3 Railroad Crossing Easement Acquisition</t>
  </si>
  <si>
    <t>Region 4 Railroad Crossing Easement Acquisition</t>
  </si>
  <si>
    <t>Small Structure at LM 4.75</t>
  </si>
  <si>
    <t>install replacement culvert</t>
  </si>
  <si>
    <t>State Funded (06S312-M3-003)</t>
  </si>
  <si>
    <t>ORTS SFY2022 - CRIT State Operating Funds</t>
  </si>
  <si>
    <t>State Funded (01CRIT-S3-006)</t>
  </si>
  <si>
    <t>ETHRA SFY2022 CRIT - State Operating Funds</t>
  </si>
  <si>
    <t>State Funded (98CRIT-S3-017)</t>
  </si>
  <si>
    <t>ETHRA Morristown SFY2022 UROP Operating Funds</t>
  </si>
  <si>
    <t>State Funded (32UROP-S3-011)</t>
  </si>
  <si>
    <t>GMTS SFY2022 UROP Operating</t>
  </si>
  <si>
    <t>State Funded (78UROP-S3-044)</t>
  </si>
  <si>
    <t>KAT - FFY2021 SFY2022 5307 STP State Capital Funds</t>
  </si>
  <si>
    <t>State Funded (47STPX-S3-017)</t>
  </si>
  <si>
    <t>Reelfoot Airport Improvements</t>
  </si>
  <si>
    <t>State Funded (99555132022)</t>
  </si>
  <si>
    <t>MATA SFY2022 UROP State Operating</t>
  </si>
  <si>
    <t>State Funded (79UROP-S3-024)</t>
  </si>
  <si>
    <t>Cleveland: ACRGP</t>
  </si>
  <si>
    <t>State Funded (06555017622)</t>
  </si>
  <si>
    <t>(US-45), From Bridge at Hunter Creek to near Old Pinson Road</t>
  </si>
  <si>
    <t>HSIP-5(122) (57S005-F3-003)</t>
  </si>
  <si>
    <t>Clifton: ARPA Funding</t>
  </si>
  <si>
    <t>State Funded (91555013222)</t>
  </si>
  <si>
    <t>Columbia: ARPA Funding</t>
  </si>
  <si>
    <t>State Funded (60555016022)</t>
  </si>
  <si>
    <t>John C. Tune: ARPA Funding</t>
  </si>
  <si>
    <t>State Funded (19555019422)</t>
  </si>
  <si>
    <t>Portland: ARPA Funding</t>
  </si>
  <si>
    <t>State Funded (83555012622)</t>
  </si>
  <si>
    <t>Selmer: ARPA Funding</t>
  </si>
  <si>
    <t>State Funded (55555015622)</t>
  </si>
  <si>
    <t>Smyrna: ARPA Funding</t>
  </si>
  <si>
    <t>State Funded (75555017422)</t>
  </si>
  <si>
    <t>Somerville: ARPA Funding</t>
  </si>
  <si>
    <t>State Funded (24555014922)</t>
  </si>
  <si>
    <t>Beech River: ARPA Funding</t>
  </si>
  <si>
    <t>State Funded (39555015122)</t>
  </si>
  <si>
    <t>Oak Ridge Heritage RR Authority SFY 2022 Rail Preservation Grant Program for Track, Rail and Crossing Rehabilitation</t>
  </si>
  <si>
    <t>State Funded (98RR22-S3-011)</t>
  </si>
  <si>
    <t>Bristol - SFY2022 UROP State Operating</t>
  </si>
  <si>
    <t>State Funded (82UROP-S3-032)</t>
  </si>
  <si>
    <t>Johnson City SFY2022 UROP State Operating</t>
  </si>
  <si>
    <t>State Funded (82UROP-S3-033)</t>
  </si>
  <si>
    <t>SORBA - Mountain Bike Trails</t>
  </si>
  <si>
    <t>Development of approximately 52,800 lf natural surface trails for multi-use to include biking, hiking, and approach trails to climbing boulders.  Trail development and In-Kind volunteer labor.</t>
  </si>
  <si>
    <t>TN-22RT(2) (33RTPR-F3-004)</t>
  </si>
  <si>
    <t>ETRRA SFY 2022 Rail Preservation for Track Rehabilitation of grade crossing</t>
  </si>
  <si>
    <t>State Funded (90RR22-S3-002)</t>
  </si>
  <si>
    <t>Knoxville UROP SFY2022 State Operating</t>
  </si>
  <si>
    <t>State Funded (47UROP-S3-019)</t>
  </si>
  <si>
    <t>On-Call Engineering Services to Define Deliverables for OpenRoads Designer Connect - Arcadis U.S. (Agreement E2399)</t>
  </si>
  <si>
    <t>Define Deliverables for OpenRoads Designer Connect</t>
  </si>
  <si>
    <t>On-Call Engineering Services to Define Deliverables for OpenRoads Designer Connect - WSP USA (Agreement E2400)</t>
  </si>
  <si>
    <t>SFY 2022 Rail Preservation for the repair and maintenance of timber frame bridges MP 143.62, 144.94, 146.11, and 147.83.</t>
  </si>
  <si>
    <t>State Funded (98RR22-S3-012)</t>
  </si>
  <si>
    <t>SELECT to_number(PROJV.PIN) PIN, PROJV.REGION_NUM "Region"
	, PROJV.PROJ_STATUS_CDE_DESC "Project Status"
	, PROJC.CREATION_DTE "Created On", PROJC.CREATE_BY "Created By"
	, PROJC.LAST_UPDATE_DTE "Updated On", PROJC.UPDATE_BY "Updated By"
	, PROJV.COUNTY_CONCAT "County", PROJV.ROUTE "Route"
	, PROJV.ROUTE_TYP_CDE "Route Type Code"
	, PROJV.LOCAL_ROUTE_TXT "Local Route Text"
	, CASE WHEN PROJV.ROUTE_TYP_CDE = 'I' THEN 'IM'
				WHEN PROJV.ROUTE_TYP_CDE  = 'SR'  THEN 'SR'
				WHEN ((PROJV.ROUTE_TYP_CDE IS NULL AND PROJV.LOCAL_ROUTE_TXT IS NOT NULL)
						OR (PROJV.PROGRAM_TYPE_CDE = 'LOCALPROGRAM' AND PROJV.ROUTE_TYP_CDE IS NULL)) THEN 'L'
				WHEN (PROJV.PROGRAM_TYPE_CDE IN ('AERONAUTICS','ALLMASSTRANSIT','SECT130','GHSP',
								'RECTRAIL','ITS','ALLMAINTLITR','ALLBEAUT','ALLWATERWAYS' )) THEN 'N/A'
				WHEN (PROJV.ROUTE_TYP_CDE IS NULL AND PROJV.TERMINI_TXT LIKE '%State Park%') then 'SP'
				ELSE '' END "IM/SR/L"
	, PROJV.TERMINI_TXT "Project Description"
	, PROJV.SCOPE_OF_WORK_TXT "Scope of Work"
	, PROJV.PROGRAM_TYPE_CDE_DESC "Program Type"
	, PROJV.WORK_TYP_CDE_DESC "Project Type of Work"
	, RESURF.RESURF_TYPE_OF_WK "Resurfacing Type of Work"
	, TAMP.TAMP_ASSET "Asset Type"
	, TAMP.TAMP_WORK_TYPE "FHWA Work Type"
	, PROJV.PROJECT_LENGTH "Project Length"
	, TO_CHAR(PROJV.EARLIEST_LET_DTE, 'MM-DD-YYYY') "Let Date"
	, (CASE WHEN PROJV.PROGRAM_TYPE_CDE = 'RESURFACING' 
		THEN PROG.SORTSEL_4 ELSE '' END) AS "Resurfacing Type"
	--, Null AS "NHS Route"
	, (CASE WHEN (UPPER(PROJV.SURF_INT_SORT_TXT||PROJV.PROG_SORT_TXT||
		PROJV.LP_USER_SORT_TXT||PROJV.OPS_INT_SORT_TXT||
		PROJV.SCHED_SORT_TXT) LIKE '%NHS%'   
		OR UPPER(PROG.SORTSEL_2||PROG.SORTSEL_3||PROG.SORTSEL_4||
		PROG.SORTSEL_5||PROG.SORTSEL_6||PROG.SORTSEL_7||PROG.SORTSEL_8||
		PROG.SORTSEL_9||PROG.SORTSEL_10) LIKE '%NHS%'   
		OR NHSATT.VALUE_IND = 'Y') THEN 'Y' ELSE 'N' END) AS "PPRM NHS"
	, TR.NHS "TRIMS NHS Designation"
	, BR.BRNO_CONCAT "Bridges"
	, OBLIG.PE_OBLIG "PE Obligations", OBLIG.ROW_OBLIG "ROW Obligations"
	, OBLIG.CONST_OBLIG "Construction Obligations", OBLIG.PAVE_OBLIG "Paving Obligations"
	,TOT_OB.TOT_OBLIG_PE "Total PE Obligation"
	,TOT_OB.TOT_OBLIG_ROW "Total ROW Obligation" 
	,TOT_OB.TOT_OBLIG_CONST "Total Const Obligation" 
	,TOT_OB.TOT_OBLIG_PAVE "Total Paving Obligation" 
	,TOT_OB.TOT_OBLIG "Total Project Obligation"
	,SPN_CONCAT.FPNSPN_CONCAT "Const / Pave Phase SPN"
FROM PPRMDBO.PPRMV_PROJECT PROJV, PPRMDBO.PM_PROJ_PROGRAM PROG,
	PPRMDBO.PPRMV_CONCAT_BRNO_BY_PIN BR, PPRMDBO.PM_PROJ_SURFACE RESURF,
	--VIEW OF PROJECT CREATION DATA
	(SELECT PROJ.PROJ_SEQ, PROJ.CREATION_ID,
		PROJ.CREATION_DTE, SC.FIRST_NAME||' '||SC.LAST_NAME AS CREATE_BY,
		PROJ.LAST_UPDATE_DTE, SU.FIRST_NAME||' '||SU.LAST_NAME AS UPDATE_BY
		FROM PPRMDBO.PM_PROJECT PROJ, PPRMDBO.SM_USER SC,
			PPRMDBO.SM_USER SU
		WHERE PROJ.CREATION_ID = SC.USER_ID (+) AND PROJ.UPDATE_USER_ID = SU.USER_ID (+)
		) PROJC,
	--VIEW Federal Project Number/State Project Number concatenation Const phases only as FPNSPN
	(SELECT PROJ_SEQ, LTRIM(SYS_CONNECT_BY_PATH(FPN_SPN_CONCAT,'; '),'; ') FPNSPN_CONCAT
	FROM (SELECT PROJ_SEQ, FED_PROJ_NUM, LTRIM(SYS_CONNECT_BY_PATH(STATE_PROJ_NUM, ', '), ', ') SPN_CONCAT,
		       (NVL(FED_PROJ_NUM, 'State Funded')||' ('||LTRIM(SYS_CONNECT_BY_PATH(STATE_PROJ_NUM, ', '), ', ')||')') FPN_SPN_CONCAT,
			  ROW_NUMBER() OVER(PARTITION BY PROJ_SEQ ORDER BY FED_PROJ_NUM) -1 AS SEQA 
		FROM (SELECT PROJ_SEQ, FED_PROJ_NUM, STATE_PROJ_NUM,
					ROW_NUMBER() OVER(PARTITION BY PROJ_SEQ, FED_PROJ_SEQ ORDER BY STATE_PROJ_NUM) - 1 AS SEQ
					FROM (SELECT A.PROJ_SEQ, C.FED_PROJ_SEQ,  C.FED_PROJ_NUM, A.STATE_PROJ_SEQ, A.STATE_PROJ_NUM
                                FROM PPRMDBO.PM_STATE_PROJECT A, PPRMDBO.PM_FEDERAL_PROJECT C
                                WHERE A.PROJ_SEQ = C.PROJ_SEQ(+) AND A.FED_PROJ_SEQ = C.FED_PROJ_SEQ(+)
                                    AND A.PHASE_CDE IN ('3','8') ))
					WHERE CONNECT_BY_ISLEAF = 1
					CONNECT BY SEQ = PRIOR SEQ + 1 AND PROJ_SEQ = PRIOR PROJ_SEQ AND FED_PROJ_NUM = PRIOR FED_PROJ_NUM
		START WITH SEQ = 0)
	WHERE CONNECT_BY_ISLEAF = 1
	    CONNECT BY SEQA= PRIOR SEQA + 1 AND PROJ_SEQ = PRIOR PROJ_SEQ
	    START WITH SEQA = 0) SPN_CONCAT,
	-- VIEW PPRMV_TRIMS_GRID TR   
	(SELECT PROJ_SEQ, LISTAGG( SYSTEM_DESCR,', ') WITHIN GROUP (ORDER BY SYSTEM_DESCR) NHS   
		FROM (SELECT DISTINCT PROJ_SEQ, SYSTEM_DESCR   
					FROM PPRMV_TRIMS_GRID)   
		GROUP BY PROJ_SEQ) TR,   
	  --  VIEW  NHS Attribute
	(SELECT ATT.PROJ_SEQ, ATT.VALUE_IND   
	FROM PPRMDBO.PM_PROJ_ATTRIBUTES ATT   
	WHERE ATT.PROPERTY_CDE = 'NHSROUTE' ) NHSATT,   
	--VIEW TAMP ATTRIBUTES
	(SELECT PROJ_SEQ,
		MAX(CASE WHEN PROPERTY_CDE  = 'TAMPCLASS' THEN CODE_DESC END) TAMP_ASSET,
		MAX(CASE WHEN PROPERTY_CDE = 'TAMPWKTYP' THEN CODE_DESC END) TAMP_WORK_TYPE
	FROM (SELECT T.PROJ_SEQ, T.PROPERTY_CDE, T.VALUE_CDE, SC.CODE_DESC
	FROM PPRMDBO.PM_PROJ_ATTRIBUTES T, PPRMDBO.SM_CODE_DECODE SC
	WHERE T.PROPERTY_CDE LIKE 'TAMP%'
		AND T.PROPERTY_CDE = SC.PROPERTY_CDE
		AND T.VALUE_CDE = SC.CODE)
	GROUP BY PROJ_SEQ
	ORDER BY PROJ_SEQ) TAMP,
	  --VIEW OBLIGATIONS
	(SELECT SPNV.PROJ_SEQ, SUM(A.OBLIGATED_AMT) OBLIG,   
		SUM(CASE WHEN SPNV.PHASE_CDE IN ('0','1') THEN A.OBLIGATED_AMT ELSE 0 END) AS PE_OBLIG,   
		SUM(CASE WHEN SPNV.PHASE_CDE = '2' THEN A.OBLIGATED_AMT ELSE 0 END) AS ROW_OBLIG,   
		SUM(CASE WHEN SPNV.PHASE_CDE = '3' THEN A.OBLIGATED_AMT ELSE 0 END) AS CONST_OBLIG,   
		SUM(CASE WHEN SPNV.PHASE_CDE = '8' THEN A.OBLIGATED_AMT ELSE 0 END) AS PAVE_OBLIG   
	FROM PPRMDBO.OPS_CHILD_HISTORY A, PPRMDBO.OPS_FUNDING_DETAILS B, PPRMDBO.PPRMV_SPN SPNV   
	WHERE SPNV.PROJ_SEQ = B.PROJ_SEQ AND SPNV.STATE_PROJ_SEQ = B.STATE_PROJ_SEQ   
		AND B.FUNDING_SEQ = A.FUNDING_SEQ   
		AND TO_CHAR(A.OBLIGATED_DTE, 'YYYY-MM-DD') BETWEEN '2021-06-01' AND '2022-05-31'   
	GROUP BY SPNV.PROJ_SEQ) OBLIG,
	--VIEW OF OBLIGATIONS BY PIN AS TOT_OB
	(SELECT OB.PROJ_SEQ,
		SUM(OB.OBLIGATED_AMOUNT) TOT_OBLIG,
		SUM(CASE WHEN OB.PHASE_CDE IN ('0','1') THEN OB.OBLIGATED_AMOUNT ELSE 0 END) TOT_OBLIG_PE,
		SUM(CASE WHEN OB.PHASE_CDE IN ('2') THEN OB.OBLIGATED_AMOUNT ELSE 0 END) TOT_OBLIG_ROW,
		SUM(CASE WHEN OB.PHASE_CDE IN ('3') THEN OB.OBLIGATED_AMOUNT ELSE 0 END) TOT_OBLIG_CONST,
		SUM(CASE WHEN OB.PHASE_CDE IN ('8') THEN OB.OBLIGATED_AMOUNT ELSE 0 END) TOT_OBLIG_PAVE
	FROM PPRMDBO.PPRMV_OBLIG_BY_PHASE OB
	GROUP BY OB.PROJ_SEQ
	ORDER BY OB.PROJ_SEQ) TOT_OB
WHERE PROJV.PROJ_SEQ = OBLIG.PROJ_SEQ 
	AND PROJV.PROJ_SEQ = BR.PROJ_SEQ (+)
	AND PROJV.PROJ_SEQ = TR.PROJ_SEQ (+)
	AND PROJV.PROJ_SEQ = PROG.PROJ_SEQ (+)   
	AND PROJV.PROJ_SEQ = NHSATT.PROJ_SEQ (+)   
	AND PROJV.PROJ_SEQ = TAMP.PROJ_SEQ (+)
	AND PROJV.PROJ_SEQ = RESURF.PROJ_SEQ (+)
	AND PROJV.PROJ_SEQ = PROJC.PROJ_SEQ (+)
	AND PROJV.PROJ_SEQ = SPN_CONCAT.PROJ_SEQ (+)
	AND PROJV.PROJ_SEQ = TOT_OB.PROJ_SEQ (+)
	AND (PROJV.PROJ_STATUS_CDE in ( 'ACTIVE','LET','CONSTCOMP')
		OR (PROJV.PROJ_STATUS_CDE = 'CLOSED' AND (OBLIG.PE_OBLIG+OBLIG.ROW_OBLIG+OBLIG.CONST_OBLIG+OBLIG.PAVE_OBLIG)&gt;0))
	--AND (TAMP.TAMP_ASSET IS NULL OR TAMP.TAMP_WORK_TYPE IS NULL)
	--AND PROG.SORTSEL_4 IS NOT NULL
ORDER BY PROJV.PIN</t>
  </si>
  <si>
    <t>Select TAMP Asset</t>
  </si>
  <si>
    <t>Select TAMP Work Type</t>
  </si>
  <si>
    <t>Select TAMP NHS</t>
  </si>
  <si>
    <t>TAMP Other</t>
  </si>
  <si>
    <t>TAMP Inpsection</t>
  </si>
  <si>
    <t>CNW912</t>
  </si>
  <si>
    <t>Bridge Construction</t>
  </si>
  <si>
    <t>Bridge Maintenance</t>
  </si>
  <si>
    <t>Bridge Preservation</t>
  </si>
  <si>
    <t>Bridge Reconstruction</t>
  </si>
  <si>
    <t>Pvmt Construction</t>
  </si>
  <si>
    <t>Pvmt Maintenance</t>
  </si>
  <si>
    <t>Pvmt Preservation</t>
  </si>
  <si>
    <t>Pvmt Reconstruction</t>
  </si>
  <si>
    <t>Pvmt Rehabilitation</t>
  </si>
  <si>
    <t>Pvmt Const+Recon</t>
  </si>
  <si>
    <t>Bridge Const+Recon</t>
  </si>
  <si>
    <t>By Work Type</t>
  </si>
  <si>
    <t>Non-NHS (Column E)</t>
  </si>
  <si>
    <t>(Sum Columns B-D)</t>
  </si>
  <si>
    <t>2022 Obligations to</t>
  </si>
  <si>
    <t>date (Columns B-E)</t>
  </si>
  <si>
    <t>Total NHS+non-NHS</t>
  </si>
  <si>
    <t>* Chris add MMS Maintenance costs for pavement and bridge activities to the spreadsheet</t>
  </si>
  <si>
    <t>Old Brownsville Road</t>
  </si>
  <si>
    <t>02178</t>
  </si>
  <si>
    <t>Old Brownsville Road, From SR-14(Austin Peay Highway) to Proposed Kirby Whitten Road in Bartlett</t>
  </si>
  <si>
    <t>Widen to a four lane divided highway with raised median. Median openings and turn lanes for access to existing driveways. Will include bicycle facilities and ADA pedestrian improvements.</t>
  </si>
  <si>
    <t>79952-1555-54</t>
  </si>
  <si>
    <t>STP-M-9419(2)</t>
  </si>
  <si>
    <t>F</t>
  </si>
  <si>
    <t>79952-2555-54</t>
  </si>
  <si>
    <t>79LPLM-F3-297</t>
  </si>
  <si>
    <t>Old Forge Creek Rd.</t>
  </si>
  <si>
    <t>0A297</t>
  </si>
  <si>
    <t>Forge Road, Bridge over Forge Creek, LM 1.86</t>
  </si>
  <si>
    <t>460A2970003</t>
  </si>
  <si>
    <t>46946-0405-94</t>
  </si>
  <si>
    <t>BRZ-4600(23)</t>
  </si>
  <si>
    <t>CNR940</t>
  </si>
  <si>
    <t>46946-1405-94</t>
  </si>
  <si>
    <t>46946-2405-94</t>
  </si>
  <si>
    <t>46946-3405-94</t>
  </si>
  <si>
    <t>Walton Ferry Road/Old Shackle Island Road, From Nokes Drive to Volunteer Drive in Hendersonville (Section 2)</t>
  </si>
  <si>
    <t>Widen from 2 lanes to 3 lanes with turn lanes.</t>
  </si>
  <si>
    <t>83954-1565-54</t>
  </si>
  <si>
    <t>STP-M-9307(12)</t>
  </si>
  <si>
    <t>83954-2565-54</t>
  </si>
  <si>
    <t>90SAB1-S3-005</t>
  </si>
  <si>
    <t>S</t>
  </si>
  <si>
    <t>Maddison Clark</t>
  </si>
  <si>
    <t>Briar Thicket Rd.</t>
  </si>
  <si>
    <t>02513</t>
  </si>
  <si>
    <t>Briarthicket Rd., bridge over Knob Creek, LM 2.95 (IA)</t>
  </si>
  <si>
    <t>15025130001</t>
  </si>
  <si>
    <t>15SAB1-S3-005</t>
  </si>
  <si>
    <t>Various On-System and Off-System Bridges Statewide - FY 2018-2020 (Inspection &amp; Evaluation)</t>
  </si>
  <si>
    <t>99111-1248-94</t>
  </si>
  <si>
    <t>STP-NBIS(41)</t>
  </si>
  <si>
    <t>99111-1448-94</t>
  </si>
  <si>
    <t>99114-1249-94</t>
  </si>
  <si>
    <t>STP-NBIS(43)</t>
  </si>
  <si>
    <t>99114-1449-94</t>
  </si>
  <si>
    <t>Various On-System and Off-System Bridges Statewide - FY 2018-2020 (Underwater Inspection)</t>
  </si>
  <si>
    <t>99111-1249-94</t>
  </si>
  <si>
    <t>STP-NBIS(42)</t>
  </si>
  <si>
    <t>99111-1449-94</t>
  </si>
  <si>
    <t>99114-1250-94</t>
  </si>
  <si>
    <t>STP-NBIS(44)</t>
  </si>
  <si>
    <t>99114-1450-94</t>
  </si>
  <si>
    <t>Bridge over French Broad River, LM 16.59</t>
  </si>
  <si>
    <t>45SR0090015</t>
  </si>
  <si>
    <t>45004-4240-04</t>
  </si>
  <si>
    <t>M</t>
  </si>
  <si>
    <t>12455-0416-04</t>
  </si>
  <si>
    <t>12945-0439-94</t>
  </si>
  <si>
    <t>BRZ-1200(27)</t>
  </si>
  <si>
    <t>12455-1416-04</t>
  </si>
  <si>
    <t>79961-3189-44</t>
  </si>
  <si>
    <t>NH-098-4(20)</t>
  </si>
  <si>
    <t>I-40, Brs over SR-20, LM 12.01 and over SR-5, LM 14.73; SR-1, Brs over I-40, LM 22.45</t>
  </si>
  <si>
    <t>57I00400023, 57I00400024, 57I00400027, 57I00400028, 57I00400041, 57I00400042</t>
  </si>
  <si>
    <t>57201-4144-04</t>
  </si>
  <si>
    <t>LAND BETWEEN THE LAKES NATIONAL RECREATION AREA</t>
  </si>
  <si>
    <t>81945-3462-84</t>
  </si>
  <si>
    <t>PFH-999(2)</t>
  </si>
  <si>
    <t>47953-1516-54</t>
  </si>
  <si>
    <t>STP-M-9109(64)</t>
  </si>
  <si>
    <t>83LPLM-F0-142</t>
  </si>
  <si>
    <t>STP-M-9307(11)</t>
  </si>
  <si>
    <t>83954-1564-54</t>
  </si>
  <si>
    <t>From the 4-Lane Section at Kinzel Springs to Wear Valley Road</t>
  </si>
  <si>
    <t>05006-1238-04</t>
  </si>
  <si>
    <t>5790</t>
  </si>
  <si>
    <t>05006-2241-14</t>
  </si>
  <si>
    <t>HPP/STP-73(25)</t>
  </si>
  <si>
    <t>05006-3242-14</t>
  </si>
  <si>
    <t xml:space="preserve">SR-436 </t>
  </si>
  <si>
    <t>Bridge over Reedy Creek, LM 0.68</t>
  </si>
  <si>
    <t>09S82330001</t>
  </si>
  <si>
    <t>09035-4218-04</t>
  </si>
  <si>
    <t>10066-1205-14</t>
  </si>
  <si>
    <t>HPP/STP-91(31)</t>
  </si>
  <si>
    <t>10066-2203-14</t>
  </si>
  <si>
    <t>10066-3205-14</t>
  </si>
  <si>
    <t>34008-2220-04</t>
  </si>
  <si>
    <t>OLD SR-52 TO OLD SR-52 AND BRATTONTOWN CIRCLE(LM 6.10-LM 9.90)</t>
  </si>
  <si>
    <t>56003-4253-04</t>
  </si>
  <si>
    <t>Bridges over Access Road and IC Railroad, LM 20.38 in Union City</t>
  </si>
  <si>
    <t>66SR0030019, 66SR0030020</t>
  </si>
  <si>
    <t>66116-4215-04</t>
  </si>
  <si>
    <t>From Near SR-68 East to Spring City North City Limits</t>
  </si>
  <si>
    <t>72001-1270-04</t>
  </si>
  <si>
    <t>6043</t>
  </si>
  <si>
    <t>72001-2274-04</t>
  </si>
  <si>
    <t>72001-3279-04</t>
  </si>
  <si>
    <t>75953-1536-04</t>
  </si>
  <si>
    <t>75953-2537-04</t>
  </si>
  <si>
    <t>75953-3538-04</t>
  </si>
  <si>
    <t>Bridge over Danny Thomas Boulevard, LM 11.32</t>
  </si>
  <si>
    <t>79SR0010005</t>
  </si>
  <si>
    <t>79017-4299-04</t>
  </si>
  <si>
    <t>89S136-M3-002</t>
  </si>
  <si>
    <t>Region 2 Junkyard Control</t>
  </si>
  <si>
    <t>Highway Beautification</t>
  </si>
  <si>
    <t>98022-4298-04</t>
  </si>
  <si>
    <t>98043-4283-04</t>
  </si>
  <si>
    <t>NEW ENGINEER FIELD OFFICES (9)</t>
  </si>
  <si>
    <t>98993-3619-04</t>
  </si>
  <si>
    <t>01000-4100-04</t>
  </si>
  <si>
    <t>01000-4200-04</t>
  </si>
  <si>
    <t>02000-4100-04</t>
  </si>
  <si>
    <t>02000-4200-04</t>
  </si>
  <si>
    <t>03000-4100-04</t>
  </si>
  <si>
    <t>03000-4200-04</t>
  </si>
  <si>
    <t>04000-4200-04</t>
  </si>
  <si>
    <t>05000-4100-04</t>
  </si>
  <si>
    <t>05000-4200-04</t>
  </si>
  <si>
    <t>06000-4100-04</t>
  </si>
  <si>
    <t>06000-4200-04</t>
  </si>
  <si>
    <t>07000-4100-04</t>
  </si>
  <si>
    <t>07000-4200-04</t>
  </si>
  <si>
    <t>08000-4200-04</t>
  </si>
  <si>
    <t>09000-4100-04</t>
  </si>
  <si>
    <t>09000-4200-04</t>
  </si>
  <si>
    <t>10000-4100-04</t>
  </si>
  <si>
    <t>10000-4200-04</t>
  </si>
  <si>
    <t>11000-4100-04</t>
  </si>
  <si>
    <t>11000-4200-04</t>
  </si>
  <si>
    <t>12000-4200-04</t>
  </si>
  <si>
    <t>13000-4200-04</t>
  </si>
  <si>
    <t>14000-4200-04</t>
  </si>
  <si>
    <t>15000-4100-04</t>
  </si>
  <si>
    <t>15000-4200-04</t>
  </si>
  <si>
    <t>16000-4100-04</t>
  </si>
  <si>
    <t>16000-4200-04</t>
  </si>
  <si>
    <t>18000-4100-04</t>
  </si>
  <si>
    <t>18000-4200-04</t>
  </si>
  <si>
    <t>19000-4100-04</t>
  </si>
  <si>
    <t>19000-4200-04</t>
  </si>
  <si>
    <t>20000-4100-04</t>
  </si>
  <si>
    <t>20000-4200-04</t>
  </si>
  <si>
    <t>21000-4200-04</t>
  </si>
  <si>
    <t>22000-4100-04</t>
  </si>
  <si>
    <t>22000-4200-04</t>
  </si>
  <si>
    <t>23000-4100-04</t>
  </si>
  <si>
    <t>23000-4200-04</t>
  </si>
  <si>
    <t>24000-4100-04</t>
  </si>
  <si>
    <t>24000-4200-04</t>
  </si>
  <si>
    <t>25000-4200-04</t>
  </si>
  <si>
    <t>26000-4200-04</t>
  </si>
  <si>
    <t>27000-4200-04</t>
  </si>
  <si>
    <t>28000-4100-04</t>
  </si>
  <si>
    <t>28000-4200-04</t>
  </si>
  <si>
    <t>29000-4200-04</t>
  </si>
  <si>
    <t>30000-4100-04</t>
  </si>
  <si>
    <t>30000-4200-04</t>
  </si>
  <si>
    <t>31000-4100-04</t>
  </si>
  <si>
    <t>31000-4200-04</t>
  </si>
  <si>
    <t>32000-4100-04</t>
  </si>
  <si>
    <t>32000-4200-04</t>
  </si>
  <si>
    <t>33000-4100-04</t>
  </si>
  <si>
    <t>33000-4200-04</t>
  </si>
  <si>
    <t>34000-4200-04</t>
  </si>
  <si>
    <t>35000-4200-04</t>
  </si>
  <si>
    <t>38000-4100-04</t>
  </si>
  <si>
    <t>38000-4200-04</t>
  </si>
  <si>
    <t>39000-4100-04</t>
  </si>
  <si>
    <t>39000-4200-04</t>
  </si>
  <si>
    <t>40000-4200-04</t>
  </si>
  <si>
    <t>41000-4100-04</t>
  </si>
  <si>
    <t>41000-4200-04</t>
  </si>
  <si>
    <t>42000-4200-04</t>
  </si>
  <si>
    <t>43000-4100-04</t>
  </si>
  <si>
    <t>43000-4200-04</t>
  </si>
  <si>
    <t>44000-4200-04</t>
  </si>
  <si>
    <t>45000-4100-04</t>
  </si>
  <si>
    <t>45000-4200-04</t>
  </si>
  <si>
    <t>46000-4200-04</t>
  </si>
  <si>
    <t>47000-4100-04</t>
  </si>
  <si>
    <t>47000-4200-04</t>
  </si>
  <si>
    <t>48000-4200-04</t>
  </si>
  <si>
    <t>49000-4200-04</t>
  </si>
  <si>
    <t>50000-4200-04</t>
  </si>
  <si>
    <t>51000-4200-04</t>
  </si>
  <si>
    <t>52000-4200-04</t>
  </si>
  <si>
    <t>53000-4100-04</t>
  </si>
  <si>
    <t>53000-4200-04</t>
  </si>
  <si>
    <t>54000-4100-04</t>
  </si>
  <si>
    <t>54000-4200-04</t>
  </si>
  <si>
    <t>55000-4200-04</t>
  </si>
  <si>
    <t>56000-4200-04</t>
  </si>
  <si>
    <t>57000-4100-04</t>
  </si>
  <si>
    <t>57000-4200-04</t>
  </si>
  <si>
    <t>58000-4100-04</t>
  </si>
  <si>
    <t>58000-4200-04</t>
  </si>
  <si>
    <t>59000-4100-04</t>
  </si>
  <si>
    <t>59000-4200-04</t>
  </si>
  <si>
    <t>60000-4100-04</t>
  </si>
  <si>
    <t>60000-4200-04</t>
  </si>
  <si>
    <t>62000-4100-04</t>
  </si>
  <si>
    <t>62000-4200-04</t>
  </si>
  <si>
    <t>63000-4100-04</t>
  </si>
  <si>
    <t>63000-4200-04</t>
  </si>
  <si>
    <t>64000-4200-04</t>
  </si>
  <si>
    <t>65000-4200-04</t>
  </si>
  <si>
    <t>67000-4200-04</t>
  </si>
  <si>
    <t>69000-4200-04</t>
  </si>
  <si>
    <t>70000-4200-04</t>
  </si>
  <si>
    <t>71000-4100-04</t>
  </si>
  <si>
    <t>71000-4200-04</t>
  </si>
  <si>
    <t>72000-4200-04</t>
  </si>
  <si>
    <t>73000-4100-04</t>
  </si>
  <si>
    <t>73000-4200-04</t>
  </si>
  <si>
    <t>74000-4100-04</t>
  </si>
  <si>
    <t>74000-4200-04</t>
  </si>
  <si>
    <t>75000-4100-04</t>
  </si>
  <si>
    <t>75000-4200-04</t>
  </si>
  <si>
    <t>76000-4200-04</t>
  </si>
  <si>
    <t>77000-4200-04</t>
  </si>
  <si>
    <t>78000-4100-04</t>
  </si>
  <si>
    <t>78000-4200-04</t>
  </si>
  <si>
    <t>79000-4100-04</t>
  </si>
  <si>
    <t>79000-4200-04</t>
  </si>
  <si>
    <t>80000-4100-04</t>
  </si>
  <si>
    <t>80000-4200-04</t>
  </si>
  <si>
    <t>81000-4200-04</t>
  </si>
  <si>
    <t>82000-4100-04</t>
  </si>
  <si>
    <t>82000-4200-04</t>
  </si>
  <si>
    <t>83000-4100-04</t>
  </si>
  <si>
    <t>83000-4200-04</t>
  </si>
  <si>
    <t>84000-4200-04</t>
  </si>
  <si>
    <t>87000-4200-04</t>
  </si>
  <si>
    <t>88000-4200-04</t>
  </si>
  <si>
    <t>90000-4100-04</t>
  </si>
  <si>
    <t>90000-4200-04</t>
  </si>
  <si>
    <t>91000-4200-04</t>
  </si>
  <si>
    <t>92000-4200-04</t>
  </si>
  <si>
    <t>93000-4200-04</t>
  </si>
  <si>
    <t>94000-4100-04</t>
  </si>
  <si>
    <t>94000-4200-04</t>
  </si>
  <si>
    <t>95000-4100-04</t>
  </si>
  <si>
    <t>95000-4200-04</t>
  </si>
  <si>
    <t>Benton, Humphreys</t>
  </si>
  <si>
    <t>Bridge over Tennessee River, LM 12.64</t>
  </si>
  <si>
    <t>03SR0010023</t>
  </si>
  <si>
    <t>03003-4231-04</t>
  </si>
  <si>
    <t>Bridge over East Fork Obey River, LM 5.67</t>
  </si>
  <si>
    <t>25005-4224-04</t>
  </si>
  <si>
    <t xml:space="preserve">SR-210 </t>
  </si>
  <si>
    <t>Bridge over South Fork Forked Deer River, LM 3.38</t>
  </si>
  <si>
    <t>49210-4211-04</t>
  </si>
  <si>
    <t>CNS316</t>
  </si>
  <si>
    <t>85S141-M2-002</t>
  </si>
  <si>
    <t>85007-4222-04</t>
  </si>
  <si>
    <t>From Trezevant Street to I-40 Ramp</t>
  </si>
  <si>
    <t>SR-14, From Trezevant Street to I-40 Ramp - Resurface &amp; Pavement Markings, Attenuator</t>
  </si>
  <si>
    <t>Mill, CS, TL D</t>
  </si>
  <si>
    <t>79224-3203-94</t>
  </si>
  <si>
    <t>STP/HSIP-NH-14(58)</t>
  </si>
  <si>
    <t>CNP121, CNP121</t>
  </si>
  <si>
    <t>79224-8203-14</t>
  </si>
  <si>
    <t>Bridges over South Fork Forked Deer River, LM 0.06</t>
  </si>
  <si>
    <t>Repairs on first 7 spans of these bridges</t>
  </si>
  <si>
    <t>23SR0030001, 23SR0030002</t>
  </si>
  <si>
    <t>23002-4232-04</t>
  </si>
  <si>
    <t>CNR327</t>
  </si>
  <si>
    <t>Repairs on last half of these bridges (PIN 082321.01 covered the first half)</t>
  </si>
  <si>
    <t>23002-4233-04</t>
  </si>
  <si>
    <t>CNU345</t>
  </si>
  <si>
    <t>Bridge over Doe Creek, LM 10.06</t>
  </si>
  <si>
    <t>SR-69, Bridge over Doe Creek, LM 10.06 - Bridge Replacement</t>
  </si>
  <si>
    <t>36SR0690035</t>
  </si>
  <si>
    <t>36005-0240-94</t>
  </si>
  <si>
    <t>BR-STP-69(78)</t>
  </si>
  <si>
    <t>CNU062</t>
  </si>
  <si>
    <t>36005-1240-94</t>
  </si>
  <si>
    <t>36005-2240-94</t>
  </si>
  <si>
    <t>36005-3240-94</t>
  </si>
  <si>
    <t>30S034-M3-002</t>
  </si>
  <si>
    <t>Bridge over Calfkiller River, LM 9.35 in Sparta</t>
  </si>
  <si>
    <t>93SR0010007</t>
  </si>
  <si>
    <t>93001-4263-04</t>
  </si>
  <si>
    <t>CNT110</t>
  </si>
  <si>
    <t>79020-4250-04</t>
  </si>
  <si>
    <t>Bridge over Wells Creek, LM 5.87 in Erin</t>
  </si>
  <si>
    <t>42SR0490003</t>
  </si>
  <si>
    <t>42002-4212-04</t>
  </si>
  <si>
    <t>NB and SB Bridges over 0A031 (Bruce Gap Rd), LM 5.57 and Cove Creek, LM 5.73</t>
  </si>
  <si>
    <t>07I00750013, 07I00750014, 07I00750015, 07I00750016</t>
  </si>
  <si>
    <t>07100-4143-04</t>
  </si>
  <si>
    <t>CNR254</t>
  </si>
  <si>
    <t>16002-4217-04</t>
  </si>
  <si>
    <t>From Grainger County Line to SR-31</t>
  </si>
  <si>
    <t>Micro Resurfacing @ 22#/sy</t>
  </si>
  <si>
    <t>34004-3209-94</t>
  </si>
  <si>
    <t>HSIP-131(37)</t>
  </si>
  <si>
    <t>CNP027, CNP027</t>
  </si>
  <si>
    <t>34004-4209-04</t>
  </si>
  <si>
    <t>05155</t>
  </si>
  <si>
    <t>Shady Grove Road, Bridge over I-240, LM 1.48</t>
  </si>
  <si>
    <t>79I02400115</t>
  </si>
  <si>
    <t>79947-4111-04</t>
  </si>
  <si>
    <t>01005-4240-04</t>
  </si>
  <si>
    <t>01005-4238-04</t>
  </si>
  <si>
    <t>From near Fesslers Lane to near Foster Avenue</t>
  </si>
  <si>
    <t>19021-8255-14</t>
  </si>
  <si>
    <t>NH-1(438)</t>
  </si>
  <si>
    <t>CNV206</t>
  </si>
  <si>
    <t>Bridge over Hatchie River, LM 8.98</t>
  </si>
  <si>
    <t>SR-76, Bridge over Hatchie River, LM 8.98 - Bridge Replacement</t>
  </si>
  <si>
    <t>38SR0760027</t>
  </si>
  <si>
    <t>38007-0228-94</t>
  </si>
  <si>
    <t>BR-STP-76(75)</t>
  </si>
  <si>
    <t>CNQ226</t>
  </si>
  <si>
    <t>38007-1228-94</t>
  </si>
  <si>
    <t>38007-2228-94</t>
  </si>
  <si>
    <t>38007-3228-94</t>
  </si>
  <si>
    <t>Bridge over Clinch River in Clinton, LM 10.71</t>
  </si>
  <si>
    <t>SR-9(US-25W) - Bridge over Clinch River in Clinton LM 10.71 - Bridge Replacement</t>
  </si>
  <si>
    <t>01SR0090015</t>
  </si>
  <si>
    <t>01002-0244-94</t>
  </si>
  <si>
    <t>R-BR-NH-9(66)</t>
  </si>
  <si>
    <t>CNS234</t>
  </si>
  <si>
    <t>01002-1244-94</t>
  </si>
  <si>
    <t>01002-2244-94</t>
  </si>
  <si>
    <t>01002-3244-94</t>
  </si>
  <si>
    <t>Bridge over Paint Rock Creek and RJCR R/R, LM 5.31</t>
  </si>
  <si>
    <t>76SR0630007</t>
  </si>
  <si>
    <t>76003-4264-04</t>
  </si>
  <si>
    <t>CNV030</t>
  </si>
  <si>
    <t>Bridge (Right Lanes) over South Fork Holston River, LM 5.02 in Kingsport</t>
  </si>
  <si>
    <t>82006-4286-04</t>
  </si>
  <si>
    <t>Bridges over CSX R/R, LM 0.03 and Big Hickory Creek, LM 0.18</t>
  </si>
  <si>
    <t>07SR0900001, 07SR0900003</t>
  </si>
  <si>
    <t>07012-4239-04</t>
  </si>
  <si>
    <t>CNV123</t>
  </si>
  <si>
    <t>Perkins Road</t>
  </si>
  <si>
    <t>02814</t>
  </si>
  <si>
    <t>Perkins Road (02814), Bridge over I-240, LM 3.07 in Memphis</t>
  </si>
  <si>
    <t>79I02400101</t>
  </si>
  <si>
    <t>79006-4197-04</t>
  </si>
  <si>
    <t>CNT247</t>
  </si>
  <si>
    <t>05757</t>
  </si>
  <si>
    <t>Bridge over Wolf River, LM 2.51</t>
  </si>
  <si>
    <t>79S80740005</t>
  </si>
  <si>
    <t>79034-4217-04</t>
  </si>
  <si>
    <t>From North of Cocke County Line to North of Nolichucky River(Bright Hope Road) (EPD) (IA)</t>
  </si>
  <si>
    <t>Construct super 2-lane that includes turn lanes and truck climbing lanes on 4-lane ROW</t>
  </si>
  <si>
    <t>30SR0350001</t>
  </si>
  <si>
    <t>30005-1238-14</t>
  </si>
  <si>
    <t>STP-35(18)</t>
  </si>
  <si>
    <t>30005-2241-14</t>
  </si>
  <si>
    <t>(Newport Highway) Bridge over Nolichucky River, LM 3.07 (IA) (replaced under PIN 100228.00)</t>
  </si>
  <si>
    <t>30005-0250-94</t>
  </si>
  <si>
    <t>BR-STP-35(71)</t>
  </si>
  <si>
    <t>From North of Nolichucky River near Bright Hope Road to 0.918 miles South of SR-349 (Warrensburg Road) near Pate Lane (EPD) (IA)</t>
  </si>
  <si>
    <t>Construct Super 2-Lane on 5-Lane ROW on New Location</t>
  </si>
  <si>
    <t>30005-1234-04</t>
  </si>
  <si>
    <t>30005-1235-04</t>
  </si>
  <si>
    <t>(Alcoa Highway), Pellissippi Parkway to South of Little River (IA)</t>
  </si>
  <si>
    <t>Reconstruct 4-lanes and 6-lanes, including a frontage road system, new interchanges at Singleton Station Road and Topside Road (SR-333), modify the existing SR-115 and SR-162 interchange, and build a multi-use path.</t>
  </si>
  <si>
    <t>05005-1231-14</t>
  </si>
  <si>
    <t>STP/NH-115(26)</t>
  </si>
  <si>
    <t>05005-2241-14</t>
  </si>
  <si>
    <t>From South of Topside Road to North of Maloney Road (IA)</t>
  </si>
  <si>
    <t>Widen 4-ln to 6-ln including pedestrian &amp; bicycle facilities</t>
  </si>
  <si>
    <t>47026-1269-14</t>
  </si>
  <si>
    <t>STP/NH-115(27)</t>
  </si>
  <si>
    <t>CNT023</t>
  </si>
  <si>
    <t>47026-2281-14</t>
  </si>
  <si>
    <t>47026-3281-14</t>
  </si>
  <si>
    <t>47026-1270-14</t>
  </si>
  <si>
    <t>R-STP/NH-115(29)</t>
  </si>
  <si>
    <t>47026-2280-14</t>
  </si>
  <si>
    <t>47026-1263-04</t>
  </si>
  <si>
    <t>47026-2268-04</t>
  </si>
  <si>
    <t>47026-3279-14</t>
  </si>
  <si>
    <t>NH-115(54)</t>
  </si>
  <si>
    <t>(Rugby Bypass), From Relocated Brewstertown Road to Scott County Line</t>
  </si>
  <si>
    <t>65004-1218-04</t>
  </si>
  <si>
    <t>CNJ307</t>
  </si>
  <si>
    <t>65004-2219-14</t>
  </si>
  <si>
    <t>STP-52(37)</t>
  </si>
  <si>
    <t>65004-3220-14</t>
  </si>
  <si>
    <t>32006-1226-14</t>
  </si>
  <si>
    <t>STP-66(33)</t>
  </si>
  <si>
    <t>45009-1210-14</t>
  </si>
  <si>
    <t>32006-2231-14</t>
  </si>
  <si>
    <t>STP/HPP-66(44)</t>
  </si>
  <si>
    <t>45009-2211-14</t>
  </si>
  <si>
    <t>32006-3233-14</t>
  </si>
  <si>
    <t>45009-3213-14</t>
  </si>
  <si>
    <t>32006-3234-14</t>
  </si>
  <si>
    <t>STP-66(52)</t>
  </si>
  <si>
    <t>CNQ928, CNQ928</t>
  </si>
  <si>
    <t>45009-3216-14</t>
  </si>
  <si>
    <t>33037-2224-14</t>
  </si>
  <si>
    <t>NHE-29(48)</t>
  </si>
  <si>
    <t>33037-3230-14</t>
  </si>
  <si>
    <t>Harriet Martin</t>
  </si>
  <si>
    <t>White Street, Near Knight Street in Athens to East of County Road 609</t>
  </si>
  <si>
    <t>54007-3218-14</t>
  </si>
  <si>
    <t>STP/HPP-30(48)</t>
  </si>
  <si>
    <t>CNH243</t>
  </si>
  <si>
    <t>(White Street), From Near Park Street to East of Knight Road in Athens</t>
  </si>
  <si>
    <t>Upgrade from 4 lane divided to 5-lane facility</t>
  </si>
  <si>
    <t>54007-2220-14</t>
  </si>
  <si>
    <t>NH-30(59)</t>
  </si>
  <si>
    <t>CNR078</t>
  </si>
  <si>
    <t>54007-3220-14</t>
  </si>
  <si>
    <t>South of SR-30 near Bluff View Road to South of Manus Road</t>
  </si>
  <si>
    <t>88027-1229-04</t>
  </si>
  <si>
    <t>CNJ274</t>
  </si>
  <si>
    <t>88027-2234-14</t>
  </si>
  <si>
    <t>STP-NHE-111(47)</t>
  </si>
  <si>
    <t>88027-3240-14</t>
  </si>
  <si>
    <t>NHE-111(59)</t>
  </si>
  <si>
    <t>(Corridor 'J'), SR-53 to Existing SR-52</t>
  </si>
  <si>
    <t>14004-1217-64</t>
  </si>
  <si>
    <t>APD-52(43)</t>
  </si>
  <si>
    <t>CNK909</t>
  </si>
  <si>
    <t>14004-2215-64</t>
  </si>
  <si>
    <t>14004-3219-64</t>
  </si>
  <si>
    <t>From North of I-40 to SR-62 at Clarkrange</t>
  </si>
  <si>
    <t>Env. Studies</t>
  </si>
  <si>
    <t>18005-1218-14</t>
  </si>
  <si>
    <t>STP-28(22)</t>
  </si>
  <si>
    <t>North of I-40 to Near Potato Farm Road (IA)</t>
  </si>
  <si>
    <t>Widen from 2-ln to a multi-lane facility</t>
  </si>
  <si>
    <t>18008-1217-14</t>
  </si>
  <si>
    <t>STP/NH-28(31)</t>
  </si>
  <si>
    <t>CNV009</t>
  </si>
  <si>
    <t>18008-2221-14</t>
  </si>
  <si>
    <t>18008-3225-14</t>
  </si>
  <si>
    <t>Near Potato Farm Road to near Hollow Lane (EPD)</t>
  </si>
  <si>
    <t>Widen from existing 2-ln to super 2-lane facility</t>
  </si>
  <si>
    <t>18008-1218-14</t>
  </si>
  <si>
    <t>STP/NH/HPP-28(32)</t>
  </si>
  <si>
    <t>18008-2226-14</t>
  </si>
  <si>
    <t>From near Hollow Lane to near Lowe Road (EPD) (IA)</t>
  </si>
  <si>
    <t>Widen from existing 2 lane to a 4 lane facility.</t>
  </si>
  <si>
    <t>18008-1219-14</t>
  </si>
  <si>
    <t>HPP/NH-28(37)</t>
  </si>
  <si>
    <t>18008-2227-14</t>
  </si>
  <si>
    <t>18008-1220-14</t>
  </si>
  <si>
    <t>STP/HPP/NH-28(38)</t>
  </si>
  <si>
    <t>25001-1294-14</t>
  </si>
  <si>
    <t>18008-2224-14</t>
  </si>
  <si>
    <t>25001-2294-14</t>
  </si>
  <si>
    <t>18008-3231-14</t>
  </si>
  <si>
    <t>25001-3294-14</t>
  </si>
  <si>
    <t>21001-3279-14</t>
  </si>
  <si>
    <t>STP/HIP-26(76)</t>
  </si>
  <si>
    <t>Scott Medlin</t>
  </si>
  <si>
    <t>Dekalb, Warren</t>
  </si>
  <si>
    <t>From South of Warren County Line to Near Magness Road (EPD)</t>
  </si>
  <si>
    <t>Super 2-ln typical on new alignment running adjacent and parallel with existing SR-56</t>
  </si>
  <si>
    <t>21004-1248-14</t>
  </si>
  <si>
    <t>STP/HIP-56(39)</t>
  </si>
  <si>
    <t>21004-2251-14</t>
  </si>
  <si>
    <t>21004-3259-14</t>
  </si>
  <si>
    <t>21004-1244-14</t>
  </si>
  <si>
    <t>STP-56(29)</t>
  </si>
  <si>
    <t>21004-2250-14</t>
  </si>
  <si>
    <t>21004-3252-14</t>
  </si>
  <si>
    <t>(Peavine Road), From Firetower Road to Near Lakeview Drive</t>
  </si>
  <si>
    <t>18038-2237-14</t>
  </si>
  <si>
    <t>STP-101(16)</t>
  </si>
  <si>
    <t>18038-3240-14</t>
  </si>
  <si>
    <t>18038-2238-14</t>
  </si>
  <si>
    <t>R-STP-101(17)</t>
  </si>
  <si>
    <t>18038-3242-14</t>
  </si>
  <si>
    <t>From North of SR-24(US-70) to South of Dry Fork Creek (IA)</t>
  </si>
  <si>
    <t>Widen from 2-ln to 5-ln, with shoulders and ditches</t>
  </si>
  <si>
    <t>95012-1221-14</t>
  </si>
  <si>
    <t>NH-109(31)</t>
  </si>
  <si>
    <t>95012-2221-14</t>
  </si>
  <si>
    <t>95012-3226-14</t>
  </si>
  <si>
    <t>95012-1222-14</t>
  </si>
  <si>
    <t>NH-109(32)</t>
  </si>
  <si>
    <t>95012-2222-14</t>
  </si>
  <si>
    <t>95012-3225-14</t>
  </si>
  <si>
    <t>75009-1231-04</t>
  </si>
  <si>
    <t>From Veterans Parkway to East of Overall Creek</t>
  </si>
  <si>
    <t>Widen from 2-ln to 5-ln curb &amp; gutter section with sidewalks</t>
  </si>
  <si>
    <t>75009-2238-04</t>
  </si>
  <si>
    <t>CNR280</t>
  </si>
  <si>
    <t>75009-3238-14</t>
  </si>
  <si>
    <t>NH-96(48)</t>
  </si>
  <si>
    <t>North of the Cumberland River Bridge to SR-109 Bypass South of Gallatin</t>
  </si>
  <si>
    <t>Widen from 2-ln to 4/5-ln</t>
  </si>
  <si>
    <t>83010-0219-14</t>
  </si>
  <si>
    <t>HPP/NH-109(14)</t>
  </si>
  <si>
    <t>CNQ172</t>
  </si>
  <si>
    <t>83010-1216-14</t>
  </si>
  <si>
    <t>83010-2216-14</t>
  </si>
  <si>
    <t>83010-2219-14</t>
  </si>
  <si>
    <t>83010-3219-14</t>
  </si>
  <si>
    <t>94011-1243-04</t>
  </si>
  <si>
    <t>94011-2247-04</t>
  </si>
  <si>
    <t>94011-3255-04</t>
  </si>
  <si>
    <t>East of SR-252 (Wilson Pike) to I-840(EPD) (IA)</t>
  </si>
  <si>
    <t>Widen from 2-lane to 5-lane (urbanized section in Triune).</t>
  </si>
  <si>
    <t>94011-1246-14</t>
  </si>
  <si>
    <t>R-STP/NH-96(12)</t>
  </si>
  <si>
    <t>(Warfield Blvd), South of Dunbar Cave Road to West of Stokes Road</t>
  </si>
  <si>
    <t>Widen from 2-ln to 5-ln section</t>
  </si>
  <si>
    <t>63111-1216-14</t>
  </si>
  <si>
    <t>R-STP-374(10)</t>
  </si>
  <si>
    <t>CNR220</t>
  </si>
  <si>
    <t>63111-2218-14</t>
  </si>
  <si>
    <t>63111-3218-14</t>
  </si>
  <si>
    <t>50002-1231-04</t>
  </si>
  <si>
    <t>28006-2223-14</t>
  </si>
  <si>
    <t>NHE-15(95)</t>
  </si>
  <si>
    <t>50002-2232-14</t>
  </si>
  <si>
    <t>28006-3225-14</t>
  </si>
  <si>
    <t>50002-3239-14</t>
  </si>
  <si>
    <t>West of Natchez Trace Parkway to near Big Swan Creek Road</t>
  </si>
  <si>
    <t>SR-99, West of Natchez Trace Parkway to near Big Swan Creek Road - Widen</t>
  </si>
  <si>
    <t>51005-3226-14</t>
  </si>
  <si>
    <t>NHE/HPP-99(31)</t>
  </si>
  <si>
    <t>CNK916</t>
  </si>
  <si>
    <t>Maury, Lewis</t>
  </si>
  <si>
    <t>From SR-6(US-43) in Mt Pleasant to SR-99 at the Lewis County Line (IA)</t>
  </si>
  <si>
    <t>5 lane rural typical on new location</t>
  </si>
  <si>
    <t>60016-1209-14</t>
  </si>
  <si>
    <t>STP-166(7)</t>
  </si>
  <si>
    <t>60016-2211-14</t>
  </si>
  <si>
    <t>60017-3218-94</t>
  </si>
  <si>
    <t>NH/HSIP-166(12)</t>
  </si>
  <si>
    <t>Firetower Road to West of Bigbee Branch</t>
  </si>
  <si>
    <t>SR-15, FROM FIRETOWER ROAD TO WEST OF BIGBEE BRANCH - Widen</t>
  </si>
  <si>
    <t>36001-1274-14</t>
  </si>
  <si>
    <t>HPP-NH-15(84)</t>
  </si>
  <si>
    <t>CNN266</t>
  </si>
  <si>
    <t>36001-2278-14</t>
  </si>
  <si>
    <t>NH-15(108)</t>
  </si>
  <si>
    <t>36001-3290-14</t>
  </si>
  <si>
    <t>SR-459 PROP</t>
  </si>
  <si>
    <t>(Lexington Bypass), From SR-20, West of Lexington to SR-20, East of Lexington</t>
  </si>
  <si>
    <t>SR-459-(Lexington Bypass), From SR-20, West of Lexington to SR-20, East of Lexington-Construction-New</t>
  </si>
  <si>
    <t>39125-1205-14</t>
  </si>
  <si>
    <t>STP-20(27)</t>
  </si>
  <si>
    <t>39125-2206-14</t>
  </si>
  <si>
    <t>STP-459(1)</t>
  </si>
  <si>
    <t xml:space="preserve">SR-459 </t>
  </si>
  <si>
    <t>(Lexington Bypass), From SR-20 (US-412), West of Lexington to Near SR-22, South of Lexington (IA) #1 Priority</t>
  </si>
  <si>
    <t>super 2-lane bypass on new alignment</t>
  </si>
  <si>
    <t>39125-3207-14</t>
  </si>
  <si>
    <t>R-STP-459(10)</t>
  </si>
  <si>
    <t>CNT359</t>
  </si>
  <si>
    <t>(Pickwick Rd.), From SR-226 (Airport Road) TO SR-15 (US-64) In Savannah</t>
  </si>
  <si>
    <t>SR-128 (PICKWICK ROAD), SR-226 (AIRPORT RD) TO SR-15 (US-64) IN SAVANNAH - Construction-New</t>
  </si>
  <si>
    <t>36010-1215-14</t>
  </si>
  <si>
    <t>STP-128(11)</t>
  </si>
  <si>
    <t>36010-2220-14</t>
  </si>
  <si>
    <t>South Of One Stop Drive to South of Opel Loop (EPD)</t>
  </si>
  <si>
    <t>Widen to 3-ln on existing alignment</t>
  </si>
  <si>
    <t>36010-3228-14</t>
  </si>
  <si>
    <t>R-STP-128(31)</t>
  </si>
  <si>
    <t>CNR016</t>
  </si>
  <si>
    <t>South of Opel Loop to SR-15(US-64) in Savannah</t>
  </si>
  <si>
    <t>36010-3226-14</t>
  </si>
  <si>
    <t>NH-128(27)</t>
  </si>
  <si>
    <t>CNP180</t>
  </si>
  <si>
    <t>09009-1234-14</t>
  </si>
  <si>
    <t>R-NH-76(65)</t>
  </si>
  <si>
    <t>09009-2234-14</t>
  </si>
  <si>
    <t>09009-3234-14</t>
  </si>
  <si>
    <t>From East of SR-77 to West of Cutlip Lane (IA)</t>
  </si>
  <si>
    <t>09009-0235-14</t>
  </si>
  <si>
    <t>NH-76(67)</t>
  </si>
  <si>
    <t>09009-1235-14</t>
  </si>
  <si>
    <t>09009-2235-14</t>
  </si>
  <si>
    <t>From West of Cutlip Lane to West of Sydnor Rd/Winston Rd (IA)</t>
  </si>
  <si>
    <t>09009-0236-14</t>
  </si>
  <si>
    <t>NH-76(68)</t>
  </si>
  <si>
    <t>09009-1236-14</t>
  </si>
  <si>
    <t>From 0.8 Mile East of US-51 to 0.5 MIle South of SR-388</t>
  </si>
  <si>
    <t>79369-1102-14</t>
  </si>
  <si>
    <t>TN-I-69(45)</t>
  </si>
  <si>
    <t>From South of SR-388(North Watkins Street) to South of Fite Road</t>
  </si>
  <si>
    <t>79369-1103-14</t>
  </si>
  <si>
    <t>TN-I-69(46)</t>
  </si>
  <si>
    <t>From North of Woodstock-Cuba Road to East of SR-3(US-51)</t>
  </si>
  <si>
    <t>79369-1104-14</t>
  </si>
  <si>
    <t>TN-I-69(47)</t>
  </si>
  <si>
    <t>Fayette, Shelby</t>
  </si>
  <si>
    <t>Mississippi State Line to SR-385, South of Collierville</t>
  </si>
  <si>
    <t>24469-1101-14</t>
  </si>
  <si>
    <t>TN-I-269(14)</t>
  </si>
  <si>
    <t>CNL024, CNL024</t>
  </si>
  <si>
    <t>79469-1101-14</t>
  </si>
  <si>
    <t>24469-2102-44</t>
  </si>
  <si>
    <t>NC-I-269(17)</t>
  </si>
  <si>
    <t>79469-2104-44</t>
  </si>
  <si>
    <t>24469-3105-44</t>
  </si>
  <si>
    <t>NH-I-269(23)</t>
  </si>
  <si>
    <t>79469-3108-44</t>
  </si>
  <si>
    <t>From South of Fite Road to 0.5 Miles North of Woodstock-Cuba Road</t>
  </si>
  <si>
    <t>79369-1105-14</t>
  </si>
  <si>
    <t>TN-I-69(48)</t>
  </si>
  <si>
    <t>Shelby, Lauderdale, Tipton, Dyer</t>
  </si>
  <si>
    <t>From Millington to Dyersburg</t>
  </si>
  <si>
    <t>I-69 PROP, from Millington to Dyersburg-Location and Environmental Studies</t>
  </si>
  <si>
    <t>98044-1184-14</t>
  </si>
  <si>
    <t>NCPD-I-69(33)</t>
  </si>
  <si>
    <t>Shelby, Tipton</t>
  </si>
  <si>
    <t>From South of Shelby Road to North of Simmons Road</t>
  </si>
  <si>
    <t>Construction-New Interstate</t>
  </si>
  <si>
    <t>79169-0101-14</t>
  </si>
  <si>
    <t>TN-I-69(54)</t>
  </si>
  <si>
    <t>From North of Simmons Road to North of SR-178</t>
  </si>
  <si>
    <t>84169-0102-14</t>
  </si>
  <si>
    <t>TN-I-69(55)</t>
  </si>
  <si>
    <t>From North of SR-178 to North of Akins Store Road</t>
  </si>
  <si>
    <t>84169-0103-14</t>
  </si>
  <si>
    <t>TN-I-69(56)</t>
  </si>
  <si>
    <t>From North of Akins Store Road to North of SR-59</t>
  </si>
  <si>
    <t>84169-0104-14</t>
  </si>
  <si>
    <t>TN-I-69(57)</t>
  </si>
  <si>
    <t>From North of SR-59 to Leigh's Chapel Road</t>
  </si>
  <si>
    <t>84169-0105-14</t>
  </si>
  <si>
    <t>TN-I-69(58)</t>
  </si>
  <si>
    <t>Lauderdale, Tipton</t>
  </si>
  <si>
    <t xml:space="preserve">I-69 </t>
  </si>
  <si>
    <t>From Leigh's Chapel Road to South of SR-87 (IA)</t>
  </si>
  <si>
    <t>49169-0101-14</t>
  </si>
  <si>
    <t>TN-I-69(60)</t>
  </si>
  <si>
    <t>84169-0106-14</t>
  </si>
  <si>
    <t>From South of SR-87 to South of SR-19 (IA)</t>
  </si>
  <si>
    <t>49169-0102-14</t>
  </si>
  <si>
    <t>TN-I-69(61)</t>
  </si>
  <si>
    <t>From South of SR-19 to South of Coffee Shop Road (IA)</t>
  </si>
  <si>
    <t>49169-0103-14</t>
  </si>
  <si>
    <t>TN-I-69(62)</t>
  </si>
  <si>
    <t>From South of Coffee Shop Road to South of Dry Hill Road (IA)</t>
  </si>
  <si>
    <t>49169-0104-14</t>
  </si>
  <si>
    <t>TN-I-69(63)</t>
  </si>
  <si>
    <t>From South of Dry Hill Road to North of SR-88 (IA)</t>
  </si>
  <si>
    <t>49169-0105-14</t>
  </si>
  <si>
    <t>TN-I-69(64)</t>
  </si>
  <si>
    <t>Dyer, Lauderdale</t>
  </si>
  <si>
    <t>From North of SR-88 to North of Unionville Road</t>
  </si>
  <si>
    <t>23269-0102-14</t>
  </si>
  <si>
    <t>TN-I-69(65)</t>
  </si>
  <si>
    <t>49169-0106-14</t>
  </si>
  <si>
    <t>From North of Unionville Road to North of SR-104</t>
  </si>
  <si>
    <t>23269-0103-14</t>
  </si>
  <si>
    <t>TN-I-69(66)</t>
  </si>
  <si>
    <t>From North of SR-104 to I-155</t>
  </si>
  <si>
    <t>23269-0104-14</t>
  </si>
  <si>
    <t>TN-I-69(67)</t>
  </si>
  <si>
    <t>From I-55 to the Midtown Interchange (I-40) (IA)</t>
  </si>
  <si>
    <t>Widen 6-ln to 8-ln</t>
  </si>
  <si>
    <t>79I02400023, 79I02400024, 79I02400029, 79I02400030, 79I02400033, 79I02400034, 79I02400035, 79I02400036, 79I02400037, 79I02400038, 79I02400045, 79I02400046, 79I02400047, 79I02400048, 79I02400053, 79I02400054, 79I02400055, 79I02400056</t>
  </si>
  <si>
    <t>79008-1146-44</t>
  </si>
  <si>
    <t>HPP-I-240-1(284)14</t>
  </si>
  <si>
    <t>From North of SR-385 (South of Poplar Avenue) to North of Walnut Grove Road</t>
  </si>
  <si>
    <t>I-240, From North of SR-385 (South of Poplar Avenue) to North of Walnut Grove Road - Widen</t>
  </si>
  <si>
    <t>79I02400117</t>
  </si>
  <si>
    <t>79006-1179-04</t>
  </si>
  <si>
    <t>79006-2181-44</t>
  </si>
  <si>
    <t>NH-I-240-1(286)</t>
  </si>
  <si>
    <t>79006-3190-44</t>
  </si>
  <si>
    <t>NH-I-240-1(290)</t>
  </si>
  <si>
    <t>24469-3104-44</t>
  </si>
  <si>
    <t>NH-I-269(20)</t>
  </si>
  <si>
    <t>79469-3107-44</t>
  </si>
  <si>
    <t>Paul Barret Parkway, From South of Raleigh-Lagrange Road to South of Macon Road</t>
  </si>
  <si>
    <t>I-269 PROP Paul Barret Pkwy, From S of Raleigh - Lagrange Road to S of Macon Road - Stage Construction - New</t>
  </si>
  <si>
    <t>24469-3103-44</t>
  </si>
  <si>
    <t>NC-I-269(18)</t>
  </si>
  <si>
    <t>79469-3105-44</t>
  </si>
  <si>
    <t>From Mississippi State Line to South of Shelby Drive (IA)</t>
  </si>
  <si>
    <t>Widen from 4-ln to 6-ln on existing alignment.</t>
  </si>
  <si>
    <t>79020-2248-14</t>
  </si>
  <si>
    <t>NH/STP-M-4(8)</t>
  </si>
  <si>
    <t>CNS289</t>
  </si>
  <si>
    <t>79020-3251-14</t>
  </si>
  <si>
    <t>(Lamar Ave.) From South of Shelby Drive to Near Raines/Perkins Road Interchange (IA)</t>
  </si>
  <si>
    <t>Widen from 4 lanes to 6 lanes divided.</t>
  </si>
  <si>
    <t>79020-2252-14</t>
  </si>
  <si>
    <t>R-NH-4(11)</t>
  </si>
  <si>
    <t>From Raines Road/ Perkins Road Interchange to SR-176 (Getwell Rd) in Memphis (IA)</t>
  </si>
  <si>
    <t>WIDEN FROM 4-LANE DIVIDED TO 6-LANE DIVIDED</t>
  </si>
  <si>
    <t>79020-1245-14</t>
  </si>
  <si>
    <t>STP/NH-4(6)</t>
  </si>
  <si>
    <t>79020-2253-14</t>
  </si>
  <si>
    <t>79024-1286-04</t>
  </si>
  <si>
    <t>79024-2290-14</t>
  </si>
  <si>
    <t>STP-14(43)</t>
  </si>
  <si>
    <t>(Austin Peay Hwy.), From SR 385 to East of Kerrville-Rosemark Road (IA)</t>
  </si>
  <si>
    <t>79022-3233-14</t>
  </si>
  <si>
    <t>STP-14(63)</t>
  </si>
  <si>
    <t>CNS277</t>
  </si>
  <si>
    <t>SR-276(Thompson Creek Road) to West of Rippy Ridge Road</t>
  </si>
  <si>
    <t>02005-3255-14</t>
  </si>
  <si>
    <t>NH-16(45)</t>
  </si>
  <si>
    <t>CNM384</t>
  </si>
  <si>
    <t>From SR-64 to West of Jenkins Road (IA)</t>
  </si>
  <si>
    <t>Widening from a 2-lane to a 5-lane, with curb and gutter to Mullins Mill Road and thereafter shoulder and ditch</t>
  </si>
  <si>
    <t>02005-3257-14</t>
  </si>
  <si>
    <t>NH-16(56)</t>
  </si>
  <si>
    <t>CNS182</t>
  </si>
  <si>
    <t>(Madison Street) From West of Jenkins Road to Near SR-276 (Thompson Creek Road)</t>
  </si>
  <si>
    <t>Widen 2-ln to 4-ln divided</t>
  </si>
  <si>
    <t>02005-3256-14</t>
  </si>
  <si>
    <t>NH-16(54)</t>
  </si>
  <si>
    <t>CNR243</t>
  </si>
  <si>
    <t>91004-1237-14</t>
  </si>
  <si>
    <t>HPP/NH-15(81)</t>
  </si>
  <si>
    <t>91004-2239-14</t>
  </si>
  <si>
    <t>NHE-15(97)</t>
  </si>
  <si>
    <t>91004-3248-14</t>
  </si>
  <si>
    <t>(Franklin Pike), Bridge Over Duck River, LM 1.91</t>
  </si>
  <si>
    <t>SR-106(Franklin Pike), Bridge Over Duck River, LM 1.91 - Bridge Replacement</t>
  </si>
  <si>
    <t>59SR1060007</t>
  </si>
  <si>
    <t>59011-2215-94</t>
  </si>
  <si>
    <t>R-BR-STP-106(12)</t>
  </si>
  <si>
    <t>CNM011</t>
  </si>
  <si>
    <t>59011-3215-94</t>
  </si>
  <si>
    <t>From SR-2(US-11) to East of Little Tennessee River (Ft Loudoun/Tellico Canal)</t>
  </si>
  <si>
    <t>53SR0950003, 53SR0950007</t>
  </si>
  <si>
    <t>53008-1226-04</t>
  </si>
  <si>
    <t>CNL139</t>
  </si>
  <si>
    <t>53008-2229-14</t>
  </si>
  <si>
    <t>STP-NH-73(29)</t>
  </si>
  <si>
    <t>53008-3233-14</t>
  </si>
  <si>
    <t>NH-73(50)</t>
  </si>
  <si>
    <t>Bridge over Flatt Creek, LM 25.96</t>
  </si>
  <si>
    <t>78SR0350027</t>
  </si>
  <si>
    <t>78005-2238-94</t>
  </si>
  <si>
    <t>BR-STP-35(26)</t>
  </si>
  <si>
    <t xml:space="preserve">CNE947         </t>
  </si>
  <si>
    <t>78005-3238-94</t>
  </si>
  <si>
    <t>Bridge over Clinch River, LM 15.69</t>
  </si>
  <si>
    <t>SR-33, Bridge over Clinch River, LM 15.69 - Bridge Replacement</t>
  </si>
  <si>
    <t>87SR0330007</t>
  </si>
  <si>
    <t>87001-2252-94</t>
  </si>
  <si>
    <t>BR-STP-33(43)</t>
  </si>
  <si>
    <t>CNM070</t>
  </si>
  <si>
    <t>87001-3252-94</t>
  </si>
  <si>
    <t>87001-3267-94</t>
  </si>
  <si>
    <t>87001-4269-04</t>
  </si>
  <si>
    <t>87001-3270-04</t>
  </si>
  <si>
    <t>45011-1217-94</t>
  </si>
  <si>
    <t>BR-STP-92(11)</t>
  </si>
  <si>
    <t>45011-5219-94</t>
  </si>
  <si>
    <t>45011-2218-94</t>
  </si>
  <si>
    <t>45011-3219-94</t>
  </si>
  <si>
    <t>Bridge over Holman Spring Branch, LM 0.09 in Chattanooga</t>
  </si>
  <si>
    <t>33SR0170001</t>
  </si>
  <si>
    <t>33025-1208-94</t>
  </si>
  <si>
    <t>BR-NHE-17(12)</t>
  </si>
  <si>
    <t>CNJ154</t>
  </si>
  <si>
    <t>33025-2206-94</t>
  </si>
  <si>
    <t>33025-3206-94</t>
  </si>
  <si>
    <t>80002-1246-94</t>
  </si>
  <si>
    <t>R-BR-STP-24(19)</t>
  </si>
  <si>
    <t>CNL012</t>
  </si>
  <si>
    <t>80002-2247-94</t>
  </si>
  <si>
    <t>80002-3248-94</t>
  </si>
  <si>
    <t>66955-1518-94</t>
  </si>
  <si>
    <t>BRZE-6600(14)</t>
  </si>
  <si>
    <t>66955-2519-94</t>
  </si>
  <si>
    <t>66955-3520-94</t>
  </si>
  <si>
    <t>BRIDGES OVER OVERFLOW, LM 0.55 &amp; NORTH FORK WOLF RIVER, LM 0.74</t>
  </si>
  <si>
    <t>SR-76, Bridges over overflow, LM 0.55 and North Fork of the Wolf River, LM 0.74 - Bridge Replacement</t>
  </si>
  <si>
    <t>24SR0760001, 24SR0760003</t>
  </si>
  <si>
    <t>24009-2216-94</t>
  </si>
  <si>
    <t>BR-STP-76(43)</t>
  </si>
  <si>
    <t>CNK805</t>
  </si>
  <si>
    <t>24009-3216-94</t>
  </si>
  <si>
    <t>BRIDGES OVER OVERFLOW, LM 0.93 AND BRANCH, LM 2.04</t>
  </si>
  <si>
    <t>24SR0760005, 24SR0760007</t>
  </si>
  <si>
    <t>24009-1213-94</t>
  </si>
  <si>
    <t>BR-STP-76(37)</t>
  </si>
  <si>
    <t>24009-2214-94</t>
  </si>
  <si>
    <t>24009-3215-94</t>
  </si>
  <si>
    <t>Buckhorn Road to East of SR-416 Near Pittman Center Elementary School (Phase 2)(EPD) (IA)</t>
  </si>
  <si>
    <t>Widen 2-ln to 4-ln divided.</t>
  </si>
  <si>
    <t>78013-0232-14</t>
  </si>
  <si>
    <t>STP-73(49)</t>
  </si>
  <si>
    <t>78013-1232-14</t>
  </si>
  <si>
    <t>From West of Schaad Road to Copper Kettle Road near I-75</t>
  </si>
  <si>
    <t>47023-1248-04</t>
  </si>
  <si>
    <t>CNJ363</t>
  </si>
  <si>
    <t>47023-2256-04</t>
  </si>
  <si>
    <t>47023-3262-04</t>
  </si>
  <si>
    <t>47039-1222-04</t>
  </si>
  <si>
    <t>47039-2225-04</t>
  </si>
  <si>
    <t>47039-3239-04</t>
  </si>
  <si>
    <t>Emory Road, From North of Bishop Road to SR-71 (US-441/Norris Freeway)</t>
  </si>
  <si>
    <t>47039-1226-04</t>
  </si>
  <si>
    <t xml:space="preserve">CNE077         </t>
  </si>
  <si>
    <t>47039-2230-04</t>
  </si>
  <si>
    <t>47039-3236-04</t>
  </si>
  <si>
    <t xml:space="preserve">SR-454 </t>
  </si>
  <si>
    <t>Birds Creek Road, From Glade Road to SR-416</t>
  </si>
  <si>
    <t>78454-1201-04</t>
  </si>
  <si>
    <t>CNJ907</t>
  </si>
  <si>
    <t>78454-3203-04</t>
  </si>
  <si>
    <t>Pleasant Ridge Road</t>
  </si>
  <si>
    <t>01254</t>
  </si>
  <si>
    <t>Pleasant Ridge Road, From Knoxville City Limits to the Merchant Drive/Wilkerson Road Intersection in Knoxville</t>
  </si>
  <si>
    <t>Reconstruct 2-lane road with addition of turn lanes at the intersections of Pleasant Ridge Road, Sullivan Road, and Murray Drive. Project also includes the addition of bicycle and pedestrian facilities.</t>
  </si>
  <si>
    <t>47952-1587-54</t>
  </si>
  <si>
    <t>STP-M-9109(53)</t>
  </si>
  <si>
    <t>47952-2588-54</t>
  </si>
  <si>
    <t>Campbell Station Road Extension, From South of SR-1 (Kingston Pike) to Turkey Creek Road in Farragut</t>
  </si>
  <si>
    <t>47033-1216-04</t>
  </si>
  <si>
    <t xml:space="preserve">CNC203         </t>
  </si>
  <si>
    <t>47033-2217-04</t>
  </si>
  <si>
    <t>47033-3218-04</t>
  </si>
  <si>
    <t>PROPOSED BEESLEY ROAD, FROM SR-96 TO BURNT KNOB ROAD</t>
  </si>
  <si>
    <t>75946-1601-04</t>
  </si>
  <si>
    <t xml:space="preserve">CNE925         </t>
  </si>
  <si>
    <t>75946-2602-04</t>
  </si>
  <si>
    <t>75946-3603-04</t>
  </si>
  <si>
    <t>47004-4158-04</t>
  </si>
  <si>
    <t>47004-3159-04</t>
  </si>
  <si>
    <t>47023-1257-14</t>
  </si>
  <si>
    <t>STP-62(25)</t>
  </si>
  <si>
    <t>47023-2261-14</t>
  </si>
  <si>
    <t>HPP/NH-62(34)</t>
  </si>
  <si>
    <t>47023-3264-14</t>
  </si>
  <si>
    <t>From North of SR-71 to Union County Line</t>
  </si>
  <si>
    <t>47019-1218-04</t>
  </si>
  <si>
    <t>CNM063</t>
  </si>
  <si>
    <t>47019-2219-14</t>
  </si>
  <si>
    <t>STP-33(40)</t>
  </si>
  <si>
    <t>47019-3221-14</t>
  </si>
  <si>
    <t>STP/HPP-33(88)</t>
  </si>
  <si>
    <t>73005-1208-14</t>
  </si>
  <si>
    <t>STP-1(129)</t>
  </si>
  <si>
    <t>73005-2216-14</t>
  </si>
  <si>
    <t>STP-1(298)</t>
  </si>
  <si>
    <t>73005-3219-14</t>
  </si>
  <si>
    <t>From SR-382 to near Ruritan Road (IA)</t>
  </si>
  <si>
    <t>Widen 2-ln to 5 ln with center turn lane</t>
  </si>
  <si>
    <t>73005-2220-14</t>
  </si>
  <si>
    <t>STP-1(362)</t>
  </si>
  <si>
    <t>Stewart, Montgomery</t>
  </si>
  <si>
    <t>SR-120 to East of the Montgomery County Line</t>
  </si>
  <si>
    <t>81004-1234-04</t>
  </si>
  <si>
    <t>CNH717</t>
  </si>
  <si>
    <t>81004-2237-14</t>
  </si>
  <si>
    <t>NH-76(34)</t>
  </si>
  <si>
    <t>81004-3243-14</t>
  </si>
  <si>
    <t>ARRA-NHE-76(59)</t>
  </si>
  <si>
    <t>Intersection at SR-76, LM 9.19 in Clarksville</t>
  </si>
  <si>
    <t>Intersection improvements</t>
  </si>
  <si>
    <t>63021-3223-94</t>
  </si>
  <si>
    <t>STP/HIP-112(39)</t>
  </si>
  <si>
    <t>63021-0222-94</t>
  </si>
  <si>
    <t>HSIP/PHSIP-112(34)</t>
  </si>
  <si>
    <t>63021-1222-94</t>
  </si>
  <si>
    <t>63021-2222-94</t>
  </si>
  <si>
    <t>63021-3222-94</t>
  </si>
  <si>
    <t>85141-1201-04</t>
  </si>
  <si>
    <t>85141-2202-14</t>
  </si>
  <si>
    <t>STP-141(14)</t>
  </si>
  <si>
    <t>From 1.2 miles South of SR-183 to 0.2 mile South of SR-21 (Troy/Rives Road) (IA)</t>
  </si>
  <si>
    <t>Proposed Interstate 69</t>
  </si>
  <si>
    <t>66269-1102-14</t>
  </si>
  <si>
    <t>TN-I-69(34)</t>
  </si>
  <si>
    <t>66269-2109-14</t>
  </si>
  <si>
    <t>TN-I-69(51)</t>
  </si>
  <si>
    <t>From South of SR-21(Troy-Rives Road) to South of SR-3(US-51) (IA)</t>
  </si>
  <si>
    <t>66269-1103-14</t>
  </si>
  <si>
    <t>TN-I-69(35)</t>
  </si>
  <si>
    <t>66269-2110-14</t>
  </si>
  <si>
    <t>TN-I-69(52)</t>
  </si>
  <si>
    <t>I-69 PROP, From South of SR-3(US-51) to South of SR-5 - Construction-New</t>
  </si>
  <si>
    <t>66269-1104-14</t>
  </si>
  <si>
    <t>TN-I-69(36)</t>
  </si>
  <si>
    <t>CNQ031</t>
  </si>
  <si>
    <t>66269-2111-14</t>
  </si>
  <si>
    <t>NH/TN-I-69(53)</t>
  </si>
  <si>
    <t>66269-3111-14</t>
  </si>
  <si>
    <t>66269-3117-44</t>
  </si>
  <si>
    <t>NH-I-69(100)</t>
  </si>
  <si>
    <t>South of SR-5/22 to West of SR-21</t>
  </si>
  <si>
    <t>PROPOSED I-69, SOUTH OF SR-5/22 TO WEST OF SR-21 - New Stage Construction</t>
  </si>
  <si>
    <t>66269-1105-14</t>
  </si>
  <si>
    <t>TN-I-69(37)</t>
  </si>
  <si>
    <t>CNH205</t>
  </si>
  <si>
    <t>66269-2107-14</t>
  </si>
  <si>
    <t>TN-I-69(49)</t>
  </si>
  <si>
    <t>66269-3112-14</t>
  </si>
  <si>
    <t>66269-3118-44</t>
  </si>
  <si>
    <t>NH-I-69(101)</t>
  </si>
  <si>
    <t>From West of SR-21 to SR-3(US-51) Near Mayberry Road (Includes Weigh Station/Welcome Center on US-51)</t>
  </si>
  <si>
    <t>Construct New 4-Lane Divided Limited Access Interstate Highway</t>
  </si>
  <si>
    <t>66269-1106-14</t>
  </si>
  <si>
    <t>TN-I-69(38)</t>
  </si>
  <si>
    <t>66269-2108-14</t>
  </si>
  <si>
    <t>TN-I-69(50)</t>
  </si>
  <si>
    <t>From West of SR-21 to SR-3(US-51) Near Mayberry Road (IA)</t>
  </si>
  <si>
    <t>66269-3114-14</t>
  </si>
  <si>
    <t>NH-I-69(97)</t>
  </si>
  <si>
    <t>CNT016</t>
  </si>
  <si>
    <t>SR-34 EXT</t>
  </si>
  <si>
    <t>SR034</t>
  </si>
  <si>
    <t>Anderson Street Extension, From Edgemont Avenue to Pennsylvania Avenue in Bristol</t>
  </si>
  <si>
    <t>82005-1233-04</t>
  </si>
  <si>
    <t xml:space="preserve">CNE088         </t>
  </si>
  <si>
    <t>82005-2234-54</t>
  </si>
  <si>
    <t>STP-M-NHE-34(26)</t>
  </si>
  <si>
    <t>82005-3242-14</t>
  </si>
  <si>
    <t>STP-NHE-34(49)</t>
  </si>
  <si>
    <t>37022-1209-04</t>
  </si>
  <si>
    <t>37022-2219-14</t>
  </si>
  <si>
    <t>STP/HPP-31(12)</t>
  </si>
  <si>
    <t>Bridge over Poor Valley Creek, LM 4.17 (IA) (replaced under PIN 101394.00)</t>
  </si>
  <si>
    <t>37SR0310007</t>
  </si>
  <si>
    <t>37022-0221-94</t>
  </si>
  <si>
    <t>BR-STP-31(17)</t>
  </si>
  <si>
    <t xml:space="preserve">SR-75 </t>
  </si>
  <si>
    <t>From SR-36 in Washington County to SR-357 in Sullivan County</t>
  </si>
  <si>
    <t>SR-75, SR-36 in Washington County to SR-357 in Sullivan County - Reconstruction</t>
  </si>
  <si>
    <t>82015-1210-04</t>
  </si>
  <si>
    <t>CNK901, CNK901</t>
  </si>
  <si>
    <t>82015-2211-14</t>
  </si>
  <si>
    <t>STP-75(5)</t>
  </si>
  <si>
    <t>90007-2206-14</t>
  </si>
  <si>
    <t>82015-3215-14</t>
  </si>
  <si>
    <t>STP/HPP-75(10)</t>
  </si>
  <si>
    <t>90007-3206-14</t>
  </si>
  <si>
    <t>15008-1229-04</t>
  </si>
  <si>
    <t>15008-2231-14</t>
  </si>
  <si>
    <t>NH-35(38)</t>
  </si>
  <si>
    <t>15008-3231-14</t>
  </si>
  <si>
    <t>45007-1212-04</t>
  </si>
  <si>
    <t>78005-1235-04</t>
  </si>
  <si>
    <t>45007-2216-14</t>
  </si>
  <si>
    <t>STP/HPP-35(30)</t>
  </si>
  <si>
    <t>78005-2239-14</t>
  </si>
  <si>
    <t>45007-3222-14</t>
  </si>
  <si>
    <t>STP-35(64)</t>
  </si>
  <si>
    <t>From North of Nichols Street in Sevierville to SR-338 (Boyds Creek Highway)</t>
  </si>
  <si>
    <t>78072-1244-14</t>
  </si>
  <si>
    <t>STP-NH-66(31)</t>
  </si>
  <si>
    <t>CNH593</t>
  </si>
  <si>
    <t>78072-2246-14</t>
  </si>
  <si>
    <t>STP/NHE-66(37)</t>
  </si>
  <si>
    <t>78072-3248-14</t>
  </si>
  <si>
    <t>ARRA-HPP/NH-66(39)</t>
  </si>
  <si>
    <t>76003-0261-94</t>
  </si>
  <si>
    <t>HSIP-63(59)</t>
  </si>
  <si>
    <t>76003-1261-94</t>
  </si>
  <si>
    <t>76003-2261-94</t>
  </si>
  <si>
    <t>(Howard Baker Hwy.) From Near the Intersection of SR-297 and West of Old SR-63 to West of Stinking Creek Road (Truck Climbing Lane) (***) (IA)</t>
  </si>
  <si>
    <t>Construct truck climbing lane and intersection improvements at the intersection of SR-297 and SR-63.</t>
  </si>
  <si>
    <t>07005-2216-14</t>
  </si>
  <si>
    <t>STP-63(60)</t>
  </si>
  <si>
    <t>From LaFollette Urban Boundary to Claiborne County Line</t>
  </si>
  <si>
    <t>07008-1229-64</t>
  </si>
  <si>
    <t>APD-63(5)</t>
  </si>
  <si>
    <t>(General Carl W. Stiner Hwy.), From Near Myers Lane (LaFollette City Limits) to Near Frontier Road/Woodson Lane (IA)</t>
  </si>
  <si>
    <t>07008-2231-14</t>
  </si>
  <si>
    <t>NH-63(8)</t>
  </si>
  <si>
    <t>CNU057</t>
  </si>
  <si>
    <t>07008-3235-64</t>
  </si>
  <si>
    <t>APD-63(54)</t>
  </si>
  <si>
    <t>07008-2230-14</t>
  </si>
  <si>
    <t>NH-63(7)</t>
  </si>
  <si>
    <t>07008-3236-64</t>
  </si>
  <si>
    <t>APD-63(55)</t>
  </si>
  <si>
    <t>13005-1221-64</t>
  </si>
  <si>
    <t>APD-63(6)</t>
  </si>
  <si>
    <t>13005-2221-14</t>
  </si>
  <si>
    <t>NH-63(56)</t>
  </si>
  <si>
    <t>13005-3221-64</t>
  </si>
  <si>
    <t>From West of Helton Road to Bean Station (IA)</t>
  </si>
  <si>
    <t>29002-1236-14</t>
  </si>
  <si>
    <t>STP-1(174)</t>
  </si>
  <si>
    <t>29002-2238-14</t>
  </si>
  <si>
    <t>From Rutledge to West of Helton Road (IA)</t>
  </si>
  <si>
    <t>29002-1237-14</t>
  </si>
  <si>
    <t>HPP-1(209)</t>
  </si>
  <si>
    <t>29002-2241-14</t>
  </si>
  <si>
    <t>STP/HPP-1(265)</t>
  </si>
  <si>
    <t>From North of SR-328 to North of Ray Cross Rd/Mossy Grove Rd (Formerly Westminster Rd) (IA)</t>
  </si>
  <si>
    <t>SR-29, N of SR-328 to N of Ray Cross Road/Mossy Grove Rd (Formerly  Westminster Rd) - Reconstruction</t>
  </si>
  <si>
    <t>65001-1259-14</t>
  </si>
  <si>
    <t>STP-NH-29(47)</t>
  </si>
  <si>
    <t>65001-2261-14</t>
  </si>
  <si>
    <t>North of Ray Cross Rd/Mossy Grove Rd(Formerly Westminster Rd) to SR-62 in Wartburg (IA)</t>
  </si>
  <si>
    <t>Widen 2-ln to 4-ln (plus center turn lane)</t>
  </si>
  <si>
    <t>65001-1253-14</t>
  </si>
  <si>
    <t>R-HPP/NH-29(34)</t>
  </si>
  <si>
    <t>Roane, Morgan</t>
  </si>
  <si>
    <t>From SR-61 in Harriman to South of Whetstone Road in Morgan County</t>
  </si>
  <si>
    <t>65001-3266-14</t>
  </si>
  <si>
    <t>NH-29(84)</t>
  </si>
  <si>
    <t>CNP047, CNP047</t>
  </si>
  <si>
    <t>73008-3243-14</t>
  </si>
  <si>
    <t>From South of Whetstone Road to North of SR-328</t>
  </si>
  <si>
    <t>SR-29, From South of Whetstone Road to North of SR-328 - Reconstruction and Widening</t>
  </si>
  <si>
    <t>65001-3268-14</t>
  </si>
  <si>
    <t>NH-29(86)</t>
  </si>
  <si>
    <t>CNQ076</t>
  </si>
  <si>
    <t>From near Wolf Creek Road to  near SR-63(EPD)</t>
  </si>
  <si>
    <t>Construct 2 lanes with varying climb lanes for 3.2 miles; then 3-lanes for 1.1 miles, possible 5-lanes sections in the future.</t>
  </si>
  <si>
    <t>76001-1267-14</t>
  </si>
  <si>
    <t>STP/NH-29(38)</t>
  </si>
  <si>
    <t>76001-0282-04</t>
  </si>
  <si>
    <t>76002-1210-04</t>
  </si>
  <si>
    <t>76002-2211-14</t>
  </si>
  <si>
    <t>STP-52(38)</t>
  </si>
  <si>
    <t>87001-2255-14</t>
  </si>
  <si>
    <t>STP/HPP-33(55)</t>
  </si>
  <si>
    <t>87001-3271-14</t>
  </si>
  <si>
    <t>87001-1251-04</t>
  </si>
  <si>
    <t>87001-2253-14</t>
  </si>
  <si>
    <t>STP-33(47)</t>
  </si>
  <si>
    <t>87001-3257-14</t>
  </si>
  <si>
    <t>STP/HPP-33(79)</t>
  </si>
  <si>
    <t>From SR-32 in Morristown to West of Old Stagecoach Road in Russellville</t>
  </si>
  <si>
    <t>PE only</t>
  </si>
  <si>
    <t>32004-1217-04</t>
  </si>
  <si>
    <t>From West of Old Stagecoach Road  in Russellville to Steadman Road (EPD) (IA)</t>
  </si>
  <si>
    <t>Construct 5 lane roadway in a 5 lane ROW on new alignment</t>
  </si>
  <si>
    <t>32005-1228-14</t>
  </si>
  <si>
    <t>R-STP/NH-34(39)</t>
  </si>
  <si>
    <t>From SR-32 in Morristown to Near East Morris Boulevard (IA)</t>
  </si>
  <si>
    <t>Widen from 2-ln to 5-ln</t>
  </si>
  <si>
    <t>32004-2233-14</t>
  </si>
  <si>
    <t>NH-34(86)</t>
  </si>
  <si>
    <t>(E. Andrew Johnson Hwy.), From Near Morris Blvd to West of Old Stagecoach Road in Russellville (***) (IA)</t>
  </si>
  <si>
    <t>Widen to 5-Lane w/ Ditches.</t>
  </si>
  <si>
    <t>32004-2225-14</t>
  </si>
  <si>
    <t>R-NH-34(108)</t>
  </si>
  <si>
    <t>15005-1234-04</t>
  </si>
  <si>
    <t>SR-162 EXT</t>
  </si>
  <si>
    <t>(Pellissippi Parkway), From SR-33 to SR-73 (US-321) (IA)</t>
  </si>
  <si>
    <t>Construct new 4 lane</t>
  </si>
  <si>
    <t>05097-0229-14</t>
  </si>
  <si>
    <t>HPP/NH-162(7)</t>
  </si>
  <si>
    <t>05097-1226-04</t>
  </si>
  <si>
    <t>05097-1233-14</t>
  </si>
  <si>
    <t>05097-2229-14</t>
  </si>
  <si>
    <t>HPP-162(3)</t>
  </si>
  <si>
    <t>06009-2218-14</t>
  </si>
  <si>
    <t>NH-60(13)</t>
  </si>
  <si>
    <t>06009-3246-14</t>
  </si>
  <si>
    <t>Bradley, Meigs, Hamilton</t>
  </si>
  <si>
    <t>From near SR-306 in Bradley County thru Meigs County to near SR-58 in Hamilton County (IA)</t>
  </si>
  <si>
    <t>Corridor Improvements.  Various sections will feature improvements including 3-lane sections, passing lanes, 12-foot travel lanes, 8-foot shoulders, and resurfacing.</t>
  </si>
  <si>
    <t>06009-0245-14</t>
  </si>
  <si>
    <t>NH-60(33)</t>
  </si>
  <si>
    <t>61004-0215-14</t>
  </si>
  <si>
    <t>33057-1221-04</t>
  </si>
  <si>
    <t>33057-2222-14</t>
  </si>
  <si>
    <t>STP-320(4)</t>
  </si>
  <si>
    <t>33057-3224-14</t>
  </si>
  <si>
    <t>SR-840 S</t>
  </si>
  <si>
    <t>West of Bending Chestnut Road to West of Leipers Creek Road</t>
  </si>
  <si>
    <t>94840-3233-04</t>
  </si>
  <si>
    <t>CNJ043</t>
  </si>
  <si>
    <t>Interchange at Forest Retreat Road (IA)</t>
  </si>
  <si>
    <t>Interchange Improvements</t>
  </si>
  <si>
    <t>83076-1221-54</t>
  </si>
  <si>
    <t>STP-M-NH-386(2)</t>
  </si>
  <si>
    <t>83076-1226-14</t>
  </si>
  <si>
    <t>STP-NH-386(3)</t>
  </si>
  <si>
    <t>83076-2230-14</t>
  </si>
  <si>
    <t>94092-1224-14</t>
  </si>
  <si>
    <t>STP-397(8)</t>
  </si>
  <si>
    <t>94092-2226-14</t>
  </si>
  <si>
    <t>R-STP/HPP-NH-397(10)</t>
  </si>
  <si>
    <t>94092-3231-14</t>
  </si>
  <si>
    <t>63374-1211-04</t>
  </si>
  <si>
    <t>63374-1226-14</t>
  </si>
  <si>
    <t>STP-374(13)</t>
  </si>
  <si>
    <t>63374-1227-14</t>
  </si>
  <si>
    <t>STP/HPP-374(11)</t>
  </si>
  <si>
    <t>63374-2216-14</t>
  </si>
  <si>
    <t>63023-1236-14</t>
  </si>
  <si>
    <t>STP-149(10)</t>
  </si>
  <si>
    <t>63023-2239-14</t>
  </si>
  <si>
    <t>HPP/STP-149(12)</t>
  </si>
  <si>
    <t>63023-3240-14</t>
  </si>
  <si>
    <t>61003-4263-04</t>
  </si>
  <si>
    <t>Bridge over Duck River, LM 7.71</t>
  </si>
  <si>
    <t>43SR0130013</t>
  </si>
  <si>
    <t>43005-4249-04</t>
  </si>
  <si>
    <t>15006-2214-94</t>
  </si>
  <si>
    <t>BR-STP-32(24)</t>
  </si>
  <si>
    <t>15006-3214-94</t>
  </si>
  <si>
    <t>Interchange at Mine Lick Creek Road</t>
  </si>
  <si>
    <t>I-40, Interchange at Mine Lick Creek Road - Construct New Interchange.</t>
  </si>
  <si>
    <t>71001-1195-44</t>
  </si>
  <si>
    <t>NH-I-40-6(130)</t>
  </si>
  <si>
    <t>71100-2112-44</t>
  </si>
  <si>
    <t>71100-3118-44</t>
  </si>
  <si>
    <t>16009-1232-14</t>
  </si>
  <si>
    <t>STP/NH-55(6)</t>
  </si>
  <si>
    <t>16009-2240-14</t>
  </si>
  <si>
    <t>28002-1220-14</t>
  </si>
  <si>
    <t>STP/NH-7(16)</t>
  </si>
  <si>
    <t>28002-2223-14</t>
  </si>
  <si>
    <t>28002-3223-14</t>
  </si>
  <si>
    <t xml:space="preserve">SR-458 </t>
  </si>
  <si>
    <t>Bolivar Bypass</t>
  </si>
  <si>
    <t>35001-1232-04</t>
  </si>
  <si>
    <t>From SR-15 (US-64) West of Bolivar to 0.2 Mile East of SR-18 (EPD) (IA)</t>
  </si>
  <si>
    <t>Construct 2-lanes on a 4-lane right-of-way on new location</t>
  </si>
  <si>
    <t>35458-1201-54</t>
  </si>
  <si>
    <t>STP/M/NH-458(1)</t>
  </si>
  <si>
    <t>[Bolivar ByPass &amp; SR-15(US-64)], From East of SR-18 to West of Old Middleton Road (IA)</t>
  </si>
  <si>
    <t>Construct 2 lanes on a 4-lane right-of-way on new location from near SR 18 to near SR 15 (US-64), then widen SR 15 (US-64) from 2 lanes to 5 lanes to near Middleton Road east of Bolivar.</t>
  </si>
  <si>
    <t>35458-1202-54</t>
  </si>
  <si>
    <t>STP/M-458(2)</t>
  </si>
  <si>
    <t>Caleb Smith</t>
  </si>
  <si>
    <t>From SR-15(US-64) in Bolivar to SR-100</t>
  </si>
  <si>
    <t>Widen existing to a super 2-lane</t>
  </si>
  <si>
    <t>35003-1221-04</t>
  </si>
  <si>
    <t>From North of Medon-Malesus Road to  SR-5 (US-45) in Jackson (EPD) (IA)</t>
  </si>
  <si>
    <t>Widen from current 2 lanes without shoulders to 2 lanes with shoulders and to 3 lanes with sidewalks</t>
  </si>
  <si>
    <t>57010-1213-14</t>
  </si>
  <si>
    <t>STP-18(21)</t>
  </si>
  <si>
    <t>79003-1183-44</t>
  </si>
  <si>
    <t>NH-I-40-1(283)</t>
  </si>
  <si>
    <t>79903-2101-44</t>
  </si>
  <si>
    <t>IM-40-1(316)</t>
  </si>
  <si>
    <t>79903-3114-44</t>
  </si>
  <si>
    <t>(Somerville Beltway), From SR-15(US-64) West of Somerville to SR-15(US-64) East of Somerville (IA)</t>
  </si>
  <si>
    <t>2-lane bypass on new alignment w/ at grade intersections</t>
  </si>
  <si>
    <t>24092-1201-04</t>
  </si>
  <si>
    <t>24092-1203-14</t>
  </si>
  <si>
    <t>STP-460(1)</t>
  </si>
  <si>
    <t>24092-2202-04</t>
  </si>
  <si>
    <t>24092-2203-14</t>
  </si>
  <si>
    <t>NHE-460(2)</t>
  </si>
  <si>
    <t>24092-3404-14</t>
  </si>
  <si>
    <t>NH-460(10)</t>
  </si>
  <si>
    <t>(Austin Peay Highway), From SR-204 (Singleton Parkway) to North of Old Covington Pike</t>
  </si>
  <si>
    <t>79022-3230-14</t>
  </si>
  <si>
    <t>NH-14(55)</t>
  </si>
  <si>
    <t>CNP083</t>
  </si>
  <si>
    <t>79022-3232-14</t>
  </si>
  <si>
    <t>R-STP-14(62)</t>
  </si>
  <si>
    <t>79011-1245-04</t>
  </si>
  <si>
    <t>79011-2247-14</t>
  </si>
  <si>
    <t>STP-1(93)</t>
  </si>
  <si>
    <t>79053-1210-04</t>
  </si>
  <si>
    <t>79053-2211-14</t>
  </si>
  <si>
    <t>STP-177(23)</t>
  </si>
  <si>
    <t>79053-3219-14</t>
  </si>
  <si>
    <t>NH-177(35)</t>
  </si>
  <si>
    <t>Bridge over Southern R/R, LM 19.47 in Knoxville (Broadway Viaduct)</t>
  </si>
  <si>
    <t>Bridge over Southern R/R, LM 19.47 in Knoxville - Bridge Replacement</t>
  </si>
  <si>
    <t>47SR0010025</t>
  </si>
  <si>
    <t>47010-1232-94</t>
  </si>
  <si>
    <t>BR-STP-1(156)</t>
  </si>
  <si>
    <t>CNT014</t>
  </si>
  <si>
    <t>47010-2232-94</t>
  </si>
  <si>
    <t>47010-3232-94</t>
  </si>
  <si>
    <t>BR-NH-1(311)</t>
  </si>
  <si>
    <t>Bridge over Tennessee River, LM 21.14</t>
  </si>
  <si>
    <t>58SR0020023</t>
  </si>
  <si>
    <t>58002-1224-94</t>
  </si>
  <si>
    <t>BR-STP-2(46)</t>
  </si>
  <si>
    <t>CNJ432</t>
  </si>
  <si>
    <t>58002-2229-94</t>
  </si>
  <si>
    <t>58002-3229-94</t>
  </si>
  <si>
    <t>58002-3232-94</t>
  </si>
  <si>
    <t>BR-STP-2(106)</t>
  </si>
  <si>
    <t>5250</t>
  </si>
  <si>
    <t>Bridges over SR-23, CSXT &amp; IC Railroad, Union Pacific Railway and Scott Street, LM 1.88 in Memphis</t>
  </si>
  <si>
    <t>SR-57, Bridges over SR-23, CSX R/R, IC R/R and Scott Street, LM 1.88 in Memphis - Bridge Replacement</t>
  </si>
  <si>
    <t>79SR0230003, 79SR0570011</t>
  </si>
  <si>
    <t>79027-1216-94</t>
  </si>
  <si>
    <t>BR-NH-57(35)</t>
  </si>
  <si>
    <t>79027-2216-94</t>
  </si>
  <si>
    <t>79023-1218-94</t>
  </si>
  <si>
    <t>BR-STP-14(37)</t>
  </si>
  <si>
    <t>CNL242</t>
  </si>
  <si>
    <t>79023-2218-94</t>
  </si>
  <si>
    <t>79023-3218-94</t>
  </si>
  <si>
    <t>79016-1225-94</t>
  </si>
  <si>
    <t>BR-STP-3(66)</t>
  </si>
  <si>
    <t>79016-2225-94</t>
  </si>
  <si>
    <t>79016-3225-94</t>
  </si>
  <si>
    <t>05005-1233-14</t>
  </si>
  <si>
    <t>STP-NH-115(31)</t>
  </si>
  <si>
    <t>(Relocated Alcoa Highway), From SR-35(Hall Road), South of Airport Road to Proposed Interchange at Tyson Boulevard (IA)</t>
  </si>
  <si>
    <t>Widen SR-115 from a four lane divided facility to a six lane divided facility, extend Tyson Blvd. Under SR-115 and reconstruct Hunt Road. Overpass</t>
  </si>
  <si>
    <t>05005-2247-14</t>
  </si>
  <si>
    <t>R-NH-115(57)</t>
  </si>
  <si>
    <t>CNS272</t>
  </si>
  <si>
    <t>05005-3247-14</t>
  </si>
  <si>
    <t>(Relocated Alcoa Highway), From Proposed Interchange at Tyson Blvd to SR-162 (Pellissippi Parkway) (IA)</t>
  </si>
  <si>
    <t>New alignment, new four lane divided facility, construct an interchange at Pellissippi Parkway (SR-162)</t>
  </si>
  <si>
    <t>05005-2249-14</t>
  </si>
  <si>
    <t>NH-115(58)</t>
  </si>
  <si>
    <t>(Relocated Alcoa Highway), From SR-162(Pellissippi Parkway) to existing SR-115 at South Singleton Station Road (IA)</t>
  </si>
  <si>
    <t>Construct new 4-ln</t>
  </si>
  <si>
    <t>05005-2248-14</t>
  </si>
  <si>
    <t>NH-115(56)</t>
  </si>
  <si>
    <t>Cannon, Warren</t>
  </si>
  <si>
    <t>Near SR-281 in Cannon County to Centertown in Warren County</t>
  </si>
  <si>
    <t>SR-1, Near SR-281 in Cannon County to Centertown in Warren County - Construction New.</t>
  </si>
  <si>
    <t>08001-1237-14</t>
  </si>
  <si>
    <t>STP-NHE-1(150)</t>
  </si>
  <si>
    <t>CNK943, CNK943</t>
  </si>
  <si>
    <t>89001-1224-14</t>
  </si>
  <si>
    <t>08001-2241-14</t>
  </si>
  <si>
    <t>89001-2228-14</t>
  </si>
  <si>
    <t>08001-3241-14</t>
  </si>
  <si>
    <t>89001-3230-14</t>
  </si>
  <si>
    <t>Otter Creek Road</t>
  </si>
  <si>
    <t>0A513</t>
  </si>
  <si>
    <t>Otter Creek Road, Bridge over Daddys Creek, LM 15.05 within the Catoosa Wildlife Area</t>
  </si>
  <si>
    <t>Catoosa Wildlife Management Area - TWRA</t>
  </si>
  <si>
    <t>180A1530003</t>
  </si>
  <si>
    <t>18946-0418-04</t>
  </si>
  <si>
    <t>Bridge over South Fork Holston River and Plant Road, LM 7.82</t>
  </si>
  <si>
    <t>82SR0930015</t>
  </si>
  <si>
    <t>82011-4233-04</t>
  </si>
  <si>
    <t>Bridges (L&amp;R) over Mud Creek, LM 15.70 and Chestnut Branch, LM 15.75</t>
  </si>
  <si>
    <t>Bridge Repairs on 4 Bridges</t>
  </si>
  <si>
    <t>92SR0220021, 92SR0220022, 92SR0220023, 92SR0220024</t>
  </si>
  <si>
    <t>92002-4231-04</t>
  </si>
  <si>
    <t>CNT068</t>
  </si>
  <si>
    <t>Stacy Weaver</t>
  </si>
  <si>
    <t xml:space="preserve">SR-336 </t>
  </si>
  <si>
    <t>Montvale Station Road to SR-73(Lamar Alexander Parkway) (IA)</t>
  </si>
  <si>
    <t>WIDEN EXISTING ROADWAY TO 2   12 FOOT TRAVEL LANES WITH A 12 FOOT CENTER TURN LANE INCLUDING CURB AND GUTTER, SIDEWALK, AND A MULTIUSE PATH. CLOSE SR-73 EB AND WB ACCESS TO HIGHLAND AVE. TO CONSTRUCT EB RIGHT-TURN LANE ON TO SR-336; LENGTHEN WB SR-73 LEFT-TURN LANE NEAR HIGHLAND AVE.</t>
  </si>
  <si>
    <t>05025-1218-14</t>
  </si>
  <si>
    <t>STP-336(12)</t>
  </si>
  <si>
    <t>79005-1155-04</t>
  </si>
  <si>
    <t>79005-1158-44</t>
  </si>
  <si>
    <t>IM/NH-I-55-1(119)</t>
  </si>
  <si>
    <t>79005-2165-44</t>
  </si>
  <si>
    <t>79005-3165-44</t>
  </si>
  <si>
    <t>Industrial Park Road</t>
  </si>
  <si>
    <t>03209</t>
  </si>
  <si>
    <t>Industrial Park Road, Bridge over Duck River, LM 0.69 in Columbia</t>
  </si>
  <si>
    <t>State Maintenance Forces to repair settled Bridge Approach(es) - Bridge No. 600A4920001</t>
  </si>
  <si>
    <t>60950-4548-04</t>
  </si>
  <si>
    <t>94015-1234-04</t>
  </si>
  <si>
    <t>94015-2234-04</t>
  </si>
  <si>
    <t>94015-3234-04</t>
  </si>
  <si>
    <t>19043-0233-94</t>
  </si>
  <si>
    <t>BR-STP-65(13)</t>
  </si>
  <si>
    <t>CNQ016</t>
  </si>
  <si>
    <t>19043-1233-94</t>
  </si>
  <si>
    <t>19043-2233-94</t>
  </si>
  <si>
    <t>19043-3233-94</t>
  </si>
  <si>
    <t>From Pyburns Drive to SR-226 (Airport Road) (IA)</t>
  </si>
  <si>
    <t>Left-turn lane at Pyburns Drive and SR-226, Truck Climbing Lane for steep vertical curve just north of Hatley Creek. re-align two(2) intersections.</t>
  </si>
  <si>
    <t>36010-1217-14</t>
  </si>
  <si>
    <t>STP-128(13)</t>
  </si>
  <si>
    <t>CNU314</t>
  </si>
  <si>
    <t>36010-2223-14</t>
  </si>
  <si>
    <t>36010-3223-14</t>
  </si>
  <si>
    <t>40003-1213-14</t>
  </si>
  <si>
    <t>NH-54(26)</t>
  </si>
  <si>
    <t>40003-2218-14</t>
  </si>
  <si>
    <t>40003-3218-14</t>
  </si>
  <si>
    <t>40003-0222-14</t>
  </si>
  <si>
    <t>NH-54(43)</t>
  </si>
  <si>
    <t>40003-0224-04</t>
  </si>
  <si>
    <t>From Near Howard Road to the Kentucky State Line (IA)</t>
  </si>
  <si>
    <t>Construct a 3-lane on 5-lane ROW on new alignment</t>
  </si>
  <si>
    <t>40SR0540027</t>
  </si>
  <si>
    <t>40003-0225-14</t>
  </si>
  <si>
    <t>NH-54(48)</t>
  </si>
  <si>
    <t>40003-1226-04</t>
  </si>
  <si>
    <t>59006-1217-14</t>
  </si>
  <si>
    <t>STP/NH-50(27)</t>
  </si>
  <si>
    <t>59006-2217-14</t>
  </si>
  <si>
    <t>59006-3221-14</t>
  </si>
  <si>
    <t>SR005</t>
  </si>
  <si>
    <t>From Allie Campbell Road to SR-3(US-51) in Union City (EPD) (IA)</t>
  </si>
  <si>
    <t>widen existing to a super 2-lane on 4-lane divided ROW</t>
  </si>
  <si>
    <t>66008-1227-14</t>
  </si>
  <si>
    <t>STP-5(69)</t>
  </si>
  <si>
    <t>66008-2232-14</t>
  </si>
  <si>
    <t>TWO BRIDGES ON SR-1 (US-70) AND FIVE (5) BRIDGES ON SR-196</t>
  </si>
  <si>
    <t>24945-4278-04</t>
  </si>
  <si>
    <t xml:space="preserve">CNA205         </t>
  </si>
  <si>
    <t>Bridges over Shaw Creek, LM 6.80 and Overflow, LM 7.11</t>
  </si>
  <si>
    <t>SR-196, Bridges over Shaw Creek, LM 6.80 and Overflow, LM 7.11 - Bridge Replacement</t>
  </si>
  <si>
    <t>24S81090003, 24S81090043</t>
  </si>
  <si>
    <t>24017-0233-94</t>
  </si>
  <si>
    <t>BR-STP-196(7)</t>
  </si>
  <si>
    <t>CNU136</t>
  </si>
  <si>
    <t>24017-1233-94</t>
  </si>
  <si>
    <t>24017-2233-94</t>
  </si>
  <si>
    <t>24017-3233-94</t>
  </si>
  <si>
    <t xml:space="preserve">SR-114 </t>
  </si>
  <si>
    <t>Bridge over Tennessee River, LM 3.22</t>
  </si>
  <si>
    <t>36SR1140001</t>
  </si>
  <si>
    <t>36125-4205-04</t>
  </si>
  <si>
    <t>CNR004</t>
  </si>
  <si>
    <t>05093</t>
  </si>
  <si>
    <t>North Second Street, From I-40 to SR-3 (US-51) and SR-300</t>
  </si>
  <si>
    <t>Phase 1 of this project is from I-40 to Mahannah Ave.  The I-40/Second Street interchange improvement will also be part of Phase 1.  6-lane parkway will be constructed, and bike/ped access will be designed as part of project. PE is STP funded. ROW and Construction phases to be HPP funded.</t>
  </si>
  <si>
    <t>79300-1201-54</t>
  </si>
  <si>
    <t>STP/M-NHE-300(12)</t>
  </si>
  <si>
    <t>16004-0208-94</t>
  </si>
  <si>
    <t>BR-STP-2(260)</t>
  </si>
  <si>
    <t>16004-1208-94</t>
  </si>
  <si>
    <t>16004-4108-04</t>
  </si>
  <si>
    <t>48002</t>
  </si>
  <si>
    <t>CNH147</t>
  </si>
  <si>
    <t>48002-1220-94</t>
  </si>
  <si>
    <t>DEMO-21(10)</t>
  </si>
  <si>
    <t>48002-2221-94</t>
  </si>
  <si>
    <t>48002-3222-94</t>
  </si>
  <si>
    <t>BR-STP-21(11)</t>
  </si>
  <si>
    <t>2574</t>
  </si>
  <si>
    <t>Old Fifteenth Road, Bridges over Gulf Fork Big Creek, LM's 7.04, 7.76 and 8.22</t>
  </si>
  <si>
    <t>150A2870001, 150A2870003, 150A2870005</t>
  </si>
  <si>
    <t>15946-3419-94</t>
  </si>
  <si>
    <t>BRZE-1500(49)</t>
  </si>
  <si>
    <t>CNJ914</t>
  </si>
  <si>
    <t>Old Fifteenth Road, Bridges over Gulf Fork Big Creek, LM's 9.04, 9.11, 9.26 and 9.52</t>
  </si>
  <si>
    <t>150A2870007, 150A2870009, 150A2870011, 150A2870013</t>
  </si>
  <si>
    <t>15946-3418-94</t>
  </si>
  <si>
    <t>BRZE-1500(48)</t>
  </si>
  <si>
    <t>CNG080</t>
  </si>
  <si>
    <t>Bridges over Overflows at LMs 4.48, 5.00 and 5.41; and Tennessee River at LM 6.29</t>
  </si>
  <si>
    <t>36SR0150003, 36SR0150005, 36SR0150007, 36SR0150009</t>
  </si>
  <si>
    <t>36001-4281-04</t>
  </si>
  <si>
    <t>(Brownsville Bypass), From East of SR-87 to West of Windrow Road (IA)</t>
  </si>
  <si>
    <t>Widen from 2-lane to 4 lane divided</t>
  </si>
  <si>
    <t>38083-3205-14</t>
  </si>
  <si>
    <t>R-NH-19(53)</t>
  </si>
  <si>
    <t>CNS285</t>
  </si>
  <si>
    <t>(Brownsville Bypass), from West of Windrow Road to SR-76 South of Brownsville</t>
  </si>
  <si>
    <t>Widen to 4-ln on existing alignment.</t>
  </si>
  <si>
    <t>38004-3218-14</t>
  </si>
  <si>
    <t>NH-19(52)</t>
  </si>
  <si>
    <t>CNQ347</t>
  </si>
  <si>
    <t>From Troy-Polk Station Road to Allie Campbell Road (EPD) (IA)</t>
  </si>
  <si>
    <t>widen existing to a super 2-lane</t>
  </si>
  <si>
    <t>66008-1229-14</t>
  </si>
  <si>
    <t>STP-5(74)</t>
  </si>
  <si>
    <t>66008-2230-14</t>
  </si>
  <si>
    <t>74010-1228-14</t>
  </si>
  <si>
    <t>STP/NH/DEMO-65(8)</t>
  </si>
  <si>
    <t>74010-2230-14</t>
  </si>
  <si>
    <t>74010-3233-14</t>
  </si>
  <si>
    <t>Interchange at I-240 East in Memphis(Phase 2)</t>
  </si>
  <si>
    <t>I-40, Interchange at I-240 East in Memphis (Phase 2) - Modify Interchange</t>
  </si>
  <si>
    <t>79003-1186-44</t>
  </si>
  <si>
    <t>NH/HPP-I-40-1(294)</t>
  </si>
  <si>
    <t>CNM305</t>
  </si>
  <si>
    <t>79003-2194-44</t>
  </si>
  <si>
    <t>79003-3194-44</t>
  </si>
  <si>
    <t>From East of SR-384(Mt Carmel Road) to SR-59 (IA)</t>
  </si>
  <si>
    <t>safety improvements only</t>
  </si>
  <si>
    <t>84003-1213-14</t>
  </si>
  <si>
    <t>STP-14(39)</t>
  </si>
  <si>
    <t>84003-2217-14</t>
  </si>
  <si>
    <t>13002-4275-04</t>
  </si>
  <si>
    <t>Lauderdale, Haywood</t>
  </si>
  <si>
    <t>SR-3(US-51) to the West End of the Brownsville By-Pass</t>
  </si>
  <si>
    <t>SR-19, SR-3(US-51) to the West End of the Brownsville By-Pass-Location and Environmental Study</t>
  </si>
  <si>
    <t>38004-0217-14</t>
  </si>
  <si>
    <t>STP-19(47)</t>
  </si>
  <si>
    <t>49005-0226-14</t>
  </si>
  <si>
    <t>From East of Eastland Avenue to Haywood County Line (***) (IA)</t>
  </si>
  <si>
    <t>Reconstruct existing 2-ln to a super 2-ln (12 foot lanes with 10 foot shoulders and improve sight distances)</t>
  </si>
  <si>
    <t>49005-1228-14</t>
  </si>
  <si>
    <t>STP-19(54)</t>
  </si>
  <si>
    <t>From Near Lauderdale County Line To East of Binford Lane (IA)</t>
  </si>
  <si>
    <t>widen existing to a super 2-lane (12' TRAFFIC LANES WITH 10 FOOT SHOULDERS AND IMPROVE SIGHT DISTANCES)</t>
  </si>
  <si>
    <t>38004-1219-14</t>
  </si>
  <si>
    <t>STP-19(55)</t>
  </si>
  <si>
    <t>Salt Bins at 3 locations in Region 3</t>
  </si>
  <si>
    <t>98993-3623-04</t>
  </si>
  <si>
    <t xml:space="preserve">CNB258         </t>
  </si>
  <si>
    <t>From Sweetwater-Vonore Road to Sheppard Road(EPD) (IA)</t>
  </si>
  <si>
    <t>spot improvements: widen shoulders, improve alignment at 5 locations, and realign 1 intersection</t>
  </si>
  <si>
    <t>62016-1205-14</t>
  </si>
  <si>
    <t>STP-322(10)</t>
  </si>
  <si>
    <t>62016-1206-14</t>
  </si>
  <si>
    <t>R-STP-322(15)</t>
  </si>
  <si>
    <t>62016-2206-14</t>
  </si>
  <si>
    <t>From West of Ocoee River to SR-68 in Ducktown (IA)</t>
  </si>
  <si>
    <t>Construct 2 at 12' lanes with 8' shoulders (6' paved) on new alighnment</t>
  </si>
  <si>
    <t>70004-0294-64</t>
  </si>
  <si>
    <t>APD-NH-40(22)</t>
  </si>
  <si>
    <t>70S040-F0-002</t>
  </si>
  <si>
    <t>NH/HSIP--40(44)</t>
  </si>
  <si>
    <t>70S040-F0-003</t>
  </si>
  <si>
    <t>NH-40(45)</t>
  </si>
  <si>
    <t>79LPLM-F0-603</t>
  </si>
  <si>
    <t>DEMO/STP-9409(88)</t>
  </si>
  <si>
    <t>Knob Creek Road, West of Mizpah Hill Drive to Market Place Boulevard</t>
  </si>
  <si>
    <t>Widening and new alignment for Knob Creek Rd. from west of  Mizpah Hill Drive's intersection to Market Place Blvd. Replaces an existing one-lane railroad underpass with a new overpass.</t>
  </si>
  <si>
    <t>90953-1501-94</t>
  </si>
  <si>
    <t>DEMO/STP/M-9107(17)</t>
  </si>
  <si>
    <t>90LPLM-F2-025</t>
  </si>
  <si>
    <t>60001-4153-04</t>
  </si>
  <si>
    <t>NH-I-65-2(108)</t>
  </si>
  <si>
    <t>60001-8153-44</t>
  </si>
  <si>
    <t>Various Interstates and State Routes in Dyer, Gibson, Lake and Obion Counties</t>
  </si>
  <si>
    <t>98045-4171-04</t>
  </si>
  <si>
    <t xml:space="preserve">CNB415         </t>
  </si>
  <si>
    <t>Williamson, Davidson</t>
  </si>
  <si>
    <t xml:space="preserve">SR-253 </t>
  </si>
  <si>
    <t>(Concord Road), From Sunset Road to SR-11(Nolensville Road)</t>
  </si>
  <si>
    <t>SR-253 (Concord Road), From Sunset Road to SR-11 (Nolensville Road) - Widen</t>
  </si>
  <si>
    <t>94053-2221-14</t>
  </si>
  <si>
    <t>STP-253(8)</t>
  </si>
  <si>
    <t>CNM021</t>
  </si>
  <si>
    <t>94053-3221-14</t>
  </si>
  <si>
    <t>47008-1143-44</t>
  </si>
  <si>
    <t>NH-I-640-7(161)</t>
  </si>
  <si>
    <t>47008-2150-44</t>
  </si>
  <si>
    <t>47008-3150-44</t>
  </si>
  <si>
    <t>Sumner, Wilson</t>
  </si>
  <si>
    <t>Bridge over Cumberland River, LM 14.91</t>
  </si>
  <si>
    <t>SR-109, Bridge over Cumberland River, LM 14.91 - Bridge Replacement</t>
  </si>
  <si>
    <t>95SR1090009</t>
  </si>
  <si>
    <t>95012-1220-94</t>
  </si>
  <si>
    <t>BR/HPP-NHE-109(19)</t>
  </si>
  <si>
    <t>CNJ368</t>
  </si>
  <si>
    <t>95012-2220-94</t>
  </si>
  <si>
    <t>95012-3220-94</t>
  </si>
  <si>
    <t>60LPLM-F0-010</t>
  </si>
  <si>
    <t>STP/M-247(9)</t>
  </si>
  <si>
    <t>60LPLM-F1-010</t>
  </si>
  <si>
    <t>60020-2201-54</t>
  </si>
  <si>
    <t>60LPLM-F2-019</t>
  </si>
  <si>
    <t>94031-2209-54</t>
  </si>
  <si>
    <t>60020-3201-54</t>
  </si>
  <si>
    <t>94031-3209-54</t>
  </si>
  <si>
    <t>(Hartsville Pike), From North of Lovers Lane To SR-26(US-70) (IA)</t>
  </si>
  <si>
    <t>New Construction / Widen</t>
  </si>
  <si>
    <t>95013-1216-14</t>
  </si>
  <si>
    <t>STP-141(16)</t>
  </si>
  <si>
    <t>95013-2218-14</t>
  </si>
  <si>
    <t>South of Spring Creek to North of Lovers Lane (IA)</t>
  </si>
  <si>
    <t>Widen from 2 lanes to 4-lane divided with median, shoulders, and ditches, and to 5 lanes with curb and gutter (transition to adjacent project), sidewalks, and bicycle lanes</t>
  </si>
  <si>
    <t>95014-1218-14</t>
  </si>
  <si>
    <t>STP-141(18)</t>
  </si>
  <si>
    <t>CNR321</t>
  </si>
  <si>
    <t>95014-2221-14</t>
  </si>
  <si>
    <t>95014-3224-14</t>
  </si>
  <si>
    <t>81945-4271-04</t>
  </si>
  <si>
    <t>Susan Ralph</t>
  </si>
  <si>
    <t>Jefferson Street</t>
  </si>
  <si>
    <t>03258</t>
  </si>
  <si>
    <t>Jefferson Street, From 28th Avenue to 21st Avenue North</t>
  </si>
  <si>
    <t>Jefferson Street Intersection Improvements at 21st Avenue North and 28th Avenue North to include signing, lighting, landscaping and re-development and maintenance of pedestrian facilities and the creation of safe bicycle travel. This project will also install a roundabout at the Jefferson St and 28th Ave intersection.</t>
  </si>
  <si>
    <t>19LPLM-F2-010</t>
  </si>
  <si>
    <t>STP-M-1900(28)</t>
  </si>
  <si>
    <t>M19LTHQ_C47SR_TUNLCLN Knox-Henley St Tunnel and SMARTFIX I-40 Ramp - Cleaning (FY19)</t>
  </si>
  <si>
    <t>47010-4249-04</t>
  </si>
  <si>
    <t>CNT197</t>
  </si>
  <si>
    <t>M20LTHQ_C47SR_TUNLCLN Knox-Henley St Tunnel and SMARTFIX I-40 Ramp - Cleaning (FY20)</t>
  </si>
  <si>
    <t>47010-4250-04</t>
  </si>
  <si>
    <t>CNU181</t>
  </si>
  <si>
    <t>47010-4251-04</t>
  </si>
  <si>
    <t>M19LTHQ_C19SR_TUNLCLN Davidson - Thompson Lane Tunnel - Cleaning (FY19)</t>
  </si>
  <si>
    <t>19047-4241-04</t>
  </si>
  <si>
    <t>CNT188</t>
  </si>
  <si>
    <t>M20LTHQ_C19SR_TUNLCLN Davidson - Thompson Lane Tunnel - Cleaning (FY20)</t>
  </si>
  <si>
    <t>19047-4242-04</t>
  </si>
  <si>
    <t>CNU183</t>
  </si>
  <si>
    <t>19047-4245-04</t>
  </si>
  <si>
    <t>68000-4200-04</t>
  </si>
  <si>
    <t>86000-4100-04</t>
  </si>
  <si>
    <t>86000-4200-04</t>
  </si>
  <si>
    <t>17000-4200-04</t>
  </si>
  <si>
    <t>89000-4200-04</t>
  </si>
  <si>
    <t>From West of Alpine near Linder Mountain Road to West of Pickett County Line near Bolestown Road (EPD) (IA)</t>
  </si>
  <si>
    <t>spot improvements (re-aligning 3 intersections).</t>
  </si>
  <si>
    <t>67003-1211-14</t>
  </si>
  <si>
    <t>STP-52(28)</t>
  </si>
  <si>
    <t>SR-12 (Ashland City Highway) to SR-155 (Briley Parkway) (IA)</t>
  </si>
  <si>
    <t>19046-1214-14</t>
  </si>
  <si>
    <t>STP-112(6)</t>
  </si>
  <si>
    <t>CNT925</t>
  </si>
  <si>
    <t>19046-2214-14</t>
  </si>
  <si>
    <t>19046-3218-14</t>
  </si>
  <si>
    <t>South of Goose Creek to SR-52</t>
  </si>
  <si>
    <t>SR-10, South of Goose Creek to SR-52 in Lafayette - Widen</t>
  </si>
  <si>
    <t>56001-1218-14</t>
  </si>
  <si>
    <t>STP/PHSIP/HSIP-10(24)</t>
  </si>
  <si>
    <t>CNN165</t>
  </si>
  <si>
    <t>56001-2221-14</t>
  </si>
  <si>
    <t>56001-3226-94</t>
  </si>
  <si>
    <t>Beverly McClurkan</t>
  </si>
  <si>
    <t>Pine Ridge Road To SR-61 in Harriman</t>
  </si>
  <si>
    <t>WIDEN FROM 2 LANES TO 4/5 LANES</t>
  </si>
  <si>
    <t>73035-1207-54</t>
  </si>
  <si>
    <t>STP-M-29(59)</t>
  </si>
  <si>
    <t>CNN201</t>
  </si>
  <si>
    <t>73035-2206-14</t>
  </si>
  <si>
    <t>STP-29(58)</t>
  </si>
  <si>
    <t>73035-3209-14</t>
  </si>
  <si>
    <t>Brymer Creek Road</t>
  </si>
  <si>
    <t>0A062</t>
  </si>
  <si>
    <t>Brymer Creek Road, Bridge over Brymer Creek, LM 2.98 (IA)</t>
  </si>
  <si>
    <t>060A0620001</t>
  </si>
  <si>
    <t>06455-0420-04</t>
  </si>
  <si>
    <t>06455-1420-04</t>
  </si>
  <si>
    <t>06455-2420-04</t>
  </si>
  <si>
    <t>06455-3420-04</t>
  </si>
  <si>
    <t>15SAB1-S3-009</t>
  </si>
  <si>
    <t>30950-1576-94</t>
  </si>
  <si>
    <t>BRZE-9104(8)</t>
  </si>
  <si>
    <t>30950-2576-94</t>
  </si>
  <si>
    <t>30950-3576-94</t>
  </si>
  <si>
    <t>ARRA-BRZE-9104(11)</t>
  </si>
  <si>
    <t>From Simpson Road East to North of SR-2(US-11) in Lenoir City</t>
  </si>
  <si>
    <t>Widen from 4-lanes to 6-lanes</t>
  </si>
  <si>
    <t>53012-1229-14</t>
  </si>
  <si>
    <t>NH-73(35)</t>
  </si>
  <si>
    <t>CNR295</t>
  </si>
  <si>
    <t>53012-2235-14</t>
  </si>
  <si>
    <t>53012-3233-14</t>
  </si>
  <si>
    <t>33006-1130-44</t>
  </si>
  <si>
    <t>NH-I-124-3(81)</t>
  </si>
  <si>
    <t>33006-2133-44</t>
  </si>
  <si>
    <t>33006-3135-44</t>
  </si>
  <si>
    <t>56946-1432-94</t>
  </si>
  <si>
    <t>BRZE-5600(39)</t>
  </si>
  <si>
    <t>56946-2432-94</t>
  </si>
  <si>
    <t>56946-1431-94</t>
  </si>
  <si>
    <t>BRZE-5600(38)</t>
  </si>
  <si>
    <t>56946-2431-94</t>
  </si>
  <si>
    <t>55033-1413-94</t>
  </si>
  <si>
    <t>BRZE-5500(43)</t>
  </si>
  <si>
    <t>55033-2413-94</t>
  </si>
  <si>
    <t>55033-3413-94</t>
  </si>
  <si>
    <t>(New Salem Highway), Cason Lane to SR-96(Old Fort Parkway) in Murfreesboro</t>
  </si>
  <si>
    <t>Widen from 2 lanes to 5 lanes</t>
  </si>
  <si>
    <t>75013-1240-54</t>
  </si>
  <si>
    <t>STP/M-99(19)</t>
  </si>
  <si>
    <t>75013-2240-14</t>
  </si>
  <si>
    <t>STP-99(29)</t>
  </si>
  <si>
    <t>75013-3247-14</t>
  </si>
  <si>
    <t>STP-99(48)</t>
  </si>
  <si>
    <t>75013-3251-14</t>
  </si>
  <si>
    <t>STP/HIP-M-99(64)</t>
  </si>
  <si>
    <t>Various State Routes in Region 1</t>
  </si>
  <si>
    <t>98015-4242-04</t>
  </si>
  <si>
    <t>23013-1235-04</t>
  </si>
  <si>
    <t>27012-1212-04</t>
  </si>
  <si>
    <t>From SR-20 (US-412) in Dyersburg to old SR-104 near the Gibson County Line</t>
  </si>
  <si>
    <t>widen existing to 12 ft travel lanes and 4-10 ft shoulders</t>
  </si>
  <si>
    <t>23013-2242-14</t>
  </si>
  <si>
    <t>DS-NH-104(14)</t>
  </si>
  <si>
    <t>From Old SR-104 (Tatumville Rd) to Milligan-Gumwood Rd.</t>
  </si>
  <si>
    <t>27012-2215-14</t>
  </si>
  <si>
    <t>NH-104(12)</t>
  </si>
  <si>
    <t xml:space="preserve">SR-441 </t>
  </si>
  <si>
    <t>E. of Carothers Parkway to SR-252</t>
  </si>
  <si>
    <t>94052-3520-04</t>
  </si>
  <si>
    <t>Various Interstates and State Routes in Region 3</t>
  </si>
  <si>
    <t>98037-4160-04</t>
  </si>
  <si>
    <t>Industrial Access Road (Airport Road) serving LeCarra, Quality Battery, ATS and Plane Excellence</t>
  </si>
  <si>
    <t>in the Scott County Airport Industrial Park</t>
  </si>
  <si>
    <t>76945-1459-04</t>
  </si>
  <si>
    <t>CNH297</t>
  </si>
  <si>
    <t>76945-2459-04</t>
  </si>
  <si>
    <t>76945-3459-04</t>
  </si>
  <si>
    <t>(Westbound), Bridge over Airways Boulevard, LM 7.88</t>
  </si>
  <si>
    <t>79I02400080</t>
  </si>
  <si>
    <t>79006-4195-04</t>
  </si>
  <si>
    <t>CNP182</t>
  </si>
  <si>
    <t>79020-4249-04</t>
  </si>
  <si>
    <t>Big Station Camp Blvd</t>
  </si>
  <si>
    <t>Big Station Camp Blvd, Fr 0.2 mile North of SR-6 to SR-6 in Gallatin</t>
  </si>
  <si>
    <t>from 0.2 mile north of SR-6 to SR-6 in Gallatin</t>
  </si>
  <si>
    <t>83950-1552-04</t>
  </si>
  <si>
    <t>83950-2552-04</t>
  </si>
  <si>
    <t>83950-3552-04</t>
  </si>
  <si>
    <t>83LPLM-F3-031</t>
  </si>
  <si>
    <t>ARRA-STP-M-2041(1)</t>
  </si>
  <si>
    <t>From North David Drive to Tater Valley Road (EPD/PHASE 2) (IA)</t>
  </si>
  <si>
    <t>Widen to super two-lane and spot improvements. Three (3) lane  section from L.M. 11.55 to L.M. 11.69</t>
  </si>
  <si>
    <t>87002-0238-94</t>
  </si>
  <si>
    <t>HSIP/STP-61(37)</t>
  </si>
  <si>
    <t>87002-1238-94</t>
  </si>
  <si>
    <t>SR-35/338(US-411) to Macon Lane</t>
  </si>
  <si>
    <t>Widen existing 4-ln to 5-ln</t>
  </si>
  <si>
    <t>78008-0244-14</t>
  </si>
  <si>
    <t>HPP/NH-71(16)</t>
  </si>
  <si>
    <t>CNR259</t>
  </si>
  <si>
    <t>78008-1244-14</t>
  </si>
  <si>
    <t>78008-2250-14</t>
  </si>
  <si>
    <t>78008-3260-14</t>
  </si>
  <si>
    <t>(Northwest Connector), From SR-1 (US-70) to SR-298 (Genesis Road) in Crossville</t>
  </si>
  <si>
    <t>This project describes the entire Northwest connector. The baby pins divide this project into three sections</t>
  </si>
  <si>
    <t>18462-1202-14</t>
  </si>
  <si>
    <t>STP-462(6)</t>
  </si>
  <si>
    <t>18462-1201-14</t>
  </si>
  <si>
    <t>STP/M-462(5)</t>
  </si>
  <si>
    <t>18462-2205-14</t>
  </si>
  <si>
    <t>18462-3205-14</t>
  </si>
  <si>
    <t>From Near SR-24 (US-70N) to Near SR-28 (US-127) in Crossville (IA) (Priority #2)</t>
  </si>
  <si>
    <t>Construct a 5-lane Road with curb and gutter, sidewalks, and bike lanes along existing Northside Drive and on a new location with a dedicated right turn lane at SR-24 (US-70n)</t>
  </si>
  <si>
    <t>18462-2207-14</t>
  </si>
  <si>
    <t>STP/M-462(8)</t>
  </si>
  <si>
    <t>18LPLM-F2-014</t>
  </si>
  <si>
    <t>(Northwest Connector), From SR-1(US-70) to SR-24(US-70N) in Crossville</t>
  </si>
  <si>
    <t>SR-462PROP (Northwest Connector), From SR-1 (US-70) to SR-24 (US-70N) in Crossville - New Construction</t>
  </si>
  <si>
    <t>18462-2203-04</t>
  </si>
  <si>
    <t>CNM012</t>
  </si>
  <si>
    <t>18462-2204-04</t>
  </si>
  <si>
    <t>18462-3203-14</t>
  </si>
  <si>
    <t>STP-462(7)</t>
  </si>
  <si>
    <t>68001-0250-94</t>
  </si>
  <si>
    <t>BR-STP-13(44)</t>
  </si>
  <si>
    <t>68001-1250-94</t>
  </si>
  <si>
    <t>68001-2250-94</t>
  </si>
  <si>
    <t>68001-3250-94</t>
  </si>
  <si>
    <t>From East Center Street in Kingsport to East of Cooks Valley Road (IA)</t>
  </si>
  <si>
    <t>Widen 2-ln to 4-ln, 5-ln and 3-ln</t>
  </si>
  <si>
    <t>82085-1234-14</t>
  </si>
  <si>
    <t>STP-126(16)</t>
  </si>
  <si>
    <t>82085-2237-14</t>
  </si>
  <si>
    <t>(Memorial Blvd.), From East of Cooks Valley Road to I-81 in Kingsport (IA)</t>
  </si>
  <si>
    <t>Construct a 3 Lane section from East of Cooks Valley Road to Harr Town Road, 2 Lane section from Harr Town Road to I-81</t>
  </si>
  <si>
    <t>82085-1238-14</t>
  </si>
  <si>
    <t>STP-126(22)</t>
  </si>
  <si>
    <t>Interchange at SR-196 (Hickory Withe Road)</t>
  </si>
  <si>
    <t>Construct standard diamond interchange.</t>
  </si>
  <si>
    <t>24001-1144-44</t>
  </si>
  <si>
    <t>IM/NH-40-1(302)</t>
  </si>
  <si>
    <t>CNQ292</t>
  </si>
  <si>
    <t>24001-2144-44</t>
  </si>
  <si>
    <t>24001-3144-44</t>
  </si>
  <si>
    <t>Bridge over CSX and CNIC R/R, LM 2.61</t>
  </si>
  <si>
    <t>PE for .02 and .03 PINs</t>
  </si>
  <si>
    <t>79026-4222-04</t>
  </si>
  <si>
    <t>79026-4224-04</t>
  </si>
  <si>
    <t>94004-1227-04</t>
  </si>
  <si>
    <t>94004-2230-14</t>
  </si>
  <si>
    <t>NH/STP-M-6(83)</t>
  </si>
  <si>
    <t>94004-2232-54</t>
  </si>
  <si>
    <t>94004-3230-14</t>
  </si>
  <si>
    <t>18100-4148-04</t>
  </si>
  <si>
    <t>M19LTHQ_C33SR_TUNLCLN Hamilton - McCallie, Bachman and Stringers Ridge - Tunnel Cleaning (FY19)</t>
  </si>
  <si>
    <t>33948-4262-04</t>
  </si>
  <si>
    <t>CNT196</t>
  </si>
  <si>
    <t>M20LTHQ_C33SR_TUNLCLN Hamilton - McCallie, Bachman and Stringers Ridge - Tunnel Cleaning (FY20)</t>
  </si>
  <si>
    <t>33948-4268-04</t>
  </si>
  <si>
    <t>CNU182</t>
  </si>
  <si>
    <t>33948-4270-04</t>
  </si>
  <si>
    <t>From West of Old Town Creek to SR-32 (US-25E) (EPD) (IA)</t>
  </si>
  <si>
    <t>Widen 2-ln to 3-ln and construct shared use path</t>
  </si>
  <si>
    <t>13005-1222-14</t>
  </si>
  <si>
    <t>STP/NH-63(9)</t>
  </si>
  <si>
    <t>CNT332</t>
  </si>
  <si>
    <t>13005-3231-14</t>
  </si>
  <si>
    <t>Hall Lane to SR-32 (US-25E) in Harrogate</t>
  </si>
  <si>
    <t>Widening from a super 2-lane to a 5 lane rural section</t>
  </si>
  <si>
    <t>13SR0630005, 13SR0630007, 13SR0630009, 13SR0630013</t>
  </si>
  <si>
    <t>13005-1224-14</t>
  </si>
  <si>
    <t>STP-63(11)</t>
  </si>
  <si>
    <t>76129-1201-14</t>
  </si>
  <si>
    <t>NH-29(63)</t>
  </si>
  <si>
    <t>76129-2203-14</t>
  </si>
  <si>
    <t>76129-3203-14</t>
  </si>
  <si>
    <t>74010-1231-14</t>
  </si>
  <si>
    <t>STP-65(10)</t>
  </si>
  <si>
    <t>74010-2231-14</t>
  </si>
  <si>
    <t>74010-3231-14</t>
  </si>
  <si>
    <t>(Nolensville Pike), From South of Burkitt Road to North of Mill Creek (IA)</t>
  </si>
  <si>
    <t>Reconstruct and widen from existing 2 lanes to 5 lanes</t>
  </si>
  <si>
    <t>19028-2242-14</t>
  </si>
  <si>
    <t>NH-11(80)</t>
  </si>
  <si>
    <t>North of Mill Creek to Near SR-254(Old Hickory Boulevard) (IA)</t>
  </si>
  <si>
    <t>19028-2245-14</t>
  </si>
  <si>
    <t>NH-11(81)</t>
  </si>
  <si>
    <t>Camden ByPass to Tennessee River (IA)</t>
  </si>
  <si>
    <t>Widen from 2 Lane to Five Lane Typical Section</t>
  </si>
  <si>
    <t>03003-1227-14</t>
  </si>
  <si>
    <t>STP-1(202)</t>
  </si>
  <si>
    <t>03003-2230-14</t>
  </si>
  <si>
    <t>13SAB1-S3-013</t>
  </si>
  <si>
    <t>15HPB1-S0-002</t>
  </si>
  <si>
    <t>Jackson Ave.</t>
  </si>
  <si>
    <t>0C899</t>
  </si>
  <si>
    <t>Jackson Ave, Bridges over Ramp to Gay Street in Knoxville (IA)</t>
  </si>
  <si>
    <t>Bridge replacement or possible rehab of two ramp structures leading from Jackson Ave to Gay Street</t>
  </si>
  <si>
    <t>470C8990001, 470C8990003</t>
  </si>
  <si>
    <t>47953-0590-94</t>
  </si>
  <si>
    <t>BRZE/STP-M-9109(103)</t>
  </si>
  <si>
    <t>47953-1590-94</t>
  </si>
  <si>
    <t>47953-2591-94</t>
  </si>
  <si>
    <t>47953-3592-94</t>
  </si>
  <si>
    <t>66000-4200-04</t>
  </si>
  <si>
    <t>Connector Roads to SR-32 and SR-73</t>
  </si>
  <si>
    <t>I-40 Connector Roads to SR 32 and SR 73  at O'Neil Road</t>
  </si>
  <si>
    <t>15001-1176-44</t>
  </si>
  <si>
    <t>IMD-40-8(137)</t>
  </si>
  <si>
    <t>94005-1212-04</t>
  </si>
  <si>
    <t>94005-2212-14</t>
  </si>
  <si>
    <t>STP-248(13)</t>
  </si>
  <si>
    <t>Bridge over French Broad River, LM 14.70 (IA)</t>
  </si>
  <si>
    <t>Bridge replacement</t>
  </si>
  <si>
    <t>45I00400019</t>
  </si>
  <si>
    <t>45002-1135-94</t>
  </si>
  <si>
    <t>BR-I-40-8(139)</t>
  </si>
  <si>
    <t>45002-2147-94</t>
  </si>
  <si>
    <t>Bridge over French Broad River and Roundhouse Road (0A983), LM 14.68</t>
  </si>
  <si>
    <t>Instrumentation and testing of load reactions (HDR Inc.)</t>
  </si>
  <si>
    <t>45002-4149-04</t>
  </si>
  <si>
    <t>Ferry Boat Contract - Cumberland City - FY08</t>
  </si>
  <si>
    <t>81015-4233-04</t>
  </si>
  <si>
    <t>Rest Areas Operations FY07/08</t>
  </si>
  <si>
    <t>31001-4172-04</t>
  </si>
  <si>
    <t>Meigs, Rhea</t>
  </si>
  <si>
    <t>Bridge over Tennessee River, LM 3.10</t>
  </si>
  <si>
    <t>61SR0680001</t>
  </si>
  <si>
    <t>61004-4212-04</t>
  </si>
  <si>
    <t>CNM326</t>
  </si>
  <si>
    <t>Intersection at Everett Road in Farragut</t>
  </si>
  <si>
    <t>Adding a center turn lane, widening the bridge over Little Turkey Creek, updating traffic signal</t>
  </si>
  <si>
    <t>47009-4288-04</t>
  </si>
  <si>
    <t>CNK939</t>
  </si>
  <si>
    <t>47009-4289-04</t>
  </si>
  <si>
    <t>47009-3293-54</t>
  </si>
  <si>
    <t>STP-M-1(276)</t>
  </si>
  <si>
    <t>83078-0201-14</t>
  </si>
  <si>
    <t>NH-109(27)</t>
  </si>
  <si>
    <t>83078-1201-14</t>
  </si>
  <si>
    <t>83012-2212-14</t>
  </si>
  <si>
    <t>NH-109(41)</t>
  </si>
  <si>
    <t>83012-2213-14</t>
  </si>
  <si>
    <t>NH-109(43)</t>
  </si>
  <si>
    <t>48945-3016-94</t>
  </si>
  <si>
    <t>SB/STP-EN-12TN(2)</t>
  </si>
  <si>
    <t>CNT351</t>
  </si>
  <si>
    <t>48945-3618-94</t>
  </si>
  <si>
    <t>48945-3622-04</t>
  </si>
  <si>
    <t>(New Salem Highway), From West of Veterans Parkway(SW Loop) to Cason Lane in Murfreesboro (IA)</t>
  </si>
  <si>
    <t>Widen from 2 to 5 lanes; includes 2 travel lanes in each direction and a continuous center turn lane. This project is a continuation of 104004.00 which runs from Cason Lane to SR-96 (Old Fort Parkway)</t>
  </si>
  <si>
    <t>75013-1242-54</t>
  </si>
  <si>
    <t>STP-M-99(23)</t>
  </si>
  <si>
    <t>75013-2243-14</t>
  </si>
  <si>
    <t>STP-99(39)</t>
  </si>
  <si>
    <t>79LPLM-F0-032</t>
  </si>
  <si>
    <t>STP/HIP-M-9409(107)</t>
  </si>
  <si>
    <t>79LPLM-F1-032</t>
  </si>
  <si>
    <t>79LPLM-F2-033</t>
  </si>
  <si>
    <t>79LPD1-F1-006</t>
  </si>
  <si>
    <t>STP-M-9409(97)</t>
  </si>
  <si>
    <t>79LPD1-F2-007</t>
  </si>
  <si>
    <t>(Jefferson Pike), From SR-102 (Nissan Drive) to East of I-840 (IA)</t>
  </si>
  <si>
    <t>Widen from 2 lanes to 5 lanes.</t>
  </si>
  <si>
    <t>75027-1222-14</t>
  </si>
  <si>
    <t>STP-266(13)</t>
  </si>
  <si>
    <t>CNU922</t>
  </si>
  <si>
    <t>75027-2225-14</t>
  </si>
  <si>
    <t>75027-3225-14</t>
  </si>
  <si>
    <t>Winchester Drive, Interchange At Perkins Road  in Memphis</t>
  </si>
  <si>
    <t>Widen the interchange to significantly improve through traffic flow, left turnings and the safe movement of traffic on Winchester.</t>
  </si>
  <si>
    <t>79LPD1-F1-012</t>
  </si>
  <si>
    <t>STP-M-9409(96)</t>
  </si>
  <si>
    <t>79LPD1-F2-013</t>
  </si>
  <si>
    <t>add scour protection at the piers</t>
  </si>
  <si>
    <t>23I01550001</t>
  </si>
  <si>
    <t>23001-4174-04</t>
  </si>
  <si>
    <t>CNT903</t>
  </si>
  <si>
    <t>(Proposed Interchange), Existing SR-109 to I-65(Includes SR-41 Widening)</t>
  </si>
  <si>
    <t>74003-1160-44</t>
  </si>
  <si>
    <t>STP/HPP/NH-I-65-3(113)</t>
  </si>
  <si>
    <t>CNP079, CNP079, CNP079, CNP079, CNP079</t>
  </si>
  <si>
    <t>83001-1140-44</t>
  </si>
  <si>
    <t>74003-2164-44</t>
  </si>
  <si>
    <t>74096-2201-14</t>
  </si>
  <si>
    <t>83001-2143-44</t>
  </si>
  <si>
    <t>83008-2229-14</t>
  </si>
  <si>
    <t>74003-3164-44</t>
  </si>
  <si>
    <t>74003-3168-44</t>
  </si>
  <si>
    <t>74096-3201-14</t>
  </si>
  <si>
    <t>83001-3143-44</t>
  </si>
  <si>
    <t>83008-3229-14</t>
  </si>
  <si>
    <t>15005-1238-14</t>
  </si>
  <si>
    <t>HPP/STP-32(57)</t>
  </si>
  <si>
    <t>15005-2262-14</t>
  </si>
  <si>
    <t>15005-3262-14</t>
  </si>
  <si>
    <t>(Corridor J ), Near Oakley-Allons Road to SR-111</t>
  </si>
  <si>
    <t>SR-52 (Corridor "J"), From Near Oakley-Allons Road to SR-111 - Widen</t>
  </si>
  <si>
    <t>67002-1233-64</t>
  </si>
  <si>
    <t>APD/NH-52(48)</t>
  </si>
  <si>
    <t>CNP114, CNP114</t>
  </si>
  <si>
    <t>67002-2233-64</t>
  </si>
  <si>
    <t>67002-3233-64</t>
  </si>
  <si>
    <t>67002-3235-14</t>
  </si>
  <si>
    <t>06007-0241-14</t>
  </si>
  <si>
    <t>HPP/STP/M/NH-311(28)</t>
  </si>
  <si>
    <t>CNN307, CNN307</t>
  </si>
  <si>
    <t>06007-1241-14</t>
  </si>
  <si>
    <t>06007-2241-14</t>
  </si>
  <si>
    <t>06007-3241-14</t>
  </si>
  <si>
    <t>06007-3243-54</t>
  </si>
  <si>
    <t>30002-0244-14</t>
  </si>
  <si>
    <t>STP-34(56)</t>
  </si>
  <si>
    <t>36000-4200-04</t>
  </si>
  <si>
    <t>From SR-177(Germantown Road) to East of Canada Road (IA)</t>
  </si>
  <si>
    <t>79003-0199-44</t>
  </si>
  <si>
    <t>IM/NH-40-1(303)</t>
  </si>
  <si>
    <t>79003-1192-44</t>
  </si>
  <si>
    <t>37005-1237-14</t>
  </si>
  <si>
    <t>STP-66(38)</t>
  </si>
  <si>
    <t>Wesley Hughen</t>
  </si>
  <si>
    <t>(Apison Pike), From Old Lee Hwy to SR-321(Ooltewah-Ringold Road)</t>
  </si>
  <si>
    <t>Signals at SR-317 (Apison Pike) intersection at Little Debbie Pkwy, Swinyar Dr and SR-321(Ooltewah-Ringgold Rd).</t>
  </si>
  <si>
    <t>33070-2230-14</t>
  </si>
  <si>
    <t>STP/NH-317(14)</t>
  </si>
  <si>
    <t>CNN279</t>
  </si>
  <si>
    <t>33070-3232-14</t>
  </si>
  <si>
    <t>Fern Ave.</t>
  </si>
  <si>
    <t>Fern Avenue, Bridge over Cane Creek, LM 1.26 in Camden (IA)</t>
  </si>
  <si>
    <t>030A4390003</t>
  </si>
  <si>
    <t>03951-0514-04</t>
  </si>
  <si>
    <t>03455-1527-04</t>
  </si>
  <si>
    <t>Hillwood Blvd.</t>
  </si>
  <si>
    <t>05501</t>
  </si>
  <si>
    <t>Hillwood Boulevard, Bridge over CSX R/R &amp; Richland Creek, LM 0.09</t>
  </si>
  <si>
    <t>Hillwood Boulevard, Bridge over CSX R/R &amp; Richland Creek, LM 0.09 - Bridge Rehabilitation</t>
  </si>
  <si>
    <t>190D8960001</t>
  </si>
  <si>
    <t>19960-0515-94</t>
  </si>
  <si>
    <t>BHZ-9312(80)</t>
  </si>
  <si>
    <t>CNS262</t>
  </si>
  <si>
    <t>19960-1515-94</t>
  </si>
  <si>
    <t>19960-2519-94</t>
  </si>
  <si>
    <t>19960-3521-94</t>
  </si>
  <si>
    <t>23SAB1-S3-005</t>
  </si>
  <si>
    <t>Paul Price Road</t>
  </si>
  <si>
    <t>0A715</t>
  </si>
  <si>
    <t>Paul Price Road, Bridge over Wallsmith Branch, LM 1.13 (IA)</t>
  </si>
  <si>
    <t>270A7150001</t>
  </si>
  <si>
    <t>27SAB1-S3-010</t>
  </si>
  <si>
    <t>Bakerville Rd.</t>
  </si>
  <si>
    <t>Bakerville Road, Bridge over Duck River, LM 15.71 (IA)</t>
  </si>
  <si>
    <t>Proposed structure is an 800 ft multiple span concrete bridge, with an alignment shift of 40 ft to the west and the grade will be raised 2 ft to maintain lowgirder elevation.</t>
  </si>
  <si>
    <t>430A3160001</t>
  </si>
  <si>
    <t>43029-0409-94</t>
  </si>
  <si>
    <t>BRZ-910(10)</t>
  </si>
  <si>
    <t>43029-1409-94</t>
  </si>
  <si>
    <t>43029-2409-94</t>
  </si>
  <si>
    <t>60SAB1-S3-011</t>
  </si>
  <si>
    <t>Lays Rd.</t>
  </si>
  <si>
    <t>A323</t>
  </si>
  <si>
    <t>Lays Road, Bridge Over Straight Fork Creek LM 0.01</t>
  </si>
  <si>
    <t>Lays Road, Bridge Over Straight Fork Creek, LM 0.01 - Bridge Replacement</t>
  </si>
  <si>
    <t>760A1850001</t>
  </si>
  <si>
    <t>76945-0472-94</t>
  </si>
  <si>
    <t>BRZ-7600(17)</t>
  </si>
  <si>
    <t>CNS094</t>
  </si>
  <si>
    <t>76945-1472-94</t>
  </si>
  <si>
    <t>76945-2472-94</t>
  </si>
  <si>
    <t>76945-3472-94</t>
  </si>
  <si>
    <t>From SR-62 at Clarkrange to 3.0 Miles North of Grimsley</t>
  </si>
  <si>
    <t>WIDEN TO 3 12' LANES WITH A 12' CENTER TURN LANE AND  6' PAVED SHOULDERS.</t>
  </si>
  <si>
    <t>25001-1292-14</t>
  </si>
  <si>
    <t>STP-28(33)</t>
  </si>
  <si>
    <t>(South York Highway), From Near Little Road to North of Kilby Road (IA)</t>
  </si>
  <si>
    <t>Widen from existing 2 lane to a 3 lane facility.</t>
  </si>
  <si>
    <t>25001-1297-14</t>
  </si>
  <si>
    <t>STP/NH-28(44)</t>
  </si>
  <si>
    <t>25001-2297-14</t>
  </si>
  <si>
    <t>(Concord Road), Turkey Creek to Northshore Drive</t>
  </si>
  <si>
    <t>Widen roadway, curb and gutter, sidewalks and bike lanes. New Termini: Concord Rd (SR-332) from north of Turkey Crk Rd to Northshore Dr and revised length (0.93 miles).</t>
  </si>
  <si>
    <t>47033-0223-54</t>
  </si>
  <si>
    <t>STP/HIP-M-332(9)</t>
  </si>
  <si>
    <t>CNS009</t>
  </si>
  <si>
    <t>47033-1223-54</t>
  </si>
  <si>
    <t>47033-2223-54</t>
  </si>
  <si>
    <t>47033-3223-54</t>
  </si>
  <si>
    <t>SR049</t>
  </si>
  <si>
    <t>Intersection at Old Clarksville Pike</t>
  </si>
  <si>
    <t>Intersection Modification</t>
  </si>
  <si>
    <t>11008-1220-04</t>
  </si>
  <si>
    <t>CNN254</t>
  </si>
  <si>
    <t>11008-2220-04</t>
  </si>
  <si>
    <t>11008-2223-14</t>
  </si>
  <si>
    <t>STP-49(26)</t>
  </si>
  <si>
    <t>11008-3223-14</t>
  </si>
  <si>
    <t>Glenda Tyus</t>
  </si>
  <si>
    <t>Interchange at Airways Blvd (IA)</t>
  </si>
  <si>
    <t>Modify interchange in Memphis</t>
  </si>
  <si>
    <t>79006-0193-44</t>
  </si>
  <si>
    <t>NH-I-240-1(293)</t>
  </si>
  <si>
    <t>79006-1193-44</t>
  </si>
  <si>
    <t>79006-2193-44</t>
  </si>
  <si>
    <t>(Hillsboro Road), Intersection at SR-46(Old Hillsboro Road)</t>
  </si>
  <si>
    <t>This project will realign the intersection to create a 90 degree alignment, with turn lanes of appropriate stacking length on both roadways.  An existing signal will be relocated.</t>
  </si>
  <si>
    <t>94LPLM-F0-072</t>
  </si>
  <si>
    <t>STP-M-106(36)</t>
  </si>
  <si>
    <t>94LPLM-F1-073</t>
  </si>
  <si>
    <t>94LPLM-F2-074</t>
  </si>
  <si>
    <t>Bridge over Mississippi River and 5 Bridges over Wolf River, Various Ramps, City Streets and Railroad, LM 0.00 to LM 0.79 in Memphis</t>
  </si>
  <si>
    <t>79I00400001, 79I00400141, 79I00400143, 79I00400145, 79I00400147, 79I00400149</t>
  </si>
  <si>
    <t>79903-4121-04</t>
  </si>
  <si>
    <t>CNR270</t>
  </si>
  <si>
    <t>79I00400001</t>
  </si>
  <si>
    <t>79903-4124-04</t>
  </si>
  <si>
    <t>79I040-S1-003</t>
  </si>
  <si>
    <t>79I040-F3-004</t>
  </si>
  <si>
    <t>BH-I-40-1(367)</t>
  </si>
  <si>
    <t>Holmes Road, From Malone Road to SR-4 (US-78), Lamar Avenue in Memphis</t>
  </si>
  <si>
    <t>Construct a 7 lane major arterial from Malone to Lamar from the existing 2 lane road. Will also include sidewalk improvements, crosswalks, bike facilities, curb ramps and modern traffic signals with camera detection and emergency vehicle preemption.</t>
  </si>
  <si>
    <t>79LPD1-F1-003</t>
  </si>
  <si>
    <t>STP-M-9409(99)</t>
  </si>
  <si>
    <t>79LPD1-F2-019</t>
  </si>
  <si>
    <t>SR-1 in Kingsport to N.C. SL</t>
  </si>
  <si>
    <t>98016-4152-04</t>
  </si>
  <si>
    <t xml:space="preserve">CNE398         </t>
  </si>
  <si>
    <t>Bridge over CNIC R/R and Nonconnah Creek, LM 7.13 SBL</t>
  </si>
  <si>
    <t>79SR0140006</t>
  </si>
  <si>
    <t>79022-0227-94</t>
  </si>
  <si>
    <t>BR-NH-14(46)</t>
  </si>
  <si>
    <t>79022-1227-94</t>
  </si>
  <si>
    <t>79022-2227-94</t>
  </si>
  <si>
    <t>Henley St. on ramp to I-275N and I-40E @ I-81N (Overhead Sign Structure Repair)</t>
  </si>
  <si>
    <t>98016-4154-04</t>
  </si>
  <si>
    <t xml:space="preserve">CNF051         </t>
  </si>
  <si>
    <t>Various Interstate and State Routes (Painted Pavement Marking)</t>
  </si>
  <si>
    <t>98038-4148-04</t>
  </si>
  <si>
    <t xml:space="preserve">CNF067         </t>
  </si>
  <si>
    <t>98038-4149-04</t>
  </si>
  <si>
    <t xml:space="preserve">CNF069         </t>
  </si>
  <si>
    <t>Various State Routes (Painted Pavement Marking)</t>
  </si>
  <si>
    <t>98046-4270-04</t>
  </si>
  <si>
    <t xml:space="preserve">CNF068         </t>
  </si>
  <si>
    <t>98046-4271-04</t>
  </si>
  <si>
    <t xml:space="preserve">CNF070         </t>
  </si>
  <si>
    <t>79960-0583-54</t>
  </si>
  <si>
    <t>STP-M-9409(109)</t>
  </si>
  <si>
    <t>79LPLM-F1-665</t>
  </si>
  <si>
    <t>Bridges over Wilder Creek, LM 7.49</t>
  </si>
  <si>
    <t>24I0040017, 24I0040018</t>
  </si>
  <si>
    <t>24001-4145-04</t>
  </si>
  <si>
    <t>CNT379</t>
  </si>
  <si>
    <t>Temporary Access Road serving Barrett Firearms Manufacturing, Inc in Christiana</t>
  </si>
  <si>
    <t>75946-3451-04</t>
  </si>
  <si>
    <t>Macon Road</t>
  </si>
  <si>
    <t>01458</t>
  </si>
  <si>
    <t>1458-5.16, Macon Road, Bridge over Grays Creek, LM 5.16</t>
  </si>
  <si>
    <t>790A6810001</t>
  </si>
  <si>
    <t>79455-3407-04</t>
  </si>
  <si>
    <t>Seized Vehicle Storage Lots (Dept of Safety)</t>
  </si>
  <si>
    <t>99108-3612-04</t>
  </si>
  <si>
    <t>Intersection at Wilson Street in Lexington</t>
  </si>
  <si>
    <t>39004-1227-04</t>
  </si>
  <si>
    <t>CNK102</t>
  </si>
  <si>
    <t>39004-2228-04</t>
  </si>
  <si>
    <t>39004-3226-14</t>
  </si>
  <si>
    <t>STP-22(58)</t>
  </si>
  <si>
    <t>11008-1224-14</t>
  </si>
  <si>
    <t>STP-49(29)</t>
  </si>
  <si>
    <t>11008-2226-14</t>
  </si>
  <si>
    <t>47186-1211-04</t>
  </si>
  <si>
    <t>47186-2211-14</t>
  </si>
  <si>
    <t>STP-331(6)</t>
  </si>
  <si>
    <t>47186-3211-14</t>
  </si>
  <si>
    <t>03783</t>
  </si>
  <si>
    <t>Blount/Sevier Road Corridor Improvements</t>
  </si>
  <si>
    <t>Roadway streetscape improvements and utility relocations along Sevier Ave and will include a new roundabout constructed at the intersection of Foggy Bottom; Sevier Ave; Island Home Road.</t>
  </si>
  <si>
    <t>47LPLM-F2-132</t>
  </si>
  <si>
    <t>STP/M-9109(173)</t>
  </si>
  <si>
    <t>43HPB1-S1-002</t>
  </si>
  <si>
    <t>43HPB1-S1-003</t>
  </si>
  <si>
    <t>SR-111 AT STATIC</t>
  </si>
  <si>
    <t>69001-2217-14</t>
  </si>
  <si>
    <t>STP-28(36)</t>
  </si>
  <si>
    <t>111345</t>
  </si>
  <si>
    <t>69001-3217-14</t>
  </si>
  <si>
    <t xml:space="preserve">SR-186 </t>
  </si>
  <si>
    <t>From SR-1 (Airways Boulevard) to SR-5 (South Highland Avenue) in Jackson (IA)</t>
  </si>
  <si>
    <t>4-lane extension of SR-186 (southern bypass) on new location</t>
  </si>
  <si>
    <t>57009-0266-04</t>
  </si>
  <si>
    <t>57LPLM-F0-005</t>
  </si>
  <si>
    <t>HPP-NHE-1(225)</t>
  </si>
  <si>
    <t>57LPLM-F1-027</t>
  </si>
  <si>
    <t>Business Park Access Improvements to I-275</t>
  </si>
  <si>
    <t>HPP#4948 (TN 220) Make access improvements to the I-275 Business Park in Knoxville to improve north to south connections by extending Blackstock Ave from Fifth Ave to Bernard Ave and realign Marion St.</t>
  </si>
  <si>
    <t>47LPLM-F0-049</t>
  </si>
  <si>
    <t>HPP-9109(142)</t>
  </si>
  <si>
    <t>47LPLM-F1-050</t>
  </si>
  <si>
    <t>47LPLM-F2-051</t>
  </si>
  <si>
    <t>47LPLM-F3-052</t>
  </si>
  <si>
    <t>Paving Montgomery Bell State Park</t>
  </si>
  <si>
    <t>22945-8693-04</t>
  </si>
  <si>
    <t>16945-0681-94</t>
  </si>
  <si>
    <t>BRZ-1600(22)</t>
  </si>
  <si>
    <t>16945-1679-04</t>
  </si>
  <si>
    <t>From East of Canada Road to SR-205 (Collierville-Arlington Road) (IA)</t>
  </si>
  <si>
    <t>I-40, From East of Canada Road to SR-205 (Collierville-Arlington Road) - Widen</t>
  </si>
  <si>
    <t>79003-0198-44</t>
  </si>
  <si>
    <t>IM-40-1(314)</t>
  </si>
  <si>
    <t>79003-1198-44</t>
  </si>
  <si>
    <t>79003-2198-44</t>
  </si>
  <si>
    <t>45455-3408-04</t>
  </si>
  <si>
    <t>46455-3411-04</t>
  </si>
  <si>
    <t>Intersection at West Beaver Creek Drive (RSAR)</t>
  </si>
  <si>
    <t>Intersection realignment includes pavement, ROW purchases, utility relocation</t>
  </si>
  <si>
    <t>47013-0232-94</t>
  </si>
  <si>
    <t>HSIP-9(76)</t>
  </si>
  <si>
    <t>47013-1232-94</t>
  </si>
  <si>
    <t>47013-2232-94</t>
  </si>
  <si>
    <t>New Allen Road</t>
  </si>
  <si>
    <t>2823</t>
  </si>
  <si>
    <t>New Allen Road, Intersection at Ridgemont Road, LM 6.19</t>
  </si>
  <si>
    <t>Intersection Improvements (Roundabout)</t>
  </si>
  <si>
    <t>79060-1503-94</t>
  </si>
  <si>
    <t>HSIP-2823(4)</t>
  </si>
  <si>
    <t>79060-2503-94</t>
  </si>
  <si>
    <t>06096</t>
  </si>
  <si>
    <t>Albert Gallatin Avenue/Hatten Track Road Extension, From SR-109 to SR-174</t>
  </si>
  <si>
    <t>Extend Albert Gallatin Avenue from SR-174/N. Water Avenue intersection to new interchange onto SR-109 Road will address congestion occurring on SR-6 and provide alternative route to access SR-109 and SR-286</t>
  </si>
  <si>
    <t>83950-1556-54</t>
  </si>
  <si>
    <t>STP-M-8300(70)</t>
  </si>
  <si>
    <t>83LPLM-F2-066</t>
  </si>
  <si>
    <t>83LPLM-F3-067</t>
  </si>
  <si>
    <t>55017-0209-94</t>
  </si>
  <si>
    <t>BR-STP-224(14)</t>
  </si>
  <si>
    <t>55017-1209-94</t>
  </si>
  <si>
    <t>55017-2209-94</t>
  </si>
  <si>
    <t>55017-3209-94</t>
  </si>
  <si>
    <t>Indian Ridge Road at SR-381 and Skyline Drive</t>
  </si>
  <si>
    <t>Bridge widening and intersection improvements on Indian Ridge Rd at SR-381 (State of Franklin Rd)</t>
  </si>
  <si>
    <t>90LPLM-F0-014</t>
  </si>
  <si>
    <t>STP-M-5584(1)</t>
  </si>
  <si>
    <t>90LPLM-F1-015</t>
  </si>
  <si>
    <t>90LPLM-F2-016</t>
  </si>
  <si>
    <t>90LPLM-F3-017</t>
  </si>
  <si>
    <t>Bridge (Right Lanes) over SR-354 and Boones Creek, LM 6.82 in Johnson City</t>
  </si>
  <si>
    <t>90I00260021</t>
  </si>
  <si>
    <t>90085-4166-04</t>
  </si>
  <si>
    <t>CNT079</t>
  </si>
  <si>
    <t>13002-4274-04</t>
  </si>
  <si>
    <t>M21OAHQ_C13SR_CGTUNOPS</t>
  </si>
  <si>
    <t>13002-4276-04</t>
  </si>
  <si>
    <t>13S032-M3-002</t>
  </si>
  <si>
    <t>Middle Tennessee Blvd, From E. Main Street to Greenland Drive in Murfreesboro</t>
  </si>
  <si>
    <t>Closed loop signal coordination system and related road widening (widen from 4 to 5 lanes), including bike lanes and reconstruction of sidewalks</t>
  </si>
  <si>
    <t>75LPLM-F0-014</t>
  </si>
  <si>
    <t>HPP/CM/STP-M-9311(19)</t>
  </si>
  <si>
    <t>75LPLM-F1-014</t>
  </si>
  <si>
    <t>75LPLM-F2-015</t>
  </si>
  <si>
    <t>75LPLM-F3-016</t>
  </si>
  <si>
    <t>Bill Hart</t>
  </si>
  <si>
    <t>(Bonny Oaks Drive), From SR-17 to I-75</t>
  </si>
  <si>
    <t>Upgrading the existing two (2) lane sections of Bonny Oaks Drive to an improved five (5) lane urban section including sidewalks, curb and gutters and bike lanes. The typical section would consist of five (5) twelve (12) foot lanes with six (6) foot bike lanes, two (2) foot curb and gutter and five (5) foot sidewalks on both sides.</t>
  </si>
  <si>
    <t>33027-0222-14</t>
  </si>
  <si>
    <t>STP/NH-317(15)</t>
  </si>
  <si>
    <t>33027-1222-14</t>
  </si>
  <si>
    <t>33027-2225-14</t>
  </si>
  <si>
    <t>NH-317(22)</t>
  </si>
  <si>
    <t>Industrial Access Road serving Manchester Industrial Park</t>
  </si>
  <si>
    <t>Industrial Access Road serving Manchester Industrial Park, from US-41 (Hillsboro Highway) extending north approximately 3,100 feet.</t>
  </si>
  <si>
    <t>16951-1567-04</t>
  </si>
  <si>
    <t>CNL182</t>
  </si>
  <si>
    <t>16951-2567-04</t>
  </si>
  <si>
    <t>16951-3567-04</t>
  </si>
  <si>
    <t>85001-1227-04</t>
  </si>
  <si>
    <t>85001-2227-04</t>
  </si>
  <si>
    <t>85001-3227-04</t>
  </si>
  <si>
    <t>DRBDGELEMNT SR-8</t>
  </si>
  <si>
    <t>This contract is for a scheduled routine maintenance of the Market Street Drawbridge in Chattanooga.  The contracted company goes out 4 times a year to raise and lower the drawbridge to verify all parts are working properly.  They are also called out when the bridge needs to be raised for a large vessel.</t>
  </si>
  <si>
    <t>33948-4211-04</t>
  </si>
  <si>
    <t>State Industrial Access Road serving Saargummi of Tennessee</t>
  </si>
  <si>
    <t>28953-3545-04</t>
  </si>
  <si>
    <t>Bridge over Branch, LM 13.81</t>
  </si>
  <si>
    <t>19SR0010017</t>
  </si>
  <si>
    <t>19021-4249-04</t>
  </si>
  <si>
    <t>52021-4216-04</t>
  </si>
  <si>
    <t>Bridge over Flint River, LM 4.52</t>
  </si>
  <si>
    <t>52S62400005</t>
  </si>
  <si>
    <t>52021-4218-04</t>
  </si>
  <si>
    <t>CNK300</t>
  </si>
  <si>
    <t>74012-4211-04</t>
  </si>
  <si>
    <t>0A021</t>
  </si>
  <si>
    <t>Bridges over Branches, LM 1.95 &amp; 2.90 in Meeman-Shelby Forest State Park</t>
  </si>
  <si>
    <t>79946-4495-04</t>
  </si>
  <si>
    <t>CNK156</t>
  </si>
  <si>
    <t>SR024</t>
  </si>
  <si>
    <t>M09LTR3_C95SR_SINKHOLE REPAIR</t>
  </si>
  <si>
    <t>95004-4247-04</t>
  </si>
  <si>
    <t>95004-4248-04</t>
  </si>
  <si>
    <t>3925</t>
  </si>
  <si>
    <t>East Cedar Street, From 5th Street to King College Road</t>
  </si>
  <si>
    <t>Street reconstruction, Roadway realignment between Golf St and Halverstadt Dr. modifications to intersections including the addition of turn lanes and signal upgrades including signal pre-emption for the railroad crossings on East Cedar Street.</t>
  </si>
  <si>
    <t>82LPLM-F0-010</t>
  </si>
  <si>
    <t>STP-M-9102(6)</t>
  </si>
  <si>
    <t>82LPLM-F1-011</t>
  </si>
  <si>
    <t>82LPLM-F2-041</t>
  </si>
  <si>
    <t>82LPLM-F3-040</t>
  </si>
  <si>
    <t>Interchange at SR-354(Exit 17) (IA)</t>
  </si>
  <si>
    <t>90085-0164-44</t>
  </si>
  <si>
    <t>NH-I-26(44)</t>
  </si>
  <si>
    <t>90085-1164-44</t>
  </si>
  <si>
    <t>90085-3164-44</t>
  </si>
  <si>
    <t>East of SR-91 to SR-67 Interchange (Eastbound Only)</t>
  </si>
  <si>
    <t>Grading, drainage, base and paving of an auxiliary lane on eastbound I-26, construct an auxiliary lane on SR-67 northbound, improvements to I-26 westbound off-ramp at SR-67, build retaining walls on I-26 and SR-67, modify the signal at the northbound SR-67 intersection with the westbound I-26 off-ramp, install lighting along eastbound I-26, pavement markings, seeding, traffic control devices, EPSC devices, etc.</t>
  </si>
  <si>
    <t>90085-0165-44</t>
  </si>
  <si>
    <t>NH-I-26(45)</t>
  </si>
  <si>
    <t>CNQ301</t>
  </si>
  <si>
    <t>90085-1165-44</t>
  </si>
  <si>
    <t>90085-3165-44</t>
  </si>
  <si>
    <t>0C681</t>
  </si>
  <si>
    <t>Greenlea Boulevard Extension, From SR-386 (Vietnam Veterans Boulevard) to SR-174(Long Hollow Pike)</t>
  </si>
  <si>
    <t>Construct Greenlea Blvd Extension From SR-386 (Vietnam Veterans Blvd) to SR-174 (Long Hollow Pike).</t>
  </si>
  <si>
    <t>83950-1561-04</t>
  </si>
  <si>
    <t>CNP256, CNP256</t>
  </si>
  <si>
    <t>83950-2561-04</t>
  </si>
  <si>
    <t>83017-3248-04</t>
  </si>
  <si>
    <t>83950-3561-04</t>
  </si>
  <si>
    <t>From SR-321(Ooltewah-Ringgold Road) to East Brainerd Road in Chattanooga</t>
  </si>
  <si>
    <t>33070-0229-14</t>
  </si>
  <si>
    <t>STP-317(13)</t>
  </si>
  <si>
    <t>33070-1229-14</t>
  </si>
  <si>
    <t>From SR-321(Ooltewah-Ringgold Road) to Near Layton Lane (IA)</t>
  </si>
  <si>
    <t>Widen existing 2 lanes to four 12' travel lanes with a continuous 12' center turn lane along with curb and gutter, 4' paved shoulders; bike path and 5' sidewalks on both sides.</t>
  </si>
  <si>
    <t>33070-2233-14</t>
  </si>
  <si>
    <t>NH-317(17)</t>
  </si>
  <si>
    <t>CNT336</t>
  </si>
  <si>
    <t>33070-3233-14</t>
  </si>
  <si>
    <t>From Near Layton Lane to East Brainerd Road (***) (IA)</t>
  </si>
  <si>
    <t>Widen existing 2-ln to 2 @ 12' travel lanes with a continuous 12' center turn lane along with curb and gutter, 4' paved shoulders; bike path and 5' sidewalks on both sides.</t>
  </si>
  <si>
    <t>33027-2224-14</t>
  </si>
  <si>
    <t>NH-317(20)</t>
  </si>
  <si>
    <t>71012-0222-14</t>
  </si>
  <si>
    <t>STP/NHFP-136(8)</t>
  </si>
  <si>
    <t>71012-1222-14</t>
  </si>
  <si>
    <t>71012-2226-14</t>
  </si>
  <si>
    <t>71012-3231-14</t>
  </si>
  <si>
    <t>Olgiati Bridge over Tennessee River in Chattanooga</t>
  </si>
  <si>
    <t>Widen the Olgiati Bridge from three lanes in both northbound and southbound directions to four lanes in the northbound direction and four lanes and an acceleration lane in the southbound direction.  Separate the northbound and southbound lanes with an additional center lane on either side of a concrete barrier.</t>
  </si>
  <si>
    <t>33018-0208-14</t>
  </si>
  <si>
    <t>NHE-29(72)</t>
  </si>
  <si>
    <t>33018-1208-14</t>
  </si>
  <si>
    <t>33018-2208-14</t>
  </si>
  <si>
    <t>33018-3208-14</t>
  </si>
  <si>
    <t>Old SR-25</t>
  </si>
  <si>
    <t>05696</t>
  </si>
  <si>
    <t>Old SR-25, Bridge over Cumberland River, LM 0.05</t>
  </si>
  <si>
    <t>800A3920001</t>
  </si>
  <si>
    <t>80946-4406-04</t>
  </si>
  <si>
    <t>CNU150</t>
  </si>
  <si>
    <t>80946-3408-04</t>
  </si>
  <si>
    <t>79LPLM-F0-084</t>
  </si>
  <si>
    <t>ARRA-STP-M-9419(3)</t>
  </si>
  <si>
    <t>79LPLM-F0-101</t>
  </si>
  <si>
    <t>79LPLM-F0-102</t>
  </si>
  <si>
    <t>79LPLM-F0-103</t>
  </si>
  <si>
    <t>79LPLM-F3-104</t>
  </si>
  <si>
    <t>STP-M-9419(7)</t>
  </si>
  <si>
    <t>(Keith Short Bypass), From I-40 Ramps to Old Hickory Boulevard in Jackson</t>
  </si>
  <si>
    <t>Signalization and improvement of the intersections of Casey Jones Lane and Carriage House Drive with SR-186 (45 Bypass)</t>
  </si>
  <si>
    <t>57009-0264-14</t>
  </si>
  <si>
    <t>NH-186(15)</t>
  </si>
  <si>
    <t>57009-1264-14</t>
  </si>
  <si>
    <t>57009-2264-14</t>
  </si>
  <si>
    <t>57009-3264-14</t>
  </si>
  <si>
    <t>Relocated Airport Road, North of Cairo Road to East of Steam Plant Road</t>
  </si>
  <si>
    <t>Airport Road serving Sumner County Regional Airport, From North of Cairo Road to East of Steam Plant Road - Relocate and Widen</t>
  </si>
  <si>
    <t>83950-1559-04</t>
  </si>
  <si>
    <t>CNQ149</t>
  </si>
  <si>
    <t>83950-3559-54</t>
  </si>
  <si>
    <t>HPP-9306(16)</t>
  </si>
  <si>
    <t>SR-57 (Poplar Avenue) Culvert Replacement - Phase IV</t>
  </si>
  <si>
    <t>Design and construction of five drainage culverts categorized as priority 1 and 2, along Poplar Avenue within the Germantown city limits. Culverts to be replaced are numbers 22, 33, 35, 36 and 41A on the map in project file.</t>
  </si>
  <si>
    <t>79LPLM-F0-522</t>
  </si>
  <si>
    <t>STP-M-NH-57(68)</t>
  </si>
  <si>
    <t>79LPLM-F1-523</t>
  </si>
  <si>
    <t>79LPLM-F3-524</t>
  </si>
  <si>
    <t>Interchanges at SR-2(Broad Street) and SR-58 (Market Street) in Chattanooga (IA)</t>
  </si>
  <si>
    <t>Construct a new collector distributor (CD) Road south of I-24, beginning west of the I-24 and SR-29 (US-27) interchange and extending parallel with I-24 to east of Market Street. The project will replace existing ramps on the south at Broad, Williams, and Market Streets, with new signalized intersections at Broad, Market and Williams Streets.</t>
  </si>
  <si>
    <t>33002-0169-44</t>
  </si>
  <si>
    <t>NH-I-24-3(90)</t>
  </si>
  <si>
    <t>CNU011</t>
  </si>
  <si>
    <t>33002-1169-44</t>
  </si>
  <si>
    <t>33002-2169-44</t>
  </si>
  <si>
    <t>33002-3169-44</t>
  </si>
  <si>
    <t>Washington, Sullivan</t>
  </si>
  <si>
    <t>From I-81 to SR-347(Lone Star Road) (TPR Option 5, Spot Improvment)</t>
  </si>
  <si>
    <t>82010-0235-14</t>
  </si>
  <si>
    <t>STP-93(12)</t>
  </si>
  <si>
    <t>90010-0209-14</t>
  </si>
  <si>
    <t>From South of Horse Creek to North of Derby Drive (TPR Option 5, Spot Improvment 4 &amp; 5) (IA)</t>
  </si>
  <si>
    <t>SR-93, South of Horse Cr to N of Derby Dr (TPR Option 5, Spot Improvement 4 &amp; 5))-Reconstruction and Bridges</t>
  </si>
  <si>
    <t>82010-1236-14</t>
  </si>
  <si>
    <t>STP/HSIP-93(15)</t>
  </si>
  <si>
    <t>82010-2236-14</t>
  </si>
  <si>
    <t xml:space="preserve">SR-237 </t>
  </si>
  <si>
    <t>(Rossview Road), I-24 to Near Keysburg Road and Intersection at Dunbar Cave Road/Cardinal Lane(Realignment )</t>
  </si>
  <si>
    <t>Rossview Road widen to 5 lanes from I-24 to Cardinal Lane w/signal; 3 lanes from Cardinal Lane to Keysburg Road and transition to 2 lanes.  Dunbar Cave realignment from E. of John Ross Rd to Cardinal Lane; Cul-de-sac former Dunbar Cave N. end.</t>
  </si>
  <si>
    <t>63LPLM-F0-028</t>
  </si>
  <si>
    <t>STP-M-237(14)</t>
  </si>
  <si>
    <t>63LPLM-F1-028</t>
  </si>
  <si>
    <t>63LPLM-F2-029</t>
  </si>
  <si>
    <t>(Rossview Road), From Cardinal Lane to Powell Road</t>
  </si>
  <si>
    <t>SR-237 (Rossview Road): Widen Rossview Road to 5 lanes from Cardinal Lane to Powell Road</t>
  </si>
  <si>
    <t>63LPLM-F3-073</t>
  </si>
  <si>
    <t>STP-M-237(16)</t>
  </si>
  <si>
    <t>63LPLM-F0-031</t>
  </si>
  <si>
    <t>STP-M-9301(21)</t>
  </si>
  <si>
    <t>63LPLM-F1-031</t>
  </si>
  <si>
    <t>63LPLM-F2-033</t>
  </si>
  <si>
    <t>63945-3485-54</t>
  </si>
  <si>
    <t>Gena Gilliam</t>
  </si>
  <si>
    <t>(Rock Springs Road) from Cox Hollow Rd (LM 9.52) to I-26 (US-23) (LM 10.73)</t>
  </si>
  <si>
    <t>Widen to two lanes with 2 foot shoulder (LM 9.52-10.29) and  three lanes with 2 foot shoulder (LM 10.29-10.73)</t>
  </si>
  <si>
    <t>82S24540005</t>
  </si>
  <si>
    <t>82023-0219-54</t>
  </si>
  <si>
    <t>STP/M-347(10)</t>
  </si>
  <si>
    <t>(Elvis Presley Boulevard), From SR-175(Shelby Drive) to I-55 in Memphis</t>
  </si>
  <si>
    <t>Widening of US-51/Elvis Presley Boulevard from Craft to Winchester from four to six lanes with a median. Project also includes right-of-way, utility work, bike/ped improvements, bus stop and landscaping.</t>
  </si>
  <si>
    <t>79LPLM-F1-161</t>
  </si>
  <si>
    <t>TCSP/STP-M-09TN(3)</t>
  </si>
  <si>
    <t>79LPLM-F1-220</t>
  </si>
  <si>
    <t>TCSP-10TN(1)</t>
  </si>
  <si>
    <t>79LPLM-F2-422</t>
  </si>
  <si>
    <t>79LPLM-F2-343</t>
  </si>
  <si>
    <t>STP-M/EN/NH-3(126)</t>
  </si>
  <si>
    <t>79LPLM-F3-529</t>
  </si>
  <si>
    <t>(Elvis Presley Blvd), From South of Winchester Road to Craft Road (#2 Priority)</t>
  </si>
  <si>
    <t>Milling and resurfacing. Segment will have the same existing laneage , but will have improved ped; bike; bus stop and landscaping.</t>
  </si>
  <si>
    <t>79LPLM-F2-530</t>
  </si>
  <si>
    <t>NH-3(132)</t>
  </si>
  <si>
    <t>Vines Ridge Road</t>
  </si>
  <si>
    <t>0A302</t>
  </si>
  <si>
    <t>Vines Ridge Road, Bridge over Big Laurel Creek LM 1.06 (IA)</t>
  </si>
  <si>
    <t>Vines Ridge Road, Bridge over Big Laurel Creek LM 1.06 - Bridge Replacement</t>
  </si>
  <si>
    <t>250A3020001</t>
  </si>
  <si>
    <t>25945-0480-94</t>
  </si>
  <si>
    <t>BRZ-2500(28)</t>
  </si>
  <si>
    <t>25945-1480-94</t>
  </si>
  <si>
    <t>25945-2480-94</t>
  </si>
  <si>
    <t>25945-3480-94</t>
  </si>
  <si>
    <t>Executive Residence Regrading and Paving</t>
  </si>
  <si>
    <t>19960-3626-04</t>
  </si>
  <si>
    <t>98023-4217-04</t>
  </si>
  <si>
    <t>Billy Springer</t>
  </si>
  <si>
    <t>Bridge over Indian Creek, LM 12.03</t>
  </si>
  <si>
    <t>91S61940005</t>
  </si>
  <si>
    <t>91010-4214-04</t>
  </si>
  <si>
    <t>CNJ933</t>
  </si>
  <si>
    <t>91010-4215-04</t>
  </si>
  <si>
    <t>91010-3215-94</t>
  </si>
  <si>
    <t>BH-STP-203(6)</t>
  </si>
  <si>
    <t>79006-4189-04</t>
  </si>
  <si>
    <t>79028-3266-94</t>
  </si>
  <si>
    <t>BH-NH-57(50)</t>
  </si>
  <si>
    <t>SIA Serving Institutional Wholesale in Algood</t>
  </si>
  <si>
    <t>State Industrial Access Road serving Institutional Wholesale in Algood on Burton Branch Road from approximately 400ft south of SR-111 (West Main Street)  to Dry Valley Road.</t>
  </si>
  <si>
    <t>71950-1503-04</t>
  </si>
  <si>
    <t>CNQ136</t>
  </si>
  <si>
    <t>71950-2503-04</t>
  </si>
  <si>
    <t>71950-3503-04</t>
  </si>
  <si>
    <t>NBL and SBL Bridges over CSX R/R, LM 3.23</t>
  </si>
  <si>
    <t>82SR0360004</t>
  </si>
  <si>
    <t>82006-4277-04</t>
  </si>
  <si>
    <t>Slide Near SR-73 at LM 16.30 (Phase 3)</t>
  </si>
  <si>
    <t>78008-4255-04</t>
  </si>
  <si>
    <t>CNQ058</t>
  </si>
  <si>
    <t>78008-4259-04</t>
  </si>
  <si>
    <t>Bridge over Running Water Creek, LM 25.58</t>
  </si>
  <si>
    <t>SR-156, Bridge over Running Water Creek, LM 25.58 - Bridge Repair</t>
  </si>
  <si>
    <t>58SR1560013</t>
  </si>
  <si>
    <t>58016-4239-04</t>
  </si>
  <si>
    <t>CNS905</t>
  </si>
  <si>
    <t>58016-3239-94</t>
  </si>
  <si>
    <t>BH-STP-156(7)</t>
  </si>
  <si>
    <t>Bridge over Spring Street, LM 14.22</t>
  </si>
  <si>
    <t>19I00240109</t>
  </si>
  <si>
    <t>19010-4160-04</t>
  </si>
  <si>
    <t>CNR048</t>
  </si>
  <si>
    <t>19010-3160-94</t>
  </si>
  <si>
    <t>BH-I-24-1(100)</t>
  </si>
  <si>
    <t>Bridge over CSX R/R and Oldham Street, LM 14.41</t>
  </si>
  <si>
    <t>I-24, Bridge over CSX R/R and Oldham Street, LM 14.41-Bridge Rehabilitation</t>
  </si>
  <si>
    <t>19I00240111</t>
  </si>
  <si>
    <t>19010-4161-04</t>
  </si>
  <si>
    <t>19010-2166-94</t>
  </si>
  <si>
    <t>BH-I-24-1(101)</t>
  </si>
  <si>
    <t>19010-3161-94</t>
  </si>
  <si>
    <t>2810</t>
  </si>
  <si>
    <t>Airways Boulevard, Intersection at Ketchum Road in Memphis</t>
  </si>
  <si>
    <t>79044-0509-94</t>
  </si>
  <si>
    <t>HSIP-2810(10)</t>
  </si>
  <si>
    <t>79044-1509-94</t>
  </si>
  <si>
    <t>79044-2509-94</t>
  </si>
  <si>
    <t>(US-411), From Near South Washington Street to Near Walnut Street</t>
  </si>
  <si>
    <t>Reconstruct SR-35 (Sevierville Road) from two lanes to three lanes, curb and gutter, and sidewalks with  intersection improvements.</t>
  </si>
  <si>
    <t>05002-0240-14</t>
  </si>
  <si>
    <t>STP-M-NH-35(68)</t>
  </si>
  <si>
    <t>Slide Repair at LM 10.9</t>
  </si>
  <si>
    <t>70068-4204-04</t>
  </si>
  <si>
    <t>NH-40(31)</t>
  </si>
  <si>
    <t>CNM379</t>
  </si>
  <si>
    <t>Paving Hart Lane Drivers License Station</t>
  </si>
  <si>
    <t>19947-8682-04</t>
  </si>
  <si>
    <t>M19LTHQ_R1ISR_ATTENREP REGION 1</t>
  </si>
  <si>
    <t>FY19 On-Call Impact Attenuator Repair-Region 1 Interstate and SRs</t>
  </si>
  <si>
    <t>98100-4127-04</t>
  </si>
  <si>
    <t>CNT125</t>
  </si>
  <si>
    <t>M20LTHQ_R1ISR_ATTENREP REGION 1</t>
  </si>
  <si>
    <t>FY20 On-Call Impact Attenuator Repair - Region 1 Interstate and SRs</t>
  </si>
  <si>
    <t>98100-4162-04</t>
  </si>
  <si>
    <t>CNU111</t>
  </si>
  <si>
    <t>M21LTHQ_R1ISR_ATTENREP REGION 1</t>
  </si>
  <si>
    <t>FY21 On-Call Impact Attenuator Repair - Region 1 Interstate and SRs</t>
  </si>
  <si>
    <t>98101-4111-04</t>
  </si>
  <si>
    <t>CNV109</t>
  </si>
  <si>
    <t>R1BVAR-M3-010</t>
  </si>
  <si>
    <t>M19LTHQ_R2ISR_ATTENREP REGION 2</t>
  </si>
  <si>
    <t>FY19 On-Call Impact Attenuator Repair - Region 2 Interstate and SRs</t>
  </si>
  <si>
    <t>98200-4113-04</t>
  </si>
  <si>
    <t>CNT126</t>
  </si>
  <si>
    <t>M20LTHQ_R2ISR_ATTENREP REGION 2</t>
  </si>
  <si>
    <t>FY20 On-Call Impact Attenuator Repair - Region 2 Interstate and SRs</t>
  </si>
  <si>
    <t>98200-4143-04</t>
  </si>
  <si>
    <t>CNU112</t>
  </si>
  <si>
    <t>M21LTHQ_R2ISR_ATTENREP REGION 2</t>
  </si>
  <si>
    <t>FY21 On-Call Impact Attenuator Repair - Region 2 Interstate and SRs</t>
  </si>
  <si>
    <t>98200-4172-04</t>
  </si>
  <si>
    <t>CNV111</t>
  </si>
  <si>
    <t>R2BVAR-M3-008</t>
  </si>
  <si>
    <t>98303-4134-04</t>
  </si>
  <si>
    <t>98303-4181-04</t>
  </si>
  <si>
    <t>M21LTHQ_R3ISR_ATTENREP REGION 3</t>
  </si>
  <si>
    <t>FY21 On-Call Impact Attenuator Repair - Region 3 Interstate and SRs</t>
  </si>
  <si>
    <t>98304-4132-04</t>
  </si>
  <si>
    <t>CNV115</t>
  </si>
  <si>
    <t>R3BVAR-M3-014</t>
  </si>
  <si>
    <t>M19LTHQ_R4ISR_ATTENREP REGION 4</t>
  </si>
  <si>
    <t>FY19 On-Call Impact Attenuator Repair - Region 4 Interstate and SRs</t>
  </si>
  <si>
    <t>98400-4113-04</t>
  </si>
  <si>
    <t>CNT128</t>
  </si>
  <si>
    <t>M20LTHQ_R4ISR_ATTENREP REGION 4</t>
  </si>
  <si>
    <t>FY20 On-Call Impact Attenuator Repair - Region 4 Interstate and SRs</t>
  </si>
  <si>
    <t>98400-4147-04</t>
  </si>
  <si>
    <t>CNU114</t>
  </si>
  <si>
    <t>M21LTHQ_R4ISR_ATTENREP REGION 4</t>
  </si>
  <si>
    <t>FY21 On-Call Impact Attenuator Repair - Region 4 Interstate and SRs</t>
  </si>
  <si>
    <t>98400-4178-04</t>
  </si>
  <si>
    <t>CNV117</t>
  </si>
  <si>
    <t>R4BVAR-M3-012</t>
  </si>
  <si>
    <t>Bridge over Overflow of Wolf River (LL), LM 20.13</t>
  </si>
  <si>
    <t>79SR0140027</t>
  </si>
  <si>
    <t>79224-4210-04</t>
  </si>
  <si>
    <t>CNU293</t>
  </si>
  <si>
    <t>From West of SR-20 (US-412) to East of SR-5 (US-45) (Includes Interchanges at US-45 Bypass and US-45)</t>
  </si>
  <si>
    <t>I-40, From West of SR-20 (US-412) to East of SR-5 (US-45) (Includes Interchanges at US-45 Bypass and US-45) - Widen 4 Lane to 6 Lane</t>
  </si>
  <si>
    <t>57201-0140-44</t>
  </si>
  <si>
    <t>NH-I-40-2(331)</t>
  </si>
  <si>
    <t>57201-1140-44</t>
  </si>
  <si>
    <t>57201-2140-44</t>
  </si>
  <si>
    <t>From East of SR-5(US-45) to East of SR-1(US-70) in Jackson (IA)</t>
  </si>
  <si>
    <t>57201-0143-44</t>
  </si>
  <si>
    <t>NH-I-40-2(337)</t>
  </si>
  <si>
    <t>CNU315</t>
  </si>
  <si>
    <t>57201-1143-44</t>
  </si>
  <si>
    <t>57201-2153-44</t>
  </si>
  <si>
    <t>57201-3153-44</t>
  </si>
  <si>
    <t>57201-3149-44</t>
  </si>
  <si>
    <t>NH-I-40-1(348)</t>
  </si>
  <si>
    <t>57201-3156-44</t>
  </si>
  <si>
    <t>NH-I-40-1(358)</t>
  </si>
  <si>
    <t>West of SR-191 to West of Tennessee River (WB Truck Climbing Lane)</t>
  </si>
  <si>
    <t>I-40, West of SR-191 to West of Tennessee River (WB Truck Climbing Lane) - Widen</t>
  </si>
  <si>
    <t>03001-0190-44</t>
  </si>
  <si>
    <t>IM/NH-40-2(90)</t>
  </si>
  <si>
    <t>CNQ317</t>
  </si>
  <si>
    <t>03001-1190-44</t>
  </si>
  <si>
    <t>03001-2190-44</t>
  </si>
  <si>
    <t>03001-3190-44</t>
  </si>
  <si>
    <t>From West of SR-171 to East of SR-109 (Design Build)</t>
  </si>
  <si>
    <t>95100-0105-44</t>
  </si>
  <si>
    <t>IM-40-5(140)</t>
  </si>
  <si>
    <t>DB1101</t>
  </si>
  <si>
    <t>95100-1105-44</t>
  </si>
  <si>
    <t>95100-2105-44</t>
  </si>
  <si>
    <t>95100-3105-44</t>
  </si>
  <si>
    <t>Eastbound near Mile Marker 250 (EPD) - Truck Climbing Lane</t>
  </si>
  <si>
    <t>Construct truck climbing lane</t>
  </si>
  <si>
    <t>80001-0183-44</t>
  </si>
  <si>
    <t>IM/NH-40-5(138)</t>
  </si>
  <si>
    <t>CNR253</t>
  </si>
  <si>
    <t>80001-1183-44</t>
  </si>
  <si>
    <t>80001-2183-44</t>
  </si>
  <si>
    <t>80001-3183-44</t>
  </si>
  <si>
    <t>Eastbound near Mile Marker 339 (Truck Climbing Lane)</t>
  </si>
  <si>
    <t>18100-0139-44</t>
  </si>
  <si>
    <t>IM/NH-I-40-6(153)</t>
  </si>
  <si>
    <t>CNS298</t>
  </si>
  <si>
    <t>18100-1144-44</t>
  </si>
  <si>
    <t>18100-3152-44</t>
  </si>
  <si>
    <t>82001-0178-44</t>
  </si>
  <si>
    <t>IM/NH-81-1(119)</t>
  </si>
  <si>
    <t>82001-1178-44</t>
  </si>
  <si>
    <t>82001-3184-44</t>
  </si>
  <si>
    <t>Interchange at I-24 (IA)</t>
  </si>
  <si>
    <t>Widen I-75 from near the Ringgold Road interchange to near the East Brainerd Road interchange; widen I-24 near the Belvoir Road interchange and the I-24; I-75 interchange; change access to the I-75 welcome center; build new bridges for Spring Creek Road, McBrien Road, and Moore Road over I-24.</t>
  </si>
  <si>
    <t>33005-0176-44</t>
  </si>
  <si>
    <t>IM/NH-75-1(131)</t>
  </si>
  <si>
    <t>DB1801, DB1801, DB1801</t>
  </si>
  <si>
    <t>33005-1185-44</t>
  </si>
  <si>
    <t>33005-2185-44</t>
  </si>
  <si>
    <t>33005-3181-44</t>
  </si>
  <si>
    <t>Interchange at I-24, Phase 2 (IA)</t>
  </si>
  <si>
    <t>Interstate widening, new bridges, I-24 ramp reconfigurations, noise &amp; retaining walls, signals, lighting, and traffic signals</t>
  </si>
  <si>
    <t>33I075-F1-006</t>
  </si>
  <si>
    <t>NH-I-75-1(155)</t>
  </si>
  <si>
    <t>33I075-F2-006</t>
  </si>
  <si>
    <t>33I075-F3-004</t>
  </si>
  <si>
    <t>Interchange at SR-222 (Design Build)</t>
  </si>
  <si>
    <t>I-40, Interchange at SR-222 - Modify Interchange(Design Build)</t>
  </si>
  <si>
    <t>24001-0147-44</t>
  </si>
  <si>
    <t>IM-40-1(328)</t>
  </si>
  <si>
    <t>DB1201, DB1201, DB1201</t>
  </si>
  <si>
    <t>24001-1147-44</t>
  </si>
  <si>
    <t>24001-2147-44</t>
  </si>
  <si>
    <t>24001-3147-44</t>
  </si>
  <si>
    <t>Intersections at Baker Road and Voss Road</t>
  </si>
  <si>
    <t>09003-1222-04</t>
  </si>
  <si>
    <t>CNL031</t>
  </si>
  <si>
    <t>09003-2222-04</t>
  </si>
  <si>
    <t>09003-3224-04</t>
  </si>
  <si>
    <t>41049-0231-94</t>
  </si>
  <si>
    <t>BR-STP-230(17)</t>
  </si>
  <si>
    <t>41049-1231-94</t>
  </si>
  <si>
    <t>41049-4228-04</t>
  </si>
  <si>
    <t>41049-2231-94</t>
  </si>
  <si>
    <t>41049-3231-94</t>
  </si>
  <si>
    <t>41049-4232-04</t>
  </si>
  <si>
    <t>98034-4194-04</t>
  </si>
  <si>
    <t>Norman Chapel Road, from East of Adkisson Drive to Peerless Road</t>
  </si>
  <si>
    <t>Project will include cold planing, resurfacing, restriping and drainage improvements. Project will also include sidewalk and ADA curb ramp improvements. City will perform related utility work in the project area (fire hydrant and utility pole moves) at their own expense.</t>
  </si>
  <si>
    <t>06LPLM-F3-027</t>
  </si>
  <si>
    <t>STP-M-9203(18)</t>
  </si>
  <si>
    <t>Central Ave. N.E.</t>
  </si>
  <si>
    <t>3655</t>
  </si>
  <si>
    <t>Central Avenue N.E., From SR-74 (Ocoee St) to Gaut Street N.E.</t>
  </si>
  <si>
    <t>Resurfacing, drainage and sidewalks</t>
  </si>
  <si>
    <t>06LPLM-F1-050</t>
  </si>
  <si>
    <t>STP-M-9203(22)</t>
  </si>
  <si>
    <t>06LPLM-S1-020</t>
  </si>
  <si>
    <t>06LPLM-S2-021</t>
  </si>
  <si>
    <t>06LPLM-S3-022</t>
  </si>
  <si>
    <t>98013-4203-04</t>
  </si>
  <si>
    <t>79947-0403-94</t>
  </si>
  <si>
    <t>HSIP-2807(7)</t>
  </si>
  <si>
    <t>79947-1403-94</t>
  </si>
  <si>
    <t>79947-2403-94</t>
  </si>
  <si>
    <t>79947-3403-94</t>
  </si>
  <si>
    <t>07012-1236-04</t>
  </si>
  <si>
    <t>07012-2236-14</t>
  </si>
  <si>
    <t>STP-90(6)</t>
  </si>
  <si>
    <t>07012-1240-04</t>
  </si>
  <si>
    <t>07012-2240-04</t>
  </si>
  <si>
    <t>07012-3240-04</t>
  </si>
  <si>
    <t>58016-3240-94</t>
  </si>
  <si>
    <t>HSIP-156(8)</t>
  </si>
  <si>
    <t>58016-4240-04</t>
  </si>
  <si>
    <t>88018-0211-94</t>
  </si>
  <si>
    <t>STP-285(8)</t>
  </si>
  <si>
    <t>88018-1211-94</t>
  </si>
  <si>
    <t>88018-2211-94</t>
  </si>
  <si>
    <t>88018-3211-94</t>
  </si>
  <si>
    <t>Bridge over Elk River, LM 6.21</t>
  </si>
  <si>
    <t>SR-127, Bridge over Elk River, LM 6.21 - Bridge Replacement</t>
  </si>
  <si>
    <t>26SR1270001</t>
  </si>
  <si>
    <t>26013-0214-94</t>
  </si>
  <si>
    <t>BR-STP-127(18)</t>
  </si>
  <si>
    <t>CNR044</t>
  </si>
  <si>
    <t>26013-1214-94</t>
  </si>
  <si>
    <t>26013-2214-94</t>
  </si>
  <si>
    <t>26013-3214-94</t>
  </si>
  <si>
    <t>26S050-M3-003</t>
  </si>
  <si>
    <t>SR-81 to Sullivan County Line</t>
  </si>
  <si>
    <t>Thin Lift 85#, spot</t>
  </si>
  <si>
    <t>90010-3208-94</t>
  </si>
  <si>
    <t>HSIP-93(11)</t>
  </si>
  <si>
    <t>CNK116, CNK116</t>
  </si>
  <si>
    <t>90010-4208-04</t>
  </si>
  <si>
    <t>Intersection at SR-2(US-11) in Lenoir City</t>
  </si>
  <si>
    <t>Intersection modification</t>
  </si>
  <si>
    <t>53012-0232-14</t>
  </si>
  <si>
    <t>NH/CM-73(58)</t>
  </si>
  <si>
    <t>53012-1234-14</t>
  </si>
  <si>
    <t>53012-2234-14</t>
  </si>
  <si>
    <t>53012-3234-14</t>
  </si>
  <si>
    <t>ICG R/R Bridge over I-55, LM 7.23</t>
  </si>
  <si>
    <t>construction will consist of adding a splice plate to the exterior flange</t>
  </si>
  <si>
    <t>79I00550049</t>
  </si>
  <si>
    <t>79005-4176-04</t>
  </si>
  <si>
    <t>CNT262</t>
  </si>
  <si>
    <t>79005-4178-04</t>
  </si>
  <si>
    <t>58100-1178-04</t>
  </si>
  <si>
    <t>58100-3178-14</t>
  </si>
  <si>
    <t>NH-I-24-2(171)</t>
  </si>
  <si>
    <t>40S140-F3-002</t>
  </si>
  <si>
    <t>STP/HSIP-140(21)</t>
  </si>
  <si>
    <t>40S140-F8-002</t>
  </si>
  <si>
    <t>Industrial Access Road serving Smith &amp; Nephew</t>
  </si>
  <si>
    <t>79960-1597-04</t>
  </si>
  <si>
    <t>CNP921, CNP921</t>
  </si>
  <si>
    <t>79960-3597-04</t>
  </si>
  <si>
    <t>79961-3531-04</t>
  </si>
  <si>
    <t xml:space="preserve">SR-160 </t>
  </si>
  <si>
    <t>Bridge over SR-343, LM 7.95; and Norfolk Southern R/R at LM's 9.56 and 14.53</t>
  </si>
  <si>
    <t>32SR1600017, 32SR1600018, 32SR1600019, 32SR1600020, 32SR1600021, 32SR1600022</t>
  </si>
  <si>
    <t>32008-4217-04</t>
  </si>
  <si>
    <t>CNL066</t>
  </si>
  <si>
    <t>Bridge over Koppers Road (NBL) and SR-63 (SBL)</t>
  </si>
  <si>
    <t>07I00750017, 07I00750018</t>
  </si>
  <si>
    <t>07100-0125-94</t>
  </si>
  <si>
    <t>BR-I-75-3(155)</t>
  </si>
  <si>
    <t>CNP201</t>
  </si>
  <si>
    <t>07100-1125-94</t>
  </si>
  <si>
    <t>07100-3125-94</t>
  </si>
  <si>
    <t>Knox, Sevier</t>
  </si>
  <si>
    <t>(Chapman Highway), From Evans Road to Burnett Lane</t>
  </si>
  <si>
    <t>SR-71 (US 441,Chapman Hwy), From Evans Road to Burnett Lane - Widen,Intersection Improvements,Retaining Walls</t>
  </si>
  <si>
    <t>97109-0251-04</t>
  </si>
  <si>
    <t>NHTSA-HE-71(26)</t>
  </si>
  <si>
    <t>CNT015</t>
  </si>
  <si>
    <t>47024-1238-94</t>
  </si>
  <si>
    <t>R-PHSIP/HSIP-71(31)</t>
  </si>
  <si>
    <t>47024-2238-94</t>
  </si>
  <si>
    <t>47024-3238-94</t>
  </si>
  <si>
    <t>Bridge over Branch, LM 1.20</t>
  </si>
  <si>
    <t>SR-21, Bridge over Branch, LM 1.20 - Bridge Replacement</t>
  </si>
  <si>
    <t>48SR0210001</t>
  </si>
  <si>
    <t>48001-0206-94</t>
  </si>
  <si>
    <t>R-BR-STP-21(12)</t>
  </si>
  <si>
    <t>CNQ232</t>
  </si>
  <si>
    <t>48001-1206-94</t>
  </si>
  <si>
    <t>48001-2206-94</t>
  </si>
  <si>
    <t>48001-3206-94</t>
  </si>
  <si>
    <t>Bridges over Branch at LM's 4.77, 5.45, 9.83 and Bridge over Sugar Creek, LM 8.30</t>
  </si>
  <si>
    <t>SR-130, Bridges over Branch at LM's 4.77, 5.45, 9.83 and Bridge over Sugar Creek, LM 8.30 - Bridge Replacement</t>
  </si>
  <si>
    <t>02SR1300007, 02SR1300009, 02SR1300013, 02SR1300015</t>
  </si>
  <si>
    <t>02014-0212-94</t>
  </si>
  <si>
    <t>BR-STP-130(20)</t>
  </si>
  <si>
    <t>CNP929</t>
  </si>
  <si>
    <t>02014-1212-94</t>
  </si>
  <si>
    <t>02014-2212-94</t>
  </si>
  <si>
    <t>02014-3212-94</t>
  </si>
  <si>
    <t>Bridge over Drainage Ditch, LM 16.51</t>
  </si>
  <si>
    <t>SR-78, Bridge over Drainage Ditch, LM 16.51 - Bridge Replacement</t>
  </si>
  <si>
    <t>48SR0780011</t>
  </si>
  <si>
    <t>48005-0217-94</t>
  </si>
  <si>
    <t>BR-STP-78(18)</t>
  </si>
  <si>
    <t>CNQ369</t>
  </si>
  <si>
    <t>48005-1217-94</t>
  </si>
  <si>
    <t>48005-2217-94</t>
  </si>
  <si>
    <t>48005-3217-94</t>
  </si>
  <si>
    <t>Bridge over Elk Fork Creek, LM 14.79</t>
  </si>
  <si>
    <t>SR-297 - Bridge Over Elk Fork Creek, LM 14.79 - Bridge Replacement</t>
  </si>
  <si>
    <t>07S23450013</t>
  </si>
  <si>
    <t>07026-0210-94</t>
  </si>
  <si>
    <t>BR-STP-297(4)</t>
  </si>
  <si>
    <t>CNQ300</t>
  </si>
  <si>
    <t>07026-1210-94</t>
  </si>
  <si>
    <t>07026-2210-94</t>
  </si>
  <si>
    <t>07026-3210-94</t>
  </si>
  <si>
    <t>Bridges over Grassy Hollow Creek, LM 7.67, and Branch, LM 8.94</t>
  </si>
  <si>
    <t>SR-104, Bridges over Grassy Hollow Creek, LM 7.67, and Branch, LM 8.94 - Bridge Replacement</t>
  </si>
  <si>
    <t>09SR1040009, 09SR1040011</t>
  </si>
  <si>
    <t>09014-0209-94</t>
  </si>
  <si>
    <t>BR-STP-104(33)</t>
  </si>
  <si>
    <t>CNR285</t>
  </si>
  <si>
    <t>09014-1209-94</t>
  </si>
  <si>
    <t>09014-2209-94</t>
  </si>
  <si>
    <t>09014-3209-94</t>
  </si>
  <si>
    <t xml:space="preserve">SR-423 </t>
  </si>
  <si>
    <t>Bridge over Clear Creek, LM 2.61</t>
  </si>
  <si>
    <t>SR-423, Bridge over Clear Creek, LM 2.61 - Bridge Replacement</t>
  </si>
  <si>
    <t>09S80380001</t>
  </si>
  <si>
    <t>09025-0209-94</t>
  </si>
  <si>
    <t>BR-STP-423(3)</t>
  </si>
  <si>
    <t>CNR246</t>
  </si>
  <si>
    <t>09025-1209-94</t>
  </si>
  <si>
    <t>09025-2209-94</t>
  </si>
  <si>
    <t>09025-3209-94</t>
  </si>
  <si>
    <t>Bridge over Collins River, LM 4.97</t>
  </si>
  <si>
    <t>SR-288, Bridge over Collins River, LM 4.97 - Bridge Replacement</t>
  </si>
  <si>
    <t>89S44440001</t>
  </si>
  <si>
    <t>89024-0213-94</t>
  </si>
  <si>
    <t>BR-STP-288(7)</t>
  </si>
  <si>
    <t>CNQ270</t>
  </si>
  <si>
    <t>89024-1213-94</t>
  </si>
  <si>
    <t>89024-2213-94</t>
  </si>
  <si>
    <t>89024-3213-94</t>
  </si>
  <si>
    <t>09023-0216-94</t>
  </si>
  <si>
    <t>R-BR-STP-424(4)</t>
  </si>
  <si>
    <t>CNQ233</t>
  </si>
  <si>
    <t>09023-1216-94</t>
  </si>
  <si>
    <t>09023-2216-94</t>
  </si>
  <si>
    <t>09023-3216-94</t>
  </si>
  <si>
    <t>79011-0266-94</t>
  </si>
  <si>
    <t>BR-STP-1(283)</t>
  </si>
  <si>
    <t>CNQ072</t>
  </si>
  <si>
    <t>79011-1266-94</t>
  </si>
  <si>
    <t>79011-2266-94</t>
  </si>
  <si>
    <t>79011-3266-94</t>
  </si>
  <si>
    <t>70006-0240-94</t>
  </si>
  <si>
    <t>BR-STP-68(34)</t>
  </si>
  <si>
    <t>70006-1240-94</t>
  </si>
  <si>
    <t>70006-2240-94</t>
  </si>
  <si>
    <t>Bridge over Branch and TOHA Old Line Railroad, LM 24.85</t>
  </si>
  <si>
    <t>SR-40, Bridge over Branch and TOHA Old Line Railroad, LM 24.85 - Bridge Replacement.</t>
  </si>
  <si>
    <t>70SR0400023</t>
  </si>
  <si>
    <t>70004-0299-94</t>
  </si>
  <si>
    <t>BR-NH-40(27)</t>
  </si>
  <si>
    <t>CNQ900</t>
  </si>
  <si>
    <t>70004-1299-94</t>
  </si>
  <si>
    <t>70004-2299-94</t>
  </si>
  <si>
    <t>70004-3299-94</t>
  </si>
  <si>
    <t>47027-0220-94</t>
  </si>
  <si>
    <t>BR-STP-131(27)</t>
  </si>
  <si>
    <t>47027-1220-94</t>
  </si>
  <si>
    <t>47027-2220-94</t>
  </si>
  <si>
    <t>47027-3220-94</t>
  </si>
  <si>
    <t>57034-0205-94</t>
  </si>
  <si>
    <t>BR-STP-197(10)</t>
  </si>
  <si>
    <t>57034-1205-94</t>
  </si>
  <si>
    <t>57034-2205-94</t>
  </si>
  <si>
    <t>57034-3205-94</t>
  </si>
  <si>
    <t>85007-4223-04</t>
  </si>
  <si>
    <t>85007-3225-04</t>
  </si>
  <si>
    <t>87001-4263-04</t>
  </si>
  <si>
    <t>Tellico Avenue</t>
  </si>
  <si>
    <t>03674</t>
  </si>
  <si>
    <t>Tellico Avenue, Intersection at Railroad Avenue in Athens</t>
  </si>
  <si>
    <t>54951-0569-94</t>
  </si>
  <si>
    <t>HSIP-3674(10)</t>
  </si>
  <si>
    <t>CNS080</t>
  </si>
  <si>
    <t>54951-1569-94</t>
  </si>
  <si>
    <t>54951-2569-94</t>
  </si>
  <si>
    <t>54951-3569-94</t>
  </si>
  <si>
    <t>Slide Mitigation at LM 10.5 &amp; LM 11.0</t>
  </si>
  <si>
    <t>71009-4217-04</t>
  </si>
  <si>
    <t>CNN169</t>
  </si>
  <si>
    <t>71009-4218-04</t>
  </si>
  <si>
    <t>71009-4219-04</t>
  </si>
  <si>
    <t>Slide Repair at LM 1.00</t>
  </si>
  <si>
    <t>21006-4209-04</t>
  </si>
  <si>
    <t>CNP006</t>
  </si>
  <si>
    <t>21006-4211-04</t>
  </si>
  <si>
    <t>21006-4208-04</t>
  </si>
  <si>
    <t>Interchange at SR-60 in Cleveland</t>
  </si>
  <si>
    <t>I-75 - Interchange at SR-60 in Cleveland - Geometric Improvements, Turn Lanes, Signals, Ramps.</t>
  </si>
  <si>
    <t>06001-0173-44</t>
  </si>
  <si>
    <t>IM/NH/STP-M-75-1(133)</t>
  </si>
  <si>
    <t>CNN323</t>
  </si>
  <si>
    <t>06001-1173-44</t>
  </si>
  <si>
    <t>06001-3177-44</t>
  </si>
  <si>
    <t>07100-0123-44</t>
  </si>
  <si>
    <t>IM/NH-75-3(154)</t>
  </si>
  <si>
    <t>07100-1123-44</t>
  </si>
  <si>
    <t>07100-3141-44</t>
  </si>
  <si>
    <t>07100-3155-44</t>
  </si>
  <si>
    <t>07100-4167-04</t>
  </si>
  <si>
    <t>60001-0151-44</t>
  </si>
  <si>
    <t>IM/NH-65-2(96)</t>
  </si>
  <si>
    <t>60001-1151-44</t>
  </si>
  <si>
    <t>60001-2154-44</t>
  </si>
  <si>
    <t>60001-3156-44</t>
  </si>
  <si>
    <t>From East of SR-109 to East of I-840 (IA)</t>
  </si>
  <si>
    <t>Widen from 4-ln to 8-ln</t>
  </si>
  <si>
    <t>95100-0107-44</t>
  </si>
  <si>
    <t>R-IM/NH-40-5(142)</t>
  </si>
  <si>
    <t>CNS338</t>
  </si>
  <si>
    <t>95100-1107-44</t>
  </si>
  <si>
    <t>95100-3107-44</t>
  </si>
  <si>
    <t xml:space="preserve">SR-268 </t>
  </si>
  <si>
    <t>From SR-1(US 41/70S) to SR-10 (IA)</t>
  </si>
  <si>
    <t>Widen SR-268 (Thompson Lane) from 2 to 5 lanes including sidewalks and bike lanes. Interconnect traffic signals into existing fiber optic to provide for coordinated arterial signal system.</t>
  </si>
  <si>
    <t>75078-0206-54</t>
  </si>
  <si>
    <t>STP-M-268(4)</t>
  </si>
  <si>
    <t>75078-1206-54</t>
  </si>
  <si>
    <t>75078-2206-54</t>
  </si>
  <si>
    <t>Interchange at SR-9</t>
  </si>
  <si>
    <t>I-40, Interchange at SR-9 - Intersection Improvements</t>
  </si>
  <si>
    <t>15001-0187-04</t>
  </si>
  <si>
    <t>CNT369</t>
  </si>
  <si>
    <t>15001-0198-94</t>
  </si>
  <si>
    <t>HSIP-I-40-8(168)</t>
  </si>
  <si>
    <t>15100-1100-94</t>
  </si>
  <si>
    <t>15100-3100-94</t>
  </si>
  <si>
    <t>THP Fall Branch Headquarters Paving</t>
  </si>
  <si>
    <t>90946-8647-04</t>
  </si>
  <si>
    <t>Bridge over Wolf River, LM 29.40</t>
  </si>
  <si>
    <t>25SR0280003</t>
  </si>
  <si>
    <t>25043-0213-94</t>
  </si>
  <si>
    <t>BR-NH-28(67)</t>
  </si>
  <si>
    <t>74950-1547-04</t>
  </si>
  <si>
    <t>74950-2547-04</t>
  </si>
  <si>
    <t>74950-3547-04</t>
  </si>
  <si>
    <t>98012-4199-04</t>
  </si>
  <si>
    <t>Ringgold Road</t>
  </si>
  <si>
    <t>Ringgold Road, South Seminole Drive to I-75</t>
  </si>
  <si>
    <t>Retrofitting Intersections for ADA compliance in East Ridge, TN along Ringgold Road from South Seminole Drive to I-75, a total of 42 intersections. **(STP funds are being transferred to PIN 122000.00 (TAP) to complete ROW and Construction because scope and termini overlap)**</t>
  </si>
  <si>
    <t>33LPLM-F0-084</t>
  </si>
  <si>
    <t>STP-M-9213(4)</t>
  </si>
  <si>
    <t>33LPLM-F1-085</t>
  </si>
  <si>
    <t>33LPLM-F2-086</t>
  </si>
  <si>
    <t>03659</t>
  </si>
  <si>
    <t>(25th Street NW), Intersection at Georgetown Road/Westside Drive in Cleveland</t>
  </si>
  <si>
    <t>Intersection Improvements for Georgetown Road and Westside Drive at 25th Street NW (State Route 60). Project will improve 650 feet of Georgetown Road by adding northbound left turn lane and widening existing lanes. Includes milling and resurfacing, replacement of existing stormwater drainage system, curb and gutter, sidewalk sections, retaining wall and striping.</t>
  </si>
  <si>
    <t>06LPLM-F0-028</t>
  </si>
  <si>
    <t>STP-M-60(23)</t>
  </si>
  <si>
    <t>06LPLM-F1-029</t>
  </si>
  <si>
    <t>06LPLM-F2-053</t>
  </si>
  <si>
    <t>06LPLM-F3-030</t>
  </si>
  <si>
    <t>Dayton Pike</t>
  </si>
  <si>
    <t>01406</t>
  </si>
  <si>
    <t>Dayton Pk, North of West Walden Circle to South of Pottery Lane;  Sequoyah Road, Intersections at Dayton Pike and SR-29 SB Ramp</t>
  </si>
  <si>
    <t>INTERSECTION IMPROVEMENTS AND TURN LANE EXTENSION FROM 9100 TO 9500 BLOCK OF DAYTON PIKE (1.2 MILES IN LENGTH) (STP ROUTE 01406) AND TRAFFIC SIGNAL REPLACEMENT ON SEQUOYAH ROAD AT DAYTON PIKE AND STATE ROUTE 29 (US 27) SOUTH BOUND RAMP</t>
  </si>
  <si>
    <t>33LPLM-F0-088</t>
  </si>
  <si>
    <t>STP-M-9208(6)</t>
  </si>
  <si>
    <t>Cherry Lane Extension, From Sulphur Springs Road to NW Broad Street and Interchange at I-840</t>
  </si>
  <si>
    <t>Construct new 5-lane facility needed to provide alternative access to and relieve congestion on NW Broad (US-41/70) and Thompson Lane (SR-268)</t>
  </si>
  <si>
    <t>75LPLM-F0-024</t>
  </si>
  <si>
    <t>STP-M-9311(21)</t>
  </si>
  <si>
    <t>75LPLM-F1-025</t>
  </si>
  <si>
    <t>75LPLM-F2-026</t>
  </si>
  <si>
    <t>From LM 6.1 to LM 6.6 (Slope Stabilization)</t>
  </si>
  <si>
    <t>13001-3231-04</t>
  </si>
  <si>
    <t>CNK965</t>
  </si>
  <si>
    <t>76001-4290-04</t>
  </si>
  <si>
    <t>75LPLM-F0-028</t>
  </si>
  <si>
    <t>STP/M-99(35)</t>
  </si>
  <si>
    <t>75LPLM-F1-029</t>
  </si>
  <si>
    <t>75LPLM-F2-030</t>
  </si>
  <si>
    <t>M19LTHQ_R1ISR_CONCREP</t>
  </si>
  <si>
    <t>98100-4112-04</t>
  </si>
  <si>
    <t>CNS357</t>
  </si>
  <si>
    <t>M20LTHQ_R1ISR_CONCREP</t>
  </si>
  <si>
    <t>98100-4155-04</t>
  </si>
  <si>
    <t>CNT365</t>
  </si>
  <si>
    <t>M21LTHQ_R1ISR_CONCREP</t>
  </si>
  <si>
    <t>98100-4188-04</t>
  </si>
  <si>
    <t>CNU371</t>
  </si>
  <si>
    <t>M19LTHQ_R2ISR_CONCREP</t>
  </si>
  <si>
    <t>98029-4192-04</t>
  </si>
  <si>
    <t>CNS358</t>
  </si>
  <si>
    <t>M20LTHQ_R2ISR_CONCREP</t>
  </si>
  <si>
    <t>98200-4136-04</t>
  </si>
  <si>
    <t>CNT380</t>
  </si>
  <si>
    <t>M21LTHQ_R2ISR_CONCREP</t>
  </si>
  <si>
    <t>98200-4153-04</t>
  </si>
  <si>
    <t>CNU373</t>
  </si>
  <si>
    <t>R2BVAR-M3-002</t>
  </si>
  <si>
    <t>98303-4106-04</t>
  </si>
  <si>
    <t>98303-4176-04</t>
  </si>
  <si>
    <t>M21LTHQ_R3ISR_CONCREP</t>
  </si>
  <si>
    <t>98303-4196-04</t>
  </si>
  <si>
    <t>CNU376</t>
  </si>
  <si>
    <t>R3BVAR-M3-008</t>
  </si>
  <si>
    <t>M19LTHQ_R4ISR_CONCREP</t>
  </si>
  <si>
    <t>98049-4192-04</t>
  </si>
  <si>
    <t>CNS360</t>
  </si>
  <si>
    <t>98400-4141-04</t>
  </si>
  <si>
    <t>M21LTHQ_R4ISR_CONCREP</t>
  </si>
  <si>
    <t>98400-4156-04</t>
  </si>
  <si>
    <t>CNU377</t>
  </si>
  <si>
    <t>R4BVAR-M3-006</t>
  </si>
  <si>
    <t>19008-0191-44</t>
  </si>
  <si>
    <t>NH-I-40-5(146)</t>
  </si>
  <si>
    <t>CNW181</t>
  </si>
  <si>
    <t>19008-1191-44</t>
  </si>
  <si>
    <t>19008-2195-44</t>
  </si>
  <si>
    <t>19008-3195-44</t>
  </si>
  <si>
    <t>09946-0454-94</t>
  </si>
  <si>
    <t>BRZE-900(35)</t>
  </si>
  <si>
    <t>09946-1454-94</t>
  </si>
  <si>
    <t>09946-2454-94</t>
  </si>
  <si>
    <t>09946-3454-94</t>
  </si>
  <si>
    <t>13SAB1-S3-011</t>
  </si>
  <si>
    <t>Keeley Mill Road</t>
  </si>
  <si>
    <t>01401</t>
  </si>
  <si>
    <t>Keeley Mill Rd., Bridge over Overflow, LM 3.35 (IA)</t>
  </si>
  <si>
    <t>27014010007</t>
  </si>
  <si>
    <t>27SAB1-S3-015</t>
  </si>
  <si>
    <t>Industrial Access Road serving Clinical Management Concepts in Johnson City</t>
  </si>
  <si>
    <t>90953-1533-04</t>
  </si>
  <si>
    <t>CNT021</t>
  </si>
  <si>
    <t>90953-3533-04</t>
  </si>
  <si>
    <t>44009-4216-04</t>
  </si>
  <si>
    <t>44009-4215-04</t>
  </si>
  <si>
    <t>Rock Slope Stabilization at LM 3.86</t>
  </si>
  <si>
    <t>47026-1274-04</t>
  </si>
  <si>
    <t>CNL181</t>
  </si>
  <si>
    <t>47026-2274-04</t>
  </si>
  <si>
    <t>47026-3274-04</t>
  </si>
  <si>
    <t>Emmett Road</t>
  </si>
  <si>
    <t>02676</t>
  </si>
  <si>
    <t>BG 2676-1.87, Emmett Road over Beidleman Creek</t>
  </si>
  <si>
    <t>82026760001</t>
  </si>
  <si>
    <t>82455-3408-04</t>
  </si>
  <si>
    <t>Central Avenue</t>
  </si>
  <si>
    <t>0A378</t>
  </si>
  <si>
    <t>Central Avenue Extension, From 3rd Street to Riverside Drive</t>
  </si>
  <si>
    <t>From 3rd Street to Riverside Drive, including two roundabouts and a bridge.</t>
  </si>
  <si>
    <t>33LPLM-F0-098</t>
  </si>
  <si>
    <t>STP-M-9202(110)</t>
  </si>
  <si>
    <t>Bridges over I-40, LM 26.89</t>
  </si>
  <si>
    <t>38003-4131-04</t>
  </si>
  <si>
    <t>CNV020</t>
  </si>
  <si>
    <t>at Cheatham County High School</t>
  </si>
  <si>
    <t>Install a left turn lane for SR-12 Northbound vehicles turing left into Cheatham County Central High School.</t>
  </si>
  <si>
    <t>97011-0222-04</t>
  </si>
  <si>
    <t>NHTSA-HE-12(49)</t>
  </si>
  <si>
    <t>CNP907</t>
  </si>
  <si>
    <t>97011-1222-04</t>
  </si>
  <si>
    <t>97011-2222-04</t>
  </si>
  <si>
    <t>11005-3227-94</t>
  </si>
  <si>
    <t>PHSIP-12(54)</t>
  </si>
  <si>
    <t>07946-0415-94</t>
  </si>
  <si>
    <t>BRZ-700(31)</t>
  </si>
  <si>
    <t>07LPLM-F1-017</t>
  </si>
  <si>
    <t>07LPLM-F2-018</t>
  </si>
  <si>
    <t>07946-0416-94</t>
  </si>
  <si>
    <t>BRZ-700(32)</t>
  </si>
  <si>
    <t>07LPLM-F1-021</t>
  </si>
  <si>
    <t>07LPLM-F2-022</t>
  </si>
  <si>
    <t>07946-0417-94</t>
  </si>
  <si>
    <t>BRZE-700(33)</t>
  </si>
  <si>
    <t>07946-1417-94</t>
  </si>
  <si>
    <t>07946-2417-94</t>
  </si>
  <si>
    <t>07946-3417-94</t>
  </si>
  <si>
    <t>35946-0404-94</t>
  </si>
  <si>
    <t>BRZ-3500(42)</t>
  </si>
  <si>
    <t>35946-1404-94</t>
  </si>
  <si>
    <t>35946-2404-94</t>
  </si>
  <si>
    <t>35946-3404-94</t>
  </si>
  <si>
    <t>25945-0478-94</t>
  </si>
  <si>
    <t>BRZ-2500(26)</t>
  </si>
  <si>
    <t>25945-1478-94</t>
  </si>
  <si>
    <t>25945-2478-94</t>
  </si>
  <si>
    <t>25945-3478-94</t>
  </si>
  <si>
    <t>35030-0402-94</t>
  </si>
  <si>
    <t>BRZE-3500(41)</t>
  </si>
  <si>
    <t>CNQ356</t>
  </si>
  <si>
    <t>35030-1402-94</t>
  </si>
  <si>
    <t>35030-2402-94</t>
  </si>
  <si>
    <t>35030-3402-94</t>
  </si>
  <si>
    <t>Industrial Access Road serving MCR Safety in Piperton</t>
  </si>
  <si>
    <t>24958-1501-04</t>
  </si>
  <si>
    <t>CNP070</t>
  </si>
  <si>
    <t>24958-3501-04</t>
  </si>
  <si>
    <t>M13SAHQ_C83SR_GEOREPSLIDE SR41 LM 5.13</t>
  </si>
  <si>
    <t>83008-4227-04</t>
  </si>
  <si>
    <t>CNN296</t>
  </si>
  <si>
    <t>83008-4230-04</t>
  </si>
  <si>
    <t>83008-4228-04</t>
  </si>
  <si>
    <t>Industrial Access Road serving U.S. Tsubaki Automotive LLC in Portland</t>
  </si>
  <si>
    <t>83952-1544-04</t>
  </si>
  <si>
    <t>83952-3544-04</t>
  </si>
  <si>
    <t>Bridge over Cane Creek, LM 8.96</t>
  </si>
  <si>
    <t>49SR0030003</t>
  </si>
  <si>
    <t>49131-4205-04</t>
  </si>
  <si>
    <t>Town Creek Road</t>
  </si>
  <si>
    <t>01223</t>
  </si>
  <si>
    <t>Town Creek Road, Bridge Over Fourmile Creek, LM 0.12 in Benton</t>
  </si>
  <si>
    <t>Town Creek Road, Bridge Over Fourmile Creek, LM 0.12 in Benton - Bridge Replacement</t>
  </si>
  <si>
    <t>70S43130007</t>
  </si>
  <si>
    <t>70950-0503-94</t>
  </si>
  <si>
    <t>BRZ-9217(10)</t>
  </si>
  <si>
    <t>CNS334</t>
  </si>
  <si>
    <t>70950-1503-94</t>
  </si>
  <si>
    <t>70950-2503-94</t>
  </si>
  <si>
    <t>70950-3503-94</t>
  </si>
  <si>
    <t>75LPLM-F1-051</t>
  </si>
  <si>
    <t>STP-M/CM-266(21)</t>
  </si>
  <si>
    <t>75LPLM-F3-052</t>
  </si>
  <si>
    <t>M13HQ_C71SR_GEOREP SLIDE SR24 LM 30.1</t>
  </si>
  <si>
    <t>71003-4235-04</t>
  </si>
  <si>
    <t>CNU359</t>
  </si>
  <si>
    <t>71003-4237-04</t>
  </si>
  <si>
    <t>71003-4236-04</t>
  </si>
  <si>
    <t>Industrial Access Road serving Volkswagen Group of America (Expansion) in Chattanooga</t>
  </si>
  <si>
    <t>33960-1509-04</t>
  </si>
  <si>
    <t>CNN304</t>
  </si>
  <si>
    <t>33960-2509-04</t>
  </si>
  <si>
    <t>33960-3509-04</t>
  </si>
  <si>
    <t>Bridges over Hale Rd, LM 1.92</t>
  </si>
  <si>
    <t>32I00810011, 32I00810012</t>
  </si>
  <si>
    <t>32001-4128-04</t>
  </si>
  <si>
    <t>CNR312</t>
  </si>
  <si>
    <t>Bridge over N Fk Stewman Creek, LM 7.30</t>
  </si>
  <si>
    <t>20SR1140001</t>
  </si>
  <si>
    <t>20017-4209-04</t>
  </si>
  <si>
    <t>71011-0233-94</t>
  </si>
  <si>
    <t>R-HSIP-135(18)</t>
  </si>
  <si>
    <t>71011-1233-94</t>
  </si>
  <si>
    <t>71011-2233-94</t>
  </si>
  <si>
    <t>71011-3233-94</t>
  </si>
  <si>
    <t>70945-0491-94</t>
  </si>
  <si>
    <t>BRZ-7000(28)</t>
  </si>
  <si>
    <t>70945-1491-94</t>
  </si>
  <si>
    <t>70945-2491-94</t>
  </si>
  <si>
    <t>70945-3491-94</t>
  </si>
  <si>
    <t>Boanerges Church Road</t>
  </si>
  <si>
    <t>0A207</t>
  </si>
  <si>
    <t>Boanerges Church Road, Bridge over Old Fort Creek, LM 3.29 (IA)</t>
  </si>
  <si>
    <t>Boanerges Church Road, Bridge over Old Fort Creek, LM 3.29 - Bridge Replacement</t>
  </si>
  <si>
    <t>700A2070001</t>
  </si>
  <si>
    <t>70945-0490-94</t>
  </si>
  <si>
    <t>BRZ-7000(27)</t>
  </si>
  <si>
    <t>CNT279</t>
  </si>
  <si>
    <t>70945-1490-94</t>
  </si>
  <si>
    <t>70945-2490-94</t>
  </si>
  <si>
    <t>70945-3490-94</t>
  </si>
  <si>
    <t>07952-1516-04</t>
  </si>
  <si>
    <t>07952-2516-04</t>
  </si>
  <si>
    <t>07952-3516-04</t>
  </si>
  <si>
    <t>Industrial Access Road Serving McCormick Trucking</t>
  </si>
  <si>
    <t>75946-1456-04</t>
  </si>
  <si>
    <t>CNR239</t>
  </si>
  <si>
    <t>75946-2456-04</t>
  </si>
  <si>
    <t>75946-3456-04</t>
  </si>
  <si>
    <t>Bridge over Obey River, LM 3.21</t>
  </si>
  <si>
    <t>69SR0420001</t>
  </si>
  <si>
    <t>69002-4251-04</t>
  </si>
  <si>
    <t>Beech Hill Road (0A363), Bridge over I-40, LM 0.96</t>
  </si>
  <si>
    <t>Bridge Repairs</t>
  </si>
  <si>
    <t>11003-4136-04</t>
  </si>
  <si>
    <t>CNT908</t>
  </si>
  <si>
    <t>Bridge over Mayo Branch, LM 30.60</t>
  </si>
  <si>
    <t>92S8130005</t>
  </si>
  <si>
    <t>92014-4217-04</t>
  </si>
  <si>
    <t>97063-0251-04</t>
  </si>
  <si>
    <t>NHTSA-HE-13(50)</t>
  </si>
  <si>
    <t>63011-1246-94</t>
  </si>
  <si>
    <t>R-PHSIP-13(62)</t>
  </si>
  <si>
    <t>63011-2246-94</t>
  </si>
  <si>
    <t>63011-3246-94</t>
  </si>
  <si>
    <t>From Old Knoxville Pike To East Lincoln Road</t>
  </si>
  <si>
    <t>Project Involve: signalization, ROW, earthwork, utilities, clearing, drainage, pavement removal, paving, landscaping, signing, and pavement markings.</t>
  </si>
  <si>
    <t>05001-0283-94</t>
  </si>
  <si>
    <t>HSIP-33(102)</t>
  </si>
  <si>
    <t>CNS203</t>
  </si>
  <si>
    <t>05001-1283-94</t>
  </si>
  <si>
    <t>05001-2288-94</t>
  </si>
  <si>
    <t>05001-3283-94</t>
  </si>
  <si>
    <t>Dr. F.E. Wright Drive, From SR-1(US-70E) to Bancorp South Parkway</t>
  </si>
  <si>
    <t>Widen principal arterial 00872 to a 4-lane divided and 5-lane section, along with bike lanes on both sides.</t>
  </si>
  <si>
    <t>57LPLM-F0-014</t>
  </si>
  <si>
    <t>STP-M-NH-872(10)</t>
  </si>
  <si>
    <t>57LPLM-F1-015</t>
  </si>
  <si>
    <t>57LPLM-F2-016</t>
  </si>
  <si>
    <t>Dr. F.E. Wright Drive Phase I, From SR-20 (North Parkway) to Bancorp South Parkway</t>
  </si>
  <si>
    <t>Widen from a 2-lane to a 4-lane divided section with bike lanes, and resurface existing 5-lane section.</t>
  </si>
  <si>
    <t>57LPLM-F3-026</t>
  </si>
  <si>
    <t>STP-M-NH-9406(10)</t>
  </si>
  <si>
    <t>Intersection at Foothills Mall Drive/Montgomery Lane, LM 10.21</t>
  </si>
  <si>
    <t>Geometric improvements, dual turn lanes, approach lane and signal modifications.</t>
  </si>
  <si>
    <t>97005-0288-04</t>
  </si>
  <si>
    <t>NHTSA-HE-33(104)</t>
  </si>
  <si>
    <t>CNU317</t>
  </si>
  <si>
    <t>05001-1289-94</t>
  </si>
  <si>
    <t>R-HSIP-33(118)</t>
  </si>
  <si>
    <t>05001-2289-94</t>
  </si>
  <si>
    <t>05001-3289-94</t>
  </si>
  <si>
    <t>Intersection at SR-73 (US-321, W. Lamar Alexander Parkway), LM 11.32</t>
  </si>
  <si>
    <t>SR-115 at SR-73 (US-321, W. Lamar Alexander Pky), LM 11.32 - Intersection Improvements, Signalization, Resurfacing</t>
  </si>
  <si>
    <t>97005-0287-04</t>
  </si>
  <si>
    <t>NHTSA-HE-115(49)</t>
  </si>
  <si>
    <t>CNS259</t>
  </si>
  <si>
    <t>05005-1245-94</t>
  </si>
  <si>
    <t>R-PHSIP-115(53)</t>
  </si>
  <si>
    <t>05005-2245-94</t>
  </si>
  <si>
    <t>05005-3245-94</t>
  </si>
  <si>
    <t>38LPLM-F0-020</t>
  </si>
  <si>
    <t>BRZ-3800(18)</t>
  </si>
  <si>
    <t>38LPLM-F1-021</t>
  </si>
  <si>
    <t>38LPLM-F2-022</t>
  </si>
  <si>
    <t>38LPLM-F3-023</t>
  </si>
  <si>
    <t>Bridge Over Big Creek, LM 24.15 in LaFollette</t>
  </si>
  <si>
    <t>Bridge rehabilitation</t>
  </si>
  <si>
    <t>07SR0090013</t>
  </si>
  <si>
    <t>07003-0240-64</t>
  </si>
  <si>
    <t>APD-NH-9(68)</t>
  </si>
  <si>
    <t>CNT211</t>
  </si>
  <si>
    <t>07003-1240-64</t>
  </si>
  <si>
    <t>07003-3240-64</t>
  </si>
  <si>
    <t>35007-0221-94</t>
  </si>
  <si>
    <t>STP-SIP/H-100(62)</t>
  </si>
  <si>
    <t>35007-1221-94</t>
  </si>
  <si>
    <t>35007-2221-94</t>
  </si>
  <si>
    <t>35007-3221-94</t>
  </si>
  <si>
    <t>Intersection at SR-142(Kendrick Road)/Watkins Road, LM 1.73 (RSAR)</t>
  </si>
  <si>
    <t>36003-0213-94</t>
  </si>
  <si>
    <t>STP-SIP-57(58)</t>
  </si>
  <si>
    <t>CNS271</t>
  </si>
  <si>
    <t>36003-1213-94</t>
  </si>
  <si>
    <t>36003-2213-94</t>
  </si>
  <si>
    <t>36003-3213-94</t>
  </si>
  <si>
    <t>Intersection at Commerce Boulevard,  LM 14.73 in Morristown</t>
  </si>
  <si>
    <t>Modify the median opening for left-turn ingress only, install SB left-turn lane on SR-160 and a newopening with J-turn bulb, install a NB left-trun lane north of the intersection with Commerce Blvd. and extend existing SB right- turn lane on SR-160 to Commerce Blvd.</t>
  </si>
  <si>
    <t>32008-0218-94</t>
  </si>
  <si>
    <t>STP-H/PHSIP-160(9)</t>
  </si>
  <si>
    <t>CNU093</t>
  </si>
  <si>
    <t>32008-1218-94</t>
  </si>
  <si>
    <t>32008-2218-94</t>
  </si>
  <si>
    <t>32008-3218-94</t>
  </si>
  <si>
    <t>Various Streets In Dayton</t>
  </si>
  <si>
    <t>Old Graysville Road, from West Illinois Avenue to Dayton city limits; Black Oak Ridge Road, from SR-29 (US-27/Rhea County Highway) to Dayton city limits; Illinois Avenue, from Market Street to West California Avenue; and West Illinois Avenue, from West California Avenue to Dayton city limits.</t>
  </si>
  <si>
    <t>72LPLM-F0-005</t>
  </si>
  <si>
    <t>STP-M-9211(12)</t>
  </si>
  <si>
    <t>72LPLM-F1-006</t>
  </si>
  <si>
    <t>72LPLM-F3-007</t>
  </si>
  <si>
    <t>Donelson Farms Parkway</t>
  </si>
  <si>
    <t>Donelson Farms Parkway, From SR-385 (Proposed I-269)  to SR-205 (Airline Road) in Arlington</t>
  </si>
  <si>
    <t>This project consists of the design and construction of approximately 2,400 linear feet of 2-lanes of the Donelson Farms Parkway. The ultimate roadway is intended to be a 4-lane urban collector with a median, bike  and pedestrian facilities. Donelson Farms Parkway is classified as an urban collector.</t>
  </si>
  <si>
    <t>79LPLM-F0-268</t>
  </si>
  <si>
    <t>TCSP/STP-M-12TN(4)</t>
  </si>
  <si>
    <t>79LPLM-F1-269</t>
  </si>
  <si>
    <t>79LPLM-F2-646</t>
  </si>
  <si>
    <t>Industrial Access Road serving Nissan North America in Murfreesboro</t>
  </si>
  <si>
    <t>75951-1597-04</t>
  </si>
  <si>
    <t>CNP277</t>
  </si>
  <si>
    <t>75951-2597-04</t>
  </si>
  <si>
    <t>75951-3597-04</t>
  </si>
  <si>
    <t>33948-0230-94</t>
  </si>
  <si>
    <t>HSIP/PHSIP-2(228)</t>
  </si>
  <si>
    <t>33948-1230-94</t>
  </si>
  <si>
    <t>33948-2233-94</t>
  </si>
  <si>
    <t>33948-3233-94</t>
  </si>
  <si>
    <t>Bridge over Branch, LM 7.72</t>
  </si>
  <si>
    <t>24014580003</t>
  </si>
  <si>
    <t>24029-4205-04</t>
  </si>
  <si>
    <t>97084-0221-04</t>
  </si>
  <si>
    <t>NHTSA-HE-206(9)</t>
  </si>
  <si>
    <t>84LPLM-F1-028</t>
  </si>
  <si>
    <t>STP/M-206(10)</t>
  </si>
  <si>
    <t>84LPLM-F2-029</t>
  </si>
  <si>
    <t>84LPLM-F3-030</t>
  </si>
  <si>
    <t>(Lebanon Pike), Bridge over CSX R/R, LM 15.93</t>
  </si>
  <si>
    <t>19SR0240013</t>
  </si>
  <si>
    <t>19041-4279-04</t>
  </si>
  <si>
    <t>19041-4276-04</t>
  </si>
  <si>
    <t>19041-0282-94</t>
  </si>
  <si>
    <t>BR-NH-24(81)</t>
  </si>
  <si>
    <t>Bridge over Branch, LM 26.73</t>
  </si>
  <si>
    <t>66SR0220023</t>
  </si>
  <si>
    <t>66012-4215-04</t>
  </si>
  <si>
    <t>Bridges over Cypress Creek, LM 5.30 and Overflow, LM 11.94</t>
  </si>
  <si>
    <t>17SR0760005, 17SR0760009</t>
  </si>
  <si>
    <t>17005-4219-04</t>
  </si>
  <si>
    <t>CNR343</t>
  </si>
  <si>
    <t>79005-4177-04</t>
  </si>
  <si>
    <t>From Water Plant Road to Park Road in Huntsville</t>
  </si>
  <si>
    <t>76003-1258-04</t>
  </si>
  <si>
    <t>CNQ231</t>
  </si>
  <si>
    <t>76003-2262-04</t>
  </si>
  <si>
    <t>76003-3262-04</t>
  </si>
  <si>
    <t>Lakeside Drive</t>
  </si>
  <si>
    <t>0A389</t>
  </si>
  <si>
    <t>BG A389-1.18, Lakeside Drive over Branch</t>
  </si>
  <si>
    <t>80A3890001</t>
  </si>
  <si>
    <t>80SAB1-S3-004</t>
  </si>
  <si>
    <t>Queener Road, From SR-72 to River Road</t>
  </si>
  <si>
    <t>Reconstruct and Realign Queener Rd. from Hwy 72 to River Road.</t>
  </si>
  <si>
    <t>53LPLM-F0-033</t>
  </si>
  <si>
    <t>STP-M-2356(10)</t>
  </si>
  <si>
    <t>53LPLM-F1-034</t>
  </si>
  <si>
    <t>53LPLM-F2-035</t>
  </si>
  <si>
    <t>53LPLM-F3-036</t>
  </si>
  <si>
    <t>Rocky Fork State Park Access Road</t>
  </si>
  <si>
    <t>86945-0683-64</t>
  </si>
  <si>
    <t>APL-8600(34)</t>
  </si>
  <si>
    <t>Offsetting Intersection at SR-131 (IA)</t>
  </si>
  <si>
    <t>Offset intersection of SR-32 and SR-131, which is currently aligned, to enhance public safety.</t>
  </si>
  <si>
    <t>29004-0242-14</t>
  </si>
  <si>
    <t>NH-32(82)</t>
  </si>
  <si>
    <t>CNS293</t>
  </si>
  <si>
    <t>29004-1242-14</t>
  </si>
  <si>
    <t>29004-2242-14</t>
  </si>
  <si>
    <t>29004-3242-14</t>
  </si>
  <si>
    <t>(Dixie Hwy) Interchange at SR-345 (IA)</t>
  </si>
  <si>
    <t>radius improvements, add turn lanes, and signal improvements</t>
  </si>
  <si>
    <t>13001-0232-64</t>
  </si>
  <si>
    <t>APD-NH-32(81)</t>
  </si>
  <si>
    <t>13001-1232-64</t>
  </si>
  <si>
    <t>4 Overhead Bridges: Norfolk Southern R/R, SR-57(Poplar Ave, EB &amp; WB) and Park Ave., Ramps connecting SR-57 to SB I-240</t>
  </si>
  <si>
    <t>Replace existing overhead bridges at Norfolk Southern RR and SR-57 (Poplar Ave., eb &amp; wb). Replace or repair overhead bridge at park avenue. Geometric improvements to ramps connecting SR-57 (poplar avenue) to southbound I-240 to complete I-240 project. (CM/GC project)</t>
  </si>
  <si>
    <t>79I02400107, 79I02400109, 79I02400111, 79I02400112</t>
  </si>
  <si>
    <t>79006-0194-44</t>
  </si>
  <si>
    <t>NH-I-240-1(294)</t>
  </si>
  <si>
    <t>CMGC02</t>
  </si>
  <si>
    <t>79006-1194-44</t>
  </si>
  <si>
    <t>79006-2194-44</t>
  </si>
  <si>
    <t>79006-3194-44</t>
  </si>
  <si>
    <t>98300-1292-04</t>
  </si>
  <si>
    <t>98300-2292-04</t>
  </si>
  <si>
    <t>98300-3292-04</t>
  </si>
  <si>
    <t>97133-0516-04</t>
  </si>
  <si>
    <t>NHTSA-HE-3602(4)</t>
  </si>
  <si>
    <t>33960-1515-94</t>
  </si>
  <si>
    <t>PHSIP/HSIP-3602(5)</t>
  </si>
  <si>
    <t>33960-2515-94</t>
  </si>
  <si>
    <t>33960-3515-94</t>
  </si>
  <si>
    <t>90002-1259-94</t>
  </si>
  <si>
    <t>HSIP-34(91)</t>
  </si>
  <si>
    <t>90002-2262-94</t>
  </si>
  <si>
    <t>90002-3259-94</t>
  </si>
  <si>
    <t>63011-1245-94</t>
  </si>
  <si>
    <t>HSIP-13(58)</t>
  </si>
  <si>
    <t>63011-2245-94</t>
  </si>
  <si>
    <t>63011-3245-94</t>
  </si>
  <si>
    <t>Parr Ave.</t>
  </si>
  <si>
    <t>02914</t>
  </si>
  <si>
    <t>Parr Avenue, Intersection at West Parkview Street/East Parkview Street in Dyersburg (RSAR)</t>
  </si>
  <si>
    <t>23031-0404-94</t>
  </si>
  <si>
    <t>HSIP-2914(10)</t>
  </si>
  <si>
    <t>CNQ004</t>
  </si>
  <si>
    <t>23031-1404-94</t>
  </si>
  <si>
    <t>23031-3404-94</t>
  </si>
  <si>
    <t>Intersection at SR-182, LM 4.9</t>
  </si>
  <si>
    <t>23011-0240-94</t>
  </si>
  <si>
    <t>HSIP-78(21)</t>
  </si>
  <si>
    <t>23011-1240-94</t>
  </si>
  <si>
    <t>Industrial Access Road serving Nissan North America in Decherd</t>
  </si>
  <si>
    <t>26952-1509-04</t>
  </si>
  <si>
    <t>26952-2509-04</t>
  </si>
  <si>
    <t>Industrial Access Road serving Nissan North America in Decherd - Turn Lane and Truck Entrance, Power Train Drive</t>
  </si>
  <si>
    <t>Turn Lane Improvements, and Truck Entrance -Power Train Drive</t>
  </si>
  <si>
    <t>26952-3510-04</t>
  </si>
  <si>
    <t>97016-0232-04</t>
  </si>
  <si>
    <t>NHTSA-HE-2(230)</t>
  </si>
  <si>
    <t>16003-1243-94</t>
  </si>
  <si>
    <t>PHSIP-2(243)</t>
  </si>
  <si>
    <t>16003-2243-94</t>
  </si>
  <si>
    <t>16003-3243-94</t>
  </si>
  <si>
    <t>Various Streets In McMinnville</t>
  </si>
  <si>
    <t>Resurfacing 3 streets: North Spring Street from E. Morford (Hwy 380) to the intersection of Hwy 70S bypass; Liberty Lane from S. Chancery St. (Hwy 55) to Morrison St. (Hwy 286) &amp; West Collville Street from S.  Chancery St to Morrison St. (Hwy 286)</t>
  </si>
  <si>
    <t>89LPLM-F0-010</t>
  </si>
  <si>
    <t>STP-M-9206(16)</t>
  </si>
  <si>
    <t>89LPLM-F1-011</t>
  </si>
  <si>
    <t>89LPLM-F3-013</t>
  </si>
  <si>
    <t>45010-4211-04</t>
  </si>
  <si>
    <t>45010-4214-04</t>
  </si>
  <si>
    <t>M13SAHQ_C19_OS Charles Bass Correctional Complex 2 - Parking Area</t>
  </si>
  <si>
    <t>19947-8697-04</t>
  </si>
  <si>
    <t>Intersection at Pedro Shoun Lane/Sprucey Lane</t>
  </si>
  <si>
    <t>Install left-turn lanes on SR-67, relocation of utility poles, and drainage modifications including the extension of two box culverts.</t>
  </si>
  <si>
    <t>97046-0203-04</t>
  </si>
  <si>
    <t>NHTSA-HE-67(30)</t>
  </si>
  <si>
    <t>CNS088</t>
  </si>
  <si>
    <t>46003-1225-94</t>
  </si>
  <si>
    <t>HSIP-67(32)</t>
  </si>
  <si>
    <t>46003-2225-94</t>
  </si>
  <si>
    <t>46003-3225-94</t>
  </si>
  <si>
    <t>Intersections at Fairview Road and Thompson School Road</t>
  </si>
  <si>
    <t>Install turn lanes on SR-131, drainage modifications, realigning the intersection to meet design standards and widening the side roads to allow for left turn lanes and signalize the intersection.</t>
  </si>
  <si>
    <t>97147-0228-04</t>
  </si>
  <si>
    <t>NHTSA-HE-131(31)</t>
  </si>
  <si>
    <t>CNS258</t>
  </si>
  <si>
    <t>47027-1223-94</t>
  </si>
  <si>
    <t>R-PHSIP/HSIP-131(40)</t>
  </si>
  <si>
    <t>47027-2223-04</t>
  </si>
  <si>
    <t>47027-3223-94</t>
  </si>
  <si>
    <t>(East Jackson Boulevard), Intersection at SR-354(Boones Creek Road), LM 11.07 in Jonesborough</t>
  </si>
  <si>
    <t>SR-34 (US-11E/321, E Jackson Blvd) at SR-354 (Boones Ck Rd), LM 11.07 in Jonesborough - Turn Lanes, Concrete Island</t>
  </si>
  <si>
    <t>97090-0284-04</t>
  </si>
  <si>
    <t>NHTSA-HE-34(87)</t>
  </si>
  <si>
    <t>CNR238</t>
  </si>
  <si>
    <t>90002-1260-94</t>
  </si>
  <si>
    <t>R-PHSIP-34(95)</t>
  </si>
  <si>
    <t>90002-2260-94</t>
  </si>
  <si>
    <t>90002-3260-94</t>
  </si>
  <si>
    <t>p</t>
  </si>
  <si>
    <t>From Brooks River Drive to South of I-40, LM 15.75 to LM 16.07 in Arlington</t>
  </si>
  <si>
    <t>97279-0242-04</t>
  </si>
  <si>
    <t>NHTSA-HE-205(22)</t>
  </si>
  <si>
    <t>CNU912</t>
  </si>
  <si>
    <t>97279-1242-04</t>
  </si>
  <si>
    <t>97279-2242-04</t>
  </si>
  <si>
    <t>79035-3218-94</t>
  </si>
  <si>
    <t>STP-SIP-205(26)</t>
  </si>
  <si>
    <t>22953-1575-04</t>
  </si>
  <si>
    <t>22953-2575-04</t>
  </si>
  <si>
    <t>22953-3575-04</t>
  </si>
  <si>
    <t>0B270</t>
  </si>
  <si>
    <t>Industrial Access Road serving Project Falcon (Mohawk Industries) in Dickson - Entrance off Sanker Drive</t>
  </si>
  <si>
    <t>22953-3577-04</t>
  </si>
  <si>
    <t>Stinking Creek Road</t>
  </si>
  <si>
    <t>01280</t>
  </si>
  <si>
    <t>Stinking Creek Road (01280), Bridge over I-75, LM 16.36</t>
  </si>
  <si>
    <t>07I00750019</t>
  </si>
  <si>
    <t>07100-4153-04</t>
  </si>
  <si>
    <t>CNU219</t>
  </si>
  <si>
    <t>Intersection at Harrell Road/Carpenter Road (RSAR)</t>
  </si>
  <si>
    <t>SR-131 at Harrell Rd/Carpenter Rd-Clearing, earthwork, drainage, structure, paving, signing, pavement markings, signalization</t>
  </si>
  <si>
    <t>47027-0222-94</t>
  </si>
  <si>
    <t>HSIP-131(33)</t>
  </si>
  <si>
    <t>47027-1222-94</t>
  </si>
  <si>
    <t>47027-2222-94</t>
  </si>
  <si>
    <t>From North of SR-357 Drive to North of Centenary Road (RSAR)</t>
  </si>
  <si>
    <t>Project involves: ROW, clearing, earkwork, drainage, structure, paving, signing, pavement markings, and signalization</t>
  </si>
  <si>
    <t>97082-0277-04</t>
  </si>
  <si>
    <t>NHTSA-HE-75(13)</t>
  </si>
  <si>
    <t>82015-1219-94</t>
  </si>
  <si>
    <t>STP-SIP-75(19)</t>
  </si>
  <si>
    <t>82015-2219-94</t>
  </si>
  <si>
    <t>Various Roads in Memphis - Group 5</t>
  </si>
  <si>
    <t>Resurfacing and safety upgrades of Riverside Dr from Jefferson to Beale, North Highland St from Summer to Walnut Grove, North Perkins Rd from Summer to Walnut Grove, Hickory Hill Rd from Mt Moriah to Winchester, Knight Arnold Rd from Hickory Hill to Ridgeway, and Riverdale Dr from Winchester to Shelby Drive. Activities will include milling, resurfacing, repair of existing utility structures, existing handicap ramps, existing traffic loops, drainage structure, striping and signage, and ADA upgrades. Bicycle facilities will also be added along the routes by re-striping and additional signage.</t>
  </si>
  <si>
    <t>79LPLM-F0-301</t>
  </si>
  <si>
    <t>STP/HIP-M-9409(183)</t>
  </si>
  <si>
    <t>79LPLM-F1-302</t>
  </si>
  <si>
    <t>79LPLM-F3-303</t>
  </si>
  <si>
    <t>Sam Cooper Blvd</t>
  </si>
  <si>
    <t>11 Bridges at Various Locations in Memphis</t>
  </si>
  <si>
    <t>Repair of eleven (11) bridges on or over Sam Cooper Blvd from Holmes St to White Station Rd</t>
  </si>
  <si>
    <t>79028140011, 79040320001, 79040320002, 79040320003, 79040320004, 79040320013, 79040320014, 79040320017, 79040320018, 79040320023, 79K28140009</t>
  </si>
  <si>
    <t>79LPLM-F0-316</t>
  </si>
  <si>
    <t>STP/HIP-M-9409(186)</t>
  </si>
  <si>
    <t>79LPLM-F1-317</t>
  </si>
  <si>
    <t>79LPLM-F3-318</t>
  </si>
  <si>
    <t>Industrial Access Road serving ABC and other industries in Gallatin</t>
  </si>
  <si>
    <t>SIA will serve: ABC Fuels, ABC Tech, Salga, Hoeganeas, Servpro and ITW CIP industries located on Airport Rd between Coles Ferry and Steam Plant Rd.</t>
  </si>
  <si>
    <t>83950-1562-04</t>
  </si>
  <si>
    <t>83950-2562-04</t>
  </si>
  <si>
    <t>83950-3562-04</t>
  </si>
  <si>
    <t>97147-0246-04</t>
  </si>
  <si>
    <t>NHTSA-HE-71(29)</t>
  </si>
  <si>
    <t>47024-1239-94</t>
  </si>
  <si>
    <t>HSIP-71(33)</t>
  </si>
  <si>
    <t>47024-2239-94</t>
  </si>
  <si>
    <t>47024-3239-94</t>
  </si>
  <si>
    <t xml:space="preserve">SR-338 </t>
  </si>
  <si>
    <t>(Boyds Creek Hwy), Intersection at Pitner Road, LM 0.95</t>
  </si>
  <si>
    <t>Construct geometric modifications at the intersection including right turn deceleration lanes on all approaches of both SR-338 and Pitner Rd, widen current roadways to allow for thru and left turn-lanes, and install a traffic signal.  Build a right turn deceleration lane at the intersection of Wade Road. Relocate utility poles due to the widening of both roadways.</t>
  </si>
  <si>
    <t>97078-0232-04</t>
  </si>
  <si>
    <t>NHTSA-HE-338(6)</t>
  </si>
  <si>
    <t>CNS200</t>
  </si>
  <si>
    <t>78007-1233-94</t>
  </si>
  <si>
    <t>R-PHSIP-338(7)</t>
  </si>
  <si>
    <t>78007-2233-94</t>
  </si>
  <si>
    <t>78007-3233-94</t>
  </si>
  <si>
    <t>Nickajack Welcome Center and Scenic Overlook</t>
  </si>
  <si>
    <t>58100-0170-44</t>
  </si>
  <si>
    <t>NH-I-24-2(151)</t>
  </si>
  <si>
    <t>47004-4161-04</t>
  </si>
  <si>
    <t>(SR-162, Pellissippi Parkway), Westbound Ramp to Dutchtown Road</t>
  </si>
  <si>
    <t>I-140-(Pellissippi Parkway), Westbound Ramp to Dutch town Road - Safety</t>
  </si>
  <si>
    <t>47140-0104-94</t>
  </si>
  <si>
    <t>HSIP-I-140(17)</t>
  </si>
  <si>
    <t>CNT013</t>
  </si>
  <si>
    <t>47140-1104-94</t>
  </si>
  <si>
    <t>47140-3104-94</t>
  </si>
  <si>
    <t>EB and WB Bridges over ICG R/R, LM 1.07 and Hogwallow Road, LM 1.27</t>
  </si>
  <si>
    <t>PE only for repairs on four (4) bridges</t>
  </si>
  <si>
    <t>23SR0200027, 23SR0200028, 23SR0200029, 23SR0200030</t>
  </si>
  <si>
    <t>23155-4208-04</t>
  </si>
  <si>
    <t>EB and WB Bridges over Hogwallow Road, LM 1.27</t>
  </si>
  <si>
    <t>23SR0200027, 23SR0200028</t>
  </si>
  <si>
    <t>23155-4210-04</t>
  </si>
  <si>
    <t>CNU307</t>
  </si>
  <si>
    <t>Bridge over Baskins Creek, LM 15.60 in Gatlinburg</t>
  </si>
  <si>
    <t>78SR0710023</t>
  </si>
  <si>
    <t>78008-4256-04</t>
  </si>
  <si>
    <t>Westbound Exit Ramp at Millertown Pike (Exit 8)</t>
  </si>
  <si>
    <t>I-640, Westbound Exit Ramp at Millertown Pike (Exit 8)-Safety</t>
  </si>
  <si>
    <t>47008-0154-94</t>
  </si>
  <si>
    <t>HSIP-I-640-7(171)</t>
  </si>
  <si>
    <t>47008-1154-94</t>
  </si>
  <si>
    <t>47008-2156-94</t>
  </si>
  <si>
    <t>47008-3154-94</t>
  </si>
  <si>
    <t>Interchange at Whitten Road (Eastbound Exit Ramp, Exit 14) (Ramp Queue Project)</t>
  </si>
  <si>
    <t>79903-0118-44</t>
  </si>
  <si>
    <t>R-HSIP-I-40-1(344)</t>
  </si>
  <si>
    <t>CNU917</t>
  </si>
  <si>
    <t>79903-1118-44</t>
  </si>
  <si>
    <t>79903-3118-44</t>
  </si>
  <si>
    <t>(Germantown Road), Intersection at Wolf River Boulevard</t>
  </si>
  <si>
    <t>Reconstruction intersection of Wolf River Blvd and Germantown Road, with widening and reconstruction of traffic signal on Germantown Road from Brierbrook Road to Wolf Trail Cove.</t>
  </si>
  <si>
    <t>79LPLM-F0-329</t>
  </si>
  <si>
    <t>STP/HIP-M-NH-177(36)</t>
  </si>
  <si>
    <t>79LPLM-F1-330</t>
  </si>
  <si>
    <t>79LPLM-F2-331</t>
  </si>
  <si>
    <t>79LPLM-F3-332</t>
  </si>
  <si>
    <t>Germantown Rd (Realignment)</t>
  </si>
  <si>
    <t>Realignment of Germantown Rd north of the NSRR to make a continuous route through the City of Germantown.  Also includes the realignment of West St and Old Germantown Rd to form an intersection with the realigned Germantown Rd just north of the NSRR tracks.  As part of the project, the RR at-grade crossing will be improved to current NSRR standards and Old Germantown Rd will be improved from Poplar Pk to the new intersection.  Project includes shared auto/bike facilities and ADA accessible pedestrian improvements.</t>
  </si>
  <si>
    <t>79LPLM-F0-333</t>
  </si>
  <si>
    <t>STP-M-NH-177(37)</t>
  </si>
  <si>
    <t>97081-0219-04</t>
  </si>
  <si>
    <t>NHTSA-HE-76(84)</t>
  </si>
  <si>
    <t>81004-1245-94</t>
  </si>
  <si>
    <t>HSIP-76(97)</t>
  </si>
  <si>
    <t>81004-2245-94</t>
  </si>
  <si>
    <t>81004-3245-94</t>
  </si>
  <si>
    <t>Bridge over Muddy Creek, LM 3.12</t>
  </si>
  <si>
    <t>45SR0920003</t>
  </si>
  <si>
    <t>45011-0226-94</t>
  </si>
  <si>
    <t>BR-STP-92(20)</t>
  </si>
  <si>
    <t>45011-1226-94</t>
  </si>
  <si>
    <t>Chestnut Street, From W 4th Street to North of W Aquarium Way; and Bailey Avenue, From East of Norfolk Southern R/R to Dodds Avenue</t>
  </si>
  <si>
    <t>Milling and resurfacing of both roads, Chestnut-removal of existing brick paver crosswalk and installation of stamped asphalt crosswalk, ADA compliant crossing ramps and pavement markings for inclusion of new bike lanes. Bailey-removal of non-compliant crosswalk ramps and installation of ADA ramps, upgrading of guardrail as needed and pavement markings.</t>
  </si>
  <si>
    <t>33LPLM-F3-127</t>
  </si>
  <si>
    <t>STP-M-9202(115)</t>
  </si>
  <si>
    <t>Material Test for State Aid</t>
  </si>
  <si>
    <t>Material and Test and Const. Personnel Charges for State Aid Road</t>
  </si>
  <si>
    <t>99SAR1-S8-002</t>
  </si>
  <si>
    <t>Material &amp; Test for Bridge Grant</t>
  </si>
  <si>
    <t>Material &amp; Test and Const. Personnel Charges for Bridge Grant</t>
  </si>
  <si>
    <t>99SAB1-S3-002</t>
  </si>
  <si>
    <t>From Cracker Barrel Drive to International Boulevard (serving Hankook Tire)</t>
  </si>
  <si>
    <t>Widen from 2-ln to 5-ln rural section</t>
  </si>
  <si>
    <t>63011-1244-04</t>
  </si>
  <si>
    <t>63011-2248-14</t>
  </si>
  <si>
    <t>STP-13(66)</t>
  </si>
  <si>
    <t>63011-3248-14</t>
  </si>
  <si>
    <t>From West of I-24 to East of International Boulevard Serving Hankook Tire (Includes I-24 Ramp Modifications)</t>
  </si>
  <si>
    <t>63030-1209-04</t>
  </si>
  <si>
    <t>CNN321, CNN321</t>
  </si>
  <si>
    <t>63001-2153-44</t>
  </si>
  <si>
    <t>NH/STP-I-24-9(76)</t>
  </si>
  <si>
    <t>63030-2210-14</t>
  </si>
  <si>
    <t>63001-3153-44</t>
  </si>
  <si>
    <t>63030-3210-14</t>
  </si>
  <si>
    <t>SIA serving Eastman Corporate Business Center</t>
  </si>
  <si>
    <t>82956-1288-04</t>
  </si>
  <si>
    <t>CNN290</t>
  </si>
  <si>
    <t>82956-2288-04</t>
  </si>
  <si>
    <t>82956-3288-04</t>
  </si>
  <si>
    <t>(Wilcox Drive), Pedestrian Bridge serving Eastman Corporate Business Center and SR-126 intersection improvements</t>
  </si>
  <si>
    <t>82085-1236-04</t>
  </si>
  <si>
    <t>82085-2236-04</t>
  </si>
  <si>
    <t>82085-3236-14</t>
  </si>
  <si>
    <t>STP-126(19)</t>
  </si>
  <si>
    <t>Macon Road, From Berryhill Road to Houston Levee Road in Memphis</t>
  </si>
  <si>
    <t>This project proposes to widen Macon Road from two to four lanes from Berryhill Road to Houston Levee Road. Includes addition of continuous left-turn lane from Berryhill Rd to Houston Levee Rd. Project includes bicycle and ADA/pedestrian improvements.</t>
  </si>
  <si>
    <t>79LPLM-F0-344</t>
  </si>
  <si>
    <t>STP-M-1458(11)</t>
  </si>
  <si>
    <t>79LPLM-F1-345</t>
  </si>
  <si>
    <t>79LPLM-F2-346</t>
  </si>
  <si>
    <t>Walnut Grove Road</t>
  </si>
  <si>
    <t>Walnut Grove Road, From Rocky Point Road to Houston Levee Road</t>
  </si>
  <si>
    <t>This project proposes to widen Walnut Grove Road from two to four lanes from Rocky Point Road to Houston Levee Road.  Project includes bicycle and pedestrian facilities.</t>
  </si>
  <si>
    <t>79LPLM-F0-348</t>
  </si>
  <si>
    <t>STP-M-1456(10)</t>
  </si>
  <si>
    <t>79LPLM-F1-349</t>
  </si>
  <si>
    <t>79LPLM-F2-350</t>
  </si>
  <si>
    <t>Houston Levee Road</t>
  </si>
  <si>
    <t>Houston Levee Road, From  Wolf River Boulevard to Walnut Grove Road</t>
  </si>
  <si>
    <t>This project proposes to widen Houston Levee Road from two to four lanes from Walnut Grove Road to Wolf River Bridge.  Project includes a landscaped median and bicycle and pedestrian facilities.</t>
  </si>
  <si>
    <t>79LPLM-F0-355</t>
  </si>
  <si>
    <t>STP-M-811(126)</t>
  </si>
  <si>
    <t>79LPLM-F1-356</t>
  </si>
  <si>
    <t>Intersection at SR-443 (Ogden Road) RSA</t>
  </si>
  <si>
    <t>Intersection Improvements (Flashing Beacon)</t>
  </si>
  <si>
    <t>72004-0234-94</t>
  </si>
  <si>
    <t>HSIP-30(73)</t>
  </si>
  <si>
    <t>CNT335</t>
  </si>
  <si>
    <t>72004-1234-94</t>
  </si>
  <si>
    <t>72004-3234-94</t>
  </si>
  <si>
    <t xml:space="preserve">SR-476 </t>
  </si>
  <si>
    <t>Bridges over Elk River, LM 3.39 and Hurricane Creek, LM 7.40</t>
  </si>
  <si>
    <t>26S43300001, 26S43300003</t>
  </si>
  <si>
    <t>26016-4206-04</t>
  </si>
  <si>
    <t>CNQ930</t>
  </si>
  <si>
    <t>71S056-M3-002</t>
  </si>
  <si>
    <t>Ramp 'A' over SR-20, LM 9.22</t>
  </si>
  <si>
    <t>17SR0200027</t>
  </si>
  <si>
    <t>17001-4225-04</t>
  </si>
  <si>
    <t>SR-1 (US-70/79), Bridge over Branch, LM 5.66; and SR-59, Bridge over I-40, LM 3.77</t>
  </si>
  <si>
    <t>24I00400019, 24SR0010003</t>
  </si>
  <si>
    <t>24946-4104-04</t>
  </si>
  <si>
    <t>CNR271</t>
  </si>
  <si>
    <t>47LPLM-F0-096</t>
  </si>
  <si>
    <t>STP-M/CM-9109(165)</t>
  </si>
  <si>
    <t>47LPLM-F1-097</t>
  </si>
  <si>
    <t>47LPLM-F2-098</t>
  </si>
  <si>
    <t>47LPLM-F0-122</t>
  </si>
  <si>
    <t>CM-9109(172)</t>
  </si>
  <si>
    <t>47LPLM-F1-123</t>
  </si>
  <si>
    <t>SR-3, Bridges over SR-215 at LM 30.34; and SR-183, Bridge over Mill Creek at LM 13.85</t>
  </si>
  <si>
    <t>66SR0030009, 66SR0030065, 66SR0030066</t>
  </si>
  <si>
    <t>66945-4264-04</t>
  </si>
  <si>
    <t>From New Cave Church Road to Heritage Blvd in Newport (RSAR)</t>
  </si>
  <si>
    <t>Signing, Pavement Markings and Signalization</t>
  </si>
  <si>
    <t>97015-0214-04</t>
  </si>
  <si>
    <t>NHTSA-HE-32(84)</t>
  </si>
  <si>
    <t>CNT337</t>
  </si>
  <si>
    <t>15006-1215-94</t>
  </si>
  <si>
    <t>HSIP-32(85)</t>
  </si>
  <si>
    <t>15006-3215-94</t>
  </si>
  <si>
    <t>22953-1576-04</t>
  </si>
  <si>
    <t>22953-2576-04</t>
  </si>
  <si>
    <t>22953-3576-04</t>
  </si>
  <si>
    <t>Cedar Bluff Rd.</t>
  </si>
  <si>
    <t>1053</t>
  </si>
  <si>
    <t>Cedar Bluff Road From Executive Park Drive to North Peters Road</t>
  </si>
  <si>
    <t>Cedar Bluff Rd, Executive Park Dr to North Peters Rd -Restriping, signal modifications, sidewalk, and pedestrian improvements, turn lanes (SMA Cedar Bluff at N Peters, LM 0.273)</t>
  </si>
  <si>
    <t>47947-0446-94</t>
  </si>
  <si>
    <t>PHSIP-1053(3)</t>
  </si>
  <si>
    <t>CNS323</t>
  </si>
  <si>
    <t>47947-1446-94</t>
  </si>
  <si>
    <t>47947-2454-94</t>
  </si>
  <si>
    <t>47947-3446-94</t>
  </si>
  <si>
    <t>Industrial Access Road (Cusick Road) serving Aluminum Company of America in Alcoa</t>
  </si>
  <si>
    <t>05950-1539-04</t>
  </si>
  <si>
    <t>CNT006</t>
  </si>
  <si>
    <t>05950-2539-04</t>
  </si>
  <si>
    <t>05950-3539-04</t>
  </si>
  <si>
    <t>97063-0258-04</t>
  </si>
  <si>
    <t>NHTSA-HE-76(86)</t>
  </si>
  <si>
    <t>63022-1207-94</t>
  </si>
  <si>
    <t>HSIP/PHSIP-76(96)</t>
  </si>
  <si>
    <t>63022-2207-94</t>
  </si>
  <si>
    <t>63022-3207-94</t>
  </si>
  <si>
    <t>12006-0218-94</t>
  </si>
  <si>
    <t>PHSIP-100(68)</t>
  </si>
  <si>
    <t>12006-1218-94</t>
  </si>
  <si>
    <t>12006-2218-94</t>
  </si>
  <si>
    <t>39007-0216-94</t>
  </si>
  <si>
    <t>PHSIP-100(69)</t>
  </si>
  <si>
    <t>39007-1216-94</t>
  </si>
  <si>
    <t>39007-2216-94</t>
  </si>
  <si>
    <t>39007-3216-94</t>
  </si>
  <si>
    <t>Intersection at Charles Place, LM 2.27, in Atoka</t>
  </si>
  <si>
    <t>84102-0211-94</t>
  </si>
  <si>
    <t>PHSIP-3(130)</t>
  </si>
  <si>
    <t>CNS902</t>
  </si>
  <si>
    <t>84102-1211-94</t>
  </si>
  <si>
    <t>84102-3211-94</t>
  </si>
  <si>
    <t>Hixson Pike from Dayton Pike to (SR-319) Hixson Pike; Dayton Pike from Pottery Lane North to US-27, Dayton Pike from US-153 North to Soddy-Daisy Fire Station 3 and Dallas Hollow Road from Sequoyah Road to SR-319 (Hixson Pike)</t>
  </si>
  <si>
    <t>33LPLM-F0-128</t>
  </si>
  <si>
    <t>STP-M-9208(9)</t>
  </si>
  <si>
    <t>33LPLM-F1-129</t>
  </si>
  <si>
    <t>33LPLM-F3-205</t>
  </si>
  <si>
    <t>STP-M-4969(10)</t>
  </si>
  <si>
    <t>33LPLM-F3-207</t>
  </si>
  <si>
    <t>STP/HIP-M-9208(10)</t>
  </si>
  <si>
    <t>From Eastley Street to SR-385 in Fayette County</t>
  </si>
  <si>
    <t>Includes the widening of SR 57 from an existing 2 lane rural cross section to a 5 lane urban cross section.  Additional work inlcudes designated bike facilities and ADA-accessible pedestrian improvements.</t>
  </si>
  <si>
    <t>79LPLM-F0-401</t>
  </si>
  <si>
    <t>STP/M-57(66)</t>
  </si>
  <si>
    <t>79LPLM-F1-402</t>
  </si>
  <si>
    <t>79028-2269-94</t>
  </si>
  <si>
    <t>Airline Road, From I-40 to North of Milton Wilson Boulevard in Arlington</t>
  </si>
  <si>
    <t>Widening of Airline Road from 2 to 5 lanes with curb &amp; gutter, sidewalks, bike lanes, and other amenities.</t>
  </si>
  <si>
    <t>79LPLM-F0-405</t>
  </si>
  <si>
    <t>STP-M-2734(10)</t>
  </si>
  <si>
    <t>79LPLM-F1-406</t>
  </si>
  <si>
    <t>79LPLM-F2-407</t>
  </si>
  <si>
    <t>79LPLM-F3-408</t>
  </si>
  <si>
    <t>McBrien Rd</t>
  </si>
  <si>
    <t>00361</t>
  </si>
  <si>
    <t>McBrien Road, From SR-8 (US-41, Ringgold Road) to South Terrace in East Ridge</t>
  </si>
  <si>
    <t>Resurfacing of McBrien Road, From SR-8 (US-41, Ringgold Road) to South Terrace for a total distance of 4,075'</t>
  </si>
  <si>
    <t>33LPLM-F0-131</t>
  </si>
  <si>
    <t>STP/HIP-M-3610(10)</t>
  </si>
  <si>
    <t>33LPLM-F1-132</t>
  </si>
  <si>
    <t>SR-20 (US-412), Bridge over Tennessee River, LM 9.05; and SR-69 (US-641), Bridge over Lick Creek, LM 36.56</t>
  </si>
  <si>
    <t>20SR0200013, 20SR0690021</t>
  </si>
  <si>
    <t>20945-4244-04</t>
  </si>
  <si>
    <t>CNR288</t>
  </si>
  <si>
    <t>Cynthia Allen</t>
  </si>
  <si>
    <t>(Collierville-Arlington Road), Bridge over Overflow, LM 2.34</t>
  </si>
  <si>
    <t>79S80740003</t>
  </si>
  <si>
    <t>79034-4216-04</t>
  </si>
  <si>
    <t>Bridge over Norfolk Southern R/R, LM 21.19</t>
  </si>
  <si>
    <t>65SR0290029</t>
  </si>
  <si>
    <t>65001-4269-04</t>
  </si>
  <si>
    <t>CNQ945</t>
  </si>
  <si>
    <t>Bridges over Bartons Creek, LM 0.40 and Louise Creek, LM 3.36</t>
  </si>
  <si>
    <t>63SR0480001, 63SR0480003</t>
  </si>
  <si>
    <t>63013-4208-04</t>
  </si>
  <si>
    <t>47013-0233-94</t>
  </si>
  <si>
    <t>HSIP-9(80)</t>
  </si>
  <si>
    <t>47013-1233-94</t>
  </si>
  <si>
    <t>47013-3233-94</t>
  </si>
  <si>
    <t>Intersection at University Avenue</t>
  </si>
  <si>
    <t>Miscellaneous Safety Improvements, Pedestrian Actuated Flashing Signals and Turn Lanes</t>
  </si>
  <si>
    <t>26002-0242-94</t>
  </si>
  <si>
    <t>PHSIP/NH-SIP-15(185)</t>
  </si>
  <si>
    <t>26002-1242-94</t>
  </si>
  <si>
    <t>26002-2242-94</t>
  </si>
  <si>
    <t>26002-3242-94</t>
  </si>
  <si>
    <t>01021-4201-04</t>
  </si>
  <si>
    <t>05334-4205-04</t>
  </si>
  <si>
    <t>05334-4203-04</t>
  </si>
  <si>
    <t>From South of Shevel Drive to North of Dorris Avenue in Goodlettsville</t>
  </si>
  <si>
    <t>In support of economic development, this project will improve landscaping, lighting, pedestrian access, safety, and congestion mitigation. The redevelopment of the Main Street Corridor will reconfigure lanes and intersections.</t>
  </si>
  <si>
    <t>19LPLM-F1-105</t>
  </si>
  <si>
    <t>STP-M-NH-11(74)</t>
  </si>
  <si>
    <t>19LPLM-F2-106</t>
  </si>
  <si>
    <t>Industrial Access Road serving Volkswagen Group of America Supplier Park in Chattanooga</t>
  </si>
  <si>
    <t>Construction of a four-lane Roadway with bicycle and pedestrian facilities.</t>
  </si>
  <si>
    <t>33960-1516-04</t>
  </si>
  <si>
    <t>CNU221</t>
  </si>
  <si>
    <t>33960-2516-14</t>
  </si>
  <si>
    <t>HPP-9202(116)</t>
  </si>
  <si>
    <t>33960-3516-14</t>
  </si>
  <si>
    <t>98023-4113-04</t>
  </si>
  <si>
    <t>98043-4175-04</t>
  </si>
  <si>
    <t>SR-1(US-70) &amp; East Railroad Street, Intersections at Clydeton Road, North Cooley Avenue, North Powers Boulevard in Waverly</t>
  </si>
  <si>
    <t>Widening, pavement markings, install signal detection and bring signal equipment up to current standards. Install striping, signage and drainage necessary for new configurations. (See guidance for details)</t>
  </si>
  <si>
    <t>43004-0224-94</t>
  </si>
  <si>
    <t>R-PHSIP-1(330)</t>
  </si>
  <si>
    <t>CNT007</t>
  </si>
  <si>
    <t>43004-1224-94</t>
  </si>
  <si>
    <t>43004-2224-94</t>
  </si>
  <si>
    <t>43004-3224-94</t>
  </si>
  <si>
    <t>57011-0226-94</t>
  </si>
  <si>
    <t>PHSIP-20(57)</t>
  </si>
  <si>
    <t>57011-1226-94</t>
  </si>
  <si>
    <t>Intersection at Kenwood Avenue, Lm 8.96 in Brighton</t>
  </si>
  <si>
    <t>84102-0212-94</t>
  </si>
  <si>
    <t>PHSIP-3(131)</t>
  </si>
  <si>
    <t>84102-1212-94</t>
  </si>
  <si>
    <t>Bridge over Collins River, LM 8.14</t>
  </si>
  <si>
    <t>89SR0080001</t>
  </si>
  <si>
    <t>89005-4228-04</t>
  </si>
  <si>
    <t>CNS254</t>
  </si>
  <si>
    <t>Bridges over Lewis Creek, LM 2.24</t>
  </si>
  <si>
    <t>23SR0200025, 23SR0200026</t>
  </si>
  <si>
    <t>23083-4221-04</t>
  </si>
  <si>
    <t>CNS081</t>
  </si>
  <si>
    <t>53LPLM-F0-038</t>
  </si>
  <si>
    <t>STP-M-4350(10)</t>
  </si>
  <si>
    <t>53LPLM-F1-039</t>
  </si>
  <si>
    <t>53LPLM-F2-040</t>
  </si>
  <si>
    <t>53LPLM-F3-041</t>
  </si>
  <si>
    <t>From East of SR-385 to West of Airline Road in Arlington</t>
  </si>
  <si>
    <t>Widen from 4 lanes to 5 lanes to allow for a left turn lane and a traffic signal at Jetway Street</t>
  </si>
  <si>
    <t>79LPLM-F0-410</t>
  </si>
  <si>
    <t>STP-M-1(333)</t>
  </si>
  <si>
    <t>79LPLM-F1-411</t>
  </si>
  <si>
    <t>79LPLM-F2-412</t>
  </si>
  <si>
    <t>79LPLM-F3-413</t>
  </si>
  <si>
    <t>71952-1543-04</t>
  </si>
  <si>
    <t>71952-2543-04</t>
  </si>
  <si>
    <t>71952-3543-04</t>
  </si>
  <si>
    <t>Drakes Creek Road</t>
  </si>
  <si>
    <t>3944</t>
  </si>
  <si>
    <t>Drakes Creek Road, From Stop Thirty Road to SR-386</t>
  </si>
  <si>
    <t>This project will widen Drakes Creek Road, from SR-386 (Vietnam Veterans Boulevard) from 2 lanes to 5 lanes. It will also include signalization and adding left turn lanes in all four directions at the intersection of Drakes Creek Rd and Stop Thirty Road. The project also involves raising this intersection above the flood elevation and replacing a condemned bridge.</t>
  </si>
  <si>
    <t>83LPLM-F0-080</t>
  </si>
  <si>
    <t>STP-M-3944(10)</t>
  </si>
  <si>
    <t>83LPLM-F1-081</t>
  </si>
  <si>
    <t>Bridge over Fall Creek, LM 29.36</t>
  </si>
  <si>
    <t>18SR0010011</t>
  </si>
  <si>
    <t>18003-4238-04</t>
  </si>
  <si>
    <t>98100-4132-04</t>
  </si>
  <si>
    <t>ER-NH-I-75-3(189)</t>
  </si>
  <si>
    <t>07100-4163-04</t>
  </si>
  <si>
    <t>07100-4162-04</t>
  </si>
  <si>
    <t>98018-4194-04</t>
  </si>
  <si>
    <t>98100-4133-04</t>
  </si>
  <si>
    <t>M19RMR2_C33SR_PIPE_COLLAPSE_SR111SB_LM1.5</t>
  </si>
  <si>
    <t>Emergency Repair of Pipe Collapse - Former Termini: Region 2 Future Disaster Construction (Disaster Mitigation)</t>
  </si>
  <si>
    <t>98028-4159-04</t>
  </si>
  <si>
    <t>NH-111(111)</t>
  </si>
  <si>
    <t>CNS348</t>
  </si>
  <si>
    <t>79LPLM-F0-417</t>
  </si>
  <si>
    <t>STP/HIP-M-9409(191)</t>
  </si>
  <si>
    <t>79LPLM-F1-418</t>
  </si>
  <si>
    <t>79LPLM-F3-419</t>
  </si>
  <si>
    <t>Industrial Access Road serving Resolute Forest Products in Calhoun</t>
  </si>
  <si>
    <t>SIA, Turn Lanes along SR-163</t>
  </si>
  <si>
    <t>54013-1216-04</t>
  </si>
  <si>
    <t>CNP309</t>
  </si>
  <si>
    <t>54013-2216-04</t>
  </si>
  <si>
    <t>54013-3216-04</t>
  </si>
  <si>
    <t>Rickman Road</t>
  </si>
  <si>
    <t>01506</t>
  </si>
  <si>
    <t>Old State Route 42 (Rickman Road), Bridge over Carr Creek, LM 9.06 (IA)</t>
  </si>
  <si>
    <t>67SR042007</t>
  </si>
  <si>
    <t>67LPLM-F0-008</t>
  </si>
  <si>
    <t>BRZ-1506(10)</t>
  </si>
  <si>
    <t>67LPLM-S0-009</t>
  </si>
  <si>
    <t>67LPLM-S1-010</t>
  </si>
  <si>
    <t>67LPLM-S3-012</t>
  </si>
  <si>
    <t>79005-4170-04</t>
  </si>
  <si>
    <t>76SAB1-S3-003</t>
  </si>
  <si>
    <t>Bridges over Bradley Creek at LMs 6.21 and 9.76</t>
  </si>
  <si>
    <t>16S42600001, 16S42600005</t>
  </si>
  <si>
    <t>16015-4209-04</t>
  </si>
  <si>
    <t>Brigham Branch Rd</t>
  </si>
  <si>
    <t>01783</t>
  </si>
  <si>
    <t>BG 1783-9.35 Brigham Branch Rd over Spring Creek</t>
  </si>
  <si>
    <t>42SAB1-S3-003</t>
  </si>
  <si>
    <t>43S013-F3-003</t>
  </si>
  <si>
    <t>HSIP-13(93)</t>
  </si>
  <si>
    <t>CNW147, CNW147</t>
  </si>
  <si>
    <t>43S013-M8-003</t>
  </si>
  <si>
    <t>74018-0207-94</t>
  </si>
  <si>
    <t>HSIP-25(49)</t>
  </si>
  <si>
    <t>74018-1207-94</t>
  </si>
  <si>
    <t>74018-2207-94</t>
  </si>
  <si>
    <t>74018-3207-94</t>
  </si>
  <si>
    <t xml:space="preserve">SR-348 </t>
  </si>
  <si>
    <t>From SR-340 to SR-34</t>
  </si>
  <si>
    <t>30025-3242-94</t>
  </si>
  <si>
    <t>HSIP-348(7)</t>
  </si>
  <si>
    <t>30025-4242-04</t>
  </si>
  <si>
    <t>M15LTHQ_C67SR_SMLSTR SR-84 AT LM 13.45</t>
  </si>
  <si>
    <t>67059-4204-04</t>
  </si>
  <si>
    <t>19042-0274-94</t>
  </si>
  <si>
    <t>HSIP-45(28)</t>
  </si>
  <si>
    <t>19042-1272-94</t>
  </si>
  <si>
    <t>19042-2272-94</t>
  </si>
  <si>
    <t>19042-3272-94</t>
  </si>
  <si>
    <t>57S018-F3-002</t>
  </si>
  <si>
    <t>HSIP-18(37)</t>
  </si>
  <si>
    <t>CNW152, CNW152</t>
  </si>
  <si>
    <t>57S018-M8-002</t>
  </si>
  <si>
    <t>From 0.74 Miles North of Old Denmark-Jackson Road to near Golden Drive</t>
  </si>
  <si>
    <t>Extend the right turn lane on SR-223 in front of Nexus Corp., and add a center turn lane on SR-223 in front of Pacific Industries. Project now shows on contract as: Serving Pacific Industries and Project Nexus.</t>
  </si>
  <si>
    <t>57131-1203-04</t>
  </si>
  <si>
    <t>57131-2203-04</t>
  </si>
  <si>
    <t>57131-3203-04</t>
  </si>
  <si>
    <t>Bridge over South Fork Harris Creek, LM 6.44</t>
  </si>
  <si>
    <t>66SR0430007</t>
  </si>
  <si>
    <t>66013-4223-04</t>
  </si>
  <si>
    <t>Bridge over Big Creek Drainage Ditch, LM 1.06</t>
  </si>
  <si>
    <t>79008040053</t>
  </si>
  <si>
    <t>79092-4202-04</t>
  </si>
  <si>
    <t>CNT246</t>
  </si>
  <si>
    <t>09098-4201-04</t>
  </si>
  <si>
    <t>57023-4235-04</t>
  </si>
  <si>
    <t>43010-0217-94</t>
  </si>
  <si>
    <t>BR-STP-230(18)</t>
  </si>
  <si>
    <t>43010-1217-94</t>
  </si>
  <si>
    <t>43010-4216-04</t>
  </si>
  <si>
    <t>43010-2217-94</t>
  </si>
  <si>
    <t>43010-3217-94</t>
  </si>
  <si>
    <t>Bridge over Pepper Hollow Branch, LM 31.24</t>
  </si>
  <si>
    <t>31SR0560013</t>
  </si>
  <si>
    <t>31005-4271-04</t>
  </si>
  <si>
    <t>CNQ345</t>
  </si>
  <si>
    <t>70006-4243-04</t>
  </si>
  <si>
    <t>74007-4216-04</t>
  </si>
  <si>
    <t>From East of SR-314 to West of SR-30 and From East of Rock Creek to East of Brush Creek</t>
  </si>
  <si>
    <t>SR-40, From East of SR-314 to West of SR-30 and From East of Rock Creek to East of Brush Creek - Resurface &amp; Safety</t>
  </si>
  <si>
    <t>70068-3206-14</t>
  </si>
  <si>
    <t>TN-FLAP(4)</t>
  </si>
  <si>
    <t>CNN941</t>
  </si>
  <si>
    <t>Lafayette Road, From Near Walnut Grove Road to Fort Campbell Military Reservation</t>
  </si>
  <si>
    <t>The project consists of the reconstruction and widening of 1,100 feet of Lafayette Road in Montgomery County.  The project includes asphalt pavement, earthwork, culvert installation, guardrail, permanent pavement markings and other miscellaneous work.</t>
  </si>
  <si>
    <t>63060-1506-54</t>
  </si>
  <si>
    <t>TN-FLAP(2)</t>
  </si>
  <si>
    <t>634761-F2-002</t>
  </si>
  <si>
    <t>63060-3506-54</t>
  </si>
  <si>
    <t>Industrial Access Road Serving Project Shotgun in Spring Hill</t>
  </si>
  <si>
    <t>60019-1208-04</t>
  </si>
  <si>
    <t>60LPLM-S2-021</t>
  </si>
  <si>
    <t>Bridges over Sweetwater Creek, LM 5.04 and Norfolk Southern R/R, LM 5.18</t>
  </si>
  <si>
    <t>62SR0020005, 62SR0020007</t>
  </si>
  <si>
    <t>62003-4223-04</t>
  </si>
  <si>
    <t>CNR079</t>
  </si>
  <si>
    <t>M14LTHQ_C21SR_PIPE REPLACEMENT SR56 LM 2.0</t>
  </si>
  <si>
    <t>Pipe (Culvert) Replacement</t>
  </si>
  <si>
    <t>21004-4261-04</t>
  </si>
  <si>
    <t>Left Lane Bridge over Caney Creek, LM 5.17 in Harriman</t>
  </si>
  <si>
    <t>73SR0610017</t>
  </si>
  <si>
    <t>73013-4226-04</t>
  </si>
  <si>
    <t>CNS003</t>
  </si>
  <si>
    <t>Industrial Access Road Serving Project Fast Break</t>
  </si>
  <si>
    <t>The construction includes two roadway sections (North and South) and a traffic signal.  North Section: approximately 590 ft. of roadway improvements from East Gate Blvd. extending west into the industrial park (2-12' lanes, a 12' continuous center turn-lane and curb and gutter) South Section: approximately 620' of new roadway, Eastgate Blvd Extension (2   12' lane with curb and gutter) The traffic signal will be installed at the intersection of Eastgate Blvd. and Eastern Connector (Beckwith Road).</t>
  </si>
  <si>
    <t>95LPLM-S3-041</t>
  </si>
  <si>
    <t>Industrial Access Road Serving Project Fast Break (Signalization)</t>
  </si>
  <si>
    <t>Construction of a traffic signal at the intersection of Eastgate Blvd. and Eastern Connector (Beckwith Road).</t>
  </si>
  <si>
    <t>95LPLM-S3-049</t>
  </si>
  <si>
    <t>(Columbia Avenue), From SR-397(Mack Hatcher Parkway) to Downs Boulevard in Franklin</t>
  </si>
  <si>
    <t>Roadway widening from 3 to 4/5 lanes.  Add sidewalks, curb &amp; gutter transit stops &amp; pull-outs, bike lanes and ITS elements.</t>
  </si>
  <si>
    <t>94LPLM-F0-076</t>
  </si>
  <si>
    <t>STP-M-NH-6(110)</t>
  </si>
  <si>
    <t>94LPLM-F1-077</t>
  </si>
  <si>
    <t>94LPLM-F2-078</t>
  </si>
  <si>
    <t>33040-0209-94</t>
  </si>
  <si>
    <t>R-HSIP-58(47)</t>
  </si>
  <si>
    <t>33040-1209-94</t>
  </si>
  <si>
    <t>33040-3209-94</t>
  </si>
  <si>
    <t>47LPLM-F0-100</t>
  </si>
  <si>
    <t>STP-M/HIP-131(43)</t>
  </si>
  <si>
    <t>47039-1243-54</t>
  </si>
  <si>
    <t>Powell Chapel Road</t>
  </si>
  <si>
    <t>00869</t>
  </si>
  <si>
    <t>Powell Chapel Road, Bridge over Hatchie River, LM 7.92 (IA)</t>
  </si>
  <si>
    <t>35S80810009</t>
  </si>
  <si>
    <t>35455-0416-04</t>
  </si>
  <si>
    <t>35946-0409-94</t>
  </si>
  <si>
    <t>BRZ-3500(43)</t>
  </si>
  <si>
    <t>35455-1416-04</t>
  </si>
  <si>
    <t>47006-0159-94</t>
  </si>
  <si>
    <t>PHSIP-I-75-3(171)</t>
  </si>
  <si>
    <t>47006-1159-94</t>
  </si>
  <si>
    <t>47006-3159-94</t>
  </si>
  <si>
    <t>13004-0215-94</t>
  </si>
  <si>
    <t>PHSIP/HSIP-33(119)</t>
  </si>
  <si>
    <t>13004-1215-94</t>
  </si>
  <si>
    <t>13004-2215-94</t>
  </si>
  <si>
    <t>Intersection at Commerce Boulevard in Morristown</t>
  </si>
  <si>
    <t>Modify the median and install left-turn lane eastbound and extend Westbound left-turn lane   Remove Concrete Channelizing Islands on Commerce   Construct SB access to intersection from Commercial Site   Install Traffic Signal</t>
  </si>
  <si>
    <t>32004-0224-94</t>
  </si>
  <si>
    <t>HSIP/PHSIP-34(105)</t>
  </si>
  <si>
    <t>32004-1224-94</t>
  </si>
  <si>
    <t>32004-2226-94</t>
  </si>
  <si>
    <t>32004-3226-94</t>
  </si>
  <si>
    <t>SR-76 Intersection at South Gateway Plaza Boulevard (Park and Ride Facility)</t>
  </si>
  <si>
    <t>Construct new Park and Ride Facility serving the Clarksville area including improvements of left turn lanes and signalization on SR-76 and S Gateway Plaza Blvd/Hornbuckle Rd.</t>
  </si>
  <si>
    <t>63950-1679-04</t>
  </si>
  <si>
    <t>CNQ018</t>
  </si>
  <si>
    <t>63950-2679-04</t>
  </si>
  <si>
    <t>63950-3679-04</t>
  </si>
  <si>
    <t>47008-0155-94</t>
  </si>
  <si>
    <t>HSIP-I-640-7(172)</t>
  </si>
  <si>
    <t>47008-1155-94</t>
  </si>
  <si>
    <t>47008-3155-94</t>
  </si>
  <si>
    <t>Winfield Dunn Parkway/Snyder Road, From North of Lenz Drive to Near Hardin Road in Sevierville</t>
  </si>
  <si>
    <t>78046-0502-04</t>
  </si>
  <si>
    <t>CNS013</t>
  </si>
  <si>
    <t>78046-3502-04</t>
  </si>
  <si>
    <t>98034-4299-04</t>
  </si>
  <si>
    <t>From I-840 to SR-26 (US-70, Exit 239) (IA)</t>
  </si>
  <si>
    <t>95100-0110-04</t>
  </si>
  <si>
    <t>Intersection at Denso Drive and Milton Road in Athens</t>
  </si>
  <si>
    <t>Intersection Improvement</t>
  </si>
  <si>
    <t>54005-1238-04</t>
  </si>
  <si>
    <t>CNR037</t>
  </si>
  <si>
    <t>54005-2238-04</t>
  </si>
  <si>
    <t>54005-3238-04</t>
  </si>
  <si>
    <t>M15OAHQ_C89SR_DRAIN_DITCH LM 7.82</t>
  </si>
  <si>
    <t>Replace driveway drainage pipe at LM 7.82 RT</t>
  </si>
  <si>
    <t>89001-4234-04</t>
  </si>
  <si>
    <t>36SAB1-S3-003</t>
  </si>
  <si>
    <t>Salem Road</t>
  </si>
  <si>
    <t>0A118</t>
  </si>
  <si>
    <t>Salem Road, Bridge over Branch Creek, LM 1.05 (IA)</t>
  </si>
  <si>
    <t>840A1180001</t>
  </si>
  <si>
    <t>84LPLM-F0-050</t>
  </si>
  <si>
    <t>BRZ-8400(81)</t>
  </si>
  <si>
    <t>84LPLM-F1-051</t>
  </si>
  <si>
    <t>84LPLM-F3-053</t>
  </si>
  <si>
    <t>Southbound Welcome Center Exit Ramp (Includes 1,500 feet into Kentucky)</t>
  </si>
  <si>
    <t>Install a SB decleration lane and warning signs.</t>
  </si>
  <si>
    <t>07100-0145-94</t>
  </si>
  <si>
    <t>NH-SIP-I-75-3(172)</t>
  </si>
  <si>
    <t>CNS930</t>
  </si>
  <si>
    <t>07100-1145-94</t>
  </si>
  <si>
    <t>07100-3145-94</t>
  </si>
  <si>
    <t>Intersections at Belmont Avenue and Englewood Avenue in Mt. Carmel</t>
  </si>
  <si>
    <t>Install traffic signal @ Englewood Ave. with advanced warning flashing beacons, and at Belmont Ave. a proposed median relocation and extension of left turn lane and coordinate for traffic operations.</t>
  </si>
  <si>
    <t>37070-0233-94</t>
  </si>
  <si>
    <t>HSIP-1(351)</t>
  </si>
  <si>
    <t>CNS347</t>
  </si>
  <si>
    <t>37070-1233-94</t>
  </si>
  <si>
    <t>37070-3233-94</t>
  </si>
  <si>
    <t>45026-0244-94</t>
  </si>
  <si>
    <t>HSIP-34(106)</t>
  </si>
  <si>
    <t>45006-1244-94</t>
  </si>
  <si>
    <t>45006-2244-94</t>
  </si>
  <si>
    <t>From Charles Smith Street  to Witherington Drive</t>
  </si>
  <si>
    <t>Ramp Improvements (SIA)</t>
  </si>
  <si>
    <t>84102-0213-14</t>
  </si>
  <si>
    <t>NH-SIP-3(136)</t>
  </si>
  <si>
    <t>CNS274</t>
  </si>
  <si>
    <t>84102-4215-04</t>
  </si>
  <si>
    <t>84102-1213-04</t>
  </si>
  <si>
    <t>84102-3213-04</t>
  </si>
  <si>
    <t xml:space="preserve">SR-354 </t>
  </si>
  <si>
    <t>Intersection at Bugaboo Springs Rd, LM 1.887</t>
  </si>
  <si>
    <t>Widen SR-354 to allow for left turn lane and the departure taper to be constructed, install warning signage, and stripe the pavement markings.</t>
  </si>
  <si>
    <t>90020-0225-94</t>
  </si>
  <si>
    <t>STP-SIP-354(11)</t>
  </si>
  <si>
    <t>CNT268</t>
  </si>
  <si>
    <t>90020-1225-94</t>
  </si>
  <si>
    <t>90020-3225-94</t>
  </si>
  <si>
    <t>Spring Creek Rd</t>
  </si>
  <si>
    <t>0A488</t>
  </si>
  <si>
    <t>BG A488-1.97, Spring Creek Rd over Spring Creek bridge</t>
  </si>
  <si>
    <t>540A4880001</t>
  </si>
  <si>
    <t>54SAB1-S3-002</t>
  </si>
  <si>
    <t>Bridge over Harrington Creek, LM 3.28 in Bartlett</t>
  </si>
  <si>
    <t>79002040007</t>
  </si>
  <si>
    <t>79045-4229-04</t>
  </si>
  <si>
    <t>79045-4228-04</t>
  </si>
  <si>
    <t>05762</t>
  </si>
  <si>
    <t>Oak Hill Road, From Rickman Road to near SR-111</t>
  </si>
  <si>
    <t>Widening existing Road to two 12' lanes</t>
  </si>
  <si>
    <t>67026-1406-04</t>
  </si>
  <si>
    <t>CNT017</t>
  </si>
  <si>
    <t>67026-2406-04</t>
  </si>
  <si>
    <t>67026-3406-04</t>
  </si>
  <si>
    <t>33003-0165-94</t>
  </si>
  <si>
    <t>HSIP-I-24-3(94)</t>
  </si>
  <si>
    <t>Bridge over Rockhouse Creek, LM 9.08</t>
  </si>
  <si>
    <t>51SR0480007</t>
  </si>
  <si>
    <t>51003-0218-94</t>
  </si>
  <si>
    <t>BR-STP-48(60)</t>
  </si>
  <si>
    <t>51003-4216-04</t>
  </si>
  <si>
    <t>SR-56, Bridge over North Fork Branch, LM 20.95; and SR-262, Bridge over Wartrace Creek, LM 1.00</t>
  </si>
  <si>
    <t>44S62920007, 44SR0560017</t>
  </si>
  <si>
    <t>44945-4287-04</t>
  </si>
  <si>
    <t>CNQ049</t>
  </si>
  <si>
    <t>Valentine Freeze - White Co. Disaster Recovery 2015 - Various SR's</t>
  </si>
  <si>
    <t>Vegetative Debris Removal and Disposal on Various SR's</t>
  </si>
  <si>
    <t>93945-4273-04</t>
  </si>
  <si>
    <t>47012-4255-04</t>
  </si>
  <si>
    <t>47012-4252-04</t>
  </si>
  <si>
    <t>Sledge Rd</t>
  </si>
  <si>
    <t>01463</t>
  </si>
  <si>
    <t>BG 1463-0.70, Sledge Rd over Big Creek Rd v SA 7924</t>
  </si>
  <si>
    <t>79014630001</t>
  </si>
  <si>
    <t>79SAB1-S3-002</t>
  </si>
  <si>
    <t>M16CMHQ_C86I_SPCUNICOI</t>
  </si>
  <si>
    <t>86CMA1-M3-005</t>
  </si>
  <si>
    <t>M16CMHQ_C82SR_SPCKINGSPORT</t>
  </si>
  <si>
    <t>82CMA1-M3-005</t>
  </si>
  <si>
    <t>UTSI Road</t>
  </si>
  <si>
    <t>0B001</t>
  </si>
  <si>
    <t>UTSI Road providing access to the Dept of the Air Force, Arnold Engineering Development Center (AEDC)</t>
  </si>
  <si>
    <t>Resuface and widening of UTSI Road from Tullahoma Highway to Wattendorf Memorial Highway to accommodate new bike lanes</t>
  </si>
  <si>
    <t>26LPLM-F0-022</t>
  </si>
  <si>
    <t>TN-FLAP(6)</t>
  </si>
  <si>
    <t>26LPLM-F1-023</t>
  </si>
  <si>
    <t>26LPLM-F3-024</t>
  </si>
  <si>
    <t>From the Marion County Line to SR-56</t>
  </si>
  <si>
    <t>Project involves resurfacing, signs, and striping.</t>
  </si>
  <si>
    <t>Cape Seal (Scrub Seal w/ Micro@ 24#)</t>
  </si>
  <si>
    <t>31006-3233-94</t>
  </si>
  <si>
    <t>HSIP-108(98)</t>
  </si>
  <si>
    <t>CNQ044, CNQ044</t>
  </si>
  <si>
    <t>31006-4233-04</t>
  </si>
  <si>
    <t>Intersection at SR-170</t>
  </si>
  <si>
    <t>Geometric improvements and signal modifications</t>
  </si>
  <si>
    <t>01003-0235-94</t>
  </si>
  <si>
    <t>STP-SIP-9(86)</t>
  </si>
  <si>
    <t>CNT002</t>
  </si>
  <si>
    <t>01003-1235-94</t>
  </si>
  <si>
    <t>01003-2235-94</t>
  </si>
  <si>
    <t>01003-3235-94</t>
  </si>
  <si>
    <t>Salem Street</t>
  </si>
  <si>
    <t>0B112</t>
  </si>
  <si>
    <t>Salem Street, Bridge over Roe Creek at LM 0.68 (IA)</t>
  </si>
  <si>
    <t>27015850001</t>
  </si>
  <si>
    <t>27946-0406-94</t>
  </si>
  <si>
    <t>BRZ-2700(60)</t>
  </si>
  <si>
    <t>27946-1406-94</t>
  </si>
  <si>
    <t>31007-4237-04</t>
  </si>
  <si>
    <t>03899</t>
  </si>
  <si>
    <t>Fort Robinson Drive, Bridge over Dry Hollow, LM 0.39 in Kingsport (IA)</t>
  </si>
  <si>
    <t>Fort Robinson Drive, Bridge over Dry Hollow, LM 0.39 in Kingsport-Bridge Replacement</t>
  </si>
  <si>
    <t>820A0700001</t>
  </si>
  <si>
    <t>82956-0590-94</t>
  </si>
  <si>
    <t>BRZ-9108(47)</t>
  </si>
  <si>
    <t>82956-1590-94</t>
  </si>
  <si>
    <t>Bridge over Flynn's Creek, LM 7.84</t>
  </si>
  <si>
    <t>44SR0530003</t>
  </si>
  <si>
    <t>44001-4234-04</t>
  </si>
  <si>
    <t>CNT031</t>
  </si>
  <si>
    <t>Intersection at North Watt Road and South Watt Road in Farragut</t>
  </si>
  <si>
    <t>Create a right-turn lane on North Watt Road. Remove channelizing islands and shorten the width of the intersection. Add sidewalks and crosswalks with ADA ramps along intersection. Install 2 signal poles with mast arms and 2 dedicated pedestrian signal poles. Install video/radar detection for signal with led signal heads and black plates.from LM 0.00 to LM 0.40; North Watt Road (LR 01248) from LM 0.0 to LM 0.15; and South Watt Road (LR 0E159) from LM 0.0 to LM 0.15.</t>
  </si>
  <si>
    <t>47956-1227-04</t>
  </si>
  <si>
    <t>CNV902</t>
  </si>
  <si>
    <t>47956-2227-04</t>
  </si>
  <si>
    <t>47956-3227-94</t>
  </si>
  <si>
    <t>STP-SIP/M-1(353)</t>
  </si>
  <si>
    <t>70455-0418-04</t>
  </si>
  <si>
    <t>70455-1418-04</t>
  </si>
  <si>
    <t>56003-0261-94</t>
  </si>
  <si>
    <t>HSIP-52(78)</t>
  </si>
  <si>
    <t>56003-1261-94</t>
  </si>
  <si>
    <t>56003-2261-94</t>
  </si>
  <si>
    <t>56003-3261-94</t>
  </si>
  <si>
    <t>60004-4283-04</t>
  </si>
  <si>
    <t>60004-4282-04</t>
  </si>
  <si>
    <t>Raleigh-Millington Rd</t>
  </si>
  <si>
    <t>00803</t>
  </si>
  <si>
    <t>Raleigh Millington Road, Bridge over Big Creek in Millington</t>
  </si>
  <si>
    <t>Replace existing 174 foot, five span dual bridges over Big Creek. Project will consist of new 5 lane bridge with sidewalks and bridge approaches.</t>
  </si>
  <si>
    <t>79008030003</t>
  </si>
  <si>
    <t>79LPLM-F0-451</t>
  </si>
  <si>
    <t>STP/HIP-M-803(10)</t>
  </si>
  <si>
    <t>79LPLM-F1-452</t>
  </si>
  <si>
    <t>79LPLM-F2-453</t>
  </si>
  <si>
    <t>79LPLM-F3-454</t>
  </si>
  <si>
    <t>10003-3270-94</t>
  </si>
  <si>
    <t>STP/HSIP-37(24)</t>
  </si>
  <si>
    <t>10003-4272-04</t>
  </si>
  <si>
    <t>10003-8270-14</t>
  </si>
  <si>
    <t xml:space="preserve">SR-455 </t>
  </si>
  <si>
    <t>From 1,500 ft south of SR-49 to SR-49</t>
  </si>
  <si>
    <t>A.O. Smith Project-TDOT will be transferring jurisdiction of SR-455 from intersection of SR-455 and SR-49 travelling SE past A.O. Smith Facility to intersection of SR-12 and SR-455 to the local government. The city/county will assume full responsibility, including maintenance for this portion of SR-455.mgh</t>
  </si>
  <si>
    <t>11049-1202-04</t>
  </si>
  <si>
    <t>CNU323</t>
  </si>
  <si>
    <t>11049-2202-04</t>
  </si>
  <si>
    <t>11049-3202-04</t>
  </si>
  <si>
    <t>Old State Route 22</t>
  </si>
  <si>
    <t>Old SR-22, Bridge over the Middle Fork of the Obion River, LM 10.31 (IA)</t>
  </si>
  <si>
    <t>92008590011</t>
  </si>
  <si>
    <t>92SAB1-S3-002</t>
  </si>
  <si>
    <t>Dossett Lane, Bridge over CSX Railroad, LM 0.26 in LaFollette (IA)</t>
  </si>
  <si>
    <t>Dossett Lane, Bridge over CSX Railroad, LM 0.26 in LaFollette - Construct New Bridge</t>
  </si>
  <si>
    <t>Bridge-New Construction</t>
  </si>
  <si>
    <t>070B0010001</t>
  </si>
  <si>
    <t>07LPLM-F0-030</t>
  </si>
  <si>
    <t>BRZ-9110(14)</t>
  </si>
  <si>
    <t>07LPLM-F1-031</t>
  </si>
  <si>
    <t>07LPLM-F2-032</t>
  </si>
  <si>
    <t>0A848</t>
  </si>
  <si>
    <t>Industrial Access Road serving Oakcrest Lumber</t>
  </si>
  <si>
    <t>widen Country Path Road to standard SIA From SR-9 to the entrance of Oakcrest Lumber</t>
  </si>
  <si>
    <t>15946-1430-04</t>
  </si>
  <si>
    <t>CNT005</t>
  </si>
  <si>
    <t>15946-2434-04</t>
  </si>
  <si>
    <t>15946-3430-04</t>
  </si>
  <si>
    <t>Bridges over Branch, LM 15.39</t>
  </si>
  <si>
    <t>66SR0030015, 66SR0030016</t>
  </si>
  <si>
    <t>66001-4283-04</t>
  </si>
  <si>
    <t>Bridge on Hyndsver Road (03031) over SR-22, LM 1.82 in Martin</t>
  </si>
  <si>
    <t>92SR0220039</t>
  </si>
  <si>
    <t>92137-4224-04</t>
  </si>
  <si>
    <t>CNS290</t>
  </si>
  <si>
    <t>Bridge over Branch, LM 4.34</t>
  </si>
  <si>
    <t>35SR100003</t>
  </si>
  <si>
    <t>35007-4223-04</t>
  </si>
  <si>
    <t>CNR268</t>
  </si>
  <si>
    <t>Bridge over Branch, LM 2.28</t>
  </si>
  <si>
    <t>57S81960003</t>
  </si>
  <si>
    <t>57039-4229-04</t>
  </si>
  <si>
    <t>M19LTHQ_SWI_ERM  - Statewide Emergency Reference Marker Replacement</t>
  </si>
  <si>
    <t>99112-4153-04</t>
  </si>
  <si>
    <t>CNT119</t>
  </si>
  <si>
    <t>99113-4172-04</t>
  </si>
  <si>
    <t>79LPLM-F1-464</t>
  </si>
  <si>
    <t>CM-9409(200)</t>
  </si>
  <si>
    <t>79LPLM-F3-465</t>
  </si>
  <si>
    <t>0D533</t>
  </si>
  <si>
    <t>Industrial Access Serving Bristol Metals 2015</t>
  </si>
  <si>
    <t>extend Partnership Park Road approximately 1550'</t>
  </si>
  <si>
    <t>82953-1533-04</t>
  </si>
  <si>
    <t>CNR251</t>
  </si>
  <si>
    <t>82953-3533-04</t>
  </si>
  <si>
    <t>05950-1540-04</t>
  </si>
  <si>
    <t>05950-2540-04</t>
  </si>
  <si>
    <t>Old Shiloh Road</t>
  </si>
  <si>
    <t>0B375</t>
  </si>
  <si>
    <t>Old Shiloh Road, Bridge over Mansker Creek, LM 0.01 in Nashville (IA)</t>
  </si>
  <si>
    <t>190B3750001</t>
  </si>
  <si>
    <t>19960-0559-94</t>
  </si>
  <si>
    <t>BRZ-9312(116)</t>
  </si>
  <si>
    <t>CNU115</t>
  </si>
  <si>
    <t>19960-1559-94</t>
  </si>
  <si>
    <t>19960-2559-94</t>
  </si>
  <si>
    <t>19960-3559-94</t>
  </si>
  <si>
    <t>Interchange modification at Hickory Hollow Parkway (IA)</t>
  </si>
  <si>
    <t>I-24 E interchange modification at Hickory Hollow Pkwy, Exit 60, includes improvements to existing I-24 and existing Hickory Hollow Pkwy.</t>
  </si>
  <si>
    <t>19002-1191-04</t>
  </si>
  <si>
    <t>CNS202</t>
  </si>
  <si>
    <t>19002-3191-44</t>
  </si>
  <si>
    <t>NH/STP-M-I-24-9(79)</t>
  </si>
  <si>
    <t>From near Goodbranch Road to near Moore County High School (IA)</t>
  </si>
  <si>
    <t>Widen from 2-lanes to a 3 lane facility.</t>
  </si>
  <si>
    <t>64005-0224-14</t>
  </si>
  <si>
    <t>STP-55(24)</t>
  </si>
  <si>
    <t>64005-0225-04</t>
  </si>
  <si>
    <t>64005-1224-14</t>
  </si>
  <si>
    <t>64005-2224-14</t>
  </si>
  <si>
    <t>(Trenton Road), From near SR-374 to near I-24 (IA)</t>
  </si>
  <si>
    <t>Widen from 2 lanes to 5 lanes along existing alignment</t>
  </si>
  <si>
    <t>63014-0206-14</t>
  </si>
  <si>
    <t>STP-48(56)</t>
  </si>
  <si>
    <t>63014-0207-04</t>
  </si>
  <si>
    <t>(Pellissippi Pkwy) Interchange at SR-62 (Oak Ridge Hwy) In Solway (IA)</t>
  </si>
  <si>
    <t>Reconstruct interchange to a Single Point Urban Interchange (SPUI) and provide connection to Solway Road</t>
  </si>
  <si>
    <t>47050-0247-14</t>
  </si>
  <si>
    <t>NH-162(12)</t>
  </si>
  <si>
    <t>41009-0209-94</t>
  </si>
  <si>
    <t>STP-100(84)</t>
  </si>
  <si>
    <t>41009-1209-04</t>
  </si>
  <si>
    <t>41009-3209-04</t>
  </si>
  <si>
    <t>25043-0211-14</t>
  </si>
  <si>
    <t>NH-28(65)</t>
  </si>
  <si>
    <t>25043-0212-04</t>
  </si>
  <si>
    <t>69001-0220-14</t>
  </si>
  <si>
    <t>25043-1211-14</t>
  </si>
  <si>
    <t>69001-1220-14</t>
  </si>
  <si>
    <t>33005-0179-44</t>
  </si>
  <si>
    <t>NH-I-75-1(144)</t>
  </si>
  <si>
    <t>33005-0184-04</t>
  </si>
  <si>
    <t>33005-1179-44</t>
  </si>
  <si>
    <t>33005-2179-44</t>
  </si>
  <si>
    <t>Industrial Access Support serving Anderson Grain Group, LM 7.66 to LM 8.175</t>
  </si>
  <si>
    <t>Lengthen and Install Accel/Decel Lane and Widen</t>
  </si>
  <si>
    <t>27001-0242-14</t>
  </si>
  <si>
    <t>NH-5(104)</t>
  </si>
  <si>
    <t>CNT008</t>
  </si>
  <si>
    <t>27001-1242-14</t>
  </si>
  <si>
    <t>27001-2242-14</t>
  </si>
  <si>
    <t>27001-3242-14</t>
  </si>
  <si>
    <t>Bridge Over Pickwick Dam (IA)</t>
  </si>
  <si>
    <t>36SR1280001</t>
  </si>
  <si>
    <t>36010-0227-94</t>
  </si>
  <si>
    <t>BH-STP-128(29)</t>
  </si>
  <si>
    <t>Bridge over Bee Creek, LM 8.98</t>
  </si>
  <si>
    <t>04S42530005</t>
  </si>
  <si>
    <t>04005-4208-04</t>
  </si>
  <si>
    <t>CNS266</t>
  </si>
  <si>
    <t>(Navy Road), From SR-3 (US-51) to Veterans Parkway in Millington</t>
  </si>
  <si>
    <t>Project includes the construction of additional medians, paved crosswalks, sidewalk improvements, streetscape improvements and the realignment of the intersection of Navy Road and Easley Street. Will include shared bicycle and automobile facilities. Parent PIN covers NEPA and Design work only.</t>
  </si>
  <si>
    <t>79LPLM-F0-468</t>
  </si>
  <si>
    <t>STP-M-205(27)</t>
  </si>
  <si>
    <t>79LPLM-F1-469</t>
  </si>
  <si>
    <t>(Navy Road), From Church Street to Veterans Parkway</t>
  </si>
  <si>
    <t>Project includes the construction of additional medians, paved crosswalks, sidewalk improvements, streetscape improvements and the realignment of the intersection of Navy Road and Easley Street. Will include shared bicycle and automobile facilities. This is the second of two construction phases, this phase being more ROW intensive.</t>
  </si>
  <si>
    <t>79LPLM-F2-654</t>
  </si>
  <si>
    <t>STP-M-205(31)</t>
  </si>
  <si>
    <t>05LPLM-F0-045</t>
  </si>
  <si>
    <t>STP/HIP-M-9112(20)</t>
  </si>
  <si>
    <t>05LPLM-F1-046</t>
  </si>
  <si>
    <t>05LPLM-F2-047</t>
  </si>
  <si>
    <t>05LPLM-F3-048</t>
  </si>
  <si>
    <t xml:space="preserve">SR-152 </t>
  </si>
  <si>
    <t>Bridge over I-40, LM 7.83</t>
  </si>
  <si>
    <t>57018-4213-04</t>
  </si>
  <si>
    <t>58950-1508-04</t>
  </si>
  <si>
    <t>58950-3508-04</t>
  </si>
  <si>
    <t>89016-1216-04</t>
  </si>
  <si>
    <t>89016-2216-04</t>
  </si>
  <si>
    <t>Bridge (RL) over North Fork Forked Deer River, LM 4.80</t>
  </si>
  <si>
    <t>23SR0200035</t>
  </si>
  <si>
    <t>23083-4224-04</t>
  </si>
  <si>
    <t>Hawkins Rd</t>
  </si>
  <si>
    <t>2066</t>
  </si>
  <si>
    <t>BG 2066-1.51, Hawkins Road bridge over Branch</t>
  </si>
  <si>
    <t>56SAB1-S3-005</t>
  </si>
  <si>
    <t>(S. Lowry Street) at Sam Griffin Road to serve Nissan Supplier Park in Smyrna</t>
  </si>
  <si>
    <t>Signal modification, extend WB right turn lane on SR-1. Provide additional left turn on Sam Griffin.</t>
  </si>
  <si>
    <t>75002-1289-04</t>
  </si>
  <si>
    <t>CNS212</t>
  </si>
  <si>
    <t>75002-2289-04</t>
  </si>
  <si>
    <t>75002-3291-04</t>
  </si>
  <si>
    <t>Rocky Point Road</t>
  </si>
  <si>
    <t>0A305</t>
  </si>
  <si>
    <t>Rocky Point Road (0A305), Bridge over I-40, LM 9.31</t>
  </si>
  <si>
    <t>71I00400045</t>
  </si>
  <si>
    <t>71100-4121-04</t>
  </si>
  <si>
    <t>CNS355</t>
  </si>
  <si>
    <t>Rocky Point Road (0A305), Bridge over I-40, LM 10.08</t>
  </si>
  <si>
    <t>71I00400047</t>
  </si>
  <si>
    <t>71100-4122-04</t>
  </si>
  <si>
    <t>18100-4150-04</t>
  </si>
  <si>
    <t>Wright Ridge Road</t>
  </si>
  <si>
    <t>Wright Ridge Road From Natchez Trace Parkway to Little Cypress Road</t>
  </si>
  <si>
    <t>Resurfacing and widening of Wright Ridge Road for the accommodation of wider traffic lanes to improve safety.  The roadway resurfacing will consist of 22' new double bituminous mix asphalt.</t>
  </si>
  <si>
    <t>91LPLM-F1-010</t>
  </si>
  <si>
    <t>TN-FLAP(21)</t>
  </si>
  <si>
    <t>91LPLM-F3-012</t>
  </si>
  <si>
    <t>(Mooresville Highway), Bridge over Bear Creek, LM 0.06</t>
  </si>
  <si>
    <t>59SR0502001</t>
  </si>
  <si>
    <t>59007-0217-94</t>
  </si>
  <si>
    <t>BR-STP-373(14)</t>
  </si>
  <si>
    <t>59007-4215-04</t>
  </si>
  <si>
    <t>Elkhorn Nobles Road from Elkhorn Road to Bobcat Den Road; and Bobcat Den Road from Elkhorn Nobles Road to Swamp Creek Road</t>
  </si>
  <si>
    <t>Elevating sections of Bobcat Den Road, adding ditches and culverts to divert water, constructing shoulders, resurfacing damaged section and new striping.</t>
  </si>
  <si>
    <t>40LPLM-F0-015</t>
  </si>
  <si>
    <t>TN-FLAP(15)</t>
  </si>
  <si>
    <t>40LPLM-F1-016</t>
  </si>
  <si>
    <t>40LPLM-F3-017</t>
  </si>
  <si>
    <t>Elkhorn Nobles Road, from Elkhorn Road to east of Elkhorn Lane</t>
  </si>
  <si>
    <t>Roadway repair and resurfacing, stripping, signage, establishing ditches and additional culverts, replacing existing nonfunctioning culverts, and establishing two-foot wide shoulders.</t>
  </si>
  <si>
    <t>40LPLM-F1-030</t>
  </si>
  <si>
    <t>TN-FLAP(44)</t>
  </si>
  <si>
    <t>79LPLM-F0-497</t>
  </si>
  <si>
    <t>TN-FLAP(10)</t>
  </si>
  <si>
    <t>79LPLM-F1-487</t>
  </si>
  <si>
    <t>79LPLM-F2-488</t>
  </si>
  <si>
    <t>79LPLM-F3-489</t>
  </si>
  <si>
    <t>Old SR-42</t>
  </si>
  <si>
    <t>0A966</t>
  </si>
  <si>
    <t>Roberts-Matthews Highway, Bridge over Falling Water River, LM 6.34 (IA)</t>
  </si>
  <si>
    <t>Replace Roberts-Matthews Highway, Bridge over Falling Water River, LM 6.34</t>
  </si>
  <si>
    <t>93SR0420003</t>
  </si>
  <si>
    <t>93LPLM-F0-017</t>
  </si>
  <si>
    <t>BRZ-9204(13)</t>
  </si>
  <si>
    <t>93LPLM-F1-018</t>
  </si>
  <si>
    <t>93LPLM-F3-020</t>
  </si>
  <si>
    <t>From South of Holbert Creek Bridge To Kentucky State Line</t>
  </si>
  <si>
    <t>Cold Plane @ 1.25" &amp; "CS" Mix @ 85#/sy - Shuttle Buggy; Project involves signs, pavement marking, guardrail, lights, and resurfacing.</t>
  </si>
  <si>
    <t>Mill &amp; 411TLD</t>
  </si>
  <si>
    <t>69001-3219-94</t>
  </si>
  <si>
    <t>R-NH/HSIP-28(61)</t>
  </si>
  <si>
    <t>CNR921, CNR921</t>
  </si>
  <si>
    <t>69001-8219-14</t>
  </si>
  <si>
    <t>82LPLM-F0-068</t>
  </si>
  <si>
    <t>STP-M/HIP-9108(48)</t>
  </si>
  <si>
    <t>82LPLM-F1-069</t>
  </si>
  <si>
    <t>82LPLM-F2-070</t>
  </si>
  <si>
    <t>82LPLM-F3-071</t>
  </si>
  <si>
    <t>James Avenue</t>
  </si>
  <si>
    <t>0A891</t>
  </si>
  <si>
    <t>James Avenue, From College Street to SR-3 (US-51)</t>
  </si>
  <si>
    <t>James Ave, From South College Street to SR-3.  Install new sidewalks, curb and gutter, drainage improvements, striping, signage, crosswalks, curb ramps, asphalt resurfacing, roadway repair and lighting upgrades along the project route.</t>
  </si>
  <si>
    <t>84LPLM-F0-034</t>
  </si>
  <si>
    <t>STP-M-9403(8)</t>
  </si>
  <si>
    <t>84LPLM-F1-035</t>
  </si>
  <si>
    <t>84LPLM-F2-036</t>
  </si>
  <si>
    <t>Bridges over SR-29, LM 0.02 and SR-29 (SBL), LM 0.15</t>
  </si>
  <si>
    <t>33SR0290095, 33SR0290097</t>
  </si>
  <si>
    <t>33156-4218-04</t>
  </si>
  <si>
    <t>CNT096</t>
  </si>
  <si>
    <t>83LPLM-S0-103</t>
  </si>
  <si>
    <t>83LPLM-S1-104</t>
  </si>
  <si>
    <t>83LPLM-S2-105</t>
  </si>
  <si>
    <t>Hacks Cross Road</t>
  </si>
  <si>
    <t>04183</t>
  </si>
  <si>
    <t>Hacks Cross Road, From Stateline Road to SR-175 (Shelby Drive)</t>
  </si>
  <si>
    <t>Project will widen a 1.8 mile segment from two to seven lanes, eliminating an existing bottleneck between Shelby Drive and the Mississippi state line, where Hacks Cross Road has been previously widened.</t>
  </si>
  <si>
    <t>79LPLM-F1-516</t>
  </si>
  <si>
    <t>STP-M-9409(209)</t>
  </si>
  <si>
    <t>79LPLM-F2-517</t>
  </si>
  <si>
    <t>11455-0513-04</t>
  </si>
  <si>
    <t>11455-1513-04</t>
  </si>
  <si>
    <t>11455-2513-04</t>
  </si>
  <si>
    <t>11455-3513-04</t>
  </si>
  <si>
    <t>Shellmound Rd</t>
  </si>
  <si>
    <t>02161</t>
  </si>
  <si>
    <t>BG 2161-0.03  Shellmound Rd bridge over Branch</t>
  </si>
  <si>
    <t>58021610001</t>
  </si>
  <si>
    <t>58SAB1-S3-002</t>
  </si>
  <si>
    <t>0B075</t>
  </si>
  <si>
    <t>(Saturn Parkway Extension) From SR-6 to SR-247; SR-247, From Cleburne Rd to Town Center Pkwy; and SR-6, Intersection at Stephen P Yokich Pkwy</t>
  </si>
  <si>
    <t>Extend SR-396 to SR-247 (Beechcroft Road) as a super 2-lane Road, widen SR-247 to a 3-lane curb and gutter road including a bridge over CSX RR, improve intersection turn lanes and radii</t>
  </si>
  <si>
    <t>60100-1209-04</t>
  </si>
  <si>
    <t>DB1601, DB1601, DB1601</t>
  </si>
  <si>
    <t>60100-1209-14</t>
  </si>
  <si>
    <t>STP-396(4)</t>
  </si>
  <si>
    <t>60100-2209-14</t>
  </si>
  <si>
    <t>60100-3209-14</t>
  </si>
  <si>
    <t>Shallowford Road, From Airport Road to Jersey Pike in Chattanooga</t>
  </si>
  <si>
    <t>Widen from 2 lanes to 4 lanes with intersection improvements to include signalized intersections with left turn bays/or multi-lane roundabouts. Also to include bike/ped. facilities.</t>
  </si>
  <si>
    <t>33LPLM-F0-195</t>
  </si>
  <si>
    <t>STP-M-9202(131)</t>
  </si>
  <si>
    <t>Industrial Access Road Serving Project Lafayette</t>
  </si>
  <si>
    <t>56950-1506-04</t>
  </si>
  <si>
    <t>19LPLM-F0-140</t>
  </si>
  <si>
    <t>CM-9312(115)</t>
  </si>
  <si>
    <t>19LPLM-F1-141</t>
  </si>
  <si>
    <t>19LPLM-F3-142</t>
  </si>
  <si>
    <t>I-240, Bridges (R &amp; L)  over BNSF R/R, LM 9.25; and SR-385, Bridges over Pleasant Ridge Rd at LM 15.08 and LM 15.11</t>
  </si>
  <si>
    <t>79I02400085, 79I02400086, 79SR3850045, 79SR3850046</t>
  </si>
  <si>
    <t>79947-4137-04</t>
  </si>
  <si>
    <t>Bridge over Branch, LM 5.25</t>
  </si>
  <si>
    <t>92004-4229-04</t>
  </si>
  <si>
    <t>30011-4231-04</t>
  </si>
  <si>
    <t>(US-25W/70, Asheville Hwy), Bridge over SR-34 (Andrew Johnson Hwy), LM 13.39</t>
  </si>
  <si>
    <t>47SR0030013</t>
  </si>
  <si>
    <t>47014-4243-04</t>
  </si>
  <si>
    <t>CNS265</t>
  </si>
  <si>
    <t>54LPLM-F0-024</t>
  </si>
  <si>
    <t>STP-M-9201(15)</t>
  </si>
  <si>
    <t>54LPLM-F1-025</t>
  </si>
  <si>
    <t>54LPLM-F3-026</t>
  </si>
  <si>
    <t>Hilliard Rd</t>
  </si>
  <si>
    <t>01756</t>
  </si>
  <si>
    <t>BG 1756-3.08, Hillard Rd, bridge over Burrow Creek</t>
  </si>
  <si>
    <t>09S81490003</t>
  </si>
  <si>
    <t>09SAB1-S3-003</t>
  </si>
  <si>
    <t>16003-4244-04</t>
  </si>
  <si>
    <t>16003-3246-04</t>
  </si>
  <si>
    <t>Clark Rd</t>
  </si>
  <si>
    <t>BG A317-1.16 Clark Road bridge over Stewman Creek</t>
  </si>
  <si>
    <t>20SAB1-S3-008</t>
  </si>
  <si>
    <t>Bridge over Ocoee River, LM 3.12</t>
  </si>
  <si>
    <t>70SR0400005</t>
  </si>
  <si>
    <t>70068-4209-04</t>
  </si>
  <si>
    <t>57946-1471-04</t>
  </si>
  <si>
    <t>57946-2471-04</t>
  </si>
  <si>
    <t>57946-3471-04</t>
  </si>
  <si>
    <t>(Charlotte Pike), From near Annex Road/Hillwood Boulevard to near SR-155 (White Bridge Road) (IA)</t>
  </si>
  <si>
    <t>19039-0232-04</t>
  </si>
  <si>
    <t>19039-0233-14</t>
  </si>
  <si>
    <t>NH-24(73)</t>
  </si>
  <si>
    <t>From Old Hickory Blvd to I-40 (IA)</t>
  </si>
  <si>
    <t>19039-0236-04</t>
  </si>
  <si>
    <t>16002-0214-04</t>
  </si>
  <si>
    <t>16002-0215-14</t>
  </si>
  <si>
    <t>STP-2(261)</t>
  </si>
  <si>
    <t>16002-1215-14</t>
  </si>
  <si>
    <t>Grassy Branch rd</t>
  </si>
  <si>
    <t>0A359</t>
  </si>
  <si>
    <t>Grassy Branch Rd over Middle Prong of Little Pigeon River</t>
  </si>
  <si>
    <t>780A3590001</t>
  </si>
  <si>
    <t>78945-0418-94</t>
  </si>
  <si>
    <t>BRZ-7800(64)</t>
  </si>
  <si>
    <t>50009-3223-94</t>
  </si>
  <si>
    <t>HSIP-242(160)</t>
  </si>
  <si>
    <t>50009-4223-04</t>
  </si>
  <si>
    <t>50009-3224-94</t>
  </si>
  <si>
    <t>HSIP-242(162)</t>
  </si>
  <si>
    <t>50009-4224-04</t>
  </si>
  <si>
    <t>East Main Street, From SR-365 to SR-100</t>
  </si>
  <si>
    <t>East Main Street, From SR-365 to SR-100-Resurface &amp; Safety</t>
  </si>
  <si>
    <t>12LPLM-F0-016</t>
  </si>
  <si>
    <t>STP-M-5491(2)</t>
  </si>
  <si>
    <t>12LPLM-F1-017</t>
  </si>
  <si>
    <t>12LPLM-F3-018</t>
  </si>
  <si>
    <t>79S057-F3-002</t>
  </si>
  <si>
    <t>NH/HSIP-57(88)</t>
  </si>
  <si>
    <t>79S057-F8-002</t>
  </si>
  <si>
    <t>40S140-F3-003</t>
  </si>
  <si>
    <t>HSIP-140(22)</t>
  </si>
  <si>
    <t>40S140-M8-003</t>
  </si>
  <si>
    <t>40S140-F3-004</t>
  </si>
  <si>
    <t>HSIP-140(23)</t>
  </si>
  <si>
    <t>40S140-M8-004</t>
  </si>
  <si>
    <t>48S078-F3-002</t>
  </si>
  <si>
    <t>STP/HSIP-78(28)</t>
  </si>
  <si>
    <t>CNW203, CNW203</t>
  </si>
  <si>
    <t>48S078-F8-002</t>
  </si>
  <si>
    <t>48S078-F3-003</t>
  </si>
  <si>
    <t>HSIP-78(29)</t>
  </si>
  <si>
    <t>48S078-M8-003</t>
  </si>
  <si>
    <t>23S104-F3-002</t>
  </si>
  <si>
    <t>HSIP-104(46)</t>
  </si>
  <si>
    <t>23S104-M8-002</t>
  </si>
  <si>
    <t>23S003-F8-002</t>
  </si>
  <si>
    <t>NH-3(164)</t>
  </si>
  <si>
    <t>17S088-F3-002</t>
  </si>
  <si>
    <t>STP/HSIP-88(22)</t>
  </si>
  <si>
    <t>17S088-M3-003</t>
  </si>
  <si>
    <t>17S088-F8-002</t>
  </si>
  <si>
    <t>66S183-F3-002</t>
  </si>
  <si>
    <t>HSIP-183(10)</t>
  </si>
  <si>
    <t>CNW156, CNW156</t>
  </si>
  <si>
    <t>66S183-M8-002</t>
  </si>
  <si>
    <t>70005-4211-04</t>
  </si>
  <si>
    <t>35002-3209-94</t>
  </si>
  <si>
    <t>NH/HSIP-18(35)</t>
  </si>
  <si>
    <t>35002-8209-14</t>
  </si>
  <si>
    <t>Bridge over CSX Railroad, LM 15.53 in Johnson City</t>
  </si>
  <si>
    <t>90002-4264-04</t>
  </si>
  <si>
    <t>55S005-F3-002</t>
  </si>
  <si>
    <t>NH/HSIP-5(119)</t>
  </si>
  <si>
    <t>CNW154, CNW154, CNW154</t>
  </si>
  <si>
    <t>55S005-M3-003</t>
  </si>
  <si>
    <t>55S005-F8-002</t>
  </si>
  <si>
    <t>12S201-F3-002</t>
  </si>
  <si>
    <t>HSIP-201(11)</t>
  </si>
  <si>
    <t>12S201-M8-002</t>
  </si>
  <si>
    <t xml:space="preserve">SR-178 </t>
  </si>
  <si>
    <t>From SR-3 (US-51) to Starnes Road</t>
  </si>
  <si>
    <t>PRESV - Scrub Seal &amp; 85 lbs TLD</t>
  </si>
  <si>
    <t>84012-3211-94</t>
  </si>
  <si>
    <t>STP/HSIP-178(11)</t>
  </si>
  <si>
    <t>CNS901, CNS901</t>
  </si>
  <si>
    <t>84012-8211-14</t>
  </si>
  <si>
    <t>From Wolf River to Stage Road (SR-15)</t>
  </si>
  <si>
    <t>CONV - Mill &amp; 411D</t>
  </si>
  <si>
    <t>79011-3269-94</t>
  </si>
  <si>
    <t>NH/HSIP-1(368)</t>
  </si>
  <si>
    <t>CNR189, CNR189</t>
  </si>
  <si>
    <t>79011-8269-14</t>
  </si>
  <si>
    <t>From Elvis Presley Boulevard (US-51/SR-3) to Swinnea Road</t>
  </si>
  <si>
    <t>CONV  - Mill &amp; 411D</t>
  </si>
  <si>
    <t>79040-3236-94</t>
  </si>
  <si>
    <t>NH/HSIP-175(24)</t>
  </si>
  <si>
    <t>CNR187, CNR187</t>
  </si>
  <si>
    <t>79040-8236-14</t>
  </si>
  <si>
    <t>24S059-F3-002</t>
  </si>
  <si>
    <t>STP/HSIP-59(33)</t>
  </si>
  <si>
    <t>24S059-F8-002</t>
  </si>
  <si>
    <t>From I-240 To east of Val Verde Drive</t>
  </si>
  <si>
    <t>79028-3270-94</t>
  </si>
  <si>
    <t>NH/HSIP-57(69)</t>
  </si>
  <si>
    <t>CNS074, CNS074</t>
  </si>
  <si>
    <t>79028-8270-14</t>
  </si>
  <si>
    <t>84S054-M3-003</t>
  </si>
  <si>
    <t>HSIP-54(52)</t>
  </si>
  <si>
    <t>49S019-F3-002</t>
  </si>
  <si>
    <t>HSIP-19(58)</t>
  </si>
  <si>
    <t>CNW167, CNW167, CNW167</t>
  </si>
  <si>
    <t>49S019-M3-005</t>
  </si>
  <si>
    <t>49S019-M8-002</t>
  </si>
  <si>
    <t>49S019-F3-003</t>
  </si>
  <si>
    <t>HSIP-19(59)</t>
  </si>
  <si>
    <t>49S019-M3-006</t>
  </si>
  <si>
    <t>49S019-M8-003</t>
  </si>
  <si>
    <t>24S076-F3-002</t>
  </si>
  <si>
    <t>STP/HSIP-76(120)</t>
  </si>
  <si>
    <t>24S076-F8-002</t>
  </si>
  <si>
    <t>79S004-M3-005</t>
  </si>
  <si>
    <t>NH/HSIP-4(12)</t>
  </si>
  <si>
    <t>06455-0419-04</t>
  </si>
  <si>
    <t>06455-1419-04</t>
  </si>
  <si>
    <t>06455-2419-04</t>
  </si>
  <si>
    <t>06455-3419-04</t>
  </si>
  <si>
    <t>06001-0181-44</t>
  </si>
  <si>
    <t>R-NH-I-75-1(143)</t>
  </si>
  <si>
    <t>06001-0183-04</t>
  </si>
  <si>
    <t>06001-1181-44</t>
  </si>
  <si>
    <t>06001-3181-44</t>
  </si>
  <si>
    <t>06004-0244-14</t>
  </si>
  <si>
    <t>STP-2(254)</t>
  </si>
  <si>
    <t>06004-0246-04</t>
  </si>
  <si>
    <t>06004-1244-14</t>
  </si>
  <si>
    <t>Tate Rd</t>
  </si>
  <si>
    <t>A090-0.02 Tate Rd. Bridge over Connell Creek, LM 0.02 (IA)</t>
  </si>
  <si>
    <t>080A0900001</t>
  </si>
  <si>
    <t>08SAB1-S3-014</t>
  </si>
  <si>
    <t>08SAB1-S3-013</t>
  </si>
  <si>
    <t>Curtis George Rd</t>
  </si>
  <si>
    <t>Curtis George Rd. Bridge over Wilmouth Creek, LM 0.01 (IA)</t>
  </si>
  <si>
    <t>080A3320001</t>
  </si>
  <si>
    <t>08SAB1-S3-011</t>
  </si>
  <si>
    <t>(W. Main St.), Bridge over East Fork Stones River (IA)</t>
  </si>
  <si>
    <t>08SR0010011</t>
  </si>
  <si>
    <t>08001-0253-04</t>
  </si>
  <si>
    <t>16001-0179-44</t>
  </si>
  <si>
    <t>BR-I-24-2(179)</t>
  </si>
  <si>
    <t>16455-0412-04</t>
  </si>
  <si>
    <t>16001-1179-44</t>
  </si>
  <si>
    <t>16001-2179-44</t>
  </si>
  <si>
    <t>16023-0213-94</t>
  </si>
  <si>
    <t>BR-STP-127(20)</t>
  </si>
  <si>
    <t>16023-1213-94</t>
  </si>
  <si>
    <t>16023-2213-94</t>
  </si>
  <si>
    <t>16023-3213-94</t>
  </si>
  <si>
    <t>Bridge over Obed River, LM 12.72 in Crossville (IA)</t>
  </si>
  <si>
    <t>18SR0010005</t>
  </si>
  <si>
    <t>18002-0233-94</t>
  </si>
  <si>
    <t>BR-NH-1(386)</t>
  </si>
  <si>
    <t>18002-1233-94</t>
  </si>
  <si>
    <t>18002-2233-94</t>
  </si>
  <si>
    <t>Bridge over Obed River, LM 15.37 in Crossville (IA)</t>
  </si>
  <si>
    <t>18SR0240003</t>
  </si>
  <si>
    <t>18004-0227-94</t>
  </si>
  <si>
    <t>BR-STP-24(69)</t>
  </si>
  <si>
    <t>18004-1227-94</t>
  </si>
  <si>
    <t>18004-2227-94</t>
  </si>
  <si>
    <t>Little Crab Rd</t>
  </si>
  <si>
    <t>02316</t>
  </si>
  <si>
    <t>Little Crab Rd. Bridge over Little Crab Creek, LM 9.45 (IA)</t>
  </si>
  <si>
    <t>25023160001</t>
  </si>
  <si>
    <t>25SAB1-S3-003</t>
  </si>
  <si>
    <t>25005-0227-04</t>
  </si>
  <si>
    <t>25005-0227-94</t>
  </si>
  <si>
    <t>BR-STP-85(33)</t>
  </si>
  <si>
    <t>25005-1227-94</t>
  </si>
  <si>
    <t>26455-0419-04</t>
  </si>
  <si>
    <t>26455-1419-04</t>
  </si>
  <si>
    <t>26455-2419-04</t>
  </si>
  <si>
    <t>Bridge over SR-27 (Rossville Blvd) (IA)</t>
  </si>
  <si>
    <t>33I00240035</t>
  </si>
  <si>
    <t>33I024-S0-002</t>
  </si>
  <si>
    <t>Bridge over I-24 EB / SR-2 (Broad Street) (IA)</t>
  </si>
  <si>
    <t>33I00240021</t>
  </si>
  <si>
    <t>33I024-S0-003</t>
  </si>
  <si>
    <t>Bridge over I-24 / I-24 Ramp to Central Avenue (IA)</t>
  </si>
  <si>
    <t>33I00240031</t>
  </si>
  <si>
    <t>33I024-S0-004</t>
  </si>
  <si>
    <t>Bridges at Germantown Road, LM 12.08 and Belvoir Avenue, 12.59 in East Ridge (IA)</t>
  </si>
  <si>
    <t>Replacement of Bridges on Interstate 24 at Germantown Road, LM 12.08 and Belvoir Avenue, LM 12.59. Construction Manager/General Contractor (CM/GC) Project</t>
  </si>
  <si>
    <t>33I00240055, 33I00240057</t>
  </si>
  <si>
    <t>33003-0166-44</t>
  </si>
  <si>
    <t>BR-I-24-3(97)</t>
  </si>
  <si>
    <t>CMGC03, CMGC03</t>
  </si>
  <si>
    <t>33003-1166-44</t>
  </si>
  <si>
    <t>33003-2166-44</t>
  </si>
  <si>
    <t>33003-3166-44</t>
  </si>
  <si>
    <t>33003-3167-44</t>
  </si>
  <si>
    <t>Bridge over I-24 EB &amp; WB / 0A643 (Williams Street) (IA)</t>
  </si>
  <si>
    <t>33I00240023</t>
  </si>
  <si>
    <t>33I024-S0-005</t>
  </si>
  <si>
    <t>Bridge over Southern R/R (Abandoned), LM 10.36 (IA)</t>
  </si>
  <si>
    <t>33I00240041</t>
  </si>
  <si>
    <t>33002-0176-04</t>
  </si>
  <si>
    <t>33002-0178-44</t>
  </si>
  <si>
    <t>BR-I-24-3(99)</t>
  </si>
  <si>
    <t>33002-1178-44</t>
  </si>
  <si>
    <t>From near I-59 to near US-27 (IA)</t>
  </si>
  <si>
    <t>Widen the existing facility to accommodate an additional thru lane in each direction. (Split into three sections/child PINs)</t>
  </si>
  <si>
    <t>33002-0174-44</t>
  </si>
  <si>
    <t>NH-I-24-3(95)</t>
  </si>
  <si>
    <t>33002-0175-04</t>
  </si>
  <si>
    <t>(Bonny Oaks Drive), Bridge over Chickamauga Creek (IA)</t>
  </si>
  <si>
    <t>33SR0580013</t>
  </si>
  <si>
    <t>33S017-S0-002</t>
  </si>
  <si>
    <t>33057-0228-94</t>
  </si>
  <si>
    <t>BR-STP-320(10)</t>
  </si>
  <si>
    <t>33057-1228-94</t>
  </si>
  <si>
    <t>33057-2228-94</t>
  </si>
  <si>
    <t>33057-0226-14</t>
  </si>
  <si>
    <t>STP-320(9)</t>
  </si>
  <si>
    <t>33057-0227-04</t>
  </si>
  <si>
    <t>33057-1226-14</t>
  </si>
  <si>
    <t>33057-2226-14</t>
  </si>
  <si>
    <t>33075-0223-14</t>
  </si>
  <si>
    <t>STP-321(6)</t>
  </si>
  <si>
    <t>33075-0224-04</t>
  </si>
  <si>
    <t>33075-1223-14</t>
  </si>
  <si>
    <t>03HPB1-S3-002</t>
  </si>
  <si>
    <t>33021-0231-14</t>
  </si>
  <si>
    <t>STP-8(52)</t>
  </si>
  <si>
    <t>33021-0232-04</t>
  </si>
  <si>
    <t>33021-1231-14</t>
  </si>
  <si>
    <t>33021-2231-14</t>
  </si>
  <si>
    <t>33021-1238-14</t>
  </si>
  <si>
    <t>STP-8(63)</t>
  </si>
  <si>
    <t>33021-3238-14</t>
  </si>
  <si>
    <t>06001-0182-44</t>
  </si>
  <si>
    <t>NH-I-75-1(146)</t>
  </si>
  <si>
    <t>33005-0182-44</t>
  </si>
  <si>
    <t>33005-0183-04</t>
  </si>
  <si>
    <t>06001-1182-44</t>
  </si>
  <si>
    <t>33005-1182-44</t>
  </si>
  <si>
    <t>Mt. Zion Church Rd</t>
  </si>
  <si>
    <t>Mt. Zion Church Rd. Bridge over Sulphur Creek, LM 0.08 (IA)</t>
  </si>
  <si>
    <t>03A1560001</t>
  </si>
  <si>
    <t>03SAB1-S3-002</t>
  </si>
  <si>
    <t>58455-0414-04</t>
  </si>
  <si>
    <t>58455-1414-04</t>
  </si>
  <si>
    <t>58455-2414-04</t>
  </si>
  <si>
    <t>58003-0229-14</t>
  </si>
  <si>
    <t>STP-2(255)</t>
  </si>
  <si>
    <t>58003-0230-04</t>
  </si>
  <si>
    <t>Interchange Improvements at SR-30 and SR-305 (IA)</t>
  </si>
  <si>
    <t>RAMP REALIGNMENT, INTERCONNECTING SIGNALS, SAFETY IMPROVEMENTS, AND CONSTRUCT RIGHT TURN LANES.</t>
  </si>
  <si>
    <t>54001-0184-44</t>
  </si>
  <si>
    <t>NH-I-75-1(145)</t>
  </si>
  <si>
    <t>CNU352</t>
  </si>
  <si>
    <t>54001-0185-04</t>
  </si>
  <si>
    <t>54001-1184-44</t>
  </si>
  <si>
    <t>54001-3184-44</t>
  </si>
  <si>
    <t>(Etowah Road), Bridge over Conasauga Creek, LM 13.71 (IA)</t>
  </si>
  <si>
    <t>54SR1630011</t>
  </si>
  <si>
    <t>54023-0224-04</t>
  </si>
  <si>
    <t>54010-0218-94</t>
  </si>
  <si>
    <t>BR-STP-39(14)</t>
  </si>
  <si>
    <t>54010-1218-94</t>
  </si>
  <si>
    <t>54010-2218-94</t>
  </si>
  <si>
    <t>54010-3218-94</t>
  </si>
  <si>
    <t>Big Sewee Road</t>
  </si>
  <si>
    <t>0A022</t>
  </si>
  <si>
    <t>Big Sewee Road, Bridge over Sewee Creek, LM 1.058 (IA)</t>
  </si>
  <si>
    <t>610A0220001</t>
  </si>
  <si>
    <t>61455-0418-04</t>
  </si>
  <si>
    <t>61455-0519-04</t>
  </si>
  <si>
    <t>61455-2519-04</t>
  </si>
  <si>
    <t>70008-0224-94</t>
  </si>
  <si>
    <t>BR-NH-68(55)</t>
  </si>
  <si>
    <t>70008-0227-04</t>
  </si>
  <si>
    <t>70008-1224-94</t>
  </si>
  <si>
    <t>Frazier St</t>
  </si>
  <si>
    <t>A197--0.22 Frazier St. Bridge over Charlie Creek, LM 0.21 (IA)</t>
  </si>
  <si>
    <t>030A1970001</t>
  </si>
  <si>
    <t>03SAB1-S3-004</t>
  </si>
  <si>
    <t>70008-0225-94</t>
  </si>
  <si>
    <t>BR-NH-68(56)</t>
  </si>
  <si>
    <t>70008-0226-04</t>
  </si>
  <si>
    <t>70008-1225-94</t>
  </si>
  <si>
    <t>Bridge over Ocoee River, LM 3.12 (Design Build) (IA)</t>
  </si>
  <si>
    <t>70068-0211-94</t>
  </si>
  <si>
    <t>BR-NH/APD-40(37)</t>
  </si>
  <si>
    <t>DB1802, DB1802, DB1802</t>
  </si>
  <si>
    <t>70068-1211-94</t>
  </si>
  <si>
    <t>70068-2211-94</t>
  </si>
  <si>
    <t>70068-3211-94</t>
  </si>
  <si>
    <t>04001-0237-14</t>
  </si>
  <si>
    <t>NH-28(64)</t>
  </si>
  <si>
    <t>77004-0213-14</t>
  </si>
  <si>
    <t>77004-0214-04</t>
  </si>
  <si>
    <t>02SAB1-S3-005</t>
  </si>
  <si>
    <t>88HPB1-S0-002</t>
  </si>
  <si>
    <t>88HPB1-S1-004</t>
  </si>
  <si>
    <t>88HPB1-S3-006</t>
  </si>
  <si>
    <t>Roberts-Matthews Hwy, Bridge over Post Oak Creek, LM 5.3 (IA)</t>
  </si>
  <si>
    <t>Construction of a 180-foot concrete beam  bridge with three (3) spans each sixty (60)-feet long consisting of two (2) travel lanes, eleven (11) feet wide with shoulder widths of four (4) feet and concrete parapets on Roberts-Matthews Highway over Post Oak Creek..</t>
  </si>
  <si>
    <t>93SR0420001</t>
  </si>
  <si>
    <t>93HPB1-S0-002</t>
  </si>
  <si>
    <t>Rowesville Church Rd</t>
  </si>
  <si>
    <t>A233-0.07 Rowesville Church Rd bridge over Shipman Creek, LM 0.07 (IA)</t>
  </si>
  <si>
    <t>020A2330001</t>
  </si>
  <si>
    <t>02SAB1-S3-004</t>
  </si>
  <si>
    <t>Old State Circle</t>
  </si>
  <si>
    <t>Old State Circle, Bridge over Bull Run Creek, LM 0.39 (IA)</t>
  </si>
  <si>
    <t>Remove the existing structure and roadway approaches, remove and dead end both of the existing intersections with "branch type" dead ends, provide 390 feet of new roadway connecting Old State Circle and S.R. 9 at L.M. 15.91, and add centerline striping to 1,00 feet of the existing Old State Circle and Tillery Road.</t>
  </si>
  <si>
    <t>010A2760001</t>
  </si>
  <si>
    <t>01946-0448-04</t>
  </si>
  <si>
    <t>Meadow St</t>
  </si>
  <si>
    <t>0A460</t>
  </si>
  <si>
    <t>Meadow St. Bridge over Right Fork Coal Creek, LM 0.11 (IA)</t>
  </si>
  <si>
    <t>010A4600001</t>
  </si>
  <si>
    <t>01SAB1-S3-005</t>
  </si>
  <si>
    <t>02455-0440-04</t>
  </si>
  <si>
    <t>02455-1440-04</t>
  </si>
  <si>
    <t>SR-437 EXT</t>
  </si>
  <si>
    <t>(Shelbyville Bypass), From SR-16 (US-41A) to SR-10 (US-231) (IA)</t>
  </si>
  <si>
    <t>Construct new 2-lane facility</t>
  </si>
  <si>
    <t>02437-0206-14</t>
  </si>
  <si>
    <t>NH-437(5)</t>
  </si>
  <si>
    <t>02437-0207-04</t>
  </si>
  <si>
    <t>02437-1206-14</t>
  </si>
  <si>
    <t>03001-0196-04</t>
  </si>
  <si>
    <t>03001-0197-44</t>
  </si>
  <si>
    <t>NH-I-40-2(98)</t>
  </si>
  <si>
    <t>20001-0128-44</t>
  </si>
  <si>
    <t>02007-0213-94</t>
  </si>
  <si>
    <t>BR-STP/HIP-64(26)</t>
  </si>
  <si>
    <t>02007-0214-04</t>
  </si>
  <si>
    <t>02007-1213-94</t>
  </si>
  <si>
    <t>01024-0222-04</t>
  </si>
  <si>
    <t>From SR-62 (Oak Ridge Highway) to near Melton Lake Drive (IA)</t>
  </si>
  <si>
    <t>01024-0221-14</t>
  </si>
  <si>
    <t>STP-170(13)</t>
  </si>
  <si>
    <t>From near Melton Lake Drive to SR-9 (US-25W, Clinton Highway) (IA)</t>
  </si>
  <si>
    <t>01024-0224-14</t>
  </si>
  <si>
    <t>STP-170(16)</t>
  </si>
  <si>
    <t>Bridge over North Fork Creek, LM 9.54 (IA)</t>
  </si>
  <si>
    <t>02SR0160011</t>
  </si>
  <si>
    <t>02004-0219-04</t>
  </si>
  <si>
    <t>Bridge over Brushy Creek, LM 3.98 (IA)</t>
  </si>
  <si>
    <t>01SR0610003</t>
  </si>
  <si>
    <t>01004-0247-94</t>
  </si>
  <si>
    <t>BR-STP-61(45)</t>
  </si>
  <si>
    <t>01004-1247-94</t>
  </si>
  <si>
    <t>01004-2247-94</t>
  </si>
  <si>
    <t>01003-0237-04</t>
  </si>
  <si>
    <t>01003-0246-94</t>
  </si>
  <si>
    <t>BR-STP-9(111)</t>
  </si>
  <si>
    <t>Towe String Rd</t>
  </si>
  <si>
    <t>01278</t>
  </si>
  <si>
    <t>Towe String Rd. Bridge over Private Road, LM 3.77 (IA)</t>
  </si>
  <si>
    <t>07S24480003</t>
  </si>
  <si>
    <t>07SAB1-S3-008</t>
  </si>
  <si>
    <t>From SR-249 (Luyben Hills Road) to Davidson County Line (IA)</t>
  </si>
  <si>
    <t>11003-0137-04</t>
  </si>
  <si>
    <t>11024-0235-94</t>
  </si>
  <si>
    <t>BR-STP-249(84)</t>
  </si>
  <si>
    <t>11024-1235-94</t>
  </si>
  <si>
    <t>11024-2235-94</t>
  </si>
  <si>
    <t>07SAB1-S3-006</t>
  </si>
  <si>
    <t>(Jackson Felts Road), Bridge over I-24, LM 26.02</t>
  </si>
  <si>
    <t>11I00240003</t>
  </si>
  <si>
    <t>11001-4120-04</t>
  </si>
  <si>
    <t>CNT284</t>
  </si>
  <si>
    <t>19I024-S0-003</t>
  </si>
  <si>
    <t>19106-4102-04</t>
  </si>
  <si>
    <t>From Near Anderson-Campbell County Line to Near SR-9 (Appalachian HWY.) RT. and 2425 Royal Blue Rd. Lt. (IA)</t>
  </si>
  <si>
    <t>07100-0165-04</t>
  </si>
  <si>
    <t>19I024-S0-004</t>
  </si>
  <si>
    <t>Bridge over South Fork Forked Deer River, LM 14.16 (IA)</t>
  </si>
  <si>
    <t>12SR1000011</t>
  </si>
  <si>
    <t>12007-0220-94</t>
  </si>
  <si>
    <t>BR-STP-100(81)</t>
  </si>
  <si>
    <t>12007-1220-94</t>
  </si>
  <si>
    <t>Bridge over Dry Branch, LM 16.03 (IA)</t>
  </si>
  <si>
    <t>12SR1000013</t>
  </si>
  <si>
    <t>12006-0219-94</t>
  </si>
  <si>
    <t>BR-STP-100(80)</t>
  </si>
  <si>
    <t>12006-1219-94</t>
  </si>
  <si>
    <t>12006-0221-04</t>
  </si>
  <si>
    <t>10455-0407-04</t>
  </si>
  <si>
    <t>10455-1407-04</t>
  </si>
  <si>
    <t>10455-2407-04</t>
  </si>
  <si>
    <t>Ramps at Exits 35, 40, 57, 59 and 60 (IA)</t>
  </si>
  <si>
    <t>19002-0192-04</t>
  </si>
  <si>
    <t>Interchange at SR-65 (Whites Creek Pike), Exit 35 (IA)</t>
  </si>
  <si>
    <t>Ramp Modifications</t>
  </si>
  <si>
    <t>19001-0149-44</t>
  </si>
  <si>
    <t>NH-I-24-9(95)</t>
  </si>
  <si>
    <t>Interchange at Haywood Lane, Exit 57 (IA)</t>
  </si>
  <si>
    <t>19002-0198-44</t>
  </si>
  <si>
    <t>NH-I-24-1(128)</t>
  </si>
  <si>
    <t>Interchange at SR-254 (Bell Road), Exit 59 (IA)</t>
  </si>
  <si>
    <t>19002-0199-44</t>
  </si>
  <si>
    <t>NH-I-24-1(129)</t>
  </si>
  <si>
    <t>Harding Place Interchange Re-configuration (IA)</t>
  </si>
  <si>
    <t>Harding Place Interchange Re-configuration</t>
  </si>
  <si>
    <t>19002-0196-04</t>
  </si>
  <si>
    <t>10HPB1-S0-003</t>
  </si>
  <si>
    <t>I-24/65 (East Side of Downtown Loop), From near Trinity Lane to near I-40 (IA)</t>
  </si>
  <si>
    <t>19010-0167-04</t>
  </si>
  <si>
    <t>10SAB1-S3-012</t>
  </si>
  <si>
    <t>17HPB1-S3-002</t>
  </si>
  <si>
    <t>19001-0147-04</t>
  </si>
  <si>
    <t>Warren Rd</t>
  </si>
  <si>
    <t>0A191</t>
  </si>
  <si>
    <t>Warren Rd. Bridge over Branch of Cypress Creek, LM 1.89 (IA)</t>
  </si>
  <si>
    <t>170A1910001</t>
  </si>
  <si>
    <t>17SAB1-S3-007</t>
  </si>
  <si>
    <t>Bridge over I-24, LM 21.58</t>
  </si>
  <si>
    <t>19I00240067</t>
  </si>
  <si>
    <t>19007-4150-04</t>
  </si>
  <si>
    <t>23HPB1-S0-002</t>
  </si>
  <si>
    <t>10HPB1-S0-004</t>
  </si>
  <si>
    <t>10HPB1-S0-002</t>
  </si>
  <si>
    <t>10SAB1-S3-008</t>
  </si>
  <si>
    <t>10HPB1-S0-005</t>
  </si>
  <si>
    <t>23SAB1-S3-004</t>
  </si>
  <si>
    <t>Bridge over I-40 STR 13/I-65 and I-65 Ramp, LM 16.14</t>
  </si>
  <si>
    <t>19I00400056</t>
  </si>
  <si>
    <t>19005-4168-04</t>
  </si>
  <si>
    <t>19103-0104-44</t>
  </si>
  <si>
    <t>NH-I-40-3(167)</t>
  </si>
  <si>
    <t>19103-0105-04</t>
  </si>
  <si>
    <t>From near SR-20(US 412) in Dyersburg to near Church Grove Road in Newbern (IA)</t>
  </si>
  <si>
    <t>Widen to 3-ln, with intersection improvements at Old Jones Rd. (L.M. 6.48) and Church Grove Rd. (L.M. 6.62)</t>
  </si>
  <si>
    <t>23211-0226-04</t>
  </si>
  <si>
    <t>23211-0227-14</t>
  </si>
  <si>
    <t>STP-211(14)</t>
  </si>
  <si>
    <t>10SAB1-S3-010</t>
  </si>
  <si>
    <t>Hodge Branch Rd</t>
  </si>
  <si>
    <t>0A974</t>
  </si>
  <si>
    <t>Estep Loop (Hodge Branch Road) Bridge over Stoney Creek, LM 1.61 (IA)</t>
  </si>
  <si>
    <t>100A9740001</t>
  </si>
  <si>
    <t>10SAB1-S3-011</t>
  </si>
  <si>
    <t>Honeycutt St., Bridge over Doe River, LM 0.02 (IA)</t>
  </si>
  <si>
    <t>100B0010001</t>
  </si>
  <si>
    <t>10SAB1-S3-006</t>
  </si>
  <si>
    <t>19024-0211-04</t>
  </si>
  <si>
    <t>10SAB1-S3-009</t>
  </si>
  <si>
    <t>(Gallatin Pike), Bridge over Mansker Creek, LM 22.84 (IA)</t>
  </si>
  <si>
    <t>19SR0060027</t>
  </si>
  <si>
    <t>19025-0232-94</t>
  </si>
  <si>
    <t>BR-NH-6(143)</t>
  </si>
  <si>
    <t>10016-0218-94</t>
  </si>
  <si>
    <t>BR-STP-362(11)</t>
  </si>
  <si>
    <t>10455-0408-04</t>
  </si>
  <si>
    <t>10455-1408-04</t>
  </si>
  <si>
    <t>10455-2408-04</t>
  </si>
  <si>
    <t>19S011-S0-002</t>
  </si>
  <si>
    <t>LaGrange Rd</t>
  </si>
  <si>
    <t>01442</t>
  </si>
  <si>
    <t>LaGrange Rd., Bridge over Branch, LM 9.39 (IA)</t>
  </si>
  <si>
    <t>24S81130033</t>
  </si>
  <si>
    <t>24SAB1-S3-011</t>
  </si>
  <si>
    <t>19019-0223-04</t>
  </si>
  <si>
    <t>19019-0225-94</t>
  </si>
  <si>
    <t>BR-NH-1(435)</t>
  </si>
  <si>
    <t>19019-1225-04</t>
  </si>
  <si>
    <t>19019-2225-04</t>
  </si>
  <si>
    <t>19019-3225-04</t>
  </si>
  <si>
    <t>(Broadway), Bridge over 11th Ave South and CSX R/R, LM 17.29 - AT&amp;T Asbestos Abatement</t>
  </si>
  <si>
    <t>AT&amp;T Asbestos Abatement</t>
  </si>
  <si>
    <t>19S001-S3-007</t>
  </si>
  <si>
    <t>Old Jackson Rd</t>
  </si>
  <si>
    <t>01553</t>
  </si>
  <si>
    <t>Old Jackson Rd. Bridge over Bear Creek, LM 2.97 (IA)</t>
  </si>
  <si>
    <t>24015530009</t>
  </si>
  <si>
    <t>24SAB1-S3-012</t>
  </si>
  <si>
    <t>Bridge over South Fork Sycamore Creek, LM 20.56 (IA)</t>
  </si>
  <si>
    <t>13SR0330009</t>
  </si>
  <si>
    <t>13004-0216-94</t>
  </si>
  <si>
    <t>BR-STP-33(126)</t>
  </si>
  <si>
    <t>13004-1216-94</t>
  </si>
  <si>
    <t>Tomlin Rd</t>
  </si>
  <si>
    <t>0A070</t>
  </si>
  <si>
    <t>Tomlin Rd. Bridge over Treadville Creek, LM 1.42 (IA)</t>
  </si>
  <si>
    <t>240A0700001</t>
  </si>
  <si>
    <t>24SAB1-S3-010</t>
  </si>
  <si>
    <t>0A091</t>
  </si>
  <si>
    <t>Old Jackson Rd. Bridge over Little Creek, LM 0.44 (IA)</t>
  </si>
  <si>
    <t>240A0910001</t>
  </si>
  <si>
    <t>24SAB1-S3-013</t>
  </si>
  <si>
    <t>15SAB1-S3-008</t>
  </si>
  <si>
    <t>98303-3104-44</t>
  </si>
  <si>
    <t>NH/STP-I-098-3(28)</t>
  </si>
  <si>
    <t>98302-0156-04</t>
  </si>
  <si>
    <t>19012-0165-44</t>
  </si>
  <si>
    <t>NH-I-65-3(129)</t>
  </si>
  <si>
    <t>83001-0150-44</t>
  </si>
  <si>
    <t>19012-1163-44</t>
  </si>
  <si>
    <t>83001-1146-44</t>
  </si>
  <si>
    <t>Sumner, Robertson</t>
  </si>
  <si>
    <t>From near SR-41 (US-31W) to near SR-257 (Bethel Road) (IA) Section 2</t>
  </si>
  <si>
    <t>83001-0149-44</t>
  </si>
  <si>
    <t>NH-I-65-3(131)</t>
  </si>
  <si>
    <t>83001-1149-44</t>
  </si>
  <si>
    <t>74003-0173-44</t>
  </si>
  <si>
    <t>NH-I-65-3(127)</t>
  </si>
  <si>
    <t>74003-1173-44</t>
  </si>
  <si>
    <t>74003-0174-44</t>
  </si>
  <si>
    <t>NH-I-65-3(128)</t>
  </si>
  <si>
    <t>74003-1174-44</t>
  </si>
  <si>
    <t>74003-3174-44</t>
  </si>
  <si>
    <t>15SAB1-S3-011</t>
  </si>
  <si>
    <t>Buford Ellington Road</t>
  </si>
  <si>
    <t>0A149</t>
  </si>
  <si>
    <t>Buford Ellington Road, Bridge over North Fork Creek, LM 0.29 (IA)</t>
  </si>
  <si>
    <t>240A1490001</t>
  </si>
  <si>
    <t>24455-0429-04</t>
  </si>
  <si>
    <t>24SAB1-S3-009</t>
  </si>
  <si>
    <t>22840-0108-04</t>
  </si>
  <si>
    <t>Bridge over Green Corner Road (01321), LM 21.0 (IA)</t>
  </si>
  <si>
    <t>Replace existing structure with a precast concrete arch bridge structure matching the out-to-out width of existing structure.</t>
  </si>
  <si>
    <t>15I00400037</t>
  </si>
  <si>
    <t>15100-0104-94</t>
  </si>
  <si>
    <t>BR-I-40-8(180)</t>
  </si>
  <si>
    <t>15100-0105-04</t>
  </si>
  <si>
    <t>15I040-S0-007</t>
  </si>
  <si>
    <t>28SAB1-S3-007</t>
  </si>
  <si>
    <t>New Bethlehem Road</t>
  </si>
  <si>
    <t>New Bethlehem Rd., Bridge over Branch, LM 6.36 (IA)</t>
  </si>
  <si>
    <t>27015960001</t>
  </si>
  <si>
    <t>27SAB1-S3-017</t>
  </si>
  <si>
    <t>Happy Hollow Rd</t>
  </si>
  <si>
    <t>0A029</t>
  </si>
  <si>
    <t>Happy Hollow Rd. Bridge over York Branch (IA)</t>
  </si>
  <si>
    <t>270A0290001</t>
  </si>
  <si>
    <t>27SAB1-S3-016</t>
  </si>
  <si>
    <t>(Wales Road), Bridge over Richland Creek, LM 15.81 (IA)</t>
  </si>
  <si>
    <t>28S62360003</t>
  </si>
  <si>
    <t>28018-0217-04</t>
  </si>
  <si>
    <t>(Wales Road), Bridge over Richland Creek, LM 15.81</t>
  </si>
  <si>
    <t>monitoring of bridge until it is replaced under IMPROVE Act</t>
  </si>
  <si>
    <t>28018-4216-04</t>
  </si>
  <si>
    <t>(Columbia Hwy.), Bridge over Richland Creek, LM 28.59 (IA)</t>
  </si>
  <si>
    <t>The proposed structure will be a six span Bulb Tee beam structure with a total vertical clearance of 16 feet and a length of 500 feet.</t>
  </si>
  <si>
    <t>28SR0070039</t>
  </si>
  <si>
    <t>28003-0231-04</t>
  </si>
  <si>
    <t>(Lewisburg Highway) Bridge over Pigeon Roost Creek, LM 23.38 (IA)</t>
  </si>
  <si>
    <t>28SR0110013</t>
  </si>
  <si>
    <t>28005-0217-94</t>
  </si>
  <si>
    <t>BR-STP-11(98)</t>
  </si>
  <si>
    <t>28005-1217-94</t>
  </si>
  <si>
    <t>28005-2217-94</t>
  </si>
  <si>
    <t>Bridge over Pigeon Roost Creek, LM 23.38</t>
  </si>
  <si>
    <t>28005-4215-04</t>
  </si>
  <si>
    <t>27SAB1-S3-024</t>
  </si>
  <si>
    <t>(US-25, E. Broadway), Bridge over Pigeon River, LM 6.82</t>
  </si>
  <si>
    <t>15SR0090007</t>
  </si>
  <si>
    <t>15003-4241-04</t>
  </si>
  <si>
    <t>CNT004</t>
  </si>
  <si>
    <t>Bridge over Williams Creek, LM 7.73 (IA)</t>
  </si>
  <si>
    <t>29SR1310001</t>
  </si>
  <si>
    <t>29007-0221-04</t>
  </si>
  <si>
    <t>29007-0221-94</t>
  </si>
  <si>
    <t>BR-STP-131(50)</t>
  </si>
  <si>
    <t>29007-1221-94</t>
  </si>
  <si>
    <t>29007-2221-94</t>
  </si>
  <si>
    <t>Blue Springs Pkwy</t>
  </si>
  <si>
    <t>01346</t>
  </si>
  <si>
    <t>Blue Springs Parkway, Bridge over Lick Creek, LM 0.39 (IA)</t>
  </si>
  <si>
    <t>30013460001</t>
  </si>
  <si>
    <t>30455-0420-04</t>
  </si>
  <si>
    <t>30946-0486-04</t>
  </si>
  <si>
    <t>Wildcat Lane Rd</t>
  </si>
  <si>
    <t>A254-1.46 Wildcat Lane Rd. Bridge over Locust Grove Creek (IA)</t>
  </si>
  <si>
    <t>270A2540001</t>
  </si>
  <si>
    <t>27SAB1-S3-013</t>
  </si>
  <si>
    <t>Links Mill Rd</t>
  </si>
  <si>
    <t>0A759</t>
  </si>
  <si>
    <t>Links Mill Rd. Bridge over Richland Creek (IA)</t>
  </si>
  <si>
    <t>300A7590001</t>
  </si>
  <si>
    <t>30SAB1-S3-005</t>
  </si>
  <si>
    <t>Thetford Rd</t>
  </si>
  <si>
    <t>0A349</t>
  </si>
  <si>
    <t>Thetford Rd. Bridge over Branch of Rutherford Fk. (IA)</t>
  </si>
  <si>
    <t>270A3490001</t>
  </si>
  <si>
    <t>27SAB1-S3-012</t>
  </si>
  <si>
    <t>32SAB1-S3-003</t>
  </si>
  <si>
    <t>41SAB1-S3-008</t>
  </si>
  <si>
    <t>Hamblen, Greene, Hawkins</t>
  </si>
  <si>
    <t>(Andrew Johnson Hwy.) From Steadman Rd. to I-81 (IA)</t>
  </si>
  <si>
    <t>32005-0234-04</t>
  </si>
  <si>
    <t>(Main Street), Bridge over Greasy Rock Creek, LM 11.77 (IA)</t>
  </si>
  <si>
    <t>34SR0330007</t>
  </si>
  <si>
    <t>34001-0251-04</t>
  </si>
  <si>
    <t>34001-0251-94</t>
  </si>
  <si>
    <t>BR-STP-33(128)</t>
  </si>
  <si>
    <t>34001-1251-94</t>
  </si>
  <si>
    <t>34001-2251-94</t>
  </si>
  <si>
    <t>Old Hwy 11 W</t>
  </si>
  <si>
    <t>0A005</t>
  </si>
  <si>
    <t>Old Hwy. 11 W. Bridge over Cloud Creek (IA)</t>
  </si>
  <si>
    <t>37SR0010005</t>
  </si>
  <si>
    <t>37HPB1-S0-002</t>
  </si>
  <si>
    <t>37455-0422-04</t>
  </si>
  <si>
    <t>37455-1422-04</t>
  </si>
  <si>
    <t>37455-2422-04</t>
  </si>
  <si>
    <t>Brown Rd</t>
  </si>
  <si>
    <t>0A682</t>
  </si>
  <si>
    <t>Brown Rd. Bridge over Beech Creek (IA)</t>
  </si>
  <si>
    <t>370A6820001</t>
  </si>
  <si>
    <t>37HPB1-S0-003</t>
  </si>
  <si>
    <t>41SAB1-S3-010</t>
  </si>
  <si>
    <t>Walkers Church Rd</t>
  </si>
  <si>
    <t>Walkers Church Rd. Bridge over Robertson Creek (IA)</t>
  </si>
  <si>
    <t>370A7650001</t>
  </si>
  <si>
    <t>37HPB1-S0-004</t>
  </si>
  <si>
    <t>37946-0411-04</t>
  </si>
  <si>
    <t>37455-1421-04</t>
  </si>
  <si>
    <t>37455-2421-04</t>
  </si>
  <si>
    <t>37455-3421-04</t>
  </si>
  <si>
    <t>37069-0204-04</t>
  </si>
  <si>
    <t>Bridge over Norfolk Southern Railroad, LM 6.19 (IA)</t>
  </si>
  <si>
    <t>37SR0700009</t>
  </si>
  <si>
    <t>37011-0237-94</t>
  </si>
  <si>
    <t>BR-STP-70(24)</t>
  </si>
  <si>
    <t>37011-1237-94</t>
  </si>
  <si>
    <t>37011-2237-94</t>
  </si>
  <si>
    <t>37070-0237-04</t>
  </si>
  <si>
    <t>27SAB1-S3-019</t>
  </si>
  <si>
    <t>From near SR-100 in Hickman County to near I-40 in Dickson County (IA)</t>
  </si>
  <si>
    <t>Preliminary Engineering to Widen from 3 lanes to 5 lanes</t>
  </si>
  <si>
    <t>22004-0251-14</t>
  </si>
  <si>
    <t>STP-46(31)</t>
  </si>
  <si>
    <t>22004-0252-04</t>
  </si>
  <si>
    <t>41050-0214-14</t>
  </si>
  <si>
    <t>22004-1251-14</t>
  </si>
  <si>
    <t>STP-46(40)</t>
  </si>
  <si>
    <t>41050-1214-14</t>
  </si>
  <si>
    <t>22S046-F1-003</t>
  </si>
  <si>
    <t>STP-46(41)</t>
  </si>
  <si>
    <t>Zirkle Rd</t>
  </si>
  <si>
    <t>02500</t>
  </si>
  <si>
    <t>Zirkle Rd. Bridge over Koontz Creek (IA)</t>
  </si>
  <si>
    <t>45025000001</t>
  </si>
  <si>
    <t>45SAB1-S3-003</t>
  </si>
  <si>
    <t>Bridge over Duck River, LM 30.55 (IA)</t>
  </si>
  <si>
    <t>The proposed bridge is to be a nine span concrete beam bridge with an out-to-out based on the above recommendations of forty-five feet and three inches.  The total length of the new structure will be 902 feet.  The project will extend approximately 500 feet west of the western abutment and approximately 350 feet east of the eastern abutment.</t>
  </si>
  <si>
    <t>41SR0500031</t>
  </si>
  <si>
    <t>41008-0229-04</t>
  </si>
  <si>
    <t>(Minnie Pearl Memorial Hwy.), Bridge over Duck River, LM 17.18 (IA)</t>
  </si>
  <si>
    <t>Proposed bridge is to be a four pan concrete bulb-tee beam bridge 525 feet in length at approximately ninety degree skew and an out-to-out width of 43 feet 3 inches.  The project will extend 800 feet to the west and 1375 feet to the east of the structure to tie back into the existing roadway.</t>
  </si>
  <si>
    <t>41SR0500013</t>
  </si>
  <si>
    <t>41007-0241-04</t>
  </si>
  <si>
    <t>35946-0414-04</t>
  </si>
  <si>
    <t>35946-0415-94</t>
  </si>
  <si>
    <t>BRZ-3500(46)</t>
  </si>
  <si>
    <t>02320</t>
  </si>
  <si>
    <t>Old Hwy. 64 Bridge over Branch (IA)</t>
  </si>
  <si>
    <t>35SR0150031</t>
  </si>
  <si>
    <t>35SAB1-S3-004</t>
  </si>
  <si>
    <t>(East Main Street) Bridge over Wells Creek, LM 5.87 in Erin (IA)</t>
  </si>
  <si>
    <t>42002-0213-94</t>
  </si>
  <si>
    <t>BR-STP-49(48)</t>
  </si>
  <si>
    <t>42002-1213-94</t>
  </si>
  <si>
    <t>42002-2213-94</t>
  </si>
  <si>
    <t>New Stead Dr</t>
  </si>
  <si>
    <t>Newstead Dr. Bridge over Branch (IA)</t>
  </si>
  <si>
    <t>350A1910001</t>
  </si>
  <si>
    <t>35SAB1-S3-003</t>
  </si>
  <si>
    <t>Bridge over Branch, LM 4.34 (IA)</t>
  </si>
  <si>
    <t>35SR1000003</t>
  </si>
  <si>
    <t>35007-0224-04</t>
  </si>
  <si>
    <t>45003-0132-04</t>
  </si>
  <si>
    <t>(East Meeting Street) Bridge over Rimmer Creek, LM 13.23 (IA)</t>
  </si>
  <si>
    <t>45SR0090009</t>
  </si>
  <si>
    <t>45004-0243-94</t>
  </si>
  <si>
    <t>BR-STP-9(97)</t>
  </si>
  <si>
    <t>45004-1243-94</t>
  </si>
  <si>
    <t>45004-2243-94</t>
  </si>
  <si>
    <t>Bridge over Koontz Creek, LM 14.24  (IA)</t>
  </si>
  <si>
    <t>45SR0090011</t>
  </si>
  <si>
    <t>45004-0244-94</t>
  </si>
  <si>
    <t>BR-STP-9(98)</t>
  </si>
  <si>
    <t>45004-1244-94</t>
  </si>
  <si>
    <t>45004-2244-94</t>
  </si>
  <si>
    <t>46455-0414-04</t>
  </si>
  <si>
    <t>46455-2414-04</t>
  </si>
  <si>
    <t>From near Cold Springs Road to the Virginia State Line (IA)</t>
  </si>
  <si>
    <t>Reconstruction to a super two lane facility</t>
  </si>
  <si>
    <t>46006-0239-04</t>
  </si>
  <si>
    <t>47005-0161-04</t>
  </si>
  <si>
    <t>47I275-F0-002</t>
  </si>
  <si>
    <t>BR-I-275-3(136)</t>
  </si>
  <si>
    <t>Bridge over I-40/Wesley Rd. (IA)</t>
  </si>
  <si>
    <t>47I00400025</t>
  </si>
  <si>
    <t>47100-0120-04</t>
  </si>
  <si>
    <t>47003-0161-04</t>
  </si>
  <si>
    <t>43HPB1-S1-004</t>
  </si>
  <si>
    <t>43455-0432-04</t>
  </si>
  <si>
    <t>43455-1432-04</t>
  </si>
  <si>
    <t>43455-2432-04</t>
  </si>
  <si>
    <t>47006-0164-04</t>
  </si>
  <si>
    <t>43455-0433-04</t>
  </si>
  <si>
    <t>43455-1433-04</t>
  </si>
  <si>
    <t>43455-2433-04</t>
  </si>
  <si>
    <t>Crockett Murphree Lane</t>
  </si>
  <si>
    <t>0A281</t>
  </si>
  <si>
    <t>Crockett Murphree Lane, Bridge over NFA 0A281 and I-40 (IA)</t>
  </si>
  <si>
    <t>43I00400015</t>
  </si>
  <si>
    <t>43455-0434-04</t>
  </si>
  <si>
    <t>43455-1434-04</t>
  </si>
  <si>
    <t>Cedar Grove Rd</t>
  </si>
  <si>
    <t>0A341</t>
  </si>
  <si>
    <t>Cedar Grove Road (0A341), Bridge over Hurricane Creek, LM 0.49 (IA)</t>
  </si>
  <si>
    <t>The proposed bridge is to be a three-hundred (300) feet long, three (3) span concrete beam bridge with an out-to-out width of twenty-five (25) feet three (3) inches. The proposed grade of the bridge will be  approximately one (1) foot higher than the existing structure and the exiting centerline will be  maintained   Functional Class: R/Local.</t>
  </si>
  <si>
    <t>430A3410001</t>
  </si>
  <si>
    <t>43455-0435-04</t>
  </si>
  <si>
    <t>43946-0428-04</t>
  </si>
  <si>
    <t>From near SR-131 (near Emory Road) to near SR-170 (near Raccoon Valley Road) (IA)</t>
  </si>
  <si>
    <t>47006-0162-44</t>
  </si>
  <si>
    <t>NH-I-75-3(179)</t>
  </si>
  <si>
    <t>47006-0165-04</t>
  </si>
  <si>
    <t>Bridges over Squeeze Bottom Lane, LM 6.02 and Buffalo River, LM 6.26</t>
  </si>
  <si>
    <t>43I00400009, 43I00400010, 43I00400011, 43I00400012</t>
  </si>
  <si>
    <t>43001-0159-04</t>
  </si>
  <si>
    <t>43001-4159-04</t>
  </si>
  <si>
    <t>43001-4160-04</t>
  </si>
  <si>
    <t>47027-0227-14</t>
  </si>
  <si>
    <t>STP-131(48)</t>
  </si>
  <si>
    <t>47027-0228-04</t>
  </si>
  <si>
    <t>43005-0245-94</t>
  </si>
  <si>
    <t>BR-STP-13(76)</t>
  </si>
  <si>
    <t>43005-1245-94</t>
  </si>
  <si>
    <t>43005-2245-94</t>
  </si>
  <si>
    <t>Bridge over Black Branch (IA)</t>
  </si>
  <si>
    <t>Project being completed under 111109.02</t>
  </si>
  <si>
    <t>43SR0130009</t>
  </si>
  <si>
    <t>43005-0247-04</t>
  </si>
  <si>
    <t>50455-0428-04</t>
  </si>
  <si>
    <t>50455-1428-04</t>
  </si>
  <si>
    <t>50455-2428-04</t>
  </si>
  <si>
    <t>50455-0429-04</t>
  </si>
  <si>
    <t>50455-1429-04</t>
  </si>
  <si>
    <t>Campbell Old Mill Rd</t>
  </si>
  <si>
    <t>05561</t>
  </si>
  <si>
    <t>Campbell Old Mill Rd. Bridge over Chambers Creek (IA)</t>
  </si>
  <si>
    <t>360A3590003</t>
  </si>
  <si>
    <t>36SAB1-S3-006</t>
  </si>
  <si>
    <t>Lebanon Loop</t>
  </si>
  <si>
    <t>0A098</t>
  </si>
  <si>
    <t>Lebanon Loop Bridge over Flats Creek (IA)</t>
  </si>
  <si>
    <t>360A0980001</t>
  </si>
  <si>
    <t>36SAB1-S3-010</t>
  </si>
  <si>
    <t>Irvin Rd</t>
  </si>
  <si>
    <t>0A232</t>
  </si>
  <si>
    <t>Irvin Rd. Bridge over Choate Creek (IA)</t>
  </si>
  <si>
    <t>360A2320001</t>
  </si>
  <si>
    <t>36SAB1-S3-007</t>
  </si>
  <si>
    <t>(Oak Ridge Hwy), From near SR-131 to near Schaad Road (IA)</t>
  </si>
  <si>
    <t>47023-0269-04</t>
  </si>
  <si>
    <t>Elm St</t>
  </si>
  <si>
    <t>0A808</t>
  </si>
  <si>
    <t>Elm Street (0A808), Bridge over Bacon Creek, LM 0.17 (IA)</t>
  </si>
  <si>
    <t>The proposed bridge is to be a two span Reinforced Concrete Box bridge with an out-to-out width of 27 feet and 6 inches.  The project will extend approximately 80 feet on either end of the structure in order to realign the roadway and to taper the paved shoulders back into the existing roadway and tie into the existing vertical grade.</t>
  </si>
  <si>
    <t>530A5940001</t>
  </si>
  <si>
    <t>53455-0513-04</t>
  </si>
  <si>
    <t>53953-0506-04</t>
  </si>
  <si>
    <t>From Pond Creek Road (SR-323) to the I-40/I-75 Junction (IA)</t>
  </si>
  <si>
    <t>53002-0163-04</t>
  </si>
  <si>
    <t>Bridge over I-75 NBL, LM 4.51 (IA)</t>
  </si>
  <si>
    <t>Being developed under 124480.00</t>
  </si>
  <si>
    <t>53I00400013</t>
  </si>
  <si>
    <t>53001-0128-04</t>
  </si>
  <si>
    <t>62SAB1-S3-006</t>
  </si>
  <si>
    <t>62023440007</t>
  </si>
  <si>
    <t>62SAB1-S3-005</t>
  </si>
  <si>
    <t>Nunn Rd</t>
  </si>
  <si>
    <t>01482</t>
  </si>
  <si>
    <t>Nunn Rd. Bridge over District Branch (IA)</t>
  </si>
  <si>
    <t>38014820001</t>
  </si>
  <si>
    <t>38SAB1-S3-015</t>
  </si>
  <si>
    <t>Toulon Rd</t>
  </si>
  <si>
    <t>Toulon Rd. Bridge over Branch (IA)</t>
  </si>
  <si>
    <t>380A0350001</t>
  </si>
  <si>
    <t>38SAB1-S3-012</t>
  </si>
  <si>
    <t>(South Main Street) Bridge over Sweetwater Creek, LM 2.28  (IA)</t>
  </si>
  <si>
    <t>62SR0020001</t>
  </si>
  <si>
    <t>62003-0224-94</t>
  </si>
  <si>
    <t>BR-NH-2(259)</t>
  </si>
  <si>
    <t>62003-1224-94</t>
  </si>
  <si>
    <t>38SAB1-S3-014</t>
  </si>
  <si>
    <t>52455-0439-04</t>
  </si>
  <si>
    <t>52455-1439-04</t>
  </si>
  <si>
    <t>52455-2439-04</t>
  </si>
  <si>
    <t>Camp Austin</t>
  </si>
  <si>
    <t>02378</t>
  </si>
  <si>
    <t>2378-08.61  Camp Austin Rd. Bridge over Hall branch (IA)</t>
  </si>
  <si>
    <t>65023780007</t>
  </si>
  <si>
    <t>65SAB1-S3-005</t>
  </si>
  <si>
    <t>52002-0240-04</t>
  </si>
  <si>
    <t>52002-0241-14</t>
  </si>
  <si>
    <t>NH-10(73)</t>
  </si>
  <si>
    <t>52002-1245-14</t>
  </si>
  <si>
    <t>65HPB1-S0-002</t>
  </si>
  <si>
    <t>Estanaula Rd</t>
  </si>
  <si>
    <t>Estanaula Rd. Bridge over Branch (IA)</t>
  </si>
  <si>
    <t>380A1520001</t>
  </si>
  <si>
    <t>38SAB1-S3-013</t>
  </si>
  <si>
    <t>65455-0623-04</t>
  </si>
  <si>
    <t>65455-1623-04</t>
  </si>
  <si>
    <t>65455-2623-04</t>
  </si>
  <si>
    <t>59015-0212-94</t>
  </si>
  <si>
    <t>BR-STP-130(26)</t>
  </si>
  <si>
    <t>59015-1212-94</t>
  </si>
  <si>
    <t>65455-0624-04</t>
  </si>
  <si>
    <t>65455-1624-04</t>
  </si>
  <si>
    <t>65455-2624-04</t>
  </si>
  <si>
    <t>65455-3624-04</t>
  </si>
  <si>
    <t>59003-0226-94</t>
  </si>
  <si>
    <t>BR-STP-11(99)</t>
  </si>
  <si>
    <t>59003-1226-94</t>
  </si>
  <si>
    <t>59003-2226-94</t>
  </si>
  <si>
    <t>59003-3226-94</t>
  </si>
  <si>
    <t>65006-0219-04</t>
  </si>
  <si>
    <t>65006-0221-94</t>
  </si>
  <si>
    <t>BR-STP-116(25)</t>
  </si>
  <si>
    <t>65006-1221-94</t>
  </si>
  <si>
    <t>65006-2221-94</t>
  </si>
  <si>
    <t>(Petros Hwy.), Bridge over Stockstill Creek, LM 2.60 (IA)</t>
  </si>
  <si>
    <t>65SR1160005</t>
  </si>
  <si>
    <t>65006-0220-94</t>
  </si>
  <si>
    <t>BR-STP-116(24)</t>
  </si>
  <si>
    <t>65006-1220-94</t>
  </si>
  <si>
    <t>65006-2220-94</t>
  </si>
  <si>
    <t>(Genesis Road), Bridge over Clear Creek, LM 6.05 (IA)</t>
  </si>
  <si>
    <t>65S42520001</t>
  </si>
  <si>
    <t>65014-0209-04</t>
  </si>
  <si>
    <t>(Knoxville Highway), From SR-116 to Rock Bridge Road (IA)</t>
  </si>
  <si>
    <t>65005-0238-04</t>
  </si>
  <si>
    <t>Morgan, Roane</t>
  </si>
  <si>
    <t>From Rock Bridge Road in Morgan County to near SR-61 in Roane County (IA)</t>
  </si>
  <si>
    <t>65005-0235-04</t>
  </si>
  <si>
    <t>Pansy Hill Drive</t>
  </si>
  <si>
    <t>01226</t>
  </si>
  <si>
    <t>Pansy Hill Drive, Bridge over Emory River, LM 0.28 in Harriman (IA)</t>
  </si>
  <si>
    <t>73S24010001</t>
  </si>
  <si>
    <t>73455-0512-04</t>
  </si>
  <si>
    <t>73455-1512-04</t>
  </si>
  <si>
    <t>73455-0411-04</t>
  </si>
  <si>
    <t>73455-1411-04</t>
  </si>
  <si>
    <t>73455-2411-04</t>
  </si>
  <si>
    <t>02374</t>
  </si>
  <si>
    <t>Poplar Creek Road, Bridge over Poplar Creek, LM 9.24 (IA)</t>
  </si>
  <si>
    <t>73023740001</t>
  </si>
  <si>
    <t>73455-0413-04</t>
  </si>
  <si>
    <t>73946-0419-04</t>
  </si>
  <si>
    <t>73455-1413-04</t>
  </si>
  <si>
    <t>0B076</t>
  </si>
  <si>
    <t>Main St. Bridge over Indian Creek (IA)</t>
  </si>
  <si>
    <t>73SR0610015</t>
  </si>
  <si>
    <t>73HPB1-S0-002</t>
  </si>
  <si>
    <t>Bridge over Clinch River and NFA A774, LM 11.15 (IA)</t>
  </si>
  <si>
    <t>Replace I-40 bridge over Clinch River. The proposed bridge is to be an eight span stringer/multi-beam steel and concrete bulb tee bridge.</t>
  </si>
  <si>
    <t>73I00400013</t>
  </si>
  <si>
    <t>73100-0141-04</t>
  </si>
  <si>
    <t>(South Roane Street), Bridge over Emory River, LM 7.48 (IA)</t>
  </si>
  <si>
    <t>73SR0290003</t>
  </si>
  <si>
    <t>73008-0244-94</t>
  </si>
  <si>
    <t>BR-NH-29(114)</t>
  </si>
  <si>
    <t>73008-0246-04</t>
  </si>
  <si>
    <t>Bridge over SR-29/SR-61, LM 12.10 (IA)</t>
  </si>
  <si>
    <t>73SR0290009</t>
  </si>
  <si>
    <t>73008-0247-04</t>
  </si>
  <si>
    <t>73008-1245-94</t>
  </si>
  <si>
    <t>BR-NH-29(115)</t>
  </si>
  <si>
    <t>76SAB1-S3-009</t>
  </si>
  <si>
    <t>Shady Grove Rd. Bridge over Thompson Creek (IA)</t>
  </si>
  <si>
    <t>40S82370005</t>
  </si>
  <si>
    <t>40SAB1-S3-010</t>
  </si>
  <si>
    <t>40SAB1-S3-012</t>
  </si>
  <si>
    <t>Angel Valley Road</t>
  </si>
  <si>
    <t>0A137</t>
  </si>
  <si>
    <t>Angel Valley Rd. Bridge over Jellico Creek (IA)</t>
  </si>
  <si>
    <t>760A1370001</t>
  </si>
  <si>
    <t>76SAB1-S3-006</t>
  </si>
  <si>
    <t>60946-0446-04</t>
  </si>
  <si>
    <t>60455-1447-04</t>
  </si>
  <si>
    <t>60455-2447-04</t>
  </si>
  <si>
    <t>60HPB1-S0-002</t>
  </si>
  <si>
    <t>60SAB1-S3-015</t>
  </si>
  <si>
    <t>Terrapin Creek Rd</t>
  </si>
  <si>
    <t>0A113</t>
  </si>
  <si>
    <t>Terrapin Creek Rd. Bridge over Branch (IA)</t>
  </si>
  <si>
    <t>400A1130009</t>
  </si>
  <si>
    <t>40SAB1-S3-011</t>
  </si>
  <si>
    <t>Algie Sewell</t>
  </si>
  <si>
    <t>A068-1.19 Algie Sewell Rd bridge over Leipers Creek (IA)</t>
  </si>
  <si>
    <t>600A0680001</t>
  </si>
  <si>
    <t>60SAB1-S3-017</t>
  </si>
  <si>
    <t>60SAB1-S3-013</t>
  </si>
  <si>
    <t>76SAB1-S3-008</t>
  </si>
  <si>
    <t>78008-0264-94</t>
  </si>
  <si>
    <t>BR-NH-71(39)</t>
  </si>
  <si>
    <t>78008-1264-94</t>
  </si>
  <si>
    <t>78008-2264-94</t>
  </si>
  <si>
    <t>40SAB1-S3-014</t>
  </si>
  <si>
    <t>60946-0444-04</t>
  </si>
  <si>
    <t>60455-1445-04</t>
  </si>
  <si>
    <t>60455-2449-04</t>
  </si>
  <si>
    <t>Gum Springs Rd</t>
  </si>
  <si>
    <t>0A572</t>
  </si>
  <si>
    <t>Gum Springs Rd. Bridge over Middle Fork Obion River (IA)</t>
  </si>
  <si>
    <t>400A5720001</t>
  </si>
  <si>
    <t>40SAB1-S3-013</t>
  </si>
  <si>
    <t>60946-0445-04</t>
  </si>
  <si>
    <t>60455-1446-04</t>
  </si>
  <si>
    <t>60455-2446-04</t>
  </si>
  <si>
    <t>60455-3446-04</t>
  </si>
  <si>
    <t>Free Bridge Rd</t>
  </si>
  <si>
    <t>Free Bridge Rd. Bridge over Running Reelfoot Bayou (IA)</t>
  </si>
  <si>
    <t>480A0370001</t>
  </si>
  <si>
    <t>48SAB1-S3-006</t>
  </si>
  <si>
    <t>Lake, Obion</t>
  </si>
  <si>
    <t>From SR-78 to SR-22 (IA)</t>
  </si>
  <si>
    <t>Widen Existing 2-Lane to 2 12-Foot Travel Lanes, 8-Foot Shoulders Compatible with Pedestrian and Bicycle use, and Spot Improvement at Intersections</t>
  </si>
  <si>
    <t>48002-0231-14</t>
  </si>
  <si>
    <t>R-STP-21(27)</t>
  </si>
  <si>
    <t>48002-0232-04</t>
  </si>
  <si>
    <t>66010-0213-14</t>
  </si>
  <si>
    <t>Faye Barfield Rd</t>
  </si>
  <si>
    <t>0A064</t>
  </si>
  <si>
    <t>Faye Barfield Rd. Bridge over Branch of Hatchie River (IA)</t>
  </si>
  <si>
    <t>490A0640001</t>
  </si>
  <si>
    <t>49SAB1-S3-011</t>
  </si>
  <si>
    <t>49SAB1-S3-020</t>
  </si>
  <si>
    <t>60SAB1-S3-008</t>
  </si>
  <si>
    <t>60103-0201-04</t>
  </si>
  <si>
    <t>60103-0203-94</t>
  </si>
  <si>
    <t>BR-STP-243(98)</t>
  </si>
  <si>
    <t>60103-1203-94</t>
  </si>
  <si>
    <t>60103-2203-94</t>
  </si>
  <si>
    <t>49SAB1-S3-023</t>
  </si>
  <si>
    <t>60024-0210-94</t>
  </si>
  <si>
    <t>BR-STP-247(14)</t>
  </si>
  <si>
    <t>60024-1210-94</t>
  </si>
  <si>
    <t>60024-2210-94</t>
  </si>
  <si>
    <t>Dunbar Cave</t>
  </si>
  <si>
    <t>03148</t>
  </si>
  <si>
    <t>Dunbar Cave Rd bridge over branch (IA)</t>
  </si>
  <si>
    <t>63K31480003</t>
  </si>
  <si>
    <t>63SAB1-S3-008</t>
  </si>
  <si>
    <t>49SAB1-S3-021</t>
  </si>
  <si>
    <t>82006-0289-94</t>
  </si>
  <si>
    <t>BR-NH-36(68)</t>
  </si>
  <si>
    <t>82006-0291-04</t>
  </si>
  <si>
    <t>82006-0292-04</t>
  </si>
  <si>
    <t>Sulphur Springs Rd</t>
  </si>
  <si>
    <t>0A009</t>
  </si>
  <si>
    <t>Sulphur Springs Rd bridge over Sulphur Branch (IA)</t>
  </si>
  <si>
    <t>630A0090001</t>
  </si>
  <si>
    <t>63SAB1-S3-004</t>
  </si>
  <si>
    <t>82027-0204-94</t>
  </si>
  <si>
    <t>BR-STP-44(10)</t>
  </si>
  <si>
    <t>82027-0205-04</t>
  </si>
  <si>
    <t>82011-0232-04</t>
  </si>
  <si>
    <t>82946-0265-04</t>
  </si>
  <si>
    <t>49SAB1-S3-022</t>
  </si>
  <si>
    <t>R.W. Estates Drive</t>
  </si>
  <si>
    <t>0A481</t>
  </si>
  <si>
    <t>R.W. Estates Drive Bridge over Dry Creek (IA)</t>
  </si>
  <si>
    <t>860A4810001</t>
  </si>
  <si>
    <t>86SAB1-S3-005</t>
  </si>
  <si>
    <t>(Unicoi Drive), Bridge over North Indian Creek, LM 5.22 in Erwin. (IA)</t>
  </si>
  <si>
    <t>86SR1070007</t>
  </si>
  <si>
    <t>86006-0235-94</t>
  </si>
  <si>
    <t>BR-STP-107(28)</t>
  </si>
  <si>
    <t>86006-1235-94</t>
  </si>
  <si>
    <t>86006-2235-94</t>
  </si>
  <si>
    <t>Edwards Hollow Road</t>
  </si>
  <si>
    <t>01345</t>
  </si>
  <si>
    <t>Edwards Hollow Rd. Bridge over Little Barren Creek (IA)</t>
  </si>
  <si>
    <t>870A0550001</t>
  </si>
  <si>
    <t>87SAB1-S3-006</t>
  </si>
  <si>
    <t>Old Brownsville Rd</t>
  </si>
  <si>
    <t>0A523</t>
  </si>
  <si>
    <t>Old Brownsville Rd. Bridge over Branch (IA)</t>
  </si>
  <si>
    <t>49014880003</t>
  </si>
  <si>
    <t>49SAB1-S3-019</t>
  </si>
  <si>
    <t>87SAB1-S3-008</t>
  </si>
  <si>
    <t>90SAB1-S3-003</t>
  </si>
  <si>
    <t>90SAB1-S3-007</t>
  </si>
  <si>
    <t>90SAB1-S3-002</t>
  </si>
  <si>
    <t>63001-0155-44</t>
  </si>
  <si>
    <t>NH-I-24-9(93)</t>
  </si>
  <si>
    <t>63001-0156-04</t>
  </si>
  <si>
    <t xml:space="preserve">SR-353 </t>
  </si>
  <si>
    <t>(Old SR-34), Bridge over Little Limestone Creek, LM 11.72 (IA)</t>
  </si>
  <si>
    <t>90S24520005</t>
  </si>
  <si>
    <t>90023-0225-04</t>
  </si>
  <si>
    <t>90025-0225-94</t>
  </si>
  <si>
    <t>BR-STP-353(12)</t>
  </si>
  <si>
    <t>90023-1225-94</t>
  </si>
  <si>
    <t>90023-2225-94</t>
  </si>
  <si>
    <t>90003-0226-94</t>
  </si>
  <si>
    <t>BR-NH-34(122)</t>
  </si>
  <si>
    <t>90003-0228-04</t>
  </si>
  <si>
    <t>90003-1226-94</t>
  </si>
  <si>
    <t>From SR-75 in Washington County to I-81 in Sullivan County (IA)</t>
  </si>
  <si>
    <t>Widen from 2 to 5 lanes.</t>
  </si>
  <si>
    <t>82006-0287-04</t>
  </si>
  <si>
    <t>82006-0288-14</t>
  </si>
  <si>
    <t>STP-NH-36(66)</t>
  </si>
  <si>
    <t>90006-0221-14</t>
  </si>
  <si>
    <t>57SAB1-S3-008</t>
  </si>
  <si>
    <t>(Kraft Street), Bridge over IC R/R (Removed), LM 19.89 (IA)</t>
  </si>
  <si>
    <t>63SR0134001</t>
  </si>
  <si>
    <t>63109-0204-04</t>
  </si>
  <si>
    <t>(Lynchburg Highway), From Riddle Road to Five Points Road (IA)</t>
  </si>
  <si>
    <t>Addition of turn lanes with intersection improvements/re-alignments</t>
  </si>
  <si>
    <t>64005-0227-04</t>
  </si>
  <si>
    <t>68455-0516-04</t>
  </si>
  <si>
    <t>68455-1516-04</t>
  </si>
  <si>
    <t>68455-2516-04</t>
  </si>
  <si>
    <t>74455-0526-04</t>
  </si>
  <si>
    <t>74455-1526-04</t>
  </si>
  <si>
    <t>74455-2526-04</t>
  </si>
  <si>
    <t>Old Lower River Road</t>
  </si>
  <si>
    <t>01185</t>
  </si>
  <si>
    <t>Old Lower River Road, Bridge over South Mouse Creek, LM 13.09</t>
  </si>
  <si>
    <t>06011850001</t>
  </si>
  <si>
    <t>06946-0435-94</t>
  </si>
  <si>
    <t>BRZ-1185(4)</t>
  </si>
  <si>
    <t>06946-1435-94</t>
  </si>
  <si>
    <t>06946-2435-94</t>
  </si>
  <si>
    <t>75100-0120-44</t>
  </si>
  <si>
    <t>NH-I-24-1(131)</t>
  </si>
  <si>
    <t>75100-1120-44</t>
  </si>
  <si>
    <t>75100-0121-44</t>
  </si>
  <si>
    <t>NH-I-24-1(132)</t>
  </si>
  <si>
    <t>75100-1121-44</t>
  </si>
  <si>
    <t>75100-0122-44</t>
  </si>
  <si>
    <t>NH-I-24-1(133)</t>
  </si>
  <si>
    <t>75100-1122-44</t>
  </si>
  <si>
    <t>75100-0123-44</t>
  </si>
  <si>
    <t>NH-I-24-1(134)</t>
  </si>
  <si>
    <t>75100-1123-44</t>
  </si>
  <si>
    <t>75100-0124-44</t>
  </si>
  <si>
    <t>NH-I-24-1(135)</t>
  </si>
  <si>
    <t>75100-1124-44</t>
  </si>
  <si>
    <t>75020-0220-94</t>
  </si>
  <si>
    <t>BR-STP-99(60)</t>
  </si>
  <si>
    <t>75020-0221-04</t>
  </si>
  <si>
    <t>75020-1220-94</t>
  </si>
  <si>
    <t>(South Church Street), Bridge over CSX R/R, LM 12.63 (IA)</t>
  </si>
  <si>
    <t>75SR0100007</t>
  </si>
  <si>
    <t>75005-0230-04</t>
  </si>
  <si>
    <t>75005-0232-94</t>
  </si>
  <si>
    <t>BR-NH-10(80)</t>
  </si>
  <si>
    <t>75005-1232-94</t>
  </si>
  <si>
    <t>Bridge over Kelly Creek, LM 4.79 (IA)</t>
  </si>
  <si>
    <t>Widening through rehabilitation of structure.</t>
  </si>
  <si>
    <t>75SR0160009</t>
  </si>
  <si>
    <t>75008-4208-04</t>
  </si>
  <si>
    <t>CNS292</t>
  </si>
  <si>
    <t>Webster Road</t>
  </si>
  <si>
    <t>0A964</t>
  </si>
  <si>
    <t>Webster Road, Bridge over Little Indian Creek, LM 0.86 (IA)</t>
  </si>
  <si>
    <t>80020760003</t>
  </si>
  <si>
    <t>80455-0420-04</t>
  </si>
  <si>
    <t>80455-1420-04</t>
  </si>
  <si>
    <t>(Law Road), Bridge over I-40, LM 7.83 (IA)</t>
  </si>
  <si>
    <t>57I00400051</t>
  </si>
  <si>
    <t>57017-0115-04</t>
  </si>
  <si>
    <t>(Old US-31 East) Bridge over Little Trammel Creek, LM 39.41 (IA)</t>
  </si>
  <si>
    <t>83E00270011</t>
  </si>
  <si>
    <t>83027-0221-94</t>
  </si>
  <si>
    <t>BR-STP-174(27)</t>
  </si>
  <si>
    <t>83027-1221-94</t>
  </si>
  <si>
    <t>83027-2221-94</t>
  </si>
  <si>
    <t>19180-0216-04</t>
  </si>
  <si>
    <t>(Nashville Pike) Bridge over East Fork Station Camp Creek, LM 11.91 in Gallatin (IA)</t>
  </si>
  <si>
    <t>83SR0060009</t>
  </si>
  <si>
    <t>83077-0220-94</t>
  </si>
  <si>
    <t>BR-NH-6(128)</t>
  </si>
  <si>
    <t>83077-1220-94</t>
  </si>
  <si>
    <t>83077-0219-94</t>
  </si>
  <si>
    <t>BR-NH-6(127)</t>
  </si>
  <si>
    <t>83077-1219-94</t>
  </si>
  <si>
    <t>83077-2219-94</t>
  </si>
  <si>
    <t>(Broadway), From East Broadway to Dobbins Pike (SR-174) (IA)</t>
  </si>
  <si>
    <t>83077-0223-04</t>
  </si>
  <si>
    <t>Mt. Vinson</t>
  </si>
  <si>
    <t>0A658</t>
  </si>
  <si>
    <t>Mt. Vinson Rd. Bridge over Clear Creek (IA)</t>
  </si>
  <si>
    <t>550A6580001</t>
  </si>
  <si>
    <t>55SAB1-S3-006</t>
  </si>
  <si>
    <t>(Court Avenue), Bridge over Cypress Creek, LM 11.63 (IA)</t>
  </si>
  <si>
    <t>55SR0050011</t>
  </si>
  <si>
    <t>55004-0247-04</t>
  </si>
  <si>
    <t>91SAB1-S3-009</t>
  </si>
  <si>
    <t>West Black Lane</t>
  </si>
  <si>
    <t>01524</t>
  </si>
  <si>
    <t>W. Black Ln. Rd Bridge over Mill Creek (IA)</t>
  </si>
  <si>
    <t>66015240001</t>
  </si>
  <si>
    <t>66SAB1-S3-010</t>
  </si>
  <si>
    <t>Old Turnpike</t>
  </si>
  <si>
    <t>02122</t>
  </si>
  <si>
    <t>Old Turnpike Rd. Bridge over Old Obion River Bed (IA)</t>
  </si>
  <si>
    <t>66F00250003</t>
  </si>
  <si>
    <t>66SAB1-S3-011</t>
  </si>
  <si>
    <t>W. Middle Trimble</t>
  </si>
  <si>
    <t>0A578</t>
  </si>
  <si>
    <t>W. Middle Trimble Rd. Bridge over Branch (IA)</t>
  </si>
  <si>
    <t>660A5780001</t>
  </si>
  <si>
    <t>66SAB1-S3-012</t>
  </si>
  <si>
    <t>From Rogers Road in Kentucky to SR-3 (US-45W &amp; US-51) in Obion County (IA)</t>
  </si>
  <si>
    <t>Construct New Interstate.</t>
  </si>
  <si>
    <t>66269-0115-04</t>
  </si>
  <si>
    <t>66269-0116-14</t>
  </si>
  <si>
    <t>NH-I-69(98)</t>
  </si>
  <si>
    <t>Jackson Avenue Bridge over Harrison Creek, LM 19.12 (IA)</t>
  </si>
  <si>
    <t>79SR0140025</t>
  </si>
  <si>
    <t>79224-0209-94</t>
  </si>
  <si>
    <t>BR-NH-14(65)</t>
  </si>
  <si>
    <t>79224-1209-94</t>
  </si>
  <si>
    <t>(Thomas Street), Bridge over Overflow, LM 15.69 (IA)</t>
  </si>
  <si>
    <t>79SR0030027</t>
  </si>
  <si>
    <t>79017-0296-94</t>
  </si>
  <si>
    <t>BR-STP-3(149)</t>
  </si>
  <si>
    <t>79017-1296-94</t>
  </si>
  <si>
    <t>(Thomas Street), Bridge over CNIC Railroad, LM 16.44 (IA)</t>
  </si>
  <si>
    <t>79SR0030029</t>
  </si>
  <si>
    <t>79017-0295-94</t>
  </si>
  <si>
    <t>BR-STP-3(148)</t>
  </si>
  <si>
    <t>79017-1295-94</t>
  </si>
  <si>
    <t>79011-0270-94</t>
  </si>
  <si>
    <t>BR-NH-1(412)</t>
  </si>
  <si>
    <t>79011-0271-04</t>
  </si>
  <si>
    <t>79028-0272-94</t>
  </si>
  <si>
    <t>BR-NH-57(78)</t>
  </si>
  <si>
    <t>79028-0273-04</t>
  </si>
  <si>
    <t>05005-0251-14</t>
  </si>
  <si>
    <t>NH-115(60)</t>
  </si>
  <si>
    <t>05005-0252-04</t>
  </si>
  <si>
    <t>Blount, Sevier</t>
  </si>
  <si>
    <t>Foothills Parkway</t>
  </si>
  <si>
    <t>Foothills Parkway(Missing Link) From US-321 near Walland to US-321 near Wears Valley (Joint Project with National Park Service) (IA)</t>
  </si>
  <si>
    <t>Funding match</t>
  </si>
  <si>
    <t>05946-3409-04</t>
  </si>
  <si>
    <t>92HPB1-S0-002</t>
  </si>
  <si>
    <t>92HPB1-S1-003</t>
  </si>
  <si>
    <t>92SAB1-S3-004</t>
  </si>
  <si>
    <t>Evergreen St. Bridge over Overflow @ LM 10.65 (IA)</t>
  </si>
  <si>
    <t>92008590015</t>
  </si>
  <si>
    <t>92SAB1-S3-003</t>
  </si>
  <si>
    <t>92SAB1-S3-007</t>
  </si>
  <si>
    <t>92SAB1-S3-006</t>
  </si>
  <si>
    <t>92004-0230-94</t>
  </si>
  <si>
    <t>BR-STP-54(47)</t>
  </si>
  <si>
    <t>92004-0231-04</t>
  </si>
  <si>
    <t>19025-0231-04</t>
  </si>
  <si>
    <t>19031-0217-14</t>
  </si>
  <si>
    <t>NH-11(103)</t>
  </si>
  <si>
    <t>19031-1217-14</t>
  </si>
  <si>
    <t>31010-0222-04</t>
  </si>
  <si>
    <t>31010-1221-14</t>
  </si>
  <si>
    <t>STP-50(68)</t>
  </si>
  <si>
    <t>47009-0297-14</t>
  </si>
  <si>
    <t>NH-1(376)</t>
  </si>
  <si>
    <t>47009-0298-04</t>
  </si>
  <si>
    <t>47009-1297-14</t>
  </si>
  <si>
    <t>Knox, Blount, Sevier</t>
  </si>
  <si>
    <t>(Chapman Hwy), From near Blount Avenue to near SR-338 (Boyds Creek Hwy) in Seymour (IA)</t>
  </si>
  <si>
    <t>Intersection improvements and/or driveway improvements and/or left turn lanes at various locations throughout the project area.</t>
  </si>
  <si>
    <t>98019-0278-14</t>
  </si>
  <si>
    <t>NH-71(36)</t>
  </si>
  <si>
    <t>98019-0280-04</t>
  </si>
  <si>
    <t>From East of Patton School Road to West of First Street (IA)</t>
  </si>
  <si>
    <t>58024-0219-04</t>
  </si>
  <si>
    <t>94003-0280-14</t>
  </si>
  <si>
    <t>NH-6(152)</t>
  </si>
  <si>
    <t>94003-0283-04</t>
  </si>
  <si>
    <t>SR-449 EXT</t>
  </si>
  <si>
    <t>(Veterans Blvd), From SR-35 to Robert Henderson Road (IA)</t>
  </si>
  <si>
    <t>Construct new 5 lane facility.</t>
  </si>
  <si>
    <t>78449-0206-14</t>
  </si>
  <si>
    <t>STP-449(11)</t>
  </si>
  <si>
    <t>78449-0207-04</t>
  </si>
  <si>
    <t>Jake Thomas Connector, From SR-71 / 73 (US-321 / 441) to SR-449 (IA)</t>
  </si>
  <si>
    <t>Jake Thomas Road Extension-Between Teaster and New Ripkin Experience Ballpark, widening existing 2-lane road to 4-lane median divided section. From Ballpark to Veterans Blvd-constructing 5-lane on new alignment.</t>
  </si>
  <si>
    <t>78946-0216-04</t>
  </si>
  <si>
    <t>CNU367</t>
  </si>
  <si>
    <t>78946-3219-04</t>
  </si>
  <si>
    <t>Knob Creek Road</t>
  </si>
  <si>
    <t>06040</t>
  </si>
  <si>
    <t>Knob Creek Road (06040), From SR-354 (Boones Creek Road) to Mizpah Hills Drive (IA)</t>
  </si>
  <si>
    <t>Reconstruct 2 lane roadway addressing geometric issues.</t>
  </si>
  <si>
    <t>90953-0546-04</t>
  </si>
  <si>
    <t>94003-0282-04</t>
  </si>
  <si>
    <t>Bridges over CSX R/R, LM 5.41 in Kingsport</t>
  </si>
  <si>
    <t>82I00810013, 82I00810014</t>
  </si>
  <si>
    <t>82001-4185-04</t>
  </si>
  <si>
    <t>CNU252</t>
  </si>
  <si>
    <t>Industrial Access Road Serving Denso</t>
  </si>
  <si>
    <t>Extend Clydesdale St with SIA standard of two 12ft lanes with 4ft gravel shoulders. Road will be constructed on a 10" stone base with 3" base ("A" Mix), 2" of binder ("BM-2 Mix) and 1.25" asphalt surface ("D"Mix). Includes all striping, signing and installation of safety features.</t>
  </si>
  <si>
    <t>05952-1587-04</t>
  </si>
  <si>
    <t>CNU017</t>
  </si>
  <si>
    <t>05952-2587-04</t>
  </si>
  <si>
    <t>05952-3587-04</t>
  </si>
  <si>
    <t>93945-1474-04</t>
  </si>
  <si>
    <t>CNT259</t>
  </si>
  <si>
    <t>93945-2474-04</t>
  </si>
  <si>
    <t>93945-3474-04</t>
  </si>
  <si>
    <t>Industrial Access Road serving C-Wood Lumber</t>
  </si>
  <si>
    <t>Resurfacing existing Indian Creek Rd and W Tennessee St, may include full depth-pavement repair at various locations as recommended by engineer. The turning radius at Indian Creek and W Tennessee St will also be included.</t>
  </si>
  <si>
    <t>91951-1509-04</t>
  </si>
  <si>
    <t>CNU214</t>
  </si>
  <si>
    <t>91951-2509-04</t>
  </si>
  <si>
    <t>91951-3509-04</t>
  </si>
  <si>
    <t>Interchange at SR-441 (Moores Lane), Reconstruction (IA)</t>
  </si>
  <si>
    <t>94002-0199-04</t>
  </si>
  <si>
    <t>(Fairview Blvd), From Bowie Lake Road to I-840 (IA)</t>
  </si>
  <si>
    <t>94013-0221-04</t>
  </si>
  <si>
    <t>(Mack C Hatcher Memorial Pkwy), From SR-96 east of Franklin to US-31 (SR-6, Columbia Pike) south of Franklin (South Quadrant) (IA)</t>
  </si>
  <si>
    <t>Widening from 2 to 4 lanes.</t>
  </si>
  <si>
    <t>94092-0232-04</t>
  </si>
  <si>
    <t>Sharon Schutz</t>
  </si>
  <si>
    <t>Bridge over Harpeth River, LM 10.74 (IA)</t>
  </si>
  <si>
    <t>94SR0960013</t>
  </si>
  <si>
    <t>94011-0257-04</t>
  </si>
  <si>
    <t>94011-0259-94</t>
  </si>
  <si>
    <t>BR-NH-96(60)</t>
  </si>
  <si>
    <t>(East Main Street), Bridge over Harpeth River, LM 12.51 (IA)</t>
  </si>
  <si>
    <t>94SR0060013</t>
  </si>
  <si>
    <t>94003-0278-04</t>
  </si>
  <si>
    <t>BR-NH-6(142)</t>
  </si>
  <si>
    <t>94004-0234-94</t>
  </si>
  <si>
    <t>(Columbia Pike) Bridge over West Harpeth River, LM 5.72 in Thompson's Station (IA)</t>
  </si>
  <si>
    <t>Being developed under PIN 124792.00</t>
  </si>
  <si>
    <t>94SR0060005</t>
  </si>
  <si>
    <t>94003-0276-94</t>
  </si>
  <si>
    <t>BR-NH-6(125)</t>
  </si>
  <si>
    <t>94S011-S0-002</t>
  </si>
  <si>
    <t>(Horton Highway), Bridge over Harpeth River, LM 3.50 (IA)</t>
  </si>
  <si>
    <t>94SR0110007</t>
  </si>
  <si>
    <t>94007-0236-04</t>
  </si>
  <si>
    <t>(Nolensville Road) Bridge over Branch, LM 16.23 (IA)</t>
  </si>
  <si>
    <t>94SR0110025</t>
  </si>
  <si>
    <t>94007-0234-94</t>
  </si>
  <si>
    <t>BR-NH-11(102)</t>
  </si>
  <si>
    <t>94007-0232-94</t>
  </si>
  <si>
    <t>BR-NH-11(100)</t>
  </si>
  <si>
    <t>(Nolensville Road) Bridge over McCanless Branch, LM 9.46 (IA)</t>
  </si>
  <si>
    <t>94SR0110017</t>
  </si>
  <si>
    <t>94007-0233-94</t>
  </si>
  <si>
    <t>BR-NH-11(101)</t>
  </si>
  <si>
    <t>94007-1233-94</t>
  </si>
  <si>
    <t>Interchange at SR-265 (Central Pike) (IA)</t>
  </si>
  <si>
    <t>95100-0113-04</t>
  </si>
  <si>
    <t>95015-0237-04</t>
  </si>
  <si>
    <t>From McCallie Tunnel to East of Moore Road</t>
  </si>
  <si>
    <t>Mill &amp; 411D. Adding Speed Radar Sign (Traffic Logix SafePace 100) to project.</t>
  </si>
  <si>
    <t>33010-3232-94</t>
  </si>
  <si>
    <t>NH/HSIP-2(250)</t>
  </si>
  <si>
    <t>CNR218, CNR218</t>
  </si>
  <si>
    <t>33010-8232-14</t>
  </si>
  <si>
    <t>06012-3223-94</t>
  </si>
  <si>
    <t>HSIP-312(17)</t>
  </si>
  <si>
    <t>06012-4223-04</t>
  </si>
  <si>
    <t>30003-0241-94</t>
  </si>
  <si>
    <t>HSIP-34(109)</t>
  </si>
  <si>
    <t>30003-1241-94</t>
  </si>
  <si>
    <t>30003-3241-94</t>
  </si>
  <si>
    <t>Intersection at SR-126(Memorial Blvd) and Sherwood Road</t>
  </si>
  <si>
    <t>Upgrade signal, install pole with mast arm, update signal span wire and tether, realign right decal lane on SR-126, widen SR-126 to allow for dual rights, a thru, and a left turn. Eliminate the narrow median on SR-126  creating a single inbound lane, restripe, add pedestrian signalization, crosswalks, ADA paths, curb ramps and push button activated.</t>
  </si>
  <si>
    <t>82006-0285-94</t>
  </si>
  <si>
    <t>HSIP-36(65)</t>
  </si>
  <si>
    <t>CNU254</t>
  </si>
  <si>
    <t>82006-1285-94</t>
  </si>
  <si>
    <t>82006-3285-94</t>
  </si>
  <si>
    <t>Bridges over Clinch River, LM 8.28</t>
  </si>
  <si>
    <t>01I00750024</t>
  </si>
  <si>
    <t>01001-4159-04</t>
  </si>
  <si>
    <t>CNU913</t>
  </si>
  <si>
    <t>Various streets within the City of Harriman. Carter Ave. from S. Roane St. to Margrave Dr., Margrave Dr. from Carter Ave. to Old Roane St., Hickory Ave. from Old Roane St. to S. Roane St., SR-328 from Margrave Dr. to S. Roane St.</t>
  </si>
  <si>
    <t>Milling, asphalt overlay, thermoplastic striping, signage, sidewalk repair, ADA improvements, signal improvements, and lighting to occur on  Carter Ave. from S. Roane St. to Margrave Dr., Margrave Dr. from Carter Ave. to Old Roane St., Hickory Ave. from Old Roane St. to S. Roane St., SR-328 from Margrave Dr. to S. Roane St.</t>
  </si>
  <si>
    <t>73LPLM-F0-030</t>
  </si>
  <si>
    <t>STP-M-9105(23)</t>
  </si>
  <si>
    <t>73LPLM-F1-031</t>
  </si>
  <si>
    <t>73LPLM-F3-032</t>
  </si>
  <si>
    <t>95950-1581-04</t>
  </si>
  <si>
    <t>95950-2581-04</t>
  </si>
  <si>
    <t>95950-3581-04</t>
  </si>
  <si>
    <t>71011-0235-14</t>
  </si>
  <si>
    <t>STP-135(27)</t>
  </si>
  <si>
    <t>71011-0236-04</t>
  </si>
  <si>
    <t>Fairfield Pike</t>
  </si>
  <si>
    <t>01043</t>
  </si>
  <si>
    <t>Fairfield Pike, Intersection at Deery Street/Gowen Drive</t>
  </si>
  <si>
    <t>Add turn lanes to Fairfield Pike at intersection of Deery Street and Gowen Drive and upgrading existing signalization at the intersection</t>
  </si>
  <si>
    <t>02LPLM-F0-033</t>
  </si>
  <si>
    <t>STP-M-1043(11)</t>
  </si>
  <si>
    <t>02LPLM-F1-034</t>
  </si>
  <si>
    <t>47LPLM-F0-133</t>
  </si>
  <si>
    <t>STP/HIP-M-9109(174)</t>
  </si>
  <si>
    <t>47LPLM-F1-134</t>
  </si>
  <si>
    <t>47LPLM-F2-135</t>
  </si>
  <si>
    <t>16951-0572-54</t>
  </si>
  <si>
    <t>STP-M-9207(20)</t>
  </si>
  <si>
    <t>16951-1572-54</t>
  </si>
  <si>
    <t>16951-2572-54</t>
  </si>
  <si>
    <t>16951-3572-54</t>
  </si>
  <si>
    <t>Northbound Exit Ramp 122-A at SR-61(N Charles G Seviers Boulevard) - Ramp Improvements</t>
  </si>
  <si>
    <t>Construct turn lanes on ramp and signal upgrades on SR-61</t>
  </si>
  <si>
    <t>01001-0160-94</t>
  </si>
  <si>
    <t>HSIP-I-75-3(177)</t>
  </si>
  <si>
    <t>CNT319</t>
  </si>
  <si>
    <t>01001-1160-94</t>
  </si>
  <si>
    <t>01001-3160-94</t>
  </si>
  <si>
    <t>Ledford Mill Road</t>
  </si>
  <si>
    <t>Ledford Mill Road, from Tullahoma Airport Business Park to SR-16</t>
  </si>
  <si>
    <t>Widening the roadway and a box culvert over North Fork Rock Creek from the entrance of the new State Industrial Access Road serving the Tullahoma Airport Business Park to the intersection of Ledford Mill Road/N. Jackson Street (SR-16).</t>
  </si>
  <si>
    <t>16LPLM-F0-040</t>
  </si>
  <si>
    <t>STP-M-9209(18)</t>
  </si>
  <si>
    <t>16LPLM-F1-039</t>
  </si>
  <si>
    <t>Intersections at Wynridge Street /Gates Drive</t>
  </si>
  <si>
    <t>RSA-Construct offset left turn lanes on SR-3 at intersection of Wynridge/Gates</t>
  </si>
  <si>
    <t>66001-0284-94</t>
  </si>
  <si>
    <t>R-NH-SIP-3(142)</t>
  </si>
  <si>
    <t>66001-1284-94</t>
  </si>
  <si>
    <t>Intersection at Green Valley Farms</t>
  </si>
  <si>
    <t>Construct offset left turn lanes in the two (2) median openings of SR-43 at the location of Green Valley Farms.</t>
  </si>
  <si>
    <t>57134-0202-94</t>
  </si>
  <si>
    <t>NH-SIP-43(41)</t>
  </si>
  <si>
    <t>57134-1202-94</t>
  </si>
  <si>
    <t>49LPLM-F0-036</t>
  </si>
  <si>
    <t>STP-M-6137(10)</t>
  </si>
  <si>
    <t>49LPLM-F1-037</t>
  </si>
  <si>
    <t>49LPLM-F3-032</t>
  </si>
  <si>
    <t>Various Streets within the City of Erwin</t>
  </si>
  <si>
    <t>Milling, paving, and restriping of E. Erwin Rd. from Rock Creek Rd. to Mohawk Dr., N. Elm Ave. from N. Main St. to Love St.</t>
  </si>
  <si>
    <t>86LPLM-F0-015</t>
  </si>
  <si>
    <t>STP-M-9125(13)</t>
  </si>
  <si>
    <t>86LPLM-F1-016</t>
  </si>
  <si>
    <t>Blair Bend Road, From SR-2(US-11, E. Lee Hwy.) to Blair Bend Road.</t>
  </si>
  <si>
    <t>Resurface existing roadway. Remove existing shoulder and add 5' shoulder with stone. Rework storm water conveyances and add reflectors and thermo plastic stripping.</t>
  </si>
  <si>
    <t>53LPLM-F0-059</t>
  </si>
  <si>
    <t>STP-M-5939(10)</t>
  </si>
  <si>
    <t>53LPLM-F1-060</t>
  </si>
  <si>
    <t>53LPLM-F3-061</t>
  </si>
  <si>
    <t>Twin Creeks Marina Road</t>
  </si>
  <si>
    <t>Twin Creeks Marina Road, From SR-50 to 90 degree bend on TVA property</t>
  </si>
  <si>
    <t>Construct the first phase of an asphalt road from SR-50 to 90 degree bend on Tennessee Valley Authority Property.</t>
  </si>
  <si>
    <t>26LPLM-F0-030</t>
  </si>
  <si>
    <t>TN-FLAP(11)</t>
  </si>
  <si>
    <t>26LPLM-F1-031</t>
  </si>
  <si>
    <t>26LPLM-F3-033</t>
  </si>
  <si>
    <t>05760</t>
  </si>
  <si>
    <t>Jackson Street, From South 5th Street to South Home Street in Union City</t>
  </si>
  <si>
    <t>Project will included milling, paving, curb and gutter replacement as needed, replacement of storm drains, sewer pipes and inlets as needed, and all street markings.</t>
  </si>
  <si>
    <t>66LPLM-F0-017</t>
  </si>
  <si>
    <t>STP-M-5760(10)</t>
  </si>
  <si>
    <t>66LPLM-F1-018</t>
  </si>
  <si>
    <t>66LPLM-F3-020</t>
  </si>
  <si>
    <t>53004-0247-94</t>
  </si>
  <si>
    <t>STP-SIP-2(253)</t>
  </si>
  <si>
    <t>CNU312</t>
  </si>
  <si>
    <t>53004-1247-94</t>
  </si>
  <si>
    <t>53004-3247-94</t>
  </si>
  <si>
    <t>(Wears Valley Road) Intersection at SR-71(US-441, Parkway)</t>
  </si>
  <si>
    <t>Replace approximately 280ft of existing pavement with fast track concrete on the approach to the intersection. Replace the existing traffic signal pavement loops with traffic detection cameras. Update signal cabinets and equipment as needed for compatibility with camera detection. Update the existing pedestrian ramps for ADA compliance.</t>
  </si>
  <si>
    <t>78LPLM-F0-032</t>
  </si>
  <si>
    <t>STP-M-NH-73(67)</t>
  </si>
  <si>
    <t>78LPLM-F1-033</t>
  </si>
  <si>
    <t>78LPLM-F3-034</t>
  </si>
  <si>
    <t>50951-0570-54</t>
  </si>
  <si>
    <t>STP-M-9308(10)</t>
  </si>
  <si>
    <t>50951-1570-54</t>
  </si>
  <si>
    <t>William A. Batson Parkway, from Black Patch Drive to SR-11 (US-41)</t>
  </si>
  <si>
    <t>**E-Grants 065** This project involves the construction of an extension of William A. Batson Parkway, from Black Patch Drive to SR-11 (US-41). The proposed road on new alignment will consist of two 12-foot travel lanes separated by 14-foot landscaped median, with 10-foot shoulders.</t>
  </si>
  <si>
    <t>74LPLM-F0-018</t>
  </si>
  <si>
    <t>STP-M-5508(11)</t>
  </si>
  <si>
    <t>74LPLM-F1-019</t>
  </si>
  <si>
    <t>11005-4229-04</t>
  </si>
  <si>
    <t>11005-4231-04</t>
  </si>
  <si>
    <t>11005-4233-04</t>
  </si>
  <si>
    <t>23004-4248-04</t>
  </si>
  <si>
    <t>Heritage Blvd, From SR-32 (US-321, Cosby Highway) to Morrell Springs Road and Prospect Avenue, From Jones Circle to Mulberry Avenue.</t>
  </si>
  <si>
    <t>Milling and resurfacing of Heritage Blvd, From SR-32 (US-321, Cosby Highway) to Morrell Springs Road and Prospect Avenue, From Jones Circle to Mulberry Avenue within the City of Newport.</t>
  </si>
  <si>
    <t>15LPLM-F0-009</t>
  </si>
  <si>
    <t>STP-M-9114(7)</t>
  </si>
  <si>
    <t>15LPLM-F1-010</t>
  </si>
  <si>
    <t>15LPLM-F3-012</t>
  </si>
  <si>
    <t>79224-4208-04</t>
  </si>
  <si>
    <t>38084-4102-04</t>
  </si>
  <si>
    <t>10003-1267-04</t>
  </si>
  <si>
    <t>10003-2267-14</t>
  </si>
  <si>
    <t>STP-37(22)</t>
  </si>
  <si>
    <t>10003-3267-14</t>
  </si>
  <si>
    <t>58100-1176-04</t>
  </si>
  <si>
    <t>58100-3176-14</t>
  </si>
  <si>
    <t>NH-I-24-2(167)</t>
  </si>
  <si>
    <t>58100-1177-04</t>
  </si>
  <si>
    <t>58100-3177-14</t>
  </si>
  <si>
    <t>NH-I-24-2(168)</t>
  </si>
  <si>
    <t>58100-4184-04</t>
  </si>
  <si>
    <t>ER-NH-I-24-2(174)</t>
  </si>
  <si>
    <t>58100-4185-04</t>
  </si>
  <si>
    <t>33049-1231-04</t>
  </si>
  <si>
    <t>19960-1560-04</t>
  </si>
  <si>
    <t>19960-2560-04</t>
  </si>
  <si>
    <t>19960-3560-04</t>
  </si>
  <si>
    <t>19014-1169-04</t>
  </si>
  <si>
    <t>19014-1174-44</t>
  </si>
  <si>
    <t>NH-I-440-4(84)</t>
  </si>
  <si>
    <t>19014-2171-44</t>
  </si>
  <si>
    <t>19014-3171-44</t>
  </si>
  <si>
    <t>05LPLM-F3-050</t>
  </si>
  <si>
    <t>STP-M-9109(175)</t>
  </si>
  <si>
    <t>Bridges over Sinking Creek, LM 2.33 in Lebanon</t>
  </si>
  <si>
    <t>95FA0243003, 95FA0243004</t>
  </si>
  <si>
    <t>95006-4218-04</t>
  </si>
  <si>
    <t>CNS307</t>
  </si>
  <si>
    <t>66013-4224-04</t>
  </si>
  <si>
    <t>92137-4225-04</t>
  </si>
  <si>
    <t>92137-3226-04</t>
  </si>
  <si>
    <t>L&amp;R Bridges over North Fork Obion River, LM 20.66 and Overflow, LM 20.89</t>
  </si>
  <si>
    <t>92SR0430019, 92SR0430020, 92SR0430021, 92SR0430022</t>
  </si>
  <si>
    <t>92003-4270-04</t>
  </si>
  <si>
    <t>CNU369</t>
  </si>
  <si>
    <t>Bridges over Hyde Creek, LM 19.72; SR-209, LM 20.01; and IC Railroad, LM 20.19 in Ripley</t>
  </si>
  <si>
    <t>49SR0190041, 49SR0190043, 49SR0190049</t>
  </si>
  <si>
    <t>49130-4203-04</t>
  </si>
  <si>
    <t>11 Bridges on Various State Routes over Various Crossings</t>
  </si>
  <si>
    <t>36S80460001, 38S80460003, 38S80510003, 38S80510005, 38S80510007, 38S80510009, 38S80520001, 38S80520003, 38S81140001, 38SR0540003, 38SR0540009</t>
  </si>
  <si>
    <t>38945-4270-04</t>
  </si>
  <si>
    <t>59952-0544-94</t>
  </si>
  <si>
    <t>BRZ-9310(12)</t>
  </si>
  <si>
    <t>59952-1544-94</t>
  </si>
  <si>
    <t>(Eastbound) at LM 5.6 (Rockfall Mitigation)</t>
  </si>
  <si>
    <t>31001-1189-04</t>
  </si>
  <si>
    <t>at LM 15.1 (Rockfall Mitigation)</t>
  </si>
  <si>
    <t>10003-1268-04</t>
  </si>
  <si>
    <t>10003-2268-04</t>
  </si>
  <si>
    <t>at LMs 2.2 and  2.3 (Rockfall Mitigation)</t>
  </si>
  <si>
    <t>46008-1208-04</t>
  </si>
  <si>
    <t>46008-2208-04</t>
  </si>
  <si>
    <t>80002-1263-04</t>
  </si>
  <si>
    <t>80002-2263-14</t>
  </si>
  <si>
    <t>STP-24(70)</t>
  </si>
  <si>
    <t>33011-1251-04</t>
  </si>
  <si>
    <t>33011-2251-04</t>
  </si>
  <si>
    <t>22015-0214-94</t>
  </si>
  <si>
    <t>BR-STP-46(33)</t>
  </si>
  <si>
    <t>22015-1214-94</t>
  </si>
  <si>
    <t>22015-2214-94</t>
  </si>
  <si>
    <t xml:space="preserve">SR-171 </t>
  </si>
  <si>
    <t>(Mt. Juliet Road), at I-40 Overpass, LM 4.81</t>
  </si>
  <si>
    <t>This project involves the widening of Mt. Juliet Road (SR-171) at the I-40 Overpass to provide two continuous northbound lanes with new bike lanes and sidewalks.</t>
  </si>
  <si>
    <t>95063-1225-04</t>
  </si>
  <si>
    <t>95063-3225-14</t>
  </si>
  <si>
    <t>NH/STP-M-171(31)</t>
  </si>
  <si>
    <t xml:space="preserve">SR-145 </t>
  </si>
  <si>
    <t>M17LTR2_C08SR_SML STR SR145 LM 4.10</t>
  </si>
  <si>
    <t>08005-4228-04</t>
  </si>
  <si>
    <t>West Georgia Avenue at Riverside Drive Intersection Improvements</t>
  </si>
  <si>
    <t>Construction of a roundabout at the intersection of West Georgia Avenue and Riverside Drive to enhance traffic flow and improve safety.</t>
  </si>
  <si>
    <t>79LPLM-F0-544</t>
  </si>
  <si>
    <t>CM-9409(211)</t>
  </si>
  <si>
    <t>79LPLM-F1-545</t>
  </si>
  <si>
    <t>75946-4263-04</t>
  </si>
  <si>
    <t>47LPLM-F0-142</t>
  </si>
  <si>
    <t>CM-9109(178)</t>
  </si>
  <si>
    <t>47LPLM-F1-143</t>
  </si>
  <si>
    <t>47LPLM-F3-144</t>
  </si>
  <si>
    <t>Weatherford Creek Road</t>
  </si>
  <si>
    <t>00915</t>
  </si>
  <si>
    <t>Weatherford Creek Road, From SR-203 (Luttus Road) to the Natchez Trace Parkway</t>
  </si>
  <si>
    <t>Resurface and widen from 18 feet to 22 feet to accommodate two 11-foot lanes.</t>
  </si>
  <si>
    <t>91LPLM-F0-013</t>
  </si>
  <si>
    <t>TN-FLAP(20)</t>
  </si>
  <si>
    <t>91LPLM-F1-014</t>
  </si>
  <si>
    <t>Bridges over SR-230 (Bucksnort Road), LM 4.21</t>
  </si>
  <si>
    <t>41I00400013, 41I00400014</t>
  </si>
  <si>
    <t>41001-4153-04</t>
  </si>
  <si>
    <t>CNR346</t>
  </si>
  <si>
    <t>95LPLM-F0-070</t>
  </si>
  <si>
    <t>CM-9309(21)</t>
  </si>
  <si>
    <t>95LPLM-F1-071</t>
  </si>
  <si>
    <t>95LPLM-F3-072</t>
  </si>
  <si>
    <t>52LPLM-F0-022</t>
  </si>
  <si>
    <t>STP-M-3316(10)</t>
  </si>
  <si>
    <t>52LPLM-F1-023</t>
  </si>
  <si>
    <t>52LPLM-F3-025</t>
  </si>
  <si>
    <t>10951-0567-94</t>
  </si>
  <si>
    <t>STP-M-9103(17)</t>
  </si>
  <si>
    <t>10951-1567-94</t>
  </si>
  <si>
    <t>10951-3567-94</t>
  </si>
  <si>
    <t>Shelby Drive, From Sycamore Road to SR-86 (US-72)</t>
  </si>
  <si>
    <t>Widen Shelby Drive between Sycamore Road and SR-86 (US-72) from 2 to 4 lanes, divided with a raised median. Will include bike facilities, ADA accessible pedestrian improvements and drainage improvements.</t>
  </si>
  <si>
    <t>79LPLM-F0-550</t>
  </si>
  <si>
    <t>STP-M-5437(11)</t>
  </si>
  <si>
    <t>79LPLM-F1-551</t>
  </si>
  <si>
    <t>79LPLM-F2-552</t>
  </si>
  <si>
    <t>47027-0226-04</t>
  </si>
  <si>
    <t>47027-1226-04</t>
  </si>
  <si>
    <t>47027-2226-94</t>
  </si>
  <si>
    <t>STP-SIP-131(47)</t>
  </si>
  <si>
    <t>38LPLM-F0-033</t>
  </si>
  <si>
    <t>STP-M-5330(10)</t>
  </si>
  <si>
    <t>38LPLM-F1-034</t>
  </si>
  <si>
    <t>38LPLM-F3-035</t>
  </si>
  <si>
    <t>Cleveland-Chattanooga Commute Hub at Intersection of Church Street Southeast and 3rd Street Southeast (Old Woolen Mill)</t>
  </si>
  <si>
    <t>(2016 CMAQ - Part 1 of 3) Cleveland-Chattanooga Commute Hub: To create a paved a lighted lot for use by commuters with residual parking available to others. Transit features include a new bus stop, a new connecting bus service to Chattanooga's CARTA transit system and bus storage for the Cleveland Urban Area Transit System (CUATS).</t>
  </si>
  <si>
    <t>06LPLM-F0-065</t>
  </si>
  <si>
    <t>CM-9203(25)</t>
  </si>
  <si>
    <t>63945-1489-04</t>
  </si>
  <si>
    <t>63945-3492-04</t>
  </si>
  <si>
    <t>75840-4129-04</t>
  </si>
  <si>
    <t>NH-I-840(8)</t>
  </si>
  <si>
    <t>CNR304, CNR304</t>
  </si>
  <si>
    <t>75840-8129-44</t>
  </si>
  <si>
    <t>94840-4142-04</t>
  </si>
  <si>
    <t>NH-I-840(9)</t>
  </si>
  <si>
    <t>94840-8142-44</t>
  </si>
  <si>
    <t>Emergency Slide Repairs near LM 17.00</t>
  </si>
  <si>
    <t>Emergency Slide Repairs</t>
  </si>
  <si>
    <t>01015-4250-04</t>
  </si>
  <si>
    <t>ER-STP-116(23)</t>
  </si>
  <si>
    <t>Emergency Slide Repairs near LM 3.00</t>
  </si>
  <si>
    <t>76010-4226-04</t>
  </si>
  <si>
    <t>ER-STP-456(11)</t>
  </si>
  <si>
    <t>Emergency Slide Repairs at LM 4.0</t>
  </si>
  <si>
    <t>87002-4239-04</t>
  </si>
  <si>
    <t>ER-STP-61(44)</t>
  </si>
  <si>
    <t>CNR800</t>
  </si>
  <si>
    <t>87002-4240-04</t>
  </si>
  <si>
    <t>98019-4276-04</t>
  </si>
  <si>
    <t>72945-1486-04</t>
  </si>
  <si>
    <t>72945-2486-04</t>
  </si>
  <si>
    <t>72945-3486-04</t>
  </si>
  <si>
    <t>Bridges over Branches at LMs 14.79 and 15.59</t>
  </si>
  <si>
    <t>22003430001, 22003430003</t>
  </si>
  <si>
    <t>22015-4213-04</t>
  </si>
  <si>
    <t>Emergency Slide Repairs at LM 16.2</t>
  </si>
  <si>
    <t>37012-4220-04</t>
  </si>
  <si>
    <t>ER-STP-70(22)</t>
  </si>
  <si>
    <t>CNR344</t>
  </si>
  <si>
    <t>(US-45W/51) 6 Bridges on Various Routes over SR-3</t>
  </si>
  <si>
    <t>66SR0030041, 66SR0030043, 66SR0030045, 66SR0030049, 66SR0030053, 66SR0030055</t>
  </si>
  <si>
    <t>66004-4227-04</t>
  </si>
  <si>
    <t>CNT067</t>
  </si>
  <si>
    <t>79947-4941-04</t>
  </si>
  <si>
    <t>Bridges over Town Creek, LM 13.56 in Lebanon</t>
  </si>
  <si>
    <t>95002-4230-04</t>
  </si>
  <si>
    <t>CNT285</t>
  </si>
  <si>
    <t>95003-4217-04</t>
  </si>
  <si>
    <t>Bridge over SR-444 (Tellico Parkway) and Tellico Canal, LM 9.19</t>
  </si>
  <si>
    <t>Repair Collision Damage</t>
  </si>
  <si>
    <t>53SR0950009</t>
  </si>
  <si>
    <t>53008-4238-04</t>
  </si>
  <si>
    <t>78LPLM-F0-039</t>
  </si>
  <si>
    <t>STP-M-9123(10)</t>
  </si>
  <si>
    <t>60LPLM-F0-031</t>
  </si>
  <si>
    <t>STP-M-9302(19)</t>
  </si>
  <si>
    <t>60LPLM-F1-032</t>
  </si>
  <si>
    <t>60LPLM-F2-033</t>
  </si>
  <si>
    <t>M18CMHQ_C54SR_SPCATHENS</t>
  </si>
  <si>
    <t>54CMA1-M3-009</t>
  </si>
  <si>
    <t>From near Southern Railroad Bridge to the SR-61 Interchange</t>
  </si>
  <si>
    <t>Mill, D, E</t>
  </si>
  <si>
    <t>73035-3210-94</t>
  </si>
  <si>
    <t>STP/HSIP-29(105)</t>
  </si>
  <si>
    <t>CNS075, CNS075</t>
  </si>
  <si>
    <t>73035-8210-14</t>
  </si>
  <si>
    <t>From near SR-63 to near Cumberland Lane</t>
  </si>
  <si>
    <t>07003-3249-94</t>
  </si>
  <si>
    <t>NH/HSIP-9(95)</t>
  </si>
  <si>
    <t>CNS160, CNS160</t>
  </si>
  <si>
    <t>07003-8249-14</t>
  </si>
  <si>
    <t>Lawrence, Maury</t>
  </si>
  <si>
    <t>From Old US-43 in Lawrence County to near James M. Roy Road in Maury County</t>
  </si>
  <si>
    <t>Widen existing 4-lane divided highway to a 5-lane typical section</t>
  </si>
  <si>
    <t>50001-1271-04</t>
  </si>
  <si>
    <t>CNT280, CNT280</t>
  </si>
  <si>
    <t>60002-1298-04</t>
  </si>
  <si>
    <t>50001-3276-04</t>
  </si>
  <si>
    <t>60103-3205-04</t>
  </si>
  <si>
    <t>From East of intersection with Moore Road to East of intersection with Airport Road</t>
  </si>
  <si>
    <t>33010-3233-94</t>
  </si>
  <si>
    <t>NH/HSIP-2(258)</t>
  </si>
  <si>
    <t>CNS228, CNS228</t>
  </si>
  <si>
    <t>33010-8233-14</t>
  </si>
  <si>
    <t>67011-3222-94</t>
  </si>
  <si>
    <t>STP/HSIP-164(5)</t>
  </si>
  <si>
    <t>67011-8222-14</t>
  </si>
  <si>
    <t>67006-8230-14</t>
  </si>
  <si>
    <t>STP-85(28)</t>
  </si>
  <si>
    <t>25005-3226-94</t>
  </si>
  <si>
    <t>STP/HSIP-85(29)</t>
  </si>
  <si>
    <t>25005-8226-14</t>
  </si>
  <si>
    <t>From SR-306 to west of I-75</t>
  </si>
  <si>
    <t>06017-8212-14</t>
  </si>
  <si>
    <t>STP-308(9)</t>
  </si>
  <si>
    <t>CNT033</t>
  </si>
  <si>
    <t>06007-3245-94</t>
  </si>
  <si>
    <t>NH/HSIP-311(32)</t>
  </si>
  <si>
    <t>06007-4245-04</t>
  </si>
  <si>
    <t>06007-8245-14</t>
  </si>
  <si>
    <t>58100-1181-04</t>
  </si>
  <si>
    <t>58100-3181-14</t>
  </si>
  <si>
    <t>NH-I-24-2(169)</t>
  </si>
  <si>
    <t>From south of Pinewood Mansion Road to Dickson County Line</t>
  </si>
  <si>
    <t>Mill &amp; 85 lbs/sy TLD</t>
  </si>
  <si>
    <t>41SR0480029, 41SR0480031</t>
  </si>
  <si>
    <t>41006-4220-04</t>
  </si>
  <si>
    <t>CNS199, CNS199</t>
  </si>
  <si>
    <t>41006-4219-04</t>
  </si>
  <si>
    <t>56005-3229-94</t>
  </si>
  <si>
    <t>HSIP-56(87)</t>
  </si>
  <si>
    <t>56005-4229-04</t>
  </si>
  <si>
    <t>From Trousdale County Line to Morris Drive</t>
  </si>
  <si>
    <t>80003-4263-04</t>
  </si>
  <si>
    <t>CNS168</t>
  </si>
  <si>
    <t>From near Bud Crockett Drive to I-40 Interchange</t>
  </si>
  <si>
    <t>39005-3221-94</t>
  </si>
  <si>
    <t>STP/HSIP-22(86)</t>
  </si>
  <si>
    <t>CNS147, CNS147</t>
  </si>
  <si>
    <t>39005-8221-14</t>
  </si>
  <si>
    <t>79016-3229-94</t>
  </si>
  <si>
    <t>HSIP-3(146)</t>
  </si>
  <si>
    <t>79016-4229-04</t>
  </si>
  <si>
    <t>79016-2232-04</t>
  </si>
  <si>
    <t>From SR-421 to Decatur County Line</t>
  </si>
  <si>
    <t>36007-3220-94</t>
  </si>
  <si>
    <t>STP/HSIP-69(96)</t>
  </si>
  <si>
    <t>CNS237, CNS237</t>
  </si>
  <si>
    <t>36007-8220-14</t>
  </si>
  <si>
    <t xml:space="preserve">SR-366 </t>
  </si>
  <si>
    <t>From SR-5 to near SR-5</t>
  </si>
  <si>
    <t>27131-3215-94</t>
  </si>
  <si>
    <t>NH/HSIP-366(11)</t>
  </si>
  <si>
    <t>CNS211, CNS211</t>
  </si>
  <si>
    <t>27131-8215-14</t>
  </si>
  <si>
    <t>From near Raleigh-LaGrange Road to Woodchase Drive</t>
  </si>
  <si>
    <t>79052-3228-94</t>
  </si>
  <si>
    <t>NH/HSIP-177(38)</t>
  </si>
  <si>
    <t>CNS225, CNS225</t>
  </si>
  <si>
    <t>79052-8228-14</t>
  </si>
  <si>
    <t>Wolf River Boulevard, from Stillwind Lane to Brackenshire Lane</t>
  </si>
  <si>
    <t>Rehabilitation of areas of subgrade, replacing sections of defective curb &amp; gutter, milling, resurfacing, striping and upgrading/installing ADA ramps. eGrants #049.</t>
  </si>
  <si>
    <t>79LPLM-F0-564</t>
  </si>
  <si>
    <t>STP-M-5426(10)</t>
  </si>
  <si>
    <t>79LPLM-F1-565</t>
  </si>
  <si>
    <t>79LPLM-F3-566</t>
  </si>
  <si>
    <t xml:space="preserve">SR-82 </t>
  </si>
  <si>
    <t>From SR-10 to near Hinkle Hill</t>
  </si>
  <si>
    <t>02011-3224-94</t>
  </si>
  <si>
    <t>STP/HSIP-82(6)</t>
  </si>
  <si>
    <t>CNU207, CNU207</t>
  </si>
  <si>
    <t>02011-8224-14</t>
  </si>
  <si>
    <t>From SR-49 to I-24</t>
  </si>
  <si>
    <t>11016-3213-94</t>
  </si>
  <si>
    <t>HSIP-249(88)</t>
  </si>
  <si>
    <t>CNT093, CNT093</t>
  </si>
  <si>
    <t>11016-4213-04</t>
  </si>
  <si>
    <t>83947-1445-04</t>
  </si>
  <si>
    <t>83947-2445-04</t>
  </si>
  <si>
    <t>83947-3445-04</t>
  </si>
  <si>
    <t>Industrial Access Road Serving Project Cardinal (temporary paving on Kirby Drive, LM 4.485-4.667)</t>
  </si>
  <si>
    <t>lay temporary asphalt on a section of Kirby Drive in Portland to improve access until the construction project on PIN 126523.00 can be let</t>
  </si>
  <si>
    <t>83952-8548-04</t>
  </si>
  <si>
    <t>From near 40th Avenue (LM 8.05) to near 32nd Avenue (LM 8.35) in Gruetli-Laager</t>
  </si>
  <si>
    <t>Widen from 2-Lane with 12' travel lanes to 3-Lane with 12' travel lanes and 2' shoulders on both sides (business area frontage improvement)</t>
  </si>
  <si>
    <t>31006-1234-04</t>
  </si>
  <si>
    <t>31006-2234-04</t>
  </si>
  <si>
    <t>From SR-56 to west of Eagle Lake Road</t>
  </si>
  <si>
    <t>31006-3235-94</t>
  </si>
  <si>
    <t>HSIP-108(101)</t>
  </si>
  <si>
    <t>CNS250, CNS250</t>
  </si>
  <si>
    <t>31006-4235-04</t>
  </si>
  <si>
    <t>From South of Rocky Mount Road to North of Haines Road</t>
  </si>
  <si>
    <t>54002-3247-94</t>
  </si>
  <si>
    <t>STP/HSIP-2(263)</t>
  </si>
  <si>
    <t>CNT027, CNT027</t>
  </si>
  <si>
    <t>54002-8247-14</t>
  </si>
  <si>
    <t>From SR-33 to west of Tellico Reliance Road</t>
  </si>
  <si>
    <t>70002-3229-94</t>
  </si>
  <si>
    <t>STP/HSIP-30(82)</t>
  </si>
  <si>
    <t>CNS241, CNS241</t>
  </si>
  <si>
    <t>70002-8229-14</t>
  </si>
  <si>
    <t>46010-3218-94</t>
  </si>
  <si>
    <t>HSIP-167(7)</t>
  </si>
  <si>
    <t>CNU035, CNU035</t>
  </si>
  <si>
    <t>46010-4218-04</t>
  </si>
  <si>
    <t>Various State Routes, 8 Bridges over Various Crossings</t>
  </si>
  <si>
    <t>09S80380001, 09S80380007, 09S81460005, 09S81460009, 09S81480003, 09SR0770025, 09SR0770027, 09SR1050005</t>
  </si>
  <si>
    <t>09946-4262-04</t>
  </si>
  <si>
    <t>49946-4207-04</t>
  </si>
  <si>
    <t>Arlington Avenue, Bridges over I-40 at LMs 0.12 and 0.17; and SR-1, Bridge over Mill Creek, LM 21.99</t>
  </si>
  <si>
    <t>Bridge Repairs on 3 Bridges</t>
  </si>
  <si>
    <t>19I00400111, 19I00400112, 19SR0010031</t>
  </si>
  <si>
    <t>19948-4107-04</t>
  </si>
  <si>
    <t>CNT001</t>
  </si>
  <si>
    <t>Bridges over SR-76, LM 4.26</t>
  </si>
  <si>
    <t>Bridge repairs on 2 bridges</t>
  </si>
  <si>
    <t>74I00650009, 74I00650010</t>
  </si>
  <si>
    <t>74003-4172-04</t>
  </si>
  <si>
    <t>CNT210</t>
  </si>
  <si>
    <t>Pedestrian Bridge over SR-6 (US-31E, Ellington Parkway), LM 11.12; and SR-6, Bridges over Douglas Ave, LM 12.17</t>
  </si>
  <si>
    <t>PE only for Bridge Repair</t>
  </si>
  <si>
    <t>19FA0060015, 19FA0060016, 19SR0060041</t>
  </si>
  <si>
    <t>19024-4210-04</t>
  </si>
  <si>
    <t>Bridges over Douglas Ave, LM 12.17</t>
  </si>
  <si>
    <t>Bridge Repair (construction only)</t>
  </si>
  <si>
    <t>19FA0060015, 19FA0060016</t>
  </si>
  <si>
    <t>19024-3213-04</t>
  </si>
  <si>
    <t>CNU160</t>
  </si>
  <si>
    <t>12th Avenue South</t>
  </si>
  <si>
    <t>03248</t>
  </si>
  <si>
    <t>12th Avenue South (03248), Bridge over I-40, LM 7.94</t>
  </si>
  <si>
    <t>19103-4101-04</t>
  </si>
  <si>
    <t>Cannon County Maintenance Building</t>
  </si>
  <si>
    <t>08999-3604-04</t>
  </si>
  <si>
    <t>CNS164</t>
  </si>
  <si>
    <t>91999-3602-04</t>
  </si>
  <si>
    <t>Wilson County Maintenance Building</t>
  </si>
  <si>
    <t>95999-3604-04</t>
  </si>
  <si>
    <t>CNS165</t>
  </si>
  <si>
    <t>Wayne County Salt Bin</t>
  </si>
  <si>
    <t>91999-3603-04</t>
  </si>
  <si>
    <t>19074-0259-94</t>
  </si>
  <si>
    <t>HSIP-155(28)</t>
  </si>
  <si>
    <t>19074-1259-94</t>
  </si>
  <si>
    <t>19074-3259-94</t>
  </si>
  <si>
    <t>24958-1502-04</t>
  </si>
  <si>
    <t>24958-3502-04</t>
  </si>
  <si>
    <t>Morrell Springs Road from Lincoln Avenue to Newport City Limits</t>
  </si>
  <si>
    <t>Milling and resurfacing of Morrell Springs Road from Lincoln Avenue to Newport City Limits</t>
  </si>
  <si>
    <t>15LPLM-F0-013</t>
  </si>
  <si>
    <t>STP-M-9114(8)</t>
  </si>
  <si>
    <t>Various Routes in Regions 2, 3 and 4 - Rockfall Risk Assessment</t>
  </si>
  <si>
    <t>rockfall mitigation services, geotechnical engineering services, and engineering geology services for various projects throughout TDOT Regions 2, 3 and 4</t>
  </si>
  <si>
    <t>99111-1140-04</t>
  </si>
  <si>
    <t>Various Routes in Region 1 - Rockfall Risk Assessment</t>
  </si>
  <si>
    <t>rockfall mitigation services, geotechnical engineering services, and engineering geology services for various projects throughout TDOT Region 1</t>
  </si>
  <si>
    <t>98019-1195-04</t>
  </si>
  <si>
    <t>43004-4227-04</t>
  </si>
  <si>
    <t>Emergency Slide Repairs near MM 42 (LM 10.1) (February 2019 Flood)</t>
  </si>
  <si>
    <t>PE ROW, and Construction for Emergency Slide Repairs</t>
  </si>
  <si>
    <t>98302-4182-04</t>
  </si>
  <si>
    <t>ER-NH-I-24-9(90)</t>
  </si>
  <si>
    <t>CNT269, CNT269</t>
  </si>
  <si>
    <t>19001-4144-04</t>
  </si>
  <si>
    <t>19001-4145-04</t>
  </si>
  <si>
    <t>98301-4135-04</t>
  </si>
  <si>
    <t>82001-1186-04</t>
  </si>
  <si>
    <t>82001-3186-14</t>
  </si>
  <si>
    <t>NH-I-81-1(131)</t>
  </si>
  <si>
    <t>Leeville Pike from Tuckers Gap Road to South Greenwood Street; Coles Ferry Pike from Hartmann Drive to North Castle Heights Avenue</t>
  </si>
  <si>
    <t>(E-Grants Project) The proposed improvements include shoulder work, repairing rutting, resurfacing and restriping along the above-listed roadway segment.</t>
  </si>
  <si>
    <t>95LPLM-F0-078</t>
  </si>
  <si>
    <t>STP-M-9309(22)</t>
  </si>
  <si>
    <t>95LPLM-F1-079</t>
  </si>
  <si>
    <t>95LPLM-F3-081</t>
  </si>
  <si>
    <t>Wilkerson Road</t>
  </si>
  <si>
    <t>0A296</t>
  </si>
  <si>
    <t>A296-0.03, Wilkerson Road over Branch at LM 0.03</t>
  </si>
  <si>
    <t>Replace Existing Bridge</t>
  </si>
  <si>
    <t>380A2960001</t>
  </si>
  <si>
    <t>38SAB1-S3-009</t>
  </si>
  <si>
    <t>99111-4945-04</t>
  </si>
  <si>
    <t>99112-3604-14</t>
  </si>
  <si>
    <t>STP-9900(116)</t>
  </si>
  <si>
    <t>Various Bridges on Various Routes Statewide (PE for no-plans Bridge Repair projects)</t>
  </si>
  <si>
    <t>PE for no-plans Bridge Repair projects (working from a list of 122 state-maintained bridges)</t>
  </si>
  <si>
    <t>99111-4146-04</t>
  </si>
  <si>
    <t>79LPLM-F0-567</t>
  </si>
  <si>
    <t>STP-M-175(25)</t>
  </si>
  <si>
    <t>79LPLM-F1-568</t>
  </si>
  <si>
    <t>Highland Avenue, From Carding Machine Road to SR-2 (US-11, Mulberry Street)</t>
  </si>
  <si>
    <t>Milling, resurfacing, sidewalk improvements, stripping and warning/safety signs.</t>
  </si>
  <si>
    <t>53LPLM-F0-062</t>
  </si>
  <si>
    <t>STP-M-5300(27)</t>
  </si>
  <si>
    <t>53LPLM-F1-063</t>
  </si>
  <si>
    <t>53LPLM-F3-064</t>
  </si>
  <si>
    <t>27955-1554-04</t>
  </si>
  <si>
    <t>27955-2554-04</t>
  </si>
  <si>
    <t>27955-3554-04</t>
  </si>
  <si>
    <t>27955-2556-04</t>
  </si>
  <si>
    <t>27955-3556-04</t>
  </si>
  <si>
    <t>81LPLM-F0-004</t>
  </si>
  <si>
    <t>TN-FLAP(28)</t>
  </si>
  <si>
    <t>81LPLM-F1-005</t>
  </si>
  <si>
    <t>05LPLM-F0-051</t>
  </si>
  <si>
    <t>HPP-1216(10)</t>
  </si>
  <si>
    <t>05LPLM-F1-052</t>
  </si>
  <si>
    <t>Spring View Road</t>
  </si>
  <si>
    <t>BG A005-0.08, Spring View Road over CSX Railroad</t>
  </si>
  <si>
    <t>Replace Bridge No. 050A0050001</t>
  </si>
  <si>
    <t>050A0050001</t>
  </si>
  <si>
    <t>05SAB1-S3-005</t>
  </si>
  <si>
    <t>05592</t>
  </si>
  <si>
    <t>Robert C. Jackson Drive, From SR-73 (US-321, West Lamar Alexander Pkwy) to Middle Settlements Road</t>
  </si>
  <si>
    <t>Reconstruction/Widening</t>
  </si>
  <si>
    <t>05952-1589-04</t>
  </si>
  <si>
    <t>05952-2589-04</t>
  </si>
  <si>
    <t>05952-3589-04</t>
  </si>
  <si>
    <t>Pedestrian Bridge over Robert C. Jackson Drive</t>
  </si>
  <si>
    <t>Contract 180016 covers this PIN also. Pedestrian Bridge serving Denso. mgh</t>
  </si>
  <si>
    <t>05952-1588-04</t>
  </si>
  <si>
    <t>05952-3588-04</t>
  </si>
  <si>
    <t>Various State Aid Roads</t>
  </si>
  <si>
    <t>Resurfacing of Prospect Church Rd. from SR-72 to Dry Valley Rd., Old SR-95 from Old Hwy. 95 to Town Creek Pkwy., Muddy Creek Rd., from SR-2 to Martel Rd., Northshore Dr. from the Loudon County line to Beals Chapel Rd., Martel Rd. from the Loudon County line to SR-2, Loudon Ridge Rd. from S. Wingate Dr. to Sugar Limb Rd., Hines Valley Rd. from SR-1 to Hines Valley Rd., Ford Rd. from SR-1 to SR-2,Davis Ferry Rd. from SR-444 to Davis Ferry Rd., Dry Valley Rd. from Prospect Church Rd. to Dry Valley Rd., Cut-Thru Dr. from SR-73 to Old SR-95, Beals Chapel Rd. from Martel Rd. to Lakeview Rd.</t>
  </si>
  <si>
    <t>53LPLM-F0-065</t>
  </si>
  <si>
    <t>STP-M-5300(28)</t>
  </si>
  <si>
    <t>53LPLM-F1-066</t>
  </si>
  <si>
    <t>M18RMR4_C92SR_INPLACE_SR-216, LMs 0.00-4.92</t>
  </si>
  <si>
    <t>In-Place Asphalt Paving</t>
  </si>
  <si>
    <t>92011-4220-04</t>
  </si>
  <si>
    <t>M18RMR4_C39SR_INPLACE_SR-114, LMs 10.6-12.73</t>
  </si>
  <si>
    <t>39021-4226-04</t>
  </si>
  <si>
    <t>M18RMR4_C24SR_INPLACE_SR-57, LMs 4.50-5.50</t>
  </si>
  <si>
    <t>24006-4249-04</t>
  </si>
  <si>
    <t>M18RMR4_C57SR_INPLACE_SR-152, LMs 2.76-4.84</t>
  </si>
  <si>
    <t>57018-4215-04</t>
  </si>
  <si>
    <t>M18RMR4_C57SR_INPLACE_SR-1, LMs 22.21-22.66</t>
  </si>
  <si>
    <t>57004-4219-04</t>
  </si>
  <si>
    <t>M18RMR4_C79SR_INPLACE_SR-205, LMs 0.00-1.00</t>
  </si>
  <si>
    <t>79034-4218-04</t>
  </si>
  <si>
    <t>M18RMR4_C79SR_INPLACE_SR-175, LMs 20.75-21.75</t>
  </si>
  <si>
    <t>79040-4237-04</t>
  </si>
  <si>
    <t>North of Daniel Hill Lane, LM 7.1, Rockfall Mitigation</t>
  </si>
  <si>
    <t>44008-0232-14</t>
  </si>
  <si>
    <t>STP-135(25)</t>
  </si>
  <si>
    <t>44008-1232-14</t>
  </si>
  <si>
    <t>Near LM's 20.5 and 20.7, Rockfall Mitigation</t>
  </si>
  <si>
    <t>77002-0244-14</t>
  </si>
  <si>
    <t>NH-8(55)</t>
  </si>
  <si>
    <t>77002-1244-14</t>
  </si>
  <si>
    <t>Near LM 0.6, Rockfall Mitigation</t>
  </si>
  <si>
    <t>21006-0212-14</t>
  </si>
  <si>
    <t>STP-141(36)</t>
  </si>
  <si>
    <t>near LM's 11.1, 14.5, 14.7, 15.07 and 16.4 in Blount County</t>
  </si>
  <si>
    <t>05005-0253-14</t>
  </si>
  <si>
    <t>STP-115(62)</t>
  </si>
  <si>
    <t>75LPLM-S0-068</t>
  </si>
  <si>
    <t>75LPLM-S1-074</t>
  </si>
  <si>
    <t>75LPLM-F3-071</t>
  </si>
  <si>
    <t>HIP-M-266(29)</t>
  </si>
  <si>
    <t>04002-0219-14</t>
  </si>
  <si>
    <t>STP-30(81)</t>
  </si>
  <si>
    <t>04002-1219-14</t>
  </si>
  <si>
    <t>Near LM 4.2 and 4.3, Rockfall Mitigation</t>
  </si>
  <si>
    <t>72007-0236-14</t>
  </si>
  <si>
    <t>STP-68(53)</t>
  </si>
  <si>
    <t>Near LM's 13.1 and 13.5, Rockfall Mitigation</t>
  </si>
  <si>
    <t>70068-0212-14</t>
  </si>
  <si>
    <t>NH-40(38)</t>
  </si>
  <si>
    <t>Near LM's 10.7, 11.26 and 11.8, Rockfall Mitigation</t>
  </si>
  <si>
    <t>70068-0213-14</t>
  </si>
  <si>
    <t>NH-40(39)</t>
  </si>
  <si>
    <t>Near LM's 12.0, 12.1, 12.5, 12.7, Rockfall Mitigation</t>
  </si>
  <si>
    <t>70068-0214-14</t>
  </si>
  <si>
    <t>NH-40(40)</t>
  </si>
  <si>
    <t>Bridges over Big Beaver Creek at LM 19.51 and Little Beaver Creek at LM 20.01</t>
  </si>
  <si>
    <t>39SR0220019, 39SR0220021</t>
  </si>
  <si>
    <t>39945-4191-04</t>
  </si>
  <si>
    <t>CNU348</t>
  </si>
  <si>
    <t>Intersection at Cumberland Drive</t>
  </si>
  <si>
    <t>(E-Grants 083) Resurfacing and intersection improvements to include the addition of a west bound left turn lane at SR- 100 (HWY-100) and Cumberland Drive.</t>
  </si>
  <si>
    <t>94LPLM-F0-099</t>
  </si>
  <si>
    <t>STP-M-100(82)</t>
  </si>
  <si>
    <t>M18RMR4_C23SR_INPLACE_SR78 AT LM 12.0-13.5</t>
  </si>
  <si>
    <t>23011-4241-04</t>
  </si>
  <si>
    <t>M18RMR4_C27SR_INPLACE_SR54 AT LM 16.1-17.1</t>
  </si>
  <si>
    <t>27006-4209-04</t>
  </si>
  <si>
    <t xml:space="preserve">SR-157 </t>
  </si>
  <si>
    <t>M18RMR4_C66SR_INPLACE_SR157 AT LM 2.4-4.0</t>
  </si>
  <si>
    <t>66015-4203-04</t>
  </si>
  <si>
    <t xml:space="preserve">SR-199 </t>
  </si>
  <si>
    <t>M18RMR4_C55SR_INPLACE_SR199 AT LM 7.5-9.9</t>
  </si>
  <si>
    <t>55013-4210-04</t>
  </si>
  <si>
    <t>M18RMR4_C36SR_INPLACE_SR142 AT LM 0.00-0.89 AND SR22 AT LM 6.3-7.2</t>
  </si>
  <si>
    <t>36945-4298-04</t>
  </si>
  <si>
    <t>M18RMR4_C35SR_INPLACE_SR179 AT LM 2.0-4.1</t>
  </si>
  <si>
    <t>35014-4211-04</t>
  </si>
  <si>
    <t>49LPLM-F0-040</t>
  </si>
  <si>
    <t>BRZ-4900(66)</t>
  </si>
  <si>
    <t>49LPLM-F1-041</t>
  </si>
  <si>
    <t>49LPLM-F2-042</t>
  </si>
  <si>
    <t>49LPLM-F3-043</t>
  </si>
  <si>
    <t>Various streets within the City of Lafollette</t>
  </si>
  <si>
    <t>Resurfacing North Avenue from East Central Avenue to East Prospect Street; North Cumberland Avenue from East Central Avenue to East Prospect Street; South 9th Street from West Central Avenue to West Beech Street; North 13thStreet from West Central Avenue to City Limits; South Avenue from West Central Avenue to Jacksboro Pike; and Beech Street from Jacksboro Pike to East Avenue</t>
  </si>
  <si>
    <t>07LPLM-F0-041</t>
  </si>
  <si>
    <t>STP-M-9110(18)</t>
  </si>
  <si>
    <t>07LPLM-F1-042</t>
  </si>
  <si>
    <t>Old Ringgold Rd</t>
  </si>
  <si>
    <t>0B323</t>
  </si>
  <si>
    <t>Old Ringgold Road (0B323), Bridge over I-24, LM 0.41</t>
  </si>
  <si>
    <t>Bridge deck overlay, substructure and sidewalk repair, transition replacement and drainage maintenance (BWSC)</t>
  </si>
  <si>
    <t>33948-4157-04</t>
  </si>
  <si>
    <t>67013-4209-04</t>
  </si>
  <si>
    <t>71002-0225-94</t>
  </si>
  <si>
    <t>STP-SIP-24(72)</t>
  </si>
  <si>
    <t>71002-1225-94</t>
  </si>
  <si>
    <t>71002-3225-94</t>
  </si>
  <si>
    <t>Shelby Drive, From Paul Lowry Road to Weaver Road</t>
  </si>
  <si>
    <t>Construction of a new 4 lane divided road from Paul Lowry Road to Sewanee Road with grade separation over CNRR and widening a 2 lane road to a 4 lane road from Sewanee Road to Weaver Road with grade separation over CNRR.</t>
  </si>
  <si>
    <t>79LPLM-F0-587</t>
  </si>
  <si>
    <t>STP-M-9409(215)</t>
  </si>
  <si>
    <t>Harbor Avenue, From Pier Street to Riverside Boulevard</t>
  </si>
  <si>
    <t>*E-grants - 068* Milling and repaving of Harbor Avenue from Pier Street to Riverside Boulevard</t>
  </si>
  <si>
    <t>79LPLM-F0-591</t>
  </si>
  <si>
    <t>STP-M-NH-9409(216)</t>
  </si>
  <si>
    <t>79LPLM-F1-592</t>
  </si>
  <si>
    <t>Eastbound near LM 1.1 (MM 341.5) (Rockfall Mitigation)</t>
  </si>
  <si>
    <t>Rockfall Mitigation</t>
  </si>
  <si>
    <t>73100-1123-04</t>
  </si>
  <si>
    <t>Poplar Avenue, From North Front Street to North Bellevue Boulevard</t>
  </si>
  <si>
    <t>Reduce Poplar from 6/7 lanes to 5 lanes, and include; bicycle facilities, traffic signal modernization, transit and pedestrian improvements, and access management.</t>
  </si>
  <si>
    <t>79LPLM-F0-595</t>
  </si>
  <si>
    <t>STP-M-NH-9409(217)</t>
  </si>
  <si>
    <t>Ramp Bridge from I-840 WB to I-24 EB, LM 7.63</t>
  </si>
  <si>
    <t>Project # 75840-4130-04 (PE-D for Emergency Bridge Repairs due to vehicle impact damage); Project # 4131 (State Forces Field Unit Costs for incident mgmt, admin response, bridge inspection, etc. related to Emergency response); Project # 4132 (Emergency Letting construction contract repairs and CEI project number); Project # 4133 (PE and Construction for non-emergency Bridge deck repairs); Project #4134 (DSSR and Final Cost preparation by consultant)</t>
  </si>
  <si>
    <t>75SR8400019</t>
  </si>
  <si>
    <t>75840-4130-04</t>
  </si>
  <si>
    <t>ER-NH-I-840(10)</t>
  </si>
  <si>
    <t>CNS227, CNS227</t>
  </si>
  <si>
    <t>75840-4131-04</t>
  </si>
  <si>
    <t>75840-4132-04</t>
  </si>
  <si>
    <t>75840-4133-04</t>
  </si>
  <si>
    <t>75840-4134-04</t>
  </si>
  <si>
    <t xml:space="preserve">SR-355 </t>
  </si>
  <si>
    <t>From near SR-126 to near SR-36</t>
  </si>
  <si>
    <t>82012-3204-94</t>
  </si>
  <si>
    <t>STP/HSIP-355(9)</t>
  </si>
  <si>
    <t>CNU202, CNU202</t>
  </si>
  <si>
    <t>82012-8204-14</t>
  </si>
  <si>
    <t>07S009-F8-003</t>
  </si>
  <si>
    <t>STP-9(117)</t>
  </si>
  <si>
    <t>From Near Louis Rhea Road to SR-70</t>
  </si>
  <si>
    <t>34SR0330013</t>
  </si>
  <si>
    <t>34001-3252-94</t>
  </si>
  <si>
    <t>STP/HSIP-33(129)</t>
  </si>
  <si>
    <t>CNU033, CNU033, CNU033</t>
  </si>
  <si>
    <t>34001-4252-04</t>
  </si>
  <si>
    <t>34001-8252-14</t>
  </si>
  <si>
    <t xml:space="preserve">SR-144 </t>
  </si>
  <si>
    <t>From SR-131 to SR-33</t>
  </si>
  <si>
    <t>87SR1440001</t>
  </si>
  <si>
    <t>87006-3217-94</t>
  </si>
  <si>
    <t>HSIP-144(4)</t>
  </si>
  <si>
    <t>CNT261, CNT261, CNT261</t>
  </si>
  <si>
    <t>87006-4218-04</t>
  </si>
  <si>
    <t>87006-4217-04</t>
  </si>
  <si>
    <t>05002-3241-94</t>
  </si>
  <si>
    <t>STP-NH/HSIP-35(72)</t>
  </si>
  <si>
    <t>05002-4241-04</t>
  </si>
  <si>
    <t>05002-8241-14</t>
  </si>
  <si>
    <t>05S073-F8-002</t>
  </si>
  <si>
    <t>NH-73(81)</t>
  </si>
  <si>
    <t>Raleigh Millington Road, Intersection at SR-385 / I-269</t>
  </si>
  <si>
    <t>* E-grants 096* Improves the intersection of Raleigh Millington at SR 385 by extending the southbound left turn lane by shifting the southbound thru lanes to the west to create the extended left turn lane. Mod [146]</t>
  </si>
  <si>
    <t>79LPLM-F0-608</t>
  </si>
  <si>
    <t>STP/HIP-M-9411(13)</t>
  </si>
  <si>
    <t>79LPLM-F1-609</t>
  </si>
  <si>
    <t>79LPLM-F3-610</t>
  </si>
  <si>
    <t>From Monroe County Line to Blount County Line</t>
  </si>
  <si>
    <t>53005-3215-94</t>
  </si>
  <si>
    <t>NH/HSIP-33(134)</t>
  </si>
  <si>
    <t>CNV058, CNV058</t>
  </si>
  <si>
    <t>53005-8215-14</t>
  </si>
  <si>
    <t>From SR-62 to Knox County Line</t>
  </si>
  <si>
    <t>411TLD Overlay @ 85 lb/sy / 411TLD Overlay@65 lb/sy</t>
  </si>
  <si>
    <t>01024-3223-94</t>
  </si>
  <si>
    <t>HSIP-170(15)</t>
  </si>
  <si>
    <t>CNU226, CNU226</t>
  </si>
  <si>
    <t>01024-4223-04</t>
  </si>
  <si>
    <t>From near Bridge over French Broad River to near Harrison Road</t>
  </si>
  <si>
    <t>45SR0320001, 45SR0320003</t>
  </si>
  <si>
    <t>45005-3211-94</t>
  </si>
  <si>
    <t>HSIP-32(96)</t>
  </si>
  <si>
    <t>CNU194, CNU194, CNU194</t>
  </si>
  <si>
    <t>45005-4212-04</t>
  </si>
  <si>
    <t>45005-4211-04</t>
  </si>
  <si>
    <t>15003-2244-04</t>
  </si>
  <si>
    <t>From near SR-66 to SR-34</t>
  </si>
  <si>
    <t>32SR1600017, 32SR1600018</t>
  </si>
  <si>
    <t>32008-3222-94</t>
  </si>
  <si>
    <t>NH/HSIP-160(16)</t>
  </si>
  <si>
    <t>CNU093, CNU093, CNU093</t>
  </si>
  <si>
    <t>32008-4222-04</t>
  </si>
  <si>
    <t>32008-8222-14</t>
  </si>
  <si>
    <t>45006-8246-14</t>
  </si>
  <si>
    <t>STP-34(123)</t>
  </si>
  <si>
    <t>CNW148</t>
  </si>
  <si>
    <t>From near Lyons View Pike to near Papermill Road</t>
  </si>
  <si>
    <t>47033-3228-94</t>
  </si>
  <si>
    <t>HSIP-332(14)</t>
  </si>
  <si>
    <t>CNV165, CNV165</t>
  </si>
  <si>
    <t>47033-4228-04</t>
  </si>
  <si>
    <t>From Jefferson County Line to near Walters Drive</t>
  </si>
  <si>
    <t>32004-3234-94</t>
  </si>
  <si>
    <t>NH/HSIP-34(124)</t>
  </si>
  <si>
    <t>CNV018, CNV018</t>
  </si>
  <si>
    <t>32004-8234-14</t>
  </si>
  <si>
    <t>From near SR-416 to near Shultz Road</t>
  </si>
  <si>
    <t>78013-3245-94</t>
  </si>
  <si>
    <t>HSIP-73(79)</t>
  </si>
  <si>
    <t>78013-4245-04</t>
  </si>
  <si>
    <t>73053-3209-94</t>
  </si>
  <si>
    <t>STP/HSIP-327(8)</t>
  </si>
  <si>
    <t>73053-4209-04</t>
  </si>
  <si>
    <t>73053-8209-14</t>
  </si>
  <si>
    <t>29030-4228-04</t>
  </si>
  <si>
    <t>82S093-F3-004</t>
  </si>
  <si>
    <t>STP/HSIP-93(26)</t>
  </si>
  <si>
    <t>82S093-F8-004</t>
  </si>
  <si>
    <t>62S068-F3-003</t>
  </si>
  <si>
    <t>HSIP-68(63)</t>
  </si>
  <si>
    <t>CNW159, CNW159</t>
  </si>
  <si>
    <t>62S068-M8-003</t>
  </si>
  <si>
    <t>From near I-40 to near Simpson Drive West</t>
  </si>
  <si>
    <t>411TLD Overlay @ 85 lb/sy / Mill &amp; 411D  85TLD LM 0.00 to 4.68 and Mill &amp; 411D from LM 4.68 to 6.00 NHS Eligible</t>
  </si>
  <si>
    <t>411TLD Overlay @ 85 lb/sy / Mill &amp; 411D</t>
  </si>
  <si>
    <t>THIN/CONV</t>
  </si>
  <si>
    <t>53I00750035</t>
  </si>
  <si>
    <t>53012-3236-94</t>
  </si>
  <si>
    <t>NH/HSIP-73(75)</t>
  </si>
  <si>
    <t>CNV070, CNV070, CNV070</t>
  </si>
  <si>
    <t>53012-4236-04</t>
  </si>
  <si>
    <t>53012-8236-14</t>
  </si>
  <si>
    <t>37S346-F3-003</t>
  </si>
  <si>
    <t>STP/HSIP-346(14)</t>
  </si>
  <si>
    <t>37S346-F8-003</t>
  </si>
  <si>
    <t>From near Dickey Road to near Boat Dock Drive</t>
  </si>
  <si>
    <t>45011-3232-94</t>
  </si>
  <si>
    <t>HSIP-92(24)</t>
  </si>
  <si>
    <t>CNU914, CNU914</t>
  </si>
  <si>
    <t>45011-4232-04</t>
  </si>
  <si>
    <t>53S002-F3-002</t>
  </si>
  <si>
    <t>NH/HSIP-2(285)</t>
  </si>
  <si>
    <t>53S002-F8-002</t>
  </si>
  <si>
    <t>From SR-394 to near Holston River.</t>
  </si>
  <si>
    <t>82005-3249-94</t>
  </si>
  <si>
    <t>STP/HSIP-34(125)</t>
  </si>
  <si>
    <t>CNV104, CNV104</t>
  </si>
  <si>
    <t>82005-8249-14</t>
  </si>
  <si>
    <t>29004-3248-94</t>
  </si>
  <si>
    <t>NH/HSIP-32(98)</t>
  </si>
  <si>
    <t>29004-8248-14</t>
  </si>
  <si>
    <t>73010-8244-14</t>
  </si>
  <si>
    <t>STP-58(57)</t>
  </si>
  <si>
    <t>46S091-F3-002</t>
  </si>
  <si>
    <t>STP/HSIP-91(54)</t>
  </si>
  <si>
    <t>CNW169, CNW169</t>
  </si>
  <si>
    <t>46S091-F8-002</t>
  </si>
  <si>
    <t>From near 6th Street to near SR-173</t>
  </si>
  <si>
    <t>Mill &amp; 411D / 411TLD Overlay @ 65 lb/sy</t>
  </si>
  <si>
    <t>CONV / THIN</t>
  </si>
  <si>
    <t>86006-3236-94</t>
  </si>
  <si>
    <t>STP/HSIP-107(29)</t>
  </si>
  <si>
    <t>CNV049, CNV049</t>
  </si>
  <si>
    <t>86006-8236-14</t>
  </si>
  <si>
    <t>From SR-34 to near Holston River</t>
  </si>
  <si>
    <t>45SR0920011</t>
  </si>
  <si>
    <t>45014-4208-04</t>
  </si>
  <si>
    <t>CNW148, CNW148</t>
  </si>
  <si>
    <t>From SR-349 to Hamblen County Line</t>
  </si>
  <si>
    <t>30S23580001</t>
  </si>
  <si>
    <t>30024-3215-94</t>
  </si>
  <si>
    <t>STP/HSIP-340(10)</t>
  </si>
  <si>
    <t>CNU133, CNU133, CNU133</t>
  </si>
  <si>
    <t>30024-4215-04</t>
  </si>
  <si>
    <t>30024-8215-14</t>
  </si>
  <si>
    <t>From LM 15.46 - 15.70</t>
  </si>
  <si>
    <t>90003-2227-14</t>
  </si>
  <si>
    <t>NH-34(121)</t>
  </si>
  <si>
    <t>10S143-F3-002</t>
  </si>
  <si>
    <t>HSIP-143(7)</t>
  </si>
  <si>
    <t>CNW138, CNW138</t>
  </si>
  <si>
    <t>10S143-M8-002</t>
  </si>
  <si>
    <t>05447-3201-94</t>
  </si>
  <si>
    <t>STP-NH/HSIP-447(6)</t>
  </si>
  <si>
    <t>05447-8201-14</t>
  </si>
  <si>
    <t>From near Court Street to near Tuckalechee Pike</t>
  </si>
  <si>
    <t>05006-3265-94</t>
  </si>
  <si>
    <t>NH/HSIP-73(71)</t>
  </si>
  <si>
    <t>CNT134, CNT134</t>
  </si>
  <si>
    <t>05006-8265-14</t>
  </si>
  <si>
    <t>40LPLM-F0-024</t>
  </si>
  <si>
    <t>BRZ-9412(13)</t>
  </si>
  <si>
    <t>40LPLM-F1-025</t>
  </si>
  <si>
    <t>18007-3236-94</t>
  </si>
  <si>
    <t>NH/HSIP-28(77)</t>
  </si>
  <si>
    <t>18007-4236-04</t>
  </si>
  <si>
    <t>18007-8236-14</t>
  </si>
  <si>
    <t>From SR-1 to SR-28</t>
  </si>
  <si>
    <t>18004-3228-94</t>
  </si>
  <si>
    <t>NH/HSIP-24(78)</t>
  </si>
  <si>
    <t>CNU144, CNU144</t>
  </si>
  <si>
    <t>18004-8228-14</t>
  </si>
  <si>
    <t>From Jackson County Line to SR-52</t>
  </si>
  <si>
    <t>Concrete Rehab: BM-2 Overlay @ 226.00 lbs/sy, 411TL Overlay @ 85 lbs/sy</t>
  </si>
  <si>
    <t>BM-2 Overlay @ 226.00 lbs/sy, 411TL Overlay @ 85 lbs/sy</t>
  </si>
  <si>
    <t>14013-3205-94</t>
  </si>
  <si>
    <t>HSIP-135(28)</t>
  </si>
  <si>
    <t>CNU139, CNU139</t>
  </si>
  <si>
    <t>14013-4205-04</t>
  </si>
  <si>
    <t>25006-8224-14</t>
  </si>
  <si>
    <t>STP-154(8)</t>
  </si>
  <si>
    <t>67008-4248-04</t>
  </si>
  <si>
    <t>STP-136(23)</t>
  </si>
  <si>
    <t>67008-8248-14</t>
  </si>
  <si>
    <t>67020-8216-14</t>
  </si>
  <si>
    <t>STP-293(13)</t>
  </si>
  <si>
    <t>05962</t>
  </si>
  <si>
    <t>Old SR-150 (Betsy Pack Road), From SR-2 to new SR-150</t>
  </si>
  <si>
    <t>58015-3218-94</t>
  </si>
  <si>
    <t>STP/HSIP-150(10)</t>
  </si>
  <si>
    <t>CNU016, CNU016</t>
  </si>
  <si>
    <t>58015-8218-14</t>
  </si>
  <si>
    <t>From SR-28 to SR-111</t>
  </si>
  <si>
    <t>77001-3246-94</t>
  </si>
  <si>
    <t>HSIP-8(56)</t>
  </si>
  <si>
    <t>77001-4246-04</t>
  </si>
  <si>
    <t xml:space="preserve">SR-399 </t>
  </si>
  <si>
    <t>From the Grundy County Line to SR-8 / SR-111</t>
  </si>
  <si>
    <t>Mill &amp; TL 1.25"</t>
  </si>
  <si>
    <t>77008-3209-94</t>
  </si>
  <si>
    <t>STP/HSIP-399(11)</t>
  </si>
  <si>
    <t>CNU066, CNU066</t>
  </si>
  <si>
    <t>77008-8209-14</t>
  </si>
  <si>
    <t>From Rutherford County Line to Wilson County Line</t>
  </si>
  <si>
    <t>08004-8212-14</t>
  </si>
  <si>
    <t>STP-96(57)</t>
  </si>
  <si>
    <t>CNT030</t>
  </si>
  <si>
    <t>89011-3209-94</t>
  </si>
  <si>
    <t>HSIP-287(13)</t>
  </si>
  <si>
    <t>89011-4209-04</t>
  </si>
  <si>
    <t>89011-8210-14</t>
  </si>
  <si>
    <t>STP-287(14)</t>
  </si>
  <si>
    <t>CNW189</t>
  </si>
  <si>
    <t>From SR-28 to near Cherokee Ridge Road</t>
  </si>
  <si>
    <t>04003-3218-94</t>
  </si>
  <si>
    <t>STP/HSIP-30(83)</t>
  </si>
  <si>
    <t>04003-8218-14</t>
  </si>
  <si>
    <t>From SR-127 to Grundy County Line</t>
  </si>
  <si>
    <t>16002-3216-94</t>
  </si>
  <si>
    <t>STP/HSIP-2(265)</t>
  </si>
  <si>
    <t>CNT084, CNT084</t>
  </si>
  <si>
    <t>16002-8216-14</t>
  </si>
  <si>
    <t xml:space="preserve">SR-286 </t>
  </si>
  <si>
    <t>From East of South Chancery Street to West of SR-380</t>
  </si>
  <si>
    <t>89011120001, 89033930001</t>
  </si>
  <si>
    <t>89074-3210-94</t>
  </si>
  <si>
    <t>STP/HSIP-286(5)</t>
  </si>
  <si>
    <t>CNU024, CNU024, CNU024</t>
  </si>
  <si>
    <t>89074-4210-04</t>
  </si>
  <si>
    <t>89074-8210-14</t>
  </si>
  <si>
    <t>From North of Sequatchie Mountain Road to Grundy County Line</t>
  </si>
  <si>
    <t>58015-8217-14</t>
  </si>
  <si>
    <t>STP-150(9)</t>
  </si>
  <si>
    <t xml:space="preserve">SR-306 </t>
  </si>
  <si>
    <t>From SR-308 to Meigs County Line</t>
  </si>
  <si>
    <t>Cape Seal - Chip Seal plus Micro-surfacing</t>
  </si>
  <si>
    <t>06015-8216-14</t>
  </si>
  <si>
    <t>STP-306(14)</t>
  </si>
  <si>
    <t>From the Bradley County Line to SR-58</t>
  </si>
  <si>
    <t>61016-8202-14</t>
  </si>
  <si>
    <t>STP-306(15)</t>
  </si>
  <si>
    <t>33011-3252-94</t>
  </si>
  <si>
    <t>NH/HSIP-2(264)</t>
  </si>
  <si>
    <t>33011-8252-14</t>
  </si>
  <si>
    <t xml:space="preserve">SR-305 </t>
  </si>
  <si>
    <t>From West of I-75 to Meigs County Line.</t>
  </si>
  <si>
    <t>54016-8225-14</t>
  </si>
  <si>
    <t>STP-305(14)</t>
  </si>
  <si>
    <t xml:space="preserve">SR-302 </t>
  </si>
  <si>
    <t>From SR-30 to SR-68</t>
  </si>
  <si>
    <t>72017-3215-94</t>
  </si>
  <si>
    <t>STP/HSIP-302(8)</t>
  </si>
  <si>
    <t>CNU215, CNU215</t>
  </si>
  <si>
    <t>72017-8215-14</t>
  </si>
  <si>
    <t>72079-3214-94</t>
  </si>
  <si>
    <t>NH/HSIP-29(113)</t>
  </si>
  <si>
    <t>72079-4214-04</t>
  </si>
  <si>
    <t>72079-8214-14</t>
  </si>
  <si>
    <t>33025-4210-04</t>
  </si>
  <si>
    <t>33025-3209-94</t>
  </si>
  <si>
    <t>NH/HSIP-17(16)</t>
  </si>
  <si>
    <t>33025-8209-14</t>
  </si>
  <si>
    <t>From Smith County Line to SR-56</t>
  </si>
  <si>
    <t>44005-3244-94</t>
  </si>
  <si>
    <t>STP/HSIP-85(46)</t>
  </si>
  <si>
    <t>CNU067, CNU067</t>
  </si>
  <si>
    <t>44005-8244-14</t>
  </si>
  <si>
    <t>From north of Old Well Road to north of Hallum Lane</t>
  </si>
  <si>
    <t>89007-3260-94</t>
  </si>
  <si>
    <t>NH/HSIP-55(28)</t>
  </si>
  <si>
    <t>CNU024, CNU024</t>
  </si>
  <si>
    <t>89007-8260-14</t>
  </si>
  <si>
    <t>From Sequatchie County Line to north of Feed Store Street</t>
  </si>
  <si>
    <t>88027-8248-14</t>
  </si>
  <si>
    <t>NH-111(115)</t>
  </si>
  <si>
    <t>CNU298</t>
  </si>
  <si>
    <t>From East Valley Road to SR-8</t>
  </si>
  <si>
    <t>77SR1110002, 77SR1110004, 77SR1110008</t>
  </si>
  <si>
    <t>77041-3225-94</t>
  </si>
  <si>
    <t>NH/HSIP-111(113)</t>
  </si>
  <si>
    <t>CNU082, CNU082, CNU082</t>
  </si>
  <si>
    <t>77041-4225-04</t>
  </si>
  <si>
    <t>77041-8225-14</t>
  </si>
  <si>
    <t>From East of River Landing to East of Nickajack Landing Road (Excluding LM 18.60 - 18.80)</t>
  </si>
  <si>
    <t>58016-3243-94</t>
  </si>
  <si>
    <t>HSIP-156(13)</t>
  </si>
  <si>
    <t>58016-4243-04</t>
  </si>
  <si>
    <t>From West of Frank Woodlee Road to Hideaway Cabin Road</t>
  </si>
  <si>
    <t>31010-3223-94</t>
  </si>
  <si>
    <t>STP/HSIP-50(69)</t>
  </si>
  <si>
    <t>CNU149, CNU149</t>
  </si>
  <si>
    <t>31010-8223-14</t>
  </si>
  <si>
    <t>From South Drive to Alabama State Line</t>
  </si>
  <si>
    <t>26075-3219-94</t>
  </si>
  <si>
    <t>STP/HSIP-16(64)</t>
  </si>
  <si>
    <t>CNU146, CNU146</t>
  </si>
  <si>
    <t>26075-8219-14</t>
  </si>
  <si>
    <t>04S443-F3-002</t>
  </si>
  <si>
    <t>HSIP-443(5)</t>
  </si>
  <si>
    <t>04S443-M8-002</t>
  </si>
  <si>
    <t>89005-3229-94</t>
  </si>
  <si>
    <t>STP/HSIP-8(60)</t>
  </si>
  <si>
    <t>89005-8229-14</t>
  </si>
  <si>
    <t>04001-3240-94</t>
  </si>
  <si>
    <t>NH/HSIP-28(76)</t>
  </si>
  <si>
    <t>04001-8240-14</t>
  </si>
  <si>
    <t>98200-4237-04</t>
  </si>
  <si>
    <t>06S002-F3-002</t>
  </si>
  <si>
    <t>HSIP-2(287)</t>
  </si>
  <si>
    <t>CNW158, CNW158</t>
  </si>
  <si>
    <t>06S002-M8-002</t>
  </si>
  <si>
    <t>From North of Shallowford Road to North of SR-58 (Excluding LM 3.53 - 3.71)</t>
  </si>
  <si>
    <t>33SR0022019, 33SR0580017, 33SR1530017</t>
  </si>
  <si>
    <t>33052-4254-04</t>
  </si>
  <si>
    <t>NH-153(14)</t>
  </si>
  <si>
    <t>CNT087, CNT087</t>
  </si>
  <si>
    <t>33052-8254-14</t>
  </si>
  <si>
    <t>33052-4257-04</t>
  </si>
  <si>
    <t>NH-153(16)</t>
  </si>
  <si>
    <t>33052-8257-14</t>
  </si>
  <si>
    <t>From North of SR-317 to near SR-2</t>
  </si>
  <si>
    <t>33011430009</t>
  </si>
  <si>
    <t>33075-3225-94</t>
  </si>
  <si>
    <t>STP/HSIP-321(7)</t>
  </si>
  <si>
    <t>CNV054, CNV054, CNV054</t>
  </si>
  <si>
    <t>33075-4226-04</t>
  </si>
  <si>
    <t>33075-8225-14</t>
  </si>
  <si>
    <t>54002-8250-14</t>
  </si>
  <si>
    <t>NH-2(282)</t>
  </si>
  <si>
    <t>54009-3221-94</t>
  </si>
  <si>
    <t>NH/HSIP-33(132)</t>
  </si>
  <si>
    <t>54009-8221-14</t>
  </si>
  <si>
    <t>From near SR-30 to SR-39</t>
  </si>
  <si>
    <t>54SR3100009</t>
  </si>
  <si>
    <t>54014-3221-94</t>
  </si>
  <si>
    <t>STP/HSIP-310(4)</t>
  </si>
  <si>
    <t>CNU242, CNU242, CNU242</t>
  </si>
  <si>
    <t>54014-4221-04</t>
  </si>
  <si>
    <t>54014-8221-14</t>
  </si>
  <si>
    <t>70S033-F8-002</t>
  </si>
  <si>
    <t>NH-33(149)</t>
  </si>
  <si>
    <t>CNW188</t>
  </si>
  <si>
    <t>70006-8247-14</t>
  </si>
  <si>
    <t>STP-68(59)</t>
  </si>
  <si>
    <t>From Davidson County Line to near Rocky Fork Road</t>
  </si>
  <si>
    <t>75I00240005</t>
  </si>
  <si>
    <t>75100-4115-04</t>
  </si>
  <si>
    <t>NH-I-24-1(121)</t>
  </si>
  <si>
    <t>CNS329, CNS329</t>
  </si>
  <si>
    <t>75100-8115-44</t>
  </si>
  <si>
    <t>22001-4191-04</t>
  </si>
  <si>
    <t>NH-I-40-3(166)</t>
  </si>
  <si>
    <t>22001-8191-44</t>
  </si>
  <si>
    <t>From north of Rutherford County Line to east of Stewarts Ferry Pike</t>
  </si>
  <si>
    <t>95SR8400005, 95SR8400006, 95SR8400007, 95SR8400008</t>
  </si>
  <si>
    <t>95840-4116-04</t>
  </si>
  <si>
    <t>NH-I-840(12)</t>
  </si>
  <si>
    <t>CNS337, CNS337</t>
  </si>
  <si>
    <t>95840-8116-44</t>
  </si>
  <si>
    <t>81002-0203-94</t>
  </si>
  <si>
    <t>TN-FLAP(24)</t>
  </si>
  <si>
    <t>81002-1203-94</t>
  </si>
  <si>
    <t>81002-3203-94</t>
  </si>
  <si>
    <t>81002-4203-04</t>
  </si>
  <si>
    <t>East Morris Blvd</t>
  </si>
  <si>
    <t>East Morris Boulevard, From US-25E(Davy Crockett Parkway) to East of Jones Franklin Road</t>
  </si>
  <si>
    <t>Resurface E Morris Blvd to  include milling, grading, repaving, sidewalk ADA compliance upgrades, traffic signal additions and/or improvements at Jaybird Road and Dover Road , traffic radar and/or loop detection, striping, and/or signage.</t>
  </si>
  <si>
    <t>32LPLM-F0-059</t>
  </si>
  <si>
    <t>STP-M-9113(24)</t>
  </si>
  <si>
    <t>32LPLM-F1-060</t>
  </si>
  <si>
    <t>94840-3146-44</t>
  </si>
  <si>
    <t>NH-I-840(13)</t>
  </si>
  <si>
    <t>94840-4146-04</t>
  </si>
  <si>
    <t>94840-8146-44</t>
  </si>
  <si>
    <t>80001-4191-04</t>
  </si>
  <si>
    <t>NH-I-40-5(148)</t>
  </si>
  <si>
    <t>CNT384, CNT384</t>
  </si>
  <si>
    <t>80001-8191-44</t>
  </si>
  <si>
    <t>From near SR-45 (Old Hickory Boulevard) to near I-65 Interchange</t>
  </si>
  <si>
    <t>19001-4146-04</t>
  </si>
  <si>
    <t>NH-I-24-9(92)</t>
  </si>
  <si>
    <t>CNT392, CNT392</t>
  </si>
  <si>
    <t>19001-8146-44</t>
  </si>
  <si>
    <t>From Alabama State line to north of Charley Davis Road</t>
  </si>
  <si>
    <t>28004-3253-94</t>
  </si>
  <si>
    <t>HSIP-11(106)</t>
  </si>
  <si>
    <t>28004-4253-04</t>
  </si>
  <si>
    <t>From near Hailey Avenue to near Waggoner Street</t>
  </si>
  <si>
    <t>80002-8267-14</t>
  </si>
  <si>
    <t>STP-24(83)</t>
  </si>
  <si>
    <t>CNV187</t>
  </si>
  <si>
    <t>From SR-141/SR-264 to SR-24</t>
  </si>
  <si>
    <t>80004-3248-94</t>
  </si>
  <si>
    <t>STP/HSIP-53(56)</t>
  </si>
  <si>
    <t>CNT108, CNT108, CNT108</t>
  </si>
  <si>
    <t>80004-4248-04</t>
  </si>
  <si>
    <t>80004-8248-14</t>
  </si>
  <si>
    <t>74004-8235-14</t>
  </si>
  <si>
    <t>NH-11(109)</t>
  </si>
  <si>
    <t>From I-440 to SR-1</t>
  </si>
  <si>
    <t>19045-3246-94</t>
  </si>
  <si>
    <t>NH/HSIP-106(43)</t>
  </si>
  <si>
    <t>CNU079, CNU079</t>
  </si>
  <si>
    <t>19045-8246-14</t>
  </si>
  <si>
    <t>95023-8213-14</t>
  </si>
  <si>
    <t>STP-266(32)</t>
  </si>
  <si>
    <t>From Market Street to near Forrest Avenue</t>
  </si>
  <si>
    <t>95003-3220-94</t>
  </si>
  <si>
    <t>STP-NH/HSIP-10(75)</t>
  </si>
  <si>
    <t>CNT112, CNT112</t>
  </si>
  <si>
    <t>95003-8220-14</t>
  </si>
  <si>
    <t>From SR-109 to Kraft Street (Excluding LM 14.50 - 14.70)</t>
  </si>
  <si>
    <t>83005-3251-94</t>
  </si>
  <si>
    <t>STP/HSIP-25(60)</t>
  </si>
  <si>
    <t>CNT194, CNT194</t>
  </si>
  <si>
    <t>83005-8251-14</t>
  </si>
  <si>
    <t>63005-3245-94</t>
  </si>
  <si>
    <t>NH/HSIP-12(58)</t>
  </si>
  <si>
    <t>63005-8245-14</t>
  </si>
  <si>
    <t>63374-3223-94</t>
  </si>
  <si>
    <t>NH/HSIP-374(18)</t>
  </si>
  <si>
    <t>CNT164, CNT164</t>
  </si>
  <si>
    <t>63374-8223-14</t>
  </si>
  <si>
    <t>From bridge over SR-6 to east of Greenlea Boulevard</t>
  </si>
  <si>
    <t>83SR3860033, 83SR3860034, 83SR3860037, 83SR3860038</t>
  </si>
  <si>
    <t>83076-4254-04</t>
  </si>
  <si>
    <t>NH-386(23)</t>
  </si>
  <si>
    <t>CNT168, CNT168</t>
  </si>
  <si>
    <t>83076-8254-14</t>
  </si>
  <si>
    <t xml:space="preserve">SR-102 </t>
  </si>
  <si>
    <t>From north of Mercedes Drive to bridge over Olive Branch</t>
  </si>
  <si>
    <t>85 lb/sy TLD (LM 6.0 to 6.8)/ Mill &amp; 411D (LM 6.8 to 7.82)</t>
  </si>
  <si>
    <t>CONV/THIN</t>
  </si>
  <si>
    <t>75021-3207-94</t>
  </si>
  <si>
    <t>STP/HSIP-102(17)</t>
  </si>
  <si>
    <t>CNT157, CNT157</t>
  </si>
  <si>
    <t>75021-8207-14</t>
  </si>
  <si>
    <t>50S006-F3-002</t>
  </si>
  <si>
    <t>HSIP-6(153)</t>
  </si>
  <si>
    <t>CNW168, CNW168</t>
  </si>
  <si>
    <t>50S006-M8-002</t>
  </si>
  <si>
    <t>74007-3220-94</t>
  </si>
  <si>
    <t>STP/HSIP-49(51)</t>
  </si>
  <si>
    <t>74007-4220-04</t>
  </si>
  <si>
    <t>74007-8220-14</t>
  </si>
  <si>
    <t>19021-2254-04</t>
  </si>
  <si>
    <t xml:space="preserve">SR-228 </t>
  </si>
  <si>
    <t>From SR-128 to Beech Creek Road</t>
  </si>
  <si>
    <t>91S63820003</t>
  </si>
  <si>
    <t>91027-3209-94</t>
  </si>
  <si>
    <t>STP/HSIP-228(22)</t>
  </si>
  <si>
    <t>CNT059, CNT059, CNT059</t>
  </si>
  <si>
    <t>91027-4209-04</t>
  </si>
  <si>
    <t>91027-8209-14</t>
  </si>
  <si>
    <t>From Williamson County line to Bedford County line</t>
  </si>
  <si>
    <t>75008-3210-94</t>
  </si>
  <si>
    <t>HSIP-16(61)</t>
  </si>
  <si>
    <t>CNT178, CNT178</t>
  </si>
  <si>
    <t>75008-4210-04</t>
  </si>
  <si>
    <t>From Charlie Davis Road to north of York Hollow Road</t>
  </si>
  <si>
    <t>28004-4254-04</t>
  </si>
  <si>
    <t>CNU123</t>
  </si>
  <si>
    <t>From Cumberland River Ferry Landing to SR-76 (US-79)</t>
  </si>
  <si>
    <t>81015-3240-94</t>
  </si>
  <si>
    <t>STP/HSIP-46(38)</t>
  </si>
  <si>
    <t>CNU296, CNU296</t>
  </si>
  <si>
    <t>81015-8240-14</t>
  </si>
  <si>
    <t>From SR-15 to Madison County Line</t>
  </si>
  <si>
    <t>35003-3232-94</t>
  </si>
  <si>
    <t>STP/HSIP-18(33)</t>
  </si>
  <si>
    <t>CNT063, CNT063</t>
  </si>
  <si>
    <t>35003-8232-14</t>
  </si>
  <si>
    <t>From SR-22 to Obion County Line</t>
  </si>
  <si>
    <t>92003-3272-94</t>
  </si>
  <si>
    <t>NH/HSIP-43(43)</t>
  </si>
  <si>
    <t>CNT056, CNT056</t>
  </si>
  <si>
    <t>92003-8272-14</t>
  </si>
  <si>
    <t>84102-3217-94</t>
  </si>
  <si>
    <t>NH/HSIP-3(152)</t>
  </si>
  <si>
    <t>84102-8217-14</t>
  </si>
  <si>
    <t>From near Hacks Cross Road to Byhalia Road</t>
  </si>
  <si>
    <t>79191-3211-94</t>
  </si>
  <si>
    <t>NH/HSIP-385(31)</t>
  </si>
  <si>
    <t>CNT107, CNT107</t>
  </si>
  <si>
    <t>79191-8211-14</t>
  </si>
  <si>
    <t>From near Bridge over Memphis-Arlington Road to near Brunswick Road (Excluding LM 2.19 - 2.31)</t>
  </si>
  <si>
    <t>79187-3236-94</t>
  </si>
  <si>
    <t>NH/HSIP-385(32)</t>
  </si>
  <si>
    <t>CNT166, CNT166</t>
  </si>
  <si>
    <t>79187-8236-14</t>
  </si>
  <si>
    <t>From LM 2.19 to LM 2.31</t>
  </si>
  <si>
    <t>79187-8237-14</t>
  </si>
  <si>
    <t>NH-385(34)</t>
  </si>
  <si>
    <t>From LM 21.58 to LM 21.72</t>
  </si>
  <si>
    <t>Mill, B-M2, and 411D</t>
  </si>
  <si>
    <t>57SR0050031, 57SR0050032</t>
  </si>
  <si>
    <t>57008-4239-04</t>
  </si>
  <si>
    <t>NH-5(117)</t>
  </si>
  <si>
    <t>CNV138, CNV138</t>
  </si>
  <si>
    <t>57008-8239-14</t>
  </si>
  <si>
    <t>23009-3209-94</t>
  </si>
  <si>
    <t>NH/HSIP-20(73)</t>
  </si>
  <si>
    <t>23009-8209-14</t>
  </si>
  <si>
    <t>From Chester County Line to SR-104</t>
  </si>
  <si>
    <t>39024-3211-94</t>
  </si>
  <si>
    <t>STP/HSIP-201(10)</t>
  </si>
  <si>
    <t>CNT097, CNT097</t>
  </si>
  <si>
    <t>39024-8211-14</t>
  </si>
  <si>
    <t>27004-2285-04</t>
  </si>
  <si>
    <t>27004-4282-04</t>
  </si>
  <si>
    <t>NH/HSIP-43(46)</t>
  </si>
  <si>
    <t>84005-3223-94</t>
  </si>
  <si>
    <t>HSIP-59(28)</t>
  </si>
  <si>
    <t>84005-4223-04</t>
  </si>
  <si>
    <t>From Saulsbury Road to near Old Rodgers Spring Road (Excluding LM 11.24 - 11.38)</t>
  </si>
  <si>
    <t>35005-3251-94</t>
  </si>
  <si>
    <t>HSIP-57(74)</t>
  </si>
  <si>
    <t>CNT226, CNT226</t>
  </si>
  <si>
    <t>35005-4251-04</t>
  </si>
  <si>
    <t>35005-2252-04</t>
  </si>
  <si>
    <t>From SR-54 to SR-89</t>
  </si>
  <si>
    <t>92S80190015</t>
  </si>
  <si>
    <t>92020-3213-94</t>
  </si>
  <si>
    <t>HSIP-190(10)</t>
  </si>
  <si>
    <t>CNT208, CNT208, CNT208</t>
  </si>
  <si>
    <t>92020-4214-04</t>
  </si>
  <si>
    <t>92020-4213-04</t>
  </si>
  <si>
    <t>12006-3220-94</t>
  </si>
  <si>
    <t>STP/HSIP-100(85)</t>
  </si>
  <si>
    <t>12006-8220-14</t>
  </si>
  <si>
    <t>40010-3227-94</t>
  </si>
  <si>
    <t>NH/HSIP-76(108)</t>
  </si>
  <si>
    <t>40010-8227-14</t>
  </si>
  <si>
    <t>From Houston Levee Road to Byhalia Road</t>
  </si>
  <si>
    <t>79040-3238-94</t>
  </si>
  <si>
    <t>STP/HSIP-175(26)</t>
  </si>
  <si>
    <t>CNT174, CNT174</t>
  </si>
  <si>
    <t>79040-8238-14</t>
  </si>
  <si>
    <t>From SR-54 to north of SR-190</t>
  </si>
  <si>
    <t>Scrub seal w/411D overlay</t>
  </si>
  <si>
    <t>92007-3222-94</t>
  </si>
  <si>
    <t>HSIP-89(22)</t>
  </si>
  <si>
    <t>CNU127, CNU127</t>
  </si>
  <si>
    <t>92007-4222-04</t>
  </si>
  <si>
    <t>From Channing Way to Passmore Lane Overpass</t>
  </si>
  <si>
    <t>57FA0053009</t>
  </si>
  <si>
    <t>57009-3267-94</t>
  </si>
  <si>
    <t>NH/HSIP-186(18)</t>
  </si>
  <si>
    <t>CNU216, CNU216, CNU216</t>
  </si>
  <si>
    <t>57009-4267-04</t>
  </si>
  <si>
    <t>57009-8267-14</t>
  </si>
  <si>
    <t>From Wayne County Line to Holland Creek Road</t>
  </si>
  <si>
    <t>36005-3242-94</t>
  </si>
  <si>
    <t>HSIP-69(102)</t>
  </si>
  <si>
    <t>CNU117, CNU117</t>
  </si>
  <si>
    <t>36005-4242-04</t>
  </si>
  <si>
    <t>From Alabama State Line to Hardin County Line</t>
  </si>
  <si>
    <t>Include only if approved by Region 3</t>
  </si>
  <si>
    <t>91006-3208-94</t>
  </si>
  <si>
    <t>HSIP-69(103)</t>
  </si>
  <si>
    <t>91006-4208-04</t>
  </si>
  <si>
    <t>92007-3223-94</t>
  </si>
  <si>
    <t>STP/HSIP-89(23)</t>
  </si>
  <si>
    <t>CNV120, CNV120, CNV120</t>
  </si>
  <si>
    <t>92007-4223-04</t>
  </si>
  <si>
    <t>92007-8223-14</t>
  </si>
  <si>
    <t>39003-3282-94</t>
  </si>
  <si>
    <t>NH/HSIP-20(76)</t>
  </si>
  <si>
    <t>39003-8282-14</t>
  </si>
  <si>
    <t>79022-3234-94</t>
  </si>
  <si>
    <t>HSIP-14(66)</t>
  </si>
  <si>
    <t>79022-4234-04</t>
  </si>
  <si>
    <t xml:space="preserve">SR-182 </t>
  </si>
  <si>
    <t>From SR-104 to north of Jackson Crossing Road</t>
  </si>
  <si>
    <t>23029-2211-04</t>
  </si>
  <si>
    <t>23006-3240-94</t>
  </si>
  <si>
    <t>HSIP-104(43)</t>
  </si>
  <si>
    <t>23006-4241-04</t>
  </si>
  <si>
    <t>23006-4240-04</t>
  </si>
  <si>
    <t>09016-3207-94</t>
  </si>
  <si>
    <t>STP/HSIP-105(16)</t>
  </si>
  <si>
    <t>09016-8207-14</t>
  </si>
  <si>
    <t>From SR-14 to Armour Road</t>
  </si>
  <si>
    <t>79092-3203-94</t>
  </si>
  <si>
    <t>HSIP-205(32)</t>
  </si>
  <si>
    <t>CNU250, CNU250</t>
  </si>
  <si>
    <t>79092-4203-04</t>
  </si>
  <si>
    <t>55S224-F3-002</t>
  </si>
  <si>
    <t>STP/HSIP-224(17)</t>
  </si>
  <si>
    <t>55S224-F8-002</t>
  </si>
  <si>
    <t>From SR-57 to SR-193</t>
  </si>
  <si>
    <t>24SR0760001, 24SR0760003, 24SR0760005</t>
  </si>
  <si>
    <t>24009-3220-94</t>
  </si>
  <si>
    <t>HSIP-76(114)</t>
  </si>
  <si>
    <t>CNV083, CNV083, CNV083</t>
  </si>
  <si>
    <t>24009-4221-04</t>
  </si>
  <si>
    <t>24009-4220-04</t>
  </si>
  <si>
    <t>40S140-F3-005</t>
  </si>
  <si>
    <t>HSIP-140(24)</t>
  </si>
  <si>
    <t>40S140-M8-005</t>
  </si>
  <si>
    <t xml:space="preserve">SR-356 </t>
  </si>
  <si>
    <t>From SR-54 to near SR-76</t>
  </si>
  <si>
    <t>40356-3201-94</t>
  </si>
  <si>
    <t>NH/HSIP-356(10)</t>
  </si>
  <si>
    <t>CNV137, CNV137</t>
  </si>
  <si>
    <t>40356-8201-14</t>
  </si>
  <si>
    <t>From near Key Senter Road to Carroll County Line</t>
  </si>
  <si>
    <t>3-5" CIR &amp; 411D</t>
  </si>
  <si>
    <t>57SR0010029, 57SR0010033</t>
  </si>
  <si>
    <t>57005-3216-94</t>
  </si>
  <si>
    <t>STP/HSIP-1(427)</t>
  </si>
  <si>
    <t>CNV138, CNV138, CNV138</t>
  </si>
  <si>
    <t>57005-4216-04</t>
  </si>
  <si>
    <t>57005-8216-14</t>
  </si>
  <si>
    <t>From near South Parkway Street to near Thompson Creek Road</t>
  </si>
  <si>
    <t>FDR, Chip Seal, 411D</t>
  </si>
  <si>
    <t>92005-3224-94</t>
  </si>
  <si>
    <t>STP/HSIP-54(49)</t>
  </si>
  <si>
    <t>CNV046, CNV046</t>
  </si>
  <si>
    <t>92005-8224-14</t>
  </si>
  <si>
    <t>35009-2249-04</t>
  </si>
  <si>
    <t>35009-4248-04</t>
  </si>
  <si>
    <t>HSIP-125(20)</t>
  </si>
  <si>
    <t>84005-3226-94</t>
  </si>
  <si>
    <t>HSIP-59(32)</t>
  </si>
  <si>
    <t>84005-4227-04</t>
  </si>
  <si>
    <t>84005-4226-04</t>
  </si>
  <si>
    <t>92139-3207-94</t>
  </si>
  <si>
    <t>NH/HSIP-43(48)</t>
  </si>
  <si>
    <t>92139-4208-04</t>
  </si>
  <si>
    <t>92139-8207-14</t>
  </si>
  <si>
    <t xml:space="preserve">SR-188 </t>
  </si>
  <si>
    <t>From SR-54 to Colvett Road</t>
  </si>
  <si>
    <t>17SR0200025</t>
  </si>
  <si>
    <t>17009-3202-94</t>
  </si>
  <si>
    <t>HSIP-188(11)</t>
  </si>
  <si>
    <t>CNV134, CNV134, CNV134</t>
  </si>
  <si>
    <t>17009-4204-04</t>
  </si>
  <si>
    <t>17009-4202-04</t>
  </si>
  <si>
    <t>From Colvett Road to Gibson County Line</t>
  </si>
  <si>
    <t>FDR, Chip Seal &amp; 411D</t>
  </si>
  <si>
    <t>17S80290013, 17S80290017, 17S80290019, 17S80290021</t>
  </si>
  <si>
    <t>17010-3217-94</t>
  </si>
  <si>
    <t>HSIP-188(12)</t>
  </si>
  <si>
    <t>17010-4216-04</t>
  </si>
  <si>
    <t>17010-4217-04</t>
  </si>
  <si>
    <t>39003-3283-94</t>
  </si>
  <si>
    <t>STP-NH/HSIP-20(77)</t>
  </si>
  <si>
    <t>39003-4283-04</t>
  </si>
  <si>
    <t>39003-8283-14</t>
  </si>
  <si>
    <t>From near Flatwoods Lane to Kentucky State Line</t>
  </si>
  <si>
    <t>Add 2' shoulder  and  Scrub &amp; 411D)</t>
  </si>
  <si>
    <t>Scrub Seal &amp; 411D</t>
  </si>
  <si>
    <t>40008-3230-94</t>
  </si>
  <si>
    <t>HSIP-69(104)</t>
  </si>
  <si>
    <t>40008-4230-04</t>
  </si>
  <si>
    <t>35S015-F3-002</t>
  </si>
  <si>
    <t>NH/HSIP-15(221)</t>
  </si>
  <si>
    <t>35S015-M3-003</t>
  </si>
  <si>
    <t>35S015-F8-002</t>
  </si>
  <si>
    <t xml:space="preserve">SR-181 </t>
  </si>
  <si>
    <t>From Lauderdale County Line to SR-104</t>
  </si>
  <si>
    <t>Cape Seal or Dbl Chip Seal</t>
  </si>
  <si>
    <t>23102-3218-94</t>
  </si>
  <si>
    <t>STP/HSIP-181(16)</t>
  </si>
  <si>
    <t>CNV013, CNV013</t>
  </si>
  <si>
    <t>23102-8218-14</t>
  </si>
  <si>
    <t>35S100-F3-003</t>
  </si>
  <si>
    <t>NH/HSIP-100(94)</t>
  </si>
  <si>
    <t>35S100-F8-003</t>
  </si>
  <si>
    <t>35002-3208-94</t>
  </si>
  <si>
    <t>STP/HSIP-18(34)</t>
  </si>
  <si>
    <t>35002-8208-14</t>
  </si>
  <si>
    <t>39S104-F3-003</t>
  </si>
  <si>
    <t>HSIP-104(49)</t>
  </si>
  <si>
    <t>39S104-M3-004</t>
  </si>
  <si>
    <t>39S104-M8-003</t>
  </si>
  <si>
    <t>66001-3288-94</t>
  </si>
  <si>
    <t>NH/HSIP-3(158)</t>
  </si>
  <si>
    <t>66001-8288-14</t>
  </si>
  <si>
    <t>12S022-F3-003</t>
  </si>
  <si>
    <t>STP/HSIP-22(96)</t>
  </si>
  <si>
    <t>12S022-F8-003</t>
  </si>
  <si>
    <t>92001-3234-94</t>
  </si>
  <si>
    <t>STP/HSIP-431(17)</t>
  </si>
  <si>
    <t>92001-8234-14</t>
  </si>
  <si>
    <t>38005-3211-94</t>
  </si>
  <si>
    <t>HSIP-54(51)</t>
  </si>
  <si>
    <t>38005-4211-04</t>
  </si>
  <si>
    <t>From SR-88 to Dyer County Line</t>
  </si>
  <si>
    <t>49126-3210-94</t>
  </si>
  <si>
    <t>STP/HSIP-181(18)</t>
  </si>
  <si>
    <t>CNV023, CNV023</t>
  </si>
  <si>
    <t>49126-8210-14</t>
  </si>
  <si>
    <t>48S078-F3-004</t>
  </si>
  <si>
    <t>HSIP-78(30)</t>
  </si>
  <si>
    <t>CNW204, CNW204</t>
  </si>
  <si>
    <t>48S078-M8-004</t>
  </si>
  <si>
    <t>48S079-F3-002</t>
  </si>
  <si>
    <t>HSIP-79(17)</t>
  </si>
  <si>
    <t>CNW202, CNW202</t>
  </si>
  <si>
    <t>48S079-M8-002</t>
  </si>
  <si>
    <t>39S104-F3-002</t>
  </si>
  <si>
    <t>HSIP-104(47)</t>
  </si>
  <si>
    <t>39S104-M8-002</t>
  </si>
  <si>
    <t>66214-3205-94</t>
  </si>
  <si>
    <t>STP/HSIP-214(10)</t>
  </si>
  <si>
    <t>CNV226, CNV226</t>
  </si>
  <si>
    <t>66214-8205-14</t>
  </si>
  <si>
    <t>57058-3230-94</t>
  </si>
  <si>
    <t>HSIP-223(12)</t>
  </si>
  <si>
    <t>57058-4231-04</t>
  </si>
  <si>
    <t>57058-4230-04</t>
  </si>
  <si>
    <t>From Hollywood Drive to SR-1</t>
  </si>
  <si>
    <t>Mill w/411D</t>
  </si>
  <si>
    <t>57L30450001</t>
  </si>
  <si>
    <t>57105-2226-04</t>
  </si>
  <si>
    <t>57105-4226-04</t>
  </si>
  <si>
    <t>NH/HSIP-20(80)</t>
  </si>
  <si>
    <t>Greenbriar Rd</t>
  </si>
  <si>
    <t>0A044</t>
  </si>
  <si>
    <t>SA 3222(3), Greenbriar Road from Hwy 11E to LM 0.725</t>
  </si>
  <si>
    <t>32SAR1-S8-015</t>
  </si>
  <si>
    <t>From Cumberland County Line to SR-61</t>
  </si>
  <si>
    <t>Mill, C &amp; OGFC</t>
  </si>
  <si>
    <t>73I00400002</t>
  </si>
  <si>
    <t>73100-4125-04</t>
  </si>
  <si>
    <t>NH-I-40-6(169)</t>
  </si>
  <si>
    <t>CNS343, CNS343</t>
  </si>
  <si>
    <t>73100-8125-44</t>
  </si>
  <si>
    <t>From I-640 to near Callahan Drive</t>
  </si>
  <si>
    <t>47006-4166-04</t>
  </si>
  <si>
    <t>NH-I-75-3(181)</t>
  </si>
  <si>
    <t>CNS362, CNS362</t>
  </si>
  <si>
    <t>47006-8166-44</t>
  </si>
  <si>
    <t>From near SR-158 (James White Parkway) to Holston River Bridge</t>
  </si>
  <si>
    <t>47I00400067, 47I00400068, 47I00400075, 47I00400085, 47I00400089, 47I00400123, 47I00400183, 47I00400185</t>
  </si>
  <si>
    <t>47003-4162-04</t>
  </si>
  <si>
    <t>NH-I-40-8(175)</t>
  </si>
  <si>
    <t>CNS356, CNS356</t>
  </si>
  <si>
    <t>47003-8162-44</t>
  </si>
  <si>
    <t>From near Callahan Drive to near SR-131</t>
  </si>
  <si>
    <t>47I00750045, 47I00750047, 47I00750048</t>
  </si>
  <si>
    <t>47006-4167-04</t>
  </si>
  <si>
    <t>NH-I-75-3(182)</t>
  </si>
  <si>
    <t>47006-8167-44</t>
  </si>
  <si>
    <t>47002-4167-04</t>
  </si>
  <si>
    <t>NH-I-40-7(178)</t>
  </si>
  <si>
    <t>47002-8167-44</t>
  </si>
  <si>
    <t>47I140-F8-002</t>
  </si>
  <si>
    <t>NH-I-140(20)</t>
  </si>
  <si>
    <t>82084-8133-44</t>
  </si>
  <si>
    <t>NH-I-26(75)</t>
  </si>
  <si>
    <t>45002-4150-04</t>
  </si>
  <si>
    <t>NH-I-40-8(177)</t>
  </si>
  <si>
    <t>45002-8150-44</t>
  </si>
  <si>
    <t>14950-0203-04</t>
  </si>
  <si>
    <t>14950-0204-14</t>
  </si>
  <si>
    <t>STP-52(89)</t>
  </si>
  <si>
    <t>14950-1204-14</t>
  </si>
  <si>
    <t>33LPLM-F0-222</t>
  </si>
  <si>
    <t>STP-M-4986(1)</t>
  </si>
  <si>
    <t>33LPLM-F1-223</t>
  </si>
  <si>
    <t>33LPLM-F2-224</t>
  </si>
  <si>
    <t>Standifer Gap Road</t>
  </si>
  <si>
    <t>03604</t>
  </si>
  <si>
    <t>Standifer Gap Road, Bridge at Friar Branch, LM 0.700</t>
  </si>
  <si>
    <t>* * * E-GRANTS #090 * * * Bridge Replacement</t>
  </si>
  <si>
    <t>33LPLM-F0-218</t>
  </si>
  <si>
    <t>BR-STP-M-3604(1)</t>
  </si>
  <si>
    <t>33LPLM-F1-219</t>
  </si>
  <si>
    <t>33LPLM-F2-269</t>
  </si>
  <si>
    <t>0A515</t>
  </si>
  <si>
    <t>State Industrial Access Serving North Etowah Industrial Park</t>
  </si>
  <si>
    <t>54946-1464-04</t>
  </si>
  <si>
    <t xml:space="preserve">SR-235 </t>
  </si>
  <si>
    <t>Culvert at LM 13.42</t>
  </si>
  <si>
    <t>22013-4205-04</t>
  </si>
  <si>
    <t>Naylor Road</t>
  </si>
  <si>
    <t>SA 35018-2, Naylor Road, from SR-18 to SR-138</t>
  </si>
  <si>
    <t>35SAR1-S8-008</t>
  </si>
  <si>
    <t>07100-0151-94</t>
  </si>
  <si>
    <t>BR-I-75-3(183)</t>
  </si>
  <si>
    <t>07100-4152-04</t>
  </si>
  <si>
    <t>Bridge over Branch, LM 21.43</t>
  </si>
  <si>
    <t>15SR0090021</t>
  </si>
  <si>
    <t>15003-0242-94</t>
  </si>
  <si>
    <t>BR-STP-9(99)</t>
  </si>
  <si>
    <t>Walker Road, From Webb Hollow Road to Bull Pasture Creek Boat Ramp and Webb Hollow Road from SR-4 (Indian Mound-Cumberland Road) to Walker Road</t>
  </si>
  <si>
    <t>Roadway improvements that will include repairing and rebuilding of the road bed, upgrading the gravel roadway to a paved tar and chip surface, constructing ditches, and installing culverts.</t>
  </si>
  <si>
    <t>81LPLM-F0-008</t>
  </si>
  <si>
    <t>TN-FLAP(27)</t>
  </si>
  <si>
    <t>81LPLM-F1-009</t>
  </si>
  <si>
    <t>28003-4226-04</t>
  </si>
  <si>
    <t>Bridge over Smith Fork Creek, LM 2.91</t>
  </si>
  <si>
    <t>95SR0960005</t>
  </si>
  <si>
    <t>95010-4207-04</t>
  </si>
  <si>
    <t>CNT340</t>
  </si>
  <si>
    <t>23945-4281-04</t>
  </si>
  <si>
    <t>79004-4165-04</t>
  </si>
  <si>
    <t>NH-I-55-1(134)</t>
  </si>
  <si>
    <t>79004-8165-44</t>
  </si>
  <si>
    <t>Rockfall Mitigation at Monteagle</t>
  </si>
  <si>
    <t>Produce a TIR</t>
  </si>
  <si>
    <t>58100-0183-04</t>
  </si>
  <si>
    <t>Intersections at West Allens Bridge Road and DeBusk Road</t>
  </si>
  <si>
    <t>Addition of left turning lanes, intersection safety improvements</t>
  </si>
  <si>
    <t>30006-0282-94</t>
  </si>
  <si>
    <t>HSIP-70(31)</t>
  </si>
  <si>
    <t>30006-1232-94</t>
  </si>
  <si>
    <t>Federal Road</t>
  </si>
  <si>
    <t>00897</t>
  </si>
  <si>
    <t>SA 36003-5, Federal Road from 2 miles south of Shiloh state park to Shiloh state park</t>
  </si>
  <si>
    <t>36SAR1-S8-020</t>
  </si>
  <si>
    <t>32LPLM-F0-062</t>
  </si>
  <si>
    <t>STP-M-5930(10)</t>
  </si>
  <si>
    <t>32LPLM-F1-063</t>
  </si>
  <si>
    <t>92953-1555-04</t>
  </si>
  <si>
    <t>92953-2555-04</t>
  </si>
  <si>
    <t>placement of base asphalt in advance of larger project</t>
  </si>
  <si>
    <t>92953-3556-04</t>
  </si>
  <si>
    <t>Bayless Road</t>
  </si>
  <si>
    <t>0A120</t>
  </si>
  <si>
    <t>SA 9062-1, Bayless Road, from Hairetown Road to SR 75</t>
  </si>
  <si>
    <t>90SAR1-S8-007</t>
  </si>
  <si>
    <t>M19CMHQ_C01SR_ROUOAKRIDGE</t>
  </si>
  <si>
    <t>01CMA1-M3-011</t>
  </si>
  <si>
    <t>From near SR-33 to near SR-73(Excluding LM 2.31 - 2.43)</t>
  </si>
  <si>
    <t>05022-3236-94</t>
  </si>
  <si>
    <t>STP/HSIP-335(7)</t>
  </si>
  <si>
    <t>CNT134, CNT134, CNT134</t>
  </si>
  <si>
    <t>05022-4236-04</t>
  </si>
  <si>
    <t>05022-8236-14</t>
  </si>
  <si>
    <t>05022-2237-14</t>
  </si>
  <si>
    <t>STP-335(8)</t>
  </si>
  <si>
    <t>05S335-M3-003</t>
  </si>
  <si>
    <t>From LM 8.17 - 8.31; LM 15.92 - 16.06; LM 16.15 - 16.31</t>
  </si>
  <si>
    <t>37018-2230-14</t>
  </si>
  <si>
    <t>STP-346(12)</t>
  </si>
  <si>
    <t>34008-8228-14</t>
  </si>
  <si>
    <t>STP-31(18)</t>
  </si>
  <si>
    <t>47014-3246-94</t>
  </si>
  <si>
    <t>NH/HSIP-9(102)</t>
  </si>
  <si>
    <t>47014-4246-04</t>
  </si>
  <si>
    <t>47014-8246-14</t>
  </si>
  <si>
    <t>From near SR-330 to near SR-9 (Excluding LM 19.25 - 19.42)</t>
  </si>
  <si>
    <t>01SR1160015</t>
  </si>
  <si>
    <t>01015-3251-94</t>
  </si>
  <si>
    <t>STP/HSIP-116(26)</t>
  </si>
  <si>
    <t>CNT228, CNT228, CNT228</t>
  </si>
  <si>
    <t>01015-4251-04</t>
  </si>
  <si>
    <t>01015-8251-14</t>
  </si>
  <si>
    <t>From LM 19.25 - 19.42</t>
  </si>
  <si>
    <t>01015-2252-14</t>
  </si>
  <si>
    <t>STP-116(29)</t>
  </si>
  <si>
    <t>From SR-335 to near Court Street</t>
  </si>
  <si>
    <t>05006-3264-94</t>
  </si>
  <si>
    <t>NH/HSIP-73(70)</t>
  </si>
  <si>
    <t>05006-8264-14</t>
  </si>
  <si>
    <t>From near SR-66 to near Champion Lane</t>
  </si>
  <si>
    <t>45054-3208-94</t>
  </si>
  <si>
    <t>STP/HSIP-341(51)</t>
  </si>
  <si>
    <t>45054-8208-14</t>
  </si>
  <si>
    <t>93035-8209-14</t>
  </si>
  <si>
    <t>NH-111(112)</t>
  </si>
  <si>
    <t>From SR-24 to North of Whiteaker Springs Road (Excluding LM 5.28 - 5.35)</t>
  </si>
  <si>
    <t>71012-3228-94</t>
  </si>
  <si>
    <t>HSIP-136(19)</t>
  </si>
  <si>
    <t>CNT920, CNT920</t>
  </si>
  <si>
    <t>71012-4228-04</t>
  </si>
  <si>
    <t>71012-8229-14</t>
  </si>
  <si>
    <t>STP-136(22)</t>
  </si>
  <si>
    <t>From South Jackson Street to East of Old Athens Englewood Road</t>
  </si>
  <si>
    <t>54010-3220-94</t>
  </si>
  <si>
    <t>HSIP-39(17)</t>
  </si>
  <si>
    <t>CNT147, CNT147</t>
  </si>
  <si>
    <t>54010-4220-04</t>
  </si>
  <si>
    <t>33039-3213-94</t>
  </si>
  <si>
    <t>HSIP-58(52)</t>
  </si>
  <si>
    <t>33039-4213-04</t>
  </si>
  <si>
    <t>North Castle Heights</t>
  </si>
  <si>
    <t>North Castle Heights Ave, From SR-24 to SR-26; Crowell Lane, From Leeville Pike to Hickory Ridge Rd; Franklin Rd, From South Maple St to Lebanon Municipal Airport</t>
  </si>
  <si>
    <t>(E-Grants) Improvements to include resurfacing, restriping, shoulder work and repairs to various streets in Lebanon.</t>
  </si>
  <si>
    <t>95LPLM-F0-082</t>
  </si>
  <si>
    <t>STP-M-9309(23)</t>
  </si>
  <si>
    <t>95LPLM-F1-083</t>
  </si>
  <si>
    <t>M18LTR3_C75SR_IntersectionRepair_SR266_SR102</t>
  </si>
  <si>
    <t>Replace failing white topping at three (3)  intersections in Smyrna</t>
  </si>
  <si>
    <t>75952-4272-04</t>
  </si>
  <si>
    <t>M18LTR3_C94I_ApproachRepair_I840</t>
  </si>
  <si>
    <t>Address issues with pavement slabs at various Bridge Approaches on I-840 across Williamson County</t>
  </si>
  <si>
    <t>94840-4144-04</t>
  </si>
  <si>
    <t>77004-3215-94</t>
  </si>
  <si>
    <t>STP-NH/HSIP-28(73)</t>
  </si>
  <si>
    <t>77004-8215-14</t>
  </si>
  <si>
    <t xml:space="preserve">SR-269 </t>
  </si>
  <si>
    <t>From Rutherford County Line to SR-82</t>
  </si>
  <si>
    <t>02019-3206-94</t>
  </si>
  <si>
    <t>STP/HSIP-269(33)</t>
  </si>
  <si>
    <t>02019-8206-14</t>
  </si>
  <si>
    <t>From SR-26 to Smith County Line</t>
  </si>
  <si>
    <t>95005-4211-04</t>
  </si>
  <si>
    <t>CNT112</t>
  </si>
  <si>
    <t>80S085-F3-002</t>
  </si>
  <si>
    <t>STP/HSIP-85(49)</t>
  </si>
  <si>
    <t>80S085-F8-002</t>
  </si>
  <si>
    <t>05LPLM-F0-057</t>
  </si>
  <si>
    <t>STP-M-9112(22)</t>
  </si>
  <si>
    <t>05LPLM-F1-058</t>
  </si>
  <si>
    <t>05LPLM-F2-059</t>
  </si>
  <si>
    <t>Bridge over Spring Creek, LM 28.99</t>
  </si>
  <si>
    <t>57SR0010031</t>
  </si>
  <si>
    <t>57005-4215-04</t>
  </si>
  <si>
    <t>CNU081</t>
  </si>
  <si>
    <t>57952-4207-04</t>
  </si>
  <si>
    <t>I-40, Bridge over Wolf River at LM 9.42; and SR-14, Bridge over CSX R/R, LM 18.27</t>
  </si>
  <si>
    <t>79I00400083, 79SR0140023</t>
  </si>
  <si>
    <t>79961-4165-04</t>
  </si>
  <si>
    <t>79007-4181-04</t>
  </si>
  <si>
    <t>SR-166, Bridge over Factory Creek, LM 26.06; and SR-245, Bridge over Yokely Creek, LM 0.62</t>
  </si>
  <si>
    <t>28S62000011, 28S62010003</t>
  </si>
  <si>
    <t>28946-4226-04</t>
  </si>
  <si>
    <t>60SAB1-S3-006</t>
  </si>
  <si>
    <t>Lick Creek Road</t>
  </si>
  <si>
    <t>01911</t>
  </si>
  <si>
    <t>1911-2.44, Lick Creek Road over Lick Creek</t>
  </si>
  <si>
    <t>60019110003</t>
  </si>
  <si>
    <t>60SAB1-S3-007</t>
  </si>
  <si>
    <t>92001-1233-04</t>
  </si>
  <si>
    <t>47LPLM-F0-160</t>
  </si>
  <si>
    <t>CM-169(17)</t>
  </si>
  <si>
    <t>47LPLM-F1-161</t>
  </si>
  <si>
    <t>40945-1484-04</t>
  </si>
  <si>
    <t>CNW111</t>
  </si>
  <si>
    <t>40945-2484-04</t>
  </si>
  <si>
    <t>0A842</t>
  </si>
  <si>
    <t>State Industrial Access Serving Project Fab (Tate Ornamental)</t>
  </si>
  <si>
    <t>radius improvement - Industrial Drive at S.C.T. Drive in White House</t>
  </si>
  <si>
    <t>74956-1507-04</t>
  </si>
  <si>
    <t>CNV067</t>
  </si>
  <si>
    <t>74956-2507-04</t>
  </si>
  <si>
    <t>74956-3507-04</t>
  </si>
  <si>
    <t>0A148</t>
  </si>
  <si>
    <t>State Industrial Access Serving Project Commodore (Dorman Products)</t>
  </si>
  <si>
    <t>Eubanks Road reconstruction</t>
  </si>
  <si>
    <t>74945-1488-04</t>
  </si>
  <si>
    <t>74945-2488-04</t>
  </si>
  <si>
    <t>Temporary Paving of Eubanks Rd (State Forces)</t>
  </si>
  <si>
    <t>74958-8502-04</t>
  </si>
  <si>
    <t>89951-1558-04</t>
  </si>
  <si>
    <t>89951-2558-04</t>
  </si>
  <si>
    <t>89951-2559-04</t>
  </si>
  <si>
    <t>Springwood Drive</t>
  </si>
  <si>
    <t>0A763</t>
  </si>
  <si>
    <t>SA 55064-1, Springwood Drive, from Countrywoods Drive to Countrywoods Drive</t>
  </si>
  <si>
    <t>55SAR1-S8-017</t>
  </si>
  <si>
    <t>Access Road in Big Hill Pond State Park</t>
  </si>
  <si>
    <t>construct an access road (off-system)</t>
  </si>
  <si>
    <t>55946-3649-04</t>
  </si>
  <si>
    <t>75LPLM-F0-080</t>
  </si>
  <si>
    <t>CM-266(30)</t>
  </si>
  <si>
    <t>75LPLM-F1-081</t>
  </si>
  <si>
    <t>75LPLM-F2-082</t>
  </si>
  <si>
    <t>Brother Boulevard, From SR-15 (US-64/Stage Road) to SR-177 (North Germantown Road) and Yale Road, From Kirby Whitten Road to Brother Boulevard</t>
  </si>
  <si>
    <t>Resurfacing of Brother Boulevard from U.S. 64 to N. Germantown Road and the resurfacing of Yale Road from Kirby Whitten Road to Brother Boulevard.</t>
  </si>
  <si>
    <t>79LPLM-F0-612</t>
  </si>
  <si>
    <t>STP-M-9409(221)</t>
  </si>
  <si>
    <t>79LPLM-F1-613</t>
  </si>
  <si>
    <t>79LPLM-F3-614</t>
  </si>
  <si>
    <t>From SR-22 (at Court Square) to Rosser Circle</t>
  </si>
  <si>
    <t>09004-3243-94</t>
  </si>
  <si>
    <t>HSIP-1(397)</t>
  </si>
  <si>
    <t>CNU005, CNU005</t>
  </si>
  <si>
    <t>09004-4243-04</t>
  </si>
  <si>
    <t>Bridge over I-24, LM 0.27</t>
  </si>
  <si>
    <t>31I00240001</t>
  </si>
  <si>
    <t>31004-4112-04</t>
  </si>
  <si>
    <t>CNT256</t>
  </si>
  <si>
    <t>33036-4291-04</t>
  </si>
  <si>
    <t>Westbound at LM 18.3 and LM 20.8</t>
  </si>
  <si>
    <t>15100-1101-04</t>
  </si>
  <si>
    <t>I-65 Bridges over Rutherford Creek at LM 16.48; and SR-396 Bridge over I-65 at I-65 LM 17.63</t>
  </si>
  <si>
    <t>Bridge Repairs on Three (3) Bridges on or over I-65 between I-65 LMs 16.48 and 17.63</t>
  </si>
  <si>
    <t>60I00650025, 60I00650026, 60I00650040</t>
  </si>
  <si>
    <t>60001-4155-04</t>
  </si>
  <si>
    <t>CNU049</t>
  </si>
  <si>
    <t>94SAB1-S3-004</t>
  </si>
  <si>
    <t>M18RMR3_R3I_SINKHOLE-REPAIR_I-24_MM9.4</t>
  </si>
  <si>
    <t>Repair Sinkhole on I-24 at LM 9.4</t>
  </si>
  <si>
    <t>63001-4154-04</t>
  </si>
  <si>
    <t>71LPLM-F0-036</t>
  </si>
  <si>
    <t>STP-M-135(26)</t>
  </si>
  <si>
    <t>71LPLM-F1-037</t>
  </si>
  <si>
    <t>06024-4106-04</t>
  </si>
  <si>
    <t>From the Moore County Line to Brookhaven Circle</t>
  </si>
  <si>
    <t>02002-3225-94</t>
  </si>
  <si>
    <t>NH/HSIP-10(74)</t>
  </si>
  <si>
    <t>CNT041, CNT041</t>
  </si>
  <si>
    <t>02002-8225-14</t>
  </si>
  <si>
    <t>83074-8217-14</t>
  </si>
  <si>
    <t>NH-109(40)</t>
  </si>
  <si>
    <t>M19LTR4_C09SR_Jack&amp;Bore_SR-77 at LM 14.8 in Huntingdon</t>
  </si>
  <si>
    <t>emergency repair/replace of failed drainage pipe</t>
  </si>
  <si>
    <t>09099-4213-04</t>
  </si>
  <si>
    <t>CNS372</t>
  </si>
  <si>
    <t>73LPLM-F0-034</t>
  </si>
  <si>
    <t>STP-M-9124(11)</t>
  </si>
  <si>
    <t>73LPLM-F1-035</t>
  </si>
  <si>
    <t>27LPLM-F0-042</t>
  </si>
  <si>
    <t>STP-M-9410(16)</t>
  </si>
  <si>
    <t>27LPLM-F1-043</t>
  </si>
  <si>
    <t>Carroll, Haywood, Madison, Fayette, Lauderdale</t>
  </si>
  <si>
    <t>Six bridges in Region 4 (Design Build) (IA Bundle)</t>
  </si>
  <si>
    <t>IMPROVE Act projects bundled: Carroll SR-436 Reedy Creek Road Bridge over Reedy Creek, LM 0.68; Fayette SR-193 (Macon Road), Bridge over Branch, LM 11.48; Haywood SR-1 Bridges over Branch, LM 2.89, and Muddy Creek, LM 2.13;Lauderdale SR-87 Bridge over Overflow, LM 3.88; Madison SR-223 (Shady Grove Rd.), over Branch, LM 2.28</t>
  </si>
  <si>
    <t>09S82330001, 24015420001, 38SR0010001, 38SR0010003, 49SR0870011, 57S81960003</t>
  </si>
  <si>
    <t>09035-1220-94</t>
  </si>
  <si>
    <t>BR-STP-REG4(199)</t>
  </si>
  <si>
    <t>DB1901, DB1901, DB1901, DB1901, DB1901, DB1901, DB1901, DB1901, DB1901, DB1901, DB1901, DB1901, DB1901, DB1901, DB1901, DB1901, DB1901, DB1901</t>
  </si>
  <si>
    <t>24029-1207-94</t>
  </si>
  <si>
    <t>38002-1216-94</t>
  </si>
  <si>
    <t>38002-1217-94</t>
  </si>
  <si>
    <t>49006-1241-94</t>
  </si>
  <si>
    <t>57039-1231-94</t>
  </si>
  <si>
    <t>98400-1216-94</t>
  </si>
  <si>
    <t>09035-2220-94</t>
  </si>
  <si>
    <t>24029-2207-94</t>
  </si>
  <si>
    <t>38002-2216-94</t>
  </si>
  <si>
    <t>38002-2217-94</t>
  </si>
  <si>
    <t>49006-2241-94</t>
  </si>
  <si>
    <t>57039-2231-94</t>
  </si>
  <si>
    <t>98400-2216-94</t>
  </si>
  <si>
    <t>09035-3220-94</t>
  </si>
  <si>
    <t>24029-3207-94</t>
  </si>
  <si>
    <t>38002-3216-94</t>
  </si>
  <si>
    <t>38002-3217-94</t>
  </si>
  <si>
    <t>49006-3241-94</t>
  </si>
  <si>
    <t>57039-3231-94</t>
  </si>
  <si>
    <t>98400-3216-94</t>
  </si>
  <si>
    <t>76001-0281-04</t>
  </si>
  <si>
    <t>Sugar Tree Springs Road</t>
  </si>
  <si>
    <t>A719</t>
  </si>
  <si>
    <t>A719-1.23, Sugar Tree Springs Rd over Caney Hollow Creek</t>
  </si>
  <si>
    <t>260A7190001</t>
  </si>
  <si>
    <t>26SAB1-S3-004</t>
  </si>
  <si>
    <t>M19LTR3_C19SR_SAPL_SR65 at LM4.59</t>
  </si>
  <si>
    <t>Spray-applied pipe liner (SAPL) on SR-65 at LM 4.59</t>
  </si>
  <si>
    <t>19948-4209-04</t>
  </si>
  <si>
    <t>0A527</t>
  </si>
  <si>
    <t>Local Interstate Connector - Island Road Northeast, From SR-1(US-11W, West State Street) to near LM 0.239</t>
  </si>
  <si>
    <t>LIC Project: Construction of new segment of Island Road Northeast connecting to SR-1(US-11W, West State Street), 500 feet east of existing road intersection and the closure of existing Island Road Northeast entrance adjacent to the exit 74 Northbound I-81 interstate ramp.</t>
  </si>
  <si>
    <t>82LPLM-S3-080</t>
  </si>
  <si>
    <t>35LPLM-F0-006</t>
  </si>
  <si>
    <t>STP-M-9401(11)</t>
  </si>
  <si>
    <t>35LPLM-F1-007</t>
  </si>
  <si>
    <t>35LPLM-F3-008</t>
  </si>
  <si>
    <t>77001-4247-04</t>
  </si>
  <si>
    <t>77001-3248-04</t>
  </si>
  <si>
    <t>(Enka Highway) Bridge over Overflow, LM 0.14  (IA)</t>
  </si>
  <si>
    <t>Bridge Replacement.  Being done under 128221.00</t>
  </si>
  <si>
    <t>32SR1600001</t>
  </si>
  <si>
    <t>32008-0221-94</t>
  </si>
  <si>
    <t>BR-STP-160(15)</t>
  </si>
  <si>
    <t>Bridge over Nolichucky River, LM 11.87 (IA)</t>
  </si>
  <si>
    <t>15SR1600009</t>
  </si>
  <si>
    <t>15013-0220-94</t>
  </si>
  <si>
    <t>BR-STP-160(14)</t>
  </si>
  <si>
    <t>94014-4238-04</t>
  </si>
  <si>
    <t>94014-4239-04</t>
  </si>
  <si>
    <t>94014-4240-04</t>
  </si>
  <si>
    <t>50077-1201-04</t>
  </si>
  <si>
    <t>50077-3201-04</t>
  </si>
  <si>
    <t>79LPLM-F0-635</t>
  </si>
  <si>
    <t>STP-M-9411(14)</t>
  </si>
  <si>
    <t>79LPLM-F1-636</t>
  </si>
  <si>
    <t>79LPLM-F2-762</t>
  </si>
  <si>
    <t>79LPLM-F0-638</t>
  </si>
  <si>
    <t>STP/HIP-M-5422(10)</t>
  </si>
  <si>
    <t>79LPLM-F1-639</t>
  </si>
  <si>
    <t>79LPLM-F3-640</t>
  </si>
  <si>
    <t>Bridges over Cartwright Circle (R&amp;L) at LM 2.46 and Williamson Road (R&amp;L) at LM 3.50</t>
  </si>
  <si>
    <t>83I00650005, 83I00650006, 83I00650007, 83I00650008</t>
  </si>
  <si>
    <t>83001-4147-04</t>
  </si>
  <si>
    <t>CNT361</t>
  </si>
  <si>
    <t>Bridges over SR-6 (Main Street), LM 14.455; Woodland Street, LM 14.535; and Cumberland River (LL), LM 15.23</t>
  </si>
  <si>
    <t>Bridge repair for three (3) I-24 Bridges in Nashville</t>
  </si>
  <si>
    <t>19I00240113, 19I00240115, 19I00240120</t>
  </si>
  <si>
    <t>19010-4169-04</t>
  </si>
  <si>
    <t>CNT129</t>
  </si>
  <si>
    <t>10003-4271-04</t>
  </si>
  <si>
    <t>10003-3273-04</t>
  </si>
  <si>
    <t>Bridge over Piney Creek, LM 18.20</t>
  </si>
  <si>
    <t>31SR1080013</t>
  </si>
  <si>
    <t>31007-4239-04</t>
  </si>
  <si>
    <t>CNU189</t>
  </si>
  <si>
    <t>31007-3241-04</t>
  </si>
  <si>
    <t>32002-1233-04</t>
  </si>
  <si>
    <t>32002-2233-04</t>
  </si>
  <si>
    <t>Chickasaw State Park Resurfacing</t>
  </si>
  <si>
    <t>12000-4601-04</t>
  </si>
  <si>
    <t>Paris Landing State Park Resurfacing</t>
  </si>
  <si>
    <t>40000-4601-04</t>
  </si>
  <si>
    <t>50000-4601-04</t>
  </si>
  <si>
    <t>95000-4601-04</t>
  </si>
  <si>
    <t>28007-4231-04</t>
  </si>
  <si>
    <t>28007-4230-04</t>
  </si>
  <si>
    <t>Paris Landing State Park - TDEC Resurfacing</t>
  </si>
  <si>
    <t>40945-8685-04</t>
  </si>
  <si>
    <t>Cedars of Lebanon State Park - TDEC Resurfacing</t>
  </si>
  <si>
    <t>95945-8677-04</t>
  </si>
  <si>
    <t>FY21 Nathan Bedford Forrest State Park Resurfacing - TDOT</t>
  </si>
  <si>
    <t>Resurface Office Entrances - TDOT</t>
  </si>
  <si>
    <t>03000-4601-04</t>
  </si>
  <si>
    <t>Roan Mountain State Park Resurfacing</t>
  </si>
  <si>
    <t>resurface Miller Homestead Park Rd, Cabin Rd and Road to Picnic Area</t>
  </si>
  <si>
    <t>10000-4601-04</t>
  </si>
  <si>
    <t>Sycamore Shoals State Park Resurfacing</t>
  </si>
  <si>
    <t>resurface all TDOT park roads</t>
  </si>
  <si>
    <t>10000-4602-04</t>
  </si>
  <si>
    <t>Cumberland Mountain State Park Resurfacing</t>
  </si>
  <si>
    <t>18000-4601-04</t>
  </si>
  <si>
    <t>Montgomery Bell State Park Resurfacing</t>
  </si>
  <si>
    <t>22000-4601-04</t>
  </si>
  <si>
    <t>Tim's Ford State Park Resurfacing</t>
  </si>
  <si>
    <t>26000-4601-04</t>
  </si>
  <si>
    <t>Panther Creek State Park Resurfacing</t>
  </si>
  <si>
    <t>resurface Panther Creek Road</t>
  </si>
  <si>
    <t>32000-4601-04</t>
  </si>
  <si>
    <t>Natchez Trace State Park Resurfacing</t>
  </si>
  <si>
    <t>39000-4601-04</t>
  </si>
  <si>
    <t>Big Hill Pond State Park Resurfacing</t>
  </si>
  <si>
    <t>55000-4601-04</t>
  </si>
  <si>
    <t>Pinson Mounds State Park Resurfacing</t>
  </si>
  <si>
    <t>57000-4601-04</t>
  </si>
  <si>
    <t>Warrior's Path State Park Resurfacing</t>
  </si>
  <si>
    <t>82000-4601-04</t>
  </si>
  <si>
    <t>88000-4601-04</t>
  </si>
  <si>
    <t>Big Cypress Tree State Park Resurfacing</t>
  </si>
  <si>
    <t>92000-4601-04</t>
  </si>
  <si>
    <t>From Madison County Line to SR-366</t>
  </si>
  <si>
    <t>27SR0050001, 27SR0050002</t>
  </si>
  <si>
    <t>27001-3244-94</t>
  </si>
  <si>
    <t>NH/HSIP-5(115)</t>
  </si>
  <si>
    <t>CNT220, CNT220, CNT220</t>
  </si>
  <si>
    <t>27001-4244-04</t>
  </si>
  <si>
    <t>27001-8244-14</t>
  </si>
  <si>
    <t>35946-8613-04</t>
  </si>
  <si>
    <t>M19R1_C86SR_SLIDE_REPAIR_SR36_LMs 2.87 and 3.0</t>
  </si>
  <si>
    <t>Slide Repair</t>
  </si>
  <si>
    <t>86001-4220-04</t>
  </si>
  <si>
    <t>David Crockett State Park - TDEC Resurfacing</t>
  </si>
  <si>
    <t>50945-8675-04</t>
  </si>
  <si>
    <t>50945-8676-04</t>
  </si>
  <si>
    <t>M19SAHQ_C43_HUMPREYS_CO_MAINTENANCE_BUILDING</t>
  </si>
  <si>
    <t>43946-4927-04</t>
  </si>
  <si>
    <t>CNT307</t>
  </si>
  <si>
    <t>43999-3612-04</t>
  </si>
  <si>
    <t>79LPLM-F0-642</t>
  </si>
  <si>
    <t>HIP-M-813(11)</t>
  </si>
  <si>
    <t>79LPLM-F1-643</t>
  </si>
  <si>
    <t>79LPLM-F2-644</t>
  </si>
  <si>
    <t>West Millers Cove Road</t>
  </si>
  <si>
    <t>SA 0552-1, West Millers Cove Road from SR 73 to Great Smoky Mountains National Park</t>
  </si>
  <si>
    <t>05SAR1-S8-018</t>
  </si>
  <si>
    <t>Preliminary Work for Proposed SIA Projects</t>
  </si>
  <si>
    <t>99112-1659-04</t>
  </si>
  <si>
    <t>38LPLM-F0-036</t>
  </si>
  <si>
    <t>STP-M-54(45)</t>
  </si>
  <si>
    <t>Bridges over North Indian Creek and Pinnacle Road (0A309), LM 5.48</t>
  </si>
  <si>
    <t>86I00260013, 86I00260014</t>
  </si>
  <si>
    <t>86004-4158-04</t>
  </si>
  <si>
    <t>CNU209</t>
  </si>
  <si>
    <t>86004-3159-04</t>
  </si>
  <si>
    <t>M19R2_C58SR_SLIDE_REPAIR_SR-2 AT LM 25.6</t>
  </si>
  <si>
    <t>58002-4243-04</t>
  </si>
  <si>
    <t>(E-GRANTS) Resurfacing of Scattersville Road from College Street to North Harris Road; New Deal-Potts Road, From College Street to SR-52. The project will include milling, asphalt overlay, thermoplastic striping, and signage.</t>
  </si>
  <si>
    <t>83LPLM-F0-129</t>
  </si>
  <si>
    <t>STP-M-9319(3)</t>
  </si>
  <si>
    <t>83LPLM-F1-130</t>
  </si>
  <si>
    <t>19012-4164-04</t>
  </si>
  <si>
    <t>66001-4287-04</t>
  </si>
  <si>
    <t>Mountain Road</t>
  </si>
  <si>
    <t>A136</t>
  </si>
  <si>
    <t>BG A136-1.88, Mountain Road over Hinds Creek</t>
  </si>
  <si>
    <t>A136-1.88</t>
  </si>
  <si>
    <t>01SAB1-S3-004</t>
  </si>
  <si>
    <t>State Industrial Access Road serving Caymas Boats and Nashville Fabrication</t>
  </si>
  <si>
    <t>11950-1510-04</t>
  </si>
  <si>
    <t>11950-2510-04</t>
  </si>
  <si>
    <t>paving by State Forces</t>
  </si>
  <si>
    <t>11950-8511-04</t>
  </si>
  <si>
    <t>17005-1220-04</t>
  </si>
  <si>
    <t>Interchange at Buckner Road in Spring Hill (Design Build)</t>
  </si>
  <si>
    <t>The project will construct a new interchange on I-65 in Williamson County, Tennessee between Saturn Parkway (SR 396) and I-840 as well as an extension of Buckner Road from Buckner Lane to I-65 and from I-65 to SR-106 (US-431, Lewisburg Pike). Non-Part: to cover the pedestrian culvert.</t>
  </si>
  <si>
    <t>94002-1198-44</t>
  </si>
  <si>
    <t>NH-I-65-2(113)</t>
  </si>
  <si>
    <t>DB2001, DB2001, DB2001, DB2001, DB2001, DB2001, DB2001, DB2001, DB2001</t>
  </si>
  <si>
    <t>94096-1101-04</t>
  </si>
  <si>
    <t>94946-1141-04</t>
  </si>
  <si>
    <t>94946-1142-04</t>
  </si>
  <si>
    <t>94002-2198-44</t>
  </si>
  <si>
    <t>94946-2141-04</t>
  </si>
  <si>
    <t>94946-2142-04</t>
  </si>
  <si>
    <t>94002-3198-44</t>
  </si>
  <si>
    <t>94946-3141-04</t>
  </si>
  <si>
    <t>94946-3142-04</t>
  </si>
  <si>
    <t>(Boyds Creek Highway), Intersection at Old Knoxville Highway, LM 10.58 in Sevierville</t>
  </si>
  <si>
    <t>This project will reconfigure the existing intersection to improve safety operations through geometric layout changes, addition of turn lanes, and installation of a new traffic signal.</t>
  </si>
  <si>
    <t>78LPLM-F0-045</t>
  </si>
  <si>
    <t>STP-M-338(9)</t>
  </si>
  <si>
    <t>Bypass Road, From Georgia Crossing Road to Baxter Lane</t>
  </si>
  <si>
    <t>* * * E-GRANTS #177 * * * Resurfacing and Striping of Bypass Road, from Georgia Crossing Road to Baxter Lane.</t>
  </si>
  <si>
    <t>26LPLM-F0-034</t>
  </si>
  <si>
    <t>STP-M-919(10)</t>
  </si>
  <si>
    <t>37012-4221-04</t>
  </si>
  <si>
    <t>ER-STP-70(28)</t>
  </si>
  <si>
    <t>37012-4222-04</t>
  </si>
  <si>
    <t>ER-STP-70(32)</t>
  </si>
  <si>
    <t>37012-4223-04</t>
  </si>
  <si>
    <t>37012-4224-04</t>
  </si>
  <si>
    <t>37006-4239-04</t>
  </si>
  <si>
    <t>ER-STP-66(54)</t>
  </si>
  <si>
    <t>37006-4241-04</t>
  </si>
  <si>
    <t>37006-4240-04</t>
  </si>
  <si>
    <t>37006-4242-04</t>
  </si>
  <si>
    <t>From near Green Valley Road to Near Blue Springs Road</t>
  </si>
  <si>
    <t>10011-3237-94</t>
  </si>
  <si>
    <t>STP/HSIP-91(40)</t>
  </si>
  <si>
    <t>CNT239, CNT239</t>
  </si>
  <si>
    <t>10011-8237-14</t>
  </si>
  <si>
    <t>10ER19-M3-003</t>
  </si>
  <si>
    <t>STP-1000(30)</t>
  </si>
  <si>
    <t>15ER19-M3-002</t>
  </si>
  <si>
    <t>NH-I-40-8(176)</t>
  </si>
  <si>
    <t>15ER19-M3-003</t>
  </si>
  <si>
    <t>15ER19-M3-004</t>
  </si>
  <si>
    <t>70002-4231-04</t>
  </si>
  <si>
    <t>STP-7000(30)</t>
  </si>
  <si>
    <t>70ER19-M3-002</t>
  </si>
  <si>
    <t>70ER19-M3-003</t>
  </si>
  <si>
    <t>70ER19-M3-004</t>
  </si>
  <si>
    <t>near LM 3.5 (February 2019 Flood)</t>
  </si>
  <si>
    <t>repair flood damage</t>
  </si>
  <si>
    <t>66ER19-M3-002</t>
  </si>
  <si>
    <t>STP-157(10)</t>
  </si>
  <si>
    <t>near MM 25 (LM 9.42) in Cleveland (Slope Stabilization) (February 2019 Flood)</t>
  </si>
  <si>
    <t>06ER19-M3-002</t>
  </si>
  <si>
    <t>NH-I-75-1(150)</t>
  </si>
  <si>
    <t>near LM 4.1 (shoulder repair) (February 2019 Flood)</t>
  </si>
  <si>
    <t>repair shoulder washout</t>
  </si>
  <si>
    <t>36ER19-M3-002</t>
  </si>
  <si>
    <t>repair slope failure above road (emergency let contract)</t>
  </si>
  <si>
    <t>01003-4238-04</t>
  </si>
  <si>
    <t>ER-STP-9(103)</t>
  </si>
  <si>
    <t>CNT136</t>
  </si>
  <si>
    <t>01003-4245-04</t>
  </si>
  <si>
    <t>ER-STP-9(107)</t>
  </si>
  <si>
    <t>01003-4239-04</t>
  </si>
  <si>
    <t>01003-4240-04</t>
  </si>
  <si>
    <t>near LM 17.3 (Slope Stabilization) (February 2019 Flood)</t>
  </si>
  <si>
    <t>01003-4241-04</t>
  </si>
  <si>
    <t>STP-9(104)</t>
  </si>
  <si>
    <t>01003-4244-04</t>
  </si>
  <si>
    <t>01003-4242-04</t>
  </si>
  <si>
    <t>01003-4243-04</t>
  </si>
  <si>
    <t>05006-4266-04</t>
  </si>
  <si>
    <t>ER-NH-73(72)</t>
  </si>
  <si>
    <t>05006-4267-04</t>
  </si>
  <si>
    <t>05006-4268-04</t>
  </si>
  <si>
    <t>78013-4240-04</t>
  </si>
  <si>
    <t>ER-NH-73(73)</t>
  </si>
  <si>
    <t>78013-4243-04</t>
  </si>
  <si>
    <t>78013-4241-04</t>
  </si>
  <si>
    <t>78013-4242-04</t>
  </si>
  <si>
    <t>21006-4213-04</t>
  </si>
  <si>
    <t>STP-141(38)</t>
  </si>
  <si>
    <t>21006-4214-04</t>
  </si>
  <si>
    <t>25005-4228-04</t>
  </si>
  <si>
    <t>STP-85(35)</t>
  </si>
  <si>
    <t>25005-4229-04</t>
  </si>
  <si>
    <t>25005-4230-04</t>
  </si>
  <si>
    <t>near LM 6.0 (February 2019 Flood)</t>
  </si>
  <si>
    <t>25005-4231-04</t>
  </si>
  <si>
    <t>STP-85(36)</t>
  </si>
  <si>
    <t>25005-4232-04</t>
  </si>
  <si>
    <t>25005-4233-04</t>
  </si>
  <si>
    <t>88002-4242-04</t>
  </si>
  <si>
    <t>ER-STP-30(85)</t>
  </si>
  <si>
    <t>88002-4243-04</t>
  </si>
  <si>
    <t>88002-4244-04</t>
  </si>
  <si>
    <t>88002-4246-04</t>
  </si>
  <si>
    <t>STP-30(88)</t>
  </si>
  <si>
    <t>58002-4244-04</t>
  </si>
  <si>
    <t>ER-STP-2(271)</t>
  </si>
  <si>
    <t>58002-4245-04</t>
  </si>
  <si>
    <t>58002-4246-04</t>
  </si>
  <si>
    <t>From near LM 25.2 to near LM 26.4 (Slope Stabilization) (February 2020 Flood)</t>
  </si>
  <si>
    <t>58002-4247-04</t>
  </si>
  <si>
    <t>STP-2(278)</t>
  </si>
  <si>
    <t>From near LM 25.2 to near LM 26.4 (ROW for Slope Stabilization) (February 2019 Flood)</t>
  </si>
  <si>
    <t>ROW Aquisiton</t>
  </si>
  <si>
    <t>58002-4248-14</t>
  </si>
  <si>
    <t>STP-2(283)</t>
  </si>
  <si>
    <t>Eastbound near MM 341 to near MM 344 (Slope Stabilization) (February 2019 Flood)</t>
  </si>
  <si>
    <t>repair slope failure below road and resurfacing(Emergency Let Contract);</t>
  </si>
  <si>
    <t>73100-4126-04</t>
  </si>
  <si>
    <t>ER-NH-I-40-6(172)</t>
  </si>
  <si>
    <t>CNT275, CNU224, CNU224</t>
  </si>
  <si>
    <t>73100-4128-04</t>
  </si>
  <si>
    <t>73100-4131-04</t>
  </si>
  <si>
    <t>73100-4127-04</t>
  </si>
  <si>
    <t>73100-8133-44</t>
  </si>
  <si>
    <t>near LM 6.52 (Slope Stabilization) (February 2019 Flood)</t>
  </si>
  <si>
    <t>30024-4213-04</t>
  </si>
  <si>
    <t>ER-STP-340(9)</t>
  </si>
  <si>
    <t>30024-4214-04</t>
  </si>
  <si>
    <t>30ER19-M3-004</t>
  </si>
  <si>
    <t>near LM 25.8 (Slope Stabilization) (February 2019 Flood)</t>
  </si>
  <si>
    <t>05006-4269-04</t>
  </si>
  <si>
    <t>ER-NH-73(74)</t>
  </si>
  <si>
    <t>05006-4270-04</t>
  </si>
  <si>
    <t>05ER19-M3-004</t>
  </si>
  <si>
    <t>11004-4216-04</t>
  </si>
  <si>
    <t>ER-STP-1(406)</t>
  </si>
  <si>
    <t>CNT267</t>
  </si>
  <si>
    <t>11004-4218-04</t>
  </si>
  <si>
    <t>11004-4217-04</t>
  </si>
  <si>
    <t>22004-4253-04</t>
  </si>
  <si>
    <t>STP-46(37)</t>
  </si>
  <si>
    <t>22004-4255-04</t>
  </si>
  <si>
    <t>22ER19-M3-002</t>
  </si>
  <si>
    <t>28005-4218-04</t>
  </si>
  <si>
    <t>ER-STP-11(107)</t>
  </si>
  <si>
    <t>28005-4219-04</t>
  </si>
  <si>
    <t>28ER19-M3-002</t>
  </si>
  <si>
    <t>SR-14, Bridge over I-55, LM 7.44  and I-55 exit Ramp to SB SR-14, Bridge over SR-14, LM 7.46</t>
  </si>
  <si>
    <t>79I00550055, 79I00550057</t>
  </si>
  <si>
    <t>79005-0175-14</t>
  </si>
  <si>
    <t>BR-I-55-1(135)</t>
  </si>
  <si>
    <t>near LM 7.7 in Dickson (February 2019 Flood)</t>
  </si>
  <si>
    <t>repair pipe collapse (Emergency Let Contract)</t>
  </si>
  <si>
    <t>22002-4254-04</t>
  </si>
  <si>
    <t>ER-NH-1(407)</t>
  </si>
  <si>
    <t>CNT214</t>
  </si>
  <si>
    <t>22002-4255-04</t>
  </si>
  <si>
    <t>22002-4256-04</t>
  </si>
  <si>
    <t>(US-127, Signal Mountain Blvd) near LM 15.33 in Chattanooga (Slope Stabilization) (February 2019 Flood)</t>
  </si>
  <si>
    <t>33021-4233-04</t>
  </si>
  <si>
    <t>ER-STP-8(59)</t>
  </si>
  <si>
    <t>CNT274</t>
  </si>
  <si>
    <t>33021-4237-04</t>
  </si>
  <si>
    <t>33021-4234-04</t>
  </si>
  <si>
    <t>33021-4235-04</t>
  </si>
  <si>
    <t>33021-4236-04</t>
  </si>
  <si>
    <t>Bridges (L&amp;R) over Overflow, LM 11.17</t>
  </si>
  <si>
    <t>57006-4255-04</t>
  </si>
  <si>
    <t>CNU162</t>
  </si>
  <si>
    <t>57006-3256-04</t>
  </si>
  <si>
    <t>near LM 4.5 (Slope Stabilization) (February 2019 Flood)</t>
  </si>
  <si>
    <t>07012-4237-04</t>
  </si>
  <si>
    <t>ER-STP-90(7)</t>
  </si>
  <si>
    <t>CNT201</t>
  </si>
  <si>
    <t>07012-4238-04</t>
  </si>
  <si>
    <t>07ER19-M3-006</t>
  </si>
  <si>
    <t>near LM 14.1 (Slope Stabilization) (February 2019 Flood)</t>
  </si>
  <si>
    <t>34037-4225-04</t>
  </si>
  <si>
    <t>ER-STP-63(67)</t>
  </si>
  <si>
    <t>34037-4231-04</t>
  </si>
  <si>
    <t>34037-4226-04</t>
  </si>
  <si>
    <t>34ER19-M3-002</t>
  </si>
  <si>
    <t>near LM 15.4 (Slope Stabilization) (February 2019 Flood)</t>
  </si>
  <si>
    <t>34037-4227-04</t>
  </si>
  <si>
    <t>ER-STP-63(66)</t>
  </si>
  <si>
    <t>34037-4232-04</t>
  </si>
  <si>
    <t>34037-4228-04</t>
  </si>
  <si>
    <t>34ER19-M3-003</t>
  </si>
  <si>
    <t>07100-4156-04</t>
  </si>
  <si>
    <t>NH-I-75-3(185)</t>
  </si>
  <si>
    <t>07ER19-M3-002</t>
  </si>
  <si>
    <t>near LM 2.4 (Slope Stabilization) (February 2019 Flood)</t>
  </si>
  <si>
    <t>33049-4232-04</t>
  </si>
  <si>
    <t>ER-STP-148(5)</t>
  </si>
  <si>
    <t>CNT152</t>
  </si>
  <si>
    <t>33049-2234-04</t>
  </si>
  <si>
    <t>33049-4233-04</t>
  </si>
  <si>
    <t>33ER19-M3-003</t>
  </si>
  <si>
    <t>33049-4235-04</t>
  </si>
  <si>
    <t>STP-148(6)</t>
  </si>
  <si>
    <t>33ER20-M3-003</t>
  </si>
  <si>
    <t>near LM 3.9 (Slope Stabilization) (February 2019 Flood)</t>
  </si>
  <si>
    <t>25005-4234-04</t>
  </si>
  <si>
    <t>STP-85(38)</t>
  </si>
  <si>
    <t>25005-4235-04</t>
  </si>
  <si>
    <t>25ER19-M3-002</t>
  </si>
  <si>
    <t>25005-4236-04</t>
  </si>
  <si>
    <t>STP-85(39)</t>
  </si>
  <si>
    <t>25005-4237-04</t>
  </si>
  <si>
    <t>25ER19-M3-003</t>
  </si>
  <si>
    <t>25005-4238-04</t>
  </si>
  <si>
    <t>STP-85(40)</t>
  </si>
  <si>
    <t>25005-4239-04</t>
  </si>
  <si>
    <t>25ER19-M3-004</t>
  </si>
  <si>
    <t>25005-4240-04</t>
  </si>
  <si>
    <t>STP-85(41)</t>
  </si>
  <si>
    <t>25005-4241-04</t>
  </si>
  <si>
    <t>25ER19-M3-005</t>
  </si>
  <si>
    <t>25005-4242-04</t>
  </si>
  <si>
    <t>STP-85(42)</t>
  </si>
  <si>
    <t>25005-4243-04</t>
  </si>
  <si>
    <t>25ER19-M3-006</t>
  </si>
  <si>
    <t>near LM 5.6 (Slope Stabilization) (February 2019 Flood)</t>
  </si>
  <si>
    <t>25005-4244-04</t>
  </si>
  <si>
    <t>STP-85(43)</t>
  </si>
  <si>
    <t>25005-4245-04</t>
  </si>
  <si>
    <t>25ER19-M3-007</t>
  </si>
  <si>
    <t>near LM 6.68 (Slope Stabilization) (February 2019 Flood)</t>
  </si>
  <si>
    <t>25005-4246-04</t>
  </si>
  <si>
    <t>STP-85(44)</t>
  </si>
  <si>
    <t>25005-4247-04</t>
  </si>
  <si>
    <t>25ER19-M3-008</t>
  </si>
  <si>
    <t>near MM 151.9 (Slope Stabilization) (February 2019 Flood)</t>
  </si>
  <si>
    <t>07100-4157-04</t>
  </si>
  <si>
    <t>ER-NH-I-75-3(186)</t>
  </si>
  <si>
    <t>CNT235</t>
  </si>
  <si>
    <t>07100-4159-04</t>
  </si>
  <si>
    <t>07100-4158-04</t>
  </si>
  <si>
    <t>07ER19-M3-008</t>
  </si>
  <si>
    <t>78016-4218-04</t>
  </si>
  <si>
    <t>STP-339(14)</t>
  </si>
  <si>
    <t>78ER19-M3-007</t>
  </si>
  <si>
    <t>(US-25W) near LM 20.5 (Slope Stabilization) (February 2019 Flood)</t>
  </si>
  <si>
    <t>07002-4246-04</t>
  </si>
  <si>
    <t>ER-STP-9(106)</t>
  </si>
  <si>
    <t>07002-4247-04</t>
  </si>
  <si>
    <t>07ER19-M3-005</t>
  </si>
  <si>
    <t>near LM 1.0 (February 2019 Flood)</t>
  </si>
  <si>
    <t>34037-4229-04</t>
  </si>
  <si>
    <t>ER-STP-63(65)</t>
  </si>
  <si>
    <t>34037-4230-04</t>
  </si>
  <si>
    <t>34ER19-M3-005</t>
  </si>
  <si>
    <t>near LM 2.5 (Slope Stabilization) (February 2019 Flood)</t>
  </si>
  <si>
    <t>45011-4228-04</t>
  </si>
  <si>
    <t>ER-STP-92(22)</t>
  </si>
  <si>
    <t>CNT204</t>
  </si>
  <si>
    <t>45011-4230-04</t>
  </si>
  <si>
    <t>45011-4229-04</t>
  </si>
  <si>
    <t>45ER19-M3-002</t>
  </si>
  <si>
    <t>37012-4225-04</t>
  </si>
  <si>
    <t>ER-STP-70(29)</t>
  </si>
  <si>
    <t>37012-4226-04</t>
  </si>
  <si>
    <t>37ER19-M3-003</t>
  </si>
  <si>
    <t>near LM 17.2 (Slope Stabilization) (February 2019 Flood)</t>
  </si>
  <si>
    <t>37012-4227-04</t>
  </si>
  <si>
    <t>ER-STP-70(30)</t>
  </si>
  <si>
    <t>37ER19-M3-004</t>
  </si>
  <si>
    <t>53001-4124-04</t>
  </si>
  <si>
    <t>ER-NH-I-40-7(177)</t>
  </si>
  <si>
    <t>53001-4126-04</t>
  </si>
  <si>
    <t>53001-4125-04</t>
  </si>
  <si>
    <t>53ER19-M3-002</t>
  </si>
  <si>
    <t>Bridges over SR-20 (Hollywood Drive), LM 12.01 in Jackson</t>
  </si>
  <si>
    <t>57I00400023, 57I00400024</t>
  </si>
  <si>
    <t>57201-4154-04</t>
  </si>
  <si>
    <t>CNU161</t>
  </si>
  <si>
    <t>57201-3155-04</t>
  </si>
  <si>
    <t>73100-4129-04</t>
  </si>
  <si>
    <t>ER-NH-I-40-6(173)</t>
  </si>
  <si>
    <t>73100-4130-04</t>
  </si>
  <si>
    <t>73ER19-M3-004</t>
  </si>
  <si>
    <t>73100-8134-44</t>
  </si>
  <si>
    <t>(US-19W, Spivey Mountain Road) near LM 6.3 (Slope Stabilization) (February 2019 Flood)</t>
  </si>
  <si>
    <t>86001-4221-04</t>
  </si>
  <si>
    <t>ER-STP-36(67)</t>
  </si>
  <si>
    <t>CNT236</t>
  </si>
  <si>
    <t>86001-4223-04</t>
  </si>
  <si>
    <t>86001-4222-04</t>
  </si>
  <si>
    <t>86ER19-M3-002</t>
  </si>
  <si>
    <t>(US-19W, Spivey Mountain Road) at LM 6.3 Rockfall</t>
  </si>
  <si>
    <t>86001-0224-14</t>
  </si>
  <si>
    <t>STP-36(70)</t>
  </si>
  <si>
    <t>53444-4205-04</t>
  </si>
  <si>
    <t>53444-3206-04</t>
  </si>
  <si>
    <t>near LM 14.05 (Slope Stabilization) (February 2019 Flood)</t>
  </si>
  <si>
    <t>10007-4232-04</t>
  </si>
  <si>
    <t>ER-NH-67(36)</t>
  </si>
  <si>
    <t>CNT299</t>
  </si>
  <si>
    <t>10007-4233-04</t>
  </si>
  <si>
    <t>10007-4234-04</t>
  </si>
  <si>
    <t>10ER19-M3-002</t>
  </si>
  <si>
    <t>46009-4217-04</t>
  </si>
  <si>
    <t>ER-STP-167(8)</t>
  </si>
  <si>
    <t>46009-4218-04</t>
  </si>
  <si>
    <t>46009-4219-04</t>
  </si>
  <si>
    <t>46ER19-M3-002</t>
  </si>
  <si>
    <t>near LM 13.9 (Slope Stabilization) (February 2019 Flood)</t>
  </si>
  <si>
    <t>10007-4235-04</t>
  </si>
  <si>
    <t>ER-NH-67(37)</t>
  </si>
  <si>
    <t>10007-4236-04</t>
  </si>
  <si>
    <t>10007-4237-04</t>
  </si>
  <si>
    <t>10ER19-M3-005</t>
  </si>
  <si>
    <t>14005-4216-04</t>
  </si>
  <si>
    <t>14005-3217-04</t>
  </si>
  <si>
    <t>Island Road</t>
  </si>
  <si>
    <t>Island Road, From SR-126 (Memorial Boulevard) to the Kingsport City Limits</t>
  </si>
  <si>
    <t>This project will realign Island Road to the southeast to improve vertical and horizontal roadway geometry for better traffic management and safety. The remaining now unused portion of Island Road will be converted into a separated buffered multi use path connecting residential and commercial properties along the former roadway.</t>
  </si>
  <si>
    <t>82LPLM-F0-085</t>
  </si>
  <si>
    <t>STP-M-9108(49)</t>
  </si>
  <si>
    <t>From near SR-37 to near bridge over Watauga River</t>
  </si>
  <si>
    <t>10007-3238-94</t>
  </si>
  <si>
    <t>HSIP-67(35)</t>
  </si>
  <si>
    <t>CNU262, CNU262</t>
  </si>
  <si>
    <t>10007-4238-04</t>
  </si>
  <si>
    <t>60004-4280-04</t>
  </si>
  <si>
    <t>ER-STP-7(37)</t>
  </si>
  <si>
    <t>60004-4281-04</t>
  </si>
  <si>
    <t>42950-1507-04</t>
  </si>
  <si>
    <t>42950-2507-04</t>
  </si>
  <si>
    <t>75953-1569-04</t>
  </si>
  <si>
    <t>75953-2569-04</t>
  </si>
  <si>
    <t>45028-4206-04</t>
  </si>
  <si>
    <t>ER-STP-363(2)</t>
  </si>
  <si>
    <t>45028-4208-04</t>
  </si>
  <si>
    <t>ER-STP-363(4)</t>
  </si>
  <si>
    <t>45028-4207-04</t>
  </si>
  <si>
    <t>45ER19-M3-003</t>
  </si>
  <si>
    <t>(Oak Ridge Hwy) near LM 3.4 (Slope Stabilization) (February 2019 Flood)</t>
  </si>
  <si>
    <t>47023-4272-04</t>
  </si>
  <si>
    <t>ER-NH-62(52)</t>
  </si>
  <si>
    <t>CNT290</t>
  </si>
  <si>
    <t>47023-4273-04</t>
  </si>
  <si>
    <t>47023-4274-04</t>
  </si>
  <si>
    <t>47ER19-M3-002</t>
  </si>
  <si>
    <t>04001-4238-04</t>
  </si>
  <si>
    <t>ER-NH-28(74)</t>
  </si>
  <si>
    <t>04001-4239-04</t>
  </si>
  <si>
    <t>04ER19-M3-002</t>
  </si>
  <si>
    <t>18003-4241-04</t>
  </si>
  <si>
    <t>ER-STP-1(409)</t>
  </si>
  <si>
    <t>18003-4242-04</t>
  </si>
  <si>
    <t>18003-4243-04</t>
  </si>
  <si>
    <t>18ER19-M3-002</t>
  </si>
  <si>
    <t>33052-4255-04</t>
  </si>
  <si>
    <t>ER-NH-153(15)</t>
  </si>
  <si>
    <t>33052-4256-04</t>
  </si>
  <si>
    <t>33ER19-M3-005</t>
  </si>
  <si>
    <t>33052-4258-04</t>
  </si>
  <si>
    <t>NH-153(18)</t>
  </si>
  <si>
    <t>33S153-F2-002</t>
  </si>
  <si>
    <t>33ER20-M3-002</t>
  </si>
  <si>
    <t>58009-4233-04</t>
  </si>
  <si>
    <t>ER-STP-27(52)</t>
  </si>
  <si>
    <t>58009-4234-04</t>
  </si>
  <si>
    <t>58ER19-M3-004</t>
  </si>
  <si>
    <t>72007-4237-04</t>
  </si>
  <si>
    <t>STP-68(54)</t>
  </si>
  <si>
    <t>72ER19-M3-002</t>
  </si>
  <si>
    <t>07013-4210-04</t>
  </si>
  <si>
    <t>ER-STP-116(28)</t>
  </si>
  <si>
    <t>CNT281</t>
  </si>
  <si>
    <t>07013-4211-04</t>
  </si>
  <si>
    <t>07ER19-M3-007</t>
  </si>
  <si>
    <t>WB Bridge over Caney Fork River at MM 263.1 (LM 12.99)</t>
  </si>
  <si>
    <t>80001-4190-04</t>
  </si>
  <si>
    <t>CNT260</t>
  </si>
  <si>
    <t>Adkisson Drive NW, from Paul Huff Parkway to south of Norman Chapel Road NW</t>
  </si>
  <si>
    <t>* * * E-GRANTS #183 * * *  Mill and resurface Adkisson Drive from Paul Huff Parkway to Norman Chapel Road. Project will include roundabout at the intersection of Normal Chapel Road, sidewalks, and drainage improvements.</t>
  </si>
  <si>
    <t>06LPLM-F0-061</t>
  </si>
  <si>
    <t>STP-M-3660(10)</t>
  </si>
  <si>
    <t>near LM 19.3 (Slope Stabilization) (February 2019 Flood)</t>
  </si>
  <si>
    <t>10011-4238-04</t>
  </si>
  <si>
    <t>ER-STP-91(41)</t>
  </si>
  <si>
    <t>CNT265</t>
  </si>
  <si>
    <t>10011-4239-04</t>
  </si>
  <si>
    <t>10011-4240-04</t>
  </si>
  <si>
    <t>10ER19-M3-004</t>
  </si>
  <si>
    <t>58017-4204-04</t>
  </si>
  <si>
    <t>STP-377(2)</t>
  </si>
  <si>
    <t>58017-4205-04</t>
  </si>
  <si>
    <t>58ER19-M3-008</t>
  </si>
  <si>
    <t>18100-4158-04</t>
  </si>
  <si>
    <t>18100-3160-04</t>
  </si>
  <si>
    <t>19074-4260-04</t>
  </si>
  <si>
    <t>Old Baileyton Rd</t>
  </si>
  <si>
    <t>01236</t>
  </si>
  <si>
    <t>SA 3026-3, Old Baileyton Rd from Babbs Mill Rd to Doc Hawkins Rd</t>
  </si>
  <si>
    <t>30SAR1-S8-009</t>
  </si>
  <si>
    <t>65SAB1-S3-004</t>
  </si>
  <si>
    <t>01LPLM-F0-060</t>
  </si>
  <si>
    <t>CM-9115(22)</t>
  </si>
  <si>
    <t>47LPLM-F0-176</t>
  </si>
  <si>
    <t>CM-4700(64)</t>
  </si>
  <si>
    <t>47LPLM-F1-177</t>
  </si>
  <si>
    <t>28001-4185-04</t>
  </si>
  <si>
    <t>NH-I-65-1(75)</t>
  </si>
  <si>
    <t>59001-4135-04</t>
  </si>
  <si>
    <t>28001-8185-44</t>
  </si>
  <si>
    <t>94840-3147-44</t>
  </si>
  <si>
    <t>NH-I-840(14)</t>
  </si>
  <si>
    <t>94840-4147-04</t>
  </si>
  <si>
    <t>94840-8147-44</t>
  </si>
  <si>
    <t>53LPLM-F0-069</t>
  </si>
  <si>
    <t>CM-9111(10)</t>
  </si>
  <si>
    <t>53LPLM-F1-070</t>
  </si>
  <si>
    <t>Airways Boulevard</t>
  </si>
  <si>
    <t>Airways Boulevard (02810), Bridge over BNSF R/R and Jonah Avenue, LM 2.97</t>
  </si>
  <si>
    <t>79S80770007</t>
  </si>
  <si>
    <t>79044-4511-04</t>
  </si>
  <si>
    <t>80002-4264-04</t>
  </si>
  <si>
    <t>ER-STP-24(77)</t>
  </si>
  <si>
    <t>80002-4266-04</t>
  </si>
  <si>
    <t>80002-4265-04</t>
  </si>
  <si>
    <t>80ER19-M3-003</t>
  </si>
  <si>
    <t>76001-1283-04</t>
  </si>
  <si>
    <t>76001-2283-04</t>
  </si>
  <si>
    <t>71100-4128-04</t>
  </si>
  <si>
    <t>NH-I-40-6(177)</t>
  </si>
  <si>
    <t>71100-8128-44</t>
  </si>
  <si>
    <t>71I040-F8-002</t>
  </si>
  <si>
    <t>NH-I-40-6(180)</t>
  </si>
  <si>
    <t>From Coffee County Line to East of Bells Mill Road Bridge</t>
  </si>
  <si>
    <t>Cold Planing @ 1.25" (Roadway &amp; Shoulders) &amp; BM @ 2" &amp; "D" Mix @ 1.25" (Roadway &amp; Inside Shoulders), "E" Mix @ 1.25" (Outside Shld)</t>
  </si>
  <si>
    <t>31I00240003, 31I00240004, 31I00240005, 31I00240006</t>
  </si>
  <si>
    <t>31001-4192-04</t>
  </si>
  <si>
    <t>NH-I-24-2(181)</t>
  </si>
  <si>
    <t>CNU339, CNU339</t>
  </si>
  <si>
    <t>31001-8193-44</t>
  </si>
  <si>
    <t>06I075-M3-003</t>
  </si>
  <si>
    <t>NH-I-75-1(153)</t>
  </si>
  <si>
    <t>06I075-F8-002</t>
  </si>
  <si>
    <t>33I075-F3-005</t>
  </si>
  <si>
    <t>NH-I-75-1(154)</t>
  </si>
  <si>
    <t>33I075-M3-002</t>
  </si>
  <si>
    <t>33I075-F8-003</t>
  </si>
  <si>
    <t>18I040-F8-003</t>
  </si>
  <si>
    <t>NH-I-40-6(181)</t>
  </si>
  <si>
    <t>Industrial Access Road serving Highway 223 East Site</t>
  </si>
  <si>
    <t>Project Cardinal: Construction of a new access road connecting Highway 223 to Fiberglass Road, approximately 0.5 miles.   It will also include improvements on Highway 223 with the addition of a left turn lane and connection to Fiberglass Road.</t>
  </si>
  <si>
    <t>57952-1508-04</t>
  </si>
  <si>
    <t>near LM 18.64 (Slope Stabilization) (February 2019 Flood)</t>
  </si>
  <si>
    <t>repair slope failure below road (Emergency Let project)</t>
  </si>
  <si>
    <t>10011-4241-04</t>
  </si>
  <si>
    <t>STP-91(42)</t>
  </si>
  <si>
    <t>10011-4242-04</t>
  </si>
  <si>
    <t>10ER19-M3-006</t>
  </si>
  <si>
    <t>near LM 19.9 (Slope Stabilization) (February 2019 Flood)</t>
  </si>
  <si>
    <t>10011-4243-04</t>
  </si>
  <si>
    <t>STP-91(43)</t>
  </si>
  <si>
    <t>10011-4244-04</t>
  </si>
  <si>
    <t>10ER19-M3-007</t>
  </si>
  <si>
    <t>near LM 19.98 (Slope Stabilization) (February 2019 Flood)</t>
  </si>
  <si>
    <t>10011-4245-04</t>
  </si>
  <si>
    <t>STP-91(44)</t>
  </si>
  <si>
    <t>10011-4246-04</t>
  </si>
  <si>
    <t>10ER19-M3-008</t>
  </si>
  <si>
    <t>near LM 20.02 (Slope Stabilization) (February 2019 Flood)</t>
  </si>
  <si>
    <t>10011-4247-04</t>
  </si>
  <si>
    <t>STP-91(45)</t>
  </si>
  <si>
    <t>10011-4248-04</t>
  </si>
  <si>
    <t>10ER19-M3-009</t>
  </si>
  <si>
    <t>near LM 20.15 (Slope Stabilization) (February 2019 Flood)</t>
  </si>
  <si>
    <t>10011-4249-04</t>
  </si>
  <si>
    <t>STP-91(46)</t>
  </si>
  <si>
    <t>10011-4250-04</t>
  </si>
  <si>
    <t>10ER19-M3-010</t>
  </si>
  <si>
    <t>near LM 20.23 (Slope Stabilization) (February 2019 Flood)</t>
  </si>
  <si>
    <t>10011-4251-04</t>
  </si>
  <si>
    <t>STP-91(47)</t>
  </si>
  <si>
    <t>10011-4252-04</t>
  </si>
  <si>
    <t>10ER19-M3-011</t>
  </si>
  <si>
    <t>near LM 20.58 (Slope Stabilization) (February 2019 Flood)</t>
  </si>
  <si>
    <t>10011-4253-04</t>
  </si>
  <si>
    <t>STP-91(48)</t>
  </si>
  <si>
    <t>10011-4254-04</t>
  </si>
  <si>
    <t>10ER19-M3-012</t>
  </si>
  <si>
    <t>23LPLM-F0-038</t>
  </si>
  <si>
    <t>STP-M-2300(44)</t>
  </si>
  <si>
    <t>23LPLM-F1-039</t>
  </si>
  <si>
    <t>23LPLM-F3-040</t>
  </si>
  <si>
    <t>SR-194 at LMs 13.77, 14.49, and 18.08; and SR-196 at LMs 4.38 and 10.34 (spray-applied pipe liner)</t>
  </si>
  <si>
    <t>install spray-applied pipe liner</t>
  </si>
  <si>
    <t>24946-4210-04</t>
  </si>
  <si>
    <t>CNT333</t>
  </si>
  <si>
    <t>38003-4233-04</t>
  </si>
  <si>
    <t>33150-4233-04</t>
  </si>
  <si>
    <t>33150-3234-04</t>
  </si>
  <si>
    <t>45028-4209-04</t>
  </si>
  <si>
    <t>STP-363(3)</t>
  </si>
  <si>
    <t>45028-4211-04</t>
  </si>
  <si>
    <t>45028-4212-04</t>
  </si>
  <si>
    <t>45028-4210-04</t>
  </si>
  <si>
    <t>45ER19-M3-004</t>
  </si>
  <si>
    <t>98100-4137-04</t>
  </si>
  <si>
    <t>State Industrial Access Serving Project Woolhawk (Facebook Data Center)</t>
  </si>
  <si>
    <t>Intersection Improvements at the following intersections: Install right turn lane onto US-31E (East Broadway) and extend right turn lane on Airport Road. Install traffic signal and stripe right turn lane on existing shoulder on Airport Road and Gateway Drive . Extend the right turn lanes on Airport Road and on to SR-25 (Hartsville Pike).</t>
  </si>
  <si>
    <t>83950-1565-04</t>
  </si>
  <si>
    <t>83950-2565-04</t>
  </si>
  <si>
    <t>01952-1502-04</t>
  </si>
  <si>
    <t>01952-2502-04</t>
  </si>
  <si>
    <t>04003-1219-04</t>
  </si>
  <si>
    <t>04003-2219-04</t>
  </si>
  <si>
    <t>58946-1407-04</t>
  </si>
  <si>
    <t>71951-1510-04</t>
  </si>
  <si>
    <t>71951-2510-04</t>
  </si>
  <si>
    <t>83017-0250-04</t>
  </si>
  <si>
    <t>83017-1250-04</t>
  </si>
  <si>
    <t>83017-2250-04</t>
  </si>
  <si>
    <t>83S174-S3-002</t>
  </si>
  <si>
    <t>I-40, Bridge over Stones River, LM 28.01; and SR-171 (Hobson Pike), Bridge over Stones River, LM 5.88</t>
  </si>
  <si>
    <t>19F00210005, 19I00400137</t>
  </si>
  <si>
    <t>19948-4110-04</t>
  </si>
  <si>
    <t>CNU287</t>
  </si>
  <si>
    <t>19948-3112-04</t>
  </si>
  <si>
    <t>09946-1465-04</t>
  </si>
  <si>
    <t>09946-2465-04</t>
  </si>
  <si>
    <t>State Industrial Access Serving Craig Manufacturing USA &amp; H&amp;M Bay, Inc.</t>
  </si>
  <si>
    <t>50952-1514-04</t>
  </si>
  <si>
    <t>50952-3514-04</t>
  </si>
  <si>
    <t>63SAB1-S3-007</t>
  </si>
  <si>
    <t>28946-1427-04</t>
  </si>
  <si>
    <t>28946-2427-04</t>
  </si>
  <si>
    <t>State Industrial Access Serving Motivation Drive</t>
  </si>
  <si>
    <t>The typical section will be the SIA standard of two 12' lanes with 4' gravel  shoulders. The proposed road will be constructed on a 10" stone base with 3" of base  ("A" mix), 2" of binder ("BM-2" mix) and 1.25" of asphalt surface ("D" mix).</t>
  </si>
  <si>
    <t>50951-1571-04</t>
  </si>
  <si>
    <t>repair slope failures below road</t>
  </si>
  <si>
    <t>32006-4237-04</t>
  </si>
  <si>
    <t>ER-STP-66(55)</t>
  </si>
  <si>
    <t>32006-4236-04</t>
  </si>
  <si>
    <t>45009-4218-04</t>
  </si>
  <si>
    <t>ER-STP-66(56)</t>
  </si>
  <si>
    <t>60SAB1-S3-014</t>
  </si>
  <si>
    <t>81SAR1-S8-011</t>
  </si>
  <si>
    <t>E Trinity Lane</t>
  </si>
  <si>
    <t>03253</t>
  </si>
  <si>
    <t>SA 19050-1, E Trinity Lane from SR-11 to Gallatin Road</t>
  </si>
  <si>
    <t>19SAR1-S8-012</t>
  </si>
  <si>
    <t>20001-8127-44</t>
  </si>
  <si>
    <t>NH-I-40-2(338)</t>
  </si>
  <si>
    <t>23001-2178-04</t>
  </si>
  <si>
    <t>23001-4178-04</t>
  </si>
  <si>
    <t>NH-I-155-2(121)</t>
  </si>
  <si>
    <t>24001-4151-04</t>
  </si>
  <si>
    <t>NH-I-40-1(360)</t>
  </si>
  <si>
    <t>24001-8151-44</t>
  </si>
  <si>
    <t>79I040-M3-005</t>
  </si>
  <si>
    <t>NH-I-40-1(368)</t>
  </si>
  <si>
    <t>79I040-F8-006</t>
  </si>
  <si>
    <t>38I040-M3-003</t>
  </si>
  <si>
    <t>NH-I-40-1(369)</t>
  </si>
  <si>
    <t>38I040-F8-002</t>
  </si>
  <si>
    <t>23I155-M3-003</t>
  </si>
  <si>
    <t>NH-I-155-2(122)</t>
  </si>
  <si>
    <t>23I155-F8-003</t>
  </si>
  <si>
    <t>79I240-M3-003</t>
  </si>
  <si>
    <t>NH-I-240-1(296)</t>
  </si>
  <si>
    <t>32084-3201-94</t>
  </si>
  <si>
    <t>HSIP-474(10)</t>
  </si>
  <si>
    <t>32084-4201-04</t>
  </si>
  <si>
    <t>76010-3227-94</t>
  </si>
  <si>
    <t>STP/HSIP-456(12)</t>
  </si>
  <si>
    <t>76010-8227-14</t>
  </si>
  <si>
    <t>From near New Hope Road to near Russell Road</t>
  </si>
  <si>
    <t>13003-3242-94</t>
  </si>
  <si>
    <t>HSIP-33(130)</t>
  </si>
  <si>
    <t>CNV144, CNV144</t>
  </si>
  <si>
    <t>13003-4242-04</t>
  </si>
  <si>
    <t>82083-3226-94</t>
  </si>
  <si>
    <t>STP/HSIP-137(4)</t>
  </si>
  <si>
    <t>82083-8226-14</t>
  </si>
  <si>
    <t>From near SR-81 to near Davis Road</t>
  </si>
  <si>
    <t>90010-3216-94</t>
  </si>
  <si>
    <t>STP/HSIP-93(23)</t>
  </si>
  <si>
    <t>90010-8216-14</t>
  </si>
  <si>
    <t>65008-4236-04</t>
  </si>
  <si>
    <t>65001-3272-94</t>
  </si>
  <si>
    <t>NH/HSIP-29(117)</t>
  </si>
  <si>
    <t>65001-8272-14</t>
  </si>
  <si>
    <t>From Sevier County line to SR-92</t>
  </si>
  <si>
    <t>45007-4224-04</t>
  </si>
  <si>
    <t>CNU914</t>
  </si>
  <si>
    <t>62014-4226-04</t>
  </si>
  <si>
    <t>62014-4225-04</t>
  </si>
  <si>
    <t>From near Martin Mill Pike to near Cinder Lane</t>
  </si>
  <si>
    <t>47S25910007</t>
  </si>
  <si>
    <t>47057-3239-94</t>
  </si>
  <si>
    <t>STP/HSIP-168(14)</t>
  </si>
  <si>
    <t>CNU094, CNU094, CNU094</t>
  </si>
  <si>
    <t>47057-4239-04</t>
  </si>
  <si>
    <t>47057-8239-14</t>
  </si>
  <si>
    <t>From near King Road to near Bridge over Little Tennessee River</t>
  </si>
  <si>
    <t>62004-3256-94</t>
  </si>
  <si>
    <t>NH/HSIP-33(131)</t>
  </si>
  <si>
    <t>CNU096, CNU096</t>
  </si>
  <si>
    <t>62004-8256-14</t>
  </si>
  <si>
    <t>53007-3218-94</t>
  </si>
  <si>
    <t>STP/HSIP-72(20)</t>
  </si>
  <si>
    <t>53007-8218-14</t>
  </si>
  <si>
    <t>78019-3222-94</t>
  </si>
  <si>
    <t>STP/HSIP-NH-73(77)</t>
  </si>
  <si>
    <t>78019-4222-04</t>
  </si>
  <si>
    <t>78019-8222-14</t>
  </si>
  <si>
    <t xml:space="preserve">SR-448 </t>
  </si>
  <si>
    <t>From SR-35 to SR-66</t>
  </si>
  <si>
    <t>78SR4480001</t>
  </si>
  <si>
    <t>78448-3204-94</t>
  </si>
  <si>
    <t>HSIP-448(2)</t>
  </si>
  <si>
    <t>78448-4205-04</t>
  </si>
  <si>
    <t>78448-4204-04</t>
  </si>
  <si>
    <t>From near Chestnut Valley Way to near SR-73</t>
  </si>
  <si>
    <t>15005-3264-94</t>
  </si>
  <si>
    <t>HSIP-32(97)</t>
  </si>
  <si>
    <t>15005-4264-04</t>
  </si>
  <si>
    <t>15016-3215-94</t>
  </si>
  <si>
    <t>HSIP-73(78)</t>
  </si>
  <si>
    <t>15016-4215-04</t>
  </si>
  <si>
    <t>From Anderson County Line to Heiskell Road</t>
  </si>
  <si>
    <t>47043-8213-14</t>
  </si>
  <si>
    <t>STP-170(14)</t>
  </si>
  <si>
    <t>CNU226</t>
  </si>
  <si>
    <t xml:space="preserve">SR-81 </t>
  </si>
  <si>
    <t>From near I-26 to Washington County Line</t>
  </si>
  <si>
    <t>86005-3211-94</t>
  </si>
  <si>
    <t>STP/HSIP-81(24)</t>
  </si>
  <si>
    <t>86005-8211-14</t>
  </si>
  <si>
    <t>From Unicoi County Line to near Nolichucky River</t>
  </si>
  <si>
    <t>90009-3242-94</t>
  </si>
  <si>
    <t>STP/HSIP-81(25)</t>
  </si>
  <si>
    <t>90009-8242-14</t>
  </si>
  <si>
    <t xml:space="preserve">SR-326 </t>
  </si>
  <si>
    <t>From near SR-1 to near I-40</t>
  </si>
  <si>
    <t>73012-3204-94</t>
  </si>
  <si>
    <t>HSIP-326(3)</t>
  </si>
  <si>
    <t>CNU245, CNU245</t>
  </si>
  <si>
    <t>73012-4204-04</t>
  </si>
  <si>
    <t>From near Entrance to Walmart to SR-9</t>
  </si>
  <si>
    <t>15005-3265-94</t>
  </si>
  <si>
    <t>HSIP-32(99)</t>
  </si>
  <si>
    <t>CNU229, CNU229</t>
  </si>
  <si>
    <t>15005-4265-04</t>
  </si>
  <si>
    <t>From near SR-73 to near Liberty Hill Drive</t>
  </si>
  <si>
    <t>05015-3220-94</t>
  </si>
  <si>
    <t>STP/HSIP-333(29)</t>
  </si>
  <si>
    <t>CNV078, CNV078</t>
  </si>
  <si>
    <t>05015-8220-14</t>
  </si>
  <si>
    <t>07S297-F3-002</t>
  </si>
  <si>
    <t>STP/HSIP-297(13)</t>
  </si>
  <si>
    <t>07S297-F8-002</t>
  </si>
  <si>
    <t>87S170-F3-002</t>
  </si>
  <si>
    <t>STP/HSIP-170(17)</t>
  </si>
  <si>
    <t>CNW162, CNW162</t>
  </si>
  <si>
    <t>87S170-F8-002</t>
  </si>
  <si>
    <t>30S350-F3-002</t>
  </si>
  <si>
    <t>STP/HSIP-350(5)</t>
  </si>
  <si>
    <t>CNW176, CNW176</t>
  </si>
  <si>
    <t>30S350-F8-002</t>
  </si>
  <si>
    <t xml:space="preserve">SR-435 </t>
  </si>
  <si>
    <t>From near SR-394 to near SR-34</t>
  </si>
  <si>
    <t>82101-3206-94</t>
  </si>
  <si>
    <t>STP/HSIP-435(7)</t>
  </si>
  <si>
    <t>82101-8206-14</t>
  </si>
  <si>
    <t>From near Nixon Road to SR-33</t>
  </si>
  <si>
    <t>47024-3240-94</t>
  </si>
  <si>
    <t>NH/HSIP-71(45)</t>
  </si>
  <si>
    <t>CNV092, CNV092</t>
  </si>
  <si>
    <t>47024-8240-14</t>
  </si>
  <si>
    <t>90011-3219-94</t>
  </si>
  <si>
    <t>STP/HSIP-91(52)</t>
  </si>
  <si>
    <t>90011-8219-14</t>
  </si>
  <si>
    <t>10009-3232-94</t>
  </si>
  <si>
    <t>STP/HSIP-91(53)</t>
  </si>
  <si>
    <t>10009-8232-14</t>
  </si>
  <si>
    <t>10008-3221-94</t>
  </si>
  <si>
    <t>STP/HSIP-359(13)</t>
  </si>
  <si>
    <t>10008-4221-04</t>
  </si>
  <si>
    <t>10008-8221-14</t>
  </si>
  <si>
    <t>10006-3253-94</t>
  </si>
  <si>
    <t>STP-NH/HSIP-67(38)</t>
  </si>
  <si>
    <t>10006-4253-04</t>
  </si>
  <si>
    <t>10006-8253-14</t>
  </si>
  <si>
    <t>15002-3218-94</t>
  </si>
  <si>
    <t>STP/HSIP-9(115)</t>
  </si>
  <si>
    <t>15002-8218-14</t>
  </si>
  <si>
    <t>45004-3245-94</t>
  </si>
  <si>
    <t>STP/HSIP-9(116)</t>
  </si>
  <si>
    <t>45004-8245-14</t>
  </si>
  <si>
    <t>15S340-M8-002</t>
  </si>
  <si>
    <t xml:space="preserve">SR-173 </t>
  </si>
  <si>
    <t>From Unicoi County Line to SR-37</t>
  </si>
  <si>
    <t>411 TLD @ 85 lb/sy</t>
  </si>
  <si>
    <t>10018-3208-94</t>
  </si>
  <si>
    <t>HSIP-173(10)</t>
  </si>
  <si>
    <t>10018-4208-04</t>
  </si>
  <si>
    <t>From SR-107 to Carter County Line</t>
  </si>
  <si>
    <t>86007-4209-04</t>
  </si>
  <si>
    <t>CNV129</t>
  </si>
  <si>
    <t>78449-3210-94</t>
  </si>
  <si>
    <t>STP/HSIP-449(12)</t>
  </si>
  <si>
    <t>78449-4210-04</t>
  </si>
  <si>
    <t>78449-8210-14</t>
  </si>
  <si>
    <t>46001-3223-94</t>
  </si>
  <si>
    <t>HSIP-34(126)</t>
  </si>
  <si>
    <t>46001-4223-04</t>
  </si>
  <si>
    <t>82100-0207-04</t>
  </si>
  <si>
    <t>47S001-F3-002</t>
  </si>
  <si>
    <t>NH/HSIP-1(449)</t>
  </si>
  <si>
    <t>47S001-F8-002</t>
  </si>
  <si>
    <t>47S169-F3-002</t>
  </si>
  <si>
    <t>STP/HSIP-169(18)</t>
  </si>
  <si>
    <t>47S169-F8-002</t>
  </si>
  <si>
    <t>78008-3265-94</t>
  </si>
  <si>
    <t>NH/HSIP-71(44)</t>
  </si>
  <si>
    <t>78008-8265-14</t>
  </si>
  <si>
    <t>30005-3251-94</t>
  </si>
  <si>
    <t>HSIP-35(76)</t>
  </si>
  <si>
    <t>30005-4251-04</t>
  </si>
  <si>
    <t>53S073-F3-002</t>
  </si>
  <si>
    <t>NH/HSIP-73(80)</t>
  </si>
  <si>
    <t>53S073-F8-002</t>
  </si>
  <si>
    <t>29S131-F3-003</t>
  </si>
  <si>
    <t>STP/HSIP-131(52)</t>
  </si>
  <si>
    <t>CNW190, CNW190</t>
  </si>
  <si>
    <t>29S131-F8-002</t>
  </si>
  <si>
    <t>15009-3229-94</t>
  </si>
  <si>
    <t>STP/HSIP-35(77)</t>
  </si>
  <si>
    <t>15009-8229-14</t>
  </si>
  <si>
    <t>From near Promiseland Road to near Loop Circle</t>
  </si>
  <si>
    <t>29001-3232-94</t>
  </si>
  <si>
    <t>HSIP-1(437)</t>
  </si>
  <si>
    <t>CNV084, CNV084</t>
  </si>
  <si>
    <t>29001-4232-04</t>
  </si>
  <si>
    <t>32S113-F3-002</t>
  </si>
  <si>
    <t>STP/HSIP-113(27)</t>
  </si>
  <si>
    <t>CNW144, CNW144</t>
  </si>
  <si>
    <t>32S113-F8-002</t>
  </si>
  <si>
    <t>80004-4249-04</t>
  </si>
  <si>
    <t>(New Middleton Highway), Bridge over Mulherrin Creek, LM 7.18</t>
  </si>
  <si>
    <t>80SR0530001</t>
  </si>
  <si>
    <t>80004-0250-94</t>
  </si>
  <si>
    <t>BR-STP-53(57)</t>
  </si>
  <si>
    <t>From SR-10 to Bedford County Line</t>
  </si>
  <si>
    <t>75015-3208-94</t>
  </si>
  <si>
    <t>STP/HSIP-269(34)</t>
  </si>
  <si>
    <t>75015-8208-14</t>
  </si>
  <si>
    <t>From south of Seymour Hollow Road to south of Eatons Creek Road</t>
  </si>
  <si>
    <t>Mill &amp; 85 lb/sy TLD</t>
  </si>
  <si>
    <t>19043-3243-94</t>
  </si>
  <si>
    <t>NH/HSIP-65(24)</t>
  </si>
  <si>
    <t>CNU063, CNU063</t>
  </si>
  <si>
    <t>19043-8243-14</t>
  </si>
  <si>
    <t>From north of Harding Place to I-440</t>
  </si>
  <si>
    <t>19045-3245-94</t>
  </si>
  <si>
    <t>NH/HSIP-106(42)</t>
  </si>
  <si>
    <t>19045-8245-14</t>
  </si>
  <si>
    <t>From near Cecil Farm Road to Zion Road</t>
  </si>
  <si>
    <t>60010-3220-94</t>
  </si>
  <si>
    <t>NH/HSIP-99(61)</t>
  </si>
  <si>
    <t>CNU070, CNU070</t>
  </si>
  <si>
    <t>60010-8220-14</t>
  </si>
  <si>
    <t>From Hardin County Line to west of bridge over Mill Springs Branch</t>
  </si>
  <si>
    <t>91SR0150001, 91SR0150002</t>
  </si>
  <si>
    <t>91003-4215-04</t>
  </si>
  <si>
    <t>NH-15(214)</t>
  </si>
  <si>
    <t>CNU015, CNU015</t>
  </si>
  <si>
    <t>91003-8215-14</t>
  </si>
  <si>
    <t>94027-2211-04</t>
  </si>
  <si>
    <t>From Norris Creek to Shelbyville Highway</t>
  </si>
  <si>
    <t>52002-3243-94</t>
  </si>
  <si>
    <t>NH/HSIP-10(82)</t>
  </si>
  <si>
    <t>CNU103, CNU103</t>
  </si>
  <si>
    <t>52002-8243-14</t>
  </si>
  <si>
    <t>From SR-6 (US-43) to SR-99 (US-412)</t>
  </si>
  <si>
    <t>60016-3214-94</t>
  </si>
  <si>
    <t>STP/HSIP-166(23)</t>
  </si>
  <si>
    <t>60016-8214-14</t>
  </si>
  <si>
    <t>28010-3224-94</t>
  </si>
  <si>
    <t>STP/HSIP-273(16)</t>
  </si>
  <si>
    <t>CNU141, CNU141, CNU141</t>
  </si>
  <si>
    <t>28010-4224-04</t>
  </si>
  <si>
    <t>28010-8224-14</t>
  </si>
  <si>
    <t>83007-3215-94</t>
  </si>
  <si>
    <t>STP/HSIP-25(62)</t>
  </si>
  <si>
    <t>83007-8215-14</t>
  </si>
  <si>
    <t>83027-3223-94</t>
  </si>
  <si>
    <t>STP/HSIP-174(29)</t>
  </si>
  <si>
    <t>CNU043, CNU043</t>
  </si>
  <si>
    <t>83027-8223-14</t>
  </si>
  <si>
    <t xml:space="preserve">SR-272 </t>
  </si>
  <si>
    <t>From north of Anes Station Road to SR-99</t>
  </si>
  <si>
    <t>59s42770007</t>
  </si>
  <si>
    <t>59017-3219-94</t>
  </si>
  <si>
    <t>STP/HSIP-272(12)</t>
  </si>
  <si>
    <t>CNU027, CNU027, CNU027</t>
  </si>
  <si>
    <t>59017-4219-04</t>
  </si>
  <si>
    <t>59017-8219-14</t>
  </si>
  <si>
    <t xml:space="preserve">SR-256 </t>
  </si>
  <si>
    <t>From south of bridge over Chambers Spring Branch to SR-76</t>
  </si>
  <si>
    <t>74031-3215-94</t>
  </si>
  <si>
    <t>STP/HSIP-256(6)</t>
  </si>
  <si>
    <t>CNU126, CNU126</t>
  </si>
  <si>
    <t>74031-8215-14</t>
  </si>
  <si>
    <t>28002-8229-14</t>
  </si>
  <si>
    <t>STP-7(40)</t>
  </si>
  <si>
    <t>28002-2231-04</t>
  </si>
  <si>
    <t>95008-3209-94</t>
  </si>
  <si>
    <t>NH/HSIP-26(78)</t>
  </si>
  <si>
    <t>95008-8209-14</t>
  </si>
  <si>
    <t>74008-3227-94</t>
  </si>
  <si>
    <t>STP/HSIP-49(53)</t>
  </si>
  <si>
    <t>74008-8227-14</t>
  </si>
  <si>
    <t>From Dial Hollow Road to SR-20 (Summertown Highway)</t>
  </si>
  <si>
    <t>51005-4231-04</t>
  </si>
  <si>
    <t>CNU121</t>
  </si>
  <si>
    <t>80S141-F8-002</t>
  </si>
  <si>
    <t>STP-141(43)</t>
  </si>
  <si>
    <t>CNW174</t>
  </si>
  <si>
    <t>From East Rickert Avenue to SR-49</t>
  </si>
  <si>
    <t>22FA0360001</t>
  </si>
  <si>
    <t>22008-3227-94</t>
  </si>
  <si>
    <t>NH/HSIP-48(61)</t>
  </si>
  <si>
    <t>CNU193, CNU193, CNU193</t>
  </si>
  <si>
    <t>22008-4227-04</t>
  </si>
  <si>
    <t>22008-8227-14</t>
  </si>
  <si>
    <t>43003-2243-04</t>
  </si>
  <si>
    <t>From Moore County Line to East Depot Street</t>
  </si>
  <si>
    <t>02SR0820009</t>
  </si>
  <si>
    <t>02010-3216-94</t>
  </si>
  <si>
    <t>HSIP-82(7)</t>
  </si>
  <si>
    <t>CNU122, CNU122, CNU122</t>
  </si>
  <si>
    <t>02010-4217-04</t>
  </si>
  <si>
    <t>02010-4216-04</t>
  </si>
  <si>
    <t>From Marshall County Line to near South Fishing Ford Road</t>
  </si>
  <si>
    <t>52SR0500001</t>
  </si>
  <si>
    <t>52006-3211-94</t>
  </si>
  <si>
    <t>HSIP-50(73)</t>
  </si>
  <si>
    <t>CNU185, CNU185, CNU185</t>
  </si>
  <si>
    <t>52006-4212-04</t>
  </si>
  <si>
    <t>52006-4211-04</t>
  </si>
  <si>
    <t>91004-8254-14</t>
  </si>
  <si>
    <t>NH-15(216)</t>
  </si>
  <si>
    <t>CNU188</t>
  </si>
  <si>
    <t>50002-8252-14</t>
  </si>
  <si>
    <t>STP-NH-15(217)</t>
  </si>
  <si>
    <t>19039-3235-94</t>
  </si>
  <si>
    <t>NH/HSIP-24(79)</t>
  </si>
  <si>
    <t>19039-8235-14</t>
  </si>
  <si>
    <t>42002-3214-94</t>
  </si>
  <si>
    <t>HSIP-49(56)</t>
  </si>
  <si>
    <t>CNW146, CNW146</t>
  </si>
  <si>
    <t>42002-4214-04</t>
  </si>
  <si>
    <t>From SR-99 to Frye Road</t>
  </si>
  <si>
    <t>60103-3206-94</t>
  </si>
  <si>
    <t>HSIP-6(136)</t>
  </si>
  <si>
    <t>CNU077, CNU077</t>
  </si>
  <si>
    <t>60103-4206-04</t>
  </si>
  <si>
    <t>From south of Hillview Lane to Country Road</t>
  </si>
  <si>
    <t>94003-3284-94</t>
  </si>
  <si>
    <t>NH/HSIP-6(139)</t>
  </si>
  <si>
    <t>CNU212, CNU212</t>
  </si>
  <si>
    <t>94003-8284-14</t>
  </si>
  <si>
    <t>From Timber Ridge Road to Cheatham County Line</t>
  </si>
  <si>
    <t>22010-3221-94</t>
  </si>
  <si>
    <t>STP/HSIP-49(55)</t>
  </si>
  <si>
    <t>CNU267, CNU267</t>
  </si>
  <si>
    <t>22010-8221-14</t>
  </si>
  <si>
    <t>85001-4228-04</t>
  </si>
  <si>
    <t>STP-10(83)</t>
  </si>
  <si>
    <t>CNU258, CNU258</t>
  </si>
  <si>
    <t>85001-8228-14</t>
  </si>
  <si>
    <t>22007-3253-94</t>
  </si>
  <si>
    <t>STP/HSIP-48(62)</t>
  </si>
  <si>
    <t>22007-8253-14</t>
  </si>
  <si>
    <t>59019-3223-94</t>
  </si>
  <si>
    <t>STP/HSIP-129(15)</t>
  </si>
  <si>
    <t>CNU289, CNU289</t>
  </si>
  <si>
    <t>59019-8223-14</t>
  </si>
  <si>
    <t>28003-3229-94</t>
  </si>
  <si>
    <t>STP/HSIP-7(42)</t>
  </si>
  <si>
    <t>CNW143, CNW143</t>
  </si>
  <si>
    <t>28003-8229-14</t>
  </si>
  <si>
    <t>19041-2283-04</t>
  </si>
  <si>
    <t>63374-3224-94</t>
  </si>
  <si>
    <t>HSIP-374(19)</t>
  </si>
  <si>
    <t>63374-4225-04</t>
  </si>
  <si>
    <t>63374-4224-04</t>
  </si>
  <si>
    <t>79224-4211-04</t>
  </si>
  <si>
    <t xml:space="preserve">SR-262 </t>
  </si>
  <si>
    <t>From Macon County Line to Cumberland River Bridge</t>
  </si>
  <si>
    <t>44017-3216-94</t>
  </si>
  <si>
    <t>STP/HSIP-262(13)</t>
  </si>
  <si>
    <t>44017-8216-14</t>
  </si>
  <si>
    <t>70002-3232-94</t>
  </si>
  <si>
    <t>STP/HSIP-30(86)</t>
  </si>
  <si>
    <t>70002-8232-14</t>
  </si>
  <si>
    <t>From north of East Church Street to Putnam County Line</t>
  </si>
  <si>
    <t>21004-3262-94</t>
  </si>
  <si>
    <t>STP/HSIP-56(96)</t>
  </si>
  <si>
    <t>CNV047, CNV047</t>
  </si>
  <si>
    <t>21004-8262-14</t>
  </si>
  <si>
    <t>From Dekalb County Line to I-40</t>
  </si>
  <si>
    <t>71007-3225-94</t>
  </si>
  <si>
    <t>STP/HSIP-56(93)</t>
  </si>
  <si>
    <t>71007-8225-14</t>
  </si>
  <si>
    <t>From west of CR-750 to Polk County Line</t>
  </si>
  <si>
    <t>54023-8223-14</t>
  </si>
  <si>
    <t>STP-163(10)</t>
  </si>
  <si>
    <t>CNU137</t>
  </si>
  <si>
    <t>From McMinn County Line to SR-30</t>
  </si>
  <si>
    <t>70067-8204-14</t>
  </si>
  <si>
    <t>STP-163(11)</t>
  </si>
  <si>
    <t>93008-8222-14</t>
  </si>
  <si>
    <t>STP-136(24)</t>
  </si>
  <si>
    <t>From North of East Netherland Road to South of SR-84</t>
  </si>
  <si>
    <t>67001-3295-94</t>
  </si>
  <si>
    <t>NH/HSIP-111(114)</t>
  </si>
  <si>
    <t>67001-8295-14</t>
  </si>
  <si>
    <t>From Oakley Allons Road to Clay County Line</t>
  </si>
  <si>
    <t>67013-8211-14</t>
  </si>
  <si>
    <t>STP-294(5)</t>
  </si>
  <si>
    <t>CNU028</t>
  </si>
  <si>
    <t>14029-3207-94</t>
  </si>
  <si>
    <t>STP/HSIP-294(6)</t>
  </si>
  <si>
    <t>14029-8207-14</t>
  </si>
  <si>
    <t>From North of SR-58 to Tennessee River Bridge (Chickamauga Dam)</t>
  </si>
  <si>
    <t>33052-3258-94</t>
  </si>
  <si>
    <t>NH/HSIP-153(17)</t>
  </si>
  <si>
    <t>CNU196, CNU196</t>
  </si>
  <si>
    <t>33052-8258-14</t>
  </si>
  <si>
    <t>From South of Airport Road to near ramp from Old US 127 S.</t>
  </si>
  <si>
    <t>25043-8217-14</t>
  </si>
  <si>
    <t>NH-28(75)</t>
  </si>
  <si>
    <t>CNU031</t>
  </si>
  <si>
    <t xml:space="preserve">SR-296 </t>
  </si>
  <si>
    <t>From SR-28 to SR-52</t>
  </si>
  <si>
    <t>25009-8209-14</t>
  </si>
  <si>
    <t>STP-296(11)</t>
  </si>
  <si>
    <t>From SR-296 to Morgan County Line</t>
  </si>
  <si>
    <t>25SR0520009</t>
  </si>
  <si>
    <t>25004-4228-04</t>
  </si>
  <si>
    <t>STP-52(90)</t>
  </si>
  <si>
    <t>CNU031, CNU031</t>
  </si>
  <si>
    <t>25004-8228-14</t>
  </si>
  <si>
    <t>From SR-56 to Clay County Line</t>
  </si>
  <si>
    <t>44009-3217-94</t>
  </si>
  <si>
    <t>HSIP-151(6)</t>
  </si>
  <si>
    <t>44009-4217-04</t>
  </si>
  <si>
    <t>54017-3213-94</t>
  </si>
  <si>
    <t>HSIP-39(18)</t>
  </si>
  <si>
    <t>54017-4213-04</t>
  </si>
  <si>
    <t>58024-3221-94</t>
  </si>
  <si>
    <t>HSIP-156(20)</t>
  </si>
  <si>
    <t>58024-4221-04</t>
  </si>
  <si>
    <t>From near SR-28 to Morgan County Line</t>
  </si>
  <si>
    <t>25013-4210-04</t>
  </si>
  <si>
    <t>CNV126</t>
  </si>
  <si>
    <t>From north of Ten Mile Road to Roane County Line</t>
  </si>
  <si>
    <t>61003-4264-04</t>
  </si>
  <si>
    <t>CNU163</t>
  </si>
  <si>
    <t>From south of Grider Road to north of State Street</t>
  </si>
  <si>
    <t>71I00400027, 71I00400069</t>
  </si>
  <si>
    <t>71011-3237-94</t>
  </si>
  <si>
    <t>HSIP-135(29)</t>
  </si>
  <si>
    <t>CNU140, CNU140, CNU140</t>
  </si>
  <si>
    <t>71011-4137-04</t>
  </si>
  <si>
    <t>71011-4237-04</t>
  </si>
  <si>
    <t>From north of H.P. Womack Road to south of Kennedy Drive</t>
  </si>
  <si>
    <t>16009-8243-14</t>
  </si>
  <si>
    <t>STP-NH-55(29)</t>
  </si>
  <si>
    <t>CNU023</t>
  </si>
  <si>
    <t>16002-8215-14</t>
  </si>
  <si>
    <t>STP-2(274)</t>
  </si>
  <si>
    <t>16006-4207-04</t>
  </si>
  <si>
    <t>26006-4241-04</t>
  </si>
  <si>
    <t>31004-4213-04</t>
  </si>
  <si>
    <t>From north of Harve Lewis Drive to Cumberland County Line</t>
  </si>
  <si>
    <t>04001-3242-94</t>
  </si>
  <si>
    <t>HSIP-28(79)</t>
  </si>
  <si>
    <t>CNV002, CNV002</t>
  </si>
  <si>
    <t>04001-4241-04</t>
  </si>
  <si>
    <t>88S030-F8-002</t>
  </si>
  <si>
    <t>STP-30(92)</t>
  </si>
  <si>
    <t>195307-S3-054</t>
  </si>
  <si>
    <t>79016-3231-94</t>
  </si>
  <si>
    <t>STP/HSIP-3(157)</t>
  </si>
  <si>
    <t>79016-8231-14</t>
  </si>
  <si>
    <t>09006-3220-94</t>
  </si>
  <si>
    <t>STP-NH/HSIP-22(93)</t>
  </si>
  <si>
    <t>09006-8220-14</t>
  </si>
  <si>
    <t>79027-3220-94</t>
  </si>
  <si>
    <t>STP-NH/HSIP-57(79)</t>
  </si>
  <si>
    <t>79027-8220-14</t>
  </si>
  <si>
    <t>From near Boyd's Orchard Lane to near North SR-224</t>
  </si>
  <si>
    <t>55SR0150015, 55SR0150016</t>
  </si>
  <si>
    <t>55004-3245-94</t>
  </si>
  <si>
    <t>STP-NH/HSIP-15(212)</t>
  </si>
  <si>
    <t>CNU038, CNU038, CNU038</t>
  </si>
  <si>
    <t>55004-4245-04</t>
  </si>
  <si>
    <t>55004-8245-14</t>
  </si>
  <si>
    <t>From Selmer City Limit to near Boyd's Orchard Lane</t>
  </si>
  <si>
    <t>55004-3246-94</t>
  </si>
  <si>
    <t>STP-NH/HSIP-15(213)</t>
  </si>
  <si>
    <t>CNU038, CNU038</t>
  </si>
  <si>
    <t>55004-8246-14</t>
  </si>
  <si>
    <t>From SR-103 to Obion County Line</t>
  </si>
  <si>
    <t>23011-3243-94</t>
  </si>
  <si>
    <t>HSIP-78(25)</t>
  </si>
  <si>
    <t>CNU263, CNU263</t>
  </si>
  <si>
    <t>23011-4243-04</t>
  </si>
  <si>
    <t>Obion, Lake</t>
  </si>
  <si>
    <t>From the Dyer County Line to North of the Obion County Line in Lake County</t>
  </si>
  <si>
    <t>66SR0780001, 66SR0780003</t>
  </si>
  <si>
    <t>66014-3209-94</t>
  </si>
  <si>
    <t>HSIP-78(26)</t>
  </si>
  <si>
    <t>CNU263, CNU263, CNU263</t>
  </si>
  <si>
    <t>66014-4210-04</t>
  </si>
  <si>
    <t>66014-4209-04</t>
  </si>
  <si>
    <t>55008-2245-04</t>
  </si>
  <si>
    <t>55008-3246-94</t>
  </si>
  <si>
    <t>STP/HSIP-57(81)</t>
  </si>
  <si>
    <t>55008-4247-04</t>
  </si>
  <si>
    <t>55008-8246-14</t>
  </si>
  <si>
    <t>84384-2219-04</t>
  </si>
  <si>
    <t>84384-4219-04</t>
  </si>
  <si>
    <t>STP/HSIP-384(15)</t>
  </si>
  <si>
    <t>49008-3251-94</t>
  </si>
  <si>
    <t>HSIP-88(19)</t>
  </si>
  <si>
    <t>49008-4252-04</t>
  </si>
  <si>
    <t>49008-4251-04</t>
  </si>
  <si>
    <t>49008-3254-94</t>
  </si>
  <si>
    <t>STP/HSIP-88(21)</t>
  </si>
  <si>
    <t>49008-8254-14</t>
  </si>
  <si>
    <t>40003-2226-04</t>
  </si>
  <si>
    <t>40003-4226-04</t>
  </si>
  <si>
    <t>NH/HSIP-54(50)</t>
  </si>
  <si>
    <t>49180-3202-94</t>
  </si>
  <si>
    <t>STP/HSIP-180(13)</t>
  </si>
  <si>
    <t>CNW150, CNW150</t>
  </si>
  <si>
    <t>49180-8202-14</t>
  </si>
  <si>
    <t>(Duplex Road),Bridge over I-65, LM 2.38</t>
  </si>
  <si>
    <t>94I00650001</t>
  </si>
  <si>
    <t>94031-0211-94</t>
  </si>
  <si>
    <t>BR-STP-247(19)</t>
  </si>
  <si>
    <t>(Duplex Road), Bridge over I-65, LM 2.38</t>
  </si>
  <si>
    <t>94031-4212-04</t>
  </si>
  <si>
    <t>CNU362</t>
  </si>
  <si>
    <t>58006-0211-94</t>
  </si>
  <si>
    <t>BR-STP-15(211)</t>
  </si>
  <si>
    <t xml:space="preserve">SR-80 </t>
  </si>
  <si>
    <t>near LM 4.2 (Slope Stabilization) (February 2019 Flood)</t>
  </si>
  <si>
    <t>80006-4244-04</t>
  </si>
  <si>
    <t>STP-80(5)</t>
  </si>
  <si>
    <t>CNU218</t>
  </si>
  <si>
    <t>80006-2246-04</t>
  </si>
  <si>
    <t>80006-4245-04</t>
  </si>
  <si>
    <t>80ER19-M3-005</t>
  </si>
  <si>
    <t>56SAR1-S8-008</t>
  </si>
  <si>
    <t>13LCOU-S0-002</t>
  </si>
  <si>
    <t>From SR-48 to Timber Ridge Road</t>
  </si>
  <si>
    <t>22010-3220-94</t>
  </si>
  <si>
    <t>STP/HSIP-49(54)</t>
  </si>
  <si>
    <t>CNU193, CNU193</t>
  </si>
  <si>
    <t>22010-8220-14</t>
  </si>
  <si>
    <t>33LPLM-F1-248</t>
  </si>
  <si>
    <t>ER/STP-M-4135(10)</t>
  </si>
  <si>
    <t>33LPLM-F2-249</t>
  </si>
  <si>
    <t>Fairview Road</t>
  </si>
  <si>
    <t>A2380</t>
  </si>
  <si>
    <t>SA 6518(2), Fairview Road From: Solomon Hollow Road To: Bridge at LM 3.4</t>
  </si>
  <si>
    <t>65SAR1-S8-010</t>
  </si>
  <si>
    <t>07100-4164-04</t>
  </si>
  <si>
    <t>29004-4245-04</t>
  </si>
  <si>
    <t>29004-4249-04</t>
  </si>
  <si>
    <t>29004-4246-04</t>
  </si>
  <si>
    <t>53004-1248-04</t>
  </si>
  <si>
    <t>From Airport Road to Perry County Line</t>
  </si>
  <si>
    <t>91009-3201-94</t>
  </si>
  <si>
    <t>STP/HSIP-128(35)</t>
  </si>
  <si>
    <t>CNV033, CNV033</t>
  </si>
  <si>
    <t>91009-8201-14</t>
  </si>
  <si>
    <t>From SR-1 to SR-251</t>
  </si>
  <si>
    <t>19038-3210-94</t>
  </si>
  <si>
    <t>STP/HSIP-24(82)</t>
  </si>
  <si>
    <t>CNV045, CNV045</t>
  </si>
  <si>
    <t>19038-8210-14</t>
  </si>
  <si>
    <t>81031-3211-94</t>
  </si>
  <si>
    <t>NH/HSIP-76(115)</t>
  </si>
  <si>
    <t>CNW160, CNW160</t>
  </si>
  <si>
    <t>81031-8211-14</t>
  </si>
  <si>
    <t>From near Gant Hollow Road to SR-64</t>
  </si>
  <si>
    <t>02SR1300013, 02SR1300015</t>
  </si>
  <si>
    <t>02013-3222-94</t>
  </si>
  <si>
    <t>STP/HSIP-130(27)</t>
  </si>
  <si>
    <t>CNV001, CNV001, CNV001</t>
  </si>
  <si>
    <t>02013-4222-04</t>
  </si>
  <si>
    <t>02013-8222-14</t>
  </si>
  <si>
    <t>83008-8232-14</t>
  </si>
  <si>
    <t>NH-41(27)</t>
  </si>
  <si>
    <t>60103-3210-94</t>
  </si>
  <si>
    <t>NH/HSIP-6(146)</t>
  </si>
  <si>
    <t>60103-4210-04</t>
  </si>
  <si>
    <t>60103-8210-14</t>
  </si>
  <si>
    <t>68004-3234-94</t>
  </si>
  <si>
    <t>STP/HSIP-438(9)</t>
  </si>
  <si>
    <t>68004-4234-04</t>
  </si>
  <si>
    <t>68004-8234-14</t>
  </si>
  <si>
    <t>From Sugar Flat Road to east of Flat Rock Road</t>
  </si>
  <si>
    <t>95014-3227-94</t>
  </si>
  <si>
    <t>STP/HSIP-141(42)</t>
  </si>
  <si>
    <t>CNV034, CNV034</t>
  </si>
  <si>
    <t>95014-8227-14</t>
  </si>
  <si>
    <t>63055-4217-04</t>
  </si>
  <si>
    <t>STP-233(8)</t>
  </si>
  <si>
    <t>63055-8217-14</t>
  </si>
  <si>
    <t>63055-8218-14</t>
  </si>
  <si>
    <t>STP-233(9)</t>
  </si>
  <si>
    <t>28003-3230-94</t>
  </si>
  <si>
    <t>STP/HSIP-7(43)</t>
  </si>
  <si>
    <t>28003-8230-14</t>
  </si>
  <si>
    <t>75022-3207-94</t>
  </si>
  <si>
    <t>STP/HSIP-266(34)</t>
  </si>
  <si>
    <t>75022-8207-14</t>
  </si>
  <si>
    <t>75011-3244-94</t>
  </si>
  <si>
    <t>STP/HSIP-96(61)</t>
  </si>
  <si>
    <t>75011-8244-14</t>
  </si>
  <si>
    <t>94028-2222-04</t>
  </si>
  <si>
    <t>60023-8212-14</t>
  </si>
  <si>
    <t>STP-247(20)</t>
  </si>
  <si>
    <t>43005-3248-94</t>
  </si>
  <si>
    <t>STP/HSIP-13(86)</t>
  </si>
  <si>
    <t>CNW147, CNW147, CNW147</t>
  </si>
  <si>
    <t>43005-4248-04</t>
  </si>
  <si>
    <t>43005-8248-14</t>
  </si>
  <si>
    <t>52006-3213-94</t>
  </si>
  <si>
    <t>NH/HSIP-50(76)</t>
  </si>
  <si>
    <t>52006-8213-14</t>
  </si>
  <si>
    <t>22S046-S2-002</t>
  </si>
  <si>
    <t>19028-3253-94</t>
  </si>
  <si>
    <t>NH/HSIP-11(114)</t>
  </si>
  <si>
    <t>19028-4253-04</t>
  </si>
  <si>
    <t>19028-8253-14</t>
  </si>
  <si>
    <t>94029-3212-94</t>
  </si>
  <si>
    <t>STP/HSIP-246(6)</t>
  </si>
  <si>
    <t>94029-8212-14</t>
  </si>
  <si>
    <t>91020-8216-14</t>
  </si>
  <si>
    <t>STP-99(65)</t>
  </si>
  <si>
    <t>02006-3206-94</t>
  </si>
  <si>
    <t>STP/HSIP-387(6)</t>
  </si>
  <si>
    <t>02006-8206-14</t>
  </si>
  <si>
    <t>81004-3248-94</t>
  </si>
  <si>
    <t>NH/HSIP-76(116)</t>
  </si>
  <si>
    <t>81004-8248-14</t>
  </si>
  <si>
    <t>28002-3232-94</t>
  </si>
  <si>
    <t>STP/HSIP-7(44)</t>
  </si>
  <si>
    <t>28002-4132-04</t>
  </si>
  <si>
    <t>28002-8232-14</t>
  </si>
  <si>
    <t>28002-8233-14</t>
  </si>
  <si>
    <t>STP-7(45)</t>
  </si>
  <si>
    <t>52003-8220-14</t>
  </si>
  <si>
    <t>NH-10(85)</t>
  </si>
  <si>
    <t>64001-8205-14</t>
  </si>
  <si>
    <t>52S129-F3-002</t>
  </si>
  <si>
    <t>STP/HSIP-129(16)</t>
  </si>
  <si>
    <t>52S129-F8-002</t>
  </si>
  <si>
    <t>94003-3285-94</t>
  </si>
  <si>
    <t>STP-NH/HSIP-6(148)</t>
  </si>
  <si>
    <t>94003-8285-14</t>
  </si>
  <si>
    <t>68001-8257-14</t>
  </si>
  <si>
    <t>STP-13(85)</t>
  </si>
  <si>
    <t>From east of SR-264 to Putnam County Line</t>
  </si>
  <si>
    <t>80002-3268-94</t>
  </si>
  <si>
    <t>HSIP-24(84)</t>
  </si>
  <si>
    <t>CNV187, CNV187</t>
  </si>
  <si>
    <t>80002-4268-04</t>
  </si>
  <si>
    <t>19019-3224-94</t>
  </si>
  <si>
    <t>NH/HSIP-1(434)</t>
  </si>
  <si>
    <t>19019-8224-14</t>
  </si>
  <si>
    <t>59010-4215-04</t>
  </si>
  <si>
    <t>75012-4205-04</t>
  </si>
  <si>
    <t>50016-8213-14</t>
  </si>
  <si>
    <t>STP-240(4)</t>
  </si>
  <si>
    <t>50002-8253-14</t>
  </si>
  <si>
    <t>NH-15(218)</t>
  </si>
  <si>
    <t>59009-2211-04</t>
  </si>
  <si>
    <t>59009-4213-04</t>
  </si>
  <si>
    <t>HSIP-99(68)</t>
  </si>
  <si>
    <t>60103-3213-94</t>
  </si>
  <si>
    <t>NH/HSIP-6(149)</t>
  </si>
  <si>
    <t>CNW155, CNW155, CNW155</t>
  </si>
  <si>
    <t>60S006-M3-003</t>
  </si>
  <si>
    <t>60103-8213-14</t>
  </si>
  <si>
    <t>18S028-F8-002</t>
  </si>
  <si>
    <t>NH-28(87)</t>
  </si>
  <si>
    <t>CNW201</t>
  </si>
  <si>
    <t>69S052-F8-002</t>
  </si>
  <si>
    <t>STP-52(97)</t>
  </si>
  <si>
    <t>CNW186</t>
  </si>
  <si>
    <t>18S298-M3-004</t>
  </si>
  <si>
    <t>HSIP-298(16)</t>
  </si>
  <si>
    <t>93S001-F8-002</t>
  </si>
  <si>
    <t>STP-1(466)</t>
  </si>
  <si>
    <t>(US-11/70, East Magnolia Avenue), From North Bertrand Street to North Kyle Street</t>
  </si>
  <si>
    <t>Construct streetscape improvements along Magnolia Avenue from N. Bertrand Street. to N. Kyle Street. Improvements will include raised medians replacing center left-turn lanes, signal improvements, bike lanes, improved sidewalks, transit stops, and amenities</t>
  </si>
  <si>
    <t>47LPLM-F0-200</t>
  </si>
  <si>
    <t>STP-M-1(421)</t>
  </si>
  <si>
    <t>71005-4235-04</t>
  </si>
  <si>
    <t>New She Boss Road</t>
  </si>
  <si>
    <t>New She Boss Road, From She Boss Road to Falls Branch Road</t>
  </si>
  <si>
    <t>This project will resurface 4.1 miles of New She Boss Rd, a rural local road maintained by the Hickman County Highway Department. The road runs parallel to the Natchez Trace Parkway. The project will begin at She Boss Road and end at Falls Branch Road.</t>
  </si>
  <si>
    <t>41LPLM-F0-002</t>
  </si>
  <si>
    <t>TN-FLAP(29)</t>
  </si>
  <si>
    <t>From near SR-1 (US-70S) to near SR-24 (US-70)</t>
  </si>
  <si>
    <t>19I00400014, 19I00400015, 19I00400017</t>
  </si>
  <si>
    <t>19103-4107-04</t>
  </si>
  <si>
    <t>NH-I-40-3(169)</t>
  </si>
  <si>
    <t>41I040-M3-003</t>
  </si>
  <si>
    <t>NH-I-40-3(172)</t>
  </si>
  <si>
    <t>19106-4101-04</t>
  </si>
  <si>
    <t>NH-I-24-1(130)</t>
  </si>
  <si>
    <t>19106-8101-44</t>
  </si>
  <si>
    <t>From near Arlington Avenue to near SR-255</t>
  </si>
  <si>
    <t>19I00240003, 19I00400125, 19I00400309</t>
  </si>
  <si>
    <t>19008-4197-04</t>
  </si>
  <si>
    <t>NH-I-40-5(151)</t>
  </si>
  <si>
    <t>CNU044, CNU044</t>
  </si>
  <si>
    <t>19008-8198-44</t>
  </si>
  <si>
    <t>Bridge over Jug Creek, LM 4.60</t>
  </si>
  <si>
    <t>PE and Construction for Bridge repair</t>
  </si>
  <si>
    <t>95S63020005</t>
  </si>
  <si>
    <t>95023-4215-04</t>
  </si>
  <si>
    <t>CNU299</t>
  </si>
  <si>
    <t>From Star Point Road to SR-111</t>
  </si>
  <si>
    <t>69013-8208-14</t>
  </si>
  <si>
    <t>STP-325(11)</t>
  </si>
  <si>
    <t>CNV028</t>
  </si>
  <si>
    <t>From North of Jim Beaty Road to Pendergrass Road</t>
  </si>
  <si>
    <t>69002-8256-14</t>
  </si>
  <si>
    <t>NH-111(117)</t>
  </si>
  <si>
    <t>From North of SR-295 to South of Red Hill Church Road</t>
  </si>
  <si>
    <t>69SR0420005</t>
  </si>
  <si>
    <t>69002-4257-04</t>
  </si>
  <si>
    <t>NH-111(118)</t>
  </si>
  <si>
    <t>CNV028, CNV028</t>
  </si>
  <si>
    <t>69002-8257-14</t>
  </si>
  <si>
    <t>From near Obey River to Kentucky State Line</t>
  </si>
  <si>
    <t>14006-8233-14</t>
  </si>
  <si>
    <t>STP-53(58)</t>
  </si>
  <si>
    <t>CNV005</t>
  </si>
  <si>
    <t>From SR-53 to west of Poor House Road</t>
  </si>
  <si>
    <t>14002-8257-14</t>
  </si>
  <si>
    <t>NH-52(91)</t>
  </si>
  <si>
    <t>21016-8216-14</t>
  </si>
  <si>
    <t>STP-288(10)</t>
  </si>
  <si>
    <t>18024-3211-94</t>
  </si>
  <si>
    <t>STP/HSIP-282(2)</t>
  </si>
  <si>
    <t>18S282-F8-002</t>
  </si>
  <si>
    <t>18077-3205-94</t>
  </si>
  <si>
    <t>STP/HSIP-419(11)</t>
  </si>
  <si>
    <t>18S419-F8-002</t>
  </si>
  <si>
    <t>18SVAR-F3-002</t>
  </si>
  <si>
    <t>HSIP-9205(10)</t>
  </si>
  <si>
    <t>CNW201, CNW201</t>
  </si>
  <si>
    <t>18SVAR-M8-002</t>
  </si>
  <si>
    <t>71038-3219-94</t>
  </si>
  <si>
    <t>STP/HSIP-290(9)</t>
  </si>
  <si>
    <t>71038-8219-14</t>
  </si>
  <si>
    <t>71S135-F8-003</t>
  </si>
  <si>
    <t>STP-135(33)</t>
  </si>
  <si>
    <t>44S135-F8-002</t>
  </si>
  <si>
    <t>STP-135(32)</t>
  </si>
  <si>
    <t>44S477-F8-002</t>
  </si>
  <si>
    <t>STP-477(11)</t>
  </si>
  <si>
    <t>25S028-F8-003</t>
  </si>
  <si>
    <t>NH-28(84)</t>
  </si>
  <si>
    <t>CNW182</t>
  </si>
  <si>
    <t>25S085-F3-002</t>
  </si>
  <si>
    <t>HSIP-85(48)</t>
  </si>
  <si>
    <t>CNW182, CNW182</t>
  </si>
  <si>
    <t>25S085-M8-002</t>
  </si>
  <si>
    <t>93016-3209-94</t>
  </si>
  <si>
    <t>STP/HSIP-135(30)</t>
  </si>
  <si>
    <t>93016-8209-14</t>
  </si>
  <si>
    <t>71064-3216-94</t>
  </si>
  <si>
    <t>STP/HSIP-135(31)</t>
  </si>
  <si>
    <t>71064-4216-04</t>
  </si>
  <si>
    <t>71064-8216-14</t>
  </si>
  <si>
    <t>93007-3206-94</t>
  </si>
  <si>
    <t>STP/HSIP-136(26)</t>
  </si>
  <si>
    <t>93007-8206-14</t>
  </si>
  <si>
    <t>93003-4236-04</t>
  </si>
  <si>
    <t>NH-111(119)</t>
  </si>
  <si>
    <t>93003-8236-14</t>
  </si>
  <si>
    <t>71004-8232-14</t>
  </si>
  <si>
    <t>NH-111(120)</t>
  </si>
  <si>
    <t>71S084-F3-002</t>
  </si>
  <si>
    <t>STP/HSIP-84(18)</t>
  </si>
  <si>
    <t>71S084-F8-002</t>
  </si>
  <si>
    <t>67S084-F3-002</t>
  </si>
  <si>
    <t>STP/HSIP-84(19)</t>
  </si>
  <si>
    <t>67S084-M3-003</t>
  </si>
  <si>
    <t>67S084-F8-002</t>
  </si>
  <si>
    <t>69S295-F3-002</t>
  </si>
  <si>
    <t>STP/HSIP-295(3)</t>
  </si>
  <si>
    <t>69S295-F8-002</t>
  </si>
  <si>
    <t>69S325-F3-002</t>
  </si>
  <si>
    <t>STP/HSIP-325(13)</t>
  </si>
  <si>
    <t>69S325-F8-002</t>
  </si>
  <si>
    <t>25S325-F3-002</t>
  </si>
  <si>
    <t>STP/HSIP-325(12)</t>
  </si>
  <si>
    <t>25S325-F8-002</t>
  </si>
  <si>
    <t>26S433-M3-003</t>
  </si>
  <si>
    <t>NH-433(8)</t>
  </si>
  <si>
    <t>26S433-F8-002</t>
  </si>
  <si>
    <t>89S008-F3-002</t>
  </si>
  <si>
    <t>STP/HSIP-8(65)</t>
  </si>
  <si>
    <t>89S008-F8-002</t>
  </si>
  <si>
    <t>31S150-F8-002</t>
  </si>
  <si>
    <t>STP-150(11)</t>
  </si>
  <si>
    <t>08S053-F3-002</t>
  </si>
  <si>
    <t>HSIP-53(59)</t>
  </si>
  <si>
    <t>CNW166, CNW166</t>
  </si>
  <si>
    <t>08S053-M8-002</t>
  </si>
  <si>
    <t>72002-3207-94</t>
  </si>
  <si>
    <t>STP/HSIP-378(8)</t>
  </si>
  <si>
    <t>72002-8207-14</t>
  </si>
  <si>
    <t>72004-3237-94</t>
  </si>
  <si>
    <t>STP/HSIP-30(89)</t>
  </si>
  <si>
    <t>72004-8237-14</t>
  </si>
  <si>
    <t>From SR-8 to near Missionary Ridge Tunnel</t>
  </si>
  <si>
    <t>33010-3234-94</t>
  </si>
  <si>
    <t>NH/HSIP-2(281)</t>
  </si>
  <si>
    <t>CNV155, CNV155</t>
  </si>
  <si>
    <t>33010-8234-14</t>
  </si>
  <si>
    <t>From East of East 29th Street to SR-2</t>
  </si>
  <si>
    <t>33015-3262-94</t>
  </si>
  <si>
    <t>NH/HSIP-8(62)</t>
  </si>
  <si>
    <t>33015-8262-14</t>
  </si>
  <si>
    <t>72079-3215-94</t>
  </si>
  <si>
    <t>NH/HSIP-29(118)</t>
  </si>
  <si>
    <t>72079-8215-14</t>
  </si>
  <si>
    <t>From SR-68 to near SR-29</t>
  </si>
  <si>
    <t>72017-3216-94</t>
  </si>
  <si>
    <t>STP/HSIP-302(9)</t>
  </si>
  <si>
    <t>CNV099, CNV099</t>
  </si>
  <si>
    <t>72017-8216-14</t>
  </si>
  <si>
    <t>From north of Sims Road to south of SR-60</t>
  </si>
  <si>
    <t>33044-3253-94</t>
  </si>
  <si>
    <t>HSIP-58(58)</t>
  </si>
  <si>
    <t>CNV156, CNV156</t>
  </si>
  <si>
    <t>33044-4253-04</t>
  </si>
  <si>
    <t>54S039-F3-002</t>
  </si>
  <si>
    <t>HSIP-39(20)</t>
  </si>
  <si>
    <t>CNW184, CNW184</t>
  </si>
  <si>
    <t>54S039-M8-002</t>
  </si>
  <si>
    <t>14S052-M3-003</t>
  </si>
  <si>
    <t>NH/HSIP-52(95)</t>
  </si>
  <si>
    <t>25043-3218-94</t>
  </si>
  <si>
    <t>NH/HSIP-28(81)</t>
  </si>
  <si>
    <t>25043-8218-14</t>
  </si>
  <si>
    <t>67001-3297-94</t>
  </si>
  <si>
    <t>NH/HSIP-111(121)</t>
  </si>
  <si>
    <t>67001-8297-14</t>
  </si>
  <si>
    <t>67S164-F3-002</t>
  </si>
  <si>
    <t>STP/HSIP-164(9)</t>
  </si>
  <si>
    <t>67S164-F8-002</t>
  </si>
  <si>
    <t>71S024-F3-002</t>
  </si>
  <si>
    <t>STP/HSIP-24(87)</t>
  </si>
  <si>
    <t>71S024-M3-003</t>
  </si>
  <si>
    <t>71S024-F8-002</t>
  </si>
  <si>
    <t>25S028-F8-004</t>
  </si>
  <si>
    <t>NH-28(85)</t>
  </si>
  <si>
    <t>CNW193</t>
  </si>
  <si>
    <t>25S028-F8-005</t>
  </si>
  <si>
    <t>NH-28(86)</t>
  </si>
  <si>
    <t>08S001-F3-002</t>
  </si>
  <si>
    <t>NH/HSIP-1(451)</t>
  </si>
  <si>
    <t>CNW165, CNW165</t>
  </si>
  <si>
    <t>08S001-F8-002</t>
  </si>
  <si>
    <t>58S002-F3-002</t>
  </si>
  <si>
    <t>STP/HSIP-2(288)</t>
  </si>
  <si>
    <t>58S002-F8-002</t>
  </si>
  <si>
    <t>89S001-F3-002</t>
  </si>
  <si>
    <t>NH/HSIP-1(452)</t>
  </si>
  <si>
    <t>CNW189, CNW189</t>
  </si>
  <si>
    <t>89S001-F8-002</t>
  </si>
  <si>
    <t>89S030-F8-002</t>
  </si>
  <si>
    <t>STP-30(93)</t>
  </si>
  <si>
    <t>CNW192</t>
  </si>
  <si>
    <t>30S035-F3-002</t>
  </si>
  <si>
    <t>STP/HSIP-35(78)</t>
  </si>
  <si>
    <t>30S035-F8-002</t>
  </si>
  <si>
    <t>72006-8215-14</t>
  </si>
  <si>
    <t>STP-NH-60(38)</t>
  </si>
  <si>
    <t>61004-8216-14</t>
  </si>
  <si>
    <t>STP-NH-60(39)</t>
  </si>
  <si>
    <t>61S058-M8-002</t>
  </si>
  <si>
    <t>33053-3223-94</t>
  </si>
  <si>
    <t>STP/HSIP-312(18)</t>
  </si>
  <si>
    <t>33053-8223-14</t>
  </si>
  <si>
    <t>61007-8213-14</t>
  </si>
  <si>
    <t>STP-304(13)</t>
  </si>
  <si>
    <t>06S312-F3-002</t>
  </si>
  <si>
    <t>STP/HSIP-312(20)</t>
  </si>
  <si>
    <t>06S312-F8-002</t>
  </si>
  <si>
    <t>59SAB1-S3-005</t>
  </si>
  <si>
    <t>47008-2157-04</t>
  </si>
  <si>
    <t>47008-4157-04</t>
  </si>
  <si>
    <t>NH-I-640-7(183)</t>
  </si>
  <si>
    <t>47008-8157-44</t>
  </si>
  <si>
    <t>82I081-M3-003</t>
  </si>
  <si>
    <t>NH-I-81-1(132)</t>
  </si>
  <si>
    <t>82I081-F8-002</t>
  </si>
  <si>
    <t>15I040-M3-003</t>
  </si>
  <si>
    <t>NH-I-40-8(181)</t>
  </si>
  <si>
    <t>15100-8106-44</t>
  </si>
  <si>
    <t>53I075-F8-002</t>
  </si>
  <si>
    <t>NH-I-75-2(46)</t>
  </si>
  <si>
    <t>47002-8171-44</t>
  </si>
  <si>
    <t>NH-I-40-7(182)</t>
  </si>
  <si>
    <t>26071-0402-04</t>
  </si>
  <si>
    <t>26071-0403-94</t>
  </si>
  <si>
    <t>BRZ-2600(47)</t>
  </si>
  <si>
    <t>26071-1403-94</t>
  </si>
  <si>
    <t>Bridge (Left Lanes) over Lickton Pike, LM 7.22</t>
  </si>
  <si>
    <t>19I00240070</t>
  </si>
  <si>
    <t>19001-4148-04</t>
  </si>
  <si>
    <t>CNU199</t>
  </si>
  <si>
    <t>70068-4216-04</t>
  </si>
  <si>
    <t>NH-40(42)</t>
  </si>
  <si>
    <t>70068-4217-04</t>
  </si>
  <si>
    <t>70ER19-M3-005</t>
  </si>
  <si>
    <t>Intersection at SR-474 (Merchants Greene Boulevard), LM 4.61 in Morristown</t>
  </si>
  <si>
    <t>32004-1228-04</t>
  </si>
  <si>
    <t>Bridges (L&amp;R) over Lick Creek, LM 5.69</t>
  </si>
  <si>
    <t>30SR0340007, 30SR0340008</t>
  </si>
  <si>
    <t>30002-4255-04</t>
  </si>
  <si>
    <t>CNV017</t>
  </si>
  <si>
    <t xml:space="preserve">SR-421 </t>
  </si>
  <si>
    <t>From Hardin County Line to SR-201</t>
  </si>
  <si>
    <t>Double Chip Seal</t>
  </si>
  <si>
    <t>39421-3201-94</t>
  </si>
  <si>
    <t>HSIP-421(10)</t>
  </si>
  <si>
    <t>CNU197, CNU197</t>
  </si>
  <si>
    <t>39421-4201-04</t>
  </si>
  <si>
    <t>26005-4229-04</t>
  </si>
  <si>
    <t>26005-4231-04</t>
  </si>
  <si>
    <t>06009-4248-04</t>
  </si>
  <si>
    <t>06009-4250-04</t>
  </si>
  <si>
    <t>82LPLM-F0-093</t>
  </si>
  <si>
    <t>STP-M-9108(51)</t>
  </si>
  <si>
    <t>82LPLM-F1-094</t>
  </si>
  <si>
    <t>62LPLM-F0-019</t>
  </si>
  <si>
    <t>STP-M-9118(11)</t>
  </si>
  <si>
    <t>62LPLM-F1-020</t>
  </si>
  <si>
    <t>(Lowry Street), From Jackson Street to Bridge over Harts Branch</t>
  </si>
  <si>
    <t>(E-Grants) This project is proposed to add medians by removing an existing turn lane in strategic locations, remove some existing access points from private property, rehabilitate sidewalks, and add landscaping. The project length is approximately 800 feet of 41/70S, which is classified as an urban principal arterial. The project   runs with the road from north to south, angled to be more northwest to southeast, from Jackson Street to the bridge over Harts Branch. A CSX rail line parallels the project area, but will not be impacted by this phase of the project in any way. This is Phase II of an established project with PIN 122121.00.</t>
  </si>
  <si>
    <t>75LPLM-F0-093</t>
  </si>
  <si>
    <t>STP-M-NH-1(418)</t>
  </si>
  <si>
    <t>75LPLM-F1-094</t>
  </si>
  <si>
    <t>Bridges over Davis Creek, LM 5.51 and Rutherford Fork/Obion River, LM 16.17</t>
  </si>
  <si>
    <t>27SR0540007, 27SR0540019</t>
  </si>
  <si>
    <t>27946-4217-04</t>
  </si>
  <si>
    <t>SR-15, Bridge over West Fork Fletcher Creek, LM 5.83; SR-177, Bridge over Branch, LM 0.41</t>
  </si>
  <si>
    <t>790B2930001, 79SR0150001</t>
  </si>
  <si>
    <t>79947-4253-04</t>
  </si>
  <si>
    <t>SR-118, Bridge over Strawberry Branch, LM 4.71; SR-124, Bridge over Branch, LM 6.11</t>
  </si>
  <si>
    <t>92SR1180003, 92SR1240003</t>
  </si>
  <si>
    <t>92946-4231-04</t>
  </si>
  <si>
    <t>Northcutt Cove Road</t>
  </si>
  <si>
    <t>0928</t>
  </si>
  <si>
    <t>0928-5.18, Northcutt Cove Road Bridge over Big Hayes Creek</t>
  </si>
  <si>
    <t>Replace Bridge No. 89S43980005</t>
  </si>
  <si>
    <t>89S4398005</t>
  </si>
  <si>
    <t>89SAB1-S3-004</t>
  </si>
  <si>
    <t>Out of Bounds Road</t>
  </si>
  <si>
    <t>0A490</t>
  </si>
  <si>
    <t>BG A490-1.35, Out of Bounds Road over Lower Forked Deer River</t>
  </si>
  <si>
    <t>Replace Bridge No. 490A0350001</t>
  </si>
  <si>
    <t>490A0350001</t>
  </si>
  <si>
    <t>49SAB1-S3-018</t>
  </si>
  <si>
    <t>91LPLM-F0-020</t>
  </si>
  <si>
    <t>TN-FLAP(32)</t>
  </si>
  <si>
    <t>Bridges over Overflow, LM 8.5 and Branch, LM 8.85</t>
  </si>
  <si>
    <t>Bridge replacement and shoulder widening on existing alignment</t>
  </si>
  <si>
    <t>55SR0570007, 55SR0570009</t>
  </si>
  <si>
    <t>55008-1248-94</t>
  </si>
  <si>
    <t>BR-STP-57(84)</t>
  </si>
  <si>
    <t>Bridge over Overflow,  LM 8.50 (IA)</t>
  </si>
  <si>
    <t>Completed under PIN 129854.00</t>
  </si>
  <si>
    <t>55SR0570007</t>
  </si>
  <si>
    <t>55008-0243-94</t>
  </si>
  <si>
    <t>BR-STP-57(71)</t>
  </si>
  <si>
    <t>Bridge over Branch, LM 8.85 (IA)</t>
  </si>
  <si>
    <t>55SR0570009</t>
  </si>
  <si>
    <t>55008-0244-94</t>
  </si>
  <si>
    <t>BR-STP-57(72)</t>
  </si>
  <si>
    <t>55008-1244-94</t>
  </si>
  <si>
    <t>92953-1557-04</t>
  </si>
  <si>
    <t>From near Eastland Avenue to Haywood County Line</t>
  </si>
  <si>
    <t>HIR w/TLD Overlay</t>
  </si>
  <si>
    <t>49005-3230-94</t>
  </si>
  <si>
    <t>STP/HSIP-19(57)</t>
  </si>
  <si>
    <t>CNU159, CNU159</t>
  </si>
  <si>
    <t>49005-8230-14</t>
  </si>
  <si>
    <t>37019-0221-94</t>
  </si>
  <si>
    <t>BR-STP-347(13)</t>
  </si>
  <si>
    <t>Bridges over Spring Creek, LM 18.61</t>
  </si>
  <si>
    <t>95I00400037, 95I00400038</t>
  </si>
  <si>
    <t>95100-4114-04</t>
  </si>
  <si>
    <t>CNU266</t>
  </si>
  <si>
    <t>11024-4238-04</t>
  </si>
  <si>
    <t>Bridges over Elk River, LM 10.57</t>
  </si>
  <si>
    <t>52SR0100007, 52SR0100008</t>
  </si>
  <si>
    <t>52002-4244-04</t>
  </si>
  <si>
    <t>74SAR1-S8-016</t>
  </si>
  <si>
    <t>18024-4210-04</t>
  </si>
  <si>
    <t>M20LTR4_C57SR_SAPL_SR20 at LM 3.34 (spray-applied pipe liner)</t>
  </si>
  <si>
    <t>57011-4228-04</t>
  </si>
  <si>
    <t>CNU105</t>
  </si>
  <si>
    <t>84LPLM-F0-053</t>
  </si>
  <si>
    <t>STP-M-9403(12)</t>
  </si>
  <si>
    <t>84LPLM-F1-054</t>
  </si>
  <si>
    <t>Bridges (L&amp;R) over Sugar Creek, LM 2.71</t>
  </si>
  <si>
    <t>41I00400007, 41I00400008</t>
  </si>
  <si>
    <t>41001-4154-04</t>
  </si>
  <si>
    <t>(US-27, Scott Hwy) near LM 0.72 (Slide Repair)</t>
  </si>
  <si>
    <t>slide repair by State Maintenance Forces</t>
  </si>
  <si>
    <t>76001-4284-04</t>
  </si>
  <si>
    <t>76001-4285-04</t>
  </si>
  <si>
    <t>76001-4286-04</t>
  </si>
  <si>
    <t>State Industrial Access Serving Project Starlight</t>
  </si>
  <si>
    <t>The proposed improvements include a new access road,  new striping and updated signage at the intersection of SR-34 and Precision Blvd, and restriping at the intersection of Precision Blvd and the new access road.</t>
  </si>
  <si>
    <t>90946-1465-04</t>
  </si>
  <si>
    <t>From LM 18.64 to LM 20.58</t>
  </si>
  <si>
    <t>ROW acquisition for eight (8) sites with slope failures related to the February 2019 Flood Event</t>
  </si>
  <si>
    <t>10011-2256-04</t>
  </si>
  <si>
    <t>79007-4180-04</t>
  </si>
  <si>
    <t>(Poplar Avenue) Culverts replacements- Phase V</t>
  </si>
  <si>
    <t>**E-grants 214*** replace or rehabilitate the corrugated metal culverts beneath Poplar Avenue at various locations. The two terminus points are 1) Poplar Ave. and Riverdale Rd. and 2) Poplar Ave. and Bedford Ln. The location of each culvert is as follows 1) East of Riverdale Rd. and Poplar Ave. 2) Poplar Ave. and Carters Grove Ln. 3) West of Kimbrough and Poplar Ave. 4) Kimbrough and Poplar Ave. 5.) East of Johnson Rd. and Poplar 6) West of Poplar and Bedford Ln.</t>
  </si>
  <si>
    <t>79LPLM-F1-672</t>
  </si>
  <si>
    <t>STP-M-57(85)</t>
  </si>
  <si>
    <t>79LPLM-F0-685</t>
  </si>
  <si>
    <t>STP-M-9420(16)</t>
  </si>
  <si>
    <t>Bridge over Bat Creek, LM 8.78</t>
  </si>
  <si>
    <t>130001.00</t>
  </si>
  <si>
    <t>62080-4207-04</t>
  </si>
  <si>
    <t>CNV094</t>
  </si>
  <si>
    <t>79LPLM-F0-674</t>
  </si>
  <si>
    <t>STP-M-9420(17)</t>
  </si>
  <si>
    <t>79LPLM-F1-675</t>
  </si>
  <si>
    <t>Leggett Rd</t>
  </si>
  <si>
    <t>05778</t>
  </si>
  <si>
    <t>SA 33020(3), from Downey View Lane to Bledsoe County Line</t>
  </si>
  <si>
    <t>33SAR1-S8-028</t>
  </si>
  <si>
    <t>Bridges (L&amp;R) over SR-153, LM 0.00</t>
  </si>
  <si>
    <t>33SR0580019, 33SR0580020</t>
  </si>
  <si>
    <t>33150-4235-04</t>
  </si>
  <si>
    <t>CNV053</t>
  </si>
  <si>
    <t>Bridge over Campbell Station Road, LM 3.98</t>
  </si>
  <si>
    <t>47I00400005</t>
  </si>
  <si>
    <t>47100-4119-04</t>
  </si>
  <si>
    <t>CNV021</t>
  </si>
  <si>
    <t>39LPLM-F0-040</t>
  </si>
  <si>
    <t>STP-M-9407(11)</t>
  </si>
  <si>
    <t>39LPLM-F1-041</t>
  </si>
  <si>
    <t>04003-4220-04</t>
  </si>
  <si>
    <t>89016-4217-04</t>
  </si>
  <si>
    <t>11005-1234-04</t>
  </si>
  <si>
    <t>11005-2234-04</t>
  </si>
  <si>
    <t>State Industrial Access Serving LPI, Inc</t>
  </si>
  <si>
    <t>The proposed road improvements will be constructed on a 10" stone base with 3" of base ("A" mix), 2" of binder ("BM-2" mix) and 1.25" of asphalt surface ("D" mix).  The construction phase will include all striping, signing, and installation of safety features.</t>
  </si>
  <si>
    <t>90953-1550-04</t>
  </si>
  <si>
    <t>near LM 2.56 (Slope Stabilization)</t>
  </si>
  <si>
    <t>86001-4225-04</t>
  </si>
  <si>
    <t>ER-STP-36(71)</t>
  </si>
  <si>
    <t>CNU155</t>
  </si>
  <si>
    <t>86001-4226-04</t>
  </si>
  <si>
    <t>86ER20-M3-002</t>
  </si>
  <si>
    <t>near LM 2.87 (Slope Stabilization)</t>
  </si>
  <si>
    <t>86001-4227-04</t>
  </si>
  <si>
    <t>ER-STP-36(72)</t>
  </si>
  <si>
    <t>86001-4228-04</t>
  </si>
  <si>
    <t>86ER20-M3-003</t>
  </si>
  <si>
    <t>near LM 2.94 (Slope Stabilization)</t>
  </si>
  <si>
    <t>86001-4229-04</t>
  </si>
  <si>
    <t>ER-STP-36(73)</t>
  </si>
  <si>
    <t>86001-4230-04</t>
  </si>
  <si>
    <t>86ER20-M3-004</t>
  </si>
  <si>
    <t>near LM 5.35 (Slope Stabilization)</t>
  </si>
  <si>
    <t>86001-4231-04</t>
  </si>
  <si>
    <t>ER-STP-36(74)</t>
  </si>
  <si>
    <t>86001-4232-04</t>
  </si>
  <si>
    <t>86ER20-M3-005</t>
  </si>
  <si>
    <t>47033-4229-04</t>
  </si>
  <si>
    <t>ER-STP-332(15)</t>
  </si>
  <si>
    <t>47033-4230-04</t>
  </si>
  <si>
    <t>47033-4231-04</t>
  </si>
  <si>
    <t>47ER20-M3-002</t>
  </si>
  <si>
    <t>84005-4225-04</t>
  </si>
  <si>
    <t>84005-4224-04</t>
  </si>
  <si>
    <t>95011-1223-04</t>
  </si>
  <si>
    <t>95011-3223-04</t>
  </si>
  <si>
    <t>From near LM 2.56 to near LM 5.35</t>
  </si>
  <si>
    <t>ROW acquisition for four (4) sites with slope failures related to the Jan/Feb 2020 Flood Event</t>
  </si>
  <si>
    <t>86001-4233-04</t>
  </si>
  <si>
    <t>STP-36(75)</t>
  </si>
  <si>
    <t>In-House Storm Damage Recovery (March 3, 2020 Tornadoes)</t>
  </si>
  <si>
    <t>in-house storm/tornado damage recovery (State Forces)</t>
  </si>
  <si>
    <t>98EM20-M4-002</t>
  </si>
  <si>
    <t>98EM20-M4-003</t>
  </si>
  <si>
    <t>98EM20-M4-004</t>
  </si>
  <si>
    <t>98EM20-M4-005</t>
  </si>
  <si>
    <t>04945-1453-04</t>
  </si>
  <si>
    <t>04ACOU-S2-002</t>
  </si>
  <si>
    <t>19018-4222-04</t>
  </si>
  <si>
    <t>75SAR1-S8-012</t>
  </si>
  <si>
    <t>66LPLM-F0-023</t>
  </si>
  <si>
    <t>STP-M-9415(10)</t>
  </si>
  <si>
    <t>66LPLM-F1-024</t>
  </si>
  <si>
    <t>Bridges (L&amp;R) over RJ Corman/Nashville &amp; Eastern R/R, LM 16.75</t>
  </si>
  <si>
    <t>95I00400033, 95I00400034</t>
  </si>
  <si>
    <t>95100-4115-04</t>
  </si>
  <si>
    <t>76001-4288-04</t>
  </si>
  <si>
    <t xml:space="preserve">LIC-6 </t>
  </si>
  <si>
    <t>Local Interstate Connector Project:  SR-6 (US-43) South of SR-15 (US-64) to Near Proposed Roundabout serving Higher Education Center</t>
  </si>
  <si>
    <t>50001-1277-04</t>
  </si>
  <si>
    <t>Dayton Blvd, From Browntown Road to Gadd Road</t>
  </si>
  <si>
    <t>* * * E-GRANTS #258 * * * Resurfacing of Dayton Blvd from Browntown Road to Gadd Road</t>
  </si>
  <si>
    <t>33LPLM-F0-266</t>
  </si>
  <si>
    <t>STP-M-1406(9)</t>
  </si>
  <si>
    <t>47006-2169-04</t>
  </si>
  <si>
    <t>47006-4169-04</t>
  </si>
  <si>
    <t>NH-I-75-3(191)</t>
  </si>
  <si>
    <t>47006-8169-44</t>
  </si>
  <si>
    <t>53002-4164-04</t>
  </si>
  <si>
    <t>NH-I-75-2(44)</t>
  </si>
  <si>
    <t>53002-8164-44</t>
  </si>
  <si>
    <t>47002-4170-04</t>
  </si>
  <si>
    <t>NH-I-40-7(181)</t>
  </si>
  <si>
    <t>47002-8170-44</t>
  </si>
  <si>
    <t>58I024-F8-003</t>
  </si>
  <si>
    <t>NH-I-24-2(186)</t>
  </si>
  <si>
    <t>61SAR1-S8-028</t>
  </si>
  <si>
    <t>61SAR1-S8-029</t>
  </si>
  <si>
    <t>State Industrial Access serving JCF Housements</t>
  </si>
  <si>
    <t>The typical asphalt paving schedule for East Park Drive consists of 3" of base ("A" mix), 2" of binder ("BM-  2" mix) and 1.25" of asphalt surface ("D" mix), but may be field adjust as determined by the District Engineer.</t>
  </si>
  <si>
    <t>52946-8417-04</t>
  </si>
  <si>
    <t>79LPLM-F0-694</t>
  </si>
  <si>
    <t>STP-M-9417(15)</t>
  </si>
  <si>
    <t>Houston Levee Road, From Winchester Road to south of Poplar Avenue</t>
  </si>
  <si>
    <t>* e-grants 247* Milling, resurfacing, re-striping, upgrading ADA ramps and cross walks, signage, replacement of defective curb and gutter of Houston Levee Road, From Winchester Road to 300 feet South of Poplar Avenue.</t>
  </si>
  <si>
    <t>79LPLM-F0-698</t>
  </si>
  <si>
    <t>STP-M-9417(12)</t>
  </si>
  <si>
    <t>Bridge over Harpeth River, LM 3.23</t>
  </si>
  <si>
    <t>19I00400007</t>
  </si>
  <si>
    <t>19103-4106-04</t>
  </si>
  <si>
    <t>Wildersville Road, Bridge over I-40</t>
  </si>
  <si>
    <t>39001-0178-94</t>
  </si>
  <si>
    <t>BR-I-40-2(102)</t>
  </si>
  <si>
    <t>39001-4180-04</t>
  </si>
  <si>
    <t>41950-1505-04</t>
  </si>
  <si>
    <t>41ACIT-S2-002</t>
  </si>
  <si>
    <t>Bridge under CSX, LM 3.00</t>
  </si>
  <si>
    <t>SR-33 will be realigned to span across the CSX right-of-way on a new bridge to the north of the existing structure, before re-joining the existing alignment near John Hall Road.</t>
  </si>
  <si>
    <t>47SR0330005</t>
  </si>
  <si>
    <t>47016-0223-04</t>
  </si>
  <si>
    <t>04SAB1-S3-006</t>
  </si>
  <si>
    <t>Progress Road, From East Shelby Drive to Keough Road</t>
  </si>
  <si>
    <t>* e-grants 243* This project involves milling, resurfacing, re-striping, upgrading ADA Ramps and crosswalks. Replacement of defective curb and gutter, signage, and bike facilities along Progress Road.</t>
  </si>
  <si>
    <t>79LPLM-F0-702</t>
  </si>
  <si>
    <t>STP-M-9417(14)</t>
  </si>
  <si>
    <t>Bridge over Wedgewood Avenue, LM 7.27</t>
  </si>
  <si>
    <t>19I00650029</t>
  </si>
  <si>
    <t>19009-4191-04</t>
  </si>
  <si>
    <t>CNU333</t>
  </si>
  <si>
    <t>Bridge over South Forked Deer River, LM 22.79</t>
  </si>
  <si>
    <t>49SR0880071</t>
  </si>
  <si>
    <t>49008-0253-94</t>
  </si>
  <si>
    <t>BR-STP-88(20)</t>
  </si>
  <si>
    <t>Industrial Access supporting Film Tech Industries</t>
  </si>
  <si>
    <t>Minor improvements that includes signs and pavement markings to State Route 1 and Industrial Drive</t>
  </si>
  <si>
    <t>29950-3507-04</t>
  </si>
  <si>
    <t>Southbound near LM 1.86 (Slope Stabilization)</t>
  </si>
  <si>
    <t>ROW for Slope Stabiliztion (slope failure above the roadway). In-house crews to be used for the repairs if possible.</t>
  </si>
  <si>
    <t>46009-4220-04</t>
  </si>
  <si>
    <t>M21LTR2_C58SR_SML STR SR27 LM 28.0</t>
  </si>
  <si>
    <t>Region 2 Project Development to design box culvert replacement; to be let to construction at a date to be determined by Region 2</t>
  </si>
  <si>
    <t>58009-4235-04</t>
  </si>
  <si>
    <t>79011-3273-94</t>
  </si>
  <si>
    <t>NH/HSIP-1(425)</t>
  </si>
  <si>
    <t>79011-8273-14</t>
  </si>
  <si>
    <t>From SR-15 (US-64) to SR-177</t>
  </si>
  <si>
    <t>79011-3274-94</t>
  </si>
  <si>
    <t>NH/HSIP-1(426)</t>
  </si>
  <si>
    <t>79011-8274-14</t>
  </si>
  <si>
    <t>From Lauderdale County Line to Allen Cox Road</t>
  </si>
  <si>
    <t>38009-3210-94</t>
  </si>
  <si>
    <t>STP/HSIP-87(10)</t>
  </si>
  <si>
    <t>CNV097, CNV097</t>
  </si>
  <si>
    <t>38009-8210-14</t>
  </si>
  <si>
    <t>From near Stage Avenue to near Millington Road</t>
  </si>
  <si>
    <t>79017-3297-94</t>
  </si>
  <si>
    <t>NH/HSIP-3(160)</t>
  </si>
  <si>
    <t>CNV127, CNV127</t>
  </si>
  <si>
    <t>79017-8297-14</t>
  </si>
  <si>
    <t>55017-3210-94</t>
  </si>
  <si>
    <t>STP/HSIP-224(16)</t>
  </si>
  <si>
    <t>55017-4210-04</t>
  </si>
  <si>
    <t>55017-8210-14</t>
  </si>
  <si>
    <t>92003-3274-94</t>
  </si>
  <si>
    <t>NH/HSIP-216(17)</t>
  </si>
  <si>
    <t>92003-4274-04</t>
  </si>
  <si>
    <t>92003-8274-14</t>
  </si>
  <si>
    <t>84008-3221-94</t>
  </si>
  <si>
    <t>STP/HSIP-179(12)</t>
  </si>
  <si>
    <t>84008-8221-14</t>
  </si>
  <si>
    <t>79040-3240-94</t>
  </si>
  <si>
    <t>STP/HSIP-175(30)</t>
  </si>
  <si>
    <t>79040-8240-14</t>
  </si>
  <si>
    <t>48004-3236-94</t>
  </si>
  <si>
    <t>STP/HSIP-78(27)</t>
  </si>
  <si>
    <t>48004-8236-14</t>
  </si>
  <si>
    <t>24013-3231-94</t>
  </si>
  <si>
    <t>STP/HSIP-194(15)</t>
  </si>
  <si>
    <t>24013-8231-14</t>
  </si>
  <si>
    <t>79S205-M3-002</t>
  </si>
  <si>
    <t>STP/HSIP-205(33)</t>
  </si>
  <si>
    <t>79028-3274-94</t>
  </si>
  <si>
    <t>NH/HSIP-57(86)</t>
  </si>
  <si>
    <t>79028-8274-14</t>
  </si>
  <si>
    <t>09013-3213-94</t>
  </si>
  <si>
    <t>NH/HSIP-104(44)</t>
  </si>
  <si>
    <t>09013-8213-14</t>
  </si>
  <si>
    <t>09023-3218-94</t>
  </si>
  <si>
    <t>STP/HSIP-424(11)</t>
  </si>
  <si>
    <t>09023-8218-14</t>
  </si>
  <si>
    <t>24016-3207-94</t>
  </si>
  <si>
    <t>STP/HSIP-195(10)</t>
  </si>
  <si>
    <t>24016-8207-14</t>
  </si>
  <si>
    <t>From near Hickory Withe Road to SR-1</t>
  </si>
  <si>
    <t>24017-3245-94</t>
  </si>
  <si>
    <t>HSIP-196(17)</t>
  </si>
  <si>
    <t>CNV209, CNV209</t>
  </si>
  <si>
    <t>24017-4245-04</t>
  </si>
  <si>
    <t>36009-3205-94</t>
  </si>
  <si>
    <t>HSIP-104(45)</t>
  </si>
  <si>
    <t>36009-4205-04</t>
  </si>
  <si>
    <t>SR-237 (RossviewRoad), From East of International Boulevard to East of Hayes Lane</t>
  </si>
  <si>
    <t>(E-Grants) SR 237 (Rossview Rd) is a Major Collector. The project consists of the reconstruction and widening of approximately 3.47 miles of Rossview Road to a 5 Lane Curb &amp; Gutter section. Rossview Road will have 12' Lanes, 10' Shoulders, and graded/stabilized grass slopes behind the curbs for future 5' wide sidewalks. Project limits will be approximately 455 feet East of International Blvd. to 1,000 feet East of Hayes Ln.</t>
  </si>
  <si>
    <t>63LPLM-F0-080</t>
  </si>
  <si>
    <t>58013-1237-04</t>
  </si>
  <si>
    <t>From LM 26.3 to LM 26.6 (Slide Repair)</t>
  </si>
  <si>
    <t>31005-1279-04</t>
  </si>
  <si>
    <t>CNU355</t>
  </si>
  <si>
    <t>31005-3279-04</t>
  </si>
  <si>
    <t>79028-3275-94</t>
  </si>
  <si>
    <t>STP/HSIP-57(87)</t>
  </si>
  <si>
    <t>79028-8275-14</t>
  </si>
  <si>
    <t>Bridge over Trigg Branch, LM 3.05</t>
  </si>
  <si>
    <t>28SR1290005</t>
  </si>
  <si>
    <t>28009-4211-04</t>
  </si>
  <si>
    <t>Bridges over South Fork Forked Deer River in Lauderdale County at LM 22.80 and Overflow in Crockett County at LM 0.12</t>
  </si>
  <si>
    <t>17SR080001, 49SR088071</t>
  </si>
  <si>
    <t>98400-4254-04</t>
  </si>
  <si>
    <t>Meredith Rd</t>
  </si>
  <si>
    <t>0A249</t>
  </si>
  <si>
    <t>BG 0A249-0.17 Meredith Road over Big Branch</t>
  </si>
  <si>
    <t>070A2490001</t>
  </si>
  <si>
    <t>07SAB1-S3-009</t>
  </si>
  <si>
    <t>79I040-S1-011</t>
  </si>
  <si>
    <t>38SAB1-S3-016</t>
  </si>
  <si>
    <t>15010-4207-04</t>
  </si>
  <si>
    <t>73100-4135-04</t>
  </si>
  <si>
    <t>73100-4139-04</t>
  </si>
  <si>
    <t>ER/NH-I-40-6(175)</t>
  </si>
  <si>
    <t>73100-4136-04</t>
  </si>
  <si>
    <t>73ER19-M3-008</t>
  </si>
  <si>
    <t>73100-4137-04</t>
  </si>
  <si>
    <t>73100-4140-04</t>
  </si>
  <si>
    <t>ER-NH-I-40-6(176)</t>
  </si>
  <si>
    <t>73ER19-M3-009</t>
  </si>
  <si>
    <t>From near I-26 to near SR-1</t>
  </si>
  <si>
    <t>82SR0930011, 82SR0930013, 82SR0930014</t>
  </si>
  <si>
    <t>82010-3242-94</t>
  </si>
  <si>
    <t>NH/HSIP-93(24)</t>
  </si>
  <si>
    <t>CNV032, CNV032, CNV032</t>
  </si>
  <si>
    <t>82010-4242-04</t>
  </si>
  <si>
    <t>82010-8242-14</t>
  </si>
  <si>
    <t>From near West Hill Avenue to near West Main Avenue.</t>
  </si>
  <si>
    <t>47016-3225-94</t>
  </si>
  <si>
    <t>NH/HSIP-33(135)</t>
  </si>
  <si>
    <t>47016-8225-14</t>
  </si>
  <si>
    <t>47450-3204-94</t>
  </si>
  <si>
    <t>STP/HSIP-450(10)</t>
  </si>
  <si>
    <t>47450-8204-14</t>
  </si>
  <si>
    <t>From near Copper Kettle Street to near Texas Avenue</t>
  </si>
  <si>
    <t>47023-3275-94</t>
  </si>
  <si>
    <t>STP-NH/HSIP-62(55)</t>
  </si>
  <si>
    <t>CNV022, CNV022</t>
  </si>
  <si>
    <t>47023-8275-14</t>
  </si>
  <si>
    <t>87013-4218-04</t>
  </si>
  <si>
    <t>01002-3246-94</t>
  </si>
  <si>
    <t>STP/HSIP-9(114)</t>
  </si>
  <si>
    <t>CNW187, CNW187</t>
  </si>
  <si>
    <t>01002-8246-14</t>
  </si>
  <si>
    <t>37070-3236-94</t>
  </si>
  <si>
    <t>NH/HSIP-1(430)</t>
  </si>
  <si>
    <t>37070-8236-14</t>
  </si>
  <si>
    <t>76S029-F8-002</t>
  </si>
  <si>
    <t>NH-29(119)</t>
  </si>
  <si>
    <t>30S034-F3-003</t>
  </si>
  <si>
    <t>NH/HSIP-34(129)</t>
  </si>
  <si>
    <t>30S034-M3-004</t>
  </si>
  <si>
    <t>30S034-F8-003</t>
  </si>
  <si>
    <t>86S036-F3-002</t>
  </si>
  <si>
    <t>STP/HSIP-36(76)</t>
  </si>
  <si>
    <t>86S036-F8-002</t>
  </si>
  <si>
    <t>37S066-F3-002</t>
  </si>
  <si>
    <t>HSIP-66(57)</t>
  </si>
  <si>
    <t>37S066-M8-003</t>
  </si>
  <si>
    <t>45S341-F3-002</t>
  </si>
  <si>
    <t>HSIP-341(52)</t>
  </si>
  <si>
    <t>45S341-M8-002</t>
  </si>
  <si>
    <t>82S034-F3-002</t>
  </si>
  <si>
    <t>NH/HSIP-34(130)</t>
  </si>
  <si>
    <t>82S034-F8-002</t>
  </si>
  <si>
    <t>78S071-F3-002</t>
  </si>
  <si>
    <t>NH/HSIP-71(46)</t>
  </si>
  <si>
    <t>78S071-F8-002</t>
  </si>
  <si>
    <t>47S131-F3-002</t>
  </si>
  <si>
    <t>STP/HSIP-131(51)</t>
  </si>
  <si>
    <t>CNW149, CNW149</t>
  </si>
  <si>
    <t>47S131-F8-003</t>
  </si>
  <si>
    <t>98101-4205-04</t>
  </si>
  <si>
    <t>18I040-F8-002</t>
  </si>
  <si>
    <t>NH-I-40-6(179)</t>
  </si>
  <si>
    <t>From near Hiwassee River to near CR-135</t>
  </si>
  <si>
    <t>54002-3249-94</t>
  </si>
  <si>
    <t>STP/HSIP-2(280)</t>
  </si>
  <si>
    <t>CNV025, CNV025</t>
  </si>
  <si>
    <t>54002-8249-14</t>
  </si>
  <si>
    <t>08001-3255-94</t>
  </si>
  <si>
    <t>STP/HSIP-1(428)</t>
  </si>
  <si>
    <t>08001-8255-14</t>
  </si>
  <si>
    <t>89001-3235-94</t>
  </si>
  <si>
    <t>STP/HSIP-1(429)</t>
  </si>
  <si>
    <t>89001-4236-04</t>
  </si>
  <si>
    <t>89001-8235-14</t>
  </si>
  <si>
    <t>31005-8280-14</t>
  </si>
  <si>
    <t>STP-56(97)</t>
  </si>
  <si>
    <t>From south of Richards Lane to east of Smith Cemetery Road</t>
  </si>
  <si>
    <t>58008-3230-94</t>
  </si>
  <si>
    <t>HSIP-27(53)</t>
  </si>
  <si>
    <t>CNV174, CNV174</t>
  </si>
  <si>
    <t>58008-4230-04</t>
  </si>
  <si>
    <t>Paul Huff Parkway N.W. from SR-60 (Georgetown Road N.W.) to SR-2 (North Lee Highway); Stuart Road N.E. from SR-2 (North Lee Highway) to Hardwick Farms Parkway N.E.</t>
  </si>
  <si>
    <t>* * * E-GRANTS #220 * * * Milling and resurfacing of the existing asphalt surface. Repair damaged guardrail sections. After milling, replace existing loop vehicle detection with radar vehicle detection. Provide access control measures, including median control, throughout. Provide pedestrian facilities where appropriate.</t>
  </si>
  <si>
    <t>06LPLM-F0-080</t>
  </si>
  <si>
    <t>STP-M-NH-9203(26)</t>
  </si>
  <si>
    <t>44004-3242-94</t>
  </si>
  <si>
    <t>STP/HSIP-56(95)</t>
  </si>
  <si>
    <t>44004-8242-14</t>
  </si>
  <si>
    <t>77002-8245-14</t>
  </si>
  <si>
    <t>NH-8(61)</t>
  </si>
  <si>
    <t>67002-4241-04</t>
  </si>
  <si>
    <t>54S307-F8-002</t>
  </si>
  <si>
    <t>STP-307(16)</t>
  </si>
  <si>
    <t>54013-3217-94</t>
  </si>
  <si>
    <t>STP/HSIP-163(12)</t>
  </si>
  <si>
    <t>54S163-F8-003</t>
  </si>
  <si>
    <t>22953-1583-04</t>
  </si>
  <si>
    <t>27SAB1-S3-018</t>
  </si>
  <si>
    <t>Northbound near LM 5.68 (Slope Stabilization)</t>
  </si>
  <si>
    <t>repair slope failure</t>
  </si>
  <si>
    <t>46009-4221-04</t>
  </si>
  <si>
    <t>STP-167(9)</t>
  </si>
  <si>
    <t>36011-3222-94</t>
  </si>
  <si>
    <t>NH/HSIP-128(34)</t>
  </si>
  <si>
    <t>36011-4222-04</t>
  </si>
  <si>
    <t>36011-8222-14</t>
  </si>
  <si>
    <t>75840-4136-04</t>
  </si>
  <si>
    <t>58009-1237-04</t>
  </si>
  <si>
    <t>58009-2237-04</t>
  </si>
  <si>
    <t>58009-3237-04</t>
  </si>
  <si>
    <t>Bridge over Mississippi River, LM 12.00</t>
  </si>
  <si>
    <t>Seismic Retrofit Study</t>
  </si>
  <si>
    <t>79I00550101</t>
  </si>
  <si>
    <t>79005-4180-04</t>
  </si>
  <si>
    <t>26S279-F8-002</t>
  </si>
  <si>
    <t>STP-279(5)</t>
  </si>
  <si>
    <t>CNW125</t>
  </si>
  <si>
    <t>26S050-F8-002</t>
  </si>
  <si>
    <t>NH-50(80)</t>
  </si>
  <si>
    <t>Industrial Access Support, Signal at intersection of SR-6 and SR-15</t>
  </si>
  <si>
    <t>50001-1278-04</t>
  </si>
  <si>
    <t>Lullwater Road, Bridge over Stringers Branch, LM 0.07</t>
  </si>
  <si>
    <t>* * * E-GRANTS #259 * * * One Lane Bridge Replacement with a Two Lane Bridge</t>
  </si>
  <si>
    <t>33040190001</t>
  </si>
  <si>
    <t>33LPLM-F0-263</t>
  </si>
  <si>
    <t>BR-STP-M-4019(3)</t>
  </si>
  <si>
    <t>Bridge over Conasauga Creek, LM 4.360</t>
  </si>
  <si>
    <t>54014-0222-94</t>
  </si>
  <si>
    <t>BR-STP-310(5)</t>
  </si>
  <si>
    <t>54014-4223-04</t>
  </si>
  <si>
    <t>16945-3678-04</t>
  </si>
  <si>
    <t>22015-4217-04</t>
  </si>
  <si>
    <t>22015-4216-04</t>
  </si>
  <si>
    <t>Old Stone/Tarpin Ridge Rd</t>
  </si>
  <si>
    <t>0A480</t>
  </si>
  <si>
    <t>SA 67018 (1) Old Stone/Tarpin Ridge Rd from SR 136 to Oneal Rd</t>
  </si>
  <si>
    <t>67SAR1-S8-021</t>
  </si>
  <si>
    <t>Bridge over SR-22 and SR-431, LM 17.27 (Gilliam "Green" Robbins Memorial Bridge)</t>
  </si>
  <si>
    <t>92SR0220073</t>
  </si>
  <si>
    <t>92003-4275-04</t>
  </si>
  <si>
    <t>Bridge over Clear Fork Creek</t>
  </si>
  <si>
    <t>The proposed bridge is to be a three (3) span concrete slab bridge 56.67 feet in length. The project will extend approximately 300 feet to the south and approximately 650 feet to the north of the structure to taper back into the existing roadway.</t>
  </si>
  <si>
    <t>90S23820007</t>
  </si>
  <si>
    <t>90018-0235-94</t>
  </si>
  <si>
    <t>BR-STP-75(20)</t>
  </si>
  <si>
    <t>19074-4262-04</t>
  </si>
  <si>
    <t>06012-4224-04</t>
  </si>
  <si>
    <t>06012-4225-04</t>
  </si>
  <si>
    <t>06S312-M3-004</t>
  </si>
  <si>
    <t>33044-4255-04</t>
  </si>
  <si>
    <t>CNW199</t>
  </si>
  <si>
    <t>33044-4254-04</t>
  </si>
  <si>
    <t>55946-1450-04</t>
  </si>
  <si>
    <t>55S015-S2-003</t>
  </si>
  <si>
    <t>Montgomery Bell State Park - TDEC Resurfacing</t>
  </si>
  <si>
    <t>22946-8608-04</t>
  </si>
  <si>
    <t>Natchez Trace State Park - TDEC Resurfacing</t>
  </si>
  <si>
    <t>resurface Pin Oak Visitor Center, Staff &amp; Other Parking areas</t>
  </si>
  <si>
    <t>39945-8692-04</t>
  </si>
  <si>
    <t>Pinson Mounds State Park - TDEC Resurfacing</t>
  </si>
  <si>
    <t>Resurface Visitors Center Parking</t>
  </si>
  <si>
    <t>57946-8674-04</t>
  </si>
  <si>
    <t>Big Cypress Tree State Park - TDEC Resurfacing</t>
  </si>
  <si>
    <t>92946-8633-04</t>
  </si>
  <si>
    <t>12945-8640-04</t>
  </si>
  <si>
    <t>Intersection at I-40 ramps</t>
  </si>
  <si>
    <t>add additional left turn lane with signal modifications</t>
  </si>
  <si>
    <t>95011-1224-04</t>
  </si>
  <si>
    <t>Roan Mountain State Park - TDEC Resurfacing</t>
  </si>
  <si>
    <t>10946-8612-04</t>
  </si>
  <si>
    <t>Sycamore Shoals State Park - TDEC Resurfacing</t>
  </si>
  <si>
    <t>10946-8613-04</t>
  </si>
  <si>
    <t>Seven Islands State Park - TDEC Resurfacing</t>
  </si>
  <si>
    <t>47947-8675-04</t>
  </si>
  <si>
    <t>Reelfoot Lake State Park - TDEC Resurfacing</t>
  </si>
  <si>
    <t>resurface "Blue Bank" parking area and entry</t>
  </si>
  <si>
    <t>48945-3623-04</t>
  </si>
  <si>
    <t>27SAB1-S3-021</t>
  </si>
  <si>
    <t>near LM 15.0 (Slide Repair)</t>
  </si>
  <si>
    <t>emergency slide repair</t>
  </si>
  <si>
    <t>07026-1217-04</t>
  </si>
  <si>
    <t>07026-2217-04</t>
  </si>
  <si>
    <t>60100-4211-04</t>
  </si>
  <si>
    <t>60100-4210-04</t>
  </si>
  <si>
    <t>From near Seavy Hight Road to Marshall County Line</t>
  </si>
  <si>
    <t>60008-3240-94</t>
  </si>
  <si>
    <t>HSIP-50(77)</t>
  </si>
  <si>
    <t>CNV026, CNV026</t>
  </si>
  <si>
    <t>60008-4240-04</t>
  </si>
  <si>
    <t>From near Red River Bridge to near Fairview Lane</t>
  </si>
  <si>
    <t>63011-3251-94</t>
  </si>
  <si>
    <t>HSIP-13(87)</t>
  </si>
  <si>
    <t>CNV044, CNV044</t>
  </si>
  <si>
    <t>63011-4251-04</t>
  </si>
  <si>
    <t>From SR-374 to near Cardinal Lane</t>
  </si>
  <si>
    <t>63030-4212-04</t>
  </si>
  <si>
    <t>CNV044</t>
  </si>
  <si>
    <t>63015-3221-94</t>
  </si>
  <si>
    <t>NH/HSIP-76(118)</t>
  </si>
  <si>
    <t>63015-8221-14</t>
  </si>
  <si>
    <t>From Wayne County Line to near Dial Hollow Road</t>
  </si>
  <si>
    <t>51013-3206-94</t>
  </si>
  <si>
    <t>HSIP-99(71)</t>
  </si>
  <si>
    <t>CNV166, CNV166</t>
  </si>
  <si>
    <t>51013-4206-04</t>
  </si>
  <si>
    <t>From Center Avenue to West Rickert Avenue</t>
  </si>
  <si>
    <t>22007-3254-94</t>
  </si>
  <si>
    <t>HSIP-48(63)</t>
  </si>
  <si>
    <t>22007-4254-04</t>
  </si>
  <si>
    <t>SR-48 A</t>
  </si>
  <si>
    <t>From East Broad Street to West Rickert Avenue</t>
  </si>
  <si>
    <t>22007-3255-94</t>
  </si>
  <si>
    <t>HSIP-48(64)</t>
  </si>
  <si>
    <t>22007-4255-04</t>
  </si>
  <si>
    <t>From SR-235 to SR-1</t>
  </si>
  <si>
    <t>22004-3256-94</t>
  </si>
  <si>
    <t>HSIP-46(39)</t>
  </si>
  <si>
    <t>22004-4256-04</t>
  </si>
  <si>
    <t>From SR-1 to SR-1</t>
  </si>
  <si>
    <t>22003-3207-94</t>
  </si>
  <si>
    <t>HSIP-235(14)</t>
  </si>
  <si>
    <t>22003-4207-04</t>
  </si>
  <si>
    <t>From SR-48 to Primm Springs Road</t>
  </si>
  <si>
    <t>41010-3223-94</t>
  </si>
  <si>
    <t>HSIP-100(91)</t>
  </si>
  <si>
    <t>CNV161, CNV161</t>
  </si>
  <si>
    <t>41010-4223-04</t>
  </si>
  <si>
    <t>80009-4233-04</t>
  </si>
  <si>
    <t>90102-4202-04</t>
  </si>
  <si>
    <t>Bridges (L&amp;R) over Fairfield Ave, LM 19.72</t>
  </si>
  <si>
    <t>19I00400095, 19I00400096</t>
  </si>
  <si>
    <t>19007-4149-04</t>
  </si>
  <si>
    <t>Southbound near MM 148.9 (Slope Stabilization)</t>
  </si>
  <si>
    <t>slope stabilization at MM 148.9 south (median)</t>
  </si>
  <si>
    <t>07100-1166-04</t>
  </si>
  <si>
    <t>05950-1542-04</t>
  </si>
  <si>
    <t>05950-2542-04</t>
  </si>
  <si>
    <t>05950-3542-04</t>
  </si>
  <si>
    <t>17SAR1-S8-011</t>
  </si>
  <si>
    <t>Jay Bird Lane</t>
  </si>
  <si>
    <t>SA 17057(1) Jay Bird Lane from Bailey Rd to Bailey Rd</t>
  </si>
  <si>
    <t>17SAR1-S8-012</t>
  </si>
  <si>
    <t>88SAR1-S8-018</t>
  </si>
  <si>
    <t>Deep Draw Rd</t>
  </si>
  <si>
    <t>01168</t>
  </si>
  <si>
    <t>SA 18007 (1) Deep Draw Rd from Turkey Oaks Rd to SR 70</t>
  </si>
  <si>
    <t>18SAR1-S8-015</t>
  </si>
  <si>
    <t>Highland Lane</t>
  </si>
  <si>
    <t>0A313</t>
  </si>
  <si>
    <t>SA 18034 (1)  Highland Lane from SR 70 to ShadowLane</t>
  </si>
  <si>
    <t>18SAR1-S8-016</t>
  </si>
  <si>
    <t>SR022</t>
  </si>
  <si>
    <t>State Industrial Access serving Dynamix Casting Fluxes</t>
  </si>
  <si>
    <t>Proposed Improvement of SR-22 at Lexington St in Huntingdon</t>
  </si>
  <si>
    <t>09005-1227-04</t>
  </si>
  <si>
    <t>63374-3228-94</t>
  </si>
  <si>
    <t>HSIP-374(20)</t>
  </si>
  <si>
    <t>63374-4228-04</t>
  </si>
  <si>
    <t>79LPLM-F0-740</t>
  </si>
  <si>
    <t>STP-M-9409(230)</t>
  </si>
  <si>
    <t>72S443-F3-002</t>
  </si>
  <si>
    <t>HSIP-443(6)</t>
  </si>
  <si>
    <t>72S443-M8-002</t>
  </si>
  <si>
    <t>33S111-M1-002</t>
  </si>
  <si>
    <t>State Industrial Support for Project Smoky</t>
  </si>
  <si>
    <t>Existing I-26 Exit Ramp right to be scarified and "new" right turn lanes to be modified under signal control to SR-1; Soutbound SR-36 Lane designation change to allow the loop ramp from SR-1 to enter SR-36; SR-355 signalization and lane designation change for new Industrial Access Driveway at SR-36 Intersection</t>
  </si>
  <si>
    <t>82956-1293-04</t>
  </si>
  <si>
    <t>19013-4131-04</t>
  </si>
  <si>
    <t>Bridges (L&amp;R) over SR-1 (US-70) and CSXT Railroad, LM 10.34</t>
  </si>
  <si>
    <t>75SR0010033, 75SR0010034</t>
  </si>
  <si>
    <t>75014-4245-04</t>
  </si>
  <si>
    <t>Bridges (L&amp;R) over Little Obed River, LM 15.96; and Bridge over Clear Creek, LM 30.50</t>
  </si>
  <si>
    <t>18SR0280011, 18SR0280012, 18SR0280017</t>
  </si>
  <si>
    <t>18946-4220-04</t>
  </si>
  <si>
    <t>18008-4232-04</t>
  </si>
  <si>
    <t>Bridge over Shellmound Road</t>
  </si>
  <si>
    <t>58I00240069</t>
  </si>
  <si>
    <t>58100-0186-44</t>
  </si>
  <si>
    <t>BR-I-24-2(183)</t>
  </si>
  <si>
    <t>Shellmound Road</t>
  </si>
  <si>
    <t>Shellmound Road, Bridge over I-24 Eastbound</t>
  </si>
  <si>
    <t>58I00240039</t>
  </si>
  <si>
    <t>58100-0187-44</t>
  </si>
  <si>
    <t>BR-I-24-2(184)</t>
  </si>
  <si>
    <t>19001-4150-04</t>
  </si>
  <si>
    <t>Bridge over Branch, LM 3.670</t>
  </si>
  <si>
    <t>67020-0217-94</t>
  </si>
  <si>
    <t>BR-STP-293(14)</t>
  </si>
  <si>
    <t>67020-4218-04</t>
  </si>
  <si>
    <t>Bridge over Little Cypress Creek</t>
  </si>
  <si>
    <t>24S81090025</t>
  </si>
  <si>
    <t>24017-0246-94</t>
  </si>
  <si>
    <t>BR-STP-196(18)</t>
  </si>
  <si>
    <t>03SAB1-S3-003</t>
  </si>
  <si>
    <t>79LPLM-F0-752</t>
  </si>
  <si>
    <t>STP-M-9411(16)</t>
  </si>
  <si>
    <t>Layman Rd</t>
  </si>
  <si>
    <t>0A931</t>
  </si>
  <si>
    <t>SA 27077(2) Layman Rd from Gibson Wells-Brazil Rd to SR-54</t>
  </si>
  <si>
    <t>27SAR1-S8-027</t>
  </si>
  <si>
    <t>82S347-M1-002</t>
  </si>
  <si>
    <t>82023-4220-04</t>
  </si>
  <si>
    <t>02SAR1-S8-010</t>
  </si>
  <si>
    <t>50SAR1-S8-016</t>
  </si>
  <si>
    <t>64SAR1-S8-011</t>
  </si>
  <si>
    <t>82956-1594-04</t>
  </si>
  <si>
    <t>53SAR1-S8-017</t>
  </si>
  <si>
    <t>36SAR1-S8-025</t>
  </si>
  <si>
    <t>One Stop Drive</t>
  </si>
  <si>
    <t>0A224</t>
  </si>
  <si>
    <t>SA 36036(2) One Stop Drive SR-69 to SR-1280.</t>
  </si>
  <si>
    <t>36SAR1-S8-026</t>
  </si>
  <si>
    <t>51SAR1-S8-019</t>
  </si>
  <si>
    <t>Near MM 1.7 (Rockfall Mitigation)</t>
  </si>
  <si>
    <t>82084-0134-44</t>
  </si>
  <si>
    <t>NH-I-26(79)</t>
  </si>
  <si>
    <t>Bridges (L&amp;R) over Piney River, LM 2.94</t>
  </si>
  <si>
    <t>22I00400003, 22I00400004</t>
  </si>
  <si>
    <t>22001-4193-04</t>
  </si>
  <si>
    <t>Bridge over Yellow Creek, LM 1.53</t>
  </si>
  <si>
    <t>63SR1490001</t>
  </si>
  <si>
    <t>63023-4241-04</t>
  </si>
  <si>
    <t>94001-4121-04</t>
  </si>
  <si>
    <t>31SAB1-S3-004</t>
  </si>
  <si>
    <t>Bridges (L&amp;R) over I-24, LM 0.14</t>
  </si>
  <si>
    <t>74I00240023, 74I00240024</t>
  </si>
  <si>
    <t>74007-4122-04</t>
  </si>
  <si>
    <t>05SAR1-S8-019</t>
  </si>
  <si>
    <t>36LPLM-F0-026</t>
  </si>
  <si>
    <t>STP-M-9413(16)</t>
  </si>
  <si>
    <t>36LPLM-F1-027</t>
  </si>
  <si>
    <t>30LPLM-F0-020</t>
  </si>
  <si>
    <t>STP-M-9104(18)</t>
  </si>
  <si>
    <t>30LPLM-F1-021</t>
  </si>
  <si>
    <t>08SAB1-S3-015</t>
  </si>
  <si>
    <t>Bridges (Westbound) over CSX Railroad, LM 13.64 and 40th Avenue North, LM 13.76</t>
  </si>
  <si>
    <t>19I00400039, 19I00400041</t>
  </si>
  <si>
    <t>19103-4110-04</t>
  </si>
  <si>
    <t>25006-4225-04</t>
  </si>
  <si>
    <t>Bridge over Chestuee Creek, LM 11.74</t>
  </si>
  <si>
    <t>54023-4225-04</t>
  </si>
  <si>
    <t>19006-4124-04</t>
  </si>
  <si>
    <t>M21LTHQ_R2SR_HOTAPPLIEDSR2</t>
  </si>
  <si>
    <t>Hot Applied Fiber Reinforced Polymer Patching</t>
  </si>
  <si>
    <t>33010-4235-04</t>
  </si>
  <si>
    <t>CNV909</t>
  </si>
  <si>
    <t>19I040-F8-002</t>
  </si>
  <si>
    <t>NH-I-40-3(171)</t>
  </si>
  <si>
    <t>22I040-F8-002</t>
  </si>
  <si>
    <t>NH-I-40-3(173)</t>
  </si>
  <si>
    <t>94I040-F8-002</t>
  </si>
  <si>
    <t>NH-I-40-3(174)</t>
  </si>
  <si>
    <t>75I024-M3-005</t>
  </si>
  <si>
    <t>NH-I-24-1(137)</t>
  </si>
  <si>
    <t>75I024-F8-002</t>
  </si>
  <si>
    <t>63I024-F8-002</t>
  </si>
  <si>
    <t>NH-I-24-9(96)</t>
  </si>
  <si>
    <t>94I840-F3-004</t>
  </si>
  <si>
    <t>NH-I-840(20)</t>
  </si>
  <si>
    <t>94I840-M3-003</t>
  </si>
  <si>
    <t>94I840-F8-002</t>
  </si>
  <si>
    <t>19I065-M3-004</t>
  </si>
  <si>
    <t>NH-I-65-3(132)</t>
  </si>
  <si>
    <t>Monroe Avenue</t>
  </si>
  <si>
    <t>02851</t>
  </si>
  <si>
    <t>Monroe Avenue (02851), Bridge over SR-1 (Danny Thomas Blvd), LM 0.00</t>
  </si>
  <si>
    <t>79SR0830019</t>
  </si>
  <si>
    <t>79030-4224-04</t>
  </si>
  <si>
    <t>71S135-M2-004</t>
  </si>
  <si>
    <t>71011-4238-04</t>
  </si>
  <si>
    <t>59S130-M8-002</t>
  </si>
  <si>
    <t>19S006-F3-004</t>
  </si>
  <si>
    <t>HSIP-6(154)</t>
  </si>
  <si>
    <t>CNW141, CNW141, CNW141</t>
  </si>
  <si>
    <t>19S006-M3-005</t>
  </si>
  <si>
    <t>19S006-M8-004</t>
  </si>
  <si>
    <t>75S001-F3-002</t>
  </si>
  <si>
    <t>NH/HSIP-1(454)</t>
  </si>
  <si>
    <t>75S001-F8-002</t>
  </si>
  <si>
    <t>75S010-F8-002</t>
  </si>
  <si>
    <t>STP-NH-10(88)</t>
  </si>
  <si>
    <t>63S048-F3-004</t>
  </si>
  <si>
    <t>STP/HSIP-48(68)</t>
  </si>
  <si>
    <t>63S048-F8-004</t>
  </si>
  <si>
    <t>63S013-F3-004</t>
  </si>
  <si>
    <t>HSIP-13(92)</t>
  </si>
  <si>
    <t>63S013-M8-004</t>
  </si>
  <si>
    <t>94S096-F3-002</t>
  </si>
  <si>
    <t>NH/HSIP-96(65)</t>
  </si>
  <si>
    <t>94S096-F8-002</t>
  </si>
  <si>
    <t>94S096-F3-003</t>
  </si>
  <si>
    <t>NH/HSIP-96(66)</t>
  </si>
  <si>
    <t>94S096-F8-003</t>
  </si>
  <si>
    <t>63S149-F3-002</t>
  </si>
  <si>
    <t>STP/HSIP-149(16)</t>
  </si>
  <si>
    <t>63S149-M3-003</t>
  </si>
  <si>
    <t>63S149-F8-002</t>
  </si>
  <si>
    <t>91S203-F3-002</t>
  </si>
  <si>
    <t>HSIP-203(10)</t>
  </si>
  <si>
    <t>91S203-M8-002</t>
  </si>
  <si>
    <t>19S096-F8-002</t>
  </si>
  <si>
    <t>NH-96(69)</t>
  </si>
  <si>
    <t>CNW140</t>
  </si>
  <si>
    <t>52S110-F3-002</t>
  </si>
  <si>
    <t>STP/HSIP-110(7)</t>
  </si>
  <si>
    <t>52S110-F8-002</t>
  </si>
  <si>
    <t>94S100-F3-002</t>
  </si>
  <si>
    <t>NH/HSIP-100(95)</t>
  </si>
  <si>
    <t>CNW163, CNW163</t>
  </si>
  <si>
    <t>94S100-F8-002</t>
  </si>
  <si>
    <t>75S452-F3-002</t>
  </si>
  <si>
    <t>STP/HSIP-452(4)</t>
  </si>
  <si>
    <t>95S452-F3-002</t>
  </si>
  <si>
    <t>75S452-F8-002</t>
  </si>
  <si>
    <t>95S452-F8-002</t>
  </si>
  <si>
    <t>19S065-M3-004</t>
  </si>
  <si>
    <t>NH-65(25)</t>
  </si>
  <si>
    <t>CNW142, CNW142</t>
  </si>
  <si>
    <t>19S065-F8-002</t>
  </si>
  <si>
    <t>75S099-F3-002</t>
  </si>
  <si>
    <t>HSIP-99(72)</t>
  </si>
  <si>
    <t>CNW177, CNW177</t>
  </si>
  <si>
    <t>75S099-M8-002</t>
  </si>
  <si>
    <t>11S001-F3-002</t>
  </si>
  <si>
    <t>STP/HSIP-1(455)</t>
  </si>
  <si>
    <t>11S001-F8-002</t>
  </si>
  <si>
    <t>19S065-F3-003</t>
  </si>
  <si>
    <t>NH/HSIP-65(26)</t>
  </si>
  <si>
    <t>19S065-F8-003</t>
  </si>
  <si>
    <t>19S106-F8-002</t>
  </si>
  <si>
    <t>NH-106(46)</t>
  </si>
  <si>
    <t>CNW139</t>
  </si>
  <si>
    <t>41S048-F8-004</t>
  </si>
  <si>
    <t>STP-48(65)</t>
  </si>
  <si>
    <t>19S012-M3-004</t>
  </si>
  <si>
    <t>HSIP-12(65)</t>
  </si>
  <si>
    <t>19S001-M3-004</t>
  </si>
  <si>
    <t>HSIP-1(456)</t>
  </si>
  <si>
    <t>61014-4216-04</t>
  </si>
  <si>
    <t>33S002-F3-002</t>
  </si>
  <si>
    <t>STP/HSIP-2(286)</t>
  </si>
  <si>
    <t>33S002-F8-002</t>
  </si>
  <si>
    <t>(US-19E), Intersection at SR-361 (Gap Creek Road)</t>
  </si>
  <si>
    <t>Install traffic signal, signing, widen bridge</t>
  </si>
  <si>
    <t>10003-0274-94</t>
  </si>
  <si>
    <t>NH-SIP-37(25)</t>
  </si>
  <si>
    <t>M21_RMR3_C22I840 at I40_DEAD_ANIMAL_REMOVAL</t>
  </si>
  <si>
    <t>State Maintenance forces to remove dead animals from TDOT ROW</t>
  </si>
  <si>
    <t>22840-4109-04</t>
  </si>
  <si>
    <t>21SAB1-S3-006</t>
  </si>
  <si>
    <t>17SAR1-S8-014</t>
  </si>
  <si>
    <t>Flat Creek Rd</t>
  </si>
  <si>
    <t>01292</t>
  </si>
  <si>
    <t>SA 7826 (4) Flat Creek Rd from Jefferson County Line to Hattie Branch Rd</t>
  </si>
  <si>
    <t>78SAR1-S8-014</t>
  </si>
  <si>
    <t>79SAR1-S8-041</t>
  </si>
  <si>
    <t>79SAR1-S8-042</t>
  </si>
  <si>
    <t>79SAR1-S8-043</t>
  </si>
  <si>
    <t>79SAR1-S8-044</t>
  </si>
  <si>
    <t>79SAR1-S8-045</t>
  </si>
  <si>
    <t>(US-11W), Intersection at Shipetown Road and Roberts Road</t>
  </si>
  <si>
    <t>Intersection Realignment</t>
  </si>
  <si>
    <t>47012-0256-94</t>
  </si>
  <si>
    <t>NH-SIP-1(439)</t>
  </si>
  <si>
    <t>at SR-307 (Eastanaula Road) and Sands Road</t>
  </si>
  <si>
    <t>62069-0231-94</t>
  </si>
  <si>
    <t>HSIP-68(61)</t>
  </si>
  <si>
    <t>Interchange at SR-138 Exit 68</t>
  </si>
  <si>
    <t>Extending Acceleration &amp; Deceleration lanes</t>
  </si>
  <si>
    <t>57201-0159-44</t>
  </si>
  <si>
    <t>NH-SIP-I-40-1(362)</t>
  </si>
  <si>
    <t>Bridges over Obion River Drainage Canal, LM 5.47 and Overflow, LM 6.45</t>
  </si>
  <si>
    <t>66SR0050005, 66SR0050007</t>
  </si>
  <si>
    <t>66007-4231-04</t>
  </si>
  <si>
    <t>26S130-F3-002</t>
  </si>
  <si>
    <t>STP/HSIP-130(28)</t>
  </si>
  <si>
    <t>26S130-F8-002</t>
  </si>
  <si>
    <t>26S015-F8-002</t>
  </si>
  <si>
    <t>STP-15(223)</t>
  </si>
  <si>
    <t>92S054-F3-002</t>
  </si>
  <si>
    <t>STP/HSIP-54(53)</t>
  </si>
  <si>
    <t>92S054-F8-002</t>
  </si>
  <si>
    <t>22SAR1-S8-009</t>
  </si>
  <si>
    <t>Old Nashville Highway</t>
  </si>
  <si>
    <t>01808</t>
  </si>
  <si>
    <t>SA 43012 (7) Old Nashville Highway from McEwen City Limits to Nesbitt Hollow Rd</t>
  </si>
  <si>
    <t>43SAR1-S8-013</t>
  </si>
  <si>
    <t>91SAR1-S8-023</t>
  </si>
  <si>
    <t>94840-4148-04</t>
  </si>
  <si>
    <t>Dry Valley Rd</t>
  </si>
  <si>
    <t>SA5305 (3) Dry Valley Rd from SR 323 to Prospect Church Rd</t>
  </si>
  <si>
    <t>53SAR1-S8-020</t>
  </si>
  <si>
    <t>43004-4228-04</t>
  </si>
  <si>
    <t>Armstrong Rd</t>
  </si>
  <si>
    <t>01149</t>
  </si>
  <si>
    <t>SA 33040 (1) Armstrong Rd from Hixson Pike to Lee Pike</t>
  </si>
  <si>
    <t>33SAR1-S8-030</t>
  </si>
  <si>
    <t>18003-0245-94</t>
  </si>
  <si>
    <t>STP-SIP-1(443)</t>
  </si>
  <si>
    <t>18003-1245-94</t>
  </si>
  <si>
    <t>25043-0219-04</t>
  </si>
  <si>
    <t>25043-1219-04</t>
  </si>
  <si>
    <t>25043-3219-04</t>
  </si>
  <si>
    <t>38001-0198-44</t>
  </si>
  <si>
    <t>NH-SIP-I-40-1(364)</t>
  </si>
  <si>
    <t>38001-1198-44</t>
  </si>
  <si>
    <t>Industrial Access Support serving Williams Sausage HQ</t>
  </si>
  <si>
    <t>Widen SR-3 (US-51) at Greenfield Drive/N. Morgan Street to accommodate offset left turn lanes</t>
  </si>
  <si>
    <t>66116-1216-04</t>
  </si>
  <si>
    <t>57201-0160-44</t>
  </si>
  <si>
    <t>NH-SIP-I-40-1(363)</t>
  </si>
  <si>
    <t>57201-1160-44</t>
  </si>
  <si>
    <t>25SAR1-S8-022</t>
  </si>
  <si>
    <t>72079-0216-04</t>
  </si>
  <si>
    <t>72079-1216-04</t>
  </si>
  <si>
    <t>72079-3216-04</t>
  </si>
  <si>
    <t>33SAR1-S8-031</t>
  </si>
  <si>
    <t>0D800</t>
  </si>
  <si>
    <t>SA 33040(4) &amp; (1) Lee Pike  from May Rd to Armstrong Rd.</t>
  </si>
  <si>
    <t>33SAR1-S8-032</t>
  </si>
  <si>
    <t>33SAR1-S8-033</t>
  </si>
  <si>
    <t>33SAR1-S8-034</t>
  </si>
  <si>
    <t>41SAR1-S8-017</t>
  </si>
  <si>
    <t>68SAR1-S8-009</t>
  </si>
  <si>
    <t>56S052-F3-002</t>
  </si>
  <si>
    <t>NH/HSIP-52(98)</t>
  </si>
  <si>
    <t>56S052-M3-003</t>
  </si>
  <si>
    <t>56S052-F8-002</t>
  </si>
  <si>
    <t>56S010-M8-002</t>
  </si>
  <si>
    <t>(White Bridge Road), Bridge over Richland Creek and CSX Railroad, LM 29.57</t>
  </si>
  <si>
    <t>19SR1550019</t>
  </si>
  <si>
    <t>19047-4246-04</t>
  </si>
  <si>
    <t>74S011-F3-003</t>
  </si>
  <si>
    <t>NH/HSIP-11(116)</t>
  </si>
  <si>
    <t>74S011-F8-003</t>
  </si>
  <si>
    <t>15SAR1-S8-012</t>
  </si>
  <si>
    <t>Bridges over Byrds Creek, LM 10.69 and Three Mile Creek, LM 11.08</t>
  </si>
  <si>
    <t>18SR0280007, 18SR0280009</t>
  </si>
  <si>
    <t>18006-4219-04</t>
  </si>
  <si>
    <t>Bridge over Wolf River, LM 4.68</t>
  </si>
  <si>
    <t>79S81020001</t>
  </si>
  <si>
    <t>79052-4230-04</t>
  </si>
  <si>
    <t>74ACIT-S1-002</t>
  </si>
  <si>
    <t>19106-4103-04</t>
  </si>
  <si>
    <t>19106-4105-04</t>
  </si>
  <si>
    <t>19106-4106-04</t>
  </si>
  <si>
    <t>76SAB1-S3-011</t>
  </si>
  <si>
    <t>Davies Plantation Road bridge over I-40</t>
  </si>
  <si>
    <t>79903-0125-44</t>
  </si>
  <si>
    <t>BR-I-40-1(366)</t>
  </si>
  <si>
    <t>79I040-M3-009</t>
  </si>
  <si>
    <t>47I040-F8-002</t>
  </si>
  <si>
    <t>NH-I-40-7(183)</t>
  </si>
  <si>
    <t>09SAR1-S8-032</t>
  </si>
  <si>
    <t>09SAR1-S8-033</t>
  </si>
  <si>
    <t>Bridge (two-barrel culvert) over Branch, LM 4.08</t>
  </si>
  <si>
    <t>33I00750029</t>
  </si>
  <si>
    <t>33005-4188-04</t>
  </si>
  <si>
    <t>Bridge over I-65 North Ramp, LM 18.42</t>
  </si>
  <si>
    <t>19I00400153</t>
  </si>
  <si>
    <t>19005-4171-04</t>
  </si>
  <si>
    <t>76001-4292-04</t>
  </si>
  <si>
    <t>Bridges (L&amp;R) over Duck River, LM 22.24 in Columbia</t>
  </si>
  <si>
    <t>60SR0060067, 60SR0060068</t>
  </si>
  <si>
    <t>60103-4215-04</t>
  </si>
  <si>
    <t>76010-4228-04</t>
  </si>
  <si>
    <t>60946-1457-04</t>
  </si>
  <si>
    <t>60946-3457-04</t>
  </si>
  <si>
    <t>86SAR1-S8-008</t>
  </si>
  <si>
    <t>10SAR1-S8-015</t>
  </si>
  <si>
    <t>30SAR1-S8-014</t>
  </si>
  <si>
    <t>17SAR1-S8-015</t>
  </si>
  <si>
    <t>30SAR1-S8-012</t>
  </si>
  <si>
    <t>79PARK-M8-002</t>
  </si>
  <si>
    <t>32SAR1-S8-021</t>
  </si>
  <si>
    <t>32SAR1-S8-022</t>
  </si>
  <si>
    <t>66SAB1-S3-013</t>
  </si>
  <si>
    <t>66SAB1-S3-014</t>
  </si>
  <si>
    <t>80I040-S0-002</t>
  </si>
  <si>
    <t>Fairview Kingston Springs Road</t>
  </si>
  <si>
    <t>0A384</t>
  </si>
  <si>
    <t>Fairview Kingston Springs Road (0A384), Bridge over I-40, LM 0.36</t>
  </si>
  <si>
    <t>11I00400001</t>
  </si>
  <si>
    <t>11003-4138-04</t>
  </si>
  <si>
    <t>44SAR1-S8-016</t>
  </si>
  <si>
    <t>58SAR1-S8-014</t>
  </si>
  <si>
    <t>58SAR1-S8-015</t>
  </si>
  <si>
    <t>77SAR1-S8-019</t>
  </si>
  <si>
    <t>82S093-M3-002</t>
  </si>
  <si>
    <t>86I026-M3-002</t>
  </si>
  <si>
    <t>New Salem Church Rd</t>
  </si>
  <si>
    <t>01518</t>
  </si>
  <si>
    <t>SA 92016 (7) New Salem Church Rd from SR -89 to SR -43</t>
  </si>
  <si>
    <t>92SAR1-S8-033</t>
  </si>
  <si>
    <t>Gaylord Rd</t>
  </si>
  <si>
    <t>00855</t>
  </si>
  <si>
    <t>SA 92027 (2) Gaylord Rd from SR-89 to SA 92015</t>
  </si>
  <si>
    <t>92SAR1-S8-034</t>
  </si>
  <si>
    <t>Parker Levee/Three Point Td</t>
  </si>
  <si>
    <t>0A502</t>
  </si>
  <si>
    <t>SA 92015 (4) Parker Levee/Three Point Rd from SA 92027 to Martin City Limits</t>
  </si>
  <si>
    <t>92SAR1-S8-035</t>
  </si>
  <si>
    <t>92SAB1-S3-008</t>
  </si>
  <si>
    <t>30SAR1-S8-013</t>
  </si>
  <si>
    <t>62S165-F3-002</t>
  </si>
  <si>
    <t>STP/HSIP-165(10)</t>
  </si>
  <si>
    <t>62S165-F8-002</t>
  </si>
  <si>
    <t>15S107-F8-002</t>
  </si>
  <si>
    <t>STP-107(30)</t>
  </si>
  <si>
    <t>42SAR1-S8-012</t>
  </si>
  <si>
    <t>Bridge over East TN R/R, Quarry Drive and Sinking Creek, LM 14.16 in Johnson City</t>
  </si>
  <si>
    <t>90I00260061</t>
  </si>
  <si>
    <t>90I026-M3-002</t>
  </si>
  <si>
    <t>18SAR1-S8-017</t>
  </si>
  <si>
    <t>04SAR1-S8-012</t>
  </si>
  <si>
    <t>04SAR1-S8-013</t>
  </si>
  <si>
    <t>04SAR1-S8-014</t>
  </si>
  <si>
    <t>59I065-F8-002</t>
  </si>
  <si>
    <t>NH-I-65-1(77)</t>
  </si>
  <si>
    <t>21SAR1-S8-016</t>
  </si>
  <si>
    <t>63S236-F3-002</t>
  </si>
  <si>
    <t>STP/HSIP-236(9)</t>
  </si>
  <si>
    <t>63S236-M3-003</t>
  </si>
  <si>
    <t>63S236-F8-002</t>
  </si>
  <si>
    <t>63S112-F3-002</t>
  </si>
  <si>
    <t>HSIP-112(42)</t>
  </si>
  <si>
    <t>63S112-M8-002</t>
  </si>
  <si>
    <t>91S013-M3-003</t>
  </si>
  <si>
    <t>STP-13(91)</t>
  </si>
  <si>
    <t>91S013-F8-002</t>
  </si>
  <si>
    <t>91S048-F8-002</t>
  </si>
  <si>
    <t>STP-48(66)</t>
  </si>
  <si>
    <t>68S048-F8-002</t>
  </si>
  <si>
    <t>STP-48(67)</t>
  </si>
  <si>
    <t>16ACOU-S1-002</t>
  </si>
  <si>
    <t>63S012-S1-002</t>
  </si>
  <si>
    <t>25S028-M1-002</t>
  </si>
  <si>
    <t>18S298-M1-002</t>
  </si>
  <si>
    <t>61S060-M1-002</t>
  </si>
  <si>
    <t>61S060-M2-002</t>
  </si>
  <si>
    <t>27AMSC-S3-002</t>
  </si>
  <si>
    <t>52SAB1-S3-010</t>
  </si>
  <si>
    <t>19S045-F8-003</t>
  </si>
  <si>
    <t>NH-45(36)</t>
  </si>
  <si>
    <t>75SVAR-F8-002</t>
  </si>
  <si>
    <t>STP-7500(31)</t>
  </si>
  <si>
    <t>33S312-F8-002</t>
  </si>
  <si>
    <t>STP-312(19)</t>
  </si>
  <si>
    <t>58S027-F3-002</t>
  </si>
  <si>
    <t>HSIP-27(55)</t>
  </si>
  <si>
    <t>CNW185, CNW185</t>
  </si>
  <si>
    <t>58S027-M8-002</t>
  </si>
  <si>
    <t>67S052-F3-002</t>
  </si>
  <si>
    <t>HSIP-52(96)</t>
  </si>
  <si>
    <t>CNW186, CNW186</t>
  </si>
  <si>
    <t>67S052-M8-002</t>
  </si>
  <si>
    <t>12SAB1-S3-006</t>
  </si>
  <si>
    <t>95I040-M3-003</t>
  </si>
  <si>
    <t>47I040-M3-003</t>
  </si>
  <si>
    <t>18S299-F8-002</t>
  </si>
  <si>
    <t>STP-299(13)</t>
  </si>
  <si>
    <t>73S299-F8-002</t>
  </si>
  <si>
    <t>STP-299(12)</t>
  </si>
  <si>
    <t>24S196-S1-002</t>
  </si>
  <si>
    <t>11I040-M3-002</t>
  </si>
  <si>
    <t>46S167-M1-002</t>
  </si>
  <si>
    <t>77SAB1-S3-004</t>
  </si>
  <si>
    <t>09ACIT-S1-002</t>
  </si>
  <si>
    <t>62S322-S1-002</t>
  </si>
  <si>
    <t>41S048-M1-002</t>
  </si>
  <si>
    <t>41S100-M1-002</t>
  </si>
  <si>
    <t>59S373-M1-002</t>
  </si>
  <si>
    <t>59S373-M1-003</t>
  </si>
  <si>
    <t>18S001-M1-002</t>
  </si>
  <si>
    <t>41S048-M1-003</t>
  </si>
  <si>
    <t>83I065-M3-003</t>
  </si>
  <si>
    <t>NH-I-65-3(134)</t>
  </si>
  <si>
    <t>83I065-F8-002</t>
  </si>
  <si>
    <t>39ACIT-S1-002</t>
  </si>
  <si>
    <t>39SAB1-S3-009</t>
  </si>
  <si>
    <t>43ER21-M3-002</t>
  </si>
  <si>
    <t>22ER21-M3-002</t>
  </si>
  <si>
    <t>41ER21-M3-002</t>
  </si>
  <si>
    <t>41ER21-M3-003</t>
  </si>
  <si>
    <t>43ER21-M3-004</t>
  </si>
  <si>
    <t>43ER21-M3-005</t>
  </si>
  <si>
    <t>43S001-M1-002</t>
  </si>
  <si>
    <t>43ER21-M3-006</t>
  </si>
  <si>
    <t>36SAB1-S3-011</t>
  </si>
  <si>
    <t>65S116-M1-002</t>
  </si>
  <si>
    <t>65S116-M2-002</t>
  </si>
  <si>
    <t>65S116-M4-002</t>
  </si>
  <si>
    <t>41ER21-M3-004</t>
  </si>
  <si>
    <t>43ER21-M3-007</t>
  </si>
  <si>
    <t>43ER21-M3-008</t>
  </si>
  <si>
    <t>24I040-S0-002</t>
  </si>
  <si>
    <t>R4BMIT-S0-002</t>
  </si>
  <si>
    <t>R4BVAR-S0-016</t>
  </si>
  <si>
    <t>R4BVAR-S1-018</t>
  </si>
  <si>
    <t>R4BVAR-S2-018</t>
  </si>
  <si>
    <t>47S162-M3-002</t>
  </si>
  <si>
    <t>15I040-S0-004</t>
  </si>
  <si>
    <t>15I040-S0-005</t>
  </si>
  <si>
    <t>15I040-S0-006</t>
  </si>
  <si>
    <t>15I040-S0-008</t>
  </si>
  <si>
    <t>15I040-S0-009</t>
  </si>
  <si>
    <t>05S334-S1-002</t>
  </si>
  <si>
    <t>62S360-M3-002</t>
  </si>
  <si>
    <t>58S027-M3-003</t>
  </si>
  <si>
    <t>48S022-S1-002</t>
  </si>
  <si>
    <t>33S029-M1-002</t>
  </si>
  <si>
    <t>57HPB1-S0-002</t>
  </si>
  <si>
    <t>55S069-F3-002</t>
  </si>
  <si>
    <t>NH/HSIP-69(105)</t>
  </si>
  <si>
    <t>55S069-F8-002</t>
  </si>
  <si>
    <t>58S002-M1-003</t>
  </si>
  <si>
    <t>43S013-M3-006</t>
  </si>
  <si>
    <t>07S090-F0-002</t>
  </si>
  <si>
    <t>BR-STP-90(8)</t>
  </si>
  <si>
    <t>07S090-F0-003</t>
  </si>
  <si>
    <t>BR-STP-90(9)</t>
  </si>
  <si>
    <t>71LPLM-F0-046</t>
  </si>
  <si>
    <t>STP-M-1146(3)</t>
  </si>
  <si>
    <t>Tottys Bend Rd</t>
  </si>
  <si>
    <t>01846</t>
  </si>
  <si>
    <t>Tottys Bend Road, Bridge over Duck River, LM 5.73 (IA)</t>
  </si>
  <si>
    <t>Project being developed under 132331.00</t>
  </si>
  <si>
    <t>41018460003</t>
  </si>
  <si>
    <t>41455-0436-04</t>
  </si>
  <si>
    <t>41HPB1-S0-002</t>
  </si>
  <si>
    <t>16S055-M3-003</t>
  </si>
  <si>
    <t>74I065-M3-003</t>
  </si>
  <si>
    <t>34S031-M1-002</t>
  </si>
  <si>
    <t>14S052-M3-004</t>
  </si>
  <si>
    <t>30ACOU-S8-002</t>
  </si>
  <si>
    <t>21S056-M3-002</t>
  </si>
  <si>
    <t>60S099-S1-002</t>
  </si>
  <si>
    <t>79I040-M3-010</t>
  </si>
  <si>
    <t>77SAB1-S3-005</t>
  </si>
  <si>
    <t>475942-S0-002</t>
  </si>
  <si>
    <t>381443-S0-002</t>
  </si>
  <si>
    <t>473789-S0-002</t>
  </si>
  <si>
    <t>38S180-S0-002</t>
  </si>
  <si>
    <t>63S238-S0-002</t>
  </si>
  <si>
    <t>54S163-S0-004</t>
  </si>
  <si>
    <t>71S135-S0-005</t>
  </si>
  <si>
    <t>22S250-S0-002</t>
  </si>
  <si>
    <t>92S190-S0-002</t>
  </si>
  <si>
    <t>93S111-M1-002</t>
  </si>
  <si>
    <t>31S108-M1-002</t>
  </si>
  <si>
    <t>44S085-M3-002</t>
  </si>
  <si>
    <t>R4S222-S1-002</t>
  </si>
  <si>
    <t>02S016-M1-004</t>
  </si>
  <si>
    <t>M23CMHQ_C05SR_ROUMARYVILLE</t>
  </si>
  <si>
    <t>05CMA1-M3-010</t>
  </si>
  <si>
    <t>SPN</t>
  </si>
  <si>
    <t>FPN</t>
  </si>
  <si>
    <t>Phase Code</t>
  </si>
  <si>
    <t>Funding Indicator</t>
  </si>
  <si>
    <t>Obligated '22</t>
  </si>
  <si>
    <t>Obligated Total</t>
  </si>
  <si>
    <t>1</t>
  </si>
  <si>
    <t>2</t>
  </si>
  <si>
    <t>3</t>
  </si>
  <si>
    <t>4</t>
  </si>
  <si>
    <t>5</t>
  </si>
  <si>
    <t>6</t>
  </si>
  <si>
    <t>7</t>
  </si>
  <si>
    <t>8</t>
  </si>
  <si>
    <r>
      <rPr>
        <b/>
        <u/>
        <sz val="14"/>
        <color theme="1"/>
        <rFont val="Calibri"/>
        <family val="2"/>
        <scheme val="minor"/>
      </rPr>
      <t>Pavement Preservation Investment:</t>
    </r>
    <r>
      <rPr>
        <sz val="14"/>
        <color theme="1"/>
        <rFont val="Calibri"/>
        <family val="2"/>
        <scheme val="minor"/>
      </rPr>
      <t xml:space="preserve">
Inflation of material costs contributed to bid prices coming in higher than estimated budget amounts.  14 preservation projects in the May 2022 letting were not obligated until June 2022 (outside of the TAMP review period of June 2021 - May 2022).  These obligation amounts will be reflected in the 2023 TAMP Consistency Determination Report.</t>
    </r>
  </si>
  <si>
    <r>
      <rPr>
        <b/>
        <u/>
        <sz val="14"/>
        <color theme="1"/>
        <rFont val="Calibri"/>
        <family val="2"/>
        <scheme val="minor"/>
      </rPr>
      <t>Pavement Rehabilitation Investment:</t>
    </r>
    <r>
      <rPr>
        <sz val="14"/>
        <color theme="1"/>
        <rFont val="Calibri"/>
        <family val="2"/>
        <scheme val="minor"/>
      </rPr>
      <t xml:space="preserve">
Inflation of material costs contributed to bid prices coming in higher than estimated budget amounts.  The deviation in budget for pavement rehabilitation is attributed to the fact that more interstate resurfacing jobs with BM2 and Hot-In-Place Recycling were executed than was originally expected.  These increases in BM2 and HIR projects were based on field evaluations using guidance defined in the Resurfacing Guidelines, as referenced in Chapter 7 of the TAMP.</t>
    </r>
  </si>
  <si>
    <r>
      <rPr>
        <b/>
        <u/>
        <sz val="14"/>
        <color theme="1"/>
        <rFont val="Calibri"/>
        <family val="2"/>
        <scheme val="minor"/>
      </rPr>
      <t>Pavement Construction &amp; Reconstruction Investment:</t>
    </r>
    <r>
      <rPr>
        <sz val="14"/>
        <color theme="1"/>
        <rFont val="Calibri"/>
        <family val="2"/>
        <scheme val="minor"/>
      </rPr>
      <t xml:space="preserve">
Inflation of material costs contributed to bid prices coming in higher than estimated budget amounts.  All widening, realignment, and new alignment projects with bridge work included in them have been attributed to the pavement asset with exception of those projects where the bridge items could be identified in the bid tabs, as mentioned in footnote #3.  The project to overhaul the PPRM system, which would have allowed for improved processes for assigning budgets for construction and reconstruction projects, has been postponed by the TDOT Information Technology Division and Executive Leadership.  The PPRM process, or Program, Project &amp; Resource Management System, will be replaced with the Project Delivery Network (PDN). The PDN is tentatively scheduled to launch in April 2023; between now and then several transitional projects will utilize the PDN.</t>
    </r>
  </si>
  <si>
    <t>completed in Table D-1</t>
  </si>
  <si>
    <r>
      <rPr>
        <b/>
        <u/>
        <sz val="14"/>
        <color theme="1"/>
        <rFont val="Calibri"/>
        <family val="2"/>
        <scheme val="minor"/>
      </rPr>
      <t>Bridge Construction &amp; Reconstruction Budget:</t>
    </r>
    <r>
      <rPr>
        <sz val="14"/>
        <color theme="1"/>
        <rFont val="Calibri"/>
        <family val="2"/>
        <scheme val="minor"/>
      </rPr>
      <t xml:space="preserve">
Determining the portion of the budget for Reconstruction and Construction projects that contribute to pavement and bridge condition continues to be a challenge.  Because TDOT's budget process has never attempted to split construction and reconstruction budget amounts in the past and because the PPRM system does not contain enough granularity in the budget data to produce these splits for both budget amounts, the Reconstruction and Construction budgets for bridges are combined in Table D-1.  Actual investment amounts are able to be split by TDOT into construction and reconstruction on each individual project using newly added Attribute fields in PPRM for TAMP Asset Type and TAMP FHWA Work Type for those allotments, but these values are being combined into a single amount before being compared back to the combined budget amount for Reconstruction and Construction for both pavement and bridge assets.  The TAMP Budget amount of $89.7M for Bridge Reconstruction and Construction was determined in the 2019 TAMP by only considering projects which were exclusively for bridge replacement and excluded bridge replacements that were part of a larger widening project or realignment project, as there was not a convenient way to determine the portion of the project cost to attribute to the bridge asset without doing a very detailed bid item level analysis.  Therefore, TDOT elected to assign 100% of the budget amounts to the pavement asset for the TAMP Budget under Reconstruction and Construction work type.  This is part of the reason that the deviation between the TAMP Budget and Actual Investment amounts for Pavement and Bridge Reconstruction and Construction are so large (see footnote #3 for the rest of the explanation).</t>
    </r>
  </si>
  <si>
    <r>
      <rPr>
        <b/>
        <u/>
        <sz val="14"/>
        <color theme="1"/>
        <rFont val="Calibri"/>
        <family val="2"/>
        <scheme val="minor"/>
      </rPr>
      <t>Bridge Rehabilitation Budget:</t>
    </r>
    <r>
      <rPr>
        <sz val="14"/>
        <color theme="1"/>
        <rFont val="Calibri"/>
        <family val="2"/>
        <scheme val="minor"/>
      </rPr>
      <t xml:space="preserve">
</t>
    </r>
    <r>
      <rPr>
        <sz val="14"/>
        <rFont val="Calibri"/>
        <family val="2"/>
        <scheme val="minor"/>
      </rPr>
      <t>The deviation for Bridge Rehabilitation budget was due to additional money received from administrative savings and excess revenue which was added on Oct 7, 2021. </t>
    </r>
    <r>
      <rPr>
        <sz val="14"/>
        <color theme="1"/>
        <rFont val="Calibri"/>
        <family val="2"/>
        <scheme val="minor"/>
      </rPr>
      <t> The Structures Division used these additional funds to execute rehabilitation projects on bridges which were not originally anticipated when the budget was prepared.  Additionally, unused funds from the previous fiscal year were rolled to fiscal year 2022 and an emergency repair of the Hernando DeSoto bridge over the Mississippi River was required due to a damaged fracture critical structural member found during a routine inspection.</t>
    </r>
  </si>
  <si>
    <r>
      <rPr>
        <b/>
        <u/>
        <sz val="14"/>
        <color theme="1"/>
        <rFont val="Calibri"/>
        <family val="2"/>
        <scheme val="minor"/>
      </rPr>
      <t>Bridge Construction &amp; Reconstruction Invesment:</t>
    </r>
    <r>
      <rPr>
        <sz val="14"/>
        <color theme="1"/>
        <rFont val="Calibri"/>
        <family val="2"/>
        <scheme val="minor"/>
      </rPr>
      <t xml:space="preserve">
TDOT has included the actual investment obligation amounts for Reconstruction and Construction projects which were not specifically identified as a bridge project in PPRM (widening, 
realignment, new alignment, etc.) in the Pavement Reconstruction &amp; Construction Actual Investment amount; however, the TDOT Structures Division was able to review bid tabs for 
projects between June 1, 2021 and May 30, 2022 and found 7 reconstruction projects totalling $114M where bridge costs could be separated out from the rest of the project cost. Bridge Construction &amp; Reconstruction project costs were separated from the Pavement Construction &amp; Reconstruction project costs this year by adding additional rows to the TAMP Data tab for the bridge obligation amounts and deducting the bridge cost amounts from the pavement rows.  This allowed for the proper amounts for pavement and bridge to be reflected in the summary table more easily.  In 2021, this was done by manually deducting these bridge investment amounts shown on the bid tabs from the pavement construction and reconstruction total investment amount .  This year we enhanced our data pull from PPRM to allow for these details to be broken out in the spreadsheet for each individual project.  Deviation from the budget is due to the timing of allotment transactions for projects in the May 2022 letting not being executed until June 2022 (which is outside of the TAMP review period of June 2021 - May 2022) and due to the unplanned replacement or repair of 3 bridges (two over Hurricane Creek and one over Trace Creek), which were structurally damaged by the August 2021 Waverly Flooding.  August 2021 Waverly Flooding bridge replacements and repairs total $6.5M and have been funded with Advanced Construction funds which are anticipated to be converted to Emergency Relief (ER) funding once federal funding is approved and made available by FHWA.  There are also obligations for projects which were let in prior years which required additional obligation amounts to be added in the current year for various reasons which were anticipated and for preliminary engineering and right-of-way obligations on projects which are planned for future lettings.  All of these are reasons for the significant deviation from the Reconstruction &amp; Construction budget amount.</t>
    </r>
  </si>
  <si>
    <r>
      <rPr>
        <b/>
        <u/>
        <sz val="14"/>
        <color theme="1"/>
        <rFont val="Calibri"/>
        <family val="2"/>
        <scheme val="minor"/>
      </rPr>
      <t>Pavement Preservation Budget:</t>
    </r>
    <r>
      <rPr>
        <sz val="14"/>
        <color theme="1"/>
        <rFont val="Calibri"/>
        <family val="2"/>
        <scheme val="minor"/>
      </rPr>
      <t xml:space="preserve">
After observing that pavement condition measures were not trending in the desired direction, additional funding was allocated for pavement preservation beyond the 2019 TAMP budget projection for FY 2022.  The FY2022 increase in resurfacing funding was based on an analysis in the Pavement Management System and remaining service life calculations submitted to TDOT's Chief Engineer, in accordance with Chapter 7 of the TAMP.  The 2022 resurfacing budget increase was in an effort to achieve TDOT's State of Good Repair targets.</t>
    </r>
  </si>
  <si>
    <r>
      <t xml:space="preserve"> </t>
    </r>
    <r>
      <rPr>
        <b/>
        <u/>
        <sz val="14"/>
        <color theme="1"/>
        <rFont val="Calibri"/>
        <family val="2"/>
        <scheme val="minor"/>
      </rPr>
      <t xml:space="preserve">Pavement Rehabilitation Budget:
</t>
    </r>
    <r>
      <rPr>
        <sz val="14"/>
        <color theme="1"/>
        <rFont val="Calibri"/>
        <family val="2"/>
        <scheme val="minor"/>
      </rPr>
      <t>The 2022 resurfacing budget was increased in order to address pavement condition deficiencies and in an effor to achieve State of Good Repair targets.  An additional $39.4M in concrete rehabilitation projects were added to the program after establishment of the budget to address concrete pavement sections which were in poor condition.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</si>
</sst>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000000.00"/>
    <numFmt numFmtId="165" formatCode="_([$$-409]* #,##0.00_);_([$$-409]* \(#,##0.00\);_([$$-409]* &quot;-&quot;??_);_(@_)"/>
    <numFmt numFmtId="166" formatCode="_([$$-409]* #,##0_);_([$$-409]* \(#,##0\);_([$$-409]* &quot;-&quot;??_);_(@_)"/>
    <numFmt numFmtId="167" formatCode="_(&quot;$&quot;* #,##0_);_(&quot;$&quot;* \(#,##0\);_(&quot;$&quot;* &quot;-&quot;??_);_(@_)"/>
    <numFmt numFmtId="168" formatCode="#,##0.0_);\(#,##0.0\)"/>
    <numFmt numFmtId="169" formatCode="#,##0.0"/>
    <numFmt numFmtId="170" formatCode="_(* #,##0_);_(* \(#,##0\);_(* &quot;-&quot;??_);_(@_)"/>
    <numFmt numFmtId="171" formatCode="0.000"/>
  </numFmts>
  <fonts count="41" x14ac:knownFonts="1">
    <font>
      <sz val="11"/>
      <color indexed="8"/>
      <name val="Calibri"/>
      <family val="2"/>
      <scheme val="minor"/>
    </font>
    <font>
      <sz val="11"/>
      <color theme="1"/>
      <name val="Calibri"/>
      <family val="2"/>
      <scheme val="minor"/>
    </font>
    <font>
      <sz val="11"/>
      <color theme="1"/>
      <name val="Calibri"/>
      <family val="2"/>
      <scheme val="minor"/>
    </font>
    <font>
      <sz val="12"/>
      <color indexed="8"/>
      <name val="Open Sans"/>
      <family val="2"/>
    </font>
    <font>
      <sz val="12"/>
      <name val="Open Sans"/>
      <family val="2"/>
    </font>
    <font>
      <b/>
      <sz val="12"/>
      <color indexed="8"/>
      <name val="Open Sans"/>
      <family val="2"/>
    </font>
    <font>
      <sz val="11"/>
      <color rgb="FF9C0006"/>
      <name val="Calibri"/>
      <family val="2"/>
      <scheme val="minor"/>
    </font>
    <font>
      <sz val="11"/>
      <color indexed="8"/>
      <name val="Calibri"/>
      <family val="2"/>
      <scheme val="minor"/>
    </font>
    <font>
      <sz val="8"/>
      <name val="Calibri"/>
      <family val="2"/>
      <scheme val="minor"/>
    </font>
    <font>
      <sz val="11"/>
      <color theme="0" tint="-0.34998626667073579"/>
      <name val="Calibri"/>
      <family val="2"/>
      <scheme val="minor"/>
    </font>
    <font>
      <sz val="11"/>
      <color rgb="FF006100"/>
      <name val="Calibri"/>
      <family val="2"/>
      <scheme val="minor"/>
    </font>
    <font>
      <b/>
      <sz val="11"/>
      <color indexed="8"/>
      <name val="Calibri"/>
      <family val="2"/>
      <scheme val="minor"/>
    </font>
    <font>
      <b/>
      <sz val="14"/>
      <color theme="0"/>
      <name val="Calibri"/>
      <family val="2"/>
      <scheme val="minor"/>
    </font>
    <font>
      <b/>
      <sz val="16"/>
      <color theme="0"/>
      <name val="Calibri"/>
      <family val="2"/>
      <scheme val="minor"/>
    </font>
    <font>
      <b/>
      <sz val="12"/>
      <color theme="0"/>
      <name val="Calibri"/>
      <family val="2"/>
      <scheme val="minor"/>
    </font>
    <font>
      <b/>
      <sz val="12"/>
      <name val="Calibri"/>
      <family val="2"/>
      <scheme val="minor"/>
    </font>
    <font>
      <sz val="12"/>
      <color theme="1"/>
      <name val="Calibri"/>
      <family val="2"/>
      <scheme val="minor"/>
    </font>
    <font>
      <sz val="12"/>
      <name val="Calibri"/>
      <family val="2"/>
      <scheme val="minor"/>
    </font>
    <font>
      <b/>
      <i/>
      <sz val="12"/>
      <color theme="0"/>
      <name val="Calibri"/>
      <family val="2"/>
      <scheme val="minor"/>
    </font>
    <font>
      <sz val="12"/>
      <color theme="0"/>
      <name val="Calibri"/>
      <family val="2"/>
      <scheme val="minor"/>
    </font>
    <font>
      <b/>
      <sz val="14"/>
      <color theme="1"/>
      <name val="Calibri"/>
      <family val="2"/>
      <scheme val="minor"/>
    </font>
    <font>
      <b/>
      <u/>
      <sz val="14"/>
      <color theme="1"/>
      <name val="Calibri"/>
      <family val="2"/>
      <scheme val="minor"/>
    </font>
    <font>
      <b/>
      <i/>
      <sz val="14"/>
      <color theme="1"/>
      <name val="Calibri"/>
      <family val="2"/>
      <scheme val="minor"/>
    </font>
    <font>
      <sz val="14"/>
      <color theme="1"/>
      <name val="Calibri"/>
      <family val="2"/>
      <scheme val="minor"/>
    </font>
    <font>
      <b/>
      <sz val="9"/>
      <color indexed="81"/>
      <name val="Tahoma"/>
      <family val="2"/>
    </font>
    <font>
      <sz val="9"/>
      <color indexed="81"/>
      <name val="Tahoma"/>
      <family val="2"/>
    </font>
    <font>
      <b/>
      <i/>
      <sz val="11"/>
      <color rgb="FFFF0000"/>
      <name val="Calibri"/>
      <family val="2"/>
      <scheme val="minor"/>
    </font>
    <font>
      <sz val="12"/>
      <color rgb="FF9C0006"/>
      <name val="Open Sans"/>
      <family val="2"/>
    </font>
    <font>
      <sz val="12"/>
      <color rgb="FF006100"/>
      <name val="Open Sans"/>
      <family val="2"/>
    </font>
    <font>
      <sz val="11"/>
      <color rgb="FF006100"/>
      <name val="Open Sans"/>
      <family val="2"/>
    </font>
    <font>
      <sz val="11"/>
      <color rgb="FFA6A6A6"/>
      <name val="Calibri"/>
      <family val="2"/>
      <scheme val="minor"/>
    </font>
    <font>
      <sz val="11"/>
      <color rgb="FF000000"/>
      <name val="Calibri"/>
      <family val="2"/>
      <scheme val="minor"/>
    </font>
    <font>
      <sz val="11"/>
      <color rgb="FF808080"/>
      <name val="Calibri"/>
      <family val="2"/>
      <scheme val="minor"/>
    </font>
    <font>
      <sz val="12"/>
      <color indexed="8"/>
      <name val="Open Sans"/>
    </font>
    <font>
      <sz val="12"/>
      <name val="Open Sans"/>
    </font>
    <font>
      <sz val="11"/>
      <color rgb="FF006100"/>
      <name val="Open Sans"/>
    </font>
    <font>
      <b/>
      <sz val="12"/>
      <color indexed="8"/>
      <name val="Open Sans"/>
    </font>
    <font>
      <sz val="11"/>
      <name val="Calibri"/>
      <family val="2"/>
      <scheme val="minor"/>
    </font>
    <font>
      <sz val="11"/>
      <name val="Open Sans"/>
      <family val="2"/>
    </font>
    <font>
      <sz val="11"/>
      <name val="Open Sans"/>
    </font>
    <font>
      <sz val="14"/>
      <name val="Calibri"/>
      <family val="2"/>
      <scheme val="minor"/>
    </font>
  </fonts>
  <fills count="16">
    <fill>
      <patternFill patternType="none"/>
    </fill>
    <fill>
      <patternFill patternType="gray125"/>
    </fill>
    <fill>
      <patternFill patternType="solid">
        <fgColor rgb="FFFFC7CE"/>
      </patternFill>
    </fill>
    <fill>
      <patternFill patternType="solid">
        <fgColor rgb="FFC6EFCE"/>
      </patternFill>
    </fill>
    <fill>
      <patternFill patternType="solid">
        <fgColor rgb="FFFCE4D6"/>
        <bgColor indexed="64"/>
      </patternFill>
    </fill>
    <fill>
      <patternFill patternType="solid">
        <fgColor rgb="FFB4C6E7"/>
        <bgColor indexed="64"/>
      </patternFill>
    </fill>
    <fill>
      <patternFill patternType="solid">
        <fgColor rgb="FFE2EFDA"/>
        <bgColor indexed="64"/>
      </patternFill>
    </fill>
    <fill>
      <patternFill patternType="solid">
        <fgColor rgb="FFFFF2CC"/>
        <bgColor indexed="64"/>
      </patternFill>
    </fill>
    <fill>
      <patternFill patternType="solid">
        <fgColor rgb="FFFAC0C0"/>
        <bgColor indexed="64"/>
      </patternFill>
    </fill>
    <fill>
      <patternFill patternType="solid">
        <fgColor theme="1"/>
        <bgColor indexed="64"/>
      </patternFill>
    </fill>
    <fill>
      <patternFill patternType="solid">
        <fgColor theme="4"/>
        <bgColor indexed="64"/>
      </patternFill>
    </fill>
    <fill>
      <patternFill patternType="solid">
        <fgColor theme="7"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3399"/>
        <bgColor indexed="64"/>
      </patternFill>
    </fill>
  </fills>
  <borders count="7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rgb="FF000000"/>
      </bottom>
      <diagonal/>
    </border>
    <border>
      <left style="medium">
        <color indexed="64"/>
      </left>
      <right style="medium">
        <color indexed="64"/>
      </right>
      <top/>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right style="thick">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ck">
        <color indexed="64"/>
      </right>
      <top style="thin">
        <color indexed="64"/>
      </top>
      <bottom/>
      <diagonal/>
    </border>
    <border>
      <left style="medium">
        <color indexed="64"/>
      </left>
      <right style="thick">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ck">
        <color indexed="64"/>
      </right>
      <top style="thin">
        <color indexed="64"/>
      </top>
      <bottom style="double">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style="thin">
        <color theme="0"/>
      </bottom>
      <diagonal/>
    </border>
    <border>
      <left/>
      <right/>
      <top style="thin">
        <color theme="0" tint="-0.24994659260841701"/>
      </top>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bottom/>
      <diagonal/>
    </border>
    <border>
      <left/>
      <right/>
      <top style="thin">
        <color theme="4" tint="0.79998168889431442"/>
      </top>
      <bottom style="thin">
        <color theme="4" tint="0.79998168889431442"/>
      </bottom>
      <diagonal/>
    </border>
    <border>
      <left/>
      <right style="medium">
        <color indexed="64"/>
      </right>
      <top style="medium">
        <color indexed="64"/>
      </top>
      <bottom style="thin">
        <color indexed="64"/>
      </bottom>
      <diagonal/>
    </border>
    <border>
      <left/>
      <right style="medium">
        <color indexed="64"/>
      </right>
      <top style="thin">
        <color indexed="64"/>
      </top>
      <bottom style="double">
        <color indexed="64"/>
      </bottom>
      <diagonal/>
    </border>
    <border>
      <left/>
      <right style="medium">
        <color indexed="64"/>
      </right>
      <top/>
      <bottom style="medium">
        <color indexed="64"/>
      </bottom>
      <diagonal/>
    </border>
  </borders>
  <cellStyleXfs count="6">
    <xf numFmtId="0" fontId="0" fillId="0" borderId="0"/>
    <xf numFmtId="0" fontId="6" fillId="2" borderId="0" applyNumberFormat="0" applyBorder="0" applyAlignment="0" applyProtection="0"/>
    <xf numFmtId="44" fontId="7" fillId="0" borderId="0" applyFont="0" applyFill="0" applyBorder="0" applyAlignment="0" applyProtection="0"/>
    <xf numFmtId="0" fontId="10" fillId="3" borderId="0" applyNumberFormat="0" applyBorder="0" applyAlignment="0" applyProtection="0"/>
    <xf numFmtId="0" fontId="2" fillId="0" borderId="0"/>
    <xf numFmtId="43" fontId="2" fillId="0" borderId="0" applyFont="0" applyFill="0" applyBorder="0" applyAlignment="0" applyProtection="0"/>
  </cellStyleXfs>
  <cellXfs count="279">
    <xf numFmtId="0" fontId="0" fillId="0" borderId="0" xfId="0"/>
    <xf numFmtId="0" fontId="3" fillId="0" borderId="0" xfId="0" applyFont="1" applyAlignment="1">
      <alignment vertical="top"/>
    </xf>
    <xf numFmtId="0" fontId="5" fillId="0" borderId="0" xfId="0" applyFont="1" applyAlignment="1">
      <alignment horizontal="center" wrapText="1"/>
    </xf>
    <xf numFmtId="0" fontId="3" fillId="0" borderId="0" xfId="0" applyFont="1" applyAlignment="1">
      <alignment horizontal="center" vertical="top"/>
    </xf>
    <xf numFmtId="14" fontId="3" fillId="0" borderId="0" xfId="0" applyNumberFormat="1" applyFont="1" applyAlignment="1">
      <alignment horizontal="center" vertical="top"/>
    </xf>
    <xf numFmtId="0" fontId="3" fillId="0" borderId="0" xfId="0" applyFont="1" applyAlignment="1">
      <alignment vertical="top" wrapText="1"/>
    </xf>
    <xf numFmtId="2" fontId="3" fillId="0" borderId="0" xfId="0" applyNumberFormat="1" applyFont="1" applyAlignment="1">
      <alignment horizontal="right" vertical="top" indent="1"/>
    </xf>
    <xf numFmtId="44" fontId="3" fillId="0" borderId="0" xfId="0" applyNumberFormat="1" applyFont="1" applyAlignment="1">
      <alignment vertical="top"/>
    </xf>
    <xf numFmtId="0" fontId="4" fillId="0" borderId="1" xfId="0" applyFont="1" applyBorder="1" applyAlignment="1">
      <alignment horizontal="center" vertical="top"/>
    </xf>
    <xf numFmtId="0" fontId="3" fillId="0" borderId="1" xfId="0" applyFont="1" applyBorder="1" applyAlignment="1">
      <alignment vertical="top"/>
    </xf>
    <xf numFmtId="14" fontId="3" fillId="0" borderId="1" xfId="0" applyNumberFormat="1" applyFont="1" applyBorder="1" applyAlignment="1">
      <alignment horizontal="center" vertical="top"/>
    </xf>
    <xf numFmtId="0" fontId="3" fillId="0" borderId="1" xfId="0" applyFont="1" applyBorder="1" applyAlignment="1">
      <alignment vertical="top" wrapText="1"/>
    </xf>
    <xf numFmtId="0" fontId="3" fillId="0" borderId="1" xfId="0" applyFont="1" applyBorder="1" applyAlignment="1">
      <alignment horizontal="center" vertical="top"/>
    </xf>
    <xf numFmtId="2" fontId="4" fillId="0" borderId="1" xfId="0" applyNumberFormat="1" applyFont="1" applyBorder="1" applyAlignment="1">
      <alignment horizontal="right" vertical="top" indent="1"/>
    </xf>
    <xf numFmtId="44" fontId="4" fillId="0" borderId="1" xfId="0" applyNumberFormat="1" applyFont="1" applyBorder="1" applyAlignment="1">
      <alignment horizontal="right" vertical="top"/>
    </xf>
    <xf numFmtId="2" fontId="3" fillId="0" borderId="1" xfId="0" applyNumberFormat="1" applyFont="1" applyBorder="1" applyAlignment="1">
      <alignment horizontal="right" vertical="top" indent="1"/>
    </xf>
    <xf numFmtId="0" fontId="3" fillId="0" borderId="3" xfId="0" applyFont="1" applyBorder="1" applyAlignment="1">
      <alignment vertical="top" wrapText="1"/>
    </xf>
    <xf numFmtId="0" fontId="5" fillId="0" borderId="5" xfId="0" applyFont="1" applyBorder="1" applyAlignment="1">
      <alignment horizontal="center" wrapText="1"/>
    </xf>
    <xf numFmtId="14" fontId="5" fillId="0" borderId="5" xfId="0" applyNumberFormat="1" applyFont="1" applyBorder="1" applyAlignment="1">
      <alignment horizontal="center" wrapText="1"/>
    </xf>
    <xf numFmtId="0" fontId="5" fillId="0" borderId="5" xfId="0" applyFont="1" applyBorder="1" applyAlignment="1">
      <alignment horizontal="left" wrapText="1"/>
    </xf>
    <xf numFmtId="2" fontId="5" fillId="0" borderId="5" xfId="0" applyNumberFormat="1" applyFont="1" applyBorder="1" applyAlignment="1">
      <alignment horizontal="right" wrapText="1" indent="1"/>
    </xf>
    <xf numFmtId="44" fontId="5" fillId="0" borderId="5" xfId="0" applyNumberFormat="1" applyFont="1" applyBorder="1" applyAlignment="1">
      <alignment horizontal="center" wrapText="1"/>
    </xf>
    <xf numFmtId="0" fontId="5" fillId="0" borderId="6" xfId="0" applyFont="1" applyBorder="1" applyAlignment="1">
      <alignment horizontal="center" wrapText="1"/>
    </xf>
    <xf numFmtId="0" fontId="4" fillId="0" borderId="8" xfId="0" applyFont="1" applyBorder="1" applyAlignment="1">
      <alignment horizontal="center" vertical="top"/>
    </xf>
    <xf numFmtId="0" fontId="3" fillId="0" borderId="8" xfId="0" applyFont="1" applyBorder="1" applyAlignment="1">
      <alignment vertical="top"/>
    </xf>
    <xf numFmtId="14" fontId="3" fillId="0" borderId="8" xfId="0" applyNumberFormat="1" applyFont="1" applyBorder="1" applyAlignment="1">
      <alignment horizontal="center" vertical="top"/>
    </xf>
    <xf numFmtId="0" fontId="3" fillId="0" borderId="8" xfId="0" applyFont="1" applyBorder="1" applyAlignment="1">
      <alignment vertical="top" wrapText="1"/>
    </xf>
    <xf numFmtId="0" fontId="3" fillId="0" borderId="8" xfId="0" applyFont="1" applyBorder="1" applyAlignment="1">
      <alignment horizontal="center" vertical="top"/>
    </xf>
    <xf numFmtId="2" fontId="4" fillId="0" borderId="8" xfId="0" applyNumberFormat="1" applyFont="1" applyBorder="1" applyAlignment="1">
      <alignment horizontal="right" vertical="top" indent="1"/>
    </xf>
    <xf numFmtId="44" fontId="4" fillId="0" borderId="8" xfId="0" applyNumberFormat="1" applyFont="1" applyBorder="1" applyAlignment="1">
      <alignment horizontal="right" vertical="top"/>
    </xf>
    <xf numFmtId="0" fontId="3" fillId="0" borderId="9" xfId="0" applyFont="1" applyBorder="1" applyAlignment="1">
      <alignment vertical="top" wrapText="1"/>
    </xf>
    <xf numFmtId="0" fontId="0" fillId="0" borderId="0" xfId="0" pivotButton="1"/>
    <xf numFmtId="0" fontId="0" fillId="0" borderId="0" xfId="0" applyAlignment="1">
      <alignment horizontal="left"/>
    </xf>
    <xf numFmtId="44" fontId="0" fillId="0" borderId="0" xfId="0" applyNumberFormat="1"/>
    <xf numFmtId="0" fontId="0" fillId="0" borderId="0" xfId="0" applyAlignment="1">
      <alignment horizontal="left" indent="1"/>
    </xf>
    <xf numFmtId="44" fontId="9" fillId="0" borderId="0" xfId="0" applyNumberFormat="1" applyFont="1"/>
    <xf numFmtId="0" fontId="0" fillId="4" borderId="0" xfId="0" applyFill="1"/>
    <xf numFmtId="0" fontId="0" fillId="0" borderId="0" xfId="0" applyFill="1"/>
    <xf numFmtId="0" fontId="10" fillId="3" borderId="1" xfId="3" applyBorder="1" applyAlignment="1">
      <alignment vertical="top"/>
    </xf>
    <xf numFmtId="0" fontId="11" fillId="5" borderId="0" xfId="0" applyFont="1" applyFill="1"/>
    <xf numFmtId="0" fontId="0" fillId="5" borderId="0" xfId="0" applyFill="1"/>
    <xf numFmtId="165" fontId="11" fillId="5" borderId="0" xfId="0" applyNumberFormat="1" applyFont="1" applyFill="1"/>
    <xf numFmtId="0" fontId="0" fillId="0" borderId="10" xfId="0" applyBorder="1"/>
    <xf numFmtId="166" fontId="0" fillId="0" borderId="10" xfId="0" applyNumberFormat="1" applyBorder="1"/>
    <xf numFmtId="165" fontId="0" fillId="0" borderId="10" xfId="0" applyNumberFormat="1" applyBorder="1"/>
    <xf numFmtId="9" fontId="0" fillId="7" borderId="10" xfId="0" applyNumberFormat="1" applyFill="1" applyBorder="1"/>
    <xf numFmtId="167" fontId="0" fillId="0" borderId="10" xfId="0" applyNumberFormat="1" applyBorder="1"/>
    <xf numFmtId="9" fontId="0" fillId="6" borderId="10" xfId="0" applyNumberFormat="1" applyFill="1" applyBorder="1"/>
    <xf numFmtId="9" fontId="0" fillId="8" borderId="10" xfId="0" applyNumberFormat="1" applyFill="1"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5" borderId="17" xfId="0" applyFill="1" applyBorder="1"/>
    <xf numFmtId="166" fontId="0" fillId="0" borderId="18" xfId="0" applyNumberFormat="1" applyBorder="1"/>
    <xf numFmtId="166" fontId="0" fillId="0" borderId="19" xfId="0" applyNumberFormat="1" applyBorder="1"/>
    <xf numFmtId="0" fontId="0" fillId="0" borderId="0" xfId="0" applyAlignment="1">
      <alignment wrapText="1"/>
    </xf>
    <xf numFmtId="0" fontId="2" fillId="9" borderId="0" xfId="4" applyFill="1" applyAlignment="1">
      <alignment wrapText="1"/>
    </xf>
    <xf numFmtId="0" fontId="2" fillId="0" borderId="0" xfId="4" applyAlignment="1">
      <alignment wrapText="1"/>
    </xf>
    <xf numFmtId="0" fontId="12" fillId="10" borderId="21" xfId="4" applyFont="1" applyFill="1" applyBorder="1" applyAlignment="1">
      <alignment horizontal="center" vertical="center" wrapText="1"/>
    </xf>
    <xf numFmtId="0" fontId="12" fillId="9" borderId="22" xfId="4" applyFont="1" applyFill="1" applyBorder="1" applyAlignment="1">
      <alignment wrapText="1"/>
    </xf>
    <xf numFmtId="0" fontId="13" fillId="9" borderId="25" xfId="4" applyFont="1" applyFill="1" applyBorder="1" applyAlignment="1">
      <alignment horizontal="center" vertical="center" textRotation="90" wrapText="1"/>
    </xf>
    <xf numFmtId="0" fontId="12" fillId="9" borderId="26" xfId="4" applyFont="1" applyFill="1" applyBorder="1" applyAlignment="1">
      <alignment wrapText="1"/>
    </xf>
    <xf numFmtId="0" fontId="13" fillId="9" borderId="0" xfId="4" applyFont="1" applyFill="1" applyAlignment="1">
      <alignment horizontal="center" vertical="center" textRotation="90" wrapText="1"/>
    </xf>
    <xf numFmtId="0" fontId="14" fillId="9" borderId="31" xfId="4" applyFont="1" applyFill="1" applyBorder="1" applyAlignment="1">
      <alignment horizontal="center" vertical="center" wrapText="1"/>
    </xf>
    <xf numFmtId="0" fontId="14" fillId="10" borderId="32" xfId="4" applyFont="1" applyFill="1" applyBorder="1" applyAlignment="1">
      <alignment horizontal="center" vertical="center" wrapText="1"/>
    </xf>
    <xf numFmtId="0" fontId="14" fillId="10" borderId="33" xfId="4" applyFont="1" applyFill="1" applyBorder="1" applyAlignment="1">
      <alignment horizontal="center" vertical="center" wrapText="1"/>
    </xf>
    <xf numFmtId="0" fontId="15" fillId="11" borderId="34" xfId="4" applyFont="1" applyFill="1" applyBorder="1" applyAlignment="1">
      <alignment horizontal="center" vertical="center" wrapText="1"/>
    </xf>
    <xf numFmtId="0" fontId="14" fillId="12" borderId="35" xfId="4" applyFont="1" applyFill="1" applyBorder="1" applyAlignment="1">
      <alignment horizontal="center" vertical="center" textRotation="90" wrapText="1"/>
    </xf>
    <xf numFmtId="0" fontId="14" fillId="10" borderId="36" xfId="4" applyFont="1" applyFill="1" applyBorder="1" applyAlignment="1">
      <alignment horizontal="center" vertical="center" wrapText="1"/>
    </xf>
    <xf numFmtId="0" fontId="14" fillId="10" borderId="37" xfId="4" applyFont="1" applyFill="1" applyBorder="1" applyAlignment="1">
      <alignment horizontal="center" vertical="center" wrapText="1"/>
    </xf>
    <xf numFmtId="0" fontId="14" fillId="10" borderId="38" xfId="4" applyFont="1" applyFill="1" applyBorder="1" applyAlignment="1">
      <alignment horizontal="center" vertical="center" wrapText="1"/>
    </xf>
    <xf numFmtId="0" fontId="13" fillId="9" borderId="24" xfId="4" applyFont="1" applyFill="1" applyBorder="1" applyAlignment="1">
      <alignment horizontal="center" vertical="center" textRotation="90" wrapText="1"/>
    </xf>
    <xf numFmtId="0" fontId="15" fillId="11" borderId="35" xfId="4" applyFont="1" applyFill="1" applyBorder="1" applyAlignment="1">
      <alignment horizontal="center" vertical="center" wrapText="1"/>
    </xf>
    <xf numFmtId="0" fontId="14" fillId="12" borderId="21" xfId="4" applyFont="1" applyFill="1" applyBorder="1" applyAlignment="1">
      <alignment horizontal="center" vertical="center" textRotation="90" wrapText="1"/>
    </xf>
    <xf numFmtId="0" fontId="16" fillId="9" borderId="40" xfId="4" applyFont="1" applyFill="1" applyBorder="1" applyAlignment="1">
      <alignment horizontal="left" wrapText="1"/>
    </xf>
    <xf numFmtId="168" fontId="16" fillId="0" borderId="41" xfId="5" applyNumberFormat="1" applyFont="1" applyBorder="1" applyAlignment="1">
      <alignment horizontal="center" vertical="center" wrapText="1"/>
    </xf>
    <xf numFmtId="168" fontId="16" fillId="0" borderId="4" xfId="5" applyNumberFormat="1" applyFont="1" applyBorder="1" applyAlignment="1">
      <alignment horizontal="center" vertical="center" wrapText="1"/>
    </xf>
    <xf numFmtId="49" fontId="18" fillId="12" borderId="42" xfId="5" applyNumberFormat="1" applyFont="1" applyFill="1" applyBorder="1" applyAlignment="1">
      <alignment horizontal="center" vertical="center" wrapText="1"/>
    </xf>
    <xf numFmtId="168" fontId="17" fillId="9" borderId="43" xfId="5" applyNumberFormat="1" applyFont="1" applyFill="1" applyBorder="1" applyAlignment="1">
      <alignment horizontal="center" vertical="center" wrapText="1"/>
    </xf>
    <xf numFmtId="49" fontId="18" fillId="12" borderId="44" xfId="5" applyNumberFormat="1" applyFont="1" applyFill="1" applyBorder="1" applyAlignment="1">
      <alignment horizontal="center" vertical="center" wrapText="1"/>
    </xf>
    <xf numFmtId="0" fontId="16" fillId="13" borderId="45" xfId="4" applyFont="1" applyFill="1" applyBorder="1" applyAlignment="1">
      <alignment horizontal="left" wrapText="1"/>
    </xf>
    <xf numFmtId="0" fontId="16" fillId="9" borderId="46" xfId="4" applyFont="1" applyFill="1" applyBorder="1" applyAlignment="1">
      <alignment horizontal="left" wrapText="1"/>
    </xf>
    <xf numFmtId="168" fontId="16" fillId="13" borderId="47" xfId="5" applyNumberFormat="1" applyFont="1" applyFill="1" applyBorder="1" applyAlignment="1">
      <alignment horizontal="center" vertical="center" wrapText="1"/>
    </xf>
    <xf numFmtId="168" fontId="16" fillId="13" borderId="1" xfId="5" applyNumberFormat="1" applyFont="1" applyFill="1" applyBorder="1" applyAlignment="1">
      <alignment horizontal="center" vertical="center" wrapText="1"/>
    </xf>
    <xf numFmtId="49" fontId="18" fillId="12" borderId="48" xfId="5" applyNumberFormat="1" applyFont="1" applyFill="1" applyBorder="1" applyAlignment="1">
      <alignment horizontal="center" vertical="center" wrapText="1"/>
    </xf>
    <xf numFmtId="168" fontId="16" fillId="13" borderId="2" xfId="5" applyNumberFormat="1" applyFont="1" applyFill="1" applyBorder="1" applyAlignment="1">
      <alignment horizontal="center" vertical="center" wrapText="1"/>
    </xf>
    <xf numFmtId="168" fontId="16" fillId="13" borderId="3" xfId="5" applyNumberFormat="1" applyFont="1" applyFill="1" applyBorder="1" applyAlignment="1">
      <alignment horizontal="center" vertical="center" wrapText="1"/>
    </xf>
    <xf numFmtId="169" fontId="17" fillId="11" borderId="45" xfId="5" applyNumberFormat="1" applyFont="1" applyFill="1" applyBorder="1" applyAlignment="1">
      <alignment horizontal="center" vertical="center" wrapText="1"/>
    </xf>
    <xf numFmtId="49" fontId="18" fillId="12" borderId="49" xfId="5" applyNumberFormat="1" applyFont="1" applyFill="1" applyBorder="1" applyAlignment="1">
      <alignment horizontal="center" vertical="center" wrapText="1"/>
    </xf>
    <xf numFmtId="168" fontId="17" fillId="9" borderId="50" xfId="5" applyNumberFormat="1" applyFont="1" applyFill="1" applyBorder="1" applyAlignment="1">
      <alignment horizontal="center" vertical="center" wrapText="1"/>
    </xf>
    <xf numFmtId="0" fontId="16" fillId="9" borderId="31" xfId="4" applyFont="1" applyFill="1" applyBorder="1" applyAlignment="1">
      <alignment horizontal="left" wrapText="1"/>
    </xf>
    <xf numFmtId="168" fontId="17" fillId="9" borderId="20" xfId="5" applyNumberFormat="1" applyFont="1" applyFill="1" applyBorder="1" applyAlignment="1">
      <alignment horizontal="center" vertical="center" wrapText="1"/>
    </xf>
    <xf numFmtId="0" fontId="16" fillId="13" borderId="55" xfId="4" applyFont="1" applyFill="1" applyBorder="1" applyAlignment="1">
      <alignment horizontal="left" wrapText="1"/>
    </xf>
    <xf numFmtId="0" fontId="16" fillId="9" borderId="56" xfId="4" applyFont="1" applyFill="1" applyBorder="1" applyAlignment="1">
      <alignment horizontal="left" wrapText="1"/>
    </xf>
    <xf numFmtId="168" fontId="16" fillId="13" borderId="57" xfId="5" applyNumberFormat="1" applyFont="1" applyFill="1" applyBorder="1" applyAlignment="1">
      <alignment horizontal="center" vertical="center" wrapText="1"/>
    </xf>
    <xf numFmtId="168" fontId="16" fillId="13" borderId="60" xfId="5" applyNumberFormat="1" applyFont="1" applyFill="1" applyBorder="1" applyAlignment="1">
      <alignment horizontal="center" vertical="center" wrapText="1"/>
    </xf>
    <xf numFmtId="169" fontId="17" fillId="11" borderId="55" xfId="5" applyNumberFormat="1" applyFont="1" applyFill="1" applyBorder="1" applyAlignment="1">
      <alignment horizontal="center" vertical="center" wrapText="1"/>
    </xf>
    <xf numFmtId="49" fontId="18" fillId="12" borderId="61" xfId="5" applyNumberFormat="1" applyFont="1" applyFill="1" applyBorder="1" applyAlignment="1">
      <alignment horizontal="center" vertical="center" wrapText="1"/>
    </xf>
    <xf numFmtId="168" fontId="17" fillId="9" borderId="58" xfId="5" applyNumberFormat="1" applyFont="1" applyFill="1" applyBorder="1" applyAlignment="1">
      <alignment horizontal="center" vertical="center" wrapText="1"/>
    </xf>
    <xf numFmtId="169" fontId="19" fillId="12" borderId="55" xfId="5" applyNumberFormat="1" applyFont="1" applyFill="1" applyBorder="1" applyAlignment="1">
      <alignment horizontal="center" vertical="center" wrapText="1"/>
    </xf>
    <xf numFmtId="0" fontId="12" fillId="10" borderId="30" xfId="4" applyFont="1" applyFill="1" applyBorder="1" applyAlignment="1">
      <alignment horizontal="left" wrapText="1"/>
    </xf>
    <xf numFmtId="0" fontId="12" fillId="10" borderId="23" xfId="4" applyFont="1" applyFill="1" applyBorder="1" applyAlignment="1">
      <alignment horizontal="left" wrapText="1"/>
    </xf>
    <xf numFmtId="168" fontId="12" fillId="10" borderId="32" xfId="5" applyNumberFormat="1" applyFont="1" applyFill="1" applyBorder="1" applyAlignment="1">
      <alignment horizontal="center" vertical="center" wrapText="1"/>
    </xf>
    <xf numFmtId="168" fontId="12" fillId="10" borderId="33" xfId="5" applyNumberFormat="1" applyFont="1" applyFill="1" applyBorder="1" applyAlignment="1">
      <alignment horizontal="center" vertical="center" wrapText="1"/>
    </xf>
    <xf numFmtId="168" fontId="12" fillId="10" borderId="62" xfId="5" applyNumberFormat="1" applyFont="1" applyFill="1" applyBorder="1" applyAlignment="1">
      <alignment horizontal="center" vertical="center" wrapText="1"/>
    </xf>
    <xf numFmtId="168" fontId="12" fillId="10" borderId="63" xfId="5" applyNumberFormat="1" applyFont="1" applyFill="1" applyBorder="1" applyAlignment="1">
      <alignment horizontal="center" vertical="center" wrapText="1"/>
    </xf>
    <xf numFmtId="169" fontId="20" fillId="11" borderId="30" xfId="5" applyNumberFormat="1" applyFont="1" applyFill="1" applyBorder="1" applyAlignment="1">
      <alignment horizontal="center" vertical="center" wrapText="1"/>
    </xf>
    <xf numFmtId="49" fontId="18" fillId="12" borderId="62" xfId="5" applyNumberFormat="1" applyFont="1" applyFill="1" applyBorder="1" applyAlignment="1">
      <alignment horizontal="center" vertical="center" wrapText="1"/>
    </xf>
    <xf numFmtId="168" fontId="20" fillId="9" borderId="24" xfId="5" applyNumberFormat="1" applyFont="1" applyFill="1" applyBorder="1" applyAlignment="1">
      <alignment horizontal="center" vertical="center" wrapText="1"/>
    </xf>
    <xf numFmtId="169" fontId="20" fillId="12" borderId="30" xfId="5" applyNumberFormat="1" applyFont="1" applyFill="1" applyBorder="1" applyAlignment="1">
      <alignment horizontal="center" vertical="center" wrapText="1"/>
    </xf>
    <xf numFmtId="0" fontId="22" fillId="0" borderId="64" xfId="4" applyFont="1" applyBorder="1" applyAlignment="1">
      <alignment horizontal="center" vertical="top" wrapText="1"/>
    </xf>
    <xf numFmtId="0" fontId="23" fillId="0" borderId="64" xfId="4" applyFont="1" applyBorder="1" applyAlignment="1">
      <alignment wrapText="1"/>
    </xf>
    <xf numFmtId="0" fontId="22" fillId="0" borderId="65" xfId="4" applyFont="1" applyBorder="1" applyAlignment="1">
      <alignment horizontal="center" vertical="top" wrapText="1"/>
    </xf>
    <xf numFmtId="0" fontId="23" fillId="0" borderId="65" xfId="4" applyFont="1" applyBorder="1" applyAlignment="1">
      <alignment wrapText="1"/>
    </xf>
    <xf numFmtId="0" fontId="23" fillId="0" borderId="66" xfId="4" applyFont="1" applyBorder="1" applyAlignment="1">
      <alignment wrapText="1"/>
    </xf>
    <xf numFmtId="0" fontId="23" fillId="0" borderId="0" xfId="4" applyFont="1" applyAlignment="1">
      <alignment wrapText="1"/>
    </xf>
    <xf numFmtId="0" fontId="23" fillId="0" borderId="67" xfId="4" applyFont="1" applyBorder="1" applyAlignment="1">
      <alignment wrapText="1"/>
    </xf>
    <xf numFmtId="0" fontId="4" fillId="0" borderId="1" xfId="0" applyFont="1" applyFill="1" applyBorder="1" applyAlignment="1">
      <alignment horizontal="center" vertical="top"/>
    </xf>
    <xf numFmtId="0" fontId="4" fillId="0" borderId="1" xfId="0" applyFont="1" applyFill="1" applyBorder="1" applyAlignment="1">
      <alignment vertical="top"/>
    </xf>
    <xf numFmtId="14" fontId="4" fillId="0" borderId="1" xfId="0" applyNumberFormat="1" applyFont="1" applyFill="1" applyBorder="1" applyAlignment="1">
      <alignment horizontal="center" vertical="top"/>
    </xf>
    <xf numFmtId="0" fontId="4" fillId="0" borderId="1" xfId="0" applyFont="1" applyFill="1" applyBorder="1" applyAlignment="1">
      <alignment vertical="top" wrapText="1"/>
    </xf>
    <xf numFmtId="2" fontId="4" fillId="0" borderId="1" xfId="0" applyNumberFormat="1" applyFont="1" applyFill="1" applyBorder="1" applyAlignment="1">
      <alignment horizontal="right" vertical="top" indent="1"/>
    </xf>
    <xf numFmtId="44" fontId="4" fillId="0" borderId="1" xfId="0" applyNumberFormat="1" applyFont="1" applyFill="1" applyBorder="1" applyAlignment="1">
      <alignment horizontal="right" vertical="top"/>
    </xf>
    <xf numFmtId="0" fontId="4" fillId="0" borderId="3" xfId="0" applyFont="1" applyFill="1" applyBorder="1" applyAlignment="1">
      <alignment vertical="top" wrapText="1"/>
    </xf>
    <xf numFmtId="0" fontId="4" fillId="0" borderId="8" xfId="0" applyFont="1" applyFill="1" applyBorder="1" applyAlignment="1">
      <alignment horizontal="center" vertical="top"/>
    </xf>
    <xf numFmtId="0" fontId="4" fillId="0" borderId="8" xfId="0" applyFont="1" applyFill="1" applyBorder="1" applyAlignment="1">
      <alignment vertical="top"/>
    </xf>
    <xf numFmtId="14" fontId="4" fillId="0" borderId="8" xfId="0" applyNumberFormat="1" applyFont="1" applyFill="1" applyBorder="1" applyAlignment="1">
      <alignment horizontal="center" vertical="top"/>
    </xf>
    <xf numFmtId="0" fontId="4" fillId="0" borderId="8" xfId="0" applyFont="1" applyFill="1" applyBorder="1" applyAlignment="1">
      <alignment vertical="top" wrapText="1"/>
    </xf>
    <xf numFmtId="2" fontId="4" fillId="0" borderId="8" xfId="0" applyNumberFormat="1" applyFont="1" applyFill="1" applyBorder="1" applyAlignment="1">
      <alignment horizontal="right" vertical="top" indent="1"/>
    </xf>
    <xf numFmtId="44" fontId="4" fillId="0" borderId="8" xfId="0" applyNumberFormat="1" applyFont="1" applyFill="1" applyBorder="1" applyAlignment="1">
      <alignment horizontal="right" vertical="top"/>
    </xf>
    <xf numFmtId="0" fontId="4" fillId="0" borderId="9" xfId="0" applyFont="1" applyFill="1" applyBorder="1" applyAlignment="1">
      <alignment vertical="top" wrapText="1"/>
    </xf>
    <xf numFmtId="0" fontId="5" fillId="0" borderId="6" xfId="0" applyNumberFormat="1" applyFont="1" applyBorder="1" applyAlignment="1">
      <alignment horizontal="left" wrapText="1" indent="1"/>
    </xf>
    <xf numFmtId="0" fontId="4" fillId="0" borderId="3" xfId="0" applyNumberFormat="1" applyFont="1" applyFill="1" applyBorder="1" applyAlignment="1">
      <alignment horizontal="left" vertical="top" indent="1"/>
    </xf>
    <xf numFmtId="0" fontId="4" fillId="0" borderId="9" xfId="0" applyNumberFormat="1" applyFont="1" applyFill="1" applyBorder="1" applyAlignment="1">
      <alignment horizontal="left" vertical="top" indent="1"/>
    </xf>
    <xf numFmtId="0" fontId="3" fillId="0" borderId="0" xfId="0" applyNumberFormat="1" applyFont="1" applyAlignment="1">
      <alignment horizontal="left" vertical="top" indent="1"/>
    </xf>
    <xf numFmtId="0" fontId="0" fillId="0" borderId="0" xfId="0" applyNumberFormat="1"/>
    <xf numFmtId="0" fontId="9" fillId="0" borderId="0" xfId="0" applyNumberFormat="1" applyFont="1"/>
    <xf numFmtId="170" fontId="0" fillId="0" borderId="0" xfId="0" applyNumberFormat="1"/>
    <xf numFmtId="170" fontId="9" fillId="0" borderId="0" xfId="0" applyNumberFormat="1" applyFont="1"/>
    <xf numFmtId="0" fontId="26" fillId="0" borderId="0" xfId="0" applyFont="1"/>
    <xf numFmtId="164" fontId="3" fillId="0" borderId="0" xfId="0" applyNumberFormat="1" applyFont="1" applyAlignment="1">
      <alignment horizontal="center" vertical="top"/>
    </xf>
    <xf numFmtId="44" fontId="5" fillId="0" borderId="0" xfId="0" applyNumberFormat="1" applyFont="1" applyAlignment="1">
      <alignment vertical="top"/>
    </xf>
    <xf numFmtId="0" fontId="5" fillId="0" borderId="0" xfId="0" applyNumberFormat="1" applyFont="1" applyAlignment="1">
      <alignment horizontal="left" vertical="top" indent="1"/>
    </xf>
    <xf numFmtId="164" fontId="5" fillId="0" borderId="4" xfId="0" applyNumberFormat="1" applyFont="1" applyBorder="1" applyAlignment="1">
      <alignment horizontal="center" wrapText="1"/>
    </xf>
    <xf numFmtId="164" fontId="4" fillId="0" borderId="2" xfId="0" applyNumberFormat="1" applyFont="1" applyFill="1" applyBorder="1" applyAlignment="1">
      <alignment horizontal="center" vertical="top"/>
    </xf>
    <xf numFmtId="164" fontId="4" fillId="0" borderId="7" xfId="0" applyNumberFormat="1" applyFont="1" applyFill="1" applyBorder="1" applyAlignment="1">
      <alignment horizontal="center" vertical="top"/>
    </xf>
    <xf numFmtId="164" fontId="4" fillId="0" borderId="2" xfId="3" applyNumberFormat="1" applyFont="1" applyFill="1" applyBorder="1" applyAlignment="1">
      <alignment horizontal="center" vertical="top"/>
    </xf>
    <xf numFmtId="0" fontId="4" fillId="0" borderId="1" xfId="1" applyFont="1" applyFill="1" applyBorder="1" applyAlignment="1">
      <alignment vertical="top"/>
    </xf>
    <xf numFmtId="0" fontId="4" fillId="0" borderId="1" xfId="3" applyFont="1" applyFill="1" applyBorder="1" applyAlignment="1">
      <alignment vertical="top"/>
    </xf>
    <xf numFmtId="0" fontId="27" fillId="2" borderId="1" xfId="1" applyFont="1" applyBorder="1" applyAlignment="1">
      <alignment vertical="top" wrapText="1"/>
    </xf>
    <xf numFmtId="0" fontId="27" fillId="2" borderId="1" xfId="1" applyFont="1" applyBorder="1" applyAlignment="1">
      <alignment horizontal="center" vertical="top"/>
    </xf>
    <xf numFmtId="0" fontId="16" fillId="0" borderId="39" xfId="4" applyFont="1" applyBorder="1" applyAlignment="1">
      <alignment horizontal="left" wrapText="1"/>
    </xf>
    <xf numFmtId="168" fontId="16" fillId="0" borderId="6" xfId="5" applyNumberFormat="1" applyFont="1" applyBorder="1" applyAlignment="1">
      <alignment horizontal="center" vertical="center" wrapText="1"/>
    </xf>
    <xf numFmtId="49" fontId="18" fillId="12" borderId="45" xfId="5" applyNumberFormat="1" applyFont="1" applyFill="1" applyBorder="1" applyAlignment="1">
      <alignment horizontal="center" vertical="center" wrapText="1"/>
    </xf>
    <xf numFmtId="169" fontId="17" fillId="11" borderId="39" xfId="5" applyNumberFormat="1" applyFont="1" applyFill="1" applyBorder="1" applyAlignment="1">
      <alignment horizontal="center" vertical="center" wrapText="1"/>
    </xf>
    <xf numFmtId="168" fontId="16" fillId="0" borderId="5" xfId="5" applyNumberFormat="1" applyFont="1" applyBorder="1" applyAlignment="1">
      <alignment horizontal="center" vertical="center" wrapText="1"/>
    </xf>
    <xf numFmtId="164" fontId="4" fillId="0" borderId="2" xfId="0" applyNumberFormat="1" applyFont="1" applyBorder="1" applyAlignment="1">
      <alignment horizontal="center" vertical="top"/>
    </xf>
    <xf numFmtId="164" fontId="4" fillId="0" borderId="7" xfId="0" applyNumberFormat="1" applyFont="1" applyBorder="1" applyAlignment="1">
      <alignment horizontal="center" vertical="top"/>
    </xf>
    <xf numFmtId="0" fontId="3" fillId="0" borderId="0" xfId="0" applyFont="1"/>
    <xf numFmtId="164" fontId="28" fillId="3" borderId="2" xfId="3" applyNumberFormat="1" applyFont="1" applyBorder="1" applyAlignment="1">
      <alignment horizontal="center" vertical="top"/>
    </xf>
    <xf numFmtId="0" fontId="28" fillId="3" borderId="1" xfId="3" applyFont="1" applyBorder="1" applyAlignment="1">
      <alignment horizontal="center" vertical="top"/>
    </xf>
    <xf numFmtId="0" fontId="28" fillId="3" borderId="1" xfId="3" applyFont="1" applyBorder="1" applyAlignment="1">
      <alignment vertical="top"/>
    </xf>
    <xf numFmtId="44" fontId="3" fillId="0" borderId="0" xfId="2" applyFont="1"/>
    <xf numFmtId="0" fontId="27" fillId="2" borderId="1" xfId="1" applyFont="1" applyBorder="1" applyAlignment="1">
      <alignment vertical="top"/>
    </xf>
    <xf numFmtId="0" fontId="5" fillId="0" borderId="0" xfId="0" applyFont="1" applyAlignment="1">
      <alignment vertical="top"/>
    </xf>
    <xf numFmtId="0" fontId="10" fillId="3" borderId="2" xfId="3" applyBorder="1" applyAlignment="1">
      <alignment vertical="top"/>
    </xf>
    <xf numFmtId="0" fontId="4" fillId="0" borderId="8" xfId="1" applyFont="1" applyFill="1" applyBorder="1" applyAlignment="1">
      <alignment vertical="top"/>
    </xf>
    <xf numFmtId="0" fontId="4" fillId="0" borderId="5" xfId="0" applyFont="1" applyFill="1" applyBorder="1" applyAlignment="1">
      <alignment vertical="top"/>
    </xf>
    <xf numFmtId="0" fontId="4" fillId="0" borderId="69" xfId="0" applyFont="1" applyFill="1" applyBorder="1" applyAlignment="1">
      <alignment vertical="top"/>
    </xf>
    <xf numFmtId="0" fontId="4" fillId="0" borderId="5" xfId="1" applyFont="1" applyFill="1" applyBorder="1" applyAlignment="1">
      <alignment vertical="top"/>
    </xf>
    <xf numFmtId="0" fontId="29" fillId="3" borderId="2" xfId="3" applyFont="1" applyBorder="1" applyAlignment="1">
      <alignment vertical="top"/>
    </xf>
    <xf numFmtId="0" fontId="29" fillId="3" borderId="1" xfId="3" applyFont="1" applyBorder="1" applyAlignment="1">
      <alignment vertical="top"/>
    </xf>
    <xf numFmtId="0" fontId="4" fillId="0" borderId="1" xfId="0" applyFont="1" applyBorder="1" applyAlignment="1">
      <alignment vertical="top"/>
    </xf>
    <xf numFmtId="0" fontId="10" fillId="3" borderId="68" xfId="3" applyBorder="1" applyAlignment="1">
      <alignment horizontal="center" vertical="top"/>
    </xf>
    <xf numFmtId="44" fontId="0" fillId="0" borderId="0" xfId="0" applyNumberFormat="1" applyFont="1" applyAlignment="1">
      <alignment vertical="top"/>
    </xf>
    <xf numFmtId="0" fontId="4" fillId="0" borderId="8" xfId="1" applyFont="1" applyFill="1" applyBorder="1" applyAlignment="1">
      <alignment vertical="top" wrapText="1"/>
    </xf>
    <xf numFmtId="0" fontId="6" fillId="2" borderId="8" xfId="1" applyBorder="1" applyAlignment="1">
      <alignment vertical="top"/>
    </xf>
    <xf numFmtId="0" fontId="6" fillId="2" borderId="1" xfId="1" applyBorder="1" applyAlignment="1">
      <alignment vertical="top" wrapText="1"/>
    </xf>
    <xf numFmtId="168" fontId="16" fillId="0" borderId="6" xfId="5" applyNumberFormat="1" applyFont="1" applyBorder="1" applyAlignment="1">
      <alignment horizontal="center" vertical="center" wrapText="1"/>
    </xf>
    <xf numFmtId="168" fontId="16" fillId="0" borderId="6" xfId="5" applyNumberFormat="1" applyFont="1" applyFill="1" applyBorder="1" applyAlignment="1">
      <alignment horizontal="center" vertical="center" wrapText="1"/>
    </xf>
    <xf numFmtId="0" fontId="2" fillId="0" borderId="70" xfId="0" applyFont="1" applyBorder="1" applyAlignment="1">
      <alignment horizontal="left" indent="1"/>
    </xf>
    <xf numFmtId="44" fontId="6" fillId="2" borderId="1" xfId="1" applyNumberFormat="1" applyBorder="1" applyAlignment="1">
      <alignment horizontal="right" vertical="top"/>
    </xf>
    <xf numFmtId="44" fontId="6" fillId="2" borderId="8" xfId="1" applyNumberFormat="1" applyBorder="1" applyAlignment="1">
      <alignment horizontal="right" vertical="top"/>
    </xf>
    <xf numFmtId="164" fontId="4" fillId="0" borderId="7" xfId="3" applyNumberFormat="1" applyFont="1" applyFill="1" applyBorder="1" applyAlignment="1">
      <alignment horizontal="center" vertical="top"/>
    </xf>
    <xf numFmtId="0" fontId="1" fillId="0" borderId="70" xfId="0" applyFont="1" applyBorder="1" applyAlignment="1">
      <alignment horizontal="left" indent="1"/>
    </xf>
    <xf numFmtId="0" fontId="30" fillId="0" borderId="70" xfId="0" applyFont="1" applyBorder="1" applyAlignment="1">
      <alignment horizontal="left" indent="1"/>
    </xf>
    <xf numFmtId="44" fontId="30" fillId="0" borderId="0" xfId="0" applyNumberFormat="1" applyFont="1"/>
    <xf numFmtId="9" fontId="0" fillId="0" borderId="10" xfId="0" applyNumberFormat="1" applyFill="1" applyBorder="1"/>
    <xf numFmtId="0" fontId="0" fillId="0" borderId="10" xfId="0" applyFill="1" applyBorder="1"/>
    <xf numFmtId="44" fontId="31" fillId="0" borderId="0" xfId="0" applyNumberFormat="1" applyFont="1"/>
    <xf numFmtId="44" fontId="32" fillId="0" borderId="0" xfId="0" applyNumberFormat="1" applyFont="1"/>
    <xf numFmtId="0" fontId="0" fillId="14" borderId="0" xfId="0" applyFill="1" applyAlignment="1">
      <alignment horizontal="left" indent="1"/>
    </xf>
    <xf numFmtId="0" fontId="0" fillId="14" borderId="0" xfId="0" applyFill="1"/>
    <xf numFmtId="0" fontId="33" fillId="0" borderId="0" xfId="0" applyFont="1" applyAlignment="1">
      <alignment vertical="top"/>
    </xf>
    <xf numFmtId="0" fontId="33" fillId="0" borderId="0" xfId="0" applyFont="1" applyAlignment="1">
      <alignment wrapText="1"/>
    </xf>
    <xf numFmtId="0" fontId="33" fillId="0" borderId="0" xfId="0" applyFont="1" applyAlignment="1">
      <alignment vertical="top" wrapText="1"/>
    </xf>
    <xf numFmtId="164" fontId="33" fillId="0" borderId="0" xfId="0" applyNumberFormat="1" applyFont="1" applyAlignment="1">
      <alignment horizontal="center" vertical="top"/>
    </xf>
    <xf numFmtId="0" fontId="33" fillId="0" borderId="0" xfId="0" applyFont="1" applyAlignment="1">
      <alignment horizontal="center" vertical="top"/>
    </xf>
    <xf numFmtId="14" fontId="33" fillId="0" borderId="0" xfId="0" applyNumberFormat="1" applyFont="1" applyAlignment="1">
      <alignment horizontal="center" vertical="top"/>
    </xf>
    <xf numFmtId="171" fontId="33" fillId="0" borderId="0" xfId="0" applyNumberFormat="1" applyFont="1" applyAlignment="1">
      <alignment horizontal="right" vertical="top" indent="1"/>
    </xf>
    <xf numFmtId="44" fontId="33" fillId="0" borderId="0" xfId="0" applyNumberFormat="1" applyFont="1" applyAlignment="1">
      <alignment vertical="top"/>
    </xf>
    <xf numFmtId="164" fontId="33" fillId="0" borderId="0" xfId="0" applyNumberFormat="1" applyFont="1" applyAlignment="1">
      <alignment horizontal="center" wrapText="1"/>
    </xf>
    <xf numFmtId="0" fontId="33" fillId="0" borderId="0" xfId="0" applyFont="1" applyAlignment="1">
      <alignment horizontal="center" wrapText="1"/>
    </xf>
    <xf numFmtId="14" fontId="33" fillId="0" borderId="0" xfId="0" applyNumberFormat="1" applyFont="1" applyAlignment="1">
      <alignment horizontal="center" wrapText="1"/>
    </xf>
    <xf numFmtId="171" fontId="33" fillId="0" borderId="0" xfId="0" applyNumberFormat="1" applyFont="1" applyAlignment="1">
      <alignment horizontal="right" wrapText="1" indent="1"/>
    </xf>
    <xf numFmtId="44" fontId="33" fillId="0" borderId="0" xfId="0" applyNumberFormat="1" applyFont="1" applyAlignment="1">
      <alignment wrapText="1"/>
    </xf>
    <xf numFmtId="164" fontId="34" fillId="0" borderId="0" xfId="0" applyNumberFormat="1" applyFont="1" applyAlignment="1">
      <alignment horizontal="center" vertical="top"/>
    </xf>
    <xf numFmtId="0" fontId="34" fillId="0" borderId="0" xfId="0" applyFont="1" applyAlignment="1">
      <alignment horizontal="center" vertical="top"/>
    </xf>
    <xf numFmtId="171" fontId="34" fillId="0" borderId="0" xfId="0" applyNumberFormat="1" applyFont="1" applyAlignment="1">
      <alignment horizontal="right" vertical="top" indent="1"/>
    </xf>
    <xf numFmtId="44" fontId="34" fillId="0" borderId="0" xfId="0" applyNumberFormat="1" applyFont="1" applyAlignment="1">
      <alignment horizontal="right" vertical="top"/>
    </xf>
    <xf numFmtId="44" fontId="10" fillId="3" borderId="8" xfId="3" applyNumberFormat="1" applyBorder="1" applyAlignment="1">
      <alignment horizontal="right" vertical="top"/>
    </xf>
    <xf numFmtId="44" fontId="10" fillId="3" borderId="1" xfId="3" applyNumberFormat="1" applyBorder="1" applyAlignment="1">
      <alignment horizontal="right" vertical="top"/>
    </xf>
    <xf numFmtId="169" fontId="17" fillId="15" borderId="39" xfId="5" applyNumberFormat="1" applyFont="1" applyFill="1" applyBorder="1" applyAlignment="1">
      <alignment horizontal="center" vertical="center" wrapText="1"/>
    </xf>
    <xf numFmtId="169" fontId="17" fillId="15" borderId="45" xfId="5" applyNumberFormat="1" applyFont="1" applyFill="1" applyBorder="1" applyAlignment="1">
      <alignment horizontal="center" vertical="center" wrapText="1"/>
    </xf>
    <xf numFmtId="49" fontId="18" fillId="12" borderId="71" xfId="5" applyNumberFormat="1" applyFont="1" applyFill="1" applyBorder="1" applyAlignment="1">
      <alignment horizontal="center" vertical="center" wrapText="1"/>
    </xf>
    <xf numFmtId="169" fontId="19" fillId="12" borderId="72" xfId="5" applyNumberFormat="1" applyFont="1" applyFill="1" applyBorder="1" applyAlignment="1">
      <alignment horizontal="center" vertical="center" wrapText="1"/>
    </xf>
    <xf numFmtId="169" fontId="12" fillId="12" borderId="73" xfId="5" applyNumberFormat="1" applyFont="1" applyFill="1" applyBorder="1" applyAlignment="1">
      <alignment horizontal="center" vertical="center" wrapText="1"/>
    </xf>
    <xf numFmtId="169" fontId="17" fillId="11" borderId="44" xfId="5" applyNumberFormat="1" applyFont="1" applyFill="1" applyBorder="1" applyAlignment="1">
      <alignment horizontal="center" vertical="center" wrapText="1"/>
    </xf>
    <xf numFmtId="169" fontId="17" fillId="15" borderId="44" xfId="5" applyNumberFormat="1" applyFont="1" applyFill="1" applyBorder="1" applyAlignment="1">
      <alignment horizontal="center" vertical="center" wrapText="1"/>
    </xf>
    <xf numFmtId="0" fontId="23" fillId="0" borderId="65" xfId="4" applyFont="1" applyFill="1" applyBorder="1" applyAlignment="1">
      <alignment horizontal="left" vertical="top" wrapText="1"/>
    </xf>
    <xf numFmtId="0" fontId="23" fillId="0" borderId="65" xfId="4" applyFont="1" applyBorder="1" applyAlignment="1">
      <alignment horizontal="left" vertical="top" wrapText="1"/>
    </xf>
    <xf numFmtId="0" fontId="21" fillId="0" borderId="0" xfId="4" applyFont="1" applyAlignment="1">
      <alignment horizontal="left" vertical="center" wrapText="1"/>
    </xf>
    <xf numFmtId="0" fontId="23" fillId="0" borderId="64" xfId="4" applyFont="1" applyBorder="1" applyAlignment="1">
      <alignment horizontal="left" vertical="top" wrapText="1"/>
    </xf>
    <xf numFmtId="168" fontId="16" fillId="0" borderId="9" xfId="5" applyNumberFormat="1" applyFont="1" applyBorder="1" applyAlignment="1">
      <alignment horizontal="center" vertical="center" wrapText="1"/>
    </xf>
    <xf numFmtId="168" fontId="16" fillId="0" borderId="6" xfId="5" applyNumberFormat="1" applyFont="1" applyBorder="1" applyAlignment="1">
      <alignment horizontal="center" vertical="center" wrapText="1"/>
    </xf>
    <xf numFmtId="169" fontId="17" fillId="15" borderId="51" xfId="5" applyNumberFormat="1" applyFont="1" applyFill="1" applyBorder="1" applyAlignment="1">
      <alignment horizontal="center" vertical="center" wrapText="1"/>
    </xf>
    <xf numFmtId="169" fontId="17" fillId="15" borderId="39" xfId="5" applyNumberFormat="1" applyFont="1" applyFill="1" applyBorder="1" applyAlignment="1">
      <alignment horizontal="center" vertical="center" wrapText="1"/>
    </xf>
    <xf numFmtId="49" fontId="18" fillId="12" borderId="53" xfId="5" applyNumberFormat="1" applyFont="1" applyFill="1" applyBorder="1" applyAlignment="1">
      <alignment horizontal="center" vertical="center" wrapText="1"/>
    </xf>
    <xf numFmtId="49" fontId="18" fillId="12" borderId="54" xfId="5" applyNumberFormat="1" applyFont="1" applyFill="1" applyBorder="1" applyAlignment="1">
      <alignment horizontal="center" vertical="center" wrapText="1"/>
    </xf>
    <xf numFmtId="168" fontId="16" fillId="13" borderId="58" xfId="5" applyNumberFormat="1" applyFont="1" applyFill="1" applyBorder="1" applyAlignment="1">
      <alignment horizontal="center" vertical="center" wrapText="1"/>
    </xf>
    <xf numFmtId="168" fontId="16" fillId="13" borderId="59" xfId="5" applyNumberFormat="1" applyFont="1" applyFill="1" applyBorder="1" applyAlignment="1">
      <alignment horizontal="center" vertical="center" wrapText="1"/>
    </xf>
    <xf numFmtId="168" fontId="16" fillId="0" borderId="52" xfId="5" applyNumberFormat="1" applyFont="1" applyFill="1" applyBorder="1" applyAlignment="1">
      <alignment horizontal="center" vertical="center" wrapText="1"/>
    </xf>
    <xf numFmtId="168" fontId="16" fillId="0" borderId="41" xfId="5" applyNumberFormat="1" applyFont="1" applyFill="1" applyBorder="1" applyAlignment="1">
      <alignment horizontal="center" vertical="center" wrapText="1"/>
    </xf>
    <xf numFmtId="168" fontId="16" fillId="0" borderId="9" xfId="5" applyNumberFormat="1" applyFont="1" applyFill="1" applyBorder="1" applyAlignment="1">
      <alignment horizontal="center" vertical="center" wrapText="1"/>
    </xf>
    <xf numFmtId="168" fontId="16" fillId="0" borderId="6" xfId="5" applyNumberFormat="1" applyFont="1" applyFill="1" applyBorder="1" applyAlignment="1">
      <alignment horizontal="center" vertical="center" wrapText="1"/>
    </xf>
    <xf numFmtId="169" fontId="17" fillId="11" borderId="51" xfId="5" applyNumberFormat="1" applyFont="1" applyFill="1" applyBorder="1" applyAlignment="1">
      <alignment horizontal="center" vertical="center" wrapText="1"/>
    </xf>
    <xf numFmtId="169" fontId="17" fillId="11" borderId="39" xfId="5" applyNumberFormat="1" applyFont="1" applyFill="1" applyBorder="1" applyAlignment="1">
      <alignment horizontal="center" vertical="center" wrapText="1"/>
    </xf>
    <xf numFmtId="49" fontId="18" fillId="12" borderId="45" xfId="5" applyNumberFormat="1" applyFont="1" applyFill="1" applyBorder="1" applyAlignment="1">
      <alignment horizontal="center" vertical="center" wrapText="1"/>
    </xf>
    <xf numFmtId="168" fontId="16" fillId="0" borderId="7" xfId="5" applyNumberFormat="1" applyFont="1" applyFill="1" applyBorder="1" applyAlignment="1">
      <alignment horizontal="center" vertical="center" wrapText="1"/>
    </xf>
    <xf numFmtId="168" fontId="16" fillId="0" borderId="4" xfId="5" applyNumberFormat="1" applyFont="1" applyFill="1" applyBorder="1" applyAlignment="1">
      <alignment horizontal="center" vertical="center" wrapText="1"/>
    </xf>
    <xf numFmtId="168" fontId="16" fillId="0" borderId="8" xfId="5" applyNumberFormat="1" applyFont="1" applyFill="1" applyBorder="1" applyAlignment="1">
      <alignment horizontal="center" vertical="center" wrapText="1"/>
    </xf>
    <xf numFmtId="168" fontId="16" fillId="0" borderId="5" xfId="5" applyNumberFormat="1" applyFont="1" applyFill="1" applyBorder="1" applyAlignment="1">
      <alignment horizontal="center" vertical="center" wrapText="1"/>
    </xf>
    <xf numFmtId="168" fontId="16" fillId="0" borderId="8" xfId="5" applyNumberFormat="1" applyFont="1" applyBorder="1" applyAlignment="1">
      <alignment horizontal="center" vertical="center" wrapText="1"/>
    </xf>
    <xf numFmtId="168" fontId="16" fillId="0" borderId="5" xfId="5" applyNumberFormat="1" applyFont="1" applyBorder="1" applyAlignment="1">
      <alignment horizontal="center" vertical="center" wrapText="1"/>
    </xf>
    <xf numFmtId="0" fontId="16" fillId="0" borderId="51" xfId="4" applyFont="1" applyBorder="1" applyAlignment="1">
      <alignment horizontal="left" wrapText="1"/>
    </xf>
    <xf numFmtId="0" fontId="16" fillId="0" borderId="39" xfId="4" applyFont="1" applyBorder="1" applyAlignment="1">
      <alignment horizontal="left" wrapText="1"/>
    </xf>
    <xf numFmtId="49" fontId="18" fillId="12" borderId="48" xfId="5" applyNumberFormat="1" applyFont="1" applyFill="1" applyBorder="1" applyAlignment="1">
      <alignment horizontal="center" vertical="center" wrapText="1"/>
    </xf>
    <xf numFmtId="0" fontId="13" fillId="10" borderId="23" xfId="4" applyFont="1" applyFill="1" applyBorder="1" applyAlignment="1">
      <alignment horizontal="center" vertical="center" wrapText="1"/>
    </xf>
    <xf numFmtId="0" fontId="13" fillId="10" borderId="24" xfId="4" applyFont="1" applyFill="1" applyBorder="1" applyAlignment="1">
      <alignment horizontal="center" vertical="center" wrapText="1"/>
    </xf>
    <xf numFmtId="0" fontId="14" fillId="10" borderId="15" xfId="4" applyFont="1" applyFill="1" applyBorder="1" applyAlignment="1">
      <alignment horizontal="center" vertical="center" wrapText="1"/>
    </xf>
    <xf numFmtId="0" fontId="14" fillId="10" borderId="30" xfId="4" applyFont="1" applyFill="1" applyBorder="1" applyAlignment="1">
      <alignment horizontal="center" vertical="center" wrapText="1"/>
    </xf>
    <xf numFmtId="0" fontId="14" fillId="10" borderId="27" xfId="4" applyFont="1" applyFill="1" applyBorder="1" applyAlignment="1">
      <alignment horizontal="center" vertical="center" wrapText="1"/>
    </xf>
    <xf numFmtId="0" fontId="14" fillId="10" borderId="28" xfId="4" applyFont="1" applyFill="1" applyBorder="1" applyAlignment="1">
      <alignment horizontal="center" vertical="center" wrapText="1"/>
    </xf>
    <xf numFmtId="0" fontId="14" fillId="10" borderId="29" xfId="4" applyFont="1" applyFill="1" applyBorder="1" applyAlignment="1">
      <alignment horizontal="center" vertical="center" wrapText="1"/>
    </xf>
    <xf numFmtId="0" fontId="15" fillId="11" borderId="15" xfId="4" applyFont="1" applyFill="1" applyBorder="1" applyAlignment="1">
      <alignment horizontal="center" vertical="center" wrapText="1"/>
    </xf>
    <xf numFmtId="0" fontId="15" fillId="11" borderId="30" xfId="4" applyFont="1" applyFill="1" applyBorder="1" applyAlignment="1">
      <alignment horizontal="center" vertical="center" wrapText="1"/>
    </xf>
    <xf numFmtId="0" fontId="14" fillId="12" borderId="22" xfId="4" applyFont="1" applyFill="1" applyBorder="1" applyAlignment="1">
      <alignment horizontal="center" vertical="center" textRotation="90" wrapText="1"/>
    </xf>
    <xf numFmtId="0" fontId="14" fillId="12" borderId="23" xfId="4" applyFont="1" applyFill="1" applyBorder="1" applyAlignment="1">
      <alignment horizontal="center" vertical="center" textRotation="90" wrapText="1"/>
    </xf>
    <xf numFmtId="0" fontId="34" fillId="0" borderId="8" xfId="3" applyFont="1" applyFill="1" applyBorder="1" applyAlignment="1">
      <alignment horizontal="center" vertical="top"/>
    </xf>
    <xf numFmtId="0" fontId="34" fillId="0" borderId="1" xfId="3" applyFont="1" applyFill="1" applyBorder="1" applyAlignment="1">
      <alignment horizontal="center" vertical="top"/>
    </xf>
    <xf numFmtId="0" fontId="34" fillId="0" borderId="1" xfId="1" applyFont="1" applyFill="1" applyBorder="1" applyAlignment="1">
      <alignment horizontal="center" vertical="top"/>
    </xf>
    <xf numFmtId="0" fontId="34" fillId="0" borderId="1" xfId="0" applyFont="1" applyBorder="1" applyAlignment="1">
      <alignment horizontal="center" vertical="top"/>
    </xf>
    <xf numFmtId="0" fontId="35" fillId="3" borderId="1" xfId="3" applyFont="1" applyBorder="1" applyAlignment="1">
      <alignment horizontal="center" vertical="top"/>
    </xf>
    <xf numFmtId="0" fontId="36" fillId="0" borderId="5" xfId="0" applyFont="1" applyBorder="1" applyAlignment="1">
      <alignment horizontal="center" wrapText="1"/>
    </xf>
    <xf numFmtId="0" fontId="35" fillId="0" borderId="1" xfId="3" applyFont="1" applyFill="1" applyBorder="1" applyAlignment="1">
      <alignment horizontal="center" vertical="top"/>
    </xf>
    <xf numFmtId="0" fontId="10" fillId="0" borderId="1" xfId="3" applyFill="1" applyBorder="1" applyAlignment="1">
      <alignment vertical="top"/>
    </xf>
    <xf numFmtId="0" fontId="29" fillId="0" borderId="2" xfId="3" applyFont="1" applyFill="1" applyBorder="1" applyAlignment="1">
      <alignment vertical="top"/>
    </xf>
    <xf numFmtId="0" fontId="37" fillId="0" borderId="1" xfId="1" applyFont="1" applyFill="1" applyBorder="1" applyAlignment="1">
      <alignment vertical="top"/>
    </xf>
    <xf numFmtId="0" fontId="38" fillId="0" borderId="1" xfId="3" applyFont="1" applyFill="1" applyBorder="1" applyAlignment="1">
      <alignment horizontal="center" vertical="top"/>
    </xf>
    <xf numFmtId="0" fontId="39" fillId="0" borderId="1" xfId="3" applyFont="1" applyFill="1" applyBorder="1" applyAlignment="1">
      <alignment horizontal="center" vertical="top"/>
    </xf>
    <xf numFmtId="0" fontId="10" fillId="0" borderId="8" xfId="3" applyFill="1" applyBorder="1" applyAlignment="1">
      <alignment horizontal="center" vertical="top"/>
    </xf>
    <xf numFmtId="0" fontId="37" fillId="0" borderId="8" xfId="3" applyFont="1" applyFill="1" applyBorder="1" applyAlignment="1">
      <alignment horizontal="center" vertical="top"/>
    </xf>
    <xf numFmtId="0" fontId="23" fillId="0" borderId="64" xfId="4" applyFont="1" applyFill="1" applyBorder="1" applyAlignment="1">
      <alignment horizontal="left" vertical="top" wrapText="1"/>
    </xf>
    <xf numFmtId="0" fontId="29" fillId="0" borderId="1" xfId="3" applyFont="1" applyFill="1" applyBorder="1" applyAlignment="1">
      <alignment vertical="top"/>
    </xf>
    <xf numFmtId="0" fontId="38" fillId="0" borderId="1" xfId="3" applyFont="1" applyFill="1" applyBorder="1" applyAlignment="1">
      <alignment vertical="top"/>
    </xf>
    <xf numFmtId="43" fontId="29" fillId="0" borderId="2" xfId="3" applyNumberFormat="1" applyFont="1" applyFill="1" applyBorder="1" applyAlignment="1">
      <alignment vertical="top"/>
    </xf>
  </cellXfs>
  <cellStyles count="6">
    <cellStyle name="Bad" xfId="1" builtinId="27"/>
    <cellStyle name="Comma 2" xfId="5" xr:uid="{119D2A8B-1EAB-4666-ACC3-905C64741096}"/>
    <cellStyle name="Currency" xfId="2" builtinId="4"/>
    <cellStyle name="Good" xfId="3" builtinId="26"/>
    <cellStyle name="Normal" xfId="0" builtinId="0"/>
    <cellStyle name="Normal 2" xfId="4" xr:uid="{01D87096-392E-4683-B33D-92F3B48B0794}"/>
  </cellStyles>
  <dxfs count="133">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fill>
        <patternFill patternType="solid">
          <fgColor rgb="FFFFC7CE"/>
          <bgColor rgb="FFFFFFFF"/>
        </patternFill>
      </fill>
    </dxf>
    <dxf>
      <font>
        <b val="0"/>
        <i val="0"/>
        <strike val="0"/>
        <condense val="0"/>
        <extend val="0"/>
        <outline val="0"/>
        <shadow val="0"/>
        <u val="none"/>
        <vertAlign val="baseline"/>
        <sz val="12"/>
        <color indexed="8"/>
        <name val="Open Sans"/>
        <family val="2"/>
        <scheme val="none"/>
      </font>
      <alignment horizontal="general" vertical="top"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auto="1"/>
        <name val="Open Sans"/>
        <family val="2"/>
        <scheme val="none"/>
      </font>
      <numFmt numFmtId="34" formatCode="_(&quot;$&quot;* #,##0.00_);_(&quot;$&quot;* \(#,##0.00\);_(&quot;$&quot;* &quot;-&quot;??_);_(@_)"/>
      <alignment horizontal="right"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numFmt numFmtId="34" formatCode="_(&quot;$&quot;* #,##0.00_);_(&quot;$&quot;* \(#,##0.00\);_(&quot;$&quot;* &quot;-&quot;??_);_(@_)"/>
      <alignment horizontal="right"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numFmt numFmtId="34" formatCode="_(&quot;$&quot;* #,##0.00_);_(&quot;$&quot;* \(#,##0.00\);_(&quot;$&quot;* &quot;-&quot;??_);_(@_)"/>
      <alignment horizontal="right"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numFmt numFmtId="34" formatCode="_(&quot;$&quot;* #,##0.00_);_(&quot;$&quot;* \(#,##0.00\);_(&quot;$&quot;* &quot;-&quot;??_);_(@_)"/>
      <alignment horizontal="right"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numFmt numFmtId="34" formatCode="_(&quot;$&quot;* #,##0.00_);_(&quot;$&quot;* \(#,##0.00\);_(&quot;$&quot;* &quot;-&quot;??_);_(@_)"/>
      <alignment horizontal="right"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numFmt numFmtId="0" formatCode="General"/>
      <alignment horizontal="right"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numFmt numFmtId="34" formatCode="_(&quot;$&quot;* #,##0.00_);_(&quot;$&quot;* \(#,##0.00\);_(&quot;$&quot;* &quot;-&quot;??_);_(@_)"/>
      <alignment horizontal="right"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numFmt numFmtId="34" formatCode="_(&quot;$&quot;* #,##0.00_);_(&quot;$&quot;* \(#,##0.00\);_(&quot;$&quot;* &quot;-&quot;??_);_(@_)"/>
      <alignment horizontal="right"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numFmt numFmtId="34" formatCode="_(&quot;$&quot;* #,##0.00_);_(&quot;$&quot;* \(#,##0.00\);_(&quot;$&quot;* &quot;-&quot;??_);_(@_)"/>
      <alignment horizontal="right"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numFmt numFmtId="34" formatCode="_(&quot;$&quot;* #,##0.00_);_(&quot;$&quot;* \(#,##0.00\);_(&quot;$&quot;* &quot;-&quot;??_);_(@_)"/>
      <alignment horizontal="right"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Open Sans"/>
        <family val="2"/>
        <scheme val="none"/>
      </font>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Open Sans"/>
        <family val="2"/>
        <scheme val="none"/>
      </font>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Open Sans"/>
        <family val="2"/>
        <scheme val="none"/>
      </font>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Open Sans"/>
        <family val="2"/>
        <scheme val="none"/>
      </font>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Open Sans"/>
        <family val="2"/>
        <scheme val="none"/>
      </font>
      <alignment horizontal="general"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Open Sans"/>
        <family val="2"/>
        <scheme val="none"/>
      </font>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Open Sans"/>
        <family val="2"/>
        <scheme val="none"/>
      </font>
      <numFmt numFmtId="2" formatCode="0.00"/>
      <alignment horizontal="right" vertical="top" textRotation="0" wrapText="0" indent="1"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Open Sans"/>
        <family val="2"/>
        <scheme val="none"/>
      </font>
      <alignment horizontal="general"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Open Sans"/>
        <family val="2"/>
        <scheme val="none"/>
      </font>
      <alignment horizontal="general"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Open Sans"/>
        <family val="2"/>
        <scheme val="none"/>
      </font>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Open Sans"/>
        <family val="2"/>
        <scheme val="none"/>
      </font>
      <alignment horizontal="general"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Open Sans"/>
        <family val="2"/>
        <scheme val="none"/>
      </font>
      <alignment horizontal="general"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Open Sans"/>
        <family val="2"/>
        <scheme val="none"/>
      </font>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Open Sans"/>
        <family val="2"/>
        <scheme val="none"/>
      </font>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Open Sans"/>
        <family val="2"/>
        <scheme val="none"/>
      </font>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Open Sans"/>
        <family val="2"/>
        <scheme val="none"/>
      </font>
      <alignment horizontal="general"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Open Sans"/>
        <family val="2"/>
        <scheme val="none"/>
      </font>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Open Sans"/>
        <family val="2"/>
        <scheme val="none"/>
      </font>
      <alignment horizontal="general"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Open Sans"/>
        <family val="2"/>
        <scheme val="none"/>
      </font>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Open Sans"/>
        <family val="2"/>
        <scheme val="none"/>
      </font>
      <alignment horizontal="general"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Open Sans"/>
        <family val="2"/>
        <scheme val="none"/>
      </font>
      <numFmt numFmtId="19" formatCode="m/d/yyyy"/>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Open Sans"/>
        <family val="2"/>
        <scheme val="none"/>
      </font>
      <alignment horizontal="general"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Open Sans"/>
        <family val="2"/>
        <scheme val="none"/>
      </font>
      <numFmt numFmtId="19" formatCode="m/d/yyyy"/>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Open Sans"/>
        <family val="2"/>
        <scheme val="none"/>
      </font>
      <alignment horizontal="general"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numFmt numFmtId="164" formatCode="000000.00"/>
      <alignment horizontal="center" vertical="top" textRotation="0" wrapText="0" indent="0" justifyLastLine="0" shrinkToFit="0" readingOrder="0"/>
      <border diagonalUp="0" diagonalDown="0" outline="0">
        <left/>
        <right style="thin">
          <color auto="1"/>
        </right>
        <top style="thin">
          <color auto="1"/>
        </top>
        <bottom style="thin">
          <color auto="1"/>
        </bottom>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numFmt numFmtId="0" formatCode="General"/>
      <alignment horizontal="right" vertical="top" textRotation="0" wrapText="0" indent="0" justifyLastLine="0" shrinkToFit="0" readingOrder="0"/>
    </dxf>
    <dxf>
      <border outline="0">
        <bottom style="thin">
          <color auto="1"/>
        </bottom>
      </border>
    </dxf>
    <dxf>
      <font>
        <b/>
        <i val="0"/>
        <strike val="0"/>
        <condense val="0"/>
        <extend val="0"/>
        <outline val="0"/>
        <shadow val="0"/>
        <u val="none"/>
        <vertAlign val="baseline"/>
        <sz val="12"/>
        <color indexed="8"/>
        <name val="Open Sans"/>
        <family val="2"/>
        <scheme val="none"/>
      </font>
      <numFmt numFmtId="34" formatCode="_(&quot;$&quot;* #,##0.00_);_(&quot;$&quot;* \(#,##0.00\);_(&quot;$&quot;* &quot;-&quot;??_);_(@_)"/>
      <alignment horizontal="center"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indexed="8"/>
        <name val="Open Sans"/>
        <family val="2"/>
        <scheme val="none"/>
      </font>
      <alignment horizontal="general" vertical="top" textRotation="0" wrapText="1" indent="0" justifyLastLine="0" shrinkToFit="0" readingOrder="0"/>
    </dxf>
    <dxf>
      <font>
        <b val="0"/>
        <i val="0"/>
        <strike val="0"/>
        <condense val="0"/>
        <extend val="0"/>
        <outline val="0"/>
        <shadow val="0"/>
        <u val="none"/>
        <vertAlign val="baseline"/>
        <sz val="12"/>
        <color auto="1"/>
        <name val="Open Sans"/>
        <family val="2"/>
        <scheme val="none"/>
      </font>
      <numFmt numFmtId="34" formatCode="_(&quot;$&quot;* #,##0.00_);_(&quot;$&quot;* \(#,##0.00\);_(&quot;$&quot;* &quot;-&quot;??_);_(@_)"/>
      <alignment horizontal="right" vertical="top" textRotation="0" wrapText="0" indent="0" justifyLastLine="0" shrinkToFit="0" readingOrder="0"/>
    </dxf>
    <dxf>
      <font>
        <b val="0"/>
        <i val="0"/>
        <strike val="0"/>
        <condense val="0"/>
        <extend val="0"/>
        <outline val="0"/>
        <shadow val="0"/>
        <u val="none"/>
        <vertAlign val="baseline"/>
        <sz val="12"/>
        <color auto="1"/>
        <name val="Open Sans"/>
        <family val="2"/>
        <scheme val="none"/>
      </font>
      <numFmt numFmtId="34" formatCode="_(&quot;$&quot;* #,##0.00_);_(&quot;$&quot;* \(#,##0.00\);_(&quot;$&quot;* &quot;-&quot;??_);_(@_)"/>
      <alignment horizontal="right" vertical="top" textRotation="0" wrapText="0" indent="0" justifyLastLine="0" shrinkToFit="0" readingOrder="0"/>
    </dxf>
    <dxf>
      <font>
        <b val="0"/>
        <i val="0"/>
        <strike val="0"/>
        <condense val="0"/>
        <extend val="0"/>
        <outline val="0"/>
        <shadow val="0"/>
        <u val="none"/>
        <vertAlign val="baseline"/>
        <sz val="12"/>
        <color indexed="8"/>
        <name val="Open Sans"/>
        <family val="2"/>
        <scheme val="none"/>
      </font>
      <alignment horizontal="center" vertical="top" textRotation="0" wrapText="0" indent="0" justifyLastLine="0" shrinkToFit="0" readingOrder="0"/>
    </dxf>
    <dxf>
      <font>
        <b val="0"/>
        <i val="0"/>
        <strike val="0"/>
        <condense val="0"/>
        <extend val="0"/>
        <outline val="0"/>
        <shadow val="0"/>
        <u val="none"/>
        <vertAlign val="baseline"/>
        <sz val="12"/>
        <color indexed="8"/>
        <name val="Open Sans"/>
        <family val="2"/>
        <scheme val="none"/>
      </font>
      <alignment horizontal="center" vertical="top" textRotation="0" wrapText="0" indent="0" justifyLastLine="0" shrinkToFit="0" readingOrder="0"/>
    </dxf>
    <dxf>
      <font>
        <b val="0"/>
        <i val="0"/>
        <strike val="0"/>
        <condense val="0"/>
        <extend val="0"/>
        <outline val="0"/>
        <shadow val="0"/>
        <u val="none"/>
        <vertAlign val="baseline"/>
        <sz val="12"/>
        <color indexed="8"/>
        <name val="Open Sans"/>
        <family val="2"/>
        <scheme val="none"/>
      </font>
      <alignment horizontal="general" vertical="top" textRotation="0" wrapText="0" indent="0" justifyLastLine="0" shrinkToFit="0" readingOrder="0"/>
    </dxf>
    <dxf>
      <font>
        <b val="0"/>
        <i val="0"/>
        <strike val="0"/>
        <condense val="0"/>
        <extend val="0"/>
        <outline val="0"/>
        <shadow val="0"/>
        <u val="none"/>
        <vertAlign val="baseline"/>
        <sz val="12"/>
        <color indexed="8"/>
        <name val="Open Sans"/>
        <family val="2"/>
        <scheme val="none"/>
      </font>
      <alignment horizontal="general" vertical="top" textRotation="0" wrapText="0" indent="0" justifyLastLine="0" shrinkToFit="0" readingOrder="0"/>
    </dxf>
    <dxf>
      <font>
        <b val="0"/>
        <i val="0"/>
        <strike val="0"/>
        <condense val="0"/>
        <extend val="0"/>
        <outline val="0"/>
        <shadow val="0"/>
        <u val="none"/>
        <vertAlign val="baseline"/>
        <sz val="12"/>
        <color indexed="8"/>
        <name val="Open Sans"/>
        <family val="2"/>
        <scheme val="none"/>
      </font>
      <alignment horizontal="general" vertical="top" textRotation="0" wrapText="1" indent="0" justifyLastLine="0" shrinkToFit="0" readingOrder="0"/>
    </dxf>
    <dxf>
      <font>
        <b val="0"/>
        <i val="0"/>
        <strike val="0"/>
        <condense val="0"/>
        <extend val="0"/>
        <outline val="0"/>
        <shadow val="0"/>
        <u val="none"/>
        <vertAlign val="baseline"/>
        <sz val="12"/>
        <color indexed="8"/>
        <name val="Open Sans"/>
        <family val="2"/>
        <scheme val="none"/>
      </font>
      <alignment horizontal="general" vertical="top" textRotation="0" wrapText="0" indent="0" justifyLastLine="0" shrinkToFit="0" readingOrder="0"/>
    </dxf>
    <dxf>
      <font>
        <b val="0"/>
        <i val="0"/>
        <strike val="0"/>
        <condense val="0"/>
        <extend val="0"/>
        <outline val="0"/>
        <shadow val="0"/>
        <u val="none"/>
        <vertAlign val="baseline"/>
        <sz val="12"/>
        <color indexed="8"/>
        <name val="Open Sans"/>
        <family val="2"/>
        <scheme val="none"/>
      </font>
      <alignment horizontal="general" vertical="top" textRotation="0" wrapText="0" indent="0" justifyLastLine="0" shrinkToFit="0" readingOrder="0"/>
    </dxf>
    <dxf>
      <font>
        <b val="0"/>
        <i val="0"/>
        <strike val="0"/>
        <condense val="0"/>
        <extend val="0"/>
        <outline val="0"/>
        <shadow val="0"/>
        <u val="none"/>
        <vertAlign val="baseline"/>
        <sz val="12"/>
        <color indexed="8"/>
        <name val="Open Sans"/>
        <family val="2"/>
        <scheme val="none"/>
      </font>
      <alignment horizontal="center" vertical="top" textRotation="0" wrapText="0" indent="0" justifyLastLine="0" shrinkToFit="0" readingOrder="0"/>
    </dxf>
    <dxf>
      <font>
        <b val="0"/>
        <i val="0"/>
        <strike val="0"/>
        <condense val="0"/>
        <extend val="0"/>
        <outline val="0"/>
        <shadow val="0"/>
        <u val="none"/>
        <vertAlign val="baseline"/>
        <sz val="12"/>
        <color indexed="8"/>
        <name val="Open Sans"/>
        <family val="2"/>
        <scheme val="none"/>
      </font>
      <alignment horizontal="general" vertical="top" textRotation="0" wrapText="0" indent="0" justifyLastLine="0" shrinkToFit="0" readingOrder="0"/>
    </dxf>
    <dxf>
      <font>
        <b val="0"/>
        <i val="0"/>
        <strike val="0"/>
        <condense val="0"/>
        <extend val="0"/>
        <outline val="0"/>
        <shadow val="0"/>
        <u val="none"/>
        <vertAlign val="baseline"/>
        <sz val="12"/>
        <color indexed="8"/>
        <name val="Open Sans"/>
        <family val="2"/>
        <scheme val="none"/>
      </font>
      <alignment horizontal="center" vertical="top" textRotation="0" wrapText="0" indent="0" justifyLastLine="0" shrinkToFit="0" readingOrder="0"/>
    </dxf>
    <dxf>
      <font>
        <b val="0"/>
        <i val="0"/>
        <strike val="0"/>
        <condense val="0"/>
        <extend val="0"/>
        <outline val="0"/>
        <shadow val="0"/>
        <u val="none"/>
        <vertAlign val="baseline"/>
        <sz val="12"/>
        <color auto="1"/>
        <name val="Open Sans"/>
        <family val="2"/>
        <scheme val="none"/>
      </font>
      <numFmt numFmtId="171" formatCode="0.000"/>
      <alignment horizontal="right" vertical="top" textRotation="0" wrapText="0" indent="1" justifyLastLine="0" shrinkToFit="0" readingOrder="0"/>
    </dxf>
    <dxf>
      <font>
        <b val="0"/>
        <i val="0"/>
        <strike val="0"/>
        <condense val="0"/>
        <extend val="0"/>
        <outline val="0"/>
        <shadow val="0"/>
        <u val="none"/>
        <vertAlign val="baseline"/>
        <sz val="12"/>
        <color indexed="8"/>
        <name val="Open Sans"/>
        <family val="2"/>
        <scheme val="none"/>
      </font>
      <alignment horizontal="general" vertical="top" textRotation="0" wrapText="0" indent="0" justifyLastLine="0" shrinkToFit="0" readingOrder="0"/>
    </dxf>
    <dxf>
      <font>
        <b val="0"/>
        <i val="0"/>
        <strike val="0"/>
        <condense val="0"/>
        <extend val="0"/>
        <outline val="0"/>
        <shadow val="0"/>
        <u val="none"/>
        <vertAlign val="baseline"/>
        <sz val="12"/>
        <color indexed="8"/>
        <name val="Open Sans"/>
        <family val="2"/>
        <scheme val="none"/>
      </font>
      <alignment horizontal="general" vertical="top" textRotation="0" wrapText="0" indent="0" justifyLastLine="0" shrinkToFit="0" readingOrder="0"/>
    </dxf>
    <dxf>
      <font>
        <b val="0"/>
        <i val="0"/>
        <strike val="0"/>
        <condense val="0"/>
        <extend val="0"/>
        <outline val="0"/>
        <shadow val="0"/>
        <u val="none"/>
        <vertAlign val="baseline"/>
        <sz val="12"/>
        <color indexed="8"/>
        <name val="Open Sans"/>
        <family val="2"/>
        <scheme val="none"/>
      </font>
      <alignment horizontal="general" vertical="top" textRotation="0" wrapText="1" indent="0" justifyLastLine="0" shrinkToFit="0" readingOrder="0"/>
    </dxf>
    <dxf>
      <font>
        <b val="0"/>
        <i val="0"/>
        <strike val="0"/>
        <condense val="0"/>
        <extend val="0"/>
        <outline val="0"/>
        <shadow val="0"/>
        <u val="none"/>
        <vertAlign val="baseline"/>
        <sz val="12"/>
        <color indexed="8"/>
        <name val="Open Sans"/>
        <family val="2"/>
        <scheme val="none"/>
      </font>
      <alignment horizontal="general" vertical="top" textRotation="0" wrapText="1" indent="0" justifyLastLine="0" shrinkToFit="0" readingOrder="0"/>
    </dxf>
    <dxf>
      <font>
        <b val="0"/>
        <i val="0"/>
        <strike val="0"/>
        <condense val="0"/>
        <extend val="0"/>
        <outline val="0"/>
        <shadow val="0"/>
        <u val="none"/>
        <vertAlign val="baseline"/>
        <sz val="12"/>
        <color indexed="8"/>
        <name val="Open Sans"/>
        <family val="2"/>
        <scheme val="none"/>
      </font>
      <alignment horizontal="general" vertical="top" textRotation="0" wrapText="0" indent="0" justifyLastLine="0" shrinkToFit="0" readingOrder="0"/>
    </dxf>
    <dxf>
      <font>
        <b val="0"/>
        <i val="0"/>
        <strike val="0"/>
        <condense val="0"/>
        <extend val="0"/>
        <outline val="0"/>
        <shadow val="0"/>
        <u val="none"/>
        <vertAlign val="baseline"/>
        <sz val="12"/>
        <color indexed="8"/>
        <name val="Open Sans"/>
        <family val="2"/>
        <scheme val="none"/>
      </font>
      <alignment horizontal="general" vertical="top" textRotation="0" wrapText="1" indent="0" justifyLastLine="0" shrinkToFit="0" readingOrder="0"/>
    </dxf>
    <dxf>
      <font>
        <b val="0"/>
        <i val="0"/>
        <strike val="0"/>
        <condense val="0"/>
        <extend val="0"/>
        <outline val="0"/>
        <shadow val="0"/>
        <u val="none"/>
        <vertAlign val="baseline"/>
        <sz val="12"/>
        <color indexed="8"/>
        <name val="Open Sans"/>
        <family val="2"/>
        <scheme val="none"/>
      </font>
      <alignment horizontal="general" vertical="top" textRotation="0" wrapText="1" indent="0" justifyLastLine="0" shrinkToFit="0" readingOrder="0"/>
    </dxf>
    <dxf>
      <font>
        <b val="0"/>
        <i val="0"/>
        <strike val="0"/>
        <condense val="0"/>
        <extend val="0"/>
        <outline val="0"/>
        <shadow val="0"/>
        <u val="none"/>
        <vertAlign val="baseline"/>
        <sz val="12"/>
        <color indexed="8"/>
        <name val="Open Sans"/>
        <family val="2"/>
        <scheme val="none"/>
      </font>
      <alignment horizontal="center" vertical="top" textRotation="0" wrapText="0" indent="0" justifyLastLine="0" shrinkToFit="0" readingOrder="0"/>
    </dxf>
    <dxf>
      <font>
        <b val="0"/>
        <i val="0"/>
        <strike val="0"/>
        <condense val="0"/>
        <extend val="0"/>
        <outline val="0"/>
        <shadow val="0"/>
        <u val="none"/>
        <vertAlign val="baseline"/>
        <sz val="12"/>
        <color indexed="8"/>
        <name val="Open Sans"/>
        <family val="2"/>
        <scheme val="none"/>
      </font>
      <alignment horizontal="general" vertical="top" textRotation="0" wrapText="0" indent="0" justifyLastLine="0" shrinkToFit="0" readingOrder="0"/>
    </dxf>
    <dxf>
      <font>
        <b val="0"/>
        <i val="0"/>
        <strike val="0"/>
        <condense val="0"/>
        <extend val="0"/>
        <outline val="0"/>
        <shadow val="0"/>
        <u val="none"/>
        <vertAlign val="baseline"/>
        <sz val="12"/>
        <color indexed="8"/>
        <name val="Open Sans"/>
        <family val="2"/>
        <scheme val="none"/>
      </font>
      <alignment horizontal="general" vertical="top" textRotation="0" wrapText="0" indent="0" justifyLastLine="0" shrinkToFit="0" readingOrder="0"/>
    </dxf>
    <dxf>
      <font>
        <b val="0"/>
        <i val="0"/>
        <strike val="0"/>
        <condense val="0"/>
        <extend val="0"/>
        <outline val="0"/>
        <shadow val="0"/>
        <u val="none"/>
        <vertAlign val="baseline"/>
        <sz val="12"/>
        <color indexed="8"/>
        <name val="Open Sans"/>
        <family val="2"/>
        <scheme val="none"/>
      </font>
      <alignment horizontal="general" vertical="top" textRotation="0" wrapText="0" indent="0" justifyLastLine="0" shrinkToFit="0" readingOrder="0"/>
    </dxf>
    <dxf>
      <font>
        <b val="0"/>
        <i val="0"/>
        <strike val="0"/>
        <condense val="0"/>
        <extend val="0"/>
        <outline val="0"/>
        <shadow val="0"/>
        <u val="none"/>
        <vertAlign val="baseline"/>
        <sz val="12"/>
        <color indexed="8"/>
        <name val="Open Sans"/>
        <family val="2"/>
        <scheme val="none"/>
      </font>
      <alignment horizontal="general" vertical="top" textRotation="0" wrapText="1" indent="0" justifyLastLine="0" shrinkToFit="0" readingOrder="0"/>
    </dxf>
    <dxf>
      <font>
        <b val="0"/>
        <i val="0"/>
        <strike val="0"/>
        <condense val="0"/>
        <extend val="0"/>
        <outline val="0"/>
        <shadow val="0"/>
        <u val="none"/>
        <vertAlign val="baseline"/>
        <sz val="12"/>
        <color indexed="8"/>
        <name val="Open Sans"/>
        <family val="2"/>
        <scheme val="none"/>
      </font>
      <alignment horizontal="general" vertical="top" textRotation="0" wrapText="0" indent="0" justifyLastLine="0" shrinkToFit="0" readingOrder="0"/>
    </dxf>
    <dxf>
      <font>
        <b val="0"/>
        <i val="0"/>
        <strike val="0"/>
        <condense val="0"/>
        <extend val="0"/>
        <outline val="0"/>
        <shadow val="0"/>
        <u val="none"/>
        <vertAlign val="baseline"/>
        <sz val="12"/>
        <color indexed="8"/>
        <name val="Open Sans"/>
        <family val="2"/>
        <scheme val="none"/>
      </font>
      <numFmt numFmtId="19" formatCode="m/d/yyyy"/>
      <alignment horizontal="center" vertical="top" textRotation="0" wrapText="0" indent="0" justifyLastLine="0" shrinkToFit="0" readingOrder="0"/>
    </dxf>
    <dxf>
      <font>
        <b val="0"/>
        <i val="0"/>
        <strike val="0"/>
        <condense val="0"/>
        <extend val="0"/>
        <outline val="0"/>
        <shadow val="0"/>
        <u val="none"/>
        <vertAlign val="baseline"/>
        <sz val="12"/>
        <color indexed="8"/>
        <name val="Open Sans"/>
        <family val="2"/>
        <scheme val="none"/>
      </font>
      <alignment horizontal="general" vertical="top" textRotation="0" wrapText="0" indent="0" justifyLastLine="0" shrinkToFit="0" readingOrder="0"/>
    </dxf>
    <dxf>
      <font>
        <b val="0"/>
        <i val="0"/>
        <strike val="0"/>
        <condense val="0"/>
        <extend val="0"/>
        <outline val="0"/>
        <shadow val="0"/>
        <u val="none"/>
        <vertAlign val="baseline"/>
        <sz val="12"/>
        <color indexed="8"/>
        <name val="Open Sans"/>
        <family val="2"/>
        <scheme val="none"/>
      </font>
      <numFmt numFmtId="19" formatCode="m/d/yyyy"/>
      <alignment horizontal="center" vertical="top" textRotation="0" wrapText="0" indent="0" justifyLastLine="0" shrinkToFit="0" readingOrder="0"/>
    </dxf>
    <dxf>
      <font>
        <b val="0"/>
        <i val="0"/>
        <strike val="0"/>
        <condense val="0"/>
        <extend val="0"/>
        <outline val="0"/>
        <shadow val="0"/>
        <u val="none"/>
        <vertAlign val="baseline"/>
        <sz val="12"/>
        <color indexed="8"/>
        <name val="Open Sans"/>
        <family val="2"/>
        <scheme val="none"/>
      </font>
      <alignment horizontal="general" vertical="top" textRotation="0" wrapText="0" indent="0" justifyLastLine="0" shrinkToFit="0" readingOrder="0"/>
    </dxf>
    <dxf>
      <font>
        <b val="0"/>
        <i val="0"/>
        <strike val="0"/>
        <condense val="0"/>
        <extend val="0"/>
        <outline val="0"/>
        <shadow val="0"/>
        <u val="none"/>
        <vertAlign val="baseline"/>
        <sz val="12"/>
        <color auto="1"/>
        <name val="Open Sans"/>
        <family val="2"/>
        <scheme val="none"/>
      </font>
      <alignment horizontal="center" vertical="top" textRotation="0" wrapText="0" indent="0" justifyLastLine="0" shrinkToFit="0" readingOrder="0"/>
    </dxf>
    <dxf>
      <font>
        <b val="0"/>
        <i val="0"/>
        <strike val="0"/>
        <condense val="0"/>
        <extend val="0"/>
        <outline val="0"/>
        <shadow val="0"/>
        <u val="none"/>
        <vertAlign val="baseline"/>
        <sz val="12"/>
        <color auto="1"/>
        <name val="Open Sans"/>
        <family val="2"/>
        <scheme val="none"/>
      </font>
      <numFmt numFmtId="164" formatCode="000000.00"/>
      <alignment horizontal="center" vertical="top" textRotation="0" wrapText="0" indent="0" justifyLastLine="0" shrinkToFit="0" readingOrder="0"/>
    </dxf>
    <dxf>
      <font>
        <b val="0"/>
        <i val="0"/>
        <strike val="0"/>
        <condense val="0"/>
        <extend val="0"/>
        <outline val="0"/>
        <shadow val="0"/>
        <u val="none"/>
        <vertAlign val="baseline"/>
        <sz val="12"/>
        <color indexed="8"/>
        <name val="Open Sans"/>
        <family val="2"/>
        <scheme val="none"/>
      </font>
      <alignment horizontal="general" vertical="top" textRotation="0" wrapText="0" indent="0" justifyLastLine="0" shrinkToFit="0" readingOrder="0"/>
    </dxf>
    <dxf>
      <font>
        <b val="0"/>
        <i val="0"/>
        <strike val="0"/>
        <condense val="0"/>
        <extend val="0"/>
        <outline val="0"/>
        <shadow val="0"/>
        <u val="none"/>
        <vertAlign val="baseline"/>
        <sz val="12"/>
        <color indexed="8"/>
        <name val="Open Sans"/>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auto="1"/>
        <name val="Open Sans"/>
        <family val="2"/>
        <scheme val="none"/>
      </font>
      <numFmt numFmtId="0" formatCode="General"/>
      <fill>
        <patternFill patternType="none">
          <fgColor indexed="64"/>
          <bgColor auto="1"/>
        </patternFill>
      </fill>
      <alignment horizontal="left" vertical="top" textRotation="0" wrapText="0" indent="1"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auto="1"/>
        <name val="Open Sans"/>
        <family val="2"/>
        <scheme val="none"/>
      </font>
      <numFmt numFmtId="34" formatCode="_(&quot;$&quot;* #,##0.00_);_(&quot;$&quot;* \(#,##0.00\);_(&quot;$&quot;* &quot;-&quot;??_);_(@_)"/>
      <fill>
        <patternFill patternType="none">
          <fgColor indexed="64"/>
          <bgColor auto="1"/>
        </patternFill>
      </fill>
      <alignment horizontal="right"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numFmt numFmtId="34" formatCode="_(&quot;$&quot;* #,##0.00_);_(&quot;$&quot;* \(#,##0.00\);_(&quot;$&quot;* &quot;-&quot;??_);_(@_)"/>
      <fill>
        <patternFill patternType="none">
          <fgColor indexed="64"/>
          <bgColor auto="1"/>
        </patternFill>
      </fill>
      <alignment horizontal="right"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numFmt numFmtId="34" formatCode="_(&quot;$&quot;* #,##0.00_);_(&quot;$&quot;* \(#,##0.00\);_(&quot;$&quot;* &quot;-&quot;??_);_(@_)"/>
      <fill>
        <patternFill patternType="none">
          <fgColor indexed="64"/>
          <bgColor auto="1"/>
        </patternFill>
      </fill>
      <alignment horizontal="right"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numFmt numFmtId="34" formatCode="_(&quot;$&quot;* #,##0.00_);_(&quot;$&quot;* \(#,##0.00\);_(&quot;$&quot;* &quot;-&quot;??_);_(@_)"/>
      <fill>
        <patternFill patternType="none">
          <fgColor indexed="64"/>
          <bgColor auto="1"/>
        </patternFill>
      </fill>
      <alignment horizontal="right"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numFmt numFmtId="34" formatCode="_(&quot;$&quot;* #,##0.00_);_(&quot;$&quot;* \(#,##0.00\);_(&quot;$&quot;* &quot;-&quot;??_);_(@_)"/>
      <fill>
        <patternFill patternType="none">
          <fgColor indexed="64"/>
          <bgColor auto="1"/>
        </patternFill>
      </fill>
      <alignment horizontal="right"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numFmt numFmtId="34" formatCode="_(&quot;$&quot;* #,##0.00_);_(&quot;$&quot;* \(#,##0.00\);_(&quot;$&quot;* &quot;-&quot;??_);_(@_)"/>
      <fill>
        <patternFill patternType="none">
          <fgColor indexed="64"/>
          <bgColor auto="1"/>
        </patternFill>
      </fill>
      <alignment horizontal="right"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numFmt numFmtId="34" formatCode="_(&quot;$&quot;* #,##0.00_);_(&quot;$&quot;* \(#,##0.00\);_(&quot;$&quot;* &quot;-&quot;??_);_(@_)"/>
      <fill>
        <patternFill patternType="none">
          <fgColor indexed="64"/>
          <bgColor auto="1"/>
        </patternFill>
      </fill>
      <alignment horizontal="right"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numFmt numFmtId="34" formatCode="_(&quot;$&quot;* #,##0.00_);_(&quot;$&quot;* \(#,##0.00\);_(&quot;$&quot;* &quot;-&quot;??_);_(@_)"/>
      <fill>
        <patternFill patternType="none">
          <fgColor indexed="64"/>
          <bgColor auto="1"/>
        </patternFill>
      </fill>
      <alignment horizontal="right"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numFmt numFmtId="34" formatCode="_(&quot;$&quot;* #,##0.00_);_(&quot;$&quot;* \(#,##0.00\);_(&quot;$&quot;* &quot;-&quot;??_);_(@_)"/>
      <fill>
        <patternFill patternType="none">
          <fgColor indexed="64"/>
          <bgColor auto="1"/>
        </patternFill>
      </fill>
      <alignment horizontal="right"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numFmt numFmtId="34" formatCode="_(&quot;$&quot;* #,##0.00_);_(&quot;$&quot;* \(#,##0.00\);_(&quot;$&quot;* &quot;-&quot;??_);_(@_)"/>
      <fill>
        <patternFill patternType="none">
          <fgColor indexed="64"/>
          <bgColor auto="1"/>
        </patternFill>
      </fill>
      <alignment horizontal="right"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general"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numFmt numFmtId="2" formatCode="0.00"/>
      <fill>
        <patternFill patternType="none">
          <fgColor indexed="64"/>
          <bgColor auto="1"/>
        </patternFill>
      </fill>
      <alignment horizontal="right" vertical="top" textRotation="0" wrapText="0" indent="1"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fill>
        <patternFill patternType="none">
          <fgColor indexed="64"/>
          <bgColor indexed="65"/>
        </patternFill>
      </fill>
      <alignment horizontal="general"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fill>
        <patternFill patternType="none">
          <fgColor indexed="64"/>
          <bgColor indexed="65"/>
        </patternFill>
      </fill>
      <alignment horizontal="general"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general"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general"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general"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general"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general"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numFmt numFmtId="19" formatCode="m/d/yyyy"/>
      <fill>
        <patternFill patternType="none">
          <fgColor indexed="64"/>
          <bgColor auto="1"/>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general"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numFmt numFmtId="19" formatCode="m/d/yyyy"/>
      <fill>
        <patternFill patternType="none">
          <fgColor indexed="64"/>
          <bgColor auto="1"/>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general"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numFmt numFmtId="164" formatCode="000000.00"/>
      <fill>
        <patternFill patternType="none">
          <fgColor indexed="64"/>
          <bgColor auto="1"/>
        </patternFill>
      </fill>
      <alignment horizontal="center" vertical="top" textRotation="0" wrapText="0" indent="0" justifyLastLine="0" shrinkToFit="0" readingOrder="0"/>
      <border diagonalUp="0" diagonalDown="0" outline="0">
        <left/>
        <right style="thin">
          <color auto="1"/>
        </right>
        <top style="thin">
          <color auto="1"/>
        </top>
        <bottom style="thin">
          <color auto="1"/>
        </bottom>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Open Sans"/>
        <family val="2"/>
        <scheme val="none"/>
      </font>
      <numFmt numFmtId="34" formatCode="_(&quot;$&quot;* #,##0.00_);_(&quot;$&quot;* \(#,##0.00\);_(&quot;$&quot;* &quot;-&quot;??_);_(@_)"/>
      <fill>
        <patternFill patternType="none">
          <fgColor indexed="64"/>
          <bgColor auto="1"/>
        </patternFill>
      </fill>
      <alignment horizontal="right" vertical="top" textRotation="0" wrapText="0" indent="0" justifyLastLine="0" shrinkToFit="0" readingOrder="0"/>
    </dxf>
    <dxf>
      <border outline="0">
        <bottom style="thin">
          <color auto="1"/>
        </bottom>
      </border>
    </dxf>
    <dxf>
      <font>
        <b/>
        <i val="0"/>
        <strike val="0"/>
        <condense val="0"/>
        <extend val="0"/>
        <outline val="0"/>
        <shadow val="0"/>
        <u val="none"/>
        <vertAlign val="baseline"/>
        <sz val="12"/>
        <color indexed="8"/>
        <name val="Open Sans"/>
        <family val="2"/>
        <scheme val="none"/>
      </font>
      <numFmt numFmtId="34" formatCode="_(&quot;$&quot;* #,##0.00_);_(&quot;$&quot;* \(#,##0.00\);_(&quot;$&quot;* &quot;-&quot;??_);_(@_)"/>
      <alignment horizontal="center" vertical="bottom" textRotation="0" wrapText="1" indent="0" justifyLastLine="0" shrinkToFit="0" readingOrder="0"/>
      <border diagonalUp="0" diagonalDown="0" outline="0">
        <left style="thin">
          <color auto="1"/>
        </left>
        <right style="thin">
          <color auto="1"/>
        </right>
        <top/>
        <bottom/>
      </border>
    </dxf>
    <dxf>
      <numFmt numFmtId="170" formatCode="_(* #,##0_);_(* \(#,##0\);_(* &quot;-&quot;??_);_(@_)"/>
    </dxf>
    <dxf>
      <numFmt numFmtId="170" formatCode="_(* #,##0_);_(* \(#,##0\);_(* &quot;-&quot;??_);_(@_)"/>
    </dxf>
    <dxf>
      <numFmt numFmtId="170" formatCode="_(* #,##0_);_(* \(#,##0\);_(* &quot;-&quot;??_);_(@_)"/>
    </dxf>
    <dxf>
      <font>
        <color theme="0" tint="-0.34998626667073579"/>
      </font>
    </dxf>
    <dxf>
      <font>
        <color theme="0" tint="-0.34998626667073579"/>
      </font>
    </dxf>
    <dxf>
      <font>
        <color theme="0" tint="-0.34998626667073579"/>
      </font>
    </dxf>
    <dxf>
      <font>
        <color theme="0" tint="-0.34998626667073579"/>
      </font>
    </dxf>
    <dxf>
      <numFmt numFmtId="34" formatCode="_(&quot;$&quot;* #,##0.00_);_(&quot;$&quot;* \(#,##0.00\);_(&quot;$&quot;* &quot;-&quot;??_);_(@_)"/>
    </dxf>
    <dxf>
      <numFmt numFmtId="170" formatCode="_(* #,##0_);_(* \(#,##0\);_(* &quot;-&quot;??_);_(@_)"/>
    </dxf>
    <dxf>
      <numFmt numFmtId="170" formatCode="_(* #,##0_);_(* \(#,##0\);_(* &quot;-&quot;??_);_(@_)"/>
    </dxf>
    <dxf>
      <font>
        <color theme="0" tint="-0.34998626667073579"/>
      </font>
    </dxf>
    <dxf>
      <font>
        <color theme="0" tint="-0.34998626667073579"/>
      </font>
    </dxf>
  </dxfs>
  <tableStyles count="0" defaultTableStyle="TableStyleMedium2" defaultPivotStyle="PivotStyleLight16"/>
  <colors>
    <mruColors>
      <color rgb="FFFF3399"/>
      <color rgb="FFFA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25</xdr:col>
      <xdr:colOff>0</xdr:colOff>
      <xdr:row>2355</xdr:row>
      <xdr:rowOff>0</xdr:rowOff>
    </xdr:from>
    <xdr:to>
      <xdr:col>25</xdr:col>
      <xdr:colOff>304800</xdr:colOff>
      <xdr:row>2356</xdr:row>
      <xdr:rowOff>76199</xdr:rowOff>
    </xdr:to>
    <xdr:sp macro="" textlink="">
      <xdr:nvSpPr>
        <xdr:cNvPr id="9266" name="avatar">
          <a:extLst>
            <a:ext uri="{FF2B5EF4-FFF2-40B4-BE49-F238E27FC236}">
              <a16:creationId xmlns:a16="http://schemas.microsoft.com/office/drawing/2014/main" id="{A1DB5248-FD5E-4BA6-8085-C1AE27ED634A}"/>
            </a:ext>
          </a:extLst>
        </xdr:cNvPr>
        <xdr:cNvSpPr>
          <a:spLocks noChangeAspect="1" noChangeArrowheads="1"/>
        </xdr:cNvSpPr>
      </xdr:nvSpPr>
      <xdr:spPr bwMode="auto">
        <a:xfrm>
          <a:off x="47034450" y="8477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552450</xdr:colOff>
      <xdr:row>1</xdr:row>
      <xdr:rowOff>38100</xdr:rowOff>
    </xdr:from>
    <xdr:to>
      <xdr:col>11</xdr:col>
      <xdr:colOff>257175</xdr:colOff>
      <xdr:row>6</xdr:row>
      <xdr:rowOff>38100</xdr:rowOff>
    </xdr:to>
    <xdr:sp macro="" textlink="">
      <xdr:nvSpPr>
        <xdr:cNvPr id="2" name="TextBox 1">
          <a:extLst>
            <a:ext uri="{FF2B5EF4-FFF2-40B4-BE49-F238E27FC236}">
              <a16:creationId xmlns:a16="http://schemas.microsoft.com/office/drawing/2014/main" id="{847411BB-8F89-D3F3-668F-626B589E12E6}"/>
            </a:ext>
          </a:extLst>
        </xdr:cNvPr>
        <xdr:cNvSpPr txBox="1"/>
      </xdr:nvSpPr>
      <xdr:spPr>
        <a:xfrm>
          <a:off x="552450" y="228600"/>
          <a:ext cx="6410325" cy="952500"/>
        </a:xfrm>
        <a:prstGeom prst="rect">
          <a:avLst/>
        </a:prstGeom>
        <a:solidFill>
          <a:schemeClr val="lt1"/>
        </a:solidFill>
        <a:ln w="9525" cmpd="sng">
          <a:solidFill>
            <a:schemeClr val="lt1">
              <a:shade val="50000"/>
            </a:schemeClr>
          </a:solidFill>
        </a:ln>
      </xdr:spPr>
      <xdr:txBody>
        <a:bodyPr vertOverflow="clip" horzOverflow="clip" wrap="square" lIns="91440" tIns="45720" rIns="91440" bIns="45720" rtlCol="0" anchor="t">
          <a:noAutofit/>
        </a:bodyPr>
        <a:lstStyle/>
        <a:p>
          <a:pPr marL="0" indent="0" algn="l"/>
          <a:r>
            <a:rPr lang="en-US" sz="1100">
              <a:latin typeface="+mn-lt"/>
              <a:ea typeface="+mn-lt"/>
              <a:cs typeface="+mn-lt"/>
            </a:rPr>
            <a:t>SELECT to_number(PROJV.PIN) PIN</a:t>
          </a:r>
        </a:p>
        <a:p>
          <a:pPr marL="0" indent="0" algn="l"/>
          <a:r>
            <a:rPr lang="en-US" sz="1100">
              <a:latin typeface="+mn-lt"/>
              <a:ea typeface="+mn-lt"/>
              <a:cs typeface="+mn-lt"/>
            </a:rPr>
            <a:t>     , PROJV.REGION_NUM "Region"</a:t>
          </a:r>
        </a:p>
        <a:p>
          <a:pPr marL="0" indent="0" algn="l"/>
          <a:r>
            <a:rPr lang="en-US" sz="1100">
              <a:latin typeface="+mn-lt"/>
              <a:ea typeface="+mn-lt"/>
              <a:cs typeface="+mn-lt"/>
            </a:rPr>
            <a:t>	, PROJV.PROJ_STATUS_CDE_DESC "Project Status"</a:t>
          </a:r>
        </a:p>
        <a:p>
          <a:pPr marL="0" indent="0" algn="l"/>
          <a:r>
            <a:rPr lang="en-US" sz="1100">
              <a:latin typeface="+mn-lt"/>
              <a:ea typeface="+mn-lt"/>
              <a:cs typeface="+mn-lt"/>
            </a:rPr>
            <a:t>	, PROJC.CREATION_DTE "Created On", PROJC.CREATE_BY "Created By"</a:t>
          </a:r>
        </a:p>
        <a:p>
          <a:pPr marL="0" indent="0" algn="l"/>
          <a:r>
            <a:rPr lang="en-US" sz="1100">
              <a:latin typeface="+mn-lt"/>
              <a:ea typeface="+mn-lt"/>
              <a:cs typeface="+mn-lt"/>
            </a:rPr>
            <a:t>	, PROJC.LAST_UPDATE_DTE "Updated On", PROJC.UPDATE_BY "Updated By"</a:t>
          </a:r>
        </a:p>
        <a:p>
          <a:pPr marL="0" indent="0" algn="l"/>
          <a:r>
            <a:rPr lang="en-US" sz="1100">
              <a:latin typeface="+mn-lt"/>
              <a:ea typeface="+mn-lt"/>
              <a:cs typeface="+mn-lt"/>
            </a:rPr>
            <a:t>	, PROJV.COUNTY_CONCAT "County", PROJV.ROUTE "Route"</a:t>
          </a:r>
        </a:p>
        <a:p>
          <a:pPr marL="0" indent="0" algn="l"/>
          <a:r>
            <a:rPr lang="en-US" sz="1100">
              <a:latin typeface="+mn-lt"/>
              <a:ea typeface="+mn-lt"/>
              <a:cs typeface="+mn-lt"/>
            </a:rPr>
            <a:t>	, PROJV.ROUTE_TYP_CDE "Route Type Code"</a:t>
          </a:r>
        </a:p>
        <a:p>
          <a:pPr marL="0" indent="0" algn="l"/>
          <a:r>
            <a:rPr lang="en-US" sz="1100">
              <a:latin typeface="+mn-lt"/>
              <a:ea typeface="+mn-lt"/>
              <a:cs typeface="+mn-lt"/>
            </a:rPr>
            <a:t>	, PROJV.LOCAL_ROUTE_TXT "Local Route Text"</a:t>
          </a:r>
        </a:p>
        <a:p>
          <a:pPr marL="0" indent="0" algn="l"/>
          <a:r>
            <a:rPr lang="en-US" sz="1100">
              <a:latin typeface="+mn-lt"/>
              <a:ea typeface="+mn-lt"/>
              <a:cs typeface="+mn-lt"/>
            </a:rPr>
            <a:t>	, CASE WHEN PROJV.ROUTE_TYP_CDE = 'I' THEN 'IM'</a:t>
          </a:r>
        </a:p>
        <a:p>
          <a:pPr marL="0" indent="0" algn="l"/>
          <a:r>
            <a:rPr lang="en-US" sz="1100">
              <a:latin typeface="+mn-lt"/>
              <a:ea typeface="+mn-lt"/>
              <a:cs typeface="+mn-lt"/>
            </a:rPr>
            <a:t>				WHEN PROJV.ROUTE_TYP_CDE  = 'SR'  THEN 'SR'</a:t>
          </a:r>
        </a:p>
        <a:p>
          <a:pPr marL="0" indent="0" algn="l"/>
          <a:r>
            <a:rPr lang="en-US" sz="1100">
              <a:latin typeface="+mn-lt"/>
              <a:ea typeface="+mn-lt"/>
              <a:cs typeface="+mn-lt"/>
            </a:rPr>
            <a:t>				WHEN ((PROJV.ROUTE_TYP_CDE IS NULL AND PROJV.LOCAL_ROUTE_TXT IS NOT NULL)</a:t>
          </a:r>
        </a:p>
        <a:p>
          <a:pPr marL="0" indent="0" algn="l"/>
          <a:r>
            <a:rPr lang="en-US" sz="1100">
              <a:latin typeface="+mn-lt"/>
              <a:ea typeface="+mn-lt"/>
              <a:cs typeface="+mn-lt"/>
            </a:rPr>
            <a:t>						OR (PROJV.PROGRAM_TYPE_CDE = 'LOCALPROGRAM' AND PROJV.ROUTE_TYP_CDE IS NULL)) THEN 'L'</a:t>
          </a:r>
        </a:p>
        <a:p>
          <a:pPr marL="0" indent="0" algn="l"/>
          <a:r>
            <a:rPr lang="en-US" sz="1100">
              <a:latin typeface="+mn-lt"/>
              <a:ea typeface="+mn-lt"/>
              <a:cs typeface="+mn-lt"/>
            </a:rPr>
            <a:t>				WHEN (PROJV.PROGRAM_TYPE_CDE IN ('AERONAUTICS','ALLMASSTRANSIT','SECT130','GHSP',</a:t>
          </a:r>
        </a:p>
        <a:p>
          <a:pPr marL="0" indent="0" algn="l"/>
          <a:r>
            <a:rPr lang="en-US" sz="1100">
              <a:latin typeface="+mn-lt"/>
              <a:ea typeface="+mn-lt"/>
              <a:cs typeface="+mn-lt"/>
            </a:rPr>
            <a:t>								'RECTRAIL','ITS','ALLMAINTLITR','ALLBEAUT','ALLWATERWAYS' )) THEN 'N/A'</a:t>
          </a:r>
        </a:p>
        <a:p>
          <a:pPr marL="0" indent="0" algn="l"/>
          <a:r>
            <a:rPr lang="en-US" sz="1100">
              <a:latin typeface="+mn-lt"/>
              <a:ea typeface="+mn-lt"/>
              <a:cs typeface="+mn-lt"/>
            </a:rPr>
            <a:t>				WHEN (PROJV.ROUTE_TYP_CDE IS NULL AND PROJV.TERMINI_TXT LIKE '%State Park%') then 'SP'</a:t>
          </a:r>
        </a:p>
        <a:p>
          <a:pPr marL="0" indent="0" algn="l"/>
          <a:r>
            <a:rPr lang="en-US" sz="1100">
              <a:latin typeface="+mn-lt"/>
              <a:ea typeface="+mn-lt"/>
              <a:cs typeface="+mn-lt"/>
            </a:rPr>
            <a:t>				ELSE '' END "IM/SR/L"</a:t>
          </a:r>
        </a:p>
        <a:p>
          <a:pPr marL="0" indent="0" algn="l"/>
          <a:r>
            <a:rPr lang="en-US" sz="1100">
              <a:latin typeface="+mn-lt"/>
              <a:ea typeface="+mn-lt"/>
              <a:cs typeface="+mn-lt"/>
            </a:rPr>
            <a:t>	, PROJV.TERMINI_TXT "Project Description"</a:t>
          </a:r>
        </a:p>
        <a:p>
          <a:pPr marL="0" indent="0" algn="l"/>
          <a:r>
            <a:rPr lang="en-US" sz="1100">
              <a:latin typeface="+mn-lt"/>
              <a:ea typeface="+mn-lt"/>
              <a:cs typeface="+mn-lt"/>
            </a:rPr>
            <a:t>	, PROJV.SCOPE_OF_WORK_TXT "Scope of Work"</a:t>
          </a:r>
        </a:p>
        <a:p>
          <a:pPr marL="0" indent="0" algn="l"/>
          <a:r>
            <a:rPr lang="en-US" sz="1100">
              <a:latin typeface="+mn-lt"/>
              <a:ea typeface="+mn-lt"/>
              <a:cs typeface="+mn-lt"/>
            </a:rPr>
            <a:t>	, PROJV.PROGRAM_TYPE_CDE_DESC "Program Type"</a:t>
          </a:r>
        </a:p>
        <a:p>
          <a:pPr marL="0" indent="0" algn="l"/>
          <a:r>
            <a:rPr lang="en-US" sz="1100">
              <a:latin typeface="+mn-lt"/>
              <a:ea typeface="+mn-lt"/>
              <a:cs typeface="+mn-lt"/>
            </a:rPr>
            <a:t>	, PROJV.WORK_TYP_CDE_DESC "Project Type of Work"</a:t>
          </a:r>
        </a:p>
        <a:p>
          <a:pPr marL="0" indent="0" algn="l"/>
          <a:r>
            <a:rPr lang="en-US" sz="1100">
              <a:latin typeface="+mn-lt"/>
              <a:ea typeface="+mn-lt"/>
              <a:cs typeface="+mn-lt"/>
            </a:rPr>
            <a:t>	, RESURF.RESURF_TYPE_OF_WK "Resurfacing Type of Work"</a:t>
          </a:r>
        </a:p>
        <a:p>
          <a:pPr marL="0" indent="0" algn="l"/>
          <a:r>
            <a:rPr lang="en-US" sz="1100">
              <a:latin typeface="+mn-lt"/>
              <a:ea typeface="+mn-lt"/>
              <a:cs typeface="+mn-lt"/>
            </a:rPr>
            <a:t>	, TAMP.TAMP_ASSET "Asset Type"</a:t>
          </a:r>
        </a:p>
        <a:p>
          <a:pPr marL="0" indent="0" algn="l"/>
          <a:r>
            <a:rPr lang="en-US" sz="1100">
              <a:latin typeface="+mn-lt"/>
              <a:ea typeface="+mn-lt"/>
              <a:cs typeface="+mn-lt"/>
            </a:rPr>
            <a:t>	, TAMP.TAMP_WORK_TYPE "FHWA Work Type"</a:t>
          </a:r>
        </a:p>
        <a:p>
          <a:pPr marL="0" indent="0" algn="l"/>
          <a:r>
            <a:rPr lang="en-US" sz="1100">
              <a:latin typeface="+mn-lt"/>
              <a:ea typeface="+mn-lt"/>
              <a:cs typeface="+mn-lt"/>
            </a:rPr>
            <a:t>	, PROJV.PROJECT_LENGTH "Project Length"</a:t>
          </a:r>
        </a:p>
        <a:p>
          <a:pPr marL="0" indent="0" algn="l"/>
          <a:r>
            <a:rPr lang="en-US" sz="1100">
              <a:latin typeface="+mn-lt"/>
              <a:ea typeface="+mn-lt"/>
              <a:cs typeface="+mn-lt"/>
            </a:rPr>
            <a:t>	, TO_CHAR(PROJV.EARLIEST_LET_DTE, 'MM-DD-YYYY') "Let Date"</a:t>
          </a:r>
        </a:p>
        <a:p>
          <a:pPr marL="0" indent="0" algn="l"/>
          <a:r>
            <a:rPr lang="en-US" sz="1100">
              <a:latin typeface="+mn-lt"/>
              <a:ea typeface="+mn-lt"/>
              <a:cs typeface="+mn-lt"/>
            </a:rPr>
            <a:t>	, (CASE WHEN PROJV.PROGRAM_TYPE_CDE = 'RESURFACING' </a:t>
          </a:r>
        </a:p>
        <a:p>
          <a:pPr marL="0" indent="0" algn="l"/>
          <a:r>
            <a:rPr lang="en-US" sz="1100">
              <a:latin typeface="+mn-lt"/>
              <a:ea typeface="+mn-lt"/>
              <a:cs typeface="+mn-lt"/>
            </a:rPr>
            <a:t>		THEN PROG.SORTSEL_4 ELSE '' END) AS "Resurfacing Type"</a:t>
          </a:r>
        </a:p>
        <a:p>
          <a:pPr marL="0" indent="0" algn="l"/>
          <a:r>
            <a:rPr lang="en-US" sz="1100">
              <a:latin typeface="+mn-lt"/>
              <a:ea typeface="+mn-lt"/>
              <a:cs typeface="+mn-lt"/>
            </a:rPr>
            <a:t>	, (CASE WHEN (UPPER(PROJV.SURF_INT_SORT_TXT||PROJV.PROG_SORT_TXT||</a:t>
          </a:r>
        </a:p>
        <a:p>
          <a:pPr marL="0" indent="0" algn="l"/>
          <a:r>
            <a:rPr lang="en-US" sz="1100">
              <a:latin typeface="+mn-lt"/>
              <a:ea typeface="+mn-lt"/>
              <a:cs typeface="+mn-lt"/>
            </a:rPr>
            <a:t>		PROJV.LP_USER_SORT_TXT||PROJV.OPS_INT_SORT_TXT||</a:t>
          </a:r>
        </a:p>
        <a:p>
          <a:pPr marL="0" indent="0" algn="l"/>
          <a:r>
            <a:rPr lang="en-US" sz="1100">
              <a:latin typeface="+mn-lt"/>
              <a:ea typeface="+mn-lt"/>
              <a:cs typeface="+mn-lt"/>
            </a:rPr>
            <a:t>		PROJV.SCHED_SORT_TXT) LIKE '%NHS%'   </a:t>
          </a:r>
        </a:p>
        <a:p>
          <a:pPr marL="0" indent="0" algn="l"/>
          <a:r>
            <a:rPr lang="en-US" sz="1100">
              <a:latin typeface="+mn-lt"/>
              <a:ea typeface="+mn-lt"/>
              <a:cs typeface="+mn-lt"/>
            </a:rPr>
            <a:t>		OR UPPER(PROG.SORTSEL_2||PROG.SORTSEL_3||PROG.SORTSEL_4||</a:t>
          </a:r>
        </a:p>
        <a:p>
          <a:pPr marL="0" indent="0" algn="l"/>
          <a:r>
            <a:rPr lang="en-US" sz="1100">
              <a:latin typeface="+mn-lt"/>
              <a:ea typeface="+mn-lt"/>
              <a:cs typeface="+mn-lt"/>
            </a:rPr>
            <a:t>		PROG.SORTSEL_5||PROG.SORTSEL_6||PROG.SORTSEL_7||PROG.SORTSEL_8||</a:t>
          </a:r>
        </a:p>
        <a:p>
          <a:pPr marL="0" indent="0" algn="l"/>
          <a:r>
            <a:rPr lang="en-US" sz="1100">
              <a:latin typeface="+mn-lt"/>
              <a:ea typeface="+mn-lt"/>
              <a:cs typeface="+mn-lt"/>
            </a:rPr>
            <a:t>		PROG.SORTSEL_9||PROG.SORTSEL_10) LIKE '%NHS%'   </a:t>
          </a:r>
        </a:p>
        <a:p>
          <a:pPr marL="0" indent="0" algn="l"/>
          <a:r>
            <a:rPr lang="en-US" sz="1100">
              <a:latin typeface="+mn-lt"/>
              <a:ea typeface="+mn-lt"/>
              <a:cs typeface="+mn-lt"/>
            </a:rPr>
            <a:t>		OR NHSATT.VALUE_IND = 'Y') THEN 'Y' ELSE 'N' END) AS "PPRM NHS"</a:t>
          </a:r>
        </a:p>
        <a:p>
          <a:pPr marL="0" indent="0" algn="l"/>
          <a:r>
            <a:rPr lang="en-US" sz="1100">
              <a:latin typeface="+mn-lt"/>
              <a:ea typeface="+mn-lt"/>
              <a:cs typeface="+mn-lt"/>
            </a:rPr>
            <a:t>	, TR.NHS "TRIMS NHS Designation"</a:t>
          </a:r>
        </a:p>
        <a:p>
          <a:pPr marL="0" indent="0" algn="l"/>
          <a:r>
            <a:rPr lang="en-US" sz="1100">
              <a:latin typeface="+mn-lt"/>
              <a:ea typeface="+mn-lt"/>
              <a:cs typeface="+mn-lt"/>
            </a:rPr>
            <a:t>     , SUBSTR(TAMP.TAMP_NHS,6) "TAMP NHS"</a:t>
          </a:r>
        </a:p>
        <a:p>
          <a:pPr marL="0" indent="0" algn="l"/>
          <a:r>
            <a:rPr lang="en-US" sz="1100">
              <a:latin typeface="+mn-lt"/>
              <a:ea typeface="+mn-lt"/>
              <a:cs typeface="+mn-lt"/>
            </a:rPr>
            <a:t>	, BR.BRNO_CONCAT "Bridges"</a:t>
          </a:r>
        </a:p>
        <a:p>
          <a:pPr marL="0" indent="0" algn="l"/>
          <a:r>
            <a:rPr lang="en-US" sz="1100">
              <a:latin typeface="+mn-lt"/>
              <a:ea typeface="+mn-lt"/>
              <a:cs typeface="+mn-lt"/>
            </a:rPr>
            <a:t>	, OBLIG.PE_OBLIG "2022 PE Obligations", OBLIG.ROW_OBLIG "2022 ROW Obligations"</a:t>
          </a:r>
        </a:p>
        <a:p>
          <a:pPr marL="0" indent="0" algn="l"/>
          <a:r>
            <a:rPr lang="en-US" sz="1100">
              <a:latin typeface="+mn-lt"/>
              <a:ea typeface="+mn-lt"/>
              <a:cs typeface="+mn-lt"/>
            </a:rPr>
            <a:t>	, OBLIG.CONST_OBLIG "2022 Construction Obligations", OBLIG.PAVE_OBLIG "2022 Paving Obligations"</a:t>
          </a:r>
        </a:p>
        <a:p>
          <a:pPr marL="0" indent="0" algn="l"/>
          <a:r>
            <a:rPr lang="en-US" sz="1100">
              <a:latin typeface="+mn-lt"/>
              <a:ea typeface="+mn-lt"/>
              <a:cs typeface="+mn-lt"/>
            </a:rPr>
            <a:t>     , OBLIG.OBLIG "Total 2022 Obligations"</a:t>
          </a:r>
        </a:p>
        <a:p>
          <a:pPr marL="0" indent="0" algn="l"/>
          <a:r>
            <a:rPr lang="en-US" sz="1100">
              <a:latin typeface="+mn-lt"/>
              <a:ea typeface="+mn-lt"/>
              <a:cs typeface="+mn-lt"/>
            </a:rPr>
            <a:t>	,TOT_OB.TOT_OBLIG_PE "Total PE Obligation"</a:t>
          </a:r>
        </a:p>
        <a:p>
          <a:pPr marL="0" indent="0" algn="l"/>
          <a:r>
            <a:rPr lang="en-US" sz="1100">
              <a:latin typeface="+mn-lt"/>
              <a:ea typeface="+mn-lt"/>
              <a:cs typeface="+mn-lt"/>
            </a:rPr>
            <a:t>	,TOT_OB.TOT_OBLIG_ROW "Total ROW Obligation" </a:t>
          </a:r>
        </a:p>
        <a:p>
          <a:pPr marL="0" indent="0" algn="l"/>
          <a:r>
            <a:rPr lang="en-US" sz="1100">
              <a:latin typeface="+mn-lt"/>
              <a:ea typeface="+mn-lt"/>
              <a:cs typeface="+mn-lt"/>
            </a:rPr>
            <a:t>	,TOT_OB.TOT_OBLIG_CONST "Total Const Obligation" </a:t>
          </a:r>
        </a:p>
        <a:p>
          <a:pPr marL="0" indent="0" algn="l"/>
          <a:r>
            <a:rPr lang="en-US" sz="1100">
              <a:latin typeface="+mn-lt"/>
              <a:ea typeface="+mn-lt"/>
              <a:cs typeface="+mn-lt"/>
            </a:rPr>
            <a:t>	,TOT_OB.TOT_OBLIG_PAVE "Total Paving Obligation" </a:t>
          </a:r>
        </a:p>
        <a:p>
          <a:pPr marL="0" indent="0" algn="l"/>
          <a:r>
            <a:rPr lang="en-US" sz="1100">
              <a:latin typeface="+mn-lt"/>
              <a:ea typeface="+mn-lt"/>
              <a:cs typeface="+mn-lt"/>
            </a:rPr>
            <a:t>	,TOT_OB.TOT_OBLIG "Total Project Obligation"</a:t>
          </a:r>
        </a:p>
        <a:p>
          <a:pPr marL="0" indent="0" algn="l"/>
          <a:r>
            <a:rPr lang="en-US" sz="1100">
              <a:latin typeface="+mn-lt"/>
              <a:ea typeface="+mn-lt"/>
              <a:cs typeface="+mn-lt"/>
            </a:rPr>
            <a:t>     , LD.CONTRACT_CONCAT "Construction Contracts"</a:t>
          </a:r>
        </a:p>
        <a:p>
          <a:pPr marL="0" indent="0" algn="l"/>
          <a:r>
            <a:rPr lang="en-US" sz="1100">
              <a:latin typeface="+mn-lt"/>
              <a:ea typeface="+mn-lt"/>
              <a:cs typeface="+mn-lt"/>
            </a:rPr>
            <a:t>	,SPN_CONCAT.FPNSPN_CONCAT "Const / Pave Phase SPN"</a:t>
          </a:r>
        </a:p>
        <a:p>
          <a:pPr marL="0" indent="0" algn="l"/>
          <a:endParaRPr lang="en-US" sz="1100">
            <a:latin typeface="+mn-lt"/>
            <a:ea typeface="+mn-lt"/>
            <a:cs typeface="+mn-lt"/>
          </a:endParaRPr>
        </a:p>
        <a:p>
          <a:pPr marL="0" indent="0" algn="l"/>
          <a:r>
            <a:rPr lang="en-US" sz="1100">
              <a:latin typeface="+mn-lt"/>
              <a:ea typeface="+mn-lt"/>
              <a:cs typeface="+mn-lt"/>
            </a:rPr>
            <a:t>FROM PPRMDBO.PPRMV_PROJECT PROJV, PPRMDBO.PM_PROJ_PROGRAM PROG,</a:t>
          </a:r>
        </a:p>
        <a:p>
          <a:pPr marL="0" indent="0" algn="l"/>
          <a:r>
            <a:rPr lang="en-US" sz="1100">
              <a:latin typeface="+mn-lt"/>
              <a:ea typeface="+mn-lt"/>
              <a:cs typeface="+mn-lt"/>
            </a:rPr>
            <a:t>	PPRMDBO.PPRMV_CONCAT_BRNO_BY_PIN BR, PPRMDBO.PM_PROJ_SURFACE RESURF,</a:t>
          </a:r>
        </a:p>
        <a:p>
          <a:pPr marL="0" indent="0" algn="l"/>
          <a:endParaRPr lang="en-US" sz="1100">
            <a:latin typeface="+mn-lt"/>
            <a:ea typeface="+mn-lt"/>
            <a:cs typeface="+mn-lt"/>
          </a:endParaRPr>
        </a:p>
        <a:p>
          <a:pPr marL="0" indent="0" algn="l"/>
          <a:r>
            <a:rPr lang="en-US" sz="1100">
              <a:latin typeface="+mn-lt"/>
              <a:ea typeface="+mn-lt"/>
              <a:cs typeface="+mn-lt"/>
            </a:rPr>
            <a:t>     --VIEW OF LETTING CONTRACTS LD</a:t>
          </a:r>
        </a:p>
        <a:p>
          <a:pPr marL="0" indent="0" algn="l"/>
          <a:r>
            <a:rPr lang="en-US" sz="1100">
              <a:latin typeface="+mn-lt"/>
              <a:ea typeface="+mn-lt"/>
              <a:cs typeface="+mn-lt"/>
            </a:rPr>
            <a:t>     (SELECT PROJ_SEQ, LISTAGG(CONTRACT_NUM, ', ') WITHIN GROUP (ORDER BY CONTRACT_NUM) CONTRACT_CONCAT</a:t>
          </a:r>
        </a:p>
        <a:p>
          <a:pPr marL="0" indent="0" algn="l"/>
          <a:r>
            <a:rPr lang="en-US" sz="1100">
              <a:latin typeface="+mn-lt"/>
              <a:ea typeface="+mn-lt"/>
              <a:cs typeface="+mn-lt"/>
            </a:rPr>
            <a:t>              FROM PPRMDBO.PM_LETTING_DATA</a:t>
          </a:r>
        </a:p>
        <a:p>
          <a:pPr marL="0" indent="0" algn="l"/>
          <a:r>
            <a:rPr lang="en-US" sz="1100">
              <a:latin typeface="+mn-lt"/>
              <a:ea typeface="+mn-lt"/>
              <a:cs typeface="+mn-lt"/>
            </a:rPr>
            <a:t>             GROUP BY PROJ_SEQ</a:t>
          </a:r>
        </a:p>
        <a:p>
          <a:pPr marL="0" indent="0" algn="l"/>
          <a:r>
            <a:rPr lang="en-US" sz="1100">
              <a:latin typeface="+mn-lt"/>
              <a:ea typeface="+mn-lt"/>
              <a:cs typeface="+mn-lt"/>
            </a:rPr>
            <a:t>     ) LD,</a:t>
          </a:r>
        </a:p>
        <a:p>
          <a:pPr marL="0" indent="0" algn="l"/>
          <a:endParaRPr lang="en-US" sz="1100">
            <a:latin typeface="+mn-lt"/>
            <a:ea typeface="+mn-lt"/>
            <a:cs typeface="+mn-lt"/>
          </a:endParaRPr>
        </a:p>
        <a:p>
          <a:pPr marL="0" indent="0" algn="l"/>
          <a:r>
            <a:rPr lang="en-US" sz="1100">
              <a:latin typeface="+mn-lt"/>
              <a:ea typeface="+mn-lt"/>
              <a:cs typeface="+mn-lt"/>
            </a:rPr>
            <a:t>	--VIEW OF PROJECT CREATION DATA</a:t>
          </a:r>
        </a:p>
        <a:p>
          <a:pPr marL="0" indent="0" algn="l"/>
          <a:r>
            <a:rPr lang="en-US" sz="1100">
              <a:latin typeface="+mn-lt"/>
              <a:ea typeface="+mn-lt"/>
              <a:cs typeface="+mn-lt"/>
            </a:rPr>
            <a:t>	(SELECT PROJ.PROJ_SEQ, PROJ.CREATION_ID,</a:t>
          </a:r>
        </a:p>
        <a:p>
          <a:pPr marL="0" indent="0" algn="l"/>
          <a:r>
            <a:rPr lang="en-US" sz="1100">
              <a:latin typeface="+mn-lt"/>
              <a:ea typeface="+mn-lt"/>
              <a:cs typeface="+mn-lt"/>
            </a:rPr>
            <a:t>		PROJ.CREATION_DTE, SC.FIRST_NAME||' '||SC.LAST_NAME AS CREATE_BY,</a:t>
          </a:r>
        </a:p>
        <a:p>
          <a:pPr marL="0" indent="0" algn="l"/>
          <a:r>
            <a:rPr lang="en-US" sz="1100">
              <a:latin typeface="+mn-lt"/>
              <a:ea typeface="+mn-lt"/>
              <a:cs typeface="+mn-lt"/>
            </a:rPr>
            <a:t>		PROJ.LAST_UPDATE_DTE, SU.FIRST_NAME||' '||SU.LAST_NAME AS UPDATE_BY</a:t>
          </a:r>
        </a:p>
        <a:p>
          <a:pPr marL="0" indent="0" algn="l"/>
          <a:r>
            <a:rPr lang="en-US" sz="1100">
              <a:latin typeface="+mn-lt"/>
              <a:ea typeface="+mn-lt"/>
              <a:cs typeface="+mn-lt"/>
            </a:rPr>
            <a:t>		FROM PPRMDBO.PM_PROJECT PROJ, PPRMDBO.SM_USER SC,</a:t>
          </a:r>
        </a:p>
        <a:p>
          <a:pPr marL="0" indent="0" algn="l"/>
          <a:r>
            <a:rPr lang="en-US" sz="1100">
              <a:latin typeface="+mn-lt"/>
              <a:ea typeface="+mn-lt"/>
              <a:cs typeface="+mn-lt"/>
            </a:rPr>
            <a:t>			PPRMDBO.SM_USER SU</a:t>
          </a:r>
        </a:p>
        <a:p>
          <a:pPr marL="0" indent="0" algn="l"/>
          <a:r>
            <a:rPr lang="en-US" sz="1100">
              <a:latin typeface="+mn-lt"/>
              <a:ea typeface="+mn-lt"/>
              <a:cs typeface="+mn-lt"/>
            </a:rPr>
            <a:t>		WHERE PROJ.CREATION_ID = SC.USER_ID (+) AND PROJ.UPDATE_USER_ID = SU.USER_ID (+)</a:t>
          </a:r>
        </a:p>
        <a:p>
          <a:pPr marL="0" indent="0" algn="l"/>
          <a:r>
            <a:rPr lang="en-US" sz="1100">
              <a:latin typeface="+mn-lt"/>
              <a:ea typeface="+mn-lt"/>
              <a:cs typeface="+mn-lt"/>
            </a:rPr>
            <a:t>		) PROJC,</a:t>
          </a:r>
        </a:p>
        <a:p>
          <a:pPr marL="0" indent="0" algn="l"/>
          <a:endParaRPr lang="en-US" sz="1100">
            <a:latin typeface="+mn-lt"/>
            <a:ea typeface="+mn-lt"/>
            <a:cs typeface="+mn-lt"/>
          </a:endParaRPr>
        </a:p>
        <a:p>
          <a:pPr marL="0" indent="0" algn="l"/>
          <a:r>
            <a:rPr lang="en-US" sz="1100">
              <a:latin typeface="+mn-lt"/>
              <a:ea typeface="+mn-lt"/>
              <a:cs typeface="+mn-lt"/>
            </a:rPr>
            <a:t>	--VIEW Federal Project Number/State Project Number concatenation Const phases only as FPNSPN</a:t>
          </a:r>
        </a:p>
        <a:p>
          <a:pPr marL="0" indent="0" algn="l"/>
          <a:r>
            <a:rPr lang="en-US" sz="1100">
              <a:latin typeface="+mn-lt"/>
              <a:ea typeface="+mn-lt"/>
              <a:cs typeface="+mn-lt"/>
            </a:rPr>
            <a:t>	(SELECT PROJ_SEQ, LTRIM(SYS_CONNECT_BY_PATH(FPN_SPN_CONCAT,'; '),'; ') FPNSPN_CONCAT</a:t>
          </a:r>
        </a:p>
        <a:p>
          <a:pPr marL="0" indent="0" algn="l"/>
          <a:r>
            <a:rPr lang="en-US" sz="1100">
              <a:latin typeface="+mn-lt"/>
              <a:ea typeface="+mn-lt"/>
              <a:cs typeface="+mn-lt"/>
            </a:rPr>
            <a:t>	FROM (SELECT PROJ_SEQ, FED_PROJ_NUM, LTRIM(SYS_CONNECT_BY_PATH(STATE_PROJ_NUM, ', '), ', ') SPN_CONCAT,</a:t>
          </a:r>
        </a:p>
        <a:p>
          <a:pPr marL="0" indent="0" algn="l"/>
          <a:r>
            <a:rPr lang="en-US" sz="1100">
              <a:latin typeface="+mn-lt"/>
              <a:ea typeface="+mn-lt"/>
              <a:cs typeface="+mn-lt"/>
            </a:rPr>
            <a:t>		       (NVL(FED_PROJ_NUM, 'State Funded')||' ('||LTRIM(SYS_CONNECT_BY_PATH(STATE_PROJ_NUM, ', '), ', ')||')') FPN_SPN_CONCAT,</a:t>
          </a:r>
        </a:p>
        <a:p>
          <a:pPr marL="0" indent="0" algn="l"/>
          <a:r>
            <a:rPr lang="en-US" sz="1100">
              <a:latin typeface="+mn-lt"/>
              <a:ea typeface="+mn-lt"/>
              <a:cs typeface="+mn-lt"/>
            </a:rPr>
            <a:t>			  ROW_NUMBER() OVER(PARTITION BY PROJ_SEQ ORDER BY FED_PROJ_NUM) -1 AS SEQA </a:t>
          </a:r>
        </a:p>
        <a:p>
          <a:pPr marL="0" indent="0" algn="l"/>
          <a:r>
            <a:rPr lang="en-US" sz="1100">
              <a:latin typeface="+mn-lt"/>
              <a:ea typeface="+mn-lt"/>
              <a:cs typeface="+mn-lt"/>
            </a:rPr>
            <a:t>		FROM (SELECT PROJ_SEQ, FED_PROJ_NUM, STATE_PROJ_NUM,</a:t>
          </a:r>
        </a:p>
        <a:p>
          <a:pPr marL="0" indent="0" algn="l"/>
          <a:r>
            <a:rPr lang="en-US" sz="1100">
              <a:latin typeface="+mn-lt"/>
              <a:ea typeface="+mn-lt"/>
              <a:cs typeface="+mn-lt"/>
            </a:rPr>
            <a:t>					ROW_NUMBER() OVER(PARTITION BY PROJ_SEQ, FED_PROJ_SEQ ORDER BY STATE_PROJ_NUM) - 1 AS SEQ</a:t>
          </a:r>
        </a:p>
        <a:p>
          <a:pPr marL="0" indent="0" algn="l"/>
          <a:r>
            <a:rPr lang="en-US" sz="1100">
              <a:latin typeface="+mn-lt"/>
              <a:ea typeface="+mn-lt"/>
              <a:cs typeface="+mn-lt"/>
            </a:rPr>
            <a:t>					FROM (SELECT A.PROJ_SEQ, C.FED_PROJ_SEQ,  C.FED_PROJ_NUM, A.STATE_PROJ_SEQ, A.STATE_PROJ_NUM</a:t>
          </a:r>
        </a:p>
        <a:p>
          <a:pPr marL="0" indent="0" algn="l"/>
          <a:r>
            <a:rPr lang="en-US" sz="1100">
              <a:latin typeface="+mn-lt"/>
              <a:ea typeface="+mn-lt"/>
              <a:cs typeface="+mn-lt"/>
            </a:rPr>
            <a:t>                                FROM PPRMDBO.PM_STATE_PROJECT A, PPRMDBO.PM_FEDERAL_PROJECT C</a:t>
          </a:r>
        </a:p>
        <a:p>
          <a:pPr marL="0" indent="0" algn="l"/>
          <a:r>
            <a:rPr lang="en-US" sz="1100">
              <a:latin typeface="+mn-lt"/>
              <a:ea typeface="+mn-lt"/>
              <a:cs typeface="+mn-lt"/>
            </a:rPr>
            <a:t>                                WHERE A.PROJ_SEQ = C.PROJ_SEQ(+) AND A.FED_PROJ_SEQ = C.FED_PROJ_SEQ(+)</a:t>
          </a:r>
        </a:p>
        <a:p>
          <a:pPr marL="0" indent="0" algn="l"/>
          <a:r>
            <a:rPr lang="en-US" sz="1100">
              <a:latin typeface="+mn-lt"/>
              <a:ea typeface="+mn-lt"/>
              <a:cs typeface="+mn-lt"/>
            </a:rPr>
            <a:t>                                    AND A.PHASE_CDE IN ('3','8') ))</a:t>
          </a:r>
        </a:p>
        <a:p>
          <a:pPr marL="0" indent="0" algn="l"/>
          <a:r>
            <a:rPr lang="en-US" sz="1100">
              <a:latin typeface="+mn-lt"/>
              <a:ea typeface="+mn-lt"/>
              <a:cs typeface="+mn-lt"/>
            </a:rPr>
            <a:t>					WHERE CONNECT_BY_ISLEAF = 1</a:t>
          </a:r>
        </a:p>
        <a:p>
          <a:pPr marL="0" indent="0" algn="l"/>
          <a:r>
            <a:rPr lang="en-US" sz="1100">
              <a:latin typeface="+mn-lt"/>
              <a:ea typeface="+mn-lt"/>
              <a:cs typeface="+mn-lt"/>
            </a:rPr>
            <a:t>					CONNECT BY SEQ = PRIOR SEQ + 1 AND PROJ_SEQ = PRIOR PROJ_SEQ AND FED_PROJ_NUM = PRIOR FED_PROJ_NUM</a:t>
          </a:r>
        </a:p>
        <a:p>
          <a:pPr marL="0" indent="0" algn="l"/>
          <a:r>
            <a:rPr lang="en-US" sz="1100">
              <a:latin typeface="+mn-lt"/>
              <a:ea typeface="+mn-lt"/>
              <a:cs typeface="+mn-lt"/>
            </a:rPr>
            <a:t>		START WITH SEQ = 0)</a:t>
          </a:r>
        </a:p>
        <a:p>
          <a:pPr marL="0" indent="0" algn="l"/>
          <a:r>
            <a:rPr lang="en-US" sz="1100">
              <a:latin typeface="+mn-lt"/>
              <a:ea typeface="+mn-lt"/>
              <a:cs typeface="+mn-lt"/>
            </a:rPr>
            <a:t>	WHERE CONNECT_BY_ISLEAF = 1</a:t>
          </a:r>
        </a:p>
        <a:p>
          <a:pPr marL="0" indent="0" algn="l"/>
          <a:r>
            <a:rPr lang="en-US" sz="1100">
              <a:latin typeface="+mn-lt"/>
              <a:ea typeface="+mn-lt"/>
              <a:cs typeface="+mn-lt"/>
            </a:rPr>
            <a:t>	    CONNECT BY SEQA= PRIOR SEQA + 1 AND PROJ_SEQ = PRIOR PROJ_SEQ</a:t>
          </a:r>
        </a:p>
        <a:p>
          <a:pPr marL="0" indent="0" algn="l"/>
          <a:r>
            <a:rPr lang="en-US" sz="1100">
              <a:latin typeface="+mn-lt"/>
              <a:ea typeface="+mn-lt"/>
              <a:cs typeface="+mn-lt"/>
            </a:rPr>
            <a:t>	    START WITH SEQA = 0) SPN_CONCAT,</a:t>
          </a:r>
        </a:p>
        <a:p>
          <a:pPr marL="0" indent="0" algn="l"/>
          <a:endParaRPr lang="en-US" sz="1100">
            <a:latin typeface="+mn-lt"/>
            <a:ea typeface="+mn-lt"/>
            <a:cs typeface="+mn-lt"/>
          </a:endParaRPr>
        </a:p>
        <a:p>
          <a:pPr marL="0" indent="0" algn="l"/>
          <a:r>
            <a:rPr lang="en-US" sz="1100">
              <a:latin typeface="+mn-lt"/>
              <a:ea typeface="+mn-lt"/>
              <a:cs typeface="+mn-lt"/>
            </a:rPr>
            <a:t>	-- VIEW PPRMV_TRIMS_GRID TR   </a:t>
          </a:r>
        </a:p>
        <a:p>
          <a:pPr marL="0" indent="0" algn="l"/>
          <a:r>
            <a:rPr lang="en-US" sz="1100">
              <a:latin typeface="+mn-lt"/>
              <a:ea typeface="+mn-lt"/>
              <a:cs typeface="+mn-lt"/>
            </a:rPr>
            <a:t>	(SELECT PROJ_SEQ, LISTAGG( SYSTEM_DESCR,', ') WITHIN GROUP (ORDER BY SYSTEM_DESCR) NHS   </a:t>
          </a:r>
        </a:p>
        <a:p>
          <a:pPr marL="0" indent="0" algn="l"/>
          <a:r>
            <a:rPr lang="en-US" sz="1100">
              <a:latin typeface="+mn-lt"/>
              <a:ea typeface="+mn-lt"/>
              <a:cs typeface="+mn-lt"/>
            </a:rPr>
            <a:t>		FROM (SELECT DISTINCT PROJ_SEQ, SYSTEM_DESCR   </a:t>
          </a:r>
        </a:p>
        <a:p>
          <a:pPr marL="0" indent="0" algn="l"/>
          <a:r>
            <a:rPr lang="en-US" sz="1100">
              <a:latin typeface="+mn-lt"/>
              <a:ea typeface="+mn-lt"/>
              <a:cs typeface="+mn-lt"/>
            </a:rPr>
            <a:t>					FROM PPRMV_TRIMS_GRID)   </a:t>
          </a:r>
        </a:p>
        <a:p>
          <a:pPr marL="0" indent="0" algn="l"/>
          <a:r>
            <a:rPr lang="en-US" sz="1100">
              <a:latin typeface="+mn-lt"/>
              <a:ea typeface="+mn-lt"/>
              <a:cs typeface="+mn-lt"/>
            </a:rPr>
            <a:t>		GROUP BY PROJ_SEQ) TR,   </a:t>
          </a:r>
        </a:p>
        <a:p>
          <a:pPr marL="0" indent="0" algn="l"/>
          <a:endParaRPr lang="en-US" sz="1100">
            <a:latin typeface="+mn-lt"/>
            <a:ea typeface="+mn-lt"/>
            <a:cs typeface="+mn-lt"/>
          </a:endParaRPr>
        </a:p>
        <a:p>
          <a:pPr marL="0" indent="0" algn="l"/>
          <a:r>
            <a:rPr lang="en-US" sz="1100">
              <a:latin typeface="+mn-lt"/>
              <a:ea typeface="+mn-lt"/>
              <a:cs typeface="+mn-lt"/>
            </a:rPr>
            <a:t>	  --  VIEW  NHS Attribute</a:t>
          </a:r>
        </a:p>
        <a:p>
          <a:pPr marL="0" indent="0" algn="l"/>
          <a:r>
            <a:rPr lang="en-US" sz="1100">
              <a:latin typeface="+mn-lt"/>
              <a:ea typeface="+mn-lt"/>
              <a:cs typeface="+mn-lt"/>
            </a:rPr>
            <a:t>	(SELECT ATT.PROJ_SEQ, ATT.VALUE_IND   </a:t>
          </a:r>
        </a:p>
        <a:p>
          <a:pPr marL="0" indent="0" algn="l"/>
          <a:r>
            <a:rPr lang="en-US" sz="1100">
              <a:latin typeface="+mn-lt"/>
              <a:ea typeface="+mn-lt"/>
              <a:cs typeface="+mn-lt"/>
            </a:rPr>
            <a:t>	FROM PPRMDBO.PM_PROJ_ATTRIBUTES ATT   </a:t>
          </a:r>
        </a:p>
        <a:p>
          <a:pPr marL="0" indent="0" algn="l"/>
          <a:r>
            <a:rPr lang="en-US" sz="1100">
              <a:latin typeface="+mn-lt"/>
              <a:ea typeface="+mn-lt"/>
              <a:cs typeface="+mn-lt"/>
            </a:rPr>
            <a:t>	WHERE ATT.PROPERTY_CDE = 'NHSROUTE' ) NHSATT,   </a:t>
          </a:r>
        </a:p>
        <a:p>
          <a:pPr marL="0" indent="0" algn="l"/>
          <a:endParaRPr lang="en-US" sz="1100">
            <a:latin typeface="+mn-lt"/>
            <a:ea typeface="+mn-lt"/>
            <a:cs typeface="+mn-lt"/>
          </a:endParaRPr>
        </a:p>
        <a:p>
          <a:pPr marL="0" indent="0" algn="l"/>
          <a:r>
            <a:rPr lang="en-US" sz="1100">
              <a:latin typeface="+mn-lt"/>
              <a:ea typeface="+mn-lt"/>
              <a:cs typeface="+mn-lt"/>
            </a:rPr>
            <a:t>	--VIEW TAMP ATTRIBUTES</a:t>
          </a:r>
        </a:p>
        <a:p>
          <a:pPr marL="0" indent="0" algn="l"/>
          <a:r>
            <a:rPr lang="en-US" sz="1100">
              <a:latin typeface="+mn-lt"/>
              <a:ea typeface="+mn-lt"/>
              <a:cs typeface="+mn-lt"/>
            </a:rPr>
            <a:t>	(SELECT PROJ_SEQ,</a:t>
          </a:r>
        </a:p>
        <a:p>
          <a:pPr marL="0" indent="0" algn="l"/>
          <a:r>
            <a:rPr lang="en-US" sz="1100">
              <a:latin typeface="+mn-lt"/>
              <a:ea typeface="+mn-lt"/>
              <a:cs typeface="+mn-lt"/>
            </a:rPr>
            <a:t>		MAX(CASE WHEN PROPERTY_CDE  = 'TAMPCLASS' THEN CODE_DESC END) TAMP_ASSET</a:t>
          </a:r>
        </a:p>
        <a:p>
          <a:pPr marL="0" indent="0" algn="l"/>
          <a:r>
            <a:rPr lang="en-US" sz="1100">
              <a:latin typeface="+mn-lt"/>
              <a:ea typeface="+mn-lt"/>
              <a:cs typeface="+mn-lt"/>
            </a:rPr>
            <a:t>		, MAX(CASE WHEN PROPERTY_CDE = 'TAMPWKTYP' THEN CODE_DESC END) TAMP_WORK_TYPE</a:t>
          </a:r>
        </a:p>
        <a:p>
          <a:pPr marL="0" indent="0" algn="l"/>
          <a:r>
            <a:rPr lang="en-US" sz="1100">
              <a:latin typeface="+mn-lt"/>
              <a:ea typeface="+mn-lt"/>
              <a:cs typeface="+mn-lt"/>
            </a:rPr>
            <a:t>          , MAX(CASE WHEN PROPERTY_CDE = 'TAMPNHS' THEN CODE_DESC END) TAMP_NHS</a:t>
          </a:r>
        </a:p>
        <a:p>
          <a:pPr marL="0" indent="0" algn="l"/>
          <a:r>
            <a:rPr lang="en-US" sz="1100">
              <a:latin typeface="+mn-lt"/>
              <a:ea typeface="+mn-lt"/>
              <a:cs typeface="+mn-lt"/>
            </a:rPr>
            <a:t>	FROM (SELECT T.PROJ_SEQ, T.PROPERTY_CDE, T.VALUE_CDE, SC.CODE_DESC</a:t>
          </a:r>
        </a:p>
        <a:p>
          <a:pPr marL="0" indent="0" algn="l"/>
          <a:r>
            <a:rPr lang="en-US" sz="1100">
              <a:latin typeface="+mn-lt"/>
              <a:ea typeface="+mn-lt"/>
              <a:cs typeface="+mn-lt"/>
            </a:rPr>
            <a:t>	FROM PPRMDBO.PM_PROJ_ATTRIBUTES T, PPRMDBO.SM_CODE_DECODE SC</a:t>
          </a:r>
        </a:p>
        <a:p>
          <a:pPr marL="0" indent="0" algn="l"/>
          <a:r>
            <a:rPr lang="en-US" sz="1100">
              <a:latin typeface="+mn-lt"/>
              <a:ea typeface="+mn-lt"/>
              <a:cs typeface="+mn-lt"/>
            </a:rPr>
            <a:t>	WHERE T.PROPERTY_CDE LIKE 'TAMP%'</a:t>
          </a:r>
        </a:p>
        <a:p>
          <a:pPr marL="0" indent="0" algn="l"/>
          <a:r>
            <a:rPr lang="en-US" sz="1100">
              <a:latin typeface="+mn-lt"/>
              <a:ea typeface="+mn-lt"/>
              <a:cs typeface="+mn-lt"/>
            </a:rPr>
            <a:t>		AND T.PROPERTY_CDE = SC.PROPERTY_CDE</a:t>
          </a:r>
        </a:p>
        <a:p>
          <a:pPr marL="0" indent="0" algn="l"/>
          <a:r>
            <a:rPr lang="en-US" sz="1100">
              <a:latin typeface="+mn-lt"/>
              <a:ea typeface="+mn-lt"/>
              <a:cs typeface="+mn-lt"/>
            </a:rPr>
            <a:t>		AND T.VALUE_CDE = SC.CODE)</a:t>
          </a:r>
        </a:p>
        <a:p>
          <a:pPr marL="0" indent="0" algn="l"/>
          <a:r>
            <a:rPr lang="en-US" sz="1100">
              <a:latin typeface="+mn-lt"/>
              <a:ea typeface="+mn-lt"/>
              <a:cs typeface="+mn-lt"/>
            </a:rPr>
            <a:t>	GROUP BY PROJ_SEQ</a:t>
          </a:r>
        </a:p>
        <a:p>
          <a:pPr marL="0" indent="0" algn="l"/>
          <a:r>
            <a:rPr lang="en-US" sz="1100">
              <a:latin typeface="+mn-lt"/>
              <a:ea typeface="+mn-lt"/>
              <a:cs typeface="+mn-lt"/>
            </a:rPr>
            <a:t>	ORDER BY PROJ_SEQ) TAMP,</a:t>
          </a:r>
        </a:p>
        <a:p>
          <a:pPr marL="0" indent="0" algn="l"/>
          <a:endParaRPr lang="en-US" sz="1100">
            <a:latin typeface="+mn-lt"/>
            <a:ea typeface="+mn-lt"/>
            <a:cs typeface="+mn-lt"/>
          </a:endParaRPr>
        </a:p>
        <a:p>
          <a:pPr marL="0" indent="0" algn="l"/>
          <a:r>
            <a:rPr lang="en-US" sz="1100">
              <a:latin typeface="+mn-lt"/>
              <a:ea typeface="+mn-lt"/>
              <a:cs typeface="+mn-lt"/>
            </a:rPr>
            <a:t>	  --VIEW OBLIGATIONS</a:t>
          </a:r>
        </a:p>
        <a:p>
          <a:pPr marL="0" indent="0" algn="l"/>
          <a:r>
            <a:rPr lang="en-US" sz="1100">
              <a:latin typeface="+mn-lt"/>
              <a:ea typeface="+mn-lt"/>
              <a:cs typeface="+mn-lt"/>
            </a:rPr>
            <a:t>	(SELECT SPNV.PROJ_SEQ, SUM(A.OBLIGATED_AMT) OBLIG,   </a:t>
          </a:r>
        </a:p>
        <a:p>
          <a:pPr marL="0" indent="0" algn="l"/>
          <a:r>
            <a:rPr lang="en-US" sz="1100">
              <a:latin typeface="+mn-lt"/>
              <a:ea typeface="+mn-lt"/>
              <a:cs typeface="+mn-lt"/>
            </a:rPr>
            <a:t>		SUM(CASE WHEN SPNV.PHASE_CDE IN ('0','1') THEN A.OBLIGATED_AMT ELSE 0 END) AS PE_OBLIG,   </a:t>
          </a:r>
        </a:p>
        <a:p>
          <a:pPr marL="0" indent="0" algn="l"/>
          <a:r>
            <a:rPr lang="en-US" sz="1100">
              <a:latin typeface="+mn-lt"/>
              <a:ea typeface="+mn-lt"/>
              <a:cs typeface="+mn-lt"/>
            </a:rPr>
            <a:t>		SUM(CASE WHEN SPNV.PHASE_CDE = '2' THEN A.OBLIGATED_AMT ELSE 0 END) AS ROW_OBLIG,   </a:t>
          </a:r>
        </a:p>
        <a:p>
          <a:pPr marL="0" indent="0" algn="l"/>
          <a:r>
            <a:rPr lang="en-US" sz="1100">
              <a:latin typeface="+mn-lt"/>
              <a:ea typeface="+mn-lt"/>
              <a:cs typeface="+mn-lt"/>
            </a:rPr>
            <a:t>		SUM(CASE WHEN SPNV.PHASE_CDE = '3' THEN A.OBLIGATED_AMT ELSE 0 END) AS CONST_OBLIG,   </a:t>
          </a:r>
        </a:p>
        <a:p>
          <a:pPr marL="0" indent="0" algn="l"/>
          <a:r>
            <a:rPr lang="en-US" sz="1100">
              <a:latin typeface="+mn-lt"/>
              <a:ea typeface="+mn-lt"/>
              <a:cs typeface="+mn-lt"/>
            </a:rPr>
            <a:t>		SUM(CASE WHEN SPNV.PHASE_CDE = '8' THEN A.OBLIGATED_AMT ELSE 0 END) AS PAVE_OBLIG   </a:t>
          </a:r>
        </a:p>
        <a:p>
          <a:pPr marL="0" indent="0" algn="l"/>
          <a:r>
            <a:rPr lang="en-US" sz="1100">
              <a:latin typeface="+mn-lt"/>
              <a:ea typeface="+mn-lt"/>
              <a:cs typeface="+mn-lt"/>
            </a:rPr>
            <a:t>	FROM PPRMDBO.OPS_CHILD_HISTORY A, PPRMDBO.OPS_FUNDING_DETAILS B, PPRMDBO.PPRMV_SPN SPNV   </a:t>
          </a:r>
        </a:p>
        <a:p>
          <a:pPr marL="0" indent="0" algn="l"/>
          <a:r>
            <a:rPr lang="en-US" sz="1100">
              <a:latin typeface="+mn-lt"/>
              <a:ea typeface="+mn-lt"/>
              <a:cs typeface="+mn-lt"/>
            </a:rPr>
            <a:t>	WHERE SPNV.PROJ_SEQ = B.PROJ_SEQ AND SPNV.STATE_PROJ_SEQ = B.STATE_PROJ_SEQ   </a:t>
          </a:r>
        </a:p>
        <a:p>
          <a:pPr marL="0" indent="0" algn="l"/>
          <a:r>
            <a:rPr lang="en-US" sz="1100">
              <a:latin typeface="+mn-lt"/>
              <a:ea typeface="+mn-lt"/>
              <a:cs typeface="+mn-lt"/>
            </a:rPr>
            <a:t>		AND B.FUNDING_SEQ = A.FUNDING_SEQ   </a:t>
          </a:r>
        </a:p>
        <a:p>
          <a:pPr marL="0" indent="0" algn="l"/>
          <a:r>
            <a:rPr lang="en-US" sz="1100">
              <a:latin typeface="+mn-lt"/>
              <a:ea typeface="+mn-lt"/>
              <a:cs typeface="+mn-lt"/>
            </a:rPr>
            <a:t>		AND TO_CHAR(A.OBLIGATED_DTE, 'YYYY-MM-DD') BETWEEN '2021-06-01' AND '2022-05-31'   </a:t>
          </a:r>
        </a:p>
        <a:p>
          <a:pPr marL="0" indent="0" algn="l"/>
          <a:r>
            <a:rPr lang="en-US" sz="1100">
              <a:latin typeface="+mn-lt"/>
              <a:ea typeface="+mn-lt"/>
              <a:cs typeface="+mn-lt"/>
            </a:rPr>
            <a:t>	GROUP BY SPNV.PROJ_SEQ) OBLIG,</a:t>
          </a:r>
        </a:p>
        <a:p>
          <a:pPr marL="0" indent="0" algn="l"/>
          <a:endParaRPr lang="en-US" sz="1100">
            <a:latin typeface="+mn-lt"/>
            <a:ea typeface="+mn-lt"/>
            <a:cs typeface="+mn-lt"/>
          </a:endParaRPr>
        </a:p>
        <a:p>
          <a:pPr marL="0" indent="0" algn="l"/>
          <a:r>
            <a:rPr lang="en-US" sz="1100">
              <a:latin typeface="+mn-lt"/>
              <a:ea typeface="+mn-lt"/>
              <a:cs typeface="+mn-lt"/>
            </a:rPr>
            <a:t>	--VIEW OF OBLIGATIONS BY PIN AS TOT_OB</a:t>
          </a:r>
        </a:p>
        <a:p>
          <a:pPr marL="0" indent="0" algn="l"/>
          <a:r>
            <a:rPr lang="en-US" sz="1100">
              <a:latin typeface="+mn-lt"/>
              <a:ea typeface="+mn-lt"/>
              <a:cs typeface="+mn-lt"/>
            </a:rPr>
            <a:t>	(SELECT OB.PROJ_SEQ,</a:t>
          </a:r>
        </a:p>
        <a:p>
          <a:pPr marL="0" indent="0" algn="l"/>
          <a:r>
            <a:rPr lang="en-US" sz="1100">
              <a:latin typeface="+mn-lt"/>
              <a:ea typeface="+mn-lt"/>
              <a:cs typeface="+mn-lt"/>
            </a:rPr>
            <a:t>		SUM(OB.OBLIGATED_AMOUNT) TOT_OBLIG,</a:t>
          </a:r>
        </a:p>
        <a:p>
          <a:pPr marL="0" indent="0" algn="l"/>
          <a:r>
            <a:rPr lang="en-US" sz="1100">
              <a:latin typeface="+mn-lt"/>
              <a:ea typeface="+mn-lt"/>
              <a:cs typeface="+mn-lt"/>
            </a:rPr>
            <a:t>		SUM(CASE WHEN OB.PHASE_CDE IN ('0','1') THEN OB.OBLIGATED_AMOUNT ELSE 0 END) TOT_OBLIG_PE,</a:t>
          </a:r>
        </a:p>
        <a:p>
          <a:pPr marL="0" indent="0" algn="l"/>
          <a:r>
            <a:rPr lang="en-US" sz="1100">
              <a:latin typeface="+mn-lt"/>
              <a:ea typeface="+mn-lt"/>
              <a:cs typeface="+mn-lt"/>
            </a:rPr>
            <a:t>		SUM(CASE WHEN OB.PHASE_CDE IN ('2') THEN OB.OBLIGATED_AMOUNT ELSE 0 END) TOT_OBLIG_ROW,</a:t>
          </a:r>
        </a:p>
        <a:p>
          <a:pPr marL="0" indent="0" algn="l"/>
          <a:r>
            <a:rPr lang="en-US" sz="1100">
              <a:latin typeface="+mn-lt"/>
              <a:ea typeface="+mn-lt"/>
              <a:cs typeface="+mn-lt"/>
            </a:rPr>
            <a:t>		SUM(CASE WHEN OB.PHASE_CDE IN ('3') THEN OB.OBLIGATED_AMOUNT ELSE 0 END) TOT_OBLIG_CONST,</a:t>
          </a:r>
        </a:p>
        <a:p>
          <a:pPr marL="0" indent="0" algn="l"/>
          <a:r>
            <a:rPr lang="en-US" sz="1100">
              <a:latin typeface="+mn-lt"/>
              <a:ea typeface="+mn-lt"/>
              <a:cs typeface="+mn-lt"/>
            </a:rPr>
            <a:t>		SUM(CASE WHEN OB.PHASE_CDE IN ('8') THEN OB.OBLIGATED_AMOUNT ELSE 0 END) TOT_OBLIG_PAVE</a:t>
          </a:r>
        </a:p>
        <a:p>
          <a:pPr marL="0" indent="0" algn="l"/>
          <a:endParaRPr lang="en-US" sz="1100">
            <a:latin typeface="+mn-lt"/>
            <a:ea typeface="+mn-lt"/>
            <a:cs typeface="+mn-lt"/>
          </a:endParaRPr>
        </a:p>
        <a:p>
          <a:pPr marL="0" indent="0" algn="l"/>
          <a:r>
            <a:rPr lang="en-US" sz="1100">
              <a:latin typeface="+mn-lt"/>
              <a:ea typeface="+mn-lt"/>
              <a:cs typeface="+mn-lt"/>
            </a:rPr>
            <a:t>	FROM PPRMDBO.PPRMV_OBLIG_BY_PHASE OB</a:t>
          </a:r>
        </a:p>
        <a:p>
          <a:pPr marL="0" indent="0" algn="l"/>
          <a:r>
            <a:rPr lang="en-US" sz="1100">
              <a:latin typeface="+mn-lt"/>
              <a:ea typeface="+mn-lt"/>
              <a:cs typeface="+mn-lt"/>
            </a:rPr>
            <a:t>	GROUP BY OB.PROJ_SEQ</a:t>
          </a:r>
        </a:p>
        <a:p>
          <a:pPr marL="0" indent="0" algn="l"/>
          <a:r>
            <a:rPr lang="en-US" sz="1100">
              <a:latin typeface="+mn-lt"/>
              <a:ea typeface="+mn-lt"/>
              <a:cs typeface="+mn-lt"/>
            </a:rPr>
            <a:t>	ORDER BY OB.PROJ_SEQ) TOT_OB</a:t>
          </a:r>
        </a:p>
        <a:p>
          <a:pPr marL="0" indent="0" algn="l"/>
          <a:endParaRPr lang="en-US" sz="1100">
            <a:latin typeface="+mn-lt"/>
            <a:ea typeface="+mn-lt"/>
            <a:cs typeface="+mn-lt"/>
          </a:endParaRPr>
        </a:p>
        <a:p>
          <a:pPr marL="0" indent="0" algn="l"/>
          <a:r>
            <a:rPr lang="en-US" sz="1100">
              <a:latin typeface="+mn-lt"/>
              <a:ea typeface="+mn-lt"/>
              <a:cs typeface="+mn-lt"/>
            </a:rPr>
            <a:t>WHERE PROJV.PROJ_SEQ = OBLIG.PROJ_SEQ </a:t>
          </a:r>
        </a:p>
        <a:p>
          <a:pPr marL="0" indent="0" algn="l"/>
          <a:r>
            <a:rPr lang="en-US" sz="1100">
              <a:latin typeface="+mn-lt"/>
              <a:ea typeface="+mn-lt"/>
              <a:cs typeface="+mn-lt"/>
            </a:rPr>
            <a:t>	AND PROJV.PROJ_SEQ = BR.PROJ_SEQ (+)</a:t>
          </a:r>
        </a:p>
        <a:p>
          <a:pPr marL="0" indent="0" algn="l"/>
          <a:r>
            <a:rPr lang="en-US" sz="1100">
              <a:latin typeface="+mn-lt"/>
              <a:ea typeface="+mn-lt"/>
              <a:cs typeface="+mn-lt"/>
            </a:rPr>
            <a:t>	AND PROJV.PROJ_SEQ = TR.PROJ_SEQ (+)</a:t>
          </a:r>
        </a:p>
        <a:p>
          <a:pPr marL="0" indent="0" algn="l"/>
          <a:r>
            <a:rPr lang="en-US" sz="1100">
              <a:latin typeface="+mn-lt"/>
              <a:ea typeface="+mn-lt"/>
              <a:cs typeface="+mn-lt"/>
            </a:rPr>
            <a:t>	AND PROJV.PROJ_SEQ = PROG.PROJ_SEQ (+)   </a:t>
          </a:r>
        </a:p>
        <a:p>
          <a:pPr marL="0" indent="0" algn="l"/>
          <a:r>
            <a:rPr lang="en-US" sz="1100">
              <a:latin typeface="+mn-lt"/>
              <a:ea typeface="+mn-lt"/>
              <a:cs typeface="+mn-lt"/>
            </a:rPr>
            <a:t>	AND PROJV.PROJ_SEQ = NHSATT.PROJ_SEQ (+)   </a:t>
          </a:r>
        </a:p>
        <a:p>
          <a:pPr marL="0" indent="0" algn="l"/>
          <a:r>
            <a:rPr lang="en-US" sz="1100">
              <a:latin typeface="+mn-lt"/>
              <a:ea typeface="+mn-lt"/>
              <a:cs typeface="+mn-lt"/>
            </a:rPr>
            <a:t>	AND PROJV.PROJ_SEQ = TAMP.PROJ_SEQ (+)</a:t>
          </a:r>
        </a:p>
        <a:p>
          <a:pPr marL="0" indent="0" algn="l"/>
          <a:r>
            <a:rPr lang="en-US" sz="1100">
              <a:latin typeface="+mn-lt"/>
              <a:ea typeface="+mn-lt"/>
              <a:cs typeface="+mn-lt"/>
            </a:rPr>
            <a:t>	AND PROJV.PROJ_SEQ = RESURF.PROJ_SEQ (+)</a:t>
          </a:r>
        </a:p>
        <a:p>
          <a:pPr marL="0" indent="0" algn="l"/>
          <a:r>
            <a:rPr lang="en-US" sz="1100">
              <a:latin typeface="+mn-lt"/>
              <a:ea typeface="+mn-lt"/>
              <a:cs typeface="+mn-lt"/>
            </a:rPr>
            <a:t>	AND PROJV.PROJ_SEQ = PROJC.PROJ_SEQ (+)</a:t>
          </a:r>
        </a:p>
        <a:p>
          <a:pPr marL="0" indent="0" algn="l"/>
          <a:r>
            <a:rPr lang="en-US" sz="1100">
              <a:latin typeface="+mn-lt"/>
              <a:ea typeface="+mn-lt"/>
              <a:cs typeface="+mn-lt"/>
            </a:rPr>
            <a:t>	AND PROJV.PROJ_SEQ = SPN_CONCAT.PROJ_SEQ (+)</a:t>
          </a:r>
        </a:p>
        <a:p>
          <a:pPr marL="0" indent="0" algn="l"/>
          <a:r>
            <a:rPr lang="en-US" sz="1100">
              <a:latin typeface="+mn-lt"/>
              <a:ea typeface="+mn-lt"/>
              <a:cs typeface="+mn-lt"/>
            </a:rPr>
            <a:t>	AND PROJV.PROJ_SEQ = TOT_OB.PROJ_SEQ (+)</a:t>
          </a:r>
        </a:p>
        <a:p>
          <a:pPr marL="0" indent="0" algn="l"/>
          <a:r>
            <a:rPr lang="en-US" sz="1100">
              <a:latin typeface="+mn-lt"/>
              <a:ea typeface="+mn-lt"/>
              <a:cs typeface="+mn-lt"/>
            </a:rPr>
            <a:t>     AND PROJV.PROJ_SEQ = LD.PROJ_SEQ (+)</a:t>
          </a:r>
        </a:p>
        <a:p>
          <a:pPr marL="0" indent="0" algn="l"/>
          <a:r>
            <a:rPr lang="en-US" sz="1100">
              <a:latin typeface="+mn-lt"/>
              <a:ea typeface="+mn-lt"/>
              <a:cs typeface="+mn-lt"/>
            </a:rPr>
            <a:t>     AND (PROJV.PROJ_STATUS_CDE in ( 'ACTIVE','LET','CONSTCOMP')</a:t>
          </a:r>
        </a:p>
        <a:p>
          <a:pPr marL="0" indent="0" algn="l"/>
          <a:r>
            <a:rPr lang="en-US" sz="1100">
              <a:latin typeface="+mn-lt"/>
              <a:ea typeface="+mn-lt"/>
              <a:cs typeface="+mn-lt"/>
            </a:rPr>
            <a:t>		OR (PROJV.PROJ_STATUS_CDE = 'CLOSED' AND (OBLIG.PE_OBLIG+OBLIG.ROW_OBLIG+OBLIG.CONST_OBLIG+OBLIG.PAVE_OBLIG)&gt;0))</a:t>
          </a:r>
        </a:p>
        <a:p>
          <a:pPr marL="0" indent="0" algn="l"/>
          <a:r>
            <a:rPr lang="en-US" sz="1100">
              <a:latin typeface="+mn-lt"/>
              <a:ea typeface="+mn-lt"/>
              <a:cs typeface="+mn-lt"/>
            </a:rPr>
            <a:t>     AND not(TAMP.TAMP_WORK_TYPE IN ('TAMP N/A' ))</a:t>
          </a:r>
        </a:p>
        <a:p>
          <a:pPr marL="0" indent="0" algn="l"/>
          <a:r>
            <a:rPr lang="en-US" sz="1100">
              <a:latin typeface="+mn-lt"/>
              <a:ea typeface="+mn-lt"/>
              <a:cs typeface="+mn-lt"/>
            </a:rPr>
            <a:t>	--AND (TAMP.TAMP_ASSET IS NULL OR TAMP.TAMP_WORK_TYPE IS NULL)</a:t>
          </a:r>
        </a:p>
        <a:p>
          <a:pPr marL="0" indent="0" algn="l"/>
          <a:r>
            <a:rPr lang="en-US" sz="1100">
              <a:latin typeface="+mn-lt"/>
              <a:ea typeface="+mn-lt"/>
              <a:cs typeface="+mn-lt"/>
            </a:rPr>
            <a:t>	--AND PROG.SORTSEL_4 IS NOT NULL</a:t>
          </a:r>
        </a:p>
        <a:p>
          <a:pPr marL="0" indent="0" algn="l"/>
          <a:endParaRPr lang="en-US" sz="1100">
            <a:latin typeface="+mn-lt"/>
            <a:ea typeface="+mn-lt"/>
            <a:cs typeface="+mn-lt"/>
          </a:endParaRPr>
        </a:p>
        <a:p>
          <a:pPr marL="0" indent="0" algn="l"/>
          <a:endParaRPr lang="en-US" sz="1100">
            <a:latin typeface="+mn-lt"/>
            <a:ea typeface="+mn-lt"/>
            <a:cs typeface="+mn-lt"/>
          </a:endParaRPr>
        </a:p>
        <a:p>
          <a:pPr marL="0" indent="0" algn="l"/>
          <a:r>
            <a:rPr lang="en-US" sz="1100">
              <a:latin typeface="+mn-lt"/>
              <a:ea typeface="+mn-lt"/>
              <a:cs typeface="+mn-lt"/>
            </a:rPr>
            <a:t>ORDER BY PROJV.PIN</a:t>
          </a:r>
        </a:p>
      </xdr:txBody>
    </xdr:sp>
    <xdr:clientData/>
  </xdr:twoCellAnchor>
</xdr:wsDr>
</file>

<file path=xl/persons/person.xml><?xml version="1.0" encoding="utf-8"?>
<personList xmlns="http://schemas.microsoft.com/office/spreadsheetml/2018/threadedcomments" xmlns:x="http://schemas.openxmlformats.org/spreadsheetml/2006/main">
  <person displayName="Sandra Lowry" id="{3EC7B7F5-8BF4-406B-9806-BE72183B82F0}" userId="S::JJ01703@tn.gov::fc146cf1-702a-4da6-9cde-0246cee9298d" providerId="AD"/>
  <person displayName="Chris Harris" id="{3DA79AC4-2D27-4222-8A59-326F51BD8368}" userId="S::JJ01938@tn.gov::0d47efab-020c-4f4d-b7a0-e4803e4fc007"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 Harris" refreshedDate="44728.023774421294" createdVersion="7" refreshedVersion="7" minRefreshableVersion="3" recordCount="2346" xr:uid="{DDE66A71-8A90-46B4-8E84-0F93E900B4E4}">
  <cacheSource type="worksheet">
    <worksheetSource name="TAMPData2205"/>
  </cacheSource>
  <cacheFields count="38">
    <cacheField name="PIN" numFmtId="164">
      <sharedItems containsString="0" containsBlank="1" containsNumber="1" minValue="10857" maxValue="132862"/>
    </cacheField>
    <cacheField name="Region" numFmtId="0">
      <sharedItems containsString="0" containsBlank="1" containsNumber="1" containsInteger="1" minValue="1" maxValue="6"/>
    </cacheField>
    <cacheField name="Project Status" numFmtId="0">
      <sharedItems containsBlank="1"/>
    </cacheField>
    <cacheField name="Created On" numFmtId="14">
      <sharedItems containsNonDate="0" containsDate="1" containsString="0" containsBlank="1" minDate="2002-03-04T11:54:37" maxDate="2022-05-21T00:00:00"/>
    </cacheField>
    <cacheField name="Created By" numFmtId="0">
      <sharedItems containsBlank="1"/>
    </cacheField>
    <cacheField name="Updated On" numFmtId="14">
      <sharedItems containsNonDate="0" containsDate="1" containsString="0" containsBlank="1" minDate="2011-09-08T00:00:00" maxDate="2022-05-28T00:00:00"/>
    </cacheField>
    <cacheField name="Updated By" numFmtId="0">
      <sharedItems containsBlank="1"/>
    </cacheField>
    <cacheField name="County" numFmtId="0">
      <sharedItems containsBlank="1"/>
    </cacheField>
    <cacheField name="Route" numFmtId="0">
      <sharedItems containsBlank="1"/>
    </cacheField>
    <cacheField name="Route Type Code" numFmtId="0">
      <sharedItems containsBlank="1"/>
    </cacheField>
    <cacheField name="Local Route Text" numFmtId="0">
      <sharedItems containsBlank="1"/>
    </cacheField>
    <cacheField name="IM/SR/L" numFmtId="0">
      <sharedItems containsBlank="1"/>
    </cacheField>
    <cacheField name="Project Description" numFmtId="0">
      <sharedItems containsBlank="1"/>
    </cacheField>
    <cacheField name="Scope of Work" numFmtId="0">
      <sharedItems containsBlank="1" longText="1"/>
    </cacheField>
    <cacheField name="Program Type" numFmtId="0">
      <sharedItems containsBlank="1"/>
    </cacheField>
    <cacheField name="Project Type of Work" numFmtId="0">
      <sharedItems containsBlank="1"/>
    </cacheField>
    <cacheField name="Resurfacing Type of Work" numFmtId="0">
      <sharedItems containsBlank="1"/>
    </cacheField>
    <cacheField name="Asset Type" numFmtId="0">
      <sharedItems containsBlank="1" count="9">
        <s v="TAMP Culvert"/>
        <s v="TAMP Bridge"/>
        <s v="TAMP ITS"/>
        <s v="TAMP N/A"/>
        <s v="TAMP Pavement"/>
        <s v="TAMP Slide"/>
        <s v="TAMP Rockfall"/>
        <m/>
        <s v="TAMP Other" u="1"/>
      </sharedItems>
    </cacheField>
    <cacheField name="FHWA Work Type" numFmtId="0">
      <sharedItems containsBlank="1" count="9">
        <s v="TAMP Reconstruction"/>
        <s v="TAMP Preservation"/>
        <s v="TAMP Rehabilitation"/>
        <s v="TAMP Inspection"/>
        <s v="TAMP Construction"/>
        <s v="TAMP Maintenance"/>
        <s v="TAMP N/A"/>
        <s v="TAMP Mitigation"/>
        <m/>
      </sharedItems>
    </cacheField>
    <cacheField name="Project Length" numFmtId="2">
      <sharedItems containsBlank="1" containsMixedTypes="1" containsNumber="1" minValue="-0.1" maxValue="94.08"/>
    </cacheField>
    <cacheField name="Let Date" numFmtId="0">
      <sharedItems containsNonDate="0" containsDate="1" containsString="0" containsBlank="1" minDate="1996-02-16T00:00:00" maxDate="2027-02-13T00:00:00"/>
    </cacheField>
    <cacheField name="Resurfacing Type" numFmtId="0">
      <sharedItems containsBlank="1"/>
    </cacheField>
    <cacheField name="PPRM NHS" numFmtId="0">
      <sharedItems containsBlank="1"/>
    </cacheField>
    <cacheField name="TRIMS NHS Designation" numFmtId="0">
      <sharedItems containsBlank="1"/>
    </cacheField>
    <cacheField name="TAMP NHS" numFmtId="0">
      <sharedItems containsBlank="1" containsMixedTypes="1" containsNumber="1" containsInteger="1" minValue="0" maxValue="0" count="9">
        <s v="Non-NHS SR"/>
        <s v="NHS-SR"/>
        <s v="Non-NHS Local"/>
        <s v="NHS-Interstate"/>
        <s v="NHS-N/A"/>
        <s v="NHS-Local"/>
        <s v="Non-NHS State Park"/>
        <m/>
        <n v="0" u="1"/>
      </sharedItems>
    </cacheField>
    <cacheField name="Bridges" numFmtId="0">
      <sharedItems containsBlank="1" longText="1"/>
    </cacheField>
    <cacheField name="2022 PE Obligations" numFmtId="44">
      <sharedItems containsString="0" containsBlank="1" containsNumber="1" minValue="-3060000" maxValue="24154000"/>
    </cacheField>
    <cacheField name="2022 ROW Obligations" numFmtId="44">
      <sharedItems containsString="0" containsBlank="1" containsNumber="1" minValue="-5000000" maxValue="25100000"/>
    </cacheField>
    <cacheField name="2022 Construction Obligations" numFmtId="44">
      <sharedItems containsString="0" containsBlank="1" containsNumber="1" minValue="-2850000" maxValue="126517572.23"/>
    </cacheField>
    <cacheField name="2022 Paving Obligations" numFmtId="44">
      <sharedItems containsString="0" containsBlank="1" containsNumber="1" minValue="-1470690" maxValue="23711780"/>
    </cacheField>
    <cacheField name="Total 2022 Obligations" numFmtId="44">
      <sharedItems containsString="0" containsBlank="1" containsNumber="1" minValue="-3060000" maxValue="131867572.23"/>
    </cacheField>
    <cacheField name="Total PE Obligation" numFmtId="44">
      <sharedItems containsString="0" containsBlank="1" containsNumber="1" minValue="0" maxValue="24154000"/>
    </cacheField>
    <cacheField name="Total ROW Obligation" numFmtId="44">
      <sharedItems containsString="0" containsBlank="1" containsNumber="1" minValue="0" maxValue="25100000"/>
    </cacheField>
    <cacheField name="Total Const Obligation" numFmtId="44">
      <sharedItems containsString="0" containsBlank="1" containsNumber="1" minValue="-5531" maxValue="148538227.83000001"/>
    </cacheField>
    <cacheField name="Total Paving Obligation" numFmtId="44">
      <sharedItems containsString="0" containsBlank="1" containsNumber="1" minValue="0" maxValue="23711780"/>
    </cacheField>
    <cacheField name="Total Project Obligation" numFmtId="44">
      <sharedItems containsString="0" containsBlank="1" containsNumber="1" minValue="0" maxValue="172260700"/>
    </cacheField>
    <cacheField name="Construction Contracts" numFmtId="0">
      <sharedItems containsBlank="1"/>
    </cacheField>
    <cacheField name="Const / Pave Phase SPN"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46">
  <r>
    <n v="125228"/>
    <n v="3"/>
    <s v="Construction Complete"/>
    <d v="2016-10-19T00:00:00"/>
    <s v="Lee Cothron"/>
    <d v="2019-12-19T00:00:00"/>
    <s v="Lee Cothron"/>
    <s v="Cheatham"/>
    <s v="SR-12 "/>
    <s v="SR"/>
    <m/>
    <s v="SR"/>
    <s v="M17LTR3_C11SR_SMLSTR REPAIR SR12 LM6.53"/>
    <m/>
    <s v="Other"/>
    <s v="Culvert Replacement"/>
    <m/>
    <x v="0"/>
    <x v="0"/>
    <n v="0"/>
    <d v="2019-03-29T00:00:00"/>
    <m/>
    <s v="N"/>
    <s v="Other"/>
    <x v="0"/>
    <m/>
    <n v="0"/>
    <n v="0"/>
    <n v="27600"/>
    <n v="0"/>
    <n v="27600"/>
    <n v="90000"/>
    <n v="118144.46"/>
    <n v="586397"/>
    <n v="0"/>
    <n v="794541.46"/>
    <s v="CNT092"/>
    <s v="State Funded (11005-4233-04)"/>
  </r>
  <r>
    <n v="128227"/>
    <n v="3"/>
    <s v="Construction Complete"/>
    <d v="2018-10-19T00:00:00"/>
    <s v="Lee Cothron"/>
    <d v="2022-02-15T21:00:14"/>
    <s v=" "/>
    <s v="Williamson"/>
    <s v="SR-106 "/>
    <s v="SR"/>
    <m/>
    <s v="SR"/>
    <s v="M19LTHQ_C94SR_SMSTR_PE_SR106_LM13.65"/>
    <m/>
    <s v="Bridge"/>
    <s v="Culvert Replacement"/>
    <m/>
    <x v="0"/>
    <x v="0"/>
    <n v="0"/>
    <d v="2021-12-10T00:00:00"/>
    <m/>
    <s v="N"/>
    <s v="NHS"/>
    <x v="1"/>
    <m/>
    <n v="101500"/>
    <n v="0"/>
    <n v="1317699"/>
    <n v="0"/>
    <n v="1419199"/>
    <n v="200674.11"/>
    <n v="5000"/>
    <n v="1317699"/>
    <n v="0"/>
    <n v="1523373.11"/>
    <s v="CNV276"/>
    <s v="State Funded (94014-4240-04)"/>
  </r>
  <r>
    <n v="128344"/>
    <n v="3"/>
    <s v="Closed"/>
    <d v="2018-11-30T00:00:00"/>
    <s v="Lee Cothron"/>
    <d v="2022-03-21T00:00:00"/>
    <s v="Lee Cothron"/>
    <s v="Giles"/>
    <s v="SR-15 "/>
    <s v="SR"/>
    <m/>
    <s v="SR"/>
    <s v="(US-64, Fayetteville Hwy) at LM 22.5 (Pipe Replacement)"/>
    <s v="jack and bore pipe replacement"/>
    <s v="Maint - Reg"/>
    <s v="Culvert Replacement"/>
    <m/>
    <x v="0"/>
    <x v="0"/>
    <n v="0.01"/>
    <d v="2020-12-11T00:00:00"/>
    <m/>
    <s v="N"/>
    <s v="NHS"/>
    <x v="1"/>
    <m/>
    <n v="0"/>
    <n v="-15000"/>
    <n v="103842.7"/>
    <n v="0"/>
    <n v="88842.7"/>
    <n v="0"/>
    <n v="0"/>
    <n v="1170633.7"/>
    <n v="0"/>
    <n v="1170633.7"/>
    <s v="CNU342"/>
    <s v="State Funded (28007-4230-04)"/>
  </r>
  <r>
    <n v="129780"/>
    <n v="2"/>
    <s v="Let"/>
    <d v="2019-09-26T00:00:00"/>
    <s v="Lee Cothron"/>
    <d v="2021-02-25T21:02:49"/>
    <s v=" "/>
    <s v="Franklin"/>
    <s v="SR-50 "/>
    <s v="SR"/>
    <m/>
    <s v="SR"/>
    <s v="M20LTR2_C26SR_SML STR SR50 LM7.6"/>
    <s v="Culvert Replacement"/>
    <s v="Other"/>
    <s v="Culvert Replacement"/>
    <m/>
    <x v="0"/>
    <x v="0"/>
    <n v="0.01"/>
    <d v="2021-02-05T00:00:00"/>
    <m/>
    <s v="N"/>
    <s v="Other"/>
    <x v="0"/>
    <m/>
    <n v="50200"/>
    <n v="0"/>
    <n v="140950"/>
    <n v="0"/>
    <n v="191150"/>
    <n v="132701"/>
    <n v="0"/>
    <n v="1175825"/>
    <n v="0"/>
    <n v="1308526"/>
    <s v="CNV062"/>
    <s v="State Funded (26005-4231-04)"/>
  </r>
  <r>
    <n v="129781"/>
    <n v="2"/>
    <s v="Construction Complete"/>
    <d v="2019-09-26T00:00:00"/>
    <s v="Lee Cothron"/>
    <d v="2021-07-08T21:00:07"/>
    <s v=" "/>
    <s v="Bradley"/>
    <s v="SR-60 "/>
    <s v="SR"/>
    <m/>
    <s v="SR"/>
    <s v="M20LTR2_C06SR_SML STR SR60 LM15.851 AND LM15.907"/>
    <s v="Replace Driveway Culverts at LM 15.85 and 15.90"/>
    <s v="Other"/>
    <s v="Culvert Replacement"/>
    <m/>
    <x v="0"/>
    <x v="0"/>
    <n v="5.6000000000000001E-2"/>
    <d v="2020-06-26T00:00:00"/>
    <m/>
    <s v="N"/>
    <s v="NHS"/>
    <x v="1"/>
    <m/>
    <n v="30500"/>
    <n v="0"/>
    <n v="62900"/>
    <n v="0"/>
    <n v="93400"/>
    <n v="30501"/>
    <n v="0"/>
    <n v="543020"/>
    <n v="0"/>
    <n v="573521"/>
    <s v="CNU227"/>
    <s v="State Funded (06009-4250-04)"/>
  </r>
  <r>
    <n v="129940"/>
    <n v="2"/>
    <s v="Construction Complete"/>
    <d v="2019-12-19T00:00:00"/>
    <s v="Scott Boyce"/>
    <d v="2021-12-28T00:00:00"/>
    <s v="Lee Cothron"/>
    <s v="Cumberland"/>
    <s v="SR-282 "/>
    <s v="SR"/>
    <m/>
    <s v="SR"/>
    <s v="M20LTHQ_C18SR_SML STR SR282 LM 2.37"/>
    <m/>
    <s v="Maint - Reg"/>
    <s v="Culvert Replacement"/>
    <m/>
    <x v="0"/>
    <x v="0"/>
    <n v="0"/>
    <d v="2020-12-11T00:00:00"/>
    <m/>
    <s v="N"/>
    <s v="Other"/>
    <x v="0"/>
    <m/>
    <n v="0"/>
    <n v="0"/>
    <n v="122600"/>
    <n v="0"/>
    <n v="122600"/>
    <n v="0"/>
    <n v="0"/>
    <n v="852336"/>
    <n v="0"/>
    <n v="852336"/>
    <s v="CNU341"/>
    <s v="State Funded (18024-4210-04)"/>
  </r>
  <r>
    <n v="131695"/>
    <n v="3"/>
    <s v="Active"/>
    <d v="2021-06-04T00:00:00"/>
    <s v="Lee Cothron"/>
    <d v="2021-12-22T00:00:00"/>
    <s v="Lee Cothron"/>
    <s v="Montgomery"/>
    <s v="SR-12 "/>
    <s v="SR"/>
    <m/>
    <s v="SR"/>
    <s v="(US-41A Bypass), Culvert near SR-13/SR-48, LM 12.85"/>
    <s v="Replace culvert adjacent to State ROW at this location. This culvert is on private property, but carries stormwater from the roadway and upstream."/>
    <s v="Other"/>
    <s v="Culvert Replacement"/>
    <m/>
    <x v="0"/>
    <x v="0"/>
    <n v="0.01"/>
    <d v="2023-06-23T00:00:00"/>
    <m/>
    <s v="N"/>
    <s v="NHS"/>
    <x v="1"/>
    <m/>
    <n v="210000"/>
    <n v="0"/>
    <n v="0"/>
    <n v="0"/>
    <n v="210000"/>
    <n v="210000"/>
    <n v="0"/>
    <n v="0"/>
    <n v="0"/>
    <n v="210000"/>
    <m/>
    <m/>
  </r>
  <r>
    <n v="131701"/>
    <n v="2"/>
    <s v="Active"/>
    <d v="2021-06-07T00:00:00"/>
    <s v="Scott Boyce"/>
    <d v="2022-03-18T00:00:00"/>
    <s v="Sandra Lowry"/>
    <s v="Fentress"/>
    <s v="SR-28 "/>
    <s v="SR"/>
    <m/>
    <s v="SR"/>
    <s v="M21LTR2_C25 SMALL STRUCTURE REPAIR SR-28 LM 9.54"/>
    <m/>
    <s v="Other"/>
    <s v="Culvert Replacement"/>
    <m/>
    <x v="0"/>
    <x v="0"/>
    <n v="0"/>
    <d v="2024-06-21T00:00:00"/>
    <m/>
    <s v="N"/>
    <s v="NHS"/>
    <x v="1"/>
    <m/>
    <n v="50000"/>
    <n v="0"/>
    <n v="0"/>
    <n v="0"/>
    <n v="50000"/>
    <n v="50000"/>
    <n v="0"/>
    <n v="0"/>
    <n v="0"/>
    <n v="50000"/>
    <m/>
    <s v="State Funded (25S028-M3-002)"/>
  </r>
  <r>
    <n v="131703"/>
    <n v="2"/>
    <s v="Active"/>
    <d v="2021-06-07T00:00:00"/>
    <s v="Scott Boyce"/>
    <d v="2022-03-30T00:00:00"/>
    <s v="Mary McFarlin"/>
    <s v="Meigs, Hamilton"/>
    <s v="SR-60 "/>
    <s v="SR"/>
    <m/>
    <s v="SR"/>
    <s v="M21LTR2_C61 CULVERT REPAIR SR-60 LM 1.6"/>
    <m/>
    <s v="Other"/>
    <s v="Culvert Replacement"/>
    <m/>
    <x v="0"/>
    <x v="0"/>
    <n v="0"/>
    <d v="2023-03-31T00:00:00"/>
    <m/>
    <s v="N"/>
    <s v="NHS"/>
    <x v="1"/>
    <m/>
    <n v="61000"/>
    <n v="16425"/>
    <n v="0"/>
    <n v="0"/>
    <n v="77425"/>
    <n v="61000"/>
    <n v="16425"/>
    <n v="0"/>
    <n v="0"/>
    <n v="77425"/>
    <m/>
    <s v="State Funded (61S060-M3-002)"/>
  </r>
  <r>
    <n v="127124"/>
    <n v="1"/>
    <s v="Active"/>
    <d v="2018-03-15T00:00:00"/>
    <s v="Brian Terrell"/>
    <d v="2022-03-29T00:00:00"/>
    <s v="Mary McFarlin"/>
    <s v="Johnson"/>
    <s v="SR-91 "/>
    <s v="SR"/>
    <m/>
    <s v="SR"/>
    <s v="From near Rambo Road to Virginia State Line"/>
    <s v="411TLD Overlay @ 85 lb/sy / cape seal with 32 lb micro"/>
    <s v="Resurfacing"/>
    <s v="Resurface &amp; Safety"/>
    <s v="411TLD Overlay @ 85 lb/sy / cape seal with 32 lb micro"/>
    <x v="1"/>
    <x v="1"/>
    <n v="6.36"/>
    <d v="2022-05-13T00:00:00"/>
    <s v="CONV / MICRO"/>
    <s v="N"/>
    <s v="Other"/>
    <x v="0"/>
    <m/>
    <n v="0"/>
    <n v="0"/>
    <n v="26400"/>
    <n v="755150"/>
    <n v="781550"/>
    <n v="0"/>
    <n v="0"/>
    <n v="26400"/>
    <n v="755150"/>
    <n v="781550"/>
    <m/>
    <s v="STP/HSIP-91(54) (46S091-F3-002, 46S091-F8-002)"/>
  </r>
  <r>
    <n v="100494"/>
    <n v="1"/>
    <s v="Construction Complete"/>
    <d v="2002-03-04T12:05:39"/>
    <s v=" "/>
    <d v="2022-01-24T21:00:10"/>
    <s v="Bobby Johnson"/>
    <s v="Jefferson"/>
    <s v="SR-92 "/>
    <s v="SR"/>
    <m/>
    <s v="SR"/>
    <s v="Bridge over French Broad River, LM 9.16 in Dandridge"/>
    <s v="SR-92, Bridge over French Broad River, LM 9.16 in Dandridge - Bridge Replacement"/>
    <s v="Bridge"/>
    <s v="Bridge Replacement"/>
    <m/>
    <x v="1"/>
    <x v="0"/>
    <n v="0.3"/>
    <d v="2015-10-16T00:00:00"/>
    <m/>
    <s v="N"/>
    <s v="Other"/>
    <x v="0"/>
    <s v="45SR0920005"/>
    <n v="0"/>
    <n v="0"/>
    <n v="1000000"/>
    <n v="0"/>
    <n v="1000000"/>
    <n v="2215480"/>
    <n v="946000"/>
    <n v="34326052"/>
    <n v="0"/>
    <n v="37487532"/>
    <s v="CNP287, CNP287"/>
    <s v="BR-STP-92(11) (45011-3219-94)"/>
  </r>
  <r>
    <n v="101572"/>
    <n v="1"/>
    <s v="Closed"/>
    <d v="2002-03-04T12:04:34"/>
    <s v=" "/>
    <d v="2021-03-23T00:00:00"/>
    <s v="Teresa Hylton"/>
    <s v="Cocke, Jefferson"/>
    <s v="SR-32 "/>
    <s v="SR"/>
    <m/>
    <s v="SR"/>
    <s v="Bridge over French Broad River, LM 31.08"/>
    <s v="SR-32, Bridge over French Broad River, LM 31.08-Bridge Replacement"/>
    <s v="Bridge"/>
    <s v="Bridge Replacement"/>
    <m/>
    <x v="1"/>
    <x v="0"/>
    <n v="0.64400000000000002"/>
    <d v="2013-04-05T00:00:00"/>
    <m/>
    <s v="N"/>
    <s v="Other"/>
    <x v="0"/>
    <s v="15SR0320011"/>
    <n v="0"/>
    <n v="19562.73"/>
    <n v="-4254.8599999999997"/>
    <n v="0"/>
    <n v="15307.87"/>
    <n v="0"/>
    <n v="519562.73"/>
    <n v="15658490.140000001"/>
    <n v="0"/>
    <n v="16178052.869999999"/>
    <s v="CNM010"/>
    <s v="BR-STP-32(24) (15006-3214-94)"/>
  </r>
  <r>
    <n v="103939"/>
    <n v="3"/>
    <s v="Active"/>
    <d v="2004-04-23T00:00:00"/>
    <s v="Ralph Coles"/>
    <d v="2022-03-01T00:00:00"/>
    <s v="Ronnie Porter"/>
    <s v="Macon"/>
    <s v="Hoot Owl Lane"/>
    <m/>
    <s v="0A020"/>
    <s v="L"/>
    <s v="Hoot Owl Lane, Bridge over Middle Fork Goose Creek, LM 0.06"/>
    <s v="Proposed structure would be a reinforced concrete box culvert with a total width of 27 ft containing two 9ft lanes and two foot shoulders, as well as raise the bridge grade by 2 ft."/>
    <s v="Bridge"/>
    <s v="Bridge Replacement"/>
    <m/>
    <x v="1"/>
    <x v="0"/>
    <n v="9.5000000000000001E-2"/>
    <d v="2023-08-18T00:00:00"/>
    <m/>
    <s v="N"/>
    <s v="None"/>
    <x v="2"/>
    <s v="560A0200001"/>
    <n v="10000"/>
    <n v="66412"/>
    <n v="0"/>
    <n v="0"/>
    <n v="76412"/>
    <n v="107920.97"/>
    <n v="66429.490000000005"/>
    <n v="0"/>
    <n v="0"/>
    <n v="174350.46"/>
    <m/>
    <s v="BRZE-5600(38) (56946-3431-94)"/>
  </r>
  <r>
    <n v="105991"/>
    <n v="1"/>
    <s v="Active"/>
    <d v="2005-05-03T00:00:00"/>
    <s v="Ralph Coles"/>
    <d v="2022-04-20T00:00:00"/>
    <s v="Brandy Hopkins"/>
    <s v="Cocke"/>
    <s v="Sterling Rd."/>
    <m/>
    <s v="0A277"/>
    <s v="L"/>
    <s v="Sterling Rd., Bridge over Trail Fork Big Creek, LM 0.09 (IA)"/>
    <m/>
    <s v="Bridge"/>
    <s v="Bridge Replacement"/>
    <m/>
    <x v="1"/>
    <x v="0"/>
    <n v="0.01"/>
    <m/>
    <m/>
    <s v="N"/>
    <s v="None"/>
    <x v="2"/>
    <s v="150A2770001"/>
    <n v="20000"/>
    <n v="0"/>
    <n v="0"/>
    <n v="0"/>
    <n v="20000"/>
    <n v="20000"/>
    <n v="0"/>
    <n v="0"/>
    <n v="0"/>
    <n v="20000"/>
    <m/>
    <m/>
  </r>
  <r>
    <n v="115692"/>
    <n v="4"/>
    <s v="Closed"/>
    <d v="2011-03-17T00:00:00"/>
    <s v="Chasity Bell"/>
    <d v="2021-03-23T00:00:00"/>
    <s v="Teresa Hylton"/>
    <s v="Madison"/>
    <s v="SR-197 "/>
    <s v="SR"/>
    <m/>
    <s v="SR"/>
    <s v="Bridges over Branch, LM 8.56 and LM 8.66"/>
    <s v="SR-197, Bridges over Branch, LM 8.56 and LM 8.66 - Bridge Replacement"/>
    <s v="Bridge"/>
    <s v="Bridge Replacement"/>
    <m/>
    <x v="1"/>
    <x v="0"/>
    <n v="0.25600000000000001"/>
    <d v="2016-02-12T00:00:00"/>
    <m/>
    <s v="N"/>
    <s v="Other"/>
    <x v="0"/>
    <s v="57S81620009, 57S81620011"/>
    <n v="-3576.57"/>
    <n v="-13591.69"/>
    <n v="43046.87"/>
    <n v="0"/>
    <n v="25878.61"/>
    <n v="223923.43"/>
    <n v="65408.31"/>
    <n v="1793087.87"/>
    <n v="0"/>
    <n v="2082419.61"/>
    <s v="CNQ061"/>
    <s v="BR-STP-197(10) (57034-3205-94)"/>
  </r>
  <r>
    <n v="117272"/>
    <n v="1"/>
    <s v="Construction Complete"/>
    <d v="2012-04-16T00:00:00"/>
    <s v="Chasity Bell"/>
    <d v="2021-12-08T00:00:00"/>
    <s v="Sebrina Love"/>
    <s v="Campbell"/>
    <s v="N. 11th Street"/>
    <m/>
    <s v="0A622"/>
    <s v="L"/>
    <s v="North 11th Street, Bridge over CSX Railroad in LaFollette, LM 0.27 (IA)"/>
    <m/>
    <s v="Bridge"/>
    <s v="Bridge Replacement"/>
    <m/>
    <x v="1"/>
    <x v="0"/>
    <n v="3.5000000000000003E-2"/>
    <d v="2018-06-22T00:00:00"/>
    <m/>
    <s v="N"/>
    <s v="None"/>
    <x v="2"/>
    <s v="070A6220001"/>
    <n v="820.87"/>
    <n v="-315210.01"/>
    <n v="59924.87"/>
    <n v="0"/>
    <n v="-254464.27"/>
    <n v="148270.87"/>
    <n v="255574.99"/>
    <n v="946924.87"/>
    <n v="0"/>
    <n v="1350770.73"/>
    <s v="CNS242"/>
    <s v="BRZE-700(33) (07946-3417-94)"/>
  </r>
  <r>
    <n v="117282"/>
    <n v="2"/>
    <s v="Closed"/>
    <d v="2012-04-19T00:00:00"/>
    <s v="Chasity Bell"/>
    <d v="2020-09-29T00:00:00"/>
    <s v="Teresa Hylton"/>
    <s v="Fentress"/>
    <s v="Rotten Fork Road"/>
    <m/>
    <s v="0A073"/>
    <s v="L"/>
    <s v="Rotten Fork Road, Bridge over Rotten Fork Wolf River, LM 0.135 (IA)"/>
    <m/>
    <s v="Bridge"/>
    <s v="Bridge Replacement"/>
    <m/>
    <x v="1"/>
    <x v="0"/>
    <n v="0.01"/>
    <d v="2019-03-29T00:00:00"/>
    <m/>
    <s v="N"/>
    <s v="None"/>
    <x v="2"/>
    <s v="250A0730001"/>
    <n v="12787.71"/>
    <n v="-43785.77"/>
    <n v="148145.54999999999"/>
    <n v="0"/>
    <n v="117147.49"/>
    <n v="153212.71"/>
    <n v="38214.230000000003"/>
    <n v="980587.55"/>
    <n v="0"/>
    <n v="1172014.49"/>
    <s v="CNT901"/>
    <s v="BRZ-2500(26) (25945-3478-94)"/>
  </r>
  <r>
    <n v="124061"/>
    <n v="2"/>
    <s v="Active"/>
    <d v="2016-07-21T00:00:00"/>
    <s v="Sandra Lowry"/>
    <d v="2021-06-25T00:00:00"/>
    <s v="Casey Pounders"/>
    <s v="Fentress"/>
    <s v="SR-85 "/>
    <s v="SR"/>
    <m/>
    <s v="SR"/>
    <s v="Bridge over East Fork Obey River, LM 5.67 (IA)"/>
    <m/>
    <s v="Bridge"/>
    <s v="Bridge Replacement"/>
    <m/>
    <x v="1"/>
    <x v="0"/>
    <n v="7.4999999999999997E-2"/>
    <d v="2024-03-22T00:00:00"/>
    <m/>
    <s v="N"/>
    <s v="Other"/>
    <x v="0"/>
    <s v="25SR0850003"/>
    <n v="56900"/>
    <n v="0"/>
    <n v="0"/>
    <n v="0"/>
    <n v="56900"/>
    <n v="319900"/>
    <n v="0"/>
    <n v="0"/>
    <n v="0"/>
    <n v="319900"/>
    <m/>
    <s v="BR-STP-85(33) (25005-3227-94)"/>
  </r>
  <r>
    <n v="124076"/>
    <n v="2"/>
    <s v="Active"/>
    <d v="2016-07-22T00:00:00"/>
    <s v="Sandra Lowry"/>
    <d v="2022-05-02T00:00:00"/>
    <s v="Ethan Messimore"/>
    <s v="Hamilton"/>
    <s v="SR-320 "/>
    <s v="SR"/>
    <m/>
    <s v="SR"/>
    <s v="(East Brainerd Rd.), Bridge over CSX R/R, LM 0.86 in Chattanooga (IA)"/>
    <m/>
    <s v="Bridge"/>
    <s v="Bridge Replacement"/>
    <m/>
    <x v="1"/>
    <x v="0"/>
    <n v="2.5000000000000001E-2"/>
    <d v="2023-12-08T00:00:00"/>
    <m/>
    <s v="N"/>
    <s v="Other"/>
    <x v="0"/>
    <s v="33S43070001"/>
    <n v="0"/>
    <n v="3220260"/>
    <n v="0"/>
    <n v="0"/>
    <n v="3220260"/>
    <n v="653000"/>
    <n v="3220260"/>
    <n v="0"/>
    <n v="0"/>
    <n v="3873260"/>
    <m/>
    <s v="BR-STP-320(10) (33057-3228-94)"/>
  </r>
  <r>
    <n v="124079"/>
    <n v="4"/>
    <s v="Active"/>
    <d v="2016-07-22T00:00:00"/>
    <s v="Chasity Bell"/>
    <d v="2022-05-04T00:00:00"/>
    <s v="Jamica Cook"/>
    <s v="Benton"/>
    <s v="Sulphur Creek Rd"/>
    <m/>
    <s v="01753"/>
    <s v="L"/>
    <s v="Sulphur Creek Rd. Bridge over Little Sulphur Creek, LM 6.87 (IA)"/>
    <m/>
    <s v="Bridge"/>
    <s v="Bridge Replacement"/>
    <m/>
    <x v="1"/>
    <x v="0"/>
    <n v="0.02"/>
    <m/>
    <m/>
    <s v="N"/>
    <s v="None"/>
    <x v="2"/>
    <s v="03017530005"/>
    <n v="0"/>
    <n v="0"/>
    <n v="518718.4"/>
    <n v="0"/>
    <n v="518718.4"/>
    <n v="0"/>
    <n v="0"/>
    <n v="518718.4"/>
    <n v="0"/>
    <n v="518718.4"/>
    <m/>
    <s v="State Funded (03HPB1-S3-002)"/>
  </r>
  <r>
    <n v="124089"/>
    <n v="2"/>
    <s v="Active"/>
    <d v="2016-07-22T00:00:00"/>
    <s v="Sandra Lowry"/>
    <d v="2021-09-17T00:00:00"/>
    <s v="Daniel Rose"/>
    <s v="McMinn"/>
    <s v="SR-39 "/>
    <s v="SR"/>
    <m/>
    <s v="SR"/>
    <s v="Bridge over Middle Creek, LM 13.35 (IA)"/>
    <m/>
    <s v="Bridge"/>
    <s v="Bridge Replacement"/>
    <m/>
    <x v="1"/>
    <x v="0"/>
    <n v="0.04"/>
    <d v="2022-06-17T00:00:00"/>
    <m/>
    <s v="N"/>
    <s v="Other"/>
    <x v="0"/>
    <s v="54SR0390001"/>
    <n v="0"/>
    <n v="0"/>
    <n v="3468047"/>
    <n v="0"/>
    <n v="3468047"/>
    <n v="210000"/>
    <n v="262050"/>
    <n v="3468047"/>
    <n v="0"/>
    <n v="3940097"/>
    <m/>
    <s v="BR-STP-39(14) (54010-3218-94)"/>
  </r>
  <r>
    <n v="124120"/>
    <n v="3"/>
    <s v="Active"/>
    <d v="2016-07-22T00:00:00"/>
    <s v="Brandy Hopkins"/>
    <d v="2022-04-05T00:00:00"/>
    <s v="Jason Carney"/>
    <s v="Bedford"/>
    <s v="SR-64 "/>
    <s v="SR"/>
    <m/>
    <s v="SR"/>
    <s v="(Walking Horse Parkway), Bridges over Sugar Creek, LM 9.45 and Davis Branch, LM 9.59 and SR-130 Culvert over Davis Branch, LM 9.93 (IA)"/>
    <s v="(Walking Horse Parkway), Bridges over Sugar Creek, LM 9.45 and Davis Branch, LM 9.59 and SR-130 Culvert over Davis Branch, LM 9.93 (IA)"/>
    <s v="Bridge"/>
    <s v="Bridge Replacement"/>
    <m/>
    <x v="1"/>
    <x v="0"/>
    <n v="0.3"/>
    <d v="2024-08-16T00:00:00"/>
    <m/>
    <s v="N"/>
    <s v="NHS, Other"/>
    <x v="1"/>
    <s v="02CULV05005, 02SR0640009, 02SR0640011"/>
    <n v="132000"/>
    <n v="0"/>
    <n v="0"/>
    <n v="0"/>
    <n v="132000"/>
    <n v="455000"/>
    <n v="0"/>
    <n v="0"/>
    <n v="0"/>
    <n v="455000"/>
    <m/>
    <s v="BR-STP/HIP-64(26) (02007-3213-94)"/>
  </r>
  <r>
    <n v="124172"/>
    <n v="1"/>
    <s v="Active"/>
    <d v="2016-07-22T00:00:00"/>
    <s v="Cynthia (old) Allen"/>
    <d v="2022-04-20T00:00:00"/>
    <s v="Brandy Hopkins"/>
    <s v="Carter"/>
    <s v="Big Sandy Rd"/>
    <m/>
    <s v="0A102"/>
    <s v="L"/>
    <s v="Big Sandy Rd. Bridge over Stoney Creek, LM 0.62 (IA)"/>
    <m/>
    <s v="Bridge"/>
    <s v="Bridge Replacement"/>
    <m/>
    <x v="1"/>
    <x v="0"/>
    <n v="0.01"/>
    <m/>
    <m/>
    <s v="N"/>
    <s v="None"/>
    <x v="2"/>
    <s v="100A9850001"/>
    <n v="20000"/>
    <n v="0"/>
    <n v="0"/>
    <n v="0"/>
    <n v="20000"/>
    <n v="20000"/>
    <n v="0"/>
    <n v="0"/>
    <n v="0"/>
    <n v="20000"/>
    <m/>
    <m/>
  </r>
  <r>
    <n v="124175"/>
    <n v="4"/>
    <s v="Active"/>
    <d v="2016-07-22T00:00:00"/>
    <s v="Chasity Bell"/>
    <d v="2022-05-19T00:00:00"/>
    <s v="Lisa Dunn"/>
    <s v="Crockett"/>
    <s v="Walter Taylor Rd"/>
    <m/>
    <s v="0A119"/>
    <s v="L"/>
    <s v="Walter Taylor Rd. Bridge over Rice Creek, LM 2.10 (IA)"/>
    <m/>
    <s v="Bridge"/>
    <s v="Bridge Replacement"/>
    <m/>
    <x v="1"/>
    <x v="0"/>
    <n v="0.01"/>
    <m/>
    <m/>
    <s v="N"/>
    <s v="None"/>
    <x v="2"/>
    <s v="170A1190001"/>
    <n v="0"/>
    <n v="0"/>
    <n v="489022.57"/>
    <n v="0"/>
    <n v="489022.57"/>
    <n v="0"/>
    <n v="0"/>
    <n v="489022.57"/>
    <n v="0"/>
    <n v="489022.57"/>
    <m/>
    <s v="State Funded (17HPB1-S3-002)"/>
  </r>
  <r>
    <n v="124197"/>
    <n v="1"/>
    <s v="Active"/>
    <d v="2016-07-25T00:00:00"/>
    <s v="Cynthia (old) Allen"/>
    <d v="2022-04-20T00:00:00"/>
    <s v="Brandy Hopkins"/>
    <s v="Carter"/>
    <s v="Stevens Rd"/>
    <m/>
    <s v="0A724"/>
    <s v="L"/>
    <s v="Stevens Rd., Bridge over Little Doe River, LM 0.08 (IA)"/>
    <m/>
    <s v="Bridge"/>
    <s v="Bridge Replacement"/>
    <m/>
    <x v="1"/>
    <x v="0"/>
    <n v="1.4999999999999999E-2"/>
    <m/>
    <m/>
    <s v="N"/>
    <s v="None"/>
    <x v="2"/>
    <s v="100A7240001"/>
    <n v="20000"/>
    <n v="0"/>
    <n v="0"/>
    <n v="0"/>
    <n v="20000"/>
    <n v="20000"/>
    <n v="0"/>
    <n v="0"/>
    <n v="0"/>
    <n v="20000"/>
    <m/>
    <m/>
  </r>
  <r>
    <n v="124202"/>
    <n v="1"/>
    <s v="Active"/>
    <d v="2016-07-25T00:00:00"/>
    <s v="Cynthia (old) Allen"/>
    <d v="2022-04-20T00:00:00"/>
    <s v="Brandy Hopkins"/>
    <s v="Carter"/>
    <s v="Crow Rd"/>
    <m/>
    <s v="0A767"/>
    <s v="L"/>
    <s v="Crow Rd., Bridge over Laurel Fork Creek, LM 0.02 (IA)"/>
    <m/>
    <s v="Bridge"/>
    <s v="Bridge Replacement"/>
    <m/>
    <x v="1"/>
    <x v="0"/>
    <n v="0.01"/>
    <m/>
    <m/>
    <s v="N"/>
    <s v="None"/>
    <x v="2"/>
    <s v="100A7670001"/>
    <n v="20000"/>
    <n v="0"/>
    <n v="0"/>
    <n v="0"/>
    <n v="20000"/>
    <n v="20000"/>
    <n v="0"/>
    <n v="0"/>
    <n v="0"/>
    <n v="20000"/>
    <m/>
    <m/>
  </r>
  <r>
    <n v="124218"/>
    <n v="1"/>
    <s v="Active"/>
    <d v="2016-07-25T00:00:00"/>
    <s v="Cynthia (old) Allen"/>
    <d v="2020-09-23T00:00:00"/>
    <s v="Lisa Dunn"/>
    <s v="Carter"/>
    <s v="Blevins Hollow Road"/>
    <m/>
    <s v="0A967"/>
    <s v="L"/>
    <s v="Blevins Hollow Road, Bridge over Stoney Creek, LM 0.05 (IA)"/>
    <m/>
    <s v="State Aid - BR Grant"/>
    <s v="Bridge Replacement"/>
    <m/>
    <x v="1"/>
    <x v="0"/>
    <n v="1.4999999999999999E-2"/>
    <m/>
    <m/>
    <s v="N"/>
    <s v="None"/>
    <x v="2"/>
    <s v="100A9670001"/>
    <n v="0"/>
    <n v="0"/>
    <n v="2055924.55"/>
    <n v="0"/>
    <n v="2055924.55"/>
    <n v="0"/>
    <n v="0"/>
    <n v="2055924.55"/>
    <n v="0"/>
    <n v="2055924.55"/>
    <m/>
    <s v="State Funded (10SAB1-S3-010)"/>
  </r>
  <r>
    <n v="124227"/>
    <n v="1"/>
    <s v="Active"/>
    <d v="2016-07-25T00:00:00"/>
    <s v="Cynthia (old) Allen"/>
    <d v="2022-04-07T00:00:00"/>
    <s v="Mary McFarlin"/>
    <s v="Carter"/>
    <s v="Gap Creek Rd."/>
    <m/>
    <s v="06022"/>
    <s v="L"/>
    <s v="Gap Creek Road, Bridge over Gap Creek, LM 2.73 (IA)"/>
    <s v="Bridge Replacement"/>
    <s v="Bridge"/>
    <s v="Bridge Replacement"/>
    <m/>
    <x v="1"/>
    <x v="0"/>
    <n v="0.01"/>
    <d v="2023-06-23T00:00:00"/>
    <m/>
    <s v="N"/>
    <s v="Other"/>
    <x v="2"/>
    <s v="10023770003"/>
    <n v="0"/>
    <n v="73962.899999999994"/>
    <n v="0"/>
    <n v="0"/>
    <n v="73962.899999999994"/>
    <n v="165614.71"/>
    <n v="73962.899999999994"/>
    <n v="0"/>
    <n v="0"/>
    <n v="239577.61"/>
    <m/>
    <s v="State Funded (10455-3408-04)"/>
  </r>
  <r>
    <n v="124264"/>
    <n v="1"/>
    <s v="Active"/>
    <d v="2016-07-25T00:00:00"/>
    <s v="Cynthia (old) Allen"/>
    <d v="2020-09-23T00:00:00"/>
    <s v="Jamica Cook"/>
    <s v="Cocke"/>
    <s v="Spicewood Flats Rd"/>
    <m/>
    <s v="0A264"/>
    <s v="L"/>
    <s v="Spicewood Flats Rd. Bridge over Trail Fork Big Creek, LM 0.05 (IA)"/>
    <m/>
    <s v="State Aid - BR Grant"/>
    <s v="Bridge Replacement"/>
    <m/>
    <x v="1"/>
    <x v="0"/>
    <n v="0.01"/>
    <m/>
    <m/>
    <s v="N"/>
    <s v="None"/>
    <x v="2"/>
    <s v="150A2640001"/>
    <n v="0"/>
    <n v="0"/>
    <n v="475181.74"/>
    <n v="0"/>
    <n v="475181.74"/>
    <n v="0"/>
    <n v="0"/>
    <n v="475181.74"/>
    <n v="0"/>
    <n v="475181.74"/>
    <m/>
    <s v="State Funded (15SAB1-S3-011)"/>
  </r>
  <r>
    <n v="124382"/>
    <n v="1"/>
    <s v="Active"/>
    <d v="2016-07-25T00:00:00"/>
    <s v="Cynthia (old) Allen"/>
    <d v="2022-03-14T00:00:00"/>
    <s v="Sarah Sutton"/>
    <s v="Hawkins"/>
    <s v="SR-346 "/>
    <s v="SR"/>
    <m/>
    <s v="SR"/>
    <s v="(E. Main St.), Bridge over Surgoinsville Creek, LM 3.90 (IA)"/>
    <s v="The proposed structure will be a reinforced concrete slab bridge with two barrels at fourteen feet wide and eight feet high with a total length of thirty feet."/>
    <s v="Bridge"/>
    <s v="Bridge Replacement"/>
    <m/>
    <x v="1"/>
    <x v="0"/>
    <n v="0.01"/>
    <d v="2024-05-10T00:00:00"/>
    <m/>
    <s v="N"/>
    <s v="Other"/>
    <x v="0"/>
    <s v="37013620005"/>
    <n v="52600"/>
    <n v="0"/>
    <n v="0"/>
    <n v="0"/>
    <n v="52600"/>
    <n v="72600"/>
    <n v="0"/>
    <n v="0"/>
    <n v="0"/>
    <n v="72600"/>
    <m/>
    <s v="BR-STP-346(13) (37S346-F3-002)"/>
  </r>
  <r>
    <n v="124387"/>
    <n v="1"/>
    <s v="Active"/>
    <d v="2016-07-25T00:00:00"/>
    <s v="Cynthia (old) Allen"/>
    <d v="2022-02-24T00:00:00"/>
    <s v="John Kahle"/>
    <s v="Hawkins, Sullivan"/>
    <s v="SR-1 "/>
    <s v="SR"/>
    <m/>
    <s v="SR"/>
    <s v="(West Stone Drive), Bridge over North Fork Holston River LM 41.30 (LL/RL) (IA)"/>
    <s v="As noted by Mike Gilbert on 11-17-2020, there is an existing pair of bridges at this location (Bridge Nos. 37SR0010037 and 37SR0010038).  The bridges will be combined as one structure."/>
    <s v="Bridge"/>
    <s v="Bridge Replacement"/>
    <m/>
    <x v="1"/>
    <x v="0"/>
    <n v="0.5"/>
    <d v="2024-06-21T00:00:00"/>
    <m/>
    <s v="N"/>
    <s v="NHS"/>
    <x v="1"/>
    <s v="37SR0010037"/>
    <n v="96500"/>
    <n v="0"/>
    <n v="0"/>
    <n v="0"/>
    <n v="96500"/>
    <n v="121500"/>
    <n v="0"/>
    <n v="0"/>
    <n v="0"/>
    <n v="121500"/>
    <m/>
    <s v="BR-NH-1(446) (37S001-F3-002)"/>
  </r>
  <r>
    <n v="124437"/>
    <n v="1"/>
    <s v="Active"/>
    <d v="2016-07-26T00:00:00"/>
    <s v="Cynthia (old) Allen"/>
    <d v="2022-03-23T00:00:00"/>
    <s v="Bobby Johnson"/>
    <s v="Knox"/>
    <s v="I-275 "/>
    <s v="I"/>
    <m/>
    <s v="IM"/>
    <s v="Bridge over I-275/Elm Street (IA)"/>
    <s v="Replace existing bridge structure, restriping of Elm Street/Bernard Avenue, regrading of the east side slopes and installation of new fiber lines on the south end of the bridge."/>
    <s v="Bridge"/>
    <s v="Bridge Replacement"/>
    <m/>
    <x v="1"/>
    <x v="0"/>
    <n v="0.03"/>
    <d v="2023-10-06T00:00:00"/>
    <m/>
    <s v="N"/>
    <s v="Int"/>
    <x v="3"/>
    <s v="47I02750003"/>
    <n v="475000"/>
    <n v="0"/>
    <n v="0"/>
    <n v="0"/>
    <n v="475000"/>
    <n v="515000"/>
    <n v="0"/>
    <n v="0"/>
    <n v="0"/>
    <n v="515000"/>
    <m/>
    <s v="BR-I-275-3(136) (47I275-F3-002)"/>
  </r>
  <r>
    <n v="124444"/>
    <n v="3"/>
    <s v="Active"/>
    <d v="2016-07-26T00:00:00"/>
    <s v="Brandy Hopkins"/>
    <d v="2022-02-11T00:00:00"/>
    <s v="Mary McFarlin"/>
    <s v="Humphreys"/>
    <s v="Weed Lane"/>
    <m/>
    <s v="0A279"/>
    <s v="L"/>
    <s v="Weed Lane, Bridge over Blue Creek, LM 0.17 (IA)"/>
    <s v="Functional Class: R/Local."/>
    <s v="Bridge"/>
    <s v="Bridge Replacement"/>
    <m/>
    <x v="1"/>
    <x v="0"/>
    <n v="0.02"/>
    <d v="2023-03-31T00:00:00"/>
    <m/>
    <s v="N"/>
    <s v="None"/>
    <x v="2"/>
    <s v="430A2790001"/>
    <n v="2866.18"/>
    <n v="36257.42"/>
    <n v="0"/>
    <n v="0"/>
    <n v="39123.599999999999"/>
    <n v="179306.18"/>
    <n v="36257.42"/>
    <n v="0"/>
    <n v="0"/>
    <n v="215563.6"/>
    <m/>
    <s v="State Funded (43455-3433-04)"/>
  </r>
  <r>
    <n v="124460"/>
    <n v="3"/>
    <s v="Active"/>
    <d v="2016-07-26T00:00:00"/>
    <s v="Brandy Hopkins"/>
    <d v="2021-10-04T00:00:00"/>
    <s v="Lee Cothron"/>
    <s v="Lawrence"/>
    <s v="Busby Rd"/>
    <m/>
    <s v="01426"/>
    <s v="L"/>
    <s v="Busby Road, Bridge over Shoal Creek, LM 6.24 (IA)"/>
    <m/>
    <s v="Bridge"/>
    <s v="Bridge Replacement"/>
    <m/>
    <x v="1"/>
    <x v="0"/>
    <n v="4.4999999999999998E-2"/>
    <d v="2022-10-07T00:00:00"/>
    <m/>
    <s v="N"/>
    <s v="None"/>
    <x v="2"/>
    <s v="50018090001"/>
    <n v="18397.060000000001"/>
    <n v="0"/>
    <n v="0"/>
    <n v="0"/>
    <n v="18397.060000000001"/>
    <n v="336822.85"/>
    <n v="29836.03"/>
    <n v="0"/>
    <n v="0"/>
    <n v="366658.88"/>
    <m/>
    <s v="State Funded (50455-3428-04)"/>
  </r>
  <r>
    <n v="124509"/>
    <n v="3"/>
    <s v="Active"/>
    <d v="2016-07-26T00:00:00"/>
    <s v="Brandy Hopkins"/>
    <d v="2022-03-16T00:00:00"/>
    <s v="Daniel Rose"/>
    <s v="Marshall"/>
    <s v="SR-11 "/>
    <s v="SR"/>
    <m/>
    <s v="SR"/>
    <s v="(Nashville Highway) Bridge over Rock Creek, LM 13.18 in Lewisburg (IA)"/>
    <s v="The proposed structure will be a three (3) span concrete   bulb T-beam structure with length of 300 feet"/>
    <s v="Bridge"/>
    <s v="Bridge Replacement"/>
    <m/>
    <x v="1"/>
    <x v="0"/>
    <n v="0.05"/>
    <d v="2022-08-19T00:00:00"/>
    <m/>
    <s v="N"/>
    <s v="Other"/>
    <x v="0"/>
    <s v="59SR0110019"/>
    <n v="0"/>
    <n v="0"/>
    <n v="3604313"/>
    <n v="0"/>
    <n v="3604313"/>
    <n v="325000"/>
    <n v="210953"/>
    <n v="3604313"/>
    <n v="0"/>
    <n v="4140266"/>
    <m/>
    <s v="BR-STP-11(99) (59003-3226-94)"/>
  </r>
  <r>
    <n v="124564"/>
    <n v="4"/>
    <s v="Active"/>
    <d v="2016-07-26T00:00:00"/>
    <s v="Chasity Bell"/>
    <d v="2022-03-30T00:00:00"/>
    <s v="Jamica Cook"/>
    <s v="Henry"/>
    <s v="Hagler Ridge Rd"/>
    <m/>
    <s v="0A434"/>
    <s v="L"/>
    <s v="A434-1.37 Hagler Ridge Rd. Bridge over Clendon Creek (IA)"/>
    <m/>
    <s v="Bridge"/>
    <s v="Bridge Replacement"/>
    <m/>
    <x v="1"/>
    <x v="0"/>
    <n v="0.01"/>
    <m/>
    <m/>
    <s v="N"/>
    <s v="None"/>
    <x v="2"/>
    <s v="400A4340001"/>
    <n v="0"/>
    <n v="0"/>
    <n v="652618.9"/>
    <n v="0"/>
    <n v="652618.9"/>
    <n v="0"/>
    <n v="0"/>
    <n v="652618.9"/>
    <n v="0"/>
    <n v="652618.9"/>
    <m/>
    <s v="State Funded (40SAB1-S3-014)"/>
  </r>
  <r>
    <n v="124604"/>
    <n v="4"/>
    <s v="Active"/>
    <d v="2016-07-26T00:00:00"/>
    <s v="Chasity Bell"/>
    <d v="2021-07-14T00:00:00"/>
    <s v="Lisa Dunn"/>
    <s v="Lauderdale"/>
    <s v="Key Corner Rd"/>
    <m/>
    <s v="0A142"/>
    <s v="L"/>
    <s v="A142-1.92 Key Corner Rd. Bridge over Branch (IA)"/>
    <m/>
    <s v="Bridge"/>
    <s v="Bridge Replacement"/>
    <m/>
    <x v="1"/>
    <x v="0"/>
    <n v="0.01"/>
    <m/>
    <m/>
    <s v="N"/>
    <s v="None"/>
    <x v="2"/>
    <s v="490A1420005"/>
    <n v="0"/>
    <n v="0"/>
    <n v="257971.5"/>
    <n v="0"/>
    <n v="257971.5"/>
    <n v="0"/>
    <n v="0"/>
    <n v="257971.5"/>
    <n v="0"/>
    <n v="257971.5"/>
    <m/>
    <s v="State Funded (49SAB1-S3-023)"/>
  </r>
  <r>
    <n v="124614"/>
    <n v="1"/>
    <s v="Active"/>
    <d v="2016-07-27T00:00:00"/>
    <s v="Cynthia (old) Allen"/>
    <d v="2022-05-02T00:00:00"/>
    <s v="Bobby Johnson"/>
    <s v="Sullivan"/>
    <s v="SR-36 "/>
    <s v="SR"/>
    <m/>
    <s v="SR"/>
    <s v="(Fort Henry Drive), Bridge over South Holston River, LM 5.02 (RL/LL) (IA)"/>
    <s v="The proposed bridge is to be a 5-span steel I-Beam bridge with an out-to-out 91 feet and 3 inches and a total length of 932 feet.  The project will extend approximately 1000 feet on either end of the structure in order to realign the lanes."/>
    <s v="Bridge"/>
    <s v="Bridge Replacement"/>
    <m/>
    <x v="1"/>
    <x v="0"/>
    <n v="0.18"/>
    <d v="2024-03-22T00:00:00"/>
    <m/>
    <s v="N"/>
    <s v="NHS"/>
    <x v="1"/>
    <s v="82SR0360007"/>
    <n v="1000000"/>
    <n v="0"/>
    <n v="0"/>
    <n v="0"/>
    <n v="1000000"/>
    <n v="1015000"/>
    <n v="0"/>
    <n v="0"/>
    <n v="0"/>
    <n v="1015000"/>
    <m/>
    <s v="BR-NH-36(68) (82006-3289-94)"/>
  </r>
  <r>
    <n v="124620"/>
    <n v="1"/>
    <s v="Active"/>
    <d v="2016-07-27T00:00:00"/>
    <s v="Cynthia (old) Allen"/>
    <d v="2022-03-14T00:00:00"/>
    <s v="Amy Rauch"/>
    <s v="Sullivan"/>
    <s v="SR-93 "/>
    <s v="SR"/>
    <m/>
    <s v="SR"/>
    <s v="(John B. Dennis Hwy), Bridges (L&amp;R) over CSX Railroad, LM 8.44 (IA)"/>
    <m/>
    <s v="Bridge"/>
    <s v="Bridge Replacement"/>
    <m/>
    <x v="1"/>
    <x v="0"/>
    <n v="0.01"/>
    <d v="2024-06-21T00:00:00"/>
    <m/>
    <s v="N"/>
    <s v="NHS"/>
    <x v="1"/>
    <m/>
    <n v="103800"/>
    <n v="0"/>
    <n v="0"/>
    <n v="0"/>
    <n v="103800"/>
    <n v="128800"/>
    <n v="0"/>
    <n v="0"/>
    <n v="0"/>
    <n v="128800"/>
    <m/>
    <s v="BR-NH-93(25) (82S093-F3-003)"/>
  </r>
  <r>
    <n v="124643"/>
    <n v="1"/>
    <s v="Closed"/>
    <d v="2016-07-27T00:00:00"/>
    <s v="Cynthia (old) Allen"/>
    <d v="2022-05-10T00:00:00"/>
    <s v="Lisa Dunn"/>
    <s v="Washington"/>
    <s v="Telford-New Victory"/>
    <m/>
    <s v="02575"/>
    <s v="L"/>
    <s v="Telford -New Victory Rd. Bridge over Little Limestone Creek (IA)"/>
    <m/>
    <s v="State Aid - BR Grant"/>
    <s v="Bridge Replacement"/>
    <m/>
    <x v="1"/>
    <x v="0"/>
    <n v="0.01"/>
    <m/>
    <m/>
    <s v="N"/>
    <s v="Other"/>
    <x v="2"/>
    <s v="90025750001"/>
    <n v="0"/>
    <n v="0"/>
    <n v="31104.49"/>
    <n v="0"/>
    <n v="31104.49"/>
    <n v="0"/>
    <n v="0"/>
    <n v="619033.68999999994"/>
    <n v="0"/>
    <n v="619033.68999999994"/>
    <m/>
    <s v="State Funded (90SAB1-S3-003)"/>
  </r>
  <r>
    <n v="124648"/>
    <n v="1"/>
    <s v="Let"/>
    <d v="2016-07-27T00:00:00"/>
    <s v="Cynthia (old) Allen"/>
    <d v="2022-05-17T00:00:00"/>
    <s v="Lisa Dunn"/>
    <s v="Washington"/>
    <s v="Garland"/>
    <m/>
    <s v="0A873"/>
    <s v="L"/>
    <s v="Garland Rd. Bridge over Limestone Creek (IA)"/>
    <m/>
    <s v="State Aid - BR Grant"/>
    <s v="Bridge Replacement"/>
    <m/>
    <x v="1"/>
    <x v="0"/>
    <n v="0.01"/>
    <m/>
    <m/>
    <s v="N"/>
    <s v="None"/>
    <x v="2"/>
    <s v="900A8730001"/>
    <n v="0"/>
    <n v="0"/>
    <n v="879865.07"/>
    <n v="0"/>
    <n v="879865.07"/>
    <n v="0"/>
    <n v="0"/>
    <n v="879865.07"/>
    <n v="0"/>
    <n v="879865.07"/>
    <m/>
    <s v="State Funded (90SAB1-S3-007)"/>
  </r>
  <r>
    <n v="124671"/>
    <n v="3"/>
    <s v="Active"/>
    <d v="2016-07-27T00:00:00"/>
    <s v="Sandra Lowry"/>
    <d v="2022-04-14T00:00:00"/>
    <s v="Mary McFarlin"/>
    <s v="Perry"/>
    <s v="South Mill Street"/>
    <m/>
    <s v="00921"/>
    <s v="L"/>
    <s v="South Mill Street, Bridge over Buffalo River, LM 0.22 in Linden (IA)"/>
    <s v="The proposed structure will be a four-span steel bridge with two 12 foot lanes and four foot shoulders. The bridge will be 730 feet in length and 33.25 in width."/>
    <s v="Bridge"/>
    <s v="Bridge Replacement"/>
    <m/>
    <x v="1"/>
    <x v="0"/>
    <n v="0.13500000000000001"/>
    <d v="2023-08-18T00:00:00"/>
    <m/>
    <s v="N"/>
    <s v="None"/>
    <x v="2"/>
    <s v="68F02430001"/>
    <n v="0"/>
    <n v="49727.46"/>
    <n v="0"/>
    <n v="0"/>
    <n v="49727.46"/>
    <n v="772090"/>
    <n v="49727.46"/>
    <n v="0"/>
    <n v="0"/>
    <n v="821817.46"/>
    <m/>
    <s v="State Funded (68455-3516-04)"/>
  </r>
  <r>
    <n v="124686"/>
    <n v="3"/>
    <s v="Active"/>
    <d v="2016-07-27T00:00:00"/>
    <s v="Sandra Lowry"/>
    <d v="2022-04-20T00:00:00"/>
    <s v="Jason Carney"/>
    <s v="Rutherford"/>
    <s v="SR-99 "/>
    <s v="SR"/>
    <m/>
    <s v="SR"/>
    <s v="(Bradyville Pike), Bridge over Murray Creek, LM 28.66 (IA)"/>
    <m/>
    <s v="Bridge"/>
    <s v="Bridge Replacement"/>
    <m/>
    <x v="1"/>
    <x v="0"/>
    <n v="0.01"/>
    <d v="2024-08-16T00:00:00"/>
    <m/>
    <s v="N"/>
    <s v="Other"/>
    <x v="0"/>
    <s v="75S61900001"/>
    <n v="37000"/>
    <n v="0"/>
    <n v="0"/>
    <n v="0"/>
    <n v="37000"/>
    <n v="119200"/>
    <n v="0"/>
    <n v="0"/>
    <n v="0"/>
    <n v="119200"/>
    <m/>
    <s v="BR-STP-99(60) (75020-3220-94)"/>
  </r>
  <r>
    <n v="124773"/>
    <n v="4"/>
    <s v="Active"/>
    <d v="2016-07-27T00:00:00"/>
    <s v="Chasity Bell"/>
    <d v="2022-04-28T00:00:00"/>
    <s v="David Duncan"/>
    <s v="Weakley"/>
    <s v="Ralston"/>
    <m/>
    <s v="00815"/>
    <s v="L"/>
    <s v="Ralston Rd. Bridge over North Fork Obion River (IA)"/>
    <m/>
    <s v="Bridge"/>
    <s v="Bridge Replacement"/>
    <m/>
    <x v="1"/>
    <x v="0"/>
    <n v="0.09"/>
    <m/>
    <m/>
    <s v="N"/>
    <s v="None"/>
    <x v="2"/>
    <s v="92S80110007"/>
    <n v="346000"/>
    <n v="0"/>
    <n v="0"/>
    <n v="0"/>
    <n v="346000"/>
    <n v="366000"/>
    <n v="0"/>
    <n v="0"/>
    <n v="0"/>
    <n v="366000"/>
    <m/>
    <m/>
  </r>
  <r>
    <n v="124778"/>
    <n v="4"/>
    <s v="Active"/>
    <d v="2016-07-27T00:00:00"/>
    <s v="Chasity Bell"/>
    <d v="2022-04-20T00:00:00"/>
    <s v="Jamica Cook"/>
    <s v="Weakley"/>
    <m/>
    <m/>
    <s v="0A060"/>
    <s v="L"/>
    <s v="Chestnut Glade Rd. Bridge over Richland Creek (IA)"/>
    <m/>
    <s v="Bridge"/>
    <s v="Bridge Replacement"/>
    <m/>
    <x v="1"/>
    <x v="0"/>
    <n v="1.4999999999999999E-2"/>
    <m/>
    <m/>
    <s v="N"/>
    <s v="None"/>
    <x v="2"/>
    <s v="920A0600001"/>
    <n v="0"/>
    <n v="0"/>
    <n v="732775.91"/>
    <n v="0"/>
    <n v="732775.91"/>
    <n v="0"/>
    <n v="0"/>
    <n v="732775.91"/>
    <n v="0"/>
    <n v="732775.91"/>
    <m/>
    <s v="State Funded (92SAB1-S3-006)"/>
  </r>
  <r>
    <n v="125371"/>
    <n v="3"/>
    <s v="Active"/>
    <d v="2017-01-04T00:00:00"/>
    <s v="Chasity Bell"/>
    <d v="2022-03-04T00:00:00"/>
    <s v="Jason Carney"/>
    <s v="Marshall"/>
    <s v="East Church Street"/>
    <m/>
    <s v="0A609"/>
    <s v="L"/>
    <s v="East Church Street Bridge over Big Rock Creek, LM 0.68"/>
    <m/>
    <s v="Bridge"/>
    <s v="Bridge Replacement"/>
    <m/>
    <x v="1"/>
    <x v="0"/>
    <n v="0.03"/>
    <d v="2023-12-08T00:00:00"/>
    <m/>
    <s v="N"/>
    <s v="None"/>
    <x v="2"/>
    <s v="59M34450001"/>
    <n v="49160"/>
    <n v="0"/>
    <n v="0"/>
    <n v="0"/>
    <n v="49160"/>
    <n v="149160"/>
    <n v="0"/>
    <n v="0"/>
    <n v="0"/>
    <n v="149160"/>
    <m/>
    <s v="BRZ-9310(12) (59952-3544-94)"/>
  </r>
  <r>
    <n v="129407"/>
    <n v="1"/>
    <s v="Active"/>
    <d v="2019-07-16T00:00:00"/>
    <s v="John Phillips"/>
    <d v="2022-04-13T00:00:00"/>
    <s v="Lee Cothron"/>
    <s v="Claiborne"/>
    <s v="Water Street"/>
    <m/>
    <s v="0A499"/>
    <s v="L"/>
    <s v="Water Street (0A499), Bridge over Davis Creek"/>
    <s v="Replace Bridge No. 130A4990001"/>
    <s v="State Aid - BR Grant"/>
    <s v="Bridge Replacement"/>
    <m/>
    <x v="1"/>
    <x v="0"/>
    <n v="0.01"/>
    <m/>
    <m/>
    <s v="N"/>
    <s v="None"/>
    <x v="2"/>
    <s v="130A4990001"/>
    <n v="20000"/>
    <n v="0"/>
    <n v="0"/>
    <n v="0"/>
    <n v="20000"/>
    <n v="20000"/>
    <n v="0"/>
    <n v="0"/>
    <n v="0"/>
    <n v="20000"/>
    <m/>
    <m/>
  </r>
  <r>
    <n v="131090"/>
    <n v="2"/>
    <s v="Active"/>
    <d v="2020-12-01T00:00:00"/>
    <s v="Sandra Lowry"/>
    <d v="2021-03-23T00:00:00"/>
    <s v="Brian Terrell"/>
    <s v="Grundy"/>
    <s v="Bells Mill Rd"/>
    <m/>
    <s v="02132"/>
    <s v="L"/>
    <s v="Bells Mill Rd. over Caldwell Creek"/>
    <m/>
    <s v="Bridge"/>
    <s v="Bridge Replacement"/>
    <m/>
    <x v="1"/>
    <x v="0"/>
    <n v="0.01"/>
    <m/>
    <m/>
    <s v="N"/>
    <s v="None"/>
    <x v="2"/>
    <s v="31021320001"/>
    <n v="0"/>
    <n v="0"/>
    <n v="1031623.28"/>
    <n v="0"/>
    <n v="1031623.28"/>
    <n v="0"/>
    <n v="0"/>
    <n v="1031623.28"/>
    <n v="0"/>
    <n v="1031623.28"/>
    <m/>
    <s v="State Funded (31SAB1-S3-004)"/>
  </r>
  <r>
    <n v="131219"/>
    <n v="2"/>
    <s v="Active"/>
    <d v="2021-01-22T00:00:00"/>
    <s v="Jennifer Johnson"/>
    <d v="2022-02-15T00:00:00"/>
    <s v="Mary McFarlin"/>
    <s v="Putnam"/>
    <s v="SR-135 "/>
    <s v="SR"/>
    <m/>
    <s v="SR"/>
    <s v="M21LTR2_C71SR_SML STR SR135 LM 13.57"/>
    <s v="Replace culvert"/>
    <s v="Bridge"/>
    <s v="Culvert Replacement"/>
    <m/>
    <x v="0"/>
    <x v="0"/>
    <n v="0"/>
    <d v="2023-02-10T00:00:00"/>
    <m/>
    <s v="N"/>
    <s v="Other"/>
    <x v="0"/>
    <m/>
    <n v="0"/>
    <n v="315750"/>
    <n v="0"/>
    <n v="0"/>
    <n v="315750"/>
    <n v="0"/>
    <n v="315750"/>
    <n v="675000"/>
    <n v="0"/>
    <n v="990750"/>
    <m/>
    <s v="State Funded (71011-4238-04)"/>
  </r>
  <r>
    <n v="131278"/>
    <n v="2"/>
    <s v="Active"/>
    <d v="2021-01-29T00:00:00"/>
    <s v="Jamica Cook"/>
    <d v="2021-03-24T00:00:00"/>
    <s v="Jamica Cook"/>
    <s v="Dekalb"/>
    <s v="Big Rock Rd"/>
    <m/>
    <s v="0A219"/>
    <s v="L"/>
    <s v="A219-1.63 Big Rock Rd over Pine Creek."/>
    <m/>
    <s v="State Aid - BR Grant"/>
    <s v="Bridge Replacement"/>
    <m/>
    <x v="1"/>
    <x v="0"/>
    <n v="1.63"/>
    <m/>
    <m/>
    <s v="N"/>
    <s v="None"/>
    <x v="2"/>
    <s v="210A1670001"/>
    <n v="0"/>
    <n v="0"/>
    <n v="1554158.09"/>
    <n v="0"/>
    <n v="1554158.09"/>
    <n v="0"/>
    <n v="0"/>
    <n v="1554158.09"/>
    <n v="0"/>
    <n v="1554158.09"/>
    <m/>
    <s v="State Funded (21SAB1-S3-006)"/>
  </r>
  <r>
    <n v="131995"/>
    <n v="2"/>
    <s v="Active"/>
    <d v="2021-07-30T00:00:00"/>
    <s v="Jamica Cook"/>
    <d v="2021-10-15T00:00:00"/>
    <s v="Jamica Cook"/>
    <s v="Sequatchie"/>
    <s v="West Valley Road"/>
    <m/>
    <s v="02229"/>
    <s v="L"/>
    <s v="2229-1.43 West Valley Road from West Valley Road over Wood cock Ck."/>
    <m/>
    <s v="State Aid - BR Grant"/>
    <s v="Bridge Replacement"/>
    <m/>
    <x v="1"/>
    <x v="0"/>
    <n v="0.01"/>
    <m/>
    <m/>
    <s v="N"/>
    <s v="None"/>
    <x v="2"/>
    <m/>
    <n v="0"/>
    <n v="0"/>
    <n v="26202.75"/>
    <n v="0"/>
    <n v="26202.75"/>
    <n v="0"/>
    <n v="0"/>
    <n v="26202.75"/>
    <n v="0"/>
    <n v="26202.75"/>
    <m/>
    <s v="State Funded (77SAB1-S3-004)"/>
  </r>
  <r>
    <n v="132041"/>
    <n v="4"/>
    <s v="Active"/>
    <d v="2021-08-17T00:00:00"/>
    <s v="Jamica Cook"/>
    <d v="2021-10-15T00:00:00"/>
    <s v="Jamica Cook"/>
    <s v="Henderson"/>
    <s v="Brown School Road"/>
    <m/>
    <s v="0A439"/>
    <s v="L"/>
    <s v="0A439-1.60 Brown School Road bridge over Middle Fork Creek"/>
    <m/>
    <s v="State Aid - BR Grant"/>
    <s v="Bridge Replacement"/>
    <m/>
    <x v="1"/>
    <x v="0"/>
    <n v="0.01"/>
    <m/>
    <m/>
    <s v="N"/>
    <s v="None"/>
    <x v="2"/>
    <m/>
    <n v="0"/>
    <n v="0"/>
    <n v="453009.35"/>
    <n v="0"/>
    <n v="453009.35"/>
    <n v="0"/>
    <n v="0"/>
    <n v="453009.35"/>
    <n v="0"/>
    <n v="453009.35"/>
    <m/>
    <s v="State Funded (39SAB1-S3-009)"/>
  </r>
  <r>
    <n v="132080"/>
    <n v="4"/>
    <s v="Active"/>
    <d v="2021-08-26T00:00:00"/>
    <s v="Jamica Cook"/>
    <d v="2021-10-15T00:00:00"/>
    <s v="Jamica Cook"/>
    <s v="Hardin"/>
    <s v="Seay Road"/>
    <m/>
    <s v="0A437"/>
    <s v="L"/>
    <s v="A437-0.99 Seay Road bridge over Wicker Branch"/>
    <m/>
    <s v="State Aid - BR Grant"/>
    <s v="Bridge Replacement"/>
    <m/>
    <x v="1"/>
    <x v="0"/>
    <n v="0.01"/>
    <m/>
    <m/>
    <s v="N"/>
    <s v="None"/>
    <x v="2"/>
    <m/>
    <n v="0"/>
    <n v="0"/>
    <n v="340944.19"/>
    <n v="0"/>
    <n v="340944.19"/>
    <n v="0"/>
    <n v="0"/>
    <n v="340944.19"/>
    <n v="0"/>
    <n v="340944.19"/>
    <m/>
    <s v="State Funded (36SAB1-S3-011)"/>
  </r>
  <r>
    <n v="132315"/>
    <n v="2"/>
    <s v="Active"/>
    <d v="2021-11-15T00:00:00"/>
    <s v="Katie Brown"/>
    <d v="2022-05-04T00:00:00"/>
    <s v="Kyle Ruddy"/>
    <s v="Putnam"/>
    <m/>
    <m/>
    <s v="01146"/>
    <s v="L"/>
    <s v="Buffalo Valley Road, Bridge over Cane Creek, LM 5.51 in Cookeville"/>
    <s v="**E-GRANTS 012** Replace existing bridge over Cane Creek-Buffalo Valley Road."/>
    <s v="Bridge"/>
    <s v="Bridge Replacement"/>
    <m/>
    <x v="1"/>
    <x v="0"/>
    <n v="0.01"/>
    <m/>
    <m/>
    <s v="N"/>
    <s v="Other"/>
    <x v="2"/>
    <s v="71S44140001"/>
    <n v="60000"/>
    <n v="0"/>
    <n v="0"/>
    <n v="0"/>
    <n v="60000"/>
    <n v="60000"/>
    <n v="0"/>
    <n v="0"/>
    <n v="0"/>
    <n v="60000"/>
    <m/>
    <s v="STP-M-1146(3) (71LPLM-F3-046)"/>
  </r>
  <r>
    <n v="132385"/>
    <n v="2"/>
    <s v="Active"/>
    <d v="2021-12-16T00:00:00"/>
    <s v="Jamica Cook"/>
    <d v="2021-12-20T00:00:00"/>
    <s v="Jamica Cook"/>
    <s v="Sequatchie"/>
    <s v="Frank Tate Road"/>
    <m/>
    <s v="0A189"/>
    <s v="L"/>
    <s v="A189-0.07 Frank Tate Road over Sequatchie River"/>
    <m/>
    <s v="State Aid - BR Grant"/>
    <s v="Bridge Replacement"/>
    <m/>
    <x v="1"/>
    <x v="0"/>
    <n v="0.05"/>
    <m/>
    <m/>
    <s v="N"/>
    <s v="None"/>
    <x v="2"/>
    <m/>
    <n v="0"/>
    <n v="0"/>
    <n v="26202.75"/>
    <n v="0"/>
    <n v="26202.75"/>
    <n v="0"/>
    <n v="0"/>
    <n v="26202.75"/>
    <n v="0"/>
    <n v="26202.75"/>
    <m/>
    <s v="State Funded (77SAB1-S3-005)"/>
  </r>
  <r>
    <n v="82811.009999999995"/>
    <n v="4"/>
    <s v="Construction Complete"/>
    <d v="2017-04-27T00:00:00"/>
    <s v="Lee Cothron"/>
    <d v="2022-01-25T00:00:00"/>
    <s v="Lee Cothron"/>
    <s v="Shelby"/>
    <s v="SR-4 "/>
    <s v="SR"/>
    <m/>
    <s v="SR"/>
    <s v="Bridge over Nonconnah Creek, LM 7.18 in Memphis"/>
    <m/>
    <s v="Maint - BR Repair"/>
    <s v="Bridge Repair"/>
    <m/>
    <x v="1"/>
    <x v="2"/>
    <n v="0.01"/>
    <d v="2021-03-26T00:00:00"/>
    <m/>
    <s v="N"/>
    <s v="NHS"/>
    <x v="1"/>
    <s v="79SR0040015"/>
    <n v="0"/>
    <n v="0"/>
    <n v="120800"/>
    <n v="0"/>
    <n v="120800"/>
    <n v="0"/>
    <n v="0"/>
    <n v="731471"/>
    <n v="0"/>
    <n v="731471"/>
    <s v="CNV103"/>
    <s v="State Funded (79020-4250-04)"/>
  </r>
  <r>
    <n v="100493.01"/>
    <n v="1"/>
    <s v="Construction Complete"/>
    <d v="2019-03-19T00:00:00"/>
    <s v="Jennifer Johnson"/>
    <d v="2021-02-10T21:00:07"/>
    <s v=" "/>
    <s v="Union"/>
    <s v="SR-33 "/>
    <s v="SR"/>
    <m/>
    <s v="SR"/>
    <s v="Bridge over Clinch River, LM 15.67"/>
    <m/>
    <s v="Maint - BR Repair"/>
    <s v="Bridge Repair"/>
    <m/>
    <x v="1"/>
    <x v="2"/>
    <n v="0.01"/>
    <d v="2020-03-27T00:00:00"/>
    <m/>
    <s v="N"/>
    <s v="Other"/>
    <x v="0"/>
    <s v="100493.01"/>
    <n v="11675.76"/>
    <n v="0"/>
    <n v="0"/>
    <n v="0"/>
    <n v="11675.76"/>
    <n v="67625.759999999995"/>
    <n v="0"/>
    <n v="341423"/>
    <n v="0"/>
    <n v="409048.76"/>
    <s v="CNU132"/>
    <s v="State Funded (87001-3270-04)"/>
  </r>
  <r>
    <n v="112412"/>
    <n v="3"/>
    <s v="Closed"/>
    <d v="2009-03-02T00:00:00"/>
    <s v="Donald Luth"/>
    <d v="2022-02-10T00:00:00"/>
    <s v="Lee Cothron"/>
    <s v="Lincoln"/>
    <s v="SR-275 "/>
    <s v="SR"/>
    <m/>
    <s v="SR"/>
    <s v="Bridges ov Overflow, LM 4.33; Flint Rv Overflow, LM 4.42; and Flint Rv, LM 4.52"/>
    <m/>
    <s v="Bridge"/>
    <s v="Preliminary Engineering"/>
    <m/>
    <x v="1"/>
    <x v="2"/>
    <n v="0.01"/>
    <m/>
    <m/>
    <s v="N"/>
    <s v="Other"/>
    <x v="0"/>
    <s v="52S62400003, 52S62400005, 52S62400013"/>
    <n v="3841.26"/>
    <n v="0"/>
    <n v="0"/>
    <n v="0"/>
    <n v="3841.26"/>
    <n v="154141.26"/>
    <n v="0"/>
    <n v="0"/>
    <n v="0"/>
    <n v="154141.26"/>
    <m/>
    <m/>
  </r>
  <r>
    <n v="118595.01"/>
    <n v="4"/>
    <s v="Construction Complete"/>
    <d v="2019-03-29T00:00:00"/>
    <s v="Scott Boyce"/>
    <d v="2022-01-05T21:00:11"/>
    <s v=" "/>
    <s v="Shelby"/>
    <s v="SR-14 "/>
    <s v="SR"/>
    <m/>
    <s v="SR"/>
    <s v="Bridge over I-55, LM 7.46"/>
    <m/>
    <s v="Maint - BR Repair"/>
    <s v="Bridge Repair"/>
    <m/>
    <x v="1"/>
    <x v="2"/>
    <n v="0"/>
    <d v="2020-12-11T00:00:00"/>
    <m/>
    <s v="N"/>
    <s v="NHS"/>
    <x v="1"/>
    <s v="79I00550057"/>
    <n v="0"/>
    <n v="0"/>
    <n v="108200"/>
    <n v="0"/>
    <n v="108200"/>
    <n v="0"/>
    <n v="0"/>
    <n v="851294"/>
    <n v="0"/>
    <n v="851294"/>
    <s v="CNU248"/>
    <s v="State Funded (79005-4177-04)"/>
  </r>
  <r>
    <n v="121371"/>
    <n v="2"/>
    <s v="Active"/>
    <d v="2014-09-09T00:00:00"/>
    <s v="Lee Cothron"/>
    <d v="2020-07-21T00:00:00"/>
    <s v="Sandra Lowry"/>
    <s v="Polk"/>
    <s v="SR-68 "/>
    <s v="SR"/>
    <m/>
    <s v="SR"/>
    <s v="Bridge over Hiwassee River, LM 4.83"/>
    <m/>
    <s v="Maint - BR Repair"/>
    <s v="Bridge Repair"/>
    <m/>
    <x v="1"/>
    <x v="2"/>
    <n v="0"/>
    <m/>
    <m/>
    <s v="N"/>
    <s v="Other"/>
    <x v="0"/>
    <s v="70SR0680005"/>
    <n v="68000"/>
    <n v="0"/>
    <n v="0"/>
    <n v="0"/>
    <n v="68000"/>
    <n v="250500"/>
    <n v="0"/>
    <n v="0"/>
    <n v="0"/>
    <n v="250500"/>
    <m/>
    <s v="State Funded (70006-3246-04)"/>
  </r>
  <r>
    <n v="123696"/>
    <n v="2"/>
    <s v="Construction Complete"/>
    <d v="2016-06-10T00:00:00"/>
    <s v="Lee Cothron"/>
    <d v="2021-11-09T21:00:10"/>
    <s v=" "/>
    <s v="Coffee"/>
    <s v="SR-2 "/>
    <s v="SR"/>
    <m/>
    <s v="SR"/>
    <s v="Bridge over CFW Railroad, LM 14.28 in Manchester"/>
    <m/>
    <s v="Maint - BR Repair"/>
    <s v="Bridge Repair"/>
    <m/>
    <x v="1"/>
    <x v="2"/>
    <n v="0.01"/>
    <d v="2021-02-05T00:00:00"/>
    <m/>
    <s v="N"/>
    <s v="Other"/>
    <x v="0"/>
    <s v="16SR0020015"/>
    <n v="0"/>
    <n v="0"/>
    <n v="141800"/>
    <n v="0"/>
    <n v="141800"/>
    <n v="92000"/>
    <n v="0"/>
    <n v="372867"/>
    <n v="0"/>
    <n v="464867"/>
    <s v="CNV007"/>
    <s v="State Funded (16003-3246-04)"/>
  </r>
  <r>
    <n v="123913"/>
    <n v="2"/>
    <s v="Construction Complete"/>
    <d v="2016-07-20T00:00:00"/>
    <s v="Lee Cothron"/>
    <d v="2020-10-28T21:00:05"/>
    <s v=" "/>
    <s v="Polk"/>
    <s v="SR-40 "/>
    <s v="SR"/>
    <m/>
    <s v="SR"/>
    <s v="Bridges over North Potato Creek, LM 26.93 (IA)"/>
    <m/>
    <s v="Maint - BR Repair"/>
    <s v="Bridge Rehabilitation"/>
    <m/>
    <x v="1"/>
    <x v="2"/>
    <n v="0.06"/>
    <d v="2019-02-08T00:00:00"/>
    <m/>
    <s v="N"/>
    <s v="NHS"/>
    <x v="1"/>
    <s v="70SR0400031, 70SR0400032"/>
    <n v="0"/>
    <n v="0"/>
    <n v="58950"/>
    <n v="0"/>
    <n v="58950"/>
    <n v="0"/>
    <n v="0"/>
    <n v="3845826"/>
    <n v="0"/>
    <n v="3845826"/>
    <s v="CNT062"/>
    <s v="State Funded (70005-4211-04)"/>
  </r>
  <r>
    <n v="124452.01"/>
    <n v="3"/>
    <s v="Construction Complete"/>
    <d v="2020-10-08T00:00:00"/>
    <s v="Lee Cothron"/>
    <d v="2022-01-04T21:00:12"/>
    <s v=" "/>
    <s v="Humphreys"/>
    <s v="I-40 "/>
    <s v="I"/>
    <m/>
    <s v="IM"/>
    <s v="Bridges over Buffalo River, LM 6.26"/>
    <s v="Perform Bridge Repairs necessary prior to Bridge Replacement"/>
    <s v="Maint - BR Repair"/>
    <s v="Bridge Repair"/>
    <m/>
    <x v="1"/>
    <x v="2"/>
    <n v="0"/>
    <d v="2020-12-11T00:00:00"/>
    <m/>
    <s v="N"/>
    <s v="Int"/>
    <x v="3"/>
    <s v="43I00400011, 43I00400012"/>
    <n v="0"/>
    <n v="0"/>
    <n v="141100"/>
    <n v="0"/>
    <n v="141100"/>
    <n v="0"/>
    <n v="0"/>
    <n v="1686053"/>
    <n v="0"/>
    <n v="1686053"/>
    <s v="CNU381"/>
    <s v="State Funded (43001-4160-04)"/>
  </r>
  <r>
    <n v="125229"/>
    <n v="4"/>
    <s v="Closed"/>
    <d v="2016-10-19T00:00:00"/>
    <s v="Lee Cothron"/>
    <d v="2022-05-24T00:00:00"/>
    <s v="Lee Cothron"/>
    <s v="Dyer"/>
    <s v="SR-3 "/>
    <s v="SR"/>
    <m/>
    <s v="SR"/>
    <s v="Bridges over SR-211, LM 11.99 in Dyersburg"/>
    <m/>
    <s v="Maint - BR Repair"/>
    <s v="Bridge Repair"/>
    <m/>
    <x v="1"/>
    <x v="2"/>
    <n v="0.01"/>
    <d v="2019-12-13T00:00:00"/>
    <m/>
    <s v="N"/>
    <s v="NHS"/>
    <x v="1"/>
    <s v="23SR0030039, 23SR0030040"/>
    <n v="0"/>
    <n v="0"/>
    <n v="34280"/>
    <n v="0"/>
    <n v="34280"/>
    <n v="0"/>
    <n v="0"/>
    <n v="1319425"/>
    <n v="0"/>
    <n v="1319425"/>
    <s v="CNT395"/>
    <s v="State Funded (23004-4248-04)"/>
  </r>
  <r>
    <n v="125242"/>
    <n v="4"/>
    <s v="Active"/>
    <d v="2016-10-25T00:00:00"/>
    <s v="Lee Cothron"/>
    <d v="2022-04-29T00:00:00"/>
    <s v="Brandy Hopkins"/>
    <s v="Haywood"/>
    <s v="Stanton-Koko Road"/>
    <m/>
    <s v="01443"/>
    <s v="L"/>
    <s v="Stanton-Koko Road, Bridge over I-40, LM 4.72"/>
    <m/>
    <s v="Maint - BR Repair"/>
    <s v="Bridge Repair"/>
    <m/>
    <x v="1"/>
    <x v="2"/>
    <n v="0.1"/>
    <m/>
    <m/>
    <s v="N"/>
    <s v="None"/>
    <x v="2"/>
    <s v="38I00400021"/>
    <n v="0"/>
    <n v="0"/>
    <n v="29000"/>
    <n v="0"/>
    <n v="29000"/>
    <n v="0"/>
    <n v="0"/>
    <n v="80450"/>
    <n v="0"/>
    <n v="80450"/>
    <m/>
    <s v="State Funded (38084-4102-04)"/>
  </r>
  <r>
    <n v="125743"/>
    <n v="4"/>
    <s v="Construction Complete"/>
    <d v="2017-05-17T00:00:00"/>
    <s v="Lee Cothron"/>
    <d v="2021-11-01T21:00:10"/>
    <s v=" "/>
    <s v="Shelby"/>
    <m/>
    <m/>
    <s v="0A035"/>
    <s v="L"/>
    <s v="0A035, Bridge over Branch, LM 2.51 in Meeman-Shelby Forest State Park"/>
    <m/>
    <s v="Maint - BR Repair"/>
    <s v="Bridge Repair"/>
    <m/>
    <x v="1"/>
    <x v="2"/>
    <n v="0.01"/>
    <d v="2021-03-26T00:00:00"/>
    <m/>
    <s v="N"/>
    <s v="None"/>
    <x v="2"/>
    <s v="790A0210003"/>
    <n v="0"/>
    <n v="0"/>
    <n v="28600"/>
    <n v="0"/>
    <n v="28600"/>
    <n v="0"/>
    <n v="0"/>
    <n v="645209"/>
    <n v="0"/>
    <n v="645209"/>
    <s v="CNV101"/>
    <s v="State Funded (79947-4941-04)"/>
  </r>
  <r>
    <n v="126623"/>
    <n v="3"/>
    <s v="Construction Complete"/>
    <d v="2017-10-02T00:00:00"/>
    <s v="Lee Cothron"/>
    <d v="2022-04-06T21:00:12"/>
    <s v=" "/>
    <s v="Humphreys"/>
    <s v="SR-1 "/>
    <s v="SR"/>
    <m/>
    <s v="SR"/>
    <s v="Bridge over Trace Creek, LM 5.94"/>
    <m/>
    <s v="Maint - BR Repair"/>
    <s v="Bridge Repair"/>
    <m/>
    <x v="1"/>
    <x v="2"/>
    <n v="0"/>
    <d v="2020-08-14T00:00:00"/>
    <m/>
    <s v="N"/>
    <s v="Other"/>
    <x v="0"/>
    <s v="43SR0010005"/>
    <n v="0"/>
    <n v="0"/>
    <n v="273700"/>
    <n v="0"/>
    <n v="273700"/>
    <n v="0"/>
    <n v="0"/>
    <n v="2146403"/>
    <n v="0"/>
    <n v="2146403"/>
    <s v="CNU080"/>
    <s v="State Funded (43004-4227-04)"/>
  </r>
  <r>
    <n v="127936"/>
    <n v="4"/>
    <s v="Let"/>
    <d v="2018-07-26T00:00:00"/>
    <s v="Jennifer Johnson"/>
    <d v="2022-03-01T21:00:18"/>
    <s v=" "/>
    <s v="Madison"/>
    <m/>
    <m/>
    <m/>
    <m/>
    <s v="SR-186, Bridges over Hollywood Dr/Keith Short Bypass (03042) at LM 1.56; and SR-1 (US-70), Bridges over Overflow, LM 12.3"/>
    <m/>
    <s v="Maint - BR Repair"/>
    <s v="Bridge Repair"/>
    <m/>
    <x v="1"/>
    <x v="2"/>
    <s v=""/>
    <d v="2022-02-11T00:00:00"/>
    <m/>
    <s v="N"/>
    <s v="NHS, Other"/>
    <x v="1"/>
    <s v="57FA0053007, 57FA0053008, 57SR0010015, 57SR0010016"/>
    <n v="0"/>
    <n v="0"/>
    <n v="1651631"/>
    <n v="0"/>
    <n v="1651631"/>
    <n v="0"/>
    <n v="0"/>
    <n v="1722631"/>
    <n v="0"/>
    <n v="1722631"/>
    <s v="CNW021"/>
    <s v="State Funded (57952-4207-04)"/>
  </r>
  <r>
    <n v="128409"/>
    <n v="4"/>
    <s v="Active"/>
    <d v="2018-12-10T00:00:00"/>
    <s v="Meghan Wilson"/>
    <d v="2022-02-22T00:00:00"/>
    <s v="Bonita Dunlap"/>
    <s v="Shelby"/>
    <m/>
    <m/>
    <m/>
    <m/>
    <s v="Shelby Road, Bridge over Royster Creek (Local ER - February 2019 Flood Event)"/>
    <s v="Restoration of the existing bridge on Shelby Road over Royster Creek. ER: Scope: repair significant scouring and bank loss in Royster Creek upstream and downstream. This includes mitigation of upstream discharge as well as fixing scouring issues downstream of the bridge from  LM 0.339 to LM 0.347"/>
    <s v="Local Programs"/>
    <s v="Bridge Repair"/>
    <m/>
    <x v="1"/>
    <x v="2"/>
    <n v="0.01"/>
    <m/>
    <m/>
    <s v="N"/>
    <s v="Other"/>
    <x v="2"/>
    <s v="79002090001"/>
    <n v="0"/>
    <n v="8577"/>
    <n v="0"/>
    <n v="0"/>
    <n v="8577"/>
    <n v="258195"/>
    <n v="8577"/>
    <n v="0"/>
    <n v="0"/>
    <n v="266772"/>
    <m/>
    <s v="HIP-M-813(11) (79LPLM-F3-645, 79LPLM-F3-664, 79LPLM-L3-661)"/>
  </r>
  <r>
    <n v="128925"/>
    <n v="4"/>
    <s v="Active"/>
    <d v="2019-05-15T00:00:00"/>
    <s v="Scott Boyce"/>
    <d v="2022-02-08T00:00:00"/>
    <s v="Lee Cothron"/>
    <s v="Haywood"/>
    <s v="SR-1 "/>
    <s v="SR"/>
    <m/>
    <s v="SR"/>
    <s v="Bridges over Branch at LM 19.60, Branch at LM 22.64 and Mud Creek at LM 24.24"/>
    <m/>
    <s v="Maint - BR Repair"/>
    <s v="Bridge Repair"/>
    <m/>
    <x v="1"/>
    <x v="2"/>
    <s v=""/>
    <d v="2022-12-09T00:00:00"/>
    <m/>
    <s v="N"/>
    <s v="NHS, Other"/>
    <x v="1"/>
    <m/>
    <n v="0"/>
    <n v="0"/>
    <n v="69400"/>
    <n v="0"/>
    <n v="69400"/>
    <n v="0"/>
    <n v="0"/>
    <n v="106400"/>
    <n v="0"/>
    <n v="106400"/>
    <m/>
    <s v="State Funded (38003-4233-04)"/>
  </r>
  <r>
    <n v="130042"/>
    <n v="2"/>
    <s v="Construction Complete"/>
    <d v="2020-02-06T00:00:00"/>
    <s v="Jennifer Johnson"/>
    <d v="2022-02-15T21:00:11"/>
    <s v=" "/>
    <s v="Bledsoe"/>
    <s v="SR-30 "/>
    <s v="SR"/>
    <m/>
    <s v="SR"/>
    <s v="Bridge over Sequatchie River, LM 10.36"/>
    <m/>
    <s v="Maint - BR Repair"/>
    <s v="Bridge Repair"/>
    <m/>
    <x v="1"/>
    <x v="2"/>
    <n v="0.14000000000000001"/>
    <d v="2021-02-05T00:00:00"/>
    <m/>
    <s v="N"/>
    <s v="Other"/>
    <x v="0"/>
    <s v="04SR0300007"/>
    <n v="0"/>
    <n v="0"/>
    <n v="291800"/>
    <n v="0"/>
    <n v="291800"/>
    <n v="0"/>
    <n v="0"/>
    <n v="1255316"/>
    <n v="0"/>
    <n v="1255316"/>
    <s v="CNV003"/>
    <s v="State Funded (04003-4220-04)"/>
  </r>
  <r>
    <n v="131505"/>
    <n v="1"/>
    <s v="Let"/>
    <d v="2021-04-16T00:00:00"/>
    <s v="Jennifer Johnson"/>
    <d v="2022-03-01T21:00:13"/>
    <s v=" "/>
    <s v="Scott"/>
    <s v="SR-29 "/>
    <s v="SR"/>
    <m/>
    <s v="SR"/>
    <s v="Bridges over Webb Creek, LM 1.63 and New River, LM 8.91"/>
    <m/>
    <s v="Maint - BR Repair"/>
    <s v="Bridge Repair"/>
    <m/>
    <x v="1"/>
    <x v="2"/>
    <s v=""/>
    <d v="2022-02-11T00:00:00"/>
    <m/>
    <s v="N"/>
    <s v="NHS"/>
    <x v="1"/>
    <s v="76SR0290001, 76SR0290009"/>
    <n v="0"/>
    <n v="0"/>
    <n v="1230581"/>
    <n v="0"/>
    <n v="1230581"/>
    <n v="0"/>
    <n v="0"/>
    <n v="1303581"/>
    <n v="0"/>
    <n v="1303581"/>
    <s v="CNW006"/>
    <s v="State Funded (76001-4292-04)"/>
  </r>
  <r>
    <n v="131568"/>
    <n v="1"/>
    <s v="Let"/>
    <d v="2021-05-10T00:00:00"/>
    <s v="Lee Cothron"/>
    <d v="2022-03-01T21:00:22"/>
    <s v=" "/>
    <s v="Sullivan"/>
    <s v="SR-93 "/>
    <s v="SR"/>
    <m/>
    <s v="SR"/>
    <s v="Bridges over Shipley Street, LM 9.65 in Kingsport"/>
    <m/>
    <s v="Maint - BR Repair"/>
    <s v="Bridge Repair"/>
    <m/>
    <x v="1"/>
    <x v="2"/>
    <n v="0"/>
    <d v="2022-02-11T00:00:00"/>
    <m/>
    <s v="N"/>
    <s v="NHS"/>
    <x v="1"/>
    <s v="82SR0930019, 82SR0930020"/>
    <n v="0"/>
    <n v="0"/>
    <n v="1392899"/>
    <n v="0"/>
    <n v="1392899"/>
    <n v="0"/>
    <n v="0"/>
    <n v="1484899"/>
    <n v="0"/>
    <n v="1484899"/>
    <s v="CNW035"/>
    <s v="State Funded (82S093-M3-002)"/>
  </r>
  <r>
    <n v="107963.04"/>
    <n v="4"/>
    <s v="Construction Complete"/>
    <d v="2021-05-12T00:00:00"/>
    <s v="Lee Cothron"/>
    <d v="2021-10-04T00:00:00"/>
    <s v="Bonita Dunlap"/>
    <s v="Shelby"/>
    <s v="I-40 "/>
    <s v="I"/>
    <m/>
    <s v="IM"/>
    <s v="Bridge over Mississippi River, LM 0.00"/>
    <s v="Emergency Repair of sheared steel member"/>
    <s v="Other"/>
    <s v="Bridge Repair"/>
    <m/>
    <x v="1"/>
    <x v="2"/>
    <s v=""/>
    <m/>
    <m/>
    <s v="N"/>
    <s v="Int"/>
    <x v="3"/>
    <m/>
    <n v="0"/>
    <n v="0"/>
    <n v="4000000"/>
    <n v="0"/>
    <n v="4000000"/>
    <n v="1500000"/>
    <n v="0"/>
    <n v="7500000"/>
    <n v="0"/>
    <n v="9000000"/>
    <s v="ER2101"/>
    <s v="BH-I-40-1(367) (79I040-F3-004); State Funded (79I040-S3-002)"/>
  </r>
  <r>
    <n v="124146"/>
    <n v="3"/>
    <s v="Active"/>
    <d v="2016-07-22T00:00:00"/>
    <s v="Brandy Hopkins"/>
    <d v="2022-03-02T00:00:00"/>
    <s v="Konner Spradlin"/>
    <s v="Davidson"/>
    <s v="I-24 "/>
    <s v="I"/>
    <m/>
    <s v="IM"/>
    <s v="Bridge over Mill Creek (IA)"/>
    <m/>
    <s v="Bridge"/>
    <s v="Bridge Replacement"/>
    <m/>
    <x v="1"/>
    <x v="0"/>
    <n v="0"/>
    <d v="2024-02-09T00:00:00"/>
    <m/>
    <s v="N"/>
    <s v="Int"/>
    <x v="3"/>
    <s v="19I00240039"/>
    <n v="40000"/>
    <n v="0"/>
    <n v="0"/>
    <n v="0"/>
    <n v="40000"/>
    <n v="40000"/>
    <n v="0"/>
    <n v="0"/>
    <n v="0"/>
    <n v="40000"/>
    <m/>
    <m/>
  </r>
  <r>
    <n v="124152"/>
    <n v="3"/>
    <s v="Active"/>
    <d v="2016-07-22T00:00:00"/>
    <s v="Brandy Hopkins"/>
    <d v="2022-03-02T00:00:00"/>
    <s v="Konner Spradlin"/>
    <s v="Davidson"/>
    <s v="I-24 "/>
    <s v="I"/>
    <m/>
    <s v="IM"/>
    <s v="Bridge over Seven Mile Creek (IA)"/>
    <m/>
    <s v="Bridge"/>
    <s v="Bridge Replacement"/>
    <m/>
    <x v="1"/>
    <x v="0"/>
    <n v="0.01"/>
    <d v="2024-03-22T00:00:00"/>
    <m/>
    <s v="N"/>
    <s v="Int"/>
    <x v="3"/>
    <s v="19I00240021"/>
    <n v="40000"/>
    <n v="0"/>
    <n v="0"/>
    <n v="0"/>
    <n v="40000"/>
    <n v="40000"/>
    <n v="0"/>
    <n v="0"/>
    <n v="0"/>
    <n v="40000"/>
    <m/>
    <m/>
  </r>
  <r>
    <n v="124289"/>
    <n v="1"/>
    <s v="Active"/>
    <d v="2016-07-25T00:00:00"/>
    <s v="Cynthia (old) Allen"/>
    <d v="2021-09-29T00:00:00"/>
    <s v="Lee Cothron"/>
    <s v="Cocke"/>
    <s v="I-40 "/>
    <s v="I"/>
    <m/>
    <s v="IM"/>
    <s v="Bridge (LL) over SR-9, LM 1.80 (IA)"/>
    <s v="replace LL Bridge over SR-9 at LM 1.80"/>
    <s v="Bridge"/>
    <s v="Bridge Replacement"/>
    <m/>
    <x v="1"/>
    <x v="0"/>
    <n v="7.4999999999999997E-2"/>
    <d v="2025-06-04T00:00:00"/>
    <m/>
    <s v="N"/>
    <s v="Int"/>
    <x v="3"/>
    <s v="15I00400004"/>
    <n v="20000"/>
    <n v="0"/>
    <n v="0"/>
    <n v="0"/>
    <n v="20000"/>
    <n v="20000"/>
    <n v="0"/>
    <n v="0"/>
    <n v="0"/>
    <n v="20000"/>
    <m/>
    <s v="BR-I-40-8(187) (15I040-F3-013)"/>
  </r>
  <r>
    <n v="131487.01"/>
    <n v="4"/>
    <s v="Active"/>
    <d v="2021-12-01T00:00:00"/>
    <s v="Jennifer Johnson"/>
    <d v="2021-12-07T00:00:00"/>
    <s v="Sandra Lowry"/>
    <s v="Shelby"/>
    <s v="I-40 "/>
    <s v="I"/>
    <m/>
    <s v="IM"/>
    <s v="Bridge (Davis Plantation Road) over I-40, LM 23.16"/>
    <m/>
    <s v="Maint - BR Repair"/>
    <s v="Bridge Repair"/>
    <m/>
    <x v="1"/>
    <x v="0"/>
    <n v="0"/>
    <m/>
    <m/>
    <s v="N"/>
    <s v="Int"/>
    <x v="3"/>
    <s v="79I00400121"/>
    <n v="0"/>
    <n v="0"/>
    <n v="38000"/>
    <n v="0"/>
    <n v="38000"/>
    <n v="0"/>
    <n v="0"/>
    <n v="38000"/>
    <n v="0"/>
    <n v="38000"/>
    <m/>
    <s v="State Funded (79I040-M3-009)"/>
  </r>
  <r>
    <n v="131552"/>
    <n v="3"/>
    <s v="Active"/>
    <d v="2021-05-04T00:00:00"/>
    <s v="Sandra Lowry"/>
    <d v="2022-04-28T00:00:00"/>
    <s v="Brian Terrell"/>
    <s v="Smith"/>
    <s v="I-40 "/>
    <s v="I"/>
    <m/>
    <s v="IM"/>
    <s v="I-40E Bridges over Hogan Rd, SR-264, Hickman Creek, Parker Branch Rd, Bolling Branch, River Bend Farms Ln and Caney Fork River (in 4 locations)"/>
    <m/>
    <s v="Legislative"/>
    <s v="Preliminary Engineering"/>
    <m/>
    <x v="1"/>
    <x v="0"/>
    <n v="8.5299999999999994"/>
    <m/>
    <m/>
    <s v="N"/>
    <m/>
    <x v="3"/>
    <m/>
    <n v="180000"/>
    <n v="0"/>
    <n v="0"/>
    <n v="0"/>
    <n v="180000"/>
    <n v="180000"/>
    <n v="0"/>
    <n v="0"/>
    <n v="0"/>
    <n v="180000"/>
    <m/>
    <m/>
  </r>
  <r>
    <n v="132159"/>
    <n v="1"/>
    <s v="Active"/>
    <d v="2021-09-24T00:00:00"/>
    <s v="Brandy Hopkins"/>
    <d v="2021-10-06T00:00:00"/>
    <s v="Brian Terrell"/>
    <s v="Cocke"/>
    <s v="I-40 "/>
    <s v="I"/>
    <m/>
    <s v="IM"/>
    <s v="Bridge (RL) over Huff Hollow Road (0A032), LM 0.20"/>
    <s v="replace RL Bridge (Bridge No. 15I00400001)"/>
    <s v="Bridge"/>
    <s v="Bridge Replacement"/>
    <m/>
    <x v="1"/>
    <x v="0"/>
    <n v="2.5000000000000001E-2"/>
    <m/>
    <m/>
    <s v="N"/>
    <s v="Int"/>
    <x v="3"/>
    <s v="15I00400001"/>
    <n v="20000"/>
    <n v="0"/>
    <n v="0"/>
    <n v="0"/>
    <n v="20000"/>
    <n v="20000"/>
    <n v="0"/>
    <n v="0"/>
    <n v="0"/>
    <n v="20000"/>
    <m/>
    <s v="BR-I-40-8(184) (15I040-F3-010)"/>
  </r>
  <r>
    <n v="132163"/>
    <n v="1"/>
    <s v="Active"/>
    <d v="2021-09-27T00:00:00"/>
    <s v="Brandy Hopkins"/>
    <d v="2021-10-06T00:00:00"/>
    <s v="Brian Terrell"/>
    <s v="Cocke"/>
    <s v="I-40 "/>
    <s v="I"/>
    <m/>
    <s v="IM"/>
    <s v="Bridge (LL) over Huff Hollow Road (0A032), LM 0.20"/>
    <s v="replace LL Bridge (Bridge No. 15I00400002)"/>
    <s v="Bridge"/>
    <s v="Bridge Replacement"/>
    <m/>
    <x v="1"/>
    <x v="0"/>
    <n v="2.5000000000000001E-2"/>
    <m/>
    <m/>
    <s v="N"/>
    <s v="Int"/>
    <x v="3"/>
    <s v="15I00400002"/>
    <n v="20000"/>
    <n v="0"/>
    <n v="0"/>
    <n v="0"/>
    <n v="20000"/>
    <n v="20000"/>
    <n v="0"/>
    <n v="0"/>
    <n v="0"/>
    <n v="20000"/>
    <m/>
    <s v="BR-I-40-8(185) (15I040-F3-011)"/>
  </r>
  <r>
    <n v="132164"/>
    <n v="1"/>
    <s v="Active"/>
    <d v="2021-09-27T00:00:00"/>
    <s v="Brandy Hopkins"/>
    <d v="2021-10-06T00:00:00"/>
    <s v="Brian Terrell"/>
    <s v="Cocke"/>
    <s v="I-40 "/>
    <s v="I"/>
    <m/>
    <s v="IM"/>
    <s v="Bridge (RL) over SR-9 (US-25W), LM 1.76"/>
    <s v="replace RL Bridge over SR-9"/>
    <s v="Bridge"/>
    <s v="Bridge Replacement"/>
    <m/>
    <x v="1"/>
    <x v="0"/>
    <n v="0"/>
    <m/>
    <m/>
    <s v="N"/>
    <s v="Int"/>
    <x v="3"/>
    <s v="15I00400003"/>
    <n v="20000"/>
    <n v="0"/>
    <n v="0"/>
    <n v="0"/>
    <n v="20000"/>
    <n v="20000"/>
    <n v="0"/>
    <n v="0"/>
    <n v="0"/>
    <n v="20000"/>
    <m/>
    <s v="BR-I-40-8(186) (15I040-F3-012)"/>
  </r>
  <r>
    <n v="132165"/>
    <n v="1"/>
    <s v="Active"/>
    <d v="2021-09-27T00:00:00"/>
    <s v="Brandy Hopkins"/>
    <d v="2021-10-06T00:00:00"/>
    <s v="Brian Terrell"/>
    <s v="Cocke"/>
    <s v="I-40 "/>
    <s v="I"/>
    <m/>
    <s v="IM"/>
    <s v="Bridge (RL) over Carson Springs Road (02509), LM 2.27"/>
    <s v="replace RL Bridge"/>
    <s v="Bridge"/>
    <s v="Bridge Replacement"/>
    <m/>
    <x v="1"/>
    <x v="0"/>
    <n v="0.01"/>
    <m/>
    <m/>
    <s v="N"/>
    <s v="Int"/>
    <x v="3"/>
    <s v="15I00400005"/>
    <n v="20000"/>
    <n v="0"/>
    <n v="0"/>
    <n v="0"/>
    <n v="20000"/>
    <n v="20000"/>
    <n v="0"/>
    <n v="0"/>
    <n v="0"/>
    <n v="20000"/>
    <m/>
    <s v="BR-I-40-8(188) (15I040-F3-014)"/>
  </r>
  <r>
    <n v="132166"/>
    <n v="1"/>
    <s v="Active"/>
    <d v="2021-09-27T00:00:00"/>
    <s v="Brandy Hopkins"/>
    <d v="2021-10-06T00:00:00"/>
    <s v="Brian Terrell"/>
    <s v="Cocke"/>
    <s v="I-40 "/>
    <s v="I"/>
    <m/>
    <s v="IM"/>
    <s v="Bridge (LL) over Carson Springs Road (02509), LM 2.27"/>
    <s v="replace LL Bridge"/>
    <s v="Bridge"/>
    <s v="Bridge Replacement"/>
    <m/>
    <x v="1"/>
    <x v="0"/>
    <n v="0.01"/>
    <m/>
    <m/>
    <s v="N"/>
    <s v="Int"/>
    <x v="3"/>
    <s v="15I00400006"/>
    <n v="20000"/>
    <n v="0"/>
    <n v="0"/>
    <n v="0"/>
    <n v="20000"/>
    <n v="20000"/>
    <n v="0"/>
    <n v="0"/>
    <n v="0"/>
    <n v="20000"/>
    <m/>
    <s v="BR-I-40-8(189) (15I040-F3-015)"/>
  </r>
  <r>
    <n v="132418"/>
    <n v="1"/>
    <s v="Active"/>
    <d v="2022-01-05T00:00:00"/>
    <s v="Brandy Hopkins"/>
    <d v="2022-01-26T00:00:00"/>
    <s v="Konner Spradlin"/>
    <s v="Knox"/>
    <s v="I-275 "/>
    <s v="I"/>
    <s v="05942"/>
    <s v="IM"/>
    <s v="Baxter Avenue, Bridges over I-275, LM 0.44"/>
    <m/>
    <s v="Bridge"/>
    <s v="Bridge Replacement"/>
    <m/>
    <x v="1"/>
    <x v="0"/>
    <n v="0"/>
    <m/>
    <m/>
    <s v="N"/>
    <s v="Other"/>
    <x v="3"/>
    <s v="47I02750005, 47I02750006"/>
    <n v="20000"/>
    <n v="0"/>
    <n v="0"/>
    <n v="0"/>
    <n v="20000"/>
    <n v="20000"/>
    <n v="0"/>
    <n v="0"/>
    <n v="0"/>
    <n v="20000"/>
    <m/>
    <m/>
  </r>
  <r>
    <n v="132419"/>
    <n v="4"/>
    <s v="Active"/>
    <d v="2022-01-05T00:00:00"/>
    <s v="Brandy Hopkins"/>
    <d v="2022-03-24T00:00:00"/>
    <s v="David Duncan"/>
    <s v="Haywood"/>
    <s v="I-40 "/>
    <s v="I"/>
    <s v="01443"/>
    <s v="IM"/>
    <s v="Stanton-Koko Road, Bridge over I-40, LM 4.72"/>
    <m/>
    <s v="Bridge"/>
    <s v="Bridge Replacement"/>
    <m/>
    <x v="1"/>
    <x v="0"/>
    <n v="0.05"/>
    <m/>
    <m/>
    <s v="N"/>
    <s v="None"/>
    <x v="3"/>
    <s v="38I00400021"/>
    <n v="20000"/>
    <n v="0"/>
    <n v="0"/>
    <n v="0"/>
    <n v="20000"/>
    <n v="20000"/>
    <n v="0"/>
    <n v="0"/>
    <n v="0"/>
    <n v="20000"/>
    <m/>
    <m/>
  </r>
  <r>
    <n v="132420"/>
    <n v="1"/>
    <s v="Active"/>
    <d v="2022-01-05T00:00:00"/>
    <s v="Brandy Hopkins"/>
    <d v="2022-02-09T00:00:00"/>
    <s v="Brian Terrell"/>
    <s v="Knox"/>
    <s v="I-275 "/>
    <s v="I"/>
    <s v="03789"/>
    <s v="IM"/>
    <s v="Heiskell Avenue, Bridges over I-275, LM 1.43"/>
    <m/>
    <s v="Bridge"/>
    <s v="Bridge Replacement"/>
    <m/>
    <x v="1"/>
    <x v="0"/>
    <n v="5.1999999999999998E-2"/>
    <m/>
    <m/>
    <s v="N"/>
    <s v="Other"/>
    <x v="3"/>
    <s v="47I02750011, 47I02750012"/>
    <n v="20000"/>
    <n v="0"/>
    <n v="0"/>
    <n v="0"/>
    <n v="20000"/>
    <n v="20000"/>
    <n v="0"/>
    <n v="0"/>
    <n v="0"/>
    <n v="20000"/>
    <m/>
    <m/>
  </r>
  <r>
    <n v="101197.01"/>
    <n v="1"/>
    <s v="Closed"/>
    <d v="2019-03-19T00:00:00"/>
    <s v="Jennifer Johnson"/>
    <d v="2022-03-21T00:00:00"/>
    <s v="Lee Cothron"/>
    <s v="Knox"/>
    <s v="I-40 "/>
    <s v="I"/>
    <m/>
    <s v="IM"/>
    <s v="Bridge over SR-168 and Holston River, LM 25.91"/>
    <m/>
    <s v="Maint - BR Repair"/>
    <s v="Bridge Repair"/>
    <m/>
    <x v="1"/>
    <x v="2"/>
    <n v="0"/>
    <d v="2020-03-27T00:00:00"/>
    <m/>
    <s v="N"/>
    <s v="Int"/>
    <x v="3"/>
    <s v="47I00400099"/>
    <n v="4685.43"/>
    <n v="0"/>
    <n v="1595360.99"/>
    <n v="0"/>
    <n v="1600046.42"/>
    <n v="109185.43"/>
    <n v="0"/>
    <n v="5954068.9900000002"/>
    <n v="0"/>
    <n v="6063254.4199999999"/>
    <s v="CNU131"/>
    <s v="State Funded (47004-3159-04)"/>
  </r>
  <r>
    <n v="105727.01"/>
    <n v="2"/>
    <s v="Active"/>
    <d v="2014-05-30T00:00:00"/>
    <s v="Lee Cothron"/>
    <d v="2019-02-04T00:00:00"/>
    <s v="Brian Terrell"/>
    <s v="Cumberland"/>
    <s v="I-40 "/>
    <s v="I"/>
    <m/>
    <s v="IM"/>
    <s v="Bridges over SR-24 (US-70N), LM 0.24"/>
    <m/>
    <s v="Maint - BR Repair"/>
    <s v="Bridge Repair"/>
    <m/>
    <x v="1"/>
    <x v="2"/>
    <n v="0"/>
    <m/>
    <m/>
    <s v="N"/>
    <s v="Int"/>
    <x v="3"/>
    <s v="18I00400001, 18I00400002"/>
    <n v="0"/>
    <n v="0"/>
    <n v="200000"/>
    <n v="0"/>
    <n v="200000"/>
    <n v="0"/>
    <n v="0"/>
    <n v="507000"/>
    <n v="0"/>
    <n v="507000"/>
    <m/>
    <s v="State Funded (18100-4148-04)"/>
  </r>
  <r>
    <n v="119729.01"/>
    <n v="1"/>
    <s v="Let"/>
    <d v="2021-01-28T00:00:00"/>
    <s v="Jennifer Johnson"/>
    <d v="2021-10-25T21:00:20"/>
    <s v=" "/>
    <s v="Knox"/>
    <s v="I-40 "/>
    <s v="I"/>
    <m/>
    <s v="IM"/>
    <s v="Bridge over SR-9 (Asheville Highway), LM 25.06"/>
    <m/>
    <s v="Maint - BR Repair"/>
    <s v="Bridge Repair"/>
    <m/>
    <x v="1"/>
    <x v="2"/>
    <n v="0"/>
    <d v="2021-10-08T00:00:00"/>
    <m/>
    <s v="N"/>
    <s v="Int"/>
    <x v="3"/>
    <s v="47I00400093"/>
    <n v="0"/>
    <n v="0"/>
    <n v="383174"/>
    <n v="0"/>
    <n v="383174"/>
    <n v="0"/>
    <n v="0"/>
    <n v="412674"/>
    <n v="0"/>
    <n v="412674"/>
    <s v="CNV292"/>
    <s v="State Funded (47004-4161-04)"/>
  </r>
  <r>
    <n v="120685"/>
    <n v="4"/>
    <s v="Let"/>
    <d v="2014-05-30T00:00:00"/>
    <s v="Lee Cothron"/>
    <d v="2022-04-11T21:00:10"/>
    <s v=" "/>
    <s v="Shelby"/>
    <s v="I-55 "/>
    <s v="I"/>
    <m/>
    <s v="IM"/>
    <s v="Bridge over Mississippi River, LM 12.00 in Memphis"/>
    <m/>
    <s v="Maint - BR Repair"/>
    <s v="Bridge Repair"/>
    <m/>
    <x v="1"/>
    <x v="2"/>
    <s v=""/>
    <d v="2022-03-25T00:00:00"/>
    <m/>
    <s v="N"/>
    <s v="Int"/>
    <x v="3"/>
    <s v="79I00550099, 79I00550101"/>
    <n v="0"/>
    <n v="0"/>
    <n v="2177000"/>
    <n v="0"/>
    <n v="2177000"/>
    <n v="0"/>
    <n v="0"/>
    <n v="2294029"/>
    <n v="0"/>
    <n v="2294029"/>
    <s v="CNW055"/>
    <s v="State Funded (79005-4170-04)"/>
  </r>
  <r>
    <n v="123296"/>
    <n v="2"/>
    <s v="Construction Complete"/>
    <d v="2016-01-28T00:00:00"/>
    <s v="Lee Cothron"/>
    <d v="2020-12-10T21:00:07"/>
    <s v=" "/>
    <s v="Cumberland"/>
    <s v="I-40 "/>
    <s v="I"/>
    <m/>
    <s v="IM"/>
    <s v="Bridges (R &amp; L) over Daddys Creek and Main Street (0A244), LM 22.38"/>
    <m/>
    <s v="Maint - BR Repair"/>
    <s v="Bridge Repair"/>
    <m/>
    <x v="1"/>
    <x v="2"/>
    <n v="7.0000000000000007E-2"/>
    <d v="2019-12-13T00:00:00"/>
    <m/>
    <s v="N"/>
    <s v="Int"/>
    <x v="3"/>
    <s v="18I00400031, 18I00400032"/>
    <n v="0"/>
    <n v="0"/>
    <n v="293300"/>
    <n v="0"/>
    <n v="293300"/>
    <n v="0"/>
    <n v="0"/>
    <n v="1327925"/>
    <n v="0"/>
    <n v="1327925"/>
    <s v="CNT364"/>
    <s v="State Funded (18100-4150-04)"/>
  </r>
  <r>
    <n v="124146.01"/>
    <n v="3"/>
    <s v="Let"/>
    <d v="2021-02-02T00:00:00"/>
    <s v="Jennifer Johnson"/>
    <d v="2021-12-22T21:00:13"/>
    <s v=" "/>
    <s v="Davidson"/>
    <s v="I-24 "/>
    <s v="I"/>
    <m/>
    <s v="IM"/>
    <s v="Bridge over Mill Creek, LM 23.17"/>
    <m/>
    <s v="Maint - BR Repair"/>
    <s v="Bridge Repair"/>
    <m/>
    <x v="1"/>
    <x v="2"/>
    <n v="0"/>
    <d v="2021-12-10T00:00:00"/>
    <m/>
    <s v="N"/>
    <s v="Int"/>
    <x v="3"/>
    <s v="19I00240039"/>
    <n v="0"/>
    <n v="0"/>
    <n v="2162585"/>
    <n v="0"/>
    <n v="2162585"/>
    <n v="0"/>
    <n v="0"/>
    <n v="2196585"/>
    <n v="0"/>
    <n v="2196585"/>
    <s v="CNV323"/>
    <s v="State Funded (19106-4102-04)"/>
  </r>
  <r>
    <n v="127526.01"/>
    <n v="1"/>
    <s v="Construction Complete"/>
    <d v="2018-06-05T00:00:00"/>
    <s v="Jennifer Johnson"/>
    <d v="2020-08-15T00:00:00"/>
    <s v="Lee Cothron"/>
    <s v="Campbell"/>
    <s v="I-75 "/>
    <s v="I"/>
    <m/>
    <s v="IM"/>
    <s v="Bridges over SR-9, LM 30.67"/>
    <s v="Bridge Repairs to be made prior to Federal Bridge Replacement project Construction (see PIN 127526.00)"/>
    <s v="Maint - BR Repair"/>
    <s v="Bridge Repair"/>
    <m/>
    <x v="1"/>
    <x v="2"/>
    <n v="0.04"/>
    <d v="2019-12-13T00:00:00"/>
    <m/>
    <s v="N"/>
    <s v="Int"/>
    <x v="3"/>
    <s v="07I00750021, 07I00750022"/>
    <n v="0"/>
    <n v="0"/>
    <n v="221900"/>
    <n v="0"/>
    <n v="221900"/>
    <n v="0"/>
    <n v="0"/>
    <n v="1569041"/>
    <n v="0"/>
    <n v="1569041"/>
    <s v="CNT238"/>
    <s v="State Funded (07100-4152-04)"/>
  </r>
  <r>
    <n v="127937.01"/>
    <n v="4"/>
    <s v="Construction Complete"/>
    <d v="2020-09-22T00:00:00"/>
    <s v="Lee Cothron"/>
    <d v="2022-05-16T21:00:14"/>
    <s v=" "/>
    <s v="Shelby"/>
    <s v="I-40 "/>
    <s v="I"/>
    <m/>
    <s v="IM"/>
    <s v="Bridge over Wolf River, LM 9.42"/>
    <m/>
    <s v="Maint - BR Repair"/>
    <s v="Bridge Repair"/>
    <m/>
    <x v="1"/>
    <x v="2"/>
    <n v="0"/>
    <d v="2021-08-20T00:00:00"/>
    <m/>
    <s v="N"/>
    <s v="Int"/>
    <x v="3"/>
    <s v="79I00400083"/>
    <n v="0"/>
    <n v="0"/>
    <n v="1243082"/>
    <n v="0"/>
    <n v="1243082"/>
    <n v="0"/>
    <n v="0"/>
    <n v="1243082"/>
    <n v="0"/>
    <n v="1243082"/>
    <s v="CNV266"/>
    <s v="State Funded (79007-4181-04)"/>
  </r>
  <r>
    <n v="128507"/>
    <n v="3"/>
    <s v="Active"/>
    <d v="2019-01-11T00:00:00"/>
    <s v="Jennifer Johnson"/>
    <d v="2022-01-12T00:00:00"/>
    <s v="Brandy Hopkins"/>
    <s v="Davidson"/>
    <s v="I-65 "/>
    <s v="I"/>
    <m/>
    <s v="IM"/>
    <s v="Bridges over CSX R/R at LM 20.10 and over Rivergate Pkwy at LM 20.26"/>
    <m/>
    <s v="Maint - BR Repair"/>
    <s v="Bridge Repair"/>
    <m/>
    <x v="1"/>
    <x v="2"/>
    <s v=""/>
    <m/>
    <m/>
    <s v="N"/>
    <s v="Int"/>
    <x v="3"/>
    <s v="19I00650091, 19I00650093"/>
    <n v="0"/>
    <n v="0"/>
    <n v="100000"/>
    <n v="0"/>
    <n v="100000"/>
    <n v="0"/>
    <n v="0"/>
    <n v="207500"/>
    <n v="0"/>
    <n v="207500"/>
    <m/>
    <s v="State Funded (19012-4164-04)"/>
  </r>
  <r>
    <n v="128818"/>
    <n v="2"/>
    <s v="Construction Complete"/>
    <d v="2019-04-12T00:00:00"/>
    <s v="Jennifer Johnson"/>
    <d v="2021-08-20T21:00:06"/>
    <s v=" "/>
    <s v="Cumberland"/>
    <s v="I-40 "/>
    <s v="I"/>
    <m/>
    <s v="IM"/>
    <s v="Bridges (L&amp;R) over SR-1, LM 24.15"/>
    <m/>
    <s v="Maint - BR Repair"/>
    <s v="Bridge Repair"/>
    <m/>
    <x v="1"/>
    <x v="2"/>
    <n v="0.01"/>
    <d v="2020-11-06T00:00:00"/>
    <m/>
    <s v="N"/>
    <s v="Int"/>
    <x v="3"/>
    <s v="18I00400035, 18I00400036"/>
    <n v="0"/>
    <n v="0"/>
    <n v="179000"/>
    <n v="0"/>
    <n v="179000"/>
    <n v="116500"/>
    <n v="0"/>
    <n v="1790194"/>
    <n v="0"/>
    <n v="1906694"/>
    <s v="CNU145"/>
    <s v="State Funded (18100-3160-04)"/>
  </r>
  <r>
    <n v="130522"/>
    <n v="3"/>
    <s v="Construction Complete"/>
    <d v="2020-06-12T00:00:00"/>
    <s v="Jennifer Johnson"/>
    <d v="2021-11-16T21:00:14"/>
    <s v=" "/>
    <s v="Rutherford"/>
    <s v="I-840 "/>
    <s v="I"/>
    <m/>
    <s v="IM"/>
    <s v="Bridges (L&amp;R) over East Fork of Stones River, LM 15.42"/>
    <m/>
    <s v="Maint - BR Repair"/>
    <s v="Bridge Repair"/>
    <m/>
    <x v="1"/>
    <x v="2"/>
    <n v="0"/>
    <d v="2021-05-07T00:00:00"/>
    <m/>
    <s v="N"/>
    <s v="Int"/>
    <x v="3"/>
    <s v="75SR8400045, 75SR8400046"/>
    <n v="0"/>
    <n v="0"/>
    <n v="1814758"/>
    <n v="0"/>
    <n v="1814758"/>
    <n v="0"/>
    <n v="0"/>
    <n v="1918758"/>
    <n v="0"/>
    <n v="1918758"/>
    <s v="CNV185"/>
    <s v="State Funded (75840-4136-04)"/>
  </r>
  <r>
    <n v="130872"/>
    <n v="3"/>
    <s v="Active"/>
    <d v="2020-09-17T00:00:00"/>
    <s v="Jennifer Johnson"/>
    <d v="2022-05-04T00:00:00"/>
    <s v="Sandra Lowry"/>
    <s v="Davidson"/>
    <s v="I-65 "/>
    <s v="I"/>
    <m/>
    <s v="IM"/>
    <s v="Bridges (L&amp;R) over Arthur Avenue, LM 8.80"/>
    <m/>
    <s v="Maint - BR Repair"/>
    <s v="Bridge Repair"/>
    <m/>
    <x v="1"/>
    <x v="2"/>
    <n v="0"/>
    <d v="2022-12-09T00:00:00"/>
    <m/>
    <s v="N"/>
    <s v="Int"/>
    <x v="3"/>
    <s v="19I00650135, 19I00650136"/>
    <n v="0"/>
    <n v="0"/>
    <n v="5000"/>
    <n v="0"/>
    <n v="5000"/>
    <n v="0"/>
    <n v="0"/>
    <n v="99500"/>
    <n v="0"/>
    <n v="99500"/>
    <m/>
    <s v="State Funded (19013-4131-04)"/>
  </r>
  <r>
    <n v="130903"/>
    <n v="3"/>
    <s v="Construction Complete"/>
    <d v="2020-10-02T00:00:00"/>
    <s v="Jennifer Johnson"/>
    <d v="2022-01-28T21:00:10"/>
    <s v=" "/>
    <s v="Davidson"/>
    <s v="I-24 "/>
    <s v="I"/>
    <m/>
    <s v="IM"/>
    <s v="Bridges (L&amp;R) over Clay Lick Court, LM 6.64"/>
    <m/>
    <s v="Maint - BR Repair"/>
    <s v="Bridge Repair"/>
    <m/>
    <x v="1"/>
    <x v="2"/>
    <n v="0"/>
    <d v="2021-06-18T00:00:00"/>
    <m/>
    <s v="N"/>
    <s v="Int"/>
    <x v="3"/>
    <s v="19I00240063, 19I00240064"/>
    <n v="0"/>
    <n v="0"/>
    <n v="993587"/>
    <n v="0"/>
    <n v="993587"/>
    <n v="0"/>
    <n v="0"/>
    <n v="1044087"/>
    <n v="0"/>
    <n v="1044087"/>
    <s v="CNV215"/>
    <s v="State Funded (19001-4150-04)"/>
  </r>
  <r>
    <n v="131071"/>
    <n v="3"/>
    <s v="Construction Complete"/>
    <d v="2020-11-17T00:00:00"/>
    <s v="Jennifer Johnson"/>
    <d v="2022-04-06T21:00:18"/>
    <s v=" "/>
    <s v="Williamson"/>
    <s v="I-40 "/>
    <s v="I"/>
    <m/>
    <s v="IM"/>
    <s v="Bridges (L&amp;R) over County Line Road, LM 0.02"/>
    <m/>
    <s v="Maint - BR Repair"/>
    <s v="Bridge Repair"/>
    <m/>
    <x v="1"/>
    <x v="2"/>
    <n v="0"/>
    <d v="2021-05-07T00:00:00"/>
    <m/>
    <s v="N"/>
    <s v="Int"/>
    <x v="3"/>
    <s v="94I00400001, 94I00400002"/>
    <n v="0"/>
    <n v="0"/>
    <n v="2140566"/>
    <n v="0"/>
    <n v="2140566"/>
    <n v="0"/>
    <n v="0"/>
    <n v="2238066"/>
    <n v="0"/>
    <n v="2238066"/>
    <s v="CNV904"/>
    <s v="State Funded (94001-4121-04)"/>
  </r>
  <r>
    <n v="131161"/>
    <n v="3"/>
    <s v="Active"/>
    <d v="2021-01-11T00:00:00"/>
    <s v="Jennifer Johnson"/>
    <d v="2022-01-11T00:00:00"/>
    <s v="Brandy Hopkins"/>
    <s v="Davidson"/>
    <s v="I-40 "/>
    <s v="I"/>
    <m/>
    <s v="IM"/>
    <s v="Bridge (Westbound) over 40th Avenue North, LM 13.76"/>
    <m/>
    <s v="Maint - BR Repair"/>
    <s v="Bridge Repair"/>
    <m/>
    <x v="1"/>
    <x v="2"/>
    <n v="0"/>
    <d v="2023-03-31T00:00:00"/>
    <m/>
    <s v="N"/>
    <s v="Int"/>
    <x v="3"/>
    <s v="19I00400041"/>
    <n v="0"/>
    <n v="0"/>
    <n v="53500"/>
    <n v="0"/>
    <n v="53500"/>
    <n v="0"/>
    <n v="0"/>
    <n v="135000"/>
    <n v="0"/>
    <n v="135000"/>
    <m/>
    <s v="State Funded (19103-4110-04)"/>
  </r>
  <r>
    <n v="131164"/>
    <n v="3"/>
    <s v="Construction Complete"/>
    <d v="2021-01-11T00:00:00"/>
    <s v="Jennifer Johnson"/>
    <d v="2022-03-25T21:00:13"/>
    <s v=" "/>
    <s v="Davidson"/>
    <s v="I-40 "/>
    <s v="I"/>
    <m/>
    <s v="IM"/>
    <s v="Bridge (Westbound) over CSX R/R, LM 18.59"/>
    <m/>
    <s v="Maint - BR Repair"/>
    <s v="Bridge Repair"/>
    <m/>
    <x v="1"/>
    <x v="2"/>
    <n v="0"/>
    <d v="2021-08-20T00:00:00"/>
    <m/>
    <s v="N"/>
    <s v="Int"/>
    <x v="3"/>
    <s v="19I00400086"/>
    <n v="0"/>
    <n v="0"/>
    <n v="1611067"/>
    <n v="0"/>
    <n v="1611067"/>
    <n v="0"/>
    <n v="0"/>
    <n v="1680567"/>
    <n v="0"/>
    <n v="1680567"/>
    <s v="CNV262"/>
    <s v="State Funded (19006-4124-04)"/>
  </r>
  <r>
    <n v="131350"/>
    <n v="3"/>
    <s v="Let"/>
    <d v="2021-02-24T00:00:00"/>
    <s v="Jennifer Johnson"/>
    <d v="2021-10-25T21:00:19"/>
    <s v=" "/>
    <s v="Williamson"/>
    <s v="I-840 "/>
    <s v="I"/>
    <m/>
    <s v="IM"/>
    <s v="Bridges (L&amp;R) over S. Garrison Branch, LM 10.33"/>
    <m/>
    <s v="Maint - BR Repair"/>
    <s v="Bridge Repair"/>
    <m/>
    <x v="1"/>
    <x v="2"/>
    <n v="0"/>
    <d v="2021-10-08T00:00:00"/>
    <m/>
    <s v="N"/>
    <s v="Int"/>
    <x v="3"/>
    <s v="94SR8400105, 94SR8400106"/>
    <n v="0"/>
    <n v="0"/>
    <n v="3873897"/>
    <n v="0"/>
    <n v="3873897"/>
    <n v="0"/>
    <n v="0"/>
    <n v="3981897"/>
    <n v="0"/>
    <n v="3981897"/>
    <s v="CNV289"/>
    <s v="State Funded (94840-4148-04)"/>
  </r>
  <r>
    <n v="131570"/>
    <n v="1"/>
    <s v="Active"/>
    <d v="2021-05-10T00:00:00"/>
    <s v="Lee Cothron"/>
    <d v="2022-03-29T00:00:00"/>
    <s v="Brandy Hopkins"/>
    <s v="Unicoi"/>
    <s v="I-26 "/>
    <s v="I"/>
    <m/>
    <s v="IM"/>
    <s v="Bridges over Gorge at LMs 24.53, 24.71 (L &amp; R), and 25.01"/>
    <m/>
    <s v="Maint - BR Repair"/>
    <s v="Bridge Repair"/>
    <m/>
    <x v="1"/>
    <x v="2"/>
    <s v=""/>
    <m/>
    <m/>
    <s v="N"/>
    <s v="Int"/>
    <x v="3"/>
    <s v="86I00260073, 86I00260075, 86I00260076, 86I00260077"/>
    <n v="0"/>
    <n v="0"/>
    <n v="10000"/>
    <n v="0"/>
    <n v="10000"/>
    <n v="0"/>
    <n v="0"/>
    <n v="147500"/>
    <n v="0"/>
    <n v="147500"/>
    <m/>
    <s v="State Funded (86I026-M3-002)"/>
  </r>
  <r>
    <n v="131815"/>
    <n v="1"/>
    <s v="Active"/>
    <d v="2021-07-01T00:00:00"/>
    <s v="Jennifer Johnson"/>
    <d v="2022-01-11T00:00:00"/>
    <s v="Sandra Lowry"/>
    <s v="Knox"/>
    <s v="I-40 "/>
    <s v="I"/>
    <m/>
    <s v="IM"/>
    <s v="Bridges over 17th Street, LM 18.30"/>
    <m/>
    <s v="Maint - BR Repair"/>
    <s v="Bridge Repair"/>
    <m/>
    <x v="1"/>
    <x v="2"/>
    <n v="0"/>
    <d v="2022-08-19T00:00:00"/>
    <m/>
    <s v="N"/>
    <s v="Int"/>
    <x v="3"/>
    <s v="47I00400053, 47I00400054"/>
    <n v="0"/>
    <n v="0"/>
    <n v="201000"/>
    <n v="0"/>
    <n v="201000"/>
    <n v="0"/>
    <n v="0"/>
    <n v="201000"/>
    <n v="0"/>
    <n v="201000"/>
    <m/>
    <s v="State Funded (47I040-M3-003)"/>
  </r>
  <r>
    <n v="131951"/>
    <n v="3"/>
    <s v="Active"/>
    <d v="2021-07-20T00:00:00"/>
    <s v="Jennifer Johnson"/>
    <d v="2021-10-15T00:00:00"/>
    <s v="Brian Terrell"/>
    <s v="Cheatham"/>
    <s v="I-40 "/>
    <s v="I"/>
    <m/>
    <s v="IM"/>
    <s v="Bridges over Harpeth River, LM 4.08"/>
    <m/>
    <s v="Maint - BR Repair"/>
    <s v="Bridge Repair"/>
    <m/>
    <x v="1"/>
    <x v="2"/>
    <n v="0.06"/>
    <m/>
    <m/>
    <s v="N"/>
    <s v="Int"/>
    <x v="3"/>
    <s v="11I00400007, 11I00400008"/>
    <n v="0"/>
    <n v="0"/>
    <n v="66000"/>
    <n v="0"/>
    <n v="66000"/>
    <n v="0"/>
    <n v="0"/>
    <n v="66000"/>
    <n v="0"/>
    <n v="66000"/>
    <m/>
    <s v="State Funded (11I040-M3-002)"/>
  </r>
  <r>
    <n v="132358"/>
    <n v="3"/>
    <s v="Active"/>
    <d v="2021-12-07T00:00:00"/>
    <s v="Jennifer Johnson"/>
    <d v="2021-12-20T00:00:00"/>
    <s v="Sandra Lowry"/>
    <s v="Robertson"/>
    <s v="I-65 "/>
    <s v="I"/>
    <m/>
    <s v="IM"/>
    <s v="Bridge (RT) over Red River, LM 13.04"/>
    <m/>
    <s v="Maint - BR Repair"/>
    <s v="Bridge Repair"/>
    <m/>
    <x v="1"/>
    <x v="2"/>
    <n v="0.04"/>
    <m/>
    <m/>
    <s v="N"/>
    <s v="Int"/>
    <x v="3"/>
    <s v="74I00650029"/>
    <n v="0"/>
    <n v="0"/>
    <n v="45000"/>
    <n v="0"/>
    <n v="45000"/>
    <n v="0"/>
    <n v="0"/>
    <n v="45000"/>
    <n v="0"/>
    <n v="45000"/>
    <m/>
    <s v="State Funded (74I065-M3-003)"/>
  </r>
  <r>
    <n v="132380"/>
    <n v="4"/>
    <s v="Active"/>
    <d v="2021-12-15T00:00:00"/>
    <s v="Jennifer Johnson"/>
    <d v="2021-12-20T00:00:00"/>
    <s v="Brian Terrell"/>
    <s v="Shelby"/>
    <s v="I-40 "/>
    <s v="I"/>
    <m/>
    <s v="IM"/>
    <s v="Bridge (Pedestrian Walkway) over I-40, LM 3.28"/>
    <m/>
    <s v="Maint - BR Repair"/>
    <s v="Bridge Repair"/>
    <m/>
    <x v="1"/>
    <x v="2"/>
    <n v="0.05"/>
    <m/>
    <m/>
    <s v="N"/>
    <s v="Int"/>
    <x v="3"/>
    <s v="79I00400041"/>
    <n v="0"/>
    <n v="0"/>
    <n v="32500"/>
    <n v="0"/>
    <n v="32500"/>
    <n v="0"/>
    <n v="0"/>
    <n v="32500"/>
    <n v="0"/>
    <n v="32500"/>
    <m/>
    <s v="State Funded (79I040-M3-010)"/>
  </r>
  <r>
    <n v="40086.050000000003"/>
    <n v="6"/>
    <s v="Active"/>
    <d v="2020-09-04T00:00:00"/>
    <s v="John Kahle"/>
    <d v="2022-04-18T00:00:00"/>
    <s v="Jeremy Beeman"/>
    <s v="Statewide"/>
    <m/>
    <m/>
    <m/>
    <m/>
    <s v="Various On-System and Off-System Bridges Statewide - FY 2021 - 2022 (Inspection &amp; Evaluation)"/>
    <m/>
    <s v="Other"/>
    <s v="Bridge Repair"/>
    <m/>
    <x v="1"/>
    <x v="3"/>
    <n v="0"/>
    <m/>
    <m/>
    <s v="Y"/>
    <m/>
    <x v="4"/>
    <m/>
    <n v="12000000"/>
    <n v="0"/>
    <n v="0"/>
    <n v="0"/>
    <n v="12000000"/>
    <n v="21000000"/>
    <n v="0"/>
    <n v="0"/>
    <n v="0"/>
    <n v="21000000"/>
    <m/>
    <m/>
  </r>
  <r>
    <n v="40087.050000000003"/>
    <n v="6"/>
    <s v="Active"/>
    <d v="2020-09-04T00:00:00"/>
    <s v="John Kahle"/>
    <d v="2020-09-16T00:00:00"/>
    <s v="Bobby Johnson"/>
    <s v="Statewide"/>
    <m/>
    <m/>
    <m/>
    <m/>
    <s v="Various On-System and Off-System Bridges Statewide - FY 2021 - 2022 (Underwater Inspection)"/>
    <m/>
    <s v="Other"/>
    <s v="Bridge Repair"/>
    <m/>
    <x v="1"/>
    <x v="3"/>
    <n v="0"/>
    <m/>
    <m/>
    <s v="Y"/>
    <m/>
    <x v="4"/>
    <m/>
    <n v="1400000"/>
    <n v="0"/>
    <n v="0"/>
    <n v="0"/>
    <n v="1400000"/>
    <n v="2800000"/>
    <n v="0"/>
    <n v="0"/>
    <n v="0"/>
    <n v="2800000"/>
    <m/>
    <m/>
  </r>
  <r>
    <n v="124097"/>
    <n v="2"/>
    <s v="Active"/>
    <d v="2016-07-22T00:00:00"/>
    <s v="Sandra Lowry"/>
    <d v="2022-05-12T00:00:00"/>
    <s v="Jason Ingram"/>
    <s v="Polk"/>
    <s v="SR-68 "/>
    <s v="SR"/>
    <m/>
    <s v="SR"/>
    <s v="Bridges over SR-40, LM 18.39 (IA)"/>
    <m/>
    <s v="Bridge"/>
    <s v="Bridge Replacement"/>
    <m/>
    <x v="1"/>
    <x v="0"/>
    <n v="4.4999999999999998E-2"/>
    <d v="2024-02-09T00:00:00"/>
    <m/>
    <s v="N"/>
    <s v="NHS"/>
    <x v="1"/>
    <s v="70SR0400025, 70SR0400026"/>
    <n v="112600"/>
    <n v="0"/>
    <n v="0"/>
    <n v="0"/>
    <n v="112600"/>
    <n v="559600"/>
    <n v="0"/>
    <n v="0"/>
    <n v="0"/>
    <n v="559600"/>
    <m/>
    <s v="BR-NH-68(55) (70008-3224-94)"/>
  </r>
  <r>
    <n v="124099"/>
    <n v="2"/>
    <s v="Active"/>
    <d v="2016-07-22T00:00:00"/>
    <s v="Sandra Lowry"/>
    <d v="2021-08-02T00:00:00"/>
    <s v="Kyle Ruddy"/>
    <s v="Polk"/>
    <s v="SR-68 "/>
    <s v="SR"/>
    <m/>
    <s v="SR"/>
    <s v="Bridge over Davis Mill Creek, LM 21.01 (IA)"/>
    <m/>
    <s v="Bridge"/>
    <s v="Bridge Replacement"/>
    <m/>
    <x v="1"/>
    <x v="0"/>
    <n v="3.5000000000000003E-2"/>
    <d v="2024-10-11T00:00:00"/>
    <m/>
    <s v="N"/>
    <s v="NHS"/>
    <x v="1"/>
    <s v="70SR0680017"/>
    <n v="227400"/>
    <n v="0"/>
    <n v="0"/>
    <n v="0"/>
    <n v="227400"/>
    <n v="452500"/>
    <n v="0"/>
    <n v="0"/>
    <n v="0"/>
    <n v="452500"/>
    <m/>
    <s v="BR-NH-68(56) (70008-3225-94)"/>
  </r>
  <r>
    <n v="124223.01"/>
    <n v="3"/>
    <s v="Active"/>
    <d v="2018-12-14T00:00:00"/>
    <s v="Lee Cothron"/>
    <d v="2022-02-23T00:00:00"/>
    <s v="Brian Terrell"/>
    <s v="Davidson"/>
    <s v="SR-6 "/>
    <s v="SR"/>
    <m/>
    <s v="SR"/>
    <s v="(US-31E, Ellington Parkway), Bridges (4) over Douglas Avenue, LM 12.17 and CSX R/R, LM 12.32"/>
    <s v="Bridge replacements."/>
    <s v="Bridge"/>
    <s v="Bridge Replacement"/>
    <m/>
    <x v="1"/>
    <x v="0"/>
    <n v="0.04"/>
    <d v="2024-02-09T00:00:00"/>
    <m/>
    <s v="N"/>
    <s v="NHS"/>
    <x v="1"/>
    <m/>
    <n v="400000"/>
    <n v="0"/>
    <n v="0"/>
    <n v="0"/>
    <n v="400000"/>
    <n v="500000"/>
    <n v="0"/>
    <n v="0"/>
    <n v="0"/>
    <n v="500000"/>
    <m/>
    <m/>
  </r>
  <r>
    <n v="124229"/>
    <n v="3"/>
    <s v="Active"/>
    <d v="2016-07-25T00:00:00"/>
    <s v="Brandy Hopkins"/>
    <d v="2022-05-26T00:00:00"/>
    <s v="Ethan Messimore"/>
    <s v="Davidson"/>
    <s v="SR-11 "/>
    <s v="SR"/>
    <m/>
    <s v="SR"/>
    <s v="(Nolensville Pike), Bridge over CSX R/R (IA)"/>
    <m/>
    <s v="Bridge"/>
    <s v="Bridge Replacement"/>
    <m/>
    <x v="1"/>
    <x v="0"/>
    <n v="0.03"/>
    <d v="2024-02-09T00:00:00"/>
    <m/>
    <s v="N"/>
    <s v="NHS"/>
    <x v="1"/>
    <s v="19SR0110009"/>
    <n v="40000"/>
    <n v="0"/>
    <n v="0"/>
    <n v="0"/>
    <n v="40000"/>
    <n v="40000"/>
    <n v="0"/>
    <n v="0"/>
    <n v="0"/>
    <n v="40000"/>
    <m/>
    <m/>
  </r>
  <r>
    <n v="124238"/>
    <n v="3"/>
    <s v="Active"/>
    <d v="2016-07-25T00:00:00"/>
    <s v="Brandy Hopkins"/>
    <d v="2022-03-15T00:00:00"/>
    <s v="Mary McFarlin"/>
    <s v="Davidson"/>
    <s v="SR-1 "/>
    <s v="SR"/>
    <m/>
    <s v="SR"/>
    <s v="(Broadway), Bridge over 11th Ave South and CSX R/R, LM 17.29 (IA)"/>
    <s v="Alternative Delivery / CMGC; Bridge widening to 101.5 ft. with 10 ft. sidewalks"/>
    <s v="Bridge"/>
    <s v="Bridge Replacement"/>
    <m/>
    <x v="1"/>
    <x v="0"/>
    <n v="0.13"/>
    <d v="2022-07-08T00:00:00"/>
    <m/>
    <s v="N"/>
    <s v="NHS"/>
    <x v="1"/>
    <s v="19SR0010019"/>
    <n v="2860000"/>
    <n v="11000001"/>
    <n v="60000000"/>
    <n v="0"/>
    <n v="73860001"/>
    <n v="4939400"/>
    <n v="11000001"/>
    <n v="60000000"/>
    <n v="0"/>
    <n v="75939401"/>
    <m/>
    <s v="State Funded (19019-3225-04)"/>
  </r>
  <r>
    <n v="124563"/>
    <n v="1"/>
    <s v="Active"/>
    <d v="2016-07-26T00:00:00"/>
    <s v="Cynthia (old) Allen"/>
    <d v="2021-03-30T00:00:00"/>
    <s v="Mary McFarlin"/>
    <s v="Sevier"/>
    <s v="SR-71 "/>
    <s v="SR"/>
    <m/>
    <s v="SR"/>
    <s v="Bridge over West Prong Fork Little Pigeon River, LM 21.04 in Pigeon Forge"/>
    <s v="Bridge Replacement"/>
    <s v="Bridge"/>
    <s v="Bridge Replacement"/>
    <m/>
    <x v="1"/>
    <x v="0"/>
    <n v="0.01"/>
    <d v="2023-02-10T00:00:00"/>
    <m/>
    <s v="N"/>
    <s v="NHS"/>
    <x v="1"/>
    <s v="78SR0710039"/>
    <n v="13000"/>
    <n v="292000"/>
    <n v="0"/>
    <n v="0"/>
    <n v="305000"/>
    <n v="446000"/>
    <n v="292000"/>
    <n v="0"/>
    <n v="0"/>
    <n v="738000"/>
    <m/>
    <s v="BR-NH-71(39) (78008-3264-94)"/>
  </r>
  <r>
    <n v="124615"/>
    <n v="1"/>
    <s v="Active"/>
    <d v="2016-07-27T00:00:00"/>
    <s v="Cynthia (old) Allen"/>
    <d v="2022-04-27T00:00:00"/>
    <s v="John Kahle"/>
    <s v="Sullivan"/>
    <s v="SR-36 "/>
    <s v="SR"/>
    <m/>
    <s v="SR"/>
    <s v="(Fort Henry Drive), Bridge over South Holston River LM 5.03 (LL) (IA)"/>
    <s v="The proposed bridge is to be a 5-span steel I-Beam bridge with an out-to-out 91 feet and 3 inches and a total length of 932 feet.  The project will extend approximately 1000 feet on either end of the structure in order to realign the lanes."/>
    <s v="Bridge"/>
    <s v="Bridge Replacement"/>
    <m/>
    <x v="1"/>
    <x v="0"/>
    <n v="4.4999999999999998E-2"/>
    <d v="2024-03-22T00:00:00"/>
    <m/>
    <s v="N"/>
    <s v="NHS"/>
    <x v="1"/>
    <s v="82SR0360008"/>
    <n v="78500"/>
    <n v="0"/>
    <n v="0"/>
    <n v="0"/>
    <n v="78500"/>
    <n v="93500"/>
    <n v="0"/>
    <n v="0"/>
    <n v="0"/>
    <n v="93500"/>
    <m/>
    <s v="BR-NH-36(69) (82006-3290-94)"/>
  </r>
  <r>
    <n v="124662"/>
    <n v="1"/>
    <s v="Active"/>
    <d v="2016-07-27T00:00:00"/>
    <s v="Cynthia (old) Allen"/>
    <d v="2022-05-10T00:00:00"/>
    <s v="Ethan Messimore"/>
    <s v="Washington"/>
    <s v="SR-34 "/>
    <s v="SR"/>
    <m/>
    <s v="SR"/>
    <s v="(US-11E, West Market Street), Bridge over CSX Railroad, LM 15.53 (IA)"/>
    <m/>
    <s v="Bridge"/>
    <s v="Bridge Replacement"/>
    <m/>
    <x v="1"/>
    <x v="0"/>
    <n v="0.03"/>
    <d v="2023-12-08T00:00:00"/>
    <m/>
    <s v="N"/>
    <s v="NHS"/>
    <x v="1"/>
    <s v="90SR0340007"/>
    <n v="435000"/>
    <n v="0"/>
    <n v="0"/>
    <n v="0"/>
    <n v="435000"/>
    <n v="768500"/>
    <n v="0"/>
    <n v="0"/>
    <n v="0"/>
    <n v="768500"/>
    <m/>
    <s v="BR-NH-34(122) (90003-3226-94)"/>
  </r>
  <r>
    <n v="124722"/>
    <n v="3"/>
    <s v="Active"/>
    <d v="2016-07-27T00:00:00"/>
    <s v="Sandra Lowry"/>
    <d v="2022-05-26T00:00:00"/>
    <s v="Sarah Sutton"/>
    <s v="Sumner"/>
    <s v="SR-6 "/>
    <s v="SR"/>
    <m/>
    <s v="SR"/>
    <s v="(Nashville Pike) Bridge over West Fork Station Camp Creek, LM 9.84 in Gallatin (IA)"/>
    <m/>
    <s v="Bridge"/>
    <s v="Bridge Replacement"/>
    <m/>
    <x v="1"/>
    <x v="0"/>
    <n v="3.5000000000000003E-2"/>
    <d v="2023-12-08T00:00:00"/>
    <m/>
    <s v="N"/>
    <s v="NHS"/>
    <x v="1"/>
    <s v="83SR0060007"/>
    <n v="140000"/>
    <n v="1076203"/>
    <n v="0"/>
    <n v="0"/>
    <n v="1216203"/>
    <n v="382000"/>
    <n v="1076203"/>
    <n v="0"/>
    <n v="0"/>
    <n v="1458203"/>
    <m/>
    <s v="BR-NH-6(127) (83077-3219-94)"/>
  </r>
  <r>
    <n v="124750"/>
    <n v="4"/>
    <s v="Active"/>
    <d v="2016-07-27T00:00:00"/>
    <s v="Chasity Bell"/>
    <d v="2021-03-31T00:00:00"/>
    <s v="Jeremy Beeman"/>
    <s v="Shelby"/>
    <s v="SR-1 "/>
    <s v="SR"/>
    <m/>
    <s v="SR"/>
    <s v="Bridge over Clear Creek, LM 25.61 (IA)"/>
    <m/>
    <s v="Bridge"/>
    <s v="Bridge Replacement"/>
    <m/>
    <x v="1"/>
    <x v="0"/>
    <n v="0.03"/>
    <d v="2023-10-06T00:00:00"/>
    <m/>
    <s v="N"/>
    <s v="NHS"/>
    <x v="1"/>
    <s v="79SR0010027"/>
    <n v="44700"/>
    <n v="0"/>
    <n v="0"/>
    <n v="0"/>
    <n v="44700"/>
    <n v="209700"/>
    <n v="0"/>
    <n v="0"/>
    <n v="0"/>
    <n v="209700"/>
    <m/>
    <s v="BR-NH-1(412) (79011-3270-94)"/>
  </r>
  <r>
    <n v="124751"/>
    <n v="4"/>
    <s v="Active"/>
    <d v="2016-07-27T00:00:00"/>
    <s v="Chasity Bell"/>
    <d v="2021-11-02T00:00:00"/>
    <s v="Bonita Dunlap"/>
    <s v="Shelby"/>
    <s v="SR-57 "/>
    <s v="SR"/>
    <m/>
    <s v="SR"/>
    <s v="(Poplar Avenue), Bridge over Cypress Creek, LM 2.72 (IA)"/>
    <m/>
    <s v="Bridge"/>
    <s v="Bridge Replacement"/>
    <m/>
    <x v="1"/>
    <x v="0"/>
    <n v="1.4999999999999999E-2"/>
    <d v="2024-08-16T00:00:00"/>
    <m/>
    <s v="N"/>
    <s v="NHS"/>
    <x v="1"/>
    <s v="79SR0570001"/>
    <n v="400000"/>
    <n v="0"/>
    <n v="0"/>
    <n v="0"/>
    <n v="400000"/>
    <n v="430000"/>
    <n v="0"/>
    <n v="0"/>
    <n v="0"/>
    <n v="430000"/>
    <m/>
    <s v="BR-NH-57(78) (79028-3272-94)"/>
  </r>
  <r>
    <n v="124877"/>
    <n v="3"/>
    <s v="Active"/>
    <d v="2016-08-01T00:00:00"/>
    <s v="Sandra Lowry"/>
    <d v="2021-11-18T00:00:00"/>
    <s v="Konner Spradlin"/>
    <s v="Williamson"/>
    <s v="SR-11 "/>
    <s v="SR"/>
    <m/>
    <s v="SR"/>
    <s v="(Horton Highway), Bridge over Branch, LM 4.58 (IA)"/>
    <m/>
    <s v="Bridge"/>
    <s v="Bridge Replacement"/>
    <m/>
    <x v="1"/>
    <x v="0"/>
    <n v="0.01"/>
    <d v="2024-03-22T00:00:00"/>
    <m/>
    <s v="N"/>
    <s v="NHS"/>
    <x v="1"/>
    <s v="94SR0110009"/>
    <n v="20000"/>
    <n v="0"/>
    <n v="0"/>
    <n v="0"/>
    <n v="20000"/>
    <n v="20000"/>
    <n v="0"/>
    <n v="0"/>
    <n v="0"/>
    <n v="20000"/>
    <m/>
    <m/>
  </r>
  <r>
    <n v="124880"/>
    <n v="3"/>
    <s v="Active"/>
    <d v="2016-08-01T00:00:00"/>
    <s v="Sandra Lowry"/>
    <d v="2020-04-23T00:00:00"/>
    <s v="Bradley Martin"/>
    <s v="Williamson"/>
    <s v="SR-11 "/>
    <s v="SR"/>
    <m/>
    <s v="SR"/>
    <s v="(Nolensville Road) Bridge over Mill Creek, LM 14.78 in Nolensville (IA)"/>
    <m/>
    <s v="Bridge"/>
    <s v="Bridge Replacement"/>
    <m/>
    <x v="1"/>
    <x v="0"/>
    <n v="0.02"/>
    <d v="2024-02-09T00:00:00"/>
    <m/>
    <s v="N"/>
    <s v="NHS"/>
    <x v="1"/>
    <s v="94SR0110023"/>
    <n v="68845.84"/>
    <n v="0"/>
    <n v="0"/>
    <n v="0"/>
    <n v="68845.84"/>
    <n v="118845.84"/>
    <n v="0"/>
    <n v="0"/>
    <n v="0"/>
    <n v="118845.84"/>
    <m/>
    <s v="BR-NH-11(100) (94007-3232-94)"/>
  </r>
  <r>
    <n v="82699.009999999995"/>
    <n v="1"/>
    <s v="Active"/>
    <d v="2021-07-14T00:00:00"/>
    <s v="Jennifer Johnson"/>
    <d v="2022-01-11T00:00:00"/>
    <s v="Brandy Hopkins"/>
    <s v="Greene"/>
    <s v="SR-34 "/>
    <s v="SR"/>
    <m/>
    <s v="SR"/>
    <s v="Bridges over Snapps Ferry Road and NFS Railroad, LM 17.25"/>
    <m/>
    <s v="Maint - BR Repair"/>
    <s v="Bridge Repair"/>
    <m/>
    <x v="1"/>
    <x v="2"/>
    <n v="0"/>
    <d v="2022-08-19T00:00:00"/>
    <m/>
    <s v="N"/>
    <s v="NHS"/>
    <x v="1"/>
    <s v="30FA0343003, 30FA0343004"/>
    <n v="0"/>
    <n v="0"/>
    <n v="69500"/>
    <n v="0"/>
    <n v="69500"/>
    <n v="0"/>
    <n v="0"/>
    <n v="69500"/>
    <n v="0"/>
    <n v="69500"/>
    <m/>
    <s v="State Funded (30S034-M3-002)"/>
  </r>
  <r>
    <n v="83462.009999999995"/>
    <n v="1"/>
    <s v="Construction Complete"/>
    <d v="2013-09-03T00:00:00"/>
    <s v="Lee Cothron"/>
    <d v="2022-01-10T21:00:09"/>
    <s v=" "/>
    <s v="Anderson"/>
    <s v="SR-61 "/>
    <s v="SR"/>
    <m/>
    <s v="SR"/>
    <s v="Bridge over Norfolk Southern R/R and FAU 4074 (Market St/Eagle Bend Rd), LM 15.67 in Clinton"/>
    <m/>
    <s v="Maint - BR Repair"/>
    <s v="Bridge Repair"/>
    <m/>
    <x v="1"/>
    <x v="2"/>
    <n v="0"/>
    <d v="2019-06-21T00:00:00"/>
    <m/>
    <s v="N"/>
    <s v="NHS"/>
    <x v="1"/>
    <s v="01SR0610027"/>
    <n v="0"/>
    <n v="0"/>
    <n v="1549500"/>
    <n v="0"/>
    <n v="1549500"/>
    <n v="0"/>
    <n v="230000"/>
    <n v="3299738"/>
    <n v="0"/>
    <n v="3529738"/>
    <s v="CNT003"/>
    <s v="State Funded (01005-4238-04)"/>
  </r>
  <r>
    <n v="102248.02"/>
    <n v="1"/>
    <s v="Let"/>
    <d v="2020-05-22T00:00:00"/>
    <s v="Jennifer Johnson"/>
    <d v="2021-06-02T21:00:11"/>
    <s v=" "/>
    <s v="Claiborne"/>
    <s v="SR-32 "/>
    <s v="SR"/>
    <m/>
    <s v="SR"/>
    <s v="Bridge over Powell River, LM 15.96"/>
    <m/>
    <s v="Maint - BR Repair"/>
    <s v="Bridge Repair"/>
    <m/>
    <x v="1"/>
    <x v="2"/>
    <n v="0"/>
    <d v="2021-05-07T00:00:00"/>
    <m/>
    <s v="N"/>
    <s v="NHS"/>
    <x v="1"/>
    <s v="13SR0320013"/>
    <n v="0"/>
    <n v="0"/>
    <n v="1230103"/>
    <n v="0"/>
    <n v="1230103"/>
    <n v="0"/>
    <n v="0"/>
    <n v="1330103"/>
    <n v="0"/>
    <n v="1330103"/>
    <s v="CNV142"/>
    <s v="State Funded (13002-4275-04)"/>
  </r>
  <r>
    <n v="104402.01"/>
    <n v="4"/>
    <s v="Closed"/>
    <d v="2017-01-09T00:00:00"/>
    <s v="Lee Cothron"/>
    <d v="2021-06-01T00:00:00"/>
    <s v="Lee Cothron"/>
    <s v="Shelby"/>
    <s v="SR-4 "/>
    <s v="SR"/>
    <m/>
    <s v="SR"/>
    <s v="Bridge (RL) over Johns Creek, LM 2.23 in Memphis"/>
    <m/>
    <s v="Maint - BR Repair"/>
    <s v="Bridge Repair"/>
    <m/>
    <x v="1"/>
    <x v="2"/>
    <n v="0.01"/>
    <d v="2019-02-08T00:00:00"/>
    <m/>
    <s v="N"/>
    <s v="NHS"/>
    <x v="1"/>
    <s v="79SR0040003"/>
    <n v="0"/>
    <n v="0"/>
    <n v="539.14"/>
    <n v="0"/>
    <n v="539.14"/>
    <n v="0"/>
    <n v="0"/>
    <n v="557653.14"/>
    <n v="0"/>
    <n v="557653.14"/>
    <s v="CNT066"/>
    <s v="State Funded (79020-4249-04)"/>
  </r>
  <r>
    <n v="105667.03"/>
    <n v="4"/>
    <s v="Let"/>
    <d v="2021-01-28T00:00:00"/>
    <s v="John Kahle"/>
    <d v="2021-09-09T00:00:00"/>
    <s v="Sandra Lowry"/>
    <s v="Shelby"/>
    <s v="SR-23 "/>
    <s v="SR"/>
    <m/>
    <s v="SR"/>
    <s v="Bridge over CSX and CNIC R/R, LM 2.61 (Repair Bridge Beam Ends)"/>
    <m/>
    <s v="Maint - BR Repair"/>
    <s v="Bridge Repair"/>
    <m/>
    <x v="1"/>
    <x v="2"/>
    <n v="0.36"/>
    <d v="2021-08-20T00:00:00"/>
    <m/>
    <s v="N"/>
    <s v="NHS"/>
    <x v="1"/>
    <s v="79SR0230001"/>
    <n v="0"/>
    <n v="0"/>
    <n v="355086"/>
    <n v="0"/>
    <n v="355086"/>
    <n v="0"/>
    <n v="0"/>
    <n v="355086"/>
    <n v="0"/>
    <n v="355086"/>
    <s v="CNV283"/>
    <s v="State Funded (79026-4224-04)"/>
  </r>
  <r>
    <n v="113278"/>
    <n v="4"/>
    <s v="Construction Complete"/>
    <d v="2009-09-14T00:00:00"/>
    <s v="Jim Austin"/>
    <d v="2021-10-15T00:00:00"/>
    <s v="Daniel Rose"/>
    <s v="Shelby"/>
    <s v="SR-57 "/>
    <s v="SR"/>
    <m/>
    <s v="SR"/>
    <s v="WB and EB Bridges over I-240"/>
    <m/>
    <s v="Bridge"/>
    <s v="Bridge Rehabilitation"/>
    <m/>
    <x v="1"/>
    <x v="2"/>
    <n v="0.14000000000000001"/>
    <d v="2010-12-10T00:00:00"/>
    <m/>
    <s v="N"/>
    <s v="NHS"/>
    <x v="1"/>
    <s v="79I02400111, 79I02400112"/>
    <n v="0"/>
    <n v="0"/>
    <n v="-744681.7"/>
    <n v="0"/>
    <n v="-744681.7"/>
    <n v="45887.75"/>
    <n v="0"/>
    <n v="456577.3"/>
    <n v="0"/>
    <n v="502465.05"/>
    <s v="CNJ411"/>
    <s v="BH-NH-57(50) (79028-3266-94)"/>
  </r>
  <r>
    <n v="116280.01"/>
    <n v="1"/>
    <s v="Let"/>
    <d v="2021-01-28T00:00:00"/>
    <s v="Jennifer Johnson"/>
    <d v="2021-09-08T21:00:18"/>
    <s v=" "/>
    <s v="Scott"/>
    <s v="SR-29 "/>
    <s v="SR"/>
    <m/>
    <s v="SR"/>
    <s v="Bridge over Roaring Paunch Creek, LM 25.79"/>
    <m/>
    <s v="Maint - BR Repair"/>
    <s v="Bridge Repair"/>
    <m/>
    <x v="1"/>
    <x v="2"/>
    <n v="0"/>
    <d v="2021-08-20T00:00:00"/>
    <m/>
    <s v="N"/>
    <s v="NHS"/>
    <x v="1"/>
    <s v="76SR0290025"/>
    <n v="0"/>
    <n v="0"/>
    <n v="905769"/>
    <n v="0"/>
    <n v="905769"/>
    <n v="0"/>
    <n v="0"/>
    <n v="947269"/>
    <n v="0"/>
    <n v="947269"/>
    <s v="CNV275"/>
    <s v="State Funded (76001-4290-04)"/>
  </r>
  <r>
    <n v="121359"/>
    <n v="4"/>
    <s v="Closed"/>
    <d v="2014-09-05T00:00:00"/>
    <s v="Lee Cothron"/>
    <d v="2022-03-21T00:00:00"/>
    <s v="Lee Cothron"/>
    <s v="Carroll"/>
    <s v="SR-22 BP"/>
    <s v="SR"/>
    <m/>
    <s v="SR"/>
    <s v="Bridges over Brier Creek, LM 0.34 and CSX Railroad, LM 3.10 in Huntingdon"/>
    <m/>
    <s v="Maint - BR Repair"/>
    <s v="Bridge Repair"/>
    <m/>
    <x v="1"/>
    <x v="2"/>
    <s v=""/>
    <d v="2019-12-13T00:00:00"/>
    <m/>
    <s v="N"/>
    <s v="NHS"/>
    <x v="1"/>
    <s v="09SR0224001, 09SR0224005"/>
    <n v="0"/>
    <n v="0"/>
    <n v="130052.97"/>
    <n v="0"/>
    <n v="130052.97"/>
    <n v="0"/>
    <n v="0"/>
    <n v="1101091.97"/>
    <n v="0"/>
    <n v="1101091.97"/>
    <s v="CNT399"/>
    <s v="State Funded (09098-4201-04)"/>
  </r>
  <r>
    <n v="121381"/>
    <n v="3"/>
    <s v="Closed"/>
    <d v="2014-09-10T00:00:00"/>
    <s v="Lee Cothron"/>
    <d v="2021-11-23T00:00:00"/>
    <s v="Lee Cothron"/>
    <s v="Robertson"/>
    <s v="SR-49 "/>
    <s v="SR"/>
    <m/>
    <s v="SR"/>
    <s v="Bridges over Millers Creek, LM 3.52 and Calebs Creek, LM 4.93 in Coopertown (IA)"/>
    <s v="Bridge over Calebs Creek is a widening through a rehabilitation of current structure."/>
    <s v="Maint - BR Repair"/>
    <s v="Bridge Rehabilitation"/>
    <m/>
    <x v="1"/>
    <x v="2"/>
    <n v="0.01"/>
    <d v="2018-12-07T00:00:00"/>
    <m/>
    <s v="N"/>
    <s v="Other"/>
    <x v="0"/>
    <s v="74SR0490001, 74SR0490003"/>
    <n v="0"/>
    <n v="0"/>
    <n v="6409.49"/>
    <n v="0"/>
    <n v="6409.49"/>
    <n v="0"/>
    <n v="0"/>
    <n v="2615448.4900000002"/>
    <n v="0"/>
    <n v="2615448.4900000002"/>
    <s v="CNS369"/>
    <s v="State Funded (74007-4216-04)"/>
  </r>
  <r>
    <n v="121944"/>
    <n v="1"/>
    <s v="Construction Complete"/>
    <d v="2015-04-22T00:00:00"/>
    <s v="Lee Cothron"/>
    <d v="2021-04-13T21:00:10"/>
    <s v=" "/>
    <s v="Knox"/>
    <s v="SR-1 "/>
    <s v="SR"/>
    <m/>
    <s v="SR"/>
    <s v="Bridge over Norfolk Southern R/R, LM 25.47"/>
    <m/>
    <s v="Maint - BR Repair"/>
    <s v="Bridge Repair"/>
    <m/>
    <x v="1"/>
    <x v="2"/>
    <n v="0"/>
    <d v="2019-08-09T00:00:00"/>
    <m/>
    <s v="N"/>
    <s v="NHS"/>
    <x v="1"/>
    <s v="47SR0010039"/>
    <n v="0"/>
    <n v="0"/>
    <n v="200000"/>
    <n v="0"/>
    <n v="200000"/>
    <n v="0"/>
    <n v="84000"/>
    <n v="1040120"/>
    <n v="0"/>
    <n v="1124120"/>
    <s v="CNT022"/>
    <s v="State Funded (47012-4252-04)"/>
  </r>
  <r>
    <n v="125234"/>
    <n v="4"/>
    <s v="Closed"/>
    <d v="2016-10-20T00:00:00"/>
    <s v="Lee Cothron"/>
    <d v="2022-05-24T00:00:00"/>
    <s v="Lee Cothron"/>
    <s v="Shelby"/>
    <s v="SR-14 "/>
    <s v="SR"/>
    <m/>
    <s v="SR"/>
    <s v="Ramp &quot;D&quot; Bridge over SR-14, LM 20.94 in Memphis"/>
    <m/>
    <s v="Maint - BR Repair"/>
    <s v="Bridge Repair"/>
    <m/>
    <x v="1"/>
    <x v="2"/>
    <n v="0.01"/>
    <d v="2018-06-22T00:00:00"/>
    <m/>
    <s v="N"/>
    <s v="NHS"/>
    <x v="1"/>
    <s v="79SR0140067"/>
    <n v="0"/>
    <n v="0"/>
    <n v="321600"/>
    <n v="0"/>
    <n v="321600"/>
    <n v="0"/>
    <n v="0"/>
    <n v="1355266"/>
    <n v="0"/>
    <n v="1355266"/>
    <s v="CNS257"/>
    <s v="State Funded (79224-4208-04)"/>
  </r>
  <r>
    <n v="125336"/>
    <n v="4"/>
    <s v="Closed"/>
    <d v="2016-12-08T00:00:00"/>
    <s v="Lee Cothron"/>
    <d v="2021-09-08T00:00:00"/>
    <s v="Lee Cothron"/>
    <s v="Obion"/>
    <s v="SR-43 "/>
    <s v="SR"/>
    <m/>
    <s v="SR"/>
    <s v="Bridges over Overflow, LM 0.18"/>
    <m/>
    <s v="Maint - BR Repair"/>
    <s v="Bridge Repair"/>
    <m/>
    <x v="1"/>
    <x v="2"/>
    <n v="0.01"/>
    <d v="2019-12-13T00:00:00"/>
    <m/>
    <s v="N"/>
    <s v="NHS"/>
    <x v="1"/>
    <s v="66SR0430001, 66SR0430002"/>
    <n v="0"/>
    <n v="0"/>
    <n v="129480.81"/>
    <n v="0"/>
    <n v="129480.81"/>
    <n v="0"/>
    <n v="0"/>
    <n v="1102742.81"/>
    <n v="0"/>
    <n v="1102742.81"/>
    <s v="CNT393"/>
    <s v="State Funded (66013-4224-04)"/>
  </r>
  <r>
    <n v="125337"/>
    <n v="4"/>
    <s v="Closed"/>
    <d v="2016-12-09T00:00:00"/>
    <s v="Lee Cothron"/>
    <d v="2021-11-23T00:00:00"/>
    <s v="Lee Cothron"/>
    <s v="Weakley"/>
    <s v="SR-22 "/>
    <s v="SR"/>
    <m/>
    <s v="SR"/>
    <s v="Ramp Bridge over SR-431, LM 19.09"/>
    <m/>
    <s v="Maint - BR Repair"/>
    <s v="Bridge Repair"/>
    <m/>
    <x v="1"/>
    <x v="2"/>
    <n v="0.01"/>
    <d v="2020-03-27T00:00:00"/>
    <m/>
    <s v="N"/>
    <s v="NHS"/>
    <x v="1"/>
    <s v="92SR0220033"/>
    <n v="-11377.92"/>
    <n v="0"/>
    <n v="80032.11"/>
    <n v="0"/>
    <n v="68654.19"/>
    <n v="32122.080000000002"/>
    <n v="0"/>
    <n v="519457.11"/>
    <n v="0"/>
    <n v="551579.18999999994"/>
    <s v="CNU116"/>
    <s v="State Funded (92137-3226-04)"/>
  </r>
  <r>
    <n v="125446"/>
    <n v="3"/>
    <s v="Closed"/>
    <d v="2017-01-31T00:00:00"/>
    <s v="Lee Cothron"/>
    <d v="2021-03-17T00:00:00"/>
    <s v="Lee Cothron"/>
    <s v="Rutherford"/>
    <s v="SR-1 "/>
    <s v="SR"/>
    <m/>
    <s v="SR"/>
    <s v="(US-41/70S), Bridges over Overall Creek, LM 10.75 in Murfreesboro"/>
    <m/>
    <s v="Maint - BR Repair"/>
    <s v="Bridge Repair"/>
    <m/>
    <x v="1"/>
    <x v="2"/>
    <s v=""/>
    <d v="2019-12-13T00:00:00"/>
    <m/>
    <s v="N"/>
    <s v="NHS"/>
    <x v="1"/>
    <s v="75SR0010009, 75SR0010010"/>
    <n v="0"/>
    <n v="0"/>
    <n v="1088.8900000000001"/>
    <n v="0"/>
    <n v="1088.8900000000001"/>
    <n v="0"/>
    <n v="0"/>
    <n v="617631.81000000006"/>
    <n v="0"/>
    <n v="617631.81000000006"/>
    <s v="CNT398"/>
    <s v="State Funded (75946-4263-04)"/>
  </r>
  <r>
    <n v="125746"/>
    <n v="3"/>
    <s v="Closed"/>
    <d v="2017-05-18T00:00:00"/>
    <s v="Lee Cothron"/>
    <d v="2022-03-21T00:00:00"/>
    <s v="Lee Cothron"/>
    <s v="Wilson"/>
    <s v="SR-10 "/>
    <s v="SR"/>
    <m/>
    <s v="SR"/>
    <s v="Bridges over Spring Creek, LM 19.48 and Cumberland River, LM 20.91"/>
    <m/>
    <s v="Maint - BR Repair"/>
    <s v="Bridge Repair"/>
    <m/>
    <x v="1"/>
    <x v="2"/>
    <s v=""/>
    <d v="2019-10-04T00:00:00"/>
    <m/>
    <s v="N"/>
    <s v="NHS"/>
    <x v="1"/>
    <m/>
    <n v="0"/>
    <n v="0"/>
    <n v="190782.59"/>
    <n v="0"/>
    <n v="190782.59"/>
    <n v="0"/>
    <n v="0"/>
    <n v="3159381.59"/>
    <n v="0"/>
    <n v="3159381.59"/>
    <s v="CNT296"/>
    <s v="State Funded (95003-4217-04)"/>
  </r>
  <r>
    <n v="127612"/>
    <n v="4"/>
    <s v="Construction Complete"/>
    <d v="2018-06-06T00:00:00"/>
    <s v="Jennifer Johnson"/>
    <d v="2021-10-29T21:00:13"/>
    <s v=" "/>
    <s v="Dyer"/>
    <s v="SR "/>
    <s v="SR"/>
    <m/>
    <s v="SR"/>
    <s v="SR-20, Bridges over Lewis Creek at LM 3.47 and Overflow at LM 5.43; and SR-210, Bridge over SR-20 at LM 6.69"/>
    <m/>
    <s v="Maint - BR Repair"/>
    <s v="Bridge Repair"/>
    <m/>
    <x v="1"/>
    <x v="2"/>
    <s v=""/>
    <d v="2021-03-26T00:00:00"/>
    <m/>
    <s v="N"/>
    <s v="NHS, Other"/>
    <x v="1"/>
    <s v="23SR0200033, 23SR0200034, 23SR0200037, 23SR0200038, 23SR0200039"/>
    <n v="0"/>
    <n v="0"/>
    <n v="0"/>
    <n v="0"/>
    <n v="0"/>
    <n v="0"/>
    <n v="0"/>
    <n v="3235740"/>
    <n v="0"/>
    <n v="3235740"/>
    <s v="CNV014"/>
    <s v="State Funded (23945-4281-04)"/>
  </r>
  <r>
    <n v="128000"/>
    <n v="2"/>
    <s v="Let"/>
    <d v="2018-08-17T00:00:00"/>
    <s v="Jennifer Johnson"/>
    <d v="2020-04-14T00:00:00"/>
    <s v="Sandra Lowry"/>
    <s v="Hamilton"/>
    <s v="SR-29 "/>
    <s v="SR"/>
    <m/>
    <s v="SR"/>
    <s v="Bridge over Big Soddy Creek, LM 20.58"/>
    <m/>
    <s v="Maint - BR Repair"/>
    <s v="Bridge Repair"/>
    <m/>
    <x v="1"/>
    <x v="2"/>
    <n v="0"/>
    <d v="2020-03-27T00:00:00"/>
    <m/>
    <s v="N"/>
    <s v="NHS"/>
    <x v="1"/>
    <s v="33SR0290093"/>
    <n v="0"/>
    <n v="0"/>
    <n v="1056000"/>
    <n v="0"/>
    <n v="1056000"/>
    <n v="0"/>
    <n v="0"/>
    <n v="3239154"/>
    <n v="0"/>
    <n v="3239154"/>
    <s v="CNU046"/>
    <s v="State Funded (33036-4291-04)"/>
  </r>
  <r>
    <n v="128321"/>
    <n v="1"/>
    <s v="Construction Complete"/>
    <d v="2018-11-14T00:00:00"/>
    <s v="Jennifer Johnson"/>
    <d v="2021-09-16T21:00:10"/>
    <s v=" "/>
    <s v="Carter"/>
    <s v="SR-37 "/>
    <s v="SR"/>
    <m/>
    <s v="SR"/>
    <s v="Bridge over Doe River and Riverview Road, LM 18.82"/>
    <m/>
    <s v="Maint - BR Repair"/>
    <s v="Bridge Repair"/>
    <m/>
    <x v="1"/>
    <x v="2"/>
    <n v="0"/>
    <d v="2020-03-27T00:00:00"/>
    <m/>
    <s v="N"/>
    <s v="NHS"/>
    <x v="1"/>
    <s v="10SR0370023"/>
    <n v="0"/>
    <n v="0"/>
    <n v="232400"/>
    <n v="0"/>
    <n v="232400"/>
    <n v="64500"/>
    <n v="0"/>
    <n v="1079285"/>
    <n v="0"/>
    <n v="1143785"/>
    <s v="CNU128"/>
    <s v="State Funded (10003-3273-04)"/>
  </r>
  <r>
    <n v="128520"/>
    <n v="4"/>
    <s v="Let"/>
    <d v="2019-01-11T00:00:00"/>
    <s v="Jennifer Johnson"/>
    <d v="2021-09-08T21:00:14"/>
    <s v=" "/>
    <s v="Obion"/>
    <s v="SR-3 "/>
    <s v="SR"/>
    <m/>
    <s v="SR"/>
    <s v="Bridges over Troy Creek (L&amp;R) at LM 10.38 and Davidson Creek (L&amp;R) at LM 12.54"/>
    <m/>
    <s v="Maint - BR Repair"/>
    <s v="Bridge Repair"/>
    <m/>
    <x v="1"/>
    <x v="2"/>
    <s v=""/>
    <d v="2021-08-20T00:00:00"/>
    <m/>
    <s v="N"/>
    <s v="NHS"/>
    <x v="1"/>
    <s v="66SR0030011, 66SR0030012, 66SR0030013, 66SR0030014"/>
    <n v="0"/>
    <n v="0"/>
    <n v="1813816"/>
    <n v="0"/>
    <n v="1813816"/>
    <n v="0"/>
    <n v="0"/>
    <n v="1884816"/>
    <n v="0"/>
    <n v="1884816"/>
    <s v="CNV223"/>
    <s v="State Funded (66001-4287-04)"/>
  </r>
  <r>
    <n v="128819"/>
    <n v="3"/>
    <s v="Let"/>
    <d v="2019-04-12T00:00:00"/>
    <s v="Scott Boyce"/>
    <d v="2021-06-02T21:00:13"/>
    <s v=" "/>
    <s v="Davidson"/>
    <s v="SR-155 "/>
    <s v="SR"/>
    <m/>
    <s v="SR"/>
    <s v="Bridge over Cumberland River (Cockrill Bend), LM 24.86"/>
    <m/>
    <s v="Maint - BR Repair"/>
    <s v="Bridge Repair"/>
    <m/>
    <x v="1"/>
    <x v="2"/>
    <n v="0"/>
    <d v="2021-05-07T00:00:00"/>
    <m/>
    <s v="N"/>
    <s v="NHS"/>
    <x v="1"/>
    <s v="19SR1550029"/>
    <n v="0"/>
    <n v="0"/>
    <n v="5304540"/>
    <n v="0"/>
    <n v="5304540"/>
    <n v="0"/>
    <n v="0"/>
    <n v="5370540"/>
    <n v="0"/>
    <n v="5370540"/>
    <s v="CNV150"/>
    <s v="State Funded (19074-4260-04)"/>
  </r>
  <r>
    <n v="128933"/>
    <n v="2"/>
    <s v="Construction Complete"/>
    <d v="2019-05-20T00:00:00"/>
    <s v="Scott Boyce"/>
    <d v="2021-09-17T21:00:12"/>
    <s v=" "/>
    <s v="Hamilton"/>
    <s v="SR-319 "/>
    <s v="SR"/>
    <m/>
    <s v="SR"/>
    <s v="Bridge over Tennessee River and Riverpark Drive, LM 2.22"/>
    <m/>
    <s v="Maint - BR Repair"/>
    <s v="Bridge Repair"/>
    <m/>
    <x v="1"/>
    <x v="2"/>
    <n v="0.26"/>
    <d v="2020-05-29T00:00:00"/>
    <m/>
    <s v="N"/>
    <s v="NHS"/>
    <x v="1"/>
    <s v="33006030001"/>
    <n v="0"/>
    <n v="0"/>
    <n v="185600"/>
    <n v="0"/>
    <n v="185600"/>
    <n v="77000"/>
    <n v="0"/>
    <n v="1449243"/>
    <n v="0"/>
    <n v="1526243"/>
    <s v="CNU205"/>
    <s v="State Funded (33150-3234-04)"/>
  </r>
  <r>
    <n v="129229"/>
    <n v="4"/>
    <s v="Closed"/>
    <d v="2019-06-25T00:00:00"/>
    <s v="Scott Boyce"/>
    <d v="2021-09-08T00:00:00"/>
    <s v="Lee Cothron"/>
    <s v="Shelby"/>
    <s v="SR-14 "/>
    <s v="SR"/>
    <m/>
    <s v="SR"/>
    <s v="Ramp C Bridge over SR-14, LM 20.23"/>
    <m/>
    <s v="Maint - BR Repair"/>
    <s v="Bridge Repair"/>
    <m/>
    <x v="1"/>
    <x v="2"/>
    <n v="0.21"/>
    <d v="2020-06-26T00:00:00"/>
    <m/>
    <s v="N"/>
    <s v="NHS"/>
    <x v="1"/>
    <s v="79SR0140061"/>
    <n v="0"/>
    <n v="0"/>
    <n v="30793.37"/>
    <n v="0"/>
    <n v="30793.37"/>
    <n v="0"/>
    <n v="0"/>
    <n v="154220.37"/>
    <n v="0"/>
    <n v="154220.37"/>
    <s v="CNU247"/>
    <s v="State Funded (79224-4211-04)"/>
  </r>
  <r>
    <n v="130130"/>
    <n v="3"/>
    <s v="Let"/>
    <d v="2020-03-06T00:00:00"/>
    <s v="Jennifer Johnson"/>
    <d v="2021-10-25T21:00:25"/>
    <s v=" "/>
    <s v="Davidson"/>
    <s v="SR-1 "/>
    <s v="SR"/>
    <m/>
    <s v="SR"/>
    <s v="Bridge over Sugartree Creek, LM 12.95"/>
    <m/>
    <s v="Maint - BR Repair"/>
    <s v="Bridge Repair"/>
    <m/>
    <x v="1"/>
    <x v="2"/>
    <n v="0.02"/>
    <d v="2021-10-08T00:00:00"/>
    <m/>
    <s v="N"/>
    <s v="NHS"/>
    <x v="1"/>
    <s v="19SR0010015"/>
    <n v="0"/>
    <n v="0"/>
    <n v="294531"/>
    <n v="0"/>
    <n v="294531"/>
    <n v="0"/>
    <n v="0"/>
    <n v="403531"/>
    <n v="0"/>
    <n v="403531"/>
    <s v="CNV913"/>
    <s v="State Funded (19018-4222-04)"/>
  </r>
  <r>
    <n v="130725"/>
    <n v="3"/>
    <s v="Construction Complete"/>
    <d v="2020-07-29T00:00:00"/>
    <s v="Jennifer Johnson"/>
    <d v="2021-11-29T21:00:15"/>
    <s v=" "/>
    <s v="Davidson"/>
    <s v="SR-155 "/>
    <s v="SR"/>
    <m/>
    <s v="SR"/>
    <s v="Briley Parkway/Robertson Road, Bridges over Ramp C at LM 27.25 and I-40 East at LM 27.38"/>
    <m/>
    <s v="Maint - BR Repair"/>
    <s v="Bridge Repair"/>
    <m/>
    <x v="1"/>
    <x v="2"/>
    <s v=""/>
    <d v="2021-05-07T00:00:00"/>
    <m/>
    <s v="N"/>
    <s v="NHS"/>
    <x v="1"/>
    <s v="19I00400163, 19SR1550064"/>
    <n v="0"/>
    <n v="0"/>
    <n v="827362"/>
    <n v="0"/>
    <n v="827362"/>
    <n v="0"/>
    <n v="0"/>
    <n v="935862"/>
    <n v="0"/>
    <n v="935862"/>
    <s v="CNV154"/>
    <s v="State Funded (19074-4262-04)"/>
  </r>
  <r>
    <n v="130804"/>
    <n v="1"/>
    <s v="Let"/>
    <d v="2020-08-20T00:00:00"/>
    <s v="Jennifer Johnson"/>
    <d v="2021-12-22T21:00:15"/>
    <s v=" "/>
    <s v="Washington"/>
    <s v="SR-34 "/>
    <s v="SR"/>
    <m/>
    <s v="SR"/>
    <s v="Bridges (L&amp;R) over Boone Lake, LM 23.03"/>
    <m/>
    <s v="Maint - BR Repair"/>
    <s v="Bridge Repair"/>
    <m/>
    <x v="1"/>
    <x v="2"/>
    <n v="0"/>
    <d v="2021-12-10T00:00:00"/>
    <m/>
    <s v="N"/>
    <s v="NHS"/>
    <x v="1"/>
    <s v="90SR0340011, 90SR0340012"/>
    <n v="0"/>
    <n v="0"/>
    <n v="3078912"/>
    <n v="0"/>
    <n v="3078912"/>
    <n v="0"/>
    <n v="0"/>
    <n v="3182912"/>
    <n v="0"/>
    <n v="3182912"/>
    <s v="CNV336"/>
    <s v="State Funded (90102-4202-04)"/>
  </r>
  <r>
    <n v="130884.02"/>
    <n v="2"/>
    <s v="Let"/>
    <d v="2020-10-27T00:00:00"/>
    <s v="Scott Boyce"/>
    <d v="2022-02-02T00:00:00"/>
    <s v="Lee Cothron"/>
    <s v="Cumberland"/>
    <s v="SR-28 "/>
    <s v="SR"/>
    <m/>
    <s v="SR"/>
    <s v="Bridge over Clear Creek, LM 30.50"/>
    <m/>
    <s v="Maint - BR Repair"/>
    <s v="Bridge Repair"/>
    <m/>
    <x v="1"/>
    <x v="2"/>
    <n v="0"/>
    <d v="2021-12-21T00:00:00"/>
    <m/>
    <s v="N"/>
    <s v="NHS"/>
    <x v="1"/>
    <s v="18SR0280017"/>
    <n v="0"/>
    <n v="0"/>
    <n v="824926"/>
    <n v="0"/>
    <n v="824926"/>
    <n v="0"/>
    <n v="0"/>
    <n v="824926"/>
    <n v="0"/>
    <n v="824926"/>
    <s v="CNV300"/>
    <s v="State Funded (18008-4232-04)"/>
  </r>
  <r>
    <n v="132170"/>
    <n v="2"/>
    <s v="Active"/>
    <d v="2021-09-28T00:00:00"/>
    <s v="Jennifer Johnson"/>
    <d v="2021-10-15T00:00:00"/>
    <s v="Brian Terrell"/>
    <s v="Marion"/>
    <s v="SR-27 "/>
    <s v="SR"/>
    <m/>
    <s v="SR"/>
    <s v="Bridges over Battle Creek, LM 3.93"/>
    <m/>
    <s v="Maint - BR Repair"/>
    <s v="Bridge Repair"/>
    <m/>
    <x v="1"/>
    <x v="2"/>
    <n v="0.02"/>
    <m/>
    <m/>
    <s v="N"/>
    <s v="NHS"/>
    <x v="1"/>
    <s v="58SR0270003, 58SR0270004"/>
    <n v="0"/>
    <n v="0"/>
    <n v="94000"/>
    <n v="0"/>
    <n v="94000"/>
    <n v="0"/>
    <n v="0"/>
    <n v="94000"/>
    <n v="0"/>
    <n v="94000"/>
    <m/>
    <s v="State Funded (58S027-M3-003)"/>
  </r>
  <r>
    <n v="132347"/>
    <n v="2"/>
    <s v="Active"/>
    <d v="2021-12-01T00:00:00"/>
    <s v="Jennifer Johnson"/>
    <d v="2021-12-06T00:00:00"/>
    <s v="Brandy Hopkins"/>
    <s v="Coffee"/>
    <s v="SR-55 "/>
    <s v="SR"/>
    <m/>
    <s v="SR"/>
    <s v="Bridge over Little Duck River, LM 14.03"/>
    <m/>
    <s v="Maint - BR Repair"/>
    <s v="Bridge Repair"/>
    <m/>
    <x v="1"/>
    <x v="2"/>
    <n v="0.08"/>
    <m/>
    <m/>
    <s v="N"/>
    <s v="NHS"/>
    <x v="1"/>
    <s v="16SR0550013"/>
    <n v="0"/>
    <n v="0"/>
    <n v="74000"/>
    <n v="0"/>
    <n v="74000"/>
    <n v="0"/>
    <n v="0"/>
    <n v="74000"/>
    <n v="0"/>
    <n v="74000"/>
    <m/>
    <s v="State Funded (16S055-M3-003)"/>
  </r>
  <r>
    <n v="132361"/>
    <n v="2"/>
    <s v="Active"/>
    <d v="2021-12-08T00:00:00"/>
    <s v="Jennifer Johnson"/>
    <d v="2022-05-20T00:00:00"/>
    <s v="Lee Cothron"/>
    <s v="Clay"/>
    <s v="SR-52 "/>
    <s v="SR"/>
    <m/>
    <s v="SR"/>
    <s v="Bridge over Trace Creek, LM 2.25"/>
    <m/>
    <s v="Maint - BR Repair"/>
    <s v="Bridge Repair"/>
    <m/>
    <x v="1"/>
    <x v="2"/>
    <n v="0.03"/>
    <m/>
    <m/>
    <s v="N"/>
    <s v="NHS"/>
    <x v="1"/>
    <s v="14SR0520001"/>
    <n v="0"/>
    <n v="0"/>
    <n v="57000"/>
    <n v="0"/>
    <n v="57000"/>
    <n v="0"/>
    <n v="0"/>
    <n v="57000"/>
    <n v="0"/>
    <n v="57000"/>
    <m/>
    <s v="State Funded (14S052-M3-004)"/>
  </r>
  <r>
    <n v="10857"/>
    <n v="1"/>
    <s v="Closed"/>
    <d v="2003-08-10T17:07:42"/>
    <s v=" "/>
    <d v="2022-02-04T00:00:00"/>
    <s v="Jamica Cook"/>
    <s v="Washington"/>
    <s v="Glendale Road"/>
    <m/>
    <s v="01335"/>
    <s v="L"/>
    <s v="1335-4.47 Glendale Rd., Bridge over Branch, LM 4.47 (IA)"/>
    <m/>
    <s v="State Aid - BR Grant"/>
    <s v="Bridge Replacement"/>
    <m/>
    <x v="1"/>
    <x v="0"/>
    <n v="0.01"/>
    <m/>
    <m/>
    <s v="N"/>
    <s v="None"/>
    <x v="2"/>
    <s v="90013350001"/>
    <n v="0"/>
    <n v="0"/>
    <n v="771153.68"/>
    <n v="0"/>
    <n v="771153.68"/>
    <n v="0"/>
    <n v="0"/>
    <n v="771153.68"/>
    <n v="0"/>
    <n v="771153.68"/>
    <m/>
    <s v="State Funded (90SAB1-S3-005)"/>
  </r>
  <r>
    <n v="11845"/>
    <n v="2"/>
    <s v="Closed"/>
    <d v="2003-08-10T17:12:01"/>
    <s v=" "/>
    <d v="2021-01-14T00:00:00"/>
    <s v="Teresa Hylton"/>
    <s v="Clay"/>
    <s v="John Butler Rd."/>
    <m/>
    <s v="0A053"/>
    <s v="L"/>
    <s v="John Butler Road, Bridge Over Proctor Branch, LM 0.16 (IA)"/>
    <s v="John Butler Rd., Bridge Over Proctor Branch, LM 0.16. - Bridge Replacement"/>
    <s v="Bridge"/>
    <s v="Bridge Replacement"/>
    <m/>
    <x v="1"/>
    <x v="0"/>
    <n v="0.01"/>
    <m/>
    <m/>
    <s v="N"/>
    <s v="None"/>
    <x v="2"/>
    <s v="140A0530001"/>
    <n v="37.729999999999997"/>
    <n v="0"/>
    <n v="0"/>
    <n v="0"/>
    <n v="37.729999999999997"/>
    <n v="133720.82"/>
    <n v="10698.82"/>
    <n v="0"/>
    <n v="0"/>
    <n v="144419.64000000001"/>
    <m/>
    <s v="BRZ-1400(25) (14945-3453-94)"/>
  </r>
  <r>
    <n v="40307"/>
    <n v="4"/>
    <s v="Active"/>
    <d v="2003-08-10T15:09:32"/>
    <s v=" "/>
    <d v="2021-10-04T00:00:00"/>
    <s v="Lee Cothron"/>
    <s v="Chester"/>
    <s v="Talley Store Rd"/>
    <m/>
    <s v="01679"/>
    <s v="L"/>
    <s v="Talley Store Road, Bridges over Jacks Creek at LMs  2.51, 2.59 and 2.64 (IA)"/>
    <m/>
    <s v="Bridge"/>
    <s v="Bridge Replacement"/>
    <m/>
    <x v="1"/>
    <x v="0"/>
    <n v="0.15"/>
    <d v="2023-08-18T00:00:00"/>
    <m/>
    <s v="N"/>
    <s v="None"/>
    <x v="2"/>
    <s v="12016790005, 12016790007, 12016790009"/>
    <n v="215264.57"/>
    <n v="0"/>
    <n v="0"/>
    <n v="0"/>
    <n v="215264.57"/>
    <n v="415264.57"/>
    <n v="0"/>
    <n v="0"/>
    <n v="0"/>
    <n v="415264.57"/>
    <m/>
    <s v="State Funded (12455-3416-04)"/>
  </r>
  <r>
    <n v="100623"/>
    <n v="4"/>
    <s v="Closed"/>
    <d v="2002-03-04T12:34:49"/>
    <s v=" "/>
    <d v="2021-03-23T00:00:00"/>
    <s v="Teresa Hylton"/>
    <s v="Obion"/>
    <s v="Central Ave."/>
    <m/>
    <s v="0A233"/>
    <s v="L"/>
    <s v="Central Avenue, Bridge over South Fork Harris Fork Creek, Lm 0.31 in South Fulton"/>
    <s v="Central Avenue, Bridge over South Fork Harris Fork Creek, Lm 0.31 in South Fulton - Bridge Replacement"/>
    <s v="Bridge"/>
    <s v="Bridge Replacement"/>
    <m/>
    <x v="1"/>
    <x v="0"/>
    <n v="0.08"/>
    <d v="2015-07-10T00:00:00"/>
    <m/>
    <s v="N"/>
    <s v="None"/>
    <x v="2"/>
    <s v="660A2330001"/>
    <n v="-23.94"/>
    <n v="-999.97"/>
    <n v="13346.6"/>
    <n v="0"/>
    <n v="12322.69"/>
    <n v="175476.06"/>
    <n v="100000.03"/>
    <n v="753053.6"/>
    <n v="0"/>
    <n v="1028529.69"/>
    <s v="CNP246"/>
    <s v="BRZE-6600(14) (66955-3520-94)"/>
  </r>
  <r>
    <n v="103836"/>
    <n v="1"/>
    <s v="Active"/>
    <d v="2004-04-20T00:00:00"/>
    <s v="Ralph Coles"/>
    <d v="2020-09-23T00:00:00"/>
    <s v="Lisa Dunn"/>
    <s v="Cocke"/>
    <s v="Middle Creek Road"/>
    <m/>
    <s v="0A445"/>
    <s v="L"/>
    <s v="Middle Creek Road, Bridge over Cosby Creek, LM 0.03 (IA)"/>
    <m/>
    <s v="State Aid - BR Grant"/>
    <s v="Bridge Replacement"/>
    <m/>
    <x v="1"/>
    <x v="0"/>
    <n v="0.02"/>
    <m/>
    <m/>
    <s v="N"/>
    <s v="None"/>
    <x v="2"/>
    <s v="150A4450001"/>
    <n v="0"/>
    <n v="0"/>
    <n v="779548.22"/>
    <n v="0"/>
    <n v="779548.22"/>
    <n v="0"/>
    <n v="0"/>
    <n v="779548.22"/>
    <n v="0"/>
    <n v="779548.22"/>
    <m/>
    <s v="State Funded (15SAB1-S3-009)"/>
  </r>
  <r>
    <n v="103893"/>
    <n v="1"/>
    <s v="Closed"/>
    <d v="2004-04-22T00:00:00"/>
    <s v="Ralph Coles"/>
    <d v="2011-09-08T00:00:00"/>
    <s v="Jeremy Beeman"/>
    <s v="Greene"/>
    <s v="Old Tusculum Road"/>
    <m/>
    <s v="B0451"/>
    <s v="L"/>
    <s v="Hannah Street (Old Tusculum Road), Bridge over Holley Creek, LM 0.14 in Greeneville"/>
    <m/>
    <s v="Bridge"/>
    <s v="Bridge Replacement"/>
    <m/>
    <x v="1"/>
    <x v="0"/>
    <n v="4.8000000000000001E-2"/>
    <d v="2009-05-08T00:00:00"/>
    <m/>
    <s v="N"/>
    <s v="Other"/>
    <x v="2"/>
    <s v="300A7840001"/>
    <n v="0"/>
    <n v="16.739999999999998"/>
    <n v="0"/>
    <n v="0"/>
    <n v="16.739999999999998"/>
    <n v="92279.64"/>
    <n v="17982.52"/>
    <n v="326823.3"/>
    <n v="0"/>
    <n v="437085.46"/>
    <s v="CNH619"/>
    <s v="ARRA-BRZE-9104(11) (30950-3576-94)"/>
  </r>
  <r>
    <n v="103937"/>
    <n v="3"/>
    <s v="Active"/>
    <d v="2004-04-23T00:00:00"/>
    <s v="Ralph Coles"/>
    <d v="2022-03-21T00:00:00"/>
    <s v="Daniel Rose"/>
    <s v="Macon"/>
    <s v="Purtle Road"/>
    <m/>
    <s v="0A131"/>
    <s v="L"/>
    <s v="Purtle Road, Bridge over Puncheon Creek, LM 0.10"/>
    <m/>
    <s v="Bridge"/>
    <s v="Bridge Replacement"/>
    <m/>
    <x v="1"/>
    <x v="0"/>
    <n v="0"/>
    <d v="2023-02-10T00:00:00"/>
    <m/>
    <s v="N"/>
    <s v="None"/>
    <x v="2"/>
    <s v="560A1310001"/>
    <n v="0"/>
    <n v="33414"/>
    <n v="0"/>
    <n v="0"/>
    <n v="33414"/>
    <n v="110750.89"/>
    <n v="33434.239999999998"/>
    <n v="0"/>
    <n v="0"/>
    <n v="144185.13"/>
    <m/>
    <s v="BRZE-5600(39) (56946-3432-94)"/>
  </r>
  <r>
    <n v="103949"/>
    <n v="4"/>
    <s v="Closed"/>
    <d v="2004-04-23T00:00:00"/>
    <s v="Ralph Coles"/>
    <d v="2014-04-25T00:00:00"/>
    <s v="Bill Green"/>
    <s v="McNairy"/>
    <s v="Friendship Road"/>
    <m/>
    <s v="00876"/>
    <s v="L"/>
    <s v="Friendship Road, Bridge over Overflow, LM 0.59 and Cypress Creek, LM 0.72"/>
    <s v="Bridge Replacement"/>
    <s v="Bridge"/>
    <s v="Bridge Replacement"/>
    <m/>
    <x v="1"/>
    <x v="0"/>
    <n v="0.34599999999999997"/>
    <d v="2010-12-10T00:00:00"/>
    <m/>
    <s v="N"/>
    <s v="None"/>
    <x v="2"/>
    <s v="55S80860003, 55S80860005"/>
    <n v="3.09"/>
    <n v="0"/>
    <n v="0"/>
    <n v="0"/>
    <n v="3.09"/>
    <n v="291059.15000000002"/>
    <n v="20332.73"/>
    <n v="1107620.72"/>
    <n v="0"/>
    <n v="1419012.6"/>
    <s v="CNJ027"/>
    <s v="BRZE-5500(43) (55033-3413-94)"/>
  </r>
  <r>
    <n v="105973"/>
    <n v="1"/>
    <s v="Closed"/>
    <d v="2005-04-28T00:00:00"/>
    <s v="Ralph Coles"/>
    <d v="2022-05-23T00:00:00"/>
    <s v="Jamica Cook"/>
    <s v="Claiborne"/>
    <s v="Academy Rd."/>
    <m/>
    <s v="0A497"/>
    <s v="L"/>
    <s v="Academy Rd., Bridge over Davis Creek, LM 0.34 (IA)"/>
    <m/>
    <s v="State Aid - BR Grant"/>
    <s v="Bridge Replacement"/>
    <m/>
    <x v="1"/>
    <x v="0"/>
    <n v="0.01"/>
    <m/>
    <m/>
    <s v="N"/>
    <s v="None"/>
    <x v="2"/>
    <s v="130A4970001"/>
    <n v="0"/>
    <n v="0"/>
    <n v="471928.56"/>
    <n v="0"/>
    <n v="471928.56"/>
    <n v="0"/>
    <n v="0"/>
    <n v="471928.56"/>
    <n v="0"/>
    <n v="471928.56"/>
    <m/>
    <s v="State Funded (13SAB1-S3-013)"/>
  </r>
  <r>
    <n v="107672"/>
    <n v="4"/>
    <s v="Let"/>
    <d v="2006-05-03T00:00:00"/>
    <s v="Jim Austin"/>
    <d v="2021-08-02T00:00:00"/>
    <s v="Lisa Dunn"/>
    <s v="Dyer"/>
    <s v="Lovejoy Rd."/>
    <m/>
    <s v="0A616"/>
    <s v="L"/>
    <s v="Lovejoy Road, Bridge over Drainage Ditch, 1.00 (IA)"/>
    <m/>
    <s v="State Aid - BR Grant"/>
    <s v="Bridge Replacement"/>
    <m/>
    <x v="1"/>
    <x v="0"/>
    <n v="0.01"/>
    <m/>
    <m/>
    <s v="N"/>
    <s v="None"/>
    <x v="2"/>
    <s v="230A6160001"/>
    <n v="0"/>
    <n v="0"/>
    <n v="537356.77"/>
    <n v="0"/>
    <n v="537356.77"/>
    <n v="0"/>
    <n v="0"/>
    <n v="537356.77"/>
    <n v="0"/>
    <n v="537356.77"/>
    <m/>
    <s v="State Funded (23SAB1-S3-005)"/>
  </r>
  <r>
    <n v="107712"/>
    <n v="3"/>
    <s v="Closed"/>
    <d v="2006-05-04T00:00:00"/>
    <s v="Jim Austin"/>
    <d v="2021-11-16T00:00:00"/>
    <s v="Jamica Cook"/>
    <s v="Maury"/>
    <s v="Vestal Hollow Road"/>
    <m/>
    <s v="0A048"/>
    <s v="L"/>
    <s v="Vestal Hollow Rd., Bridge over Leipers Creek, LM 0.04 (IA)"/>
    <m/>
    <s v="State Aid - BR Grant"/>
    <s v="Bridge Replacement"/>
    <m/>
    <x v="1"/>
    <x v="0"/>
    <n v="0.01"/>
    <m/>
    <m/>
    <s v="N"/>
    <s v="None"/>
    <x v="2"/>
    <s v="600A0480001"/>
    <n v="0"/>
    <n v="0"/>
    <n v="1710.21"/>
    <n v="0"/>
    <n v="1710.21"/>
    <n v="0"/>
    <n v="0"/>
    <n v="394077.71"/>
    <n v="0"/>
    <n v="394077.71"/>
    <m/>
    <s v="State Funded (60SAB1-S3-011)"/>
  </r>
  <r>
    <n v="109700"/>
    <n v="3"/>
    <s v="Active"/>
    <d v="2007-07-24T00:00:00"/>
    <s v="Donald Luth"/>
    <d v="2022-01-26T00:00:00"/>
    <s v="Sarah Sutton"/>
    <s v="Humphreys"/>
    <s v="East Blue Creek Road"/>
    <m/>
    <s v="0A254"/>
    <s v="L"/>
    <s v="BG A254-4.26, East Blue Creek Road Bridge over Blue Creek"/>
    <s v="Construction of a 2-lane 100-foot three span prestressed concrete girder bridge with shoulders."/>
    <s v="State Aid - BR Grant"/>
    <s v="Bridge Replacement"/>
    <m/>
    <x v="1"/>
    <x v="0"/>
    <n v="0"/>
    <d v="2022-12-09T00:00:00"/>
    <m/>
    <s v="N"/>
    <s v="None"/>
    <x v="2"/>
    <s v="430A2540003"/>
    <n v="198000"/>
    <n v="0"/>
    <n v="0"/>
    <n v="0"/>
    <n v="198000"/>
    <n v="198000"/>
    <n v="0"/>
    <n v="0"/>
    <n v="0"/>
    <n v="198000"/>
    <m/>
    <s v="State Funded (43HPB1-S3-002)"/>
  </r>
  <r>
    <n v="109701"/>
    <n v="3"/>
    <s v="Active"/>
    <d v="2007-07-24T00:00:00"/>
    <s v="Donald Luth"/>
    <d v="2022-02-02T00:00:00"/>
    <s v="Lisa Dunn"/>
    <s v="Humphreys"/>
    <s v="East Blue Creek Road"/>
    <m/>
    <s v="0A254"/>
    <s v="L"/>
    <s v="A254-5.20, East Blue Creek Road Bridge over Blue Creek, LM 5.20"/>
    <s v="Construct a 2-lane 100-foot three span prestressed concrete girder bridge with shoulders."/>
    <s v="State Aid - BR Grant"/>
    <s v="Bridge Replacement"/>
    <m/>
    <x v="1"/>
    <x v="0"/>
    <n v="0"/>
    <d v="2022-12-09T00:00:00"/>
    <m/>
    <s v="N"/>
    <s v="None"/>
    <x v="2"/>
    <s v="430A2540001"/>
    <n v="198000"/>
    <n v="0"/>
    <n v="0"/>
    <n v="0"/>
    <n v="198000"/>
    <n v="198000"/>
    <n v="0"/>
    <n v="0"/>
    <n v="0"/>
    <n v="198000"/>
    <m/>
    <s v="State Funded (43HPB1-S3-003)"/>
  </r>
  <r>
    <n v="110324.01"/>
    <n v="2"/>
    <s v="Active"/>
    <d v="2020-08-14T00:00:00"/>
    <s v="Lee Cothron"/>
    <d v="2021-07-06T00:00:00"/>
    <s v="Ronnie Porter"/>
    <s v="Coffee"/>
    <s v="Campground Lane"/>
    <m/>
    <s v="0B188"/>
    <s v="L"/>
    <s v="Campground Lane, Bridge over Duck River, LM 0.03 in Old Stone Fort State Park (IA)"/>
    <m/>
    <s v="Bridge"/>
    <s v="Bridge Replacement"/>
    <m/>
    <x v="1"/>
    <x v="0"/>
    <n v="0"/>
    <d v="2023-05-12T00:00:00"/>
    <m/>
    <s v="N"/>
    <s v="None"/>
    <x v="2"/>
    <s v="160B1880001"/>
    <n v="309000"/>
    <n v="0"/>
    <n v="0"/>
    <n v="0"/>
    <n v="309000"/>
    <n v="562600"/>
    <n v="0"/>
    <n v="0"/>
    <n v="0"/>
    <n v="562600"/>
    <m/>
    <s v="BRZ-1600(22) (16945-3681-94)"/>
  </r>
  <r>
    <n v="110751"/>
    <n v="1"/>
    <s v="Closed"/>
    <d v="2008-02-22T00:00:00"/>
    <s v="Donald Luth"/>
    <d v="2022-02-04T00:00:00"/>
    <s v="Jamica Cook"/>
    <s v="Jefferson"/>
    <s v="Old Andrew Johnson Highway"/>
    <m/>
    <s v="02716"/>
    <s v="L"/>
    <s v="45-2716-0.55, Old Andrew Johnson Highway over Norfolk Southern R/R"/>
    <m/>
    <s v="State Aid - BR Grant"/>
    <s v="Bridge Replacement"/>
    <m/>
    <x v="1"/>
    <x v="0"/>
    <n v="0"/>
    <m/>
    <m/>
    <s v="N"/>
    <s v="Other"/>
    <x v="2"/>
    <s v="45F00290003"/>
    <n v="0"/>
    <n v="0"/>
    <n v="235642.47"/>
    <n v="0"/>
    <n v="235642.47"/>
    <n v="0"/>
    <n v="0"/>
    <n v="2667176.16"/>
    <n v="0"/>
    <n v="2667176.16"/>
    <m/>
    <s v="State Funded (45455-3408-04)"/>
  </r>
  <r>
    <n v="110752"/>
    <n v="1"/>
    <s v="Active"/>
    <d v="2008-02-22T00:00:00"/>
    <s v="Donald Luth"/>
    <d v="2021-02-02T00:00:00"/>
    <s v="Lisa Dunn"/>
    <s v="Johnson"/>
    <s v="Timothy Branch Road"/>
    <m/>
    <s v="0A055"/>
    <s v="L"/>
    <s v="BG A055-0.22, Timothy Branch Road over Doe Creek"/>
    <m/>
    <s v="State Aid - BR Grant"/>
    <s v="Bridge Replacement"/>
    <m/>
    <x v="1"/>
    <x v="0"/>
    <n v="-0.03"/>
    <m/>
    <m/>
    <s v="N"/>
    <s v="None"/>
    <x v="2"/>
    <s v="460A0550001"/>
    <n v="0"/>
    <n v="0"/>
    <n v="808651.94"/>
    <n v="0"/>
    <n v="808651.94"/>
    <n v="0"/>
    <n v="0"/>
    <n v="808651.94"/>
    <n v="0"/>
    <n v="808651.94"/>
    <m/>
    <s v="State Funded (46455-3411-04)"/>
  </r>
  <r>
    <n v="116915"/>
    <n v="4"/>
    <s v="Closed"/>
    <d v="2011-12-08T00:00:00"/>
    <s v="Chasity Bell"/>
    <d v="2021-03-23T00:00:00"/>
    <s v="Teresa Hylton"/>
    <s v="Carroll"/>
    <s v="Auction Lane"/>
    <m/>
    <s v="0A300"/>
    <s v="L"/>
    <s v="Auction Lane, Bridge over Rutherford Fork Obion River, LM 1.24"/>
    <s v="Auction Lane,  Bridge over Rutherford Fork Obion River, LM 1.24 - Bridge Replacement"/>
    <s v="Bridge"/>
    <s v="Bridge Replacement"/>
    <m/>
    <x v="1"/>
    <x v="0"/>
    <n v="0.01"/>
    <d v="2016-08-19T00:00:00"/>
    <m/>
    <s v="N"/>
    <s v="None"/>
    <x v="2"/>
    <s v="090A3000001"/>
    <n v="-5343.19"/>
    <n v="-1286.6400000000001"/>
    <n v="7757.1"/>
    <n v="0"/>
    <n v="1127.27"/>
    <n v="96206.81"/>
    <n v="29263.360000000001"/>
    <n v="497453.1"/>
    <n v="0"/>
    <n v="622923.27"/>
    <s v="CNQ228"/>
    <s v="BRZE-900(35) (09946-3454-94)"/>
  </r>
  <r>
    <n v="116936"/>
    <n v="1"/>
    <s v="Let"/>
    <d v="2011-12-09T00:00:00"/>
    <s v="Chasity Bell"/>
    <d v="2021-09-16T00:00:00"/>
    <s v="Brian Terrell"/>
    <s v="Claiborne"/>
    <s v="Bucklick Lane"/>
    <m/>
    <s v="0A250"/>
    <s v="L"/>
    <s v="Bucklick Ln., Bridge over Big Sycamore Creek, LM 0.36 (IA)"/>
    <m/>
    <s v="State Aid - BR Grant"/>
    <s v="Bridge Replacement"/>
    <m/>
    <x v="1"/>
    <x v="0"/>
    <n v="0.01"/>
    <m/>
    <m/>
    <s v="N"/>
    <s v="None"/>
    <x v="2"/>
    <s v="130A2500001"/>
    <n v="0"/>
    <n v="0"/>
    <n v="849483.21"/>
    <n v="0"/>
    <n v="849483.21"/>
    <n v="0"/>
    <n v="0"/>
    <n v="849483.21"/>
    <n v="0"/>
    <n v="849483.21"/>
    <m/>
    <s v="State Funded (13SAB1-S3-011)"/>
  </r>
  <r>
    <n v="117270"/>
    <n v="1"/>
    <s v="Active"/>
    <d v="2012-04-16T00:00:00"/>
    <s v="Chasity Bell"/>
    <d v="2021-07-26T00:00:00"/>
    <s v="Bobby Johnson"/>
    <s v="Campbell"/>
    <s v="Davis Creek Road"/>
    <m/>
    <s v="01282"/>
    <s v="L"/>
    <s v="Davis Creek Road, Bridge Over Davis Branch, LM 5.00 (IA)"/>
    <m/>
    <s v="Bridge"/>
    <s v="Bridge Replacement"/>
    <m/>
    <x v="1"/>
    <x v="0"/>
    <n v="0.01"/>
    <m/>
    <m/>
    <s v="N"/>
    <s v="None"/>
    <x v="2"/>
    <s v="07S25820003"/>
    <n v="0"/>
    <n v="55660"/>
    <n v="0"/>
    <n v="0"/>
    <n v="55660"/>
    <n v="99110"/>
    <n v="55660"/>
    <n v="0"/>
    <n v="0"/>
    <n v="154770"/>
    <m/>
    <s v="BRZ-700(31) (07LPLM-F3-019)"/>
  </r>
  <r>
    <n v="117271"/>
    <n v="1"/>
    <s v="Active"/>
    <d v="2012-04-16T00:00:00"/>
    <s v="Chasity Bell"/>
    <d v="2021-07-26T00:00:00"/>
    <s v="Bobby Johnson"/>
    <s v="Campbell"/>
    <s v="Davis Creek Road"/>
    <m/>
    <s v="01282"/>
    <s v="L"/>
    <s v="Davis Creek Road, Bridge over Davis Branch, LM 5.27 (IA)"/>
    <m/>
    <s v="Bridge"/>
    <s v="Bridge Replacement"/>
    <m/>
    <x v="1"/>
    <x v="0"/>
    <n v="0.01"/>
    <m/>
    <m/>
    <s v="N"/>
    <s v="None"/>
    <x v="2"/>
    <s v="07S25820005"/>
    <n v="0"/>
    <n v="18755"/>
    <n v="0"/>
    <n v="0"/>
    <n v="18755"/>
    <n v="42515"/>
    <n v="18755"/>
    <n v="0"/>
    <n v="0"/>
    <n v="61270"/>
    <m/>
    <s v="BRZ-700(32) (07LPLM-F3-023)"/>
  </r>
  <r>
    <n v="117274"/>
    <n v="4"/>
    <s v="Closed"/>
    <d v="2012-04-16T00:00:00"/>
    <s v="Chasity Bell"/>
    <d v="2019-12-20T21:00:06"/>
    <s v="Teresa Hylton"/>
    <s v="Hardeman"/>
    <s v="Kennedy Road"/>
    <m/>
    <s v="0A230"/>
    <s v="L"/>
    <s v="Kennedy Road, Bridge over Branch, LM 2.59 (IA)"/>
    <s v="Kennedy Road, Bridge over Branch, LM 2.59 - Bridge Replacement"/>
    <s v="Bridge"/>
    <s v="Bridge Replacement"/>
    <m/>
    <x v="1"/>
    <x v="0"/>
    <n v="6.5000000000000002E-2"/>
    <d v="2017-08-18T00:00:00"/>
    <m/>
    <s v="N"/>
    <s v="None"/>
    <x v="2"/>
    <s v="350A2300001"/>
    <n v="-81.27"/>
    <n v="-1749.94"/>
    <n v="59172.14"/>
    <n v="0"/>
    <n v="57340.93"/>
    <n v="245323.62"/>
    <n v="24250.06"/>
    <n v="533274.14"/>
    <n v="0"/>
    <n v="802847.82"/>
    <s v="CNR247"/>
    <s v="BRZ-3500(42) (35946-3404-94)"/>
  </r>
  <r>
    <n v="117922"/>
    <n v="2"/>
    <s v="Let"/>
    <d v="2012-10-02T00:00:00"/>
    <s v="Chasity Bell"/>
    <d v="2021-04-16T00:00:00"/>
    <s v="Kyle Ruddy"/>
    <s v="Polk"/>
    <s v="Columbus Road"/>
    <m/>
    <s v="0A317"/>
    <s v="L"/>
    <s v="Columbus Road, Bridge over CSX Railroad, LM 1.13 (IA)"/>
    <m/>
    <s v="Bridge"/>
    <s v="Bridge Replacement"/>
    <m/>
    <x v="1"/>
    <x v="0"/>
    <n v="0.02"/>
    <d v="2021-03-26T00:00:00"/>
    <m/>
    <s v="N"/>
    <s v="None"/>
    <x v="2"/>
    <s v="700A3170001"/>
    <n v="0"/>
    <n v="0"/>
    <n v="588318"/>
    <n v="0"/>
    <n v="588318"/>
    <n v="164135"/>
    <n v="98475"/>
    <n v="1632276"/>
    <n v="0"/>
    <n v="1894886"/>
    <s v="CNV096"/>
    <s v="BRZ-7000(28) (70945-3491-94)"/>
  </r>
  <r>
    <n v="118428"/>
    <n v="4"/>
    <s v="Closed"/>
    <d v="2012-12-20T00:00:00"/>
    <s v="Chasity Bell"/>
    <d v="2017-08-16T00:00:00"/>
    <s v="Sandra Lowry"/>
    <s v="Haywood"/>
    <s v="Stanton Koko Road"/>
    <m/>
    <s v="01443"/>
    <s v="L"/>
    <s v="Stanton-Koko Road, Bridge over Prarie Creek, LM 2.54 (IA)"/>
    <s v="Stanton-Koko Road, Bridge over Prarie Creek, LM 2.54 - Bridge Replacement"/>
    <s v="Bridge"/>
    <s v="Bridge Replacement"/>
    <m/>
    <x v="1"/>
    <x v="0"/>
    <n v="0.01"/>
    <m/>
    <m/>
    <s v="N"/>
    <s v="None"/>
    <x v="2"/>
    <s v="38S80520013"/>
    <n v="2"/>
    <n v="0"/>
    <n v="0"/>
    <n v="0"/>
    <n v="2"/>
    <n v="61913.17"/>
    <n v="31250"/>
    <n v="518438.1"/>
    <n v="0"/>
    <n v="611601.27"/>
    <m/>
    <s v="BRZ-3800(18) (38LPLM-F3-023)"/>
  </r>
  <r>
    <n v="120789"/>
    <n v="1"/>
    <s v="Closed"/>
    <d v="2014-06-18T00:00:00"/>
    <s v="Jamica Cook"/>
    <d v="2022-02-04T00:00:00"/>
    <s v="Jamica Cook"/>
    <s v="Scott"/>
    <s v="Smith Creek Rd"/>
    <m/>
    <s v="0A121"/>
    <s v="L"/>
    <s v="BG A121-1.90, Smith Creek Rd over Smith Creek"/>
    <m/>
    <s v="State Aid - BR Grant"/>
    <s v="Bridge Replacement"/>
    <m/>
    <x v="1"/>
    <x v="0"/>
    <n v="0"/>
    <m/>
    <m/>
    <s v="N"/>
    <s v="None"/>
    <x v="2"/>
    <s v="760A1210003"/>
    <n v="0"/>
    <n v="0"/>
    <n v="16233.29"/>
    <n v="0"/>
    <n v="16233.29"/>
    <n v="0"/>
    <n v="0"/>
    <n v="782396.01"/>
    <n v="0"/>
    <n v="782396.01"/>
    <m/>
    <s v="State Funded (76SAB1-S3-003)"/>
  </r>
  <r>
    <n v="121744"/>
    <n v="4"/>
    <s v="Closed"/>
    <d v="2015-02-20T00:00:00"/>
    <s v="Jamica Cook"/>
    <d v="2022-05-19T00:00:00"/>
    <s v="Jamica Cook"/>
    <s v="Hardin"/>
    <s v="Sulphur Wells Rd"/>
    <m/>
    <s v="0A051"/>
    <s v="L"/>
    <s v="BG A051-0.89, Sulphur Wells Rd bridge over Mud Creek"/>
    <m/>
    <s v="State Aid - BR Grant"/>
    <s v="Bridge Replacement"/>
    <m/>
    <x v="1"/>
    <x v="0"/>
    <n v="0"/>
    <m/>
    <m/>
    <s v="N"/>
    <s v="None"/>
    <x v="2"/>
    <s v="360A0510001"/>
    <n v="0"/>
    <n v="0"/>
    <n v="21571.56"/>
    <n v="0"/>
    <n v="21571.56"/>
    <n v="0"/>
    <n v="0"/>
    <n v="437511.74"/>
    <n v="0"/>
    <n v="437511.74"/>
    <m/>
    <s v="State Funded (36SAB1-S3-003)"/>
  </r>
  <r>
    <n v="122332"/>
    <n v="2"/>
    <s v="Active"/>
    <d v="2015-08-14T00:00:00"/>
    <s v="Chasity Bell"/>
    <d v="2021-12-13T00:00:00"/>
    <s v="Lee Cothron"/>
    <s v="Polk"/>
    <s v="Easley Ford Road"/>
    <m/>
    <s v="0A840"/>
    <s v="L"/>
    <s v="Easley Ford Road, Bridge over Conasauga River, LM 1.53 (IA)"/>
    <m/>
    <s v="Bridge"/>
    <s v="Bridge Replacement"/>
    <m/>
    <x v="1"/>
    <x v="0"/>
    <n v="0.04"/>
    <d v="2023-10-06T00:00:00"/>
    <m/>
    <s v="N"/>
    <s v="None"/>
    <x v="2"/>
    <s v="70022680001"/>
    <n v="163500"/>
    <n v="0"/>
    <n v="0"/>
    <n v="0"/>
    <n v="163500"/>
    <n v="544500"/>
    <n v="0"/>
    <n v="0"/>
    <n v="0"/>
    <n v="544500"/>
    <m/>
    <s v="State Funded (70455-3418-04)"/>
  </r>
  <r>
    <n v="123388"/>
    <n v="3"/>
    <s v="Let"/>
    <d v="2016-03-16T00:00:00"/>
    <s v="Chasity Bell"/>
    <d v="2022-03-01T21:00:32"/>
    <s v=" "/>
    <s v="Cheatham"/>
    <s v="South Harpeth Road"/>
    <m/>
    <s v="0A372"/>
    <s v="L"/>
    <s v="S. Harpeth Road (0A372), Bridge over Brush Creek, LM 1.27 in Kingston Springs (IA)"/>
    <m/>
    <s v="Bridge"/>
    <s v="Bridge Replacement"/>
    <m/>
    <x v="1"/>
    <x v="0"/>
    <n v="0.02"/>
    <d v="2022-02-11T00:00:00"/>
    <m/>
    <s v="N"/>
    <s v="None"/>
    <x v="2"/>
    <s v="110A3720001"/>
    <n v="66989.27"/>
    <n v="0"/>
    <n v="1761854.99"/>
    <n v="0"/>
    <n v="1828844.26"/>
    <n v="396006.04"/>
    <n v="59610"/>
    <n v="1761854.99"/>
    <n v="0"/>
    <n v="2217471.0299999998"/>
    <s v="CNW070"/>
    <s v="State Funded (11455-3513-04)"/>
  </r>
  <r>
    <n v="124012"/>
    <n v="2"/>
    <s v="Active"/>
    <d v="2016-07-21T00:00:00"/>
    <s v="Sandra Lowry"/>
    <d v="2020-07-28T00:00:00"/>
    <s v="Brandy Hopkins"/>
    <s v="Bradley"/>
    <s v="Tunnel Hill Road"/>
    <m/>
    <s v="0D947"/>
    <s v="L"/>
    <s v="Tunnel Hill Road, Bridge over Black Fox Creek, LM 6.157 (IA)"/>
    <m/>
    <s v="Bridge"/>
    <s v="Bridge Replacement"/>
    <m/>
    <x v="1"/>
    <x v="0"/>
    <n v="0.01"/>
    <d v="2022-05-13T00:00:00"/>
    <m/>
    <s v="N"/>
    <s v="None"/>
    <x v="2"/>
    <s v="060A0260001"/>
    <n v="17183.14"/>
    <n v="0"/>
    <n v="0"/>
    <n v="0"/>
    <n v="17183.14"/>
    <n v="180784.62"/>
    <n v="99135"/>
    <n v="0"/>
    <n v="0"/>
    <n v="279919.62"/>
    <s v="CNW912"/>
    <s v="State Funded (06455-3419-04)"/>
  </r>
  <r>
    <n v="124029"/>
    <n v="2"/>
    <s v="Closed"/>
    <d v="2016-07-21T00:00:00"/>
    <s v="Sandra Lowry"/>
    <d v="2022-02-07T00:00:00"/>
    <s v="Jamica Cook"/>
    <s v="Cannon"/>
    <s v="Gilley Hill Rd"/>
    <m/>
    <s v="0A181"/>
    <s v="L"/>
    <s v="Gilley Hill Rd. Bridge over Brawleys Fork Creek, LM 2.70 (IA)"/>
    <m/>
    <s v="State Aid - BR Grant"/>
    <s v="Bridge Replacement"/>
    <m/>
    <x v="1"/>
    <x v="0"/>
    <n v="0.01"/>
    <m/>
    <m/>
    <s v="N"/>
    <s v="None"/>
    <x v="2"/>
    <s v="080A1810001"/>
    <n v="0"/>
    <n v="0"/>
    <n v="413262.48"/>
    <n v="0"/>
    <n v="413262.48"/>
    <n v="0"/>
    <n v="0"/>
    <n v="413262.48"/>
    <n v="0"/>
    <n v="413262.48"/>
    <m/>
    <s v="State Funded (08SAB1-S3-013)"/>
  </r>
  <r>
    <n v="124040"/>
    <n v="2"/>
    <s v="Active"/>
    <d v="2016-07-21T00:00:00"/>
    <s v="Sandra Lowry"/>
    <d v="2022-05-18T00:00:00"/>
    <s v="Mary McFarlin"/>
    <s v="Coffee"/>
    <s v="Wattendorf Memorial Hwy"/>
    <m/>
    <s v="00918"/>
    <s v="L"/>
    <s v="00918-7.67 Wattendorf Memorial Highway/A.E.D.C. Road, Bridge over I-24, LM 7.67 (IA)"/>
    <m/>
    <s v="Bridge"/>
    <s v="Bridge Replacement"/>
    <m/>
    <x v="1"/>
    <x v="0"/>
    <n v="7.4999999999999997E-2"/>
    <d v="2024-02-09T00:00:00"/>
    <m/>
    <s v="N"/>
    <s v="Other"/>
    <x v="2"/>
    <s v="16I00240039"/>
    <n v="11487.81"/>
    <n v="0"/>
    <n v="0"/>
    <n v="0"/>
    <n v="11487.81"/>
    <n v="566306.73"/>
    <n v="0"/>
    <n v="0"/>
    <n v="0"/>
    <n v="566306.73"/>
    <m/>
    <s v="BR-I-24-2(179) (16001-3179-44)"/>
  </r>
  <r>
    <n v="124063"/>
    <n v="2"/>
    <s v="Active"/>
    <d v="2016-07-21T00:00:00"/>
    <s v="Sandra Lowry"/>
    <d v="2021-05-26T00:00:00"/>
    <s v="Ronnie Porter"/>
    <s v="Franklin"/>
    <s v="Old Decherd Road"/>
    <m/>
    <s v="0A406"/>
    <s v="L"/>
    <s v="Old Decherd Road, Bridge over Wagner Creek, LM 0.25 (IA)"/>
    <m/>
    <s v="Bridge"/>
    <s v="Bridge Replacement"/>
    <m/>
    <x v="1"/>
    <x v="0"/>
    <n v="0.04"/>
    <d v="2022-12-09T00:00:00"/>
    <m/>
    <s v="N"/>
    <s v="None"/>
    <x v="2"/>
    <s v="260A4060001"/>
    <n v="1024.47"/>
    <n v="0"/>
    <n v="0"/>
    <n v="0"/>
    <n v="1024.47"/>
    <n v="184540.79999999999"/>
    <n v="72350"/>
    <n v="0"/>
    <n v="0"/>
    <n v="256890.8"/>
    <m/>
    <s v="State Funded (26455-3419-04)"/>
  </r>
  <r>
    <n v="124085"/>
    <n v="2"/>
    <s v="Active"/>
    <d v="2016-07-22T00:00:00"/>
    <s v="Sandra Lowry"/>
    <d v="2021-12-02T00:00:00"/>
    <s v="Jason Ingram"/>
    <s v="Marion"/>
    <s v="Orme Road"/>
    <m/>
    <s v="02153"/>
    <s v="L"/>
    <s v="Orme Road, Bridge over Dry Creek, LM 0.58 (IA)"/>
    <m/>
    <s v="Bridge"/>
    <s v="Bridge Replacement"/>
    <m/>
    <x v="1"/>
    <x v="0"/>
    <n v="0.01"/>
    <d v="2023-05-12T00:00:00"/>
    <m/>
    <s v="N"/>
    <s v="None"/>
    <x v="2"/>
    <s v="58021530003"/>
    <n v="10406.48"/>
    <n v="0"/>
    <n v="0"/>
    <n v="0"/>
    <n v="10406.48"/>
    <n v="154375.99"/>
    <n v="56430"/>
    <n v="0"/>
    <n v="0"/>
    <n v="210805.99"/>
    <m/>
    <s v="State Funded (58455-3414-04)"/>
  </r>
  <r>
    <n v="124092"/>
    <n v="2"/>
    <s v="Active"/>
    <d v="2016-07-22T00:00:00"/>
    <s v="Sandra Lowry"/>
    <d v="2022-03-29T00:00:00"/>
    <s v="Brandy Hopkins"/>
    <s v="Meigs"/>
    <s v="W. Memorial Drive"/>
    <m/>
    <s v="0A733"/>
    <s v="L"/>
    <s v="W. Memorial Drive, Bridge over Decatur Branch, LM 0.37 in Decatur (IA)"/>
    <m/>
    <s v="Bridge"/>
    <s v="Bridge Replacement"/>
    <m/>
    <x v="1"/>
    <x v="0"/>
    <n v="0.01"/>
    <d v="2023-03-31T00:00:00"/>
    <m/>
    <s v="N"/>
    <s v="None"/>
    <x v="2"/>
    <s v="61SR0300001"/>
    <n v="34605.03"/>
    <n v="98060"/>
    <n v="0"/>
    <n v="0"/>
    <n v="132665.03"/>
    <n v="54605.03"/>
    <n v="98060"/>
    <n v="0"/>
    <n v="0"/>
    <n v="152665.03"/>
    <m/>
    <s v="State Funded (61455-3519-04)"/>
  </r>
  <r>
    <n v="124105"/>
    <n v="3"/>
    <s v="Let"/>
    <d v="2016-07-22T00:00:00"/>
    <s v="Brandy Hopkins"/>
    <d v="2021-08-02T00:00:00"/>
    <s v="Brian Terrell"/>
    <s v="Bedford"/>
    <s v="Kellertown Rd"/>
    <m/>
    <s v="0A170"/>
    <s v="L"/>
    <s v="Kellertown Rd bridge over Straight Creek, LM 0.71 (IA)"/>
    <m/>
    <s v="State Aid - BR Grant"/>
    <s v="Bridge Replacement"/>
    <m/>
    <x v="1"/>
    <x v="0"/>
    <n v="0.01"/>
    <m/>
    <m/>
    <s v="N"/>
    <s v="None"/>
    <x v="2"/>
    <s v="020A1700001"/>
    <n v="0"/>
    <n v="0"/>
    <n v="487676.38"/>
    <n v="0"/>
    <n v="487676.38"/>
    <n v="0"/>
    <n v="0"/>
    <n v="487676.38"/>
    <n v="0"/>
    <n v="487676.38"/>
    <m/>
    <s v="State Funded (02SAB1-S3-005)"/>
  </r>
  <r>
    <n v="124106"/>
    <n v="2"/>
    <s v="Let"/>
    <d v="2016-07-22T00:00:00"/>
    <s v="Sandra Lowry"/>
    <d v="2022-04-14T21:00:26"/>
    <s v=" "/>
    <s v="Van Buren"/>
    <s v="Park"/>
    <m/>
    <s v="0A090"/>
    <s v="L"/>
    <s v="Park Road over Fall Creek Falls Dam Overflow L.M. 2.72 (IA)"/>
    <m/>
    <s v="Bridge"/>
    <s v="Bridge Repair"/>
    <m/>
    <x v="1"/>
    <x v="0"/>
    <n v="0.02"/>
    <d v="2022-03-25T00:00:00"/>
    <m/>
    <s v="N"/>
    <s v="None"/>
    <x v="2"/>
    <s v="880A0900001"/>
    <n v="53850"/>
    <n v="0"/>
    <n v="961824"/>
    <n v="0"/>
    <n v="1015674"/>
    <n v="179500"/>
    <n v="0"/>
    <n v="961824"/>
    <n v="0"/>
    <n v="1141324"/>
    <s v="CNW128"/>
    <s v="State Funded (88HPB1-S3-006)"/>
  </r>
  <r>
    <n v="124115"/>
    <n v="3"/>
    <s v="Active"/>
    <d v="2016-07-22T00:00:00"/>
    <s v="Brandy Hopkins"/>
    <d v="2022-05-04T00:00:00"/>
    <s v="Lee Cothron"/>
    <s v="Bedford"/>
    <s v="Old Hwy 64"/>
    <m/>
    <s v="0A664"/>
    <s v="L"/>
    <s v="Old Hwy 64, Bridge over Stokes Branch, LM 0.11 (IA)"/>
    <m/>
    <s v="Bridge"/>
    <s v="Bridge Replacement"/>
    <m/>
    <x v="1"/>
    <x v="0"/>
    <n v="0.02"/>
    <d v="2023-03-31T00:00:00"/>
    <m/>
    <s v="N"/>
    <s v="None"/>
    <x v="2"/>
    <s v="020A6640001"/>
    <n v="101427.66"/>
    <n v="0"/>
    <n v="0"/>
    <n v="0"/>
    <n v="101427.66"/>
    <n v="208213.68"/>
    <n v="0"/>
    <n v="0"/>
    <n v="0"/>
    <n v="208213.68"/>
    <m/>
    <s v="State Funded (02455-3440-04)"/>
  </r>
  <r>
    <n v="124143"/>
    <n v="1"/>
    <s v="Closed"/>
    <d v="2016-07-22T00:00:00"/>
    <s v="Cynthia (old) Allen"/>
    <d v="2022-02-07T00:00:00"/>
    <s v="Jamica Cook"/>
    <s v="Campbell"/>
    <s v="Old Stinking Creek Rd"/>
    <m/>
    <s v="0A080"/>
    <s v="L"/>
    <s v="Old Stinking Creek Rd. Bridge over Stinking Creek, LM 0.79 (IA)"/>
    <m/>
    <s v="State Aid - BR Grant"/>
    <s v="Bridge Replacement"/>
    <m/>
    <x v="1"/>
    <x v="0"/>
    <n v="0.02"/>
    <m/>
    <m/>
    <s v="N"/>
    <s v="None"/>
    <x v="2"/>
    <s v="070A0800005"/>
    <n v="0"/>
    <n v="0"/>
    <n v="6537.6"/>
    <n v="0"/>
    <n v="6537.6"/>
    <n v="0"/>
    <n v="0"/>
    <n v="748334.77"/>
    <n v="0"/>
    <n v="748334.77"/>
    <m/>
    <s v="State Funded (07SAB1-S3-006)"/>
  </r>
  <r>
    <n v="124161"/>
    <n v="1"/>
    <s v="Active"/>
    <d v="2016-07-22T00:00:00"/>
    <s v="Cynthia (old) Allen"/>
    <d v="2022-04-08T00:00:00"/>
    <s v="Mary McFarlin"/>
    <s v="Carter"/>
    <s v="Smalling Road"/>
    <m/>
    <s v="01385"/>
    <s v="L"/>
    <s v="Smalling Road, Bridge over Watauga River, LM 1.99 (IA)"/>
    <m/>
    <s v="Bridge"/>
    <s v="Bridge Replacement"/>
    <m/>
    <x v="1"/>
    <x v="0"/>
    <n v="0.05"/>
    <d v="2023-06-23T00:00:00"/>
    <m/>
    <s v="N"/>
    <s v="None, Other"/>
    <x v="2"/>
    <s v="10013850003"/>
    <n v="25322.77"/>
    <n v="351943.04"/>
    <n v="0"/>
    <n v="0"/>
    <n v="377265.81"/>
    <n v="305752.12"/>
    <n v="351943.04"/>
    <n v="0"/>
    <n v="0"/>
    <n v="657695.16"/>
    <m/>
    <s v="State Funded (10455-3407-04)"/>
  </r>
  <r>
    <n v="124174"/>
    <n v="1"/>
    <s v="Let"/>
    <d v="2016-07-22T00:00:00"/>
    <s v="Cynthia (old) Allen"/>
    <d v="2021-08-02T00:00:00"/>
    <s v="Lisa Dunn"/>
    <s v="Carter"/>
    <s v="Reeser Rd"/>
    <m/>
    <s v="0A250"/>
    <s v="L"/>
    <s v="Reeser Rd. Bridge over Buffalo Creek, LM 0.10 (IA)"/>
    <m/>
    <s v="State Aid - BR Grant"/>
    <s v="Bridge Replacement"/>
    <m/>
    <x v="1"/>
    <x v="0"/>
    <n v="0.01"/>
    <m/>
    <m/>
    <s v="N"/>
    <s v="None"/>
    <x v="2"/>
    <s v="100A2500001"/>
    <n v="0"/>
    <n v="0"/>
    <n v="1364515.45"/>
    <n v="0"/>
    <n v="1364515.45"/>
    <n v="0"/>
    <n v="0"/>
    <n v="1364515.45"/>
    <n v="0"/>
    <n v="1364515.45"/>
    <m/>
    <s v="State Funded (10SAB1-S3-012)"/>
  </r>
  <r>
    <n v="124181"/>
    <n v="4"/>
    <s v="Active"/>
    <d v="2016-07-22T00:00:00"/>
    <s v="Chasity Bell"/>
    <d v="2021-10-26T00:00:00"/>
    <s v="Mike Gilbert"/>
    <s v="Dyer"/>
    <s v="Unionville Rd"/>
    <m/>
    <s v="01495"/>
    <s v="L"/>
    <s v="(Unionville Rd.) Bridge over Overflow, LM 2.48 (IA)"/>
    <m/>
    <s v="Bridge"/>
    <s v="Bridge Replacement"/>
    <m/>
    <x v="1"/>
    <x v="0"/>
    <n v="0.11"/>
    <m/>
    <m/>
    <s v="N"/>
    <s v="None"/>
    <x v="2"/>
    <s v="23014950001"/>
    <n v="20000"/>
    <n v="0"/>
    <n v="0"/>
    <n v="0"/>
    <n v="20000"/>
    <n v="20000"/>
    <n v="0"/>
    <n v="0"/>
    <n v="0"/>
    <n v="20000"/>
    <m/>
    <m/>
  </r>
  <r>
    <n v="124199"/>
    <n v="1"/>
    <s v="Active"/>
    <d v="2016-07-25T00:00:00"/>
    <s v="Cynthia (old) Allen"/>
    <d v="2021-07-21T00:00:00"/>
    <s v="Amy Rauch"/>
    <s v="Carter"/>
    <s v="Stout Hollow Rd"/>
    <m/>
    <s v="0A752"/>
    <s v="L"/>
    <s v="Stout Hollow Rd., Bridge over Laurel Fork Creek, LM 0.01 (IA)"/>
    <m/>
    <s v="Bridge"/>
    <s v="Bridge Replacement"/>
    <m/>
    <x v="1"/>
    <x v="0"/>
    <n v="0.01"/>
    <m/>
    <m/>
    <s v="N"/>
    <s v="None"/>
    <x v="2"/>
    <s v="100A7520001"/>
    <n v="20000"/>
    <n v="0"/>
    <n v="0"/>
    <n v="0"/>
    <n v="20000"/>
    <n v="20000"/>
    <n v="0"/>
    <n v="0"/>
    <n v="0"/>
    <n v="20000"/>
    <m/>
    <m/>
  </r>
  <r>
    <n v="124200"/>
    <n v="1"/>
    <s v="Closed"/>
    <d v="2016-07-25T00:00:00"/>
    <s v="Cynthia (old) Allen"/>
    <d v="2021-06-10T00:00:00"/>
    <s v="Jamica Cook"/>
    <s v="Carter"/>
    <s v="Dennis Cove Rd"/>
    <m/>
    <s v="0A765"/>
    <s v="L"/>
    <s v="Dennis Cove Rd., Bridge over Laurel Fork Creek, LM 4.52 (IA)"/>
    <m/>
    <s v="State Aid - BR Grant"/>
    <s v="Bridge Replacement"/>
    <m/>
    <x v="1"/>
    <x v="0"/>
    <n v="0.01"/>
    <m/>
    <m/>
    <s v="N"/>
    <s v="None"/>
    <x v="2"/>
    <s v="100A7650001"/>
    <n v="0"/>
    <n v="0"/>
    <n v="6330.73"/>
    <n v="0"/>
    <n v="6330.73"/>
    <n v="0"/>
    <n v="0"/>
    <n v="919897.86"/>
    <n v="0"/>
    <n v="919897.86"/>
    <m/>
    <s v="State Funded (10SAB1-S3-008)"/>
  </r>
  <r>
    <n v="124203"/>
    <n v="4"/>
    <s v="Let"/>
    <d v="2016-07-25T00:00:00"/>
    <s v="Chasity Bell"/>
    <d v="2021-08-02T00:00:00"/>
    <s v="Brian Terrell"/>
    <s v="Dyer"/>
    <s v="Meadow Rd"/>
    <m/>
    <s v="0A498"/>
    <s v="L"/>
    <s v="Meadow Rd., Bridge over Branch, LM 0.02 (IA)"/>
    <m/>
    <s v="State Aid - BR Grant"/>
    <s v="Bridge Replacement"/>
    <m/>
    <x v="1"/>
    <x v="0"/>
    <n v="0.01"/>
    <m/>
    <m/>
    <s v="N"/>
    <s v="None"/>
    <x v="2"/>
    <s v="230A4980001"/>
    <n v="0"/>
    <n v="0"/>
    <n v="270150.64"/>
    <n v="0"/>
    <n v="270150.64"/>
    <n v="0"/>
    <n v="0"/>
    <n v="270150.64"/>
    <n v="0"/>
    <n v="270150.64"/>
    <m/>
    <s v="State Funded (23SAB1-S3-004)"/>
  </r>
  <r>
    <n v="124224"/>
    <n v="1"/>
    <s v="Let"/>
    <d v="2016-07-25T00:00:00"/>
    <s v="Cynthia (old) Allen"/>
    <d v="2021-12-21T00:00:00"/>
    <s v="Lisa Dunn"/>
    <s v="Carter"/>
    <s v="Powell Rd"/>
    <m/>
    <s v="0B085"/>
    <s v="L"/>
    <s v="Powell Rd., Bridge over Hampton Creek, LM 0.02 (IA)"/>
    <m/>
    <s v="State Aid - BR Grant"/>
    <s v="Bridge Replacement"/>
    <m/>
    <x v="1"/>
    <x v="0"/>
    <n v="0.01"/>
    <m/>
    <m/>
    <s v="N"/>
    <s v="None"/>
    <x v="2"/>
    <s v="100B0850001"/>
    <n v="0"/>
    <n v="0"/>
    <n v="702230.05"/>
    <n v="0"/>
    <n v="702230.05"/>
    <n v="0"/>
    <n v="0"/>
    <n v="702230.05"/>
    <n v="0"/>
    <n v="702230.05"/>
    <m/>
    <s v="State Funded (10SAB1-S3-009)"/>
  </r>
  <r>
    <n v="124250"/>
    <n v="1"/>
    <s v="Active"/>
    <d v="2016-07-25T00:00:00"/>
    <s v="Cynthia (old) Allen"/>
    <d v="2020-09-23T00:00:00"/>
    <s v="Brian Terrell"/>
    <s v="Cocke"/>
    <s v="Old State Highway 32"/>
    <m/>
    <s v="02570"/>
    <s v="L"/>
    <s v="Old State Hwy. 32 Bridge over Cosby Creek, LM 0.10 (IA)"/>
    <m/>
    <s v="State Aid - BR Grant"/>
    <s v="Bridge Replacement"/>
    <m/>
    <x v="1"/>
    <x v="0"/>
    <n v="2.5000000000000001E-2"/>
    <m/>
    <m/>
    <s v="N"/>
    <s v="None"/>
    <x v="2"/>
    <s v="15SR0320007"/>
    <n v="0"/>
    <n v="0"/>
    <n v="1006673.04"/>
    <n v="0"/>
    <n v="1006673.04"/>
    <n v="0"/>
    <n v="0"/>
    <n v="1006673.04"/>
    <n v="0"/>
    <n v="1006673.04"/>
    <m/>
    <s v="State Funded (15SAB1-S3-008)"/>
  </r>
  <r>
    <n v="124291"/>
    <n v="3"/>
    <s v="Closed"/>
    <d v="2016-07-25T00:00:00"/>
    <s v="Brandy Hopkins"/>
    <d v="2022-04-18T00:00:00"/>
    <s v="Jamica Cook"/>
    <s v="Giles"/>
    <s v="Waters Smith Rd"/>
    <m/>
    <s v="0A068"/>
    <s v="L"/>
    <s v="Waters Smith Rd bridge over Big Creek (IA)"/>
    <m/>
    <s v="State Aid - BR Grant"/>
    <s v="Bridge Replacement"/>
    <m/>
    <x v="1"/>
    <x v="0"/>
    <n v="-0.1"/>
    <m/>
    <m/>
    <s v="N"/>
    <s v="None"/>
    <x v="2"/>
    <s v="280A0680001"/>
    <n v="0"/>
    <n v="0"/>
    <n v="537480.55000000005"/>
    <n v="0"/>
    <n v="537480.55000000005"/>
    <n v="0"/>
    <n v="0"/>
    <n v="537480.55000000005"/>
    <n v="0"/>
    <n v="537480.55000000005"/>
    <m/>
    <s v="State Funded (28SAB1-S3-007)"/>
  </r>
  <r>
    <n v="124320"/>
    <n v="4"/>
    <s v="Let"/>
    <d v="2016-07-25T00:00:00"/>
    <s v="Chasity Bell"/>
    <d v="2021-12-22T00:00:00"/>
    <s v="Lisa Dunn"/>
    <s v="Gibson"/>
    <s v="Boham Rd"/>
    <m/>
    <s v="0A161"/>
    <s v="L"/>
    <s v="Boham Rd Bridge over BR Rutherford Fork Obion (IA)"/>
    <m/>
    <s v="Bridge"/>
    <s v="Bridge Replacement"/>
    <m/>
    <x v="1"/>
    <x v="0"/>
    <n v="0.01"/>
    <m/>
    <m/>
    <s v="N"/>
    <s v="None"/>
    <x v="2"/>
    <s v="270A1610003"/>
    <n v="0"/>
    <n v="0"/>
    <n v="481429.86"/>
    <n v="0"/>
    <n v="481429.86"/>
    <n v="0"/>
    <n v="0"/>
    <n v="481429.86"/>
    <n v="0"/>
    <n v="481429.86"/>
    <m/>
    <s v="State Funded (27SAB1-S3-024)"/>
  </r>
  <r>
    <n v="124355"/>
    <n v="1"/>
    <s v="Let"/>
    <d v="2016-07-25T00:00:00"/>
    <s v="Cynthia (old) Allen"/>
    <d v="2021-04-19T00:00:00"/>
    <s v="Lisa Dunn"/>
    <s v="Hamblen"/>
    <s v="Brights Pk"/>
    <m/>
    <s v="0A314"/>
    <s v="L"/>
    <s v="Brights Pk. Bridge over Spring Creek (IA)"/>
    <m/>
    <s v="State Aid - BR Grant"/>
    <s v="Bridge Replacement"/>
    <m/>
    <x v="1"/>
    <x v="0"/>
    <n v="0.01"/>
    <m/>
    <m/>
    <s v="N"/>
    <s v="None"/>
    <x v="2"/>
    <s v="320A3140001"/>
    <n v="0"/>
    <n v="0"/>
    <n v="595220.5"/>
    <n v="0"/>
    <n v="595220.5"/>
    <n v="0"/>
    <n v="0"/>
    <n v="595220.5"/>
    <n v="0"/>
    <n v="595220.5"/>
    <m/>
    <s v="State Funded (32SAB1-S3-003)"/>
  </r>
  <r>
    <n v="124357"/>
    <n v="3"/>
    <s v="Let"/>
    <d v="2016-07-25T00:00:00"/>
    <s v="Brandy Hopkins"/>
    <d v="2021-08-02T00:00:00"/>
    <s v="Brian Terrell"/>
    <s v="Hickman"/>
    <s v="Washer Rd"/>
    <m/>
    <s v="0A170"/>
    <s v="L"/>
    <s v="Washer Rd bridge over Mill Creek (IA)"/>
    <m/>
    <s v="State Aid - BR Grant"/>
    <s v="Bridge Replacement"/>
    <m/>
    <x v="1"/>
    <x v="0"/>
    <n v="0.01"/>
    <m/>
    <m/>
    <s v="N"/>
    <s v="None"/>
    <x v="2"/>
    <s v="410A1650001"/>
    <n v="0"/>
    <n v="0"/>
    <n v="939715.5"/>
    <n v="0"/>
    <n v="939715.5"/>
    <n v="0"/>
    <n v="0"/>
    <n v="939715.5"/>
    <n v="0"/>
    <n v="939715.5"/>
    <m/>
    <s v="State Funded (41SAB1-S3-008)"/>
  </r>
  <r>
    <n v="124369"/>
    <n v="1"/>
    <s v="Active"/>
    <d v="2016-07-25T00:00:00"/>
    <s v="Cynthia (old) Allen"/>
    <d v="2022-05-17T00:00:00"/>
    <s v="Ethan Messimore"/>
    <s v="Hawkins"/>
    <s v="AFG Road"/>
    <m/>
    <s v="0A352"/>
    <s v="L"/>
    <s v="AFG Road, Bridge over Southern Railway, LM 0.45 (IA)"/>
    <m/>
    <s v="Bridge"/>
    <s v="Bridge Replacement"/>
    <m/>
    <x v="1"/>
    <x v="0"/>
    <n v="3.5000000000000003E-2"/>
    <d v="2023-06-23T00:00:00"/>
    <m/>
    <s v="N"/>
    <s v="None"/>
    <x v="2"/>
    <s v="370A3520001"/>
    <n v="0"/>
    <n v="1100172"/>
    <n v="0"/>
    <n v="0"/>
    <n v="1100172"/>
    <n v="368280"/>
    <n v="1100172"/>
    <n v="0"/>
    <n v="0"/>
    <n v="1468452"/>
    <m/>
    <s v="State Funded (37455-3422-04)"/>
  </r>
  <r>
    <n v="124373"/>
    <n v="3"/>
    <s v="Let"/>
    <d v="2016-07-25T00:00:00"/>
    <s v="Brandy Hopkins"/>
    <d v="2021-08-02T00:00:00"/>
    <s v="Brian Terrell"/>
    <s v="Hickman"/>
    <s v="W Beaverdam Rd"/>
    <m/>
    <s v="0A325"/>
    <s v="L"/>
    <s v="West Beaverdam Rd. bridge over Wades Branch @ LM 4.14 (IA)"/>
    <m/>
    <s v="State Aid - BR Grant"/>
    <s v="Bridge Replacement"/>
    <m/>
    <x v="1"/>
    <x v="0"/>
    <n v="0.01"/>
    <m/>
    <m/>
    <s v="N"/>
    <s v="None"/>
    <x v="2"/>
    <s v="410A3060003"/>
    <n v="0"/>
    <n v="0"/>
    <n v="400261.13"/>
    <n v="0"/>
    <n v="400261.13"/>
    <n v="0"/>
    <n v="0"/>
    <n v="400261.13"/>
    <n v="0"/>
    <n v="400261.13"/>
    <m/>
    <s v="State Funded (41SAB1-S3-010)"/>
  </r>
  <r>
    <n v="124377"/>
    <n v="1"/>
    <s v="Construction Complete"/>
    <d v="2016-07-25T00:00:00"/>
    <s v="Cynthia (old) Allen"/>
    <d v="2021-11-18T21:00:12"/>
    <s v=" "/>
    <s v="Hawkins"/>
    <s v="S. Armstrong Road"/>
    <m/>
    <s v="0A922"/>
    <s v="L"/>
    <s v="S. Armstrong Road, Bridge over Crockett Creek, LM 0.27 (IA)"/>
    <m/>
    <s v="Bridge"/>
    <s v="Bridge Replacement"/>
    <m/>
    <x v="1"/>
    <x v="0"/>
    <n v="0.01"/>
    <d v="2020-12-11T00:00:00"/>
    <m/>
    <s v="N"/>
    <s v="None"/>
    <x v="2"/>
    <s v="370A9220001"/>
    <n v="35.340000000000003"/>
    <n v="-305088.77"/>
    <n v="0"/>
    <n v="0"/>
    <n v="-305053.43"/>
    <n v="176303.23"/>
    <n v="116644.23"/>
    <n v="1012386.65"/>
    <n v="0"/>
    <n v="1305334.1100000001"/>
    <s v="CNU309"/>
    <s v="State Funded (37455-3421-04)"/>
  </r>
  <r>
    <n v="124404"/>
    <n v="4"/>
    <s v="Active"/>
    <d v="2016-07-25T00:00:00"/>
    <s v="Chasity Bell"/>
    <d v="2022-01-05T00:00:00"/>
    <s v="Charity Cox"/>
    <s v="Hardeman"/>
    <s v="Sain Road"/>
    <m/>
    <s v="00865"/>
    <s v="L"/>
    <s v="Sain Road, Bridge over Spring Creek, LM 13.07 (IA)"/>
    <m/>
    <s v="Bridge"/>
    <s v="Bridge Replacement"/>
    <m/>
    <x v="1"/>
    <x v="0"/>
    <n v="0.14000000000000001"/>
    <d v="2024-12-06T00:00:00"/>
    <m/>
    <s v="N"/>
    <s v="None"/>
    <x v="2"/>
    <s v="35S82320001"/>
    <n v="592740"/>
    <n v="0"/>
    <n v="0"/>
    <n v="0"/>
    <n v="592740"/>
    <n v="607740"/>
    <n v="0"/>
    <n v="0"/>
    <n v="0"/>
    <n v="607740"/>
    <m/>
    <s v="BRZ-3500(46) (35946-3415-94)"/>
  </r>
  <r>
    <n v="124428"/>
    <n v="1"/>
    <s v="Active"/>
    <d v="2016-07-26T00:00:00"/>
    <s v="Cynthia (old) Allen"/>
    <d v="2022-04-01T00:00:00"/>
    <s v="Jamica Cook"/>
    <s v="Johnson"/>
    <s v="Slimp Branch Road"/>
    <m/>
    <s v="0A375"/>
    <s v="L"/>
    <s v="A375-0.34 Slimp Branch Road, Bridge over Roan Creek, LM 0.34 (IA)"/>
    <m/>
    <s v="Bridge"/>
    <s v="Bridge Replacement"/>
    <m/>
    <x v="1"/>
    <x v="0"/>
    <n v="0.02"/>
    <d v="2023-02-10T00:00:00"/>
    <m/>
    <s v="N"/>
    <s v="None"/>
    <x v="2"/>
    <s v="460A3750001"/>
    <n v="105443.56"/>
    <n v="63334.98"/>
    <n v="0"/>
    <n v="0"/>
    <n v="168778.54"/>
    <n v="258706.81"/>
    <n v="63334.98"/>
    <n v="0"/>
    <n v="0"/>
    <n v="322041.78999999998"/>
    <m/>
    <s v="State Funded (46455-3414-04)"/>
  </r>
  <r>
    <n v="124441"/>
    <n v="3"/>
    <s v="Active"/>
    <d v="2016-07-26T00:00:00"/>
    <s v="Brandy Hopkins"/>
    <d v="2022-02-02T00:00:00"/>
    <s v="Lisa Dunn"/>
    <s v="Humphreys"/>
    <s v="Tumbling Creek Rd"/>
    <m/>
    <s v="0A239"/>
    <s v="L"/>
    <s v="A239-2.02; Tumbling Creek Rd bridge over Tumbling Creek (IA)"/>
    <s v="Construction of a 2-lane 140-foot three-span prestressed concrete girder bridge with shoulders."/>
    <s v="Bridge"/>
    <s v="Bridge Replacement"/>
    <m/>
    <x v="1"/>
    <x v="0"/>
    <n v="0"/>
    <d v="2022-12-09T00:00:00"/>
    <m/>
    <s v="N"/>
    <s v="None"/>
    <x v="2"/>
    <s v="430A2390001"/>
    <n v="198000"/>
    <n v="0"/>
    <n v="0"/>
    <n v="0"/>
    <n v="198000"/>
    <n v="198000"/>
    <n v="0"/>
    <n v="0"/>
    <n v="0"/>
    <n v="198000"/>
    <m/>
    <s v="State Funded (43HPB1-S3-004)"/>
  </r>
  <r>
    <n v="124442"/>
    <n v="3"/>
    <s v="Active"/>
    <d v="2016-07-26T00:00:00"/>
    <s v="Brandy Hopkins"/>
    <d v="2022-04-01T00:00:00"/>
    <s v="Jamica Cook"/>
    <s v="Humphreys"/>
    <s v="Tatum Lane"/>
    <m/>
    <s v="0A276"/>
    <s v="L"/>
    <s v="A276-0.09 Tatum Lane, Bridge over Blue Creek, LM 0.09 (IA)"/>
    <s v="The proposed structure will be a two span pre-stressed concrete structure, with a proposed alignment shift of twenty-one feet to the east.  Project will also include utility relocation.  Functional Class: R/Local."/>
    <s v="Bridge"/>
    <s v="Bridge Replacement"/>
    <m/>
    <x v="1"/>
    <x v="0"/>
    <n v="2.5000000000000001E-2"/>
    <d v="2022-10-07T00:00:00"/>
    <m/>
    <s v="N"/>
    <s v="None"/>
    <x v="2"/>
    <s v="430A2760001"/>
    <n v="73723.960000000006"/>
    <n v="0"/>
    <n v="0"/>
    <n v="0"/>
    <n v="73723.960000000006"/>
    <n v="261273.96"/>
    <n v="38670"/>
    <n v="0"/>
    <n v="0"/>
    <n v="299943.96000000002"/>
    <m/>
    <s v="State Funded (43455-3432-04)"/>
  </r>
  <r>
    <n v="124462"/>
    <n v="3"/>
    <s v="Active"/>
    <d v="2016-07-26T00:00:00"/>
    <s v="Brandy Hopkins"/>
    <d v="2021-08-19T00:00:00"/>
    <s v="Mary McFarlin"/>
    <s v="Lawrence"/>
    <s v="Pleasant Valley Road"/>
    <m/>
    <s v="0A197"/>
    <s v="L"/>
    <s v="Pleasant Valley Road, Bridge over Dry Weakley Creek, LM 1.07 (IA)"/>
    <m/>
    <s v="Bridge"/>
    <s v="Bridge Replacement"/>
    <m/>
    <x v="1"/>
    <x v="0"/>
    <n v="0.01"/>
    <d v="2023-08-18T00:00:00"/>
    <m/>
    <s v="N"/>
    <s v="None"/>
    <x v="2"/>
    <s v="500A1970001"/>
    <n v="10008.25"/>
    <n v="0"/>
    <n v="0"/>
    <n v="0"/>
    <n v="10008.25"/>
    <n v="90808.83"/>
    <n v="0"/>
    <n v="0"/>
    <n v="0"/>
    <n v="90808.83"/>
    <m/>
    <s v="State Funded (50455-3429-04)"/>
  </r>
  <r>
    <n v="124483"/>
    <n v="1"/>
    <s v="Closed"/>
    <d v="2016-07-26T00:00:00"/>
    <s v="Cynthia (old) Allen"/>
    <d v="2022-02-07T00:00:00"/>
    <s v="Jamica Cook"/>
    <s v="Monroe"/>
    <s v="Povo Road"/>
    <m/>
    <s v="02344"/>
    <s v="L"/>
    <s v="Povo Rd. Bridge over North Fork Notchy Creek (IA)"/>
    <m/>
    <s v="State Aid - BR Grant"/>
    <s v="Bridge Replacement"/>
    <m/>
    <x v="1"/>
    <x v="0"/>
    <n v="0.01"/>
    <m/>
    <m/>
    <s v="N"/>
    <s v="None"/>
    <x v="2"/>
    <s v="62023440001"/>
    <n v="0"/>
    <n v="0"/>
    <n v="417741.44"/>
    <n v="0"/>
    <n v="417741.44"/>
    <n v="0"/>
    <n v="0"/>
    <n v="417741.44"/>
    <n v="0"/>
    <n v="417741.44"/>
    <m/>
    <s v="State Funded (62SAB1-S3-006)"/>
  </r>
  <r>
    <n v="124492"/>
    <n v="4"/>
    <s v="Let"/>
    <d v="2016-07-26T00:00:00"/>
    <s v="Chasity Bell"/>
    <d v="2021-04-12T00:00:00"/>
    <s v="Lisa Dunn"/>
    <s v="Haywood"/>
    <s v="Gillispie Rd"/>
    <m/>
    <s v="0A076"/>
    <s v="L"/>
    <s v="Gillispie Rd. Bridge over Branch (IA)"/>
    <m/>
    <s v="State Aid - BR Grant"/>
    <s v="Bridge Replacement"/>
    <m/>
    <x v="1"/>
    <x v="0"/>
    <n v="0.01"/>
    <m/>
    <m/>
    <s v="N"/>
    <s v="None"/>
    <x v="2"/>
    <s v="380A0760001"/>
    <n v="0"/>
    <n v="0"/>
    <n v="5309.35"/>
    <n v="0"/>
    <n v="5309.35"/>
    <n v="0"/>
    <n v="0"/>
    <n v="410165.02"/>
    <n v="0"/>
    <n v="410165.02"/>
    <m/>
    <s v="State Funded (38SAB1-S3-014)"/>
  </r>
  <r>
    <n v="124493"/>
    <n v="3"/>
    <s v="Active"/>
    <d v="2016-07-26T00:00:00"/>
    <s v="Brandy Hopkins"/>
    <d v="2022-02-28T00:00:00"/>
    <s v="Jason Carney"/>
    <s v="Lincoln"/>
    <s v="Kidd Lane"/>
    <m/>
    <s v="0A405"/>
    <s v="L"/>
    <s v="Kidd Lane, Bridge over Elk River, LM 2.00 (IA)"/>
    <m/>
    <s v="Bridge"/>
    <s v="Bridge Replacement"/>
    <m/>
    <x v="1"/>
    <x v="0"/>
    <n v="6.5000000000000002E-2"/>
    <d v="2023-06-23T00:00:00"/>
    <m/>
    <s v="N"/>
    <s v="None"/>
    <x v="2"/>
    <s v="52056810001"/>
    <n v="0"/>
    <n v="199607.96"/>
    <n v="0"/>
    <n v="0"/>
    <n v="199607.96"/>
    <n v="881135"/>
    <n v="199607.96"/>
    <n v="0"/>
    <n v="0"/>
    <n v="1080742.96"/>
    <m/>
    <s v="State Funded (52455-3439-04)"/>
  </r>
  <r>
    <n v="124498"/>
    <n v="1"/>
    <s v="Active"/>
    <d v="2016-07-26T00:00:00"/>
    <s v="Cynthia (old) Allen"/>
    <d v="2022-02-16T00:00:00"/>
    <s v="Lisa Dunn"/>
    <s v="Morgan"/>
    <s v="Hebbertburg"/>
    <m/>
    <s v="0A153"/>
    <s v="L"/>
    <s v="Hebbertburg Rd. Bridge over Island Creek (IA)"/>
    <m/>
    <s v="Bridge"/>
    <s v="Bridge Replacement"/>
    <m/>
    <x v="1"/>
    <x v="0"/>
    <n v="0.01"/>
    <m/>
    <m/>
    <s v="N"/>
    <s v="None"/>
    <x v="2"/>
    <s v="650A1530005"/>
    <n v="20000"/>
    <n v="0"/>
    <n v="0"/>
    <n v="0"/>
    <n v="20000"/>
    <n v="20000"/>
    <n v="0"/>
    <n v="0"/>
    <n v="0"/>
    <n v="20000"/>
    <m/>
    <m/>
  </r>
  <r>
    <n v="124501"/>
    <n v="1"/>
    <s v="Active"/>
    <d v="2016-07-26T00:00:00"/>
    <s v="Cynthia (old) Allen"/>
    <d v="2022-04-04T00:00:00"/>
    <s v="Jamica Cook"/>
    <s v="Morgan"/>
    <s v="Macedonia Road"/>
    <m/>
    <s v="0A253"/>
    <s v="L"/>
    <s v="A253-7.80 Macedonia Road, Bridge over Emory River (IA)"/>
    <m/>
    <s v="Bridge"/>
    <s v="Bridge Replacement"/>
    <m/>
    <x v="1"/>
    <x v="0"/>
    <n v="0.01"/>
    <d v="2022-08-19T00:00:00"/>
    <m/>
    <s v="N"/>
    <s v="None"/>
    <x v="2"/>
    <s v="650A2530009"/>
    <n v="45045.17"/>
    <n v="0"/>
    <n v="0"/>
    <n v="0"/>
    <n v="45045.17"/>
    <n v="221119.34"/>
    <n v="15000"/>
    <n v="0"/>
    <n v="0"/>
    <n v="236119.34"/>
    <m/>
    <s v="BRZ-6500(43) (65LCOU-F3-002)"/>
  </r>
  <r>
    <n v="124507"/>
    <n v="1"/>
    <s v="Let"/>
    <d v="2016-07-26T00:00:00"/>
    <s v="Cynthia (old) Allen"/>
    <d v="2022-03-01T21:00:27"/>
    <s v=" "/>
    <s v="Morgan"/>
    <s v="WMA"/>
    <m/>
    <s v="0A409"/>
    <s v="L"/>
    <s v="WMA Road, Bridge over Island Creek, LM 10.271 (IA)"/>
    <s v="Functional Class: R/Local."/>
    <s v="Bridge"/>
    <s v="Bridge Replacement"/>
    <m/>
    <x v="1"/>
    <x v="0"/>
    <n v="2.1000000000000001E-2"/>
    <d v="2022-02-11T00:00:00"/>
    <m/>
    <s v="N"/>
    <s v="None"/>
    <x v="2"/>
    <s v="650A4090005"/>
    <n v="21610.78"/>
    <n v="0"/>
    <n v="1181038.43"/>
    <n v="0"/>
    <n v="1202649.21"/>
    <n v="205457.81"/>
    <n v="10343"/>
    <n v="1181038.43"/>
    <n v="0"/>
    <n v="1396839.24"/>
    <s v="CNW052"/>
    <s v="State Funded (65455-3624-04)"/>
  </r>
  <r>
    <n v="124519"/>
    <n v="1"/>
    <s v="Active"/>
    <d v="2016-07-26T00:00:00"/>
    <s v="Cynthia (old) Allen"/>
    <d v="2021-10-18T00:00:00"/>
    <s v="Lee Cothron"/>
    <s v="Roane"/>
    <s v="Caney Creek Road"/>
    <m/>
    <s v="01425"/>
    <s v="L"/>
    <s v="Caney Creek Road, Bridge over Caney Creek, LM 3.94 (IA)"/>
    <m/>
    <s v="Bridge"/>
    <s v="Bridge Replacement"/>
    <m/>
    <x v="1"/>
    <x v="0"/>
    <n v="7.0000000000000007E-2"/>
    <d v="2023-06-23T00:00:00"/>
    <m/>
    <s v="N"/>
    <s v="None, Other"/>
    <x v="2"/>
    <s v="73014250001"/>
    <n v="15888.03"/>
    <n v="0"/>
    <n v="0"/>
    <n v="0"/>
    <n v="15888.03"/>
    <n v="267047.59999999998"/>
    <n v="316527.08"/>
    <n v="0"/>
    <n v="0"/>
    <n v="583574.68000000005"/>
    <m/>
    <s v="State Funded (73455-3411-04)"/>
  </r>
  <r>
    <n v="124531"/>
    <n v="1"/>
    <s v="Closed"/>
    <d v="2016-07-26T00:00:00"/>
    <s v="Cynthia (old) Allen"/>
    <d v="2022-02-04T00:00:00"/>
    <s v="Jamica Cook"/>
    <s v="Scott"/>
    <m/>
    <m/>
    <s v="0A008"/>
    <s v="L"/>
    <s v="Grave Hill Ridge Rd. Bridge over Puncheoncamp Creek (IA)"/>
    <m/>
    <s v="State Aid - BR Grant"/>
    <s v="Bridge Replacement"/>
    <m/>
    <x v="1"/>
    <x v="0"/>
    <n v="0.01"/>
    <m/>
    <m/>
    <s v="N"/>
    <s v="None"/>
    <x v="2"/>
    <s v="760A0080001"/>
    <n v="0"/>
    <n v="0"/>
    <n v="4226.3999999999996"/>
    <n v="0"/>
    <n v="4226.3999999999996"/>
    <n v="0"/>
    <n v="0"/>
    <n v="329282.02"/>
    <n v="0"/>
    <n v="329282.02"/>
    <m/>
    <s v="State Funded (76SAB1-S3-009)"/>
  </r>
  <r>
    <n v="124540"/>
    <n v="3"/>
    <s v="Active"/>
    <d v="2016-07-26T00:00:00"/>
    <s v="Brandy Hopkins"/>
    <d v="2021-12-21T00:00:00"/>
    <s v="Lee Cothron"/>
    <s v="Maury"/>
    <s v="Lawrenceburg Hwy"/>
    <m/>
    <s v="02733"/>
    <s v="L"/>
    <s v="Lawrenceburg Hwy, Bridge over Tennessee Southern Railroad, LM 3.18 (IA)"/>
    <s v="Proposed structure will be a three span concrete I-beam structure with a vertical clearance of at least twenty-three fee and an approximate length of 145 feet."/>
    <s v="Bridge"/>
    <s v="Bridge Replacement"/>
    <m/>
    <x v="1"/>
    <x v="0"/>
    <n v="2.5000000000000001E-2"/>
    <d v="2022-12-09T00:00:00"/>
    <m/>
    <s v="N"/>
    <s v="None"/>
    <x v="2"/>
    <s v="60SR0060005"/>
    <n v="44707.7"/>
    <n v="0"/>
    <n v="0"/>
    <n v="0"/>
    <n v="44707.7"/>
    <n v="289585.65999999997"/>
    <n v="725070.38"/>
    <n v="0"/>
    <n v="0"/>
    <n v="1014656.04"/>
    <m/>
    <s v="State Funded (60455-3447-04)"/>
  </r>
  <r>
    <n v="124542"/>
    <n v="3"/>
    <s v="Active"/>
    <d v="2016-07-26T00:00:00"/>
    <s v="Brandy Hopkins"/>
    <d v="2022-05-26T00:00:00"/>
    <s v="Ethan Messimore"/>
    <s v="Maury"/>
    <m/>
    <m/>
    <s v="03194"/>
    <s v="L"/>
    <s v="North James M Campbell Blvd bridge over Tennessee Southern RR (IA)"/>
    <m/>
    <s v="Bridge"/>
    <s v="Bridge Replacement"/>
    <m/>
    <x v="1"/>
    <x v="0"/>
    <n v="0.01"/>
    <m/>
    <m/>
    <s v="N"/>
    <s v="Other"/>
    <x v="2"/>
    <s v="60K31940001"/>
    <n v="32515"/>
    <n v="0"/>
    <n v="0"/>
    <n v="0"/>
    <n v="32515"/>
    <n v="32515"/>
    <n v="0"/>
    <n v="0"/>
    <n v="0"/>
    <n v="32515"/>
    <m/>
    <m/>
  </r>
  <r>
    <n v="124547"/>
    <n v="3"/>
    <s v="Closed"/>
    <d v="2016-07-26T00:00:00"/>
    <s v="Brandy Hopkins"/>
    <d v="2021-11-16T00:00:00"/>
    <s v="Jamica Cook"/>
    <s v="Maury"/>
    <s v="Marvin Ervin Road"/>
    <m/>
    <s v="0A051"/>
    <s v="L"/>
    <s v="Martin Ervin Rd bridge over Leipers Creek (IA)"/>
    <m/>
    <s v="State Aid - BR Grant"/>
    <s v="Bridge Replacement"/>
    <m/>
    <x v="1"/>
    <x v="0"/>
    <n v="0.03"/>
    <m/>
    <m/>
    <s v="N"/>
    <s v="None"/>
    <x v="2"/>
    <s v="600A0510001"/>
    <n v="0"/>
    <n v="0"/>
    <n v="9358.5499999999993"/>
    <n v="0"/>
    <n v="9358.5499999999993"/>
    <n v="0"/>
    <n v="0"/>
    <n v="607204.30000000005"/>
    <n v="0"/>
    <n v="607204.30000000005"/>
    <m/>
    <s v="State Funded (60SAB1-S3-015)"/>
  </r>
  <r>
    <n v="124552"/>
    <n v="3"/>
    <s v="Let"/>
    <d v="2016-07-26T00:00:00"/>
    <s v="Brandy Hopkins"/>
    <d v="2022-05-13T00:00:00"/>
    <s v="Lisa Dunn"/>
    <s v="Maury"/>
    <s v="Cranford Hollow Road"/>
    <m/>
    <s v="0A161"/>
    <s v="L"/>
    <s v="Cranford Hollow Rd bridge over Branch (IA)"/>
    <m/>
    <s v="State Aid - BR Grant"/>
    <s v="Bridge Replacement"/>
    <m/>
    <x v="1"/>
    <x v="0"/>
    <n v="0.01"/>
    <m/>
    <m/>
    <s v="N"/>
    <s v="None"/>
    <x v="2"/>
    <s v="60019030003"/>
    <n v="0"/>
    <n v="0"/>
    <n v="444543"/>
    <n v="0"/>
    <n v="444543"/>
    <n v="0"/>
    <n v="0"/>
    <n v="444543"/>
    <n v="0"/>
    <n v="444543"/>
    <m/>
    <s v="State Funded (60SAB1-S3-013)"/>
  </r>
  <r>
    <n v="124559"/>
    <n v="1"/>
    <s v="Let"/>
    <d v="2016-07-26T00:00:00"/>
    <s v="Cynthia (old) Allen"/>
    <d v="2021-08-02T00:00:00"/>
    <s v="Brian Terrell"/>
    <s v="Scott"/>
    <s v="Stanley Creek Road"/>
    <m/>
    <s v="0A450"/>
    <s v="L"/>
    <s v="Stanley Creek Rd. Bridge over Stanley Creek (IA)"/>
    <m/>
    <s v="State Aid - BR Grant"/>
    <s v="Bridge Replacement"/>
    <m/>
    <x v="1"/>
    <x v="0"/>
    <n v="0.01"/>
    <m/>
    <m/>
    <s v="N"/>
    <s v="None"/>
    <x v="2"/>
    <s v="760A1020001"/>
    <n v="0"/>
    <n v="0"/>
    <n v="425793.6"/>
    <n v="0"/>
    <n v="425793.6"/>
    <n v="0"/>
    <n v="0"/>
    <n v="425793.6"/>
    <n v="0"/>
    <n v="425793.6"/>
    <m/>
    <s v="State Funded (76SAB1-S3-008)"/>
  </r>
  <r>
    <n v="124565"/>
    <n v="3"/>
    <s v="Active"/>
    <d v="2016-07-26T00:00:00"/>
    <s v="Brandy Hopkins"/>
    <d v="2021-09-02T00:00:00"/>
    <s v="Ronnie Porter"/>
    <s v="Maury"/>
    <s v="Old Hwy 43"/>
    <m/>
    <s v="0A358"/>
    <s v="L"/>
    <s v="Old Hwy 43, Bridge over Big Bigby Branch, LM 0.42 (Bridge Removal) (IA)"/>
    <s v="Bridge Removal"/>
    <s v="Bridge"/>
    <s v="Bridge Replacement"/>
    <m/>
    <x v="1"/>
    <x v="0"/>
    <n v="0.03"/>
    <d v="2022-08-19T00:00:00"/>
    <m/>
    <s v="N"/>
    <s v="None"/>
    <x v="2"/>
    <s v="600A3580001"/>
    <n v="10982.64"/>
    <n v="0"/>
    <n v="0"/>
    <n v="0"/>
    <n v="10982.64"/>
    <n v="112781.72"/>
    <n v="20000"/>
    <n v="0"/>
    <n v="0"/>
    <n v="132781.72"/>
    <m/>
    <s v="State Funded (60455-3445-04)"/>
  </r>
  <r>
    <n v="124572"/>
    <n v="3"/>
    <s v="Let"/>
    <d v="2016-07-26T00:00:00"/>
    <s v="Brandy Hopkins"/>
    <d v="2022-05-04T00:00:00"/>
    <s v="Lee Cothron"/>
    <s v="Maury"/>
    <s v="Ashwood Road"/>
    <m/>
    <s v="0A408"/>
    <s v="L"/>
    <s v="Ashwood Road, Bridge over Big Bigby Creek, LM 1.31 (IA)"/>
    <m/>
    <s v="Bridge"/>
    <s v="Bridge Replacement"/>
    <m/>
    <x v="1"/>
    <x v="0"/>
    <n v="3.5000000000000003E-2"/>
    <d v="2022-02-11T00:00:00"/>
    <m/>
    <s v="N"/>
    <s v="None"/>
    <x v="2"/>
    <s v="600A4080001"/>
    <n v="75231.17"/>
    <n v="0"/>
    <n v="2165178.2200000002"/>
    <n v="0"/>
    <n v="2240409.39"/>
    <n v="407240.88"/>
    <n v="74415"/>
    <n v="2165178.2200000002"/>
    <n v="0"/>
    <n v="2646834.1"/>
    <s v="CNW012"/>
    <s v="State Funded (60455-3446-04)"/>
  </r>
  <r>
    <n v="124595"/>
    <n v="4"/>
    <s v="Let"/>
    <d v="2016-07-26T00:00:00"/>
    <s v="Chasity Bell"/>
    <d v="2021-08-02T00:00:00"/>
    <s v="Brian Terrell"/>
    <s v="Lauderdale"/>
    <s v="Sutton Rd"/>
    <m/>
    <s v="0A094"/>
    <s v="L"/>
    <s v="Sutton Rd. Bridge over Branch (IA)"/>
    <m/>
    <s v="Bridge"/>
    <s v="Bridge Replacement"/>
    <m/>
    <x v="1"/>
    <x v="0"/>
    <n v="0.01"/>
    <m/>
    <m/>
    <s v="N"/>
    <s v="None"/>
    <x v="2"/>
    <s v="490A0940001"/>
    <n v="0"/>
    <n v="0"/>
    <n v="421272.29"/>
    <n v="0"/>
    <n v="421272.29"/>
    <n v="0"/>
    <n v="0"/>
    <n v="421272.29"/>
    <n v="0"/>
    <n v="421272.29"/>
    <m/>
    <s v="State Funded (49SAB1-S3-020)"/>
  </r>
  <r>
    <n v="124596"/>
    <n v="3"/>
    <s v="Let"/>
    <d v="2016-07-26T00:00:00"/>
    <s v="Brandy Hopkins"/>
    <d v="2022-05-13T00:00:00"/>
    <s v="Lisa Dunn"/>
    <s v="Maury"/>
    <m/>
    <m/>
    <s v="0B310"/>
    <s v="L"/>
    <s v="Old Sowell Mill Pk bridge over Cedar Creek (IA)"/>
    <m/>
    <s v="State Aid - BR Grant"/>
    <s v="Bridge Replacement"/>
    <m/>
    <x v="1"/>
    <x v="0"/>
    <n v="0.02"/>
    <m/>
    <m/>
    <s v="N"/>
    <s v="None"/>
    <x v="2"/>
    <s v="60009700011"/>
    <n v="0"/>
    <n v="0"/>
    <n v="663497.25"/>
    <n v="0"/>
    <n v="663497.25"/>
    <n v="0"/>
    <n v="0"/>
    <n v="663497.25"/>
    <n v="0"/>
    <n v="663497.25"/>
    <m/>
    <s v="State Funded (60SAB1-S3-008)"/>
  </r>
  <r>
    <n v="124611"/>
    <n v="4"/>
    <s v="Let"/>
    <d v="2016-07-26T00:00:00"/>
    <s v="Chasity Bell"/>
    <d v="2021-08-02T00:00:00"/>
    <s v="Brian Terrell"/>
    <s v="Lauderdale"/>
    <s v="Coon Dance Rd"/>
    <m/>
    <s v="0A257"/>
    <s v="L"/>
    <s v="Coon Dance Rd. Bridge over Branch (IA)"/>
    <m/>
    <s v="Bridge"/>
    <s v="Bridge Replacement"/>
    <m/>
    <x v="1"/>
    <x v="0"/>
    <n v="0.01"/>
    <m/>
    <m/>
    <s v="N"/>
    <s v="None"/>
    <x v="2"/>
    <s v="490A2570003"/>
    <n v="0"/>
    <n v="0"/>
    <n v="245940.45"/>
    <n v="0"/>
    <n v="245940.45"/>
    <n v="0"/>
    <n v="0"/>
    <n v="245940.45"/>
    <n v="0"/>
    <n v="245940.45"/>
    <m/>
    <s v="State Funded (49SAB1-S3-021)"/>
  </r>
  <r>
    <n v="124623"/>
    <n v="4"/>
    <s v="Let"/>
    <d v="2016-07-27T00:00:00"/>
    <s v="Chasity Bell"/>
    <d v="2021-08-02T00:00:00"/>
    <s v="Brian Terrell"/>
    <s v="Lauderdale"/>
    <s v="Coon Dance Rd"/>
    <m/>
    <s v="0A257"/>
    <s v="L"/>
    <s v="Coon Dance Rd. Bridge over Branch (IA)"/>
    <m/>
    <s v="Bridge"/>
    <s v="Bridge Replacement"/>
    <m/>
    <x v="1"/>
    <x v="0"/>
    <n v="0.01"/>
    <m/>
    <m/>
    <s v="N"/>
    <s v="None"/>
    <x v="2"/>
    <s v="490A2570005"/>
    <n v="0"/>
    <n v="0"/>
    <n v="332858.93"/>
    <n v="0"/>
    <n v="332858.93"/>
    <n v="0"/>
    <n v="0"/>
    <n v="332858.93"/>
    <n v="0"/>
    <n v="332858.93"/>
    <m/>
    <s v="State Funded (49SAB1-S3-022)"/>
  </r>
  <r>
    <n v="124638"/>
    <n v="1"/>
    <s v="Let"/>
    <d v="2016-07-27T00:00:00"/>
    <s v="Cynthia (old) Allen"/>
    <d v="2021-09-16T00:00:00"/>
    <s v="Brian Terrell"/>
    <s v="Union"/>
    <s v="Beard Valley"/>
    <m/>
    <s v="0A156"/>
    <s v="L"/>
    <s v="Beard Valley Rd. Bridge over Raccoon Creek (IA)"/>
    <m/>
    <s v="State Aid - BR Grant"/>
    <s v="Bridge Replacement"/>
    <m/>
    <x v="1"/>
    <x v="0"/>
    <n v="0.01"/>
    <m/>
    <m/>
    <s v="N"/>
    <s v="None"/>
    <x v="2"/>
    <s v="870A1560003"/>
    <n v="0"/>
    <n v="0"/>
    <n v="431586.32"/>
    <n v="0"/>
    <n v="431586.32"/>
    <n v="0"/>
    <n v="0"/>
    <n v="431586.32"/>
    <n v="0"/>
    <n v="431586.32"/>
    <m/>
    <s v="State Funded (87SAB1-S3-008)"/>
  </r>
  <r>
    <n v="124652"/>
    <n v="1"/>
    <s v="Closed"/>
    <d v="2016-07-27T00:00:00"/>
    <s v="Cynthia (old) Allen"/>
    <d v="2022-01-19T00:00:00"/>
    <s v="Jamica Cook"/>
    <s v="Washington"/>
    <s v="Little Cassi Creek"/>
    <m/>
    <s v="0B099"/>
    <s v="L"/>
    <s v="Little Cassi Creek Rd. Bridge over Cassi Creek (IA)"/>
    <m/>
    <s v="State Aid - BR Grant"/>
    <s v="Bridge Replacement"/>
    <m/>
    <x v="1"/>
    <x v="0"/>
    <n v="0.01"/>
    <m/>
    <m/>
    <s v="N"/>
    <s v="None"/>
    <x v="2"/>
    <s v="900B0990001"/>
    <n v="0"/>
    <n v="0"/>
    <n v="17436.36"/>
    <n v="0"/>
    <n v="17436.36"/>
    <n v="0"/>
    <n v="0"/>
    <n v="898015.96"/>
    <n v="0"/>
    <n v="898015.96"/>
    <m/>
    <s v="State Funded (90SAB1-S3-002)"/>
  </r>
  <r>
    <n v="124664"/>
    <n v="4"/>
    <s v="Active"/>
    <d v="2016-07-27T00:00:00"/>
    <s v="Chasity Bell"/>
    <d v="2020-09-23T00:00:00"/>
    <s v="Jamica Cook"/>
    <s v="Madison"/>
    <s v="John Brown Rd"/>
    <m/>
    <s v="0A310"/>
    <s v="L"/>
    <s v="John Brown Rd. Bridge over Branch (IA)"/>
    <m/>
    <s v="State Aid - BR Grant"/>
    <s v="Bridge Replacement"/>
    <m/>
    <x v="1"/>
    <x v="0"/>
    <n v="1.4999999999999999E-2"/>
    <m/>
    <m/>
    <s v="N"/>
    <s v="None"/>
    <x v="2"/>
    <s v="570A3100001"/>
    <n v="0"/>
    <n v="0"/>
    <n v="494687.01"/>
    <n v="0"/>
    <n v="494687.01"/>
    <n v="0"/>
    <n v="0"/>
    <n v="494687.01"/>
    <n v="0"/>
    <n v="494687.01"/>
    <m/>
    <s v="State Funded (57SAB1-S3-008)"/>
  </r>
  <r>
    <n v="124675"/>
    <n v="3"/>
    <s v="Active"/>
    <d v="2016-07-27T00:00:00"/>
    <s v="Sandra Lowry"/>
    <d v="2021-10-01T00:00:00"/>
    <s v="Ronnie Porter"/>
    <s v="Robertson"/>
    <s v="Experiment Station Road"/>
    <m/>
    <s v="05353"/>
    <s v="L"/>
    <s v="Experiment Station Road (05353), Bridge over Wartrace Creek, LM 0.61 in Springfield (IA)"/>
    <m/>
    <s v="Bridge"/>
    <s v="Bridge Replacement"/>
    <m/>
    <x v="1"/>
    <x v="0"/>
    <n v="0.01"/>
    <d v="2023-05-12T00:00:00"/>
    <m/>
    <s v="N"/>
    <s v="Other"/>
    <x v="2"/>
    <s v="740A3240001"/>
    <n v="18560.810000000001"/>
    <n v="0"/>
    <n v="0"/>
    <n v="0"/>
    <n v="18560.810000000001"/>
    <n v="179728.85"/>
    <n v="130934"/>
    <n v="0"/>
    <n v="0"/>
    <n v="310662.84999999998"/>
    <m/>
    <s v="State Funded (74455-3526-04)"/>
  </r>
  <r>
    <n v="124735"/>
    <n v="3"/>
    <s v="Let"/>
    <d v="2016-07-27T00:00:00"/>
    <s v="Sandra Lowry"/>
    <d v="2021-08-24T00:00:00"/>
    <s v="Brian Terrell"/>
    <s v="Wayne"/>
    <s v="Cromwell Ridge"/>
    <m/>
    <s v="0A387"/>
    <s v="L"/>
    <s v="Cromwell Ridge Rd. Bridge over Bear Creek (IA)"/>
    <m/>
    <s v="State Aid - BR Grant"/>
    <s v="Bridge Replacement"/>
    <m/>
    <x v="1"/>
    <x v="0"/>
    <n v="0.01"/>
    <m/>
    <m/>
    <s v="N"/>
    <s v="None"/>
    <x v="2"/>
    <s v="910A3870001"/>
    <n v="0"/>
    <n v="0"/>
    <n v="363377.81"/>
    <n v="0"/>
    <n v="363377.81"/>
    <n v="0"/>
    <n v="0"/>
    <n v="363377.81"/>
    <n v="0"/>
    <n v="363377.81"/>
    <m/>
    <s v="State Funded (91SAB1-S3-009)"/>
  </r>
  <r>
    <n v="124774"/>
    <n v="4"/>
    <s v="Closed"/>
    <d v="2016-07-27T00:00:00"/>
    <s v="Chasity Bell"/>
    <d v="2021-06-15T00:00:00"/>
    <s v="Jamica Cook"/>
    <s v="Weakley"/>
    <s v="Evergreen Street"/>
    <m/>
    <s v="00859"/>
    <s v="L"/>
    <s v="Evergreen St. Bridge over Overflow @ LM 10.48 (IA)"/>
    <m/>
    <s v="State Aid - BR Grant"/>
    <s v="Bridge Replacement"/>
    <m/>
    <x v="1"/>
    <x v="0"/>
    <n v="1.4999999999999999E-2"/>
    <m/>
    <m/>
    <s v="N"/>
    <s v="None"/>
    <x v="2"/>
    <s v="92008590013"/>
    <n v="0"/>
    <n v="0"/>
    <n v="6786.6"/>
    <n v="0"/>
    <n v="6786.6"/>
    <n v="0"/>
    <n v="0"/>
    <n v="767597.42"/>
    <n v="0"/>
    <n v="767597.42"/>
    <m/>
    <s v="State Funded (92SAB1-S3-004)"/>
  </r>
  <r>
    <n v="124777"/>
    <n v="4"/>
    <s v="Active"/>
    <d v="2016-07-27T00:00:00"/>
    <s v="Chasity Bell"/>
    <d v="2021-08-03T00:00:00"/>
    <s v="Brian Terrell"/>
    <s v="Weakley"/>
    <s v="Webb Road"/>
    <m/>
    <s v="01616"/>
    <s v="L"/>
    <s v="Oliver Rd. Bridge over Cane Creek (IA)"/>
    <m/>
    <s v="Bridge"/>
    <s v="Bridge Replacement"/>
    <m/>
    <x v="1"/>
    <x v="0"/>
    <n v="1.4999999999999999E-2"/>
    <m/>
    <m/>
    <s v="N"/>
    <s v="None"/>
    <x v="2"/>
    <s v="92016160003"/>
    <n v="0"/>
    <n v="0"/>
    <n v="548754.13"/>
    <n v="0"/>
    <n v="548754.13"/>
    <n v="0"/>
    <n v="0"/>
    <n v="548754.13"/>
    <n v="0"/>
    <n v="548754.13"/>
    <m/>
    <s v="State Funded (92SAB1-S3-007)"/>
  </r>
  <r>
    <n v="126917"/>
    <n v="4"/>
    <s v="Active"/>
    <d v="2018-01-03T00:00:00"/>
    <s v="Chasity Bell"/>
    <d v="2021-06-30T00:00:00"/>
    <s v="Bobby Johnson"/>
    <s v="Lauderdale"/>
    <s v="Chisholm Lake Road"/>
    <m/>
    <s v="A081"/>
    <s v="L"/>
    <s v="Chisholm Lake Road, Bridge over Branch Creek, LM 0.45"/>
    <s v="Bridge replacement over Branch Creek"/>
    <s v="Bridge"/>
    <s v="Bridge Replacement"/>
    <m/>
    <x v="1"/>
    <x v="0"/>
    <n v="0.01"/>
    <m/>
    <m/>
    <s v="N"/>
    <s v="None"/>
    <x v="2"/>
    <s v="490A0810005"/>
    <n v="0"/>
    <n v="0"/>
    <n v="645215"/>
    <n v="0"/>
    <n v="645215"/>
    <n v="93000"/>
    <n v="158183"/>
    <n v="645215"/>
    <n v="0"/>
    <n v="896398"/>
    <m/>
    <s v="BRZ-4900(66) (49LPLM-F3-043)"/>
  </r>
  <r>
    <n v="127148"/>
    <n v="4"/>
    <s v="Active"/>
    <d v="2018-03-19T00:00:00"/>
    <s v="Chasity Bell"/>
    <d v="2021-11-17T00:00:00"/>
    <s v="Bonita Dunlap"/>
    <s v="Henry"/>
    <s v="Rison Street"/>
    <m/>
    <s v="A833"/>
    <s v="L"/>
    <s v="Rison Street, Bridge over Jones Bend Creek, LM 0.52"/>
    <s v="Rison Street, Bridge over Jones Bend Creek, Bridge Replacement"/>
    <s v="Bridge"/>
    <s v="Bridge Replacement"/>
    <m/>
    <x v="1"/>
    <x v="0"/>
    <n v="0.01"/>
    <m/>
    <m/>
    <s v="N"/>
    <s v="None"/>
    <x v="2"/>
    <s v="40M30670001"/>
    <n v="37400"/>
    <n v="0"/>
    <n v="0"/>
    <n v="0"/>
    <n v="37400"/>
    <n v="101700"/>
    <n v="0"/>
    <n v="0"/>
    <n v="0"/>
    <n v="101700"/>
    <m/>
    <s v="BRZ-9412(13) (40LPLM-F3-027)"/>
  </r>
  <r>
    <n v="127946"/>
    <n v="3"/>
    <s v="Closed"/>
    <d v="2018-07-30T00:00:00"/>
    <s v="Amanda Brugler"/>
    <d v="2021-11-16T00:00:00"/>
    <s v="Jamica Cook"/>
    <s v="Maury"/>
    <s v="Polk Lane"/>
    <m/>
    <s v="00993"/>
    <s v="L"/>
    <s v="0993-5.53, Polk Lane over Isbel Branch"/>
    <m/>
    <s v="State Aid - BR Grant"/>
    <s v="Bridge Replacement"/>
    <m/>
    <x v="1"/>
    <x v="0"/>
    <n v="0"/>
    <m/>
    <m/>
    <s v="N"/>
    <s v="Other"/>
    <x v="2"/>
    <s v="60S62530001"/>
    <n v="0"/>
    <n v="0"/>
    <n v="2165.63"/>
    <n v="0"/>
    <n v="2165.63"/>
    <n v="0"/>
    <n v="0"/>
    <n v="373737.21"/>
    <n v="0"/>
    <n v="373737.21"/>
    <m/>
    <s v="State Funded (60SAB1-S3-006)"/>
  </r>
  <r>
    <n v="128006"/>
    <n v="3"/>
    <s v="Let"/>
    <d v="2018-08-22T00:00:00"/>
    <s v="Amanda Brugler"/>
    <d v="2021-03-04T00:00:00"/>
    <s v="Lisa Dunn"/>
    <s v="Williamson"/>
    <s v="Arno-College Grove Road"/>
    <m/>
    <s v="0980"/>
    <s v="L"/>
    <s v="0980-6.34, Arno-College Grove Rd, Bridge over McClorys Branch"/>
    <m/>
    <s v="State Aid - BR Grant"/>
    <s v="Bridge Replacement"/>
    <m/>
    <x v="1"/>
    <x v="0"/>
    <n v="0"/>
    <m/>
    <m/>
    <s v="N"/>
    <s v="None"/>
    <x v="2"/>
    <s v="94F00290001"/>
    <n v="0"/>
    <n v="0"/>
    <n v="20708.09"/>
    <n v="0"/>
    <n v="20708.09"/>
    <n v="0"/>
    <n v="0"/>
    <n v="194869.63"/>
    <n v="0"/>
    <n v="194869.63"/>
    <m/>
    <s v="State Funded (94SAB1-S3-004)"/>
  </r>
  <r>
    <n v="128825"/>
    <n v="1"/>
    <s v="Closed"/>
    <d v="2019-04-17T00:00:00"/>
    <s v="Amanda Brugler"/>
    <d v="2021-06-10T00:00:00"/>
    <s v="Jamica Cook"/>
    <s v="Morgan"/>
    <s v="Herbert Shannon Rd"/>
    <m/>
    <s v="A233"/>
    <s v="L"/>
    <s v="A233-0.26, Herbert Shannon Rd, Bridge over Mill Creek"/>
    <m/>
    <s v="State Aid - BR Grant"/>
    <s v="Bridge Replacement"/>
    <m/>
    <x v="1"/>
    <x v="0"/>
    <n v="0.01"/>
    <m/>
    <m/>
    <s v="N"/>
    <s v="None"/>
    <x v="2"/>
    <s v="650A2330001"/>
    <n v="0"/>
    <n v="0"/>
    <n v="6765.28"/>
    <n v="0"/>
    <n v="6765.28"/>
    <n v="0"/>
    <n v="0"/>
    <n v="365183.32"/>
    <n v="0"/>
    <n v="365183.32"/>
    <m/>
    <s v="State Funded (65SAB1-S3-004)"/>
  </r>
  <r>
    <n v="128989"/>
    <n v="3"/>
    <s v="Active"/>
    <d v="2019-05-30T00:00:00"/>
    <s v="Amanda Brugler"/>
    <d v="2020-09-23T00:00:00"/>
    <s v="Jamica Cook"/>
    <s v="Montgomery"/>
    <s v="St. Paul Rd"/>
    <m/>
    <s v="0A606"/>
    <s v="L"/>
    <s v="A606-4.53, St. Paul Rd over branch"/>
    <m/>
    <s v="State Aid - BR Grant"/>
    <s v="Bridge Replacement"/>
    <m/>
    <x v="1"/>
    <x v="0"/>
    <n v="0.01"/>
    <m/>
    <m/>
    <s v="N"/>
    <s v="None"/>
    <x v="2"/>
    <s v="630A6060003"/>
    <n v="0"/>
    <n v="0"/>
    <n v="598062.34"/>
    <n v="0"/>
    <n v="598062.34"/>
    <n v="0"/>
    <n v="0"/>
    <n v="598062.34"/>
    <n v="0"/>
    <n v="598062.34"/>
    <m/>
    <s v="State Funded (63SAB1-S3-007)"/>
  </r>
  <r>
    <n v="129046"/>
    <n v="3"/>
    <s v="Closed"/>
    <d v="2019-06-11T00:00:00"/>
    <s v="Amanda Brugler"/>
    <d v="2021-11-17T00:00:00"/>
    <s v="Jamica Cook"/>
    <s v="Maury"/>
    <s v="Smith Hollow Road"/>
    <m/>
    <s v="A471"/>
    <s v="L"/>
    <s v="A471-2.24, Smith Hollow Road over branch"/>
    <m/>
    <s v="State Aid - BR Grant"/>
    <s v="Bridge Replacement"/>
    <m/>
    <x v="1"/>
    <x v="0"/>
    <n v="0.01"/>
    <m/>
    <m/>
    <s v="N"/>
    <s v="None"/>
    <x v="2"/>
    <s v="600A4710001"/>
    <n v="0"/>
    <n v="0"/>
    <n v="19398.79"/>
    <n v="0"/>
    <n v="19398.79"/>
    <n v="0"/>
    <n v="0"/>
    <n v="327641.89"/>
    <n v="0"/>
    <n v="327641.89"/>
    <m/>
    <s v="State Funded (60SAB1-S3-014)"/>
  </r>
  <r>
    <n v="129441.04"/>
    <n v="2"/>
    <s v="Active"/>
    <d v="2019-07-29T00:00:00"/>
    <s v="Lee Cothron"/>
    <d v="2022-03-17T00:00:00"/>
    <s v="Kyle Ruddy"/>
    <s v="Hamilton"/>
    <s v="Lake Resort Road"/>
    <m/>
    <m/>
    <m/>
    <s v="Lake Resort Drive in Chattanooga (Local ER - February 2019 Flood Event)"/>
    <s v="Replace the roadway with a land bridge at the area of the unstable slope"/>
    <s v="Local Programs"/>
    <s v="Mitigation - Slide"/>
    <m/>
    <x v="1"/>
    <x v="0"/>
    <n v="0.2"/>
    <m/>
    <m/>
    <s v="N"/>
    <s v="Other"/>
    <x v="2"/>
    <m/>
    <n v="290159"/>
    <n v="459841"/>
    <n v="0"/>
    <n v="0"/>
    <n v="750000"/>
    <n v="290159"/>
    <n v="459841"/>
    <n v="0"/>
    <n v="0"/>
    <n v="750000"/>
    <m/>
    <s v="ER-STP-4135(10) (33LPLM-F3-250)"/>
  </r>
  <r>
    <n v="129675"/>
    <n v="3"/>
    <s v="Active"/>
    <d v="2019-08-23T00:00:00"/>
    <s v="John Phillips"/>
    <d v="2021-10-22T00:00:00"/>
    <s v="Jamica Cook"/>
    <s v="Marshall"/>
    <s v="Moss Road"/>
    <m/>
    <s v="0A035"/>
    <s v="L"/>
    <s v="BG A035-1.18, Moss Road over Branch"/>
    <m/>
    <s v="State Aid - BR Grant"/>
    <s v="Bridge Replacement"/>
    <m/>
    <x v="1"/>
    <x v="0"/>
    <n v="0.01"/>
    <m/>
    <m/>
    <s v="N"/>
    <s v="None"/>
    <x v="2"/>
    <m/>
    <n v="0"/>
    <n v="0"/>
    <n v="315179.96000000002"/>
    <n v="0"/>
    <n v="315179.96000000002"/>
    <n v="0"/>
    <n v="0"/>
    <n v="315179.96000000002"/>
    <n v="0"/>
    <n v="315179.96000000002"/>
    <m/>
    <s v="State Funded (59SAB1-S3-005)"/>
  </r>
  <r>
    <n v="129708"/>
    <n v="2"/>
    <s v="Active"/>
    <d v="2019-08-30T00:00:00"/>
    <s v="John Phillips"/>
    <d v="2022-05-12T00:00:00"/>
    <s v="Jason Ingram"/>
    <s v="Franklin"/>
    <s v="Crownover Road"/>
    <m/>
    <s v="0A591"/>
    <s v="L"/>
    <s v="Crownover Road, Bridge over Crow Creek, LM 0.19"/>
    <s v="Replace Bridge at 26-0A591-0.19"/>
    <s v="Bridge"/>
    <s v="Bridge Replacement"/>
    <m/>
    <x v="1"/>
    <x v="0"/>
    <n v="0.01"/>
    <d v="2024-03-22T00:00:00"/>
    <m/>
    <s v="N"/>
    <s v="None"/>
    <x v="2"/>
    <s v="260A5910001"/>
    <n v="91650"/>
    <n v="0"/>
    <n v="0"/>
    <n v="0"/>
    <n v="91650"/>
    <n v="215600"/>
    <n v="0"/>
    <n v="0"/>
    <n v="0"/>
    <n v="215600"/>
    <m/>
    <s v="BRZ-2600(47) (26071-3403-94)"/>
  </r>
  <r>
    <n v="130365"/>
    <n v="4"/>
    <s v="Let"/>
    <d v="2020-05-21T00:00:00"/>
    <s v="John Phillips"/>
    <d v="2021-04-15T00:00:00"/>
    <s v="Lisa Dunn"/>
    <s v="Haywood"/>
    <s v="Estanaula Road"/>
    <m/>
    <s v="0A152"/>
    <s v="L"/>
    <s v="BG A152-4.36, Estanaula Road, bridge over Jeffers Creek"/>
    <s v="Replace bridge no. 380A1520003"/>
    <s v="State Aid - BR Grant"/>
    <s v="Bridge Replacement"/>
    <m/>
    <x v="1"/>
    <x v="0"/>
    <n v="0.01"/>
    <m/>
    <m/>
    <s v="N"/>
    <m/>
    <x v="2"/>
    <s v="380A1520003"/>
    <n v="0"/>
    <n v="0"/>
    <n v="-5093.08"/>
    <n v="0"/>
    <n v="-5093.08"/>
    <n v="0"/>
    <n v="0"/>
    <n v="403251.33"/>
    <n v="0"/>
    <n v="403251.33"/>
    <m/>
    <s v="State Funded (38SAB1-S3-016)"/>
  </r>
  <r>
    <n v="130508"/>
    <n v="4"/>
    <s v="Let"/>
    <d v="2020-06-08T00:00:00"/>
    <s v="Sandra Lowry"/>
    <d v="2021-08-02T00:00:00"/>
    <s v="Sandra Lowry"/>
    <s v="Gibson"/>
    <s v="Old Rutherford-Kenton Road"/>
    <m/>
    <s v="0B010"/>
    <s v="L"/>
    <s v="Old Rutherford-Kenton Rd. Bridge over Edmundson Creek"/>
    <m/>
    <s v="State Aid - BR Grant"/>
    <m/>
    <m/>
    <x v="1"/>
    <x v="0"/>
    <n v="0.01"/>
    <m/>
    <m/>
    <s v="N"/>
    <m/>
    <x v="2"/>
    <s v="270B0100001"/>
    <n v="0"/>
    <n v="0"/>
    <n v="607558.94999999995"/>
    <n v="0"/>
    <n v="607558.94999999995"/>
    <n v="0"/>
    <n v="0"/>
    <n v="607558.94999999995"/>
    <n v="0"/>
    <n v="607558.94999999995"/>
    <m/>
    <s v="State Funded (27SAB1-S3-018)"/>
  </r>
  <r>
    <n v="130780"/>
    <n v="4"/>
    <s v="Let"/>
    <d v="2020-08-17T00:00:00"/>
    <s v="John Phillips"/>
    <d v="2021-08-02T00:00:00"/>
    <s v="Lisa Dunn"/>
    <s v="Gibson"/>
    <s v="Gumwoods Road"/>
    <m/>
    <s v="0A979"/>
    <s v="L"/>
    <s v="A979-1.18, Gumwoods Road bridge over Branch North Fork Deer River"/>
    <m/>
    <s v="State Aid - BR Grant"/>
    <s v="Bridge Replacement"/>
    <m/>
    <x v="1"/>
    <x v="0"/>
    <n v="0.01"/>
    <m/>
    <m/>
    <s v="N"/>
    <m/>
    <x v="2"/>
    <s v="270A9790001"/>
    <n v="0"/>
    <n v="0"/>
    <n v="619767.75"/>
    <n v="0"/>
    <n v="619767.75"/>
    <n v="0"/>
    <n v="0"/>
    <n v="619767.75"/>
    <n v="0"/>
    <n v="619767.75"/>
    <m/>
    <s v="State Funded (27SAB1-S3-021)"/>
  </r>
  <r>
    <n v="130858"/>
    <n v="4"/>
    <s v="Active"/>
    <d v="2020-09-09T00:00:00"/>
    <s v="Meghan Wilson"/>
    <d v="2021-06-30T00:00:00"/>
    <s v="April Hartley"/>
    <s v="Shelby"/>
    <m/>
    <m/>
    <s v="05426"/>
    <s v="L"/>
    <s v="Shelton Road over Wolf River Lateral J"/>
    <s v="Replacement of a 2 lane bridge with a 4 lane bridge with bicycle and pedestrian accommodations. The project includes roadway modification on the Shelton Road approaches and stream relocation. **eGrants 250**"/>
    <s v="Local Programs"/>
    <s v="Bridge Replacement"/>
    <m/>
    <x v="1"/>
    <x v="0"/>
    <n v="0.01"/>
    <m/>
    <m/>
    <s v="N"/>
    <s v="Other"/>
    <x v="2"/>
    <s v="79014520001"/>
    <n v="100000"/>
    <n v="0"/>
    <n v="0"/>
    <n v="0"/>
    <n v="100000"/>
    <n v="100000"/>
    <n v="0"/>
    <n v="0"/>
    <n v="0"/>
    <n v="100000"/>
    <m/>
    <s v="STP-M-9409(230) (79LPLM-F3-743)"/>
  </r>
  <r>
    <n v="130907"/>
    <n v="4"/>
    <s v="Active"/>
    <d v="2020-10-02T00:00:00"/>
    <s v="Jamica Cook"/>
    <d v="2021-06-08T00:00:00"/>
    <s v="Brian Terrell"/>
    <s v="Benton"/>
    <m/>
    <m/>
    <m/>
    <m/>
    <s v="A301-0.09 Hatley Rd bridge over Railroad Branch"/>
    <m/>
    <s v="State Aid - BR Grant"/>
    <m/>
    <m/>
    <x v="1"/>
    <x v="0"/>
    <s v=""/>
    <m/>
    <m/>
    <s v="N"/>
    <s v="None"/>
    <x v="2"/>
    <s v="030A3010001"/>
    <n v="0"/>
    <n v="0"/>
    <n v="322542.5"/>
    <n v="0"/>
    <n v="322542.5"/>
    <n v="0"/>
    <n v="0"/>
    <n v="322542.5"/>
    <n v="0"/>
    <n v="322542.5"/>
    <m/>
    <s v="State Funded (03SAB1-S3-003)"/>
  </r>
  <r>
    <n v="131158"/>
    <n v="2"/>
    <s v="Let"/>
    <d v="2021-01-07T00:00:00"/>
    <s v="Jamica Cook"/>
    <d v="2022-05-02T00:00:00"/>
    <s v="Lisa Dunn"/>
    <s v="Cannon"/>
    <s v="Lazy Acres Rd"/>
    <m/>
    <s v="0A413"/>
    <s v="L"/>
    <s v="0A413-0.02 Lazy Acres Rd over Hollis Creek"/>
    <m/>
    <s v="State Aid - BR Grant"/>
    <s v="Bridge Replacement"/>
    <m/>
    <x v="1"/>
    <x v="0"/>
    <n v="0.02"/>
    <m/>
    <m/>
    <s v="N"/>
    <s v="None"/>
    <x v="2"/>
    <s v="080A4130001"/>
    <n v="0"/>
    <n v="0"/>
    <n v="721395.39"/>
    <n v="0"/>
    <n v="721395.39"/>
    <n v="0"/>
    <n v="0"/>
    <n v="721395.39"/>
    <n v="0"/>
    <n v="721395.39"/>
    <m/>
    <s v="State Funded (08SAB1-S3-015)"/>
  </r>
  <r>
    <n v="131486"/>
    <n v="1"/>
    <s v="Active"/>
    <d v="2021-04-08T00:00:00"/>
    <s v="Lisa Dunn"/>
    <d v="2022-01-28T00:00:00"/>
    <s v="Jamica Cook"/>
    <s v="Scott"/>
    <s v="Huntsville Road"/>
    <m/>
    <s v="2385"/>
    <s v="L"/>
    <s v="2385-0.21; Huntsville Road over Paint Rock Creek"/>
    <m/>
    <s v="State Aid - BR Grant"/>
    <s v="Bridge Replacement"/>
    <m/>
    <x v="1"/>
    <x v="0"/>
    <n v="0"/>
    <m/>
    <m/>
    <s v="N"/>
    <m/>
    <x v="2"/>
    <s v="76023850001"/>
    <n v="0"/>
    <n v="0"/>
    <n v="483286.47"/>
    <n v="0"/>
    <n v="483286.47"/>
    <n v="0"/>
    <n v="0"/>
    <n v="483286.47"/>
    <n v="0"/>
    <n v="483286.47"/>
    <m/>
    <s v="State Funded (76SAB1-S3-011)"/>
  </r>
  <r>
    <n v="131550"/>
    <n v="4"/>
    <s v="Active"/>
    <d v="2021-04-29T00:00:00"/>
    <s v="Jamica Cook"/>
    <d v="2021-12-06T00:00:00"/>
    <s v="Brian Terrell"/>
    <s v="Obion"/>
    <s v="Jackson Hill Rd"/>
    <m/>
    <s v="0A695"/>
    <s v="L"/>
    <s v="A695-0.21 Jackson Hill Rd bridge Jackson Hill Rd over Branch location"/>
    <m/>
    <s v="State Aid - BR Grant"/>
    <s v="Bridge Replacement"/>
    <m/>
    <x v="1"/>
    <x v="0"/>
    <n v="0.21"/>
    <m/>
    <m/>
    <s v="N"/>
    <m/>
    <x v="2"/>
    <m/>
    <n v="0"/>
    <n v="0"/>
    <n v="603187.81999999995"/>
    <n v="0"/>
    <n v="603187.81999999995"/>
    <n v="0"/>
    <n v="0"/>
    <n v="603187.81999999995"/>
    <n v="0"/>
    <n v="603187.81999999995"/>
    <m/>
    <s v="State Funded (66SAB1-S3-013)"/>
  </r>
  <r>
    <n v="131551"/>
    <n v="4"/>
    <s v="Active"/>
    <d v="2021-04-29T00:00:00"/>
    <s v="Jamica Cook"/>
    <d v="2021-10-15T00:00:00"/>
    <s v="Jamica Cook"/>
    <s v="Obion"/>
    <s v="Zion Creek Rd"/>
    <m/>
    <s v="0A675"/>
    <s v="L"/>
    <s v="A675-0.14 Zion Creek Rd bridge over Zion Creel"/>
    <m/>
    <s v="State Aid - BR Grant"/>
    <s v="Bridge Replacement"/>
    <m/>
    <x v="1"/>
    <x v="0"/>
    <n v="0.14000000000000001"/>
    <m/>
    <m/>
    <s v="N"/>
    <s v="None"/>
    <x v="2"/>
    <m/>
    <n v="0"/>
    <n v="0"/>
    <n v="538610.39"/>
    <n v="0"/>
    <n v="538610.39"/>
    <n v="0"/>
    <n v="0"/>
    <n v="538610.39"/>
    <n v="0"/>
    <n v="538610.39"/>
    <m/>
    <s v="State Funded (66SAB1-S3-014)"/>
  </r>
  <r>
    <n v="131582"/>
    <n v="4"/>
    <s v="Active"/>
    <d v="2021-05-11T00:00:00"/>
    <s v="Jamica Cook"/>
    <d v="2021-11-12T00:00:00"/>
    <s v="Jamica Cook"/>
    <s v="Weakley"/>
    <s v="Old Salem Rd"/>
    <m/>
    <s v="0A926"/>
    <s v="L"/>
    <s v="A926-0.73 Old Salem Rd bridge over branch"/>
    <m/>
    <s v="State Aid - BR Grant"/>
    <s v="Bridge Replacement"/>
    <m/>
    <x v="1"/>
    <x v="0"/>
    <n v="0.73"/>
    <m/>
    <m/>
    <s v="N"/>
    <s v="None"/>
    <x v="2"/>
    <m/>
    <n v="0"/>
    <n v="0"/>
    <n v="489290.88"/>
    <n v="0"/>
    <n v="489290.88"/>
    <n v="0"/>
    <n v="0"/>
    <n v="489290.88"/>
    <n v="0"/>
    <n v="489290.88"/>
    <m/>
    <s v="State Funded (92SAB1-S3-008)"/>
  </r>
  <r>
    <n v="131728"/>
    <n v="3"/>
    <s v="Active"/>
    <d v="2021-06-10T00:00:00"/>
    <s v="Jamica Cook"/>
    <d v="2021-10-15T00:00:00"/>
    <s v="Brian Terrell"/>
    <s v="Lincoln"/>
    <s v="Koonce Lane"/>
    <m/>
    <s v="0A294"/>
    <s v="L"/>
    <s v="A294-2.16 Koonce Lane Bridge over Stewart Creek"/>
    <m/>
    <s v="State Aid - BR Grant"/>
    <s v="Bridge Replacement"/>
    <m/>
    <x v="1"/>
    <x v="0"/>
    <n v="0"/>
    <m/>
    <m/>
    <s v="N"/>
    <s v="None"/>
    <x v="2"/>
    <m/>
    <n v="0"/>
    <n v="0"/>
    <n v="361783"/>
    <n v="0"/>
    <n v="361783"/>
    <n v="0"/>
    <n v="0"/>
    <n v="361783"/>
    <n v="0"/>
    <n v="361783"/>
    <m/>
    <s v="State Funded (52SAB1-S3-010)"/>
  </r>
  <r>
    <n v="131790"/>
    <n v="4"/>
    <s v="Active"/>
    <d v="2021-06-25T00:00:00"/>
    <s v="Jamica Cook"/>
    <d v="2021-10-15T00:00:00"/>
    <s v="Jamica Cook"/>
    <s v="Chester"/>
    <s v="Plainview Road"/>
    <m/>
    <s v="0A189"/>
    <s v="L"/>
    <s v="BG A189-3.68 Plainview Rd  bridge over Jacks Creek @ Plainview Rd."/>
    <m/>
    <s v="State Aid - BR Grant"/>
    <s v="Bridge Replacement"/>
    <m/>
    <x v="1"/>
    <x v="0"/>
    <n v="3.68"/>
    <m/>
    <m/>
    <s v="N"/>
    <s v="None"/>
    <x v="2"/>
    <m/>
    <n v="0"/>
    <n v="0"/>
    <n v="633610.43000000005"/>
    <n v="0"/>
    <n v="633610.43000000005"/>
    <n v="0"/>
    <n v="0"/>
    <n v="633610.43000000005"/>
    <n v="0"/>
    <n v="633610.43000000005"/>
    <m/>
    <s v="State Funded (12SAB1-S3-006)"/>
  </r>
  <r>
    <n v="132259"/>
    <n v="4"/>
    <s v="Active"/>
    <d v="2021-10-12T00:00:00"/>
    <s v="Sandra Lowry"/>
    <d v="2022-01-24T00:00:00"/>
    <s v="Lisa Dunn"/>
    <s v="Madison"/>
    <m/>
    <m/>
    <s v="0A980"/>
    <s v="L"/>
    <s v="Westover Rd. Bridges over Overflow at LM 0.338, LM 0.623, and LM 0.728"/>
    <m/>
    <s v="Bridge"/>
    <s v="Bridge Replacement"/>
    <m/>
    <x v="1"/>
    <x v="0"/>
    <n v="0.39"/>
    <m/>
    <m/>
    <s v="N"/>
    <s v="None"/>
    <x v="2"/>
    <s v="57016440007, 57016440011, 57016440013"/>
    <n v="60000"/>
    <n v="0"/>
    <n v="0"/>
    <n v="0"/>
    <n v="60000"/>
    <n v="60000"/>
    <n v="0"/>
    <n v="0"/>
    <n v="0"/>
    <n v="60000"/>
    <m/>
    <m/>
  </r>
  <r>
    <n v="125528"/>
    <n v="1"/>
    <s v="Construction Complete"/>
    <d v="2017-02-27T00:00:00"/>
    <s v="Maria Hunter"/>
    <d v="2021-11-09T21:00:09"/>
    <s v=" "/>
    <s v="Carter"/>
    <s v="Elk Avenue"/>
    <m/>
    <s v="03939"/>
    <s v="L"/>
    <s v="Elk Avenue, Bridge over Doe River"/>
    <m/>
    <s v="Local Programs"/>
    <s v="Bridge Rehabilitation"/>
    <m/>
    <x v="1"/>
    <x v="2"/>
    <n v="0.05"/>
    <d v="2020-06-26T00:00:00"/>
    <m/>
    <s v="N"/>
    <s v="Other"/>
    <x v="2"/>
    <s v="10M39390001"/>
    <n v="27549"/>
    <n v="0"/>
    <n v="300333"/>
    <n v="0"/>
    <n v="327882"/>
    <n v="117549"/>
    <n v="0"/>
    <n v="1192728"/>
    <n v="0"/>
    <n v="1310277"/>
    <s v="CNU203"/>
    <s v="STP-M-9103(17) (10951-3567-94)"/>
  </r>
  <r>
    <n v="130217.01"/>
    <n v="4"/>
    <s v="Let"/>
    <d v="2020-10-02T00:00:00"/>
    <s v="Scott Boyce"/>
    <d v="2021-08-30T21:00:16"/>
    <s v=" "/>
    <s v="Henderson"/>
    <s v="Wildersville Road"/>
    <m/>
    <s v="05566"/>
    <s v="L"/>
    <s v="Wildersville Road, Bridge over I-40, LM 14.01"/>
    <m/>
    <s v="Maint - BR Repair"/>
    <s v="Bridge Repair"/>
    <m/>
    <x v="1"/>
    <x v="2"/>
    <n v="0"/>
    <d v="2021-08-20T00:00:00"/>
    <m/>
    <s v="N"/>
    <s v="None"/>
    <x v="2"/>
    <s v="39I00400015"/>
    <n v="0"/>
    <n v="0"/>
    <n v="2428323"/>
    <n v="0"/>
    <n v="2428323"/>
    <n v="0"/>
    <n v="0"/>
    <n v="2465823"/>
    <n v="0"/>
    <n v="2465823"/>
    <s v="CNV263"/>
    <s v="State Funded (39001-4180-04)"/>
  </r>
  <r>
    <n v="101648"/>
    <n v="4"/>
    <s v="Construction Complete"/>
    <d v="2002-03-04T12:39:12"/>
    <s v=" "/>
    <d v="2021-03-23T00:00:00"/>
    <s v="Brian Terrell"/>
    <s v="Shelby"/>
    <s v="SR-3 "/>
    <s v="SR"/>
    <m/>
    <s v="SR"/>
    <s v="Bridge over Wolf River, LM 15.25 in Memphis"/>
    <m/>
    <s v="Bridge"/>
    <s v="Bridge Replacement"/>
    <m/>
    <x v="1"/>
    <x v="0"/>
    <n v="0.433"/>
    <d v="2007-12-07T00:00:00"/>
    <m/>
    <s v="N"/>
    <s v="Other"/>
    <x v="0"/>
    <s v="79SR0030025"/>
    <n v="0"/>
    <n v="0"/>
    <n v="2120000"/>
    <n v="0"/>
    <n v="2120000"/>
    <n v="675000"/>
    <n v="357000"/>
    <n v="18616380"/>
    <n v="0"/>
    <n v="19648380"/>
    <s v="CNF178         "/>
    <s v="BR-STP-3(66) (79016-3225-94)"/>
  </r>
  <r>
    <n v="101980.01"/>
    <n v="2"/>
    <s v="Active"/>
    <d v="2016-07-20T00:00:00"/>
    <s v="Lee Cothron"/>
    <d v="2021-09-08T00:00:00"/>
    <s v="Casey Pounders"/>
    <s v="Coffee"/>
    <s v="SR-2 "/>
    <s v="SR"/>
    <m/>
    <s v="SR"/>
    <s v="Bridge over I-24, LM 8.23"/>
    <m/>
    <s v="Bridge"/>
    <s v="Bridge Replacement"/>
    <m/>
    <x v="1"/>
    <x v="0"/>
    <n v="0.1"/>
    <d v="2023-05-12T00:00:00"/>
    <m/>
    <s v="N"/>
    <s v="Other"/>
    <x v="0"/>
    <s v="16I00240017"/>
    <n v="50000"/>
    <n v="0"/>
    <n v="0"/>
    <n v="0"/>
    <n v="50000"/>
    <n v="170000"/>
    <n v="0"/>
    <n v="65250"/>
    <n v="0"/>
    <n v="235250"/>
    <m/>
    <s v="BR-STP-2(260) (16004-3208-94); State Funded (16004-4108-04)"/>
  </r>
  <r>
    <n v="105360.01"/>
    <n v="3"/>
    <s v="Let"/>
    <d v="2011-03-17T00:00:00"/>
    <s v="Chasity Bell"/>
    <d v="2021-07-08T00:00:00"/>
    <s v="Jason Carney"/>
    <s v="Perry"/>
    <s v="SR-13 "/>
    <s v="SR"/>
    <m/>
    <s v="SR"/>
    <s v="Bridge over Buffalo River, LM 28.33"/>
    <m/>
    <s v="Bridge"/>
    <s v="Bridge Replacement"/>
    <m/>
    <x v="1"/>
    <x v="0"/>
    <n v="0.2"/>
    <d v="2021-06-18T00:00:00"/>
    <m/>
    <s v="N"/>
    <s v="Other"/>
    <x v="0"/>
    <s v="68SR0130017"/>
    <n v="215000"/>
    <n v="0"/>
    <n v="-2621446"/>
    <n v="0"/>
    <n v="-2406446"/>
    <n v="750000"/>
    <n v="458584"/>
    <n v="10338935"/>
    <n v="0"/>
    <n v="11547519"/>
    <s v="CNV066"/>
    <s v="BR-STP-13(44) (68001-3250-94)"/>
  </r>
  <r>
    <n v="111240"/>
    <n v="4"/>
    <s v="Closed"/>
    <d v="2008-07-08T00:00:00"/>
    <s v="Jim Austin"/>
    <d v="2021-03-23T00:00:00"/>
    <s v="Teresa Hylton"/>
    <s v="McNairy"/>
    <s v="SR-224 "/>
    <s v="SR"/>
    <m/>
    <s v="SR"/>
    <s v="Bridge over Graham Creek LM, 10.61"/>
    <m/>
    <s v="Bridge"/>
    <s v="Bridge Replacement"/>
    <m/>
    <x v="1"/>
    <x v="0"/>
    <n v="0.01"/>
    <d v="2012-10-26T00:00:00"/>
    <m/>
    <s v="N"/>
    <s v="Other"/>
    <x v="0"/>
    <s v="55S80850009"/>
    <n v="9499.52"/>
    <n v="-52386.12"/>
    <n v="169092.17"/>
    <n v="0"/>
    <n v="126205.57"/>
    <n v="279599.52"/>
    <n v="78791.88"/>
    <n v="1018239.17"/>
    <n v="0"/>
    <n v="1376630.57"/>
    <s v="CNL327"/>
    <s v="BR-STP-224(14) (55017-3209-94)"/>
  </r>
  <r>
    <n v="114379.01"/>
    <n v="3"/>
    <s v="Let"/>
    <d v="2014-09-05T00:00:00"/>
    <s v="Lee Cothron"/>
    <d v="2021-12-22T21:00:17"/>
    <s v="Jason Carney"/>
    <s v="Hickman"/>
    <s v="SR-230 "/>
    <s v="SR"/>
    <m/>
    <s v="SR"/>
    <s v="Bridge over Piney River, LM 11.46"/>
    <m/>
    <s v="Bridge"/>
    <s v="Bridge Replacement"/>
    <m/>
    <x v="1"/>
    <x v="0"/>
    <n v="0.105"/>
    <d v="2021-12-10T00:00:00"/>
    <m/>
    <s v="N"/>
    <s v="Other"/>
    <x v="0"/>
    <s v="41S61730001"/>
    <n v="0"/>
    <n v="72463"/>
    <n v="4235405"/>
    <n v="0"/>
    <n v="4307868"/>
    <n v="442500"/>
    <n v="72463"/>
    <n v="4235405"/>
    <n v="0"/>
    <n v="4750368"/>
    <s v="CNV344"/>
    <s v="BR-STP-230(17) (41049-3231-94)"/>
  </r>
  <r>
    <n v="115684"/>
    <n v="2"/>
    <s v="Active"/>
    <d v="2011-03-17T00:00:00"/>
    <s v="Chasity Bell"/>
    <d v="2022-05-17T00:00:00"/>
    <s v="Mary McFarlin"/>
    <s v="Polk"/>
    <s v="SR-68 "/>
    <s v="SR"/>
    <m/>
    <s v="SR"/>
    <s v="Bridge over Brush Creek, LM 16.39"/>
    <m/>
    <s v="Bridge"/>
    <s v="Bridge Replacement"/>
    <m/>
    <x v="1"/>
    <x v="0"/>
    <n v="0.01"/>
    <d v="2023-06-23T00:00:00"/>
    <m/>
    <s v="N"/>
    <s v="Other"/>
    <x v="0"/>
    <s v="70SR0680013"/>
    <n v="350000"/>
    <n v="269380"/>
    <n v="0"/>
    <n v="0"/>
    <n v="619380"/>
    <n v="569838"/>
    <n v="269380"/>
    <n v="0"/>
    <n v="0"/>
    <n v="839218"/>
    <m/>
    <s v="BR-STP-68(34) (70006-3240-94)"/>
  </r>
  <r>
    <n v="115687"/>
    <n v="1"/>
    <s v="Construction Complete"/>
    <d v="2011-03-17T00:00:00"/>
    <s v="Rhiannon Chambers"/>
    <d v="2021-12-16T00:00:00"/>
    <s v="John Kahle"/>
    <s v="Knox"/>
    <s v="SR-131 "/>
    <s v="SR"/>
    <m/>
    <s v="SR"/>
    <s v="Bridge over Kerns Branch, LM 23.80 in Harbison Crossroads"/>
    <s v="SR-131, Bridge over Kerns Branch in Harbison Crossroads - Bridge Replacement"/>
    <s v="Bridge"/>
    <s v="Bridge Replacement"/>
    <m/>
    <x v="1"/>
    <x v="0"/>
    <n v="0.01"/>
    <d v="2016-10-07T00:00:00"/>
    <m/>
    <s v="N"/>
    <s v="Other"/>
    <x v="0"/>
    <s v="47SR1310003"/>
    <n v="0"/>
    <n v="-20000"/>
    <n v="20000"/>
    <n v="0"/>
    <n v="0"/>
    <n v="175375.11"/>
    <n v="661000"/>
    <n v="3562450"/>
    <n v="0"/>
    <n v="4398825.1100000003"/>
    <s v="CNQ310"/>
    <s v="BR-STP-131(27) (47027-3220-94)"/>
  </r>
  <r>
    <n v="121363"/>
    <n v="3"/>
    <s v="Let"/>
    <d v="2014-09-05T00:00:00"/>
    <s v="Lee Cothron"/>
    <d v="2022-03-03T00:00:00"/>
    <s v="Jason Carney"/>
    <s v="Humphreys"/>
    <s v="SR-230 "/>
    <s v="SR"/>
    <m/>
    <s v="SR"/>
    <s v="Bridges over Hurricane Creek at LM's 8.17 and 8.33"/>
    <m/>
    <s v="Bridge"/>
    <s v="Bridge Replacement"/>
    <m/>
    <x v="1"/>
    <x v="0"/>
    <n v="0.20499999999999999"/>
    <d v="2022-02-11T00:00:00"/>
    <m/>
    <s v="N"/>
    <s v="Other"/>
    <x v="0"/>
    <s v="43S62220005, 43S62220007"/>
    <n v="200050"/>
    <n v="76791"/>
    <n v="5593368"/>
    <n v="0"/>
    <n v="5870209"/>
    <n v="590050"/>
    <n v="76791"/>
    <n v="5593368"/>
    <n v="0"/>
    <n v="6260209"/>
    <s v="CNW074"/>
    <s v="BR-STP-230(18) (43010-3217-94)"/>
  </r>
  <r>
    <n v="124046"/>
    <n v="2"/>
    <s v="Let"/>
    <d v="2016-07-21T00:00:00"/>
    <s v="Sandra Lowry"/>
    <d v="2021-10-25T21:00:22"/>
    <s v="Kyle Ruddy"/>
    <s v="Coffee"/>
    <s v="SR-127 "/>
    <s v="SR"/>
    <m/>
    <s v="SR"/>
    <s v="(Winchester Highway), Bridge over Bradley Creek, LM 4.66 (IA)"/>
    <m/>
    <s v="Bridge"/>
    <s v="Bridge Replacement"/>
    <m/>
    <x v="1"/>
    <x v="0"/>
    <n v="6.5000000000000002E-2"/>
    <d v="2021-10-08T00:00:00"/>
    <m/>
    <s v="N"/>
    <s v="Other"/>
    <x v="0"/>
    <s v="16SR1270003"/>
    <n v="75000"/>
    <n v="0"/>
    <n v="2951320"/>
    <n v="0"/>
    <n v="3026320"/>
    <n v="385000"/>
    <n v="162027"/>
    <n v="2951320"/>
    <n v="0"/>
    <n v="3498347"/>
    <s v="CNV303"/>
    <s v="BR-STP-127(20) (16023-3213-94)"/>
  </r>
  <r>
    <n v="124128"/>
    <n v="1"/>
    <s v="Active"/>
    <d v="2016-07-22T00:00:00"/>
    <s v="Cynthia (old) Allen"/>
    <d v="2021-04-12T00:00:00"/>
    <s v="Bobby Johnson"/>
    <s v="Anderson"/>
    <s v="SR-9 "/>
    <s v="SR"/>
    <m/>
    <s v="SR"/>
    <s v="Bridge over Bull Run Creek, LM 16.10 (IA)"/>
    <m/>
    <s v="Bridge"/>
    <s v="Bridge Replacement"/>
    <m/>
    <x v="1"/>
    <x v="0"/>
    <n v="5.5E-2"/>
    <d v="2024-03-22T00:00:00"/>
    <m/>
    <s v="N"/>
    <s v="Other"/>
    <x v="0"/>
    <s v="01SR0090019"/>
    <n v="74000"/>
    <n v="0"/>
    <n v="0"/>
    <n v="0"/>
    <n v="74000"/>
    <n v="445000"/>
    <n v="0"/>
    <n v="0"/>
    <n v="0"/>
    <n v="445000"/>
    <m/>
    <s v="BR-STP-9(111) (01003-3246-94)"/>
  </r>
  <r>
    <n v="124142"/>
    <n v="3"/>
    <s v="Active"/>
    <d v="2016-07-22T00:00:00"/>
    <s v="Brandy Hopkins"/>
    <d v="2021-08-23T00:00:00"/>
    <s v="Daniel Rose"/>
    <s v="Cheatham"/>
    <s v="SR-249 "/>
    <s v="SR"/>
    <m/>
    <s v="SR"/>
    <s v="(Sams Creek Road) Bridge over Dry Creek, LM 11.54 (IA)"/>
    <m/>
    <s v="Bridge"/>
    <s v="Bridge Replacement"/>
    <m/>
    <x v="1"/>
    <x v="0"/>
    <n v="0.02"/>
    <d v="2023-03-31T00:00:00"/>
    <m/>
    <s v="N"/>
    <s v="Other"/>
    <x v="0"/>
    <s v="11S63600013"/>
    <n v="100000"/>
    <n v="82699"/>
    <n v="0"/>
    <n v="0"/>
    <n v="182699"/>
    <n v="230000"/>
    <n v="82699"/>
    <n v="0"/>
    <n v="0"/>
    <n v="312699"/>
    <m/>
    <s v="BR-STP-249(84) (11024-3235-94)"/>
  </r>
  <r>
    <n v="124456"/>
    <n v="3"/>
    <s v="Active"/>
    <d v="2016-07-26T00:00:00"/>
    <s v="Brandy Hopkins"/>
    <d v="2021-10-19T00:00:00"/>
    <s v="Mary McFarlin"/>
    <s v="Humphreys"/>
    <s v="SR-13 "/>
    <s v="SR"/>
    <m/>
    <s v="SR"/>
    <s v="(North Church Street) Bridge over Trace Creek, LM 19.35 in Waverly (IA)"/>
    <m/>
    <s v="Bridge"/>
    <s v="Bridge Replacement"/>
    <m/>
    <x v="1"/>
    <x v="0"/>
    <n v="0.13"/>
    <d v="2023-12-08T00:00:00"/>
    <m/>
    <s v="N"/>
    <s v="Other"/>
    <x v="0"/>
    <s v="43SR0130025"/>
    <n v="30000"/>
    <n v="374370"/>
    <n v="0"/>
    <n v="0"/>
    <n v="404370"/>
    <n v="480000"/>
    <n v="374370"/>
    <n v="0"/>
    <n v="0"/>
    <n v="854370"/>
    <m/>
    <s v="BR-STP-13(76) (43005-3245-94)"/>
  </r>
  <r>
    <n v="124506"/>
    <n v="3"/>
    <s v="Active"/>
    <d v="2016-07-26T00:00:00"/>
    <s v="Brandy Hopkins"/>
    <d v="2021-08-31T00:00:00"/>
    <s v="Jason Carney"/>
    <s v="Marshall, Lincoln"/>
    <s v="SR-130 "/>
    <s v="SR"/>
    <m/>
    <s v="SR"/>
    <s v="(High Street) Bridge over Cane Creek, LM 0.04 in Petersburg (IA)"/>
    <m/>
    <s v="Bridge"/>
    <s v="Bridge Replacement"/>
    <m/>
    <x v="1"/>
    <x v="0"/>
    <n v="0.04"/>
    <d v="2023-10-06T00:00:00"/>
    <m/>
    <s v="N"/>
    <s v="Other"/>
    <x v="0"/>
    <s v="59SR1300001"/>
    <n v="170000"/>
    <n v="0"/>
    <n v="0"/>
    <n v="0"/>
    <n v="170000"/>
    <n v="220000"/>
    <n v="0"/>
    <n v="0"/>
    <n v="0"/>
    <n v="220000"/>
    <m/>
    <s v="BR-STP-130(26) (59015-3212-94)"/>
  </r>
  <r>
    <n v="124513"/>
    <n v="1"/>
    <s v="Active"/>
    <d v="2016-07-26T00:00:00"/>
    <s v="Cynthia (old) Allen"/>
    <d v="2022-02-02T00:00:00"/>
    <s v="Jeremy Beeman"/>
    <s v="Morgan"/>
    <s v="SR-116 "/>
    <s v="SR"/>
    <m/>
    <s v="SR"/>
    <s v="(Petros Hwy), Bridge over Stockstill Creek, LM 2.26 (IA)"/>
    <m/>
    <s v="Bridge"/>
    <s v="Bridge Replacement"/>
    <m/>
    <x v="1"/>
    <x v="0"/>
    <n v="0.01"/>
    <d v="2022-08-19T00:00:00"/>
    <m/>
    <s v="N"/>
    <s v="Other"/>
    <x v="0"/>
    <s v="65SR1160003"/>
    <n v="55150"/>
    <n v="0"/>
    <n v="0"/>
    <n v="0"/>
    <n v="55150"/>
    <n v="226750"/>
    <n v="67000"/>
    <n v="0"/>
    <n v="0"/>
    <n v="293750"/>
    <m/>
    <s v="BR-STP-116(25) (65006-3221-94)"/>
  </r>
  <r>
    <n v="124602"/>
    <n v="3"/>
    <s v="Active"/>
    <d v="2016-07-26T00:00:00"/>
    <s v="Brandy Hopkins"/>
    <d v="2021-06-13T00:00:00"/>
    <s v="Sandra Lowry"/>
    <s v="Maury"/>
    <s v="SR-243 "/>
    <s v="SR"/>
    <m/>
    <s v="SR"/>
    <s v="(North Main Street), Bridge over Sugar Creek, LM 2.06 (IA)"/>
    <m/>
    <s v="Bridge"/>
    <s v="Bridge Replacement"/>
    <m/>
    <x v="1"/>
    <x v="0"/>
    <n v="0.03"/>
    <d v="2023-02-10T00:00:00"/>
    <m/>
    <s v="N"/>
    <s v="Other"/>
    <x v="0"/>
    <s v="60SR0060011"/>
    <n v="85000"/>
    <n v="448033"/>
    <n v="0"/>
    <n v="0"/>
    <n v="533033"/>
    <n v="340000"/>
    <n v="448033"/>
    <n v="0"/>
    <n v="0"/>
    <n v="788033"/>
    <m/>
    <s v="BR-STP-243(98) (60103-3203-94)"/>
  </r>
  <r>
    <n v="124605"/>
    <n v="3"/>
    <s v="Active"/>
    <d v="2016-07-26T00:00:00"/>
    <s v="Brandy Hopkins"/>
    <d v="2021-08-16T00:00:00"/>
    <s v="Ronnie Porter"/>
    <s v="Maury"/>
    <s v="SR-247 "/>
    <s v="SR"/>
    <m/>
    <s v="SR"/>
    <s v="(Snow Creek Road), Bridge over Leipers Creek, LM 1.05 (IA)"/>
    <m/>
    <s v="Bridge"/>
    <s v="Bridge Replacement"/>
    <m/>
    <x v="1"/>
    <x v="0"/>
    <n v="0.02"/>
    <d v="2022-10-07T00:00:00"/>
    <m/>
    <s v="N"/>
    <s v="Other"/>
    <x v="0"/>
    <s v="60S62540001"/>
    <n v="60000"/>
    <n v="0"/>
    <n v="0"/>
    <n v="0"/>
    <n v="60000"/>
    <n v="430000"/>
    <n v="273516"/>
    <n v="0"/>
    <n v="0"/>
    <n v="703516"/>
    <m/>
    <s v="BR-STP-247(14) (60024-3210-94)"/>
  </r>
  <r>
    <n v="124617"/>
    <n v="1"/>
    <s v="Active"/>
    <d v="2016-07-27T00:00:00"/>
    <s v="Cynthia (old) Allen"/>
    <d v="2021-09-16T00:00:00"/>
    <s v="Eric Wilson"/>
    <s v="Sullivan"/>
    <s v="SR-44 "/>
    <s v="SR"/>
    <m/>
    <s v="SR"/>
    <s v="Bridge over Morrel Creek, LM 4.61 (IA)"/>
    <s v="The proposed bridge is to be a single span concrete box beam bridge with an out-to-out width of thirty-nine feet.  The project will extend approximately 180 feet to the west and 329 fee to the east of the structure in order to realign the roadway, taper the paved shoulders back into the existing roadway, and tie into the existing vertical grade."/>
    <s v="Bridge"/>
    <s v="Bridge Replacement"/>
    <m/>
    <x v="1"/>
    <x v="0"/>
    <n v="0.04"/>
    <d v="2023-10-06T00:00:00"/>
    <m/>
    <s v="N"/>
    <s v="Other"/>
    <x v="0"/>
    <s v="82F00330001"/>
    <n v="77400"/>
    <n v="0"/>
    <n v="0"/>
    <n v="0"/>
    <n v="77400"/>
    <n v="187400"/>
    <n v="0"/>
    <n v="0"/>
    <n v="0"/>
    <n v="187400"/>
    <m/>
    <s v="BR-STP-44(10) (82027-3204-94)"/>
  </r>
  <r>
    <n v="124780"/>
    <n v="4"/>
    <s v="Active"/>
    <d v="2016-07-27T00:00:00"/>
    <s v="Chasity Bell"/>
    <d v="2021-09-07T00:00:00"/>
    <s v="Bonita Dunlap"/>
    <s v="Weakley"/>
    <s v="SR-54 "/>
    <s v="SR"/>
    <m/>
    <s v="SR"/>
    <s v="Bridge over Branch, LM 5.25 (IA)"/>
    <m/>
    <s v="Bridge"/>
    <s v="Bridge Replacement"/>
    <m/>
    <x v="1"/>
    <x v="0"/>
    <n v="0.01"/>
    <d v="2024-08-16T00:00:00"/>
    <m/>
    <s v="N"/>
    <s v="Other"/>
    <x v="0"/>
    <s v="92SR0540009"/>
    <n v="50500"/>
    <n v="0"/>
    <n v="0"/>
    <n v="0"/>
    <n v="50500"/>
    <n v="130500"/>
    <n v="0"/>
    <n v="0"/>
    <n v="0"/>
    <n v="130500"/>
    <m/>
    <s v="BR-STP-54(47) (92004-3230-94)"/>
  </r>
  <r>
    <n v="125402"/>
    <n v="3"/>
    <s v="Active"/>
    <d v="2017-01-10T00:00:00"/>
    <s v="Sandra Lowry"/>
    <d v="2021-11-01T00:00:00"/>
    <s v="Ronnie Porter"/>
    <s v="Dickson"/>
    <s v="SR-46 "/>
    <s v="SR"/>
    <m/>
    <s v="SR"/>
    <s v="(Yellow Creek Road) Bridge over Yellow Creek, LM 19.06 (IA)"/>
    <m/>
    <s v="Bridge"/>
    <s v="Bridge Replacement"/>
    <m/>
    <x v="1"/>
    <x v="0"/>
    <n v="0.05"/>
    <d v="2023-02-10T00:00:00"/>
    <m/>
    <s v="N"/>
    <s v="Other"/>
    <x v="0"/>
    <s v="22S61430013"/>
    <n v="313911.90000000002"/>
    <n v="256161"/>
    <n v="0"/>
    <n v="0"/>
    <n v="570072.9"/>
    <n v="363911.9"/>
    <n v="256161"/>
    <n v="0"/>
    <n v="0"/>
    <n v="620072.9"/>
    <m/>
    <s v="BR-STP-46(33) (22015-3214-94)"/>
  </r>
  <r>
    <n v="129312"/>
    <n v="2"/>
    <s v="Active"/>
    <d v="2019-07-09T00:00:00"/>
    <s v="Charity Cox"/>
    <d v="2022-03-30T00:00:00"/>
    <s v="Robert Rodgers"/>
    <s v="Marion"/>
    <s v="SR-15 "/>
    <s v="SR"/>
    <m/>
    <s v="SR"/>
    <s v="I-24 Overpasses, LM 1.81 in Monteagle"/>
    <m/>
    <s v="Bridge"/>
    <s v="Bridge Replacement"/>
    <m/>
    <x v="1"/>
    <x v="0"/>
    <n v="0.01"/>
    <d v="2023-10-06T00:00:00"/>
    <m/>
    <s v="N"/>
    <m/>
    <x v="0"/>
    <s v="58I00240001, 58I00240002"/>
    <n v="225000"/>
    <n v="0"/>
    <n v="0"/>
    <n v="0"/>
    <n v="225000"/>
    <n v="255000"/>
    <n v="0"/>
    <n v="0"/>
    <n v="0"/>
    <n v="255000"/>
    <m/>
    <s v="BR-STP-15(211) (58006-3211-94)"/>
  </r>
  <r>
    <n v="129917"/>
    <n v="1"/>
    <s v="Active"/>
    <d v="2019-12-04T00:00:00"/>
    <s v="Brandy Hopkins"/>
    <d v="2022-03-14T00:00:00"/>
    <s v="Sarah Sutton"/>
    <s v="Hawkins"/>
    <s v="SR-347 "/>
    <s v="SR"/>
    <m/>
    <s v="SR"/>
    <s v="Bridge over Big Creek, LM 3.220"/>
    <s v="The proposed structure will be a one span prestressed concrete beam bridge with a 60 degree skew, an overall length of 86 feet and an out-to-out of28 feet and 4 inches."/>
    <s v="Bridge"/>
    <s v="Bridge Replacement"/>
    <m/>
    <x v="1"/>
    <x v="0"/>
    <n v="0.02"/>
    <d v="2024-06-21T00:00:00"/>
    <m/>
    <s v="N"/>
    <s v="Other"/>
    <x v="0"/>
    <s v="37S23670001"/>
    <n v="75244.320000000007"/>
    <n v="0"/>
    <n v="0"/>
    <n v="0"/>
    <n v="75244.320000000007"/>
    <n v="95244.32"/>
    <n v="0"/>
    <n v="0"/>
    <n v="0"/>
    <n v="95244.32"/>
    <m/>
    <s v="BR-STP-347(13) (37019-3221-94)"/>
  </r>
  <r>
    <n v="132017"/>
    <n v="1"/>
    <s v="Active"/>
    <d v="2021-08-06T00:00:00"/>
    <s v="Crystal Whitaker"/>
    <d v="2022-03-10T00:00:00"/>
    <s v="Christie Brown"/>
    <s v="Monroe"/>
    <s v="SIA "/>
    <s v="SIA"/>
    <m/>
    <m/>
    <s v="Industrial Access supporting Red Stag Fulfillment Center"/>
    <s v="SR-322 improvements, LM 0.42 to LM 0.93, including signalization of SB Ramp Int. and construction of a new 3 x 12' lanes Bridge with 8' shoulders over I-75 and demo of the existing bridge once the new 3-lane bridge has been completed"/>
    <s v="Economic Development"/>
    <s v="Bridge Replacement"/>
    <m/>
    <x v="1"/>
    <x v="0"/>
    <s v=""/>
    <d v="2023-08-18T00:00:00"/>
    <m/>
    <s v="N"/>
    <s v="Other"/>
    <x v="0"/>
    <s v="62I00750005"/>
    <n v="983000"/>
    <n v="0"/>
    <n v="0"/>
    <n v="0"/>
    <n v="983000"/>
    <n v="983000"/>
    <n v="0"/>
    <n v="0"/>
    <n v="0"/>
    <n v="983000"/>
    <m/>
    <s v="State Funded (62S322-S3-002)"/>
  </r>
  <r>
    <n v="132077.01"/>
    <n v="3"/>
    <s v="Active"/>
    <d v="2021-09-15T00:00:00"/>
    <s v="Lee Cothron"/>
    <d v="2022-05-04T00:00:00"/>
    <s v="Sandra Lowry"/>
    <s v="Humphreys"/>
    <s v="SR-1 "/>
    <s v="SR"/>
    <m/>
    <s v="SR"/>
    <s v="Bridges over Trace Creek, LM 6.53"/>
    <s v="PE only for Br Repair/Replacement as needed due to Flood Damage"/>
    <s v="Maint - BR Repair"/>
    <s v="Bridge Replacement"/>
    <m/>
    <x v="1"/>
    <x v="0"/>
    <n v="0"/>
    <d v="2022-12-09T00:00:00"/>
    <m/>
    <s v="N"/>
    <s v="Other"/>
    <x v="0"/>
    <s v="43SR0010007, 43SR0010008"/>
    <n v="549000"/>
    <n v="0"/>
    <n v="0"/>
    <n v="0"/>
    <n v="549000"/>
    <n v="549000"/>
    <n v="0"/>
    <n v="0"/>
    <n v="0"/>
    <n v="549000"/>
    <m/>
    <m/>
  </r>
  <r>
    <n v="132306"/>
    <n v="1"/>
    <s v="Active"/>
    <d v="2021-11-09T00:00:00"/>
    <s v="Brandy Hopkins"/>
    <d v="2022-05-26T00:00:00"/>
    <s v="Ethan Messimore"/>
    <s v="Campbell"/>
    <s v="SR-90 "/>
    <s v="SR"/>
    <m/>
    <s v="SR"/>
    <s v="Bridge over CSX RR and Shonda Lane"/>
    <m/>
    <s v="Bridge"/>
    <s v="Bridge Replacement"/>
    <m/>
    <x v="1"/>
    <x v="0"/>
    <n v="0.02"/>
    <m/>
    <m/>
    <s v="N"/>
    <s v="Other"/>
    <x v="0"/>
    <s v="07SR0900001"/>
    <n v="20000"/>
    <n v="0"/>
    <n v="0"/>
    <n v="0"/>
    <n v="20000"/>
    <n v="20000"/>
    <n v="0"/>
    <n v="0"/>
    <n v="0"/>
    <n v="20000"/>
    <m/>
    <s v="BR-STP-90(8) (07S090-F3-002)"/>
  </r>
  <r>
    <n v="132314"/>
    <n v="1"/>
    <s v="Active"/>
    <d v="2021-11-12T00:00:00"/>
    <s v="Brandy Hopkins"/>
    <d v="2021-12-06T00:00:00"/>
    <s v="Brian Terrell"/>
    <s v="Campbell"/>
    <s v="SR-90 "/>
    <s v="SR"/>
    <m/>
    <s v="SR"/>
    <s v="Bridge over Hickory Creek"/>
    <m/>
    <s v="Bridge"/>
    <s v="Bridge Replacement"/>
    <m/>
    <x v="1"/>
    <x v="0"/>
    <n v="0.02"/>
    <m/>
    <m/>
    <s v="N"/>
    <s v="Other"/>
    <x v="0"/>
    <s v="07SR0900003"/>
    <n v="20000"/>
    <n v="0"/>
    <n v="0"/>
    <n v="0"/>
    <n v="20000"/>
    <n v="20000"/>
    <n v="0"/>
    <n v="0"/>
    <n v="0"/>
    <n v="20000"/>
    <m/>
    <s v="BR-STP-90(9) (07S090-F3-003)"/>
  </r>
  <r>
    <n v="132421"/>
    <n v="4"/>
    <s v="Active"/>
    <d v="2022-01-05T00:00:00"/>
    <s v="Brandy Hopkins"/>
    <d v="2022-03-24T00:00:00"/>
    <s v="David Duncan"/>
    <s v="Haywood"/>
    <s v="SR-180 "/>
    <s v="SR"/>
    <m/>
    <s v="SR"/>
    <s v="(Forked Deer Road), Bridge over Overflow, LM 2.74"/>
    <m/>
    <s v="Bridge"/>
    <s v="Bridge Replacement"/>
    <m/>
    <x v="1"/>
    <x v="0"/>
    <n v="0"/>
    <m/>
    <m/>
    <s v="N"/>
    <s v="Other"/>
    <x v="0"/>
    <s v="38S80510005"/>
    <n v="20000"/>
    <n v="0"/>
    <n v="0"/>
    <n v="0"/>
    <n v="20000"/>
    <n v="20000"/>
    <n v="0"/>
    <n v="0"/>
    <n v="0"/>
    <n v="20000"/>
    <m/>
    <m/>
  </r>
  <r>
    <n v="132422"/>
    <n v="3"/>
    <s v="Active"/>
    <d v="2022-01-05T00:00:00"/>
    <s v="Brandy Hopkins"/>
    <d v="2022-01-26T00:00:00"/>
    <s v="Konner Spradlin"/>
    <s v="Montgomery"/>
    <s v="SR-238 "/>
    <s v="SR"/>
    <m/>
    <s v="SR"/>
    <s v="(Port Royal Road), Bridge over Spring Creek, LM 8.23"/>
    <m/>
    <s v="Bridge"/>
    <s v="Bridge Replacement"/>
    <m/>
    <x v="1"/>
    <x v="0"/>
    <n v="0"/>
    <m/>
    <m/>
    <s v="N"/>
    <s v="Other"/>
    <x v="0"/>
    <s v="63S63520005"/>
    <n v="20000"/>
    <n v="0"/>
    <n v="0"/>
    <n v="0"/>
    <n v="20000"/>
    <n v="20000"/>
    <n v="0"/>
    <n v="0"/>
    <n v="0"/>
    <n v="20000"/>
    <m/>
    <m/>
  </r>
  <r>
    <n v="132423"/>
    <n v="2"/>
    <s v="Active"/>
    <d v="2022-01-05T00:00:00"/>
    <s v="Brandy Hopkins"/>
    <d v="2022-03-24T00:00:00"/>
    <s v="David Duncan"/>
    <s v="McMinn"/>
    <s v="SR-163 "/>
    <s v="SR"/>
    <m/>
    <s v="SR"/>
    <s v="(Etowah Road), Bridge over Chestuee Creek, LM 11.74"/>
    <m/>
    <s v="Bridge"/>
    <s v="Bridge Replacement"/>
    <m/>
    <x v="1"/>
    <x v="0"/>
    <n v="0"/>
    <m/>
    <m/>
    <s v="N"/>
    <s v="Other"/>
    <x v="0"/>
    <s v="54SR1630009"/>
    <n v="20000"/>
    <n v="0"/>
    <n v="0"/>
    <n v="0"/>
    <n v="20000"/>
    <n v="20000"/>
    <n v="0"/>
    <n v="0"/>
    <n v="0"/>
    <n v="20000"/>
    <m/>
    <m/>
  </r>
  <r>
    <n v="132424"/>
    <n v="2"/>
    <s v="Active"/>
    <d v="2022-01-06T00:00:00"/>
    <s v="Charity Cox"/>
    <d v="2022-03-24T00:00:00"/>
    <s v="David Duncan"/>
    <s v="Putnam"/>
    <s v="SR-135 "/>
    <s v="SR"/>
    <m/>
    <s v="SR"/>
    <s v="(Dodson Branch Road), Bridge over Dry Creek, LM 16.42"/>
    <m/>
    <s v="Bridge"/>
    <s v="Bridge Replacement"/>
    <m/>
    <x v="1"/>
    <x v="0"/>
    <n v="0"/>
    <m/>
    <m/>
    <s v="N"/>
    <s v="Other"/>
    <x v="0"/>
    <s v="71SR1350003"/>
    <n v="20000"/>
    <n v="0"/>
    <n v="0"/>
    <n v="0"/>
    <n v="20000"/>
    <n v="20000"/>
    <n v="0"/>
    <n v="0"/>
    <n v="0"/>
    <n v="20000"/>
    <m/>
    <m/>
  </r>
  <r>
    <n v="132425"/>
    <n v="3"/>
    <s v="Active"/>
    <d v="2022-01-06T00:00:00"/>
    <s v="Charity Cox"/>
    <d v="2022-01-26T00:00:00"/>
    <s v="Konner Spradlin"/>
    <s v="Dickson"/>
    <s v="SR-250 "/>
    <s v="SR"/>
    <m/>
    <s v="SR"/>
    <s v="(Claylick Road), Bridge over Harpeth River, LM 6.14"/>
    <m/>
    <s v="Bridge"/>
    <s v="Bridge Replacement"/>
    <m/>
    <x v="1"/>
    <x v="0"/>
    <n v="0"/>
    <m/>
    <m/>
    <s v="N"/>
    <s v="Other"/>
    <x v="0"/>
    <s v="22S61490003"/>
    <n v="20000"/>
    <n v="0"/>
    <n v="0"/>
    <n v="0"/>
    <n v="20000"/>
    <n v="20000"/>
    <n v="0"/>
    <n v="0"/>
    <n v="0"/>
    <n v="20000"/>
    <m/>
    <m/>
  </r>
  <r>
    <n v="132427"/>
    <n v="4"/>
    <s v="Active"/>
    <d v="2022-01-06T00:00:00"/>
    <s v="Charity Cox"/>
    <d v="2022-03-24T00:00:00"/>
    <s v="David Duncan"/>
    <s v="Weakley"/>
    <s v="SR-190 "/>
    <s v="SR"/>
    <m/>
    <s v="SR"/>
    <s v="(Latham-Palmersville Road), Bridge over Mayo Branch, LM 30.60"/>
    <m/>
    <s v="Bridge"/>
    <s v="Bridge Replacement"/>
    <m/>
    <x v="1"/>
    <x v="0"/>
    <n v="0"/>
    <m/>
    <m/>
    <s v="N"/>
    <s v="Other"/>
    <x v="0"/>
    <s v="92S80130005"/>
    <n v="20000"/>
    <n v="0"/>
    <n v="0"/>
    <n v="0"/>
    <n v="20000"/>
    <n v="20000"/>
    <n v="0"/>
    <n v="0"/>
    <n v="0"/>
    <n v="20000"/>
    <m/>
    <m/>
  </r>
  <r>
    <n v="46963.01"/>
    <n v="2"/>
    <s v="Active"/>
    <d v="2022-02-03T00:00:00"/>
    <s v="Jennifer Johnson"/>
    <d v="2022-02-09T00:00:00"/>
    <s v="Brian Terrell"/>
    <s v="Warren"/>
    <s v="SR-136 "/>
    <s v="SR"/>
    <m/>
    <s v="SR"/>
    <s v="Bridge over Caney Fork River, LM 1.99"/>
    <m/>
    <s v="Maint - BR Repair"/>
    <s v="Bridge Repair"/>
    <m/>
    <x v="1"/>
    <x v="2"/>
    <n v="0.14000000000000001"/>
    <m/>
    <m/>
    <s v="N"/>
    <s v="Other"/>
    <x v="0"/>
    <s v="89SR0010015"/>
    <n v="0"/>
    <n v="0"/>
    <n v="64500"/>
    <n v="0"/>
    <n v="64500"/>
    <n v="0"/>
    <n v="0"/>
    <n v="64500"/>
    <n v="0"/>
    <n v="64500"/>
    <m/>
    <s v="State Funded (89S136-M3-002)"/>
  </r>
  <r>
    <n v="81869.009999999995"/>
    <n v="3"/>
    <s v="Active"/>
    <d v="2019-07-10T00:00:00"/>
    <s v="Scott Boyce"/>
    <d v="2021-12-20T00:00:00"/>
    <s v="Lee Cothron"/>
    <s v="Trousdale"/>
    <s v="SR-141 "/>
    <s v="SR"/>
    <m/>
    <s v="SR"/>
    <s v="Bridge over Little Goose Creek, LM 4.82 in Hartsville"/>
    <m/>
    <s v="Maint - BR Repair"/>
    <s v="Bridge Repair"/>
    <m/>
    <x v="1"/>
    <x v="2"/>
    <n v="0.01"/>
    <m/>
    <m/>
    <s v="N"/>
    <s v="Other"/>
    <x v="0"/>
    <s v="85SR1410003"/>
    <n v="0"/>
    <n v="50000"/>
    <n v="0"/>
    <n v="0"/>
    <n v="50000"/>
    <n v="0"/>
    <n v="50000"/>
    <n v="210000"/>
    <n v="0"/>
    <n v="260000"/>
    <m/>
    <s v="State Funded (85007-4222-04)"/>
  </r>
  <r>
    <n v="83031.009999999995"/>
    <n v="2"/>
    <s v="Let"/>
    <d v="2020-02-07T00:00:00"/>
    <s v="Jennifer Johnson"/>
    <d v="2021-09-08T21:00:13"/>
    <s v=" "/>
    <s v="Coffee"/>
    <s v="SR-2 "/>
    <s v="SR"/>
    <m/>
    <s v="SR"/>
    <s v="Bridge over Blue Spring Creek, LM 21.03"/>
    <m/>
    <s v="Maint - BR Repair"/>
    <s v="Bridge Repair"/>
    <m/>
    <x v="1"/>
    <x v="2"/>
    <n v="0.03"/>
    <d v="2021-08-20T00:00:00"/>
    <m/>
    <s v="N"/>
    <s v="Other"/>
    <x v="0"/>
    <s v="16SR0020019"/>
    <n v="0"/>
    <n v="0"/>
    <n v="1469424"/>
    <n v="0"/>
    <n v="1469424"/>
    <n v="0"/>
    <n v="0"/>
    <n v="1548424"/>
    <n v="0"/>
    <n v="1548424"/>
    <s v="CNV145"/>
    <s v="State Funded (16002-4217-04)"/>
  </r>
  <r>
    <n v="101554.01"/>
    <n v="2"/>
    <s v="Let"/>
    <d v="2016-07-20T00:00:00"/>
    <s v="Lee Cothron"/>
    <d v="2019-04-08T21:00:09"/>
    <s v=" "/>
    <s v="Meigs"/>
    <s v="SR-58 "/>
    <s v="SR"/>
    <m/>
    <s v="SR"/>
    <s v="Bridge over Hiwassee River, LM 5.22"/>
    <m/>
    <s v="Maint - BR Repair"/>
    <s v="Bridge Repair"/>
    <m/>
    <x v="1"/>
    <x v="2"/>
    <n v="0.35"/>
    <d v="2019-03-29T00:00:00"/>
    <m/>
    <s v="N"/>
    <s v="Other"/>
    <x v="0"/>
    <s v="61SR0580003"/>
    <n v="0"/>
    <n v="0"/>
    <n v="319200"/>
    <n v="0"/>
    <n v="319200"/>
    <n v="0"/>
    <n v="0"/>
    <n v="2193723"/>
    <n v="0"/>
    <n v="2193723"/>
    <s v="CNT103"/>
    <s v="State Funded (61003-4263-04)"/>
  </r>
  <r>
    <n v="112413.01"/>
    <n v="3"/>
    <s v="Active"/>
    <d v="2016-12-08T00:00:00"/>
    <s v="Lee Cothron"/>
    <d v="2020-01-05T00:00:00"/>
    <s v="Brandy Hopkins"/>
    <s v="Robertson"/>
    <s v="SR-76 "/>
    <s v="SR"/>
    <m/>
    <s v="SR"/>
    <s v="Bridge over Sulphur Fork Creek, LM 0.21 (IA)"/>
    <s v="Widening through rehabilitation of bridge."/>
    <s v="Maint - BR Repair"/>
    <s v="Bridge Repair"/>
    <m/>
    <x v="1"/>
    <x v="2"/>
    <n v="0.01"/>
    <d v="2024-02-09T00:00:00"/>
    <m/>
    <s v="N"/>
    <s v="Other"/>
    <x v="0"/>
    <s v="74SR0760001"/>
    <n v="0"/>
    <n v="0"/>
    <n v="140000"/>
    <n v="0"/>
    <n v="140000"/>
    <n v="0"/>
    <n v="0"/>
    <n v="356500"/>
    <n v="0"/>
    <n v="356500"/>
    <m/>
    <s v="State Funded (74012-4211-04)"/>
  </r>
  <r>
    <n v="114379.02"/>
    <n v="3"/>
    <s v="Let"/>
    <d v="2020-12-09T00:00:00"/>
    <s v="Jennifer Johnson"/>
    <d v="2021-08-30T21:00:15"/>
    <s v=" "/>
    <s v="Hickman"/>
    <s v="SR-230 "/>
    <s v="SR"/>
    <m/>
    <s v="SR"/>
    <s v="Bridge over Piney River, LM 11.46"/>
    <m/>
    <s v="Bridge"/>
    <s v="Bridge Repair"/>
    <m/>
    <x v="1"/>
    <x v="2"/>
    <n v="0"/>
    <d v="2021-08-20T00:00:00"/>
    <m/>
    <s v="N"/>
    <s v="Other"/>
    <x v="0"/>
    <s v="41S61730001"/>
    <n v="0"/>
    <n v="0"/>
    <n v="519042"/>
    <n v="0"/>
    <n v="519042"/>
    <n v="0"/>
    <n v="0"/>
    <n v="584542"/>
    <n v="0"/>
    <n v="584542"/>
    <s v="CNV251"/>
    <s v="State Funded (41049-4232-04)"/>
  </r>
  <r>
    <n v="115165.02"/>
    <n v="2"/>
    <s v="Active"/>
    <d v="2021-09-08T00:00:00"/>
    <s v="Jennifer Johnson"/>
    <d v="2022-04-20T00:00:00"/>
    <s v="Mary McFarlin"/>
    <s v="Franklin"/>
    <s v="SR-50 "/>
    <s v="SR"/>
    <m/>
    <s v="SR"/>
    <s v="Bridge over Elk River, LM 1.57"/>
    <m/>
    <s v="Maint - BR Repair"/>
    <s v="Bridge Repair"/>
    <m/>
    <x v="1"/>
    <x v="2"/>
    <n v="9.2999999999999999E-2"/>
    <d v="2022-06-17T00:00:00"/>
    <m/>
    <s v="N"/>
    <s v="Other"/>
    <x v="0"/>
    <s v="26SR0500001"/>
    <n v="0"/>
    <n v="0"/>
    <n v="61000"/>
    <n v="0"/>
    <n v="61000"/>
    <n v="0"/>
    <n v="0"/>
    <n v="61000"/>
    <n v="0"/>
    <n v="61000"/>
    <m/>
    <s v="State Funded (26S050-M3-003)"/>
  </r>
  <r>
    <n v="115738.01"/>
    <n v="3"/>
    <s v="Closed"/>
    <d v="2019-08-30T00:00:00"/>
    <s v="Scott Boyce"/>
    <d v="2021-11-23T00:00:00"/>
    <s v="Lee Cothron"/>
    <s v="Trousdale"/>
    <s v="SR-141 "/>
    <s v="SR"/>
    <m/>
    <s v="SR"/>
    <s v="Bridge over Cumberland River, LM 6.25"/>
    <m/>
    <s v="Maint - BR Repair"/>
    <s v="Bridge Repair"/>
    <m/>
    <x v="1"/>
    <x v="2"/>
    <n v="0.15"/>
    <d v="2020-05-15T00:00:00"/>
    <m/>
    <s v="N"/>
    <s v="Other"/>
    <x v="0"/>
    <s v="85SR1410005"/>
    <n v="1743.99"/>
    <n v="0"/>
    <n v="665.59"/>
    <n v="0"/>
    <n v="2409.58"/>
    <n v="64743.99"/>
    <n v="0"/>
    <n v="402496.59"/>
    <n v="0"/>
    <n v="467240.58"/>
    <s v="CNU195"/>
    <s v="State Funded (85007-3225-04)"/>
  </r>
  <r>
    <n v="116992"/>
    <n v="2"/>
    <s v="Construction Complete"/>
    <d v="2012-01-10T00:00:00"/>
    <s v="Lee Cothron"/>
    <d v="2020-09-15T19:11:05"/>
    <s v=" "/>
    <s v="Jackson"/>
    <s v="SR-151 "/>
    <s v="SR"/>
    <m/>
    <s v="SR"/>
    <s v="Bridge over Hudson Creek, LM 3.50"/>
    <m/>
    <s v="Maint - BR Repair"/>
    <s v="Bridge Replacement"/>
    <m/>
    <x v="1"/>
    <x v="2"/>
    <n v="0.123"/>
    <d v="2020-02-07T00:00:00"/>
    <m/>
    <s v="N"/>
    <s v="Other"/>
    <x v="0"/>
    <s v="44SR1510007"/>
    <n v="0"/>
    <n v="0"/>
    <n v="154500"/>
    <n v="0"/>
    <n v="154500"/>
    <n v="0"/>
    <n v="38500"/>
    <n v="862887"/>
    <n v="0"/>
    <n v="901387"/>
    <s v="CNU045"/>
    <s v="State Funded (44009-4215-04)"/>
  </r>
  <r>
    <n v="119956.01"/>
    <n v="2"/>
    <s v="Construction Complete"/>
    <d v="2021-05-20T00:00:00"/>
    <s v="Lee Cothron"/>
    <d v="2021-12-17T21:00:18"/>
    <s v=" "/>
    <s v="Putnam"/>
    <s v="SR-56 "/>
    <s v="SR"/>
    <m/>
    <s v="SR"/>
    <s v="Bridge over I-40, LM 0.54"/>
    <m/>
    <s v="Maint - BR Repair"/>
    <s v="Bridge Repair"/>
    <m/>
    <x v="1"/>
    <x v="2"/>
    <n v="0"/>
    <d v="2021-08-20T00:00:00"/>
    <m/>
    <s v="N"/>
    <s v="Other"/>
    <x v="0"/>
    <s v="71I00400007"/>
    <n v="0"/>
    <n v="0"/>
    <n v="626865"/>
    <n v="0"/>
    <n v="626865"/>
    <n v="0"/>
    <n v="0"/>
    <n v="703365"/>
    <n v="0"/>
    <n v="703365"/>
    <s v="CNV279"/>
    <s v="State Funded (71S056-M3-002)"/>
  </r>
  <r>
    <n v="120312"/>
    <n v="1"/>
    <s v="Closed"/>
    <d v="2014-03-26T00:00:00"/>
    <s v="Lee Cothron"/>
    <d v="2021-03-17T00:00:00"/>
    <s v="Lee Cothron"/>
    <s v="Anderson"/>
    <s v="SR-170 "/>
    <s v="SR"/>
    <m/>
    <s v="SR"/>
    <s v="Bridge over Byrams Fork Creek, LM 1.17"/>
    <m/>
    <s v="Maint - BR Repair"/>
    <s v="Bridge Repair"/>
    <m/>
    <x v="1"/>
    <x v="2"/>
    <n v="0"/>
    <d v="2019-10-04T00:00:00"/>
    <m/>
    <s v="N"/>
    <s v="Other"/>
    <x v="0"/>
    <s v="01S23970009"/>
    <n v="0"/>
    <n v="0"/>
    <n v="14.17"/>
    <n v="0"/>
    <n v="14.17"/>
    <n v="0"/>
    <n v="0"/>
    <n v="210358.02"/>
    <n v="0"/>
    <n v="210358.02"/>
    <s v="CNT344"/>
    <s v="State Funded (01021-4201-04)"/>
  </r>
  <r>
    <n v="120314"/>
    <n v="1"/>
    <s v="Active"/>
    <d v="2014-03-26T00:00:00"/>
    <s v="Lee Cothron"/>
    <d v="2022-01-11T00:00:00"/>
    <s v="Brandy Hopkins"/>
    <s v="Blount"/>
    <s v="SR-334 "/>
    <s v="SR"/>
    <m/>
    <s v="SR"/>
    <s v="Bridge over CSX Railroad, LM 0.56 in Alcoa"/>
    <m/>
    <s v="Maint - BR Repair"/>
    <s v="Bridge Repair"/>
    <m/>
    <x v="1"/>
    <x v="2"/>
    <n v="0.03"/>
    <d v="2022-08-19T00:00:00"/>
    <m/>
    <s v="N"/>
    <s v="Other"/>
    <x v="0"/>
    <s v="05S2550007"/>
    <n v="0"/>
    <n v="0"/>
    <n v="23300"/>
    <n v="0"/>
    <n v="23300"/>
    <n v="0"/>
    <n v="25000"/>
    <n v="492400"/>
    <n v="0"/>
    <n v="517400"/>
    <m/>
    <s v="State Funded (05334-4203-04)"/>
  </r>
  <r>
    <n v="121360"/>
    <n v="4"/>
    <s v="Construction Complete"/>
    <d v="2014-09-05T00:00:00"/>
    <s v="Lee Cothron"/>
    <d v="2020-09-15T19:08:56"/>
    <s v=" "/>
    <s v="Madison"/>
    <s v="SR-198 "/>
    <s v="SR"/>
    <m/>
    <s v="SR"/>
    <s v="Bridge over Bear Creek, LM 8.65"/>
    <m/>
    <s v="Maint - BR Repair"/>
    <s v="Bridge Repair"/>
    <m/>
    <x v="1"/>
    <x v="2"/>
    <n v="0"/>
    <d v="2019-02-08T00:00:00"/>
    <m/>
    <s v="N"/>
    <s v="Other"/>
    <x v="0"/>
    <s v="57S80590013"/>
    <n v="0"/>
    <n v="0"/>
    <n v="34900"/>
    <n v="0"/>
    <n v="34900"/>
    <n v="0"/>
    <n v="0"/>
    <n v="2565856"/>
    <n v="0"/>
    <n v="2565856"/>
    <s v="CNT070"/>
    <s v="State Funded (57023-4235-04)"/>
  </r>
  <r>
    <n v="122143"/>
    <n v="2"/>
    <s v="Closed"/>
    <d v="2015-06-19T00:00:00"/>
    <s v="Lee Cothron"/>
    <d v="2021-12-21T00:00:00"/>
    <s v="Lee Cothron"/>
    <s v="Grundy"/>
    <s v="SR-108 "/>
    <s v="SR"/>
    <m/>
    <s v="SR"/>
    <s v="Bridge over Branch, LM 28.18"/>
    <m/>
    <s v="Maint - BR Repair"/>
    <s v="Bridge Repair"/>
    <m/>
    <x v="1"/>
    <x v="2"/>
    <n v="0.01"/>
    <d v="2019-12-13T00:00:00"/>
    <m/>
    <s v="N"/>
    <s v="Other"/>
    <x v="0"/>
    <s v="31SR1080023"/>
    <n v="0"/>
    <n v="0"/>
    <n v="344439.46"/>
    <n v="0"/>
    <n v="344439.46"/>
    <n v="0"/>
    <n v="0"/>
    <n v="1056754.46"/>
    <n v="0"/>
    <n v="1056754.46"/>
    <s v="CNT397"/>
    <s v="State Funded (31007-4237-04)"/>
  </r>
  <r>
    <n v="123477"/>
    <n v="1"/>
    <s v="Closed"/>
    <d v="2016-04-12T00:00:00"/>
    <s v="Lee Cothron"/>
    <d v="2022-05-24T00:00:00"/>
    <s v="Lee Cothron"/>
    <s v="Greene"/>
    <s v="SR-107 "/>
    <s v="SR"/>
    <m/>
    <s v="SR"/>
    <s v="Bridge over Horse Creek, LM 17.35"/>
    <m/>
    <s v="Maint - BR Repair"/>
    <s v="Bridge Repair"/>
    <m/>
    <x v="1"/>
    <x v="2"/>
    <n v="0.01"/>
    <d v="2019-10-04T00:00:00"/>
    <m/>
    <s v="N"/>
    <s v="Other"/>
    <x v="0"/>
    <s v="30SR1070009"/>
    <n v="0"/>
    <n v="0"/>
    <n v="153200"/>
    <n v="0"/>
    <n v="153200"/>
    <n v="0"/>
    <n v="0"/>
    <n v="758815"/>
    <n v="0"/>
    <n v="758815"/>
    <s v="CNT343"/>
    <s v="State Funded (30011-4231-04)"/>
  </r>
  <r>
    <n v="126582"/>
    <n v="4"/>
    <s v="Closed"/>
    <d v="2017-09-18T00:00:00"/>
    <s v="Lee Cothron"/>
    <d v="2021-06-04T00:00:00"/>
    <s v="Lee Cothron"/>
    <s v="Lauderdale"/>
    <s v="SR-371 "/>
    <s v="SR"/>
    <m/>
    <s v="SR"/>
    <s v="Bridge over Cane Creek, LM 1.10"/>
    <m/>
    <s v="Maint - BR Repair"/>
    <s v="Bridge Repair"/>
    <m/>
    <x v="1"/>
    <x v="2"/>
    <n v="0.01"/>
    <d v="2020-02-07T00:00:00"/>
    <m/>
    <s v="N"/>
    <s v="Other"/>
    <x v="0"/>
    <s v="49SR0872001"/>
    <n v="0"/>
    <n v="0"/>
    <n v="14554.94"/>
    <n v="0"/>
    <n v="14554.94"/>
    <n v="0"/>
    <n v="0"/>
    <n v="507158.94"/>
    <n v="0"/>
    <n v="507158.94"/>
    <s v="CNU078"/>
    <s v="State Funded (49946-4207-04)"/>
  </r>
  <r>
    <n v="126938"/>
    <n v="2"/>
    <s v="Closed"/>
    <d v="2018-01-24T00:00:00"/>
    <s v="Jennifer Johnson"/>
    <d v="2021-06-01T00:00:00"/>
    <s v="Lee Cothron"/>
    <s v="Overton"/>
    <s v="SR-294 "/>
    <s v="SR"/>
    <m/>
    <s v="SR"/>
    <s v="Bridge over Big Eagle Creek, LM 1.39"/>
    <m/>
    <s v="Maint - BR Repair"/>
    <s v="Bridge Repair"/>
    <m/>
    <x v="1"/>
    <x v="2"/>
    <n v="0.01"/>
    <d v="2019-06-21T00:00:00"/>
    <m/>
    <s v="N"/>
    <s v="Other"/>
    <x v="0"/>
    <s v="67S43930001"/>
    <n v="0"/>
    <n v="0"/>
    <n v="38716.550000000003"/>
    <n v="0"/>
    <n v="38716.550000000003"/>
    <n v="0"/>
    <n v="0"/>
    <n v="793755.55"/>
    <n v="0"/>
    <n v="793755.55"/>
    <s v="CNT243"/>
    <s v="State Funded (67013-4209-04)"/>
  </r>
  <r>
    <n v="127593"/>
    <n v="3"/>
    <s v="Active"/>
    <d v="2018-06-05T00:00:00"/>
    <s v="Jennifer Johnson"/>
    <d v="2019-01-24T00:00:00"/>
    <s v="Brian Terrell"/>
    <s v="Giles"/>
    <s v="SR-7 "/>
    <s v="SR"/>
    <m/>
    <s v="SR"/>
    <s v="Bridge over Pigeon Roost Creek, LM 22.94"/>
    <m/>
    <s v="Maint - BR Repair"/>
    <s v="Bridge Repair"/>
    <m/>
    <x v="1"/>
    <x v="2"/>
    <n v="0"/>
    <m/>
    <m/>
    <s v="N"/>
    <s v="Other"/>
    <x v="0"/>
    <s v="28SR0070029"/>
    <n v="0"/>
    <n v="0"/>
    <n v="37500"/>
    <n v="0"/>
    <n v="37500"/>
    <n v="0"/>
    <n v="0"/>
    <n v="92500"/>
    <n v="0"/>
    <n v="92500"/>
    <m/>
    <s v="State Funded (28003-4226-04)"/>
  </r>
  <r>
    <n v="128039"/>
    <n v="2"/>
    <s v="Let"/>
    <d v="2018-09-04T00:00:00"/>
    <s v="Jennifer Johnson"/>
    <d v="2021-04-13T00:00:00"/>
    <s v="Sandra Lowry"/>
    <s v="Bradley"/>
    <s v="SR-308 "/>
    <s v="SR"/>
    <m/>
    <s v="SR"/>
    <s v="Bridge over I-75, LM 4.27"/>
    <m/>
    <s v="Maint - BR Repair"/>
    <s v="Bridge Repair"/>
    <m/>
    <x v="1"/>
    <x v="2"/>
    <n v="0"/>
    <d v="2021-03-26T00:00:00"/>
    <m/>
    <s v="N"/>
    <s v="Other"/>
    <x v="0"/>
    <s v="06I00750025"/>
    <n v="0"/>
    <n v="0"/>
    <n v="0"/>
    <n v="0"/>
    <n v="0"/>
    <n v="0"/>
    <n v="0"/>
    <n v="1109887"/>
    <n v="0"/>
    <n v="1109887"/>
    <s v="CNV124"/>
    <s v="State Funded (06024-4106-04)"/>
  </r>
  <r>
    <n v="128213"/>
    <n v="2"/>
    <s v="Construction Complete"/>
    <d v="2018-10-11T00:00:00"/>
    <s v="Jennifer Johnson"/>
    <d v="2021-12-21T21:00:12"/>
    <s v=" "/>
    <s v="Sequatchie"/>
    <s v="SR-8 "/>
    <s v="SR"/>
    <m/>
    <s v="SR"/>
    <s v="Bridge over Sequatchie River, LM 12.73"/>
    <m/>
    <s v="Maint - BR Repair"/>
    <s v="Bridge Repair"/>
    <m/>
    <x v="1"/>
    <x v="2"/>
    <n v="0"/>
    <d v="2020-12-11T00:00:00"/>
    <m/>
    <s v="N"/>
    <s v="Other"/>
    <x v="0"/>
    <s v="77SR0080005"/>
    <n v="0"/>
    <n v="0"/>
    <n v="500500"/>
    <n v="0"/>
    <n v="500500"/>
    <n v="68500"/>
    <n v="0"/>
    <n v="1049474"/>
    <n v="0"/>
    <n v="1117974"/>
    <s v="CNU148"/>
    <s v="State Funded (77001-3248-04)"/>
  </r>
  <r>
    <n v="128731"/>
    <n v="1"/>
    <s v="Construction Complete"/>
    <d v="2019-03-19T00:00:00"/>
    <s v="Jennifer Johnson"/>
    <d v="2021-06-28T21:00:05"/>
    <s v=" "/>
    <s v="Loudon"/>
    <s v="SR-444 "/>
    <s v="SR"/>
    <m/>
    <s v="SR"/>
    <s v="Bridges over Tellico Lake (Fork Creek) at LM 1.46 and Clear Prong Creek at LM 6.74"/>
    <m/>
    <s v="Maint - BR Repair"/>
    <s v="Bridge Repair"/>
    <m/>
    <x v="1"/>
    <x v="2"/>
    <s v=""/>
    <d v="2020-05-29T00:00:00"/>
    <m/>
    <s v="N"/>
    <s v="Other"/>
    <x v="0"/>
    <s v="53012490003, 53012490005"/>
    <n v="18086.310000000001"/>
    <n v="0"/>
    <n v="114000"/>
    <n v="0"/>
    <n v="132086.31"/>
    <n v="95586.31"/>
    <n v="0"/>
    <n v="932749"/>
    <n v="0"/>
    <n v="1028335.31"/>
    <s v="CNU213"/>
    <s v="State Funded (53444-3206-04)"/>
  </r>
  <r>
    <n v="128735"/>
    <n v="2"/>
    <s v="Construction Complete"/>
    <d v="2019-03-19T00:00:00"/>
    <s v="Jennifer Johnson"/>
    <d v="2021-08-30T21:00:11"/>
    <s v=" "/>
    <s v="Clay"/>
    <s v="SR-53 "/>
    <s v="SR"/>
    <m/>
    <s v="SR"/>
    <s v="Bridges over Dry Fork Creek, LM 1.35 and Mill Creek, LM 2.50"/>
    <m/>
    <s v="Maint - BR Repair"/>
    <s v="Bridge Repair"/>
    <m/>
    <x v="1"/>
    <x v="2"/>
    <n v="0"/>
    <d v="2020-08-14T00:00:00"/>
    <m/>
    <s v="N"/>
    <s v="Other"/>
    <x v="0"/>
    <s v="14SR0530001, 14SR0530003"/>
    <n v="0"/>
    <n v="0"/>
    <n v="238000"/>
    <n v="0"/>
    <n v="238000"/>
    <n v="129000"/>
    <n v="0"/>
    <n v="1272594"/>
    <n v="0"/>
    <n v="1401594"/>
    <s v="CNU198"/>
    <s v="State Funded (14005-3217-04)"/>
  </r>
  <r>
    <n v="129175"/>
    <n v="3"/>
    <s v="Closed"/>
    <d v="2019-06-21T00:00:00"/>
    <s v="Scott Boyce"/>
    <d v="2021-06-01T00:00:00"/>
    <s v="Lee Cothron"/>
    <s v="Smith"/>
    <s v="SR-53 "/>
    <s v="SR"/>
    <m/>
    <s v="SR"/>
    <s v="Bridge over Mulherrin Creek, LM 7.20"/>
    <m/>
    <s v="Maint - BR Repair"/>
    <s v="Bridge Repair"/>
    <m/>
    <x v="1"/>
    <x v="2"/>
    <n v="0.01"/>
    <d v="2019-08-09T00:00:00"/>
    <m/>
    <s v="N"/>
    <s v="Other"/>
    <x v="0"/>
    <m/>
    <n v="0"/>
    <n v="0"/>
    <n v="67828.240000000005"/>
    <n v="0"/>
    <n v="67828.240000000005"/>
    <n v="0"/>
    <n v="0"/>
    <n v="564053.24"/>
    <n v="0"/>
    <n v="564053.24"/>
    <s v="CNT300"/>
    <s v="State Funded (80004-4249-04)"/>
  </r>
  <r>
    <n v="129921"/>
    <n v="3"/>
    <s v="Construction Complete"/>
    <d v="2019-12-09T00:00:00"/>
    <s v="Jennifer Johnson"/>
    <d v="2022-05-17T21:00:11"/>
    <s v=" "/>
    <s v="Cheatham"/>
    <s v="SR-249 "/>
    <s v="SR"/>
    <m/>
    <s v="SR"/>
    <s v="Bridges over Sam's Creek at LMs 8.51 and 10.57"/>
    <m/>
    <s v="Maint - BR Repair"/>
    <s v="Bridge Repair"/>
    <m/>
    <x v="1"/>
    <x v="2"/>
    <s v=""/>
    <d v="2021-10-08T00:00:00"/>
    <m/>
    <s v="N"/>
    <s v="Other"/>
    <x v="0"/>
    <s v="11S63600009, 11S63600011"/>
    <n v="0"/>
    <n v="0"/>
    <n v="285180"/>
    <n v="0"/>
    <n v="285180"/>
    <n v="0"/>
    <n v="0"/>
    <n v="347180"/>
    <n v="0"/>
    <n v="347180"/>
    <s v="CNV261"/>
    <s v="State Funded (11024-4238-04)"/>
  </r>
  <r>
    <n v="130045"/>
    <n v="2"/>
    <s v="Active"/>
    <d v="2020-02-07T00:00:00"/>
    <s v="Jennifer Johnson"/>
    <d v="2022-05-12T00:00:00"/>
    <s v="Brandy Hopkins"/>
    <s v="Warren"/>
    <s v="SR-287 "/>
    <s v="SR"/>
    <m/>
    <s v="SR"/>
    <s v="Bridge over Collins River, LM 39.48"/>
    <m/>
    <s v="Maint - BR Repair"/>
    <s v="Bridge Repair"/>
    <m/>
    <x v="1"/>
    <x v="2"/>
    <n v="0.16"/>
    <m/>
    <m/>
    <s v="N"/>
    <s v="Other"/>
    <x v="0"/>
    <s v="89SR2870011"/>
    <n v="0"/>
    <n v="0"/>
    <n v="58000"/>
    <n v="0"/>
    <n v="58000"/>
    <n v="0"/>
    <n v="0"/>
    <n v="136000"/>
    <n v="0"/>
    <n v="136000"/>
    <m/>
    <s v="State Funded (89016-4217-04)"/>
  </r>
  <r>
    <n v="130366"/>
    <n v="1"/>
    <s v="Let"/>
    <d v="2020-05-22T00:00:00"/>
    <s v="Jennifer Johnson"/>
    <d v="2021-09-08T21:00:15"/>
    <s v=" "/>
    <s v="Cocke"/>
    <s v="SR-73 "/>
    <s v="SR"/>
    <m/>
    <s v="SR"/>
    <s v="Bridge over Greenbrier Creek, LM 2.02"/>
    <m/>
    <s v="Maint - BR Repair"/>
    <s v="Bridge Repair"/>
    <m/>
    <x v="1"/>
    <x v="2"/>
    <n v="0"/>
    <d v="2021-08-20T00:00:00"/>
    <m/>
    <s v="N"/>
    <s v="Other"/>
    <x v="0"/>
    <s v="15SR073003"/>
    <n v="0"/>
    <n v="0"/>
    <n v="1103795"/>
    <n v="0"/>
    <n v="1103795"/>
    <n v="0"/>
    <n v="0"/>
    <n v="1212795"/>
    <n v="0"/>
    <n v="1212795"/>
    <s v="CNV250"/>
    <s v="State Funded (15010-4207-04)"/>
  </r>
  <r>
    <n v="130666.01"/>
    <n v="2"/>
    <s v="Let"/>
    <d v="2021-01-28T00:00:00"/>
    <s v="Jennifer Johnson"/>
    <d v="2021-10-25T21:00:21"/>
    <s v=" "/>
    <s v="McMinn"/>
    <s v="SR-310 "/>
    <s v="SR"/>
    <m/>
    <s v="SR"/>
    <s v="Bridge over Conasauga Creek, LM 4.36"/>
    <m/>
    <s v="Maint - BR Repair"/>
    <s v="Bridge Repair"/>
    <m/>
    <x v="1"/>
    <x v="2"/>
    <n v="0"/>
    <d v="2021-10-08T00:00:00"/>
    <m/>
    <s v="N"/>
    <s v="Other"/>
    <x v="0"/>
    <s v="54S42760007"/>
    <n v="0"/>
    <n v="0"/>
    <n v="754582"/>
    <n v="0"/>
    <n v="754582"/>
    <n v="0"/>
    <n v="0"/>
    <n v="812082"/>
    <n v="0"/>
    <n v="812082"/>
    <s v="CNV301"/>
    <s v="State Funded (54014-4223-04)"/>
  </r>
  <r>
    <n v="130703"/>
    <n v="3"/>
    <s v="Let"/>
    <d v="2020-07-21T00:00:00"/>
    <s v="Lee Cothron"/>
    <d v="2021-03-24T00:00:00"/>
    <s v="Brian Terrell"/>
    <s v="Dickson"/>
    <s v="SR-46 "/>
    <s v="SR"/>
    <m/>
    <s v="SR"/>
    <s v="Bridge over Balthrop Branch, LM 22.46"/>
    <m/>
    <s v="Maint - BR Repair"/>
    <s v="Bridge Replacement"/>
    <m/>
    <x v="1"/>
    <x v="2"/>
    <n v="0"/>
    <d v="2020-12-11T00:00:00"/>
    <m/>
    <s v="N"/>
    <s v="Other"/>
    <x v="0"/>
    <s v="22003430019"/>
    <n v="0"/>
    <n v="0"/>
    <n v="154700"/>
    <n v="0"/>
    <n v="154700"/>
    <n v="0"/>
    <n v="46698"/>
    <n v="950877"/>
    <n v="0"/>
    <n v="997575"/>
    <s v="CNU379"/>
    <s v="State Funded (22015-4216-04)"/>
  </r>
  <r>
    <n v="130802"/>
    <n v="3"/>
    <s v="Let"/>
    <d v="2020-08-20T00:00:00"/>
    <s v="Jennifer Johnson"/>
    <d v="2021-07-07T00:00:00"/>
    <s v="Sandra Lowry"/>
    <s v="Smith"/>
    <s v="SR-141 "/>
    <s v="SR"/>
    <m/>
    <s v="SR"/>
    <s v="Bridge over Smith Fork Creek, LM 12.68"/>
    <m/>
    <s v="Maint - BR Repair"/>
    <s v="Bridge Repair"/>
    <m/>
    <x v="1"/>
    <x v="2"/>
    <n v="0"/>
    <d v="2021-06-18T00:00:00"/>
    <m/>
    <s v="N"/>
    <s v="Other"/>
    <x v="0"/>
    <s v="80SR1410011"/>
    <n v="0"/>
    <n v="0"/>
    <n v="549293"/>
    <n v="0"/>
    <n v="549293"/>
    <n v="0"/>
    <n v="0"/>
    <n v="644293"/>
    <n v="0"/>
    <n v="644293"/>
    <s v="CNV225"/>
    <s v="State Funded (80009-4233-04)"/>
  </r>
  <r>
    <n v="130904.01"/>
    <n v="2"/>
    <s v="Active"/>
    <d v="2021-01-28T00:00:00"/>
    <s v="Jennifer Johnson"/>
    <d v="2022-01-14T00:00:00"/>
    <s v="Mary McFarlin"/>
    <s v="Overton"/>
    <s v="SR-293 "/>
    <s v="SR"/>
    <m/>
    <s v="SR"/>
    <s v="Bridge over Branch, LM 3.67"/>
    <m/>
    <s v="Maint - BR Repair"/>
    <s v="Bridge Repair"/>
    <m/>
    <x v="1"/>
    <x v="2"/>
    <n v="0"/>
    <d v="2022-06-17T00:00:00"/>
    <m/>
    <s v="N"/>
    <s v="Other"/>
    <x v="0"/>
    <s v="67F00150003"/>
    <n v="0"/>
    <n v="0"/>
    <n v="5000"/>
    <n v="0"/>
    <n v="5000"/>
    <n v="0"/>
    <n v="0"/>
    <n v="50000"/>
    <n v="0"/>
    <n v="50000"/>
    <m/>
    <s v="State Funded (67020-4218-04)"/>
  </r>
  <r>
    <n v="131162"/>
    <n v="2"/>
    <s v="Let"/>
    <d v="2021-01-11T00:00:00"/>
    <s v="Jennifer Johnson"/>
    <d v="2022-04-14T21:00:11"/>
    <s v=" "/>
    <s v="Fentress"/>
    <s v="SR-154 "/>
    <s v="SR"/>
    <m/>
    <s v="SR"/>
    <s v="Bridge over SR-28, LM 2.2"/>
    <m/>
    <s v="Maint - BR Repair"/>
    <s v="Bridge Repair"/>
    <m/>
    <x v="1"/>
    <x v="2"/>
    <n v="0"/>
    <d v="2022-03-25T00:00:00"/>
    <m/>
    <s v="N"/>
    <s v="Other"/>
    <x v="0"/>
    <s v="25SR1540003"/>
    <n v="0"/>
    <n v="0"/>
    <n v="1347499"/>
    <n v="0"/>
    <n v="1347499"/>
    <n v="0"/>
    <n v="0"/>
    <n v="1401999"/>
    <n v="0"/>
    <n v="1401999"/>
    <s v="CNW014"/>
    <s v="State Funded (25006-4225-04)"/>
  </r>
  <r>
    <n v="131266"/>
    <n v="2"/>
    <s v="Let"/>
    <d v="2021-01-28T00:00:00"/>
    <s v="Jennifer Johnson"/>
    <d v="2021-12-22T21:00:10"/>
    <s v=" "/>
    <s v="Meigs"/>
    <s v="SR-304 "/>
    <s v="SR"/>
    <m/>
    <s v="SR"/>
    <s v="Bridge over Big Sewee Creek, LM 4.77"/>
    <m/>
    <s v="Maint - BR Repair"/>
    <s v="Bridge Repair"/>
    <m/>
    <x v="1"/>
    <x v="2"/>
    <n v="0"/>
    <d v="2021-12-10T00:00:00"/>
    <m/>
    <s v="N"/>
    <s v="Other"/>
    <x v="0"/>
    <s v="61S43350001"/>
    <n v="0"/>
    <n v="0"/>
    <n v="693834"/>
    <n v="0"/>
    <n v="693834"/>
    <n v="0"/>
    <n v="0"/>
    <n v="751334"/>
    <n v="0"/>
    <n v="751334"/>
    <s v="CNV305"/>
    <s v="State Funded (61014-4216-04)"/>
  </r>
  <r>
    <n v="131361"/>
    <n v="3"/>
    <s v="Let"/>
    <d v="2021-03-05T00:00:00"/>
    <s v="Jennifer Johnson"/>
    <d v="2021-10-25T21:00:16"/>
    <s v=" "/>
    <s v="Humphreys"/>
    <s v="SR-1 "/>
    <s v="SR"/>
    <m/>
    <s v="SR"/>
    <s v="Bridge over Culvert Branch, LM 27.00"/>
    <m/>
    <s v="Maint - BR Repair"/>
    <s v="Bridge Repair"/>
    <m/>
    <x v="1"/>
    <x v="2"/>
    <n v="0"/>
    <d v="2021-10-08T00:00:00"/>
    <m/>
    <s v="N"/>
    <s v="Other"/>
    <x v="0"/>
    <s v="43SR0010025"/>
    <n v="0"/>
    <n v="0"/>
    <n v="670030"/>
    <n v="0"/>
    <n v="670030"/>
    <n v="0"/>
    <n v="0"/>
    <n v="742030"/>
    <n v="0"/>
    <n v="742030"/>
    <s v="CNV264"/>
    <s v="State Funded (43004-4228-04)"/>
  </r>
  <r>
    <n v="131507"/>
    <n v="1"/>
    <s v="Active"/>
    <d v="2021-04-16T00:00:00"/>
    <s v="Jennifer Johnson"/>
    <d v="2022-05-17T00:00:00"/>
    <s v="Ethan Messimore"/>
    <s v="Scott"/>
    <s v="SR-456 "/>
    <s v="SR"/>
    <m/>
    <s v="SR"/>
    <s v="Bridge over NFS R/R and Right Fork Pine Creek, LM 9.57 in Oneida"/>
    <m/>
    <s v="Maint - BR Repair"/>
    <s v="Bridge Repair"/>
    <m/>
    <x v="1"/>
    <x v="2"/>
    <n v="0"/>
    <m/>
    <m/>
    <s v="N"/>
    <s v="Other"/>
    <x v="0"/>
    <s v="76006610009"/>
    <n v="0"/>
    <n v="0"/>
    <n v="42000"/>
    <n v="0"/>
    <n v="42000"/>
    <n v="0"/>
    <n v="0"/>
    <n v="240500"/>
    <n v="0"/>
    <n v="240500"/>
    <m/>
    <s v="State Funded (76010-4228-04)"/>
  </r>
  <r>
    <n v="132169"/>
    <n v="1"/>
    <s v="Active"/>
    <d v="2021-09-28T00:00:00"/>
    <s v="Jennifer Johnson"/>
    <d v="2021-10-15T00:00:00"/>
    <s v="Brian Terrell"/>
    <s v="Monroe"/>
    <s v="SR-360 "/>
    <s v="SR"/>
    <m/>
    <s v="SR"/>
    <s v="Bridge over Ballplay Creek at Tellico Lake, LM 14.79"/>
    <m/>
    <s v="Maint - BR Repair"/>
    <s v="Bridge Repair"/>
    <m/>
    <x v="1"/>
    <x v="2"/>
    <n v="0.03"/>
    <m/>
    <m/>
    <s v="N"/>
    <s v="Other"/>
    <x v="0"/>
    <s v="62023330005"/>
    <n v="0"/>
    <n v="0"/>
    <n v="80000"/>
    <n v="0"/>
    <n v="80000"/>
    <n v="0"/>
    <n v="0"/>
    <n v="80000"/>
    <n v="0"/>
    <n v="80000"/>
    <m/>
    <s v="State Funded (62S360-M3-002)"/>
  </r>
  <r>
    <n v="132364"/>
    <n v="2"/>
    <s v="Active"/>
    <d v="2021-12-09T00:00:00"/>
    <s v="Jennifer Johnson"/>
    <d v="2021-12-20T00:00:00"/>
    <s v="Brian Terrell"/>
    <s v="Dekalb"/>
    <s v="SR-56 "/>
    <s v="SR"/>
    <m/>
    <s v="SR"/>
    <s v="Bridge over Fall Creek, LM 8.16"/>
    <m/>
    <s v="Maint - BR Repair"/>
    <s v="Bridge Repair"/>
    <m/>
    <x v="1"/>
    <x v="2"/>
    <n v="0.01"/>
    <m/>
    <m/>
    <s v="N"/>
    <s v="Other"/>
    <x v="0"/>
    <s v="21SR0560005"/>
    <n v="0"/>
    <n v="0"/>
    <n v="51000"/>
    <n v="0"/>
    <n v="51000"/>
    <n v="0"/>
    <n v="0"/>
    <n v="51000"/>
    <n v="0"/>
    <n v="51000"/>
    <m/>
    <s v="State Funded (21S056-M3-002)"/>
  </r>
  <r>
    <n v="132538"/>
    <n v="2"/>
    <s v="Active"/>
    <d v="2022-02-03T00:00:00"/>
    <s v="Jennifer Johnson"/>
    <d v="2022-02-09T00:00:00"/>
    <s v="Brian Terrell"/>
    <s v="Jackson"/>
    <s v="SR-85 "/>
    <s v="SR"/>
    <m/>
    <s v="SR"/>
    <s v="Bridge over Indian Creek, LM 4.77"/>
    <m/>
    <s v="Maint - BR Repair"/>
    <s v="Bridge Repair"/>
    <m/>
    <x v="1"/>
    <x v="2"/>
    <n v="3.6999999999999998E-2"/>
    <m/>
    <m/>
    <s v="N"/>
    <s v="Other"/>
    <x v="0"/>
    <s v="44SR0850005"/>
    <n v="0"/>
    <n v="0"/>
    <n v="67000"/>
    <n v="0"/>
    <n v="67000"/>
    <n v="0"/>
    <n v="0"/>
    <n v="67000"/>
    <n v="0"/>
    <n v="67000"/>
    <m/>
    <s v="State Funded (44S085-M3-002)"/>
  </r>
  <r>
    <n v="118948"/>
    <n v="1"/>
    <s v="Active"/>
    <d v="2013-05-22T00:00:00"/>
    <s v="Lee Cothron"/>
    <d v="2021-11-19T00:00:00"/>
    <s v="Ronnie Porter"/>
    <s v="Jefferson"/>
    <s v="SR-113 "/>
    <s v="SR"/>
    <m/>
    <s v="SR"/>
    <s v="M17LTR1_C45SR_SML STR ENG SR113 LM 3.68"/>
    <s v="replace culvert"/>
    <s v="Maint - Reg"/>
    <s v="Culvert Replacement"/>
    <m/>
    <x v="0"/>
    <x v="0"/>
    <n v="0"/>
    <d v="2023-05-12T00:00:00"/>
    <m/>
    <s v="N"/>
    <s v="Other"/>
    <x v="0"/>
    <m/>
    <n v="0"/>
    <n v="72578.759999999995"/>
    <n v="0"/>
    <n v="0"/>
    <n v="72578.759999999995"/>
    <n v="100000"/>
    <n v="72578.759999999995"/>
    <n v="0"/>
    <n v="0"/>
    <n v="172578.76"/>
    <m/>
    <s v="State Funded (45010-4215-04)"/>
  </r>
  <r>
    <n v="130726"/>
    <n v="2"/>
    <s v="Active"/>
    <d v="2020-07-29T00:00:00"/>
    <s v="Jennifer Johnson"/>
    <d v="2022-04-05T00:00:00"/>
    <s v="Jason Ingram"/>
    <s v="Bradley"/>
    <s v="SR-312 "/>
    <s v="SR"/>
    <m/>
    <s v="SR"/>
    <s v="Small Structure at LM 3.21"/>
    <s v="Jack and Bore Small Structure"/>
    <s v="Maint - Reg"/>
    <s v="Maintenance"/>
    <m/>
    <x v="0"/>
    <x v="2"/>
    <n v="0"/>
    <m/>
    <m/>
    <s v="N"/>
    <s v="Other"/>
    <x v="0"/>
    <m/>
    <n v="97750"/>
    <n v="268350"/>
    <n v="750000"/>
    <n v="0"/>
    <n v="1116100"/>
    <n v="107750"/>
    <n v="268350"/>
    <n v="750000"/>
    <n v="0"/>
    <n v="1126100"/>
    <m/>
    <s v="State Funded (06S312-M3-004)"/>
  </r>
  <r>
    <n v="131010"/>
    <n v="1"/>
    <s v="Active"/>
    <d v="2020-10-28T00:00:00"/>
    <s v="Jennifer Johnson"/>
    <d v="2022-04-04T00:00:00"/>
    <s v="Sandra Lowry"/>
    <s v="Sullivan"/>
    <s v="SR-347 "/>
    <s v="SR"/>
    <m/>
    <s v="SR"/>
    <s v="M21LTR1_C82SR347_SML STR Replacement, LM 5.77"/>
    <s v="Replace Culvert at LM 5.77"/>
    <s v="Maint - Reg"/>
    <s v="Culvert Replacement"/>
    <m/>
    <x v="0"/>
    <x v="0"/>
    <n v="0"/>
    <d v="2023-12-08T00:00:00"/>
    <m/>
    <s v="N"/>
    <s v="Other"/>
    <x v="0"/>
    <m/>
    <n v="100000"/>
    <n v="0"/>
    <n v="0"/>
    <n v="0"/>
    <n v="100000"/>
    <n v="100000"/>
    <n v="0"/>
    <n v="350000"/>
    <n v="0"/>
    <n v="450000"/>
    <m/>
    <s v="State Funded (82023-4220-04)"/>
  </r>
  <r>
    <n v="128747"/>
    <n v="3"/>
    <s v="Active"/>
    <d v="2019-03-25T00:00:00"/>
    <s v="Crystal Whitaker"/>
    <d v="2021-07-20T00:00:00"/>
    <s v="Mary McFarlin"/>
    <s v="Houston"/>
    <s v="SIA "/>
    <s v="SIA"/>
    <m/>
    <m/>
    <s v="State Industrial Access Serving Magnum Manufacturing"/>
    <s v="Construct 0.05-mi. long road connecting Mobley Lane to the west Houston County building ; replace culvert over Erin Branch"/>
    <s v="Economic Development"/>
    <s v="Culvert Replacement"/>
    <m/>
    <x v="0"/>
    <x v="0"/>
    <s v=""/>
    <d v="2022-08-19T00:00:00"/>
    <m/>
    <s v="N"/>
    <m/>
    <x v="2"/>
    <m/>
    <n v="30000"/>
    <n v="23830"/>
    <n v="0"/>
    <n v="0"/>
    <n v="53830"/>
    <n v="120500"/>
    <n v="23830"/>
    <n v="0"/>
    <n v="0"/>
    <n v="144330"/>
    <m/>
    <s v="State Funded (42950-3507-04)"/>
  </r>
  <r>
    <n v="124260.03"/>
    <n v="3"/>
    <s v="Let"/>
    <d v="2018-01-24T00:00:00"/>
    <s v="Sandra Lowry"/>
    <d v="2019-04-26T00:00:00"/>
    <s v="Jeremy Beeman"/>
    <s v="Davidson, Rutherford"/>
    <m/>
    <m/>
    <m/>
    <m/>
    <s v="SMART Corridor (Phase I), I-24, From I-440 (Exit 53) to SR-10 (Exit 81 / US-231); SR-1 from I-24 to SR-10 and various connector routes (IA)"/>
    <s v="ITS and signal improvements on all project roadways.  Extend ramps along I-24. Install emergency pull-offs along I-24.  Operational improvements."/>
    <s v="Legislative"/>
    <s v="Intelligent Transportation System"/>
    <m/>
    <x v="2"/>
    <x v="4"/>
    <n v="94.08"/>
    <d v="2018-10-05T00:00:00"/>
    <m/>
    <s v="N"/>
    <s v="Int, NHS, Other"/>
    <x v="3"/>
    <m/>
    <n v="0"/>
    <n v="0"/>
    <n v="3000000"/>
    <n v="0"/>
    <n v="3000000"/>
    <n v="0"/>
    <n v="0"/>
    <n v="23557286"/>
    <n v="0"/>
    <n v="23557286"/>
    <s v="CNS300"/>
    <s v="NH/STP-I-098-3(28) (98303-3104-44)"/>
  </r>
  <r>
    <n v="120004.01"/>
    <n v="1"/>
    <s v="Active"/>
    <d v="2015-09-15T00:00:00"/>
    <s v="Eli Jones"/>
    <d v="2022-02-25T00:00:00"/>
    <s v="Bobby Johnson"/>
    <s v="Knox"/>
    <m/>
    <m/>
    <m/>
    <m/>
    <s v="Advanced Traffic Management System (City of Knoxville) Phase 2: Chapman Highway(SR-71) from Blount Avenue to Mountain Grove Drive"/>
    <s v="PODI: Purchase of signal controllers, signal monitors, closed loop equipment and software. This Phase will include the expansion of the City's ATMS along Chapman Highway (SR-71/US-441)."/>
    <s v="Local Programs"/>
    <s v="Intelligent Transportation System"/>
    <m/>
    <x v="2"/>
    <x v="4"/>
    <n v="0"/>
    <m/>
    <m/>
    <s v="N"/>
    <s v="NHS, Other"/>
    <x v="1"/>
    <m/>
    <n v="75000"/>
    <n v="0"/>
    <n v="0"/>
    <n v="0"/>
    <n v="75000"/>
    <n v="290000"/>
    <n v="0"/>
    <n v="0"/>
    <n v="0"/>
    <n v="290000"/>
    <m/>
    <s v="CM-9109(172) (47LPLM-F3-124)"/>
  </r>
  <r>
    <n v="123422"/>
    <n v="3"/>
    <s v="Active"/>
    <d v="2016-04-07T00:00:00"/>
    <s v="Denise Baker"/>
    <d v="2021-07-21T00:00:00"/>
    <s v="Jason Carney"/>
    <s v="Davidson"/>
    <m/>
    <m/>
    <m/>
    <m/>
    <s v="Berry Hill ITS Signal Coordination"/>
    <s v="The City of Berry Hill will upgrade and install an ITS Signal System to 11 traffic signals within City limits along Franklin Pike, Thompson Lane and Bransford Avenue."/>
    <s v="Local Programs"/>
    <s v="Intelligent Transportation System"/>
    <m/>
    <x v="2"/>
    <x v="4"/>
    <s v=""/>
    <m/>
    <m/>
    <s v="N"/>
    <s v="NHS, None, Other"/>
    <x v="5"/>
    <m/>
    <n v="0"/>
    <n v="0"/>
    <n v="2344590"/>
    <n v="0"/>
    <n v="2344590"/>
    <n v="202000"/>
    <n v="0"/>
    <n v="2344590"/>
    <n v="0"/>
    <n v="2546590"/>
    <m/>
    <s v="CM-9312(115) (19LPLM-F3-142)"/>
  </r>
  <r>
    <n v="125462"/>
    <n v="1"/>
    <s v="Let"/>
    <d v="2017-02-08T00:00:00"/>
    <s v="Eli Jones"/>
    <d v="2022-04-26T00:00:00"/>
    <s v="Chasity Bell"/>
    <s v="Knox"/>
    <m/>
    <m/>
    <m/>
    <m/>
    <s v="Farragut Advanced Traffic Management System (ATMS) Phase 1"/>
    <s v="2016 CMAQ Award. Upgrade existing closed loop signal system to a centrally controlled system, replace current controllers, upgrade to Ethernet communications as needed, upgrade pedestrian infrastructure, cabinet and detection upgrades, install flashing yellow arrow signal heads, replace span wire signals as needed, and update the traffic signal coordination timing. SR-01(US-11/70, Kingston Pk.) from Watt Rd. to Concord Rd., Campbell Station Rd. from Snyder Rd. to SR-01., SR-332(S. Campbell Station Rd., Concord Rd.) from SR-01 to Turkey Creek Rd., S. Northshore Dr. from SR-01 to SR-332, Parkside Dr. from Campbell Station Rd to City Limits. 26 signals total. Phase 2 elements included with this project of the ATMS project will  build upon Phas"/>
    <s v="Local Programs"/>
    <s v="Intelligent Transportation System"/>
    <m/>
    <x v="2"/>
    <x v="4"/>
    <s v=""/>
    <m/>
    <m/>
    <s v="N"/>
    <s v="NHS, Other"/>
    <x v="5"/>
    <m/>
    <n v="0"/>
    <n v="0"/>
    <n v="6602608"/>
    <n v="0"/>
    <n v="6602608"/>
    <n v="420000"/>
    <n v="0"/>
    <n v="6602608"/>
    <n v="0"/>
    <n v="7022608"/>
    <m/>
    <s v="CM-9109(178) (47LPLM-F3-144)"/>
  </r>
  <r>
    <n v="127958"/>
    <n v="1"/>
    <s v="Active"/>
    <d v="2018-08-02T00:00:00"/>
    <s v="Stanley Burnette"/>
    <d v="2021-06-30T00:00:00"/>
    <s v="Taylor Lee"/>
    <s v="Knox"/>
    <m/>
    <m/>
    <m/>
    <m/>
    <s v="SR-169(Middlebrook Pike), From SR-62 (Western Avenue) to Joe Hinton Road; University Ave, Intersection at College Street, LM 0.936 in Knoxville"/>
    <s v="2017 CMAQ Award: This project will expand the City's Advanced Traffic Management System (ATMS) to 24 signalized intersections along SR-169 (Middlebrook Pike) &amp; University Ave. This project will insure modern high speed connections, modernize signal control cabinets, install dedicated short-range detection equipment, and install audible pedestrian signals where necessary. Mod [217]"/>
    <s v="Local Programs"/>
    <s v="Intelligent Transportation System"/>
    <m/>
    <x v="2"/>
    <x v="4"/>
    <s v=""/>
    <m/>
    <m/>
    <s v="N"/>
    <s v="NHS, Other"/>
    <x v="1"/>
    <m/>
    <n v="273499"/>
    <n v="0"/>
    <n v="0"/>
    <n v="0"/>
    <n v="273499"/>
    <n v="337499"/>
    <n v="0"/>
    <n v="0"/>
    <n v="0"/>
    <n v="337499"/>
    <m/>
    <s v="CM-169(17) (47LPLM-F3-162)"/>
  </r>
  <r>
    <n v="128830"/>
    <n v="1"/>
    <s v="Active"/>
    <d v="2019-04-18T00:00:00"/>
    <s v="Taylor Lee"/>
    <d v="2021-09-27T00:00:00"/>
    <s v="Erin Rakus"/>
    <s v="Anderson"/>
    <m/>
    <m/>
    <m/>
    <m/>
    <s v="Oak Ridge Signal Timing Optimization Program: Phase III"/>
    <s v="2018 CMAQ Award: Oak Ridge Signal Timing Optimization Program: Phase III, is primarily located along SR-62 ( Illinois Avenue)  and Lafayette Drive and consists of connecting and improving twelve signalized intersections primary elements of this project include the installation of advanced traffic controllers (ATC) at ten intersections, the installation/replacement of wireless interconnect at eleven intersections, the replacement of loop detectors with non-intrusive radar vehicle detection at ten intersections, installation of dedicated short-range communications (DSRC) equipment at eleven intersections and the installation of flashing yellow arrow signal heads at ten intersections."/>
    <s v="Local Programs"/>
    <s v="Intelligent Transportation System"/>
    <m/>
    <x v="2"/>
    <x v="4"/>
    <n v="0"/>
    <m/>
    <m/>
    <s v="N"/>
    <s v="NHS, Other"/>
    <x v="4"/>
    <m/>
    <n v="131000"/>
    <n v="0"/>
    <n v="0"/>
    <n v="0"/>
    <n v="131000"/>
    <n v="131000"/>
    <n v="0"/>
    <n v="0"/>
    <n v="0"/>
    <n v="131000"/>
    <m/>
    <s v="CM-9115(22) (01LPLM-F3-062)"/>
  </r>
  <r>
    <n v="128833"/>
    <n v="1"/>
    <s v="Active"/>
    <d v="2019-04-18T00:00:00"/>
    <s v="Taylor Lee"/>
    <d v="2021-12-15T00:00:00"/>
    <s v="Bobby Johnson"/>
    <s v="Knox"/>
    <m/>
    <m/>
    <m/>
    <m/>
    <s v="Knox County ATMS Phase II"/>
    <s v="2018 CMAQ Award: Phase II will include a variety of signal upgrades at four   intersections, and DSRC equipment at 11 other intersections completed during Phase 1. The proposed improvements that are included at the 4 new intersections of Phase II are the installation of new traffic signal controllers , dedicated short-range communication (DSRC) units, non-intrusive fish-eye video detection, wireless interconnect, malfunction management units (MMU), battery backups, new signal cabinets, and the development of coordinated timings. Additionally at 11 locations DSRC equipment will be added to cabinets completed during Phase 1."/>
    <s v="Local Programs"/>
    <s v="Intelligent Transportation System"/>
    <m/>
    <x v="2"/>
    <x v="4"/>
    <n v="0"/>
    <m/>
    <m/>
    <s v="N"/>
    <s v="NHS, Other"/>
    <x v="4"/>
    <m/>
    <n v="85500"/>
    <n v="0"/>
    <n v="0"/>
    <n v="0"/>
    <n v="85500"/>
    <n v="140500"/>
    <n v="0"/>
    <n v="0"/>
    <n v="0"/>
    <n v="140500"/>
    <m/>
    <s v="CM-4700(64) (47LPLM-F3-178)"/>
  </r>
  <r>
    <n v="128840"/>
    <n v="1"/>
    <s v="Active"/>
    <d v="2019-04-22T00:00:00"/>
    <s v="Taylor Lee"/>
    <d v="2022-01-24T00:00:00"/>
    <s v="Bobby Johnson"/>
    <s v="Loudon"/>
    <m/>
    <m/>
    <m/>
    <m/>
    <s v="Lenoir City Intelligent Transportation System: Phase II"/>
    <s v="2018 CMAQ Award: Phase II includes additional features not included in Phase I to enhance traffic  flow and to reduce emissions. Dedicated Short Range Communications (DSRC) with Advanced Traffic Controllers (ATC) with cellular modems / batteries will be installed along with radar detection devices at 23 locations."/>
    <s v="Local Programs"/>
    <s v="Intelligent Transportation System"/>
    <m/>
    <x v="2"/>
    <x v="4"/>
    <n v="8.6"/>
    <m/>
    <m/>
    <s v="N"/>
    <s v="NHS"/>
    <x v="4"/>
    <m/>
    <n v="137800"/>
    <n v="0"/>
    <n v="0"/>
    <n v="0"/>
    <n v="137800"/>
    <n v="142800"/>
    <n v="0"/>
    <n v="0"/>
    <n v="0"/>
    <n v="142800"/>
    <m/>
    <s v="CM-9111(10) (53LPLM-F3-071)"/>
  </r>
  <r>
    <n v="125508"/>
    <n v="3"/>
    <s v="Active"/>
    <d v="2017-02-16T00:00:00"/>
    <s v="Denise Baker"/>
    <d v="2022-04-20T00:00:00"/>
    <s v="John Kahle"/>
    <s v="Wilson"/>
    <m/>
    <m/>
    <m/>
    <m/>
    <s v="Lebanon Intelligent Transportation System - Phase 1"/>
    <s v="PODI: Design and Installation of ITS components capable of coordination and monitoring of traffic and traffic signals along the South Cumberland Street (US 231 South) and West Main Street (US 70) within the City of Lebanon."/>
    <s v="Local Programs"/>
    <s v="Intelligent Transportation System"/>
    <m/>
    <x v="2"/>
    <x v="4"/>
    <s v=""/>
    <m/>
    <m/>
    <s v="N"/>
    <m/>
    <x v="4"/>
    <m/>
    <n v="52500"/>
    <n v="0"/>
    <n v="2526646"/>
    <n v="0"/>
    <n v="2579146"/>
    <n v="326500"/>
    <n v="0"/>
    <n v="2526646"/>
    <n v="0"/>
    <n v="2853146"/>
    <m/>
    <s v="CM-9309(21) (95LPLM-F3-072)"/>
  </r>
  <r>
    <n v="126683"/>
    <n v="6"/>
    <s v="Active"/>
    <d v="2017-10-10T00:00:00"/>
    <s v="Lee Cothron"/>
    <d v="2021-11-23T00:00:00"/>
    <s v="Charity Cox"/>
    <s v="Statewide"/>
    <m/>
    <m/>
    <m/>
    <m/>
    <s v="TMC Central Software Project"/>
    <s v="This project will deploy a Statewide TMC Central Software system to control and automate traffic management functions in the 4 Regional TMCs."/>
    <s v="Other"/>
    <s v="Intelligent Transportation System"/>
    <m/>
    <x v="2"/>
    <x v="4"/>
    <s v=""/>
    <m/>
    <m/>
    <s v="N"/>
    <m/>
    <x v="4"/>
    <m/>
    <n v="3325000"/>
    <n v="0"/>
    <n v="0"/>
    <n v="0"/>
    <n v="3325000"/>
    <n v="7346279"/>
    <n v="0"/>
    <n v="0"/>
    <n v="0"/>
    <n v="7346279"/>
    <m/>
    <m/>
  </r>
  <r>
    <n v="40908.080000000002"/>
    <n v="4"/>
    <s v="Let"/>
    <d v="2020-04-23T00:00:00"/>
    <s v="John Kahle"/>
    <d v="2022-04-11T00:00:00"/>
    <s v="Bonita Dunlap"/>
    <s v="Region 4"/>
    <m/>
    <m/>
    <m/>
    <m/>
    <s v="Region 4 ITS System Maintenance (December 1, 2021- February 29, 2024)"/>
    <m/>
    <s v="Other"/>
    <s v="Intelligent Transportation System"/>
    <m/>
    <x v="2"/>
    <x v="5"/>
    <s v=""/>
    <d v="2022-02-11T00:00:00"/>
    <m/>
    <s v="N"/>
    <m/>
    <x v="4"/>
    <m/>
    <n v="0"/>
    <n v="0"/>
    <n v="8811000"/>
    <n v="0"/>
    <n v="8811000"/>
    <n v="0"/>
    <n v="0"/>
    <n v="8811000"/>
    <n v="0"/>
    <n v="8811000"/>
    <s v="CNW077"/>
    <s v="NH-098-4(20) (79961-3189-44)"/>
  </r>
  <r>
    <n v="120004"/>
    <n v="1"/>
    <s v="Active"/>
    <d v="2013-12-04T00:00:00"/>
    <s v="Kip Mayton"/>
    <d v="2022-02-08T00:00:00"/>
    <s v="Erin Rakus"/>
    <s v="Knox"/>
    <m/>
    <m/>
    <m/>
    <m/>
    <s v="Advanced Traffic Management System (City of Knoxville) Phase 1: Kingston Pike(US-70/SR-10, From Metron Center Way to Lovell Road and Broadway(US-441/SR-33), From Jackson Avenue to Foley Drive"/>
    <s v="PODI: Purchase of signal controllers, signal monitors, closed loop equipment and software."/>
    <s v="Local Programs"/>
    <s v="Intelligent Transportation System"/>
    <m/>
    <x v="2"/>
    <x v="4"/>
    <n v="0"/>
    <m/>
    <m/>
    <s v="N"/>
    <m/>
    <x v="2"/>
    <m/>
    <n v="893900"/>
    <n v="200000"/>
    <n v="0"/>
    <n v="0"/>
    <n v="1093900"/>
    <n v="1825000"/>
    <n v="300000"/>
    <n v="0"/>
    <n v="0"/>
    <n v="2125000"/>
    <m/>
    <s v="STP-M/CM-9109(165) (47LPLM-F3-099)"/>
  </r>
  <r>
    <n v="123030.03"/>
    <n v="4"/>
    <s v="Let"/>
    <d v="2015-10-12T00:00:00"/>
    <s v="Nate Brugler"/>
    <d v="2021-10-06T00:00:00"/>
    <s v="April Hartley"/>
    <s v="Shelby"/>
    <m/>
    <m/>
    <m/>
    <m/>
    <s v="Shelby County Congestion Management Program - Coordinated Signalization Projects (FY-2016-2018)"/>
    <s v="This child PIN includes all projects involving upgrades to intersections which are coordinated with other intersections - these are ITS projects. Includes the following project IDs from the master project list submitted with the original application: #4, #5, #7, #9, #10, #11, #13, #14 and #15. This is for 24 intersections countywide."/>
    <s v="Local Programs"/>
    <s v="Intelligent Transportation System"/>
    <m/>
    <x v="2"/>
    <x v="4"/>
    <n v="0"/>
    <m/>
    <m/>
    <s v="N"/>
    <s v="Other"/>
    <x v="2"/>
    <m/>
    <n v="9110"/>
    <n v="0"/>
    <n v="0"/>
    <n v="0"/>
    <n v="9110"/>
    <n v="241214"/>
    <n v="0"/>
    <n v="1655464"/>
    <n v="0"/>
    <n v="1896678"/>
    <m/>
    <s v="CM-9409(200) (79LPLM-F3-465)"/>
  </r>
  <r>
    <n v="117493"/>
    <n v="3"/>
    <s v="Let"/>
    <d v="2012-06-26T00:00:00"/>
    <s v="Larry McGoogin"/>
    <d v="2021-08-11T00:00:00"/>
    <s v="Taylor Lee"/>
    <s v="Rutherford"/>
    <m/>
    <m/>
    <m/>
    <m/>
    <s v="SR-266/ Sam Ridley Pkwy, SR-1/ US-41 / US-70S / Lowry Street, SR-102 / Nissan Drive"/>
    <s v="SR-266 / Sam Ridley Pkwy, SR-41 / US-70 / Lowry Street / Nissan Drive: Signal timing study along state routes within the Town of Smyrna.  The construction phase includes implementation of an adaptive signal control system; installation of a master signal controller, wireless communication devices, closed circuit television (CCTV), dynamic message signs (DMS), weather communication, and an adaptive signal control."/>
    <s v="Local Programs"/>
    <s v="Intelligent Transportation System"/>
    <m/>
    <x v="2"/>
    <x v="4"/>
    <s v=""/>
    <m/>
    <m/>
    <s v="N"/>
    <s v="Other"/>
    <x v="0"/>
    <m/>
    <n v="0"/>
    <n v="0"/>
    <n v="557590"/>
    <n v="0"/>
    <n v="557590"/>
    <n v="100065"/>
    <n v="0"/>
    <n v="1442540"/>
    <n v="0"/>
    <n v="1542605"/>
    <m/>
    <s v="STP-M/CM-266(21) (75LPLM-F3-052)"/>
  </r>
  <r>
    <n v="103276.02"/>
    <n v="3"/>
    <s v="Active"/>
    <d v="2008-07-17T00:00:00"/>
    <s v="Donald Luth"/>
    <d v="2019-07-15T00:00:00"/>
    <s v="Lee Cothron"/>
    <s v="Stewart"/>
    <m/>
    <m/>
    <m/>
    <m/>
    <s v="M09-20OAHQ_CO81SR_FERRYOPS STW CO CUMBERLAND CITY FERRY"/>
    <m/>
    <s v="Maint - Reg"/>
    <s v="Maintenance"/>
    <m/>
    <x v="3"/>
    <x v="1"/>
    <s v=""/>
    <m/>
    <m/>
    <s v="N"/>
    <m/>
    <x v="4"/>
    <m/>
    <n v="0"/>
    <n v="0"/>
    <n v="961800.5"/>
    <n v="0"/>
    <n v="961800.5"/>
    <n v="0"/>
    <n v="0"/>
    <n v="8537235.4900000002"/>
    <n v="0"/>
    <n v="8537235.4900000002"/>
    <m/>
    <s v="State Funded (81945-4271-04)"/>
  </r>
  <r>
    <n v="124078"/>
    <n v="2"/>
    <s v="Active"/>
    <d v="2016-07-22T00:00:00"/>
    <s v="Sandra Lowry"/>
    <d v="2021-09-01T00:00:00"/>
    <s v="Sarah Sutton"/>
    <s v="Hamilton"/>
    <s v="SR-321 "/>
    <s v="SR"/>
    <m/>
    <s v="SR"/>
    <s v="From near SR-320 (East Brainerd Road) to near SR-317 (Apison Pike) (IA)"/>
    <s v="Widen existing facility from 2-lanes to a multi-lane facility"/>
    <s v="Legislative"/>
    <s v="Widen"/>
    <m/>
    <x v="4"/>
    <x v="0"/>
    <n v="4.4800000000000004"/>
    <d v="2026-01-05T00:00:00"/>
    <m/>
    <s v="N"/>
    <s v="Other"/>
    <x v="0"/>
    <m/>
    <n v="529350"/>
    <n v="0"/>
    <n v="0"/>
    <n v="0"/>
    <n v="529350"/>
    <n v="1936150"/>
    <n v="0"/>
    <n v="0"/>
    <n v="0"/>
    <n v="1936150"/>
    <m/>
    <s v="STP-321(6) (33075-3223-14)"/>
  </r>
  <r>
    <n v="123178"/>
    <n v="2"/>
    <s v="Construction Complete"/>
    <d v="2015-12-09T00:00:00"/>
    <s v="Danielle Hagewood"/>
    <d v="2021-12-10T21:00:10"/>
    <s v=" "/>
    <s v="Marion"/>
    <s v="SIA "/>
    <s v="SIA"/>
    <s v="0A386"/>
    <m/>
    <s v="Industrial Access Road Serving Northeast Wood Products in Jasper"/>
    <s v="Full depth paving at the intersection of Industrial Blvd at Godsey Dr, plus 0.3 miles of Industrial Blvd.  Also includes striping and signs for 0.8 miles"/>
    <s v="Economic Development"/>
    <s v="Reconstruction"/>
    <m/>
    <x v="4"/>
    <x v="0"/>
    <n v="0.26100000000000001"/>
    <d v="2021-02-05T00:00:00"/>
    <m/>
    <s v="N"/>
    <s v="None"/>
    <x v="2"/>
    <m/>
    <n v="0"/>
    <n v="0"/>
    <n v="52500"/>
    <n v="0"/>
    <n v="52500"/>
    <n v="64200"/>
    <n v="0"/>
    <n v="708340"/>
    <n v="0"/>
    <n v="772540"/>
    <s v="CNV901"/>
    <s v="State Funded (58950-3508-04)"/>
  </r>
  <r>
    <n v="128838"/>
    <n v="3"/>
    <s v="Let"/>
    <d v="2019-04-19T00:00:00"/>
    <s v="Brian Terrell"/>
    <d v="2021-09-16T00:00:00"/>
    <s v="Daniel Rose"/>
    <s v="Williamson"/>
    <s v="I-840 "/>
    <s v="I"/>
    <m/>
    <s v="IM"/>
    <s v="From near Leipers Creek Road to Thompson Station Road"/>
    <s v="Mill &amp; 411D"/>
    <s v="Resurfacing"/>
    <s v="Resurf, Safety &amp; Br Repair"/>
    <s v="Mill &amp; 411D"/>
    <x v="4"/>
    <x v="1"/>
    <n v="5.72"/>
    <d v="2021-02-05T00:00:00"/>
    <m/>
    <s v="N"/>
    <s v="Int"/>
    <x v="3"/>
    <s v="94SR8400031, 94SR8400032, 94SR8400033, 94SR8400034, 94SR8400037, 94SR8400038, 94SR8400094, 94SR8400111, 94SR8400112, 94SR8400113, 94SR8400114"/>
    <n v="0"/>
    <n v="0"/>
    <n v="-126043"/>
    <n v="-399500"/>
    <n v="-525543"/>
    <n v="0"/>
    <n v="0"/>
    <n v="3002978"/>
    <n v="3901270"/>
    <n v="6904248"/>
    <s v="CNV060, CNV060, CNV060"/>
    <s v="NH-I-840(14) (94840-3147-44, 94840-4147-04, 94840-8147-44)"/>
  </r>
  <r>
    <n v="129078"/>
    <n v="4"/>
    <s v="Construction Complete"/>
    <d v="2019-06-17T00:00:00"/>
    <s v="Brian Terrell"/>
    <d v="2021-10-12T21:00:12"/>
    <s v=" "/>
    <s v="Decatur"/>
    <s v="I-40 "/>
    <s v="I"/>
    <m/>
    <s v="IM"/>
    <s v="From Henderson County Line (MM 120.31) to Benton County Line (MM 126.00)"/>
    <s v="Mill, TLD &amp; OGFC"/>
    <s v="Resurfacing"/>
    <s v="Resurfacing"/>
    <s v="Mill, TLD &amp; OGFC"/>
    <x v="4"/>
    <x v="1"/>
    <n v="5.68"/>
    <d v="2021-02-05T00:00:00"/>
    <m/>
    <s v="N"/>
    <s v="Int"/>
    <x v="3"/>
    <m/>
    <n v="0"/>
    <n v="0"/>
    <n v="0"/>
    <n v="-1470690"/>
    <n v="-1470690"/>
    <n v="0"/>
    <n v="0"/>
    <n v="0"/>
    <n v="3440810"/>
    <n v="3440810"/>
    <s v="CNV052"/>
    <s v="NH-I-40-2(338) (20001-8127-44)"/>
  </r>
  <r>
    <n v="130158"/>
    <n v="1"/>
    <s v="Construction Complete"/>
    <d v="2020-03-16T00:00:00"/>
    <s v="Brian Terrell"/>
    <d v="2022-01-11T21:00:14"/>
    <s v="Bobby Johnson"/>
    <s v="Loudon"/>
    <s v="I-75 "/>
    <s v="I"/>
    <m/>
    <s v="IM"/>
    <s v="From near Bridge over Hotchkiss Valley Road to I-40"/>
    <s v="Mill, C, OGFC, OGFCE-Sho"/>
    <s v="Resurfacing"/>
    <s v="Resurf, Safety &amp; Br Repair"/>
    <s v="Mill, C, OGFC, OGFCE-Sho"/>
    <x v="4"/>
    <x v="1"/>
    <n v="5.39"/>
    <d v="2021-02-05T00:00:00"/>
    <s v="CONV"/>
    <s v="N"/>
    <s v="Int"/>
    <x v="3"/>
    <s v="53I00400013, 53I00750039, 53I00750040"/>
    <n v="0"/>
    <n v="0"/>
    <n v="350980"/>
    <n v="-169700"/>
    <n v="181280"/>
    <n v="0"/>
    <n v="0"/>
    <n v="641980"/>
    <n v="5099300"/>
    <n v="5741280"/>
    <s v="CNV024, CNV024"/>
    <s v="NH-I-75-2(44) (53002-4164-04, 53002-8164-44)"/>
  </r>
  <r>
    <n v="130782"/>
    <n v="3"/>
    <s v="Construction Complete"/>
    <d v="2020-08-18T00:00:00"/>
    <s v="Brian Terrell"/>
    <d v="2022-01-12T21:00:13"/>
    <s v=" "/>
    <s v="Maury"/>
    <s v="SR-396 "/>
    <s v="SR"/>
    <m/>
    <s v="SR"/>
    <s v="From SR-6 to near I-65"/>
    <s v="Mill &amp; 411D"/>
    <s v="Resurfacing"/>
    <s v="Resurfacing"/>
    <s v="Mill &amp; 411D"/>
    <x v="4"/>
    <x v="1"/>
    <n v="4.1100000000000003"/>
    <d v="2021-02-05T00:00:00"/>
    <s v="CONV"/>
    <s v="N"/>
    <s v="NHS"/>
    <x v="1"/>
    <s v="60SR3960003, 60SR3960004"/>
    <n v="0"/>
    <n v="0"/>
    <n v="29150"/>
    <n v="0"/>
    <n v="29150"/>
    <n v="0"/>
    <n v="0"/>
    <n v="179622"/>
    <n v="2144257"/>
    <n v="2323879"/>
    <s v="CNV027, CNV027"/>
    <s v="State Funded (60100-4210-04)"/>
  </r>
  <r>
    <n v="129260"/>
    <n v="2"/>
    <s v="Closed"/>
    <d v="2019-06-28T00:00:00"/>
    <s v="Brian Terrell"/>
    <d v="2021-05-24T21:00:09"/>
    <s v="Teresa Hylton"/>
    <s v="Coffee"/>
    <s v="SR-2 "/>
    <s v="SR"/>
    <m/>
    <s v="SR"/>
    <s v="From near I-24 to near Old Hillsboro Highway"/>
    <s v="LM 17.74 to LM 21.52 Mill &amp; TLD/ LM 16.82 to LM 17.74 Mill, CS, &amp; 411D"/>
    <s v="Resurfacing"/>
    <s v="Resurface &amp; Safety"/>
    <s v="Mill &amp; TLD/Mill, CS, &amp; 411D"/>
    <x v="4"/>
    <x v="1"/>
    <n v="4.7"/>
    <d v="2021-02-05T00:00:00"/>
    <s v="CONV"/>
    <s v="N"/>
    <s v="Other"/>
    <x v="0"/>
    <m/>
    <n v="0"/>
    <n v="0"/>
    <n v="0"/>
    <n v="60241.9"/>
    <n v="60241.9"/>
    <n v="0"/>
    <n v="0"/>
    <n v="0"/>
    <n v="1822524.9"/>
    <n v="1822524.9"/>
    <s v="CNV008"/>
    <s v="STP-2(274) (16002-8215-14)"/>
  </r>
  <r>
    <n v="127460"/>
    <n v="1"/>
    <s v="Construction Complete"/>
    <d v="2018-04-26T00:00:00"/>
    <s v="Brian Terrell"/>
    <d v="2021-03-17T00:00:00"/>
    <s v="Bobby Johnson"/>
    <s v="Knox"/>
    <s v="I-40 "/>
    <s v="I"/>
    <m/>
    <s v="IM"/>
    <s v="From near I-140 to near North Winston Road"/>
    <s v="Mill, BM-2, D-mix, E-Sho"/>
    <s v="Resurfacing"/>
    <s v="Resurf, Safety &amp; Br Repair"/>
    <s v="Mill, BM-2, D-mix, E-Sho"/>
    <x v="4"/>
    <x v="2"/>
    <n v="4.3499999999999996"/>
    <d v="2019-12-13T00:00:00"/>
    <s v="CONV"/>
    <s v="N"/>
    <s v="Int"/>
    <x v="3"/>
    <s v="47I00400147"/>
    <n v="0"/>
    <n v="0"/>
    <n v="353700"/>
    <n v="0"/>
    <n v="353700"/>
    <n v="0"/>
    <n v="0"/>
    <n v="491300"/>
    <n v="7684000"/>
    <n v="8175300"/>
    <s v="CNT391, CNT391"/>
    <s v="NH-I-40-7(178) (47002-4167-04, 47002-8167-44)"/>
  </r>
  <r>
    <n v="124086"/>
    <n v="2"/>
    <s v="Active"/>
    <d v="2016-07-22T00:00:00"/>
    <s v="Sandra Lowry"/>
    <d v="2020-10-02T00:00:00"/>
    <s v="Brian Terrell"/>
    <s v="Marion"/>
    <s v="SR-2 "/>
    <s v="SR"/>
    <m/>
    <s v="SR"/>
    <s v="From near Hillcrest Lane in Kimball to near Magnolia Avenue in Jasper (IA)"/>
    <s v="Reconstruct and Widen Existing 2 Lane to a 5 Lane Facility Including Paved shoulders, curb and gutter and sidewalks."/>
    <s v="Legislative"/>
    <s v="Widen"/>
    <m/>
    <x v="4"/>
    <x v="0"/>
    <n v="3.54"/>
    <d v="2027-02-05T00:00:00"/>
    <m/>
    <s v="N"/>
    <s v="Other"/>
    <x v="0"/>
    <m/>
    <n v="81150"/>
    <n v="0"/>
    <n v="0"/>
    <n v="0"/>
    <n v="81150"/>
    <n v="1176400"/>
    <n v="0"/>
    <n v="0"/>
    <n v="0"/>
    <n v="1176400"/>
    <m/>
    <s v="STP-2(255) (58003-3229-14)"/>
  </r>
  <r>
    <n v="125690"/>
    <n v="2"/>
    <s v="Let"/>
    <d v="2017-05-04T00:00:00"/>
    <s v="Vicki Takacs"/>
    <d v="2020-07-10T00:00:00"/>
    <s v="Brandy Hopkins"/>
    <s v="Rhea"/>
    <s v="SIA "/>
    <s v="SIA"/>
    <m/>
    <m/>
    <s v="Industrial Access Road Serving Nokian Tyres"/>
    <s v="Project 3F/Nokian Tyres"/>
    <s v="Economic Development"/>
    <s v="Construction-New"/>
    <m/>
    <x v="4"/>
    <x v="4"/>
    <s v=""/>
    <d v="2020-02-07T00:00:00"/>
    <m/>
    <s v="N"/>
    <s v="None"/>
    <x v="2"/>
    <m/>
    <n v="0"/>
    <n v="378902"/>
    <n v="343000"/>
    <n v="0"/>
    <n v="721902"/>
    <n v="685000"/>
    <n v="1085702"/>
    <n v="6062090"/>
    <n v="0"/>
    <n v="7832792"/>
    <s v="CNU014"/>
    <s v="State Funded (72945-3486-04)"/>
  </r>
  <r>
    <n v="118502"/>
    <n v="2"/>
    <s v="Construction Complete"/>
    <d v="2013-01-29T00:00:00"/>
    <s v="Matt Givens"/>
    <d v="2021-12-08T00:00:00"/>
    <s v="Kyle Ruddy"/>
    <s v="Hamilton"/>
    <s v="SR-2 "/>
    <s v="SR"/>
    <m/>
    <s v="SR"/>
    <s v="Intersection at Edgmon Road (RSAR)"/>
    <s v="Intersection Improvements and Signals"/>
    <s v="Safety"/>
    <s v="Intersection Improvements and Signals"/>
    <m/>
    <x v="4"/>
    <x v="0"/>
    <n v="0"/>
    <d v="2020-02-07T00:00:00"/>
    <m/>
    <s v="N"/>
    <s v="Other"/>
    <x v="0"/>
    <m/>
    <n v="0"/>
    <n v="425000"/>
    <n v="0"/>
    <n v="0"/>
    <n v="425000"/>
    <n v="175000"/>
    <n v="803000"/>
    <n v="2161108"/>
    <n v="0"/>
    <n v="3139108"/>
    <s v="CNU012"/>
    <s v="HSIP/PHSIP-2(228) (33948-3233-94)"/>
  </r>
  <r>
    <n v="116323.08"/>
    <n v="3"/>
    <s v="Construction Complete"/>
    <d v="2019-07-18T00:00:00"/>
    <s v="Jennifer Johnson"/>
    <d v="2021-09-10T21:00:09"/>
    <s v=" "/>
    <s v="Region 3"/>
    <m/>
    <m/>
    <m/>
    <m/>
    <s v="M20LTHQ_R3ISR_CONCREP"/>
    <m/>
    <s v="Maint - Reg"/>
    <s v="Maintenance"/>
    <m/>
    <x v="4"/>
    <x v="2"/>
    <s v=""/>
    <d v="2019-12-13T00:00:00"/>
    <m/>
    <s v="N"/>
    <m/>
    <x v="3"/>
    <m/>
    <n v="0"/>
    <n v="0"/>
    <n v="260900"/>
    <n v="0"/>
    <n v="260900"/>
    <n v="0"/>
    <n v="0"/>
    <n v="1619472"/>
    <n v="0"/>
    <n v="1619472"/>
    <s v="CNT381"/>
    <s v="State Funded (98303-4176-04)"/>
  </r>
  <r>
    <n v="129227"/>
    <n v="3"/>
    <s v="Construction Complete"/>
    <d v="2019-06-25T00:00:00"/>
    <s v="Brian Terrell"/>
    <d v="2020-12-10T21:00:08"/>
    <s v="Sebrina Love"/>
    <s v="Montgomery"/>
    <s v="SR-374 "/>
    <s v="SR"/>
    <m/>
    <s v="SR"/>
    <s v="From Bridge over SR-13 (US-79) to Bridge over SR-12 (US-41A)"/>
    <s v="411 D Overlay"/>
    <s v="Resurfacing"/>
    <s v="Resurf, Safety &amp; Br Repair"/>
    <s v="411 D Overlay"/>
    <x v="4"/>
    <x v="1"/>
    <n v="6.43"/>
    <d v="2020-02-07T00:00:00"/>
    <s v="CONV"/>
    <s v="Y"/>
    <s v="NHS, Other"/>
    <x v="1"/>
    <s v="63SR0120019, 63SR0130021, 63SR0130022, 63SR3740007, 63SR3740008, 63SR3740009, 63SR3740010"/>
    <n v="0"/>
    <n v="0"/>
    <n v="33400"/>
    <n v="0"/>
    <n v="33400"/>
    <n v="0"/>
    <n v="0"/>
    <n v="249820"/>
    <n v="4220380"/>
    <n v="4470200"/>
    <s v="CNU026, CNU026, CNU026"/>
    <s v="HSIP-374(19) (63374-3224-94, 63374-4224-04, 63374-4225-04)"/>
  </r>
  <r>
    <n v="116325.08"/>
    <n v="4"/>
    <s v="Closed"/>
    <d v="2019-07-18T00:00:00"/>
    <s v="Jennifer Johnson"/>
    <d v="2022-03-21T00:00:00"/>
    <s v="Lee Cothron"/>
    <s v="Region 4"/>
    <m/>
    <m/>
    <m/>
    <m/>
    <s v="M20LTHQ_R4ISR_CONCREP"/>
    <m/>
    <s v="Maint - Reg"/>
    <s v="Maintenance"/>
    <m/>
    <x v="4"/>
    <x v="2"/>
    <s v=""/>
    <d v="2019-12-13T00:00:00"/>
    <m/>
    <s v="N"/>
    <m/>
    <x v="3"/>
    <m/>
    <n v="0"/>
    <n v="0"/>
    <n v="154442.87"/>
    <n v="0"/>
    <n v="154442.87"/>
    <n v="0"/>
    <n v="0"/>
    <n v="1380265.87"/>
    <n v="0"/>
    <n v="1380265.87"/>
    <s v="CNT382"/>
    <s v="State Funded (98400-4141-04)"/>
  </r>
  <r>
    <n v="129081"/>
    <n v="4"/>
    <s v="Let"/>
    <d v="2019-06-17T00:00:00"/>
    <s v="Brian Terrell"/>
    <d v="2021-12-22T21:00:14"/>
    <s v=" "/>
    <s v="Shelby"/>
    <s v="I-40 "/>
    <s v="I"/>
    <m/>
    <s v="IM"/>
    <s v="From west of Davies Plantation Road to Fayette County Line (Outside Lanes Only)"/>
    <s v="B-M2 Patch, Mill 1.5&quot;, CS, 1.25&quot; 411D"/>
    <s v="Resurfacing"/>
    <s v="Resurf, Safety &amp; Br Repair"/>
    <s v="B-M2 Patch, Mill 1.5&quot;, CS, 1.25&quot; 411D"/>
    <x v="4"/>
    <x v="2"/>
    <n v="7.76"/>
    <d v="2021-12-10T00:00:00"/>
    <m/>
    <s v="Y"/>
    <s v="Int"/>
    <x v="3"/>
    <s v="79I00400134, 79I00400139"/>
    <n v="0"/>
    <n v="0"/>
    <n v="0"/>
    <n v="3749630"/>
    <n v="3749630"/>
    <n v="0"/>
    <n v="0"/>
    <n v="0"/>
    <n v="3749630"/>
    <n v="3749630"/>
    <s v="CNV333, CNV333"/>
    <s v="NH-I-40-1(368) (79I040-F8-006, 79I040-M3-005)"/>
  </r>
  <r>
    <n v="123839"/>
    <n v="3"/>
    <s v="Closed"/>
    <d v="2016-07-12T00:00:00"/>
    <s v="Brian Terrell"/>
    <d v="2021-11-17T00:00:00"/>
    <s v="Teresa Hylton"/>
    <s v="Lawrence"/>
    <s v="SR-242 "/>
    <s v="SR"/>
    <m/>
    <s v="SR"/>
    <s v="From SR-227 to Wayne County Line"/>
    <s v="411TLD Overlay @ 85 lb/sy"/>
    <s v="Resurfacing"/>
    <s v="Resurface &amp; Safety"/>
    <s v="411TLD Overlay @ 85 lb/sy"/>
    <x v="4"/>
    <x v="1"/>
    <n v="0.78"/>
    <d v="2020-02-07T00:00:00"/>
    <s v="THIN"/>
    <s v="N"/>
    <s v="Other"/>
    <x v="0"/>
    <m/>
    <n v="0"/>
    <n v="0"/>
    <n v="-1740.34"/>
    <n v="34785.96"/>
    <n v="33045.620000000003"/>
    <n v="0"/>
    <n v="0"/>
    <n v="12717.66"/>
    <n v="101612.96"/>
    <n v="238000"/>
    <s v="CNU064, CNU064"/>
    <s v="HSIP-242(160) (50009-3223-94, 50009-4223-04)"/>
  </r>
  <r>
    <n v="123841"/>
    <n v="3"/>
    <s v="Closed"/>
    <d v="2016-07-12T00:00:00"/>
    <s v="Brian Terrell"/>
    <d v="2020-08-24T00:00:00"/>
    <s v="Teresa Hylton"/>
    <s v="Lawrence"/>
    <s v="SR-242 "/>
    <s v="SR"/>
    <m/>
    <s v="SR"/>
    <s v="From Wayne County Line to North Holly Creek Road"/>
    <s v="411TLD Overlay @ 85 lb/sy"/>
    <s v="Resurfacing"/>
    <s v="Resurface &amp; Safety"/>
    <s v="411TLD Overlay @ 85 lb/sy"/>
    <x v="4"/>
    <x v="1"/>
    <n v="4.4029999999999996"/>
    <d v="2020-02-07T00:00:00"/>
    <s v="THIN"/>
    <s v="N"/>
    <s v="Other"/>
    <x v="0"/>
    <m/>
    <n v="0"/>
    <n v="0"/>
    <n v="-20557.43"/>
    <n v="126289.94"/>
    <n v="105732.51"/>
    <n v="0"/>
    <n v="0"/>
    <n v="13756.57"/>
    <n v="462026.94"/>
    <n v="475783.51"/>
    <s v="CNU064, CNU064"/>
    <s v="HSIP-242(162) (50009-3224-94, 50009-4224-04)"/>
  </r>
  <r>
    <n v="127166"/>
    <n v="2"/>
    <s v="Closed"/>
    <d v="2018-03-20T00:00:00"/>
    <s v="Brian Terrell"/>
    <d v="2020-10-06T21:00:07"/>
    <s v="Teresa Hylton"/>
    <s v="Overton"/>
    <s v="SR-136 "/>
    <s v="SR"/>
    <m/>
    <s v="SR"/>
    <s v="From Putnam County Line to SR-85"/>
    <s v="Micro-surfacing @ 22 lbs/sy"/>
    <s v="Resurfacing"/>
    <s v="Resurf, Safety &amp; Br Repair"/>
    <s v="Micro-surfacing @ 22 lbs/sy"/>
    <x v="4"/>
    <x v="1"/>
    <n v="9.2100000000000009"/>
    <d v="2020-02-07T00:00:00"/>
    <s v="MICRO"/>
    <s v="N"/>
    <s v="Other"/>
    <x v="0"/>
    <s v="67SR1360003"/>
    <n v="0"/>
    <n v="0"/>
    <n v="4415.79"/>
    <n v="20112.54"/>
    <n v="24528.33"/>
    <n v="0"/>
    <n v="0"/>
    <n v="32529.79"/>
    <n v="588780.54"/>
    <n v="621310.32999999996"/>
    <s v="CNU030, CNU030"/>
    <s v="STP-136(23) (67008-4248-04, 67008-8248-14)"/>
  </r>
  <r>
    <n v="127167"/>
    <n v="2"/>
    <s v="Closed"/>
    <d v="2018-03-20T00:00:00"/>
    <s v="Brian Terrell"/>
    <d v="2020-10-06T21:00:08"/>
    <s v="Teresa Hylton"/>
    <s v="Overton"/>
    <s v="SR-293 "/>
    <s v="SR"/>
    <m/>
    <s v="SR"/>
    <s v="From SR-111 to SR-84"/>
    <s v="Micro-surfacing @ 22 lbs/sy"/>
    <s v="Resurfacing"/>
    <s v="Resurface &amp; Safety"/>
    <s v="Micro-surfacing @ 22 lbs/sy"/>
    <x v="4"/>
    <x v="1"/>
    <n v="6.6"/>
    <d v="2020-02-07T00:00:00"/>
    <s v="MICRO"/>
    <s v="N"/>
    <s v="Other"/>
    <x v="0"/>
    <m/>
    <n v="0"/>
    <n v="0"/>
    <n v="0"/>
    <n v="6899.21"/>
    <n v="6899.21"/>
    <n v="0"/>
    <n v="0"/>
    <n v="0"/>
    <n v="430504.21"/>
    <n v="430504.21"/>
    <s v="CNU030"/>
    <s v="STP-293(13) (67020-8216-14)"/>
  </r>
  <r>
    <n v="127827"/>
    <n v="1"/>
    <s v="Closed"/>
    <d v="2018-07-06T00:00:00"/>
    <s v="Brian Terrell"/>
    <d v="2020-08-24T00:00:00"/>
    <s v="Teresa Hylton"/>
    <s v="Hancock"/>
    <s v="SR-31 "/>
    <s v="SR"/>
    <m/>
    <s v="SR"/>
    <s v="From near Ben Bloomer Road to SR-66"/>
    <s v="411 D Overlay"/>
    <s v="Resurfacing"/>
    <s v="Resurface &amp; Safety"/>
    <s v="411 D Overlay"/>
    <x v="4"/>
    <x v="1"/>
    <n v="1.48"/>
    <d v="2020-02-07T00:00:00"/>
    <s v="THIN"/>
    <s v="N"/>
    <s v="Other"/>
    <x v="0"/>
    <m/>
    <n v="0"/>
    <n v="0"/>
    <n v="0"/>
    <n v="3999.24"/>
    <n v="3999.24"/>
    <n v="0"/>
    <n v="0"/>
    <n v="0"/>
    <n v="294139.24"/>
    <n v="294139.24"/>
    <s v="CNU033"/>
    <s v="STP-31(18) (34008-8228-14)"/>
  </r>
  <r>
    <n v="129238"/>
    <n v="2"/>
    <s v="Closed"/>
    <d v="2019-06-28T00:00:00"/>
    <s v="Brian Terrell"/>
    <d v="2020-09-15T19:10:49"/>
    <s v="Teresa Hylton"/>
    <s v="Polk"/>
    <s v="SR-30 "/>
    <s v="SR"/>
    <m/>
    <s v="SR"/>
    <s v="From Greasy Creek Road to North of SR-40 (US-64)"/>
    <s v="Mill &amp; 411D"/>
    <s v="Resurfacing"/>
    <s v="Resurface &amp; Safety"/>
    <s v="Mill &amp; 411D"/>
    <x v="4"/>
    <x v="1"/>
    <n v="4.07"/>
    <d v="2020-02-07T00:00:00"/>
    <s v="CONV"/>
    <s v="N"/>
    <s v="Other"/>
    <x v="0"/>
    <m/>
    <n v="0"/>
    <n v="0"/>
    <n v="-7697.56"/>
    <n v="41182.92"/>
    <n v="33485.360000000001"/>
    <n v="0"/>
    <n v="0"/>
    <n v="29659.439999999999"/>
    <n v="1094657.92"/>
    <n v="1124317.3600000001"/>
    <s v="CNU022, CNU022"/>
    <s v="STP/HSIP-30(86) (70002-3232-94, 70002-8232-14)"/>
  </r>
  <r>
    <n v="129246"/>
    <n v="2"/>
    <s v="Closed"/>
    <d v="2019-06-28T00:00:00"/>
    <s v="Brian Terrell"/>
    <d v="2020-09-22T21:00:07"/>
    <s v="Teresa Hylton"/>
    <s v="Clay"/>
    <s v="SR-294 "/>
    <s v="SR"/>
    <m/>
    <s v="SR"/>
    <s v="From Overton County Line to Willow Grove Road"/>
    <s v="Micro-surfacing @ 22 lbs/sy"/>
    <s v="Resurfacing"/>
    <s v="Resurface &amp; Safety"/>
    <s v="Micro-surfacing @ 22 lbs/sy"/>
    <x v="4"/>
    <x v="1"/>
    <n v="7.55"/>
    <d v="2020-02-07T00:00:00"/>
    <s v="MICRO"/>
    <s v="N"/>
    <s v="Other"/>
    <x v="0"/>
    <m/>
    <n v="0"/>
    <n v="0"/>
    <n v="-4.08"/>
    <n v="8141.48"/>
    <n v="8137.4"/>
    <n v="0"/>
    <n v="0"/>
    <n v="6329.92"/>
    <n v="479180.48"/>
    <n v="485510.40000000002"/>
    <s v="CNU028, CNU028"/>
    <s v="STP/HSIP-294(6) (14029-3207-94, 14029-8207-14)"/>
  </r>
  <r>
    <n v="124284"/>
    <n v="3"/>
    <s v="Active"/>
    <d v="2016-07-25T00:00:00"/>
    <s v="Brandy Hopkins"/>
    <d v="2020-01-21T00:00:00"/>
    <s v="Brian Terrell"/>
    <s v="Dickson"/>
    <s v="I-840 "/>
    <s v="I"/>
    <m/>
    <s v="IM"/>
    <s v="From I-40 to SR-96 (IA)"/>
    <s v="Construction-New"/>
    <s v="Legislative"/>
    <s v="Construction-New"/>
    <m/>
    <x v="4"/>
    <x v="4"/>
    <n v="2"/>
    <d v="2025-02-07T00:00:00"/>
    <m/>
    <s v="N"/>
    <m/>
    <x v="3"/>
    <m/>
    <n v="119500"/>
    <n v="0"/>
    <n v="0"/>
    <n v="0"/>
    <n v="119500"/>
    <n v="219500"/>
    <n v="0"/>
    <n v="0"/>
    <n v="0"/>
    <n v="219500"/>
    <m/>
    <m/>
  </r>
  <r>
    <n v="124211"/>
    <n v="3"/>
    <s v="Active"/>
    <d v="2016-07-25T00:00:00"/>
    <s v="Brandy Hopkins"/>
    <d v="2022-05-26T00:00:00"/>
    <s v="Ethan Messimore"/>
    <s v="Davidson"/>
    <s v="I-40 "/>
    <s v="I"/>
    <m/>
    <s v="IM"/>
    <s v="From McCrory Lane (Exit 192) to Just West of SR-1/US-70S (Exit 196) (IA)"/>
    <s v="Widen I-40 from 4 lanes to 6 lanes"/>
    <s v="Legislative"/>
    <s v="Widen"/>
    <m/>
    <x v="4"/>
    <x v="0"/>
    <n v="3.78"/>
    <d v="2025-02-07T00:00:00"/>
    <m/>
    <s v="N"/>
    <s v="Int"/>
    <x v="3"/>
    <m/>
    <n v="2100000"/>
    <n v="0"/>
    <n v="0"/>
    <n v="0"/>
    <n v="2100000"/>
    <n v="2200000"/>
    <n v="0"/>
    <n v="0"/>
    <n v="0"/>
    <n v="2200000"/>
    <m/>
    <m/>
  </r>
  <r>
    <n v="116321.1"/>
    <n v="2"/>
    <s v="Let"/>
    <d v="2021-06-09T00:00:00"/>
    <s v="Jennifer Johnson"/>
    <d v="2021-12-22T21:00:16"/>
    <s v=" "/>
    <s v="Region 2"/>
    <m/>
    <m/>
    <m/>
    <m/>
    <s v="M22LTHQ_R2ISR_CONCREP"/>
    <m/>
    <s v="Maint - Reg"/>
    <s v="Maintenance"/>
    <m/>
    <x v="4"/>
    <x v="2"/>
    <s v=""/>
    <d v="2021-12-10T00:00:00"/>
    <m/>
    <s v="N"/>
    <m/>
    <x v="3"/>
    <m/>
    <n v="0"/>
    <n v="0"/>
    <n v="1634903"/>
    <n v="0"/>
    <n v="1634903"/>
    <n v="0"/>
    <n v="0"/>
    <n v="1634903"/>
    <n v="0"/>
    <n v="1634903"/>
    <s v="CNV341"/>
    <s v="State Funded (R2BVAR-M3-002)"/>
  </r>
  <r>
    <n v="118443"/>
    <n v="4"/>
    <s v="Closed"/>
    <d v="2012-12-27T00:00:00"/>
    <s v="Sandy Wilson"/>
    <d v="2020-05-01T00:00:00"/>
    <s v="Teresa Hylton"/>
    <s v="Hardeman"/>
    <s v="SR-100 "/>
    <s v="SR"/>
    <s v="P"/>
    <s v="SR"/>
    <s v="Intersection at SR-138, LM 11.74 in Toone"/>
    <s v="SR-100, Intersection at SR-138, LM 11.74 in Toone - Intersection Realignment"/>
    <s v="Safety"/>
    <s v="Intersection Improvements"/>
    <m/>
    <x v="4"/>
    <x v="0"/>
    <n v="0"/>
    <d v="2018-02-09T00:00:00"/>
    <m/>
    <s v="N"/>
    <s v="Other"/>
    <x v="0"/>
    <m/>
    <n v="-3117.45"/>
    <n v="-39266.04"/>
    <n v="61333.81"/>
    <n v="0"/>
    <n v="18950.32"/>
    <n v="162715.54999999999"/>
    <n v="60733.96"/>
    <n v="1849810.81"/>
    <n v="0"/>
    <n v="2073260.32"/>
    <s v="CNS076"/>
    <s v="STP-SIP/H-100(62) (35007-3221-94)"/>
  </r>
  <r>
    <n v="121544"/>
    <n v="1"/>
    <s v="Closed"/>
    <d v="2014-11-10T00:00:00"/>
    <s v="Sandy Wilson"/>
    <d v="2019-05-15T21:00:08"/>
    <s v="Teresa Hylton"/>
    <s v="Knox"/>
    <s v="I-75 "/>
    <s v="I"/>
    <m/>
    <s v="IM"/>
    <s v="Interchange at Callahan Drive (Southbound Ramp)"/>
    <s v="Install Traffic Signal with Steel Poles with span wire, LED signal heads with Safety Back Plates, Widen SB exit to include two (2) lanes (right-turn and left-turn lanes),Widen SB entrance ramp to include two (2) lanes and then merge to one (1) lane, Install WB dual lefts on LR 04831 (Callahan Dr.), Install EB right turn deceleration lane on LR 04831 (Callahan Dr.), Install new pavement markings and signs at intersection."/>
    <s v="Safety"/>
    <s v="Turn Lanes with Signal"/>
    <m/>
    <x v="4"/>
    <x v="0"/>
    <n v="0"/>
    <d v="2018-02-09T00:00:00"/>
    <m/>
    <s v="N"/>
    <s v="Int"/>
    <x v="3"/>
    <m/>
    <n v="-6282.15"/>
    <n v="0"/>
    <n v="94601.08"/>
    <n v="0"/>
    <n v="88318.93"/>
    <n v="77717.850000000006"/>
    <n v="0"/>
    <n v="2094801.08"/>
    <n v="0"/>
    <n v="2172518.9300000002"/>
    <s v="CNS913"/>
    <s v="PHSIP-I-75-3(171) (47006-3159-94)"/>
  </r>
  <r>
    <n v="121476"/>
    <n v="2"/>
    <s v="Closed"/>
    <d v="2014-10-22T00:00:00"/>
    <s v="Sandy Wilson"/>
    <d v="2021-03-24T00:00:00"/>
    <s v="Teresa Hylton"/>
    <s v="Hamilton"/>
    <s v="SR-58 "/>
    <s v="SR"/>
    <m/>
    <s v="SR"/>
    <s v="Intersection at Champion Road, LM 7.03 In Chattanooga"/>
    <s v="Turn Lanes"/>
    <s v="Safety"/>
    <s v="Turn Lanes"/>
    <m/>
    <x v="4"/>
    <x v="0"/>
    <n v="0"/>
    <d v="2018-02-09T00:00:00"/>
    <m/>
    <s v="N"/>
    <s v="NHS"/>
    <x v="1"/>
    <m/>
    <n v="-1576.94"/>
    <n v="0"/>
    <n v="64134.91"/>
    <n v="0"/>
    <n v="62557.97"/>
    <n v="96423.06"/>
    <n v="0"/>
    <n v="375177.91"/>
    <n v="0"/>
    <n v="471600.97"/>
    <s v="CNS025"/>
    <s v="R-HSIP-58(47) (33040-3209-94)"/>
  </r>
  <r>
    <n v="124656"/>
    <n v="3"/>
    <s v="Active"/>
    <d v="2016-07-27T00:00:00"/>
    <s v="Sandra Lowry"/>
    <d v="2022-04-05T00:00:00"/>
    <s v="Jason Carney"/>
    <s v="Montgomery"/>
    <s v="I-24 "/>
    <s v="I"/>
    <m/>
    <s v="IM"/>
    <s v="From west of SR-48 (Exit 1) near Kentucky State Line to near SR-76 (Exit 11) (IA)"/>
    <s v="WIDEN INTERSTATE FROM 4 LANES TO 6 LANES"/>
    <s v="Legislative"/>
    <s v="Widen"/>
    <m/>
    <x v="4"/>
    <x v="0"/>
    <n v="11.63"/>
    <d v="2024-02-09T00:00:00"/>
    <m/>
    <s v="N"/>
    <s v="Int"/>
    <x v="3"/>
    <m/>
    <n v="1168000"/>
    <n v="0"/>
    <n v="0"/>
    <n v="0"/>
    <n v="1168000"/>
    <n v="1268000"/>
    <n v="0"/>
    <n v="0"/>
    <n v="0"/>
    <n v="1268000"/>
    <m/>
    <m/>
  </r>
  <r>
    <n v="100997"/>
    <n v="1"/>
    <s v="Construction Complete"/>
    <d v="2002-03-04T12:05:54"/>
    <s v=" "/>
    <d v="2020-12-04T00:00:00"/>
    <s v="Brian Terrell"/>
    <s v="Knox"/>
    <s v="SR-131 "/>
    <s v="SR"/>
    <m/>
    <s v="SR"/>
    <s v="From SR-9 (Clinton Highway) to Gill Road"/>
    <m/>
    <s v="Legislative"/>
    <s v="Construction-New"/>
    <m/>
    <x v="4"/>
    <x v="4"/>
    <n v="2.5"/>
    <d v="2012-02-10T00:00:00"/>
    <m/>
    <s v="N"/>
    <s v="Other"/>
    <x v="0"/>
    <m/>
    <n v="0"/>
    <n v="0"/>
    <n v="27000"/>
    <n v="0"/>
    <n v="27000"/>
    <n v="940309.3"/>
    <n v="4829165"/>
    <n v="19590719"/>
    <n v="0"/>
    <n v="25360193.300000001"/>
    <s v="CNL001"/>
    <s v="State Funded (47039-3239-04)"/>
  </r>
  <r>
    <n v="101244.02"/>
    <n v="1"/>
    <s v="Construction Complete"/>
    <d v="2003-04-16T00:00:00"/>
    <s v=" "/>
    <d v="2021-03-15T00:00:00"/>
    <s v="Bobby Johnson"/>
    <s v="Roane"/>
    <s v="SR-1 "/>
    <s v="SR"/>
    <m/>
    <s v="SR"/>
    <s v="From East of Kingston Avenue to SR-382"/>
    <s v="Widen 2-ln to 5-ln"/>
    <s v="Legislative"/>
    <s v="Widen"/>
    <m/>
    <x v="4"/>
    <x v="0"/>
    <n v="2.12"/>
    <d v="2017-02-10T00:00:00"/>
    <m/>
    <s v="N"/>
    <s v="Other"/>
    <x v="0"/>
    <m/>
    <n v="0"/>
    <n v="0"/>
    <n v="1"/>
    <n v="0"/>
    <n v="1"/>
    <n v="0"/>
    <n v="6725000"/>
    <n v="18717120"/>
    <n v="0"/>
    <n v="25442120"/>
    <s v="CNR040"/>
    <s v="STP-1(298) (73005-3219-14)"/>
  </r>
  <r>
    <n v="128969"/>
    <n v="2"/>
    <s v="Active"/>
    <d v="2019-05-25T00:00:00"/>
    <s v="Crystal Whitaker"/>
    <d v="2022-05-23T00:00:00"/>
    <s v="Ronnie Porter"/>
    <s v="Marion"/>
    <s v="SIA "/>
    <s v="SIA"/>
    <m/>
    <m/>
    <s v="State Industrial Access Serving Valmont Industries and Mueller Water Products"/>
    <s v="two 12' lanes with 4' gravel shoulders"/>
    <s v="Economic Development"/>
    <s v="Reconstruction"/>
    <m/>
    <x v="4"/>
    <x v="0"/>
    <s v=""/>
    <d v="2023-02-10T00:00:00"/>
    <m/>
    <s v="N"/>
    <m/>
    <x v="2"/>
    <m/>
    <n v="30200"/>
    <n v="0"/>
    <n v="0"/>
    <n v="0"/>
    <n v="30200"/>
    <n v="208800"/>
    <n v="0"/>
    <n v="0"/>
    <n v="0"/>
    <n v="208800"/>
    <m/>
    <s v="State Funded (58946-3407-04)"/>
  </r>
  <r>
    <n v="128962"/>
    <n v="1"/>
    <s v="Active"/>
    <d v="2019-05-24T00:00:00"/>
    <s v="Crystal Whitaker"/>
    <d v="2022-04-07T00:00:00"/>
    <s v="Mary McFarlin"/>
    <s v="Anderson"/>
    <s v="SIA "/>
    <s v="SIA"/>
    <m/>
    <m/>
    <s v="State Industrial Access Serving Norris Industrial Park"/>
    <s v="Constructing a new two lane access road connecting SR-71 to Sawmill Rd, approximately .25 miles, including a tie-in to the existing church, and a box culvert on the new roadway for  stream mitigation."/>
    <s v="Economic Development"/>
    <s v="Construction-New"/>
    <m/>
    <x v="4"/>
    <x v="4"/>
    <n v="0.25"/>
    <d v="2023-02-10T00:00:00"/>
    <m/>
    <s v="N"/>
    <m/>
    <x v="2"/>
    <m/>
    <n v="0"/>
    <n v="140200"/>
    <n v="0"/>
    <n v="0"/>
    <n v="140200"/>
    <n v="248100"/>
    <n v="140200"/>
    <n v="0"/>
    <n v="0"/>
    <n v="388300"/>
    <m/>
    <s v="State Funded (01952-3502-04)"/>
  </r>
  <r>
    <n v="127818.01"/>
    <n v="1"/>
    <s v="Active"/>
    <d v="2019-05-13T00:00:00"/>
    <s v="Brian Terrell"/>
    <d v="2022-03-28T00:00:00"/>
    <s v="Brian Terrell"/>
    <s v="Blount"/>
    <s v="SR-335 "/>
    <s v="SR"/>
    <m/>
    <s v="SR"/>
    <s v="From LM 2.31 to LM 2.43"/>
    <s v="411 TLD Overlay @ 85lb/sy; Bundle with 130403.00"/>
    <s v="Resurfacing"/>
    <s v="Resurf, Safety &amp; Br Repair"/>
    <s v="411TLD Overlay @ 85 lb/sy"/>
    <x v="4"/>
    <x v="1"/>
    <n v="0.12"/>
    <d v="2023-02-10T00:00:00"/>
    <s v="THIN"/>
    <s v="N"/>
    <s v="Other"/>
    <x v="0"/>
    <s v="05SR3350001"/>
    <n v="0"/>
    <n v="0"/>
    <n v="5000"/>
    <n v="0"/>
    <n v="5000"/>
    <n v="0"/>
    <n v="100000"/>
    <n v="5000"/>
    <n v="0"/>
    <n v="105000"/>
    <m/>
    <s v="STP-335(8) (05022-8237-14, 05S335-M3-003)"/>
  </r>
  <r>
    <n v="129519"/>
    <n v="3"/>
    <s v="Active"/>
    <d v="2019-08-08T00:00:00"/>
    <s v="Brian Terrell"/>
    <d v="2022-02-09T00:00:00"/>
    <s v="Brian Terrell"/>
    <s v="Marshall, Maury"/>
    <s v="SR-99 "/>
    <s v="SR"/>
    <m/>
    <s v="SR"/>
    <s v="From SR-106 in Maury County to SR-11 in Marshall County"/>
    <s v="Mill &amp; 411D"/>
    <s v="Resurfacing"/>
    <s v="Resurf, Safety &amp; Br Repair"/>
    <s v="Mill &amp; 411D"/>
    <x v="4"/>
    <x v="1"/>
    <n v="7.45"/>
    <d v="2023-02-10T00:00:00"/>
    <s v="CONV"/>
    <s v="N"/>
    <s v="Other"/>
    <x v="0"/>
    <s v="59SR0990001"/>
    <n v="0"/>
    <n v="39087.839999999997"/>
    <n v="0"/>
    <n v="0"/>
    <n v="39087.839999999997"/>
    <n v="0"/>
    <n v="39087.839999999997"/>
    <n v="5000"/>
    <n v="0"/>
    <n v="44087.839999999997"/>
    <m/>
    <s v="HSIP-99(68) (59009-3212-94, 59009-4212-04, 59009-4213-04)"/>
  </r>
  <r>
    <n v="123189"/>
    <n v="2"/>
    <s v="Active"/>
    <d v="2015-12-15T00:00:00"/>
    <s v="Lee Cothron"/>
    <d v="2021-08-06T00:00:00"/>
    <s v="Curt Duncan"/>
    <s v="Warren"/>
    <s v="SR-287 "/>
    <s v="SR"/>
    <m/>
    <s v="SR"/>
    <s v="From east of Beach Road to west of Great Falls Hydroelectric Station"/>
    <s v="Re-alignment of a segment of SR-287 within Rock Island State Park to relocate the main travel lanes of SR-287 away from existing historic structures"/>
    <s v="Other"/>
    <s v="Realignment"/>
    <m/>
    <x v="4"/>
    <x v="0"/>
    <n v="0.6"/>
    <d v="2023-02-10T00:00:00"/>
    <m/>
    <s v="N"/>
    <s v="Other"/>
    <x v="0"/>
    <m/>
    <n v="440000"/>
    <n v="0"/>
    <n v="0"/>
    <n v="0"/>
    <n v="440000"/>
    <n v="828700"/>
    <n v="381121"/>
    <n v="0"/>
    <n v="0"/>
    <n v="1209821"/>
    <m/>
    <s v="State Funded (89016-3218-04)"/>
  </r>
  <r>
    <n v="116323.1"/>
    <n v="3"/>
    <s v="Let"/>
    <d v="2021-06-09T00:00:00"/>
    <s v="Jennifer Johnson"/>
    <d v="2021-12-22T21:00:16"/>
    <s v=" "/>
    <s v="Region 3"/>
    <m/>
    <m/>
    <m/>
    <m/>
    <s v="M22LTHQ_R3ISR_CONCREP"/>
    <m/>
    <s v="Maint - Reg"/>
    <s v="Maintenance"/>
    <m/>
    <x v="4"/>
    <x v="2"/>
    <s v=""/>
    <d v="2021-12-10T00:00:00"/>
    <m/>
    <s v="N"/>
    <m/>
    <x v="3"/>
    <m/>
    <n v="0"/>
    <n v="0"/>
    <n v="1702328"/>
    <n v="0"/>
    <n v="1702328"/>
    <n v="0"/>
    <n v="0"/>
    <n v="1702328"/>
    <n v="0"/>
    <n v="1702328"/>
    <s v="CNV339"/>
    <s v="State Funded (R3BVAR-M3-008)"/>
  </r>
  <r>
    <n v="126690.01"/>
    <n v="4"/>
    <s v="Let"/>
    <d v="2019-08-22T00:00:00"/>
    <s v="Danielle Hagewood"/>
    <d v="2022-03-01T21:00:32"/>
    <s v=" "/>
    <s v="Gibson"/>
    <s v="SIA "/>
    <s v="SIA"/>
    <m/>
    <m/>
    <s v="Industrial Access Road Serving Project Phoenix (Tyson Foods)"/>
    <s v="railroad portion of the project (this was excluded from the work done under PIN 126690.00)"/>
    <s v="Economic Development"/>
    <s v="Construction-New"/>
    <m/>
    <x v="4"/>
    <x v="4"/>
    <s v=""/>
    <d v="2022-02-11T00:00:00"/>
    <m/>
    <s v="N"/>
    <m/>
    <x v="2"/>
    <m/>
    <n v="0"/>
    <n v="0"/>
    <n v="546131"/>
    <n v="0"/>
    <n v="546131"/>
    <n v="0"/>
    <n v="50000"/>
    <n v="546131"/>
    <n v="0"/>
    <n v="596131"/>
    <s v="CNW073"/>
    <s v="State Funded (27955-3556-04)"/>
  </r>
  <r>
    <n v="127461"/>
    <n v="1"/>
    <s v="Let"/>
    <d v="2018-04-26T00:00:00"/>
    <s v="Brian Terrell"/>
    <d v="2022-04-11T00:00:00"/>
    <s v="Bobby Johnson"/>
    <s v="Knox"/>
    <s v="I-140 "/>
    <s v="I"/>
    <m/>
    <s v="IM"/>
    <s v="From I-40 to near Tedford Drive."/>
    <s v="Mill, C, OGFC, OGFCE -Sho"/>
    <s v="Resurfacing"/>
    <s v="Resurfacing"/>
    <s v="Mill, C, OGFC,"/>
    <x v="4"/>
    <x v="1"/>
    <n v="5.44"/>
    <d v="2022-02-11T00:00:00"/>
    <m/>
    <s v="N"/>
    <s v="Int"/>
    <x v="3"/>
    <m/>
    <n v="0"/>
    <n v="0"/>
    <n v="0"/>
    <n v="5568770"/>
    <n v="5568770"/>
    <n v="0"/>
    <n v="0"/>
    <n v="0"/>
    <n v="5568770"/>
    <n v="5568770"/>
    <s v="CNW011"/>
    <s v="NH-I-140(20) (47I140-F8-002)"/>
  </r>
  <r>
    <n v="128853"/>
    <n v="2"/>
    <s v="Let"/>
    <d v="2019-04-29T00:00:00"/>
    <s v="Brian Terrell"/>
    <d v="2022-04-13T00:00:00"/>
    <s v="Kyle Ruddy"/>
    <s v="Bradley"/>
    <s v="I-75 "/>
    <s v="I"/>
    <m/>
    <s v="IM"/>
    <s v="From north of SR-311 to north of SR-60"/>
    <s v="Cold planning, 1.5&quot;, C Mix @ 1.5&quot; (approximately 165 lbs/sy), and OGFC at 1.25&quot; (117.5 lbs/sy)."/>
    <s v="Resurfacing"/>
    <s v="Resurf, Safety &amp; Br Repair"/>
    <s v="Cold planning, 1.5&quot;, C Mix @ 1.5&quot;"/>
    <x v="4"/>
    <x v="1"/>
    <n v="4.1399999999999997"/>
    <d v="2022-02-11T00:00:00"/>
    <m/>
    <s v="N"/>
    <s v="Int"/>
    <x v="3"/>
    <s v="06I00750008"/>
    <n v="0"/>
    <n v="0"/>
    <n v="0"/>
    <n v="4443641"/>
    <n v="4443641"/>
    <n v="0"/>
    <n v="0"/>
    <n v="0"/>
    <n v="4443641"/>
    <n v="4443641"/>
    <s v="CNW045, CNW045"/>
    <s v="NH-I-75-1(153) (06I075-F8-002, 06I075-M3-003)"/>
  </r>
  <r>
    <n v="129083"/>
    <n v="4"/>
    <s v="Let"/>
    <d v="2019-06-17T00:00:00"/>
    <s v="Brian Terrell"/>
    <d v="2022-04-11T00:00:00"/>
    <s v="Bobby Johnson"/>
    <s v="Dyer"/>
    <s v="I-155 "/>
    <s v="I"/>
    <m/>
    <s v="IM"/>
    <s v="From near Rest Area to SR-3 (US-412)"/>
    <s v="Mill &amp; 411D"/>
    <s v="Resurfacing"/>
    <s v="Resurf, Safety &amp; Br Repair"/>
    <s v="Mill &amp; 411D"/>
    <x v="4"/>
    <x v="1"/>
    <n v="6.54"/>
    <d v="2022-02-11T00:00:00"/>
    <m/>
    <s v="Y"/>
    <s v="Int"/>
    <x v="3"/>
    <m/>
    <n v="0"/>
    <n v="0"/>
    <n v="5000"/>
    <n v="5664900"/>
    <n v="5669900"/>
    <n v="0"/>
    <n v="0"/>
    <n v="5000"/>
    <n v="5664900"/>
    <n v="5669900"/>
    <s v="CNW027"/>
    <s v="NH-I-155-2(122) (23I155-F8-003, 23I155-M3-003)"/>
  </r>
  <r>
    <n v="129681"/>
    <n v="1"/>
    <s v="Let"/>
    <d v="2019-08-27T00:00:00"/>
    <s v="Brian Terrell"/>
    <d v="2022-04-08T00:00:00"/>
    <s v="Sebrina Love"/>
    <s v="Cocke"/>
    <s v="I-40 "/>
    <s v="I"/>
    <m/>
    <s v="IM"/>
    <s v="Jefferson County Line to Near SR-32"/>
    <s v="Mill, C, OGFC, OGFCE -Sho"/>
    <s v="Resurfacing"/>
    <s v="Resurf, Safety &amp; Br Repair"/>
    <s v="Mill, C, OGFC, OGFCE -Sho"/>
    <x v="4"/>
    <x v="1"/>
    <n v="6.01"/>
    <d v="2022-02-11T00:00:00"/>
    <m/>
    <s v="N"/>
    <s v="Int"/>
    <x v="3"/>
    <s v="15I00400001, 15I00400002, 15I00400003, 15I00400004, 15I00400005, 15I00400006"/>
    <n v="0"/>
    <n v="0"/>
    <n v="16800"/>
    <n v="7026030"/>
    <n v="7042830"/>
    <n v="0"/>
    <n v="0"/>
    <n v="16800"/>
    <n v="7026030"/>
    <n v="7042830"/>
    <s v="CNW902"/>
    <s v="NH-I-40-8(181) (15100-8106-44, 15I040-M3-003)"/>
  </r>
  <r>
    <n v="132035"/>
    <n v="3"/>
    <s v="Let"/>
    <d v="2021-08-13T00:00:00"/>
    <s v="Brian Terrell"/>
    <d v="2022-03-01T21:00:26"/>
    <s v="Jason Carney"/>
    <s v="Sumner"/>
    <s v="I-65 "/>
    <s v="I"/>
    <m/>
    <s v="IM"/>
    <s v="From SR-41 (US-31W) Exit 98 to Robertson County Line"/>
    <s v="Mill &amp; 411D"/>
    <s v="Resurfacing"/>
    <s v="Resurf, Safety &amp; Br Repair"/>
    <s v="Mill &amp; 411D"/>
    <x v="4"/>
    <x v="1"/>
    <n v="4.92"/>
    <d v="2022-02-11T00:00:00"/>
    <m/>
    <s v="N"/>
    <s v="Int"/>
    <x v="3"/>
    <s v="83I00650004, 83I00650008"/>
    <n v="0"/>
    <n v="0"/>
    <n v="156854"/>
    <n v="3044680"/>
    <n v="3201534"/>
    <n v="0"/>
    <n v="0"/>
    <n v="156854"/>
    <n v="3044680"/>
    <n v="3201534"/>
    <s v="CNW049, CNW049"/>
    <s v="NH-I-65-3(134) (83I065-F8-002, 83I065-M3-003)"/>
  </r>
  <r>
    <n v="116325.1"/>
    <n v="4"/>
    <s v="Let"/>
    <d v="2021-06-09T00:00:00"/>
    <s v="Jennifer Johnson"/>
    <d v="2021-12-22T21:00:16"/>
    <s v=" "/>
    <s v="Region 4"/>
    <m/>
    <m/>
    <m/>
    <m/>
    <s v="M22LTHQ_R4ISR_CONCREP"/>
    <m/>
    <s v="Maint - Reg"/>
    <s v="Maintenance"/>
    <m/>
    <x v="4"/>
    <x v="2"/>
    <s v=""/>
    <d v="2021-12-10T00:00:00"/>
    <m/>
    <s v="N"/>
    <m/>
    <x v="3"/>
    <m/>
    <n v="0"/>
    <n v="0"/>
    <n v="1502145"/>
    <n v="0"/>
    <n v="1502145"/>
    <n v="0"/>
    <n v="0"/>
    <n v="1502145"/>
    <n v="0"/>
    <n v="1502145"/>
    <s v="CNV340"/>
    <s v="State Funded (R4BVAR-M3-006)"/>
  </r>
  <r>
    <n v="116323.07"/>
    <n v="3"/>
    <s v="Construction Complete"/>
    <d v="2018-06-26T00:00:00"/>
    <s v="Jennifer Johnson"/>
    <d v="2020-10-26T21:00:04"/>
    <s v=" "/>
    <s v="Region 3"/>
    <m/>
    <m/>
    <m/>
    <m/>
    <s v="M19LTHQ_R3ISR_CONCREP"/>
    <m/>
    <s v="Maint - Reg"/>
    <s v="Maintenance"/>
    <m/>
    <x v="4"/>
    <x v="2"/>
    <s v=""/>
    <d v="2018-12-07T00:00:00"/>
    <m/>
    <s v="N"/>
    <m/>
    <x v="3"/>
    <m/>
    <n v="0"/>
    <n v="0"/>
    <n v="158250"/>
    <n v="0"/>
    <n v="158250"/>
    <n v="0"/>
    <n v="0"/>
    <n v="1481676"/>
    <n v="0"/>
    <n v="1481676"/>
    <s v="CNS359"/>
    <s v="State Funded (98303-4106-04)"/>
  </r>
  <r>
    <n v="123907"/>
    <n v="4"/>
    <s v="Let"/>
    <d v="2016-07-20T00:00:00"/>
    <s v="Brian Terrell"/>
    <d v="2022-04-11T00:00:00"/>
    <s v="Bonita Dunlap"/>
    <s v="Dyer"/>
    <s v="SR-3 "/>
    <s v="SR"/>
    <m/>
    <s v="SR"/>
    <s v="From near SR-77 to Obion County Line"/>
    <s v="Microsurface, Fog shldrs"/>
    <s v="Resurfacing"/>
    <s v="Resurface &amp; Safety"/>
    <s v="Microsurface, Fog shldrs"/>
    <x v="4"/>
    <x v="1"/>
    <n v="6.68"/>
    <d v="2022-02-11T00:00:00"/>
    <s v="MICRO"/>
    <s v="Y"/>
    <s v="NHS"/>
    <x v="1"/>
    <m/>
    <n v="0"/>
    <n v="0"/>
    <n v="0"/>
    <n v="1615100"/>
    <n v="1615100"/>
    <n v="0"/>
    <n v="0"/>
    <n v="0"/>
    <n v="1615100"/>
    <n v="1615100"/>
    <s v="CNW008"/>
    <s v="NH-3(164) (23S003-F8-002)"/>
  </r>
  <r>
    <n v="127075"/>
    <n v="1"/>
    <s v="Let"/>
    <d v="2018-03-09T00:00:00"/>
    <s v="Brian Terrell"/>
    <d v="2022-03-01T21:00:12"/>
    <s v="Bobby Johnson"/>
    <s v="Blount"/>
    <s v="SR-73 "/>
    <s v="SR"/>
    <m/>
    <s v="SR"/>
    <s v="From north of West Millers Cove Road to south of Old Tuckaleechee Road"/>
    <s v="411TLD Overlay @ 85 lb/sy"/>
    <s v="Resurfacing"/>
    <s v="Resurface &amp; Safety"/>
    <s v="411TLD Overlay @ 85 lb/sy"/>
    <x v="4"/>
    <x v="1"/>
    <n v="3.75"/>
    <d v="2022-02-11T00:00:00"/>
    <s v="THIN"/>
    <s v="Y"/>
    <s v="NHS"/>
    <x v="1"/>
    <m/>
    <n v="0"/>
    <n v="0"/>
    <n v="0"/>
    <n v="877100"/>
    <n v="877100"/>
    <n v="0"/>
    <n v="0"/>
    <n v="0"/>
    <n v="877100"/>
    <n v="877100"/>
    <s v="CNW002"/>
    <s v="NH-73(81) (05S073-F8-002)"/>
  </r>
  <r>
    <n v="127115"/>
    <n v="1"/>
    <s v="Let"/>
    <d v="2018-03-13T00:00:00"/>
    <s v="Brian Terrell"/>
    <d v="2022-03-01T21:00:19"/>
    <s v="Bobby Johnson"/>
    <s v="Loudon"/>
    <s v="SR-2 "/>
    <s v="SR"/>
    <m/>
    <s v="SR"/>
    <s v="From SR-73 to SR-1"/>
    <s v="411TLD Overlay @ 85 lb/sy"/>
    <s v="Resurfacing"/>
    <s v="Resurface &amp; Safety"/>
    <s v="411TLD Overlay @ 85 lb/sy"/>
    <x v="4"/>
    <x v="1"/>
    <n v="4.74"/>
    <d v="2022-02-11T00:00:00"/>
    <s v="THIN"/>
    <s v="Y"/>
    <s v="NHS"/>
    <x v="1"/>
    <m/>
    <n v="0"/>
    <n v="0"/>
    <n v="79070"/>
    <n v="1127940"/>
    <n v="1207010"/>
    <n v="0"/>
    <n v="0"/>
    <n v="79070"/>
    <n v="1127940"/>
    <n v="1207010"/>
    <s v="CNW025, CNW025"/>
    <s v="NH/HSIP-2(285) (53S002-F3-002, 53S002-F8-002)"/>
  </r>
  <r>
    <n v="127285.01"/>
    <n v="3"/>
    <s v="Let"/>
    <d v="2019-05-13T00:00:00"/>
    <s v="Brian Terrell"/>
    <d v="2022-03-01T21:00:26"/>
    <s v="Jason Carney"/>
    <s v="Robertson"/>
    <s v="SR-11 "/>
    <s v="SR"/>
    <m/>
    <s v="SR"/>
    <s v="From LM 4.30-4.37; LM 6.05-6.19; and LM 6.90-7.04"/>
    <s v="Mill &amp; 411D"/>
    <s v="Resurfacing"/>
    <s v="Resurfacing"/>
    <s v="Mill &amp; 411D"/>
    <x v="4"/>
    <x v="1"/>
    <n v="2.74"/>
    <d v="2022-02-11T00:00:00"/>
    <s v="CONV"/>
    <s v="Y"/>
    <s v="NHS"/>
    <x v="1"/>
    <m/>
    <n v="0"/>
    <n v="0"/>
    <n v="0"/>
    <n v="204532"/>
    <n v="204532"/>
    <n v="0"/>
    <n v="0"/>
    <n v="0"/>
    <n v="204532"/>
    <n v="204532"/>
    <s v="CNW047"/>
    <s v="NH-11(109) (74004-8235-14)"/>
  </r>
  <r>
    <n v="127384"/>
    <n v="4"/>
    <s v="Let"/>
    <d v="2018-04-03T00:00:00"/>
    <s v="Brian Terrell"/>
    <d v="2022-03-01T21:00:33"/>
    <s v="Bonita Dunlap"/>
    <s v="Weakley"/>
    <s v="SR-43 "/>
    <s v="SR"/>
    <m/>
    <s v="SR"/>
    <s v="From near SR-43 (US-45E)/SR-216 to SR-22 (US-45E)"/>
    <s v="Mill &amp; 411D"/>
    <s v="Resurfacing"/>
    <s v="Resurf, Safety &amp; Br Repair"/>
    <s v="Mill &amp; 411D"/>
    <x v="4"/>
    <x v="1"/>
    <n v="2.92"/>
    <d v="2022-02-11T00:00:00"/>
    <s v="CONV"/>
    <s v="Y"/>
    <s v="NHS"/>
    <x v="1"/>
    <s v="92SR2160005, 92SR2160007, 92SR2160008, 92SR2160011, 92SR2160012, 92SR2160047, 92SR3720001"/>
    <n v="0"/>
    <n v="0"/>
    <n v="251000"/>
    <n v="2665000"/>
    <n v="2916000"/>
    <n v="0"/>
    <n v="0"/>
    <n v="256000"/>
    <n v="2665000"/>
    <n v="2921000"/>
    <s v="CNW079, CNW079, CNW079"/>
    <s v="NH/HSIP-43(48) (92139-3207-94, 92139-4208-04, 92139-8207-14)"/>
  </r>
  <r>
    <n v="127390"/>
    <n v="4"/>
    <s v="Let"/>
    <d v="2018-04-04T00:00:00"/>
    <s v="Brian Terrell"/>
    <d v="2022-03-01T21:00:24"/>
    <s v="Bobby Johnson"/>
    <s v="Hardeman"/>
    <s v="SR-15 "/>
    <s v="SR"/>
    <m/>
    <s v="SR"/>
    <s v="From Fayette County Line to Walton Road"/>
    <s v="Microsurface, Fog shldrs"/>
    <s v="Resurfacing"/>
    <s v="Resurf, Safety &amp; Br Repair"/>
    <s v="Micro"/>
    <x v="4"/>
    <x v="1"/>
    <n v="7.14"/>
    <d v="2022-02-11T00:00:00"/>
    <s v="MICRO"/>
    <s v="Y"/>
    <s v="NHS, Other"/>
    <x v="1"/>
    <s v="35SR0150001"/>
    <n v="0"/>
    <n v="0"/>
    <n v="204000"/>
    <n v="1389400"/>
    <n v="1593400"/>
    <n v="0"/>
    <n v="0"/>
    <n v="204000"/>
    <n v="1389400"/>
    <n v="1593400"/>
    <s v="CNW041, CNW041, CNW041"/>
    <s v="NH/HSIP-15(221) (35S015-F3-002, 35S015-F8-002, 35S015-M3-003)"/>
  </r>
  <r>
    <n v="127394"/>
    <n v="4"/>
    <s v="Let"/>
    <d v="2018-04-04T00:00:00"/>
    <s v="Brian Terrell"/>
    <d v="2022-04-11T00:00:00"/>
    <s v="Bobby Johnson"/>
    <s v="Hardeman"/>
    <s v="SR-100 "/>
    <s v="SR"/>
    <m/>
    <s v="SR"/>
    <s v="From near SR-15 to SR-15"/>
    <s v="Microsurface, Fog shldrs"/>
    <s v="Resurfacing"/>
    <s v="Resurface &amp; Safety"/>
    <s v="Microsurface, Fog shldrs"/>
    <x v="4"/>
    <x v="1"/>
    <n v="1.68"/>
    <d v="2022-02-11T00:00:00"/>
    <s v="MICRO"/>
    <s v="Y"/>
    <s v="NHS"/>
    <x v="1"/>
    <m/>
    <n v="0"/>
    <n v="0"/>
    <n v="56800"/>
    <n v="454000"/>
    <n v="510800"/>
    <n v="0"/>
    <n v="0"/>
    <n v="56800"/>
    <n v="454000"/>
    <n v="510800"/>
    <s v="CNW041, CNW041"/>
    <s v="NH/HSIP-100(94) (35S100-F3-003, 35S100-F8-003)"/>
  </r>
  <r>
    <n v="128091"/>
    <n v="3"/>
    <s v="Let"/>
    <d v="2018-09-13T00:00:00"/>
    <s v="Brian Terrell"/>
    <d v="2022-03-01T21:00:23"/>
    <s v="Jason Carney"/>
    <s v="Sumner"/>
    <s v="SR-109 "/>
    <s v="SR"/>
    <m/>
    <s v="SR"/>
    <s v="From near Airport Boulevard to SR-6"/>
    <s v="Mill &amp; 411D"/>
    <s v="Resurfacing"/>
    <s v="Resurfacing"/>
    <s v="Mill &amp; 411D"/>
    <x v="4"/>
    <x v="1"/>
    <n v="1.91"/>
    <d v="2022-02-11T00:00:00"/>
    <s v="CONV"/>
    <s v="Y"/>
    <s v="NHS"/>
    <x v="1"/>
    <m/>
    <n v="0"/>
    <n v="0"/>
    <n v="0"/>
    <n v="1314180"/>
    <n v="1314180"/>
    <n v="0"/>
    <n v="0"/>
    <n v="0"/>
    <n v="1314180"/>
    <n v="1314180"/>
    <s v="CNW039"/>
    <s v="NH-109(40) (83074-8217-14)"/>
  </r>
  <r>
    <n v="129151"/>
    <n v="1"/>
    <s v="Let"/>
    <d v="2019-06-20T00:00:00"/>
    <s v="Brian Terrell"/>
    <d v="2022-03-01T21:00:19"/>
    <s v="Bobby Johnson"/>
    <s v="Knox"/>
    <s v="SR-1 "/>
    <s v="SR"/>
    <m/>
    <s v="SR"/>
    <s v="From Loudon County Line to near I-140."/>
    <s v="Mill &amp; 411D"/>
    <s v="Resurfacing"/>
    <s v="Resurface &amp; Safety"/>
    <s v="Mill &amp; 411D"/>
    <x v="4"/>
    <x v="1"/>
    <n v="6.94"/>
    <d v="2022-02-11T00:00:00"/>
    <s v="CONV"/>
    <s v="Y"/>
    <s v="NHS"/>
    <x v="1"/>
    <m/>
    <n v="0"/>
    <n v="0"/>
    <n v="430520"/>
    <n v="5303520"/>
    <n v="5734040"/>
    <n v="0"/>
    <n v="0"/>
    <n v="430520"/>
    <n v="5303520"/>
    <n v="5734040"/>
    <s v="CNW025, CNW025"/>
    <s v="NH/HSIP-1(449) (47S001-F3-002, 47S001-F8-002)"/>
  </r>
  <r>
    <n v="129159"/>
    <n v="1"/>
    <s v="Let"/>
    <d v="2019-06-20T00:00:00"/>
    <s v="Brian Terrell"/>
    <d v="2022-03-01T21:00:13"/>
    <s v=" "/>
    <s v="Loudon"/>
    <s v="SR-73 "/>
    <s v="SR"/>
    <m/>
    <s v="SR"/>
    <s v="From near Jackson Bend Road to Blount County Line."/>
    <s v="411TLD Overlay @ 85 lb/sy"/>
    <s v="Resurfacing"/>
    <s v="Resurface &amp; Safety"/>
    <s v="411TLD Overlay @ 85 lb/sy"/>
    <x v="4"/>
    <x v="1"/>
    <n v="5.08"/>
    <d v="2022-02-11T00:00:00"/>
    <s v="THIN"/>
    <s v="Y"/>
    <s v="NHS"/>
    <x v="1"/>
    <m/>
    <n v="0"/>
    <n v="0"/>
    <n v="51240"/>
    <n v="1730390"/>
    <n v="1781630"/>
    <n v="0"/>
    <n v="0"/>
    <n v="51240"/>
    <n v="1730390"/>
    <n v="1781630"/>
    <s v="CNW007, CNW007"/>
    <s v="NH/HSIP-73(80) (53S073-F3-002, 53S073-F8-002)"/>
  </r>
  <r>
    <n v="130280"/>
    <n v="4"/>
    <s v="Let"/>
    <d v="2020-04-30T00:00:00"/>
    <s v="Brian Terrell"/>
    <d v="2022-03-01T21:00:33"/>
    <s v="Bonita Dunlap"/>
    <s v="Weakley"/>
    <s v="SR-216 "/>
    <s v="SR"/>
    <m/>
    <s v="SR"/>
    <s v="From near Harrison Road to SR-43 (US-45E)/SR-372"/>
    <s v="Mill &amp; 411D"/>
    <s v="Resurfacing"/>
    <s v="Resurf, Safety &amp; Br Repair"/>
    <s v="Mill &amp; 411D"/>
    <x v="4"/>
    <x v="1"/>
    <n v="0.97"/>
    <d v="2022-02-11T00:00:00"/>
    <s v="CONV"/>
    <s v="Y"/>
    <s v="NHS"/>
    <x v="1"/>
    <s v="92SR2160003"/>
    <n v="0"/>
    <n v="0"/>
    <n v="49400"/>
    <n v="668000"/>
    <n v="717400"/>
    <n v="0"/>
    <n v="0"/>
    <n v="54400"/>
    <n v="668000"/>
    <n v="722400"/>
    <s v="CNW079, CNW079, CNW079"/>
    <s v="NH/HSIP-216(17) (92003-3274-94, 92003-4274-04, 92003-8274-14)"/>
  </r>
  <r>
    <n v="130410"/>
    <n v="1"/>
    <s v="Let"/>
    <d v="2020-05-27T00:00:00"/>
    <s v="Brian Terrell"/>
    <d v="2022-04-11T00:00:00"/>
    <s v="Bobby Johnson"/>
    <s v="Sevier"/>
    <s v="SR-71 "/>
    <s v="SR"/>
    <m/>
    <s v="SR"/>
    <s v="From near Community Center Drive to south of Lynn Drive"/>
    <s v="Mill &amp; 411D"/>
    <s v="Resurfacing"/>
    <s v="Resurface &amp; Safety"/>
    <s v="Mill &amp; 411D"/>
    <x v="4"/>
    <x v="1"/>
    <n v="2.2599999999999998"/>
    <d v="2022-02-11T00:00:00"/>
    <s v="CONV"/>
    <s v="Y"/>
    <s v="NHS"/>
    <x v="1"/>
    <m/>
    <n v="0"/>
    <n v="0"/>
    <n v="338100"/>
    <n v="2395950"/>
    <n v="2734050"/>
    <n v="0"/>
    <n v="0"/>
    <n v="338100"/>
    <n v="2395950"/>
    <n v="2734050"/>
    <s v="CNW030, CNW030"/>
    <s v="NH/HSIP-71(46) (78S071-F3-002, 78S071-F8-002)"/>
  </r>
  <r>
    <n v="131226"/>
    <n v="3"/>
    <s v="Let"/>
    <d v="2021-01-25T00:00:00"/>
    <s v="Brian Terrell"/>
    <d v="2022-03-01T21:00:21"/>
    <s v="Jason Carney"/>
    <s v="Rutherford"/>
    <s v="SR-1 "/>
    <s v="SR"/>
    <m/>
    <s v="SR"/>
    <s v="From east of South Rutherford Boulevard to west of Cripple Creek"/>
    <s v="Mill &amp; 411D"/>
    <s v="Resurfacing"/>
    <s v="Resurface &amp; Safety"/>
    <s v="Mill &amp; 411D"/>
    <x v="4"/>
    <x v="1"/>
    <n v="4.8"/>
    <d v="2022-02-11T00:00:00"/>
    <s v="CONV"/>
    <s v="Y"/>
    <s v="NHS"/>
    <x v="1"/>
    <m/>
    <n v="0"/>
    <n v="0"/>
    <n v="13388"/>
    <n v="2255350"/>
    <n v="2268738"/>
    <n v="0"/>
    <n v="0"/>
    <n v="13388"/>
    <n v="2255350"/>
    <n v="2268738"/>
    <s v="CNW032, CNW032"/>
    <s v="NH/HSIP-1(454) (75S001-F3-002, 75S001-F8-002)"/>
  </r>
  <r>
    <n v="131412"/>
    <n v="3"/>
    <s v="Let"/>
    <d v="2021-03-17T00:00:00"/>
    <s v="Brian Terrell"/>
    <d v="2022-03-01T21:00:17"/>
    <s v="Jason Carney"/>
    <s v="Macon"/>
    <s v="SR-52 "/>
    <s v="SR"/>
    <m/>
    <s v="SR"/>
    <s v="From east of Whitaker Circle to east of W L White Lane"/>
    <s v="Mill &amp; 411D"/>
    <s v="Resurfacing"/>
    <s v="Resurf, Safety &amp; Br Repair"/>
    <s v="Mill &amp; 411D"/>
    <x v="4"/>
    <x v="1"/>
    <n v="4.72"/>
    <d v="2022-02-11T00:00:00"/>
    <s v="CONV"/>
    <s v="Y"/>
    <s v="NHS"/>
    <x v="1"/>
    <s v="56SR0520023"/>
    <n v="0"/>
    <n v="0"/>
    <n v="187610"/>
    <n v="1395190"/>
    <n v="1582800"/>
    <n v="0"/>
    <n v="0"/>
    <n v="187610"/>
    <n v="1395190"/>
    <n v="1582800"/>
    <s v="CNW016, CNW016, CNW016"/>
    <s v="NH/HSIP-52(98) (56S052-F3-002, 56S052-F8-002, 56S052-M3-003)"/>
  </r>
  <r>
    <n v="131442"/>
    <n v="3"/>
    <s v="Let"/>
    <d v="2021-03-18T00:00:00"/>
    <s v="Brian Terrell"/>
    <d v="2022-03-01T21:00:26"/>
    <s v="Jason Carney"/>
    <s v="Robertson"/>
    <s v="SR-11 "/>
    <s v="SR"/>
    <m/>
    <s v="SR"/>
    <s v="From SR-65 to north of South Garrett Road"/>
    <s v="Mill &amp; 411D"/>
    <s v="Resurfacing"/>
    <s v="Resurface &amp; Safety"/>
    <s v="Mill &amp; 411D"/>
    <x v="4"/>
    <x v="1"/>
    <n v="2.2400000000000002"/>
    <d v="2022-02-11T00:00:00"/>
    <s v="CONV"/>
    <s v="Y"/>
    <s v="NHS"/>
    <x v="1"/>
    <m/>
    <n v="0"/>
    <n v="0"/>
    <n v="22858"/>
    <n v="1032660"/>
    <n v="1055518"/>
    <n v="0"/>
    <n v="0"/>
    <n v="22858"/>
    <n v="1032660"/>
    <n v="1055518"/>
    <s v="CNW047, CNW047"/>
    <s v="NH/HSIP-11(116) (74S011-F3-003, 74S011-F8-003)"/>
  </r>
  <r>
    <n v="115441"/>
    <n v="4"/>
    <s v="Let"/>
    <d v="2011-01-05T00:00:00"/>
    <s v="Reed Hillen"/>
    <d v="2022-03-01T21:00:20"/>
    <s v=" "/>
    <s v="Henry"/>
    <s v="SR-140 "/>
    <s v="SR"/>
    <m/>
    <s v="SR"/>
    <s v="From near Rex Jackson Loop to SR-76"/>
    <s v="TLD"/>
    <s v="Resurfacing"/>
    <s v="Resurface &amp; Safety"/>
    <s v="TLD"/>
    <x v="4"/>
    <x v="1"/>
    <n v="8.84"/>
    <d v="2022-02-11T00:00:00"/>
    <s v="THIN / MICRO"/>
    <s v="N"/>
    <s v="Other"/>
    <x v="0"/>
    <m/>
    <n v="0"/>
    <n v="0"/>
    <n v="378000"/>
    <n v="819000"/>
    <n v="1197000"/>
    <n v="0"/>
    <n v="0"/>
    <n v="378000"/>
    <n v="819000"/>
    <n v="1197000"/>
    <s v="CNW026, CNW026"/>
    <s v="STP/HSIP-140(21) (40S140-F3-002, 40S140-F8-002)"/>
  </r>
  <r>
    <n v="123906"/>
    <n v="4"/>
    <s v="Let"/>
    <d v="2016-07-20T00:00:00"/>
    <s v="Brian Terrell"/>
    <d v="2022-03-03T00:00:00"/>
    <s v="Bonita Dunlap"/>
    <s v="Dyer"/>
    <s v="SR-104 "/>
    <s v="SR"/>
    <m/>
    <s v="SR"/>
    <s v="From Heloise-Midway Road to SR-181"/>
    <s v="DBST &amp; Fog Seal"/>
    <s v="Resurfacing"/>
    <s v="Resurface &amp; Safety"/>
    <s v="DBST &amp; Fog Seal"/>
    <x v="4"/>
    <x v="1"/>
    <n v="2.5299999999999998"/>
    <d v="2022-02-11T00:00:00"/>
    <s v="PRESV"/>
    <s v="N"/>
    <s v="Other"/>
    <x v="0"/>
    <m/>
    <n v="0"/>
    <n v="0"/>
    <n v="56700"/>
    <n v="314000"/>
    <n v="370700"/>
    <n v="0"/>
    <n v="0"/>
    <n v="56700"/>
    <n v="314000"/>
    <n v="370700"/>
    <s v="CNW009, CNW009"/>
    <s v="HSIP-104(46) (23S104-F3-002, 23S104-M8-002)"/>
  </r>
  <r>
    <n v="123927"/>
    <n v="4"/>
    <s v="Let"/>
    <d v="2016-07-20T00:00:00"/>
    <s v="Brian Terrell"/>
    <d v="2022-03-01T21:00:21"/>
    <s v="Bonita Dunlap"/>
    <s v="Chester"/>
    <s v="SR-201 "/>
    <s v="SR"/>
    <m/>
    <s v="SR"/>
    <s v="From SR-22 to Henderson County Line"/>
    <s v="C-W or 411D"/>
    <s v="Resurfacing"/>
    <s v="Resurface &amp; Safety"/>
    <s v="C-W or 411D"/>
    <x v="4"/>
    <x v="1"/>
    <n v="1.02"/>
    <d v="2022-02-11T00:00:00"/>
    <s v="CONV"/>
    <s v="N"/>
    <s v="Other"/>
    <x v="0"/>
    <m/>
    <n v="0"/>
    <n v="0"/>
    <n v="29065"/>
    <n v="218000"/>
    <n v="247065"/>
    <n v="0"/>
    <n v="0"/>
    <n v="29065"/>
    <n v="218000"/>
    <n v="247065"/>
    <s v="CNW031, CNW031"/>
    <s v="HSIP-201(11) (12S201-F3-002, 12S201-M8-002)"/>
  </r>
  <r>
    <n v="123942"/>
    <n v="4"/>
    <s v="Let"/>
    <d v="2016-07-20T00:00:00"/>
    <s v="Brian Terrell"/>
    <d v="2022-04-11T00:00:00"/>
    <s v="Bobby Johnson"/>
    <s v="Fayette"/>
    <s v="SR-59 "/>
    <s v="SR"/>
    <m/>
    <s v="SR"/>
    <s v="From SR-194 to SR-76"/>
    <s v="Microsurface MLine, Fog shldrs"/>
    <s v="Resurfacing"/>
    <s v="Resurface &amp; Safety"/>
    <s v="Microsurface MLine, Fog shldrs"/>
    <x v="4"/>
    <x v="1"/>
    <n v="8.24"/>
    <d v="2022-02-11T00:00:00"/>
    <s v="MICRO"/>
    <s v="N"/>
    <s v="Other"/>
    <x v="0"/>
    <m/>
    <n v="0"/>
    <n v="0"/>
    <n v="180600"/>
    <n v="633000"/>
    <n v="813600"/>
    <n v="0"/>
    <n v="0"/>
    <n v="180600"/>
    <n v="633000"/>
    <n v="813600"/>
    <s v="CNW041, CNW041"/>
    <s v="STP/HSIP-59(33) (24S059-F3-002, 24S059-F8-002)"/>
  </r>
  <r>
    <n v="127067"/>
    <n v="1"/>
    <s v="Let"/>
    <d v="2018-03-09T00:00:00"/>
    <s v="Brian Terrell"/>
    <d v="2022-03-01T21:00:19"/>
    <s v=" "/>
    <s v="Campbell"/>
    <s v="SR-9 "/>
    <s v="SR"/>
    <m/>
    <s v="SR"/>
    <s v="From near Davis Lane to near Stinking Creek Road"/>
    <s v="411 D Overlay"/>
    <s v="Resurfacing"/>
    <s v="Resurface &amp; Safety"/>
    <s v="411 D Overlay"/>
    <x v="4"/>
    <x v="1"/>
    <n v="11.68"/>
    <d v="2022-02-11T00:00:00"/>
    <s v="CONV"/>
    <s v="N"/>
    <s v="Other"/>
    <x v="0"/>
    <m/>
    <n v="0"/>
    <n v="0"/>
    <n v="0"/>
    <n v="1878150"/>
    <n v="1878150"/>
    <n v="0"/>
    <n v="0"/>
    <n v="0"/>
    <n v="1878150"/>
    <n v="1878150"/>
    <s v="CNW023"/>
    <s v="STP-9(117) (07S009-F8-003)"/>
  </r>
  <r>
    <n v="127932"/>
    <n v="3"/>
    <s v="Let"/>
    <d v="2018-07-25T00:00:00"/>
    <s v="Brian Terrell"/>
    <d v="2022-03-01T21:00:22"/>
    <s v="Jason Carney"/>
    <s v="Smith"/>
    <s v="SR-85 "/>
    <s v="SR"/>
    <m/>
    <s v="SR"/>
    <s v="From SR-80 to Jackson County Line"/>
    <s v="411 D Overlay"/>
    <s v="Resurfacing"/>
    <s v="Resurface &amp; Safety"/>
    <s v="411 D Overlay"/>
    <x v="4"/>
    <x v="1"/>
    <n v="9.85"/>
    <d v="2022-02-11T00:00:00"/>
    <s v="CONV"/>
    <s v="N"/>
    <s v="Other"/>
    <x v="0"/>
    <m/>
    <n v="0"/>
    <n v="0"/>
    <n v="100548"/>
    <n v="2052740"/>
    <n v="2153288"/>
    <n v="0"/>
    <n v="0"/>
    <n v="100548"/>
    <n v="2052740"/>
    <n v="2153288"/>
    <s v="CNW034, CNW034"/>
    <s v="STP/HSIP-85(49) (80S085-F3-002, 80S085-F8-002)"/>
  </r>
  <r>
    <n v="129123"/>
    <n v="1"/>
    <s v="Let"/>
    <d v="2019-06-19T00:00:00"/>
    <s v="Brian Terrell"/>
    <d v="2022-03-01T21:00:19"/>
    <s v=" "/>
    <s v="Campbell"/>
    <s v="SR-297 "/>
    <s v="SR"/>
    <m/>
    <s v="SR"/>
    <s v="From near Creekmore Housley Drive to SR-9"/>
    <s v="Mill &amp; 411D"/>
    <s v="Resurfacing"/>
    <s v="Resurface &amp; Safety"/>
    <s v="Mill &amp; 411D"/>
    <x v="4"/>
    <x v="1"/>
    <n v="1.76"/>
    <d v="2022-02-11T00:00:00"/>
    <s v="CONV"/>
    <s v="N"/>
    <s v="Other"/>
    <x v="0"/>
    <m/>
    <n v="0"/>
    <n v="0"/>
    <n v="89650"/>
    <n v="308300"/>
    <n v="397950"/>
    <n v="0"/>
    <n v="0"/>
    <n v="89650"/>
    <n v="308300"/>
    <n v="397950"/>
    <s v="CNW023, CNW023"/>
    <s v="STP/HSIP-297(13) (07S297-F3-002, 07S297-F8-002)"/>
  </r>
  <r>
    <n v="129154"/>
    <n v="1"/>
    <s v="Let"/>
    <d v="2019-06-20T00:00:00"/>
    <s v="Brian Terrell"/>
    <d v="2022-03-01T21:00:27"/>
    <s v=" "/>
    <s v="Knox"/>
    <s v="SR-169 "/>
    <s v="SR"/>
    <m/>
    <s v="SR"/>
    <s v="From SR-131 to Cedar Bluff Road."/>
    <s v="Mill &amp; 411D"/>
    <s v="Resurfacing"/>
    <s v="Resurface &amp; Safety"/>
    <s v="Mill &amp; 411D"/>
    <x v="4"/>
    <x v="1"/>
    <n v="1.86"/>
    <d v="2022-02-11T00:00:00"/>
    <s v="CONV"/>
    <s v="N"/>
    <s v="Other"/>
    <x v="0"/>
    <m/>
    <n v="0"/>
    <n v="0"/>
    <n v="183300"/>
    <n v="1165330"/>
    <n v="1348630"/>
    <n v="0"/>
    <n v="0"/>
    <n v="183300"/>
    <n v="1165330"/>
    <n v="1348630"/>
    <s v="CNW051, CNW051"/>
    <s v="STP/HSIP-169(18) (47S169-F3-002, 47S169-F8-002)"/>
  </r>
  <r>
    <n v="129243"/>
    <n v="2"/>
    <s v="Let"/>
    <d v="2019-06-28T00:00:00"/>
    <s v="Brian Terrell"/>
    <d v="2022-03-21T00:00:00"/>
    <s v="Terry Gladden"/>
    <s v="White"/>
    <s v="SR-136 "/>
    <s v="SR"/>
    <m/>
    <s v="SR"/>
    <s v="From Warren County Line to near SR-135"/>
    <s v="Microsurface @ 22lbs/sy (LM 0.00 - 11.41), microsurface @ 32 lbs/sy (LM 11.448 - 15.740)"/>
    <s v="Resurfacing"/>
    <s v="Resurface &amp; Safety"/>
    <s v="Microsurface @ 22lbs/sy /  Microsurface @ 32 lbs/sy"/>
    <x v="4"/>
    <x v="1"/>
    <n v="15.74"/>
    <d v="2022-02-11T00:00:00"/>
    <s v="MICRO"/>
    <s v="N"/>
    <s v="Other"/>
    <x v="0"/>
    <m/>
    <n v="0"/>
    <n v="0"/>
    <n v="0"/>
    <n v="1086860"/>
    <n v="1086860"/>
    <n v="0"/>
    <n v="0"/>
    <n v="0"/>
    <n v="1086860"/>
    <n v="1086860"/>
    <s v="CNW060"/>
    <s v="STP-136(24) (93008-8222-14)"/>
  </r>
  <r>
    <n v="129266"/>
    <n v="2"/>
    <s v="Let"/>
    <d v="2019-06-28T00:00:00"/>
    <s v="Brian Terrell"/>
    <d v="2022-03-01T21:00:18"/>
    <s v="Kyle Ruddy"/>
    <s v="Van Buren"/>
    <s v="SR-30 "/>
    <s v="SR"/>
    <m/>
    <s v="SR"/>
    <s v="From near SR-285 to Bledsoe County Line"/>
    <s v="Alternate: TL #65 or Micro 22#"/>
    <s v="Resurfacing"/>
    <s v="Resurfacing"/>
    <s v="Alternate: TL #65 or Micro 22#"/>
    <x v="4"/>
    <x v="1"/>
    <n v="4.6100000000000003"/>
    <d v="2022-02-11T00:00:00"/>
    <s v="MICRO"/>
    <s v="N"/>
    <s v="Other"/>
    <x v="0"/>
    <m/>
    <n v="0"/>
    <n v="0"/>
    <n v="0"/>
    <n v="350683"/>
    <n v="350683"/>
    <n v="0"/>
    <n v="0"/>
    <n v="0"/>
    <n v="350683"/>
    <n v="350683"/>
    <s v="CNW020"/>
    <s v="STP-30(92) (88S030-F8-002)"/>
  </r>
  <r>
    <n v="129504"/>
    <n v="3"/>
    <s v="Let"/>
    <d v="2019-08-08T00:00:00"/>
    <s v="Brian Terrell"/>
    <d v="2022-03-01T21:00:18"/>
    <s v="Jason Carney"/>
    <s v="Lincoln, Moore"/>
    <s v="SR-129 "/>
    <s v="SR"/>
    <m/>
    <s v="SR"/>
    <s v="From SR-130 in Lincoln County to SR-10 in Moore County"/>
    <s v="411D"/>
    <s v="Resurfacing"/>
    <s v="Resurface &amp; Safety"/>
    <s v="411D"/>
    <x v="4"/>
    <x v="1"/>
    <n v="7.07"/>
    <d v="2022-02-11T00:00:00"/>
    <s v="CONV"/>
    <s v="N"/>
    <s v="Other"/>
    <x v="0"/>
    <m/>
    <n v="0"/>
    <n v="0"/>
    <n v="44613"/>
    <n v="1113668"/>
    <n v="1158281"/>
    <n v="0"/>
    <n v="0"/>
    <n v="44613"/>
    <n v="1113668"/>
    <n v="1158281"/>
    <s v="CNW022, CNW022"/>
    <s v="STP/HSIP-129(16) (52S129-F3-002, 52S129-F8-002)"/>
  </r>
  <r>
    <n v="129506"/>
    <n v="3"/>
    <s v="Let"/>
    <d v="2019-08-08T00:00:00"/>
    <s v="Brian Terrell"/>
    <d v="2022-03-01T21:00:23"/>
    <s v="Jason Carney"/>
    <s v="Perry"/>
    <s v="SR-13 "/>
    <s v="SR"/>
    <m/>
    <s v="SR"/>
    <s v="From SR-20 to near Clayton Drive"/>
    <s v="411D"/>
    <s v="Resurfacing"/>
    <s v="Resurfacing"/>
    <s v="411D"/>
    <x v="4"/>
    <x v="1"/>
    <n v="5.97"/>
    <d v="2022-02-11T00:00:00"/>
    <s v="CONV"/>
    <s v="N"/>
    <s v="Other"/>
    <x v="0"/>
    <m/>
    <n v="0"/>
    <n v="0"/>
    <n v="0"/>
    <n v="659140"/>
    <n v="659140"/>
    <n v="0"/>
    <n v="0"/>
    <n v="0"/>
    <n v="659140"/>
    <n v="659140"/>
    <s v="CNW038"/>
    <s v="STP-13(85) (68001-8257-14)"/>
  </r>
  <r>
    <n v="129513"/>
    <n v="3"/>
    <s v="Let"/>
    <d v="2019-08-08T00:00:00"/>
    <s v="Brian Terrell"/>
    <d v="2022-03-01T21:00:13"/>
    <s v="Jason Carney"/>
    <s v="Lawrence"/>
    <s v="SR-240 "/>
    <s v="SR"/>
    <m/>
    <s v="SR"/>
    <s v="From SR-15 to SR-242"/>
    <s v="411TLD Overlay @ 85 lb/sy"/>
    <s v="Resurfacing"/>
    <s v="Resurfacing"/>
    <s v="411TLD Overlay @ 85 lb/sy"/>
    <x v="4"/>
    <x v="1"/>
    <n v="9.4600000000000009"/>
    <d v="2022-02-11T00:00:00"/>
    <s v="THIN"/>
    <s v="N"/>
    <s v="Other"/>
    <x v="0"/>
    <m/>
    <n v="0"/>
    <n v="0"/>
    <n v="0"/>
    <n v="1217142"/>
    <n v="1217142"/>
    <n v="0"/>
    <n v="0"/>
    <n v="0"/>
    <n v="1217142"/>
    <n v="1217142"/>
    <s v="CNW003"/>
    <s v="STP-240(4) (50016-8213-14)"/>
  </r>
  <r>
    <n v="129585"/>
    <n v="2"/>
    <s v="Let"/>
    <d v="2019-08-21T00:00:00"/>
    <s v="Brian Terrell"/>
    <d v="2022-03-01T21:00:16"/>
    <s v="Kyle Ruddy"/>
    <s v="Cumberland"/>
    <s v="SR-282 "/>
    <s v="SR"/>
    <m/>
    <s v="SR"/>
    <s v="From Dunbar Road to SR-101"/>
    <s v="411TL Overlay @ 85 lb/sy"/>
    <s v="Resurfacing"/>
    <s v="Resurface &amp; Safety"/>
    <s v="411TL Overlay @ 85 lb/sy"/>
    <x v="4"/>
    <x v="1"/>
    <n v="3.74"/>
    <d v="2022-02-11T00:00:00"/>
    <s v="THIN"/>
    <s v="N"/>
    <s v="Other"/>
    <x v="0"/>
    <m/>
    <n v="0"/>
    <n v="0"/>
    <n v="18468"/>
    <n v="545029"/>
    <n v="563497"/>
    <n v="0"/>
    <n v="0"/>
    <n v="18468"/>
    <n v="545029"/>
    <n v="563497"/>
    <s v="CNW013, CNW013"/>
    <s v="STP/HSIP-282(2) (18024-3211-94, 18S282-F8-002)"/>
  </r>
  <r>
    <n v="129586"/>
    <n v="2"/>
    <s v="Let"/>
    <d v="2019-08-21T00:00:00"/>
    <s v="Brian Terrell"/>
    <d v="2022-03-01T21:00:16"/>
    <s v="Kyle Ruddy"/>
    <s v="Cumberland"/>
    <s v="SR-419 "/>
    <s v="SR"/>
    <m/>
    <s v="SR"/>
    <s v="From SR-28 to SR-101"/>
    <s v="411TL Overlay @ 85 lb/sy"/>
    <s v="Resurfacing"/>
    <s v="Resurface &amp; Safety"/>
    <s v="411TL Overlay @ 85 lb/sy"/>
    <x v="4"/>
    <x v="1"/>
    <n v="4.03"/>
    <d v="2022-02-11T00:00:00"/>
    <s v="THIN"/>
    <s v="N"/>
    <s v="Other"/>
    <x v="0"/>
    <m/>
    <n v="0"/>
    <n v="0"/>
    <n v="19957"/>
    <n v="597468"/>
    <n v="617425"/>
    <n v="0"/>
    <n v="0"/>
    <n v="19957"/>
    <n v="597468"/>
    <n v="617425"/>
    <s v="CNW013, CNW013"/>
    <s v="STP/HSIP-419(11) (18077-3205-94, 18S419-F8-002)"/>
  </r>
  <r>
    <n v="129590"/>
    <n v="2"/>
    <s v="Let"/>
    <d v="2019-08-21T00:00:00"/>
    <s v="Brian Terrell"/>
    <d v="2022-03-01T21:00:17"/>
    <s v="Kyle Ruddy"/>
    <s v="Putnam"/>
    <s v="SR-135 "/>
    <s v="SR"/>
    <m/>
    <s v="SR"/>
    <s v="From south of Kinniard Road to Jackson County Line"/>
    <s v="Micro-surfacing @ 22 lbs/sy"/>
    <s v="Resurfacing"/>
    <s v="Resurface &amp; Safety"/>
    <s v="Micro-surfacing @ 22 lbs/sy"/>
    <x v="4"/>
    <x v="1"/>
    <n v="4.37"/>
    <d v="2022-02-11T00:00:00"/>
    <s v="MICRO"/>
    <s v="N"/>
    <s v="Other"/>
    <x v="0"/>
    <m/>
    <n v="0"/>
    <n v="0"/>
    <n v="0"/>
    <n v="274860"/>
    <n v="274860"/>
    <n v="0"/>
    <n v="0"/>
    <n v="0"/>
    <n v="274860"/>
    <n v="274860"/>
    <s v="CNW017"/>
    <s v="STP-135(33) (71S135-F8-003)"/>
  </r>
  <r>
    <n v="129591"/>
    <n v="2"/>
    <s v="Let"/>
    <d v="2019-08-21T00:00:00"/>
    <s v="Brian Terrell"/>
    <d v="2022-03-01T21:00:17"/>
    <s v="Kyle Ruddy"/>
    <s v="Jackson"/>
    <s v="SR-135 "/>
    <s v="SR"/>
    <m/>
    <s v="SR"/>
    <s v="From Putnam County Line to north of Spring Creek Road"/>
    <s v="Micro-surfacing @ 22 lbs/sy"/>
    <s v="Resurfacing"/>
    <s v="Resurface &amp; Safety"/>
    <s v="Micro-surfacing @ 22 lbs/sy"/>
    <x v="4"/>
    <x v="1"/>
    <n v="7.79"/>
    <d v="2022-02-11T00:00:00"/>
    <s v="MICRO"/>
    <s v="N"/>
    <s v="Other"/>
    <x v="0"/>
    <m/>
    <n v="0"/>
    <n v="0"/>
    <n v="0"/>
    <n v="476574"/>
    <n v="476574"/>
    <n v="0"/>
    <n v="0"/>
    <n v="0"/>
    <n v="476574"/>
    <n v="476574"/>
    <s v="CNW017"/>
    <s v="STP-135(32) (44S135-F8-002)"/>
  </r>
  <r>
    <n v="129592"/>
    <n v="2"/>
    <s v="Let"/>
    <d v="2019-08-21T00:00:00"/>
    <s v="Brian Terrell"/>
    <d v="2022-03-01T21:00:17"/>
    <s v="Kyle Ruddy"/>
    <s v="Jackson"/>
    <s v="SR-477 "/>
    <s v="SR"/>
    <m/>
    <s v="SR"/>
    <s v="From SR-290 to SR-135"/>
    <s v="Micro-surfacing @ 22 lbs/sy"/>
    <s v="Resurfacing"/>
    <s v="Resurface &amp; Safety"/>
    <s v="Micro-surfacing @ 22 lbs/sy"/>
    <x v="4"/>
    <x v="1"/>
    <n v="5.39"/>
    <d v="2022-02-11T00:00:00"/>
    <s v="MICRO"/>
    <s v="N"/>
    <s v="Other"/>
    <x v="0"/>
    <m/>
    <n v="0"/>
    <n v="0"/>
    <n v="0"/>
    <n v="360412"/>
    <n v="360412"/>
    <n v="0"/>
    <n v="0"/>
    <n v="0"/>
    <n v="360412"/>
    <n v="360412"/>
    <s v="CNW017"/>
    <s v="STP-477(11) (44S477-F8-002)"/>
  </r>
  <r>
    <n v="129601"/>
    <n v="2"/>
    <s v="Let"/>
    <d v="2019-08-21T00:00:00"/>
    <s v="Brian Terrell"/>
    <d v="2022-03-01T21:00:21"/>
    <s v="Kyle Ruddy"/>
    <s v="Putnam"/>
    <s v="SR-84 "/>
    <s v="SR"/>
    <m/>
    <s v="SR"/>
    <s v="From near Poplar Street to Overton County Line"/>
    <s v="Micro-surfacing @ 32 lbs/sy"/>
    <s v="Resurfacing"/>
    <s v="Resurface &amp; Safety"/>
    <s v="Micro-surfacing @ 32 lbs/sy"/>
    <x v="4"/>
    <x v="1"/>
    <n v="3.6"/>
    <d v="2022-02-11T00:00:00"/>
    <s v="PRESV/MICRO"/>
    <s v="N"/>
    <s v="Other"/>
    <x v="0"/>
    <m/>
    <n v="0"/>
    <n v="0"/>
    <n v="18449"/>
    <n v="335567"/>
    <n v="354016"/>
    <n v="0"/>
    <n v="0"/>
    <n v="18449"/>
    <n v="335567"/>
    <n v="354016"/>
    <s v="CNW033, CNW033"/>
    <s v="STP/HSIP-84(18) (71S084-F3-002, 71S084-F8-002)"/>
  </r>
  <r>
    <n v="129602"/>
    <n v="2"/>
    <s v="Let"/>
    <d v="2019-08-21T00:00:00"/>
    <s v="Brian Terrell"/>
    <d v="2022-03-01T21:00:22"/>
    <s v="Kyle Ruddy"/>
    <s v="Overton"/>
    <s v="SR-84 "/>
    <s v="SR"/>
    <m/>
    <s v="SR"/>
    <s v="From Putnam County Line to SR-85"/>
    <s v="Micro-surfacing @ 32 lbs/sy"/>
    <s v="Resurfacing"/>
    <s v="Resurf, Safety &amp; Br Repair"/>
    <s v="Micro-surfacing @ 32 lbs/sy"/>
    <x v="4"/>
    <x v="1"/>
    <n v="14.73"/>
    <d v="2022-02-11T00:00:00"/>
    <s v="MICRO"/>
    <s v="N"/>
    <s v="Other"/>
    <x v="0"/>
    <s v="67SR0840011"/>
    <n v="0"/>
    <n v="0"/>
    <n v="36032"/>
    <n v="1343693"/>
    <n v="1379725"/>
    <n v="0"/>
    <n v="0"/>
    <n v="36032"/>
    <n v="1343693"/>
    <n v="1379725"/>
    <s v="CNW033, CNW033, CNW033"/>
    <s v="STP/HSIP-84(19) (67S084-F3-002, 67S084-F8-002, 67S084-M3-003)"/>
  </r>
  <r>
    <n v="129603"/>
    <n v="2"/>
    <s v="Let"/>
    <d v="2019-08-21T00:00:00"/>
    <s v="Brian Terrell"/>
    <d v="2022-04-19T00:00:00"/>
    <s v="Daniel Rose"/>
    <s v="Pickett"/>
    <s v="SR-295 "/>
    <s v="SR"/>
    <m/>
    <s v="SR"/>
    <s v="From SR-111 to SR-28"/>
    <s v="Micro-surfacing @ 32 lbs/sy OR 411TL Overlay @ 85 lb/sy"/>
    <s v="Resurfacing"/>
    <s v="Resurface &amp; Safety"/>
    <s v="Micro-surfacing @ 32 lbs/sy OR 411TL Overlay @ 85 lb/sy"/>
    <x v="4"/>
    <x v="1"/>
    <n v="5.03"/>
    <d v="2022-02-11T00:00:00"/>
    <s v="MCRO/THIN"/>
    <s v="N"/>
    <s v="Other"/>
    <x v="0"/>
    <m/>
    <n v="0"/>
    <n v="0"/>
    <n v="23667"/>
    <n v="459914"/>
    <n v="483581"/>
    <n v="0"/>
    <n v="0"/>
    <n v="23667"/>
    <n v="459914"/>
    <n v="483581"/>
    <s v="CNW056, CNW056"/>
    <s v="STP/HSIP-295(3) (69S295-F3-002, 69S295-F8-002)"/>
  </r>
  <r>
    <n v="129604"/>
    <n v="2"/>
    <s v="Let"/>
    <d v="2019-08-21T00:00:00"/>
    <s v="Brian Terrell"/>
    <d v="2022-04-12T00:00:00"/>
    <s v="Kyle Ruddy"/>
    <s v="Pickett"/>
    <s v="SR-325 "/>
    <s v="SR"/>
    <m/>
    <s v="SR"/>
    <s v="From west of Willard Hill Drive to Fentress County Line"/>
    <s v="Micro-surfacing @ 32 lbs/sy OR 411TL Overlay @ 85 lb/sy"/>
    <s v="Resurfacing"/>
    <s v="Resurface &amp; Safety"/>
    <s v="Micro-surfacing @ 32 lbs/sy OR 411TL Overlay @ 85 lb/sy"/>
    <x v="4"/>
    <x v="1"/>
    <n v="4.54"/>
    <d v="2022-02-11T00:00:00"/>
    <s v="MICRO / THIN"/>
    <s v="N"/>
    <s v="Other"/>
    <x v="0"/>
    <m/>
    <n v="0"/>
    <n v="0"/>
    <n v="24200"/>
    <n v="405497"/>
    <n v="429697"/>
    <n v="0"/>
    <n v="0"/>
    <n v="24200"/>
    <n v="405497"/>
    <n v="429697"/>
    <s v="CNW056, CNW056"/>
    <s v="STP/HSIP-325(13) (69S325-F3-002, 69S325-F8-002)"/>
  </r>
  <r>
    <n v="129605"/>
    <n v="2"/>
    <s v="Let"/>
    <d v="2019-08-21T00:00:00"/>
    <s v="Brian Terrell"/>
    <d v="2022-04-12T00:00:00"/>
    <s v="Kyle Ruddy"/>
    <s v="Fentress"/>
    <s v="SR-325 "/>
    <s v="SR"/>
    <m/>
    <s v="SR"/>
    <s v="From Pickett County Line to SR-28"/>
    <s v="Micro-surfacing @ 32 lbs/sy OR 411TL Overlay @ 85 lb/sy"/>
    <s v="Resurfacing"/>
    <s v="Resurface &amp; Safety"/>
    <s v="Micro-surfacing @ 32 lbs/sy OR 411TL Overlay @ 85 lb/sy"/>
    <x v="4"/>
    <x v="1"/>
    <n v="2.54"/>
    <d v="2022-02-11T00:00:00"/>
    <s v="MICRO / THIN"/>
    <s v="N"/>
    <s v="Other"/>
    <x v="0"/>
    <m/>
    <n v="0"/>
    <n v="0"/>
    <n v="929"/>
    <n v="172645"/>
    <n v="173574"/>
    <n v="0"/>
    <n v="0"/>
    <n v="929"/>
    <n v="172645"/>
    <n v="173574"/>
    <s v="CNW056, CNW056"/>
    <s v="STP/HSIP-325(12) (25S325-F3-002, 25S325-F8-002)"/>
  </r>
  <r>
    <n v="130284"/>
    <n v="4"/>
    <s v="Let"/>
    <d v="2020-04-30T00:00:00"/>
    <s v="Brian Terrell"/>
    <d v="2022-04-11T00:00:00"/>
    <s v="Bonita Dunlap"/>
    <s v="Lake"/>
    <s v="SR-78 "/>
    <s v="SR"/>
    <m/>
    <s v="SR"/>
    <s v="From south of SR-79 to Clay Wynn Road"/>
    <s v="Mill &amp; 411D"/>
    <s v="Resurfacing"/>
    <s v="Resurface &amp; Safety"/>
    <s v="Mill &amp; 411D"/>
    <x v="4"/>
    <x v="1"/>
    <n v="6.18"/>
    <d v="2022-02-11T00:00:00"/>
    <s v="CONV"/>
    <s v="N"/>
    <s v="Other"/>
    <x v="0"/>
    <m/>
    <n v="0"/>
    <n v="0"/>
    <n v="5900"/>
    <n v="1673000"/>
    <n v="1678900"/>
    <n v="0"/>
    <n v="0"/>
    <n v="5900"/>
    <n v="1673000"/>
    <n v="1678900"/>
    <s v="CNW081, CNW081"/>
    <s v="STP/HSIP-78(27) (48004-3236-94, 48004-8236-14)"/>
  </r>
  <r>
    <n v="131220"/>
    <n v="3"/>
    <s v="Let"/>
    <d v="2021-01-25T00:00:00"/>
    <s v="Brian Terrell"/>
    <d v="2022-03-03T00:00:00"/>
    <s v="Scott Boyce"/>
    <s v="Marshall"/>
    <s v="SR-130 "/>
    <s v="SR"/>
    <m/>
    <s v="SR"/>
    <s v="From SR-50 to SR-129"/>
    <s v="411D"/>
    <s v="Resurfacing"/>
    <s v="Resurfacing"/>
    <s v="411D"/>
    <x v="4"/>
    <x v="1"/>
    <n v="0.55000000000000004"/>
    <d v="2022-02-11T00:00:00"/>
    <s v="CONV"/>
    <s v="N"/>
    <s v="Other"/>
    <x v="0"/>
    <m/>
    <n v="0"/>
    <n v="0"/>
    <n v="0"/>
    <n v="97853"/>
    <n v="97853"/>
    <n v="0"/>
    <n v="0"/>
    <n v="0"/>
    <n v="97853"/>
    <n v="97853"/>
    <s v="CNW022"/>
    <s v="State Funded (59S130-M8-002)"/>
  </r>
  <r>
    <n v="131247"/>
    <n v="3"/>
    <s v="Let"/>
    <d v="2021-01-25T00:00:00"/>
    <s v="Brian Terrell"/>
    <d v="2022-03-01T21:00:13"/>
    <s v="Jason Carney"/>
    <s v="Cheatham"/>
    <s v="SR-1 "/>
    <s v="SR"/>
    <m/>
    <s v="SR"/>
    <s v="From Dickson County Line to Davidson County Line"/>
    <s v="Mill &amp; 411D"/>
    <s v="Resurfacing"/>
    <s v="Resurface &amp; Safety"/>
    <s v="Mill &amp; 411D"/>
    <x v="4"/>
    <x v="1"/>
    <n v="9.36"/>
    <d v="2022-02-11T00:00:00"/>
    <s v="CONV"/>
    <s v="N"/>
    <s v="Other"/>
    <x v="0"/>
    <m/>
    <n v="0"/>
    <n v="0"/>
    <n v="84399"/>
    <n v="1852582"/>
    <n v="1936981"/>
    <n v="0"/>
    <n v="0"/>
    <n v="84399"/>
    <n v="1852582"/>
    <n v="1936981"/>
    <s v="CNW005, CNW005"/>
    <s v="STP/HSIP-1(455) (11S001-F3-002, 11S001-F8-002)"/>
  </r>
  <r>
    <n v="131256"/>
    <n v="3"/>
    <s v="Let"/>
    <d v="2021-01-25T00:00:00"/>
    <s v="Brian Terrell"/>
    <d v="2022-03-01T21:00:15"/>
    <s v="Jason Carney"/>
    <s v="Hickman"/>
    <s v="SR-48 "/>
    <s v="SR"/>
    <m/>
    <s v="SR"/>
    <s v="From Lewis County Line to SR-100"/>
    <s v="Micro-surfacing or 65 lbs TLD"/>
    <s v="Resurfacing"/>
    <s v="Resurfacing"/>
    <s v="Micro-surfacing or 65 lbs TLD"/>
    <x v="4"/>
    <x v="1"/>
    <n v="6.5"/>
    <d v="2022-02-11T00:00:00"/>
    <s v="MICRO"/>
    <s v="N"/>
    <s v="Other"/>
    <x v="0"/>
    <m/>
    <n v="0"/>
    <n v="0"/>
    <n v="0"/>
    <n v="755629"/>
    <n v="755629"/>
    <n v="0"/>
    <n v="0"/>
    <n v="0"/>
    <n v="755629"/>
    <n v="755629"/>
    <s v="CNW010"/>
    <s v="STP-48(65) (41S048-F8-004)"/>
  </r>
  <r>
    <n v="131413"/>
    <n v="3"/>
    <s v="Let"/>
    <d v="2021-03-17T00:00:00"/>
    <s v="Brian Terrell"/>
    <d v="2022-03-03T00:00:00"/>
    <s v="Scott Boyce"/>
    <s v="Macon"/>
    <s v="SR-10 "/>
    <s v="SR"/>
    <m/>
    <s v="SR"/>
    <s v="From College Street to Ellington Drive"/>
    <s v="Mill &amp; 411D"/>
    <s v="Resurfacing"/>
    <s v="Resurfacing"/>
    <s v="Mill &amp; 411D"/>
    <x v="4"/>
    <x v="1"/>
    <n v="1.54"/>
    <d v="2022-02-11T00:00:00"/>
    <s v="CONV"/>
    <s v="N"/>
    <s v="Other"/>
    <x v="0"/>
    <m/>
    <n v="0"/>
    <n v="0"/>
    <n v="0"/>
    <n v="579179"/>
    <n v="579179"/>
    <n v="0"/>
    <n v="0"/>
    <n v="0"/>
    <n v="579179"/>
    <n v="579179"/>
    <s v="CNW016"/>
    <s v="State Funded (56S010-M8-002)"/>
  </r>
  <r>
    <n v="101416"/>
    <n v="1"/>
    <s v="Let"/>
    <d v="2002-03-04T12:04:41"/>
    <s v=" "/>
    <d v="2022-03-01T21:00:31"/>
    <s v="Bobby Johnson"/>
    <s v="Union"/>
    <s v="SR-33 "/>
    <s v="SR"/>
    <m/>
    <s v="SR"/>
    <s v="Knox County Line to South of SR-144 Left (IA)"/>
    <s v="WIDEN FROM 2 LANES TO 5 LANES."/>
    <s v="Legislative"/>
    <s v="Reconstruction"/>
    <m/>
    <x v="4"/>
    <x v="0"/>
    <n v="5.1710000000000003"/>
    <d v="2022-02-11T00:00:00"/>
    <m/>
    <s v="N"/>
    <s v="Other"/>
    <x v="0"/>
    <m/>
    <n v="0"/>
    <n v="0"/>
    <n v="54926000"/>
    <n v="0"/>
    <n v="54926000"/>
    <n v="0"/>
    <n v="15989000"/>
    <n v="54926000"/>
    <n v="0"/>
    <n v="70915000"/>
    <s v="CNW068"/>
    <s v="STP/HPP-33(55) (87001-3271-14)"/>
  </r>
  <r>
    <n v="128971"/>
    <n v="3"/>
    <s v="Let"/>
    <d v="2019-05-28T00:00:00"/>
    <s v="Maria Hunter"/>
    <d v="2022-03-01T21:00:32"/>
    <s v=" "/>
    <s v="Sumner"/>
    <s v="SR-174 "/>
    <s v="SR"/>
    <m/>
    <s v="SR"/>
    <s v="(Long Hollow Pike) at Upper Station Camp Creek Rd"/>
    <s v="Extend WB turn lane on Upper Station Camp Creek Rd, add 4-way signalization to intersection, overlay existing asphalt surface and re-stripe Upper Station Camp Rd from intersection to end of turn lane extension, refresh intersection pavement striping on Long Hollow Pike, install new pavement striping on NB Brixton Rd at Intersection of Long Hollow Pike."/>
    <s v="Local Programs"/>
    <s v="Intersection Improvements"/>
    <m/>
    <x v="4"/>
    <x v="0"/>
    <n v="0.02"/>
    <d v="2022-02-11T00:00:00"/>
    <m/>
    <s v="N"/>
    <s v="Other"/>
    <x v="0"/>
    <m/>
    <n v="54900"/>
    <n v="0"/>
    <n v="937781"/>
    <n v="0"/>
    <n v="992681"/>
    <n v="101483"/>
    <n v="79136"/>
    <n v="937781"/>
    <n v="0"/>
    <n v="1118400"/>
    <s v="CNW078"/>
    <s v="State Funded (83S174-S3-002)"/>
  </r>
  <r>
    <n v="127415"/>
    <n v="4"/>
    <s v="Closed"/>
    <d v="2018-04-04T00:00:00"/>
    <s v="Brian Terrell"/>
    <d v="2019-11-02T21:00:07"/>
    <s v="Scott Boyce"/>
    <s v="Madison"/>
    <s v="SR-223 "/>
    <s v="SR"/>
    <m/>
    <s v="SR"/>
    <s v="From near James Lawrence Road to I-40"/>
    <s v="HIR w/TLD overlay"/>
    <s v="Resurfacing"/>
    <s v="Resurf, Safety &amp; Br Repair"/>
    <s v="HIR w/TLD overlay"/>
    <x v="4"/>
    <x v="2"/>
    <n v="3.76"/>
    <d v="2018-12-07T00:00:00"/>
    <s v="REC"/>
    <s v="N"/>
    <s v="Other"/>
    <x v="0"/>
    <s v="57I00400053"/>
    <n v="0"/>
    <n v="0"/>
    <n v="18530.490000000002"/>
    <n v="174800.85"/>
    <n v="193331.34"/>
    <n v="0"/>
    <n v="0"/>
    <n v="182514.49"/>
    <n v="2589373.85"/>
    <n v="2771888.34"/>
    <s v="CNS367, CNS367, CNS367"/>
    <s v="HSIP-223(12) (57058-3230-94, 57058-4230-04, 57058-4231-04)"/>
  </r>
  <r>
    <n v="116320.07"/>
    <n v="2"/>
    <s v="Closed"/>
    <d v="2018-04-09T00:00:00"/>
    <s v="Jennifer Johnson"/>
    <d v="2021-03-17T00:00:00"/>
    <s v="Lee Cothron"/>
    <s v="Region 2"/>
    <m/>
    <m/>
    <m/>
    <m/>
    <s v="M19LTHQ_R2ISR_SWNDRCLN"/>
    <s v="Sweeping and Drain Cleaning on Various Interstate and State Routes"/>
    <s v="Maint - Reg"/>
    <s v="Maintenance"/>
    <m/>
    <x v="3"/>
    <x v="6"/>
    <s v=""/>
    <d v="2018-10-05T00:00:00"/>
    <m/>
    <s v="N"/>
    <m/>
    <x v="4"/>
    <m/>
    <n v="0"/>
    <n v="0"/>
    <n v="458.52"/>
    <n v="0"/>
    <n v="458.52"/>
    <n v="0"/>
    <n v="0"/>
    <n v="403511.37"/>
    <n v="0"/>
    <n v="403511.37"/>
    <s v="CNS320, CNS320"/>
    <s v="State Funded (98029-4189-04)"/>
  </r>
  <r>
    <n v="103029"/>
    <n v="1"/>
    <s v="Construction Complete"/>
    <d v="2003-11-13T00:00:00"/>
    <s v=" "/>
    <d v="2022-02-25T00:00:00"/>
    <s v="Bobby Johnson"/>
    <s v="Knox"/>
    <s v="I-640 "/>
    <s v="I"/>
    <m/>
    <s v="IM"/>
    <s v="Interchange at North Broadway (Phase II) in Knoxville"/>
    <s v="I-640, Interchange at North Broadway (Phase II) in Knoxville - Reconstruction and Relocation of Ramps."/>
    <s v="Legislative"/>
    <s v="Modify Interchange"/>
    <m/>
    <x v="4"/>
    <x v="0"/>
    <n v="0.46"/>
    <d v="2016-02-12T00:00:00"/>
    <m/>
    <s v="N"/>
    <s v="Int, NHS"/>
    <x v="3"/>
    <m/>
    <n v="0"/>
    <n v="-1125000"/>
    <n v="2700000"/>
    <n v="0"/>
    <n v="1575000"/>
    <n v="1971500"/>
    <n v="3775000"/>
    <n v="27138730"/>
    <n v="0"/>
    <n v="32885230"/>
    <s v="CNQ030"/>
    <s v="NH-I-640-7(161) (47008-3150-44)"/>
  </r>
  <r>
    <n v="115778"/>
    <n v="1"/>
    <s v="Construction Complete"/>
    <d v="2011-04-15T00:00:00"/>
    <s v="Rick (old) Pack"/>
    <d v="2021-07-19T00:00:00"/>
    <s v="Daniel Rose"/>
    <s v="Campbell"/>
    <s v="I-75 "/>
    <s v="I"/>
    <m/>
    <s v="IM"/>
    <s v="Truck Climbing Lane, MP 135.5 to MP 140.1(NBL)"/>
    <s v="I-75, Truck Climbing Lane, MP 135.5 to MP 140.1 - Widen, Striping, Pavement Marking, Guardrail"/>
    <s v="Legislative"/>
    <s v="Widen"/>
    <m/>
    <x v="4"/>
    <x v="0"/>
    <n v="4.5999999999999996"/>
    <d v="2016-02-12T00:00:00"/>
    <m/>
    <s v="N"/>
    <s v="Int"/>
    <x v="3"/>
    <m/>
    <n v="0"/>
    <n v="0"/>
    <n v="2000000"/>
    <n v="0"/>
    <n v="2000000"/>
    <n v="531000"/>
    <n v="0"/>
    <n v="37923560"/>
    <n v="0"/>
    <n v="38454560"/>
    <s v="CNQ015, CNS370, CNS370"/>
    <s v="IM/NH-75-3(154) (07100-3141-44, 07100-3155-44); State Funded (07100-4167-04)"/>
  </r>
  <r>
    <n v="100241.04"/>
    <n v="1"/>
    <s v="Let"/>
    <d v="2002-03-04T12:05:50"/>
    <s v=" "/>
    <d v="2022-05-03T00:00:00"/>
    <s v="Jeremy Beeman"/>
    <s v="Knox"/>
    <s v="SR-115 "/>
    <s v="SR"/>
    <m/>
    <s v="SR"/>
    <s v="From North of Maloney Road to Woodson Drive"/>
    <s v="SR-115, From North of Maloney Road to Woodson Drive - Widen from 4 to 6 Lanes"/>
    <s v="Legislative"/>
    <s v="Widen"/>
    <m/>
    <x v="4"/>
    <x v="0"/>
    <n v="1.4"/>
    <d v="2016-02-12T00:00:00"/>
    <m/>
    <s v="N"/>
    <s v="NHS"/>
    <x v="1"/>
    <m/>
    <n v="0"/>
    <n v="0"/>
    <n v="6500000"/>
    <n v="0"/>
    <n v="6500000"/>
    <n v="3707000"/>
    <n v="14630650"/>
    <n v="92316818"/>
    <n v="0"/>
    <n v="110654468"/>
    <s v="CNQ029"/>
    <s v="NH-115(54) (47026-3279-14)"/>
  </r>
  <r>
    <n v="125028"/>
    <n v="2"/>
    <s v="Active"/>
    <d v="2016-08-24T00:00:00"/>
    <s v="Jason McCoy"/>
    <d v="2022-02-22T00:00:00"/>
    <s v="Kyle Ruddy"/>
    <s v="Putnam"/>
    <s v="SR-135 "/>
    <s v="SR"/>
    <m/>
    <s v="SR"/>
    <s v="(N. Willow Ave.) From West Broad Street to West 12th Street (IA)"/>
    <s v="widening from 4 to 5 lanes, enhanced pedestrian facilities, and intersection improvements"/>
    <s v="Legislative"/>
    <s v="Widen"/>
    <m/>
    <x v="4"/>
    <x v="0"/>
    <n v="1"/>
    <d v="2027-02-12T00:00:00"/>
    <m/>
    <s v="N"/>
    <s v="Other"/>
    <x v="0"/>
    <m/>
    <n v="700000"/>
    <n v="0"/>
    <n v="0"/>
    <n v="0"/>
    <n v="700000"/>
    <n v="800000"/>
    <n v="0"/>
    <n v="0"/>
    <n v="0"/>
    <n v="800000"/>
    <m/>
    <m/>
  </r>
  <r>
    <n v="101422"/>
    <n v="1"/>
    <s v="Active"/>
    <d v="2002-03-04T12:04:33"/>
    <s v=" "/>
    <d v="2022-03-18T00:00:00"/>
    <s v="Jeremy Beeman"/>
    <s v="Cocke"/>
    <s v="SR-32 "/>
    <s v="SR"/>
    <m/>
    <s v="SR"/>
    <s v="From near SR-73 at Cosby to North of Wilton Springs Road (IA)"/>
    <s v="Widen to Super 2-Lane and 3-Lane sections on 5-Lane ROW"/>
    <s v="Legislative"/>
    <s v="Construction-New"/>
    <m/>
    <x v="4"/>
    <x v="4"/>
    <n v="7.36"/>
    <d v="2027-02-12T00:00:00"/>
    <m/>
    <s v="N"/>
    <s v="Other"/>
    <x v="0"/>
    <m/>
    <n v="1500000"/>
    <n v="0"/>
    <n v="0"/>
    <n v="0"/>
    <n v="1500000"/>
    <n v="4400000"/>
    <n v="0"/>
    <n v="0"/>
    <n v="0"/>
    <n v="4400000"/>
    <m/>
    <m/>
  </r>
  <r>
    <n v="107349"/>
    <n v="1"/>
    <s v="Construction Complete"/>
    <d v="2006-02-07T00:00:00"/>
    <s v="Nellie Patton"/>
    <d v="2019-11-01T21:00:05"/>
    <s v="Bobby Johnson"/>
    <s v="Cocke"/>
    <s v="SR-32 "/>
    <s v="SR"/>
    <m/>
    <s v="SR"/>
    <s v="From SR-73(Wilton Springs) to South of I-40"/>
    <m/>
    <s v="Legislative"/>
    <s v="Reconstruction"/>
    <m/>
    <x v="4"/>
    <x v="0"/>
    <n v="5.15"/>
    <d v="2015-02-13T00:00:00"/>
    <m/>
    <s v="N"/>
    <s v="NHS, Other"/>
    <x v="1"/>
    <m/>
    <n v="0"/>
    <n v="-70000"/>
    <n v="0"/>
    <n v="0"/>
    <n v="-70000"/>
    <n v="1156000"/>
    <n v="530000"/>
    <n v="18396930.25"/>
    <n v="0"/>
    <n v="20082930.25"/>
    <s v="CNP033"/>
    <s v="HPP/STP-32(57) (15005-3262-14)"/>
  </r>
  <r>
    <n v="44929"/>
    <n v="1"/>
    <s v="Construction Complete"/>
    <d v="2003-08-10T16:11:46"/>
    <s v=" "/>
    <d v="2021-04-20T00:00:00"/>
    <s v="Sandra Lowry"/>
    <s v="Hancock"/>
    <s v="SR-31 "/>
    <s v="SR"/>
    <m/>
    <s v="SR"/>
    <s v="MOUNTAIN VALLEY RD TO CANTWELL VALLEY RD"/>
    <m/>
    <s v="Other"/>
    <s v="Reconstruction"/>
    <m/>
    <x v="4"/>
    <x v="0"/>
    <n v="3.7"/>
    <d v="1996-02-16T00:00:00"/>
    <m/>
    <s v="N"/>
    <m/>
    <x v="0"/>
    <m/>
    <n v="0"/>
    <n v="114500"/>
    <n v="0"/>
    <n v="0"/>
    <n v="114500"/>
    <n v="0"/>
    <n v="1394900.75"/>
    <n v="0"/>
    <n v="0"/>
    <n v="1394900.75"/>
    <s v="4117"/>
    <s v="State Funded (34008-3221-04)"/>
  </r>
  <r>
    <n v="123817"/>
    <n v="2"/>
    <s v="Active"/>
    <d v="2016-07-06T00:00:00"/>
    <s v="Sandra Lowry"/>
    <d v="2022-04-12T00:00:00"/>
    <s v="Brian Hurst"/>
    <s v="Coffee"/>
    <s v="SR-2 "/>
    <s v="SR"/>
    <m/>
    <s v="SR"/>
    <s v="(US-41, Hillsboro Hwy), From Joe Hickerson Road to AEDC Road (IA)"/>
    <s v="Widening from 2 to 5 lanes"/>
    <s v="Legislative"/>
    <s v="Widen"/>
    <m/>
    <x v="4"/>
    <x v="0"/>
    <n v="2.13"/>
    <d v="2025-02-20T00:00:00"/>
    <m/>
    <s v="N"/>
    <s v="Other"/>
    <x v="0"/>
    <m/>
    <n v="370200"/>
    <n v="0"/>
    <n v="0"/>
    <n v="0"/>
    <n v="370200"/>
    <n v="1320200"/>
    <n v="0"/>
    <n v="0"/>
    <n v="0"/>
    <n v="1320200"/>
    <m/>
    <s v="STP-2(261) (16S002-F3-003)"/>
  </r>
  <r>
    <n v="106634.02"/>
    <n v="3"/>
    <s v="Active"/>
    <d v="2016-02-01T00:00:00"/>
    <s v="Sandra Lowry"/>
    <d v="2021-11-16T00:00:00"/>
    <s v="Ronnie Porter"/>
    <s v="Sumner"/>
    <s v="SR-109 PROP"/>
    <s v="SR"/>
    <m/>
    <s v="SR"/>
    <s v="(Portland Bypass), From SR-52, west of Portland, to existing SR-109, north of Portland (IA)"/>
    <s v="Construct new 4-ln divided roadway."/>
    <s v="Legislative"/>
    <s v="Construction-New"/>
    <m/>
    <x v="4"/>
    <x v="4"/>
    <n v="3.9"/>
    <d v="2025-03-21T00:00:00"/>
    <m/>
    <s v="N"/>
    <s v="NHS"/>
    <x v="1"/>
    <m/>
    <n v="0"/>
    <n v="13113973"/>
    <n v="0"/>
    <n v="0"/>
    <n v="13113973"/>
    <n v="0"/>
    <n v="13113973"/>
    <n v="0"/>
    <n v="0"/>
    <n v="13113973"/>
    <m/>
    <s v="NH-109(41) (83S109-F3-002)"/>
  </r>
  <r>
    <n v="132004"/>
    <n v="4"/>
    <s v="Active"/>
    <d v="2021-08-04T00:00:00"/>
    <s v="Crystal Whitaker"/>
    <d v="2022-05-16T00:00:00"/>
    <s v="Tintin Czach"/>
    <s v="Carroll"/>
    <s v="SIA "/>
    <s v="SIA"/>
    <m/>
    <m/>
    <s v="State Industrial Access serving HG 2.0"/>
    <s v="Widening of Clyde Road to the standard SIA road and extending the SB Left-turn lane on SR-22 to Clyde Road approximately 0.29 miles. The improvement will also include an SIA Road for Lexington Street extending toward the park, 0.08 miles from SR-22."/>
    <s v="Economic Development"/>
    <s v="Reconstruction"/>
    <m/>
    <x v="4"/>
    <x v="0"/>
    <s v=""/>
    <d v="2024-03-22T00:00:00"/>
    <m/>
    <s v="N"/>
    <m/>
    <x v="2"/>
    <m/>
    <n v="131400"/>
    <n v="0"/>
    <n v="0"/>
    <n v="0"/>
    <n v="131400"/>
    <n v="131400"/>
    <n v="0"/>
    <n v="0"/>
    <n v="0"/>
    <n v="131400"/>
    <m/>
    <s v="State Funded (09ACIT-S3-002)"/>
  </r>
  <r>
    <n v="124782"/>
    <n v="2"/>
    <s v="Active"/>
    <d v="2016-07-28T00:00:00"/>
    <s v="Sandra Lowry"/>
    <d v="2022-02-17T00:00:00"/>
    <s v="Sandra Lowry"/>
    <s v="Grundy"/>
    <s v="SR-50 "/>
    <s v="SR"/>
    <m/>
    <s v="SR"/>
    <s v="(Pelham Road), From east of Harshman Road to west of SR-108 (IA)"/>
    <s v="Widen"/>
    <s v="Legislative"/>
    <s v="Widen"/>
    <m/>
    <x v="4"/>
    <x v="0"/>
    <n v="3.13"/>
    <d v="2024-03-22T00:00:00"/>
    <m/>
    <s v="N"/>
    <s v="Other"/>
    <x v="0"/>
    <m/>
    <n v="540000"/>
    <n v="0"/>
    <n v="0"/>
    <n v="0"/>
    <n v="540000"/>
    <n v="640000"/>
    <n v="0"/>
    <n v="0"/>
    <n v="0"/>
    <n v="640000"/>
    <m/>
    <m/>
  </r>
  <r>
    <n v="132168"/>
    <n v="1"/>
    <s v="Active"/>
    <d v="2021-09-28T00:00:00"/>
    <s v="Crystal Whitaker"/>
    <d v="2022-02-04T00:00:00"/>
    <s v="Crystal Whitaker"/>
    <s v="Blount"/>
    <s v="SR-334 "/>
    <s v="SR"/>
    <m/>
    <s v="SR"/>
    <s v="(Industrial Access Support on SR-334 for Project Eagle) From near Louisville Loop Road to near SR-333 (Topside Road)"/>
    <s v="Widen to 12' lanes with 6' paved shoulders + 2' stone shoulders, curb &amp; gutter in locations"/>
    <s v="Economic Development"/>
    <s v="Reconstruction"/>
    <m/>
    <x v="4"/>
    <x v="0"/>
    <n v="0.21"/>
    <d v="2024-03-22T00:00:00"/>
    <m/>
    <s v="N"/>
    <s v="Other"/>
    <x v="0"/>
    <m/>
    <n v="443700"/>
    <n v="0"/>
    <n v="0"/>
    <n v="0"/>
    <n v="443700"/>
    <n v="443700"/>
    <n v="0"/>
    <n v="0"/>
    <n v="0"/>
    <n v="443700"/>
    <m/>
    <s v="State Funded (05S334-S3-002)"/>
  </r>
  <r>
    <n v="104004.01"/>
    <n v="3"/>
    <s v="Construction Complete"/>
    <d v="2014-01-10T00:00:00"/>
    <s v="Rick (old) Pack"/>
    <d v="2022-05-16T21:00:11"/>
    <s v=" "/>
    <s v="Rutherford"/>
    <s v="SR-99 "/>
    <s v="SR"/>
    <m/>
    <s v="SR"/>
    <s v="(New Salem Highway), From Cason Lane to I-24 in Murfreesboro (IA)"/>
    <s v="Widen to 5-ln curb &amp; gutter section"/>
    <s v="Legislative"/>
    <s v="Widen"/>
    <m/>
    <x v="4"/>
    <x v="0"/>
    <n v="2.15"/>
    <d v="2018-03-23T00:00:00"/>
    <m/>
    <s v="N"/>
    <s v="Other"/>
    <x v="0"/>
    <m/>
    <n v="0"/>
    <n v="0"/>
    <n v="800000"/>
    <n v="0"/>
    <n v="800000"/>
    <n v="0"/>
    <n v="0"/>
    <n v="32344770"/>
    <n v="0"/>
    <n v="32344770"/>
    <s v="CNS127"/>
    <s v="STP-99(48) (75013-3247-14)"/>
  </r>
  <r>
    <n v="126238"/>
    <n v="3"/>
    <s v="Closed"/>
    <d v="2017-07-28T00:00:00"/>
    <s v="Brian Terrell"/>
    <d v="2021-11-17T00:00:00"/>
    <s v="Teresa Hylton"/>
    <s v="Macon"/>
    <s v="SR-56 "/>
    <s v="SR"/>
    <m/>
    <s v="SR"/>
    <s v="From SR-80 to SR-52"/>
    <s v="411 D Overlay"/>
    <s v="Resurfacing"/>
    <s v="Resurface &amp; Safety"/>
    <s v="411 D Overlay"/>
    <x v="4"/>
    <x v="1"/>
    <n v="5.39"/>
    <d v="2018-03-23T00:00:00"/>
    <s v="CONV"/>
    <s v="N"/>
    <s v="Other"/>
    <x v="0"/>
    <m/>
    <n v="0"/>
    <n v="0"/>
    <n v="-2614.3000000000002"/>
    <n v="48522.39"/>
    <n v="45908.09"/>
    <n v="0"/>
    <n v="0"/>
    <n v="18587.7"/>
    <n v="669464.39"/>
    <n v="688052.09"/>
    <s v="CNS104, CNS104"/>
    <s v="HSIP-56(87) (56005-3229-94, 56005-4229-04)"/>
  </r>
  <r>
    <n v="101607.01"/>
    <n v="4"/>
    <s v="Let"/>
    <d v="2011-01-19T00:00:00"/>
    <s v="Rick (old) Pack"/>
    <d v="2022-04-20T00:00:00"/>
    <s v="Bonita Dunlap"/>
    <s v="Fayette"/>
    <s v="SR-460 PROP"/>
    <s v="SR"/>
    <m/>
    <s v="SR"/>
    <s v="(Somerville Beltway), From Near SR-15 (US-64) West of Somerville to Near SR-76 South of Somerville (IA)"/>
    <s v="2-lane bypass on new alignment w/ at grade intersections."/>
    <s v="Legislative"/>
    <s v="Construction-New"/>
    <m/>
    <x v="4"/>
    <x v="4"/>
    <n v="2.62"/>
    <d v="2022-03-25T00:00:00"/>
    <m/>
    <s v="N"/>
    <m/>
    <x v="0"/>
    <m/>
    <n v="0"/>
    <n v="0"/>
    <n v="36000000"/>
    <n v="0"/>
    <n v="36000000"/>
    <n v="0"/>
    <n v="0"/>
    <n v="36000000"/>
    <n v="0"/>
    <n v="36000000"/>
    <s v="CNW110"/>
    <s v="NH-460(10) (24092-3404-14)"/>
  </r>
  <r>
    <n v="101742"/>
    <n v="4"/>
    <s v="Let"/>
    <d v="2002-05-15T00:00:00"/>
    <s v=" "/>
    <d v="2022-04-11T21:00:11"/>
    <s v=" "/>
    <s v="Shelby"/>
    <s v="I-55 "/>
    <s v="I"/>
    <m/>
    <s v="IM"/>
    <s v="Interchange at Crump Boulevard"/>
    <s v="Interchange  modification."/>
    <s v="Legislative"/>
    <s v="Modify Interchange"/>
    <m/>
    <x v="4"/>
    <x v="0"/>
    <n v="0"/>
    <d v="2022-03-25T00:00:00"/>
    <m/>
    <s v="N"/>
    <s v="Int"/>
    <x v="3"/>
    <m/>
    <n v="0"/>
    <n v="0"/>
    <n v="88305900"/>
    <n v="0"/>
    <n v="88305900"/>
    <n v="6411000.7599999998"/>
    <n v="3735000"/>
    <n v="88305900"/>
    <n v="0"/>
    <n v="98451900.760000005"/>
    <s v="CNW055"/>
    <s v="IM/NH-I-55-1(119) (79005-3165-44)"/>
  </r>
  <r>
    <n v="126602"/>
    <n v="4"/>
    <s v="Let"/>
    <d v="2017-09-25T00:00:00"/>
    <s v="Crystal Whitaker"/>
    <d v="2022-04-14T21:00:28"/>
    <s v=" "/>
    <s v="Fayette"/>
    <s v="SIA "/>
    <s v="SIA"/>
    <s v="06051"/>
    <m/>
    <s v="Industrial Access Road Serving Project Haven (Pyramex)"/>
    <s v="Improvements to Keough Dr, including turn lanes"/>
    <s v="Economic Development"/>
    <s v="Miscellaneous Improvements"/>
    <m/>
    <x v="4"/>
    <x v="0"/>
    <n v="0.25"/>
    <d v="2022-03-25T00:00:00"/>
    <m/>
    <s v="N"/>
    <s v="Other"/>
    <x v="2"/>
    <m/>
    <n v="0"/>
    <n v="0"/>
    <n v="2172404.33"/>
    <n v="0"/>
    <n v="2172404.33"/>
    <n v="381400"/>
    <n v="0"/>
    <n v="2172404.33"/>
    <n v="0"/>
    <n v="2553804.33"/>
    <s v="CNW133"/>
    <s v="State Funded (24958-3502-04)"/>
  </r>
  <r>
    <n v="116320.08"/>
    <n v="2"/>
    <s v="Closed"/>
    <d v="2019-04-08T00:00:00"/>
    <s v="Scott Boyce"/>
    <d v="2021-11-23T00:00:00"/>
    <s v="Lee Cothron"/>
    <s v="Region 2"/>
    <m/>
    <m/>
    <m/>
    <m/>
    <s v="M20LTHQ_R2ISR_SWNDRCLN"/>
    <s v="Sweeping and Drain Cleaning on Various Interstate and State Routes"/>
    <s v="Maint - Reg"/>
    <s v="Maintenance"/>
    <m/>
    <x v="3"/>
    <x v="6"/>
    <s v=""/>
    <d v="2019-10-04T00:00:00"/>
    <m/>
    <s v="N"/>
    <m/>
    <x v="4"/>
    <m/>
    <n v="0"/>
    <n v="0"/>
    <n v="7561.27"/>
    <n v="0"/>
    <n v="7561.27"/>
    <n v="0"/>
    <n v="0"/>
    <n v="421742.27"/>
    <n v="0"/>
    <n v="421742.27"/>
    <s v="CNT329, CNT329"/>
    <s v="State Funded (98200-4120-04)"/>
  </r>
  <r>
    <n v="116318.08"/>
    <n v="1"/>
    <s v="Construction Complete"/>
    <d v="2019-04-08T00:00:00"/>
    <s v="Scott Boyce"/>
    <d v="2021-03-17T00:00:00"/>
    <s v="Sandra Lowry"/>
    <s v="Region 1"/>
    <m/>
    <m/>
    <m/>
    <m/>
    <s v="M20LTHQ_R1ISR_SWNDRCLN"/>
    <s v="Sweeping and Drain Cleaning on Various Interstate and State Routes"/>
    <s v="Maint - Reg"/>
    <s v="Maintenance"/>
    <m/>
    <x v="3"/>
    <x v="6"/>
    <s v=""/>
    <d v="2019-10-04T00:00:00"/>
    <m/>
    <s v="N"/>
    <m/>
    <x v="4"/>
    <m/>
    <n v="0"/>
    <n v="0"/>
    <n v="54900"/>
    <n v="0"/>
    <n v="54900"/>
    <n v="0"/>
    <n v="0"/>
    <n v="673713"/>
    <n v="0"/>
    <n v="673713"/>
    <s v="CNT328, CNT328"/>
    <s v="State Funded (98100-4135-04)"/>
  </r>
  <r>
    <n v="127265"/>
    <n v="3"/>
    <s v="Closed"/>
    <d v="2018-03-23T00:00:00"/>
    <s v="Maria Hunter"/>
    <d v="2020-12-16T21:00:06"/>
    <s v="Teresa Hylton"/>
    <s v="Stewart"/>
    <s v="SR-461 "/>
    <s v="SR"/>
    <m/>
    <s v="SR"/>
    <s v="(Land Between the Lakes Access), from SR-76 to The Woodlands Trace National Scenic Byway"/>
    <s v="Project involves resurfacing and striping."/>
    <s v="Other"/>
    <s v="Resurf, Safety &amp; Br Repair"/>
    <m/>
    <x v="4"/>
    <x v="2"/>
    <n v="3"/>
    <d v="2019-10-04T00:00:00"/>
    <m/>
    <s v="N"/>
    <s v="Other"/>
    <x v="0"/>
    <s v="81003470015"/>
    <n v="-38668.54"/>
    <n v="0"/>
    <n v="57377.75"/>
    <n v="0"/>
    <n v="18709.21"/>
    <n v="1331.46"/>
    <n v="0"/>
    <n v="1070108.75"/>
    <n v="0"/>
    <n v="1071440.21"/>
    <s v="CNT258, CNT258"/>
    <s v="TN-FLAP(24) (81002-3203-94, 81002-4203-04)"/>
  </r>
  <r>
    <n v="114543.08"/>
    <n v="1"/>
    <s v="Closed"/>
    <d v="2018-02-23T00:00:00"/>
    <s v="Jennifer Johnson"/>
    <d v="2021-09-08T00:00:00"/>
    <s v="Lee Cothron"/>
    <s v="Region 1"/>
    <m/>
    <m/>
    <m/>
    <m/>
    <s v="M19LTHQ_R1ISR_OCCABLEREP Various Interstate and SRs - Cable Barrier Repair"/>
    <s v="FY19 On-Call Cable Barrier Repair-Region 1 Interstate and SRs"/>
    <s v="Maint - Reg"/>
    <s v="Maintenance"/>
    <m/>
    <x v="3"/>
    <x v="6"/>
    <s v=""/>
    <d v="2018-08-17T00:00:00"/>
    <m/>
    <s v="N"/>
    <m/>
    <x v="4"/>
    <m/>
    <n v="0"/>
    <n v="0"/>
    <n v="47876.47"/>
    <n v="0"/>
    <n v="47876.47"/>
    <n v="0"/>
    <n v="0"/>
    <n v="899968.47"/>
    <n v="0"/>
    <n v="899968.47"/>
    <s v="CNS281"/>
    <s v="State Funded (98100-4106-04)"/>
  </r>
  <r>
    <n v="127234.01"/>
    <n v="2"/>
    <s v="Let"/>
    <d v="2019-05-13T00:00:00"/>
    <s v="Brian Terrell"/>
    <d v="2022-04-14T21:00:28"/>
    <s v="Kyle Ruddy"/>
    <s v="Hamilton"/>
    <s v="SR-153 "/>
    <s v="SR"/>
    <m/>
    <s v="SR"/>
    <s v="From LM 3.53 - 3.71"/>
    <s v="Mill &amp; 411D"/>
    <s v="Resurfacing"/>
    <s v="Resurf, Safety &amp; Br Repair"/>
    <s v="Mill &amp; 411D"/>
    <x v="4"/>
    <x v="1"/>
    <n v="0.18"/>
    <d v="2022-03-25T00:00:00"/>
    <s v="CONV"/>
    <s v="Y"/>
    <s v="NHS"/>
    <x v="1"/>
    <s v="33SR1530017"/>
    <n v="0"/>
    <n v="0"/>
    <n v="0"/>
    <n v="310396"/>
    <n v="310396"/>
    <n v="0"/>
    <n v="0"/>
    <n v="5000"/>
    <n v="310396"/>
    <n v="315396"/>
    <s v="CNW131, CNW131"/>
    <s v="NH-153(16) (33052-4257-04, 33052-8257-14)"/>
  </r>
  <r>
    <n v="129476"/>
    <n v="3"/>
    <s v="Let"/>
    <d v="2019-08-08T00:00:00"/>
    <s v="Brian Terrell"/>
    <d v="2022-04-14T21:00:16"/>
    <s v="Jason Carney"/>
    <s v="Maury"/>
    <s v="SR-6 "/>
    <s v="SR"/>
    <m/>
    <s v="SR"/>
    <s v="From Frye Road to Williamson County Line"/>
    <s v="Mill &amp; 411D"/>
    <s v="Resurfacing"/>
    <s v="Resurf, Safety &amp; Br Repair"/>
    <s v="Mill &amp; 411D"/>
    <x v="4"/>
    <x v="1"/>
    <n v="5.38"/>
    <d v="2022-03-25T00:00:00"/>
    <s v="CONV"/>
    <s v="Y"/>
    <s v="NHS"/>
    <x v="1"/>
    <s v="60SR0060079"/>
    <n v="0"/>
    <n v="0"/>
    <n v="114790"/>
    <n v="2534640"/>
    <n v="2649430"/>
    <n v="0"/>
    <n v="0"/>
    <n v="119790"/>
    <n v="2534640"/>
    <n v="2654430"/>
    <s v="CNW089, CNW089, CNW089"/>
    <s v="NH/HSIP-6(146) (60103-3210-94, 60103-4210-04, 60103-8210-14)"/>
  </r>
  <r>
    <n v="130389"/>
    <n v="1"/>
    <s v="Let"/>
    <d v="2020-05-26T00:00:00"/>
    <s v="Brian Terrell"/>
    <d v="2022-04-14T21:00:12"/>
    <s v=" "/>
    <s v="Scott"/>
    <s v="SR-29 "/>
    <s v="SR"/>
    <m/>
    <s v="SR"/>
    <s v="From near SR-63 to near Galloway Drive"/>
    <s v="411 D Overlay"/>
    <s v="Resurfacing"/>
    <s v="Resurfacing"/>
    <s v="411 D Overlay"/>
    <x v="4"/>
    <x v="1"/>
    <n v="5.23"/>
    <d v="2022-03-25T00:00:00"/>
    <s v="CONV"/>
    <s v="Y"/>
    <s v="NHS"/>
    <x v="1"/>
    <m/>
    <n v="0"/>
    <n v="0"/>
    <n v="0"/>
    <n v="2607800"/>
    <n v="2607800"/>
    <n v="0"/>
    <n v="0"/>
    <n v="0"/>
    <n v="2607800"/>
    <n v="2607800"/>
    <s v="CNW037"/>
    <s v="NH-29(119) (76S029-F8-002)"/>
  </r>
  <r>
    <n v="130404"/>
    <n v="1"/>
    <s v="Let"/>
    <d v="2020-05-27T00:00:00"/>
    <s v="Brian Terrell"/>
    <d v="2022-04-14T21:00:12"/>
    <s v=" "/>
    <s v="Sullivan"/>
    <s v="SR-34 "/>
    <s v="SR"/>
    <m/>
    <s v="SR"/>
    <s v="From SR-1 to near SR-394"/>
    <s v="411 D Overlay"/>
    <s v="Resurfacing"/>
    <s v="Resurface &amp; Safety"/>
    <s v="411 D Overlay"/>
    <x v="4"/>
    <x v="1"/>
    <n v="3.23"/>
    <d v="2022-03-25T00:00:00"/>
    <s v="CONV"/>
    <s v="Y"/>
    <s v="NHS"/>
    <x v="1"/>
    <m/>
    <n v="0"/>
    <n v="0"/>
    <n v="521200"/>
    <n v="1072200"/>
    <n v="1593400"/>
    <n v="0"/>
    <n v="0"/>
    <n v="521200"/>
    <n v="1072200"/>
    <n v="1593400"/>
    <s v="CNW029, CNW029"/>
    <s v="NH/HSIP-34(130) (82S034-F3-002, 82S034-F8-002)"/>
  </r>
  <r>
    <n v="130544"/>
    <n v="2"/>
    <s v="Let"/>
    <d v="2020-06-19T00:00:00"/>
    <s v="Brian Terrell"/>
    <d v="2022-04-14T21:00:25"/>
    <s v="Kyle Ruddy"/>
    <s v="Franklin"/>
    <s v="SR-50 "/>
    <s v="SR"/>
    <m/>
    <s v="SR"/>
    <s v="From SR-433 to west of Rutledge Ford Road"/>
    <s v="Micro-surfacing @ 32 lbs/sy"/>
    <s v="Resurfacing"/>
    <s v="Resurface &amp; Safety"/>
    <s v="Micro-surfacing @ 32 lbs/sy"/>
    <x v="4"/>
    <x v="1"/>
    <n v="6.46"/>
    <d v="2022-03-25T00:00:00"/>
    <s v="MICRO"/>
    <s v="Y"/>
    <s v="NHS"/>
    <x v="1"/>
    <m/>
    <n v="0"/>
    <n v="0"/>
    <n v="0"/>
    <n v="1044659"/>
    <n v="1044659"/>
    <n v="0"/>
    <n v="0"/>
    <n v="0"/>
    <n v="1044659"/>
    <n v="1044659"/>
    <s v="CNW123"/>
    <s v="NH-50(80) (26S050-F8-002)"/>
  </r>
  <r>
    <n v="131227"/>
    <n v="3"/>
    <s v="Let"/>
    <d v="2021-01-25T00:00:00"/>
    <s v="Brian Terrell"/>
    <d v="2022-04-14T21:00:18"/>
    <s v="Jason Carney"/>
    <s v="Rutherford"/>
    <s v="SR-10 "/>
    <s v="SR"/>
    <m/>
    <s v="SR"/>
    <s v="From SR-269 to north of Volunteer Road"/>
    <s v="Mill &amp; 411D"/>
    <s v="Resurfacing"/>
    <s v="Resurfacing"/>
    <s v="Mill &amp; 411D"/>
    <x v="4"/>
    <x v="1"/>
    <n v="4.34"/>
    <d v="2022-03-25T00:00:00"/>
    <s v="CONV"/>
    <s v="N"/>
    <s v="NHS"/>
    <x v="1"/>
    <m/>
    <n v="0"/>
    <n v="0"/>
    <n v="0"/>
    <n v="2051700"/>
    <n v="2051700"/>
    <n v="0"/>
    <n v="0"/>
    <n v="0"/>
    <n v="2051700"/>
    <n v="2051700"/>
    <s v="CNW094"/>
    <s v="STP-NH-10(88) (75S010-F8-002)"/>
  </r>
  <r>
    <n v="131230"/>
    <n v="3"/>
    <s v="Let"/>
    <d v="2021-01-25T00:00:00"/>
    <s v="Brian Terrell"/>
    <d v="2022-04-27T00:00:00"/>
    <s v="Jason Carney"/>
    <s v="Montgomery"/>
    <s v="SR-13 "/>
    <s v="SR"/>
    <m/>
    <s v="SR"/>
    <s v="From SR-13 (Kraft Street) to south of Red River"/>
    <s v="Mill &amp; 411D"/>
    <s v="Resurfacing"/>
    <s v="Resurface &amp; Safety"/>
    <s v="Mill &amp; 411D"/>
    <x v="4"/>
    <x v="1"/>
    <n v="0.35"/>
    <d v="2022-03-25T00:00:00"/>
    <s v="CONV"/>
    <s v="N"/>
    <s v="NHS"/>
    <x v="1"/>
    <m/>
    <n v="0"/>
    <n v="0"/>
    <n v="11855"/>
    <n v="173654"/>
    <n v="185509"/>
    <n v="0"/>
    <n v="0"/>
    <n v="11855"/>
    <n v="173654"/>
    <n v="185509"/>
    <s v="CNW091, CNW091"/>
    <s v="HSIP-13(92) (63S013-F3-004, 63S013-M8-004)"/>
  </r>
  <r>
    <n v="131232"/>
    <n v="3"/>
    <s v="Let"/>
    <d v="2021-01-25T00:00:00"/>
    <s v="Brian Terrell"/>
    <d v="2022-04-14T21:00:20"/>
    <s v="Jason Carney"/>
    <s v="Williamson"/>
    <s v="SR-96 "/>
    <s v="SR"/>
    <m/>
    <s v="SR"/>
    <s v="From near Boyd Mill Avenue to SR-106 (5th Avenue)"/>
    <s v="Mill &amp; 411D"/>
    <s v="Resurfacing"/>
    <s v="Resurface &amp; Safety"/>
    <s v="Mill &amp; 411D"/>
    <x v="4"/>
    <x v="1"/>
    <n v="2.23"/>
    <d v="2022-03-25T00:00:00"/>
    <s v="CONV"/>
    <s v="Y"/>
    <s v="NHS"/>
    <x v="1"/>
    <m/>
    <n v="0"/>
    <n v="0"/>
    <n v="48000"/>
    <n v="730450"/>
    <n v="778450"/>
    <n v="0"/>
    <n v="0"/>
    <n v="48000"/>
    <n v="730450"/>
    <n v="778450"/>
    <s v="CNW098, CNW098"/>
    <s v="NH/HSIP-96(65) (94S096-F3-002, 94S096-F8-002)"/>
  </r>
  <r>
    <n v="131233"/>
    <n v="3"/>
    <s v="Let"/>
    <d v="2021-01-25T00:00:00"/>
    <s v="Brian Terrell"/>
    <d v="2022-04-14T21:00:20"/>
    <s v="Jason Carney"/>
    <s v="Williamson"/>
    <s v="SR-96 "/>
    <s v="SR"/>
    <m/>
    <s v="SR"/>
    <s v="From Main Street to Edward Curd Lane"/>
    <s v="Mill &amp; 411D"/>
    <s v="Resurfacing"/>
    <s v="Resurface &amp; Safety"/>
    <s v="Mill &amp; 411D"/>
    <x v="4"/>
    <x v="1"/>
    <n v="2.89"/>
    <d v="2022-03-25T00:00:00"/>
    <s v="CONV"/>
    <s v="Y"/>
    <s v="NHS"/>
    <x v="1"/>
    <m/>
    <n v="0"/>
    <n v="0"/>
    <n v="122120"/>
    <n v="1210210"/>
    <n v="1332330"/>
    <n v="0"/>
    <n v="0"/>
    <n v="122120"/>
    <n v="1210210"/>
    <n v="1332330"/>
    <s v="CNW098, CNW098"/>
    <s v="NH/HSIP-96(66) (94S096-F3-003, 94S096-F8-003)"/>
  </r>
  <r>
    <n v="114543.1"/>
    <n v="1"/>
    <s v="Construction Complete"/>
    <d v="2020-02-12T00:00:00"/>
    <s v="Scott Boyce"/>
    <d v="2022-03-22T00:00:00"/>
    <s v="Lee Cothron"/>
    <s v="Region 1"/>
    <m/>
    <m/>
    <m/>
    <m/>
    <s v="M21LTHQ_R1ISR_OCCABLEREP Various Interstate and SRs - Cable Barrier Repair"/>
    <s v="FY21 On-Call Cable Barrier Repair-Region 1 Interstate and SRs"/>
    <s v="Maint - Reg"/>
    <s v="Maintenance"/>
    <m/>
    <x v="3"/>
    <x v="2"/>
    <s v=""/>
    <d v="2020-08-14T00:00:00"/>
    <m/>
    <s v="N"/>
    <m/>
    <x v="4"/>
    <m/>
    <n v="0"/>
    <n v="0"/>
    <n v="62750"/>
    <n v="0"/>
    <n v="62750"/>
    <n v="0"/>
    <n v="0"/>
    <n v="824444"/>
    <n v="0"/>
    <n v="824444"/>
    <s v="CNU302"/>
    <s v="State Funded (98100-4166-04)"/>
  </r>
  <r>
    <n v="114546.1"/>
    <n v="4"/>
    <s v="Construction Complete"/>
    <d v="2020-02-12T00:00:00"/>
    <s v="Scott Boyce"/>
    <d v="2022-02-28T21:00:10"/>
    <s v=" "/>
    <s v="Region 4"/>
    <m/>
    <m/>
    <m/>
    <m/>
    <s v="M21LTHQ_R4ISR_OCCABLEREP Various Interstate and SRs - Cable Barrier Repair"/>
    <s v="FY21 On-Call Cable Barrier Repair-Region 4 Interstate and SRs"/>
    <s v="Maint - Reg"/>
    <s v="Maintenance"/>
    <m/>
    <x v="3"/>
    <x v="2"/>
    <s v=""/>
    <d v="2020-08-14T00:00:00"/>
    <m/>
    <s v="N"/>
    <m/>
    <x v="4"/>
    <m/>
    <n v="0"/>
    <n v="0"/>
    <n v="115700"/>
    <n v="0"/>
    <n v="115700"/>
    <n v="0"/>
    <n v="0"/>
    <n v="585654"/>
    <n v="0"/>
    <n v="585654"/>
    <s v="CNU305"/>
    <s v="State Funded (98400-4151-04)"/>
  </r>
  <r>
    <n v="129608"/>
    <n v="2"/>
    <s v="Let"/>
    <d v="2019-08-21T00:00:00"/>
    <s v="Brian Terrell"/>
    <d v="2022-04-14T21:00:25"/>
    <s v="Kyle Ruddy"/>
    <s v="Franklin"/>
    <s v="SR-433 "/>
    <s v="SR"/>
    <m/>
    <s v="SR"/>
    <s v="From near SR-15 to SR-50"/>
    <s v="Micro-surfacing @ 32 lbs/sy"/>
    <s v="Resurfacing"/>
    <s v="Resurf, Safety &amp; Br Repair"/>
    <s v="Micro-surfacing @ 32 lbs/sy"/>
    <x v="4"/>
    <x v="1"/>
    <n v="8.0299999999999994"/>
    <d v="2022-03-25T00:00:00"/>
    <s v="MICRO"/>
    <s v="Y"/>
    <s v="NHS, Other"/>
    <x v="1"/>
    <s v="26SR0500013, 26SR0500016"/>
    <n v="0"/>
    <n v="0"/>
    <n v="-5531"/>
    <n v="1276249"/>
    <n v="1270718"/>
    <n v="0"/>
    <n v="0"/>
    <n v="-5531"/>
    <n v="1276249"/>
    <n v="1270718"/>
    <s v="CNW123, CNW123"/>
    <s v="NH-433(8) (26S433-F8-002, 26S433-M3-003)"/>
  </r>
  <r>
    <n v="130390"/>
    <n v="1"/>
    <s v="Let"/>
    <d v="2020-05-26T00:00:00"/>
    <s v="Brian Terrell"/>
    <d v="2022-04-14T21:00:11"/>
    <s v=" "/>
    <s v="Greene"/>
    <s v="SR-34 "/>
    <s v="SR"/>
    <m/>
    <s v="SR"/>
    <s v="From near SR-70 to near Erwin Highway"/>
    <s v="411 D Overlay"/>
    <s v="Resurfacing"/>
    <s v="Resurf, Safety &amp; Br Repair"/>
    <s v="411 D Overlay"/>
    <x v="4"/>
    <x v="1"/>
    <n v="5.0199999999999996"/>
    <d v="2022-03-25T00:00:00"/>
    <s v="CONV"/>
    <s v="Y"/>
    <s v="NHS"/>
    <x v="1"/>
    <s v="30FA0343001, 30FA0343002"/>
    <n v="0"/>
    <n v="0"/>
    <n v="89400"/>
    <n v="3246200"/>
    <n v="3335600"/>
    <n v="0"/>
    <n v="0"/>
    <n v="89400"/>
    <n v="3246200"/>
    <n v="3335600"/>
    <s v="CNW024, CNW024, CNW024"/>
    <s v="NH/HSIP-34(129) (30S034-F3-003, 30S034-F8-003, 30S034-M3-004)"/>
  </r>
  <r>
    <n v="123898"/>
    <n v="4"/>
    <s v="Let"/>
    <d v="2016-07-20T00:00:00"/>
    <s v="Brian Terrell"/>
    <d v="2022-04-14T21:00:16"/>
    <s v=" "/>
    <s v="Henry"/>
    <s v="SR-140 "/>
    <s v="SR"/>
    <m/>
    <s v="SR"/>
    <s v="From SR-22 to near SR-54"/>
    <s v="DBST &amp; Fog Seal"/>
    <s v="Resurfacing"/>
    <s v="Resurface &amp; Safety"/>
    <s v="DBST &amp; Fog Seal"/>
    <x v="4"/>
    <x v="1"/>
    <n v="10"/>
    <d v="2022-03-25T00:00:00"/>
    <s v="PRESV"/>
    <s v="N"/>
    <s v="Other"/>
    <x v="0"/>
    <m/>
    <n v="0"/>
    <n v="0"/>
    <n v="333000"/>
    <n v="706300"/>
    <n v="1039300"/>
    <n v="0"/>
    <n v="0"/>
    <n v="333000"/>
    <n v="706300"/>
    <n v="1039300"/>
    <s v="CNW087, CNW087"/>
    <s v="HSIP-140(22) (40S140-F3-003, 40S140-M8-003)"/>
  </r>
  <r>
    <n v="123899"/>
    <n v="4"/>
    <s v="Let"/>
    <d v="2016-07-20T00:00:00"/>
    <s v="Brian Terrell"/>
    <d v="2022-04-14T21:00:16"/>
    <s v=" "/>
    <s v="Henry"/>
    <s v="SR-140 "/>
    <s v="SR"/>
    <m/>
    <s v="SR"/>
    <s v="From near SR-54 to near Wagner Road"/>
    <s v="DBST &amp; Fog Seal"/>
    <s v="Resurfacing"/>
    <s v="Resurface &amp; Safety"/>
    <s v="DBST &amp; Fog Seal"/>
    <x v="4"/>
    <x v="1"/>
    <n v="3.24"/>
    <d v="2022-03-25T00:00:00"/>
    <s v="PRESV"/>
    <s v="N"/>
    <s v="Other"/>
    <x v="0"/>
    <m/>
    <n v="0"/>
    <n v="0"/>
    <n v="75600"/>
    <n v="243000"/>
    <n v="318600"/>
    <n v="0"/>
    <n v="0"/>
    <n v="75600"/>
    <n v="243000"/>
    <n v="318600"/>
    <s v="CNW087, CNW087"/>
    <s v="HSIP-140(23) (40S140-F3-004, 40S140-M8-004)"/>
  </r>
  <r>
    <n v="127103"/>
    <n v="1"/>
    <s v="Let"/>
    <d v="2018-03-13T00:00:00"/>
    <s v="Brian Terrell"/>
    <d v="2022-04-14T21:00:29"/>
    <s v=" "/>
    <s v="Sullivan"/>
    <s v="SR-93 "/>
    <s v="SR"/>
    <m/>
    <s v="SR"/>
    <s v="From near SR-1 To Virginia State Line"/>
    <s v="411 D Overlay"/>
    <s v="Resurfacing"/>
    <s v="Resurface &amp; Safety"/>
    <s v="411 D Overlay"/>
    <x v="4"/>
    <x v="1"/>
    <n v="3.95"/>
    <d v="2022-03-25T00:00:00"/>
    <s v="CONV"/>
    <s v="N"/>
    <s v="Other"/>
    <x v="0"/>
    <m/>
    <n v="0"/>
    <n v="0"/>
    <n v="112855"/>
    <n v="2451205"/>
    <n v="2564060"/>
    <n v="0"/>
    <n v="0"/>
    <n v="112855"/>
    <n v="2451205"/>
    <n v="2564060"/>
    <s v="CNW908, CNW908"/>
    <s v="STP/HSIP-93(26) (82S093-F3-004, 82S093-F8-004)"/>
  </r>
  <r>
    <n v="127112"/>
    <n v="1"/>
    <s v="Let"/>
    <d v="2018-03-13T00:00:00"/>
    <s v="Brian Terrell"/>
    <d v="2022-04-14T21:00:28"/>
    <s v=" "/>
    <s v="Hawkins"/>
    <s v="SR-346 "/>
    <s v="SR"/>
    <m/>
    <s v="SR"/>
    <s v="From SR-1 to near SR-1"/>
    <s v="411TLD Overlay @ 85 lb/sy; Bundle with 127819.01"/>
    <s v="Resurfacing"/>
    <s v="Resurface &amp; Safety"/>
    <s v="411TLD Overlay @ 85 lb/sy"/>
    <x v="4"/>
    <x v="1"/>
    <n v="7.62"/>
    <d v="2022-03-25T00:00:00"/>
    <s v="THIN"/>
    <s v="N"/>
    <s v="Other"/>
    <x v="0"/>
    <m/>
    <n v="0"/>
    <n v="0"/>
    <n v="28100"/>
    <n v="995000"/>
    <n v="1023100"/>
    <n v="0"/>
    <n v="0"/>
    <n v="28100"/>
    <n v="995000"/>
    <n v="1023100"/>
    <s v="CNW136, CNW136"/>
    <s v="STP/HSIP-346(14) (37S346-F3-003, 37S346-F8-003)"/>
  </r>
  <r>
    <n v="127120"/>
    <n v="1"/>
    <s v="Let"/>
    <d v="2018-03-14T00:00:00"/>
    <s v="Brian Terrell"/>
    <d v="2022-04-14T21:00:18"/>
    <s v=" "/>
    <s v="Roane"/>
    <s v="SR-58 "/>
    <s v="SR"/>
    <m/>
    <s v="SR"/>
    <s v="From near Meigs County Line to near SR-72"/>
    <s v="411TL Overlay @ 65 lb/sy"/>
    <s v="Resurfacing"/>
    <s v="Resurface &amp; Safety"/>
    <s v="411TL Overlay @ 65 lb/sy"/>
    <x v="4"/>
    <x v="1"/>
    <n v="7.08"/>
    <d v="2022-03-25T00:00:00"/>
    <s v="THIN"/>
    <s v="N"/>
    <s v="Other"/>
    <x v="0"/>
    <m/>
    <n v="0"/>
    <n v="0"/>
    <n v="0"/>
    <n v="758000"/>
    <n v="758000"/>
    <n v="0"/>
    <n v="0"/>
    <n v="0"/>
    <n v="758000"/>
    <n v="758000"/>
    <s v="CNW093"/>
    <s v="STP-58(57) (73010-8244-14)"/>
  </r>
  <r>
    <n v="127222"/>
    <n v="2"/>
    <s v="Let"/>
    <d v="2018-03-21T00:00:00"/>
    <s v="Brian Terrell"/>
    <d v="2022-04-14T21:00:26"/>
    <s v="Kyle Ruddy"/>
    <s v="Bledsoe"/>
    <s v="SR-443 "/>
    <s v="SR"/>
    <m/>
    <s v="SR"/>
    <s v="From SR-30 to near New Harmony Road"/>
    <s v="Mill &amp; 411D"/>
    <s v="Resurfacing"/>
    <s v="Resurface &amp; Safety"/>
    <s v="Mill &amp; 411D"/>
    <x v="4"/>
    <x v="1"/>
    <n v="3.93"/>
    <d v="2022-03-25T00:00:00"/>
    <s v="CONV"/>
    <s v="N"/>
    <s v="Other"/>
    <x v="0"/>
    <m/>
    <n v="0"/>
    <n v="0"/>
    <n v="18914"/>
    <n v="878516"/>
    <n v="897430"/>
    <n v="0"/>
    <n v="0"/>
    <n v="18914"/>
    <n v="878516"/>
    <n v="897430"/>
    <s v="CNW124, CNW124"/>
    <s v="HSIP-443(5) (04S443-F3-002, 04S443-M8-002)"/>
  </r>
  <r>
    <n v="127291"/>
    <n v="3"/>
    <s v="Let"/>
    <d v="2018-03-28T00:00:00"/>
    <s v="Brian Terrell"/>
    <d v="2022-04-14T21:00:21"/>
    <s v="Jason Carney"/>
    <s v="Wilson"/>
    <s v="SR-266 "/>
    <s v="SR"/>
    <m/>
    <s v="SR"/>
    <s v="From north of Moriah Drive to SR-24"/>
    <s v="411 D Overlay"/>
    <s v="Resurfacing"/>
    <s v="Resurfacing"/>
    <s v="411 D Overlay"/>
    <x v="4"/>
    <x v="1"/>
    <n v="3.12"/>
    <d v="2022-03-25T00:00:00"/>
    <s v="CONV"/>
    <s v="N"/>
    <s v="Other"/>
    <x v="0"/>
    <m/>
    <n v="0"/>
    <n v="0"/>
    <n v="0"/>
    <n v="633610"/>
    <n v="633610"/>
    <n v="0"/>
    <n v="0"/>
    <n v="0"/>
    <n v="633610"/>
    <n v="633610"/>
    <s v="CNW101"/>
    <s v="STP-266(32) (95023-8213-14)"/>
  </r>
  <r>
    <n v="127376"/>
    <n v="4"/>
    <s v="Let"/>
    <d v="2018-04-03T00:00:00"/>
    <s v="Brian Terrell"/>
    <d v="2022-04-14T21:00:16"/>
    <s v=" "/>
    <s v="Henry"/>
    <s v="SR-140 "/>
    <s v="SR"/>
    <m/>
    <s v="SR"/>
    <s v="From near Wagner Road to SR-69"/>
    <s v="DBST &amp; Fog Seal"/>
    <s v="Resurfacing"/>
    <s v="Resurface &amp; Safety"/>
    <s v="DBST &amp; Fog Seal"/>
    <x v="4"/>
    <x v="1"/>
    <n v="6.45"/>
    <d v="2022-03-25T00:00:00"/>
    <s v="PRESV"/>
    <s v="N"/>
    <s v="Other"/>
    <x v="0"/>
    <m/>
    <n v="0"/>
    <n v="0"/>
    <n v="178500"/>
    <n v="445000"/>
    <n v="623500"/>
    <n v="0"/>
    <n v="0"/>
    <n v="178500"/>
    <n v="445000"/>
    <n v="623500"/>
    <s v="CNW087, CNW087"/>
    <s v="HSIP-140(24) (40S140-F3-005, 40S140-M8-005)"/>
  </r>
  <r>
    <n v="127398"/>
    <n v="4"/>
    <s v="Let"/>
    <d v="2018-04-04T00:00:00"/>
    <s v="Brian Terrell"/>
    <d v="2022-04-14T21:00:25"/>
    <s v=" "/>
    <s v="Henderson"/>
    <s v="SR-104 "/>
    <s v="SR"/>
    <m/>
    <s v="SR"/>
    <s v="From Garner Street to near Mount Moriah Road"/>
    <s v="DBST &amp; Fog Seal"/>
    <s v="Resurfacing"/>
    <s v="Resurf, Safety &amp; Br Repair"/>
    <s v="DBST &amp; Fog Seal"/>
    <x v="4"/>
    <x v="1"/>
    <n v="9.1300000000000008"/>
    <d v="2022-03-25T00:00:00"/>
    <s v="PRESV"/>
    <s v="N"/>
    <s v="Other"/>
    <x v="0"/>
    <s v="39SR1040013"/>
    <n v="0"/>
    <n v="0"/>
    <n v="222900"/>
    <n v="797000"/>
    <n v="1019900"/>
    <n v="0"/>
    <n v="0"/>
    <n v="222900"/>
    <n v="797000"/>
    <n v="1019900"/>
    <s v="CNW121, CNW121, CNW121"/>
    <s v="HSIP-104(49) (39S104-F3-003, 39S104-M3-004, 39S104-M8-003)"/>
  </r>
  <r>
    <n v="127413"/>
    <n v="4"/>
    <s v="Let"/>
    <d v="2018-04-04T00:00:00"/>
    <s v="Brian Terrell"/>
    <d v="2022-04-14T21:00:25"/>
    <s v=" "/>
    <s v="Henderson"/>
    <s v="SR-104 "/>
    <s v="SR"/>
    <m/>
    <s v="SR"/>
    <s v="From near Mount Moriah Road to near SR-100"/>
    <s v="DBST &amp; Fog Seal"/>
    <s v="Resurfacing"/>
    <s v="Resurface &amp; Safety"/>
    <s v="C&amp;G Mill w/ 411D"/>
    <x v="4"/>
    <x v="1"/>
    <n v="2.75"/>
    <d v="2022-03-25T00:00:00"/>
    <s v="CONV"/>
    <s v="N"/>
    <s v="Other"/>
    <x v="0"/>
    <m/>
    <n v="0"/>
    <n v="0"/>
    <n v="71400"/>
    <n v="240000"/>
    <n v="311400"/>
    <n v="0"/>
    <n v="0"/>
    <n v="71400"/>
    <n v="240000"/>
    <n v="311400"/>
    <s v="CNW121, CNW121"/>
    <s v="HSIP-104(47) (39S104-F3-002, 39S104-M8-002)"/>
  </r>
  <r>
    <n v="129140"/>
    <n v="1"/>
    <s v="Let"/>
    <d v="2019-06-19T00:00:00"/>
    <s v="Brian Terrell"/>
    <d v="2022-04-18T00:00:00"/>
    <s v="Scott Boyce"/>
    <s v="Cocke"/>
    <s v="SR-340 "/>
    <s v="SR"/>
    <m/>
    <s v="SR"/>
    <s v="From SR-9 to Greene County Line"/>
    <m/>
    <s v="Resurfacing"/>
    <s v="Resurfacing"/>
    <s v="411TL Overlay @ 65 lb/sy"/>
    <x v="4"/>
    <x v="1"/>
    <n v="12.09"/>
    <d v="2022-03-25T00:00:00"/>
    <s v="THIN"/>
    <s v="N"/>
    <s v="Other"/>
    <x v="0"/>
    <m/>
    <n v="0"/>
    <n v="0"/>
    <n v="0"/>
    <n v="2238470"/>
    <n v="2238470"/>
    <n v="0"/>
    <n v="0"/>
    <n v="0"/>
    <n v="2238470"/>
    <n v="2238470"/>
    <s v="CNW107"/>
    <s v="State Funded (15S340-M8-002)"/>
  </r>
  <r>
    <n v="129615"/>
    <n v="2"/>
    <s v="Let"/>
    <d v="2019-08-21T00:00:00"/>
    <s v="Brian Terrell"/>
    <d v="2022-04-14T21:00:22"/>
    <s v="Kyle Ruddy"/>
    <s v="Grundy"/>
    <s v="SR-150 "/>
    <s v="SR"/>
    <m/>
    <s v="SR"/>
    <s v="From Marion County Line to SR-56"/>
    <s v="Micro-surfacing @ 22 lbs/sy"/>
    <s v="Resurfacing"/>
    <s v="Resurface &amp; Safety"/>
    <s v="Micro-surfacing @ 22 lbs/sy"/>
    <x v="4"/>
    <x v="1"/>
    <n v="3.05"/>
    <d v="2022-03-25T00:00:00"/>
    <s v="MICRO"/>
    <s v="N"/>
    <s v="Other"/>
    <x v="0"/>
    <m/>
    <n v="0"/>
    <n v="0"/>
    <n v="0"/>
    <n v="378083"/>
    <n v="378083"/>
    <n v="0"/>
    <n v="0"/>
    <n v="0"/>
    <n v="378083"/>
    <n v="378083"/>
    <s v="CNW106"/>
    <s v="STP-150(11) (31S150-F8-002)"/>
  </r>
  <r>
    <n v="129671"/>
    <n v="2"/>
    <s v="Let"/>
    <d v="2019-08-21T00:00:00"/>
    <s v="Brian Terrell"/>
    <d v="2022-04-14T21:00:27"/>
    <s v=" "/>
    <s v="Meigs"/>
    <s v="SR-58 "/>
    <s v="SR"/>
    <m/>
    <s v="SR"/>
    <s v="From east of Hiwassee River to east of Roberts Road"/>
    <s v="Mill &amp; 411D"/>
    <s v="Resurfacing"/>
    <s v="Resurfacing"/>
    <s v="Mill &amp; 411D"/>
    <x v="4"/>
    <x v="1"/>
    <n v="9.5500000000000007"/>
    <d v="2022-03-25T00:00:00"/>
    <s v="CONV"/>
    <s v="N"/>
    <s v="Other"/>
    <x v="0"/>
    <m/>
    <n v="0"/>
    <n v="0"/>
    <n v="0"/>
    <n v="2477110"/>
    <n v="2477110"/>
    <n v="0"/>
    <n v="0"/>
    <n v="0"/>
    <n v="2477110"/>
    <n v="2477110"/>
    <s v="CNW130"/>
    <s v="State Funded (61S058-M8-002)"/>
  </r>
  <r>
    <n v="129674"/>
    <n v="2"/>
    <s v="Let"/>
    <d v="2019-08-21T00:00:00"/>
    <s v="Brian Terrell"/>
    <d v="2022-04-14T21:00:22"/>
    <s v="Kyle Ruddy"/>
    <s v="Bradley"/>
    <s v="SR-312 "/>
    <s v="SR"/>
    <m/>
    <s v="SR"/>
    <s v="From Hamilton County Line to west of White Oak Road"/>
    <s v="Micro-surfacing @ 22 lbs/sy"/>
    <s v="Resurfacing"/>
    <s v="Resurface &amp; Safety"/>
    <s v="Micro-surfacing @ 32 lbs/sy"/>
    <x v="4"/>
    <x v="1"/>
    <n v="4.7699999999999996"/>
    <d v="2022-03-25T00:00:00"/>
    <s v="MICRO"/>
    <s v="N"/>
    <s v="Other"/>
    <x v="0"/>
    <m/>
    <n v="0"/>
    <n v="0"/>
    <n v="14872"/>
    <n v="444984"/>
    <n v="459856"/>
    <n v="0"/>
    <n v="0"/>
    <n v="14872"/>
    <n v="444984"/>
    <n v="459856"/>
    <s v="CNW105, CNW105"/>
    <s v="STP/HSIP-312(20) (06S312-F3-002, 06S312-F8-002)"/>
  </r>
  <r>
    <n v="130397"/>
    <n v="1"/>
    <s v="Let"/>
    <d v="2020-05-27T00:00:00"/>
    <s v="Brian Terrell"/>
    <d v="2022-04-14T21:00:19"/>
    <s v="Sebrina Love"/>
    <s v="Unicoi"/>
    <s v="SR-36 "/>
    <s v="SR"/>
    <m/>
    <s v="SR"/>
    <s v="From North Carolina State Line to near I-26 Ramp"/>
    <s v="411TLD Overlay @ 85 lb/sy"/>
    <s v="Resurfacing"/>
    <s v="Resurface &amp; Safety"/>
    <s v="411TLD Overlay @ 85 lb/sy"/>
    <x v="4"/>
    <x v="1"/>
    <n v="7.6"/>
    <d v="2022-03-25T00:00:00"/>
    <s v="THIN"/>
    <s v="N"/>
    <s v="Other"/>
    <x v="0"/>
    <m/>
    <n v="0"/>
    <n v="0"/>
    <n v="137470"/>
    <n v="1409950"/>
    <n v="1547420"/>
    <n v="0"/>
    <n v="0"/>
    <n v="137470"/>
    <n v="1409950"/>
    <n v="1547420"/>
    <s v="CNW096, CNW096"/>
    <s v="STP/HSIP-36(76) (86S036-F3-002, 86S036-F8-002)"/>
  </r>
  <r>
    <n v="130400"/>
    <n v="1"/>
    <s v="Let"/>
    <d v="2020-05-27T00:00:00"/>
    <s v="Brian Terrell"/>
    <d v="2022-04-14T21:00:29"/>
    <s v=" "/>
    <s v="Hawkins"/>
    <s v="SR-66 "/>
    <s v="SR"/>
    <m/>
    <s v="SR"/>
    <s v="From near North Brummitt Street to near Choptack Road"/>
    <s v="411TLD Overlay @ 85 lb/sy"/>
    <s v="Resurfacing"/>
    <s v="Resurface &amp; Safety"/>
    <s v="411TLD Overlay @ 85 lb/sy"/>
    <x v="4"/>
    <x v="1"/>
    <n v="6.57"/>
    <d v="2022-03-25T00:00:00"/>
    <s v="THIN"/>
    <s v="N"/>
    <s v="Other"/>
    <x v="0"/>
    <m/>
    <n v="0"/>
    <n v="0"/>
    <n v="22100"/>
    <n v="887100"/>
    <n v="909200"/>
    <n v="0"/>
    <n v="0"/>
    <n v="22100"/>
    <n v="887100"/>
    <n v="909200"/>
    <s v="CNW136, CNW136"/>
    <s v="HSIP-66(57) (37S066-F3-002, 37S066-M8-003)"/>
  </r>
  <r>
    <n v="130485"/>
    <n v="2"/>
    <s v="Let"/>
    <d v="2020-06-03T00:00:00"/>
    <s v="Brian Terrell"/>
    <d v="2022-04-14T21:00:26"/>
    <s v="Kyle Ruddy"/>
    <s v="McMinn"/>
    <s v="SR-307 "/>
    <s v="SR"/>
    <m/>
    <s v="SR"/>
    <s v="From north of Tellico Avenue to Monroe County Line"/>
    <s v="Cape Seal   Scrub Seal plus TL @ 85 lbs/yd"/>
    <s v="Resurfacing"/>
    <s v="Resurface &amp; Safety"/>
    <s v="Cape Seal   Scrub Seal plus TL @ 85 lbs/yd"/>
    <x v="4"/>
    <x v="1"/>
    <n v="6.5"/>
    <d v="2022-03-25T00:00:00"/>
    <s v="PRESV/ MICRO"/>
    <s v="N"/>
    <s v="Other"/>
    <x v="0"/>
    <m/>
    <n v="0"/>
    <n v="0"/>
    <n v="0"/>
    <n v="985872"/>
    <n v="985872"/>
    <n v="0"/>
    <n v="0"/>
    <n v="0"/>
    <n v="985872"/>
    <n v="985872"/>
    <s v="CNW126"/>
    <s v="STP-307(16) (54S307-F8-002)"/>
  </r>
  <r>
    <n v="130859"/>
    <n v="2"/>
    <s v="Let"/>
    <d v="2020-09-09T00:00:00"/>
    <s v="Brian Terrell"/>
    <d v="2022-04-14T21:00:26"/>
    <s v="Kyle Ruddy"/>
    <s v="Rhea"/>
    <s v="SR-443 "/>
    <s v="SR"/>
    <m/>
    <s v="SR"/>
    <s v="From Bledsoe County Line to SR-30"/>
    <s v="Mill &amp; 411D - EXTRA DEPTH MILLING"/>
    <s v="Resurfacing"/>
    <s v="Resurface &amp; Safety"/>
    <s v="Mill &amp; 411D"/>
    <x v="4"/>
    <x v="1"/>
    <n v="6.87"/>
    <d v="2022-03-25T00:00:00"/>
    <s v="CONV"/>
    <s v="N"/>
    <s v="Other"/>
    <x v="0"/>
    <m/>
    <n v="0"/>
    <n v="0"/>
    <n v="40419"/>
    <n v="1249920"/>
    <n v="1290339"/>
    <n v="0"/>
    <n v="0"/>
    <n v="40419"/>
    <n v="1249920"/>
    <n v="1290339"/>
    <s v="CNW124, CNW124"/>
    <s v="HSIP-443(6) (72S443-F3-002, 72S443-M8-002)"/>
  </r>
  <r>
    <n v="131229"/>
    <n v="3"/>
    <s v="Let"/>
    <d v="2021-01-25T00:00:00"/>
    <s v="Brian Terrell"/>
    <d v="2022-04-14T21:00:17"/>
    <s v="Jason Carney"/>
    <s v="Montgomery"/>
    <s v="SR-48 "/>
    <s v="SR"/>
    <m/>
    <s v="SR"/>
    <s v="From SR-12 (Riverside Drive) to SR-13 (Kraft Street)"/>
    <s v="Mill &amp; 411D"/>
    <s v="Resurfacing"/>
    <s v="Resurface &amp; Safety"/>
    <s v="Mill &amp; 411D"/>
    <x v="4"/>
    <x v="1"/>
    <n v="1.68"/>
    <d v="2022-03-25T00:00:00"/>
    <s v="CONV"/>
    <s v="N"/>
    <s v="Other"/>
    <x v="0"/>
    <m/>
    <n v="0"/>
    <n v="0"/>
    <n v="35390"/>
    <n v="694410"/>
    <n v="729800"/>
    <n v="0"/>
    <n v="0"/>
    <n v="35390"/>
    <n v="694410"/>
    <n v="729800"/>
    <s v="CNW091, CNW091"/>
    <s v="STP/HSIP-48(68) (63S048-F3-004, 63S048-F8-004)"/>
  </r>
  <r>
    <n v="131234"/>
    <n v="3"/>
    <s v="Let"/>
    <d v="2021-01-25T00:00:00"/>
    <s v="Brian Terrell"/>
    <d v="2022-04-14T21:00:19"/>
    <s v="Jason Carney"/>
    <s v="Montgomery"/>
    <s v="SR-149 "/>
    <s v="SR"/>
    <m/>
    <s v="SR"/>
    <s v="From near the bridge over Weaver Creek to River Road"/>
    <s v="Mill &amp; 411D"/>
    <s v="Resurfacing"/>
    <s v="Resurf, Safety &amp; Br Repair"/>
    <s v="Mill &amp; 411D"/>
    <x v="4"/>
    <x v="1"/>
    <n v="5.7549999999999999"/>
    <d v="2022-03-25T00:00:00"/>
    <s v="CONV"/>
    <s v="N"/>
    <s v="Other"/>
    <x v="0"/>
    <s v="63SR1490015"/>
    <n v="0"/>
    <n v="0"/>
    <n v="107911"/>
    <n v="1689850"/>
    <n v="1797761"/>
    <n v="0"/>
    <n v="0"/>
    <n v="107911"/>
    <n v="1689850"/>
    <n v="1797761"/>
    <s v="CNW095, CNW095, CNW095"/>
    <s v="STP/HSIP-149(16) (63S149-F3-002, 63S149-F8-002, 63S149-M3-003)"/>
  </r>
  <r>
    <n v="131235"/>
    <n v="3"/>
    <s v="Let"/>
    <d v="2021-01-25T00:00:00"/>
    <s v="Brian Terrell"/>
    <d v="2022-04-27T00:00:00"/>
    <s v="Jason Carney"/>
    <s v="Wayne"/>
    <s v="SR-203 "/>
    <s v="SR"/>
    <m/>
    <s v="SR"/>
    <s v="From west of Cromwell Ridge Road to SR-13"/>
    <s v="411D"/>
    <s v="Resurfacing"/>
    <s v="Resurface &amp; Safety"/>
    <s v="411D"/>
    <x v="4"/>
    <x v="1"/>
    <n v="8.52"/>
    <d v="2022-03-25T00:00:00"/>
    <s v="CONV"/>
    <s v="N"/>
    <s v="Other"/>
    <x v="0"/>
    <m/>
    <n v="0"/>
    <n v="0"/>
    <n v="28755"/>
    <n v="1543355"/>
    <n v="1572110"/>
    <n v="0"/>
    <n v="0"/>
    <n v="28755"/>
    <n v="1543355"/>
    <n v="1572110"/>
    <s v="CNW097, CNW097"/>
    <s v="HSIP-203(10) (91S203-F3-002, 91S203-M8-002)"/>
  </r>
  <r>
    <n v="131237"/>
    <n v="3"/>
    <s v="Let"/>
    <d v="2021-01-25T00:00:00"/>
    <s v="Brian Terrell"/>
    <d v="2022-04-14T21:00:14"/>
    <s v="Jason Carney"/>
    <s v="Lincoln"/>
    <s v="SR-110 "/>
    <s v="SR"/>
    <m/>
    <s v="SR"/>
    <s v="From east of Camargo Road to SR-10"/>
    <s v="411D"/>
    <s v="Resurfacing"/>
    <s v="Resurface &amp; Safety"/>
    <s v="411D"/>
    <x v="4"/>
    <x v="1"/>
    <n v="6.16"/>
    <d v="2022-03-25T00:00:00"/>
    <s v="CONV"/>
    <s v="N"/>
    <s v="Other"/>
    <x v="0"/>
    <m/>
    <n v="0"/>
    <n v="0"/>
    <n v="75593"/>
    <n v="1286110"/>
    <n v="1361703"/>
    <n v="0"/>
    <n v="0"/>
    <n v="75593"/>
    <n v="1286110"/>
    <n v="1361703"/>
    <s v="CNW080, CNW080"/>
    <s v="STP/HSIP-110(7) (52S110-F3-002, 52S110-F8-002)"/>
  </r>
  <r>
    <n v="131240"/>
    <n v="3"/>
    <s v="Let"/>
    <d v="2021-01-25T00:00:00"/>
    <s v="Brian Terrell"/>
    <d v="2022-04-27T00:00:00"/>
    <s v="Jason Carney"/>
    <s v="Wilson, Rutherford"/>
    <s v="SR-452 "/>
    <s v="SR"/>
    <m/>
    <s v="SR"/>
    <s v="From I-840 in Rutherford County to SR-10 in Wilson County"/>
    <s v="Mill &amp; 411D"/>
    <s v="Resurfacing"/>
    <s v="Resurface &amp; Safety"/>
    <s v="Mill &amp; 411D"/>
    <x v="4"/>
    <x v="1"/>
    <n v="4.5"/>
    <d v="2022-03-25T00:00:00"/>
    <s v="CONV"/>
    <s v="N"/>
    <s v="Other"/>
    <x v="0"/>
    <m/>
    <n v="0"/>
    <n v="0"/>
    <n v="146812"/>
    <n v="1924900"/>
    <n v="2071712"/>
    <n v="0"/>
    <n v="0"/>
    <n v="146812"/>
    <n v="1924900"/>
    <n v="2071712"/>
    <s v="CNW099, CNW099, CNW099, CNW099"/>
    <s v="STP/HSIP-452(4) (75S452-F3-002, 75S452-F8-002, 95S452-F3-002, 95S452-F8-002)"/>
  </r>
  <r>
    <n v="131317"/>
    <n v="2"/>
    <s v="Let"/>
    <d v="2021-02-10T00:00:00"/>
    <s v="Brian Terrell"/>
    <d v="2022-04-14T21:00:15"/>
    <s v="Kyle Ruddy"/>
    <s v="Franklin"/>
    <s v="SR-130 "/>
    <s v="SR"/>
    <m/>
    <s v="SR"/>
    <s v="From near High Street to near SR-15"/>
    <s v="Mill, CS, &amp; 411D"/>
    <s v="Resurfacing"/>
    <s v="Resurface &amp; Safety"/>
    <s v="Mill, CS, &amp; 411D"/>
    <x v="4"/>
    <x v="1"/>
    <n v="1.1200000000000001"/>
    <d v="2022-03-25T00:00:00"/>
    <s v="CONV"/>
    <s v="N"/>
    <s v="Other"/>
    <x v="0"/>
    <m/>
    <n v="0"/>
    <n v="0"/>
    <n v="108765"/>
    <n v="661525"/>
    <n v="770290"/>
    <n v="0"/>
    <n v="0"/>
    <n v="108765"/>
    <n v="661525"/>
    <n v="770290"/>
    <s v="CNW085, CNW085"/>
    <s v="STP/HSIP-130(28) (26S130-F3-002, 26S130-F8-002)"/>
  </r>
  <r>
    <n v="131597"/>
    <n v="1"/>
    <s v="Let"/>
    <d v="2021-05-17T00:00:00"/>
    <s v="Brian Terrell"/>
    <d v="2022-04-14T21:00:17"/>
    <s v=" "/>
    <s v="Monroe"/>
    <s v="SR-165 "/>
    <s v="SR"/>
    <m/>
    <s v="SR"/>
    <s v="From near Bridge over Tellico River to North Carolina State line"/>
    <s v="Micro-surfacing @ 22 lbs/sy"/>
    <s v="Resurfacing"/>
    <s v="Resurface &amp; Safety"/>
    <s v="Micro-surfacing @ 22 lbs/sy"/>
    <x v="4"/>
    <x v="1"/>
    <n v="20.68"/>
    <d v="2022-03-25T00:00:00"/>
    <s v="MICRO"/>
    <s v="N"/>
    <s v="Other"/>
    <x v="0"/>
    <m/>
    <n v="0"/>
    <n v="0"/>
    <n v="99170"/>
    <n v="2071480"/>
    <n v="2170650"/>
    <n v="0"/>
    <n v="0"/>
    <n v="99170"/>
    <n v="2071480"/>
    <n v="2170650"/>
    <s v="CNW090, CNW090"/>
    <s v="STP/HSIP-165(10) (62S165-F3-002, 62S165-F8-002)"/>
  </r>
  <r>
    <n v="131666"/>
    <n v="3"/>
    <s v="Let"/>
    <d v="2021-06-01T00:00:00"/>
    <s v="Brian Terrell"/>
    <d v="2022-04-14T21:00:18"/>
    <s v="Jason Carney"/>
    <s v="Montgomery"/>
    <s v="SR-236 "/>
    <s v="SR"/>
    <m/>
    <s v="SR"/>
    <s v="From SR-12 (US-41A) to SR-48"/>
    <s v="Mill &amp; 411D"/>
    <s v="Resurfacing"/>
    <s v="Resurf, Safety &amp; Br Repair"/>
    <s v="Mill &amp; 411D"/>
    <x v="4"/>
    <x v="1"/>
    <n v="6.8250000000000002"/>
    <d v="2022-03-25T00:00:00"/>
    <s v="CONV"/>
    <s v="N"/>
    <s v="Other"/>
    <x v="0"/>
    <s v="63S61170003"/>
    <n v="0"/>
    <n v="0"/>
    <n v="131645"/>
    <n v="3278600"/>
    <n v="3410245"/>
    <n v="0"/>
    <n v="0"/>
    <n v="131645"/>
    <n v="3278600"/>
    <n v="3410245"/>
    <s v="CNW092, CNW092, CNW092"/>
    <s v="STP/HSIP-236(9) (63S236-F3-002, 63S236-F8-002, 63S236-M3-003)"/>
  </r>
  <r>
    <n v="131668"/>
    <n v="3"/>
    <s v="Let"/>
    <d v="2021-06-01T00:00:00"/>
    <s v="Brian Terrell"/>
    <d v="2022-04-27T00:00:00"/>
    <s v="Jason Carney"/>
    <s v="Montgomery"/>
    <s v="SR-112 "/>
    <s v="SR"/>
    <m/>
    <s v="SR"/>
    <s v="From Madison Street to SR-13 (Kraft Street)"/>
    <s v="Mill &amp; 411D"/>
    <s v="Resurfacing"/>
    <s v="Resurface &amp; Safety"/>
    <s v="Mill &amp; 411D"/>
    <x v="4"/>
    <x v="1"/>
    <n v="1.1499999999999999"/>
    <d v="2022-03-25T00:00:00"/>
    <s v="CONV"/>
    <s v="N"/>
    <s v="Other"/>
    <x v="0"/>
    <m/>
    <n v="0"/>
    <n v="0"/>
    <n v="19240"/>
    <n v="527060"/>
    <n v="546300"/>
    <n v="0"/>
    <n v="0"/>
    <n v="19240"/>
    <n v="527060"/>
    <n v="546300"/>
    <s v="CNW091, CNW091"/>
    <s v="HSIP-112(42) (63S112-F3-002, 63S112-M8-002)"/>
  </r>
  <r>
    <n v="131675"/>
    <n v="3"/>
    <s v="Let"/>
    <d v="2021-06-01T00:00:00"/>
    <s v="Brian Terrell"/>
    <d v="2022-05-27T00:00:00"/>
    <s v="Jason Carney"/>
    <s v="Wayne"/>
    <s v="SR-13 "/>
    <s v="SR"/>
    <m/>
    <s v="SR"/>
    <s v="From near the Buffalo River to the Perry County Line"/>
    <s v="Micro-surfacing @ 22 lbs/sy"/>
    <s v="Resurfacing"/>
    <s v="Resurf, Safety &amp; Br Repair"/>
    <s v="Micro-surfacing @ 22 lbs/sy"/>
    <x v="4"/>
    <x v="1"/>
    <n v="4.9800000000000004"/>
    <d v="2022-03-25T00:00:00"/>
    <s v="MICRO"/>
    <s v="N"/>
    <s v="Other"/>
    <x v="0"/>
    <s v="91SR0130007"/>
    <n v="0"/>
    <n v="0"/>
    <n v="0"/>
    <n v="456940"/>
    <n v="456940"/>
    <n v="0"/>
    <n v="0"/>
    <n v="0"/>
    <n v="456940"/>
    <n v="456940"/>
    <s v="CNW048, CNW048"/>
    <s v="STP-13(91) (91S013-F8-002, 91S013-M3-003)"/>
  </r>
  <r>
    <n v="131676"/>
    <n v="3"/>
    <s v="Let"/>
    <d v="2021-06-01T00:00:00"/>
    <s v="Brian Terrell"/>
    <d v="2022-05-27T00:00:00"/>
    <s v="Jason Carney"/>
    <s v="Wayne"/>
    <s v="SR-48 "/>
    <s v="SR"/>
    <m/>
    <s v="SR"/>
    <s v="From SR-13 to the Perry County Line"/>
    <s v="Micro-surfacing @ 22 lbs/sy"/>
    <s v="Resurfacing"/>
    <s v="Resurfacing"/>
    <s v="Micro-surfacing @ 22 lbs/sy"/>
    <x v="4"/>
    <x v="1"/>
    <n v="2.74"/>
    <d v="2022-03-25T00:00:00"/>
    <s v="MICRO"/>
    <s v="N"/>
    <s v="Other"/>
    <x v="0"/>
    <m/>
    <n v="0"/>
    <n v="0"/>
    <n v="0"/>
    <n v="238890"/>
    <n v="238890"/>
    <n v="0"/>
    <n v="0"/>
    <n v="0"/>
    <n v="238890"/>
    <n v="238890"/>
    <s v="CNW048"/>
    <s v="STP-48(66) (91S048-F8-002)"/>
  </r>
  <r>
    <n v="131677"/>
    <n v="3"/>
    <s v="Let"/>
    <d v="2021-06-01T00:00:00"/>
    <s v="Brian Terrell"/>
    <d v="2022-05-27T00:00:00"/>
    <s v="Jason Carney"/>
    <s v="Perry"/>
    <s v="SR-48 "/>
    <s v="SR"/>
    <m/>
    <s v="SR"/>
    <s v="From Wayne County Line to Lewis County Line"/>
    <s v="Micro-surfacing @ 22 lbs/sy"/>
    <s v="Resurfacing"/>
    <s v="Resurfacing"/>
    <s v="Micro-surfacing @ 22 lbs/sy"/>
    <x v="4"/>
    <x v="1"/>
    <n v="0.64"/>
    <d v="2022-03-25T00:00:00"/>
    <s v="MICRO"/>
    <s v="N"/>
    <s v="Other"/>
    <x v="0"/>
    <m/>
    <n v="0"/>
    <n v="0"/>
    <n v="0"/>
    <n v="58420"/>
    <n v="58420"/>
    <n v="0"/>
    <n v="0"/>
    <n v="0"/>
    <n v="58420"/>
    <n v="58420"/>
    <s v="CNW048"/>
    <s v="STP-48(67) (68S048-F8-002)"/>
  </r>
  <r>
    <n v="131744"/>
    <n v="2"/>
    <s v="Let"/>
    <d v="2021-06-15T00:00:00"/>
    <s v="Brian Terrell"/>
    <d v="2022-04-14T21:00:21"/>
    <s v="Kyle Ruddy"/>
    <s v="Hamilton"/>
    <s v="SR-312 "/>
    <s v="SR"/>
    <m/>
    <s v="SR"/>
    <s v="From east of SR-58 to Bradley County Line"/>
    <s v="Micro-surfacing @ 32 lbs/sy"/>
    <s v="Resurfacing"/>
    <s v="Resurface &amp; Safety"/>
    <s v="Micro-surfacing @ 32 lbs/sy"/>
    <x v="4"/>
    <x v="1"/>
    <n v="3.44"/>
    <d v="2022-03-25T00:00:00"/>
    <s v="MICRO"/>
    <s v="N"/>
    <s v="Other"/>
    <x v="0"/>
    <m/>
    <n v="0"/>
    <n v="0"/>
    <n v="0"/>
    <n v="343390"/>
    <n v="343390"/>
    <n v="0"/>
    <n v="0"/>
    <n v="0"/>
    <n v="343390"/>
    <n v="343390"/>
    <s v="CNW105"/>
    <s v="STP-312(19) (33S312-F8-002)"/>
  </r>
  <r>
    <n v="112336"/>
    <n v="3"/>
    <s v="Let"/>
    <d v="2009-01-22T00:00:00"/>
    <s v="Chris Armstrong"/>
    <d v="2022-04-14T21:00:30"/>
    <s v=" "/>
    <s v="Trousdale"/>
    <s v="SR-10 "/>
    <s v="SR"/>
    <m/>
    <s v="SR"/>
    <s v="SR-10/SR-25, Intersection at SR-141/Halltown Road in Hartsville"/>
    <m/>
    <s v="Other"/>
    <s v="Intersection Improvements and Signals"/>
    <m/>
    <x v="4"/>
    <x v="0"/>
    <n v="0.01"/>
    <d v="2022-03-25T00:00:00"/>
    <m/>
    <s v="N"/>
    <s v="Other"/>
    <x v="0"/>
    <m/>
    <n v="168100"/>
    <n v="0"/>
    <n v="1628657"/>
    <n v="0"/>
    <n v="1796757"/>
    <n v="259760"/>
    <n v="125478.75"/>
    <n v="1628657"/>
    <n v="0"/>
    <n v="2013895.75"/>
    <s v="CNW909"/>
    <s v="State Funded (85001-3227-04)"/>
  </r>
  <r>
    <n v="114547.1"/>
    <n v="3"/>
    <s v="Construction Complete"/>
    <d v="2020-02-12T00:00:00"/>
    <s v="Scott Boyce"/>
    <d v="2022-01-19T21:00:10"/>
    <s v=" "/>
    <s v="Region 3"/>
    <m/>
    <m/>
    <m/>
    <m/>
    <s v="M21LTHQ_R3ISR_OCCABLEREP Various Interstate and SRs - Cable Barrier Repair"/>
    <s v="FY21 On-Call Cable Barrier Repair-Region 3 Interstate and SRs"/>
    <s v="Maint - Reg"/>
    <s v="Maintenance"/>
    <m/>
    <x v="3"/>
    <x v="5"/>
    <s v=""/>
    <d v="2020-08-14T00:00:00"/>
    <m/>
    <s v="N"/>
    <m/>
    <x v="4"/>
    <m/>
    <n v="0"/>
    <n v="0"/>
    <n v="192600"/>
    <n v="0"/>
    <n v="192600"/>
    <n v="0"/>
    <n v="0"/>
    <n v="657262"/>
    <n v="0"/>
    <n v="657262"/>
    <s v="CNU304"/>
    <s v="State Funded (98303-4185-04)"/>
  </r>
  <r>
    <n v="114543.09"/>
    <n v="1"/>
    <s v="Closed"/>
    <d v="2019-02-20T00:00:00"/>
    <s v="Scott Boyce"/>
    <d v="2021-11-23T00:00:00"/>
    <s v="Lee Cothron"/>
    <s v="Region 1"/>
    <m/>
    <m/>
    <m/>
    <m/>
    <s v="M20LTHQ_R1ISR_OCCABLEREP Various Interstate and SRs - Cable Barrier Repair"/>
    <s v="FY20 On-Call Cable Barrier Repair-Region 1 Interstate and SRs"/>
    <s v="Maint - Reg"/>
    <s v="Maintenance"/>
    <m/>
    <x v="3"/>
    <x v="5"/>
    <s v=""/>
    <d v="2019-08-09T00:00:00"/>
    <m/>
    <s v="N"/>
    <m/>
    <x v="4"/>
    <m/>
    <n v="0"/>
    <n v="0"/>
    <n v="86776.8"/>
    <n v="0"/>
    <n v="86776.8"/>
    <n v="0"/>
    <n v="0"/>
    <n v="807862.8"/>
    <n v="0"/>
    <n v="807862.8"/>
    <s v="CNT291"/>
    <s v="State Funded (98100-4131-04)"/>
  </r>
  <r>
    <n v="114546.09"/>
    <n v="4"/>
    <s v="Closed"/>
    <d v="2019-02-20T00:00:00"/>
    <s v="Scott Boyce"/>
    <d v="2021-11-23T00:00:00"/>
    <s v="Lee Cothron"/>
    <s v="Region 4"/>
    <m/>
    <m/>
    <m/>
    <m/>
    <s v="M20LTHQ_R4ISR_OCCABLEREP Various Interstate and SRs - Cable Barrier Repair"/>
    <s v="FY20 On-Call Cable Barrier Repair-Region 4 Interstate and SRs"/>
    <s v="Maint - Reg"/>
    <s v="Maintenance"/>
    <m/>
    <x v="3"/>
    <x v="5"/>
    <s v=""/>
    <d v="2019-08-09T00:00:00"/>
    <m/>
    <s v="N"/>
    <m/>
    <x v="4"/>
    <m/>
    <n v="0"/>
    <n v="0"/>
    <n v="115676.28"/>
    <n v="0"/>
    <n v="115676.28"/>
    <n v="0"/>
    <n v="0"/>
    <n v="589686.28"/>
    <n v="0"/>
    <n v="589686.28"/>
    <s v="CNT294"/>
    <s v="State Funded (98400-4120-04)"/>
  </r>
  <r>
    <n v="131528.01"/>
    <n v="4"/>
    <s v="Let"/>
    <d v="2021-04-26T00:00:00"/>
    <s v="Brian Terrell"/>
    <d v="2022-04-14T21:00:23"/>
    <s v=" "/>
    <s v="Shelby"/>
    <s v="SR "/>
    <s v="SR"/>
    <m/>
    <s v="SR"/>
    <s v="Various Sections in Meeman-Shelby State Park"/>
    <m/>
    <s v="Resurfacing"/>
    <s v="Resurfacing"/>
    <m/>
    <x v="4"/>
    <x v="1"/>
    <n v="8.18"/>
    <d v="2022-03-25T00:00:00"/>
    <m/>
    <s v="N"/>
    <s v="None"/>
    <x v="6"/>
    <m/>
    <n v="0"/>
    <n v="0"/>
    <n v="0"/>
    <n v="2562946"/>
    <n v="2562946"/>
    <n v="0"/>
    <n v="0"/>
    <n v="0"/>
    <n v="2562946"/>
    <n v="2562946"/>
    <s v="CNW115"/>
    <s v="State Funded (79PARK-M8-002)"/>
  </r>
  <r>
    <n v="129567"/>
    <n v="3"/>
    <s v="Let"/>
    <d v="2019-08-19T00:00:00"/>
    <s v="Brian Terrell"/>
    <d v="2021-04-13T00:00:00"/>
    <s v="Jason Carney"/>
    <s v="Davidson"/>
    <s v="I-24 "/>
    <s v="I"/>
    <m/>
    <s v="IM"/>
    <s v="From I-40 split to I-440 spilt"/>
    <s v="Mill &amp; 411D"/>
    <s v="Resurfacing"/>
    <s v="Resurf, Safety &amp; Br Repair"/>
    <s v="Mill &amp; 411D"/>
    <x v="4"/>
    <x v="1"/>
    <n v="1.45"/>
    <d v="2021-03-26T00:00:00"/>
    <m/>
    <s v="N"/>
    <s v="Int"/>
    <x v="3"/>
    <s v="19I00240005, 19I00240006, 19I00240097, 19I00240305"/>
    <n v="0"/>
    <n v="0"/>
    <n v="-92613"/>
    <n v="452620"/>
    <n v="360007"/>
    <n v="0"/>
    <n v="0"/>
    <n v="423911"/>
    <n v="2407990"/>
    <n v="2831901"/>
    <s v="CNV079, CNV079"/>
    <s v="NH-I-24-1(130) (19106-4101-04, 19106-8101-44)"/>
  </r>
  <r>
    <n v="121619"/>
    <n v="1"/>
    <s v="Let"/>
    <d v="2014-12-22T00:00:00"/>
    <s v="Shaun Armstrong"/>
    <d v="2021-06-24T00:00:00"/>
    <s v="Lisa Dunn"/>
    <s v="Knox"/>
    <s v="I-640 "/>
    <s v="I"/>
    <m/>
    <s v="IM"/>
    <s v="Interchanges at Millertown Pike and Washington Pike"/>
    <s v="Safety improvements at 3 intersections: EB off ramp at Washington Pike, EB on Ramp and Washington Pike, and WB on Ramp at Millertown Pike.  Intersection of WB off ramp and Millertown to be improved under PIN119733.00 Ramp Queue Project."/>
    <s v="Safety"/>
    <s v="Ramp Improvements"/>
    <m/>
    <x v="4"/>
    <x v="0"/>
    <n v="1.43"/>
    <d v="2021-03-26T00:00:00"/>
    <m/>
    <s v="N"/>
    <s v="Int"/>
    <x v="3"/>
    <m/>
    <n v="2800"/>
    <n v="0"/>
    <n v="-26790"/>
    <n v="0"/>
    <n v="-23990"/>
    <n v="176300"/>
    <n v="0"/>
    <n v="2666210"/>
    <n v="0"/>
    <n v="2842510"/>
    <s v="CNV061"/>
    <s v="HSIP-I-640-7(172) (47008-3155-94)"/>
  </r>
  <r>
    <n v="124013"/>
    <n v="2"/>
    <s v="Let"/>
    <d v="2016-07-21T00:00:00"/>
    <s v="Sandra Lowry"/>
    <d v="2021-09-10T00:00:00"/>
    <s v="Daniel Rose"/>
    <s v="Bradley"/>
    <s v="I-75 "/>
    <s v="I"/>
    <m/>
    <s v="IM"/>
    <s v="Interchange Ramps at SR-308 (Lauderdale Highway) (IA)"/>
    <s v="Ramp Improvements at SR-308 Interchange (Exit 33), Extend Ramps"/>
    <s v="Legislative"/>
    <s v="Widen"/>
    <m/>
    <x v="4"/>
    <x v="0"/>
    <n v="0.45"/>
    <d v="2021-03-26T00:00:00"/>
    <m/>
    <s v="N"/>
    <s v="Int"/>
    <x v="3"/>
    <m/>
    <n v="60000"/>
    <n v="0"/>
    <n v="0"/>
    <n v="0"/>
    <n v="60000"/>
    <n v="293700"/>
    <n v="0"/>
    <n v="5379726"/>
    <n v="0"/>
    <n v="5673426"/>
    <s v="CNV124"/>
    <s v="R-NH-I-75-1(143) (06001-3181-44)"/>
  </r>
  <r>
    <n v="114547.09"/>
    <n v="3"/>
    <s v="Closed"/>
    <d v="2019-02-20T00:00:00"/>
    <s v="Scott Boyce"/>
    <d v="2021-12-21T00:00:00"/>
    <s v="Lee Cothron"/>
    <s v="Region 3"/>
    <m/>
    <m/>
    <m/>
    <m/>
    <s v="M20LTHQ_R3ISR_OCCABLEREP Various Interstate and SRs - Cable Barrier Repair"/>
    <s v="FY20 On-Call Cable Barrier Repair-Region 3 Interstate and SRs"/>
    <s v="Maint - Reg"/>
    <s v="Maintenance"/>
    <m/>
    <x v="3"/>
    <x v="5"/>
    <s v=""/>
    <d v="2019-08-09T00:00:00"/>
    <m/>
    <s v="N"/>
    <m/>
    <x v="4"/>
    <m/>
    <n v="0"/>
    <n v="0"/>
    <n v="301419.13"/>
    <n v="0"/>
    <n v="301419.13"/>
    <n v="0"/>
    <n v="0"/>
    <n v="573501.13"/>
    <n v="0"/>
    <n v="573501.13"/>
    <s v="CNT293"/>
    <s v="State Funded (98303-4143-04)"/>
  </r>
  <r>
    <n v="129303"/>
    <n v="4"/>
    <s v="Construction Complete"/>
    <d v="2019-07-08T00:00:00"/>
    <s v="Brian Terrell"/>
    <d v="2020-12-17T21:00:11"/>
    <s v="Jeremy Beeman"/>
    <s v="McNairy"/>
    <s v="SR-57 "/>
    <s v="SR"/>
    <m/>
    <s v="SR"/>
    <s v="From Ramer City Limits to Hardin County Line"/>
    <s v="HIR w/TLD overlay"/>
    <s v="Resurfacing"/>
    <s v="Resurf, Safety &amp; Br Repair"/>
    <s v="HIR w/TLD overlay"/>
    <x v="4"/>
    <x v="2"/>
    <n v="12.67"/>
    <d v="2020-06-26T00:00:00"/>
    <s v="REC"/>
    <s v="N"/>
    <s v="Other"/>
    <x v="0"/>
    <s v="55SR0570025"/>
    <n v="0"/>
    <n v="0"/>
    <n v="8000"/>
    <n v="300000"/>
    <n v="308000"/>
    <n v="0"/>
    <n v="0"/>
    <n v="148541"/>
    <n v="3360215"/>
    <n v="3508756"/>
    <s v="CNU243, CNU243, CNU243"/>
    <s v="STP/HSIP-57(81) (55008-3246-94, 55008-4247-04, 55008-8246-14)"/>
  </r>
  <r>
    <n v="130285"/>
    <n v="4"/>
    <s v="Let"/>
    <d v="2020-04-30T00:00:00"/>
    <s v="Brian Terrell"/>
    <d v="2021-07-07T00:00:00"/>
    <s v="Bonita Dunlap"/>
    <s v="Fayette"/>
    <s v="SR-194 "/>
    <s v="SR"/>
    <m/>
    <s v="SR"/>
    <s v="From west of Whispering Meadows Drive to SR-59"/>
    <s v="B-M2 &amp; 411D"/>
    <s v="Resurfacing"/>
    <s v="Resurface &amp; Safety"/>
    <s v="B-M2 &amp; 411D"/>
    <x v="4"/>
    <x v="2"/>
    <n v="8"/>
    <d v="2021-06-18T00:00:00"/>
    <s v="CONV"/>
    <s v="N"/>
    <s v="Other"/>
    <x v="0"/>
    <m/>
    <n v="0"/>
    <n v="0"/>
    <n v="33970"/>
    <n v="-266810"/>
    <n v="-232840"/>
    <n v="0"/>
    <n v="0"/>
    <n v="636970"/>
    <n v="3523690"/>
    <n v="4160660"/>
    <s v="CNV240, CNV240"/>
    <s v="STP/HSIP-194(15) (24013-3231-94, 24013-8231-14)"/>
  </r>
  <r>
    <n v="127072"/>
    <n v="1"/>
    <s v="Construction Complete"/>
    <d v="2018-03-09T00:00:00"/>
    <s v="Brian Terrell"/>
    <d v="2021-10-05T21:00:13"/>
    <s v="Sebrina Love"/>
    <s v="Blount"/>
    <s v="SR-35 "/>
    <s v="SR"/>
    <m/>
    <s v="SR"/>
    <s v="From near High Street to Sevier County Line"/>
    <s v="411TLD Overlay @ 85 lb/sy"/>
    <s v="Resurfacing"/>
    <s v="Resurf, Safety &amp; Br Repair"/>
    <s v="411TLD Overlay @ 85 lb/sy"/>
    <x v="4"/>
    <x v="1"/>
    <n v="13.12"/>
    <d v="2021-03-26T00:00:00"/>
    <s v="THIN"/>
    <s v="N"/>
    <s v="NHS, Other"/>
    <x v="1"/>
    <s v="05SR0350009"/>
    <n v="0"/>
    <n v="0"/>
    <n v="-24100"/>
    <n v="50900"/>
    <n v="26800"/>
    <n v="0"/>
    <n v="0"/>
    <n v="83800"/>
    <n v="1742400"/>
    <n v="1826200"/>
    <s v="CNV074, CNV074, CNV074"/>
    <s v="STP-NH/HSIP-35(72) (05002-3241-94, 05002-4241-04, 05002-8241-14)"/>
  </r>
  <r>
    <n v="127137"/>
    <n v="1"/>
    <s v="Construction Complete"/>
    <d v="2018-03-15T00:00:00"/>
    <s v="Brian Terrell"/>
    <d v="2021-10-05T21:00:14"/>
    <s v="Sebrina Love"/>
    <s v="Blount"/>
    <s v="SR-447 "/>
    <s v="SR"/>
    <m/>
    <s v="SR"/>
    <s v="From near High Street to near SR-73."/>
    <s v="Mill &amp; 411D"/>
    <s v="Resurfacing"/>
    <s v="Resurface &amp; Safety"/>
    <s v="Mill &amp; 411D"/>
    <x v="4"/>
    <x v="1"/>
    <n v="0.16"/>
    <d v="2021-03-26T00:00:00"/>
    <s v="CONV"/>
    <s v="N"/>
    <s v="NHS"/>
    <x v="1"/>
    <m/>
    <n v="0"/>
    <n v="0"/>
    <n v="1700"/>
    <n v="20600"/>
    <n v="22300"/>
    <n v="0"/>
    <n v="0"/>
    <n v="32300"/>
    <n v="113100"/>
    <n v="145400"/>
    <s v="CNV074, CNV074"/>
    <s v="STP-NH/HSIP-447(6) (05447-3201-94, 05447-8201-14)"/>
  </r>
  <r>
    <n v="129137"/>
    <n v="1"/>
    <s v="Construction Complete"/>
    <d v="2019-06-19T00:00:00"/>
    <s v="Brian Terrell"/>
    <d v="2021-10-30T21:00:14"/>
    <s v="Bobby Johnson"/>
    <s v="Carter"/>
    <s v="SR-67 "/>
    <s v="SR"/>
    <m/>
    <s v="SR"/>
    <s v="From near SR-359 to near SR-91"/>
    <s v="411 D Overlay"/>
    <s v="Resurfacing"/>
    <s v="Resurf, Safety &amp; Br Repair"/>
    <s v="411 D Overlay"/>
    <x v="4"/>
    <x v="1"/>
    <n v="0.6"/>
    <d v="2021-03-26T00:00:00"/>
    <s v="CONV"/>
    <s v="N"/>
    <s v="NHS"/>
    <x v="1"/>
    <s v="10SR0670007"/>
    <n v="0"/>
    <n v="0"/>
    <n v="-12790"/>
    <n v="65400"/>
    <n v="52610"/>
    <n v="0"/>
    <n v="0"/>
    <n v="154210"/>
    <n v="432000"/>
    <n v="586210"/>
    <s v="CNV076, CNV076, CNV076"/>
    <s v="STP-NH/HSIP-67(38) (10006-3253-94, 10006-4253-04, 10006-8253-14)"/>
  </r>
  <r>
    <n v="129155"/>
    <n v="1"/>
    <s v="Construction Complete"/>
    <d v="2019-06-20T00:00:00"/>
    <s v="Brian Terrell"/>
    <d v="2022-01-31T21:00:13"/>
    <s v="Bobby Johnson"/>
    <s v="Sevier"/>
    <s v="SR-71 "/>
    <s v="SR"/>
    <m/>
    <s v="SR"/>
    <s v="From south of Lynn Drive to SR-35"/>
    <s v="411 D Overlay"/>
    <s v="Resurfacing"/>
    <s v="Resurface &amp; Safety"/>
    <s v="411 D Overlay"/>
    <x v="4"/>
    <x v="1"/>
    <n v="2.19"/>
    <d v="2021-03-26T00:00:00"/>
    <s v="CONV"/>
    <s v="Y"/>
    <s v="NHS"/>
    <x v="1"/>
    <m/>
    <n v="0"/>
    <n v="0"/>
    <n v="17400"/>
    <n v="117200"/>
    <n v="134600"/>
    <n v="0"/>
    <n v="0"/>
    <n v="137200"/>
    <n v="2146000"/>
    <n v="2283200"/>
    <s v="CNV903, CNV903"/>
    <s v="NH/HSIP-71(44) (78008-3265-94, 78008-8265-14)"/>
  </r>
  <r>
    <n v="129213"/>
    <n v="3"/>
    <s v="Construction Complete"/>
    <d v="2019-06-25T00:00:00"/>
    <s v="Brian Terrell"/>
    <d v="2022-01-24T21:00:12"/>
    <s v="Jason Carney"/>
    <s v="Davidson"/>
    <s v="SR-24 "/>
    <s v="SR"/>
    <m/>
    <s v="SR"/>
    <s v="From SR-155 to 31st Avenue North"/>
    <s v="Mill &amp; 411D"/>
    <s v="Resurfacing"/>
    <s v="Resurface &amp; Safety"/>
    <s v="Mill &amp; 411D"/>
    <x v="4"/>
    <x v="1"/>
    <n v="2.09"/>
    <d v="2021-03-26T00:00:00"/>
    <s v="CONV"/>
    <s v="Y"/>
    <s v="NHS"/>
    <x v="1"/>
    <m/>
    <n v="0"/>
    <n v="0"/>
    <n v="-20577"/>
    <n v="-110185"/>
    <n v="-130762"/>
    <n v="0"/>
    <n v="0"/>
    <n v="103583"/>
    <n v="825285"/>
    <n v="928868"/>
    <s v="CNV081, CNV081"/>
    <s v="NH/HSIP-24(79) (19039-3235-94, 19039-8235-14)"/>
  </r>
  <r>
    <n v="129492"/>
    <n v="3"/>
    <s v="Construction Complete"/>
    <d v="2019-08-08T00:00:00"/>
    <s v="Brian Terrell"/>
    <d v="2022-02-17T21:00:10"/>
    <s v="Jason Carney"/>
    <s v="Davidson"/>
    <s v="SR-11 "/>
    <s v="SR"/>
    <m/>
    <s v="SR"/>
    <s v="From Williamson County Line to south of Swiss Avenue"/>
    <s v="Mill &amp; 411D"/>
    <s v="Resurfacing"/>
    <s v="Resurf, Safety &amp; Br Repair"/>
    <s v="Mill &amp; 411D"/>
    <x v="4"/>
    <x v="1"/>
    <n v="4.24"/>
    <d v="2021-03-26T00:00:00"/>
    <s v="CONV"/>
    <s v="Y"/>
    <s v="NHS"/>
    <x v="1"/>
    <s v="19SR0110001"/>
    <n v="0"/>
    <n v="0"/>
    <n v="8124"/>
    <n v="-68282"/>
    <n v="-60158"/>
    <n v="0"/>
    <n v="0"/>
    <n v="156962"/>
    <n v="1286848"/>
    <n v="1443810"/>
    <s v="CNV080, CNV080, CNV080"/>
    <s v="NH/HSIP-11(114) (19028-3253-94, 19028-4253-04, 19028-8253-14)"/>
  </r>
  <r>
    <n v="129505"/>
    <n v="3"/>
    <s v="Construction Complete"/>
    <d v="2019-08-08T00:00:00"/>
    <s v="Brian Terrell"/>
    <d v="2021-11-29T21:00:14"/>
    <s v="Jason Carney"/>
    <s v="Williamson"/>
    <s v="SR-6 "/>
    <s v="SR"/>
    <m/>
    <s v="SR"/>
    <s v="From I-840 to near SR-397"/>
    <s v="411 D Overlay"/>
    <s v="Resurfacing"/>
    <s v="Resurface &amp; Safety"/>
    <s v="411 D Overlay"/>
    <x v="4"/>
    <x v="1"/>
    <n v="4.91"/>
    <d v="2021-03-26T00:00:00"/>
    <s v="THIN"/>
    <s v="N"/>
    <s v="NHS"/>
    <x v="1"/>
    <m/>
    <n v="0"/>
    <n v="0"/>
    <n v="-1019"/>
    <n v="-276807"/>
    <n v="-277826"/>
    <n v="0"/>
    <n v="0"/>
    <n v="22696"/>
    <n v="1093213"/>
    <n v="1115909"/>
    <s v="CNV107, CNV107"/>
    <s v="STP-NH/HSIP-6(148) (94003-3285-94, 94003-8285-14)"/>
  </r>
  <r>
    <n v="129598"/>
    <n v="2"/>
    <s v="Construction Complete"/>
    <d v="2019-08-21T00:00:00"/>
    <s v="Brian Terrell"/>
    <d v="2022-01-07T21:00:10"/>
    <s v="Kyle Ruddy"/>
    <s v="White"/>
    <s v="SR-111 "/>
    <s v="SR"/>
    <m/>
    <s v="SR"/>
    <s v="From south of Overpass Road to Putnam County Line"/>
    <s v="Micro-surfacing @ 22 lbs/sy"/>
    <s v="Resurfacing"/>
    <s v="Resurface &amp; Safety"/>
    <s v="Micro-surfacing @ 22 lbs/sy"/>
    <x v="4"/>
    <x v="1"/>
    <n v="5.2"/>
    <d v="2021-03-26T00:00:00"/>
    <s v="MICRO"/>
    <s v="Y"/>
    <s v="NHS"/>
    <x v="1"/>
    <s v="93SR1110013, 93SR1110014, 93SR1110017, 93SR1110018"/>
    <n v="0"/>
    <n v="0"/>
    <n v="4173"/>
    <n v="-78920"/>
    <n v="-74747"/>
    <n v="0"/>
    <n v="0"/>
    <n v="190277"/>
    <n v="651134"/>
    <n v="841411"/>
    <s v="CNV122, CNV122"/>
    <s v="NH-111(119) (93003-4236-04, 93003-8236-14)"/>
  </r>
  <r>
    <n v="129599"/>
    <n v="2"/>
    <s v="Construction Complete"/>
    <d v="2019-08-21T00:00:00"/>
    <s v="Brian Terrell"/>
    <d v="2022-01-07T21:00:10"/>
    <s v="Kyle Ruddy"/>
    <s v="Putnam"/>
    <s v="SR-111 "/>
    <s v="SR"/>
    <m/>
    <s v="SR"/>
    <s v="From White County Line to North of SR-136"/>
    <s v="Micro-surfacing @ 22 lbs/sy"/>
    <s v="Resurfacing"/>
    <s v="Resurface &amp; Safety"/>
    <s v="Micro-surfacing @ 22 lbs/sy"/>
    <x v="4"/>
    <x v="1"/>
    <n v="2.0299999999999998"/>
    <d v="2021-03-26T00:00:00"/>
    <s v="MICRO"/>
    <s v="Y"/>
    <s v="NHS"/>
    <x v="1"/>
    <m/>
    <n v="0"/>
    <n v="0"/>
    <n v="0"/>
    <n v="-53019"/>
    <n v="-53019"/>
    <n v="0"/>
    <n v="0"/>
    <n v="0"/>
    <n v="297048"/>
    <n v="297048"/>
    <s v="CNV122"/>
    <s v="NH-111(120) (71004-8232-14)"/>
  </r>
  <r>
    <n v="130274"/>
    <n v="4"/>
    <s v="Let"/>
    <d v="2020-04-30T00:00:00"/>
    <s v="Brian Terrell"/>
    <d v="2021-04-13T21:00:21"/>
    <s v="Jeremy Beeman"/>
    <s v="Shelby"/>
    <s v="SR-1 "/>
    <s v="SR"/>
    <m/>
    <s v="SR"/>
    <s v="From near Tillman Street to near I-40"/>
    <s v="Mill &amp; 411D"/>
    <s v="Resurfacing"/>
    <s v="Resurface &amp; Safety"/>
    <s v="Mill &amp; 411D"/>
    <x v="4"/>
    <x v="1"/>
    <n v="4.49"/>
    <d v="2021-03-26T00:00:00"/>
    <s v="CONV"/>
    <s v="Y"/>
    <s v="NHS"/>
    <x v="1"/>
    <m/>
    <n v="0"/>
    <n v="0"/>
    <n v="550000"/>
    <n v="0"/>
    <n v="550000"/>
    <n v="0"/>
    <n v="0"/>
    <n v="1343650"/>
    <n v="3078330"/>
    <n v="4421980"/>
    <s v="CNV102, CNV102"/>
    <s v="NH/HSIP-1(425) (79011-3273-94, 79011-8273-14)"/>
  </r>
  <r>
    <n v="130436"/>
    <n v="1"/>
    <s v="Construction Complete"/>
    <d v="2020-05-28T00:00:00"/>
    <s v="Brian Terrell"/>
    <d v="2021-11-12T21:00:15"/>
    <s v=" "/>
    <s v="Region 1"/>
    <s v="SR "/>
    <s v="SR"/>
    <m/>
    <s v="SR"/>
    <s v="Various Routes in Region 1 - Crack Sealing"/>
    <s v="Crack Sealing"/>
    <s v="Resurfacing"/>
    <s v="Resurfacing"/>
    <s v="Crack Seal"/>
    <x v="4"/>
    <x v="1"/>
    <n v="64.97"/>
    <d v="2021-03-26T00:00:00"/>
    <m/>
    <s v="N"/>
    <s v="NHS, Other"/>
    <x v="1"/>
    <m/>
    <n v="0"/>
    <n v="0"/>
    <n v="0"/>
    <n v="38500"/>
    <n v="38500"/>
    <n v="0"/>
    <n v="0"/>
    <n v="0"/>
    <n v="301595"/>
    <n v="301595"/>
    <s v="CNV136"/>
    <s v="State Funded (98101-4205-04)"/>
  </r>
  <r>
    <n v="130471"/>
    <n v="2"/>
    <s v="Let"/>
    <d v="2020-06-03T00:00:00"/>
    <s v="Brian Terrell"/>
    <d v="2021-04-13T00:00:00"/>
    <s v="Kyle Ruddy"/>
    <s v="Cannon"/>
    <s v="SR-1 "/>
    <s v="SR"/>
    <m/>
    <s v="SR"/>
    <s v="From east of Lincoln Lane to Warren County Line"/>
    <s v="Micro-surfacing @ 32 lbs/sy"/>
    <s v="Resurfacing"/>
    <s v="Resurface &amp; Safety"/>
    <s v="Micro-surfacing @ 32 lbs/sy"/>
    <x v="4"/>
    <x v="1"/>
    <n v="3.82"/>
    <d v="2021-03-26T00:00:00"/>
    <s v="MICRO"/>
    <s v="N"/>
    <s v="NHS"/>
    <x v="1"/>
    <m/>
    <n v="0"/>
    <n v="0"/>
    <n v="1905"/>
    <n v="-60186"/>
    <n v="-58281"/>
    <n v="0"/>
    <n v="0"/>
    <n v="16349"/>
    <n v="573352"/>
    <n v="589701"/>
    <s v="CNV075, CNV075"/>
    <s v="STP/HSIP-1(428) (08001-3255-94, 08001-8255-14)"/>
  </r>
  <r>
    <n v="130472"/>
    <n v="2"/>
    <s v="Let"/>
    <d v="2020-06-03T00:00:00"/>
    <s v="Brian Terrell"/>
    <d v="2021-04-13T21:00:14"/>
    <s v="Kyle Ruddy"/>
    <s v="Warren"/>
    <s v="SR-1 "/>
    <s v="SR"/>
    <m/>
    <s v="SR"/>
    <s v="From Cannon County Line to Robinson Road"/>
    <s v="Micro-surfacing @ 32 lbs/sy"/>
    <s v="Resurfacing"/>
    <s v="Resurf, Safety &amp; Br Repair"/>
    <s v="Micro-surfacing @ 32 lbs/sy"/>
    <x v="4"/>
    <x v="1"/>
    <n v="9.35"/>
    <d v="2021-03-26T00:00:00"/>
    <s v="MICRO"/>
    <s v="N"/>
    <s v="NHS"/>
    <x v="1"/>
    <s v="89SR0010023, 89SR0010024, 89SR0010029, 89SR0010030, 89SR0010031, 89SR0010032"/>
    <n v="0"/>
    <n v="0"/>
    <n v="132524"/>
    <n v="-200672"/>
    <n v="-68148"/>
    <n v="0"/>
    <n v="0"/>
    <n v="680959"/>
    <n v="1487362"/>
    <n v="2168321"/>
    <s v="CNV075, CNV075, CNV075"/>
    <s v="STP/HSIP-1(429) (89001-3235-94, 89001-4236-04, 89001-8235-14)"/>
  </r>
  <r>
    <n v="122584"/>
    <n v="1"/>
    <s v="Construction Complete"/>
    <d v="2015-08-27T00:00:00"/>
    <s v="Kim Brymer"/>
    <d v="2021-11-12T21:00:15"/>
    <s v="Bobby Johnson"/>
    <s v="Carter"/>
    <s v="SR-37 "/>
    <s v="SR"/>
    <m/>
    <s v="SR"/>
    <s v="From near Bridge over Doe River to Near Willow Lane"/>
    <s v="411TLD Overlay @ 85 lb/sy"/>
    <s v="Resurfacing"/>
    <s v="Resurface &amp; Safety"/>
    <s v="411TLD Overlay @ 85 lb/sy"/>
    <x v="4"/>
    <x v="1"/>
    <n v="4.6100000000000003"/>
    <d v="2021-03-26T00:00:00"/>
    <s v="THIN"/>
    <s v="N"/>
    <s v="Other"/>
    <x v="0"/>
    <s v="10SR0370009"/>
    <n v="0"/>
    <n v="0"/>
    <n v="30900"/>
    <n v="109000"/>
    <n v="139900"/>
    <n v="0"/>
    <n v="0"/>
    <n v="128900"/>
    <n v="1000000"/>
    <n v="1128900"/>
    <s v="CNV129, CNV129"/>
    <s v="STP/HSIP-37(24) (10003-3270-94, 10003-8270-14); State Funded (10003-4272-04)"/>
  </r>
  <r>
    <n v="127102"/>
    <n v="1"/>
    <s v="Construction Complete"/>
    <d v="2018-03-13T00:00:00"/>
    <s v="Brian Terrell"/>
    <d v="2021-12-08T21:00:12"/>
    <s v="Bobby Johnson"/>
    <s v="Grainger"/>
    <s v="SR-375 "/>
    <s v="SR"/>
    <m/>
    <s v="SR"/>
    <s v="From near Helton Road to SR-32"/>
    <s v="411TLD Overlay @ 85 lb/sy"/>
    <s v="Resurfacing"/>
    <s v="Resurface &amp; Safety"/>
    <s v="411TLD Overlay @ 85 lb/sy"/>
    <x v="4"/>
    <x v="1"/>
    <n v="6.89"/>
    <d v="2021-03-26T00:00:00"/>
    <s v="THIN"/>
    <s v="N"/>
    <s v="Other"/>
    <x v="0"/>
    <m/>
    <n v="0"/>
    <n v="0"/>
    <n v="0"/>
    <n v="0"/>
    <n v="0"/>
    <n v="0"/>
    <n v="0"/>
    <n v="0"/>
    <n v="847910"/>
    <n v="847910"/>
    <s v="CNV084"/>
    <s v="State Funded (29030-4228-04)"/>
  </r>
  <r>
    <n v="127223"/>
    <n v="2"/>
    <s v="Construction Complete"/>
    <d v="2018-03-21T00:00:00"/>
    <s v="Brian Terrell"/>
    <d v="2021-09-30T21:00:11"/>
    <s v="Kyle Ruddy"/>
    <s v="Warren"/>
    <s v="SR-8 "/>
    <s v="SR"/>
    <m/>
    <s v="SR"/>
    <s v="From Van Buren County Line to North of Wildwood Road"/>
    <s v="Mill &amp; 1.25&quot; TL"/>
    <s v="Resurfacing"/>
    <s v="Resurface &amp; Safety"/>
    <s v="Mill &amp; 1.25&quot; TL"/>
    <x v="4"/>
    <x v="1"/>
    <n v="4.33"/>
    <d v="2021-03-26T00:00:00"/>
    <s v="CONV"/>
    <s v="N"/>
    <s v="Other"/>
    <x v="0"/>
    <m/>
    <n v="0"/>
    <n v="0"/>
    <n v="-388"/>
    <n v="19602"/>
    <n v="19214"/>
    <n v="0"/>
    <n v="0"/>
    <n v="69607"/>
    <n v="1273885"/>
    <n v="1343492"/>
    <s v="CNV105, CNV105"/>
    <s v="STP/HSIP-8(60) (89005-3229-94, 89005-8229-14)"/>
  </r>
  <r>
    <n v="129134"/>
    <n v="1"/>
    <s v="Construction Complete"/>
    <d v="2019-06-19T00:00:00"/>
    <s v="Brian Terrell"/>
    <d v="2021-10-30T21:00:15"/>
    <s v="Bobby Johnson"/>
    <s v="Washington"/>
    <s v="SR-91 "/>
    <s v="SR"/>
    <m/>
    <s v="SR"/>
    <s v="From near Broadway Street to Carter County Line"/>
    <s v="411TLD Overlay @ 85 lb/sy"/>
    <s v="Resurfacing"/>
    <s v="Resurface &amp; Safety"/>
    <s v="411TLD Overlay @ 85 lb/sy"/>
    <x v="4"/>
    <x v="1"/>
    <n v="1.19"/>
    <d v="2021-03-26T00:00:00"/>
    <s v="THIN"/>
    <s v="N"/>
    <s v="Other"/>
    <x v="0"/>
    <m/>
    <n v="0"/>
    <n v="0"/>
    <n v="-1600"/>
    <n v="22100"/>
    <n v="20500"/>
    <n v="0"/>
    <n v="0"/>
    <n v="41600"/>
    <n v="272600"/>
    <n v="314200"/>
    <s v="CNV076, CNV076"/>
    <s v="STP/HSIP-91(52) (90011-3219-94, 90011-8219-14)"/>
  </r>
  <r>
    <n v="129135"/>
    <n v="1"/>
    <s v="Construction Complete"/>
    <d v="2019-06-19T00:00:00"/>
    <s v="Brian Terrell"/>
    <d v="2021-10-30T21:00:15"/>
    <s v="Bobby Johnson"/>
    <s v="Carter"/>
    <s v="SR-91 "/>
    <s v="SR"/>
    <m/>
    <s v="SR"/>
    <s v="From Washington County Line to SR-67"/>
    <s v="411TLD Overlay @ 85 lb/sy"/>
    <s v="Resurfacing"/>
    <s v="Resurface &amp; Safety"/>
    <s v="411TLD Overlay @ 85 lb/sy"/>
    <x v="4"/>
    <x v="1"/>
    <n v="2.6"/>
    <d v="2021-03-26T00:00:00"/>
    <s v="THIN"/>
    <s v="N"/>
    <s v="Other"/>
    <x v="0"/>
    <m/>
    <n v="0"/>
    <n v="0"/>
    <n v="7400"/>
    <n v="37400"/>
    <n v="44800"/>
    <n v="0"/>
    <n v="0"/>
    <n v="95400"/>
    <n v="431400"/>
    <n v="526800"/>
    <s v="CNV076, CNV076"/>
    <s v="STP/HSIP-91(53) (10009-3232-94, 10009-8232-14)"/>
  </r>
  <r>
    <n v="129136"/>
    <n v="1"/>
    <s v="Construction Complete"/>
    <d v="2019-06-19T00:00:00"/>
    <s v="Brian Terrell"/>
    <d v="2021-10-30T21:00:15"/>
    <s v="Bobby Johnson"/>
    <s v="Carter"/>
    <s v="SR-359 "/>
    <s v="SR"/>
    <m/>
    <s v="SR"/>
    <s v="From near I-26 to near Milligan Highway"/>
    <s v="411TLD Overlay @ 65 lb/sy"/>
    <s v="Resurfacing"/>
    <s v="Resurf, Safety &amp; Br Repair"/>
    <s v="411TLD Overlay @ 65 lb/sy"/>
    <x v="4"/>
    <x v="1"/>
    <n v="2.5099999999999998"/>
    <d v="2021-03-26T00:00:00"/>
    <s v="THIN"/>
    <s v="N"/>
    <s v="Other"/>
    <x v="0"/>
    <s v="10SR0672001"/>
    <n v="0"/>
    <n v="0"/>
    <n v="-2600"/>
    <n v="18500"/>
    <n v="15900"/>
    <n v="0"/>
    <n v="0"/>
    <n v="61500"/>
    <n v="319500"/>
    <n v="381000"/>
    <s v="CNV076, CNV076, CNV076"/>
    <s v="STP/HSIP-359(13) (10008-3221-94, 10008-4221-04, 10008-8221-14)"/>
  </r>
  <r>
    <n v="129145"/>
    <n v="1"/>
    <s v="Construction Complete"/>
    <d v="2019-06-19T00:00:00"/>
    <s v="Brian Terrell"/>
    <d v="2022-01-31T21:00:14"/>
    <s v="Bobby Johnson"/>
    <s v="Sevier"/>
    <s v="SR-449 "/>
    <s v="SR"/>
    <m/>
    <s v="SR"/>
    <s v="From SR-71 to near Center View Road"/>
    <s v="411 D Overlay"/>
    <s v="Resurfacing"/>
    <s v="Resurf, Safety &amp; Br Repair"/>
    <s v="411 D Overlay"/>
    <x v="4"/>
    <x v="1"/>
    <n v="3.35"/>
    <d v="2021-03-26T00:00:00"/>
    <s v="CONV"/>
    <s v="N"/>
    <s v="Other"/>
    <x v="0"/>
    <s v="78S25330001, 78S26050001, 78SR4490003"/>
    <n v="0"/>
    <n v="0"/>
    <n v="248500"/>
    <n v="138900"/>
    <n v="387400"/>
    <n v="0"/>
    <n v="0"/>
    <n v="1119800"/>
    <n v="2336400"/>
    <n v="3456200"/>
    <s v="CNV903, CNV903, CNV903"/>
    <s v="STP/HSIP-449(12) (78449-3210-94, 78449-4210-04, 78449-8210-14)"/>
  </r>
  <r>
    <n v="129197"/>
    <n v="3"/>
    <s v="Construction Complete"/>
    <d v="2019-06-25T00:00:00"/>
    <s v="Brian Terrell"/>
    <d v="2022-05-18T21:00:11"/>
    <s v=" "/>
    <s v="Giles"/>
    <s v="SR-7 "/>
    <s v="SR"/>
    <m/>
    <s v="SR"/>
    <s v="From Ardmore Ridge Road to Union Hill Road"/>
    <s v="Mill &amp; 411D"/>
    <s v="Resurfacing"/>
    <s v="Resurfacing"/>
    <s v="Mill &amp; 411D"/>
    <x v="4"/>
    <x v="1"/>
    <n v="0.73"/>
    <d v="2021-03-26T00:00:00"/>
    <s v="CONV"/>
    <s v="N"/>
    <s v="Other"/>
    <x v="0"/>
    <m/>
    <n v="0"/>
    <n v="0"/>
    <n v="0"/>
    <n v="-89646"/>
    <n v="-89646"/>
    <n v="0"/>
    <n v="0"/>
    <n v="0"/>
    <n v="234074"/>
    <n v="234074"/>
    <s v="CNV091"/>
    <s v="STP-7(40) (28002-8229-14)"/>
  </r>
  <r>
    <n v="129477"/>
    <n v="3"/>
    <s v="Construction Complete"/>
    <d v="2019-08-08T00:00:00"/>
    <s v="Brian Terrell"/>
    <d v="2022-01-26T21:00:10"/>
    <s v="Jason Carney"/>
    <s v="Perry"/>
    <s v="SR-438 "/>
    <s v="SR"/>
    <m/>
    <s v="SR"/>
    <s v="From SR-13 to Hickman County Line"/>
    <s v="411 D Overlay"/>
    <s v="Resurfacing"/>
    <s v="Resurf, Safety &amp; Br Repair"/>
    <s v="411 D Overlay"/>
    <x v="4"/>
    <x v="1"/>
    <n v="4.8899999999999997"/>
    <d v="2021-03-26T00:00:00"/>
    <s v="CONV"/>
    <s v="N"/>
    <s v="Other"/>
    <x v="0"/>
    <s v="68SR0500005"/>
    <n v="0"/>
    <n v="0"/>
    <n v="-471"/>
    <n v="-247764"/>
    <n v="-248235"/>
    <n v="0"/>
    <n v="0"/>
    <n v="256323"/>
    <n v="573446"/>
    <n v="829769"/>
    <s v="CNV095, CNV095, CNV095"/>
    <s v="STP/HSIP-438(9) (68004-3234-94, 68004-4234-04, 68004-8234-14)"/>
  </r>
  <r>
    <n v="129483"/>
    <n v="3"/>
    <s v="Construction Complete"/>
    <d v="2019-08-08T00:00:00"/>
    <s v="Brian Terrell"/>
    <d v="2021-11-16T21:00:12"/>
    <s v="Jason Carney"/>
    <s v="Rutherford"/>
    <s v="SR-266 "/>
    <s v="SR"/>
    <m/>
    <s v="SR"/>
    <s v="From SR-96 to Wilson County Line"/>
    <s v="Mill &amp; 411D"/>
    <s v="Resurfacing"/>
    <s v="Resurface &amp; Safety"/>
    <s v="Mill &amp; 411D"/>
    <x v="4"/>
    <x v="1"/>
    <n v="3.02"/>
    <d v="2021-03-26T00:00:00"/>
    <s v="CONV"/>
    <s v="N"/>
    <s v="Other"/>
    <x v="0"/>
    <m/>
    <n v="0"/>
    <n v="0"/>
    <n v="-614"/>
    <n v="-154517"/>
    <n v="-155131"/>
    <n v="0"/>
    <n v="0"/>
    <n v="14412"/>
    <n v="494503"/>
    <n v="508915"/>
    <s v="CNV128, CNV128"/>
    <s v="STP/HSIP-266(34) (75022-3207-94, 75022-8207-14)"/>
  </r>
  <r>
    <n v="129484"/>
    <n v="3"/>
    <s v="Construction Complete"/>
    <d v="2019-08-08T00:00:00"/>
    <s v="Brian Terrell"/>
    <d v="2021-11-16T21:00:12"/>
    <s v="Jason Carney"/>
    <s v="Rutherford"/>
    <s v="SR-96 "/>
    <s v="SR"/>
    <m/>
    <s v="SR"/>
    <s v="From SR-266 to Cannon County Line"/>
    <s v="Mill &amp; 411D"/>
    <s v="Resurfacing"/>
    <s v="Resurface &amp; Safety"/>
    <s v="Mill &amp; 411D"/>
    <x v="4"/>
    <x v="1"/>
    <n v="6.76"/>
    <d v="2021-03-26T00:00:00"/>
    <s v="CONV"/>
    <s v="N"/>
    <s v="Other"/>
    <x v="0"/>
    <m/>
    <n v="0"/>
    <n v="0"/>
    <n v="-3560"/>
    <n v="-271712"/>
    <n v="-275272"/>
    <n v="0"/>
    <n v="0"/>
    <n v="61378"/>
    <n v="858528"/>
    <n v="919906"/>
    <s v="CNV128, CNV128"/>
    <s v="STP/HSIP-96(61) (75011-3244-94, 75011-8244-14)"/>
  </r>
  <r>
    <n v="129494"/>
    <n v="3"/>
    <s v="Construction Complete"/>
    <d v="2019-08-08T00:00:00"/>
    <s v="Brian Terrell"/>
    <d v="2021-11-29T21:00:14"/>
    <s v="Jason Carney"/>
    <s v="Williamson"/>
    <s v="SR-246 "/>
    <s v="SR"/>
    <m/>
    <s v="SR"/>
    <s v="From near Forrest Street to SR-106"/>
    <s v="Mill &amp; 411D"/>
    <s v="Resurfacing"/>
    <s v="Resurface &amp; Safety"/>
    <s v="Mill &amp; 411D"/>
    <x v="4"/>
    <x v="1"/>
    <n v="0.79"/>
    <d v="2021-03-26T00:00:00"/>
    <s v="CONV"/>
    <s v="N"/>
    <s v="Other"/>
    <x v="0"/>
    <m/>
    <n v="0"/>
    <n v="0"/>
    <n v="-50297"/>
    <n v="-67079"/>
    <n v="-117376"/>
    <n v="0"/>
    <n v="0"/>
    <n v="74743"/>
    <n v="252261"/>
    <n v="327004"/>
    <s v="CNV107, CNV107"/>
    <s v="STP/HSIP-246(6) (94029-3212-94, 94029-8212-14)"/>
  </r>
  <r>
    <n v="129498"/>
    <n v="3"/>
    <s v="Construction Complete"/>
    <d v="2019-08-08T00:00:00"/>
    <s v="Brian Terrell"/>
    <d v="2022-05-18T21:00:12"/>
    <s v=" "/>
    <s v="Giles"/>
    <s v="SR-7 "/>
    <s v="SR"/>
    <m/>
    <s v="SR"/>
    <s v="From Morrow Road to near Market Street"/>
    <s v="Mill &amp; 411D"/>
    <s v="Resurfacing"/>
    <s v="Resurf, Safety &amp; Br Repair"/>
    <s v="Mill &amp; 411D"/>
    <x v="4"/>
    <x v="1"/>
    <n v="4.4000000000000004"/>
    <d v="2021-03-26T00:00:00"/>
    <s v="CONV"/>
    <s v="N"/>
    <s v="Other"/>
    <x v="0"/>
    <s v="28I00650003, 28SR0070007"/>
    <n v="0"/>
    <n v="0"/>
    <n v="-26289"/>
    <n v="-233693"/>
    <n v="-259982"/>
    <n v="0"/>
    <n v="0"/>
    <n v="170116"/>
    <n v="829827"/>
    <n v="999943"/>
    <s v="CNV091, CNV091, CNV091"/>
    <s v="STP/HSIP-7(44) (28002-3232-94, 28002-4132-04, 28002-8232-14)"/>
  </r>
  <r>
    <n v="129499"/>
    <n v="3"/>
    <s v="Construction Complete"/>
    <d v="2019-08-08T00:00:00"/>
    <s v="Brian Terrell"/>
    <d v="2022-05-18T21:00:12"/>
    <s v=" "/>
    <s v="Giles"/>
    <s v="SR-7 "/>
    <s v="SR"/>
    <m/>
    <s v="SR"/>
    <s v="From near Polly Road to south of Prospect Road"/>
    <s v="Mill &amp; 411D"/>
    <s v="Resurfacing"/>
    <s v="Resurfacing"/>
    <s v="Mill &amp; 411D"/>
    <x v="4"/>
    <x v="1"/>
    <n v="1.81"/>
    <d v="2021-03-26T00:00:00"/>
    <s v="CONV"/>
    <s v="N"/>
    <s v="Other"/>
    <x v="0"/>
    <m/>
    <n v="0"/>
    <n v="0"/>
    <n v="0"/>
    <n v="-80588"/>
    <n v="-80588"/>
    <n v="0"/>
    <n v="0"/>
    <n v="0"/>
    <n v="278662"/>
    <n v="278662"/>
    <s v="CNV091"/>
    <s v="STP-7(45) (28002-8233-14)"/>
  </r>
  <r>
    <n v="129584"/>
    <n v="2"/>
    <s v="Construction Complete"/>
    <d v="2019-08-21T00:00:00"/>
    <s v="Brian Terrell"/>
    <d v="2022-02-18T21:00:10"/>
    <s v="Kyle Ruddy"/>
    <s v="Dekalb"/>
    <s v="SR-288 "/>
    <s v="SR"/>
    <m/>
    <s v="SR"/>
    <s v="From Warren County Line to SR-56"/>
    <s v="Micro-surfacing @ 22 lbs/sy"/>
    <s v="Resurfacing"/>
    <s v="Resurfacing"/>
    <s v="Micro-surfacing @ 22 lbs/sy"/>
    <x v="4"/>
    <x v="1"/>
    <n v="8.33"/>
    <d v="2021-03-26T00:00:00"/>
    <s v="MICRO"/>
    <s v="N"/>
    <s v="Other"/>
    <x v="0"/>
    <m/>
    <n v="0"/>
    <n v="0"/>
    <n v="0"/>
    <n v="-71614"/>
    <n v="-71614"/>
    <n v="0"/>
    <n v="0"/>
    <n v="0"/>
    <n v="448012"/>
    <n v="448012"/>
    <s v="CNV082"/>
    <s v="STP-288(10) (21016-8216-14)"/>
  </r>
  <r>
    <n v="129595"/>
    <n v="2"/>
    <s v="Construction Complete"/>
    <d v="2019-08-21T00:00:00"/>
    <s v="Brian Terrell"/>
    <d v="2022-03-28T21:00:10"/>
    <s v=" "/>
    <s v="White"/>
    <s v="SR-135 "/>
    <s v="SR"/>
    <m/>
    <s v="SR"/>
    <s v="From SR-136 to Putnam County Line"/>
    <s v="Micro-surfacing @ 32 lbs/sy OR 411TL Overlay @ 85 lb/sy"/>
    <s v="Resurfacing"/>
    <s v="Resurface &amp; Safety"/>
    <s v="Micro-surfacing @ 32 lbs/sy OR 411TL Overlay @ 85 lb/sy"/>
    <x v="4"/>
    <x v="1"/>
    <n v="3.32"/>
    <d v="2021-03-26T00:00:00"/>
    <s v="MICRO/THIN"/>
    <s v="N"/>
    <s v="Other"/>
    <x v="0"/>
    <m/>
    <n v="0"/>
    <n v="0"/>
    <n v="-2423"/>
    <n v="-35089"/>
    <n v="-37512"/>
    <n v="0"/>
    <n v="0"/>
    <n v="8370"/>
    <n v="223224"/>
    <n v="231594"/>
    <s v="CNV106, CNV106"/>
    <s v="STP/HSIP-135(30) (93016-3209-94, 93016-8209-14)"/>
  </r>
  <r>
    <n v="129596"/>
    <n v="2"/>
    <s v="Construction Complete"/>
    <d v="2019-08-21T00:00:00"/>
    <s v="Brian Terrell"/>
    <d v="2022-03-28T21:00:09"/>
    <s v="Kyle Ruddy"/>
    <s v="Putnam"/>
    <s v="SR-135 "/>
    <s v="SR"/>
    <m/>
    <s v="SR"/>
    <s v="From White County Line to West of Grider Road"/>
    <s v="Micro-surfacing @ 32 lbs/sy OR 411TL Overlay @ 85 lb/sy"/>
    <s v="Resurfacing"/>
    <s v="Resurf, Safety &amp; Br Repair"/>
    <s v="Micro-surfacing @ 32 lbs/sy OR 411TL Overlay @ 85 lb/sy"/>
    <x v="4"/>
    <x v="1"/>
    <n v="7.38"/>
    <d v="2021-03-26T00:00:00"/>
    <s v="MICRO/THIN"/>
    <s v="N"/>
    <s v="Other"/>
    <x v="0"/>
    <s v="71F00130007"/>
    <n v="0"/>
    <n v="0"/>
    <n v="-87007"/>
    <n v="-92030"/>
    <n v="-179037"/>
    <n v="0"/>
    <n v="0"/>
    <n v="155582"/>
    <n v="582614"/>
    <n v="738196"/>
    <s v="CNV106, CNV106, CNV106"/>
    <s v="STP/HSIP-135(31) (71064-3216-94, 71064-4216-04, 71064-8216-14)"/>
  </r>
  <r>
    <n v="129597"/>
    <n v="2"/>
    <s v="Construction Complete"/>
    <d v="2019-08-21T00:00:00"/>
    <s v="Brian Terrell"/>
    <d v="2022-03-28T21:00:10"/>
    <s v="Kyle Ruddy"/>
    <s v="White"/>
    <s v="SR-136 "/>
    <s v="SR"/>
    <m/>
    <s v="SR"/>
    <s v="From near SR-135 to SR-111"/>
    <s v="Micro-surfacing @ 32 lbs/sy OR 411TL Overlay @ 85 lb/sy"/>
    <s v="Resurfacing"/>
    <s v="Resurface &amp; Safety"/>
    <s v="Micro-surfacing @ 32 lbs/sy OR 411TL Overlay @ 85 lb/sy"/>
    <x v="4"/>
    <x v="1"/>
    <n v="4.1399999999999997"/>
    <d v="2021-03-26T00:00:00"/>
    <s v="MICRO/THIN"/>
    <s v="N"/>
    <s v="Other"/>
    <x v="0"/>
    <m/>
    <n v="0"/>
    <n v="0"/>
    <n v="-6460"/>
    <n v="-46488"/>
    <n v="-52948"/>
    <n v="0"/>
    <n v="0"/>
    <n v="11401"/>
    <n v="301562"/>
    <n v="312963"/>
    <s v="CNV106, CNV106"/>
    <s v="STP/HSIP-136(26) (93007-3206-94, 93007-8206-14)"/>
  </r>
  <r>
    <n v="129672"/>
    <n v="2"/>
    <s v="Construction Complete"/>
    <d v="2019-08-21T00:00:00"/>
    <s v="Brian Terrell"/>
    <d v="2021-07-12T21:00:06"/>
    <s v="Jeremy Beeman"/>
    <s v="Hamilton"/>
    <s v="SR-312 "/>
    <s v="SR"/>
    <m/>
    <s v="SR"/>
    <s v="From south of Henry Road to west of SR-58"/>
    <s v="Mill &amp; 411D"/>
    <s v="Resurfacing"/>
    <s v="Resurface &amp; Safety"/>
    <s v="Mill &amp; 411D"/>
    <x v="4"/>
    <x v="1"/>
    <n v="7.31"/>
    <d v="2021-03-26T00:00:00"/>
    <s v="CONV"/>
    <s v="N"/>
    <s v="Other"/>
    <x v="0"/>
    <m/>
    <n v="0"/>
    <n v="0"/>
    <n v="-1917"/>
    <n v="-189719"/>
    <n v="-191636"/>
    <n v="0"/>
    <n v="0"/>
    <n v="41020"/>
    <n v="1286686"/>
    <n v="1327706"/>
    <s v="CNV087, CNV087"/>
    <s v="STP/HSIP-312(18) (33053-3223-94, 33053-8223-14)"/>
  </r>
  <r>
    <n v="130475"/>
    <n v="2"/>
    <s v="Construction Complete"/>
    <d v="2020-06-03T00:00:00"/>
    <s v="Brian Terrell"/>
    <d v="2021-12-08T21:00:12"/>
    <s v="Kyle Ruddy"/>
    <s v="Grundy"/>
    <s v="SR-56 "/>
    <s v="SR"/>
    <m/>
    <s v="SR"/>
    <s v="From near SR-50 to north of Hege Avenue"/>
    <s v="Chip Seal &amp; 85 lb/sy TLD"/>
    <s v="Resurfacing"/>
    <s v="Resurface &amp; Safety"/>
    <s v="Chip Seal &amp; 85 lb/sy TLD"/>
    <x v="4"/>
    <x v="1"/>
    <n v="5.61"/>
    <d v="2021-03-26T00:00:00"/>
    <s v="THIN"/>
    <s v="N"/>
    <s v="Other"/>
    <x v="0"/>
    <m/>
    <n v="0"/>
    <n v="0"/>
    <n v="0"/>
    <n v="-181771"/>
    <n v="-181771"/>
    <n v="0"/>
    <n v="0"/>
    <n v="0"/>
    <n v="860499"/>
    <n v="860499"/>
    <s v="CNV085"/>
    <s v="STP-56(97) (31005-8280-14)"/>
  </r>
  <r>
    <n v="130478"/>
    <n v="2"/>
    <s v="Construction Complete"/>
    <d v="2020-06-03T00:00:00"/>
    <s v="Brian Terrell"/>
    <d v="2021-10-04T21:00:12"/>
    <s v="Kyle Ruddy"/>
    <s v="Jackson"/>
    <s v="SR-56 "/>
    <s v="SR"/>
    <m/>
    <s v="SR"/>
    <s v="From North of Riley Creek Road to Macon County Line"/>
    <s v="Scrub Seal"/>
    <s v="Resurfacing"/>
    <s v="Resurface &amp; Safety"/>
    <s v="Scrub Seal"/>
    <x v="4"/>
    <x v="1"/>
    <n v="10.19"/>
    <d v="2021-03-26T00:00:00"/>
    <s v="PRESV"/>
    <s v="N"/>
    <s v="Other"/>
    <x v="0"/>
    <m/>
    <n v="0"/>
    <n v="0"/>
    <n v="8648"/>
    <n v="25183"/>
    <n v="33831"/>
    <n v="0"/>
    <n v="0"/>
    <n v="53604"/>
    <n v="757981"/>
    <n v="811585"/>
    <s v="CNV121, CNV121"/>
    <s v="STP/HSIP-56(95) (44004-3242-94, 44004-8242-14)"/>
  </r>
  <r>
    <n v="100261.03"/>
    <n v="2"/>
    <s v="Let"/>
    <d v="2011-01-18T00:00:00"/>
    <s v="Rick (old) Pack"/>
    <d v="2021-04-21T00:00:00"/>
    <s v="Kyle Ruddy"/>
    <s v="Dekalb"/>
    <s v="SR-26 "/>
    <s v="SR"/>
    <m/>
    <s v="SR"/>
    <s v="(Nashville Hwy), From near SR-53 to near SR-96 (IA)"/>
    <s v="RECONSTRUCT AND WIDEN FROM 2 LANES TO 5 LANES"/>
    <s v="Legislative"/>
    <s v="Reconstruction"/>
    <m/>
    <x v="4"/>
    <x v="0"/>
    <n v="4.0999999999999996"/>
    <d v="2021-03-26T00:00:00"/>
    <m/>
    <s v="N"/>
    <s v="Other"/>
    <x v="0"/>
    <m/>
    <n v="0"/>
    <n v="0"/>
    <n v="1107896"/>
    <n v="0"/>
    <n v="1107896"/>
    <n v="0"/>
    <n v="0"/>
    <n v="33962637"/>
    <n v="0"/>
    <n v="33962637"/>
    <s v="CNV012"/>
    <s v="STP/HIP-26(76) (21001-3279-14)"/>
  </r>
  <r>
    <n v="130283"/>
    <n v="4"/>
    <s v="Let"/>
    <d v="2020-04-30T00:00:00"/>
    <s v="Brian Terrell"/>
    <d v="2021-07-07T00:00:00"/>
    <s v="Bonita Dunlap"/>
    <s v="Shelby"/>
    <s v="SR-175 "/>
    <s v="SR"/>
    <m/>
    <s v="SR"/>
    <s v="From Hacks Cross Road to near Planters Trace Lane"/>
    <s v="Mill &amp; 411D, B-M2 PD Patches"/>
    <s v="Resurfacing"/>
    <s v="Resurface &amp; Safety"/>
    <s v="Mill &amp; 411D, B-M2 PD Patches"/>
    <x v="4"/>
    <x v="2"/>
    <n v="3.1"/>
    <d v="2021-06-18T00:00:00"/>
    <s v="CONV"/>
    <s v="N"/>
    <s v="Other"/>
    <x v="0"/>
    <m/>
    <n v="0"/>
    <n v="0"/>
    <n v="-16300"/>
    <n v="194640"/>
    <n v="178340"/>
    <n v="0"/>
    <n v="0"/>
    <n v="154100"/>
    <n v="3922640"/>
    <n v="4076740"/>
    <s v="CNV243, CNV243"/>
    <s v="STP/HSIP-175(30) (79040-3240-94, 79040-8240-14)"/>
  </r>
  <r>
    <n v="118769"/>
    <n v="2"/>
    <s v="Closed"/>
    <d v="2013-04-12T00:00:00"/>
    <s v="Matt Givens"/>
    <d v="2021-12-08T00:00:00"/>
    <s v="Teresa Hylton"/>
    <s v="Hamilton"/>
    <s v="Shepherd Road"/>
    <m/>
    <s v="03602"/>
    <s v="L"/>
    <s v="West Shepherd Road, From West Shepherd Road to Shaw Avenue Including the SR-153 Bridge(RSAR)"/>
    <s v="Project involves: earthwork, drainage, utilities, structures, pavement removal, paving, roadway appurtenances, landscaping, signing, pavement markings, lighting, signalization, and guardrail."/>
    <s v="Safety"/>
    <s v="Reconstruction"/>
    <m/>
    <x v="4"/>
    <x v="0"/>
    <n v="0.35399999999999998"/>
    <d v="2015-03-27T00:00:00"/>
    <m/>
    <s v="N"/>
    <s v="NHS, Other"/>
    <x v="5"/>
    <m/>
    <n v="4941.8"/>
    <n v="-2436.77"/>
    <n v="60249.98"/>
    <n v="0"/>
    <n v="62755.01"/>
    <n v="321216.37"/>
    <n v="3563.23"/>
    <n v="6204790.9800000004"/>
    <n v="0"/>
    <n v="6529570.5800000001"/>
    <s v="CNP105"/>
    <s v="PHSIP/HSIP-3602(5) (33960-3515-94)"/>
  </r>
  <r>
    <n v="131733"/>
    <n v="3"/>
    <s v="Active"/>
    <d v="2021-06-11T00:00:00"/>
    <s v="Brian Terrell"/>
    <d v="2022-05-09T00:00:00"/>
    <s v="Jason Carney"/>
    <s v="Davidson"/>
    <s v="SR-45 "/>
    <s v="SR"/>
    <m/>
    <s v="SR"/>
    <s v="(Old Hickory Boulevard) Intersection at SR-6 (Gallatin Pike), LM 7.21 in Nashville"/>
    <s v="Concrete Rehab: (Ultra-thin PCC)"/>
    <s v="Resurfacing"/>
    <s v="Resurfacing"/>
    <s v="(Ultra-thin PCC)"/>
    <x v="4"/>
    <x v="2"/>
    <n v="0.13"/>
    <d v="2022-06-17T00:00:00"/>
    <m/>
    <s v="N"/>
    <s v="NHS"/>
    <x v="1"/>
    <m/>
    <n v="0"/>
    <n v="0"/>
    <n v="0"/>
    <n v="1345693"/>
    <n v="1345693"/>
    <n v="0"/>
    <n v="0"/>
    <n v="0"/>
    <n v="1345693"/>
    <n v="1345693"/>
    <m/>
    <s v="NH-45(36) (19S045-F8-003)"/>
  </r>
  <r>
    <n v="123079"/>
    <n v="3"/>
    <s v="Construction Complete"/>
    <d v="2015-10-23T00:00:00"/>
    <s v="Jason McCoy"/>
    <d v="2021-12-08T00:00:00"/>
    <s v="Lisa Dunn"/>
    <s v="Hickman"/>
    <s v="SR-100 "/>
    <s v="SR"/>
    <m/>
    <s v="SR"/>
    <s v="Intersection at SR-48, LM 14.90 in Centerville (IA)"/>
    <s v="Intersection improvements; install signal warning signs, restripe existing edge lines and centerlines, install span wire traffic signal. Provide for right turn lane from SR-100 westbound to SR-48."/>
    <s v="Legislative"/>
    <s v="Intersection Improvements"/>
    <m/>
    <x v="4"/>
    <x v="0"/>
    <n v="0.1"/>
    <d v="2020-03-27T00:00:00"/>
    <m/>
    <s v="N"/>
    <s v="Other"/>
    <x v="0"/>
    <m/>
    <n v="0"/>
    <n v="0"/>
    <n v="34900"/>
    <n v="0"/>
    <n v="34900"/>
    <n v="75000"/>
    <n v="0"/>
    <n v="288647"/>
    <n v="0"/>
    <n v="363647"/>
    <s v="CNU153"/>
    <s v="State Funded (41009-3209-04)"/>
  </r>
  <r>
    <n v="127271"/>
    <n v="3"/>
    <s v="Construction Complete"/>
    <d v="2018-03-27T00:00:00"/>
    <s v="Brian Terrell"/>
    <d v="2021-07-21T21:00:05"/>
    <s v="Anna Meacham"/>
    <s v="Williamson"/>
    <s v="I-840 "/>
    <s v="I"/>
    <m/>
    <s v="IM"/>
    <s v="From bridge over Harpeth River to Rutherford County Line"/>
    <s v="Mill, CS &amp; OGFC; R/R Overpass [932973A] LM 36.05"/>
    <s v="Resurfacing"/>
    <s v="Resurf, Safety &amp; Br Repair"/>
    <s v="Mill, CS &amp; OGFC"/>
    <x v="4"/>
    <x v="1"/>
    <n v="6.14"/>
    <d v="2020-03-27T00:00:00"/>
    <s v="CONV"/>
    <s v="N"/>
    <s v="Int"/>
    <x v="3"/>
    <s v="94SR8400079, 94SR8400081, 94SR8400082"/>
    <n v="0"/>
    <n v="0"/>
    <n v="265000"/>
    <n v="635000"/>
    <n v="900000"/>
    <n v="0"/>
    <n v="0"/>
    <n v="1650239"/>
    <n v="5175616"/>
    <n v="6825855"/>
    <s v="CNU053, CNU053, CNU053"/>
    <s v="NH-I-840(13) (94840-3146-44, 94840-4146-04, 94840-8146-44)"/>
  </r>
  <r>
    <n v="127354"/>
    <n v="4"/>
    <s v="Active"/>
    <d v="2018-04-02T00:00:00"/>
    <s v="Brian Terrell"/>
    <d v="2022-05-10T00:00:00"/>
    <s v="Bonita Dunlap"/>
    <s v="Henry"/>
    <s v="SR-76 "/>
    <s v="SR"/>
    <m/>
    <s v="SR"/>
    <s v="From Carroll County Line to west of Old McKenzie Highway"/>
    <s v="HIR w/TLD overlay"/>
    <s v="Resurfacing"/>
    <s v="Resurface &amp; Safety"/>
    <s v="HIR w/85 lbs.TLD"/>
    <x v="4"/>
    <x v="2"/>
    <n v="11.29"/>
    <d v="2022-06-17T00:00:00"/>
    <s v="REC"/>
    <s v="Y"/>
    <s v="NHS"/>
    <x v="1"/>
    <m/>
    <n v="0"/>
    <n v="0"/>
    <n v="130600"/>
    <n v="7222200"/>
    <n v="7352800"/>
    <n v="0"/>
    <n v="0"/>
    <n v="130600"/>
    <n v="7222200"/>
    <n v="7352800"/>
    <m/>
    <s v="NH/HSIP-76(108) (40010-3227-94, 40010-8227-14)"/>
  </r>
  <r>
    <n v="131740"/>
    <n v="3"/>
    <s v="Active"/>
    <d v="2021-06-14T00:00:00"/>
    <s v="Brian Terrell"/>
    <d v="2022-05-04T00:00:00"/>
    <s v="Jason Carney"/>
    <s v="Rutherford"/>
    <m/>
    <m/>
    <m/>
    <m/>
    <s v="SR-102, Intersection at Enon Springs Road; SR-266, Intersection at Weakley Lane; SR-266, Intersection at SR-102 (Nissan Drive)/Jefferson Pike"/>
    <s v="Concrete Rehab"/>
    <s v="Resurfacing"/>
    <s v="Resurfacing"/>
    <s v="Concrete Rehabilitation (Ultra-thin PCC)"/>
    <x v="4"/>
    <x v="2"/>
    <n v="0.31"/>
    <d v="2022-06-17T00:00:00"/>
    <s v="Concrete Rehab"/>
    <s v="N"/>
    <s v="Other"/>
    <x v="0"/>
    <m/>
    <n v="0"/>
    <n v="0"/>
    <n v="0"/>
    <n v="1737093"/>
    <n v="1737093"/>
    <n v="0"/>
    <n v="0"/>
    <n v="0"/>
    <n v="1737093"/>
    <n v="1737093"/>
    <m/>
    <s v="STP-7500(31) (75SVAR-F8-002)"/>
  </r>
  <r>
    <n v="127156"/>
    <n v="2"/>
    <s v="Closed"/>
    <d v="2018-03-20T00:00:00"/>
    <s v="Brian Terrell"/>
    <d v="2020-12-10T21:00:10"/>
    <s v="Teresa Hylton"/>
    <s v="Cumberland"/>
    <s v="SR-28 "/>
    <s v="SR"/>
    <m/>
    <s v="SR"/>
    <s v="From South of Elmore Road to Huddle Road"/>
    <s v="Mill &amp; 411D"/>
    <s v="Resurfacing"/>
    <s v="Resurf, Safety &amp; Br Repair"/>
    <s v="Mill &amp; 411D"/>
    <x v="4"/>
    <x v="1"/>
    <n v="2.95"/>
    <d v="2020-03-27T00:00:00"/>
    <s v="CONV"/>
    <s v="Y"/>
    <s v="NHS"/>
    <x v="1"/>
    <s v="18I00400017, 18SR0280011, 18SR0280012"/>
    <n v="0"/>
    <n v="0"/>
    <n v="235754.15"/>
    <n v="-129067.26"/>
    <n v="106686.89"/>
    <n v="0"/>
    <n v="0"/>
    <n v="693997.15"/>
    <n v="2237726.7400000002"/>
    <n v="2931723.89"/>
    <s v="CNU144, CNU144, CNU144"/>
    <s v="NH/HSIP-28(77) (18007-3236-94, 18007-4236-04, 18007-8236-14)"/>
  </r>
  <r>
    <n v="127224"/>
    <n v="2"/>
    <s v="Closed"/>
    <d v="2018-03-21T00:00:00"/>
    <s v="Brian Terrell"/>
    <d v="2020-10-13T21:00:07"/>
    <s v="Teresa Hylton"/>
    <s v="Bledsoe"/>
    <s v="SR-28 "/>
    <s v="SR"/>
    <m/>
    <s v="SR"/>
    <s v="From south of SR-30 to north of Old William Howard Taft Highway"/>
    <s v="Mill &amp; 411D"/>
    <s v="Resurfacing"/>
    <s v="Resurface &amp; Safety"/>
    <s v="Mill &amp; 411D"/>
    <x v="4"/>
    <x v="1"/>
    <n v="2.48"/>
    <d v="2020-03-27T00:00:00"/>
    <s v="CONV"/>
    <s v="Y"/>
    <s v="NHS"/>
    <x v="1"/>
    <m/>
    <n v="0"/>
    <n v="0"/>
    <n v="-3803.53"/>
    <n v="8142.76"/>
    <n v="4339.2299999999996"/>
    <n v="0"/>
    <n v="0"/>
    <n v="42277.47"/>
    <n v="1176597.76"/>
    <n v="1218875.23"/>
    <s v="CNU143, CNU143"/>
    <s v="NH/HSIP-28(76) (04001-3240-94, 04001-8240-14)"/>
  </r>
  <r>
    <n v="127366"/>
    <n v="4"/>
    <s v="Closed"/>
    <d v="2018-04-03T00:00:00"/>
    <s v="Brian Terrell"/>
    <d v="2020-10-08T21:00:07"/>
    <s v="Teresa Hylton"/>
    <s v="Shelby"/>
    <s v="SR-14 "/>
    <s v="SR"/>
    <m/>
    <s v="SR"/>
    <s v="From Mississippi State Line to SR-175 (Shelby Drive)"/>
    <s v="Mill &amp; Fill"/>
    <s v="Resurfacing"/>
    <s v="Resurface &amp; Safety"/>
    <s v="Mill &amp; Fill"/>
    <x v="4"/>
    <x v="1"/>
    <n v="2.92"/>
    <d v="2020-03-27T00:00:00"/>
    <s v="CONV"/>
    <s v="N"/>
    <s v="NHS"/>
    <x v="1"/>
    <m/>
    <n v="0"/>
    <n v="0"/>
    <n v="75208.17"/>
    <n v="195588.26"/>
    <n v="270796.43"/>
    <n v="0"/>
    <n v="0"/>
    <n v="146708.17000000001"/>
    <n v="1763588.26"/>
    <n v="1910296.43"/>
    <s v="CNU147, CNU147"/>
    <s v="HSIP-14(66) (79022-3234-94, 79022-4234-04)"/>
  </r>
  <r>
    <n v="129100"/>
    <n v="1"/>
    <s v="Closed"/>
    <d v="2019-06-18T00:00:00"/>
    <s v="Brian Terrell"/>
    <d v="2021-06-05T00:00:00"/>
    <s v="Teresa Hylton"/>
    <s v="Sevier"/>
    <s v="SR-73 "/>
    <s v="SR"/>
    <m/>
    <s v="SR"/>
    <s v="From near Pigeon Forge City Limits to SR-71"/>
    <s v="Mill &amp; 411D"/>
    <s v="Resurfacing"/>
    <s v="Resurf, Safety &amp; Br Repair"/>
    <s v="Mill &amp; 411D"/>
    <x v="4"/>
    <x v="1"/>
    <n v="2.92"/>
    <d v="2020-03-27T00:00:00"/>
    <s v="CONV"/>
    <s v="N"/>
    <s v="NHS"/>
    <x v="1"/>
    <s v="78S24220003, 78S24220005, 78S24220007, 78S24220009"/>
    <n v="0"/>
    <n v="0"/>
    <n v="146194.38"/>
    <n v="-29071.119999999999"/>
    <n v="117123.26"/>
    <n v="0"/>
    <n v="0"/>
    <n v="902194.38"/>
    <n v="1316528.8799999999"/>
    <n v="2218723.2599999998"/>
    <s v="CNU086, CNU086, CNU086"/>
    <s v="STP/HSIP-NH-73(77) (78019-3222-94, 78019-4222-04, 78019-8222-14)"/>
  </r>
  <r>
    <n v="129561"/>
    <n v="2"/>
    <s v="Closed"/>
    <d v="2019-08-16T00:00:00"/>
    <s v="Brian Terrell"/>
    <d v="2021-09-08T00:00:00"/>
    <s v="Lee Cothron"/>
    <s v="Putnam"/>
    <s v="SR-111 "/>
    <s v="SR"/>
    <m/>
    <s v="SR"/>
    <s v="From south of East Main Street to Overton County Line"/>
    <s v="Mill &amp; 411D"/>
    <s v="Resurfacing"/>
    <s v="Resurface &amp; Safety"/>
    <s v="Mill &amp; 411D"/>
    <x v="4"/>
    <x v="1"/>
    <n v="2.66"/>
    <d v="2020-03-27T00:00:00"/>
    <s v="CONV"/>
    <s v="N"/>
    <s v="NHS"/>
    <x v="1"/>
    <m/>
    <n v="0"/>
    <n v="0"/>
    <n v="0"/>
    <n v="23466.91"/>
    <n v="23466.91"/>
    <n v="0"/>
    <n v="0"/>
    <n v="0"/>
    <n v="1477653.91"/>
    <n v="1477653.91"/>
    <s v="CNU142"/>
    <s v="State Funded (71005-4235-04)"/>
  </r>
  <r>
    <n v="101789.01"/>
    <n v="3"/>
    <s v="Construction Complete"/>
    <d v="2017-07-18T00:00:00"/>
    <s v="Lee Cothron"/>
    <d v="2021-08-23T21:00:06"/>
    <s v="Brian Terrell"/>
    <s v="Williamson"/>
    <s v="SR-106 "/>
    <s v="SR"/>
    <m/>
    <s v="SR"/>
    <s v="Intersection at Murray Lane, LM 22.70"/>
    <s v="Construct a 300ft right turn lane with a 420ft taper on SR-106 northbound to accommodate right turns from SR-106 to Murray Lane in the AM peak hour."/>
    <s v="Safety"/>
    <s v="Turn Lanes"/>
    <m/>
    <x v="4"/>
    <x v="0"/>
    <n v="0"/>
    <d v="2020-03-27T00:00:00"/>
    <m/>
    <s v="N"/>
    <s v="NHS"/>
    <x v="1"/>
    <m/>
    <n v="0"/>
    <n v="-29168.1"/>
    <n v="194350"/>
    <n v="0"/>
    <n v="165181.9"/>
    <n v="231100"/>
    <n v="65156.26"/>
    <n v="1114580"/>
    <n v="0"/>
    <n v="1410836.26"/>
    <s v="CNU034"/>
    <s v="State Funded (94015-3234-04)"/>
  </r>
  <r>
    <n v="131320"/>
    <n v="4"/>
    <s v="Active"/>
    <d v="2021-02-10T00:00:00"/>
    <s v="Brian Terrell"/>
    <d v="2022-05-09T00:00:00"/>
    <s v="Bonita Dunlap"/>
    <s v="Weakley"/>
    <s v="SR-54 "/>
    <s v="SR"/>
    <m/>
    <s v="SR"/>
    <s v="From Thompson Creek Road to Platt Road"/>
    <s v="Mill, BM-2 and D"/>
    <s v="Resurfacing"/>
    <s v="Resurface &amp; Safety"/>
    <s v="Mill, BM-2 and D"/>
    <x v="4"/>
    <x v="2"/>
    <n v="4.74"/>
    <d v="2022-06-17T00:00:00"/>
    <s v="REC"/>
    <s v="N"/>
    <s v="Other"/>
    <x v="0"/>
    <m/>
    <n v="0"/>
    <n v="0"/>
    <n v="246200"/>
    <n v="2615600"/>
    <n v="2861800"/>
    <n v="0"/>
    <n v="0"/>
    <n v="246200"/>
    <n v="2615600"/>
    <n v="2861800"/>
    <m/>
    <s v="STP/HSIP-54(53) (92S054-F3-002, 92S054-F8-002)"/>
  </r>
  <r>
    <n v="127225"/>
    <n v="2"/>
    <s v="Closed"/>
    <d v="2018-03-21T00:00:00"/>
    <s v="Brian Terrell"/>
    <d v="2021-09-08T00:00:00"/>
    <s v="Lee Cothron"/>
    <s v="Region 2"/>
    <s v="SR "/>
    <s v="SR"/>
    <m/>
    <s v="SR"/>
    <s v="Region 2 (Various State Routes) - Crack Seal"/>
    <s v="Crack Seal"/>
    <s v="Resurfacing"/>
    <s v="Resurfacing"/>
    <s v="Crack Seal"/>
    <x v="4"/>
    <x v="1"/>
    <n v="50.54"/>
    <d v="2020-03-27T00:00:00"/>
    <s v="PRESV"/>
    <s v="N"/>
    <m/>
    <x v="0"/>
    <m/>
    <n v="0"/>
    <n v="0"/>
    <n v="36588.629999999997"/>
    <n v="0"/>
    <n v="36588.629999999997"/>
    <n v="0"/>
    <n v="0"/>
    <n v="313843.63"/>
    <n v="0"/>
    <n v="313843.63"/>
    <s v="CNU135"/>
    <s v="State Funded (98200-4237-04)"/>
  </r>
  <r>
    <n v="127315"/>
    <n v="3"/>
    <s v="Construction Complete"/>
    <d v="2018-03-28T00:00:00"/>
    <s v="Brian Terrell"/>
    <d v="2020-12-10T21:00:11"/>
    <s v="Anna Meacham"/>
    <s v="Robertson"/>
    <s v="SR-49 "/>
    <s v="SR"/>
    <m/>
    <s v="SR"/>
    <s v="From east of SR-257 to west of Bill Jones Industrial Drive (Excluding 10.48 - 10.60)"/>
    <s v="Mill &amp; 411D"/>
    <s v="Resurfacing"/>
    <s v="Resurf, Safety &amp; Br Repair"/>
    <s v="Mill &amp; 411D"/>
    <x v="4"/>
    <x v="1"/>
    <n v="6.18"/>
    <d v="2020-03-27T00:00:00"/>
    <s v="CONV"/>
    <s v="N"/>
    <s v="Other"/>
    <x v="0"/>
    <s v="74SR0490005"/>
    <n v="0"/>
    <n v="0"/>
    <n v="200000"/>
    <n v="7000"/>
    <n v="207000"/>
    <n v="0"/>
    <n v="0"/>
    <n v="362385"/>
    <n v="1231505"/>
    <n v="1593890"/>
    <s v="CNU911, CNU911, CNU911"/>
    <s v="STP/HSIP-49(51) (74007-3220-94, 74007-4220-04, 74007-8220-14)"/>
  </r>
  <r>
    <n v="129104"/>
    <n v="1"/>
    <s v="Closed"/>
    <d v="2019-06-18T00:00:00"/>
    <s v="Brian Terrell"/>
    <d v="2020-10-20T21:00:07"/>
    <s v="Teresa Hylton"/>
    <s v="Cocke"/>
    <s v="SR-73 "/>
    <s v="SR"/>
    <m/>
    <s v="SR"/>
    <s v="From Sevier County Line to SR-32"/>
    <s v="411TLD Overlay @ 85 lb/sy"/>
    <s v="Resurfacing"/>
    <s v="Resurface &amp; Safety"/>
    <s v="411TLD Overlay @ 85 lb/sy"/>
    <x v="4"/>
    <x v="1"/>
    <n v="3.1"/>
    <d v="2020-03-27T00:00:00"/>
    <s v="THIN"/>
    <s v="N"/>
    <s v="Other"/>
    <x v="0"/>
    <m/>
    <n v="0"/>
    <n v="0"/>
    <n v="-9878.34"/>
    <n v="18990.86"/>
    <n v="9112.52"/>
    <n v="0"/>
    <n v="0"/>
    <n v="10481.66"/>
    <n v="559800.86"/>
    <n v="570282.52"/>
    <s v="CNU130, CNU130"/>
    <s v="HSIP-73(78) (15016-3215-94, 15016-4215-04)"/>
  </r>
  <r>
    <n v="129200"/>
    <n v="3"/>
    <s v="Construction Complete"/>
    <d v="2019-06-25T00:00:00"/>
    <s v="Brian Terrell"/>
    <d v="2022-05-11T00:00:00"/>
    <s v="Anna Meacham"/>
    <s v="Robertson"/>
    <s v="SR-49 "/>
    <s v="SR"/>
    <m/>
    <s v="SR"/>
    <s v="From near Dorris Street to SR-25"/>
    <s v="Profile Mill &amp; 85 lb/sy TLD"/>
    <s v="Resurfacing"/>
    <s v="Resurface &amp; Safety"/>
    <s v="Profile Mill &amp; 85 lb/sy TLD"/>
    <x v="4"/>
    <x v="1"/>
    <n v="4.5999999999999996"/>
    <d v="2020-03-27T00:00:00"/>
    <s v="THIN"/>
    <s v="N"/>
    <s v="Other"/>
    <x v="0"/>
    <m/>
    <n v="0"/>
    <n v="0"/>
    <n v="-43178"/>
    <n v="-123789"/>
    <n v="-166967"/>
    <n v="0"/>
    <n v="0"/>
    <n v="9000"/>
    <n v="625000"/>
    <n v="634000"/>
    <s v="CNU911, CNU911"/>
    <s v="STP/HSIP-49(53) (74008-3227-94, 74008-8227-14)"/>
  </r>
  <r>
    <n v="129295"/>
    <n v="4"/>
    <s v="Closed"/>
    <d v="2019-07-08T00:00:00"/>
    <s v="Brian Terrell"/>
    <d v="2021-04-12T21:00:07"/>
    <s v="Teresa Hylton"/>
    <s v="Shelby"/>
    <s v="SR-3 "/>
    <s v="SR"/>
    <m/>
    <s v="SR"/>
    <s v="From South Bellevue Boulevard to South B.B. King Boulevard"/>
    <s v="Mill &amp; Fill"/>
    <s v="Resurfacing"/>
    <s v="Resurface &amp; Safety"/>
    <s v="Mill &amp; Fill"/>
    <x v="4"/>
    <x v="1"/>
    <n v="1.76"/>
    <d v="2020-03-27T00:00:00"/>
    <s v="CONV"/>
    <s v="N"/>
    <s v="NHS, Other"/>
    <x v="1"/>
    <m/>
    <n v="0"/>
    <n v="0"/>
    <n v="144449.9"/>
    <n v="-79072.600000000006"/>
    <n v="65377.3"/>
    <n v="0"/>
    <n v="0"/>
    <n v="541749.9"/>
    <n v="1596832.4"/>
    <n v="2138582.2999999998"/>
    <s v="CNU138, CNU138"/>
    <s v="STP/HSIP-3(157) (79016-3231-94, 79016-8231-14)"/>
  </r>
  <r>
    <n v="124792"/>
    <n v="3"/>
    <s v="Active"/>
    <d v="2016-07-28T00:00:00"/>
    <s v="Sandra Lowry"/>
    <d v="2022-05-26T00:00:00"/>
    <s v="Ethan Messimore"/>
    <s v="Williamson"/>
    <s v="SR-6 "/>
    <s v="SR"/>
    <m/>
    <s v="SR"/>
    <s v="(Columbia Pike) From near Tollgate Boulevard in Thompson's Station to near Mack Hatcher Parkway in Franklin (IA)"/>
    <s v="Widen"/>
    <s v="Legislative"/>
    <s v="Widen"/>
    <m/>
    <x v="4"/>
    <x v="0"/>
    <n v="4.2699999999999996"/>
    <d v="2026-03-27T00:00:00"/>
    <m/>
    <s v="N"/>
    <s v="NHS"/>
    <x v="1"/>
    <s v="94SR0060009"/>
    <n v="38000"/>
    <n v="0"/>
    <n v="0"/>
    <n v="0"/>
    <n v="38000"/>
    <n v="138000"/>
    <n v="0"/>
    <n v="0"/>
    <n v="0"/>
    <n v="138000"/>
    <m/>
    <m/>
  </r>
  <r>
    <n v="132365"/>
    <n v="3"/>
    <s v="Active"/>
    <d v="2021-12-09T00:00:00"/>
    <s v="Crystal Whitaker"/>
    <d v="2022-04-04T00:00:00"/>
    <s v="Nick Kniazewycz"/>
    <s v="Maury"/>
    <s v="SR-99 "/>
    <s v="SR"/>
    <m/>
    <s v="SR"/>
    <s v="Industrial Access Support for State Route 99 (Hampshire Pike)"/>
    <s v="turn lane addition and bridge replacement (Bridge No. 60SR0990023 over East Fork Greenlick Creek)"/>
    <s v="Economic Development"/>
    <s v="Widen"/>
    <m/>
    <x v="4"/>
    <x v="4"/>
    <n v="0.3"/>
    <d v="2025-03-28T00:00:00"/>
    <m/>
    <s v="N"/>
    <s v="NHS"/>
    <x v="1"/>
    <s v="60SR0990023"/>
    <n v="320000"/>
    <n v="0"/>
    <n v="0"/>
    <n v="0"/>
    <n v="320000"/>
    <n v="320000"/>
    <n v="0"/>
    <n v="0"/>
    <n v="0"/>
    <n v="320000"/>
    <m/>
    <s v="State Funded (60S099-S3-002)"/>
  </r>
  <r>
    <n v="124080.01"/>
    <n v="2"/>
    <s v="Active"/>
    <d v="2020-09-14T00:00:00"/>
    <s v="Sandra Lowry"/>
    <d v="2022-04-06T00:00:00"/>
    <s v="Daniel Rose"/>
    <s v="Hamilton"/>
    <s v="SR-8 "/>
    <s v="SR"/>
    <m/>
    <s v="SR"/>
    <s v="From near Palisades Road to near Sunset Drive"/>
    <m/>
    <s v="Other"/>
    <s v="Miscellaneous Improvements"/>
    <m/>
    <x v="4"/>
    <x v="2"/>
    <n v="0.24"/>
    <d v="2022-06-17T00:00:00"/>
    <m/>
    <s v="N"/>
    <s v="Other"/>
    <x v="0"/>
    <m/>
    <n v="10000"/>
    <n v="0"/>
    <n v="5262058"/>
    <n v="0"/>
    <n v="5272058"/>
    <n v="10000"/>
    <n v="0"/>
    <n v="5262058"/>
    <n v="0"/>
    <n v="5272058"/>
    <m/>
    <s v="STP-8(63) (33021-3238-14)"/>
  </r>
  <r>
    <n v="127195"/>
    <n v="2"/>
    <s v="Construction Complete"/>
    <d v="2018-03-21T00:00:00"/>
    <s v="Brian Terrell"/>
    <d v="2021-09-15T21:00:11"/>
    <s v="Kyle Ruddy"/>
    <s v="Hamilton"/>
    <s v="SR-2 "/>
    <s v="SR"/>
    <m/>
    <s v="SR"/>
    <s v="From east of Shallowford Road to Yerbey Drive"/>
    <s v="Mill &amp; 411D"/>
    <s v="Resurfacing"/>
    <s v="Resurface &amp; Safety"/>
    <s v="Mill &amp; 411D"/>
    <x v="4"/>
    <x v="1"/>
    <n v="1.69"/>
    <d v="2019-03-29T00:00:00"/>
    <s v="CONV"/>
    <s v="Y"/>
    <s v="NHS"/>
    <x v="1"/>
    <m/>
    <n v="0"/>
    <n v="0"/>
    <n v="75000"/>
    <n v="0"/>
    <n v="75000"/>
    <n v="0"/>
    <n v="0"/>
    <n v="134534"/>
    <n v="763664"/>
    <n v="898198"/>
    <s v="CNT089, CNT089"/>
    <s v="NH/HSIP-2(264) (33011-3252-94, 33011-8252-14)"/>
  </r>
  <r>
    <n v="127829"/>
    <n v="1"/>
    <s v="Closed"/>
    <d v="2018-07-06T00:00:00"/>
    <s v="Brian Terrell"/>
    <d v="2019-10-29T21:00:11"/>
    <s v="Brian Terrell"/>
    <s v="Knox"/>
    <s v="SR-9 "/>
    <s v="SR"/>
    <m/>
    <s v="SR"/>
    <s v="From near I-40 to near SR-168"/>
    <s v="Mill &amp; 411D"/>
    <s v="Resurfacing"/>
    <s v="Resurf, Safety &amp; Br Repair"/>
    <s v="Mill &amp; 411D"/>
    <x v="4"/>
    <x v="1"/>
    <n v="0.92"/>
    <d v="2019-03-29T00:00:00"/>
    <s v="CONV"/>
    <s v="Y"/>
    <s v="NHS"/>
    <x v="1"/>
    <s v="47SR0090007"/>
    <n v="0"/>
    <n v="0"/>
    <n v="136503.16"/>
    <n v="52148.15"/>
    <n v="188651.31"/>
    <n v="0"/>
    <n v="0"/>
    <n v="684303.16"/>
    <n v="577148.15"/>
    <n v="1261451.31"/>
    <s v="CNT123, CNT123, CNT123"/>
    <s v="NH/HSIP-9(102) (47014-3246-94, 47014-4246-04, 47014-8246-14)"/>
  </r>
  <r>
    <n v="127399"/>
    <n v="4"/>
    <s v="Closed"/>
    <d v="2018-04-04T00:00:00"/>
    <s v="Brian Terrell"/>
    <d v="2021-03-22T21:00:10"/>
    <s v="Teresa Hylton"/>
    <s v="Obion"/>
    <s v="SR-3 "/>
    <s v="SR"/>
    <m/>
    <s v="SR"/>
    <s v="From Near SR-105 in Dyer County to South Main Street in Obion County"/>
    <s v="HIR w/ TLD overlay"/>
    <s v="Resurfacing"/>
    <s v="Resurface &amp; Safety"/>
    <s v="HIR w/ TLD overlay"/>
    <x v="4"/>
    <x v="2"/>
    <n v="9.84"/>
    <d v="2020-05-15T00:00:00"/>
    <s v="CONV/REC"/>
    <s v="Y"/>
    <s v="NHS"/>
    <x v="1"/>
    <m/>
    <n v="0"/>
    <n v="0"/>
    <n v="-3409.94"/>
    <n v="25593.200000000001"/>
    <n v="22183.26"/>
    <n v="0"/>
    <n v="0"/>
    <n v="359580.06"/>
    <n v="6106293.2000000002"/>
    <n v="6465873.2599999998"/>
    <s v="CNU158, CNU158"/>
    <s v="NH/HSIP-3(158) (66001-3288-94, 66001-8288-14)"/>
  </r>
  <r>
    <n v="124922"/>
    <n v="2"/>
    <s v="Closed"/>
    <d v="2016-08-02T00:00:00"/>
    <s v="Brian Terrell"/>
    <d v="2021-03-26T00:00:00"/>
    <s v="Teresa Hylton"/>
    <s v="Bradley"/>
    <s v="SR-312 "/>
    <s v="SR"/>
    <m/>
    <s v="SR"/>
    <s v="From White Oak Road to SR-2"/>
    <s v="Project involves signs, pavement marking, and resurfacing."/>
    <s v="Resurfacing"/>
    <s v="Resurface &amp; Safety"/>
    <s v="411TL Overlay @ 65 lb/sy"/>
    <x v="4"/>
    <x v="1"/>
    <n v="3.73"/>
    <d v="2017-03-31T00:00:00"/>
    <s v="THIN"/>
    <s v="N"/>
    <s v="Other"/>
    <x v="0"/>
    <m/>
    <n v="0"/>
    <n v="0"/>
    <n v="6901.62"/>
    <n v="47051.95"/>
    <n v="53953.57"/>
    <n v="0"/>
    <n v="0"/>
    <n v="102952.62"/>
    <n v="241925.95"/>
    <n v="344878.57"/>
    <s v="CNR928, CNR928"/>
    <s v="HSIP-312(17) (06012-3223-94, 06012-4223-04)"/>
  </r>
  <r>
    <n v="131034"/>
    <n v="1"/>
    <s v="Active"/>
    <d v="2020-11-06T00:00:00"/>
    <s v="Crystal Whitaker"/>
    <d v="2022-04-21T00:00:00"/>
    <s v="Crystal Whitaker"/>
    <s v="Sullivan"/>
    <s v="SIA "/>
    <s v="SIA"/>
    <m/>
    <m/>
    <s v="State Industrial Access Serving Eastman Chemical Company"/>
    <s v="The proposed improvement includes construction of a new access road (Meadow Park Lane) that ties into the existing Riverport Road and S Wilcox Road, approximately 2.34 miles.  All ROW is anticipated to be donated by Eastman Chemical Company.  The typical section (proposed two 12' lanes with curb and gutter) will be determined as the project progresses."/>
    <s v="Economic Development"/>
    <s v="Construction-New"/>
    <m/>
    <x v="4"/>
    <x v="4"/>
    <s v=""/>
    <d v="2023-03-31T00:00:00"/>
    <m/>
    <s v="N"/>
    <m/>
    <x v="2"/>
    <m/>
    <n v="1960000"/>
    <n v="0"/>
    <n v="0"/>
    <n v="0"/>
    <n v="1960000"/>
    <n v="1960000"/>
    <n v="0"/>
    <n v="0"/>
    <n v="0"/>
    <n v="1960000"/>
    <m/>
    <s v="State Funded (82956-3594-04)"/>
  </r>
  <r>
    <n v="128328"/>
    <n v="1"/>
    <s v="Active"/>
    <d v="2018-11-21T00:00:00"/>
    <s v="Ariel Worley"/>
    <d v="2022-05-11T00:00:00"/>
    <s v="Maria Hunter"/>
    <s v="Hamblen"/>
    <s v="SR-32 "/>
    <s v="SR"/>
    <m/>
    <s v="SR"/>
    <s v="Intersection at Progress Parkway/Thoroughbred Run Road in Morristown supporting East Tennessee Progress Center"/>
    <s v="SIA program Intersection Improvements: Option  1  to  add  sidewalks  on  the  south  side  of  Progress Parkway/Thoroughbred and will include: Curb ramps and pavement  markings  for  the  crossings  will  be  included."/>
    <s v="Economic Development"/>
    <s v="Intersection Improvements"/>
    <m/>
    <x v="4"/>
    <x v="0"/>
    <n v="0.42"/>
    <d v="2023-03-31T00:00:00"/>
    <m/>
    <s v="N"/>
    <s v="NHS"/>
    <x v="1"/>
    <m/>
    <n v="0"/>
    <n v="223417.5"/>
    <n v="0"/>
    <n v="0"/>
    <n v="223417.5"/>
    <n v="449100"/>
    <n v="223417.5"/>
    <n v="0"/>
    <n v="0"/>
    <n v="672517.5"/>
    <m/>
    <s v="State Funded (32002-3233-04)"/>
  </r>
  <r>
    <n v="128574"/>
    <n v="4"/>
    <s v="Active"/>
    <d v="2019-01-30T00:00:00"/>
    <s v="Danielle Hagewood"/>
    <d v="2022-02-08T00:00:00"/>
    <s v="Mary McFarlin"/>
    <s v="Crockett"/>
    <s v="SR-76 "/>
    <s v="SR"/>
    <m/>
    <s v="SR"/>
    <s v="Industrial Access Support serving Project Mallard"/>
    <s v="Relocated SR-76/US-79"/>
    <s v="Economic Development"/>
    <s v="Realignment"/>
    <m/>
    <x v="4"/>
    <x v="0"/>
    <s v=""/>
    <d v="2023-03-31T00:00:00"/>
    <m/>
    <s v="N"/>
    <m/>
    <x v="0"/>
    <m/>
    <n v="1500000"/>
    <n v="0"/>
    <n v="0"/>
    <n v="0"/>
    <n v="1500000"/>
    <n v="2050600"/>
    <n v="0"/>
    <n v="0"/>
    <n v="0"/>
    <n v="2050600"/>
    <m/>
    <s v="State Funded (17005-3220-04)"/>
  </r>
  <r>
    <n v="101610"/>
    <n v="4"/>
    <s v="Closed"/>
    <d v="2002-03-04T12:38:54"/>
    <s v=" "/>
    <d v="2020-04-05T00:00:00"/>
    <s v="Teresa Hylton"/>
    <s v="Shelby"/>
    <s v="SR-177 "/>
    <s v="SR"/>
    <m/>
    <s v="SR"/>
    <s v="(Germantown Road), From Crestridge Road to Stout Road"/>
    <s v="SR-177- Germantown Road, From Crestridge Road to Stout Road - Widen"/>
    <s v="Legislative"/>
    <s v="Widen"/>
    <m/>
    <x v="4"/>
    <x v="0"/>
    <n v="0.746"/>
    <d v="2013-04-05T00:00:00"/>
    <m/>
    <s v="N"/>
    <s v="NHS"/>
    <x v="1"/>
    <s v="790B2930001"/>
    <n v="0"/>
    <n v="4159.49"/>
    <n v="231239.67999999999"/>
    <n v="0"/>
    <n v="235399.17"/>
    <n v="792550"/>
    <n v="1171659.49"/>
    <n v="5085755.68"/>
    <n v="0"/>
    <n v="7049965.1699999999"/>
    <s v="CNM076"/>
    <s v="NH-177(35) (79053-3219-14)"/>
  </r>
  <r>
    <n v="120583"/>
    <n v="1"/>
    <s v="Let"/>
    <d v="2014-05-21T00:00:00"/>
    <s v="Lee Cothron"/>
    <d v="2020-06-24T00:00:00"/>
    <s v="Bobby Johnson"/>
    <s v="Campbell"/>
    <s v="I-75 "/>
    <s v="I"/>
    <m/>
    <s v="IM"/>
    <s v="NBL near MM 143.2 (Slope Stabilization)"/>
    <s v="repair slope failure above road"/>
    <s v="Maint - Reg"/>
    <s v="Maintenance"/>
    <m/>
    <x v="4"/>
    <x v="2"/>
    <n v="0.01"/>
    <d v="2020-05-15T00:00:00"/>
    <m/>
    <s v="N"/>
    <s v="Int"/>
    <x v="3"/>
    <m/>
    <n v="8000"/>
    <n v="0"/>
    <n v="605000"/>
    <n v="0"/>
    <n v="674000"/>
    <n v="103200"/>
    <n v="80000"/>
    <n v="1853926.67"/>
    <n v="0"/>
    <n v="2772326.67"/>
    <s v="CNT301, CNU220"/>
    <s v="ER-NH-I-75-3(189) (07100-4162-04)"/>
  </r>
  <r>
    <n v="101343.01"/>
    <n v="4"/>
    <s v="Let"/>
    <d v="2014-04-15T00:00:00"/>
    <s v="Rick (old) Pack"/>
    <d v="2021-06-02T21:00:23"/>
    <s v=" "/>
    <s v="Obion"/>
    <s v="I-69 PROP"/>
    <s v="I"/>
    <m/>
    <s v="IM"/>
    <s v="From South of SR-3(US-51) to South of SR-5"/>
    <s v="PAVING OF NEW STAGE CONSTRUCTION OF I-69."/>
    <s v="Legislative"/>
    <s v="Paving"/>
    <m/>
    <x v="4"/>
    <x v="4"/>
    <n v="2.87"/>
    <d v="2021-05-07T00:00:00"/>
    <m/>
    <s v="N"/>
    <s v="Int"/>
    <x v="3"/>
    <m/>
    <n v="0"/>
    <n v="0"/>
    <n v="1526600"/>
    <n v="0"/>
    <n v="1526600"/>
    <n v="0"/>
    <n v="0"/>
    <n v="12026600"/>
    <n v="0"/>
    <n v="12026600"/>
    <s v="CNV183"/>
    <s v="NH-I-69(100) (66269-3117-44)"/>
  </r>
  <r>
    <n v="101344.01"/>
    <n v="4"/>
    <s v="Let"/>
    <d v="2009-11-03T00:00:00"/>
    <s v="Don Ellis"/>
    <d v="2021-06-02T21:00:23"/>
    <s v=" "/>
    <s v="Obion"/>
    <s v="I-69 PROP"/>
    <s v="I"/>
    <m/>
    <s v="IM"/>
    <s v="From South of SR-5/22 to West of SR-21"/>
    <s v="Paving of New Stage Construction of I-69."/>
    <s v="Legislative"/>
    <s v="Paving"/>
    <m/>
    <x v="4"/>
    <x v="4"/>
    <n v="3.98"/>
    <d v="2021-05-07T00:00:00"/>
    <m/>
    <s v="N"/>
    <s v="Int"/>
    <x v="3"/>
    <m/>
    <n v="0"/>
    <n v="0"/>
    <n v="1832685"/>
    <n v="0"/>
    <n v="1832685"/>
    <n v="0"/>
    <n v="0"/>
    <n v="23128685"/>
    <n v="0"/>
    <n v="23128685"/>
    <s v="CNV183"/>
    <s v="NH-I-69(101) (66269-3118-44)"/>
  </r>
  <r>
    <n v="115786"/>
    <n v="3"/>
    <s v="Let"/>
    <d v="2011-04-18T00:00:00"/>
    <s v="Rick (old) Pack"/>
    <d v="2021-06-02T21:00:21"/>
    <s v="Jason Carney"/>
    <s v="Maury"/>
    <s v="I-65 "/>
    <s v="I"/>
    <m/>
    <s v="IM"/>
    <s v="Interchange at SR-99 (US-412) in Columbia (IA)"/>
    <s v="Interchange modification"/>
    <s v="Legislative"/>
    <s v="Modify Interchange"/>
    <m/>
    <x v="4"/>
    <x v="0"/>
    <n v="1.1000000000000001"/>
    <d v="2021-05-07T00:00:00"/>
    <m/>
    <s v="N"/>
    <s v="Int"/>
    <x v="3"/>
    <m/>
    <n v="150019.22"/>
    <n v="-57600"/>
    <n v="0"/>
    <n v="0"/>
    <n v="92419.22"/>
    <n v="1593019.22"/>
    <n v="3478266"/>
    <n v="30724570.699999999"/>
    <n v="0"/>
    <n v="35795855.920000002"/>
    <s v="CNV176"/>
    <s v="IM/NH-65-2(96) (60001-3156-44)"/>
  </r>
  <r>
    <n v="127237"/>
    <n v="2"/>
    <s v="Let"/>
    <d v="2018-03-21T00:00:00"/>
    <s v="Brian Terrell"/>
    <d v="2021-06-02T21:00:19"/>
    <s v="Kyle Ruddy"/>
    <s v="McMinn"/>
    <s v="SR-2 "/>
    <s v="SR"/>
    <m/>
    <s v="SR"/>
    <s v="From east of Haines Road to east of County Road 260"/>
    <s v="Mill &amp; 411D"/>
    <s v="Resurfacing"/>
    <s v="Resurface &amp; Safety"/>
    <s v="Mill &amp; 411D"/>
    <x v="4"/>
    <x v="1"/>
    <n v="2.58"/>
    <d v="2021-05-07T00:00:00"/>
    <s v="CONV"/>
    <s v="Y"/>
    <s v="NHS"/>
    <x v="1"/>
    <m/>
    <n v="0"/>
    <n v="0"/>
    <n v="0"/>
    <n v="65984"/>
    <n v="65984"/>
    <n v="0"/>
    <n v="0"/>
    <n v="0"/>
    <n v="1641367"/>
    <n v="1641367"/>
    <s v="CNV171"/>
    <s v="NH-2(282) (54002-8250-14)"/>
  </r>
  <r>
    <n v="129093"/>
    <n v="1"/>
    <s v="Let"/>
    <d v="2019-06-18T00:00:00"/>
    <s v="Brian Terrell"/>
    <d v="2021-06-02T21:00:22"/>
    <s v="Bobby Johnson"/>
    <s v="Morgan"/>
    <s v="SR-29 "/>
    <s v="SR"/>
    <m/>
    <s v="SR"/>
    <s v="From near Vanderpool Road to near Scott County Line"/>
    <s v="411TLD Overlay @ 85 lb/sy"/>
    <s v="Resurfacing"/>
    <s v="Resurface &amp; Safety"/>
    <s v="411TLD Overlay @ 85 lb/sy"/>
    <x v="4"/>
    <x v="1"/>
    <n v="13.6"/>
    <d v="2021-05-07T00:00:00"/>
    <s v="THIN"/>
    <s v="Y"/>
    <s v="NHS"/>
    <x v="1"/>
    <m/>
    <n v="0"/>
    <n v="0"/>
    <n v="8726"/>
    <n v="-211990"/>
    <n v="-203264"/>
    <n v="0"/>
    <n v="0"/>
    <n v="48426"/>
    <n v="1658110"/>
    <n v="1706536"/>
    <s v="CNV179, CNV179"/>
    <s v="NH/HSIP-29(117) (65001-3272-94, 65001-8272-14)"/>
  </r>
  <r>
    <n v="129475"/>
    <n v="3"/>
    <s v="Construction Complete"/>
    <d v="2019-08-08T00:00:00"/>
    <s v="Brian Terrell"/>
    <d v="2021-11-12T21:00:17"/>
    <s v="Sebrina Love"/>
    <s v="Sumner"/>
    <s v="SR-41 "/>
    <s v="SR"/>
    <m/>
    <s v="SR"/>
    <s v="From near Jarrett Road to SR-25"/>
    <s v="Mill &amp; 411D"/>
    <s v="Resurfacing"/>
    <s v="Resurfacing"/>
    <s v="Mill &amp; 411D"/>
    <x v="4"/>
    <x v="1"/>
    <n v="9.41"/>
    <d v="2021-05-07T00:00:00"/>
    <s v="CONV"/>
    <s v="Y"/>
    <s v="NHS"/>
    <x v="1"/>
    <m/>
    <n v="0"/>
    <n v="0"/>
    <n v="0"/>
    <n v="-144582"/>
    <n v="-144582"/>
    <n v="0"/>
    <n v="0"/>
    <n v="0"/>
    <n v="2722788"/>
    <n v="2722788"/>
    <s v="CNV198"/>
    <s v="NH-41(27) (83008-8232-14)"/>
  </r>
  <r>
    <n v="129490"/>
    <n v="3"/>
    <s v="Construction Complete"/>
    <d v="2019-08-08T00:00:00"/>
    <s v="Brian Terrell"/>
    <d v="2021-10-19T21:00:13"/>
    <s v="Jason Carney"/>
    <s v="Lincoln"/>
    <s v="SR-50 "/>
    <s v="SR"/>
    <m/>
    <s v="SR"/>
    <s v="From north of Fishing Ford Road to near Northview Avenue"/>
    <s v="Mill &amp; 411D"/>
    <s v="Resurfacing"/>
    <s v="Resurface &amp; Safety"/>
    <s v="Mill &amp; 411D"/>
    <x v="4"/>
    <x v="1"/>
    <n v="5.64"/>
    <d v="2021-05-07T00:00:00"/>
    <s v="CONV"/>
    <s v="Y"/>
    <s v="NHS, Other"/>
    <x v="1"/>
    <m/>
    <n v="0"/>
    <n v="0"/>
    <n v="-3506"/>
    <n v="-125166"/>
    <n v="-128672"/>
    <n v="0"/>
    <n v="0"/>
    <n v="38985"/>
    <n v="983874"/>
    <n v="1022859"/>
    <s v="CNV168, CNV168"/>
    <s v="NH/HSIP-50(76) (52006-3213-94, 52006-8213-14)"/>
  </r>
  <r>
    <n v="129497"/>
    <n v="3"/>
    <s v="Construction Complete"/>
    <d v="2019-08-08T00:00:00"/>
    <s v="Brian Terrell"/>
    <d v="2021-10-04T21:00:12"/>
    <s v="Jason Carney"/>
    <s v="Stewart"/>
    <s v="SR-76 "/>
    <s v="SR"/>
    <m/>
    <s v="SR"/>
    <s v="From east of Long Pine Drive to north of Old Highway 79"/>
    <s v="411 D Overlay"/>
    <s v="Resurfacing"/>
    <s v="Resurface &amp; Safety"/>
    <s v="411 D Overlay"/>
    <x v="4"/>
    <x v="1"/>
    <n v="2.83"/>
    <d v="2021-05-07T00:00:00"/>
    <s v="THIN"/>
    <s v="Y"/>
    <s v="NHS"/>
    <x v="1"/>
    <m/>
    <n v="0"/>
    <n v="0"/>
    <n v="-4236"/>
    <n v="-237614"/>
    <n v="-241850"/>
    <n v="0"/>
    <n v="0"/>
    <n v="16901"/>
    <n v="1511316"/>
    <n v="1528217"/>
    <s v="CNV188, CNV188"/>
    <s v="NH/HSIP-76(116) (81004-3248-94, 81004-8248-14)"/>
  </r>
  <r>
    <n v="129502"/>
    <n v="3"/>
    <s v="Construction Complete"/>
    <d v="2019-08-08T00:00:00"/>
    <s v="Brian Terrell"/>
    <d v="2021-12-02T21:00:13"/>
    <s v="Jason Carney"/>
    <s v="Lincoln, Moore"/>
    <s v="SR-10 "/>
    <s v="SR"/>
    <m/>
    <s v="SR"/>
    <s v="From Gill Road to Bedford County Line"/>
    <s v="411 D Overlay"/>
    <s v="Resurfacing"/>
    <s v="Resurfacing"/>
    <s v="411 D Overlay"/>
    <x v="4"/>
    <x v="1"/>
    <n v="8.15"/>
    <d v="2021-05-07T00:00:00"/>
    <s v="THIN"/>
    <s v="Y"/>
    <s v="NHS"/>
    <x v="1"/>
    <m/>
    <n v="0"/>
    <n v="0"/>
    <n v="0"/>
    <n v="-135827"/>
    <n v="-135827"/>
    <n v="0"/>
    <n v="0"/>
    <n v="0"/>
    <n v="1248433"/>
    <n v="1248433"/>
    <s v="CNV167, CNV167"/>
    <s v="NH-10(85) (52003-8220-14, 64001-8205-14)"/>
  </r>
  <r>
    <n v="129509"/>
    <n v="3"/>
    <s v="Let"/>
    <d v="2019-08-08T00:00:00"/>
    <s v="Brian Terrell"/>
    <d v="2021-06-02T21:00:12"/>
    <s v="Jason Carney"/>
    <s v="Davidson"/>
    <s v="SR-1 "/>
    <s v="SR"/>
    <m/>
    <s v="SR"/>
    <s v="From south of Woodmont Boulevard to 15th Avenue"/>
    <s v="Mill &amp; 411D"/>
    <s v="Resurfacing"/>
    <s v="Resurface &amp; Safety"/>
    <s v="Mill &amp; 411D"/>
    <x v="4"/>
    <x v="1"/>
    <n v="4"/>
    <d v="2021-05-07T00:00:00"/>
    <s v="CONV"/>
    <s v="Y"/>
    <s v="NHS"/>
    <x v="1"/>
    <m/>
    <n v="0"/>
    <n v="0"/>
    <n v="-79050"/>
    <n v="-81858"/>
    <n v="-160908"/>
    <n v="0"/>
    <n v="0"/>
    <n v="326120"/>
    <n v="2258852"/>
    <n v="2584972"/>
    <s v="CNV147, CNV147"/>
    <s v="NH/HSIP-1(434) (19019-3224-94, 19019-8224-14)"/>
  </r>
  <r>
    <n v="129624"/>
    <n v="2"/>
    <s v="Construction Complete"/>
    <d v="2019-08-21T00:00:00"/>
    <s v="Brian Terrell"/>
    <d v="2022-01-20T21:00:11"/>
    <s v="Kyle Ruddy"/>
    <s v="Rhea"/>
    <s v="SR-29 "/>
    <s v="SR"/>
    <m/>
    <s v="SR"/>
    <s v="From near Welch Street to north of Payne Lane"/>
    <s v="Mill &amp; 411D"/>
    <s v="Resurfacing"/>
    <s v="Resurface &amp; Safety"/>
    <s v="Mill &amp; 411D"/>
    <x v="4"/>
    <x v="1"/>
    <n v="4.13"/>
    <d v="2021-05-07T00:00:00"/>
    <s v="CONV"/>
    <s v="Y"/>
    <s v="NHS"/>
    <x v="1"/>
    <m/>
    <n v="0"/>
    <n v="0"/>
    <n v="26207"/>
    <n v="-1191506"/>
    <n v="-1165299"/>
    <n v="0"/>
    <n v="0"/>
    <n v="296224"/>
    <n v="2001883"/>
    <n v="2298107"/>
    <s v="CNV182, CNV182"/>
    <s v="NH/HSIP-29(118) (72079-3215-94, 72079-8215-14)"/>
  </r>
  <r>
    <n v="129636"/>
    <n v="2"/>
    <s v="Construction Complete"/>
    <d v="2019-08-21T00:00:00"/>
    <s v="Brian Terrell"/>
    <d v="2021-11-16T21:00:13"/>
    <s v="Kyle Ruddy"/>
    <s v="Fentress"/>
    <s v="SR-28 "/>
    <s v="SR"/>
    <m/>
    <s v="SR"/>
    <s v="From north of SR-52 to north of Kip Chase Road"/>
    <s v="Mill &amp; 411D"/>
    <s v="Resurfacing"/>
    <s v="Resurface &amp; Safety"/>
    <s v="Mill &amp; 411D"/>
    <x v="4"/>
    <x v="1"/>
    <n v="3.28"/>
    <d v="2021-05-07T00:00:00"/>
    <s v="CONV"/>
    <s v="Y"/>
    <s v="NHS"/>
    <x v="1"/>
    <m/>
    <n v="0"/>
    <n v="0"/>
    <n v="856"/>
    <n v="-363209"/>
    <n v="-362353"/>
    <n v="0"/>
    <n v="0"/>
    <n v="11325"/>
    <n v="1577855"/>
    <n v="1589180"/>
    <s v="CNV152, CNV152"/>
    <s v="NH/HSIP-28(81) (25043-3218-94, 25043-8218-14)"/>
  </r>
  <r>
    <n v="129639"/>
    <n v="2"/>
    <s v="Construction Complete"/>
    <d v="2019-08-21T00:00:00"/>
    <s v="Brian Terrell"/>
    <d v="2021-12-02T21:00:15"/>
    <s v="Jeremy Beeman"/>
    <s v="Overton"/>
    <s v="SR-111 "/>
    <s v="SR"/>
    <m/>
    <s v="SR"/>
    <s v="From South of East Volunteer Drive to SR-294"/>
    <s v="Mill &amp; 411D"/>
    <s v="Resurfacing"/>
    <s v="Resurface &amp; Safety"/>
    <s v="Mill &amp; 411D"/>
    <x v="4"/>
    <x v="1"/>
    <n v="4.59"/>
    <d v="2021-05-07T00:00:00"/>
    <s v="CONV"/>
    <s v="Y"/>
    <s v="NHS"/>
    <x v="1"/>
    <m/>
    <n v="0"/>
    <n v="0"/>
    <n v="12928"/>
    <n v="-244805"/>
    <n v="-231877"/>
    <n v="0"/>
    <n v="0"/>
    <n v="36328"/>
    <n v="1927430"/>
    <n v="1963758"/>
    <s v="CNV181, CNV181"/>
    <s v="NH/HSIP-111(121) (67001-3297-94, 67001-8297-14)"/>
  </r>
  <r>
    <n v="129664"/>
    <n v="2"/>
    <s v="Construction Complete"/>
    <d v="2019-08-21T00:00:00"/>
    <s v="Brian Terrell"/>
    <d v="2021-10-15T21:00:12"/>
    <s v="Kyle Ruddy"/>
    <s v="Rhea"/>
    <s v="SR-60 "/>
    <s v="SR"/>
    <m/>
    <s v="SR"/>
    <s v="From Hamilton County Line to near SR-29"/>
    <s v="Mill &amp; 411D"/>
    <s v="Resurfacing"/>
    <s v="Resurface &amp; Safety"/>
    <s v="Mill &amp; 411D"/>
    <x v="4"/>
    <x v="1"/>
    <n v="5.35"/>
    <d v="2021-05-07T00:00:00"/>
    <s v="CONV"/>
    <s v="N"/>
    <s v="NHS"/>
    <x v="1"/>
    <m/>
    <n v="0"/>
    <n v="0"/>
    <n v="0"/>
    <n v="-604976"/>
    <n v="-604976"/>
    <n v="0"/>
    <n v="0"/>
    <n v="0"/>
    <n v="1483657"/>
    <n v="1483657"/>
    <s v="CNV204"/>
    <s v="STP-NH-60(38) (72006-8215-14)"/>
  </r>
  <r>
    <n v="129665"/>
    <n v="2"/>
    <s v="Construction Complete"/>
    <d v="2019-08-21T00:00:00"/>
    <s v="Brian Terrell"/>
    <d v="2021-10-15T21:00:11"/>
    <s v="Kyle Ruddy"/>
    <s v="Meigs"/>
    <s v="SR-60 "/>
    <s v="SR"/>
    <m/>
    <s v="SR"/>
    <s v="From east of McInturff Road to near Tennessee River"/>
    <s v="Mill &amp; 411D"/>
    <s v="Resurfacing"/>
    <s v="Resurface &amp; Safety"/>
    <s v="Mill &amp; 411D"/>
    <x v="4"/>
    <x v="1"/>
    <n v="2.2599999999999998"/>
    <d v="2021-05-07T00:00:00"/>
    <s v="CONV"/>
    <s v="N"/>
    <s v="NHS"/>
    <x v="1"/>
    <m/>
    <n v="0"/>
    <n v="0"/>
    <n v="0"/>
    <n v="-229135"/>
    <n v="-229135"/>
    <n v="0"/>
    <n v="0"/>
    <n v="0"/>
    <n v="560519"/>
    <n v="560519"/>
    <s v="CNV204"/>
    <s v="STP-NH-60(39) (61004-8216-14)"/>
  </r>
  <r>
    <n v="130479"/>
    <n v="2"/>
    <s v="Construction Complete"/>
    <d v="2020-06-03T00:00:00"/>
    <s v="Brian Terrell"/>
    <d v="2022-01-25T21:00:12"/>
    <s v="Kyle Ruddy"/>
    <s v="Sequatchie"/>
    <s v="SR-8 "/>
    <s v="SR"/>
    <m/>
    <s v="SR"/>
    <s v="From SR- 8/SR-111 Overpass to near Old Union Road"/>
    <s v="Mill &amp; 411D"/>
    <s v="Resurfacing"/>
    <s v="Resurface &amp; Safety"/>
    <s v="Mill &amp; 411D"/>
    <x v="4"/>
    <x v="1"/>
    <n v="1.1000000000000001"/>
    <d v="2021-05-07T00:00:00"/>
    <s v="CONV"/>
    <s v="Y"/>
    <s v="NHS"/>
    <x v="1"/>
    <m/>
    <n v="0"/>
    <n v="0"/>
    <n v="0"/>
    <n v="-204236"/>
    <n v="-204236"/>
    <n v="0"/>
    <n v="0"/>
    <n v="0"/>
    <n v="462882"/>
    <n v="462882"/>
    <s v="CNV174"/>
    <s v="NH-8(61) (77002-8245-14)"/>
  </r>
  <r>
    <n v="122434"/>
    <n v="3"/>
    <s v="Construction Complete"/>
    <d v="2015-08-21T00:00:00"/>
    <s v="Jason McCoy"/>
    <d v="2022-05-04T21:00:12"/>
    <s v="Jason Carney"/>
    <s v="Macon"/>
    <s v="SR-52 "/>
    <s v="SR"/>
    <m/>
    <s v="SR"/>
    <s v="Intersection at Ellington Drive in Lafayette (RSAR)"/>
    <m/>
    <s v="Safety"/>
    <s v="Intersection Improvements"/>
    <m/>
    <x v="4"/>
    <x v="0"/>
    <n v="0"/>
    <d v="2021-05-07T00:00:00"/>
    <m/>
    <s v="N"/>
    <s v="NHS"/>
    <x v="1"/>
    <m/>
    <n v="0"/>
    <n v="0"/>
    <n v="-55075"/>
    <n v="0"/>
    <n v="-55075"/>
    <n v="110000"/>
    <n v="17000"/>
    <n v="300054"/>
    <n v="0"/>
    <n v="427054"/>
    <s v="CNV173"/>
    <s v="HSIP-52(78) (56003-3261-94)"/>
  </r>
  <r>
    <n v="129306"/>
    <n v="4"/>
    <s v="Closed"/>
    <d v="2019-07-08T00:00:00"/>
    <s v="Brian Terrell"/>
    <d v="2020-12-17T21:00:11"/>
    <s v="Teresa Hylton"/>
    <s v="Lauderdale"/>
    <s v="SR-88 "/>
    <s v="SR"/>
    <m/>
    <s v="SR"/>
    <s v="From Dee Webb Road to Key Corner Road"/>
    <s v="FDR &amp; TLD"/>
    <s v="Resurfacing"/>
    <s v="Resurf, Safety &amp; Br Repair"/>
    <s v="FDR &amp; TLD"/>
    <x v="4"/>
    <x v="2"/>
    <n v="9.5340000000000007"/>
    <d v="2020-05-15T00:00:00"/>
    <s v="CONV"/>
    <s v="N"/>
    <s v="Other"/>
    <x v="0"/>
    <s v="49SR0880019, 49SR0880029, 49SR0880031, 49SR0880035, 49SR0880041"/>
    <n v="0"/>
    <n v="0"/>
    <n v="-9475.4699999999993"/>
    <n v="118490.6"/>
    <n v="109015.13"/>
    <n v="0"/>
    <n v="0"/>
    <n v="447131.53"/>
    <n v="2235070.6"/>
    <n v="2682202.13"/>
    <s v="CNU201, CNU201, CNU201"/>
    <s v="HSIP-88(19) (49008-3251-94, 49008-4251-04, 49008-4252-04)"/>
  </r>
  <r>
    <n v="129522"/>
    <n v="2"/>
    <s v="Active"/>
    <d v="2019-08-08T00:00:00"/>
    <s v="Brian Terrell"/>
    <d v="2022-03-25T00:00:00"/>
    <s v="Kyle Ruddy"/>
    <s v="Cumberland"/>
    <s v="SR-28 "/>
    <s v="SR"/>
    <m/>
    <s v="SR"/>
    <s v="From north of Old Homestead Highway to Near Southgate Drive"/>
    <s v="Mill, BM-2, &amp; 411D"/>
    <s v="Resurfacing"/>
    <s v="Resurface &amp; Safety"/>
    <s v="Mill, BM-2, &amp; 411D"/>
    <x v="4"/>
    <x v="2"/>
    <n v="0.67"/>
    <d v="2022-05-13T00:00:00"/>
    <s v="CONV"/>
    <s v="Y"/>
    <s v="NHS"/>
    <x v="1"/>
    <m/>
    <n v="0"/>
    <n v="0"/>
    <n v="0"/>
    <n v="602250"/>
    <n v="602250"/>
    <n v="0"/>
    <n v="0"/>
    <n v="0"/>
    <n v="602250"/>
    <n v="602250"/>
    <m/>
    <s v="NH-28(87) (18S028-F8-002)"/>
  </r>
  <r>
    <n v="123926"/>
    <n v="4"/>
    <s v="Active"/>
    <d v="2016-07-20T00:00:00"/>
    <s v="Brian Terrell"/>
    <d v="2022-05-17T00:00:00"/>
    <s v="Ethan Messimore"/>
    <s v="McNairy"/>
    <s v="SR-5 "/>
    <s v="SR"/>
    <m/>
    <s v="SR"/>
    <s v="From SR-5 to SR-15"/>
    <s v="Hot Recycle in Place w/ 411TLD"/>
    <s v="Resurfacing"/>
    <s v="Resurf, Safety &amp; Br Repair"/>
    <s v="Hot Recycle in Place w/ 411TLD"/>
    <x v="4"/>
    <x v="2"/>
    <n v="3.8"/>
    <d v="2022-05-13T00:00:00"/>
    <s v="REC/THIN"/>
    <s v="Y"/>
    <s v="NHS"/>
    <x v="1"/>
    <s v="55SR0050023, 55SR0050024"/>
    <n v="0"/>
    <n v="0"/>
    <n v="67200"/>
    <n v="2361000"/>
    <n v="2428200"/>
    <n v="0"/>
    <n v="0"/>
    <n v="67200"/>
    <n v="2361000"/>
    <n v="2428200"/>
    <m/>
    <s v="NH/HSIP-5(119) (55S005-F3-002, 55S005-F8-002, 55S005-M3-003)"/>
  </r>
  <r>
    <n v="104963.01"/>
    <n v="2"/>
    <s v="Let"/>
    <d v="2003-10-17T00:00:00"/>
    <s v=" "/>
    <d v="2021-06-02T21:00:08"/>
    <s v="Kyle Ruddy"/>
    <s v="Cumberland"/>
    <s v="SR-462 PROP"/>
    <s v="SR"/>
    <m/>
    <s v="SR"/>
    <s v="(Northwest Connector), From SR-28(US-127 N) to SR-298 (Genesis Road) in Crossville (IA) (Priority #1)"/>
    <s v="Construct 5-lane road along alignment of Interstate Drive."/>
    <s v="Legislative"/>
    <s v="Construction-New"/>
    <m/>
    <x v="4"/>
    <x v="4"/>
    <n v="1.63"/>
    <d v="2021-05-07T00:00:00"/>
    <m/>
    <s v="N"/>
    <s v="Other"/>
    <x v="0"/>
    <m/>
    <n v="733341"/>
    <n v="362921"/>
    <n v="-1811919"/>
    <n v="0"/>
    <n v="-715657"/>
    <n v="1725000"/>
    <n v="1257670"/>
    <n v="21488332"/>
    <n v="0"/>
    <n v="24471002"/>
    <s v="CNV010"/>
    <s v="STP/M-462(5) (18462-3205-14)"/>
  </r>
  <r>
    <n v="122532"/>
    <n v="3"/>
    <s v="Construction Complete"/>
    <d v="2015-08-26T00:00:00"/>
    <s v="Brian Terrell"/>
    <d v="2021-10-20T21:00:11"/>
    <s v=" "/>
    <s v="Maury"/>
    <s v="SR-7 "/>
    <s v="SR"/>
    <m/>
    <s v="SR"/>
    <s v="From Bridge over Knob Creek to the Bridge over Snow Creek"/>
    <s v="Mill &amp; 411D"/>
    <s v="Resurfacing"/>
    <s v="Resurf, Safety &amp; Br Repair"/>
    <s v="Mill &amp; 411D"/>
    <x v="4"/>
    <x v="1"/>
    <n v="3.94"/>
    <d v="2021-05-07T00:00:00"/>
    <s v="CONV"/>
    <s v="N"/>
    <s v="Other"/>
    <x v="0"/>
    <s v="60SR0070037"/>
    <n v="0"/>
    <n v="0"/>
    <n v="40572"/>
    <n v="1188187"/>
    <n v="1228759"/>
    <n v="0"/>
    <n v="0"/>
    <n v="45572"/>
    <n v="1188187"/>
    <n v="1233759"/>
    <s v="CNV178, CNV178"/>
    <s v="State Funded (60004-4282-04)"/>
  </r>
  <r>
    <n v="127164"/>
    <n v="2"/>
    <s v="Construction Complete"/>
    <d v="2018-03-20T00:00:00"/>
    <s v="Brian Terrell"/>
    <d v="2021-11-16T21:00:12"/>
    <s v="Kyle Ruddy"/>
    <s v="Fentress"/>
    <s v="SR-154 "/>
    <s v="SR"/>
    <m/>
    <s v="SR"/>
    <s v="From Millsap Avenue to east of Louvaine Road"/>
    <s v="411TL Overlay @ 85 lb/sy"/>
    <s v="Resurfacing"/>
    <s v="Resurface &amp; Safety"/>
    <s v="411TL Overlay @ 85 lb/sy"/>
    <x v="4"/>
    <x v="1"/>
    <n v="4.87"/>
    <d v="2021-05-07T00:00:00"/>
    <s v="MICRO"/>
    <s v="N"/>
    <s v="Other"/>
    <x v="0"/>
    <m/>
    <n v="0"/>
    <n v="0"/>
    <n v="0"/>
    <n v="-187729"/>
    <n v="-187729"/>
    <n v="0"/>
    <n v="0"/>
    <n v="0"/>
    <n v="721321"/>
    <n v="721321"/>
    <s v="CNV152"/>
    <s v="STP-154(8) (25006-8224-14)"/>
  </r>
  <r>
    <n v="127245"/>
    <n v="2"/>
    <s v="Let"/>
    <d v="2018-03-21T00:00:00"/>
    <s v="Brian Terrell"/>
    <d v="2021-06-02T21:00:27"/>
    <s v="Kyle Ruddy"/>
    <s v="Polk"/>
    <s v="SR-68 "/>
    <s v="SR"/>
    <m/>
    <s v="SR"/>
    <s v="From Monroe County Line to Waller Road"/>
    <s v="Mill &amp; 411D"/>
    <s v="Resurfacing"/>
    <s v="Resurface &amp; Safety"/>
    <s v="Mill &amp; 411D"/>
    <x v="4"/>
    <x v="1"/>
    <n v="6.18"/>
    <d v="2021-05-07T00:00:00"/>
    <s v="CONV"/>
    <s v="N"/>
    <s v="Other"/>
    <x v="0"/>
    <m/>
    <n v="0"/>
    <n v="0"/>
    <n v="0"/>
    <n v="40778"/>
    <n v="40778"/>
    <n v="0"/>
    <n v="0"/>
    <n v="0"/>
    <n v="1366547"/>
    <n v="1366547"/>
    <s v="CNV200"/>
    <s v="STP-68(59) (70006-8247-14)"/>
  </r>
  <r>
    <n v="129088"/>
    <n v="1"/>
    <s v="Construction Complete"/>
    <d v="2019-06-18T00:00:00"/>
    <s v="Brian Terrell"/>
    <d v="2022-01-27T21:02:05"/>
    <s v="Sebrina Love"/>
    <s v="Scott"/>
    <s v="SR-456 "/>
    <s v="SR"/>
    <m/>
    <s v="SR"/>
    <s v="From SR-63 to near Pentecost Street"/>
    <s v="411TLD Overlay @ 85 lb/sy"/>
    <s v="Resurfacing"/>
    <s v="Resurface &amp; Safety"/>
    <s v="411TLD Overlay @ 85 lb/sy"/>
    <x v="4"/>
    <x v="1"/>
    <n v="8.8000000000000007"/>
    <d v="2021-05-07T00:00:00"/>
    <s v="THIN"/>
    <s v="N"/>
    <s v="Other"/>
    <x v="0"/>
    <m/>
    <n v="0"/>
    <n v="0"/>
    <n v="10300"/>
    <n v="-71420"/>
    <n v="-61120"/>
    <n v="0"/>
    <n v="0"/>
    <n v="156600"/>
    <n v="906380"/>
    <n v="1062980"/>
    <s v="CNV199, CNV199"/>
    <s v="STP/HSIP-456(12) (76010-3227-94, 76010-8227-14)"/>
  </r>
  <r>
    <n v="129092"/>
    <n v="1"/>
    <s v="Let"/>
    <d v="2019-06-18T00:00:00"/>
    <s v="Brian Terrell"/>
    <d v="2021-06-02T21:00:22"/>
    <s v=" "/>
    <s v="Morgan"/>
    <s v="SR-62 "/>
    <s v="SR"/>
    <m/>
    <s v="SR"/>
    <s v="From near Petit Lane to near SR-116"/>
    <s v="411TLD Overlay @ 85 lb/sy"/>
    <s v="Resurfacing"/>
    <s v="Resurface &amp; Safety"/>
    <s v="411TLD Overlay @ 85 lb/sy"/>
    <x v="4"/>
    <x v="1"/>
    <n v="2.79"/>
    <d v="2021-05-07T00:00:00"/>
    <s v="THIN"/>
    <s v="N"/>
    <s v="Other"/>
    <x v="0"/>
    <m/>
    <n v="0"/>
    <n v="0"/>
    <n v="0"/>
    <n v="374733"/>
    <n v="374733"/>
    <n v="0"/>
    <n v="0"/>
    <n v="0"/>
    <n v="374733"/>
    <n v="374733"/>
    <s v="CNV179"/>
    <s v="State Funded (65008-4236-04)"/>
  </r>
  <r>
    <n v="129096"/>
    <n v="1"/>
    <s v="Construction Complete"/>
    <d v="2019-06-18T00:00:00"/>
    <s v="Brian Terrell"/>
    <d v="2022-02-08T00:00:00"/>
    <s v="Lee Cothron"/>
    <s v="Monroe"/>
    <s v="SR-322 "/>
    <s v="SR"/>
    <m/>
    <s v="SR"/>
    <s v="From near SR-2 to near Sweetwater-Vonore Road"/>
    <s v="411TLD Overlay @ 65 lb/sy"/>
    <s v="Resurfacing"/>
    <s v="Resurf, Safety &amp; Br Repair"/>
    <s v="411TLD Overlay @ 65 lb/sy"/>
    <x v="4"/>
    <x v="1"/>
    <n v="3.3"/>
    <d v="2021-05-07T00:00:00"/>
    <s v="THIN"/>
    <s v="N"/>
    <s v="Other"/>
    <x v="0"/>
    <s v="62SR3220003"/>
    <n v="0"/>
    <n v="0"/>
    <n v="198260"/>
    <n v="579350"/>
    <n v="777610"/>
    <n v="0"/>
    <n v="0"/>
    <n v="203260"/>
    <n v="579350"/>
    <n v="782610"/>
    <s v="CNV180, CNV180"/>
    <s v="State Funded (62014-4225-04)"/>
  </r>
  <r>
    <n v="129099"/>
    <n v="1"/>
    <s v="Construction Complete"/>
    <d v="2019-06-18T00:00:00"/>
    <s v="Brian Terrell"/>
    <d v="2021-10-11T21:00:12"/>
    <s v="Bobby Johnson"/>
    <s v="Loudon"/>
    <s v="SR-72 "/>
    <s v="SR"/>
    <m/>
    <s v="SR"/>
    <s v="From near Get Good Hollow Road to near Corporate Park Drive"/>
    <s v="411TLD Overlay @ 85 lb/sy"/>
    <s v="Resurfacing"/>
    <s v="Resurface &amp; Safety"/>
    <s v="411TLD Overlay @ 85 lb/sy"/>
    <x v="4"/>
    <x v="1"/>
    <n v="5.44"/>
    <d v="2021-05-07T00:00:00"/>
    <s v="THIN"/>
    <s v="N"/>
    <s v="Other"/>
    <x v="0"/>
    <m/>
    <n v="0"/>
    <n v="0"/>
    <n v="-31680"/>
    <n v="54570"/>
    <n v="22890"/>
    <n v="0"/>
    <n v="0"/>
    <n v="146020"/>
    <n v="1061570"/>
    <n v="1207590"/>
    <s v="CNV169, CNV169"/>
    <s v="STP/HSIP-72(20) (53007-3218-94, 53007-8218-14)"/>
  </r>
  <r>
    <n v="129146"/>
    <n v="1"/>
    <s v="Construction Complete"/>
    <d v="2019-06-19T00:00:00"/>
    <s v="Brian Terrell"/>
    <d v="2021-12-17T21:00:16"/>
    <s v="Bobby Johnson"/>
    <s v="Johnson"/>
    <s v="SR-34 "/>
    <s v="SR"/>
    <m/>
    <s v="SR"/>
    <s v="From near SR-91 to near Roan Creek"/>
    <s v="411 D Overlay"/>
    <s v="Resurfacing"/>
    <s v="Resurface &amp; Safety"/>
    <s v="411 D Overlay"/>
    <x v="4"/>
    <x v="1"/>
    <n v="4.88"/>
    <d v="2021-05-07T00:00:00"/>
    <s v="CONV"/>
    <s v="N"/>
    <s v="Other"/>
    <x v="0"/>
    <m/>
    <n v="0"/>
    <n v="0"/>
    <n v="57340"/>
    <n v="370710"/>
    <n v="428050"/>
    <n v="0"/>
    <n v="0"/>
    <n v="294840"/>
    <n v="2335610"/>
    <n v="2630450"/>
    <s v="CNV162, CNV162"/>
    <s v="HSIP-34(126) (46001-3223-94, 46001-4223-04)"/>
  </r>
  <r>
    <n v="129158"/>
    <n v="1"/>
    <s v="Construction Complete"/>
    <d v="2019-06-20T00:00:00"/>
    <s v="Brian Terrell"/>
    <d v="2021-10-30T21:00:17"/>
    <s v="Sebrina Love"/>
    <s v="Greene"/>
    <s v="SR-35 "/>
    <s v="SR"/>
    <m/>
    <s v="SR"/>
    <s v="From the Cocke County Line to near Bright Hope Road"/>
    <s v="411 D Overlay"/>
    <s v="Resurfacing"/>
    <s v="Resurface &amp; Safety"/>
    <s v="411TLF Overlay @85lb/sy"/>
    <x v="4"/>
    <x v="1"/>
    <n v="3.9"/>
    <d v="2021-05-07T00:00:00"/>
    <s v="CONV"/>
    <s v="N"/>
    <s v="Other"/>
    <x v="0"/>
    <m/>
    <n v="0"/>
    <n v="0"/>
    <n v="0"/>
    <n v="61300"/>
    <n v="61300"/>
    <n v="0"/>
    <n v="0"/>
    <n v="33600"/>
    <n v="797700"/>
    <n v="831300"/>
    <s v="CNV146, CNV146"/>
    <s v="HSIP-35(76) (30005-3251-94, 30005-4251-04)"/>
  </r>
  <r>
    <n v="129163"/>
    <n v="1"/>
    <s v="Construction Complete"/>
    <d v="2019-06-20T00:00:00"/>
    <s v="Brian Terrell"/>
    <d v="2021-10-30T21:00:16"/>
    <s v="Jeremy Beeman"/>
    <s v="Cocke"/>
    <s v="SR-35 "/>
    <s v="SR"/>
    <m/>
    <s v="SR"/>
    <s v="From near Cloud Way to Greene County Line"/>
    <s v="411TLD Overlay @ 85 lb/sy"/>
    <s v="Resurfacing"/>
    <s v="Resurface &amp; Safety"/>
    <s v="411TLD Overlay @ 85 lb/sy"/>
    <x v="4"/>
    <x v="1"/>
    <n v="3.54"/>
    <d v="2021-05-07T00:00:00"/>
    <s v="CONV"/>
    <s v="N"/>
    <s v="Other"/>
    <x v="0"/>
    <m/>
    <n v="0"/>
    <n v="0"/>
    <n v="150"/>
    <n v="40690"/>
    <n v="40840"/>
    <n v="0"/>
    <n v="0"/>
    <n v="10250"/>
    <n v="1247190"/>
    <n v="1257440"/>
    <s v="CNV146, CNV146"/>
    <s v="STP/HSIP-35(77) (15009-3229-94, 15009-8229-14)"/>
  </r>
  <r>
    <n v="129223"/>
    <n v="3"/>
    <s v="Construction Complete"/>
    <d v="2019-06-25T00:00:00"/>
    <s v="Brian Terrell"/>
    <d v="2022-01-27T21:02:03"/>
    <s v="Jason Carney"/>
    <s v="Dickson"/>
    <s v="SR-48 "/>
    <s v="SR"/>
    <m/>
    <s v="SR"/>
    <s v="From Hickman County Line to SR-48A"/>
    <s v="Profile Mill &amp; 85 lb/sy TLD"/>
    <s v="Resurfacing"/>
    <s v="Resurface &amp; Safety"/>
    <s v="Profile Mill &amp; 85 lb/sy TLD"/>
    <x v="4"/>
    <x v="1"/>
    <n v="9.17"/>
    <d v="2021-05-07T00:00:00"/>
    <s v="CONV"/>
    <s v="N"/>
    <s v="Other"/>
    <x v="0"/>
    <m/>
    <n v="0"/>
    <n v="0"/>
    <n v="-603"/>
    <n v="-114536"/>
    <n v="-115139"/>
    <n v="0"/>
    <n v="0"/>
    <n v="41187"/>
    <n v="1112474"/>
    <n v="1153661"/>
    <s v="CNV086, CNV086"/>
    <s v="STP/HSIP-48(62) (22007-3253-94, 22007-8253-14)"/>
  </r>
  <r>
    <n v="129479"/>
    <n v="3"/>
    <s v="Construction Complete"/>
    <d v="2019-08-08T00:00:00"/>
    <s v="Brian Terrell"/>
    <d v="2022-01-13T21:00:14"/>
    <s v=" "/>
    <s v="Montgomery"/>
    <s v="SR-233 "/>
    <s v="SR"/>
    <m/>
    <s v="SR"/>
    <s v="From Stewart County Line to near John Taylor Road"/>
    <s v="Profile Mill &amp; 85 lb/sy TLD"/>
    <s v="Resurfacing"/>
    <s v="Resurf, Safety &amp; Br Repair"/>
    <s v="Profile Mill &amp; 85 lb/sy TLD"/>
    <x v="4"/>
    <x v="1"/>
    <n v="4.79"/>
    <d v="2021-05-07T00:00:00"/>
    <s v="CONV"/>
    <s v="N"/>
    <s v="Other"/>
    <x v="0"/>
    <s v="63003530001"/>
    <n v="0"/>
    <n v="0"/>
    <n v="28558"/>
    <n v="-72137"/>
    <n v="-43579"/>
    <n v="0"/>
    <n v="0"/>
    <n v="56755"/>
    <n v="551403"/>
    <n v="608158"/>
    <s v="CNV201, CNV201"/>
    <s v="STP-233(8) (63055-4217-04, 63055-8217-14)"/>
  </r>
  <r>
    <n v="129481"/>
    <n v="3"/>
    <s v="Construction Complete"/>
    <d v="2019-08-08T00:00:00"/>
    <s v="Brian Terrell"/>
    <d v="2022-01-13T21:00:14"/>
    <s v=" "/>
    <s v="Montgomery"/>
    <s v="SR-233 "/>
    <s v="SR"/>
    <m/>
    <s v="SR"/>
    <s v="From John Taylor Road to SR-76 (US-79)"/>
    <s v="Profile Mill &amp; 85 lb/sy TLD"/>
    <s v="Resurfacing"/>
    <s v="Resurfacing"/>
    <s v="Profile Mill &amp; 85 lb/sy TLD"/>
    <x v="4"/>
    <x v="1"/>
    <n v="4.24"/>
    <d v="2021-05-07T00:00:00"/>
    <s v="CONV"/>
    <s v="N"/>
    <s v="Other"/>
    <x v="0"/>
    <m/>
    <n v="0"/>
    <n v="0"/>
    <n v="0"/>
    <n v="-71046"/>
    <n v="-71046"/>
    <n v="0"/>
    <n v="0"/>
    <n v="0"/>
    <n v="533634"/>
    <n v="533634"/>
    <s v="CNV201"/>
    <s v="STP-233(9) (63055-8218-14)"/>
  </r>
  <r>
    <n v="129486"/>
    <n v="3"/>
    <s v="Construction Complete"/>
    <d v="2019-08-08T00:00:00"/>
    <s v="Brian Terrell"/>
    <d v="2021-10-20T21:00:11"/>
    <s v="Sebrina Love"/>
    <s v="Maury"/>
    <s v="SR-247 "/>
    <s v="SR"/>
    <m/>
    <s v="SR"/>
    <s v="From SR-50 to SR-7"/>
    <s v="Profile Mill &amp; 85 lb/sy TLD"/>
    <s v="Resurfacing"/>
    <s v="Resurfacing"/>
    <s v="Profile Mill &amp; 85 lb/sy TLD"/>
    <x v="4"/>
    <x v="1"/>
    <n v="5.73"/>
    <d v="2021-05-07T00:00:00"/>
    <s v="CONV"/>
    <s v="N"/>
    <s v="Other"/>
    <x v="0"/>
    <m/>
    <n v="0"/>
    <n v="0"/>
    <n v="0"/>
    <n v="-134469"/>
    <n v="-134469"/>
    <n v="0"/>
    <n v="0"/>
    <n v="0"/>
    <n v="608481"/>
    <n v="608481"/>
    <s v="CNV178"/>
    <s v="STP-247(20) (60023-8212-14)"/>
  </r>
  <r>
    <n v="129495"/>
    <n v="3"/>
    <s v="Construction Complete"/>
    <d v="2019-08-08T00:00:00"/>
    <s v="Brian Terrell"/>
    <d v="2021-11-08T21:00:12"/>
    <s v="Jeremy Beeman"/>
    <s v="Wayne"/>
    <s v="SR-99 "/>
    <s v="SR"/>
    <m/>
    <s v="SR"/>
    <s v="From north of Topsy Road to Lewis County Line"/>
    <s v="411 D Overlay"/>
    <s v="Resurfacing"/>
    <s v="Resurfacing"/>
    <s v="411 D Overlay"/>
    <x v="4"/>
    <x v="1"/>
    <n v="7.3310000000000004"/>
    <d v="2021-05-07T00:00:00"/>
    <s v="CONV"/>
    <s v="N"/>
    <s v="Other"/>
    <x v="0"/>
    <m/>
    <n v="0"/>
    <n v="0"/>
    <n v="0"/>
    <n v="-115316"/>
    <n v="-115316"/>
    <n v="0"/>
    <n v="0"/>
    <n v="0"/>
    <n v="918474"/>
    <n v="918474"/>
    <s v="CNV166"/>
    <s v="STP-99(65) (91020-8216-14)"/>
  </r>
  <r>
    <n v="129496"/>
    <n v="3"/>
    <s v="Construction Complete"/>
    <d v="2019-08-08T00:00:00"/>
    <s v="Brian Terrell"/>
    <d v="2021-12-02T21:00:12"/>
    <s v="Jason Carney"/>
    <s v="Bedford"/>
    <s v="SR-387 "/>
    <s v="SR"/>
    <m/>
    <s v="SR"/>
    <s v="From SR-16 to SR-10"/>
    <s v="Mill &amp; 411D"/>
    <s v="Resurfacing"/>
    <s v="Resurface &amp; Safety"/>
    <s v="Mill &amp; 411D"/>
    <x v="4"/>
    <x v="1"/>
    <n v="0.85"/>
    <d v="2021-05-07T00:00:00"/>
    <s v="CONV"/>
    <s v="N"/>
    <s v="Other"/>
    <x v="0"/>
    <m/>
    <n v="0"/>
    <n v="0"/>
    <n v="-56098"/>
    <n v="-48270"/>
    <n v="-104368"/>
    <n v="0"/>
    <n v="0"/>
    <n v="132232"/>
    <n v="309330"/>
    <n v="441562"/>
    <s v="CNV139, CNV139"/>
    <s v="STP/HSIP-387(6) (02006-3206-94, 02006-8206-14)"/>
  </r>
  <r>
    <n v="129510"/>
    <n v="3"/>
    <s v="Construction Complete"/>
    <d v="2019-08-08T00:00:00"/>
    <s v="Brian Terrell"/>
    <d v="2021-12-17T21:00:17"/>
    <s v=" "/>
    <s v="Marshall"/>
    <s v="SR-99 "/>
    <s v="SR"/>
    <m/>
    <s v="SR"/>
    <s v="From SR-11 to Rutherford County Line"/>
    <s v="Mill &amp; 411D"/>
    <s v="Resurfacing"/>
    <s v="Resurface &amp; Safety"/>
    <s v="Mill &amp; 411D"/>
    <x v="4"/>
    <x v="1"/>
    <n v="4.1500000000000004"/>
    <d v="2021-05-07T00:00:00"/>
    <s v="CONV"/>
    <s v="N"/>
    <s v="Other"/>
    <x v="0"/>
    <m/>
    <n v="0"/>
    <n v="0"/>
    <n v="0"/>
    <n v="645276"/>
    <n v="645276"/>
    <n v="0"/>
    <n v="0"/>
    <n v="0"/>
    <n v="645276"/>
    <n v="645276"/>
    <s v="CNV175"/>
    <s v="State Funded (59010-4215-04)"/>
  </r>
  <r>
    <n v="129511"/>
    <n v="3"/>
    <s v="Construction Complete"/>
    <d v="2019-08-08T00:00:00"/>
    <s v="Brian Terrell"/>
    <d v="2021-12-17T21:00:17"/>
    <s v=" "/>
    <s v="Rutherford"/>
    <s v="SR-99 "/>
    <s v="SR"/>
    <m/>
    <s v="SR"/>
    <s v="From Marshall County Line to SR-16"/>
    <s v="Mill &amp; 411D"/>
    <s v="Resurfacing"/>
    <s v="Resurface &amp; Safety"/>
    <s v="Mill &amp; 411D"/>
    <x v="4"/>
    <x v="1"/>
    <n v="2.33"/>
    <d v="2021-05-07T00:00:00"/>
    <m/>
    <s v="N"/>
    <s v="Other"/>
    <x v="0"/>
    <m/>
    <n v="0"/>
    <n v="0"/>
    <n v="0"/>
    <n v="349179"/>
    <n v="349179"/>
    <n v="0"/>
    <n v="0"/>
    <n v="0"/>
    <n v="349179"/>
    <n v="349179"/>
    <s v="CNV175"/>
    <s v="State Funded (75012-4205-04)"/>
  </r>
  <r>
    <n v="129619"/>
    <n v="2"/>
    <s v="Construction Complete"/>
    <d v="2019-08-21T00:00:00"/>
    <s v="Brian Terrell"/>
    <d v="2022-05-03T21:00:11"/>
    <s v=" "/>
    <s v="Rhea"/>
    <s v="SR-378 "/>
    <s v="SR"/>
    <m/>
    <s v="SR"/>
    <s v="From SR-29 to west of SR-29"/>
    <s v="Mill &amp; 411D"/>
    <s v="Resurfacing"/>
    <s v="Resurface &amp; Safety"/>
    <s v="Mill &amp; 411D"/>
    <x v="4"/>
    <x v="1"/>
    <n v="1.61"/>
    <d v="2021-05-07T00:00:00"/>
    <s v="CONV"/>
    <s v="N"/>
    <s v="Other"/>
    <x v="0"/>
    <m/>
    <n v="0"/>
    <n v="0"/>
    <n v="13458"/>
    <n v="56858"/>
    <n v="70316"/>
    <n v="0"/>
    <n v="0"/>
    <n v="377297"/>
    <n v="649326"/>
    <n v="1026623"/>
    <s v="CNV100, CNV100"/>
    <s v="STP/HSIP-378(8) (72002-3207-94, 72002-8207-14)"/>
  </r>
  <r>
    <n v="129620"/>
    <n v="2"/>
    <s v="Construction Complete"/>
    <d v="2019-08-21T00:00:00"/>
    <s v="Brian Terrell"/>
    <d v="2022-05-03T21:00:11"/>
    <s v=" "/>
    <s v="Rhea"/>
    <s v="SR-30 "/>
    <s v="SR"/>
    <m/>
    <s v="SR"/>
    <s v="From East of Railroad Street to near SR-29"/>
    <s v="Mill &amp; 411D"/>
    <s v="Resurfacing"/>
    <s v="Resurface &amp; Safety"/>
    <s v="Mill &amp; 411D"/>
    <x v="4"/>
    <x v="1"/>
    <n v="0.45"/>
    <d v="2021-05-07T00:00:00"/>
    <s v="CONV"/>
    <s v="N"/>
    <s v="Other"/>
    <x v="0"/>
    <m/>
    <n v="0"/>
    <n v="0"/>
    <n v="20285"/>
    <n v="11729"/>
    <n v="32014"/>
    <n v="0"/>
    <n v="0"/>
    <n v="100706"/>
    <n v="192660"/>
    <n v="293366"/>
    <s v="CNV100, CNV100"/>
    <s v="STP/HSIP-30(89) (72004-3237-94, 72004-8237-14)"/>
  </r>
  <r>
    <n v="129673"/>
    <n v="2"/>
    <s v="Let"/>
    <d v="2019-08-21T00:00:00"/>
    <s v="Brian Terrell"/>
    <d v="2021-06-02T21:00:21"/>
    <s v="Jeremy Beeman"/>
    <s v="Meigs"/>
    <s v="SR-304 "/>
    <s v="SR"/>
    <m/>
    <s v="SR"/>
    <s v="From North of SR-68 to Roane County Line"/>
    <s v="Mill &amp; 411D"/>
    <s v="Resurfacing"/>
    <s v="Resurface &amp; Safety"/>
    <s v="Mill &amp; 411D"/>
    <x v="4"/>
    <x v="1"/>
    <n v="8.1"/>
    <d v="2021-05-07T00:00:00"/>
    <s v="CONV"/>
    <s v="N"/>
    <s v="Other"/>
    <x v="0"/>
    <m/>
    <n v="0"/>
    <n v="0"/>
    <n v="0"/>
    <n v="105069"/>
    <n v="105069"/>
    <n v="0"/>
    <n v="0"/>
    <n v="0"/>
    <n v="1514488"/>
    <n v="1514488"/>
    <s v="CNV177"/>
    <s v="STP-304(13) (61007-8213-14)"/>
  </r>
  <r>
    <n v="130279"/>
    <n v="4"/>
    <s v="Construction Complete"/>
    <d v="2020-04-30T00:00:00"/>
    <s v="Brian Terrell"/>
    <d v="2021-12-02T21:00:14"/>
    <s v=" "/>
    <s v="McNairy"/>
    <s v="SR-224 "/>
    <s v="SR"/>
    <m/>
    <s v="SR"/>
    <s v="From SR-142 to SR-15"/>
    <s v="Mill &amp; C-W"/>
    <s v="Resurfacing"/>
    <s v="Resurf, Safety &amp; Br Repair"/>
    <s v="Mill &amp; C-W"/>
    <x v="4"/>
    <x v="1"/>
    <n v="4.51"/>
    <d v="2021-05-07T00:00:00"/>
    <s v="CONV"/>
    <s v="N"/>
    <s v="Other"/>
    <x v="0"/>
    <s v="55S80850007, 55S80850009"/>
    <n v="0"/>
    <n v="0"/>
    <n v="-127178"/>
    <n v="130075"/>
    <n v="2897"/>
    <n v="0"/>
    <n v="0"/>
    <n v="612637"/>
    <n v="1164925"/>
    <n v="1777562"/>
    <s v="CNV172, CNV172, CNV172"/>
    <s v="STP/HSIP-224(16) (55017-3210-94, 55017-4210-04, 55017-8210-14)"/>
  </r>
  <r>
    <n v="130281"/>
    <n v="4"/>
    <s v="Construction Complete"/>
    <d v="2020-04-30T00:00:00"/>
    <s v="Brian Terrell"/>
    <d v="2021-12-03T21:00:11"/>
    <s v="Bonita Dunlap"/>
    <s v="Tipton"/>
    <s v="SR-179 "/>
    <s v="SR"/>
    <m/>
    <s v="SR"/>
    <s v="From near SR-14 to Haywood County Line"/>
    <s v="Scrub Seal &amp; 85 lb/sy TLD"/>
    <s v="Resurfacing"/>
    <s v="Resurface &amp; Safety"/>
    <s v="Scrub Seal &amp; 85 lb/sy TLD"/>
    <x v="4"/>
    <x v="1"/>
    <n v="5.51"/>
    <d v="2021-05-07T00:00:00"/>
    <s v="THIN"/>
    <s v="N"/>
    <s v="Other"/>
    <x v="0"/>
    <m/>
    <n v="0"/>
    <n v="0"/>
    <n v="1021"/>
    <n v="81900"/>
    <n v="82921"/>
    <n v="0"/>
    <n v="0"/>
    <n v="14671"/>
    <n v="1128650"/>
    <n v="1143321"/>
    <s v="CNV189, CNV189"/>
    <s v="STP/HSIP-179(12) (84008-3221-94, 84008-8221-14)"/>
  </r>
  <r>
    <n v="130385"/>
    <n v="1"/>
    <s v="Construction Complete"/>
    <d v="2020-05-26T00:00:00"/>
    <s v="Brian Terrell"/>
    <d v="2021-12-09T21:00:14"/>
    <s v=" "/>
    <s v="Union"/>
    <s v="SR-370 "/>
    <s v="SR"/>
    <m/>
    <s v="SR"/>
    <s v="From SR-144 to SR-61"/>
    <s v="411TL Overlay @ 65 lb/sy"/>
    <s v="Resurfacing"/>
    <s v="Resurfacing"/>
    <s v="411TL Overlay @ 65 lb/sy"/>
    <x v="4"/>
    <x v="1"/>
    <n v="5.77"/>
    <d v="2021-05-07T00:00:00"/>
    <s v="THIN"/>
    <s v="N"/>
    <s v="Other"/>
    <x v="0"/>
    <m/>
    <n v="0"/>
    <n v="0"/>
    <n v="0"/>
    <n v="616876"/>
    <n v="616876"/>
    <n v="0"/>
    <n v="0"/>
    <n v="0"/>
    <n v="616876"/>
    <n v="616876"/>
    <s v="CNV190"/>
    <s v="State Funded (87013-4218-04)"/>
  </r>
  <r>
    <n v="130481"/>
    <n v="2"/>
    <s v="Construction Complete"/>
    <d v="2020-06-03T00:00:00"/>
    <s v="Brian Terrell"/>
    <d v="2021-12-02T21:00:15"/>
    <s v=" "/>
    <s v="Overton"/>
    <s v="SR-52 "/>
    <s v="SR"/>
    <m/>
    <s v="SR"/>
    <s v="From near SR-111 to North of SR-52/SR-85"/>
    <s v="Mill &amp; 411D"/>
    <s v="Resurfacing"/>
    <s v="Resurface &amp; Safety"/>
    <s v="Mill &amp; 411D"/>
    <x v="4"/>
    <x v="1"/>
    <n v="0.73"/>
    <d v="2021-05-07T00:00:00"/>
    <s v="CONV"/>
    <s v="N"/>
    <s v="Other"/>
    <x v="0"/>
    <m/>
    <n v="0"/>
    <n v="0"/>
    <n v="0"/>
    <n v="384422"/>
    <n v="384422"/>
    <n v="0"/>
    <n v="0"/>
    <n v="0"/>
    <n v="384422"/>
    <n v="384422"/>
    <s v="CNV181"/>
    <s v="State Funded (67002-4241-04)"/>
  </r>
  <r>
    <n v="129308"/>
    <n v="4"/>
    <s v="Active"/>
    <d v="2019-07-08T00:00:00"/>
    <s v="Brian Terrell"/>
    <d v="2022-03-15T00:00:00"/>
    <s v="Brian Terrell"/>
    <s v="Lauderdale"/>
    <s v="SR-180 "/>
    <s v="SR"/>
    <m/>
    <s v="SR"/>
    <s v="From SR-88 to SR-3"/>
    <s v="FDR &amp; 411D"/>
    <s v="Resurfacing"/>
    <s v="Resurface &amp; Safety"/>
    <s v="FDR &amp; 411D"/>
    <x v="4"/>
    <x v="2"/>
    <n v="2.62"/>
    <d v="2022-05-13T00:00:00"/>
    <s v="THIN / PRESV"/>
    <s v="N"/>
    <s v="Other"/>
    <x v="0"/>
    <m/>
    <n v="0"/>
    <n v="0"/>
    <n v="75600"/>
    <n v="957000"/>
    <n v="1032600"/>
    <n v="0"/>
    <n v="0"/>
    <n v="75600"/>
    <n v="957000"/>
    <n v="1032600"/>
    <m/>
    <s v="STP/HSIP-180(13) (49180-3202-94, 49180-8202-14)"/>
  </r>
  <r>
    <n v="105739.16"/>
    <n v="2"/>
    <s v="Let"/>
    <d v="2020-11-23T00:00:00"/>
    <s v="Jennifer Johnson"/>
    <d v="2021-06-02T21:00:15"/>
    <s v="Brian Terrell"/>
    <s v="Hamilton"/>
    <m/>
    <m/>
    <m/>
    <m/>
    <s v="M21LTHQ_C33SR_TUNLCLN Hamilton - McCallie, Bachman and Stringers Ridge - Tunnel Cleaning (FY21)"/>
    <m/>
    <s v="Maint - Reg"/>
    <s v="Maintenance"/>
    <m/>
    <x v="3"/>
    <x v="5"/>
    <s v=""/>
    <d v="2021-05-07T00:00:00"/>
    <m/>
    <s v="N"/>
    <m/>
    <x v="4"/>
    <m/>
    <n v="0"/>
    <n v="0"/>
    <n v="265834"/>
    <n v="0"/>
    <n v="265834"/>
    <n v="0"/>
    <n v="0"/>
    <n v="265834"/>
    <n v="0"/>
    <n v="265834"/>
    <s v="CNV157"/>
    <s v="State Funded (33948-4270-04)"/>
  </r>
  <r>
    <n v="123915"/>
    <n v="4"/>
    <s v="Construction Complete"/>
    <d v="2016-07-20T00:00:00"/>
    <s v="Brian Terrell"/>
    <d v="2022-01-04T21:00:15"/>
    <s v=" "/>
    <s v="Hardeman"/>
    <s v="SR-18 "/>
    <s v="SR"/>
    <m/>
    <s v="SR"/>
    <s v="From east of Van Buren Road to SR-15"/>
    <s v="CIR &amp; Micro, Alt. bid (foamed / emulsion)"/>
    <s v="Resurfacing"/>
    <s v="Resurface &amp; Safety"/>
    <s v="CIR &amp; Alt. Bid TLD or 32 psi Micro-Surface"/>
    <x v="4"/>
    <x v="2"/>
    <n v="3.92"/>
    <d v="2021-05-07T00:00:00"/>
    <s v="CONV"/>
    <s v="Y"/>
    <s v="NHS"/>
    <x v="1"/>
    <m/>
    <n v="0"/>
    <n v="0"/>
    <n v="137810"/>
    <n v="118610"/>
    <n v="256420"/>
    <n v="0"/>
    <n v="0"/>
    <n v="549210"/>
    <n v="788810"/>
    <n v="1338020"/>
    <s v="CNV158, CNV158"/>
    <s v="NH/HSIP-18(35) (35002-3209-94, 35002-8209-14)"/>
  </r>
  <r>
    <n v="126597"/>
    <n v="3"/>
    <s v="Closed"/>
    <d v="2017-09-21T00:00:00"/>
    <s v="Lee Cothron"/>
    <d v="2021-10-04T00:00:00"/>
    <s v="Lee Cothron"/>
    <s v="Wayne"/>
    <m/>
    <m/>
    <m/>
    <m/>
    <s v="Wayne County Maintenance Building"/>
    <m/>
    <s v="Other"/>
    <s v="Construction-New"/>
    <m/>
    <x v="3"/>
    <x v="6"/>
    <s v=""/>
    <d v="2019-05-10T00:00:00"/>
    <m/>
    <s v="N"/>
    <m/>
    <x v="4"/>
    <m/>
    <n v="0"/>
    <n v="0"/>
    <n v="11653.64"/>
    <n v="0"/>
    <n v="11653.64"/>
    <n v="0"/>
    <n v="0"/>
    <n v="554649.13"/>
    <n v="0"/>
    <n v="554649.13"/>
    <s v="CNT910"/>
    <s v="State Funded (91999-3602-04)"/>
  </r>
  <r>
    <n v="127200"/>
    <n v="2"/>
    <s v="Closed"/>
    <d v="2018-03-21T00:00:00"/>
    <s v="Brian Terrell"/>
    <d v="2019-11-25T21:00:09"/>
    <s v="Teresa Hylton"/>
    <s v="Rhea"/>
    <s v="SR-29 "/>
    <s v="SR"/>
    <m/>
    <s v="SR"/>
    <s v="From North of SR-60 to Landes Way"/>
    <s v="Mill &amp; 411D"/>
    <s v="Resurfacing"/>
    <s v="Resurf, Safety &amp; Br Repair"/>
    <s v="Mill &amp; 411D"/>
    <x v="4"/>
    <x v="1"/>
    <n v="1.63"/>
    <d v="2019-05-10T00:00:00"/>
    <s v="CONV"/>
    <s v="Y"/>
    <s v="NHS"/>
    <x v="1"/>
    <s v="72SR0290005, 72SR0290006"/>
    <n v="0"/>
    <n v="0"/>
    <n v="61944.18"/>
    <n v="28829.74"/>
    <n v="90773.92"/>
    <n v="0"/>
    <n v="0"/>
    <n v="241781.18"/>
    <n v="992148.74"/>
    <n v="1233929.92"/>
    <s v="CNT915, CNT915, CNT915"/>
    <s v="NH/HSIP-29(113) (72079-3214-94, 72079-4214-04, 72079-8214-14)"/>
  </r>
  <r>
    <n v="126315"/>
    <n v="4"/>
    <s v="Closed"/>
    <d v="2017-08-03T00:00:00"/>
    <s v="Brian Terrell"/>
    <d v="2021-12-08T00:00:00"/>
    <s v="Teresa Hylton"/>
    <s v="Shelby"/>
    <s v="SR-3 "/>
    <s v="SR"/>
    <m/>
    <s v="SR"/>
    <s v="From Brooks Road to near South Parkway East (Excluding LM 6.59 - 6.73)"/>
    <s v="Mill &amp; 411D"/>
    <s v="Resurfacing"/>
    <s v="Resurface &amp; Safety"/>
    <s v="Mill &amp; 411D"/>
    <x v="4"/>
    <x v="1"/>
    <n v="3.38"/>
    <d v="2019-05-10T00:00:00"/>
    <s v="CONV"/>
    <s v="N"/>
    <s v="NHS, Other"/>
    <x v="1"/>
    <m/>
    <n v="0"/>
    <n v="0"/>
    <n v="69750.8"/>
    <n v="120588.01"/>
    <n v="190338.81"/>
    <n v="0"/>
    <n v="0"/>
    <n v="709750.8"/>
    <n v="3009588.01"/>
    <n v="3719338.81"/>
    <s v="CNT218, CNT218"/>
    <s v="HSIP-3(146) (79016-3229-94, 79016-4229-04)"/>
  </r>
  <r>
    <n v="127182"/>
    <n v="2"/>
    <s v="Construction Complete"/>
    <d v="2018-03-20T00:00:00"/>
    <s v="Brian Terrell"/>
    <d v="2019-10-03T21:00:11"/>
    <s v="Kyle Ruddy"/>
    <s v="Warren"/>
    <s v="SR-287 "/>
    <s v="SR"/>
    <m/>
    <s v="SR"/>
    <s v="From SR-379 to South of Shelbyville Road (Excluding LM 5.15 - 5.25)"/>
    <s v="Cape Seal - Scrub Seal plus Micro-surfacing"/>
    <s v="Resurfacing"/>
    <s v="Resurface &amp; Safety"/>
    <s v="Cape Seal - Scrub Seal plus Micro-surfacing"/>
    <x v="4"/>
    <x v="1"/>
    <n v="4.8499999999999996"/>
    <d v="2019-05-10T00:00:00"/>
    <s v="MICRO"/>
    <s v="N"/>
    <s v="Other"/>
    <x v="0"/>
    <m/>
    <n v="0"/>
    <n v="0"/>
    <n v="0"/>
    <n v="132400"/>
    <n v="132400"/>
    <n v="0"/>
    <n v="0"/>
    <n v="9233"/>
    <n v="478615"/>
    <n v="487848"/>
    <s v="CNT030, CNT030"/>
    <s v="HSIP-287(13) (89011-3209-94, 89011-4209-04)"/>
  </r>
  <r>
    <n v="127345"/>
    <n v="4"/>
    <s v="Closed"/>
    <d v="2018-04-02T00:00:00"/>
    <s v="Brian Terrell"/>
    <d v="2019-09-26T21:00:16"/>
    <s v="Teresa Hylton"/>
    <s v="Tipton"/>
    <s v="SR-59 "/>
    <s v="SR"/>
    <m/>
    <s v="SR"/>
    <s v="From Mississippi River East Bank to Indian Creek"/>
    <s v="Scrub seal w/ 1.5&quot; CW"/>
    <s v="Resurfacing"/>
    <s v="Resurface &amp; Safety"/>
    <s v="Scrub seal w/ 1.5&quot; CW"/>
    <x v="4"/>
    <x v="1"/>
    <n v="8.73"/>
    <d v="2019-05-10T00:00:00"/>
    <s v="PRESV"/>
    <s v="N"/>
    <s v="Other"/>
    <x v="0"/>
    <m/>
    <n v="0"/>
    <n v="0"/>
    <n v="5433.94"/>
    <n v="293115.51"/>
    <n v="298549.45"/>
    <n v="0"/>
    <n v="0"/>
    <n v="53733.94"/>
    <n v="2175115.5099999998"/>
    <n v="2228849.4500000002"/>
    <s v="CNT183, CNT183"/>
    <s v="HSIP-59(28) (84005-3223-94, 84005-4223-04)"/>
  </r>
  <r>
    <n v="127891"/>
    <n v="2"/>
    <s v="Closed"/>
    <d v="2018-07-17T00:00:00"/>
    <s v="Brian Terrell"/>
    <d v="2020-05-07T00:00:00"/>
    <s v="Teresa Hylton"/>
    <s v="Hamilton"/>
    <s v="SR-58 "/>
    <s v="SR"/>
    <m/>
    <s v="SR"/>
    <s v="From the Georgia State Line to SR-17"/>
    <s v="Mill &amp; 411D"/>
    <s v="Resurfacing"/>
    <s v="Resurface &amp; Safety"/>
    <s v="Mill &amp; 411D"/>
    <x v="4"/>
    <x v="1"/>
    <n v="2.17"/>
    <d v="2019-05-10T00:00:00"/>
    <s v="CONV"/>
    <s v="N"/>
    <s v="Other"/>
    <x v="0"/>
    <m/>
    <n v="0"/>
    <n v="0"/>
    <n v="-78621.55"/>
    <n v="145449.9"/>
    <n v="66828.350000000006"/>
    <n v="0"/>
    <n v="0"/>
    <n v="450028.45"/>
    <n v="636853.9"/>
    <n v="1086882.3500000001"/>
    <s v="CNT146, CNT146"/>
    <s v="HSIP-58(52) (33039-3213-94, 33039-4213-04)"/>
  </r>
  <r>
    <n v="124887"/>
    <n v="3"/>
    <s v="Active"/>
    <d v="2016-08-01T00:00:00"/>
    <s v="Sandra Lowry"/>
    <d v="2020-01-08T00:00:00"/>
    <s v="Brian Terrell"/>
    <s v="Wilson, Davidson"/>
    <s v="SR-265 "/>
    <s v="SR"/>
    <m/>
    <s v="SR"/>
    <s v="(Central Pike) from SR-45 (Old Hickory Boulevard) to SR-171 (Mt Juliet Road) (IA)"/>
    <s v="Widening from 2 to 5 lanes"/>
    <s v="Legislative"/>
    <s v="Widen"/>
    <m/>
    <x v="4"/>
    <x v="0"/>
    <n v="5.4"/>
    <d v="2024-05-10T00:00:00"/>
    <m/>
    <s v="N"/>
    <s v="Other"/>
    <x v="0"/>
    <m/>
    <n v="46100"/>
    <n v="0"/>
    <n v="0"/>
    <n v="0"/>
    <n v="46100"/>
    <n v="146100"/>
    <n v="0"/>
    <n v="0"/>
    <n v="0"/>
    <n v="146100"/>
    <m/>
    <m/>
  </r>
  <r>
    <n v="124683.05"/>
    <n v="3"/>
    <s v="Active"/>
    <d v="2019-09-17T00:00:00"/>
    <s v="Sandra Lowry"/>
    <d v="2022-03-11T00:00:00"/>
    <s v="Brian Terrell"/>
    <s v="Rutherford"/>
    <s v="I-24 "/>
    <s v="I"/>
    <s v="01044"/>
    <s v="IM"/>
    <s v="Ramp at Epps Mill Road, Exit 89 (IA)"/>
    <s v="Ramp Improvements"/>
    <s v="Legislative"/>
    <s v="Ramp Improvements"/>
    <m/>
    <x v="4"/>
    <x v="0"/>
    <n v="1.1499999999999999"/>
    <d v="2024-05-10T00:00:00"/>
    <m/>
    <s v="N"/>
    <s v="Int"/>
    <x v="3"/>
    <m/>
    <n v="45000"/>
    <n v="0"/>
    <n v="0"/>
    <n v="0"/>
    <n v="45000"/>
    <n v="125000"/>
    <n v="0"/>
    <n v="0"/>
    <n v="0"/>
    <n v="125000"/>
    <m/>
    <s v="NH-I-24-1(135) (75100-3124-44)"/>
  </r>
  <r>
    <n v="101463.03"/>
    <n v="3"/>
    <s v="Active"/>
    <d v="2002-03-04T12:19:48"/>
    <s v=" "/>
    <d v="2022-03-10T00:00:00"/>
    <s v="Jason Carney"/>
    <s v="Montgomery"/>
    <s v="SR-374 PROP"/>
    <s v="SR"/>
    <m/>
    <s v="SR"/>
    <s v="SR-76 (US-79) to Dotsonville Road in Clarksville (Re-Budgeted ROW &amp; Stage Const.) (IA)"/>
    <s v="Construct Four-Lane Divided."/>
    <s v="Legislative"/>
    <s v="Construction-New"/>
    <m/>
    <x v="4"/>
    <x v="4"/>
    <n v="2.9"/>
    <d v="2024-05-10T00:00:00"/>
    <m/>
    <s v="N"/>
    <s v="NHS"/>
    <x v="1"/>
    <m/>
    <n v="1000000"/>
    <n v="0"/>
    <n v="0"/>
    <n v="0"/>
    <n v="1000000"/>
    <n v="1000000"/>
    <n v="140000"/>
    <n v="0"/>
    <n v="0"/>
    <n v="1140000"/>
    <m/>
    <s v="STP/HPP-374(11) (63374-3218-14)"/>
  </r>
  <r>
    <n v="132039"/>
    <n v="4"/>
    <s v="Active"/>
    <d v="2021-08-17T00:00:00"/>
    <s v="Crystal Whitaker"/>
    <d v="2022-05-16T00:00:00"/>
    <s v="Charity Cox"/>
    <s v="Henderson"/>
    <m/>
    <m/>
    <m/>
    <m/>
    <s v="State Industrial Access serving Falcon Plastics"/>
    <s v="Upgrading of the existing roadway. The project will extend the existing typical section of two 11 ft. lanes with no shoulder and will end at the cul-de-Sac.  The length of the road project is estimated at about 898 feet (0.17 miles). The construction phase will include all removal, paving, striping, and installation of safety features."/>
    <s v="Economic Development"/>
    <s v="Reconstruction"/>
    <m/>
    <x v="4"/>
    <x v="0"/>
    <s v=""/>
    <d v="2024-05-10T00:00:00"/>
    <m/>
    <s v="N"/>
    <m/>
    <x v="2"/>
    <m/>
    <n v="32100"/>
    <n v="0"/>
    <n v="0"/>
    <n v="0"/>
    <n v="32100"/>
    <n v="32100"/>
    <n v="0"/>
    <n v="0"/>
    <n v="0"/>
    <n v="32100"/>
    <m/>
    <s v="State Funded (39ACIT-S3-002)"/>
  </r>
  <r>
    <n v="101463.02"/>
    <n v="3"/>
    <s v="Active"/>
    <d v="2002-03-04T12:19:46"/>
    <s v=" "/>
    <d v="2022-03-10T00:00:00"/>
    <s v="Jason Carney"/>
    <s v="Montgomery"/>
    <m/>
    <m/>
    <m/>
    <m/>
    <s v="SR-149, From SR-374 to River Road; SR-374, From SR-149 to Dotsonville Road in Clarksville Re-Budgeted ROW (IA)"/>
    <s v="CONSTRUCT 4 12-foot lane and 10-foot shoulders on 4-lane divided ROW"/>
    <s v="Legislative"/>
    <s v="Construction-New"/>
    <m/>
    <x v="4"/>
    <x v="4"/>
    <n v="5.2"/>
    <d v="2024-05-10T00:00:00"/>
    <m/>
    <s v="N"/>
    <s v="Other"/>
    <x v="0"/>
    <m/>
    <n v="1500000"/>
    <n v="0"/>
    <n v="0"/>
    <n v="0"/>
    <n v="1500000"/>
    <n v="3712515.79"/>
    <n v="0"/>
    <n v="0"/>
    <n v="0"/>
    <n v="3712515.79"/>
    <m/>
    <m/>
  </r>
  <r>
    <n v="132132.01"/>
    <n v="4"/>
    <s v="Active"/>
    <d v="2021-10-11T00:00:00"/>
    <s v="Brandy Hopkins"/>
    <d v="2022-05-13T00:00:00"/>
    <s v="Sandra Lowry"/>
    <s v="Fayette, Tipton, Haywood"/>
    <s v="SR-194 EXT"/>
    <s v="SR"/>
    <m/>
    <s v="SR"/>
    <s v="Free flow Interstate access to proposed site on new routes connecting I-40 to State Routes 1, 59 and 222 (Project Blue Oval)"/>
    <s v="4-Lane from SR-194 to SR-222, 2-Lane from SR-468 to SR-1, 4-Lane from I-40 to SR-468 new I-40 interchange (Exit 39), 2-Lane from I-40 to SR-59 (CMGC)"/>
    <s v="Legislative"/>
    <s v="New Interchange"/>
    <m/>
    <x v="4"/>
    <x v="4"/>
    <n v="11.4"/>
    <d v="2024-05-10T00:00:00"/>
    <m/>
    <s v="N"/>
    <s v="Other"/>
    <x v="0"/>
    <m/>
    <n v="24154000"/>
    <n v="24000000"/>
    <n v="0"/>
    <n v="0"/>
    <n v="48154000"/>
    <n v="24154000"/>
    <n v="24000000"/>
    <n v="0"/>
    <n v="0"/>
    <n v="48154000"/>
    <m/>
    <m/>
  </r>
  <r>
    <n v="118137"/>
    <n v="1"/>
    <s v="Construction Complete"/>
    <d v="2012-10-15T00:00:00"/>
    <s v="Whitney Britt"/>
    <d v="2020-08-15T00:00:00"/>
    <s v="Lee Cothron"/>
    <s v="Campbell"/>
    <s v="SIA "/>
    <s v="SIA"/>
    <m/>
    <m/>
    <s v="Industrial Access Road Serving Matix Corp. and Camel Manufacturing in Caryville"/>
    <m/>
    <s v="Economic Development"/>
    <s v="Reconstruction"/>
    <m/>
    <x v="4"/>
    <x v="0"/>
    <n v="2"/>
    <d v="2017-05-12T00:00:00"/>
    <m/>
    <s v="N"/>
    <s v="None"/>
    <x v="2"/>
    <m/>
    <n v="0"/>
    <n v="0"/>
    <n v="78900"/>
    <n v="0"/>
    <n v="78900"/>
    <n v="533400"/>
    <n v="372700"/>
    <n v="6957044.1299999999"/>
    <n v="0"/>
    <n v="7863144.1299999999"/>
    <s v="CNR029"/>
    <s v="State Funded (07952-3516-04)"/>
  </r>
  <r>
    <n v="127951"/>
    <n v="4"/>
    <s v="Active"/>
    <d v="2018-08-01T00:00:00"/>
    <s v="Ariel Worley"/>
    <d v="2020-03-27T00:00:00"/>
    <s v="Lee Cothron"/>
    <s v="Weakley"/>
    <s v="SR-431 "/>
    <s v="SR"/>
    <m/>
    <s v="SR"/>
    <s v="State Industrial Access Serving SR-431 (Main Street) at Industrial Park Drive in Martin - Turn Lanes"/>
    <s v="construction of turn lanes"/>
    <s v="Economic Development"/>
    <s v="Turn Lanes"/>
    <m/>
    <x v="4"/>
    <x v="0"/>
    <n v="0.36099999999999999"/>
    <d v="2023-05-12T00:00:00"/>
    <m/>
    <s v="N"/>
    <s v="Other"/>
    <x v="0"/>
    <m/>
    <n v="25800"/>
    <n v="0"/>
    <n v="0"/>
    <n v="0"/>
    <n v="25800"/>
    <n v="84500"/>
    <n v="0"/>
    <n v="0"/>
    <n v="0"/>
    <n v="84500"/>
    <m/>
    <s v="State Funded (92001-3233-04)"/>
  </r>
  <r>
    <n v="128970"/>
    <n v="2"/>
    <s v="Active"/>
    <d v="2019-05-25T00:00:00"/>
    <s v="Crystal Whitaker"/>
    <d v="2021-12-07T00:00:00"/>
    <s v="Mary McFarlin"/>
    <s v="Putnam"/>
    <s v="SIA "/>
    <s v="SIA"/>
    <m/>
    <m/>
    <s v="State Industrial Access Serving Project Sim (Portobello America, Inc)"/>
    <m/>
    <s v="Economic Development"/>
    <s v="Construction-New"/>
    <m/>
    <x v="4"/>
    <x v="4"/>
    <s v=""/>
    <d v="2023-05-12T00:00:00"/>
    <m/>
    <s v="N"/>
    <m/>
    <x v="2"/>
    <m/>
    <n v="0"/>
    <n v="464175"/>
    <n v="0"/>
    <n v="0"/>
    <n v="464175"/>
    <n v="323800"/>
    <n v="464175"/>
    <n v="0"/>
    <n v="0"/>
    <n v="787975"/>
    <m/>
    <s v="State Funded (71951-3510-04)"/>
  </r>
  <r>
    <n v="128996"/>
    <n v="3"/>
    <s v="Active"/>
    <d v="2019-05-31T00:00:00"/>
    <s v="Crystal Whitaker"/>
    <d v="2022-03-11T00:00:00"/>
    <s v="Lee Cothron"/>
    <s v="Giles"/>
    <s v="SIA "/>
    <s v="SIA"/>
    <m/>
    <m/>
    <s v="State Industrial Access Serving Integrity Mold and Murco Wall Products"/>
    <s v="Widen Tarpley Shop Road 0.78 miles"/>
    <s v="Economic Development"/>
    <s v="Construction-New"/>
    <m/>
    <x v="4"/>
    <x v="4"/>
    <s v=""/>
    <d v="2023-05-12T00:00:00"/>
    <m/>
    <s v="N"/>
    <m/>
    <x v="2"/>
    <m/>
    <n v="0"/>
    <n v="375586"/>
    <n v="0"/>
    <n v="0"/>
    <n v="375586"/>
    <n v="279400"/>
    <n v="375586"/>
    <n v="0"/>
    <n v="0"/>
    <n v="654986"/>
    <m/>
    <s v="State Funded (28946-3427-04)"/>
  </r>
  <r>
    <n v="125570"/>
    <n v="1"/>
    <s v="Active"/>
    <d v="2017-03-03T00:00:00"/>
    <s v="Jason McCoy"/>
    <d v="2021-12-06T00:00:00"/>
    <s v="Mary McFarlin"/>
    <s v="Knox"/>
    <s v="SR-131 "/>
    <s v="SR"/>
    <m/>
    <s v="SR"/>
    <s v="(Lovell Road) at Parkside Drive in Knoxville"/>
    <s v="Turn Lanes, Restriping, Signal Modifications, Sidewalk and Pedestrian Improvements"/>
    <s v="Safety"/>
    <s v="Miscellaneous Safety Improvements"/>
    <m/>
    <x v="4"/>
    <x v="0"/>
    <n v="3.7999999999999999E-2"/>
    <d v="2023-05-12T00:00:00"/>
    <m/>
    <s v="N"/>
    <s v="Other"/>
    <x v="0"/>
    <m/>
    <n v="0"/>
    <n v="224000"/>
    <n v="0"/>
    <n v="0"/>
    <n v="224000"/>
    <n v="250000"/>
    <n v="224000"/>
    <n v="0"/>
    <n v="0"/>
    <n v="474000"/>
    <m/>
    <s v="STP-SIP-131(47) (47027-3226-94)"/>
  </r>
  <r>
    <n v="100312.01"/>
    <n v="3"/>
    <s v="Closed"/>
    <d v="2013-09-26T00:00:00"/>
    <s v="Ben Tyree"/>
    <d v="2019-06-18T21:00:06"/>
    <s v="Teresa Hylton"/>
    <s v="Maury"/>
    <s v="SR-166 "/>
    <s v="SR"/>
    <m/>
    <s v="SR"/>
    <s v="Interchange at SR-6 (US-43) In Mount Pleasant"/>
    <s v="Construct a new diamond interchange"/>
    <s v="Safety"/>
    <s v="New Interchange"/>
    <m/>
    <x v="4"/>
    <x v="4"/>
    <n v="0"/>
    <d v="2016-05-13T00:00:00"/>
    <m/>
    <s v="N"/>
    <s v="Other"/>
    <x v="0"/>
    <m/>
    <n v="0"/>
    <n v="0"/>
    <n v="84638.43"/>
    <n v="0"/>
    <n v="84638.43"/>
    <n v="0"/>
    <n v="0"/>
    <n v="18454338.43"/>
    <n v="0"/>
    <n v="18454338.43"/>
    <s v="CNQ213"/>
    <s v="NH/HSIP-166(12) (60017-3218-94)"/>
  </r>
  <r>
    <n v="116896"/>
    <n v="3"/>
    <s v="Active"/>
    <d v="2011-12-05T00:00:00"/>
    <s v="Gary King"/>
    <d v="2022-04-05T00:00:00"/>
    <s v="Matt Burcham"/>
    <s v="Davidson"/>
    <s v="I-40 "/>
    <s v="I"/>
    <m/>
    <s v="IM"/>
    <s v="Donelson Pike Interchange (Includes Donelson Pike Relocation from Taxiway Bridges over Donelson Pike to I-40) (IA)"/>
    <s v="Reconfigure interchange ramps at I-40"/>
    <s v="Legislative"/>
    <s v="Modify Interchange"/>
    <m/>
    <x v="4"/>
    <x v="0"/>
    <n v="1.3"/>
    <d v="2022-05-13T00:00:00"/>
    <m/>
    <s v="N"/>
    <s v="Int, NHS"/>
    <x v="3"/>
    <s v="Bridge cost   $ 20,354,622.35"/>
    <n v="0"/>
    <n v="0"/>
    <n v="68935869.650000006"/>
    <n v="0"/>
    <n v="68935869.650000006"/>
    <n v="5000000"/>
    <n v="1080749"/>
    <n v="89290492"/>
    <n v="0"/>
    <n v="95371241"/>
    <m/>
    <s v="NH-I-40-5(146) (19008-3195-44)"/>
  </r>
  <r>
    <n v="127244"/>
    <n v="2"/>
    <s v="Active"/>
    <d v="2018-03-21T00:00:00"/>
    <s v="Brian Terrell"/>
    <d v="2022-03-25T00:00:00"/>
    <s v="Kyle Ruddy"/>
    <s v="Polk"/>
    <s v="SR-33 "/>
    <s v="SR"/>
    <m/>
    <s v="SR"/>
    <s v="From Georgia State Line to south of Lowery Road"/>
    <s v="Mill, Crack Attenuating Mixture and 411D"/>
    <s v="Resurfacing"/>
    <s v="Resurface &amp; Safety"/>
    <s v="Mill, Crack Attenuating Mixture and 411D"/>
    <x v="4"/>
    <x v="1"/>
    <n v="9.33"/>
    <d v="2022-05-13T00:00:00"/>
    <s v="THIN"/>
    <s v="Y"/>
    <s v="NHS"/>
    <x v="1"/>
    <m/>
    <n v="0"/>
    <n v="0"/>
    <n v="0"/>
    <n v="3991419"/>
    <n v="3991419"/>
    <n v="0"/>
    <n v="0"/>
    <n v="0"/>
    <n v="3991419"/>
    <n v="3991419"/>
    <m/>
    <s v="NH-33(149) (70S033-F8-002)"/>
  </r>
  <r>
    <n v="127309"/>
    <n v="3"/>
    <s v="Active"/>
    <d v="2018-03-28T00:00:00"/>
    <s v="Brian Terrell"/>
    <d v="2022-03-25T00:00:00"/>
    <s v="Jason Carney"/>
    <s v="Lawrence"/>
    <s v="SR-6 "/>
    <s v="SR"/>
    <m/>
    <s v="SR"/>
    <s v="From west of Smith Circle to west of Old Jackson Highway South"/>
    <s v="Mill &amp; 411D"/>
    <s v="Resurfacing"/>
    <s v="Resurface &amp; Safety"/>
    <s v="Mill &amp; 411D"/>
    <x v="4"/>
    <x v="1"/>
    <n v="5"/>
    <d v="2022-05-13T00:00:00"/>
    <s v="CONV"/>
    <s v="N"/>
    <s v="NHS"/>
    <x v="1"/>
    <m/>
    <n v="0"/>
    <n v="0"/>
    <n v="42588"/>
    <n v="2087418"/>
    <n v="2130006"/>
    <n v="0"/>
    <n v="0"/>
    <n v="42588"/>
    <n v="2087418"/>
    <n v="2130006"/>
    <m/>
    <s v="HSIP-6(153) (50S006-F3-002, 50S006-M8-002)"/>
  </r>
  <r>
    <n v="129473"/>
    <n v="3"/>
    <s v="Active"/>
    <d v="2019-08-08T00:00:00"/>
    <s v="Brian Terrell"/>
    <d v="2022-03-25T00:00:00"/>
    <s v="Jason Carney"/>
    <s v="Stewart"/>
    <s v="SR-76 "/>
    <s v="SR"/>
    <m/>
    <s v="SR"/>
    <s v="From Old SR-76 to near Water Street"/>
    <s v="Mill &amp; 411D"/>
    <s v="Resurfacing"/>
    <s v="Resurface &amp; Safety"/>
    <s v="Mill &amp; 411D"/>
    <x v="4"/>
    <x v="1"/>
    <n v="7.41"/>
    <d v="2022-05-13T00:00:00"/>
    <s v="CONV"/>
    <s v="Y"/>
    <s v="NHS"/>
    <x v="1"/>
    <m/>
    <n v="0"/>
    <n v="0"/>
    <n v="170980"/>
    <n v="1804125"/>
    <n v="1975105"/>
    <n v="0"/>
    <n v="0"/>
    <n v="170980"/>
    <n v="1804125"/>
    <n v="1975105"/>
    <m/>
    <s v="NH/HSIP-76(115) (81031-3211-94, 81031-8211-14)"/>
  </r>
  <r>
    <n v="129593"/>
    <n v="2"/>
    <s v="Active"/>
    <d v="2019-08-21T00:00:00"/>
    <s v="Brian Terrell"/>
    <d v="2022-03-25T00:00:00"/>
    <s v="Kyle Ruddy"/>
    <s v="Fentress"/>
    <s v="SR-28 "/>
    <s v="SR"/>
    <m/>
    <s v="SR"/>
    <s v="From Little Road to north of Lacy Road"/>
    <s v="Mill &amp; 411TL @ 132.5 lb/sy"/>
    <s v="Resurfacing"/>
    <s v="Resurface &amp; Safety"/>
    <s v="Mill &amp; 411TL @ 132.5 lb/sy"/>
    <x v="4"/>
    <x v="1"/>
    <n v="5.0599999999999996"/>
    <d v="2022-05-13T00:00:00"/>
    <s v="CONV"/>
    <s v="Y"/>
    <s v="NHS"/>
    <x v="1"/>
    <m/>
    <n v="0"/>
    <n v="0"/>
    <n v="0"/>
    <n v="1374238"/>
    <n v="1374238"/>
    <n v="0"/>
    <n v="0"/>
    <n v="0"/>
    <n v="1374238"/>
    <n v="1374238"/>
    <m/>
    <s v="NH-28(84) (25S028-F8-003)"/>
  </r>
  <r>
    <n v="129642"/>
    <n v="2"/>
    <s v="Active"/>
    <d v="2019-08-21T00:00:00"/>
    <s v="Brian Terrell"/>
    <d v="2022-03-25T00:00:00"/>
    <s v="Kyle Ruddy"/>
    <s v="Fentress"/>
    <s v="SR-28 "/>
    <s v="SR"/>
    <m/>
    <s v="SR"/>
    <s v="From south of Sawmill Ridge Road to north of Squirrel Flat Road"/>
    <s v="Mill &amp; 411D"/>
    <s v="Resurfacing"/>
    <s v="Resurface &amp; Safety"/>
    <s v="Mill &amp; 411D"/>
    <x v="4"/>
    <x v="1"/>
    <n v="1.7"/>
    <d v="2022-05-13T00:00:00"/>
    <s v="CONV"/>
    <s v="Y"/>
    <s v="NHS"/>
    <x v="1"/>
    <m/>
    <n v="0"/>
    <n v="0"/>
    <n v="0"/>
    <n v="738090"/>
    <n v="738090"/>
    <n v="0"/>
    <n v="0"/>
    <n v="0"/>
    <n v="738090"/>
    <n v="738090"/>
    <m/>
    <s v="NH-28(85) (25S028-F8-004)"/>
  </r>
  <r>
    <n v="129643"/>
    <n v="2"/>
    <s v="Active"/>
    <d v="2019-08-21T00:00:00"/>
    <s v="Brian Terrell"/>
    <d v="2022-03-25T00:00:00"/>
    <s v="Kyle Ruddy"/>
    <s v="Fentress"/>
    <s v="SR-28 "/>
    <s v="SR"/>
    <m/>
    <s v="SR"/>
    <s v="From south of Dry Branch to north of Joe York Road"/>
    <s v="Mill &amp; 411D"/>
    <s v="Resurfacing"/>
    <s v="Resurface &amp; Safety"/>
    <s v="Mill &amp; 411D"/>
    <x v="4"/>
    <x v="1"/>
    <n v="1.82"/>
    <d v="2022-05-13T00:00:00"/>
    <s v="CONV"/>
    <s v="Y"/>
    <s v="NHS"/>
    <x v="1"/>
    <m/>
    <n v="0"/>
    <n v="0"/>
    <n v="0"/>
    <n v="505050"/>
    <n v="505050"/>
    <n v="0"/>
    <n v="0"/>
    <n v="0"/>
    <n v="505050"/>
    <n v="505050"/>
    <m/>
    <s v="NH-28(86) (25S028-F8-005)"/>
  </r>
  <r>
    <n v="129648"/>
    <n v="2"/>
    <s v="Active"/>
    <d v="2019-08-21T00:00:00"/>
    <s v="Brian Terrell"/>
    <d v="2022-03-25T00:00:00"/>
    <s v="Kyle Ruddy"/>
    <s v="Cannon"/>
    <s v="SR-1 "/>
    <s v="SR"/>
    <m/>
    <s v="SR"/>
    <s v="From east of SR-145 to east of Cummings Hollow Road"/>
    <s v="Mill &amp; 411D"/>
    <s v="Resurfacing"/>
    <s v="Resurface &amp; Safety"/>
    <s v="Mill &amp; 411D"/>
    <x v="4"/>
    <x v="1"/>
    <n v="3.49"/>
    <d v="2022-05-13T00:00:00"/>
    <s v="CONV"/>
    <s v="Y"/>
    <s v="NHS"/>
    <x v="1"/>
    <m/>
    <n v="0"/>
    <n v="0"/>
    <n v="258249"/>
    <n v="1172057"/>
    <n v="1430306"/>
    <n v="0"/>
    <n v="0"/>
    <n v="258249"/>
    <n v="1172057"/>
    <n v="1430306"/>
    <m/>
    <s v="NH/HSIP-1(451) (08S001-F3-002, 08S001-F8-002)"/>
  </r>
  <r>
    <n v="129659"/>
    <n v="2"/>
    <s v="Active"/>
    <d v="2019-08-21T00:00:00"/>
    <s v="Brian Terrell"/>
    <d v="2022-03-25T00:00:00"/>
    <s v="Kyle Ruddy"/>
    <s v="Warren"/>
    <s v="SR-1 "/>
    <s v="SR"/>
    <m/>
    <s v="SR"/>
    <s v="From near Robinson Road to SR-55"/>
    <s v="Mill &amp; 411D"/>
    <s v="Resurfacing"/>
    <s v="Resurface &amp; Safety"/>
    <s v="Mill &amp; 411D"/>
    <x v="4"/>
    <x v="1"/>
    <n v="1.23"/>
    <d v="2022-05-13T00:00:00"/>
    <s v="CONV"/>
    <s v="Y"/>
    <s v="NHS"/>
    <x v="1"/>
    <m/>
    <n v="0"/>
    <n v="0"/>
    <n v="139041"/>
    <n v="830160"/>
    <n v="969201"/>
    <n v="0"/>
    <n v="0"/>
    <n v="139041"/>
    <n v="830160"/>
    <n v="969201"/>
    <m/>
    <s v="NH/HSIP-1(452) (89S001-F3-002, 89S001-F8-002)"/>
  </r>
  <r>
    <n v="131236"/>
    <n v="3"/>
    <s v="Active"/>
    <d v="2021-01-25T00:00:00"/>
    <s v="Brian Terrell"/>
    <d v="2022-03-25T00:00:00"/>
    <s v="Jason Carney"/>
    <s v="Davidson"/>
    <s v="SR-96 "/>
    <s v="SR"/>
    <m/>
    <s v="SR"/>
    <s v="From SR-100 to Williamson County Line"/>
    <s v="Mill &amp; 411D"/>
    <s v="Resurfacing"/>
    <s v="Resurfacing"/>
    <s v="Mill &amp; 411D"/>
    <x v="4"/>
    <x v="1"/>
    <n v="1.71"/>
    <d v="2022-05-13T00:00:00"/>
    <s v="CONV"/>
    <s v="Y"/>
    <s v="NHS"/>
    <x v="1"/>
    <m/>
    <n v="0"/>
    <n v="0"/>
    <n v="0"/>
    <n v="527060"/>
    <n v="527060"/>
    <n v="0"/>
    <n v="0"/>
    <n v="0"/>
    <n v="527060"/>
    <n v="527060"/>
    <m/>
    <s v="NH-96(69) (19S096-F8-002)"/>
  </r>
  <r>
    <n v="131238"/>
    <n v="3"/>
    <s v="Active"/>
    <d v="2021-01-25T00:00:00"/>
    <s v="Brian Terrell"/>
    <d v="2022-03-25T00:00:00"/>
    <s v="Jason Carney"/>
    <s v="Williamson"/>
    <s v="SR-100 "/>
    <s v="SR"/>
    <m/>
    <s v="SR"/>
    <s v="From Deer Ridge Road to Fernvale Road"/>
    <s v="411 D Overlay"/>
    <s v="Resurfacing"/>
    <s v="Resurface &amp; Safety"/>
    <s v="411 D Overlay"/>
    <x v="4"/>
    <x v="1"/>
    <n v="3.85"/>
    <d v="2022-05-13T00:00:00"/>
    <s v="CONV"/>
    <s v="Y"/>
    <s v="NHS"/>
    <x v="1"/>
    <m/>
    <n v="0"/>
    <n v="0"/>
    <n v="51870"/>
    <n v="1388580"/>
    <n v="1440450"/>
    <n v="0"/>
    <n v="0"/>
    <n v="51870"/>
    <n v="1388580"/>
    <n v="1440450"/>
    <m/>
    <s v="NH/HSIP-100(95) (94S100-F3-002, 94S100-F8-002)"/>
  </r>
  <r>
    <n v="131255"/>
    <n v="3"/>
    <s v="Active"/>
    <d v="2021-01-25T00:00:00"/>
    <s v="Brian Terrell"/>
    <d v="2022-03-25T00:00:00"/>
    <s v="Jason Carney"/>
    <s v="Davidson"/>
    <s v="SR-106 "/>
    <s v="SR"/>
    <m/>
    <s v="SR"/>
    <s v="From near SR-254 (Old Hickory Boulevard) to near Harding Pike"/>
    <s v="Mill &amp; 411D"/>
    <s v="Resurfacing"/>
    <s v="Resurfacing"/>
    <s v="Mill &amp; 411D"/>
    <x v="4"/>
    <x v="1"/>
    <n v="3.78"/>
    <d v="2022-05-13T00:00:00"/>
    <s v="CONV"/>
    <s v="Y"/>
    <s v="NHS"/>
    <x v="1"/>
    <m/>
    <n v="0"/>
    <n v="0"/>
    <n v="0"/>
    <n v="1215750"/>
    <n v="1215750"/>
    <n v="0"/>
    <n v="0"/>
    <n v="0"/>
    <n v="1215750"/>
    <n v="1215750"/>
    <m/>
    <s v="NH-106(46) (19S106-F8-002)"/>
  </r>
  <r>
    <n v="127395"/>
    <n v="4"/>
    <s v="Construction Complete"/>
    <d v="2018-04-04T00:00:00"/>
    <s v="Brian Terrell"/>
    <d v="2022-01-04T21:00:15"/>
    <s v=" "/>
    <s v="Hardeman"/>
    <s v="SR-18 "/>
    <s v="SR"/>
    <m/>
    <s v="SR"/>
    <s v="From Buster Woods Lane to east of Van Buren Road"/>
    <s v="HIR &amp; TLD or CIR &amp; 411D"/>
    <s v="Resurfacing"/>
    <s v="Resurface &amp; Safety"/>
    <s v="CIR &amp; Alt. Bid TLD or 32 psi Micro-Surface"/>
    <x v="4"/>
    <x v="2"/>
    <n v="4.45"/>
    <d v="2021-05-07T00:00:00"/>
    <s v="REC/PRESV"/>
    <s v="N"/>
    <s v="NHS, Other"/>
    <x v="1"/>
    <m/>
    <n v="0"/>
    <n v="0"/>
    <n v="159450"/>
    <n v="46045"/>
    <n v="205495"/>
    <n v="0"/>
    <n v="0"/>
    <n v="573850"/>
    <n v="702945"/>
    <n v="1276795"/>
    <s v="CNV158, CNV158"/>
    <s v="STP/HSIP-18(34) (35002-3208-94, 35002-8208-14)"/>
  </r>
  <r>
    <n v="129520"/>
    <n v="3"/>
    <s v="Active"/>
    <d v="2019-08-08T00:00:00"/>
    <s v="Brian Terrell"/>
    <d v="2022-03-31T00:00:00"/>
    <s v="Jason Carney"/>
    <s v="Maury"/>
    <s v="SR-6 "/>
    <s v="SR"/>
    <m/>
    <s v="SR"/>
    <s v="From bridge over CSXT Railroad to near Old Williamsport Pike"/>
    <s v="Mill &amp; 411D"/>
    <s v="Resurfacing"/>
    <s v="Resurf, Safety &amp; Br Repair"/>
    <s v="Mill &amp; 411D"/>
    <x v="4"/>
    <x v="1"/>
    <n v="4.96"/>
    <d v="2022-05-13T00:00:00"/>
    <s v="THIN"/>
    <s v="Y"/>
    <s v="NHS"/>
    <x v="1"/>
    <s v="60SR0060039, 60SR0060040, 60SR0060054"/>
    <n v="0"/>
    <n v="0"/>
    <n v="16695"/>
    <n v="2179710"/>
    <n v="2196405"/>
    <n v="0"/>
    <n v="0"/>
    <n v="16695"/>
    <n v="2179710"/>
    <n v="2196405"/>
    <m/>
    <s v="NH/HSIP-6(149) (60103-3213-94, 60103-8213-14, 60S006-M3-003)"/>
  </r>
  <r>
    <n v="131223"/>
    <n v="3"/>
    <s v="Active"/>
    <d v="2021-01-25T00:00:00"/>
    <s v="Brian Terrell"/>
    <d v="2022-03-25T00:00:00"/>
    <s v="Jason Carney"/>
    <s v="Davidson"/>
    <s v="SR-6 "/>
    <s v="SR"/>
    <m/>
    <s v="SR"/>
    <s v="From north of Old Hickory Boulevard to Sumner County Line"/>
    <s v="Mill &amp; 411D"/>
    <s v="Resurfacing"/>
    <s v="Resurf, Safety &amp; Br Repair"/>
    <s v="Mill &amp; 411D"/>
    <x v="4"/>
    <x v="1"/>
    <n v="4.2699999999999996"/>
    <d v="2022-05-13T00:00:00"/>
    <s v="CONV"/>
    <s v="N"/>
    <s v="NHS"/>
    <x v="1"/>
    <s v="19SR0060021"/>
    <n v="0"/>
    <n v="0"/>
    <n v="44000"/>
    <n v="2943972"/>
    <n v="2987972"/>
    <n v="0"/>
    <n v="0"/>
    <n v="44000"/>
    <n v="2943972"/>
    <n v="2987972"/>
    <m/>
    <s v="HSIP-6(154) (19S006-F3-004, 19S006-M3-005, 19S006-M8-004)"/>
  </r>
  <r>
    <n v="131241"/>
    <n v="3"/>
    <s v="Active"/>
    <d v="2021-01-25T00:00:00"/>
    <s v="Brian Terrell"/>
    <d v="2022-03-25T00:00:00"/>
    <s v="Jason Carney"/>
    <s v="Davidson"/>
    <s v="SR-65 "/>
    <s v="SR"/>
    <m/>
    <s v="SR"/>
    <s v="From south of Gifford Place to Robertson County Line"/>
    <s v="Mill &amp; 411D"/>
    <s v="Resurfacing"/>
    <s v="Resurf, Safety &amp; Br Repair"/>
    <s v="Mill &amp; 411D"/>
    <x v="4"/>
    <x v="1"/>
    <n v="5.36"/>
    <d v="2022-05-13T00:00:00"/>
    <s v="CONV"/>
    <s v="Y"/>
    <s v="NHS"/>
    <x v="1"/>
    <s v="19SR0650007"/>
    <n v="0"/>
    <n v="0"/>
    <n v="0"/>
    <n v="1301740"/>
    <n v="1301740"/>
    <n v="0"/>
    <n v="0"/>
    <n v="0"/>
    <n v="1301740"/>
    <n v="1301740"/>
    <m/>
    <s v="NH-65(25) (19S065-F8-002, 19S065-M3-004)"/>
  </r>
  <r>
    <n v="130521"/>
    <n v="4"/>
    <s v="Construction Complete"/>
    <d v="2020-06-11T00:00:00"/>
    <s v="Brian Terrell"/>
    <d v="2022-01-04T21:00:16"/>
    <s v=" "/>
    <s v="Hardin"/>
    <s v="SR-128 "/>
    <s v="SR"/>
    <m/>
    <s v="SR"/>
    <s v="From near Clifton Road to SR-114"/>
    <m/>
    <s v="Resurfacing"/>
    <s v="Resurf, Safety &amp; Br Repair"/>
    <s v="Hot Recycle in Place w/ 411TLD"/>
    <x v="4"/>
    <x v="2"/>
    <n v="5.2"/>
    <d v="2021-05-07T00:00:00"/>
    <s v="REC"/>
    <s v="Y"/>
    <s v="NHS"/>
    <x v="1"/>
    <s v="36SR1280013"/>
    <n v="0"/>
    <n v="0"/>
    <n v="-4161"/>
    <n v="-104825"/>
    <n v="-108986"/>
    <n v="0"/>
    <n v="0"/>
    <n v="219989"/>
    <n v="1345575"/>
    <n v="1565564"/>
    <s v="CNV159, CNV159, CNV159"/>
    <s v="NH/HSIP-128(34) (36011-3222-94, 36011-4222-04, 36011-8222-14)"/>
  </r>
  <r>
    <n v="127959"/>
    <n v="4"/>
    <s v="Active"/>
    <d v="2018-08-06T00:00:00"/>
    <s v="Crystal Whitaker"/>
    <d v="2021-12-20T00:00:00"/>
    <s v="Mary McFarlin"/>
    <s v="Henry"/>
    <s v="SIA "/>
    <s v="SIA"/>
    <s v="0A536"/>
    <m/>
    <s v="State Industrial Access Serving Tosh Farms"/>
    <s v="construction of a new 230' short connector road and associated turn/merge lanes connecting SR-76 to Atlantic Avenue to serve Tosh Farms"/>
    <s v="Economic Development"/>
    <s v="Construction-New"/>
    <m/>
    <x v="4"/>
    <x v="4"/>
    <n v="0.05"/>
    <d v="2022-05-13T00:00:00"/>
    <m/>
    <s v="N"/>
    <s v="None"/>
    <x v="2"/>
    <m/>
    <n v="140200"/>
    <n v="0"/>
    <n v="0"/>
    <n v="0"/>
    <n v="140200"/>
    <n v="254000"/>
    <n v="10000"/>
    <n v="0"/>
    <n v="0"/>
    <n v="264000"/>
    <m/>
    <s v="State Funded (40945-3484-04)"/>
  </r>
  <r>
    <n v="120939"/>
    <n v="3"/>
    <s v="Active"/>
    <d v="2014-08-01T00:00:00"/>
    <s v="Scott Boyce"/>
    <d v="2022-03-25T00:00:00"/>
    <s v="Jason Carney"/>
    <s v="Humphreys"/>
    <s v="SR-13 "/>
    <s v="SR"/>
    <m/>
    <s v="SR"/>
    <s v="From near Hurricane Mills Road to Acorn Hill Drive"/>
    <s v="Mill &amp; 411D"/>
    <s v="Resurfacing"/>
    <s v="Resurface &amp; Safety"/>
    <s v="Mill &amp; 411D"/>
    <x v="4"/>
    <x v="1"/>
    <n v="3.57"/>
    <d v="2022-05-13T00:00:00"/>
    <s v="CONV"/>
    <s v="N"/>
    <s v="Other"/>
    <x v="0"/>
    <m/>
    <n v="0"/>
    <n v="0"/>
    <n v="36916"/>
    <n v="717458"/>
    <n v="754374"/>
    <n v="0"/>
    <n v="0"/>
    <n v="36916"/>
    <n v="717458"/>
    <n v="754374"/>
    <m/>
    <s v="HSIP-13(93) (43S013-F3-003, 43S013-M8-003)"/>
  </r>
  <r>
    <n v="121081"/>
    <n v="4"/>
    <s v="Active"/>
    <d v="2014-08-29T00:00:00"/>
    <s v="Scott Boyce"/>
    <d v="2022-03-17T00:00:00"/>
    <s v="Bonita Dunlap"/>
    <s v="Madison"/>
    <s v="SR-18 "/>
    <s v="SR"/>
    <m/>
    <s v="SR"/>
    <s v="From near Meridian Creek to SR-5"/>
    <s v="Mill &amp; 411D"/>
    <s v="Resurfacing"/>
    <s v="Resurface &amp; Safety"/>
    <s v="Mill &amp; 411D"/>
    <x v="4"/>
    <x v="1"/>
    <n v="5.0599999999999996"/>
    <d v="2022-05-13T00:00:00"/>
    <s v="CONV"/>
    <s v="N"/>
    <s v="NHS, Other"/>
    <x v="1"/>
    <m/>
    <n v="0"/>
    <n v="0"/>
    <n v="229000"/>
    <n v="1293000"/>
    <n v="1522000"/>
    <n v="0"/>
    <n v="0"/>
    <n v="229000"/>
    <n v="1293000"/>
    <n v="1522000"/>
    <m/>
    <s v="HSIP-18(37) (57S018-F3-002, 57S018-M8-002)"/>
  </r>
  <r>
    <n v="123900"/>
    <n v="4"/>
    <s v="Active"/>
    <d v="2016-07-20T00:00:00"/>
    <s v="Brian Terrell"/>
    <d v="2022-03-24T00:00:00"/>
    <s v="Bonita Dunlap"/>
    <s v="Lake"/>
    <s v="SR-78 "/>
    <s v="SR"/>
    <m/>
    <s v="SR"/>
    <s v="From Clay Wynn Road to SR-21"/>
    <s v="Mill, Crack attenuating Mixture and 411D"/>
    <s v="Resurfacing"/>
    <s v="Resurface &amp; Safety"/>
    <s v="Mill, Crack attenuating Mixture and 411D"/>
    <x v="4"/>
    <x v="1"/>
    <n v="4.1100000000000003"/>
    <d v="2022-05-13T00:00:00"/>
    <s v="CONV"/>
    <s v="N"/>
    <s v="Other"/>
    <x v="0"/>
    <m/>
    <n v="0"/>
    <n v="0"/>
    <n v="3100"/>
    <n v="1546000"/>
    <n v="1549100"/>
    <n v="0"/>
    <n v="0"/>
    <n v="3100"/>
    <n v="1546000"/>
    <n v="1549100"/>
    <m/>
    <s v="STP/HSIP-78(28) (48S078-F3-002, 48S078-F8-002)"/>
  </r>
  <r>
    <n v="123905"/>
    <n v="4"/>
    <s v="Active"/>
    <d v="2016-07-20T00:00:00"/>
    <s v="Brian Terrell"/>
    <d v="2022-03-24T00:00:00"/>
    <s v="Bonita Dunlap"/>
    <s v="Lake"/>
    <s v="SR-78 "/>
    <s v="SR"/>
    <m/>
    <s v="SR"/>
    <s v="From near SR-22 to Van Works Road."/>
    <s v="Mill &amp; 411 D"/>
    <s v="Resurfacing"/>
    <s v="Resurface &amp; Safety"/>
    <s v="Mill &amp; 411 D"/>
    <x v="4"/>
    <x v="1"/>
    <n v="4.3899999999999997"/>
    <d v="2022-05-13T00:00:00"/>
    <s v="CONV"/>
    <s v="N"/>
    <s v="Other"/>
    <x v="0"/>
    <m/>
    <n v="0"/>
    <n v="0"/>
    <n v="50300"/>
    <n v="1167000"/>
    <n v="1217300"/>
    <n v="0"/>
    <n v="0"/>
    <n v="50300"/>
    <n v="1167000"/>
    <n v="1217300"/>
    <m/>
    <s v="HSIP-78(29) (48S078-F3-003, 48S078-M8-003)"/>
  </r>
  <r>
    <n v="123909"/>
    <n v="4"/>
    <s v="Active"/>
    <d v="2016-07-20T00:00:00"/>
    <s v="Brian Terrell"/>
    <d v="2022-03-17T00:00:00"/>
    <s v="Bonita Dunlap"/>
    <s v="Obion"/>
    <s v="SR-183 "/>
    <s v="SR"/>
    <m/>
    <s v="SR"/>
    <s v="From Palestine Avenue to SR-3 (US-51)"/>
    <s v="Mill &amp; 411D"/>
    <s v="Resurfacing"/>
    <s v="Resurface &amp; Safety"/>
    <s v="Mill &amp; 411D"/>
    <x v="4"/>
    <x v="1"/>
    <n v="4.8"/>
    <d v="2022-05-13T00:00:00"/>
    <s v="CONV"/>
    <s v="N"/>
    <s v="Other"/>
    <x v="0"/>
    <m/>
    <n v="0"/>
    <n v="0"/>
    <n v="238500"/>
    <n v="1102000"/>
    <n v="1340500"/>
    <n v="0"/>
    <n v="0"/>
    <n v="238500"/>
    <n v="1102000"/>
    <n v="1340500"/>
    <m/>
    <s v="HSIP-183(10) (66S183-F3-002, 66S183-M8-002)"/>
  </r>
  <r>
    <n v="123949"/>
    <n v="4"/>
    <s v="Active"/>
    <d v="2016-07-20T00:00:00"/>
    <s v="Brian Terrell"/>
    <d v="2022-03-17T00:00:00"/>
    <s v="Bonita Dunlap"/>
    <s v="Lauderdale"/>
    <s v="SR-19 "/>
    <s v="SR"/>
    <m/>
    <s v="SR"/>
    <s v="From Four Mile Lane to near Sunk Lake Road"/>
    <s v="DBST &amp; Fog Seal"/>
    <s v="Resurfacing"/>
    <s v="Resurf, Safety &amp; Br Repair"/>
    <s v="DBST &amp; Fog Seal"/>
    <x v="4"/>
    <x v="1"/>
    <n v="7.95"/>
    <d v="2022-05-13T00:00:00"/>
    <s v="PRESV"/>
    <s v="N"/>
    <s v="Other"/>
    <x v="0"/>
    <s v="49SR0190003"/>
    <n v="0"/>
    <n v="0"/>
    <n v="202700"/>
    <n v="724000"/>
    <n v="926700"/>
    <n v="0"/>
    <n v="0"/>
    <n v="202700"/>
    <n v="724000"/>
    <n v="926700"/>
    <m/>
    <s v="HSIP-19(58) (49S019-F3-002, 49S019-M3-005, 49S019-M8-002)"/>
  </r>
  <r>
    <n v="123950"/>
    <n v="4"/>
    <s v="Active"/>
    <d v="2016-07-20T00:00:00"/>
    <s v="Brian Terrell"/>
    <d v="2022-03-17T00:00:00"/>
    <s v="Bonita Dunlap"/>
    <s v="Lauderdale"/>
    <s v="SR-19 "/>
    <s v="SR"/>
    <m/>
    <s v="SR"/>
    <s v="From near Sunk Lake Road to near Bluff Road"/>
    <s v="DBST &amp; Fog Seal"/>
    <s v="Resurfacing"/>
    <s v="Resurface &amp; Safety"/>
    <s v="DBST &amp; Fog Seal"/>
    <x v="4"/>
    <x v="1"/>
    <n v="4.45"/>
    <d v="2022-05-13T00:00:00"/>
    <s v="PRESV"/>
    <s v="N"/>
    <s v="Other"/>
    <x v="0"/>
    <s v="49SR0190019, 49SR0190021, 49SR0190023, 49SR0190025"/>
    <n v="0"/>
    <n v="0"/>
    <n v="182700"/>
    <n v="411000"/>
    <n v="593700"/>
    <n v="0"/>
    <n v="0"/>
    <n v="182700"/>
    <n v="411000"/>
    <n v="593700"/>
    <m/>
    <s v="HSIP-19(59) (49S019-F3-003, 49S019-M3-006, 49S019-M8-003)"/>
  </r>
  <r>
    <n v="127096.01"/>
    <n v="1"/>
    <s v="Active"/>
    <d v="2019-05-13T00:00:00"/>
    <s v="Brian Terrell"/>
    <d v="2022-03-30T00:00:00"/>
    <s v="Bobby Johnson"/>
    <s v="Jefferson"/>
    <s v="SR-34 "/>
    <s v="SR"/>
    <m/>
    <s v="SR"/>
    <s v="From LM 4.24 - 4.43"/>
    <s v="411 D Overlay"/>
    <s v="Resurfacing"/>
    <s v="Resurface &amp; Safety"/>
    <s v="411 D Overlay"/>
    <x v="4"/>
    <x v="1"/>
    <n v="0.19"/>
    <d v="2022-05-13T00:00:00"/>
    <s v="CONV"/>
    <s v="N"/>
    <s v="Other"/>
    <x v="0"/>
    <m/>
    <n v="0"/>
    <n v="0"/>
    <n v="0"/>
    <n v="131000"/>
    <n v="131000"/>
    <n v="0"/>
    <n v="0"/>
    <n v="0"/>
    <n v="131000"/>
    <n v="131000"/>
    <m/>
    <s v="STP-34(123) (45006-8246-14)"/>
  </r>
  <r>
    <n v="127109"/>
    <n v="1"/>
    <s v="Active"/>
    <d v="2018-03-13T00:00:00"/>
    <s v="Brian Terrell"/>
    <d v="2022-03-29T00:00:00"/>
    <s v="Jeremy Beeman"/>
    <s v="Monroe"/>
    <s v="SR-68 "/>
    <s v="SR"/>
    <m/>
    <s v="SR"/>
    <s v="From near Old State Road to near Martin Road"/>
    <s v="411TLD Overlay @ 85 lb/sy"/>
    <s v="Resurfacing"/>
    <s v="Resurface &amp; Safety"/>
    <s v="411TLD Overlay @ 85 lb/sy"/>
    <x v="4"/>
    <x v="1"/>
    <n v="7.67"/>
    <d v="2022-05-13T00:00:00"/>
    <s v="THIN"/>
    <s v="N"/>
    <s v="Other"/>
    <x v="0"/>
    <m/>
    <n v="0"/>
    <n v="0"/>
    <n v="239800"/>
    <n v="1459400"/>
    <n v="1699200"/>
    <n v="0"/>
    <n v="0"/>
    <n v="239800"/>
    <n v="1459400"/>
    <n v="1699200"/>
    <m/>
    <s v="HSIP-68(63) (62S068-F3-003, 62S068-M8-003)"/>
  </r>
  <r>
    <n v="127135"/>
    <n v="1"/>
    <s v="Active"/>
    <d v="2018-03-15T00:00:00"/>
    <s v="Brian Terrell"/>
    <d v="2022-03-28T00:00:00"/>
    <s v="Mary McFarlin"/>
    <s v="Carter"/>
    <s v="SR-143 "/>
    <s v="SR"/>
    <m/>
    <s v="SR"/>
    <s v="From North Carolina State Line to near Roan Mountain State Park"/>
    <s v="411 D Overlay"/>
    <s v="Resurfacing"/>
    <s v="Resurface &amp; Safety"/>
    <s v="411 D Overlay"/>
    <x v="4"/>
    <x v="1"/>
    <n v="7.55"/>
    <d v="2022-05-13T00:00:00"/>
    <s v="CONV"/>
    <s v="N"/>
    <s v="Other"/>
    <x v="0"/>
    <m/>
    <n v="0"/>
    <n v="0"/>
    <n v="464800"/>
    <n v="1358600"/>
    <n v="1823400"/>
    <n v="0"/>
    <n v="0"/>
    <n v="464800"/>
    <n v="1358600"/>
    <n v="1823400"/>
    <m/>
    <s v="HSIP-143(7) (10S143-F3-002, 10S143-M8-002)"/>
  </r>
  <r>
    <n v="127182.01"/>
    <n v="2"/>
    <s v="Active"/>
    <d v="2019-05-13T00:00:00"/>
    <s v="Brian Terrell"/>
    <d v="2022-03-25T00:00:00"/>
    <s v="Kyle Ruddy"/>
    <s v="Warren"/>
    <s v="SR-287 "/>
    <s v="SR"/>
    <m/>
    <s v="SR"/>
    <s v="From LM 5.15 - 5.25"/>
    <s v="Mill 1.25&quot; and 411D"/>
    <s v="Resurfacing"/>
    <s v="Resurface &amp; Safety"/>
    <s v="Mill 1.25&quot; and 411D"/>
    <x v="4"/>
    <x v="1"/>
    <n v="0.1"/>
    <d v="2022-05-13T00:00:00"/>
    <s v="THIN / MICRO"/>
    <s v="N"/>
    <s v="Other"/>
    <x v="0"/>
    <m/>
    <n v="0"/>
    <n v="0"/>
    <n v="0"/>
    <n v="46678"/>
    <n v="46678"/>
    <n v="0"/>
    <n v="0"/>
    <n v="0"/>
    <n v="46678"/>
    <n v="46678"/>
    <m/>
    <s v="STP-287(14) (89011-8210-14)"/>
  </r>
  <r>
    <n v="127228"/>
    <n v="2"/>
    <s v="Active"/>
    <d v="2018-03-21T00:00:00"/>
    <s v="Brian Terrell"/>
    <d v="2022-05-20T00:00:00"/>
    <s v="Ethan Messimore"/>
    <s v="Bradley"/>
    <s v="SR-2 "/>
    <s v="SR"/>
    <m/>
    <s v="SR"/>
    <s v="From Old Highway 11 to near Hiwassee River"/>
    <s v="Mill &amp; 411D"/>
    <s v="Resurfacing"/>
    <s v="Resurface &amp; Safety"/>
    <s v="Mill &amp; 411D"/>
    <x v="4"/>
    <x v="1"/>
    <n v="2.71"/>
    <d v="2022-05-13T00:00:00"/>
    <s v="CONV"/>
    <s v="N"/>
    <s v="Other"/>
    <x v="0"/>
    <m/>
    <n v="0"/>
    <n v="0"/>
    <n v="203228"/>
    <n v="1641462"/>
    <n v="1844690"/>
    <n v="0"/>
    <n v="0"/>
    <n v="203228"/>
    <n v="1641462"/>
    <n v="1844690"/>
    <m/>
    <s v="HSIP-2(287) (06S002-F3-002, 06S002-M8-002)"/>
  </r>
  <r>
    <n v="127410"/>
    <n v="4"/>
    <s v="Active"/>
    <d v="2018-04-04T00:00:00"/>
    <s v="Brian Terrell"/>
    <d v="2022-03-24T00:00:00"/>
    <s v="Bonita Dunlap"/>
    <s v="Lake"/>
    <s v="SR-78 "/>
    <s v="SR"/>
    <m/>
    <s v="SR"/>
    <s v="From Van Works Road to Kentucky State Line"/>
    <s v="DBST &amp; Fog Seal"/>
    <s v="Resurfacing"/>
    <s v="Resurface &amp; Safety"/>
    <s v="DBST &amp; Fog Seal"/>
    <x v="4"/>
    <x v="1"/>
    <n v="5.665"/>
    <d v="2022-05-13T00:00:00"/>
    <s v="PRESV"/>
    <s v="N"/>
    <s v="Other"/>
    <x v="0"/>
    <m/>
    <n v="0"/>
    <n v="0"/>
    <n v="110300"/>
    <n v="593000"/>
    <n v="703300"/>
    <n v="0"/>
    <n v="0"/>
    <n v="110300"/>
    <n v="593000"/>
    <n v="703300"/>
    <m/>
    <s v="HSIP-78(30) (48S078-F3-004, 48S078-M8-004)"/>
  </r>
  <r>
    <n v="127411"/>
    <n v="4"/>
    <s v="Active"/>
    <d v="2018-04-04T00:00:00"/>
    <s v="Brian Terrell"/>
    <d v="2022-03-28T00:00:00"/>
    <s v="Bonita Dunlap"/>
    <s v="Lake"/>
    <s v="SR-79 "/>
    <s v="SR"/>
    <m/>
    <s v="SR"/>
    <s v="From SR-181 (Great River Rd) to SR-78"/>
    <s v="DBST &amp; Fog Seal"/>
    <s v="Resurfacing"/>
    <s v="Resurface &amp; Safety"/>
    <s v="DBST &amp; Fog Seal"/>
    <x v="4"/>
    <x v="1"/>
    <n v="3.84"/>
    <d v="2022-05-13T00:00:00"/>
    <s v="PRESV"/>
    <s v="N"/>
    <s v="Other"/>
    <x v="0"/>
    <m/>
    <n v="0"/>
    <n v="0"/>
    <n v="128100"/>
    <n v="570000"/>
    <n v="698100"/>
    <n v="0"/>
    <n v="0"/>
    <n v="128100"/>
    <n v="570000"/>
    <n v="698100"/>
    <m/>
    <s v="HSIP-79(17) (48S079-F3-002, 48S079-M8-002)"/>
  </r>
  <r>
    <n v="129124"/>
    <n v="1"/>
    <s v="Active"/>
    <d v="2019-06-19T00:00:00"/>
    <s v="Brian Terrell"/>
    <d v="2022-03-29T00:00:00"/>
    <s v="Bobby Johnson"/>
    <s v="Union"/>
    <s v="SR-170 "/>
    <s v="SR"/>
    <m/>
    <s v="SR"/>
    <s v="From SR-144 to SR-33"/>
    <s v="411TLD Overlay @ 85 lb/sy"/>
    <s v="Resurfacing"/>
    <s v="Resurface &amp; Safety"/>
    <s v="411TLD Overlay @ 85 lb/sy"/>
    <x v="4"/>
    <x v="1"/>
    <n v="7.72"/>
    <d v="2022-05-13T00:00:00"/>
    <s v="THIN"/>
    <s v="N"/>
    <s v="Other"/>
    <x v="0"/>
    <m/>
    <n v="0"/>
    <n v="0"/>
    <n v="22600"/>
    <n v="1184400"/>
    <n v="1207000"/>
    <n v="0"/>
    <n v="0"/>
    <n v="22600"/>
    <n v="1184400"/>
    <n v="1207000"/>
    <m/>
    <s v="STP/HSIP-170(17) (87S170-F3-002, 87S170-F8-002)"/>
  </r>
  <r>
    <n v="129128"/>
    <n v="1"/>
    <s v="Active"/>
    <d v="2019-06-19T00:00:00"/>
    <s v="Brian Terrell"/>
    <d v="2022-03-15T00:00:00"/>
    <s v="Jeremy Beeman"/>
    <s v="Greene"/>
    <s v="SR-350 "/>
    <s v="SR"/>
    <m/>
    <s v="SR"/>
    <s v="From SR-351 to SR-35"/>
    <s v="411TLD Overlay @ 85 lb/sy"/>
    <s v="Resurfacing"/>
    <s v="Resurface &amp; Safety"/>
    <s v="411TLD Overlay @ 85 lb/sy"/>
    <x v="4"/>
    <x v="1"/>
    <n v="5.67"/>
    <d v="2022-05-13T00:00:00"/>
    <s v="THIN"/>
    <s v="N"/>
    <s v="Other"/>
    <x v="0"/>
    <m/>
    <n v="0"/>
    <n v="0"/>
    <n v="62600"/>
    <n v="1148300"/>
    <n v="1210900"/>
    <n v="0"/>
    <n v="0"/>
    <n v="62600"/>
    <n v="1148300"/>
    <n v="1210900"/>
    <m/>
    <s v="STP/HSIP-350(5) (30S350-F3-002, 30S350-F8-002)"/>
  </r>
  <r>
    <n v="129138"/>
    <n v="1"/>
    <s v="Active"/>
    <d v="2019-06-19T00:00:00"/>
    <s v="Brian Terrell"/>
    <d v="2022-03-23T00:00:00"/>
    <s v="Brandy Hopkins"/>
    <s v="Cocke"/>
    <s v="SR-9 "/>
    <s v="SR"/>
    <m/>
    <s v="SR"/>
    <s v="From Jefferson County Line to near I-40"/>
    <s v="411TLD Overlay @ 85 lb/sy"/>
    <s v="Resurfacing"/>
    <s v="Resurface &amp; Safety"/>
    <s v="411TLD Overlay @ 85 lb/sy"/>
    <x v="4"/>
    <x v="1"/>
    <n v="1.59"/>
    <d v="2022-05-13T00:00:00"/>
    <s v="THIN"/>
    <s v="N"/>
    <s v="Other"/>
    <x v="0"/>
    <m/>
    <n v="0"/>
    <n v="0"/>
    <n v="15750"/>
    <n v="543000"/>
    <n v="558750"/>
    <n v="0"/>
    <n v="0"/>
    <n v="15750"/>
    <n v="543000"/>
    <n v="558750"/>
    <m/>
    <s v="STP/HSIP-9(115) (15002-3218-94, 15002-8218-14)"/>
  </r>
  <r>
    <n v="129139"/>
    <n v="1"/>
    <s v="Active"/>
    <d v="2019-06-19T00:00:00"/>
    <s v="Brian Terrell"/>
    <d v="2022-03-23T00:00:00"/>
    <s v="Brandy Hopkins"/>
    <s v="Jefferson"/>
    <s v="SR-9 "/>
    <s v="SR"/>
    <m/>
    <s v="SR"/>
    <s v="From near French Broad River to Cocke County Line"/>
    <s v="Crack Attenuating Mixture and 85 lb/sy 411TLD"/>
    <s v="Resurfacing"/>
    <s v="Resurface &amp; Safety"/>
    <s v="Crack Attenuating Mixture and 85 lb/sy 411TLD"/>
    <x v="4"/>
    <x v="1"/>
    <n v="5.12"/>
    <d v="2022-05-13T00:00:00"/>
    <s v="THIN"/>
    <s v="N"/>
    <s v="Other"/>
    <x v="0"/>
    <m/>
    <n v="0"/>
    <n v="0"/>
    <n v="28400"/>
    <n v="1764100"/>
    <n v="1792500"/>
    <n v="0"/>
    <n v="0"/>
    <n v="28400"/>
    <n v="1764100"/>
    <n v="1792500"/>
    <m/>
    <s v="STP/HSIP-9(116) (45004-3245-94, 45004-8245-14)"/>
  </r>
  <r>
    <n v="129161"/>
    <n v="1"/>
    <s v="Active"/>
    <d v="2019-06-20T00:00:00"/>
    <s v="Brian Terrell"/>
    <d v="2022-03-28T00:00:00"/>
    <s v="Jeremy Beeman"/>
    <s v="Grainger"/>
    <s v="SR-131 "/>
    <s v="SR"/>
    <m/>
    <s v="SR"/>
    <s v="From near Williams Creek Bridge to SR-32"/>
    <s v="411TLD Overlay @ 65 lb/sy"/>
    <s v="Resurfacing"/>
    <s v="Resurface &amp; Safety"/>
    <s v="411TLD Overlay @ 65 lb/sy"/>
    <x v="4"/>
    <x v="1"/>
    <n v="9.23"/>
    <d v="2022-05-13T00:00:00"/>
    <s v="THIN"/>
    <s v="N"/>
    <s v="Other"/>
    <x v="0"/>
    <m/>
    <n v="0"/>
    <n v="0"/>
    <n v="18810"/>
    <n v="1202400"/>
    <n v="1221210"/>
    <n v="0"/>
    <n v="0"/>
    <n v="18810"/>
    <n v="1202400"/>
    <n v="1221210"/>
    <m/>
    <s v="STP/HSIP-131(52) (29S131-F3-003, 29S131-F8-002)"/>
  </r>
  <r>
    <n v="129168"/>
    <n v="1"/>
    <s v="Active"/>
    <d v="2019-06-20T00:00:00"/>
    <s v="Brian Terrell"/>
    <d v="2022-03-28T00:00:00"/>
    <s v="Mary McFarlin"/>
    <s v="Hamblen"/>
    <s v="SR-113 "/>
    <s v="SR"/>
    <m/>
    <s v="SR"/>
    <s v="From Near SR-340 to Hawkins County Line"/>
    <s v="411TLD Overlay @ 85 lb/sy"/>
    <s v="Resurfacing"/>
    <s v="Resurface &amp; Safety"/>
    <s v="411TLD Overlay @ 85 lb/sy"/>
    <x v="4"/>
    <x v="1"/>
    <n v="7.91"/>
    <d v="2022-05-13T00:00:00"/>
    <s v="THIN"/>
    <s v="N"/>
    <s v="Other"/>
    <x v="0"/>
    <m/>
    <n v="0"/>
    <n v="0"/>
    <n v="50400"/>
    <n v="920500"/>
    <n v="970900"/>
    <n v="0"/>
    <n v="0"/>
    <n v="50400"/>
    <n v="920500"/>
    <n v="970900"/>
    <m/>
    <s v="STP/HSIP-113(27) (32S113-F3-002, 32S113-F8-002)"/>
  </r>
  <r>
    <n v="129203"/>
    <n v="3"/>
    <s v="Active"/>
    <d v="2019-06-25T00:00:00"/>
    <s v="Brian Terrell"/>
    <d v="2022-03-25T00:00:00"/>
    <s v="Jason Carney"/>
    <s v="Smith"/>
    <s v="SR-141 "/>
    <s v="SR"/>
    <m/>
    <s v="SR"/>
    <s v="From near Crowder Lane to Dekalb County Line"/>
    <s v="411TLD Overlay @ 85 lb/sy"/>
    <s v="Resurfacing"/>
    <s v="Resurfacing"/>
    <s v="411TLD Overlay @ 85 lb/sy"/>
    <x v="4"/>
    <x v="1"/>
    <n v="7.62"/>
    <d v="2022-05-13T00:00:00"/>
    <s v="THIN"/>
    <s v="N"/>
    <s v="Other"/>
    <x v="0"/>
    <m/>
    <n v="0"/>
    <n v="0"/>
    <n v="0"/>
    <n v="763830"/>
    <n v="763830"/>
    <n v="0"/>
    <n v="0"/>
    <n v="0"/>
    <n v="763830"/>
    <n v="763830"/>
    <m/>
    <s v="STP-141(43) (80S141-F8-002)"/>
  </r>
  <r>
    <n v="129214"/>
    <n v="3"/>
    <s v="Active"/>
    <d v="2019-06-25T00:00:00"/>
    <s v="Brian Terrell"/>
    <d v="2022-04-20T00:00:00"/>
    <s v="Jason Carney"/>
    <s v="Houston"/>
    <s v="SR-49 "/>
    <s v="SR"/>
    <m/>
    <s v="SR"/>
    <s v="From Stewart County Line to near Rocky Hollow Road"/>
    <s v="411 D Overlay"/>
    <s v="Resurfacing"/>
    <s v="Resurface &amp; Safety"/>
    <s v="411 D Overlay"/>
    <x v="4"/>
    <x v="1"/>
    <n v="4.0199999999999996"/>
    <d v="2022-05-13T00:00:00"/>
    <s v="CONV"/>
    <s v="N"/>
    <s v="Other"/>
    <x v="0"/>
    <m/>
    <n v="0"/>
    <n v="0"/>
    <n v="20895"/>
    <n v="712343"/>
    <n v="733238"/>
    <n v="0"/>
    <n v="0"/>
    <n v="20895"/>
    <n v="712343"/>
    <n v="733238"/>
    <m/>
    <s v="HSIP-49(56) (42002-3214-94, 42002-4214-04)"/>
  </r>
  <r>
    <n v="129225"/>
    <n v="3"/>
    <s v="Active"/>
    <d v="2019-06-25T00:00:00"/>
    <s v="Brian Terrell"/>
    <d v="2022-04-20T00:00:00"/>
    <s v="Jason Carney"/>
    <s v="Giles"/>
    <s v="SR-7 "/>
    <s v="SR"/>
    <m/>
    <s v="SR"/>
    <s v="From Pigeon Roost Road to north of Bufords Station Road"/>
    <s v="411 D Overlay"/>
    <s v="Resurfacing"/>
    <s v="Resurface &amp; Safety"/>
    <s v="411 D Overlay"/>
    <x v="4"/>
    <x v="1"/>
    <n v="6.85"/>
    <d v="2022-05-13T00:00:00"/>
    <s v="CONV"/>
    <s v="N"/>
    <s v="Other"/>
    <x v="0"/>
    <m/>
    <n v="0"/>
    <n v="0"/>
    <n v="59105"/>
    <n v="1388560"/>
    <n v="1447665"/>
    <n v="0"/>
    <n v="0"/>
    <n v="59105"/>
    <n v="1388560"/>
    <n v="1447665"/>
    <m/>
    <s v="STP/HSIP-7(42) (28003-3229-94, 28003-8229-14)"/>
  </r>
  <r>
    <n v="129488"/>
    <n v="3"/>
    <s v="Active"/>
    <d v="2019-08-08T00:00:00"/>
    <s v="Brian Terrell"/>
    <d v="2022-03-25T00:00:00"/>
    <s v="Jason Carney"/>
    <s v="Humphreys"/>
    <s v="SR-13 "/>
    <s v="SR"/>
    <m/>
    <s v="SR"/>
    <s v="From Acorn Hill Drive to East Main Street"/>
    <s v="Mill &amp; 411D"/>
    <s v="Resurfacing"/>
    <s v="Resurf, Safety &amp; Br Repair"/>
    <s v="Mill &amp; 411D"/>
    <x v="4"/>
    <x v="1"/>
    <n v="4.29"/>
    <d v="2022-05-13T00:00:00"/>
    <s v="CONV"/>
    <s v="N"/>
    <s v="Other"/>
    <x v="0"/>
    <s v="43SR0130023, 43SR0130024"/>
    <n v="0"/>
    <n v="0"/>
    <n v="78640"/>
    <n v="1806280"/>
    <n v="1884920"/>
    <n v="0"/>
    <n v="0"/>
    <n v="83640"/>
    <n v="1806280"/>
    <n v="1889920"/>
    <m/>
    <s v="STP/HSIP-13(86) (43005-3248-94, 43005-4248-04, 43005-8248-14)"/>
  </r>
  <r>
    <n v="129523"/>
    <n v="2"/>
    <s v="Active"/>
    <d v="2019-08-08T00:00:00"/>
    <s v="Brian Terrell"/>
    <d v="2022-03-28T00:00:00"/>
    <s v="Kyle Ruddy"/>
    <s v="Pickett"/>
    <s v="SR-52 "/>
    <s v="SR"/>
    <m/>
    <s v="SR"/>
    <s v="From Overton County Line to Fentress County Line"/>
    <s v="Mill &amp; 411TL @ 132.5 lb/sy"/>
    <s v="Resurfacing"/>
    <s v="Resurface &amp; Safety"/>
    <s v="Mill &amp; 411TL @ 132.5 lb/sy"/>
    <x v="4"/>
    <x v="1"/>
    <n v="2.2599999999999998"/>
    <d v="2022-05-13T00:00:00"/>
    <s v="CONV"/>
    <s v="N"/>
    <s v="Other"/>
    <x v="0"/>
    <m/>
    <n v="0"/>
    <n v="0"/>
    <n v="0"/>
    <n v="472662"/>
    <n v="472662"/>
    <n v="0"/>
    <n v="0"/>
    <n v="0"/>
    <n v="472662"/>
    <n v="472662"/>
    <m/>
    <s v="STP-52(97) (69S052-F8-002)"/>
  </r>
  <r>
    <n v="129587"/>
    <n v="2"/>
    <s v="Active"/>
    <d v="2019-08-21T00:00:00"/>
    <s v="Brian Terrell"/>
    <d v="2022-03-25T00:00:00"/>
    <s v="Brian Terrell"/>
    <s v="Cumberland"/>
    <s v="SR-1 "/>
    <s v="SR"/>
    <m/>
    <s v="SR"/>
    <s v="SR-1, From west of SR-24 to east of Village Way; SR-24, From east of Obed Street to SR-1"/>
    <s v="Mill &amp; 411D"/>
    <s v="Resurfacing"/>
    <s v="Resurface &amp; Safety"/>
    <s v="Mill &amp; 411D"/>
    <x v="4"/>
    <x v="1"/>
    <n v="3.53"/>
    <d v="2022-05-13T00:00:00"/>
    <s v="CONV"/>
    <s v="N"/>
    <s v="NHS, Other"/>
    <x v="1"/>
    <m/>
    <n v="0"/>
    <n v="0"/>
    <n v="162139"/>
    <n v="1569950"/>
    <n v="1732089"/>
    <n v="0"/>
    <n v="0"/>
    <n v="162139"/>
    <n v="1569950"/>
    <n v="1732089"/>
    <m/>
    <s v="HSIP-9205(10) (18SVAR-F3-002, 18SVAR-M8-002)"/>
  </r>
  <r>
    <n v="129594"/>
    <n v="2"/>
    <s v="Active"/>
    <d v="2019-08-21T00:00:00"/>
    <s v="Brian Terrell"/>
    <d v="2022-03-25T00:00:00"/>
    <s v="Kyle Ruddy"/>
    <s v="Fentress"/>
    <s v="SR-85 "/>
    <s v="SR"/>
    <m/>
    <s v="SR"/>
    <s v="From west of Old Grimsley Road to SR-28"/>
    <s v="Mill &amp; 411TL @ 132.5 lb/sy"/>
    <s v="Resurfacing"/>
    <s v="Resurface &amp; Safety"/>
    <s v="Mill &amp; 411TL @ 132.5 lb/sy"/>
    <x v="4"/>
    <x v="1"/>
    <n v="3.01"/>
    <d v="2022-05-13T00:00:00"/>
    <s v="CONV"/>
    <s v="N"/>
    <s v="Other"/>
    <x v="0"/>
    <m/>
    <n v="0"/>
    <n v="0"/>
    <n v="16510"/>
    <n v="572293"/>
    <n v="588803"/>
    <n v="0"/>
    <n v="0"/>
    <n v="16510"/>
    <n v="572293"/>
    <n v="588803"/>
    <m/>
    <s v="HSIP-85(48) (25S085-F3-002, 25S085-M8-002)"/>
  </r>
  <r>
    <n v="129616"/>
    <n v="2"/>
    <s v="Active"/>
    <d v="2019-08-21T00:00:00"/>
    <s v="Brian Terrell"/>
    <d v="2022-03-25T00:00:00"/>
    <s v="Kyle Ruddy"/>
    <s v="Cannon"/>
    <s v="SR-53 "/>
    <s v="SR"/>
    <m/>
    <s v="SR"/>
    <s v="From north of Oak Ridge Drive to south of Holly Lane"/>
    <s v="Mill &amp; 411D"/>
    <s v="Resurfacing"/>
    <s v="Resurface &amp; Safety"/>
    <s v="Mill &amp; 411D"/>
    <x v="4"/>
    <x v="1"/>
    <n v="3"/>
    <d v="2022-05-13T00:00:00"/>
    <s v="CONV"/>
    <s v="N"/>
    <s v="Other"/>
    <x v="0"/>
    <m/>
    <n v="0"/>
    <n v="0"/>
    <n v="20321"/>
    <n v="928790"/>
    <n v="949111"/>
    <n v="0"/>
    <n v="0"/>
    <n v="20321"/>
    <n v="928790"/>
    <n v="949111"/>
    <m/>
    <s v="HSIP-53(59) (08S053-F3-002, 08S053-M8-002)"/>
  </r>
  <r>
    <n v="129627"/>
    <n v="2"/>
    <s v="Active"/>
    <d v="2019-08-21T00:00:00"/>
    <s v="Brian Terrell"/>
    <d v="2022-03-25T00:00:00"/>
    <s v="Kyle Ruddy"/>
    <s v="McMinn"/>
    <s v="SR-39 "/>
    <s v="SR"/>
    <m/>
    <s v="SR"/>
    <s v="From east of County Road 435 to Main Street (Excluding LM 13.28 -13.43)"/>
    <s v="Mill &amp; 411D"/>
    <s v="Resurfacing"/>
    <s v="Resurface &amp; Safety"/>
    <s v="Mill &amp; 411D"/>
    <x v="4"/>
    <x v="1"/>
    <n v="2.65"/>
    <d v="2022-05-13T00:00:00"/>
    <s v="CONV"/>
    <s v="N"/>
    <s v="Other"/>
    <x v="0"/>
    <m/>
    <n v="0"/>
    <n v="0"/>
    <n v="55311"/>
    <n v="816235"/>
    <n v="871546"/>
    <n v="0"/>
    <n v="0"/>
    <n v="55311"/>
    <n v="816235"/>
    <n v="871546"/>
    <m/>
    <s v="HSIP-39(20) (54S039-F3-002, 54S039-M8-002)"/>
  </r>
  <r>
    <n v="129660"/>
    <n v="2"/>
    <s v="Active"/>
    <d v="2019-08-21T00:00:00"/>
    <s v="Brian Terrell"/>
    <d v="2022-03-25T00:00:00"/>
    <s v="Kyle Ruddy"/>
    <s v="Warren"/>
    <s v="SR-30 "/>
    <s v="SR"/>
    <m/>
    <s v="SR"/>
    <s v="From SR-1 to Van Buren County Line"/>
    <s v="Crack Attenuating Mixture and 85 lb/sy 411TLD"/>
    <s v="Resurfacing"/>
    <s v="Resurface &amp; Safety"/>
    <s v="Crack Attenuating Mixture and 85 lb/sy 411TLD"/>
    <x v="4"/>
    <x v="1"/>
    <n v="6.66"/>
    <d v="2022-05-13T00:00:00"/>
    <s v="THIN"/>
    <s v="N"/>
    <s v="Other"/>
    <x v="0"/>
    <m/>
    <n v="0"/>
    <n v="0"/>
    <n v="0"/>
    <n v="2431454"/>
    <n v="2431454"/>
    <n v="0"/>
    <n v="0"/>
    <n v="0"/>
    <n v="2431454"/>
    <n v="2431454"/>
    <m/>
    <s v="STP-30(93) (89S030-F8-002)"/>
  </r>
  <r>
    <n v="129663"/>
    <n v="1"/>
    <s v="Active"/>
    <d v="2019-08-21T00:00:00"/>
    <s v="Brian Terrell"/>
    <d v="2022-03-23T00:00:00"/>
    <s v="Brandy Hopkins"/>
    <s v="Greene"/>
    <s v="SR-35 "/>
    <s v="SR"/>
    <m/>
    <s v="SR"/>
    <s v="From near Bright Hope Road to near Ricker Avenue"/>
    <s v="411 D Overlay"/>
    <s v="Resurfacing"/>
    <s v="Resurface &amp; Safety"/>
    <s v="411 D Overlay"/>
    <x v="4"/>
    <x v="1"/>
    <n v="7.6"/>
    <d v="2022-05-13T00:00:00"/>
    <s v="CONV"/>
    <s v="N"/>
    <s v="Other"/>
    <x v="0"/>
    <m/>
    <n v="0"/>
    <n v="0"/>
    <n v="23700"/>
    <n v="1801000"/>
    <n v="1824700"/>
    <n v="0"/>
    <n v="0"/>
    <n v="23700"/>
    <n v="1801000"/>
    <n v="1824700"/>
    <m/>
    <s v="STP/HSIP-35(78) (30S035-F3-002, 30S035-F8-002)"/>
  </r>
  <r>
    <n v="130386"/>
    <n v="1"/>
    <s v="Active"/>
    <d v="2020-05-26T00:00:00"/>
    <s v="Brian Terrell"/>
    <d v="2022-03-28T00:00:00"/>
    <s v="Jeremy Beeman"/>
    <s v="Anderson"/>
    <s v="SR-9 "/>
    <s v="SR"/>
    <m/>
    <s v="SR"/>
    <s v="From Industrial Park Road to near Longmire Road"/>
    <s v="411TLD Overlay @ 85 lb/sy"/>
    <s v="Resurfacing"/>
    <s v="Resurface &amp; Safety"/>
    <s v="411TLD Overlay @ 85 lb/sy"/>
    <x v="4"/>
    <x v="1"/>
    <n v="7.29"/>
    <d v="2022-05-13T00:00:00"/>
    <s v="THIN"/>
    <s v="N"/>
    <s v="Other"/>
    <x v="0"/>
    <m/>
    <n v="0"/>
    <n v="0"/>
    <n v="83300"/>
    <n v="1541500"/>
    <n v="1624800"/>
    <n v="0"/>
    <n v="0"/>
    <n v="83300"/>
    <n v="1541500"/>
    <n v="1624800"/>
    <m/>
    <s v="STP/HSIP-9(114) (01002-3246-94, 01002-8246-14)"/>
  </r>
  <r>
    <n v="130402"/>
    <n v="1"/>
    <s v="Active"/>
    <d v="2020-05-27T00:00:00"/>
    <s v="Brian Terrell"/>
    <d v="2022-03-28T00:00:00"/>
    <s v="Bobby Johnson"/>
    <s v="Jefferson, Hamblen"/>
    <s v="SR-341 "/>
    <s v="SR"/>
    <m/>
    <s v="SR"/>
    <s v="From SR-34 (Hamblen County) to near SR-66 (Jefferson County)"/>
    <s v="411 D Overlay"/>
    <s v="Resurfacing"/>
    <s v="Resurface &amp; Safety"/>
    <s v="411 D Overlay"/>
    <x v="4"/>
    <x v="1"/>
    <n v="6.18"/>
    <d v="2022-05-13T00:00:00"/>
    <s v="CONV"/>
    <s v="N"/>
    <s v="Other"/>
    <x v="0"/>
    <m/>
    <n v="0"/>
    <n v="0"/>
    <n v="27250"/>
    <n v="1321250"/>
    <n v="1348500"/>
    <n v="0"/>
    <n v="0"/>
    <n v="27250"/>
    <n v="1321250"/>
    <n v="1348500"/>
    <m/>
    <s v="HSIP-341(52) (45S341-F3-002, 45S341-M8-002)"/>
  </r>
  <r>
    <n v="130428"/>
    <n v="1"/>
    <s v="Active"/>
    <d v="2020-05-27T00:00:00"/>
    <s v="Brian Terrell"/>
    <d v="2022-03-29T00:00:00"/>
    <s v="Bobby Johnson"/>
    <s v="Knox"/>
    <s v="SR-131 "/>
    <s v="SR"/>
    <m/>
    <s v="SR"/>
    <s v="From SR-33 to near SR-331"/>
    <s v="411TLD Overlay @ 85 lb/sy"/>
    <s v="Resurfacing"/>
    <s v="Resurface &amp; Safety"/>
    <s v="411TLD Overlay @ 85 lb/sy"/>
    <x v="4"/>
    <x v="1"/>
    <n v="4.92"/>
    <d v="2022-05-13T00:00:00"/>
    <s v="THIN"/>
    <s v="N"/>
    <s v="Other"/>
    <x v="0"/>
    <m/>
    <n v="0"/>
    <n v="0"/>
    <n v="25200"/>
    <n v="976900"/>
    <n v="1002100"/>
    <n v="0"/>
    <n v="0"/>
    <n v="25200"/>
    <n v="976900"/>
    <n v="1002100"/>
    <m/>
    <s v="STP/HSIP-131(51) (47S131-F3-002, 47S131-F8-003)"/>
  </r>
  <r>
    <n v="130543"/>
    <n v="2"/>
    <s v="Active"/>
    <d v="2020-06-19T00:00:00"/>
    <s v="Brian Terrell"/>
    <d v="2022-03-23T00:00:00"/>
    <s v="Kyle Ruddy"/>
    <s v="Franklin"/>
    <s v="SR-279 "/>
    <s v="SR"/>
    <m/>
    <s v="SR"/>
    <s v="From SR-16 to near SR-127"/>
    <s v="Chip Seal &amp; 85 lb/sy TLD"/>
    <s v="Resurfacing"/>
    <s v="Resurface &amp; Safety"/>
    <s v="Chip Seal &amp; 85 lb/sy TLD"/>
    <x v="4"/>
    <x v="1"/>
    <n v="5.33"/>
    <d v="2022-05-13T00:00:00"/>
    <s v="THIN"/>
    <s v="N"/>
    <s v="Other"/>
    <x v="0"/>
    <m/>
    <n v="0"/>
    <n v="0"/>
    <n v="0"/>
    <n v="913651"/>
    <n v="913651"/>
    <n v="0"/>
    <n v="0"/>
    <n v="0"/>
    <n v="913651"/>
    <n v="913651"/>
    <m/>
    <s v="STP-279(5) (26S279-F8-002)"/>
  </r>
  <r>
    <n v="131243"/>
    <n v="3"/>
    <s v="Active"/>
    <d v="2021-01-25T00:00:00"/>
    <s v="Brian Terrell"/>
    <d v="2022-03-25T00:00:00"/>
    <s v="Jason Carney"/>
    <s v="Rutherford"/>
    <s v="SR-99 "/>
    <s v="SR"/>
    <m/>
    <s v="SR"/>
    <s v="From Veterans Parkway to Cason Lane"/>
    <s v="85 LB/SY Thin Lift"/>
    <s v="Resurfacing"/>
    <s v="Resurface &amp; Safety"/>
    <s v="85 LB/SY Thin Lift"/>
    <x v="4"/>
    <x v="1"/>
    <n v="2.09"/>
    <d v="2022-05-13T00:00:00"/>
    <s v="THIN"/>
    <s v="N"/>
    <s v="Other"/>
    <x v="0"/>
    <m/>
    <n v="0"/>
    <n v="0"/>
    <n v="21711"/>
    <n v="809834"/>
    <n v="831545"/>
    <n v="0"/>
    <n v="0"/>
    <n v="21711"/>
    <n v="809834"/>
    <n v="831545"/>
    <m/>
    <s v="HSIP-99(72) (75S099-F3-002, 75S099-M8-002)"/>
  </r>
  <r>
    <n v="131600"/>
    <n v="1"/>
    <s v="Active"/>
    <d v="2021-05-18T00:00:00"/>
    <s v="Brian Terrell"/>
    <d v="2022-03-28T00:00:00"/>
    <s v="Jeremy Beeman"/>
    <s v="Cocke"/>
    <s v="SR-107 "/>
    <s v="SR"/>
    <m/>
    <s v="SR"/>
    <s v="From near SR-9 to Greene County Line"/>
    <s v="QPL 40 Showcase"/>
    <s v="Resurfacing"/>
    <s v="Resurface &amp; Safety"/>
    <s v="QPL 40 Showcase"/>
    <x v="4"/>
    <x v="1"/>
    <n v="5.64"/>
    <d v="2022-05-13T00:00:00"/>
    <s v="PRESV"/>
    <s v="N"/>
    <s v="Other"/>
    <x v="0"/>
    <m/>
    <n v="0"/>
    <n v="0"/>
    <n v="0"/>
    <n v="232500"/>
    <n v="232500"/>
    <n v="0"/>
    <n v="0"/>
    <n v="0"/>
    <n v="232500"/>
    <n v="232500"/>
    <m/>
    <s v="STP-107(30) (15S107-F8-002)"/>
  </r>
  <r>
    <n v="131746"/>
    <n v="2"/>
    <s v="Active"/>
    <d v="2021-06-15T00:00:00"/>
    <s v="Brian Terrell"/>
    <d v="2022-03-25T00:00:00"/>
    <s v="Kyle Ruddy"/>
    <s v="Marion"/>
    <s v="SR-27 "/>
    <s v="SR"/>
    <m/>
    <s v="SR"/>
    <s v="From near Ketner Mill Lane to near Bailey Lane"/>
    <s v="Mill &amp; 1.25&quot; TL Mix"/>
    <s v="Resurfacing"/>
    <s v="Resurface &amp; Safety"/>
    <s v="Mill &amp; 1.25&quot; TL Mix"/>
    <x v="4"/>
    <x v="1"/>
    <n v="4.1500000000000004"/>
    <d v="2022-05-13T00:00:00"/>
    <s v="CONV"/>
    <s v="N"/>
    <s v="Other"/>
    <x v="0"/>
    <m/>
    <n v="0"/>
    <n v="0"/>
    <n v="23043"/>
    <n v="1033769"/>
    <n v="1056812"/>
    <n v="0"/>
    <n v="0"/>
    <n v="23043"/>
    <n v="1033769"/>
    <n v="1056812"/>
    <m/>
    <s v="HSIP-27(55) (58S027-F3-002, 58S027-M8-002)"/>
  </r>
  <r>
    <n v="131748"/>
    <n v="2"/>
    <s v="Active"/>
    <d v="2021-06-15T00:00:00"/>
    <s v="Brian Terrell"/>
    <d v="2022-03-25T00:00:00"/>
    <s v="Kyle Ruddy"/>
    <s v="Overton"/>
    <s v="SR-52 "/>
    <s v="SR"/>
    <m/>
    <s v="SR"/>
    <s v="From near Dogwalk Road to Pickett County Line"/>
    <s v="Mill &amp; 411TL @ 132.5 lb/sy"/>
    <s v="Resurfacing"/>
    <s v="Resurface &amp; Safety"/>
    <s v="Mill &amp; 411TL @ 132.5 lb/sy"/>
    <x v="4"/>
    <x v="1"/>
    <n v="6.3"/>
    <d v="2022-05-13T00:00:00"/>
    <s v="CONV"/>
    <s v="N"/>
    <s v="Other"/>
    <x v="0"/>
    <m/>
    <n v="0"/>
    <n v="0"/>
    <n v="56091"/>
    <n v="1236759"/>
    <n v="1292850"/>
    <n v="0"/>
    <n v="0"/>
    <n v="56091"/>
    <n v="1236759"/>
    <n v="1292850"/>
    <m/>
    <s v="HSIP-52(96) (67S052-F3-002, 67S052-M8-002)"/>
  </r>
  <r>
    <n v="127382"/>
    <n v="4"/>
    <s v="Construction Complete"/>
    <d v="2018-04-03T00:00:00"/>
    <s v="Brian Terrell"/>
    <d v="2021-12-03T21:00:11"/>
    <s v="Bonita Dunlap"/>
    <s v="Tipton"/>
    <s v="SR-59 "/>
    <s v="SR"/>
    <m/>
    <s v="SR"/>
    <s v="From SR-178 to SR-3"/>
    <s v="HIR &amp; TLD"/>
    <s v="Resurfacing"/>
    <s v="Resurf, Safety &amp; Br Repair"/>
    <s v="HIR &amp; TLD"/>
    <x v="4"/>
    <x v="2"/>
    <n v="10.33"/>
    <d v="2021-05-07T00:00:00"/>
    <s v="PRESV"/>
    <s v="N"/>
    <s v="Other"/>
    <x v="0"/>
    <s v="84SR0590005"/>
    <n v="0"/>
    <n v="0"/>
    <n v="71338"/>
    <n v="205726"/>
    <n v="277064"/>
    <n v="0"/>
    <n v="0"/>
    <n v="329198"/>
    <n v="2519026"/>
    <n v="2848224"/>
    <s v="CNV189, CNV189, CNV189"/>
    <s v="HSIP-59(32) (84005-3226-94, 84005-4226-04, 84005-4227-04)"/>
  </r>
  <r>
    <n v="118909"/>
    <n v="2"/>
    <s v="Construction Complete"/>
    <d v="2013-05-08T00:00:00"/>
    <s v="Matt Givens"/>
    <d v="2022-05-10T21:00:10"/>
    <s v=" "/>
    <s v="Coffee"/>
    <s v="SR-2 "/>
    <s v="SR"/>
    <m/>
    <s v="SR"/>
    <s v="Intersection at SR-55, LM 14.65 in Manchester (RSAR)"/>
    <s v="Intersection Improvements and Signals"/>
    <s v="Safety"/>
    <s v="Intersection Improvements and Signals"/>
    <m/>
    <x v="4"/>
    <x v="0"/>
    <n v="0"/>
    <d v="2020-05-15T00:00:00"/>
    <m/>
    <s v="N"/>
    <s v="Other"/>
    <x v="0"/>
    <m/>
    <n v="600"/>
    <n v="0"/>
    <n v="223200"/>
    <n v="0"/>
    <n v="223800"/>
    <n v="74170.23"/>
    <n v="32500"/>
    <n v="714764"/>
    <n v="0"/>
    <n v="821434.23"/>
    <s v="CNU006"/>
    <s v="PHSIP-2(243) (16003-3243-94)"/>
  </r>
  <r>
    <n v="128228"/>
    <n v="3"/>
    <s v="Construction Complete"/>
    <d v="2018-10-22T00:00:00"/>
    <s v="Ariel Worley"/>
    <d v="2021-07-14T21:00:06"/>
    <s v=" "/>
    <s v="Lawrence"/>
    <s v="SIA "/>
    <s v="SIA"/>
    <s v="SR015"/>
    <m/>
    <s v="State Industrial Access (SR-15) Serving the Lawrence County Higher Education Center"/>
    <s v="Install median cut-through and accel/decal lane on SR-15 westbound. Scarify existing median opening and driveway."/>
    <s v="Economic Development"/>
    <s v="Reconstruction"/>
    <m/>
    <x v="4"/>
    <x v="0"/>
    <n v="0.3"/>
    <d v="2020-05-15T00:00:00"/>
    <m/>
    <s v="N"/>
    <s v="NHS"/>
    <x v="5"/>
    <m/>
    <n v="142.31"/>
    <n v="0"/>
    <n v="0"/>
    <n v="0"/>
    <n v="142.31"/>
    <n v="186642.31"/>
    <n v="0"/>
    <n v="2097158"/>
    <n v="0"/>
    <n v="2283800.31"/>
    <s v="CNU223"/>
    <s v="State Funded (50077-3201-04)"/>
  </r>
  <r>
    <n v="103635.17"/>
    <n v="1"/>
    <s v="Let"/>
    <d v="2020-11-23T00:00:00"/>
    <s v="Jennifer Johnson"/>
    <d v="2021-06-02T21:00:17"/>
    <s v="Brian Terrell"/>
    <s v="Knox"/>
    <s v="SR-1 "/>
    <s v="SR"/>
    <m/>
    <s v="SR"/>
    <s v="M21LTHQ_C47SR_TUNLCLN Knox-Henley St Tunnel and SMARTFIX I-40 Ramp - Cleaning (FY21)"/>
    <m/>
    <s v="Maint - Reg"/>
    <s v="Maintenance"/>
    <m/>
    <x v="4"/>
    <x v="2"/>
    <s v=""/>
    <d v="2021-05-07T00:00:00"/>
    <m/>
    <s v="N"/>
    <m/>
    <x v="0"/>
    <m/>
    <n v="0"/>
    <n v="0"/>
    <n v="134925"/>
    <n v="0"/>
    <n v="134925"/>
    <n v="0"/>
    <n v="0"/>
    <n v="134925"/>
    <n v="0"/>
    <n v="134925"/>
    <s v="CNV164"/>
    <s v="State Funded (47010-4251-04)"/>
  </r>
  <r>
    <n v="103641.16"/>
    <n v="3"/>
    <s v="Let"/>
    <d v="2020-11-23T00:00:00"/>
    <s v="Jennifer Johnson"/>
    <d v="2021-06-02T21:00:13"/>
    <s v="Brian Terrell"/>
    <s v="Davidson"/>
    <s v="SR-155 "/>
    <s v="SR"/>
    <m/>
    <s v="SR"/>
    <s v="M21LTHQ_C19SR_TUNLCLN Davidson - Thompson Lane Tunnel - Cleaning (FY21)"/>
    <m/>
    <s v="Maint - Reg"/>
    <s v="Maintenance"/>
    <m/>
    <x v="4"/>
    <x v="2"/>
    <s v=""/>
    <d v="2021-05-07T00:00:00"/>
    <m/>
    <s v="N"/>
    <m/>
    <x v="0"/>
    <m/>
    <n v="0"/>
    <n v="0"/>
    <n v="73185"/>
    <n v="0"/>
    <n v="73185"/>
    <n v="0"/>
    <n v="0"/>
    <n v="73185"/>
    <n v="0"/>
    <n v="73185"/>
    <s v="CNV151"/>
    <s v="State Funded (19047-4245-04)"/>
  </r>
  <r>
    <n v="127117"/>
    <n v="1"/>
    <s v="Construction Complete"/>
    <d v="2018-03-14T00:00:00"/>
    <s v="Brian Terrell"/>
    <d v="2022-01-18T00:00:00"/>
    <s v="Jeremy Beeman"/>
    <s v="Grainger"/>
    <s v="SR-32 "/>
    <s v="SR"/>
    <m/>
    <s v="SR"/>
    <s v="From near Mountain View Road to near Bridge over Clinch River"/>
    <s v="Mill &amp; 411D"/>
    <s v="Resurfacing"/>
    <s v="Resurface &amp; Safety"/>
    <s v="Mill &amp; 411D"/>
    <x v="4"/>
    <x v="1"/>
    <n v="5.93"/>
    <d v="2020-05-15T00:00:00"/>
    <s v="CONV"/>
    <s v="Y"/>
    <s v="NHS"/>
    <x v="1"/>
    <m/>
    <n v="0"/>
    <n v="0"/>
    <n v="-33100"/>
    <n v="-330000"/>
    <n v="-363100"/>
    <n v="0"/>
    <n v="0"/>
    <n v="19500"/>
    <n v="2412300"/>
    <n v="2431800"/>
    <s v="CNU176, CNU176"/>
    <s v="NH/HSIP-32(98) (29004-3248-94, 29004-8248-14)"/>
  </r>
  <r>
    <n v="129090"/>
    <n v="1"/>
    <s v="Closed"/>
    <d v="2019-06-18T00:00:00"/>
    <s v="Brian Terrell"/>
    <d v="2020-10-16T21:00:06"/>
    <s v="Teresa Hylton"/>
    <s v="Sullivan"/>
    <s v="SR-137 "/>
    <s v="SR"/>
    <m/>
    <s v="SR"/>
    <s v="From near SR-1 to Virginia State Line"/>
    <s v="Mill &amp; 411D"/>
    <s v="Resurfacing"/>
    <s v="Resurface &amp; Safety"/>
    <s v="Mill &amp; 411D"/>
    <x v="4"/>
    <x v="1"/>
    <n v="3.03"/>
    <d v="2020-05-15T00:00:00"/>
    <s v="CONV"/>
    <s v="N"/>
    <s v="NHS"/>
    <x v="1"/>
    <m/>
    <n v="0"/>
    <n v="0"/>
    <n v="16707.099999999999"/>
    <n v="41576.53"/>
    <n v="58283.63"/>
    <n v="0"/>
    <n v="0"/>
    <n v="25537.1"/>
    <n v="1357786.53"/>
    <n v="1383323.63"/>
    <s v="CNU217, CNU217"/>
    <s v="STP/HSIP-137(4) (82083-3226-94, 82083-8226-14)"/>
  </r>
  <r>
    <n v="127368"/>
    <n v="4"/>
    <s v="Closed"/>
    <d v="2018-04-03T00:00:00"/>
    <s v="Brian Terrell"/>
    <d v="2021-06-24T21:00:05"/>
    <s v="Teresa Hylton"/>
    <s v="Dyer"/>
    <s v="SR-104 "/>
    <s v="SR"/>
    <m/>
    <s v="SR"/>
    <s v="From SR-182 to SR-181"/>
    <s v="Scrub Seal w/ TLD"/>
    <s v="Resurfacing"/>
    <s v="Resurf, Safety &amp; Br Repair"/>
    <s v="Scrub Seal w/ TLD"/>
    <x v="4"/>
    <x v="1"/>
    <n v="7.73"/>
    <d v="2020-05-15T00:00:00"/>
    <s v="PRESV"/>
    <s v="N"/>
    <s v="Other"/>
    <x v="0"/>
    <s v="23SR0200005, 23SR0200007"/>
    <n v="0"/>
    <n v="0"/>
    <n v="20636.34"/>
    <n v="286583.34999999998"/>
    <n v="307219.69"/>
    <n v="0"/>
    <n v="0"/>
    <n v="132381.34"/>
    <n v="2118583.35"/>
    <n v="2250964.69"/>
    <s v="CNU210, CNU210, CNU210"/>
    <s v="HSIP-104(43) (23006-3240-94, 23006-4240-04, 23006-4241-04)"/>
  </r>
  <r>
    <n v="129087"/>
    <n v="1"/>
    <s v="Construction Complete"/>
    <d v="2019-06-18T00:00:00"/>
    <s v="Brian Terrell"/>
    <d v="2021-07-13T21:00:06"/>
    <s v="Bobby Johnson"/>
    <s v="Hamblen"/>
    <s v="SR-474 "/>
    <s v="SR"/>
    <m/>
    <s v="SR"/>
    <s v="From Near End of SR-66 Relocation to SR-34"/>
    <s v="Mill &amp; 411D"/>
    <s v="Resurfacing"/>
    <s v="Resurface &amp; Safety"/>
    <s v="Mill &amp; 411D"/>
    <x v="4"/>
    <x v="1"/>
    <n v="0.97"/>
    <d v="2020-05-15T00:00:00"/>
    <s v="CONV"/>
    <s v="N"/>
    <s v="Other"/>
    <x v="0"/>
    <m/>
    <n v="0"/>
    <n v="0"/>
    <n v="0"/>
    <n v="68700"/>
    <n v="68700"/>
    <n v="0"/>
    <n v="0"/>
    <n v="47800"/>
    <n v="573000"/>
    <n v="620800"/>
    <s v="CNU093, CNU093"/>
    <s v="HSIP-474(10) (32084-3201-94, 32084-4201-04)"/>
  </r>
  <r>
    <n v="129192"/>
    <n v="3"/>
    <s v="Closed"/>
    <d v="2019-06-25T00:00:00"/>
    <s v="Brian Terrell"/>
    <d v="2020-12-15T00:00:00"/>
    <s v="Teresa Hylton"/>
    <s v="Sumner"/>
    <s v="SR-25 "/>
    <s v="SR"/>
    <m/>
    <s v="SR"/>
    <s v="From Kraft Street to Trousdale County Line"/>
    <s v="Mill &amp; 411D"/>
    <s v="Resurfacing"/>
    <s v="Resurface &amp; Safety"/>
    <s v="Mill &amp; 411D"/>
    <x v="4"/>
    <x v="1"/>
    <n v="9.2799999999999994"/>
    <d v="2020-05-15T00:00:00"/>
    <s v="CONV"/>
    <s v="N"/>
    <s v="Other"/>
    <x v="0"/>
    <m/>
    <n v="0"/>
    <n v="0"/>
    <n v="-9341.3700000000008"/>
    <n v="64020.55"/>
    <n v="54679.18"/>
    <n v="0"/>
    <n v="0"/>
    <n v="57808.63"/>
    <n v="2283337.5499999998"/>
    <n v="2341146.1800000002"/>
    <s v="CNU187, CNU187"/>
    <s v="STP/HSIP-25(62) (83007-3215-94, 83007-8215-14)"/>
  </r>
  <r>
    <n v="129253"/>
    <n v="2"/>
    <s v="Closed"/>
    <d v="2019-06-28T00:00:00"/>
    <s v="Brian Terrell"/>
    <d v="2020-09-17T21:00:08"/>
    <s v="Teresa Hylton"/>
    <s v="McMinn"/>
    <s v="SR-39 "/>
    <s v="SR"/>
    <m/>
    <s v="SR"/>
    <s v="From Maple Street to East of County Road 469"/>
    <s v="Mill &amp; 411D"/>
    <s v="Resurfacing"/>
    <s v="Resurface &amp; Safety"/>
    <s v="Mill &amp; 411D"/>
    <x v="4"/>
    <x v="1"/>
    <n v="4.43"/>
    <d v="2020-05-15T00:00:00"/>
    <s v="CONV"/>
    <s v="N"/>
    <s v="Other"/>
    <x v="0"/>
    <m/>
    <n v="0"/>
    <n v="0"/>
    <n v="4645.9399999999996"/>
    <n v="73270.960000000006"/>
    <n v="77916.899999999994"/>
    <n v="0"/>
    <n v="0"/>
    <n v="23209.94"/>
    <n v="874936.96"/>
    <n v="898146.9"/>
    <s v="CNU211, CNU211"/>
    <s v="HSIP-39(18) (54017-3213-94, 54017-4213-04)"/>
  </r>
  <r>
    <n v="129254"/>
    <n v="2"/>
    <s v="Closed"/>
    <d v="2019-06-28T00:00:00"/>
    <s v="Brian Terrell"/>
    <d v="2021-04-07T21:00:08"/>
    <s v="Teresa Hylton"/>
    <s v="Marion"/>
    <s v="SR-156 "/>
    <s v="SR"/>
    <m/>
    <s v="SR"/>
    <s v="From East of Orme Mtn Rd to near Elm Avenue"/>
    <s v="Mill &amp; 1.25&quot; CS Mix"/>
    <s v="Resurfacing"/>
    <s v="Resurface &amp; Safety"/>
    <s v="Mill &amp; 1.25&quot; CS Mix"/>
    <x v="4"/>
    <x v="1"/>
    <n v="5.2"/>
    <d v="2020-05-15T00:00:00"/>
    <s v="CONV"/>
    <s v="N"/>
    <s v="Other"/>
    <x v="0"/>
    <m/>
    <n v="0"/>
    <n v="0"/>
    <n v="31203.759999999998"/>
    <n v="97066.89"/>
    <n v="128270.65"/>
    <n v="0"/>
    <n v="0"/>
    <n v="115343.76"/>
    <n v="1199002.8899999999"/>
    <n v="1314346.6499999999"/>
    <s v="CNU156, CNU156"/>
    <s v="HSIP-156(20) (58024-3221-94, 58024-4221-04)"/>
  </r>
  <r>
    <n v="114110.09"/>
    <n v="3"/>
    <s v="Construction Complete"/>
    <d v="2018-09-26T00:00:00"/>
    <s v="Jennifer Johnson"/>
    <d v="2020-09-22T21:00:06"/>
    <s v=" "/>
    <s v="Region 3"/>
    <m/>
    <m/>
    <m/>
    <m/>
    <s v="M19LTHQ_R3ISR_ATTENREP REGION 3"/>
    <s v="FY19 On-Call Impact Attenuator Repair - Region 3 Interstate and SRs"/>
    <s v="Maint - Reg"/>
    <s v="Maintenance"/>
    <m/>
    <x v="3"/>
    <x v="5"/>
    <s v=""/>
    <d v="2019-03-29T00:00:00"/>
    <m/>
    <s v="N"/>
    <m/>
    <x v="4"/>
    <m/>
    <n v="0"/>
    <n v="0"/>
    <n v="160500"/>
    <n v="0"/>
    <n v="160500"/>
    <n v="0"/>
    <n v="0"/>
    <n v="574453"/>
    <n v="0"/>
    <n v="574453"/>
    <s v="CNT127"/>
    <s v="State Funded (98303-4134-04)"/>
  </r>
  <r>
    <n v="127491"/>
    <n v="2"/>
    <s v="Active"/>
    <d v="2018-05-04T00:00:00"/>
    <s v="Jason McCoy"/>
    <d v="2022-05-13T00:00:00"/>
    <s v="Sandra Lowry"/>
    <s v="Clay"/>
    <s v="SR-52 "/>
    <s v="SR"/>
    <m/>
    <s v="SR"/>
    <s v="(Celina Truck Route), From near Kyle Street to existing SR-52 near Washington Street"/>
    <s v="New Construction (New Start)"/>
    <s v="Legislative"/>
    <s v="Construction-New"/>
    <m/>
    <x v="4"/>
    <x v="4"/>
    <n v="0.86"/>
    <d v="2025-05-16T00:00:00"/>
    <m/>
    <s v="N"/>
    <s v="NHS"/>
    <x v="1"/>
    <m/>
    <n v="536500"/>
    <n v="0"/>
    <n v="0"/>
    <n v="0"/>
    <n v="536500"/>
    <n v="1001100"/>
    <n v="0"/>
    <n v="0"/>
    <n v="0"/>
    <n v="1001100"/>
    <m/>
    <s v="STP-52(89) (14S052-F3-005)"/>
  </r>
  <r>
    <n v="101604"/>
    <n v="4"/>
    <s v="Construction Complete"/>
    <d v="2002-03-04T12:38:38"/>
    <s v=" "/>
    <d v="2021-09-20T00:00:00"/>
    <s v="Brian Terrell"/>
    <s v="Shelby"/>
    <s v="I-40 "/>
    <s v="I"/>
    <m/>
    <s v="IM"/>
    <s v="Interchange at Canada Road"/>
    <m/>
    <s v="Legislative"/>
    <s v="Modify Interchange"/>
    <m/>
    <x v="4"/>
    <x v="0"/>
    <n v="1.0569999999999999"/>
    <d v="2014-05-23T00:00:00"/>
    <m/>
    <s v="N"/>
    <s v="Int"/>
    <x v="3"/>
    <m/>
    <n v="-976.56"/>
    <n v="450000"/>
    <n v="154488.28"/>
    <n v="0"/>
    <n v="603511.72"/>
    <n v="1329023.44"/>
    <n v="5495500"/>
    <n v="31565612.280000001"/>
    <n v="0"/>
    <n v="38390135.719999999"/>
    <s v="CNN198"/>
    <s v="NH-I-40-1(283) (79903-3114-44)"/>
  </r>
  <r>
    <n v="100248"/>
    <n v="1"/>
    <s v="Construction Complete"/>
    <d v="2002-03-04T12:06:24"/>
    <s v=" "/>
    <d v="2022-05-16T00:00:00"/>
    <s v="John Kahle"/>
    <s v="Hamblen, Jefferson"/>
    <s v="SR-66 REL"/>
    <s v="SR"/>
    <m/>
    <s v="SR"/>
    <s v="North of I-81 at SR-341 in Jefferson County to SR-160 in Morristown"/>
    <m/>
    <s v="Legislative"/>
    <s v="Stage Construction-New"/>
    <m/>
    <x v="4"/>
    <x v="4"/>
    <n v="5.0410000000000004"/>
    <d v="2013-05-24T00:00:00"/>
    <m/>
    <s v="N"/>
    <s v="Other"/>
    <x v="0"/>
    <m/>
    <n v="14545.53"/>
    <n v="0"/>
    <n v="0"/>
    <n v="0"/>
    <n v="14545.53"/>
    <n v="3510850.53"/>
    <n v="8948566"/>
    <n v="66064186.310000002"/>
    <n v="0"/>
    <n v="78523602.840000004"/>
    <s v="CNM089, CNM089"/>
    <s v="STP/HPP-66(44) (32006-3233-14, 45009-3213-14)"/>
  </r>
  <r>
    <n v="100296"/>
    <n v="3"/>
    <s v="Closed"/>
    <d v="2002-03-04T12:23:38"/>
    <s v=" "/>
    <d v="2020-12-04T00:00:00"/>
    <s v="Teresa Hylton"/>
    <s v="Lawrence, Giles"/>
    <s v="SR-15 "/>
    <s v="SR"/>
    <m/>
    <s v="SR"/>
    <s v="West of West Side Road/Sandusky Road to East of Horn Hill Road"/>
    <m/>
    <s v="Legislative"/>
    <s v="Stage Construction-New"/>
    <m/>
    <x v="4"/>
    <x v="4"/>
    <n v="5.0999999999999996"/>
    <d v="2006-06-02T00:00:00"/>
    <m/>
    <s v="N"/>
    <s v="NHS"/>
    <x v="1"/>
    <m/>
    <n v="0"/>
    <n v="79263.7"/>
    <n v="-330"/>
    <n v="0"/>
    <n v="78933.7"/>
    <n v="288459.78000000003"/>
    <n v="2103753.85"/>
    <n v="24312569"/>
    <n v="0"/>
    <n v="26704782.629999999"/>
    <s v="CNE070         , CNE070         "/>
    <s v="NHE-15(95) (28006-3225-14, 50002-3239-14)"/>
  </r>
  <r>
    <n v="46393"/>
    <n v="3"/>
    <s v="Closed"/>
    <d v="2003-08-10T16:22:28"/>
    <s v=" "/>
    <d v="2021-12-21T00:00:00"/>
    <s v="Lee Cothron"/>
    <s v="Rutherford"/>
    <s v="SIA "/>
    <s v="SIA"/>
    <m/>
    <m/>
    <s v="Industrial Access Road (Industrial Boulevard) serving Various industries in LaVergne"/>
    <m/>
    <s v="Economic Development"/>
    <s v="Construction-New"/>
    <m/>
    <x v="4"/>
    <x v="4"/>
    <n v="1.8"/>
    <d v="2002-06-14T00:00:00"/>
    <m/>
    <s v="N"/>
    <m/>
    <x v="2"/>
    <m/>
    <n v="0"/>
    <n v="1415.15"/>
    <n v="0"/>
    <n v="0"/>
    <n v="1415.15"/>
    <n v="183100.53"/>
    <n v="2188489.15"/>
    <n v="594668.96"/>
    <n v="0"/>
    <n v="2966258.64"/>
    <s v="CNA004         "/>
    <s v="State Funded (75953-3538-04)"/>
  </r>
  <r>
    <n v="114149.03"/>
    <n v="4"/>
    <s v="Active"/>
    <d v="2014-12-19T00:00:00"/>
    <s v="Rick (old) Pack"/>
    <d v="2022-05-17T00:00:00"/>
    <s v="Ethan Messimore"/>
    <s v="Madison"/>
    <s v="I-40 "/>
    <s v="I"/>
    <m/>
    <s v="IM"/>
    <s v="From West of SR-20 (US-412, Hollywood Drive) to West of SR-186 (US-45 ByPass) (IA)"/>
    <s v="Widen 4-ln to 6-ln on existing alignment."/>
    <s v="Legislative"/>
    <s v="Widen"/>
    <m/>
    <x v="4"/>
    <x v="0"/>
    <n v="1.62"/>
    <d v="2022-06-17T00:00:00"/>
    <m/>
    <s v="N"/>
    <s v="Int"/>
    <x v="3"/>
    <m/>
    <n v="0"/>
    <n v="0"/>
    <n v="34160000"/>
    <n v="0"/>
    <n v="34160000"/>
    <n v="0"/>
    <n v="0"/>
    <n v="34160000"/>
    <n v="0"/>
    <n v="34160000"/>
    <m/>
    <s v="NH-I-40-1(358) (57201-3156-44)"/>
  </r>
  <r>
    <n v="119668"/>
    <n v="1"/>
    <s v="Active"/>
    <d v="2013-08-27T00:00:00"/>
    <s v="Edward (old) Williams"/>
    <d v="2021-06-21T00:00:00"/>
    <s v="Jeremy Beeman"/>
    <s v="Knox"/>
    <s v="SR-71 "/>
    <s v="SR"/>
    <m/>
    <s v="SR"/>
    <s v="From south of Simpson Road to Hendron Chapel Road LM 1.00 to LM 1.98 in Knoxville"/>
    <s v="Widen the existing roadway to preserve the (4) four thru lanes and construct center turn lane that would enable left turn movement for county roads and businesses along this corridor."/>
    <s v="Safety"/>
    <s v="Turn Lanes"/>
    <m/>
    <x v="4"/>
    <x v="0"/>
    <n v="0.98"/>
    <d v="2022-06-17T00:00:00"/>
    <m/>
    <s v="N"/>
    <s v="NHS"/>
    <x v="1"/>
    <m/>
    <n v="38700"/>
    <n v="0"/>
    <n v="11162400"/>
    <n v="0"/>
    <n v="11201100"/>
    <n v="900833.22"/>
    <n v="820500"/>
    <n v="11162400"/>
    <n v="0"/>
    <n v="12883733.220000001"/>
    <m/>
    <s v="HSIP-71(33) (47024-3239-94)"/>
  </r>
  <r>
    <n v="121073"/>
    <n v="3"/>
    <s v="Active"/>
    <d v="2014-08-27T00:00:00"/>
    <s v="Cynthia (old) Allen"/>
    <d v="2022-03-04T00:00:00"/>
    <s v="John Kahle"/>
    <s v="Davidson"/>
    <s v="SR-45 "/>
    <s v="SR"/>
    <m/>
    <s v="SR"/>
    <s v="(Old Hickory Blvd), Intersection at SR-265 (Central Pike)"/>
    <s v="Intersection Improvements and Signals"/>
    <s v="Safety"/>
    <s v="Intersection Improvements and Signals"/>
    <m/>
    <x v="4"/>
    <x v="0"/>
    <n v="0.06"/>
    <d v="2022-06-17T00:00:00"/>
    <m/>
    <s v="N"/>
    <s v="NHS"/>
    <x v="1"/>
    <m/>
    <n v="0"/>
    <n v="0"/>
    <n v="591177"/>
    <n v="0"/>
    <n v="591177"/>
    <n v="80000"/>
    <n v="71500"/>
    <n v="591177"/>
    <n v="0"/>
    <n v="742677"/>
    <m/>
    <s v="HSIP-45(28) (19042-3272-94)"/>
  </r>
  <r>
    <n v="123896"/>
    <n v="4"/>
    <s v="Active"/>
    <d v="2016-07-20T00:00:00"/>
    <s v="Brian Terrell"/>
    <d v="2022-05-05T00:00:00"/>
    <s v="Bonita Dunlap"/>
    <s v="Shelby"/>
    <s v="SR-57 "/>
    <s v="SR"/>
    <m/>
    <s v="SR"/>
    <s v="From SR-277 to Holmes Street"/>
    <s v="Mill, Crack attenuating Mixture and 411D"/>
    <s v="Resurfacing"/>
    <s v="Resurface &amp; Safety"/>
    <s v="Mill, Crack attenuating Mixture and 411D"/>
    <x v="4"/>
    <x v="1"/>
    <n v="1.84"/>
    <d v="2022-06-17T00:00:00"/>
    <s v="CONV"/>
    <s v="Y"/>
    <s v="NHS"/>
    <x v="1"/>
    <m/>
    <n v="0"/>
    <n v="0"/>
    <n v="274100"/>
    <n v="2214900"/>
    <n v="2489000"/>
    <n v="0"/>
    <n v="0"/>
    <n v="274100"/>
    <n v="2214900"/>
    <n v="2489000"/>
    <m/>
    <s v="NH/HSIP-57(88) (79S057-F3-002, 79S057-F8-002)"/>
  </r>
  <r>
    <n v="127201"/>
    <n v="2"/>
    <s v="Active"/>
    <d v="2018-03-21T00:00:00"/>
    <s v="Brian Terrell"/>
    <d v="2022-04-22T00:00:00"/>
    <s v="Kyle Ruddy"/>
    <s v="Hamilton"/>
    <s v="SR-17 "/>
    <s v="SR"/>
    <m/>
    <s v="SR"/>
    <s v="From Georgia State Line to SR-2"/>
    <s v="Mill &amp; 411D"/>
    <s v="Resurfacing"/>
    <s v="Resurface &amp; Safety"/>
    <s v="Mill &amp; 411D"/>
    <x v="4"/>
    <x v="1"/>
    <n v="2.2200000000000002"/>
    <d v="2022-06-17T00:00:00"/>
    <s v="CONV"/>
    <s v="Y"/>
    <s v="NHS"/>
    <x v="1"/>
    <m/>
    <n v="0"/>
    <n v="0"/>
    <n v="590558"/>
    <n v="985885"/>
    <n v="1576443"/>
    <n v="0"/>
    <n v="50000"/>
    <n v="590558"/>
    <n v="985885"/>
    <n v="1626443"/>
    <m/>
    <s v="NH/HSIP-17(16) (33025-3209-94, 33025-8209-14)"/>
  </r>
  <r>
    <n v="127882.01"/>
    <n v="2"/>
    <s v="Active"/>
    <d v="2019-05-13T00:00:00"/>
    <s v="Brian Terrell"/>
    <d v="2022-05-10T00:00:00"/>
    <s v="John Kahle"/>
    <s v="White"/>
    <s v="SR-111 "/>
    <s v="SR"/>
    <m/>
    <s v="SR"/>
    <s v="From near underpass over SR-1 to Fred Hill Road"/>
    <s v="Mill &amp; 411D"/>
    <s v="Resurfacing"/>
    <s v="Resurface &amp; Safety"/>
    <s v="Mill &amp; 411D"/>
    <x v="4"/>
    <x v="1"/>
    <n v="0.33"/>
    <d v="2022-06-17T00:00:00"/>
    <s v="MICRO"/>
    <s v="Y"/>
    <s v="NHS"/>
    <x v="1"/>
    <m/>
    <n v="0"/>
    <n v="0"/>
    <n v="0"/>
    <n v="233317"/>
    <n v="233317"/>
    <n v="0"/>
    <n v="0"/>
    <n v="0"/>
    <n v="233317"/>
    <n v="233317"/>
    <m/>
    <s v="NH-111(112) (93035-8209-14)"/>
  </r>
  <r>
    <n v="130288"/>
    <n v="4"/>
    <s v="Active"/>
    <d v="2020-04-30T00:00:00"/>
    <s v="Brian Terrell"/>
    <d v="2022-05-06T00:00:00"/>
    <s v="Bonita Dunlap"/>
    <s v="Carroll"/>
    <s v="SR-104 "/>
    <s v="SR"/>
    <m/>
    <s v="SR"/>
    <s v="From Gibson County Line to near SR-220"/>
    <s v="DBST &amp; Fog Seal"/>
    <s v="Resurfacing"/>
    <s v="Resurface &amp; Safety"/>
    <s v="DBST &amp; Fog Seal"/>
    <x v="4"/>
    <x v="1"/>
    <n v="3.16"/>
    <d v="2022-06-17T00:00:00"/>
    <s v="PRESV"/>
    <s v="Y"/>
    <s v="NHS"/>
    <x v="1"/>
    <m/>
    <n v="0"/>
    <n v="0"/>
    <n v="65800"/>
    <n v="375000"/>
    <n v="440800"/>
    <n v="0"/>
    <n v="0"/>
    <n v="65800"/>
    <n v="375000"/>
    <n v="440800"/>
    <m/>
    <s v="NH/HSIP-104(44) (09013-3213-94, 09013-8213-14)"/>
  </r>
  <r>
    <n v="131254"/>
    <n v="3"/>
    <s v="Active"/>
    <d v="2021-01-25T00:00:00"/>
    <s v="Brian Terrell"/>
    <d v="2022-05-03T00:00:00"/>
    <s v="Jason Carney"/>
    <s v="Davidson"/>
    <s v="SR-65 "/>
    <s v="SR"/>
    <m/>
    <s v="SR"/>
    <s v="From SR-11 (Dickerson Pike) to south of Seymour Hollow Road"/>
    <s v="Mill &amp; 411D"/>
    <s v="Resurfacing"/>
    <s v="Resurface &amp; Safety"/>
    <s v="Mill &amp; 411D"/>
    <x v="4"/>
    <x v="1"/>
    <n v="8.24"/>
    <d v="2022-06-17T00:00:00"/>
    <s v="CONV"/>
    <s v="Y"/>
    <s v="NHS"/>
    <x v="1"/>
    <m/>
    <n v="0"/>
    <n v="0"/>
    <n v="79650"/>
    <n v="1321940"/>
    <n v="1401590"/>
    <n v="0"/>
    <n v="0"/>
    <n v="79650"/>
    <n v="1321940"/>
    <n v="1401590"/>
    <m/>
    <s v="NH/HSIP-65(26) (19S065-F3-003, 19S065-F8-003)"/>
  </r>
  <r>
    <n v="127342"/>
    <n v="4"/>
    <s v="Closed"/>
    <d v="2018-04-02T00:00:00"/>
    <s v="Brian Terrell"/>
    <d v="2021-01-21T21:00:06"/>
    <s v="Teresa Hylton"/>
    <s v="Dyer"/>
    <s v="SR-20 "/>
    <s v="SR"/>
    <m/>
    <s v="SR"/>
    <s v="From west of Bonicord Road to Crockett County Line"/>
    <s v="HIR w/85 lbs.TLD"/>
    <s v="Resurfacing"/>
    <s v="Resurface &amp; Safety"/>
    <s v="HIR w/85 lbs.TLD"/>
    <x v="4"/>
    <x v="2"/>
    <n v="4.26"/>
    <d v="2019-03-29T00:00:00"/>
    <s v="REC"/>
    <s v="Y"/>
    <s v="NHS"/>
    <x v="1"/>
    <m/>
    <n v="0"/>
    <n v="0"/>
    <n v="-33815.46"/>
    <n v="234903.2"/>
    <n v="201087.74"/>
    <n v="0"/>
    <n v="0"/>
    <n v="20009.54"/>
    <n v="4640764.2"/>
    <n v="4660773.74"/>
    <s v="CNT081, CNT081"/>
    <s v="NH/HSIP-20(73) (23009-3209-94, 23009-8209-14)"/>
  </r>
  <r>
    <n v="114110.1"/>
    <n v="3"/>
    <s v="Construction Complete"/>
    <d v="2019-09-26T00:00:00"/>
    <s v="Scott Boyce"/>
    <d v="2021-08-16T21:00:05"/>
    <s v=" "/>
    <s v="Region 3"/>
    <m/>
    <m/>
    <m/>
    <m/>
    <s v="M20LTHQ_R3ISR_ATTENREP REGION 3"/>
    <s v="FY20 On-Call Impact Attenuator Repair - Region 3 Interstate and SRs"/>
    <s v="Maint - Reg"/>
    <s v="Maintenance"/>
    <m/>
    <x v="3"/>
    <x v="5"/>
    <s v=""/>
    <d v="2020-03-27T00:00:00"/>
    <m/>
    <s v="N"/>
    <m/>
    <x v="4"/>
    <m/>
    <n v="0"/>
    <n v="0"/>
    <n v="135500"/>
    <n v="0"/>
    <n v="135500"/>
    <n v="0"/>
    <n v="0"/>
    <n v="564036"/>
    <n v="0"/>
    <n v="564036"/>
    <s v="CNU113"/>
    <s v="State Funded (98303-4181-04)"/>
  </r>
  <r>
    <n v="130223"/>
    <n v="3"/>
    <s v="Active"/>
    <d v="2020-04-08T00:00:00"/>
    <s v="Crystal Whitaker"/>
    <d v="2022-04-14T00:00:00"/>
    <s v="Ronnie Porter"/>
    <s v="Hickman"/>
    <s v="SIA "/>
    <s v="SIA"/>
    <m/>
    <m/>
    <s v="State Industrial Access serving Farmer's Friends"/>
    <s v="The proposed road improvements will consist of the SIA standard of two 12'  lanes with 4' gravel shoulders on a 10&quot; stone base with 3&quot; of base (&quot;A&quot; mix), 2&quot; of  binder (&quot;BM-2&quot; mix) and 1.25&quot; of asphalt surface (&quot;D&quot; mix)."/>
    <s v="Economic Development"/>
    <s v="Reconstruction"/>
    <m/>
    <x v="4"/>
    <x v="0"/>
    <n v="0.22"/>
    <d v="2022-06-17T00:00:00"/>
    <m/>
    <s v="N"/>
    <m/>
    <x v="2"/>
    <m/>
    <n v="0"/>
    <n v="10500"/>
    <n v="0"/>
    <n v="0"/>
    <n v="10500"/>
    <n v="87800"/>
    <n v="10500"/>
    <n v="0"/>
    <n v="0"/>
    <n v="98300"/>
    <m/>
    <s v="State Funded (41950-3505-04)"/>
  </r>
  <r>
    <n v="123908"/>
    <n v="4"/>
    <s v="Active"/>
    <d v="2016-07-20T00:00:00"/>
    <s v="Brian Terrell"/>
    <d v="2022-05-09T00:00:00"/>
    <s v="Bonita Dunlap"/>
    <s v="Crockett"/>
    <s v="SR-88 "/>
    <s v="SR"/>
    <m/>
    <s v="SR"/>
    <s v="From Lauderdale County Line to near Jennings Road."/>
    <s v="Mill &amp; 411D"/>
    <s v="Resurfacing"/>
    <s v="Resurface &amp; Safety"/>
    <s v="Mill &amp; 411D"/>
    <x v="4"/>
    <x v="1"/>
    <n v="7.06"/>
    <d v="2022-06-17T00:00:00"/>
    <s v="CONV"/>
    <s v="N"/>
    <s v="Other"/>
    <x v="0"/>
    <s v="17SR0880001, 17SR0880007"/>
    <n v="0"/>
    <n v="0"/>
    <n v="243800"/>
    <n v="1309800"/>
    <n v="1553600"/>
    <n v="0"/>
    <n v="0"/>
    <n v="243800"/>
    <n v="1309800"/>
    <n v="1553600"/>
    <m/>
    <s v="STP/HSIP-88(22) (17S088-F3-002, 17S088-F8-002, 17S088-M3-003)"/>
  </r>
  <r>
    <n v="123952"/>
    <n v="4"/>
    <s v="Active"/>
    <d v="2016-07-20T00:00:00"/>
    <s v="Brian Terrell"/>
    <d v="2022-05-09T00:00:00"/>
    <s v="Bonita Dunlap"/>
    <s v="Fayette"/>
    <s v="SR-76 "/>
    <s v="SR"/>
    <m/>
    <s v="SR"/>
    <s v="From SR-59 to north of Big Muddy Creek"/>
    <s v="Scrub Seal &amp; TLD"/>
    <s v="Resurfacing"/>
    <s v="Resurface &amp; Safety"/>
    <s v="Scrub Seal &amp; TLD"/>
    <x v="4"/>
    <x v="1"/>
    <n v="5.0599999999999996"/>
    <d v="2022-06-17T00:00:00"/>
    <s v="PRESV"/>
    <s v="N"/>
    <s v="Other"/>
    <x v="0"/>
    <m/>
    <n v="0"/>
    <n v="0"/>
    <n v="176100"/>
    <n v="1035100"/>
    <n v="1211200"/>
    <n v="0"/>
    <n v="0"/>
    <n v="193710"/>
    <n v="1035100"/>
    <n v="1228810"/>
    <m/>
    <s v="STP/HSIP-76(120) (24S076-F3-002, 24S076-F8-002)"/>
  </r>
  <r>
    <n v="127374"/>
    <n v="4"/>
    <s v="Active"/>
    <d v="2018-04-03T00:00:00"/>
    <s v="Brian Terrell"/>
    <d v="2022-05-09T00:00:00"/>
    <s v="Bonita Dunlap"/>
    <s v="McNairy"/>
    <s v="SR-224 "/>
    <s v="SR"/>
    <m/>
    <s v="SR"/>
    <s v="SR-22 to SR-142"/>
    <s v="Mill &amp; 411D"/>
    <s v="Resurfacing"/>
    <s v="Resurface &amp; Safety"/>
    <s v="Mill &amp; 411D"/>
    <x v="4"/>
    <x v="1"/>
    <n v="7.64"/>
    <d v="2022-06-17T00:00:00"/>
    <s v="CONV"/>
    <s v="N"/>
    <s v="Other"/>
    <x v="0"/>
    <m/>
    <n v="0"/>
    <n v="0"/>
    <n v="277200"/>
    <n v="1906000"/>
    <n v="2183200"/>
    <n v="0"/>
    <n v="0"/>
    <n v="277200"/>
    <n v="1906000"/>
    <n v="2183200"/>
    <m/>
    <s v="STP/HSIP-224(17) (55S224-F3-002, 55S224-F8-002)"/>
  </r>
  <r>
    <n v="129540"/>
    <n v="2"/>
    <s v="Active"/>
    <d v="2019-08-08T00:00:00"/>
    <s v="Brian Terrell"/>
    <d v="2022-05-10T00:00:00"/>
    <s v="John Kahle"/>
    <s v="White"/>
    <s v="SR-1 "/>
    <s v="SR"/>
    <m/>
    <s v="SR"/>
    <s v="From near Country Club Road to near Corolla Road"/>
    <s v="Mill &amp; 411D"/>
    <s v="Resurfacing"/>
    <s v="Resurface &amp; Safety"/>
    <s v="Mill &amp; 411D"/>
    <x v="4"/>
    <x v="1"/>
    <n v="3.05"/>
    <d v="2022-06-17T00:00:00"/>
    <s v="CONV"/>
    <s v="N"/>
    <s v="Other"/>
    <x v="0"/>
    <m/>
    <n v="0"/>
    <n v="0"/>
    <n v="0"/>
    <n v="1282069"/>
    <n v="1282069"/>
    <n v="0"/>
    <n v="0"/>
    <n v="0"/>
    <n v="1282069"/>
    <n v="1282069"/>
    <m/>
    <s v="STP-1(466) (93S001-F8-002)"/>
  </r>
  <r>
    <n v="129610"/>
    <n v="2"/>
    <s v="Active"/>
    <d v="2019-08-21T00:00:00"/>
    <s v="Brian Terrell"/>
    <d v="2022-05-03T00:00:00"/>
    <s v="Lee Cothron"/>
    <s v="Warren"/>
    <s v="SR-8 "/>
    <s v="SR"/>
    <m/>
    <s v="SR"/>
    <s v="From north of Wildwood Road to north of Lawrence Lane"/>
    <s v="Mill &amp; 411D"/>
    <s v="Resurfacing"/>
    <s v="Resurface &amp; Safety"/>
    <s v="Mill &amp; 411D"/>
    <x v="4"/>
    <x v="1"/>
    <n v="3.37"/>
    <d v="2022-06-17T00:00:00"/>
    <s v="CONV"/>
    <s v="N"/>
    <s v="Other"/>
    <x v="0"/>
    <m/>
    <n v="0"/>
    <n v="0"/>
    <n v="74009"/>
    <n v="1350318"/>
    <n v="1424327"/>
    <n v="0"/>
    <n v="0"/>
    <n v="74009"/>
    <n v="1350318"/>
    <n v="1424327"/>
    <m/>
    <s v="STP/HSIP-8(65) (89S008-F3-002, 89S008-F8-002)"/>
  </r>
  <r>
    <n v="129640"/>
    <n v="2"/>
    <s v="Active"/>
    <d v="2019-08-21T00:00:00"/>
    <s v="Brian Terrell"/>
    <d v="2022-05-03T00:00:00"/>
    <s v="Kyle Ruddy"/>
    <s v="Overton"/>
    <s v="SR-164 "/>
    <s v="SR"/>
    <m/>
    <s v="SR"/>
    <s v="From west of Hassler Road to west of Roger Norrod Lane"/>
    <s v="Mill &amp; 411TL @ 132.5 lb/sy"/>
    <s v="Resurfacing"/>
    <s v="Resurface &amp; Safety"/>
    <s v="Mill &amp; 411TL @ 132.5 lb/sy"/>
    <x v="4"/>
    <x v="1"/>
    <n v="5.5"/>
    <d v="2022-06-17T00:00:00"/>
    <s v="CONV"/>
    <s v="N"/>
    <s v="Other"/>
    <x v="0"/>
    <m/>
    <n v="0"/>
    <n v="0"/>
    <n v="30694"/>
    <n v="1070564"/>
    <n v="1101258"/>
    <n v="0"/>
    <n v="0"/>
    <n v="30694"/>
    <n v="1070564"/>
    <n v="1101258"/>
    <m/>
    <s v="STP/HSIP-164(9) (67S164-F3-002, 67S164-F8-002)"/>
  </r>
  <r>
    <n v="129641"/>
    <n v="2"/>
    <s v="Active"/>
    <d v="2019-08-21T00:00:00"/>
    <s v="Brian Terrell"/>
    <d v="2022-05-03T00:00:00"/>
    <s v="Kyle Ruddy"/>
    <s v="Putnam"/>
    <s v="SR-24 "/>
    <s v="SR"/>
    <m/>
    <s v="SR"/>
    <s v="From near I-40 to Cumberland County Line"/>
    <s v="Mill &amp; 411TL @ 132.5 lb/sy"/>
    <s v="Resurfacing"/>
    <s v="Resurf, Safety &amp; Br Repair"/>
    <s v="Mill &amp; 411TL @ 132.5 lb/sy"/>
    <x v="4"/>
    <x v="1"/>
    <n v="3.31"/>
    <d v="2022-06-17T00:00:00"/>
    <s v="CONV"/>
    <s v="N"/>
    <s v="Other"/>
    <x v="0"/>
    <s v="71I00400057"/>
    <n v="0"/>
    <n v="0"/>
    <n v="67208"/>
    <n v="871090"/>
    <n v="938298"/>
    <n v="0"/>
    <n v="0"/>
    <n v="67208"/>
    <n v="871090"/>
    <n v="938298"/>
    <m/>
    <s v="STP/HSIP-24(87) (71S024-F3-002, 71S024-F8-002, 71S024-M3-003)"/>
  </r>
  <r>
    <n v="129655"/>
    <n v="2"/>
    <s v="Active"/>
    <d v="2019-08-21T00:00:00"/>
    <s v="Brian Terrell"/>
    <d v="2022-05-05T00:00:00"/>
    <s v="Kyle Ruddy"/>
    <s v="Marion"/>
    <s v="SR-2 "/>
    <s v="SR"/>
    <m/>
    <s v="SR"/>
    <s v="From west of Spangler Road to east of Marion County Park Road"/>
    <s v="Chip Seal &amp; 85 lb/sy TLD"/>
    <s v="Resurfacing"/>
    <s v="Resurface &amp; Safety"/>
    <s v="Chip Seal &amp; 85 lb/sy TLD"/>
    <x v="4"/>
    <x v="1"/>
    <n v="3.33"/>
    <d v="2022-06-17T00:00:00"/>
    <s v="THIN"/>
    <s v="N"/>
    <s v="Other"/>
    <x v="0"/>
    <m/>
    <n v="0"/>
    <n v="0"/>
    <n v="25489"/>
    <n v="726476"/>
    <n v="751965"/>
    <n v="0"/>
    <n v="0"/>
    <n v="25489"/>
    <n v="726476"/>
    <n v="751965"/>
    <m/>
    <s v="STP/HSIP-2(288) (58S002-F3-002, 58S002-F8-002)"/>
  </r>
  <r>
    <n v="123025.02"/>
    <n v="6"/>
    <s v="Construction Complete"/>
    <d v="2019-11-04T00:00:00"/>
    <s v="Scott Boyce"/>
    <d v="2021-07-07T21:00:10"/>
    <s v=" "/>
    <s v="Statewide"/>
    <s v="I "/>
    <s v="I"/>
    <m/>
    <s v="IM"/>
    <s v="M20LTHQ_SWI_ERM  - Statewide Emergency Reference Marker Replacement"/>
    <s v="Emergency Reference Marker Replacement"/>
    <s v="Maint - Reg"/>
    <s v="Maintenance"/>
    <m/>
    <x v="3"/>
    <x v="5"/>
    <s v=""/>
    <d v="2020-03-27T00:00:00"/>
    <m/>
    <s v="N"/>
    <m/>
    <x v="4"/>
    <m/>
    <n v="0"/>
    <n v="0"/>
    <n v="90200"/>
    <n v="0"/>
    <n v="90200"/>
    <n v="0"/>
    <n v="0"/>
    <n v="508990"/>
    <n v="0"/>
    <n v="508990"/>
    <s v="CNU104"/>
    <s v="State Funded (99113-4172-04)"/>
  </r>
  <r>
    <n v="129989"/>
    <n v="4"/>
    <s v="Closed"/>
    <d v="2020-01-14T00:00:00"/>
    <s v="Lee Cothron"/>
    <d v="2022-03-21T00:00:00"/>
    <s v="Lee Cothron"/>
    <s v="Shelby"/>
    <s v="I-40 "/>
    <s v="I"/>
    <m/>
    <s v="IM"/>
    <s v="M20LTHQ_C79I_CONCREP_PATCHING"/>
    <s v="application of hot applied fiber reinforced polymer for concrete pavement repair"/>
    <s v="Maint - Reg"/>
    <s v="Maintenance"/>
    <m/>
    <x v="4"/>
    <x v="2"/>
    <n v="2.8"/>
    <d v="2020-03-27T00:00:00"/>
    <m/>
    <s v="N"/>
    <s v="Int"/>
    <x v="3"/>
    <m/>
    <n v="0"/>
    <n v="0"/>
    <n v="723422.54"/>
    <n v="0"/>
    <n v="723422.54"/>
    <n v="0"/>
    <n v="0"/>
    <n v="5833304.54"/>
    <n v="0"/>
    <n v="5833304.54"/>
    <s v="CNU124"/>
    <s v="State Funded (79007-4180-04)"/>
  </r>
  <r>
    <n v="129296"/>
    <n v="4"/>
    <s v="Closed"/>
    <d v="2019-07-08T00:00:00"/>
    <s v="Brian Terrell"/>
    <d v="2020-11-13T21:00:15"/>
    <s v="Teresa Hylton"/>
    <s v="Carroll"/>
    <s v="SR-22 "/>
    <s v="SR"/>
    <m/>
    <s v="SR"/>
    <s v="From End of Curb and Gutter to Bennets Lane"/>
    <s v="HIR /TLD overlay"/>
    <s v="Resurfacing"/>
    <s v="Resurface &amp; Safety"/>
    <s v="HIR /TLD overlay"/>
    <x v="4"/>
    <x v="2"/>
    <n v="4.8899999999999997"/>
    <d v="2020-03-27T00:00:00"/>
    <s v="REC"/>
    <s v="N"/>
    <s v="NHS"/>
    <x v="1"/>
    <m/>
    <n v="0"/>
    <n v="0"/>
    <n v="-2472.08"/>
    <n v="13670.54"/>
    <n v="11198.46"/>
    <n v="0"/>
    <n v="0"/>
    <n v="140227.92000000001"/>
    <n v="2536820.54"/>
    <n v="2677048.46"/>
    <s v="CNU099, CNU099"/>
    <s v="STP-NH/HSIP-22(93) (09006-3220-94, 09006-8220-14)"/>
  </r>
  <r>
    <n v="130123"/>
    <n v="3"/>
    <s v="Let"/>
    <d v="2020-03-02T00:00:00"/>
    <s v="Crystal Whitaker"/>
    <d v="2021-12-06T00:00:00"/>
    <s v="Brian Terrell"/>
    <s v="Wilson"/>
    <s v="SIA "/>
    <s v="SIA"/>
    <s v="SR109"/>
    <m/>
    <s v="Industrial Access Support, Signal at SR-109 and Callis Road"/>
    <s v="Signalization at SR-109 and Callis Road"/>
    <s v="Economic Development"/>
    <s v="Signalization"/>
    <m/>
    <x v="4"/>
    <x v="4"/>
    <n v="0"/>
    <d v="2021-06-18T00:00:00"/>
    <m/>
    <s v="N"/>
    <s v="NHS"/>
    <x v="1"/>
    <m/>
    <n v="0"/>
    <n v="0"/>
    <n v="313979"/>
    <n v="0"/>
    <n v="313979"/>
    <n v="100000"/>
    <n v="0"/>
    <n v="313979"/>
    <n v="0"/>
    <n v="413979"/>
    <s v="CNV228"/>
    <s v="State Funded (95011-3223-04)"/>
  </r>
  <r>
    <n v="127238"/>
    <n v="2"/>
    <s v="Construction Complete"/>
    <d v="2018-03-21T00:00:00"/>
    <s v="Brian Terrell"/>
    <d v="2021-12-16T21:00:10"/>
    <s v="Kyle Ruddy"/>
    <s v="McMinn"/>
    <s v="SR-33 "/>
    <s v="SR"/>
    <m/>
    <s v="SR"/>
    <s v="From Pine Street to Monroe County Line"/>
    <s v="Mill &amp; 411D"/>
    <s v="Resurfacing"/>
    <s v="Resurface &amp; Safety"/>
    <s v="Mill &amp; 411D"/>
    <x v="4"/>
    <x v="1"/>
    <n v="4.51"/>
    <d v="2021-06-18T00:00:00"/>
    <s v="CONV"/>
    <s v="Y"/>
    <s v="NHS"/>
    <x v="1"/>
    <m/>
    <n v="0"/>
    <n v="0"/>
    <n v="9371"/>
    <n v="223194"/>
    <n v="232565"/>
    <n v="0"/>
    <n v="0"/>
    <n v="153330"/>
    <n v="2452613"/>
    <n v="2605943"/>
    <s v="CNV239, CNV239"/>
    <s v="NH/HSIP-33(132) (54009-3221-94, 54009-8221-14)"/>
  </r>
  <r>
    <n v="129516"/>
    <n v="3"/>
    <s v="Construction Complete"/>
    <d v="2019-08-08T00:00:00"/>
    <s v="Brian Terrell"/>
    <d v="2022-01-19T21:00:12"/>
    <s v="Sebrina Love"/>
    <s v="Lawrence"/>
    <s v="SR-15 "/>
    <s v="SR"/>
    <m/>
    <s v="SR"/>
    <s v="From west of Gore Road to near West Gaines Street"/>
    <s v="Profile Mill, CS &amp; 411D"/>
    <s v="Resurfacing"/>
    <s v="Resurfacing"/>
    <s v="Profile Mill, CS &amp; 411D"/>
    <x v="4"/>
    <x v="1"/>
    <n v="5.29"/>
    <d v="2021-06-18T00:00:00"/>
    <s v="CONV"/>
    <s v="Y"/>
    <s v="NHS"/>
    <x v="1"/>
    <m/>
    <n v="0"/>
    <n v="0"/>
    <n v="0"/>
    <n v="-689398"/>
    <n v="-689398"/>
    <n v="0"/>
    <n v="0"/>
    <n v="0"/>
    <n v="2619522"/>
    <n v="2619522"/>
    <s v="CNV222"/>
    <s v="NH-15(218) (50002-8253-14)"/>
  </r>
  <r>
    <n v="130387"/>
    <n v="1"/>
    <s v="Construction Complete"/>
    <d v="2020-05-26T00:00:00"/>
    <s v="Brian Terrell"/>
    <d v="2021-11-29T21:00:15"/>
    <s v="Sebrina Love"/>
    <s v="Hawkins"/>
    <s v="SR-1 "/>
    <s v="SR"/>
    <m/>
    <s v="SR"/>
    <s v="From near Lakemont Drive to east of Bayside Drive"/>
    <s v="411D Overlay"/>
    <s v="Resurfacing"/>
    <s v="Resurface &amp; Safety"/>
    <s v="411D Overlay"/>
    <x v="4"/>
    <x v="1"/>
    <n v="5.29"/>
    <d v="2021-06-18T00:00:00"/>
    <s v="CONV"/>
    <s v="Y"/>
    <s v="NHS"/>
    <x v="1"/>
    <m/>
    <n v="0"/>
    <n v="0"/>
    <n v="7220"/>
    <n v="-47870"/>
    <n v="-40650"/>
    <n v="0"/>
    <n v="0"/>
    <n v="81120"/>
    <n v="2668730"/>
    <n v="2749850"/>
    <s v="CNV238, CNV238"/>
    <s v="NH/HSIP-1(430) (37070-3236-94, 37070-8236-14)"/>
  </r>
  <r>
    <n v="130788"/>
    <n v="3"/>
    <s v="Construction Complete"/>
    <d v="2020-08-18T00:00:00"/>
    <s v="Brian Terrell"/>
    <d v="2021-11-08T21:00:12"/>
    <s v="Jason Carney"/>
    <s v="Montgomery"/>
    <s v="SR-76 "/>
    <s v="SR"/>
    <m/>
    <s v="SR"/>
    <s v="From Stewart County Line to east of Cook Road"/>
    <s v="Mill &amp; 411D"/>
    <s v="Resurfacing"/>
    <s v="Resurface &amp; Safety"/>
    <s v="Mill &amp; 411D"/>
    <x v="4"/>
    <x v="1"/>
    <n v="5"/>
    <d v="2021-06-18T00:00:00"/>
    <s v="CONV"/>
    <s v="Y"/>
    <s v="NHS"/>
    <x v="1"/>
    <m/>
    <n v="0"/>
    <n v="0"/>
    <n v="-397"/>
    <n v="-359204"/>
    <n v="-359601"/>
    <n v="0"/>
    <n v="0"/>
    <n v="9813"/>
    <n v="2312316"/>
    <n v="2322129"/>
    <s v="CNV224, CNV224"/>
    <s v="NH/HSIP-76(118) (63015-3221-94, 63015-8221-14)"/>
  </r>
  <r>
    <n v="120065"/>
    <n v="3"/>
    <s v="Let"/>
    <d v="2014-01-13T00:00:00"/>
    <s v="Sandy Wilson"/>
    <d v="2021-07-08T00:00:00"/>
    <s v="Jason Carney"/>
    <s v="Montgomery"/>
    <s v="SR-76 "/>
    <s v="SR"/>
    <m/>
    <s v="SR"/>
    <s v="Intersections at Denny Road and Rotary Park Drive in Clarksville"/>
    <s v="Turn Lanes"/>
    <s v="Safety"/>
    <s v="Turn Lanes"/>
    <m/>
    <x v="4"/>
    <x v="0"/>
    <n v="0.1"/>
    <d v="2021-06-18T00:00:00"/>
    <m/>
    <s v="N"/>
    <s v="NHS"/>
    <x v="1"/>
    <m/>
    <n v="16000"/>
    <n v="0"/>
    <n v="541267"/>
    <n v="0"/>
    <n v="557267"/>
    <n v="159242.88"/>
    <n v="164000"/>
    <n v="2598440"/>
    <n v="0"/>
    <n v="2921682.88"/>
    <s v="CNV237"/>
    <s v="HSIP/PHSIP-76(96) (63022-3207-94)"/>
  </r>
  <r>
    <n v="127101"/>
    <n v="1"/>
    <s v="Construction Complete"/>
    <d v="2018-03-13T00:00:00"/>
    <s v="Brian Terrell"/>
    <d v="2021-12-27T21:00:10"/>
    <s v="Bobby Johnson"/>
    <s v="Roane"/>
    <s v="SR-327 "/>
    <s v="SR"/>
    <m/>
    <s v="SR"/>
    <s v="From SR-58 to SR-61"/>
    <s v="411 TLD Overlay @ 85lb/sy"/>
    <s v="Resurfacing"/>
    <s v="Resurf, Safety &amp; Br Repair"/>
    <s v="411 TLD Overlay @ 85lb/sy"/>
    <x v="4"/>
    <x v="1"/>
    <n v="5.73"/>
    <d v="2021-06-18T00:00:00"/>
    <s v="THIN"/>
    <s v="N"/>
    <s v="Other"/>
    <x v="0"/>
    <s v="73E00230005"/>
    <n v="0"/>
    <n v="0"/>
    <n v="840"/>
    <n v="-53950"/>
    <n v="-53110"/>
    <n v="0"/>
    <n v="0"/>
    <n v="115830"/>
    <n v="769750"/>
    <n v="885580"/>
    <s v="CNV184, CNV184, CNV184"/>
    <s v="STP/HSIP-327(8) (73053-3209-94, 73053-4209-04, 73053-8209-14)"/>
  </r>
  <r>
    <n v="127371"/>
    <n v="4"/>
    <s v="Construction Complete"/>
    <d v="2018-04-03T00:00:00"/>
    <s v="Brian Terrell"/>
    <d v="2021-11-04T21:00:10"/>
    <s v="Bobby Johnson"/>
    <s v="Carroll"/>
    <s v="SR-105 "/>
    <s v="SR"/>
    <m/>
    <s v="SR"/>
    <s v="From near Park Street to SR-77 (Main Street)"/>
    <s v="Mill &amp; Fill"/>
    <s v="Resurfacing"/>
    <s v="Resurface &amp; Safety"/>
    <s v="Mill &amp; Fill"/>
    <x v="4"/>
    <x v="1"/>
    <n v="3.62"/>
    <d v="2021-06-18T00:00:00"/>
    <s v="CONV"/>
    <s v="N"/>
    <s v="Other"/>
    <x v="0"/>
    <m/>
    <n v="0"/>
    <n v="0"/>
    <n v="1120"/>
    <n v="-335720"/>
    <n v="-334600"/>
    <n v="0"/>
    <n v="0"/>
    <n v="26100"/>
    <n v="721280"/>
    <n v="747380"/>
    <s v="CNV236, CNV236"/>
    <s v="STP/HSIP-105(16) (09016-3207-94, 09016-8207-14)"/>
  </r>
  <r>
    <n v="127406"/>
    <n v="4"/>
    <s v="Construction Complete"/>
    <d v="2018-04-04T00:00:00"/>
    <s v="Brian Terrell"/>
    <d v="2022-02-10T21:00:11"/>
    <s v=" "/>
    <s v="Haywood"/>
    <s v="SR-54 "/>
    <s v="SR"/>
    <m/>
    <s v="SR"/>
    <s v="From near Thomas Lane to near Thomas Street"/>
    <s v="Mill &amp; 411D"/>
    <s v="Resurfacing"/>
    <s v="Resurface &amp; Safety"/>
    <s v="Mill &amp; 411D"/>
    <x v="4"/>
    <x v="1"/>
    <n v="5"/>
    <d v="2021-06-18T00:00:00"/>
    <s v="PRESV"/>
    <s v="N"/>
    <s v="Other"/>
    <x v="0"/>
    <m/>
    <n v="0"/>
    <n v="0"/>
    <n v="-27630"/>
    <n v="1771995"/>
    <n v="1744365"/>
    <n v="0"/>
    <n v="0"/>
    <n v="393470"/>
    <n v="1771995"/>
    <n v="2165465"/>
    <s v="CNV241, CNV241"/>
    <s v="HSIP-54(51) (38005-3211-94, 38005-4211-04)"/>
  </r>
  <r>
    <n v="129482"/>
    <n v="3"/>
    <s v="Construction Complete"/>
    <d v="2019-08-08T00:00:00"/>
    <s v="Brian Terrell"/>
    <d v="2021-12-22T21:00:09"/>
    <s v="Sebrina Love"/>
    <s v="Giles"/>
    <s v="SR-7 "/>
    <s v="SR"/>
    <m/>
    <s v="SR"/>
    <s v="From near Bufords Station Road to Maury County Line"/>
    <s v="85 LB/SY Thin lift"/>
    <s v="Resurfacing"/>
    <s v="Resurface &amp; Safety"/>
    <s v="85 LB/SY Thin lift"/>
    <x v="4"/>
    <x v="1"/>
    <n v="7.11"/>
    <d v="2021-06-18T00:00:00"/>
    <s v="CONV"/>
    <s v="N"/>
    <s v="Other"/>
    <x v="0"/>
    <m/>
    <n v="0"/>
    <n v="0"/>
    <n v="-3140"/>
    <n v="-82506"/>
    <n v="-85646"/>
    <n v="0"/>
    <n v="0"/>
    <n v="29444"/>
    <n v="755204"/>
    <n v="784648"/>
    <s v="CNV220, CNV220"/>
    <s v="STP/HSIP-7(43) (28003-3230-94, 28003-8230-14)"/>
  </r>
  <r>
    <n v="129589"/>
    <n v="2"/>
    <s v="Construction Complete"/>
    <d v="2019-08-21T00:00:00"/>
    <s v="Brian Terrell"/>
    <d v="2022-04-19T21:00:12"/>
    <s v="Kyle Ruddy"/>
    <s v="Putnam"/>
    <s v="SR-290 "/>
    <s v="SR"/>
    <m/>
    <s v="SR"/>
    <s v="From Shipley Road to SR-135"/>
    <s v="Mill &amp; 411D"/>
    <s v="Resurfacing"/>
    <s v="Resurface &amp; Safety"/>
    <s v="Mill &amp; 411D"/>
    <x v="4"/>
    <x v="1"/>
    <n v="4.82"/>
    <d v="2021-06-18T00:00:00"/>
    <s v="CONV"/>
    <s v="N"/>
    <s v="Other"/>
    <x v="0"/>
    <m/>
    <n v="0"/>
    <n v="0"/>
    <n v="-20293"/>
    <n v="-640938"/>
    <n v="-661231"/>
    <n v="0"/>
    <n v="0"/>
    <n v="137410"/>
    <n v="1030008"/>
    <n v="1167418"/>
    <s v="CNV231, CNV231"/>
    <s v="STP/HSIP-290(9) (71038-3219-94, 71038-8219-14)"/>
  </r>
  <r>
    <n v="130289"/>
    <n v="4"/>
    <s v="Construction Complete"/>
    <d v="2020-04-30T00:00:00"/>
    <s v="Brian Terrell"/>
    <d v="2021-11-15T21:00:14"/>
    <s v="Bonita Dunlap"/>
    <s v="Carroll"/>
    <s v="SR-424 "/>
    <s v="SR"/>
    <m/>
    <s v="SR"/>
    <s v="From SR-1 to near Cook Road"/>
    <s v="Mill &amp; C-W"/>
    <s v="Resurfacing"/>
    <s v="Resurface &amp; Safety"/>
    <s v="Mill &amp; C-W"/>
    <x v="4"/>
    <x v="1"/>
    <n v="5.6"/>
    <d v="2021-06-18T00:00:00"/>
    <s v="CONV"/>
    <s v="N"/>
    <s v="Other"/>
    <x v="0"/>
    <m/>
    <n v="0"/>
    <n v="0"/>
    <n v="-20987"/>
    <n v="-442780"/>
    <n v="-463767"/>
    <n v="0"/>
    <n v="0"/>
    <n v="212613"/>
    <n v="750020"/>
    <n v="962633"/>
    <s v="CNV213, CNV213"/>
    <s v="STP/HSIP-424(11) (09023-3218-94, 09023-8218-14)"/>
  </r>
  <r>
    <n v="130290"/>
    <n v="4"/>
    <s v="Construction Complete"/>
    <d v="2020-04-30T00:00:00"/>
    <s v="Brian Terrell"/>
    <d v="2021-12-09T21:00:15"/>
    <s v="Bobby Johnson"/>
    <s v="Fayette"/>
    <s v="SR-195 "/>
    <s v="SR"/>
    <m/>
    <s v="SR"/>
    <s v="From SR-193 to SR-76"/>
    <s v="Scrub Seal &amp; 85 lb/sy TLD"/>
    <s v="Resurfacing"/>
    <s v="Resurface &amp; Safety"/>
    <s v="Scrub Seal &amp; 85 lb/sy TLD"/>
    <x v="4"/>
    <x v="1"/>
    <n v="7.61"/>
    <d v="2021-06-18T00:00:00"/>
    <s v="REC"/>
    <s v="N"/>
    <s v="Other"/>
    <x v="0"/>
    <m/>
    <n v="0"/>
    <n v="0"/>
    <n v="8130"/>
    <n v="-54745"/>
    <n v="-46615"/>
    <n v="0"/>
    <n v="0"/>
    <n v="258130"/>
    <n v="1218065"/>
    <n v="1476195"/>
    <s v="CNV218, CNV218"/>
    <s v="STP/HSIP-195(10) (24016-3207-94, 24016-8207-14)"/>
  </r>
  <r>
    <n v="130382"/>
    <n v="1"/>
    <s v="Construction Complete"/>
    <d v="2020-05-26T00:00:00"/>
    <s v="Brian Terrell"/>
    <d v="2022-03-23T21:00:16"/>
    <s v=" "/>
    <s v="Knox"/>
    <s v="SR-634 "/>
    <s v="SR"/>
    <m/>
    <s v="SR"/>
    <s v="(James White Parkway), From near SR-158 to near Anita Drive"/>
    <s v="Mill &amp; 411  (Route was Transferred to New State Route 634)"/>
    <s v="Resurfacing"/>
    <s v="Resurface &amp; Safety"/>
    <s v="Mill &amp; 411D"/>
    <x v="4"/>
    <x v="1"/>
    <n v="1.26"/>
    <d v="2021-06-18T00:00:00"/>
    <s v="CONV"/>
    <s v="N"/>
    <m/>
    <x v="0"/>
    <m/>
    <n v="0"/>
    <n v="0"/>
    <n v="3875"/>
    <n v="-32427"/>
    <n v="-28552"/>
    <n v="0"/>
    <n v="0"/>
    <n v="12485"/>
    <n v="922773"/>
    <n v="935258"/>
    <s v="CNV221, CNV221"/>
    <s v="STP/HSIP-450(10) (47450-3204-94, 47450-8204-14)"/>
  </r>
  <r>
    <n v="101285.04"/>
    <n v="3"/>
    <s v="Let"/>
    <d v="2013-11-07T00:00:00"/>
    <s v="Whitney Britt"/>
    <d v="2021-10-20T00:00:00"/>
    <s v="Brian Terrell"/>
    <s v="Montgomery"/>
    <s v="SR-112 "/>
    <s v="SR"/>
    <m/>
    <s v="SR"/>
    <s v="From Near SR-76 to Near Denny Road in Clarksville (Includes Access Roads)"/>
    <s v="Intersection Improvements and Signals"/>
    <s v="Safety"/>
    <s v="Miscellaneous Safety Improvements"/>
    <m/>
    <x v="4"/>
    <x v="0"/>
    <n v="0.22"/>
    <d v="2021-06-18T00:00:00"/>
    <m/>
    <s v="N"/>
    <s v="Other"/>
    <x v="0"/>
    <m/>
    <n v="49000"/>
    <n v="1470000"/>
    <n v="-245323"/>
    <n v="0"/>
    <n v="1273677"/>
    <n v="317520"/>
    <n v="5157000"/>
    <n v="2587417"/>
    <n v="0"/>
    <n v="8061937"/>
    <s v="CNV237"/>
    <s v="HSIP/PHSIP-112(34) (63021-3222-94)"/>
  </r>
  <r>
    <n v="125058"/>
    <n v="2"/>
    <s v="Let"/>
    <d v="2016-09-01T00:00:00"/>
    <s v="Donovan Chumbley"/>
    <d v="2021-12-30T00:00:00"/>
    <s v="Katie Brown"/>
    <s v="Coffee"/>
    <m/>
    <m/>
    <m/>
    <m/>
    <s v="Interstate Drive, From SR-53 to west of the Caney Fork and Western Railroad (LM 0.820)"/>
    <s v="Widening Interstate Drive from two lanes to three lanes with shoulders on Interstate Drive from SR-53 to West of the Caney Fork and Western Railroad (LM 0.820)"/>
    <s v="Local Programs"/>
    <s v="Widen"/>
    <m/>
    <x v="4"/>
    <x v="0"/>
    <n v="0.82"/>
    <d v="2021-06-18T00:00:00"/>
    <m/>
    <s v="N"/>
    <s v="Other"/>
    <x v="0"/>
    <m/>
    <n v="0"/>
    <n v="0"/>
    <n v="92983"/>
    <n v="0"/>
    <n v="92983"/>
    <n v="282851"/>
    <n v="157085"/>
    <n v="1677154"/>
    <n v="0"/>
    <n v="2117090"/>
    <s v="CNV077"/>
    <s v="STP-M-9207(20) (16951-3572-54)"/>
  </r>
  <r>
    <n v="129684"/>
    <n v="1"/>
    <s v="Construction Complete"/>
    <d v="2019-08-27T00:00:00"/>
    <s v="Brian Terrell"/>
    <d v="2022-01-25T21:00:11"/>
    <s v=" "/>
    <s v="Knox"/>
    <s v="I-40 "/>
    <s v="I"/>
    <m/>
    <s v="IM"/>
    <s v="From near Campbell Station Road to near SR-131"/>
    <s v="Mill, BM, D, E-sho"/>
    <s v="Resurfacing"/>
    <s v="Resurfacing"/>
    <s v="Mill, BM, D, E-sho"/>
    <x v="4"/>
    <x v="2"/>
    <n v="1.5"/>
    <d v="2021-03-26T00:00:00"/>
    <s v="CONV"/>
    <s v="N"/>
    <s v="Int"/>
    <x v="3"/>
    <m/>
    <n v="0"/>
    <n v="0"/>
    <n v="0"/>
    <n v="160600"/>
    <n v="160600"/>
    <n v="0"/>
    <n v="0"/>
    <n v="0"/>
    <n v="2533100"/>
    <n v="2533100"/>
    <s v="CNV133"/>
    <s v="NH-I-40-7(182) (47002-8171-44)"/>
  </r>
  <r>
    <n v="130157"/>
    <n v="1"/>
    <s v="Construction Complete"/>
    <d v="2020-03-16T00:00:00"/>
    <s v="Brian Terrell"/>
    <d v="2022-01-25T21:00:12"/>
    <s v=" "/>
    <s v="Knox"/>
    <s v="I-75 "/>
    <s v="I"/>
    <m/>
    <s v="IM"/>
    <s v="From near I-40 to near I-275"/>
    <s v="Mill, BM, D, E-sho"/>
    <s v="Resurfacing"/>
    <s v="Resurf, Safety &amp; Br Repair"/>
    <s v="Mill, BM, D, E-sho"/>
    <x v="4"/>
    <x v="2"/>
    <n v="3.6"/>
    <d v="2021-03-26T00:00:00"/>
    <s v="CONV"/>
    <s v="N"/>
    <s v="Int"/>
    <x v="3"/>
    <s v="47I00400041, 47I00750001, 47I00750003"/>
    <n v="0"/>
    <n v="0"/>
    <n v="-1300"/>
    <n v="422110"/>
    <n v="420810"/>
    <n v="0"/>
    <n v="113397"/>
    <n v="122200"/>
    <n v="6174110"/>
    <n v="6409707"/>
    <s v="CNV133, CNV133"/>
    <s v="NH-I-75-3(191) (47006-4169-04, 47006-8169-44)"/>
  </r>
  <r>
    <n v="101886.02"/>
    <n v="4"/>
    <s v="Active"/>
    <d v="2012-12-11T00:00:00"/>
    <s v="Rick (old) Pack"/>
    <d v="2020-12-16T00:00:00"/>
    <s v="Brandy Hopkins"/>
    <s v="Henry"/>
    <s v="SR-54 "/>
    <s v="SR"/>
    <m/>
    <s v="SR"/>
    <s v="From Near Smith Road to Near Howard Road (North of Puryear) (IA)"/>
    <s v="Construct 3-lanes including one segment of passing lanes on 5-lane ROW."/>
    <s v="Legislative"/>
    <s v="Widen"/>
    <m/>
    <x v="4"/>
    <x v="0"/>
    <n v="8.2200000000000006"/>
    <d v="2025-06-20T00:00:00"/>
    <m/>
    <s v="N"/>
    <s v="NHS"/>
    <x v="1"/>
    <m/>
    <n v="39000"/>
    <n v="0"/>
    <n v="0"/>
    <n v="0"/>
    <n v="39000"/>
    <n v="412800"/>
    <n v="0"/>
    <n v="0"/>
    <n v="0"/>
    <n v="412800"/>
    <m/>
    <m/>
  </r>
  <r>
    <n v="101415"/>
    <n v="1"/>
    <s v="Active"/>
    <d v="2002-03-04T12:05:06"/>
    <s v=" "/>
    <d v="2022-05-17T00:00:00"/>
    <s v="Ethan Messimore"/>
    <s v="Scott"/>
    <s v="SR-52 "/>
    <s v="SR"/>
    <m/>
    <s v="SR"/>
    <s v="From Morgan County Line to SR-29 (US-27) (EPD) (IA)"/>
    <s v="Super Two-Lane"/>
    <s v="Legislative"/>
    <s v="Reconstruction"/>
    <m/>
    <x v="4"/>
    <x v="0"/>
    <n v="5.07"/>
    <d v="2025-06-20T00:00:00"/>
    <m/>
    <s v="N"/>
    <s v="Other"/>
    <x v="0"/>
    <m/>
    <n v="900000"/>
    <n v="0"/>
    <n v="0"/>
    <n v="0"/>
    <n v="900000"/>
    <n v="2583000"/>
    <n v="138994.99"/>
    <n v="0"/>
    <n v="0"/>
    <n v="2721994.99"/>
    <m/>
    <m/>
  </r>
  <r>
    <n v="127297"/>
    <n v="3"/>
    <s v="Closed"/>
    <d v="2018-03-28T00:00:00"/>
    <s v="Brian Terrell"/>
    <d v="2020-01-07T00:00:00"/>
    <s v="Teresa Hylton"/>
    <s v="Montgomery"/>
    <s v="SR-12 "/>
    <s v="SR"/>
    <m/>
    <s v="SR"/>
    <s v="From bridge over Red River to Hermitage Road"/>
    <s v="Mill &amp; 411D"/>
    <s v="Resurfacing"/>
    <s v="Resurface &amp; Safety"/>
    <s v="Mill &amp; 411D"/>
    <x v="4"/>
    <x v="1"/>
    <n v="4.25"/>
    <d v="2019-06-21T00:00:00"/>
    <s v="CONV"/>
    <s v="Y"/>
    <s v="NHS"/>
    <x v="1"/>
    <m/>
    <n v="0"/>
    <n v="0"/>
    <n v="19319.87"/>
    <n v="25796.92"/>
    <n v="45116.79"/>
    <n v="0"/>
    <n v="0"/>
    <n v="96353.87"/>
    <n v="2617097.92"/>
    <n v="2713451.79"/>
    <s v="CNT241, CNT241"/>
    <s v="NH/HSIP-12(58) (63005-3245-94, 63005-8245-14)"/>
  </r>
  <r>
    <n v="127911"/>
    <n v="2"/>
    <s v="Closed"/>
    <d v="2018-07-23T00:00:00"/>
    <s v="Brian Terrell"/>
    <d v="2020-09-15T19:10:34"/>
    <s v="Teresa Hylton"/>
    <s v="Sequatchie"/>
    <s v="SR-28 "/>
    <s v="SR"/>
    <m/>
    <s v="SR"/>
    <s v="From SR-8/SR-111 to South of Old York Highway North"/>
    <s v="Mill &amp; 411D"/>
    <s v="Resurfacing"/>
    <s v="Resurface &amp; Safety"/>
    <s v="Mill &amp; 411D"/>
    <x v="4"/>
    <x v="1"/>
    <n v="0.41"/>
    <d v="2019-06-21T00:00:00"/>
    <s v="CONV"/>
    <s v="N"/>
    <s v="NHS"/>
    <x v="1"/>
    <m/>
    <n v="0"/>
    <n v="0"/>
    <n v="-41.95"/>
    <n v="9308.9699999999993"/>
    <n v="9267.02"/>
    <n v="0"/>
    <n v="0"/>
    <n v="24562.05"/>
    <n v="213491.97"/>
    <n v="238054.02"/>
    <s v="CNT918, CNT918"/>
    <s v="STP-NH/HSIP-28(73) (77004-3215-94, 77004-8215-14)"/>
  </r>
  <r>
    <n v="105764"/>
    <n v="1"/>
    <s v="Let"/>
    <d v="2005-03-05T00:00:00"/>
    <s v="Nellie Patton"/>
    <d v="2019-07-16T00:00:00"/>
    <s v="Bobby Johnson"/>
    <s v="Scott"/>
    <s v="SR-29 "/>
    <s v="SR"/>
    <m/>
    <s v="SR"/>
    <s v="From Near Industrial Lane to Near Second Avenue (IA)"/>
    <s v="Intersection improvements at SR-29 and Depot St. Convert intersection of SR-29 and 2nd Ave to right-in and right-out"/>
    <s v="Legislative"/>
    <s v="Reconstruction"/>
    <m/>
    <x v="4"/>
    <x v="0"/>
    <n v="0.35299999999999998"/>
    <d v="2019-06-21T00:00:00"/>
    <m/>
    <s v="N"/>
    <s v="NHS"/>
    <x v="1"/>
    <m/>
    <n v="0"/>
    <n v="0"/>
    <n v="224083.99"/>
    <n v="0"/>
    <n v="224083.99"/>
    <n v="750000"/>
    <n v="1308000"/>
    <n v="6166343.9900000002"/>
    <n v="0"/>
    <n v="8224343.9900000002"/>
    <s v="CNT019"/>
    <s v="NH-29(63) (76129-3203-14)"/>
  </r>
  <r>
    <n v="119141"/>
    <n v="3"/>
    <s v="Construction Complete"/>
    <d v="2013-07-09T00:00:00"/>
    <s v="Darrell Moore"/>
    <d v="2021-05-20T21:00:07"/>
    <s v=" "/>
    <s v="Dickson"/>
    <s v="SIA "/>
    <s v="SIA"/>
    <m/>
    <m/>
    <s v="Industrial Access Road serving Project Falcon (Mohawk Industries) in Dickson"/>
    <m/>
    <s v="Economic Development"/>
    <s v="Construction-New"/>
    <m/>
    <x v="4"/>
    <x v="4"/>
    <s v=""/>
    <d v="2019-06-21T00:00:00"/>
    <m/>
    <s v="N"/>
    <s v="None"/>
    <x v="2"/>
    <m/>
    <n v="0"/>
    <n v="165627.84"/>
    <n v="0"/>
    <n v="0"/>
    <n v="165627.84"/>
    <n v="738400"/>
    <n v="425951.78"/>
    <n v="6622145"/>
    <n v="0"/>
    <n v="7786496.7800000003"/>
    <s v="CNT255"/>
    <s v="State Funded (22953-3575-04)"/>
  </r>
  <r>
    <n v="127352"/>
    <n v="4"/>
    <s v="Closed"/>
    <d v="2018-04-02T00:00:00"/>
    <s v="Brian Terrell"/>
    <d v="2020-01-07T21:00:17"/>
    <s v="Teresa Hylton"/>
    <s v="Chester"/>
    <s v="SR-100 "/>
    <s v="SR"/>
    <m/>
    <s v="SR"/>
    <s v="From Hardeman County Line to SR-225"/>
    <s v="Scrub Seal w/ TLD"/>
    <s v="Resurfacing"/>
    <s v="Resurface &amp; Safety"/>
    <s v="Scrub Seal w/ TLD"/>
    <x v="4"/>
    <x v="1"/>
    <n v="7.78"/>
    <d v="2019-06-21T00:00:00"/>
    <s v="PREV"/>
    <s v="N"/>
    <s v="Other"/>
    <x v="0"/>
    <m/>
    <n v="0"/>
    <n v="0"/>
    <n v="5280.15"/>
    <n v="39102.69"/>
    <n v="44382.84"/>
    <n v="0"/>
    <n v="0"/>
    <n v="77510.149999999994"/>
    <n v="1436522.69"/>
    <n v="1514032.84"/>
    <s v="CNT242, CNT242"/>
    <s v="STP/HSIP-100(85) (12006-3220-94, 12006-8220-14)"/>
  </r>
  <r>
    <n v="100263"/>
    <n v="2"/>
    <s v="Let"/>
    <d v="2002-03-04T12:12:16"/>
    <s v=" "/>
    <d v="2021-09-16T00:00:00"/>
    <s v="Daniel Rose"/>
    <s v="Dekalb"/>
    <s v="SR-56 "/>
    <s v="SR"/>
    <m/>
    <s v="SR"/>
    <s v="From South of SR-288 Near Magness Road to East Bryant Street in Smithville(EPD)"/>
    <s v="Widen from 2-lane to super 2-lane, 3-lane, and 5-lane with curb and gutter and sidewalk, on new and existing alignment"/>
    <s v="Legislative"/>
    <s v="Widen"/>
    <m/>
    <x v="4"/>
    <x v="0"/>
    <n v="4.95"/>
    <d v="2019-06-21T00:00:00"/>
    <m/>
    <s v="N"/>
    <s v="Other"/>
    <x v="0"/>
    <m/>
    <n v="0"/>
    <n v="0"/>
    <n v="95846"/>
    <n v="0"/>
    <n v="95846"/>
    <n v="3131758"/>
    <n v="5700000"/>
    <n v="27901712"/>
    <n v="0"/>
    <n v="36733470"/>
    <s v="CNT011"/>
    <s v="STP-56(29) (21004-3252-14)"/>
  </r>
  <r>
    <n v="126139"/>
    <n v="2"/>
    <s v="Closed"/>
    <d v="2017-07-19T00:00:00"/>
    <s v="Brian Terrell"/>
    <d v="2021-03-26T00:00:00"/>
    <s v="Teresa Hylton"/>
    <s v="Overton"/>
    <s v="SR-164 "/>
    <s v="SR"/>
    <m/>
    <s v="SR"/>
    <s v="From South of Roger Norrod Lane to SR-85"/>
    <s v="411TL Overlay @ 85 lb/sy"/>
    <s v="Resurfacing"/>
    <s v="Resurface &amp; Safety"/>
    <s v="411TL Overlay @ 85 lb/sy"/>
    <x v="4"/>
    <x v="1"/>
    <n v="5"/>
    <d v="2018-06-22T00:00:00"/>
    <s v="THIN"/>
    <s v="N"/>
    <s v="Other"/>
    <x v="0"/>
    <m/>
    <n v="0"/>
    <n v="0"/>
    <n v="427.57"/>
    <n v="15116.95"/>
    <n v="15544.52"/>
    <n v="0"/>
    <n v="0"/>
    <n v="16848.57"/>
    <n v="467485.95"/>
    <n v="484334.52"/>
    <s v="CNS939, CNS939"/>
    <s v="STP/HSIP-164(5) (67011-3222-94, 67011-8222-14)"/>
  </r>
  <r>
    <n v="126140"/>
    <n v="2"/>
    <s v="Closed"/>
    <d v="2017-07-19T00:00:00"/>
    <s v="Brian Terrell"/>
    <d v="2021-03-26T00:00:00"/>
    <s v="Teresa Hylton"/>
    <s v="Overton"/>
    <s v="SR-85 "/>
    <s v="SR"/>
    <m/>
    <s v="SR"/>
    <s v="From West of SR-164 to Fentress County Line"/>
    <s v="411TL Overlay @ 85 lb/sy"/>
    <s v="Resurfacing"/>
    <s v="Resurface &amp; Safety"/>
    <s v="411TL Overlay @ 85 lb/sy"/>
    <x v="4"/>
    <x v="1"/>
    <n v="2.74"/>
    <d v="2018-06-22T00:00:00"/>
    <s v="THIN"/>
    <s v="N"/>
    <s v="Other"/>
    <x v="0"/>
    <m/>
    <n v="0"/>
    <n v="0"/>
    <n v="0"/>
    <n v="60350.080000000002"/>
    <n v="60350.080000000002"/>
    <n v="0"/>
    <n v="0"/>
    <n v="0"/>
    <n v="266224.08"/>
    <n v="266224.08"/>
    <s v="CNS939"/>
    <s v="STP-85(28) (67006-8230-14)"/>
  </r>
  <r>
    <n v="126141"/>
    <n v="2"/>
    <s v="Closed"/>
    <d v="2017-07-19T00:00:00"/>
    <s v="Brian Terrell"/>
    <d v="2021-03-26T00:00:00"/>
    <s v="Teresa Hylton"/>
    <s v="Fentress"/>
    <s v="SR-85 "/>
    <s v="SR"/>
    <m/>
    <s v="SR"/>
    <s v="From Overton County Line to West of Old Grimsley Road"/>
    <s v="411TL Overlay @ 85 lb/sy"/>
    <s v="Resurfacing"/>
    <s v="Resurface &amp; Safety"/>
    <s v="411TL Overlay @ 85 lb/sy"/>
    <x v="4"/>
    <x v="1"/>
    <n v="8"/>
    <d v="2018-06-22T00:00:00"/>
    <s v="THIN"/>
    <s v="N"/>
    <s v="Other"/>
    <x v="0"/>
    <m/>
    <n v="0"/>
    <n v="0"/>
    <n v="13207.57"/>
    <n v="97689.3"/>
    <n v="110896.87"/>
    <n v="0"/>
    <n v="0"/>
    <n v="28672.57"/>
    <n v="697730.3"/>
    <n v="726402.87"/>
    <s v="CNS939, CNS939"/>
    <s v="STP/HSIP-85(29) (25005-3226-94, 25005-8226-14)"/>
  </r>
  <r>
    <n v="105717"/>
    <n v="3"/>
    <s v="Let"/>
    <d v="2005-02-23T00:00:00"/>
    <s v="Nellie Patton"/>
    <d v="2022-05-12T00:00:00"/>
    <s v="Lisa Dunn"/>
    <s v="Williamson"/>
    <s v="SR-6 "/>
    <s v="SR"/>
    <m/>
    <s v="SR"/>
    <s v="From South of SR-441(Moores Lane) to SR-253(Concord Road) in Brentwood"/>
    <s v="Widen from 2 to 5 lanes, including curb and gutter, with a separated 10' multi-use path on the east side"/>
    <s v="Legislative"/>
    <s v="Reconstruction"/>
    <m/>
    <x v="4"/>
    <x v="0"/>
    <n v="2.5910000000000002"/>
    <d v="2017-06-23T00:00:00"/>
    <m/>
    <s v="N"/>
    <s v="NHS"/>
    <x v="1"/>
    <m/>
    <n v="0"/>
    <n v="-2803000"/>
    <n v="2803000"/>
    <n v="0"/>
    <n v="0"/>
    <n v="505700"/>
    <n v="3195000"/>
    <n v="32193438"/>
    <n v="0"/>
    <n v="35894138"/>
    <s v="CNR136"/>
    <s v="NH/STP-M-6(83) (94004-3230-14)"/>
  </r>
  <r>
    <n v="123105"/>
    <n v="2"/>
    <s v="Active"/>
    <d v="2015-11-02T00:00:00"/>
    <s v="Donovan Chumbley"/>
    <d v="2022-04-12T00:00:00"/>
    <s v="Brian Hurst"/>
    <s v="Hamilton"/>
    <s v="I-75 "/>
    <s v="I"/>
    <m/>
    <s v="IM"/>
    <s v="Interchange Modifications at Hamilton Place Mall (IA)"/>
    <s v="Expand the interchange to a full access facility by providing for a southbound I-75 exit to and a northbound I-75 access from Hamilton Place Boulevard."/>
    <s v="Legislative"/>
    <s v="Modify Interchange"/>
    <m/>
    <x v="4"/>
    <x v="0"/>
    <n v="1.67"/>
    <d v="2023-06-23T00:00:00"/>
    <m/>
    <s v="N"/>
    <s v="Int"/>
    <x v="3"/>
    <m/>
    <n v="42100"/>
    <n v="2810001"/>
    <n v="0"/>
    <n v="0"/>
    <n v="2852101"/>
    <n v="5415900"/>
    <n v="2810001"/>
    <n v="0"/>
    <n v="0"/>
    <n v="8225901"/>
    <m/>
    <s v="NH-I-75-1(144) (33005-3179-44)"/>
  </r>
  <r>
    <n v="127492"/>
    <n v="2"/>
    <s v="Active"/>
    <d v="2018-05-04T00:00:00"/>
    <s v="Maria Hunter"/>
    <d v="2022-04-14T00:00:00"/>
    <s v="Brandy Hopkins"/>
    <s v="Hamilton"/>
    <s v="Hamilton Place Blvd"/>
    <m/>
    <s v="4986"/>
    <s v="L"/>
    <s v="Hamilton Place Boulevard, From North of Skyline Drive to South of Bams Drive"/>
    <s v="eGrants: 2018-STP-Chattanooga-115:  Hamilton Place Boulevard, From near NB off-ramp from  I-75 to intersection with new NB ramp onto I-75."/>
    <s v="Local Programs"/>
    <s v="Miscellaneous Improvements"/>
    <m/>
    <x v="4"/>
    <x v="0"/>
    <n v="1.01"/>
    <d v="2023-06-23T00:00:00"/>
    <m/>
    <s v="N"/>
    <s v="Int"/>
    <x v="3"/>
    <m/>
    <n v="0"/>
    <n v="2204000"/>
    <n v="0"/>
    <n v="0"/>
    <n v="2204000"/>
    <n v="982000"/>
    <n v="2204000"/>
    <n v="0"/>
    <n v="0"/>
    <n v="3186000"/>
    <m/>
    <s v="STP-M-4986(1) (33960-3531-54)"/>
  </r>
  <r>
    <n v="101589.01"/>
    <n v="2"/>
    <s v="Active"/>
    <d v="2002-08-01T00:00:00"/>
    <s v=" "/>
    <d v="2022-05-06T00:00:00"/>
    <s v="Jason Ingram"/>
    <s v="Coffee"/>
    <s v="SR-55 "/>
    <s v="SR"/>
    <m/>
    <s v="SR"/>
    <s v="From First Avenue to SR-16 (US-41A, N Jackson Street) in Tullahoma (IA)"/>
    <s v="Widen from 2-ln to 4-ln at 11' lanes with a 11' continuous center turn lane with 10' paved shoulder; bike lanes and 5' sidewalks on each side."/>
    <s v="Legislative"/>
    <s v="Widen"/>
    <m/>
    <x v="4"/>
    <x v="0"/>
    <n v="0.64"/>
    <d v="2023-06-23T00:00:00"/>
    <m/>
    <s v="N"/>
    <s v="NHS"/>
    <x v="1"/>
    <m/>
    <n v="173387.89"/>
    <n v="-65000"/>
    <n v="0"/>
    <n v="0"/>
    <n v="108387.89"/>
    <n v="893387.89"/>
    <n v="4954258"/>
    <n v="0"/>
    <n v="0"/>
    <n v="5847645.8899999997"/>
    <m/>
    <s v="STP/NH-55(6) (16009-3242-14)"/>
  </r>
  <r>
    <n v="121820"/>
    <n v="1"/>
    <s v="Active"/>
    <d v="2015-03-02T00:00:00"/>
    <s v="Sandy Wilson"/>
    <d v="2021-09-01T00:00:00"/>
    <s v="Sandra Lowry"/>
    <s v="Jefferson"/>
    <s v="SR-34 "/>
    <s v="SR"/>
    <s v="P"/>
    <s v="SR"/>
    <s v="Intersection at North Chucky Pike"/>
    <s v="Signal improvements, offset turn lanes, drainage modifications and J-Turn installation."/>
    <s v="Safety"/>
    <s v="Turn Lanes with Signal"/>
    <m/>
    <x v="4"/>
    <x v="0"/>
    <n v="0.5"/>
    <d v="2023-06-23T00:00:00"/>
    <m/>
    <s v="N"/>
    <s v="NHS"/>
    <x v="1"/>
    <m/>
    <n v="60000"/>
    <n v="393650"/>
    <n v="0"/>
    <n v="0"/>
    <n v="453650"/>
    <n v="153000"/>
    <n v="393650"/>
    <n v="0"/>
    <n v="0"/>
    <n v="546650"/>
    <m/>
    <s v="HSIP-34(106) (45006-3244-94)"/>
  </r>
  <r>
    <n v="100288"/>
    <n v="3"/>
    <s v="Let"/>
    <d v="2002-03-04T12:18:55"/>
    <s v=" "/>
    <d v="2020-07-24T00:00:00"/>
    <s v="Brian Terrell"/>
    <s v="Williamson"/>
    <s v="SR-96 "/>
    <s v="SR"/>
    <m/>
    <s v="SR"/>
    <s v="From East of Arno Road to SR-252 (Wilson Pike)(EPD) (IA)"/>
    <s v="Widen from a 2-lane to a 5-lane rural &amp; urban section: 1. A 111.69 ft. long 14 ft. X 10 ft. Concrete Box Culvert under SR-96 @ Sta. 12+942.518. 2. A 27.5 ft. long 2 barrel @ 14 ft. X 12 ft. Concrete Box Culvert at an Unnamed Branch @ Sta. 3+82.00."/>
    <s v="Legislative"/>
    <s v="Reconstruction"/>
    <m/>
    <x v="4"/>
    <x v="0"/>
    <n v="5.6"/>
    <d v="2020-06-26T00:00:00"/>
    <m/>
    <s v="N"/>
    <s v="NHS"/>
    <x v="1"/>
    <m/>
    <n v="0"/>
    <n v="2800000"/>
    <n v="0"/>
    <n v="0"/>
    <n v="2800000"/>
    <n v="3696000"/>
    <n v="11652800"/>
    <n v="54693722"/>
    <n v="0"/>
    <n v="70042522"/>
    <s v="CNU032"/>
    <s v="State Funded (94011-3255-04)"/>
  </r>
  <r>
    <n v="130174"/>
    <n v="1"/>
    <s v="Construction Complete"/>
    <d v="2020-03-19T00:00:00"/>
    <s v="Brian Terrell"/>
    <d v="2022-01-25T21:00:11"/>
    <s v=" "/>
    <s v="Knox"/>
    <s v="I-40 "/>
    <s v="I"/>
    <m/>
    <s v="IM"/>
    <s v="From Loudon County Line to near Campbell Station Road"/>
    <s v="Mill, BM, D, E-sho"/>
    <s v="Resurfacing"/>
    <s v="Resurf, Safety &amp; Br Repair"/>
    <s v="Mill, BM, D, E-sho"/>
    <x v="4"/>
    <x v="2"/>
    <n v="3.99"/>
    <d v="2021-03-26T00:00:00"/>
    <s v="CONV"/>
    <s v="N"/>
    <s v="Int"/>
    <x v="3"/>
    <s v="47I00400003"/>
    <n v="0"/>
    <n v="0"/>
    <n v="-25100"/>
    <n v="331510"/>
    <n v="306410"/>
    <n v="0"/>
    <n v="0"/>
    <n v="87000"/>
    <n v="5616510"/>
    <n v="5703510"/>
    <s v="CNV133, CNV133"/>
    <s v="NH-I-40-7(181) (47002-4170-04, 47002-8170-44)"/>
  </r>
  <r>
    <n v="125325"/>
    <n v="3"/>
    <s v="Construction Complete"/>
    <d v="2016-12-07T00:00:00"/>
    <s v="John Kahle"/>
    <d v="2020-09-15T19:12:44"/>
    <s v=" "/>
    <s v="Davidson"/>
    <s v="I-440 "/>
    <s v="I"/>
    <m/>
    <s v="IM"/>
    <s v="From I-40 to I-24 (Design Build) (IA)"/>
    <s v="Reconstruct, remove median, and widen from 4 lanes to 6 lanes (design build)"/>
    <s v="Legislative"/>
    <s v="Reconstruction"/>
    <m/>
    <x v="4"/>
    <x v="0"/>
    <n v="7.66"/>
    <d v="2018-07-13T00:00:00"/>
    <m/>
    <s v="N"/>
    <s v="Int"/>
    <x v="3"/>
    <m/>
    <n v="488700"/>
    <n v="0"/>
    <n v="0"/>
    <n v="0"/>
    <n v="488700"/>
    <n v="18610700"/>
    <n v="13400000"/>
    <n v="140250000"/>
    <n v="0"/>
    <n v="172260700"/>
    <s v="DB1701, DB1701, DB1701"/>
    <s v="NH-I-440-4(84) (19014-3171-44)"/>
  </r>
  <r>
    <n v="114668"/>
    <n v="2"/>
    <s v="Closed"/>
    <d v="2010-09-09T00:00:00"/>
    <s v="Chasity Bell"/>
    <d v="2021-03-26T00:00:00"/>
    <s v="Teresa Hylton"/>
    <s v="Marion"/>
    <s v="SR-156 "/>
    <s v="SR"/>
    <m/>
    <s v="SR"/>
    <s v="From First Street to West of Lakeview Drive"/>
    <m/>
    <s v="Resurfacing"/>
    <s v="Resurface &amp; Safety"/>
    <s v="Cold Planning @ 1.25&quot; (+/-) (Exisiting overlay and Micro) &amp; &quot;D&quot; Mix @ 132.5#/SY (Roadway &amp; Shlds)-Shuttle Buggy"/>
    <x v="4"/>
    <x v="1"/>
    <n v="4.38"/>
    <d v="2011-08-05T00:00:00"/>
    <m/>
    <s v="N"/>
    <s v="Other"/>
    <x v="0"/>
    <m/>
    <n v="0"/>
    <n v="0"/>
    <n v="7472.5"/>
    <n v="-2067.86"/>
    <n v="5404.64"/>
    <n v="0"/>
    <n v="0"/>
    <n v="89310.5"/>
    <n v="559425.14"/>
    <n v="648735.64"/>
    <s v="CNK291, CNK291"/>
    <s v="HSIP-156(8) (58016-3240-94, 58016-4240-04)"/>
  </r>
  <r>
    <n v="130292"/>
    <n v="4"/>
    <s v="Construction Complete"/>
    <d v="2020-04-30T00:00:00"/>
    <s v="Brian Terrell"/>
    <d v="2021-10-12T21:00:13"/>
    <s v="Bonita Dunlap"/>
    <s v="Hardin"/>
    <s v="SR-104 "/>
    <s v="SR"/>
    <m/>
    <s v="SR"/>
    <s v="From Henderson County Line to SR-69"/>
    <s v="Spot Leveling &amp; Chip Seal"/>
    <s v="Resurfacing"/>
    <s v="Resurface &amp; Safety"/>
    <s v="Spot Leveling &amp; Chip Seal"/>
    <x v="4"/>
    <x v="2"/>
    <n v="3.01"/>
    <d v="2021-03-26T00:00:00"/>
    <s v="PRESV"/>
    <s v="N"/>
    <s v="Other"/>
    <x v="0"/>
    <m/>
    <n v="0"/>
    <n v="0"/>
    <n v="0"/>
    <n v="64999"/>
    <n v="64999"/>
    <n v="0"/>
    <n v="0"/>
    <n v="13860"/>
    <n v="376999"/>
    <n v="390859"/>
    <s v="CNV089, CNV089"/>
    <s v="HSIP-104(45) (36009-3205-94, 36009-4205-04)"/>
  </r>
  <r>
    <n v="114108.12"/>
    <n v="1"/>
    <s v="Let"/>
    <d v="2021-10-04T00:00:00"/>
    <s v="Jennifer Johnson"/>
    <d v="2022-04-14T21:00:23"/>
    <s v=" "/>
    <s v="Region 1"/>
    <m/>
    <m/>
    <m/>
    <m/>
    <s v="M22LTHQ_R1ISR_ATTENREP REGION 1"/>
    <s v="FY22 On-Call Attenuator Repair - Region 1 Interstate and SRs"/>
    <s v="Maint - Reg"/>
    <s v="Maintenance"/>
    <m/>
    <x v="3"/>
    <x v="5"/>
    <s v=""/>
    <d v="2022-03-25T00:00:00"/>
    <m/>
    <s v="N"/>
    <m/>
    <x v="4"/>
    <m/>
    <n v="0"/>
    <n v="0"/>
    <n v="499274"/>
    <n v="0"/>
    <n v="499274"/>
    <n v="0"/>
    <n v="0"/>
    <n v="499274"/>
    <n v="0"/>
    <n v="499274"/>
    <s v="CNW114"/>
    <s v="State Funded (R1BVAR-M3-010)"/>
  </r>
  <r>
    <n v="114109.12"/>
    <n v="2"/>
    <s v="Let"/>
    <d v="2021-10-04T00:00:00"/>
    <s v="Jennifer Johnson"/>
    <d v="2022-04-14T21:00:24"/>
    <s v=" "/>
    <s v="Region 2"/>
    <m/>
    <m/>
    <m/>
    <m/>
    <s v="M22LTHQ_R2ISR_ATTENREP REGION 2"/>
    <s v="FY22 On-Call Impact Attenuator Repair - Region 2 Interstate and SRs"/>
    <s v="Maint - Reg"/>
    <s v="Maintenance"/>
    <m/>
    <x v="3"/>
    <x v="5"/>
    <s v=""/>
    <d v="2022-03-25T00:00:00"/>
    <m/>
    <s v="N"/>
    <m/>
    <x v="4"/>
    <m/>
    <n v="0"/>
    <n v="0"/>
    <n v="487932"/>
    <n v="0"/>
    <n v="487932"/>
    <n v="0"/>
    <n v="0"/>
    <n v="487932"/>
    <n v="0"/>
    <n v="487932"/>
    <s v="CNW120"/>
    <s v="State Funded (R2BVAR-M3-008)"/>
  </r>
  <r>
    <n v="118293"/>
    <n v="3"/>
    <s v="Construction Complete"/>
    <d v="2012-11-08T00:00:00"/>
    <s v="Sandy Wilson"/>
    <d v="2021-12-08T00:00:00"/>
    <s v="Scott Boyce"/>
    <s v="Montgomery"/>
    <s v="SR-13 "/>
    <s v="SR"/>
    <m/>
    <s v="SR"/>
    <s v="Intersection at Wylma Van Allen Place (Nashville State Community College Campus), LM 22.40 in Clarksville"/>
    <s v="Turn Lanes"/>
    <s v="Safety"/>
    <s v="Turn Lanes"/>
    <m/>
    <x v="4"/>
    <x v="0"/>
    <n v="0"/>
    <d v="2019-08-09T00:00:00"/>
    <m/>
    <s v="N"/>
    <s v="NHS"/>
    <x v="1"/>
    <m/>
    <n v="-1319.26"/>
    <n v="-25000"/>
    <n v="107645.59"/>
    <n v="0"/>
    <n v="81326.33"/>
    <n v="72812.42"/>
    <n v="0"/>
    <n v="502510.59"/>
    <n v="0"/>
    <n v="575323.01"/>
    <s v="CNT287"/>
    <s v="R-PHSIP-13(62) (63011-3246-94)"/>
  </r>
  <r>
    <n v="127337"/>
    <n v="4"/>
    <s v="Closed"/>
    <d v="2018-04-02T00:00:00"/>
    <s v="Brian Terrell"/>
    <d v="2020-09-15T19:10:36"/>
    <s v="Teresa Hylton"/>
    <s v="Tipton"/>
    <s v="SR-3 "/>
    <s v="SR"/>
    <m/>
    <s v="SR"/>
    <s v="From Winn Avenue to Hope Street (Excluding LM 18.17-18.23; LM 18.71-18.85)"/>
    <s v="Mill &amp; 411D"/>
    <s v="Resurfacing"/>
    <s v="Resurface &amp; Safety"/>
    <s v="Mill &amp; 411D"/>
    <x v="4"/>
    <x v="1"/>
    <n v="3.39"/>
    <d v="2019-08-09T00:00:00"/>
    <s v="CONV"/>
    <s v="Y"/>
    <s v="NHS"/>
    <x v="1"/>
    <m/>
    <n v="0"/>
    <n v="0"/>
    <n v="178055.16"/>
    <n v="120403.13"/>
    <n v="298458.28999999998"/>
    <n v="0"/>
    <n v="0"/>
    <n v="580382.16"/>
    <n v="2125601.13"/>
    <n v="2705983.29"/>
    <s v="CNT922, CNT922"/>
    <s v="NH/HSIP-3(152) (84102-3217-94, 84102-8217-14)"/>
  </r>
  <r>
    <n v="114110.12"/>
    <n v="3"/>
    <s v="Let"/>
    <d v="2021-10-04T00:00:00"/>
    <s v="Jennifer Johnson"/>
    <d v="2022-04-14T21:00:24"/>
    <s v=" "/>
    <s v="Region 3"/>
    <m/>
    <m/>
    <m/>
    <m/>
    <s v="M22LTHQ_R3ISR_ATTENREP REGION 3"/>
    <s v="FY22 On-Call Impact Attenuator Repair - Region 3 Interstate and SRs"/>
    <s v="Maint - Reg"/>
    <s v="Maintenance"/>
    <m/>
    <x v="3"/>
    <x v="5"/>
    <s v=""/>
    <d v="2022-03-25T00:00:00"/>
    <m/>
    <s v="N"/>
    <m/>
    <x v="4"/>
    <m/>
    <n v="0"/>
    <n v="0"/>
    <n v="522940"/>
    <n v="0"/>
    <n v="522940"/>
    <n v="0"/>
    <n v="0"/>
    <n v="522940"/>
    <n v="0"/>
    <n v="522940"/>
    <s v="CNW119"/>
    <s v="State Funded (R3BVAR-M3-014)"/>
  </r>
  <r>
    <n v="114111.12"/>
    <n v="4"/>
    <s v="Let"/>
    <d v="2021-10-04T00:00:00"/>
    <s v="Jennifer Johnson"/>
    <d v="2022-04-14T21:00:28"/>
    <s v=" "/>
    <s v="Region 4"/>
    <m/>
    <m/>
    <m/>
    <m/>
    <s v="M22LTHQ_R4ISR_ATTENREP REGION 4"/>
    <s v="FY22 On-Call Impact Attenuator Repair - Region 4 Interstate and SRs"/>
    <s v="Maint - Reg"/>
    <s v="Maintenance"/>
    <m/>
    <x v="3"/>
    <x v="5"/>
    <s v=""/>
    <d v="2022-03-25T00:00:00"/>
    <m/>
    <s v="N"/>
    <m/>
    <x v="4"/>
    <m/>
    <n v="0"/>
    <n v="0"/>
    <n v="601465"/>
    <n v="0"/>
    <n v="601465"/>
    <n v="0"/>
    <n v="0"/>
    <n v="601465"/>
    <n v="0"/>
    <n v="601465"/>
    <s v="CNW135"/>
    <s v="State Funded (R4BVAR-M3-012)"/>
  </r>
  <r>
    <n v="129679"/>
    <n v="1"/>
    <s v="Let"/>
    <d v="2019-08-27T00:00:00"/>
    <s v="Brian Terrell"/>
    <d v="2022-04-14T21:00:14"/>
    <s v=" "/>
    <s v="Knox"/>
    <s v="I-640 "/>
    <s v="I"/>
    <m/>
    <s v="IM"/>
    <s v="From I-275 / I-75 to I-40"/>
    <s v="Concrete Rehab"/>
    <s v="Resurfacing"/>
    <s v="Resurf, Safety &amp; Br Repair"/>
    <s v="Full depth rehab/replacement"/>
    <x v="4"/>
    <x v="2"/>
    <n v="7.04"/>
    <d v="2022-03-25T00:00:00"/>
    <s v="Concrete Rehab"/>
    <s v="N"/>
    <s v="Int"/>
    <x v="3"/>
    <s v="47I06400009, 47I06400013, 47I06400021, 47I06400022, 47I06400033, 47I06400034, 47I06400035, 47I06400036"/>
    <n v="0"/>
    <n v="0"/>
    <n v="63880"/>
    <n v="23711780"/>
    <n v="23775660"/>
    <n v="0"/>
    <n v="334335"/>
    <n v="68880"/>
    <n v="23711780"/>
    <n v="24114995"/>
    <s v="CNW075, CNW075"/>
    <s v="NH-I-640-7(183) (47008-4157-04, 47008-8157-44)"/>
  </r>
  <r>
    <n v="129199"/>
    <n v="3"/>
    <s v="Closed"/>
    <d v="2019-06-25T00:00:00"/>
    <s v="Brian Terrell"/>
    <d v="2021-01-21T21:00:08"/>
    <s v="Teresa Hylton"/>
    <s v="Wilson"/>
    <s v="SR-26 "/>
    <s v="SR"/>
    <m/>
    <s v="SR"/>
    <s v="From near Highland Court to east of I-40"/>
    <s v="411 D Overlay"/>
    <s v="Resurfacing"/>
    <s v="Resurface &amp; Safety"/>
    <s v="411 D Overlay"/>
    <x v="4"/>
    <x v="1"/>
    <n v="2.25"/>
    <d v="2020-08-14T00:00:00"/>
    <s v="CONV"/>
    <s v="Y"/>
    <s v="NHS"/>
    <x v="1"/>
    <m/>
    <n v="0"/>
    <n v="0"/>
    <n v="20603.939999999999"/>
    <n v="-361.68"/>
    <n v="20242.259999999998"/>
    <n v="0"/>
    <n v="0"/>
    <n v="32232.94"/>
    <n v="563705.31999999995"/>
    <n v="595938.26"/>
    <s v="CNU300, CNU300"/>
    <s v="NH/HSIP-26(78) (95008-3209-94, 95008-8209-14)"/>
  </r>
  <r>
    <n v="126523"/>
    <n v="3"/>
    <s v="Construction Complete"/>
    <d v="2017-08-30T00:00:00"/>
    <s v="Crystal Whitaker"/>
    <d v="2021-11-03T21:00:10"/>
    <s v=" "/>
    <s v="Sumner"/>
    <s v="SIA "/>
    <s v="SIA"/>
    <s v="02069"/>
    <m/>
    <s v="Industrial Access Road Serving Project Cardinal"/>
    <m/>
    <s v="Economic Development"/>
    <s v="Construction-New"/>
    <m/>
    <x v="4"/>
    <x v="4"/>
    <n v="0.16"/>
    <d v="2020-08-14T00:00:00"/>
    <m/>
    <s v="N"/>
    <s v="Other"/>
    <x v="0"/>
    <m/>
    <n v="0"/>
    <n v="0"/>
    <n v="211500"/>
    <n v="0"/>
    <n v="211500"/>
    <n v="124800"/>
    <n v="114310"/>
    <n v="755739.05"/>
    <n v="0"/>
    <n v="994849.05"/>
    <s v="CNU255"/>
    <s v="State Funded (83947-3445-04)"/>
  </r>
  <r>
    <n v="124018"/>
    <n v="2"/>
    <s v="Active"/>
    <d v="2016-07-21T00:00:00"/>
    <s v="Sandra Lowry"/>
    <d v="2022-04-12T00:00:00"/>
    <s v="Brian Hurst"/>
    <s v="Bradley"/>
    <s v="SR-2 "/>
    <s v="SR"/>
    <m/>
    <s v="SR"/>
    <s v="From near Anatole Lane to near Market Street (IA)"/>
    <s v="Widen to 5-Lane typical section from near Anatole Road to Near SR-308, and a 3-Lane typical section from near SR-308 to near Market Street"/>
    <s v="Legislative"/>
    <s v="Widen"/>
    <m/>
    <x v="4"/>
    <x v="0"/>
    <n v="5.4"/>
    <d v="2025-08-15T00:00:00"/>
    <m/>
    <s v="N"/>
    <s v="NHS, Other"/>
    <x v="1"/>
    <m/>
    <n v="516600"/>
    <n v="0"/>
    <n v="0"/>
    <n v="0"/>
    <n v="516600"/>
    <n v="1979600"/>
    <n v="0"/>
    <n v="0"/>
    <n v="0"/>
    <n v="1979600"/>
    <m/>
    <s v="STP-2(254) (06004-3244-14)"/>
  </r>
  <r>
    <n v="121508"/>
    <n v="1"/>
    <s v="Active"/>
    <d v="2014-11-03T00:00:00"/>
    <s v="Kimery Grant"/>
    <d v="2022-03-24T00:00:00"/>
    <s v="John Kahle"/>
    <s v="Knox"/>
    <s v="SR-131 "/>
    <s v="SR"/>
    <m/>
    <s v="SR"/>
    <s v="(Lovell Road), From Cedardale Lane to Middlebrook Pike In Knoxville"/>
    <s v="SR-131(Lovell Road), Cedardale Lane to Middlebrook Pike In Knoxville-Widen 4 Lanes, including pedestrian and bicycle facilities. Mod [208]."/>
    <s v="Local Programs"/>
    <s v="Widen"/>
    <m/>
    <x v="4"/>
    <x v="0"/>
    <n v="1.7"/>
    <d v="2025-08-15T00:00:00"/>
    <m/>
    <s v="N"/>
    <s v="Other"/>
    <x v="0"/>
    <m/>
    <n v="1191868"/>
    <n v="0"/>
    <n v="0"/>
    <n v="0"/>
    <n v="1191868"/>
    <n v="1290468"/>
    <n v="0"/>
    <n v="0"/>
    <n v="0"/>
    <n v="1290468"/>
    <m/>
    <s v="STP-M/HIP-131(43) (47039-3243-54)"/>
  </r>
  <r>
    <n v="123081"/>
    <n v="2"/>
    <s v="Active"/>
    <d v="2015-10-23T00:00:00"/>
    <s v="Jason McCoy"/>
    <d v="2022-04-11T00:00:00"/>
    <s v="Jason Ingram"/>
    <s v="Fentress, Pickett"/>
    <s v="SR-28 "/>
    <s v="SR"/>
    <m/>
    <s v="SR"/>
    <s v="From North of Jamestown to near SR-111 (IA)"/>
    <s v="Spot improvements including passing; truck climbing lanes, turn lanes and intersection realignments and improvements"/>
    <s v="Legislative"/>
    <s v="Miscellaneous Improvements"/>
    <m/>
    <x v="4"/>
    <x v="0"/>
    <n v="19.2"/>
    <d v="2024-08-16T00:00:00"/>
    <m/>
    <s v="N"/>
    <s v="NHS"/>
    <x v="1"/>
    <m/>
    <n v="845000"/>
    <n v="0"/>
    <n v="0"/>
    <n v="0"/>
    <n v="845000"/>
    <n v="1395000"/>
    <n v="0"/>
    <n v="0"/>
    <n v="0"/>
    <n v="1395000"/>
    <m/>
    <s v="NH-28(65) (25043-3211-14, 69001-3220-14)"/>
  </r>
  <r>
    <n v="125204"/>
    <n v="3"/>
    <s v="Active"/>
    <d v="2016-10-10T00:00:00"/>
    <s v="Denise Baker"/>
    <d v="2022-01-06T00:00:00"/>
    <s v="Jason Carney"/>
    <s v="Lawrence"/>
    <s v="Weakly Creek Road"/>
    <m/>
    <s v="00936"/>
    <s v="L"/>
    <s v="Weakley Creek Road, From SR-6/US-43 (North Locust Ave) to Springer Road; (05958) Old Military Road, From Weakley Creek Road/Hicks St to SR-6/US-43 (North Locust Ave)"/>
    <s v="Widen and Resurfacing of Weakley Creek Road, From SR-6 (North Locust Ave) to Springer Road ;Old North Military Ave from Weakley Creek Road to SR-6 (North Locust Ave) a distance of 1,535 feet"/>
    <s v="Local Programs"/>
    <s v="Widen and Resurfacing"/>
    <m/>
    <x v="4"/>
    <x v="0"/>
    <n v="0.5"/>
    <d v="2024-08-16T00:00:00"/>
    <m/>
    <s v="N"/>
    <s v="Other"/>
    <x v="2"/>
    <m/>
    <n v="150562"/>
    <n v="0"/>
    <n v="0"/>
    <n v="0"/>
    <n v="150562"/>
    <n v="174362"/>
    <n v="0"/>
    <n v="0"/>
    <n v="0"/>
    <n v="174362"/>
    <m/>
    <s v="STP-M-9308(10) (50951-3570-54)"/>
  </r>
  <r>
    <n v="102380.02"/>
    <n v="1"/>
    <s v="Active"/>
    <d v="2003-04-24T00:00:00"/>
    <s v=" "/>
    <d v="2022-04-28T00:00:00"/>
    <s v="Mary McFarlin"/>
    <s v="Monroe"/>
    <s v="SR-322 "/>
    <s v="SR"/>
    <m/>
    <s v="SR"/>
    <s v="From Sheppard Road to SR-72 (EPD) (IA)"/>
    <s v="Widen existing route to 2 12' travel lanes and 8' shoulders on present alignment and on new alignment.  Geometric improvements at the intersection of SR-322 and SR-72 at Excellence Way and intersection improvements at SR-322 and Oak Grove Road."/>
    <s v="Legislative"/>
    <s v="Reconstruction"/>
    <m/>
    <x v="4"/>
    <x v="0"/>
    <n v="2.2200000000000002"/>
    <d v="2024-08-16T00:00:00"/>
    <m/>
    <s v="N"/>
    <s v="Other"/>
    <x v="0"/>
    <m/>
    <n v="285000"/>
    <n v="10281438.98"/>
    <n v="0"/>
    <n v="0"/>
    <n v="10566438.98"/>
    <n v="685000"/>
    <n v="10281438.98"/>
    <n v="0"/>
    <n v="0"/>
    <n v="10966438.98"/>
    <m/>
    <m/>
  </r>
  <r>
    <n v="130448"/>
    <n v="2"/>
    <s v="Let"/>
    <d v="2020-05-29T00:00:00"/>
    <s v="Brian Terrell"/>
    <d v="2022-04-11T21:00:11"/>
    <s v="Kyle Ruddy"/>
    <s v="Cumberland"/>
    <s v="I-40 "/>
    <s v="I"/>
    <m/>
    <s v="IM"/>
    <s v="From near Plateau Road to near Obed River"/>
    <s v="Mill, BM2, D"/>
    <s v="Resurfacing"/>
    <s v="Resurfacing"/>
    <s v="Mill, BM2, D"/>
    <x v="4"/>
    <x v="2"/>
    <n v="6.73"/>
    <d v="2022-03-25T00:00:00"/>
    <m/>
    <s v="N"/>
    <s v="Int"/>
    <x v="3"/>
    <m/>
    <n v="0"/>
    <n v="0"/>
    <n v="0"/>
    <n v="9635593"/>
    <n v="9635593"/>
    <n v="0"/>
    <n v="0"/>
    <n v="0"/>
    <n v="9635593"/>
    <n v="9635593"/>
    <s v="CNW084"/>
    <s v="NH-I-40-6(179) (18I040-F8-002)"/>
  </r>
  <r>
    <n v="126147"/>
    <n v="2"/>
    <s v="Closed"/>
    <d v="2017-07-19T00:00:00"/>
    <s v="Brian Terrell"/>
    <d v="2019-08-26T21:00:09"/>
    <s v="Teresa Hylton"/>
    <s v="Bradley"/>
    <s v="SR-311 "/>
    <s v="SR"/>
    <m/>
    <s v="SR"/>
    <s v="From East of Goldstar Drive to East of McGrady Drive"/>
    <s v="Mill &amp; 411D"/>
    <s v="Resurfacing"/>
    <s v="Resurf, Safety &amp; Br Repair"/>
    <s v="Mill &amp; 411D"/>
    <x v="4"/>
    <x v="1"/>
    <n v="1.92"/>
    <d v="2018-08-17T00:00:00"/>
    <s v="CONV"/>
    <s v="Y"/>
    <s v="NHS, Other"/>
    <x v="1"/>
    <m/>
    <n v="0"/>
    <n v="0"/>
    <n v="151152.44"/>
    <n v="-124391.46"/>
    <n v="26760.98"/>
    <n v="0"/>
    <n v="0"/>
    <n v="238032.44"/>
    <n v="1320169.54"/>
    <n v="1558201.98"/>
    <s v="CNS238, CNS238, CNS238"/>
    <s v="NH/HSIP-311(32) (06007-3245-94, 06007-4245-04, 06007-8245-14)"/>
  </r>
  <r>
    <n v="101886.01"/>
    <n v="4"/>
    <s v="Let"/>
    <d v="2002-08-27T00:00:00"/>
    <s v=" "/>
    <d v="2021-07-01T00:00:00"/>
    <s v="Bonita Dunlap"/>
    <s v="Henry"/>
    <s v="SR-54 "/>
    <s v="SR"/>
    <m/>
    <s v="SR"/>
    <s v="Near Rison Street to Near Smith Road"/>
    <s v="Widen from 2-ln to 5-ln, including 3-ln section on 5-ln right-of-way (EPD)"/>
    <s v="Legislative"/>
    <s v="Widen"/>
    <m/>
    <x v="4"/>
    <x v="0"/>
    <n v="2.661"/>
    <d v="2017-08-18T00:00:00"/>
    <m/>
    <s v="N"/>
    <s v="NHS"/>
    <x v="1"/>
    <m/>
    <n v="0"/>
    <n v="-5000000"/>
    <n v="7000000"/>
    <n v="0"/>
    <n v="2000000"/>
    <n v="2472500"/>
    <n v="6702908"/>
    <n v="35926768"/>
    <n v="0"/>
    <n v="45102176"/>
    <s v="CNR277"/>
    <s v="NH-54(26) (40003-3218-14)"/>
  </r>
  <r>
    <n v="120051"/>
    <n v="3"/>
    <s v="Construction Complete"/>
    <d v="2014-01-08T00:00:00"/>
    <s v="Darrell Moore"/>
    <d v="2021-03-01T21:00:08"/>
    <s v=" "/>
    <s v="Dickson"/>
    <s v="SIA "/>
    <s v="SIA"/>
    <m/>
    <m/>
    <s v="Industrial Access Road serving TruForm, Zinc Oxide and Lewis Lumber in Dickson"/>
    <m/>
    <s v="Economic Development"/>
    <s v="Reconstruction"/>
    <m/>
    <x v="4"/>
    <x v="0"/>
    <s v=""/>
    <d v="2017-08-18T00:00:00"/>
    <m/>
    <s v="N"/>
    <s v="Other"/>
    <x v="2"/>
    <m/>
    <n v="475.42"/>
    <n v="-617.64"/>
    <n v="0"/>
    <n v="0"/>
    <n v="-142.22"/>
    <n v="255885.42"/>
    <n v="1602382.36"/>
    <n v="2399923"/>
    <n v="0"/>
    <n v="4258190.78"/>
    <s v="CNR236"/>
    <s v="State Funded (22953-3576-04)"/>
  </r>
  <r>
    <n v="114149.02"/>
    <n v="4"/>
    <s v="Construction Complete"/>
    <d v="2014-12-19T00:00:00"/>
    <s v="Rick (old) Pack"/>
    <d v="2021-08-23T21:00:05"/>
    <s v="Bobby Johnson"/>
    <s v="Madison"/>
    <s v="I-40 "/>
    <s v="I"/>
    <m/>
    <s v="IM"/>
    <s v="From West of SR-186(US-45 ByPass) to East of SR-5(North Highland Ave)"/>
    <s v="Widen 4-ln to 6-ln on existing alignment, modify interchanges at SR-186 (US-45 bypass) and SR-5 (Highland Ave)"/>
    <s v="Legislative"/>
    <s v="Widen"/>
    <m/>
    <x v="4"/>
    <x v="0"/>
    <n v="2.14"/>
    <d v="2017-08-18T00:00:00"/>
    <m/>
    <s v="N"/>
    <s v="Int"/>
    <x v="3"/>
    <m/>
    <n v="0"/>
    <n v="0"/>
    <n v="3823270.81"/>
    <n v="0"/>
    <n v="3823270.81"/>
    <n v="0"/>
    <n v="0"/>
    <n v="78451650.810000002"/>
    <n v="0"/>
    <n v="78451650.810000002"/>
    <s v="CNR272"/>
    <s v="NH-I-40-1(348) (57201-3149-44)"/>
  </r>
  <r>
    <n v="103169"/>
    <n v="3"/>
    <s v="Construction Complete"/>
    <d v="2003-12-05T00:00:00"/>
    <s v=" "/>
    <d v="2021-09-09T00:00:00"/>
    <s v="Jason Carney"/>
    <s v="Maury, Williamson"/>
    <s v="SR-247 "/>
    <s v="SR"/>
    <m/>
    <s v="SR"/>
    <s v="Duplex Road, From SR-6(Main Street) in Spring Hill to near I-65"/>
    <s v="Widen from 2-ln to 3-ln, improve vertical and horizontal alignment, add curb and gutter, add sidewalk on south side of project and multi-use path on north side of project, add signals at 4 currently un signalized intersections"/>
    <s v="Legislative"/>
    <s v="Widen"/>
    <m/>
    <x v="4"/>
    <x v="0"/>
    <n v="3.2"/>
    <d v="2017-08-18T00:00:00"/>
    <m/>
    <s v="N"/>
    <s v="Other"/>
    <x v="0"/>
    <m/>
    <n v="0"/>
    <n v="-200000"/>
    <n v="2200089.5"/>
    <n v="0"/>
    <n v="2000089.5"/>
    <n v="2057183"/>
    <n v="2190948"/>
    <n v="33594099.5"/>
    <n v="0"/>
    <n v="37842230.5"/>
    <s v="CNR260, CNR260"/>
    <s v="STP/M-247(9) (60020-3201-54, 94031-3209-54)"/>
  </r>
  <r>
    <n v="120402"/>
    <n v="4"/>
    <s v="Active"/>
    <d v="2014-04-11T00:00:00"/>
    <s v="Sandy Wilson"/>
    <d v="2022-02-11T00:00:00"/>
    <s v="Lisa Dunn"/>
    <s v="Madison"/>
    <s v="SR-20 "/>
    <s v="SR"/>
    <m/>
    <s v="SR"/>
    <s v="Intersection at Old Bells Road, LM 5.62 in Jackson"/>
    <s v="Turn Lanes and Signalization of intersection"/>
    <s v="Safety"/>
    <s v="Turn Lanes with Signal"/>
    <m/>
    <x v="4"/>
    <x v="0"/>
    <n v="0"/>
    <d v="2023-08-18T00:00:00"/>
    <m/>
    <s v="N"/>
    <s v="NHS"/>
    <x v="1"/>
    <m/>
    <n v="95000"/>
    <n v="0"/>
    <n v="0"/>
    <n v="0"/>
    <n v="95000"/>
    <n v="166000"/>
    <n v="0"/>
    <n v="0"/>
    <n v="0"/>
    <n v="166000"/>
    <m/>
    <s v="PHSIP-20(57) (57011-3226-94)"/>
  </r>
  <r>
    <n v="128965"/>
    <n v="2"/>
    <s v="Active"/>
    <d v="2019-05-25T00:00:00"/>
    <s v="Crystal Whitaker"/>
    <d v="2022-03-07T00:00:00"/>
    <s v="Mary McFarlin"/>
    <s v="Bledsoe"/>
    <s v="SIA "/>
    <s v="SIA"/>
    <m/>
    <m/>
    <s v="State Industrial Access serving Southern Valley"/>
    <m/>
    <s v="Economic Development"/>
    <s v="Reconstruction"/>
    <m/>
    <x v="4"/>
    <x v="0"/>
    <s v=""/>
    <d v="2023-08-18T00:00:00"/>
    <m/>
    <s v="N"/>
    <s v="None, Other"/>
    <x v="2"/>
    <m/>
    <n v="0"/>
    <n v="132600"/>
    <n v="0"/>
    <n v="0"/>
    <n v="132600"/>
    <n v="176300"/>
    <n v="132600"/>
    <n v="0"/>
    <n v="0"/>
    <n v="308900"/>
    <m/>
    <s v="State Funded (04003-3219-04)"/>
  </r>
  <r>
    <n v="120069"/>
    <n v="4"/>
    <s v="Active"/>
    <d v="2014-01-13T00:00:00"/>
    <s v="Sandy Wilson"/>
    <d v="2021-12-15T00:00:00"/>
    <s v="Charity Cox"/>
    <s v="Chester"/>
    <s v="SR-100 "/>
    <s v="SR"/>
    <m/>
    <s v="SR"/>
    <s v="Intersection at SR-225, LM 7.78"/>
    <s v="Turn Lanes"/>
    <s v="Safety"/>
    <s v="Turn Lanes"/>
    <m/>
    <x v="4"/>
    <x v="0"/>
    <n v="0"/>
    <d v="2023-08-18T00:00:00"/>
    <m/>
    <s v="N"/>
    <s v="Other"/>
    <x v="0"/>
    <m/>
    <n v="72300"/>
    <n v="183400"/>
    <n v="0"/>
    <n v="0"/>
    <n v="255700"/>
    <n v="161300"/>
    <n v="183400"/>
    <n v="0"/>
    <n v="0"/>
    <n v="344700"/>
    <m/>
    <s v="PHSIP-100(68) (12006-3218-94)"/>
  </r>
  <r>
    <n v="129466"/>
    <n v="1"/>
    <s v="Active"/>
    <d v="2019-08-07T00:00:00"/>
    <s v="Crystal Whitaker"/>
    <d v="2022-03-10T00:00:00"/>
    <s v="Christie Brown"/>
    <s v="Loudon"/>
    <s v="SIA "/>
    <s v="SIA"/>
    <s v="SR002"/>
    <m/>
    <s v="State Industrial Access Serving Project Dealer (Malibu Boats, LLC)"/>
    <s v="The project will improve the intersection of Natalie Blvd. and SR 2/US11 to provide access to Project Dealer.  It will include traffic signals, widening, assigning lane designations and a concrete island with mountable curb."/>
    <s v="Economic Development"/>
    <s v="Intersection Improvements and Signals"/>
    <m/>
    <x v="4"/>
    <x v="0"/>
    <n v="0.28999999999999998"/>
    <d v="2023-08-18T00:00:00"/>
    <m/>
    <s v="N"/>
    <s v="Other"/>
    <x v="0"/>
    <m/>
    <n v="136000"/>
    <n v="0"/>
    <n v="0"/>
    <n v="0"/>
    <n v="136000"/>
    <n v="136000"/>
    <n v="0"/>
    <n v="0"/>
    <n v="0"/>
    <n v="136000"/>
    <m/>
    <s v="State Funded (53004-3248-04)"/>
  </r>
  <r>
    <n v="127967"/>
    <n v="2"/>
    <s v="Active"/>
    <d v="2018-08-07T00:00:00"/>
    <s v="Ariel Worley"/>
    <d v="2022-03-29T00:00:00"/>
    <s v="Mary McFarlin"/>
    <s v="Warren"/>
    <s v="SIA "/>
    <s v="SIA"/>
    <s v="0B015"/>
    <m/>
    <s v="State Industrial Access Serving Motlow Advanced Robotics in McMinnville"/>
    <s v="Pavement removal and scarification in the vicinity of SR-1 at SR-380; and construction of an extension to Magness Drive: SIA: Magness Drive: STA 100+40   STA 107+01 (LEFT) and SR380/Mall Entrance: STA 303+13   STA 305+50 (LEFT).  MMAG: SR 380 and SR 1: SR380 STA 201+41   STA 206+28 (LEFT).   SR380 STA 207+50   SR 1 STA 61+93 (RIGHT)."/>
    <s v="Economic Development"/>
    <s v="Construction-New"/>
    <m/>
    <x v="4"/>
    <x v="4"/>
    <n v="0.2"/>
    <d v="2022-08-19T00:00:00"/>
    <m/>
    <s v="N"/>
    <s v="None"/>
    <x v="2"/>
    <m/>
    <n v="0"/>
    <n v="309600"/>
    <n v="0"/>
    <n v="0"/>
    <n v="309600"/>
    <n v="469100"/>
    <n v="832650"/>
    <n v="0"/>
    <n v="0"/>
    <n v="1301750"/>
    <m/>
    <s v="State Funded (89951-3558-04)"/>
  </r>
  <r>
    <n v="121549"/>
    <n v="1"/>
    <s v="Active"/>
    <d v="2014-11-12T00:00:00"/>
    <s v="Sandy Wilson"/>
    <d v="2020-10-16T00:00:00"/>
    <s v="Jeremy Beeman"/>
    <s v="Claiborne"/>
    <s v="SR-33 "/>
    <s v="SR"/>
    <s v="P"/>
    <s v="SR"/>
    <s v="Intersection at England Industrial Road/Lynch Lane"/>
    <s v="Widening, guardrail removal and adjustment, relocation of signal poles, signal upgrades- signal head modifications, installation of detection, drainage modifications, earthwork and construct a right- turn and Thru lane on Lynch Lane, utility relocation and ROW acquisition."/>
    <s v="Safety"/>
    <s v="Intersection Improvements and Signals"/>
    <m/>
    <x v="4"/>
    <x v="0"/>
    <n v="0.5"/>
    <d v="2022-08-19T00:00:00"/>
    <m/>
    <s v="N"/>
    <s v="Other"/>
    <x v="0"/>
    <m/>
    <n v="110000"/>
    <n v="0"/>
    <n v="0"/>
    <n v="0"/>
    <n v="110000"/>
    <n v="182500"/>
    <n v="253000"/>
    <n v="0"/>
    <n v="0"/>
    <n v="435500"/>
    <m/>
    <s v="PHSIP/HSIP-33(119) (13004-3215-94)"/>
  </r>
  <r>
    <n v="123954"/>
    <n v="4"/>
    <s v="Active"/>
    <d v="2016-07-20T00:00:00"/>
    <s v="Brian Terrell"/>
    <d v="2022-03-23T00:00:00"/>
    <s v="Brian Terrell"/>
    <s v="Shelby"/>
    <s v="SR-4 "/>
    <s v="SR"/>
    <m/>
    <s v="SR"/>
    <s v="From SR-176 to near I-240"/>
    <s v="Mill &amp; 411D, PCC seal jnts"/>
    <s v="Resurfacing"/>
    <s v="Resurface &amp; Safety"/>
    <s v="Mill &amp; 411D"/>
    <x v="4"/>
    <x v="1"/>
    <n v="2.34"/>
    <d v="2022-08-19T00:00:00"/>
    <s v="CONV"/>
    <s v="Y"/>
    <s v="NHS"/>
    <x v="1"/>
    <s v="79I02400095, 79I02400096"/>
    <n v="0"/>
    <n v="0"/>
    <n v="5000"/>
    <n v="0"/>
    <n v="5000"/>
    <n v="0"/>
    <n v="0"/>
    <n v="5000"/>
    <n v="0"/>
    <n v="5000"/>
    <m/>
    <s v="NH/HSIP-4(12) (79S004-F3-002, 79S004-F8-002, 79S004-M3-005)"/>
  </r>
  <r>
    <n v="126315.01"/>
    <n v="4"/>
    <s v="Active"/>
    <d v="2019-05-13T00:00:00"/>
    <s v="Brian Terrell"/>
    <d v="2022-02-18T00:00:00"/>
    <s v="Brian Terrell"/>
    <s v="Shelby"/>
    <s v="SR-3 "/>
    <s v="SR"/>
    <m/>
    <s v="SR"/>
    <s v="From LM 6.59 to LM 6.73"/>
    <s v="Mill &amp; 411D"/>
    <s v="Resurfacing"/>
    <s v="Resurface &amp; Safety"/>
    <s v="Mill &amp; 411D"/>
    <x v="4"/>
    <x v="1"/>
    <n v="0.14000000000000001"/>
    <d v="2022-08-19T00:00:00"/>
    <s v="CONV"/>
    <s v="N"/>
    <s v="Other"/>
    <x v="1"/>
    <m/>
    <n v="0"/>
    <n v="20000"/>
    <n v="0"/>
    <n v="0"/>
    <n v="20000"/>
    <n v="0"/>
    <n v="20000"/>
    <n v="0"/>
    <n v="0"/>
    <n v="20000"/>
    <m/>
    <s v="STP/HSIP-3(155) (79016-3230-94, 79016-8230-14)"/>
  </r>
  <r>
    <n v="131380"/>
    <n v="4"/>
    <s v="Active"/>
    <d v="2021-03-11T00:00:00"/>
    <s v="Jason McCoy"/>
    <d v="2021-08-27T00:00:00"/>
    <s v="Ronnie Porter"/>
    <s v="Haywood"/>
    <s v="I-40 "/>
    <s v="I"/>
    <m/>
    <s v="IM"/>
    <s v="Interchange at SR-1 (US-70, Exit 66)"/>
    <s v="Extend Acceleration &amp; Deceleration lanes"/>
    <s v="Safety"/>
    <s v="Safety"/>
    <m/>
    <x v="4"/>
    <x v="0"/>
    <n v="0.53"/>
    <d v="2022-08-19T00:00:00"/>
    <m/>
    <s v="N"/>
    <s v="Int"/>
    <x v="3"/>
    <m/>
    <n v="118151"/>
    <n v="0"/>
    <n v="0"/>
    <n v="0"/>
    <n v="118151"/>
    <n v="178151"/>
    <n v="0"/>
    <n v="0"/>
    <n v="0"/>
    <n v="178151"/>
    <m/>
    <s v="NH-SIP-I-40-1(364) (38001-3198-44)"/>
  </r>
  <r>
    <n v="131384"/>
    <n v="4"/>
    <s v="Active"/>
    <d v="2021-03-11T00:00:00"/>
    <s v="Bridgett Fisher"/>
    <d v="2022-04-05T00:00:00"/>
    <s v="Brian Hurst"/>
    <s v="Madison"/>
    <s v="I-40 "/>
    <s v="I"/>
    <m/>
    <s v="IM"/>
    <s v="Interchange at SR-152 (Exit 93)"/>
    <s v="Accelleration &amp; Decelleration Lanes on I-40"/>
    <s v="Safety"/>
    <s v="Safety"/>
    <m/>
    <x v="4"/>
    <x v="0"/>
    <n v="0.91"/>
    <d v="2022-08-19T00:00:00"/>
    <m/>
    <s v="N"/>
    <s v="Int"/>
    <x v="3"/>
    <m/>
    <n v="70000"/>
    <n v="0"/>
    <n v="0"/>
    <n v="0"/>
    <n v="70000"/>
    <n v="130000"/>
    <n v="0"/>
    <n v="0"/>
    <n v="0"/>
    <n v="130000"/>
    <m/>
    <s v="NH-SIP-I-40-1(363) (57201-3160-44)"/>
  </r>
  <r>
    <n v="123033"/>
    <n v="1"/>
    <s v="Active"/>
    <d v="2015-10-15T00:00:00"/>
    <s v="Danielle Hagewood"/>
    <d v="2022-02-14T00:00:00"/>
    <s v="Lee Cothron"/>
    <s v="Blount"/>
    <s v="SIA "/>
    <s v="SIA"/>
    <m/>
    <m/>
    <s v="Industrial Access Serving Project Python Meteor"/>
    <s v="widen Proffitt Springs Road beginning at SR-334 for approx. 2500'.  Add right and left turns on SR-334, signalize if warranted"/>
    <s v="Economic Development"/>
    <s v="Widen and Resurfacing"/>
    <m/>
    <x v="4"/>
    <x v="4"/>
    <s v=""/>
    <d v="2022-08-19T00:00:00"/>
    <m/>
    <s v="N"/>
    <s v="Other"/>
    <x v="0"/>
    <m/>
    <n v="100000"/>
    <n v="803000"/>
    <n v="0"/>
    <n v="0"/>
    <n v="903000"/>
    <n v="283043.11"/>
    <n v="803000"/>
    <n v="0"/>
    <n v="0"/>
    <n v="1086043.1100000001"/>
    <m/>
    <s v="State Funded (05950-3540-04)"/>
  </r>
  <r>
    <n v="124263.03999999999"/>
    <n v="3"/>
    <s v="Let"/>
    <d v="2015-01-27T00:00:00"/>
    <s v="Jason McCoy"/>
    <d v="2021-08-30T21:00:17"/>
    <s v="Jason Carney"/>
    <s v="Robertson"/>
    <s v="I-65 "/>
    <s v="I"/>
    <m/>
    <s v="IM"/>
    <s v="From near SR-25 (Main Street) to near SR-109 (IA) Section 4"/>
    <s v="Widen from 4 to 6 Lanes: the north bound weigh station site will be converted to truck parking"/>
    <s v="Legislative"/>
    <s v="Widen"/>
    <m/>
    <x v="4"/>
    <x v="0"/>
    <n v="9.6300000000000008"/>
    <d v="2021-08-20T00:00:00"/>
    <m/>
    <s v="N"/>
    <s v="Int"/>
    <x v="3"/>
    <s v="Bridge cost $ 26,928,543.77"/>
    <n v="5350000"/>
    <n v="0"/>
    <n v="126517572.23"/>
    <n v="0"/>
    <n v="131867572.23"/>
    <n v="6150000"/>
    <n v="0"/>
    <n v="126517572.23"/>
    <n v="0"/>
    <n v="132667572.23"/>
    <s v="CNV281"/>
    <s v="NH-I-65-3(128) (74003-3174-44)"/>
  </r>
  <r>
    <n v="127405"/>
    <n v="4"/>
    <s v="Construction Complete"/>
    <d v="2018-04-04T00:00:00"/>
    <s v="Brian Terrell"/>
    <d v="2022-02-02T21:00:10"/>
    <s v="Bonita Dunlap"/>
    <s v="Weakley"/>
    <s v="SR-431 "/>
    <s v="SR"/>
    <m/>
    <s v="SR"/>
    <s v="From SR-22 to near Broadway Street"/>
    <s v="Mill &amp; 411D"/>
    <s v="Resurfacing"/>
    <s v="Resurface &amp; Safety"/>
    <s v="Mill &amp; 411D"/>
    <x v="4"/>
    <x v="1"/>
    <n v="2.97"/>
    <d v="2021-08-20T00:00:00"/>
    <s v="PRESV"/>
    <s v="N"/>
    <s v="Other"/>
    <x v="0"/>
    <m/>
    <n v="0"/>
    <n v="0"/>
    <n v="63200"/>
    <n v="1079100"/>
    <n v="1142300"/>
    <n v="0"/>
    <n v="0"/>
    <n v="63200"/>
    <n v="1079100"/>
    <n v="1142300"/>
    <s v="CNV192, CNV192"/>
    <s v="STP/HSIP-431(17) (92001-3234-94, 92001-8234-14)"/>
  </r>
  <r>
    <n v="130853"/>
    <n v="3"/>
    <s v="Construction Complete"/>
    <d v="2020-09-04T00:00:00"/>
    <s v="Brian Terrell"/>
    <d v="2021-11-16T21:00:14"/>
    <s v=" "/>
    <s v="Montgomery"/>
    <s v="SR-374 "/>
    <s v="SR"/>
    <m/>
    <s v="SR"/>
    <s v="From SR-112 (Madison Street) to River Run"/>
    <s v="Mill &amp; 411D"/>
    <s v="Resurfacing"/>
    <s v="Resurface &amp; Safety"/>
    <s v="Mill &amp; 411D"/>
    <x v="4"/>
    <x v="1"/>
    <n v="2.6"/>
    <d v="2021-08-20T00:00:00"/>
    <s v="CONV"/>
    <s v="N"/>
    <s v="Other"/>
    <x v="0"/>
    <m/>
    <n v="0"/>
    <n v="0"/>
    <n v="92993"/>
    <n v="942608"/>
    <n v="1035601"/>
    <n v="0"/>
    <n v="0"/>
    <n v="92993"/>
    <n v="942608"/>
    <n v="1035601"/>
    <s v="CNV278, CNV278"/>
    <s v="HSIP-374(20) (63374-3228-94, 63374-4228-04)"/>
  </r>
  <r>
    <n v="120078"/>
    <n v="4"/>
    <s v="Let"/>
    <d v="2014-01-14T00:00:00"/>
    <s v="Sandy Wilson"/>
    <d v="2021-09-08T21:00:17"/>
    <s v="Bonita Dunlap"/>
    <s v="Henderson"/>
    <s v="SR-100 "/>
    <s v="SR"/>
    <m/>
    <s v="SR"/>
    <s v="Intersection at SR-104, LM 5.82"/>
    <s v="Turn Lanes"/>
    <s v="Safety"/>
    <s v="Turn Lanes"/>
    <m/>
    <x v="4"/>
    <x v="0"/>
    <n v="0"/>
    <d v="2021-08-20T00:00:00"/>
    <m/>
    <s v="N"/>
    <s v="Other"/>
    <x v="0"/>
    <m/>
    <n v="99500"/>
    <n v="80000"/>
    <n v="794600"/>
    <n v="0"/>
    <n v="974100"/>
    <n v="263500"/>
    <n v="102000"/>
    <n v="794600"/>
    <n v="0"/>
    <n v="1160100"/>
    <s v="CNV265"/>
    <s v="PHSIP-100(69) (39007-3216-94)"/>
  </r>
  <r>
    <n v="126947"/>
    <n v="2"/>
    <s v="Let"/>
    <d v="2018-01-25T00:00:00"/>
    <s v="Jason McCoy"/>
    <d v="2021-11-22T00:00:00"/>
    <s v="Kyle Ruddy"/>
    <s v="Putnam"/>
    <s v="SR-24 "/>
    <s v="SR"/>
    <m/>
    <s v="SR"/>
    <s v="Intersection at SR-56, LM 11.64 in Baxter"/>
    <s v="Signal Installation and Turn Lanes"/>
    <s v="Safety"/>
    <s v="Miscellaneous Safety Improvements"/>
    <m/>
    <x v="4"/>
    <x v="0"/>
    <n v="0.1"/>
    <d v="2021-08-20T00:00:00"/>
    <m/>
    <s v="N"/>
    <s v="Other"/>
    <x v="0"/>
    <m/>
    <n v="71000"/>
    <n v="0"/>
    <n v="1284236"/>
    <n v="0"/>
    <n v="1355236"/>
    <n v="190000"/>
    <n v="0"/>
    <n v="1284236"/>
    <n v="0"/>
    <n v="1474236"/>
    <s v="CNV098"/>
    <s v="STP-SIP-24(72) (71002-3225-94)"/>
  </r>
  <r>
    <n v="102239"/>
    <n v="3"/>
    <s v="Construction Complete"/>
    <d v="2003-04-24T00:00:00"/>
    <s v=" "/>
    <d v="2019-07-15T21:00:28"/>
    <s v="Daniel Rose"/>
    <s v="Robertson"/>
    <s v="SR-65 "/>
    <s v="SR"/>
    <m/>
    <s v="SR"/>
    <s v="Walling Road to SR-11(US-41, Memorial Boulevard)  in Springfield"/>
    <s v="SR-65, From Walling Road to SR-11 (US-41)  in Springfield - Widen to Four Lanes"/>
    <s v="Legislative"/>
    <s v="Reconstruction"/>
    <m/>
    <x v="4"/>
    <x v="0"/>
    <n v="2.14"/>
    <d v="2015-08-28T00:00:00"/>
    <m/>
    <s v="N"/>
    <s v="Other"/>
    <x v="0"/>
    <m/>
    <n v="0"/>
    <n v="-872000"/>
    <n v="-1295913"/>
    <n v="0"/>
    <n v="-2167913"/>
    <n v="990000"/>
    <n v="1695195"/>
    <n v="19843425"/>
    <n v="0"/>
    <n v="22528620"/>
    <s v="CNP922"/>
    <s v="STP/NH/DEMO-65(8) (74010-3233-14)"/>
  </r>
  <r>
    <n v="106269.04"/>
    <n v="3"/>
    <s v="Construction Complete"/>
    <d v="2012-01-27T00:00:00"/>
    <s v="John Kahle"/>
    <d v="2021-08-19T00:00:00"/>
    <s v="Sebrina Love"/>
    <s v="Williamson"/>
    <s v="SR-248 "/>
    <s v="SR"/>
    <m/>
    <s v="SR"/>
    <s v="From SR-106(Lewisburg Pike) to West of I-65"/>
    <m/>
    <s v="Other"/>
    <s v="Widen"/>
    <m/>
    <x v="4"/>
    <x v="0"/>
    <n v="0.217"/>
    <d v="2013-08-30T00:00:00"/>
    <m/>
    <s v="N"/>
    <s v="Other"/>
    <x v="0"/>
    <m/>
    <n v="0"/>
    <n v="-71560.89"/>
    <n v="0"/>
    <n v="0"/>
    <n v="-71560.89"/>
    <n v="203111.35"/>
    <n v="78439.11"/>
    <n v="0"/>
    <n v="0"/>
    <n v="281550.46000000002"/>
    <m/>
    <m/>
  </r>
  <r>
    <n v="101430.01"/>
    <n v="2"/>
    <s v="Let"/>
    <d v="2002-12-11T00:00:00"/>
    <s v=" "/>
    <d v="2021-11-29T00:00:00"/>
    <s v="Brian Terrell"/>
    <s v="Bradley"/>
    <s v="SR-60 "/>
    <s v="SR"/>
    <m/>
    <s v="SR"/>
    <s v="From 4-Lane North of I-75 (Westlake Drive) to SR-306 (IA)"/>
    <s v="Widen from 4-ln to 5-ln cross section along SR-60 (Georgetown Road); widen from 2 to 4 at 12' lanes with a 12' continuous center turn lane with 10' paved shoulder/bike lanes and 5' sidewalks on each side."/>
    <s v="Legislative"/>
    <s v="Reconstruction"/>
    <m/>
    <x v="4"/>
    <x v="0"/>
    <n v="2.69"/>
    <d v="2021-09-10T00:00:00"/>
    <m/>
    <s v="N"/>
    <s v="NHS"/>
    <x v="1"/>
    <s v="Bridge cost $ 9,550,424.40"/>
    <n v="0"/>
    <n v="2000000"/>
    <n v="-158824.40000000037"/>
    <n v="0"/>
    <n v="1841175.5999999996"/>
    <n v="0"/>
    <n v="17750000"/>
    <n v="49841175.600000001"/>
    <n v="0"/>
    <n v="67591175.599999994"/>
    <s v="CNV130"/>
    <s v="NH-60(13) (06009-3246-14)"/>
  </r>
  <r>
    <n v="130817"/>
    <n v="1"/>
    <s v="Let"/>
    <d v="2020-08-25T00:00:00"/>
    <s v="Tintin Czach"/>
    <d v="2021-12-06T00:00:00"/>
    <s v="Brian Terrell"/>
    <s v="Blount"/>
    <s v="SIA "/>
    <s v="SIA"/>
    <s v="04176"/>
    <m/>
    <s v="Industrial Access Serving Project Pearl"/>
    <s v="Proposed SIA improvements to Singleton Station Road up to Alcoa Highway"/>
    <s v="Economic Development"/>
    <s v="Reconstruction"/>
    <m/>
    <x v="4"/>
    <x v="0"/>
    <s v=""/>
    <d v="2021-09-10T00:00:00"/>
    <m/>
    <s v="N"/>
    <m/>
    <x v="2"/>
    <m/>
    <n v="0"/>
    <n v="0"/>
    <n v="5169944.5999999996"/>
    <n v="0"/>
    <n v="5169944.5999999996"/>
    <n v="772000"/>
    <n v="6355000"/>
    <n v="5169944.5999999996"/>
    <n v="0"/>
    <n v="12296944.6"/>
    <s v="CNV230"/>
    <s v="State Funded (05950-3542-04)"/>
  </r>
  <r>
    <n v="112538"/>
    <n v="2"/>
    <s v="Let"/>
    <d v="2009-03-16T00:00:00"/>
    <s v="Jim Austin"/>
    <d v="2022-05-02T00:00:00"/>
    <s v="Daniel Rose"/>
    <s v="Putnam"/>
    <s v="SR-136 "/>
    <s v="SR"/>
    <m/>
    <s v="SR"/>
    <s v="SR-111 to I-40 (IA)"/>
    <s v="WIDEN EXISTING 2-LN TO 5-LN WITH CENTER TURN LANE, SHOULDERS, CURB AND GUTTER, AND SIDEWALK"/>
    <s v="Legislative"/>
    <s v="Widen"/>
    <m/>
    <x v="4"/>
    <x v="0"/>
    <n v="2.2400000000000002"/>
    <d v="2021-09-10T00:00:00"/>
    <m/>
    <s v="N"/>
    <s v="Other"/>
    <x v="0"/>
    <s v="Bridge cost $ 2,282,196.99"/>
    <n v="0"/>
    <n v="0"/>
    <n v="35388004.009999998"/>
    <n v="0"/>
    <n v="35388004.009999998"/>
    <n v="2802500"/>
    <n v="17295100"/>
    <n v="37670201"/>
    <n v="0"/>
    <n v="57767801"/>
    <s v="CNV284"/>
    <s v="STP/NHFP-136(8) (71012-3231-14)"/>
  </r>
  <r>
    <n v="100335.01"/>
    <n v="4"/>
    <s v="Construction Complete"/>
    <d v="2005-03-01T00:00:00"/>
    <s v="Nellie Patton"/>
    <d v="2019-09-19T00:00:00"/>
    <s v="Brian Terrell"/>
    <s v="Shelby, Fayette"/>
    <s v="I-269 PROP"/>
    <s v="I"/>
    <m/>
    <s v="IM"/>
    <s v="(Paul Barret Parkway), From North of SR-57 in Fayette County to South of Raleigh-Lagrange Road"/>
    <m/>
    <s v="Legislative"/>
    <s v="Stage Construction-New"/>
    <m/>
    <x v="4"/>
    <x v="4"/>
    <n v="3.3370000000000002"/>
    <d v="2009-09-18T00:00:00"/>
    <m/>
    <s v="N"/>
    <s v="Int"/>
    <x v="3"/>
    <m/>
    <n v="0"/>
    <n v="0"/>
    <n v="150537.59"/>
    <n v="0"/>
    <n v="150537.59"/>
    <n v="0"/>
    <n v="0"/>
    <n v="43959254.590000004"/>
    <n v="0"/>
    <n v="43959254.590000004"/>
    <s v="CNH248, CNH248"/>
    <s v="NH-I-269(20) (24469-3104-44, 79469-3107-44)"/>
  </r>
  <r>
    <n v="100356"/>
    <n v="3"/>
    <s v="Closed"/>
    <d v="2002-03-04T12:23:50"/>
    <s v=" "/>
    <d v="2020-12-04T00:00:00"/>
    <s v="Teresa Hylton"/>
    <s v="Wayne"/>
    <s v="SR-15 "/>
    <s v="SR"/>
    <m/>
    <s v="SR"/>
    <s v="Old Highway 64 to Little Fortyeight Creek Road"/>
    <m/>
    <s v="Legislative"/>
    <s v="Reconstruction"/>
    <m/>
    <x v="4"/>
    <x v="0"/>
    <n v="4.2"/>
    <d v="2009-09-18T00:00:00"/>
    <m/>
    <s v="N"/>
    <s v="NHS"/>
    <x v="1"/>
    <m/>
    <n v="0"/>
    <n v="-2504.5100000000002"/>
    <n v="275324.19"/>
    <n v="0"/>
    <n v="272819.68"/>
    <n v="1987924.22"/>
    <n v="4118297.49"/>
    <n v="22598630.190000001"/>
    <n v="0"/>
    <n v="28704851.899999999"/>
    <s v="CNH281"/>
    <s v="NHE-15(97) (91004-3248-14)"/>
  </r>
  <r>
    <n v="101417"/>
    <n v="1"/>
    <s v="Construction Complete"/>
    <d v="2002-03-04T12:04:42"/>
    <s v=" "/>
    <d v="2020-12-04T00:00:00"/>
    <s v="Brian Terrell"/>
    <s v="Union"/>
    <s v="SR-33 "/>
    <s v="SR"/>
    <m/>
    <s v="SR"/>
    <s v="South of SR-144 Left to SR-61 in Maynardville"/>
    <m/>
    <s v="Legislative"/>
    <s v="Widen"/>
    <m/>
    <x v="4"/>
    <x v="0"/>
    <n v="4.7720000000000002"/>
    <d v="2009-09-18T00:00:00"/>
    <m/>
    <s v="N"/>
    <s v="Other"/>
    <x v="0"/>
    <m/>
    <n v="690000"/>
    <n v="0"/>
    <n v="0"/>
    <n v="0"/>
    <n v="690000"/>
    <n v="3386000"/>
    <n v="2018700"/>
    <n v="15958453.029999999"/>
    <n v="0"/>
    <n v="21363153.030000001"/>
    <s v="CNH094"/>
    <s v="STP/HPP-33(79) (87001-3257-14)"/>
  </r>
  <r>
    <n v="131318"/>
    <n v="2"/>
    <s v="Let"/>
    <d v="2021-02-10T00:00:00"/>
    <s v="Brian Terrell"/>
    <d v="2022-04-14T21:00:15"/>
    <s v="Kyle Ruddy"/>
    <s v="Franklin"/>
    <s v="SR-15 "/>
    <s v="SR"/>
    <m/>
    <s v="SR"/>
    <s v="From west of Sherwood Road to Marion County Line"/>
    <s v="cold planning, BM-2, and 411D"/>
    <s v="Resurfacing"/>
    <s v="Resurface &amp; Safety"/>
    <s v="cold planning, BM-2, and 411D"/>
    <x v="4"/>
    <x v="2"/>
    <n v="3.81"/>
    <d v="2022-03-25T00:00:00"/>
    <s v="MICRO/THIN"/>
    <s v="Y"/>
    <s v="Other"/>
    <x v="0"/>
    <m/>
    <n v="0"/>
    <n v="0"/>
    <n v="0"/>
    <n v="442924"/>
    <n v="442924"/>
    <n v="0"/>
    <n v="0"/>
    <n v="0"/>
    <n v="442924"/>
    <n v="442924"/>
    <s v="CNW086"/>
    <s v="STP-15(223) (26S015-F8-002)"/>
  </r>
  <r>
    <n v="116118"/>
    <n v="3"/>
    <s v="Construction Complete"/>
    <d v="2011-07-22T00:00:00"/>
    <s v="John Phillips"/>
    <d v="2020-12-10T21:00:07"/>
    <s v=" "/>
    <s v="Robertson"/>
    <s v="SIA "/>
    <s v="SIA"/>
    <m/>
    <m/>
    <s v="Industrial Access Road serving Electrolux Inc. in Springfield"/>
    <m/>
    <s v="Economic Development"/>
    <s v="Construction-New"/>
    <m/>
    <x v="4"/>
    <x v="4"/>
    <s v=""/>
    <d v="2019-10-04T00:00:00"/>
    <m/>
    <s v="N"/>
    <s v="Other"/>
    <x v="2"/>
    <m/>
    <n v="-1730.57"/>
    <n v="-132196.88"/>
    <n v="0"/>
    <n v="0"/>
    <n v="-133927.45000000001"/>
    <n v="233469.94"/>
    <n v="135945.12"/>
    <n v="1499766"/>
    <n v="0"/>
    <n v="1869181.06"/>
    <s v="CNT245"/>
    <s v="State Funded (74950-3547-04)"/>
  </r>
  <r>
    <n v="125612.01"/>
    <n v="3"/>
    <s v="Construction Complete"/>
    <d v="2018-01-31T00:00:00"/>
    <s v="Danielle Hagewood"/>
    <d v="2020-12-11T21:00:06"/>
    <s v=" "/>
    <s v="Montgomery"/>
    <s v="SIA "/>
    <s v="SIA"/>
    <m/>
    <m/>
    <s v="Industrial Access Road Serving Project Baseball"/>
    <s v="ROW Transfer and Final Asphalt for Parent and Child PIN.  Extension of Life's Good Road. Repair/replace 2 culverts on Jim Johnston."/>
    <s v="Economic Development"/>
    <s v="Construction-New"/>
    <m/>
    <x v="4"/>
    <x v="4"/>
    <s v=""/>
    <d v="2019-10-04T00:00:00"/>
    <m/>
    <s v="N"/>
    <m/>
    <x v="2"/>
    <m/>
    <n v="-103738.37"/>
    <n v="0"/>
    <n v="0"/>
    <n v="0"/>
    <n v="-103738.37"/>
    <n v="46261.63"/>
    <n v="0"/>
    <n v="990275"/>
    <n v="0"/>
    <n v="1036536.63"/>
    <s v="CNT244"/>
    <s v="State Funded (63945-3492-04)"/>
  </r>
  <r>
    <n v="119808"/>
    <n v="3"/>
    <s v="Closed"/>
    <d v="2013-10-04T00:00:00"/>
    <s v="Matt Givens"/>
    <d v="2021-12-08T00:00:00"/>
    <s v="Teresa Hylton"/>
    <s v="Stewart"/>
    <s v="SR-76 "/>
    <s v="SR"/>
    <m/>
    <s v="SR"/>
    <s v="Intersection at SR-461, LM 10.2 in Dover (RSAR)"/>
    <s v="Intersection Improvements"/>
    <s v="Safety"/>
    <s v="Intersection Improvements"/>
    <m/>
    <x v="4"/>
    <x v="0"/>
    <n v="0"/>
    <d v="2019-10-04T00:00:00"/>
    <m/>
    <s v="N"/>
    <s v="NHS"/>
    <x v="1"/>
    <m/>
    <n v="-390.32"/>
    <n v="-51146.99"/>
    <n v="54637.61"/>
    <n v="0"/>
    <n v="3100.3"/>
    <n v="113039.57"/>
    <n v="25658.01"/>
    <n v="650876.61"/>
    <n v="0"/>
    <n v="789574.19"/>
    <s v="CNT258"/>
    <s v="HSIP-76(97) (81004-3245-94)"/>
  </r>
  <r>
    <n v="131267"/>
    <n v="2"/>
    <s v="Let"/>
    <d v="2021-01-28T00:00:00"/>
    <s v="Brian Terrell"/>
    <d v="2022-04-14T21:00:27"/>
    <s v="Kyle Ruddy"/>
    <s v="Hamilton"/>
    <s v="SR-2 "/>
    <s v="SR"/>
    <m/>
    <s v="SR"/>
    <s v="From NB Interstate Ramps To Bradley County Line"/>
    <s v="Mill, BM-2, &amp; 411D"/>
    <s v="Resurfacing"/>
    <s v="Resurface &amp; Safety"/>
    <s v="Mill, BM-2, &amp; 411D"/>
    <x v="4"/>
    <x v="2"/>
    <n v="3.84"/>
    <d v="2022-03-25T00:00:00"/>
    <s v="CONV"/>
    <s v="N"/>
    <s v="Other"/>
    <x v="0"/>
    <m/>
    <n v="0"/>
    <n v="0"/>
    <n v="102761"/>
    <n v="2152273"/>
    <n v="2255034"/>
    <n v="0"/>
    <n v="0"/>
    <n v="102761"/>
    <n v="2152273"/>
    <n v="2255034"/>
    <s v="CNW131, CNW131"/>
    <s v="STP/HSIP-2(286) (33S002-F3-002, 33S002-F8-002)"/>
  </r>
  <r>
    <n v="120297"/>
    <n v="1"/>
    <s v="Closed"/>
    <d v="2014-03-24T00:00:00"/>
    <s v="Matt Givens"/>
    <d v="2020-09-15T19:10:10"/>
    <s v="Teresa Hylton"/>
    <s v="Knox"/>
    <s v="SR-9 "/>
    <s v="SR"/>
    <m/>
    <s v="SR"/>
    <s v="Intersection at SR-131 (RSAR)"/>
    <s v="Signalization, pavement, signing, pavement markings"/>
    <s v="Safety"/>
    <s v="Intersection Improvements and Signals"/>
    <m/>
    <x v="4"/>
    <x v="0"/>
    <n v="0.01"/>
    <d v="2019-10-04T00:00:00"/>
    <m/>
    <s v="N"/>
    <s v="NHS"/>
    <x v="1"/>
    <m/>
    <n v="-14913.75"/>
    <n v="0"/>
    <n v="15275.97"/>
    <n v="0"/>
    <n v="362.22"/>
    <n v="84086.25"/>
    <n v="0"/>
    <n v="728275.97"/>
    <n v="0"/>
    <n v="812362.22"/>
    <s v="CNT348"/>
    <s v="HSIP-9(80) (47013-3233-94)"/>
  </r>
  <r>
    <n v="124928"/>
    <n v="1"/>
    <s v="Closed"/>
    <d v="2016-08-02T00:00:00"/>
    <s v="Jason McCoy"/>
    <d v="2021-12-08T00:00:00"/>
    <s v="Teresa Hylton"/>
    <s v="Greene"/>
    <s v="SR-34 "/>
    <s v="SR"/>
    <m/>
    <s v="SR"/>
    <s v="From South of Tusculum Heights Drive to South of Ball Road"/>
    <s v="SR-34, From South of Tusculum Heights Drive to South of Ball Road-Safety"/>
    <s v="Safety"/>
    <s v="Intersection Improvements and Signals"/>
    <m/>
    <x v="4"/>
    <x v="0"/>
    <n v="0.38100000000000001"/>
    <d v="2019-10-04T00:00:00"/>
    <m/>
    <s v="N"/>
    <s v="NHS"/>
    <x v="1"/>
    <m/>
    <n v="-92.91"/>
    <n v="0"/>
    <n v="27503.1"/>
    <n v="0"/>
    <n v="27410.19"/>
    <n v="63907.09"/>
    <n v="0"/>
    <n v="317503.09999999998"/>
    <n v="0"/>
    <n v="381410.19"/>
    <s v="CNT167"/>
    <s v="HSIP-34(109) (30003-3241-94)"/>
  </r>
  <r>
    <n v="126690"/>
    <n v="4"/>
    <s v="Construction Complete"/>
    <d v="2017-10-16T00:00:00"/>
    <s v="Danielle Hagewood"/>
    <d v="2022-03-22T00:00:00"/>
    <s v="Lee Cothron"/>
    <s v="Gibson"/>
    <s v="SIA "/>
    <s v="SIA"/>
    <s v="0B400"/>
    <m/>
    <s v="Industrial Access Road Serving Project Phoenix (Tyson Foods)"/>
    <m/>
    <s v="Economic Development"/>
    <s v="Construction-New"/>
    <m/>
    <x v="4"/>
    <x v="4"/>
    <n v="0.33"/>
    <d v="2019-10-04T00:00:00"/>
    <m/>
    <s v="N"/>
    <s v="None"/>
    <x v="2"/>
    <m/>
    <n v="0"/>
    <n v="0"/>
    <n v="215000"/>
    <n v="0"/>
    <n v="215000"/>
    <n v="941000"/>
    <n v="0"/>
    <n v="3752965"/>
    <n v="0"/>
    <n v="4693965"/>
    <s v="CNT355"/>
    <s v="State Funded (27955-3554-04)"/>
  </r>
  <r>
    <n v="130486"/>
    <n v="2"/>
    <s v="Let"/>
    <d v="2020-06-03T00:00:00"/>
    <s v="Brian Terrell"/>
    <d v="2022-04-14T21:00:23"/>
    <s v="Kyle Ruddy"/>
    <s v="McMinn"/>
    <s v="SR-163 "/>
    <s v="SR"/>
    <m/>
    <s v="SR"/>
    <s v="From near SR-2 to West of County Road 750"/>
    <s v="Mill, CIR, BM2 &amp; D"/>
    <s v="Resurfacing"/>
    <s v="Resurface &amp; Safety"/>
    <s v="Mill, CIR, BM2 &amp; D"/>
    <x v="4"/>
    <x v="2"/>
    <n v="6.49"/>
    <d v="2022-03-25T00:00:00"/>
    <s v="CONV"/>
    <s v="N"/>
    <s v="Other"/>
    <x v="0"/>
    <m/>
    <n v="0"/>
    <n v="0"/>
    <n v="371986"/>
    <n v="3431014"/>
    <n v="3803000"/>
    <n v="0"/>
    <n v="0"/>
    <n v="371986"/>
    <n v="3431014"/>
    <n v="3803000"/>
    <s v="CNW112, CNW112"/>
    <s v="STP/HSIP-163(12) (54013-3217-94, 54S163-F8-003)"/>
  </r>
  <r>
    <n v="128857"/>
    <n v="2"/>
    <s v="Let"/>
    <d v="2019-04-29T00:00:00"/>
    <s v="Brian Terrell"/>
    <d v="2022-05-05T00:00:00"/>
    <s v="Kyle Ruddy"/>
    <s v="Hamilton"/>
    <s v="I-75 "/>
    <s v="I"/>
    <m/>
    <s v="IM"/>
    <s v="From south of Standifer Gap Road to north of SR-2"/>
    <s v="Concrete Rehab: Full depth PCC pavement repair, Partial depth PCC pavement repair, Load Transfer dowels, Retrofit dowel bars, Resealing Joints, Sealing Random cracks, Grinding Concrete Pavement"/>
    <s v="Resurfacing"/>
    <s v="Resurf, Safety &amp; Br Repair"/>
    <s v="FDR"/>
    <x v="4"/>
    <x v="2"/>
    <n v="6.19"/>
    <d v="2022-02-11T00:00:00"/>
    <s v="Concrete Rehab"/>
    <s v="N"/>
    <s v="Int"/>
    <x v="3"/>
    <s v="33I00750059, 33I00750060, 33I00750061, 33I00750063, 33I00750065"/>
    <n v="0"/>
    <n v="0"/>
    <n v="2899577"/>
    <n v="12572390"/>
    <n v="15471967"/>
    <n v="0"/>
    <n v="0"/>
    <n v="2904577"/>
    <n v="12572390"/>
    <n v="15476967"/>
    <s v="CNW046, CNW046, CNW046"/>
    <s v="NH-I-75-1(154) (33I075-F3-005, 33I075-F8-003, 33I075-M3-002)"/>
  </r>
  <r>
    <n v="125278"/>
    <n v="3"/>
    <s v="Closed"/>
    <d v="2016-11-14T00:00:00"/>
    <s v="Crystal Whitaker"/>
    <d v="2021-03-17T00:00:00"/>
    <s v="Lee Cothron"/>
    <s v="Davidson"/>
    <s v="SIA "/>
    <s v="SIA"/>
    <m/>
    <m/>
    <s v="Industrial Access Road serving Centurion Stone"/>
    <m/>
    <s v="Economic Development"/>
    <s v="Construction-New"/>
    <m/>
    <x v="4"/>
    <x v="4"/>
    <s v=""/>
    <d v="2018-10-05T00:00:00"/>
    <m/>
    <s v="N"/>
    <s v="Other"/>
    <x v="2"/>
    <m/>
    <n v="6730.05"/>
    <n v="0"/>
    <n v="0"/>
    <n v="0"/>
    <n v="6730.05"/>
    <n v="120486.43"/>
    <n v="431.86"/>
    <n v="1050908.08"/>
    <n v="0"/>
    <n v="1171826.3700000001"/>
    <s v="CNS309"/>
    <s v="State Funded (19960-3560-04)"/>
  </r>
  <r>
    <n v="118738"/>
    <n v="3"/>
    <s v="Construction Complete"/>
    <d v="2013-04-05T00:00:00"/>
    <s v="Whitney Britt"/>
    <d v="2020-09-15T19:08:23"/>
    <s v=" "/>
    <s v="Robertson, Sumner"/>
    <s v="SIA "/>
    <s v="SIA"/>
    <m/>
    <m/>
    <s v="Industrial Access Road serving Project Deepdish in Portland"/>
    <s v="SR-41, Intersection at SR-52, LM 19.45 in Portland - New Construction"/>
    <s v="Economic Development"/>
    <s v="Construction-New"/>
    <m/>
    <x v="4"/>
    <x v="4"/>
    <s v=""/>
    <d v="2018-10-05T00:00:00"/>
    <m/>
    <s v="N"/>
    <s v="NHS, None"/>
    <x v="2"/>
    <m/>
    <n v="-14713.09"/>
    <n v="0"/>
    <n v="-69961.66"/>
    <n v="0"/>
    <n v="-84674.75"/>
    <n v="624686.91"/>
    <n v="744422"/>
    <n v="6120405.3399999999"/>
    <n v="0"/>
    <n v="7489514.25"/>
    <s v="CNS317"/>
    <s v="State Funded (98300-3292-04)"/>
  </r>
  <r>
    <n v="127751"/>
    <n v="4"/>
    <s v="Active"/>
    <d v="2018-06-25T00:00:00"/>
    <s v="Crystal Whitaker"/>
    <d v="2022-05-11T00:00:00"/>
    <s v="Charity Cox"/>
    <s v="Weakley"/>
    <s v="SIA "/>
    <s v="SIA"/>
    <m/>
    <m/>
    <s v="State Industrial Access serving Project Dove"/>
    <m/>
    <s v="Economic Development"/>
    <s v="Construction-New"/>
    <m/>
    <x v="4"/>
    <x v="0"/>
    <n v="1.7"/>
    <d v="2023-10-06T00:00:00"/>
    <m/>
    <s v="N"/>
    <m/>
    <x v="2"/>
    <m/>
    <n v="67000"/>
    <n v="0"/>
    <n v="0"/>
    <n v="0"/>
    <n v="67000"/>
    <n v="142900"/>
    <n v="37500"/>
    <n v="0"/>
    <n v="0"/>
    <n v="180400"/>
    <m/>
    <s v="State Funded (92953-3555-04)"/>
  </r>
  <r>
    <n v="129857"/>
    <n v="4"/>
    <s v="Active"/>
    <d v="2019-10-22T00:00:00"/>
    <s v="Crystal Whitaker"/>
    <d v="2022-02-17T00:00:00"/>
    <s v="Lee Cothron"/>
    <s v="Weakley"/>
    <s v="SIA "/>
    <s v="SIA"/>
    <m/>
    <m/>
    <s v="State Industrial Access Serving MTD Products, Inc."/>
    <m/>
    <s v="Economic Development"/>
    <s v="Reconstruction"/>
    <m/>
    <x v="4"/>
    <x v="0"/>
    <s v=""/>
    <d v="2023-10-06T00:00:00"/>
    <m/>
    <s v="N"/>
    <s v="None"/>
    <x v="2"/>
    <m/>
    <n v="36550"/>
    <n v="0"/>
    <n v="0"/>
    <n v="0"/>
    <n v="36550"/>
    <n v="120550"/>
    <n v="0"/>
    <n v="0"/>
    <n v="0"/>
    <n v="120550"/>
    <m/>
    <s v="State Funded (92953-3557-04)"/>
  </r>
  <r>
    <n v="124683.02"/>
    <n v="3"/>
    <s v="Active"/>
    <d v="2019-09-17T00:00:00"/>
    <s v="Sandra Lowry"/>
    <d v="2022-03-11T00:00:00"/>
    <s v="Brian Terrell"/>
    <s v="Rutherford"/>
    <s v="I-24 "/>
    <s v="I"/>
    <m/>
    <s v="IM"/>
    <s v="Ramp at SR-102 (Almaville Road), Exit 70 (IA)"/>
    <s v="Ramp Improvements"/>
    <s v="Legislative"/>
    <s v="Ramp Improvements"/>
    <m/>
    <x v="4"/>
    <x v="0"/>
    <n v="1.22"/>
    <d v="2023-10-06T00:00:00"/>
    <m/>
    <s v="N"/>
    <s v="Int"/>
    <x v="3"/>
    <m/>
    <n v="120000"/>
    <n v="0"/>
    <n v="0"/>
    <n v="0"/>
    <n v="120000"/>
    <n v="200000"/>
    <n v="0"/>
    <n v="0"/>
    <n v="0"/>
    <n v="200000"/>
    <m/>
    <s v="NH-I-24-1(132) (75100-3121-44)"/>
  </r>
  <r>
    <n v="114173"/>
    <n v="1"/>
    <s v="Closed"/>
    <d v="2010-03-08T00:00:00"/>
    <s v="Don Ellis"/>
    <d v="2020-03-10T00:00:00"/>
    <s v="Scott Boyce"/>
    <s v="Sullivan"/>
    <s v="I-81 "/>
    <s v="I"/>
    <m/>
    <s v="IM"/>
    <s v="Eastbound Truck Climbing Lane at Mile Marker 60"/>
    <s v="Construct truck climbing lane, Eastbound truck climbing lane from just east of the bridge over Patrick Henry Lake to the Airport Parkway (SR-357) interchange"/>
    <s v="Legislative"/>
    <s v="Widen"/>
    <m/>
    <x v="4"/>
    <x v="0"/>
    <n v="2.7229999999999999"/>
    <d v="2016-10-07T00:00:00"/>
    <m/>
    <s v="N"/>
    <s v="Int"/>
    <x v="3"/>
    <m/>
    <n v="-102440.16"/>
    <n v="0"/>
    <n v="1312703.57"/>
    <n v="0"/>
    <n v="1210263.4099999999"/>
    <n v="307559.84000000003"/>
    <n v="0"/>
    <n v="10519703.57"/>
    <n v="0"/>
    <n v="10827263.41"/>
    <s v="CNQ304"/>
    <s v="IM/NH-81-1(119) (82001-3184-44)"/>
  </r>
  <r>
    <n v="101204"/>
    <n v="1"/>
    <s v="Let"/>
    <d v="2002-03-04T12:05:12"/>
    <s v=" "/>
    <d v="2020-10-02T00:00:00"/>
    <s v="Brian Terrell"/>
    <s v="Knox"/>
    <s v="SR-62 "/>
    <s v="SR"/>
    <s v="SR062"/>
    <s v="SR"/>
    <s v="Western Avenue, From Texas Avenue to Major Avenue in Knoxville"/>
    <s v="SR-62 (Western Avenue), From Texas Avenue to Major Avenue in Knoxville - Reconstruction - Widen 2 Lane to 5 Lane. Including Non-Participating costs for 200' of Mynderse Ave to the R/R Spur serving Gerdau Ameristeel.."/>
    <s v="Legislative"/>
    <s v="Reconstruction"/>
    <m/>
    <x v="4"/>
    <x v="0"/>
    <n v="0.99"/>
    <d v="2016-10-07T00:00:00"/>
    <m/>
    <s v="N"/>
    <s v="NHS"/>
    <x v="1"/>
    <m/>
    <n v="38956.629999999997"/>
    <n v="1250000"/>
    <n v="0"/>
    <n v="0"/>
    <n v="1288956.6299999999"/>
    <n v="2283188.42"/>
    <n v="10698382.960000001"/>
    <n v="42294926"/>
    <n v="0"/>
    <n v="55276497.380000003"/>
    <s v="CNQ297"/>
    <s v="HPP/NH-62(34) (47023-3264-14)"/>
  </r>
  <r>
    <n v="100241.03"/>
    <n v="1"/>
    <s v="Active"/>
    <d v="2002-03-04T12:05:43"/>
    <s v=" "/>
    <d v="2022-04-12T00:00:00"/>
    <s v="Brian Hurst"/>
    <s v="Knox"/>
    <s v="SR-115 "/>
    <s v="SR"/>
    <m/>
    <s v="SR"/>
    <s v="From Woodson Drive to Cherokee Trail Interchange (IA)"/>
    <s v="Widening from 4-ln to 6-ln including pedestrian and bicycle facilities."/>
    <s v="Legislative"/>
    <s v="Widen"/>
    <m/>
    <x v="4"/>
    <x v="0"/>
    <n v="1.6"/>
    <d v="2022-10-07T00:00:00"/>
    <m/>
    <s v="N"/>
    <s v="NHS"/>
    <x v="1"/>
    <m/>
    <n v="500000"/>
    <n v="0"/>
    <n v="0"/>
    <n v="0"/>
    <n v="500000"/>
    <n v="3190625"/>
    <n v="7424063"/>
    <n v="0"/>
    <n v="0"/>
    <n v="10614688"/>
    <m/>
    <s v="R-STP/NH-115(29) (47026-3280-14)"/>
  </r>
  <r>
    <n v="130730"/>
    <n v="4"/>
    <s v="Active"/>
    <d v="2020-07-30T00:00:00"/>
    <s v="Tintin Czach"/>
    <d v="2021-12-06T00:00:00"/>
    <s v="Ronnie Porter"/>
    <s v="McNairy"/>
    <s v="SR-15 "/>
    <s v="SR"/>
    <m/>
    <s v="SR"/>
    <s v="Industrial Access Supporting Tyson Hatchery"/>
    <s v="Add Left Turn Lane and Median Opening on SR-15"/>
    <s v="Economic Development"/>
    <s v="Turn Lanes"/>
    <m/>
    <x v="4"/>
    <x v="0"/>
    <n v="0.1"/>
    <d v="2022-10-07T00:00:00"/>
    <m/>
    <s v="N"/>
    <s v="NHS"/>
    <x v="1"/>
    <m/>
    <n v="0"/>
    <n v="6000"/>
    <n v="0"/>
    <n v="0"/>
    <n v="6000"/>
    <n v="46100"/>
    <n v="6000"/>
    <n v="0"/>
    <n v="0"/>
    <n v="52100"/>
    <m/>
    <s v="State Funded (55S015-S3-003)"/>
  </r>
  <r>
    <n v="128844"/>
    <n v="1"/>
    <s v="Active"/>
    <d v="2019-04-24T00:00:00"/>
    <s v="Lee Cothron"/>
    <d v="2021-12-17T00:00:00"/>
    <s v="Ronnie Porter"/>
    <s v="Scott"/>
    <s v="SR-29 "/>
    <s v="SR"/>
    <m/>
    <s v="SR"/>
    <s v="(US-27, Alberta Street), From Litton Road to north of Sheppard Road in Oneida"/>
    <m/>
    <s v="Other"/>
    <s v="Turn Lanes"/>
    <m/>
    <x v="4"/>
    <x v="0"/>
    <n v="0.16"/>
    <d v="2022-10-07T00:00:00"/>
    <m/>
    <s v="N"/>
    <s v="NHS"/>
    <x v="1"/>
    <m/>
    <n v="107300"/>
    <n v="499993.98"/>
    <n v="0"/>
    <n v="0"/>
    <n v="607293.98"/>
    <n v="152300"/>
    <n v="499993.98"/>
    <n v="0"/>
    <n v="0"/>
    <n v="652293.98"/>
    <m/>
    <s v="State Funded (76001-3283-04)"/>
  </r>
  <r>
    <n v="128975"/>
    <n v="4"/>
    <s v="Active"/>
    <d v="2019-05-28T00:00:00"/>
    <s v="Crystal Whitaker"/>
    <d v="2022-03-09T00:00:00"/>
    <s v="Mary McFarlin"/>
    <s v="Carroll"/>
    <s v="SIA "/>
    <s v="SIA"/>
    <m/>
    <m/>
    <s v="State Industrial Access Serving Pottery Direct International"/>
    <s v="SIA standard of two 12' lanes with 4' gravel   shoulders. The proposed road will be constructed on a 10&quot; stone base with 3&quot; of base   (&quot;A&quot; mix), 2&quot; of binder (&quot;BM-2&quot; mix) and 1.25&quot; of asphalt surface (&quot;D&quot; mix)."/>
    <s v="Economic Development"/>
    <s v="Construction-New"/>
    <m/>
    <x v="4"/>
    <x v="4"/>
    <n v="0.6"/>
    <d v="2022-10-07T00:00:00"/>
    <m/>
    <s v="N"/>
    <m/>
    <x v="2"/>
    <m/>
    <n v="65400"/>
    <n v="25000"/>
    <n v="0"/>
    <n v="0"/>
    <n v="90400"/>
    <n v="226700"/>
    <n v="25000"/>
    <n v="0"/>
    <n v="0"/>
    <n v="251700"/>
    <m/>
    <s v="State Funded (09946-3465-04)"/>
  </r>
  <r>
    <n v="101406.03"/>
    <n v="1"/>
    <s v="Active"/>
    <d v="2014-03-25T00:00:00"/>
    <s v="Matt Givens"/>
    <d v="2022-03-23T00:00:00"/>
    <s v="Lisa Dunn"/>
    <s v="Scott"/>
    <s v="SR-63 "/>
    <s v="SR"/>
    <s v="P"/>
    <s v="SR"/>
    <s v="From West of SR-456 to East of Norma Road (***/PHASE 2)"/>
    <s v="Widen from 2 to 3 lanes"/>
    <s v="Safety"/>
    <s v="Miscellaneous Safety Improvements"/>
    <m/>
    <x v="4"/>
    <x v="0"/>
    <n v="3.12"/>
    <d v="2022-10-07T00:00:00"/>
    <m/>
    <s v="N"/>
    <s v="Other"/>
    <x v="0"/>
    <m/>
    <n v="115000"/>
    <n v="159000"/>
    <n v="0"/>
    <n v="0"/>
    <n v="274000"/>
    <n v="630600"/>
    <n v="159000"/>
    <n v="0"/>
    <n v="0"/>
    <n v="789600"/>
    <m/>
    <s v="HSIP-63(59) (76003-3261-94)"/>
  </r>
  <r>
    <n v="131470"/>
    <n v="3"/>
    <s v="Let"/>
    <d v="2021-03-31T00:00:00"/>
    <s v="Lee Cothron"/>
    <d v="2021-12-06T00:00:00"/>
    <s v="Brian Terrell"/>
    <s v="Davidson"/>
    <s v="I-24 "/>
    <s v="I"/>
    <m/>
    <s v="IM"/>
    <s v="near MM 54.9 (March 2021 Flood)"/>
    <s v="work related to March 27, 2021 Flooding at this location"/>
    <s v="Maint - Reg"/>
    <s v="Maintenance"/>
    <m/>
    <x v="4"/>
    <x v="5"/>
    <n v="0.01"/>
    <d v="2021-10-08T00:00:00"/>
    <m/>
    <s v="N"/>
    <m/>
    <x v="3"/>
    <m/>
    <n v="0"/>
    <n v="0"/>
    <n v="988689"/>
    <n v="0"/>
    <n v="988689"/>
    <n v="50000"/>
    <n v="0"/>
    <n v="988689"/>
    <n v="0"/>
    <n v="1043689"/>
    <s v="CNV277"/>
    <s v="State Funded (19106-4105-04)"/>
  </r>
  <r>
    <n v="101399"/>
    <n v="1"/>
    <s v="Let"/>
    <d v="2002-03-04T12:04:51"/>
    <s v=" "/>
    <d v="2021-11-01T00:00:00"/>
    <s v="Bobby Johnson"/>
    <s v="Cocke"/>
    <s v="SR-35 "/>
    <s v="SR"/>
    <m/>
    <s v="SR"/>
    <s v="(Newport Bypass), From SR-9 to Saint Tide Hollow Road (IA)"/>
    <s v="Construction New: 5-Ln. Rural from near SR-9 to near Rankin Rd. and Super 2-Ln. (Interim Build) on 4-Ln. Divided (Ultimate Build) ROW from near Rankin Rd. to near Saint Tide Hollow Rd., Bypass around Newport."/>
    <s v="Legislative"/>
    <s v="Construction-New"/>
    <m/>
    <x v="4"/>
    <x v="4"/>
    <n v="4.8"/>
    <d v="2021-10-08T00:00:00"/>
    <m/>
    <s v="N"/>
    <s v="NHS, Other"/>
    <x v="1"/>
    <s v="Bridge cost  $ 18,830,417.99  Non-NHS"/>
    <n v="1300000"/>
    <n v="0"/>
    <n v="54065313.010000005"/>
    <n v="0"/>
    <n v="55365313.010000005"/>
    <n v="3885500"/>
    <n v="7356179"/>
    <n v="72895731"/>
    <n v="0"/>
    <n v="84137410"/>
    <s v="CNV233"/>
    <s v="NH-35(38) (15008-3231-14)"/>
  </r>
  <r>
    <n v="130287"/>
    <n v="4"/>
    <s v="Let"/>
    <d v="2020-04-30T00:00:00"/>
    <s v="Brian Terrell"/>
    <d v="2021-10-25T21:00:24"/>
    <s v="Bonita Dunlap"/>
    <s v="Shelby"/>
    <s v="SR-57 "/>
    <s v="SR"/>
    <m/>
    <s v="SR"/>
    <s v="From SR-1 to Poplar Avenue"/>
    <s v="Mill &amp; 411D"/>
    <s v="Resurfacing"/>
    <s v="Resurface &amp; Safety"/>
    <s v="Mill &amp; 411D"/>
    <x v="4"/>
    <x v="1"/>
    <n v="0.71"/>
    <d v="2021-10-08T00:00:00"/>
    <s v="CONV"/>
    <s v="Y"/>
    <s v="NHS"/>
    <x v="1"/>
    <m/>
    <n v="0"/>
    <n v="0"/>
    <n v="45710"/>
    <n v="149710"/>
    <n v="195420"/>
    <n v="0"/>
    <n v="0"/>
    <n v="240010"/>
    <n v="1075810"/>
    <n v="1315820"/>
    <s v="CNV911, CNV911"/>
    <s v="NH/HSIP-57(86) (79028-3274-94, 79028-8274-14)"/>
  </r>
  <r>
    <n v="100326.01"/>
    <n v="4"/>
    <s v="Let"/>
    <d v="2010-03-06T00:00:00"/>
    <s v="Don Ellis"/>
    <d v="2021-10-25T21:00:18"/>
    <s v="Bobby Johnson"/>
    <s v="Gibson, Carroll"/>
    <s v="SR-76 "/>
    <s v="SR"/>
    <m/>
    <s v="SR"/>
    <s v="From west of Cades-Atwood Road to East of SR-77 (IA)"/>
    <s v="Widen 2-ln to 4-ln with portions on new alignment"/>
    <s v="Legislative"/>
    <s v="Reconstruction"/>
    <m/>
    <x v="4"/>
    <x v="0"/>
    <n v="4"/>
    <d v="2021-10-08T00:00:00"/>
    <m/>
    <s v="N"/>
    <s v="NHS"/>
    <x v="1"/>
    <s v="Bridge cost $ 498,612.20"/>
    <n v="0"/>
    <n v="0"/>
    <n v="32209321.550000001"/>
    <n v="0"/>
    <n v="32209321.550000001"/>
    <n v="1364000"/>
    <n v="4448500"/>
    <n v="32707933.75"/>
    <n v="0"/>
    <n v="38520433.75"/>
    <s v="CNV282"/>
    <s v="R-NH-76(65) (09009-3234-14)"/>
  </r>
  <r>
    <n v="118773"/>
    <n v="1"/>
    <s v="Let"/>
    <d v="2013-04-15T00:00:00"/>
    <s v="Sandy Wilson"/>
    <d v="2021-10-25T21:00:20"/>
    <s v="Bobby Johnson"/>
    <s v="Washington"/>
    <s v="SR-34 "/>
    <s v="SR"/>
    <m/>
    <s v="SR"/>
    <s v="From Big Limestone Road/McInturff Road to LM 2.02 (RSAR)"/>
    <s v="Clearing and Grubbing, Earthwork, Drainage, Pavement Removal, Paving, Signing, Pavement Markings"/>
    <s v="Safety"/>
    <s v="Miscellaneous Safety Improvements"/>
    <m/>
    <x v="4"/>
    <x v="0"/>
    <n v="0.1"/>
    <d v="2021-10-08T00:00:00"/>
    <m/>
    <s v="N"/>
    <s v="NHS"/>
    <x v="1"/>
    <m/>
    <n v="25500"/>
    <n v="-25500"/>
    <n v="816560"/>
    <n v="0"/>
    <n v="816560"/>
    <n v="90500"/>
    <n v="42500"/>
    <n v="816560"/>
    <n v="0"/>
    <n v="949560"/>
    <s v="CNV295"/>
    <s v="HSIP-34(91) (90002-3259-94)"/>
  </r>
  <r>
    <n v="130309"/>
    <n v="4"/>
    <s v="Let"/>
    <d v="2020-05-05T00:00:00"/>
    <s v="Brian Terrell"/>
    <d v="2021-10-25T21:00:24"/>
    <s v="Bonita Dunlap"/>
    <s v="Shelby"/>
    <s v="SR-57 "/>
    <s v="SR"/>
    <m/>
    <s v="SR"/>
    <s v="From SR-14 to SR-1"/>
    <s v="Mill &amp; 411D"/>
    <s v="Resurfacing"/>
    <s v="Resurface &amp; Safety"/>
    <s v="Mill &amp; 411D"/>
    <x v="4"/>
    <x v="1"/>
    <n v="0.49"/>
    <d v="2021-10-08T00:00:00"/>
    <s v="CONV"/>
    <s v="N"/>
    <s v="Other"/>
    <x v="0"/>
    <m/>
    <n v="0"/>
    <n v="0"/>
    <n v="44260"/>
    <n v="114820"/>
    <n v="159080"/>
    <n v="0"/>
    <n v="0"/>
    <n v="141160"/>
    <n v="584820"/>
    <n v="725980"/>
    <s v="CNV911, CNV911"/>
    <s v="STP/HSIP-57(87) (79028-3275-94, 79028-8275-14)"/>
  </r>
  <r>
    <n v="104004.02"/>
    <n v="3"/>
    <s v="Let"/>
    <d v="2014-01-10T00:00:00"/>
    <s v="Rick (old) Pack"/>
    <d v="2021-11-09T00:00:00"/>
    <s v="Jason Carney"/>
    <s v="Rutherford"/>
    <s v="SR-99 "/>
    <s v="SR"/>
    <m/>
    <s v="SR"/>
    <s v="(New Salem Highway), From near I-24 to SR-96 (Old Fort Parkway) in Murfreesboro (IA)"/>
    <s v="Widen to 5-ln curb &amp; gutter section"/>
    <s v="Legislative"/>
    <s v="Widen"/>
    <m/>
    <x v="4"/>
    <x v="0"/>
    <n v="0.95"/>
    <d v="2021-10-08T00:00:00"/>
    <m/>
    <s v="N"/>
    <s v="Other"/>
    <x v="0"/>
    <m/>
    <n v="0"/>
    <n v="0"/>
    <n v="16491311"/>
    <n v="0"/>
    <n v="16491311"/>
    <n v="0"/>
    <n v="0"/>
    <n v="16491311"/>
    <n v="0"/>
    <n v="16491311"/>
    <s v="CNV203"/>
    <s v="STP/HIP-M-99(64) (75013-3251-14)"/>
  </r>
  <r>
    <n v="117819"/>
    <n v="2"/>
    <s v="Construction Complete"/>
    <d v="2012-08-30T00:00:00"/>
    <s v="Matt Givens"/>
    <d v="2021-12-08T00:00:00"/>
    <s v="Lisa Dunn"/>
    <s v="Putnam"/>
    <s v="SR-135 "/>
    <s v="SR"/>
    <m/>
    <s v="SR"/>
    <s v="(Burgess Falls Road), Intersection at West Cemetery Road"/>
    <s v="Intersection Improvements and Signals"/>
    <s v="Safety"/>
    <s v="Intersection Improvements and Signals"/>
    <m/>
    <x v="4"/>
    <x v="0"/>
    <n v="0"/>
    <d v="2020-10-09T00:00:00"/>
    <m/>
    <s v="N"/>
    <s v="Other"/>
    <x v="0"/>
    <m/>
    <n v="0"/>
    <n v="0"/>
    <n v="600000"/>
    <n v="0"/>
    <n v="600000"/>
    <n v="147000"/>
    <n v="677338"/>
    <n v="2426698"/>
    <n v="0"/>
    <n v="3251036"/>
    <s v="CNU270"/>
    <s v="R-HSIP-135(18) (71011-3233-94)"/>
  </r>
  <r>
    <n v="120959"/>
    <n v="3"/>
    <s v="Construction Complete"/>
    <d v="2014-08-06T00:00:00"/>
    <s v="Sandy Wilson"/>
    <d v="2021-12-08T00:00:00"/>
    <s v="Lisa Dunn"/>
    <s v="Robertson"/>
    <s v="SR-25 "/>
    <s v="SR"/>
    <s v="P"/>
    <s v="SR"/>
    <s v="Intersection at SR-49, LM 7.5 - 7.9"/>
    <s v="Intersection Improvements"/>
    <s v="Safety"/>
    <s v="Intersection Improvements"/>
    <m/>
    <x v="4"/>
    <x v="0"/>
    <n v="0.4"/>
    <d v="2020-10-09T00:00:00"/>
    <m/>
    <s v="N"/>
    <s v="Other"/>
    <x v="0"/>
    <m/>
    <n v="0"/>
    <n v="100000"/>
    <n v="600000"/>
    <n v="0"/>
    <n v="700000"/>
    <n v="150000"/>
    <n v="170500"/>
    <n v="1259862"/>
    <n v="0"/>
    <n v="1580362"/>
    <s v="CNU246"/>
    <s v="HSIP-25(49) (74018-3207-94)"/>
  </r>
  <r>
    <n v="124077"/>
    <n v="2"/>
    <s v="Active"/>
    <d v="2016-07-22T00:00:00"/>
    <s v="Sandra Lowry"/>
    <d v="2022-03-15T00:00:00"/>
    <s v="Ronnie Porter"/>
    <s v="Hamilton"/>
    <s v="SR-320 "/>
    <s v="SR"/>
    <m/>
    <s v="SR"/>
    <s v="From near Bel-Air Road to near SR-321 (Ooltewah-Ringgold Road) (IA)"/>
    <s v="Widen existing 2-lane to 4 12' travel lanes with a continuous 12' center turn lane along with curb and gutter, including pedestrian facilities."/>
    <s v="Legislative"/>
    <s v="Widen"/>
    <m/>
    <x v="4"/>
    <x v="0"/>
    <n v="1.51"/>
    <d v="2025-10-10T00:00:00"/>
    <m/>
    <s v="N"/>
    <s v="Other"/>
    <x v="0"/>
    <m/>
    <n v="0"/>
    <n v="25100000"/>
    <n v="0"/>
    <n v="0"/>
    <n v="25100000"/>
    <n v="2006900"/>
    <n v="25100000"/>
    <n v="0"/>
    <n v="0"/>
    <n v="27106900"/>
    <m/>
    <s v="STP-320(9) (33057-3226-14)"/>
  </r>
  <r>
    <n v="112152.03"/>
    <n v="2"/>
    <s v="Active"/>
    <d v="2014-02-05T00:00:00"/>
    <s v="Rick (old) Pack"/>
    <d v="2022-03-07T00:00:00"/>
    <s v="Kyle Ruddy"/>
    <s v="Hamilton"/>
    <s v="SR-317 "/>
    <s v="SR"/>
    <m/>
    <s v="SR"/>
    <s v="(Bonny Oaks Drive), From Near Adamson Circle to West of Bonnyshire Drive (IA) (#2 Priority)"/>
    <s v="Widen to 4-ln and 12' lanes with a 12' continuous center turn lane and  5' sidewalks on either side or a single 10' multiuse path."/>
    <s v="Legislative"/>
    <s v="Widen"/>
    <m/>
    <x v="4"/>
    <x v="0"/>
    <n v="0.95099999999999996"/>
    <d v="2024-10-11T00:00:00"/>
    <m/>
    <s v="N"/>
    <s v="NHS"/>
    <x v="1"/>
    <m/>
    <n v="0"/>
    <n v="15500000"/>
    <n v="0"/>
    <n v="0"/>
    <n v="15500000"/>
    <n v="0"/>
    <n v="15500000"/>
    <n v="0"/>
    <n v="0"/>
    <n v="15500000"/>
    <m/>
    <m/>
  </r>
  <r>
    <n v="124160"/>
    <n v="4"/>
    <s v="Active"/>
    <d v="2016-07-22T00:00:00"/>
    <s v="Chasity Bell"/>
    <d v="2021-08-27T00:00:00"/>
    <s v="Charity Cox"/>
    <s v="Chester"/>
    <s v="SR-365 "/>
    <s v="SR"/>
    <m/>
    <s v="SR"/>
    <s v="(West Main Street), From SR-5 (US-45) to Church Avenue (IA)"/>
    <s v="Widen"/>
    <s v="Legislative"/>
    <s v="Widen"/>
    <m/>
    <x v="4"/>
    <x v="0"/>
    <n v="0.3"/>
    <d v="2024-10-11T00:00:00"/>
    <m/>
    <s v="N"/>
    <s v="Other"/>
    <x v="0"/>
    <m/>
    <n v="38900"/>
    <n v="0"/>
    <n v="0"/>
    <n v="0"/>
    <n v="38900"/>
    <n v="138900"/>
    <n v="0"/>
    <n v="0"/>
    <n v="0"/>
    <n v="138900"/>
    <m/>
    <m/>
  </r>
  <r>
    <n v="124720"/>
    <n v="3"/>
    <s v="Active"/>
    <d v="2016-07-27T00:00:00"/>
    <s v="Sandra Lowry"/>
    <d v="2021-11-23T00:00:00"/>
    <s v="Brian Terrell"/>
    <s v="Sumner, Davidson"/>
    <s v="SR-386 "/>
    <s v="SR"/>
    <m/>
    <s v="SR"/>
    <s v="(Vietnam Veterans Boulevard), From near I-65 to near SR-6 (US-31E) (Phase 1) (IA)"/>
    <s v="Transit managed lanes and widening"/>
    <s v="Legislative"/>
    <s v="Widen"/>
    <m/>
    <x v="4"/>
    <x v="0"/>
    <n v="9.9700000000000006"/>
    <d v="2025-10-13T00:00:00"/>
    <m/>
    <s v="N"/>
    <s v="NHS"/>
    <x v="1"/>
    <m/>
    <n v="122000"/>
    <n v="0"/>
    <n v="0"/>
    <n v="0"/>
    <n v="122000"/>
    <n v="461000"/>
    <n v="0"/>
    <n v="0"/>
    <n v="0"/>
    <n v="461000"/>
    <m/>
    <s v="NH-386(20) (19180-3215-14, 83076-3252-14)"/>
  </r>
  <r>
    <n v="103917"/>
    <n v="2"/>
    <s v="Let"/>
    <d v="2004-04-22T00:00:00"/>
    <s v="Gina Pointer"/>
    <d v="2020-08-26T00:00:00"/>
    <s v="Brian Terrell"/>
    <s v="Hamilton"/>
    <s v="I-124 "/>
    <s v="I"/>
    <m/>
    <s v="IM"/>
    <s v="From the I-24 Interchange to South of the Tennessee River Bridge"/>
    <s v="I-124, From the I-24 Interchange to South of the Tennessee River Bridge - Widen - Add Lanes"/>
    <s v="Legislative"/>
    <s v="Widen"/>
    <m/>
    <x v="4"/>
    <x v="0"/>
    <n v="1.623"/>
    <d v="2015-10-16T00:00:00"/>
    <m/>
    <s v="N"/>
    <s v="Int"/>
    <x v="3"/>
    <m/>
    <n v="0"/>
    <n v="0"/>
    <n v="3500000"/>
    <n v="0"/>
    <n v="3500000"/>
    <n v="8255672"/>
    <n v="8718300"/>
    <n v="147485262"/>
    <n v="0"/>
    <n v="164459234"/>
    <s v="CNP230"/>
    <s v="NH-I-124-3(81) (33006-3135-44)"/>
  </r>
  <r>
    <n v="109612"/>
    <n v="1"/>
    <s v="Closed"/>
    <d v="2007-07-03T00:00:00"/>
    <s v="Arran Addington"/>
    <d v="2018-01-30T00:00:00"/>
    <s v="Teresa Hylton"/>
    <s v="Knox"/>
    <s v="SR-331 "/>
    <s v="SR"/>
    <m/>
    <s v="SR"/>
    <s v="(Tazewell Pike), Intersection at SR-131(Emory Road)"/>
    <s v="Intersection Improvements"/>
    <s v="Legislative"/>
    <s v="Intersection Improvements and Signals"/>
    <m/>
    <x v="4"/>
    <x v="0"/>
    <n v="0"/>
    <d v="2014-10-17T00:00:00"/>
    <m/>
    <s v="N"/>
    <s v="Other"/>
    <x v="0"/>
    <m/>
    <n v="175.16"/>
    <n v="0"/>
    <n v="0"/>
    <n v="0"/>
    <n v="175.16"/>
    <n v="902175.16"/>
    <n v="1307534.51"/>
    <n v="5533853.46"/>
    <n v="0"/>
    <n v="7743563.1299999999"/>
    <s v="CNN282"/>
    <s v="STP-331(6) (47186-3211-14)"/>
  </r>
  <r>
    <n v="100251"/>
    <n v="2"/>
    <s v="Closed"/>
    <d v="2002-03-04T12:09:23"/>
    <s v=" "/>
    <d v="2017-07-11T00:00:00"/>
    <s v="Teresa Hylton"/>
    <s v="Hamilton"/>
    <s v="SR-29 "/>
    <s v="SR"/>
    <m/>
    <s v="SR"/>
    <s v="From Manufacturers Road(Olgiati Bridge) to SR-8(US-127, Signal Mountain Boulevard) in Chattanooga"/>
    <s v="SR-29, From Manufacturers Rd(Olgiati Bridge) to SR-8(Signal Mtn Blvd) in Chattanooga - Reconstruction."/>
    <s v="Legislative"/>
    <s v="Reconstruction"/>
    <m/>
    <x v="4"/>
    <x v="0"/>
    <n v="1.62"/>
    <d v="2011-10-28T00:00:00"/>
    <m/>
    <s v="N"/>
    <s v="NHS"/>
    <x v="1"/>
    <m/>
    <n v="0"/>
    <n v="168664.03"/>
    <n v="127778.84"/>
    <n v="0"/>
    <n v="296442.87"/>
    <n v="0"/>
    <n v="3755914.03"/>
    <n v="124619282.84"/>
    <n v="0"/>
    <n v="128375196.87"/>
    <s v="CNK233"/>
    <s v="NHE-29(48) (33037-3230-14)"/>
  </r>
  <r>
    <n v="114600"/>
    <n v="4"/>
    <s v="Closed"/>
    <d v="2010-08-18T00:00:00"/>
    <s v="Cynthia (old) Allen"/>
    <d v="2021-03-24T00:00:00"/>
    <s v="Teresa Hylton"/>
    <s v="Shelby"/>
    <s v="South Parkway East"/>
    <m/>
    <s v="02807"/>
    <s v="L"/>
    <s v="South Parkway East, Intersection at Cummings Street"/>
    <s v="Intersection Improvements and signals"/>
    <s v="Safety"/>
    <s v="Intersection Improvements and Signals"/>
    <m/>
    <x v="4"/>
    <x v="0"/>
    <n v="5.8999999999999997E-2"/>
    <d v="2016-12-02T00:00:00"/>
    <m/>
    <s v="N"/>
    <s v="NHS"/>
    <x v="5"/>
    <m/>
    <n v="864.35"/>
    <n v="-7669.67"/>
    <n v="38452.050000000003"/>
    <n v="0"/>
    <n v="31646.73"/>
    <n v="145364.35"/>
    <n v="3310.33"/>
    <n v="487752.05"/>
    <n v="0"/>
    <n v="636426.73"/>
    <s v="CNQ237"/>
    <s v="HSIP-2807(7) (79947-3403-94)"/>
  </r>
  <r>
    <n v="112876"/>
    <n v="3"/>
    <s v="Construction Complete"/>
    <d v="2009-05-29T00:00:00"/>
    <s v="Van Stovall"/>
    <d v="2021-08-05T00:00:00"/>
    <s v="Jason Carney"/>
    <s v="Montgomery"/>
    <s v="Oakland Road"/>
    <m/>
    <s v="05580"/>
    <s v="L"/>
    <s v="Oakland Road, SR-13(US-79) to approximately 0.5 miles Northwest"/>
    <s v="Oakland Road, From SR-13 (US-79) to Approximately 0.5 miles Northwest - Realignment"/>
    <s v="Local Programs"/>
    <s v="Realignment"/>
    <m/>
    <x v="4"/>
    <x v="0"/>
    <n v="0.5"/>
    <d v="2016-12-02T00:00:00"/>
    <m/>
    <s v="N"/>
    <s v="Other"/>
    <x v="2"/>
    <m/>
    <n v="-73304.69"/>
    <n v="-716416.66"/>
    <n v="113883.7"/>
    <n v="0"/>
    <n v="-675837.65"/>
    <n v="326695.31"/>
    <n v="708583.34"/>
    <n v="2130561.7000000002"/>
    <n v="0"/>
    <n v="3165840.35"/>
    <s v="CNQ340"/>
    <s v="STP-M-9301(21) (63945-3485-54)"/>
  </r>
  <r>
    <n v="100268.02"/>
    <n v="2"/>
    <s v="Construction Complete"/>
    <d v="2009-03-16T00:00:00"/>
    <s v="Don Ellis"/>
    <d v="2022-04-26T00:00:00"/>
    <s v="Sandra Lowry"/>
    <s v="Cumberland"/>
    <s v="SR-101 "/>
    <s v="SR"/>
    <m/>
    <s v="SR"/>
    <s v="(Peavine Rd), From Lakeview Drive to East of Westchester Drive/Catoosa Boulevard in Fairfield Glade"/>
    <s v="Widen existing 2 lanes to 4 12' travel lanes with a continuous 12' center turn lane along with curb and gutter, varying paved shoulders; bike path width and 5' sidewalks on both sides."/>
    <s v="Legislative"/>
    <s v="Reconstruction"/>
    <m/>
    <x v="4"/>
    <x v="0"/>
    <n v="2.2629999999999999"/>
    <d v="2016-12-02T00:00:00"/>
    <m/>
    <s v="N"/>
    <s v="Other"/>
    <x v="0"/>
    <m/>
    <n v="0"/>
    <n v="-665000"/>
    <n v="665000"/>
    <n v="0"/>
    <n v="0"/>
    <n v="0"/>
    <n v="12162000"/>
    <n v="29004774"/>
    <n v="0"/>
    <n v="41166774"/>
    <s v="CNQ921"/>
    <s v="R-STP-101(17) (18038-3242-14)"/>
  </r>
  <r>
    <n v="101887"/>
    <n v="3"/>
    <s v="Construction Complete"/>
    <d v="2002-08-01T00:00:00"/>
    <s v=" "/>
    <d v="2021-03-24T00:00:00"/>
    <s v="Jason Carney"/>
    <s v="Marshall"/>
    <s v="SR-50 "/>
    <s v="SR"/>
    <m/>
    <s v="SR"/>
    <s v="From SR-106(US-431, Franklin Pike) to SR-11(US-31A, Verona Avenue) in Lewisburg (EPD)"/>
    <s v="Widen 2; 3-ln to 5-ln"/>
    <s v="Legislative"/>
    <s v="Reconstruction"/>
    <m/>
    <x v="4"/>
    <x v="0"/>
    <n v="2.1789999999999998"/>
    <d v="2016-12-02T00:00:00"/>
    <m/>
    <s v="N"/>
    <s v="Other"/>
    <x v="0"/>
    <m/>
    <n v="0"/>
    <n v="0"/>
    <n v="1"/>
    <n v="0"/>
    <n v="1"/>
    <n v="1937270"/>
    <n v="5552500"/>
    <n v="40870459"/>
    <n v="0"/>
    <n v="48360229"/>
    <s v="CNQ346"/>
    <s v="STP/NH-50(27) (59006-3221-14)"/>
  </r>
  <r>
    <n v="120460"/>
    <n v="2"/>
    <s v="Construction Complete"/>
    <d v="2014-04-29T00:00:00"/>
    <s v="John Phillips"/>
    <d v="2020-06-10T00:00:00"/>
    <s v="Vicki Takacs"/>
    <s v="Putnam"/>
    <s v="SIA "/>
    <s v="SIA"/>
    <m/>
    <m/>
    <s v="Mine Lick Creek Road, Industrial Access Road serving Project Victor in Cookeville"/>
    <s v="Reconstruct approx. 3500 ft. of Mine Lick Creek Road from near Heartland Lane to north of Old Stewart Road"/>
    <s v="Economic Development"/>
    <s v="Reconstruction"/>
    <m/>
    <x v="4"/>
    <x v="0"/>
    <n v="0.66"/>
    <d v="2015-12-04T00:00:00"/>
    <m/>
    <s v="N"/>
    <s v="None"/>
    <x v="2"/>
    <m/>
    <n v="0"/>
    <n v="-130087.74"/>
    <n v="0"/>
    <n v="0"/>
    <n v="-130087.74"/>
    <n v="144367.64000000001"/>
    <n v="62832.26"/>
    <n v="1903534"/>
    <n v="0"/>
    <n v="2110733.9"/>
    <s v="CNP247"/>
    <s v="State Funded (71952-3543-04)"/>
  </r>
  <r>
    <n v="102638.01"/>
    <n v="3"/>
    <s v="Closed"/>
    <d v="2015-04-13T00:00:00"/>
    <s v="Scott Boyce"/>
    <d v="2021-11-29T00:00:00"/>
    <s v="Teresa Hylton"/>
    <s v="Maury"/>
    <s v="I-65 "/>
    <s v="I"/>
    <m/>
    <s v="IM"/>
    <s v="From North of SR-99 to Williamson County Line"/>
    <s v="I-65, From North of SR-99 to Williamson County Line - Resurfacing and Bridge Deck Repair"/>
    <s v="Resurfacing"/>
    <s v="Resurfacing"/>
    <s v="Mill 1.25&quot;, 65 lbs/sy Thin Lift CS, 110 lbs/sy OGFC"/>
    <x v="4"/>
    <x v="1"/>
    <n v="6.64"/>
    <d v="2015-12-04T00:00:00"/>
    <s v="CONV"/>
    <s v="N"/>
    <s v="Int"/>
    <x v="3"/>
    <m/>
    <n v="0"/>
    <n v="0"/>
    <n v="14000.6"/>
    <n v="-1393.15"/>
    <n v="12607.45"/>
    <n v="0"/>
    <n v="0"/>
    <n v="71021.600000000006"/>
    <n v="3146909.85"/>
    <n v="3217931.45"/>
    <s v="CNP297, CNP297"/>
    <s v="NH-I-65-2(108) (60001-4153-04, 60001-8153-44)"/>
  </r>
  <r>
    <n v="101591"/>
    <n v="3"/>
    <s v="Construction Complete"/>
    <d v="2002-03-04T12:24:19"/>
    <s v=" "/>
    <d v="2021-09-16T00:00:00"/>
    <s v="Sebrina Love"/>
    <s v="Giles"/>
    <s v="SR-7 "/>
    <s v="SR"/>
    <m/>
    <s v="SR"/>
    <s v="Bunker Hill Road to SR-15 (US-64/Pulaski bypass)"/>
    <s v="widen to 5-lanes with center turn lane"/>
    <s v="Legislative"/>
    <s v="Widen"/>
    <m/>
    <x v="4"/>
    <x v="0"/>
    <n v="2.31"/>
    <d v="2015-12-04T00:00:00"/>
    <m/>
    <s v="N"/>
    <s v="NHS, Other"/>
    <x v="1"/>
    <m/>
    <n v="0"/>
    <n v="418455.72"/>
    <n v="0"/>
    <n v="0"/>
    <n v="418455.72"/>
    <n v="821500"/>
    <n v="4428665.72"/>
    <n v="17901481"/>
    <n v="0"/>
    <n v="23151646.719999999"/>
    <s v="CNP927"/>
    <s v="STP/NH-7(16) (28002-3223-14)"/>
  </r>
  <r>
    <n v="124621"/>
    <n v="1"/>
    <s v="Active"/>
    <d v="2016-07-27T00:00:00"/>
    <s v="Cynthia (old) Allen"/>
    <d v="2020-10-02T00:00:00"/>
    <s v="Brian Terrell"/>
    <s v="Sullivan"/>
    <m/>
    <m/>
    <m/>
    <m/>
    <s v="From US 11E (SR 34) Near Bristol Motor Speedway to US 11W(SR 1) Near Pinnacle Parkway (IA)"/>
    <s v="Widen existing Bethel Drive, Carden Hollow Road, and Walnut Hill Road to 12 foot lanes and 10 foot shoulders.  Widen Exide Drive and SR-126 to 3-12 foot lanes with 10 foot shoulders."/>
    <s v="Legislative"/>
    <s v="Construction-New"/>
    <m/>
    <x v="4"/>
    <x v="4"/>
    <n v="6"/>
    <d v="2026-12-04T00:00:00"/>
    <m/>
    <s v="N"/>
    <s v="Other"/>
    <x v="1"/>
    <m/>
    <n v="461000"/>
    <n v="0"/>
    <n v="0"/>
    <n v="0"/>
    <n v="461000"/>
    <n v="561000"/>
    <n v="0"/>
    <n v="0"/>
    <n v="0"/>
    <n v="561000"/>
    <m/>
    <m/>
  </r>
  <r>
    <n v="101431"/>
    <n v="2"/>
    <s v="Closed"/>
    <d v="2002-03-04T12:09:54"/>
    <s v=" "/>
    <d v="2019-04-30T00:00:00"/>
    <s v="Teresa Hylton"/>
    <s v="Hamilton"/>
    <s v="SR-320 "/>
    <s v="SR"/>
    <m/>
    <s v="SR"/>
    <s v="(East Brainerd Road), From East of Graysville Road to East of Bel-Air Road"/>
    <m/>
    <s v="Legislative"/>
    <s v="Widen"/>
    <m/>
    <x v="4"/>
    <x v="0"/>
    <n v="2.13"/>
    <d v="2014-12-05T00:00:00"/>
    <m/>
    <s v="N"/>
    <s v="Other"/>
    <x v="0"/>
    <m/>
    <n v="207.65"/>
    <n v="0"/>
    <n v="0"/>
    <n v="0"/>
    <n v="207.65"/>
    <n v="2096607.65"/>
    <n v="11965840.779999999"/>
    <n v="26113463.550000001"/>
    <n v="0"/>
    <n v="40175911.979999997"/>
    <s v="CNN383"/>
    <s v="STP-320(4) (33057-3224-14)"/>
  </r>
  <r>
    <n v="107579"/>
    <n v="1"/>
    <s v="Active"/>
    <d v="2006-04-13T00:00:00"/>
    <s v="Nellie Patton"/>
    <d v="2022-05-11T00:00:00"/>
    <s v="Ethan Messimore"/>
    <s v="Hawkins"/>
    <s v="SR-66 "/>
    <s v="SR"/>
    <m/>
    <s v="SR"/>
    <s v="From SR-34 in Bulls Gap to South of Speedwell Rd/Old Hwy 66 (IA)"/>
    <s v="Widen existing 2 (10 ft) lanes to 2 (12 ft) lanes"/>
    <s v="Legislative"/>
    <s v="Reconstruction"/>
    <m/>
    <x v="4"/>
    <x v="0"/>
    <n v="5.62"/>
    <d v="2025-12-05T00:00:00"/>
    <m/>
    <s v="N"/>
    <s v="Other"/>
    <x v="0"/>
    <m/>
    <n v="1000000"/>
    <n v="0"/>
    <n v="0"/>
    <n v="0"/>
    <n v="1000000"/>
    <n v="2950000"/>
    <n v="0"/>
    <n v="0"/>
    <n v="0"/>
    <n v="2950000"/>
    <m/>
    <m/>
  </r>
  <r>
    <n v="124440"/>
    <n v="1"/>
    <s v="Active"/>
    <d v="2016-07-26T00:00:00"/>
    <s v="Cynthia (old) Allen"/>
    <d v="2022-05-17T00:00:00"/>
    <s v="Ethan Messimore"/>
    <s v="Knox"/>
    <s v="I-40 "/>
    <s v="I"/>
    <m/>
    <s v="IM"/>
    <s v="Interchange at I-275 (I-40 Westbound Approach) (IA)"/>
    <s v="Interchange improvements on I-40W from I-275 to near SR-115 (US-129)."/>
    <s v="Legislative"/>
    <s v="Modify Interchange"/>
    <m/>
    <x v="4"/>
    <x v="0"/>
    <n v="0.66"/>
    <d v="2025-12-05T00:00:00"/>
    <m/>
    <s v="N"/>
    <s v="Int"/>
    <x v="3"/>
    <m/>
    <n v="93000"/>
    <n v="0"/>
    <n v="0"/>
    <n v="0"/>
    <n v="93000"/>
    <n v="409900"/>
    <n v="0"/>
    <n v="0"/>
    <n v="0"/>
    <n v="409900"/>
    <m/>
    <m/>
  </r>
  <r>
    <n v="124443"/>
    <n v="1"/>
    <s v="Active"/>
    <d v="2016-07-26T00:00:00"/>
    <s v="Cynthia (old) Allen"/>
    <d v="2020-02-06T00:00:00"/>
    <s v="Brandy Hopkins"/>
    <s v="Knox"/>
    <s v="I-75 "/>
    <s v="I"/>
    <m/>
    <s v="IM"/>
    <s v="Interchange at I-640/275 (Sharps Gap) (IA)"/>
    <s v="Interchange reconstruction along with addition of auxiliary lanes in each direction on I-75"/>
    <s v="Legislative"/>
    <s v="Modify Interchange"/>
    <m/>
    <x v="4"/>
    <x v="0"/>
    <n v="0.56999999999999995"/>
    <d v="2025-12-05T00:00:00"/>
    <m/>
    <s v="N"/>
    <s v="Int"/>
    <x v="3"/>
    <m/>
    <n v="71400"/>
    <n v="0"/>
    <n v="0"/>
    <n v="0"/>
    <n v="71400"/>
    <n v="440900"/>
    <n v="0"/>
    <n v="0"/>
    <n v="0"/>
    <n v="440900"/>
    <m/>
    <m/>
  </r>
  <r>
    <n v="100230"/>
    <n v="1"/>
    <s v="Active"/>
    <d v="2002-03-04T11:55:26"/>
    <s v=" "/>
    <d v="2022-05-06T00:00:00"/>
    <s v="Ethan Messimore"/>
    <s v="Greene"/>
    <s v="SR-35 "/>
    <s v="SR"/>
    <m/>
    <s v="SR"/>
    <s v="From SR-349 (Warrensburg Road) near Pates Lane to SR-34 (US-11E) (EPD) (IA)"/>
    <s v="Construct 5-ln on 4-ln divided ROW on new alignment"/>
    <s v="Legislative"/>
    <s v="Construction-New"/>
    <m/>
    <x v="4"/>
    <x v="4"/>
    <n v="4.6900000000000004"/>
    <d v="2025-12-05T00:00:00"/>
    <m/>
    <s v="N"/>
    <s v="NHS, Other"/>
    <x v="1"/>
    <m/>
    <n v="427200"/>
    <n v="0"/>
    <n v="0"/>
    <n v="0"/>
    <n v="427200"/>
    <n v="1862000"/>
    <n v="0"/>
    <n v="0"/>
    <n v="0"/>
    <n v="1862000"/>
    <m/>
    <m/>
  </r>
  <r>
    <n v="124783"/>
    <n v="1"/>
    <s v="Active"/>
    <d v="2016-07-28T00:00:00"/>
    <s v="Sandra Lowry"/>
    <d v="2021-05-06T00:00:00"/>
    <s v="Bobby Johnson"/>
    <s v="Knox"/>
    <s v="SR-1 "/>
    <s v="SR"/>
    <m/>
    <s v="SR"/>
    <s v="(Kingston Pike), Intersection at SR-332 (Northshore Drive) (IA)"/>
    <s v="Intersection improvements including additional turn lanes and/or storage lengths on all approaches. Project also includes access management and pedestrian facility improvements up to adjacent intersections in each direction as well as replacing the existing bridge over Fourth Creek."/>
    <s v="Legislative"/>
    <s v="Intersection Improvements"/>
    <m/>
    <x v="4"/>
    <x v="0"/>
    <n v="0.2"/>
    <d v="2025-12-05T00:00:00"/>
    <m/>
    <s v="N"/>
    <s v="NHS"/>
    <x v="1"/>
    <m/>
    <n v="900000"/>
    <n v="0"/>
    <n v="0"/>
    <n v="0"/>
    <n v="900000"/>
    <n v="1250000"/>
    <n v="0"/>
    <n v="0"/>
    <n v="0"/>
    <n v="1250000"/>
    <m/>
    <m/>
  </r>
  <r>
    <n v="124754"/>
    <n v="1"/>
    <s v="Active"/>
    <d v="2016-07-27T00:00:00"/>
    <s v="Sandra Lowry"/>
    <d v="2022-05-13T00:00:00"/>
    <s v="Ethan Messimore"/>
    <s v="Blount"/>
    <s v="SR-115 "/>
    <s v="SR"/>
    <m/>
    <s v="SR"/>
    <s v="From SR-73 (Lamar Alexander Pkwy) to SR-35 (Hall Road) (IA)"/>
    <s v="Widen from four to six lanes"/>
    <s v="Legislative"/>
    <s v="Reconstruction"/>
    <m/>
    <x v="4"/>
    <x v="0"/>
    <n v="2.94"/>
    <d v="2024-12-06T00:00:00"/>
    <m/>
    <s v="N"/>
    <s v="NHS"/>
    <x v="1"/>
    <m/>
    <n v="48800"/>
    <n v="0"/>
    <n v="0"/>
    <n v="0"/>
    <n v="48800"/>
    <n v="455600"/>
    <n v="0"/>
    <n v="0"/>
    <n v="0"/>
    <n v="455600"/>
    <m/>
    <s v="NH-115(60) (05005-3251-14)"/>
  </r>
  <r>
    <n v="124781"/>
    <n v="3"/>
    <s v="Active"/>
    <d v="2016-07-28T00:00:00"/>
    <s v="Sandra Lowry"/>
    <d v="2022-03-02T00:00:00"/>
    <s v="Brian Terrell"/>
    <s v="Davidson"/>
    <s v="SR-11 "/>
    <s v="SR"/>
    <m/>
    <s v="SR"/>
    <s v="(US-31W, North Main Street), From Fannin Drive to Old Stone Bridge Road, including the CSX R/R Overpass Structure (IA)"/>
    <s v="Widen to 5 Lanes and replace Railroad Structure."/>
    <s v="Legislative"/>
    <s v="Widen"/>
    <m/>
    <x v="4"/>
    <x v="0"/>
    <n v="0.22"/>
    <d v="2024-12-06T00:00:00"/>
    <m/>
    <s v="N"/>
    <s v="NHS"/>
    <x v="1"/>
    <m/>
    <n v="810000"/>
    <n v="0"/>
    <n v="0"/>
    <n v="0"/>
    <n v="810000"/>
    <n v="1660000"/>
    <n v="0"/>
    <n v="0"/>
    <n v="0"/>
    <n v="1660000"/>
    <m/>
    <m/>
  </r>
  <r>
    <n v="124081"/>
    <n v="2"/>
    <s v="Active"/>
    <d v="2016-07-22T00:00:00"/>
    <s v="Sandra Lowry"/>
    <d v="2022-03-15T00:00:00"/>
    <s v="Brian Terrell"/>
    <s v="Bradley, Hamilton"/>
    <s v="I-75 "/>
    <s v="I"/>
    <m/>
    <s v="IM"/>
    <s v="From North of SR-2 in Hamilton County to near SR-311 in Bradley County (IA)"/>
    <s v="WIDEN I-75 FROM 4 TO 6 LANES FROM APD-40/SR 311 (EXIT 20) TO HAMILTON COUNTY LINE. FULL PROJECT EXTENDS TO US 64 IN HAMILTON COUNTY; DETAILS ON THE PORTION IN HAMILTON COUNTY CAN BE FOUND IN THE TIP FOR THE CHATTANOOGA/HAMILTON COUNTY/NORTH GEORGIA TRANSPORTATION PLANNING ORGANIZATION."/>
    <s v="Legislative"/>
    <s v="Widen"/>
    <m/>
    <x v="4"/>
    <x v="0"/>
    <n v="8.5299999999999994"/>
    <d v="2024-12-06T00:00:00"/>
    <m/>
    <s v="N"/>
    <s v="Int"/>
    <x v="3"/>
    <m/>
    <n v="44400"/>
    <n v="0"/>
    <n v="0"/>
    <n v="0"/>
    <n v="44400"/>
    <n v="3076700"/>
    <n v="0"/>
    <n v="0"/>
    <n v="0"/>
    <n v="3076700"/>
    <m/>
    <s v="NH-I-75-1(146) (06001-3182-44, 33005-3182-44)"/>
  </r>
  <r>
    <n v="124177"/>
    <n v="3"/>
    <s v="Active"/>
    <d v="2016-07-22T00:00:00"/>
    <s v="Brandy Hopkins"/>
    <d v="2022-03-30T00:00:00"/>
    <s v="Brian Terrell"/>
    <s v="Davidson"/>
    <s v="I-24 "/>
    <s v="I"/>
    <m/>
    <s v="IM"/>
    <s v="From Old Hickory Boulevard to I-65, Exit 40-Exit-44 (IA)"/>
    <s v="Widen From 4 to 6 Lanes"/>
    <s v="Legislative"/>
    <s v="Widen"/>
    <m/>
    <x v="4"/>
    <x v="0"/>
    <n v="4.26"/>
    <d v="2024-12-06T00:00:00"/>
    <m/>
    <s v="N"/>
    <s v="Int"/>
    <x v="3"/>
    <m/>
    <n v="55500"/>
    <n v="0"/>
    <n v="0"/>
    <n v="0"/>
    <n v="55500"/>
    <n v="85500"/>
    <n v="0"/>
    <n v="0"/>
    <n v="0"/>
    <n v="85500"/>
    <m/>
    <m/>
  </r>
  <r>
    <n v="124423"/>
    <n v="1"/>
    <s v="Active"/>
    <d v="2016-07-26T00:00:00"/>
    <s v="Cynthia (old) Allen"/>
    <d v="2021-02-23T00:00:00"/>
    <s v="David Duncan"/>
    <s v="Jefferson"/>
    <s v="I-81 "/>
    <s v="I"/>
    <m/>
    <s v="IM"/>
    <s v="From approximately 1 mile west of I-40 Interchange to near SR-341 (Roy Messer Highway) (including an acceleration lane on I-40 WB) (IA)"/>
    <s v="Widen"/>
    <s v="Legislative"/>
    <s v="Widen"/>
    <m/>
    <x v="4"/>
    <x v="0"/>
    <n v="3.81"/>
    <d v="2024-12-06T00:00:00"/>
    <m/>
    <s v="N"/>
    <s v="Int"/>
    <x v="3"/>
    <m/>
    <n v="64000"/>
    <n v="0"/>
    <n v="0"/>
    <n v="0"/>
    <n v="64000"/>
    <n v="104000"/>
    <n v="0"/>
    <n v="0"/>
    <n v="0"/>
    <n v="104000"/>
    <m/>
    <m/>
  </r>
  <r>
    <n v="109542.01"/>
    <n v="3"/>
    <s v="Active"/>
    <d v="2009-11-16T00:00:00"/>
    <s v="Ben Tyree"/>
    <d v="2022-03-07T00:00:00"/>
    <s v="Daniel Rose"/>
    <s v="Cheatham"/>
    <s v="SR-49 "/>
    <s v="SR"/>
    <m/>
    <s v="SR"/>
    <s v="From SR-12 to I-24 (Spot Improvements - TPR Option 4) (IA)"/>
    <s v="Widening to 3-ln. 1 through lane in each direction and 1 through lane in altering directions"/>
    <s v="Legislative"/>
    <s v="Reconstruction"/>
    <m/>
    <x v="4"/>
    <x v="0"/>
    <n v="9.65"/>
    <d v="2024-12-06T00:00:00"/>
    <m/>
    <s v="N"/>
    <s v="Other"/>
    <x v="0"/>
    <m/>
    <n v="350000"/>
    <n v="0"/>
    <n v="0"/>
    <n v="0"/>
    <n v="350000"/>
    <n v="2808588"/>
    <n v="10420729"/>
    <n v="0"/>
    <n v="0"/>
    <n v="13229317"/>
    <m/>
    <s v="STP-49(29) (11008-3226-14)"/>
  </r>
  <r>
    <n v="123763"/>
    <n v="4"/>
    <s v="Closed"/>
    <d v="2016-06-22T00:00:00"/>
    <s v="Crystal Whitaker"/>
    <d v="2022-03-21T00:00:00"/>
    <s v="Lee Cothron"/>
    <s v="Madison"/>
    <s v="SIA "/>
    <s v="SIA"/>
    <m/>
    <m/>
    <s v="Industrial Access Road serving Central Distributors"/>
    <m/>
    <s v="Economic Development"/>
    <s v="Construction-New"/>
    <m/>
    <x v="4"/>
    <x v="4"/>
    <s v=""/>
    <d v="2018-12-07T00:00:00"/>
    <m/>
    <s v="N"/>
    <s v="None"/>
    <x v="2"/>
    <m/>
    <n v="374.12"/>
    <n v="66394.83"/>
    <n v="-620.29"/>
    <n v="0"/>
    <n v="66148.66"/>
    <n v="173474.12"/>
    <n v="115344.83"/>
    <n v="1330229.71"/>
    <n v="0"/>
    <n v="1619048.66"/>
    <s v="CNS367"/>
    <s v="State Funded (57946-3471-04)"/>
  </r>
  <r>
    <n v="127616"/>
    <n v="4"/>
    <s v="Closed"/>
    <d v="2018-06-06T00:00:00"/>
    <s v="Brian Terrell"/>
    <d v="2019-09-18T21:00:08"/>
    <s v="Teresa Hylton"/>
    <s v="Shelby"/>
    <s v="I-55 "/>
    <s v="I"/>
    <m/>
    <s v="IM"/>
    <s v="From Mississippi State Line to Millbranch Road Overpass"/>
    <s v="Mill &amp; 411D"/>
    <s v="Resurfacing"/>
    <s v="Resurf, Safety &amp; Br Repair"/>
    <s v="Mill &amp; 411D"/>
    <x v="4"/>
    <x v="1"/>
    <n v="3.56"/>
    <d v="2018-12-07T00:00:00"/>
    <s v="CONV"/>
    <s v="Y"/>
    <s v="Int"/>
    <x v="3"/>
    <s v="79I00550003, 79I00550017, 79I00550021"/>
    <n v="0"/>
    <n v="0"/>
    <n v="78215.600000000006"/>
    <n v="-8224.73"/>
    <n v="69990.87"/>
    <n v="0"/>
    <n v="0"/>
    <n v="388002.6"/>
    <n v="5141087.2699999996"/>
    <n v="5529089.8700000001"/>
    <s v="CNS361, CNS361"/>
    <s v="NH-I-55-1(134) (79004-4165-04, 79004-8165-44)"/>
  </r>
  <r>
    <n v="131489"/>
    <n v="1"/>
    <s v="Let"/>
    <d v="2021-04-12T00:00:00"/>
    <s v="Brian Terrell"/>
    <d v="2022-04-12T00:00:00"/>
    <s v="Bobby Johnson"/>
    <s v="Knox"/>
    <s v="I-40 "/>
    <s v="I"/>
    <m/>
    <s v="IM"/>
    <s v="From near SR-131 (Lovell Rd.) to near I-140"/>
    <s v="Mill, BM, D, E-sho"/>
    <s v="Resurfacing"/>
    <s v="Resurfacing"/>
    <s v="Mill, BM, D, E-sho"/>
    <x v="4"/>
    <x v="2"/>
    <n v="1.69"/>
    <d v="2022-02-11T00:00:00"/>
    <m/>
    <s v="N"/>
    <s v="Int"/>
    <x v="3"/>
    <m/>
    <n v="0"/>
    <n v="0"/>
    <n v="0"/>
    <n v="3608430"/>
    <n v="3608430"/>
    <n v="0"/>
    <n v="0"/>
    <n v="0"/>
    <n v="3608430"/>
    <n v="3608430"/>
    <s v="CNW011"/>
    <s v="NH-I-40-7(183) (47I040-F8-002)"/>
  </r>
  <r>
    <n v="101454.01"/>
    <n v="3"/>
    <s v="Let"/>
    <d v="2003-04-24T00:00:00"/>
    <s v=" "/>
    <d v="2019-04-18T00:00:00"/>
    <s v="Brian Terrell"/>
    <s v="Williamson"/>
    <s v="SR-397 "/>
    <s v="SR"/>
    <m/>
    <s v="SR"/>
    <s v="(Mack Hatcher Parkway West), From South of SR-96 West of Franklin to East of SR-106 (US-431) North of Franklin (IA)"/>
    <s v="Construct 4-lane, median divided facility; the initial phase will construct a 2-lane with a full build-out at each intersection. This project includes curb and gutter, traffic signals, and a multi-use path."/>
    <s v="Legislative"/>
    <s v="Construction-New"/>
    <m/>
    <x v="4"/>
    <x v="4"/>
    <n v="3.62"/>
    <d v="2018-12-07T00:00:00"/>
    <m/>
    <s v="N"/>
    <s v="NHS"/>
    <x v="1"/>
    <m/>
    <n v="0"/>
    <n v="-400000"/>
    <n v="2400000"/>
    <n v="0"/>
    <n v="2000000"/>
    <n v="2900702"/>
    <n v="12732129"/>
    <n v="52034864"/>
    <n v="0"/>
    <n v="67667695"/>
    <s v="CNS060"/>
    <s v="R-STP/HPP-NH-397(10) (94092-3231-14)"/>
  </r>
  <r>
    <n v="132265"/>
    <n v="4"/>
    <s v="Let"/>
    <d v="2021-10-15T00:00:00"/>
    <s v="Brian Terrell"/>
    <d v="2022-03-01T21:00:20"/>
    <s v="Bonita Dunlap"/>
    <s v="McNairy"/>
    <s v="SR-69 "/>
    <s v="SR"/>
    <m/>
    <s v="SR"/>
    <s v="From Hardin County Line to SR-22"/>
    <s v="2&quot; Mill, 2&quot; B-M2, 0.8&quot; TLD"/>
    <s v="Resurfacing"/>
    <s v="Resurface &amp; Safety"/>
    <s v="2&quot; Mill, 2&quot; B-M2, 0.8&quot; TLD"/>
    <x v="4"/>
    <x v="2"/>
    <n v="0.27"/>
    <d v="2022-02-11T00:00:00"/>
    <m/>
    <s v="N"/>
    <s v="Other"/>
    <x v="0"/>
    <m/>
    <n v="0"/>
    <n v="0"/>
    <n v="36900"/>
    <n v="246000"/>
    <n v="282900"/>
    <n v="0"/>
    <n v="0"/>
    <n v="36900"/>
    <n v="246000"/>
    <n v="282900"/>
    <s v="CNW031, CNW031"/>
    <s v="NH/HSIP-69(105) (55S069-F3-002, 55S069-F8-002)"/>
  </r>
  <r>
    <n v="125646"/>
    <n v="3"/>
    <s v="Closed"/>
    <d v="2017-04-18T00:00:00"/>
    <s v="Brian Terrell"/>
    <d v="2021-03-26T00:00:00"/>
    <s v="Teresa Hylton"/>
    <s v="Williamson"/>
    <s v="I-840 "/>
    <s v="I"/>
    <m/>
    <s v="IM"/>
    <s v="From West of SR-6 to near Campbell Road"/>
    <s v="Mill, CS &amp; OGFC"/>
    <s v="Resurfacing"/>
    <s v="Resurfacing"/>
    <s v="Mill, CS &amp; OGFC"/>
    <x v="4"/>
    <x v="1"/>
    <n v="4.3"/>
    <d v="2017-12-08T00:00:00"/>
    <s v="CONV"/>
    <s v="N"/>
    <s v="Int"/>
    <x v="3"/>
    <s v="94I00650043, 94I00650045, 94I00650047, 94I00650048, 94SR8400045, 94SR8400046, 94SR8400049, 94SR8400050, 94SR8400051, 94SR8400052, 94SR8400053, 94SR8400054, 94SR8400055, 94SR8400056, 94SR8400057, 94SR8400058, 94SR8400063, 94SR8400064, 94SR8400065, 94SR8400066"/>
    <n v="0"/>
    <n v="0"/>
    <n v="134499.23000000001"/>
    <n v="-55556.99"/>
    <n v="78942.240000000005"/>
    <n v="0"/>
    <n v="0"/>
    <n v="580224.23"/>
    <n v="3037050.01"/>
    <n v="3617274.24"/>
    <s v="CNR305, CNR305"/>
    <s v="NH-I-840(9) (94840-4142-04, 94840-8142-44)"/>
  </r>
  <r>
    <n v="100281.03"/>
    <n v="3"/>
    <s v="Construction Complete"/>
    <d v="2011-05-24T00:00:00"/>
    <s v="Greg Hamilton"/>
    <d v="2021-12-06T21:00:10"/>
    <s v=" "/>
    <s v="Wilson"/>
    <s v="SR-109 "/>
    <s v="SR"/>
    <m/>
    <s v="SR"/>
    <s v="From South of Dry Fork Creek to South of Cumberland River"/>
    <s v="Widen from 2-ln to 5-ln, with shoulders and ditches for approximately 3.25 miles from beginning of project south of creek, and with curb and gutter for approximately last 0.50 mile to south of river"/>
    <s v="Legislative"/>
    <s v="Reconstruction"/>
    <m/>
    <x v="4"/>
    <x v="0"/>
    <n v="3.7269999999999999"/>
    <d v="2017-12-08T00:00:00"/>
    <m/>
    <s v="N"/>
    <s v="NHS"/>
    <x v="1"/>
    <m/>
    <n v="0"/>
    <n v="-700000"/>
    <n v="700000"/>
    <n v="0"/>
    <n v="0"/>
    <n v="1575000"/>
    <n v="14639787.5"/>
    <n v="34759281"/>
    <n v="0"/>
    <n v="50974068.5"/>
    <s v="CNR273"/>
    <s v="NH-109(32) (95012-3225-14)"/>
  </r>
  <r>
    <n v="101608.02"/>
    <n v="4"/>
    <s v="Let"/>
    <d v="2011-01-19T00:00:00"/>
    <s v="Rick (old) Pack"/>
    <d v="2022-01-28T00:00:00"/>
    <s v="Lee Cothron"/>
    <s v="Shelby"/>
    <s v="SR-14 "/>
    <s v="SR"/>
    <m/>
    <s v="SR"/>
    <s v="From Old Covington Pike to SR-385 (Paul Barrett Pkwy)"/>
    <s v="Widen from 2 lanes to 4 and 5 lanes"/>
    <s v="Legislative"/>
    <s v="Reconstruction"/>
    <m/>
    <x v="4"/>
    <x v="0"/>
    <n v="3.8090000000000002"/>
    <d v="2017-12-08T00:00:00"/>
    <m/>
    <s v="N"/>
    <s v="NHS"/>
    <x v="1"/>
    <m/>
    <n v="0"/>
    <n v="0"/>
    <n v="4750000"/>
    <n v="0"/>
    <n v="4750000"/>
    <n v="0"/>
    <n v="0"/>
    <n v="42399917"/>
    <n v="0"/>
    <n v="42399917"/>
    <s v="CNR252"/>
    <s v="R-STP-14(62) (79022-3232-14)"/>
  </r>
  <r>
    <n v="105765"/>
    <n v="3"/>
    <s v="Construction Complete"/>
    <d v="2005-03-05T00:00:00"/>
    <s v="Nellie Patton"/>
    <d v="2021-12-21T21:00:12"/>
    <s v=" "/>
    <s v="Robertson"/>
    <s v="SR-65 "/>
    <s v="SR"/>
    <m/>
    <s v="SR"/>
    <s v="From Old Hwy 431 to Walling Road"/>
    <s v="Widen from 2-ln to 4-ln divided"/>
    <s v="Legislative"/>
    <s v="Reconstruction"/>
    <m/>
    <x v="4"/>
    <x v="0"/>
    <n v="4.2060000000000004"/>
    <d v="2017-12-08T00:00:00"/>
    <m/>
    <s v="N"/>
    <s v="NHS, Other"/>
    <x v="1"/>
    <m/>
    <n v="0"/>
    <n v="-1000000"/>
    <n v="1000000"/>
    <n v="0"/>
    <n v="0"/>
    <n v="1540324.56"/>
    <n v="7274730"/>
    <n v="32126670"/>
    <n v="0"/>
    <n v="40941724.560000002"/>
    <s v="CNR274"/>
    <s v="STP-65(10) (74010-3231-14)"/>
  </r>
  <r>
    <n v="101401.02"/>
    <n v="1"/>
    <s v="Let"/>
    <d v="2011-01-19T00:00:00"/>
    <s v="Rick (old) Pack"/>
    <d v="2021-03-15T00:00:00"/>
    <s v="Jeremy Beeman"/>
    <s v="Jefferson"/>
    <s v="SR-35 "/>
    <s v="SR"/>
    <m/>
    <s v="SR"/>
    <s v="Intersection of SR-92 / Dickey Road to Grapevine Hollow Road"/>
    <s v="Construct 5-ln on 4-ln divided ROW"/>
    <s v="Legislative"/>
    <s v="Construction-New"/>
    <m/>
    <x v="4"/>
    <x v="4"/>
    <n v="2.62"/>
    <d v="2017-12-08T00:00:00"/>
    <m/>
    <s v="N"/>
    <s v="Other"/>
    <x v="0"/>
    <m/>
    <n v="0"/>
    <n v="0"/>
    <n v="30791"/>
    <n v="0"/>
    <n v="30791"/>
    <n v="0"/>
    <n v="0"/>
    <n v="35875733"/>
    <n v="0"/>
    <n v="35875733"/>
    <s v="CNR275"/>
    <s v="STP-35(64) (45007-3222-14)"/>
  </r>
  <r>
    <n v="101463.05"/>
    <n v="3"/>
    <s v="Let"/>
    <d v="2009-03-26T00:00:00"/>
    <s v="Sam Cardwell"/>
    <d v="2021-03-25T00:00:00"/>
    <s v="Jeremy Beeman"/>
    <s v="Montgomery"/>
    <s v="SR "/>
    <s v="SR"/>
    <m/>
    <s v="SR"/>
    <s v="SR-149, From River Road to SR-13; SR-13, SR-149 to Zinc Plant Road"/>
    <s v="Widen from 2-ln to 5-ln curb and gutter section"/>
    <s v="Legislative"/>
    <s v="Widen"/>
    <m/>
    <x v="4"/>
    <x v="0"/>
    <n v="3.1"/>
    <d v="2017-12-08T00:00:00"/>
    <m/>
    <s v="N"/>
    <s v="Other"/>
    <x v="0"/>
    <m/>
    <n v="0"/>
    <n v="0"/>
    <n v="6"/>
    <n v="0"/>
    <n v="6"/>
    <n v="2915000"/>
    <n v="6901400"/>
    <n v="71688566"/>
    <n v="0"/>
    <n v="81504966"/>
    <s v="CNR279"/>
    <s v="HPP/STP-149(12) (63023-3240-14)"/>
  </r>
  <r>
    <n v="124496"/>
    <n v="3"/>
    <s v="Active"/>
    <d v="2016-07-26T00:00:00"/>
    <s v="Brandy Hopkins"/>
    <d v="2022-03-02T00:00:00"/>
    <s v="Jason Carney"/>
    <s v="Lincoln"/>
    <s v="SR-10 "/>
    <s v="SR"/>
    <m/>
    <s v="SR"/>
    <s v="(US-231, Huntsville Hwy), From SR-110 to south of Bridge over Elk River (IA)"/>
    <s v="Signal system upgrades and access management."/>
    <s v="Legislative"/>
    <s v="Intersection Improvements and Signals"/>
    <m/>
    <x v="4"/>
    <x v="0"/>
    <n v="1.37"/>
    <d v="2023-12-08T00:00:00"/>
    <m/>
    <s v="N"/>
    <s v="NHS"/>
    <x v="1"/>
    <m/>
    <n v="200000"/>
    <n v="0"/>
    <n v="0"/>
    <n v="0"/>
    <n v="200000"/>
    <n v="1010000"/>
    <n v="0"/>
    <n v="0"/>
    <n v="0"/>
    <n v="1010000"/>
    <m/>
    <m/>
  </r>
  <r>
    <n v="124263.01"/>
    <n v="3"/>
    <s v="Active"/>
    <d v="2018-12-03T00:00:00"/>
    <s v="Sandra Lowry"/>
    <d v="2021-08-13T00:00:00"/>
    <s v="Brian Terrell"/>
    <s v="Davidson, Sumner"/>
    <s v="I-65 "/>
    <s v="I"/>
    <m/>
    <s v="IM"/>
    <s v="From Near Rivergate Parkway to Near SR-41 (US-31W) (IA) Section 1"/>
    <s v="Widen from 4 to 6 Lanes"/>
    <s v="Legislative"/>
    <s v="Widen"/>
    <m/>
    <x v="4"/>
    <x v="0"/>
    <n v="3.14"/>
    <d v="2023-12-08T00:00:00"/>
    <m/>
    <s v="N"/>
    <s v="Int"/>
    <x v="3"/>
    <m/>
    <n v="500000"/>
    <n v="0"/>
    <n v="0"/>
    <n v="0"/>
    <n v="500000"/>
    <n v="1500000"/>
    <n v="0"/>
    <n v="0"/>
    <n v="0"/>
    <n v="1500000"/>
    <m/>
    <s v="NH-I-65-3(129) (19012-3163-44, 83001-3146-44)"/>
  </r>
  <r>
    <n v="124263.03"/>
    <n v="3"/>
    <s v="Active"/>
    <d v="2015-01-27T00:00:00"/>
    <s v="Jason McCoy"/>
    <d v="2021-08-31T00:00:00"/>
    <s v="Jason Carney"/>
    <s v="Robertson"/>
    <s v="I-65 "/>
    <s v="I"/>
    <m/>
    <s v="IM"/>
    <s v="From near SR-257 (Bethel Road) to near SR-25 (Main Street) (IA) Section 3"/>
    <s v="Widen from 4 to 6 Lanes"/>
    <s v="Legislative"/>
    <s v="Widen"/>
    <m/>
    <x v="4"/>
    <x v="0"/>
    <n v="6.11"/>
    <d v="2023-12-08T00:00:00"/>
    <m/>
    <s v="N"/>
    <s v="Int"/>
    <x v="3"/>
    <m/>
    <n v="1000000"/>
    <n v="0"/>
    <n v="0"/>
    <n v="0"/>
    <n v="1000000"/>
    <n v="1500000"/>
    <n v="0"/>
    <n v="0"/>
    <n v="0"/>
    <n v="1500000"/>
    <m/>
    <m/>
  </r>
  <r>
    <n v="124683.01"/>
    <n v="3"/>
    <s v="Active"/>
    <d v="2019-09-17T00:00:00"/>
    <s v="Sandra Lowry"/>
    <d v="2021-11-05T00:00:00"/>
    <s v="Brian Terrell"/>
    <s v="Rutherford"/>
    <s v="I-24 "/>
    <s v="I"/>
    <m/>
    <s v="IM"/>
    <s v="Ramp at SR-266 (Sam Ridley Parkway), Exit 66 (IA)"/>
    <s v="Ramp Improvements"/>
    <s v="Legislative"/>
    <s v="Ramp Improvements"/>
    <m/>
    <x v="4"/>
    <x v="0"/>
    <n v="1.17"/>
    <d v="2023-12-08T00:00:00"/>
    <m/>
    <s v="N"/>
    <s v="Int"/>
    <x v="3"/>
    <m/>
    <n v="45000"/>
    <n v="0"/>
    <n v="0"/>
    <n v="0"/>
    <n v="45000"/>
    <n v="125000"/>
    <n v="0"/>
    <n v="0"/>
    <n v="0"/>
    <n v="125000"/>
    <m/>
    <s v="NH-I-24-1(131) (75100-3120-44)"/>
  </r>
  <r>
    <n v="124683.03"/>
    <n v="3"/>
    <s v="Active"/>
    <d v="2019-09-17T00:00:00"/>
    <s v="Sandra Lowry"/>
    <d v="2022-03-11T00:00:00"/>
    <s v="Brian Terrell"/>
    <s v="Rutherford"/>
    <s v="I-24 "/>
    <s v="I"/>
    <m/>
    <s v="IM"/>
    <s v="Ramp at SR-10 (South Church Street), Exit 81 (IA)"/>
    <s v="Ramp Improvements"/>
    <s v="Legislative"/>
    <s v="Ramp Improvements"/>
    <m/>
    <x v="4"/>
    <x v="0"/>
    <n v="0.86"/>
    <d v="2023-12-08T00:00:00"/>
    <m/>
    <s v="N"/>
    <s v="Int"/>
    <x v="3"/>
    <m/>
    <n v="45000"/>
    <n v="0"/>
    <n v="0"/>
    <n v="0"/>
    <n v="45000"/>
    <n v="125000"/>
    <n v="0"/>
    <n v="0"/>
    <n v="0"/>
    <n v="125000"/>
    <m/>
    <s v="NH-I-24-1(133) (75100-3122-44)"/>
  </r>
  <r>
    <n v="124683.04"/>
    <n v="3"/>
    <s v="Active"/>
    <d v="2019-09-17T00:00:00"/>
    <s v="Sandra Lowry"/>
    <d v="2022-03-11T00:00:00"/>
    <s v="Brian Terrell"/>
    <s v="Rutherford"/>
    <s v="I-24 "/>
    <s v="I"/>
    <s v="02013"/>
    <s v="IM"/>
    <s v="Ramp at Joe B. Jackson Parkway, Exit 84 (IA)"/>
    <s v="Ramp Improvements"/>
    <s v="Legislative"/>
    <s v="Ramp Improvements"/>
    <m/>
    <x v="4"/>
    <x v="0"/>
    <n v="0.82"/>
    <d v="2023-12-08T00:00:00"/>
    <m/>
    <s v="N"/>
    <s v="Int"/>
    <x v="3"/>
    <m/>
    <n v="45000"/>
    <n v="0"/>
    <n v="0"/>
    <n v="0"/>
    <n v="45000"/>
    <n v="125000"/>
    <n v="0"/>
    <n v="0"/>
    <n v="0"/>
    <n v="125000"/>
    <m/>
    <s v="NH-I-24-1(134) (75100-3123-44)"/>
  </r>
  <r>
    <n v="128748"/>
    <n v="3"/>
    <s v="Active"/>
    <d v="2019-03-25T00:00:00"/>
    <s v="Crystal Whitaker"/>
    <d v="2021-12-07T00:00:00"/>
    <s v="Brian Terrell"/>
    <s v="Rutherford"/>
    <s v="SIA "/>
    <s v="SIA"/>
    <m/>
    <m/>
    <s v="State Industrial Access Serving Project Bear"/>
    <m/>
    <s v="Economic Development"/>
    <s v="Construction-New"/>
    <m/>
    <x v="4"/>
    <x v="4"/>
    <s v=""/>
    <d v="2023-12-08T00:00:00"/>
    <m/>
    <s v="N"/>
    <m/>
    <x v="2"/>
    <m/>
    <n v="0"/>
    <n v="530553"/>
    <n v="0"/>
    <n v="0"/>
    <n v="530553"/>
    <n v="172600"/>
    <n v="530553"/>
    <n v="0"/>
    <n v="0"/>
    <n v="703153"/>
    <m/>
    <s v="State Funded (75953-3569-04)"/>
  </r>
  <r>
    <n v="131469"/>
    <n v="3"/>
    <s v="Active"/>
    <d v="2021-03-31T00:00:00"/>
    <s v="Crystal Whitaker"/>
    <d v="2022-02-14T00:00:00"/>
    <s v="Lee Cothron"/>
    <s v="Robertson"/>
    <s v="SIA "/>
    <s v="SIA"/>
    <m/>
    <m/>
    <s v="State Industrial Access serving Project Advantage (Advanex Americas, Inc)"/>
    <s v="The proposed improvement will include a new standard SIA road parallel to the existing Lowe's Driveway. A portion of Lowe's Driveway from Hester Drive will be scarified to allow the improvement and add 2 driveways to provide access to Lowe's.  The new road will end to the Cul-De-Sac; location will be determined upon review of Project Advantage Site Plan. The length of the road project is estimated at about 1,795 feet (0.34 miles)."/>
    <s v="Economic Development"/>
    <s v="Construction-New"/>
    <m/>
    <x v="4"/>
    <x v="4"/>
    <s v=""/>
    <d v="2023-12-08T00:00:00"/>
    <m/>
    <s v="N"/>
    <m/>
    <x v="2"/>
    <m/>
    <n v="193000"/>
    <n v="0"/>
    <n v="0"/>
    <n v="0"/>
    <n v="193000"/>
    <n v="193000"/>
    <n v="0"/>
    <n v="0"/>
    <n v="0"/>
    <n v="193000"/>
    <m/>
    <s v="State Funded (74ACIT-S3-002)"/>
  </r>
  <r>
    <n v="130494"/>
    <n v="3"/>
    <s v="Active"/>
    <d v="2020-06-05T00:00:00"/>
    <s v="Crystal Whitaker"/>
    <d v="2022-05-16T00:00:00"/>
    <s v="Lee Cothron"/>
    <s v="Dickson"/>
    <s v="SIA "/>
    <s v="SIA"/>
    <m/>
    <m/>
    <s v="State Industrial Access Serving Project DV"/>
    <s v="Two Mile Road (Local Route 0A336) will be improved to SIA standards of two 12' lanes with 4' gravel shoulders on a 10&quot; stone base with 3&quot; of base (&quot;A&quot; mix), 2&quot; of binder (&quot;BM-2&quot; mix) and 1.25&quot; of asphalt surface (&quot;D&quot; mix) from the intersection with State Route (SR) 46 approximately 0.38 miles."/>
    <s v="Economic Development"/>
    <s v="Reconstruction"/>
    <m/>
    <x v="4"/>
    <x v="0"/>
    <s v=""/>
    <d v="2023-12-08T00:00:00"/>
    <m/>
    <s v="N"/>
    <m/>
    <x v="2"/>
    <m/>
    <n v="174000"/>
    <n v="0"/>
    <n v="0"/>
    <n v="0"/>
    <n v="174000"/>
    <n v="174000"/>
    <n v="0"/>
    <n v="0"/>
    <n v="0"/>
    <n v="174000"/>
    <m/>
    <s v="State Funded (22953-3583-04)"/>
  </r>
  <r>
    <n v="131927"/>
    <n v="4"/>
    <s v="Active"/>
    <d v="2021-07-14T00:00:00"/>
    <s v="Crystal Whitaker"/>
    <d v="2021-12-03T00:00:00"/>
    <s v="Brian Terrell"/>
    <s v="Fayette"/>
    <s v="SR-196 "/>
    <s v="SR"/>
    <m/>
    <s v="SR"/>
    <s v="Industrial Access Support serving Project Iron Giant"/>
    <s v="On SR-196 from I-40 WB Ramps to Main St/Loosahatchie Rd: Widen existing road to 2-12' lanes with 4' paved shoulders. Widen existing road to accommodate a right turn lane onto I-40 WB ramp"/>
    <s v="Economic Development"/>
    <s v="Widen"/>
    <m/>
    <x v="4"/>
    <x v="4"/>
    <n v="0.45"/>
    <d v="2023-12-08T00:00:00"/>
    <m/>
    <s v="N"/>
    <s v="Other"/>
    <x v="0"/>
    <m/>
    <n v="116000"/>
    <n v="0"/>
    <n v="0"/>
    <n v="0"/>
    <n v="116000"/>
    <n v="116000"/>
    <n v="0"/>
    <n v="0"/>
    <n v="0"/>
    <n v="116000"/>
    <m/>
    <s v="State Funded (24S196-S3-002)"/>
  </r>
  <r>
    <n v="101394"/>
    <n v="1"/>
    <s v="Active"/>
    <d v="2002-03-04T11:54:50"/>
    <s v=" "/>
    <d v="2021-06-16T00:00:00"/>
    <s v="Jeremy Beeman"/>
    <s v="Hawkins"/>
    <s v="SR-31 "/>
    <s v="SR"/>
    <m/>
    <s v="SR"/>
    <s v="From Mooresburg to Adams Lane (EPD) (IA)"/>
    <s v="Widen 2-ln to 3-ln."/>
    <s v="Legislative"/>
    <s v="Reconstruction"/>
    <m/>
    <x v="4"/>
    <x v="0"/>
    <n v="4.3"/>
    <d v="2023-12-08T00:00:00"/>
    <m/>
    <s v="N"/>
    <s v="Other"/>
    <x v="0"/>
    <s v="37SR0310005"/>
    <n v="115500"/>
    <n v="0"/>
    <n v="0"/>
    <n v="0"/>
    <n v="115500"/>
    <n v="1327200"/>
    <n v="1495000"/>
    <n v="0"/>
    <n v="0"/>
    <n v="2822200"/>
    <m/>
    <s v="STP/HPP-31(12) (37022-3219-14)"/>
  </r>
  <r>
    <n v="130076"/>
    <n v="3"/>
    <s v="Active"/>
    <d v="2020-02-12T00:00:00"/>
    <s v="Crystal Whitaker"/>
    <d v="2022-04-14T00:00:00"/>
    <s v="Ronnie Porter"/>
    <s v="Cheatham"/>
    <s v="SR-12 "/>
    <s v="SR"/>
    <m/>
    <s v="SR"/>
    <s v="Industrial Access Supporting Nashville Fabricators and Engineers, From near LM 1.74 to near LM 2.37 in Ashland City"/>
    <s v="Roadway and Driveway access improvements"/>
    <s v="Economic Development"/>
    <s v="Miscellaneous Improvements"/>
    <m/>
    <x v="4"/>
    <x v="4"/>
    <n v="0.63"/>
    <d v="2022-12-09T00:00:00"/>
    <m/>
    <s v="N"/>
    <s v="Other"/>
    <x v="0"/>
    <m/>
    <n v="0"/>
    <n v="113179.94"/>
    <n v="0"/>
    <n v="0"/>
    <n v="113179.94"/>
    <n v="101900"/>
    <n v="113179.94"/>
    <n v="0"/>
    <n v="0"/>
    <n v="215079.94"/>
    <m/>
    <s v="State Funded (11005-3234-04)"/>
  </r>
  <r>
    <n v="131376"/>
    <n v="2"/>
    <s v="Active"/>
    <d v="2021-03-10T00:00:00"/>
    <s v="Bridgett Fisher"/>
    <d v="2022-05-05T00:00:00"/>
    <s v="Ronnie Porter"/>
    <s v="Cumberland"/>
    <s v="SR-1 "/>
    <s v="SR"/>
    <m/>
    <s v="SR"/>
    <s v="Intersection at SR-392 (Milo Lemert Parkway) and SR-101 (Peavine Road)"/>
    <s v="Safety Improvements with Roundabout"/>
    <s v="Safety"/>
    <s v="Safety"/>
    <m/>
    <x v="4"/>
    <x v="0"/>
    <n v="0.35"/>
    <d v="2022-12-09T00:00:00"/>
    <m/>
    <s v="N"/>
    <s v="Other"/>
    <x v="0"/>
    <m/>
    <n v="43700"/>
    <n v="0"/>
    <n v="0"/>
    <n v="0"/>
    <n v="43700"/>
    <n v="103700"/>
    <n v="0"/>
    <n v="0"/>
    <n v="0"/>
    <n v="103700"/>
    <m/>
    <s v="STP-SIP-1(443) (18003-3245-94)"/>
  </r>
  <r>
    <n v="129566"/>
    <n v="3"/>
    <s v="Active"/>
    <d v="2019-08-19T00:00:00"/>
    <s v="Brian Terrell"/>
    <d v="2022-05-17T00:00:00"/>
    <s v="Brandy Hopkins"/>
    <s v="Hickman"/>
    <s v="I-40 "/>
    <s v="I"/>
    <m/>
    <s v="IM"/>
    <s v="From Humphreys County Line to Dickson County Line"/>
    <s v="Mill &amp; 411D"/>
    <s v="Resurfacing"/>
    <s v="Resurfacing"/>
    <s v="Mill &amp; 411D"/>
    <x v="4"/>
    <x v="1"/>
    <n v="2.65"/>
    <d v="2022-12-09T00:00:00"/>
    <m/>
    <s v="N"/>
    <s v="Int"/>
    <x v="3"/>
    <s v="41I00400027, 41I00400028, 41I00400029, 41I00400030"/>
    <n v="0"/>
    <n v="0"/>
    <n v="5000"/>
    <n v="0"/>
    <n v="5000"/>
    <n v="0"/>
    <n v="0"/>
    <n v="5000"/>
    <n v="0"/>
    <n v="5000"/>
    <m/>
    <s v="NH-I-40-3(172) (41I040-F8-002, 41I040-M3-003)"/>
  </r>
  <r>
    <n v="129079"/>
    <n v="4"/>
    <s v="Active"/>
    <d v="2019-06-17T00:00:00"/>
    <s v="Brian Terrell"/>
    <d v="2021-12-15T00:00:00"/>
    <s v="Brian Terrell"/>
    <s v="Dyer"/>
    <s v="I-155 "/>
    <s v="I"/>
    <m/>
    <s v="IM"/>
    <s v="From Mississippi River Bridge (MM 0.76) to near Rest Area"/>
    <s v="Mill &amp; 411D"/>
    <s v="Resurfacing"/>
    <s v="Resurf, Safety &amp; Br Repair"/>
    <s v="Mill &amp; 411D"/>
    <x v="4"/>
    <x v="1"/>
    <n v="8.64"/>
    <d v="2022-12-09T00:00:00"/>
    <m/>
    <s v="Y"/>
    <s v="Int"/>
    <x v="3"/>
    <s v="23I01550005, 23I01550006, 23I01550007, 23I01550008, 23I01550009, 23I01550010"/>
    <n v="0"/>
    <n v="12180"/>
    <n v="0"/>
    <n v="0"/>
    <n v="12180"/>
    <n v="0"/>
    <n v="12180"/>
    <n v="5000"/>
    <n v="0"/>
    <n v="17180"/>
    <m/>
    <s v="NH-I-155-2(121) (23001-4178-04, 23001-8176-44)"/>
  </r>
  <r>
    <n v="129084"/>
    <n v="4"/>
    <s v="Active"/>
    <d v="2019-06-17T00:00:00"/>
    <s v="Brian Terrell"/>
    <d v="2022-05-17T00:00:00"/>
    <s v="Ethan Messimore"/>
    <s v="Shelby"/>
    <s v="I-240 "/>
    <s v="I"/>
    <m/>
    <s v="IM"/>
    <s v="From I-40 to I-55"/>
    <s v="Mill &amp; 411D"/>
    <s v="Resurfacing"/>
    <s v="Resurfacing"/>
    <s v="Mill &amp; 411D"/>
    <x v="4"/>
    <x v="1"/>
    <n v="6"/>
    <d v="2022-12-09T00:00:00"/>
    <m/>
    <s v="Y"/>
    <s v="Int"/>
    <x v="3"/>
    <s v="79I00550038, 79I02400035, 79I02400036, 79I02400067"/>
    <n v="0"/>
    <n v="0"/>
    <n v="59500"/>
    <n v="0"/>
    <n v="59500"/>
    <n v="0"/>
    <n v="0"/>
    <n v="59500"/>
    <n v="0"/>
    <n v="59500"/>
    <m/>
    <s v="NH-I-240-1(296) (79I240-F8-002, 79I240-M3-003)"/>
  </r>
  <r>
    <n v="131257"/>
    <n v="3"/>
    <s v="Active"/>
    <d v="2021-01-25T00:00:00"/>
    <s v="Brian Terrell"/>
    <d v="2022-05-04T00:00:00"/>
    <s v="Jason Carney"/>
    <s v="Davidson"/>
    <s v="SR-12 "/>
    <s v="SR"/>
    <m/>
    <s v="SR"/>
    <s v="From SR-6 to near SR-112"/>
    <s v="Mill &amp; 411D"/>
    <s v="Resurfacing"/>
    <s v="Resurface &amp; Safety"/>
    <s v="Mill &amp; 411D"/>
    <x v="4"/>
    <x v="1"/>
    <n v="4.3"/>
    <d v="2022-12-09T00:00:00"/>
    <s v="CONV"/>
    <s v="Y"/>
    <s v="NHS"/>
    <x v="1"/>
    <s v="19SR0120005"/>
    <n v="0"/>
    <n v="0"/>
    <n v="5000"/>
    <n v="0"/>
    <n v="5000"/>
    <n v="0"/>
    <n v="0"/>
    <n v="5000"/>
    <n v="0"/>
    <n v="5000"/>
    <m/>
    <s v="HSIP-12(65) (19S012-F3-003, 19S012-M3-004, 19S012-M8-003)"/>
  </r>
  <r>
    <n v="131263"/>
    <n v="3"/>
    <s v="Active"/>
    <d v="2021-01-25T00:00:00"/>
    <s v="Brian Terrell"/>
    <d v="2022-05-04T00:00:00"/>
    <s v="Jason Carney"/>
    <s v="Davidson"/>
    <s v="SR-1 "/>
    <s v="SR"/>
    <m/>
    <s v="SR"/>
    <s v="From west of Harpeth Valley Road to east of Hillwood Boulevard"/>
    <s v="Mill &amp; 411D"/>
    <s v="Resurfacing"/>
    <s v="Resurf, Safety &amp; Br Repair"/>
    <s v="Mill &amp; 411D"/>
    <x v="4"/>
    <x v="1"/>
    <n v="7.81"/>
    <d v="2022-12-09T00:00:00"/>
    <s v="CONV"/>
    <s v="N"/>
    <s v="NHS, Other"/>
    <x v="1"/>
    <s v="19SR0010007"/>
    <n v="0"/>
    <n v="0"/>
    <n v="5000"/>
    <n v="0"/>
    <n v="5000"/>
    <n v="0"/>
    <n v="0"/>
    <n v="5000"/>
    <n v="0"/>
    <n v="5000"/>
    <m/>
    <s v="HSIP-1(456) (19S001-F3-002, 19S001-M3-004, 19S001-M8-002)"/>
  </r>
  <r>
    <n v="130129"/>
    <n v="2"/>
    <s v="Active"/>
    <d v="2020-03-06T00:00:00"/>
    <s v="Crystal Whitaker"/>
    <d v="2021-12-06T00:00:00"/>
    <s v="Mary McFarlin"/>
    <s v="Bledsoe"/>
    <s v="SIA "/>
    <s v="SIA"/>
    <m/>
    <m/>
    <s v="State Industrial Access serving Project Protein"/>
    <s v="The roadway will consist of 2 x 12' lanes with 4' gravel shoulders. The proposed road improvements will be constructed on a 10&quot; stone base with 3&quot; of base (&quot;A&quot; mix), 2&quot; of binder (&quot;BM-2&quot; mix) and 1.25&quot; of asphalt surface (&quot;D&quot; mix). The construction phase will include all striping, signing, and installation of safety features."/>
    <s v="Economic Development"/>
    <s v="Reconstruction"/>
    <m/>
    <x v="4"/>
    <x v="0"/>
    <s v=""/>
    <d v="2022-12-09T00:00:00"/>
    <m/>
    <s v="N"/>
    <m/>
    <x v="2"/>
    <m/>
    <n v="0"/>
    <n v="13500"/>
    <n v="0"/>
    <n v="0"/>
    <n v="13500"/>
    <n v="251000"/>
    <n v="13500"/>
    <n v="0"/>
    <n v="0"/>
    <n v="264500"/>
    <m/>
    <s v="State Funded (04945-3453-04)"/>
  </r>
  <r>
    <n v="128850"/>
    <n v="2"/>
    <s v="Let"/>
    <d v="2019-04-29T00:00:00"/>
    <s v="Brian Terrell"/>
    <d v="2021-12-28T21:00:11"/>
    <s v="Kyle Ruddy"/>
    <s v="Putnam"/>
    <s v="I-40 "/>
    <s v="I"/>
    <m/>
    <s v="IM"/>
    <s v="From near SR-136 to near Falling Water River"/>
    <s v="Mill &amp; 411D"/>
    <s v="Resurfacing"/>
    <s v="Resurfacing"/>
    <s v="Mill &amp; 411D"/>
    <x v="4"/>
    <x v="1"/>
    <n v="4.37"/>
    <d v="2021-12-10T00:00:00"/>
    <m/>
    <s v="N"/>
    <s v="Int"/>
    <x v="3"/>
    <m/>
    <n v="0"/>
    <n v="0"/>
    <n v="0"/>
    <n v="3181584"/>
    <n v="3181584"/>
    <n v="0"/>
    <n v="0"/>
    <n v="0"/>
    <n v="3181584"/>
    <n v="3181584"/>
    <s v="CNV316"/>
    <s v="NH-I-40-6(180) (71I040-F8-002)"/>
  </r>
  <r>
    <n v="128858"/>
    <n v="2"/>
    <s v="Let"/>
    <d v="2019-04-29T00:00:00"/>
    <s v="Brian Terrell"/>
    <d v="2021-12-22T21:00:11"/>
    <s v="Bobby Johnson"/>
    <s v="Cumberland"/>
    <s v="I-40 "/>
    <s v="I"/>
    <m/>
    <s v="IM"/>
    <s v="From Ozone Road to Roane County Line"/>
    <s v="Mill &amp; 411D"/>
    <s v="Resurfacing"/>
    <s v="Resurfacing"/>
    <s v="Mill &amp; 411D"/>
    <x v="4"/>
    <x v="1"/>
    <n v="6.9"/>
    <d v="2021-12-10T00:00:00"/>
    <m/>
    <s v="N"/>
    <s v="Int"/>
    <x v="3"/>
    <m/>
    <n v="0"/>
    <n v="0"/>
    <n v="0"/>
    <n v="4045843"/>
    <n v="4045843"/>
    <n v="0"/>
    <n v="0"/>
    <n v="0"/>
    <n v="4045843"/>
    <n v="4045843"/>
    <s v="CNV315"/>
    <s v="NH-I-40-6(181) (18I040-F8-003)"/>
  </r>
  <r>
    <n v="129082"/>
    <n v="4"/>
    <s v="Let"/>
    <d v="2019-06-17T00:00:00"/>
    <s v="Brian Terrell"/>
    <d v="2021-12-22T21:00:17"/>
    <s v=" "/>
    <s v="Haywood"/>
    <s v="I-40 "/>
    <s v="I"/>
    <m/>
    <s v="IM"/>
    <s v="From Fayette County Line to west of Douglas Road Underpass"/>
    <s v="Mill, TLD &amp; OGFC"/>
    <s v="Resurfacing"/>
    <s v="Resurf, Safety &amp; Br Repair"/>
    <s v="Mill, TLD &amp; OGFC"/>
    <x v="4"/>
    <x v="1"/>
    <n v="2.86"/>
    <d v="2021-12-10T00:00:00"/>
    <m/>
    <s v="Y"/>
    <s v="Int"/>
    <x v="3"/>
    <s v="38I00400009, 38I00400010"/>
    <n v="0"/>
    <n v="0"/>
    <n v="0"/>
    <n v="3253000"/>
    <n v="3253000"/>
    <n v="0"/>
    <n v="0"/>
    <m/>
    <n v="3253000"/>
    <n v="3253000"/>
    <s v="CNV345, CNV345"/>
    <s v="NH-I-40-1(369) (38I040-F8-002, 38I040-M3-003)"/>
  </r>
  <r>
    <n v="129680"/>
    <n v="1"/>
    <s v="Let"/>
    <d v="2019-08-27T00:00:00"/>
    <s v="Brian Terrell"/>
    <d v="2021-12-22T21:00:15"/>
    <s v="Bobby Johnson"/>
    <s v="Sullivan"/>
    <s v="I-81 "/>
    <s v="I"/>
    <m/>
    <s v="IM"/>
    <s v="From near SR-357 to near SR-394"/>
    <s v="Mill, C, OGFC, OGFCE - Sho"/>
    <s v="Resurfacing"/>
    <s v="Resurf, Safety &amp; Br Repair"/>
    <s v="Mill, C, OGFC, OGFCE - Sho"/>
    <x v="4"/>
    <x v="1"/>
    <n v="6.41"/>
    <d v="2021-12-10T00:00:00"/>
    <m/>
    <s v="N"/>
    <s v="Int"/>
    <x v="3"/>
    <s v="82I00810031, 82I00810032"/>
    <n v="0"/>
    <n v="0"/>
    <n v="0"/>
    <n v="6152200"/>
    <n v="0"/>
    <n v="0"/>
    <n v="0"/>
    <n v="0"/>
    <n v="6152200"/>
    <n v="0"/>
    <s v="CNV335, CNV335"/>
    <s v="NH-I-81-1(132) (82I081-F8-002, 82I081-M3-003)"/>
  </r>
  <r>
    <n v="129682"/>
    <n v="1"/>
    <s v="Let"/>
    <d v="2019-08-27T00:00:00"/>
    <s v="Brian Terrell"/>
    <d v="2021-12-22T21:00:17"/>
    <s v="Bobby Johnson"/>
    <s v="Loudon"/>
    <s v="I-75 "/>
    <s v="I"/>
    <m/>
    <s v="IM"/>
    <s v="From Tennessee River Bridge to near Hotchkiss Valley Road East"/>
    <s v="Mill, C, OGFC, OGFCE -Sho"/>
    <s v="Resurfacing"/>
    <s v="Resurfacing"/>
    <s v="Mill, C, OGFC"/>
    <x v="4"/>
    <x v="1"/>
    <n v="5.0599999999999996"/>
    <d v="2021-12-10T00:00:00"/>
    <m/>
    <s v="N"/>
    <s v="Int"/>
    <x v="3"/>
    <m/>
    <n v="0"/>
    <n v="0"/>
    <n v="0"/>
    <n v="5501780"/>
    <n v="5501780"/>
    <n v="0"/>
    <n v="0"/>
    <n v="0"/>
    <n v="5501780"/>
    <n v="5501780"/>
    <s v="CNV346"/>
    <s v="NH-I-75-2(46) (53I075-F8-002)"/>
  </r>
  <r>
    <n v="130178"/>
    <n v="2"/>
    <s v="Let"/>
    <d v="2020-03-20T00:00:00"/>
    <s v="Brian Terrell"/>
    <d v="2021-12-22T21:00:11"/>
    <s v="Kyle Ruddy"/>
    <s v="Marion"/>
    <s v="I-24 "/>
    <s v="I"/>
    <m/>
    <s v="IM"/>
    <s v="From west of Martin Springs Road Exit to East of Big Fiery Gizzard Creek"/>
    <s v="Cold Plane @ 1.5&quot; (Rd &amp; Shlds.), Thin Lift &quot;CS&quot; Mix @ 65#/sy (.5&quot;) (Rdwy. &amp; 2' Shlds.) &amp;&quot;D&quot; Mix @ 132.5 #/sy (1.25&quot;)(Rdwy. &amp; Inside Shld.)"/>
    <s v="Resurfacing"/>
    <s v="Resurfacing"/>
    <s v="Cold Plane or Thin Lift or OGFC"/>
    <x v="4"/>
    <x v="1"/>
    <n v="5.16"/>
    <d v="2021-12-10T00:00:00"/>
    <s v="CONV"/>
    <s v="N"/>
    <s v="Int"/>
    <x v="3"/>
    <m/>
    <n v="0"/>
    <n v="0"/>
    <n v="0"/>
    <n v="4136195"/>
    <n v="4136195"/>
    <n v="0"/>
    <n v="0"/>
    <n v="0"/>
    <n v="4136195"/>
    <n v="4136195"/>
    <s v="CNV314"/>
    <s v="NH-I-24-2(186) (58I024-F8-003)"/>
  </r>
  <r>
    <n v="131202"/>
    <n v="3"/>
    <s v="Let"/>
    <d v="2021-01-13T00:00:00"/>
    <s v="Brian Terrell"/>
    <d v="2021-12-22T21:00:12"/>
    <s v="Jason Carney"/>
    <s v="Davidson"/>
    <s v="I-40 "/>
    <s v="I"/>
    <m/>
    <s v="IM"/>
    <s v="From near SR-24 to near 46th Avenue"/>
    <s v="Mill &amp; 411D"/>
    <s v="Resurfacing"/>
    <s v="Resurfacing"/>
    <s v="Mill &amp; 411D"/>
    <x v="4"/>
    <x v="1"/>
    <n v="3.72"/>
    <d v="2021-12-10T00:00:00"/>
    <s v="CONV"/>
    <s v="N"/>
    <s v="Int"/>
    <x v="3"/>
    <m/>
    <n v="0"/>
    <n v="0"/>
    <n v="0"/>
    <n v="4336352"/>
    <n v="4336352"/>
    <n v="0"/>
    <n v="0"/>
    <n v="0"/>
    <n v="4336352"/>
    <n v="4336352"/>
    <s v="CNV317"/>
    <s v="NH-I-40-3(171) (19I040-F8-002)"/>
  </r>
  <r>
    <n v="131203"/>
    <n v="3"/>
    <s v="Let"/>
    <d v="2021-01-13T00:00:00"/>
    <s v="Brian Terrell"/>
    <d v="2021-12-22T21:00:12"/>
    <s v="Jason Carney"/>
    <s v="Dickson"/>
    <s v="I-40 "/>
    <s v="I"/>
    <m/>
    <s v="IM"/>
    <s v="From I-840 to Williamson County Line"/>
    <s v="Mill &amp; 411D"/>
    <s v="Resurfacing"/>
    <s v="Resurfacing"/>
    <s v="Mill &amp; 411D"/>
    <x v="4"/>
    <x v="1"/>
    <n v="4.6900000000000004"/>
    <d v="2021-12-10T00:00:00"/>
    <s v="CONV"/>
    <s v="N"/>
    <s v="Int"/>
    <x v="3"/>
    <m/>
    <n v="0"/>
    <n v="0"/>
    <n v="0"/>
    <n v="3206328"/>
    <n v="3206328"/>
    <n v="0"/>
    <n v="0"/>
    <n v="0"/>
    <n v="3206328"/>
    <n v="3206328"/>
    <s v="CNV319"/>
    <s v="NH-I-40-3(173) (22I040-F8-002)"/>
  </r>
  <r>
    <n v="131204"/>
    <n v="3"/>
    <s v="Let"/>
    <d v="2021-01-13T00:00:00"/>
    <s v="Brian Terrell"/>
    <d v="2021-12-22T21:00:12"/>
    <s v="Jason Carney"/>
    <s v="Williamson"/>
    <s v="I-40 "/>
    <s v="I"/>
    <m/>
    <s v="IM"/>
    <s v="From Dickson County Line to Cheatham County Line"/>
    <s v="Mill &amp; 411D"/>
    <s v="Resurfacing"/>
    <s v="Resurfacing"/>
    <s v="Mill &amp; 411D"/>
    <x v="4"/>
    <x v="1"/>
    <n v="3.11"/>
    <d v="2021-12-10T00:00:00"/>
    <s v="CONV"/>
    <s v="Y"/>
    <s v="Int"/>
    <x v="3"/>
    <m/>
    <n v="0"/>
    <n v="0"/>
    <n v="0"/>
    <n v="2447892"/>
    <n v="2447892"/>
    <n v="0"/>
    <n v="0"/>
    <n v="0"/>
    <n v="2447892"/>
    <n v="2447892"/>
    <s v="CNV319"/>
    <s v="NH-I-40-3(174) (94I040-F8-002)"/>
  </r>
  <r>
    <n v="131205"/>
    <n v="3"/>
    <s v="Let"/>
    <d v="2021-01-13T00:00:00"/>
    <s v="Brian Terrell"/>
    <d v="2021-12-22T21:00:14"/>
    <s v="Jason Carney"/>
    <s v="Rutherford"/>
    <s v="I-24 "/>
    <s v="I"/>
    <m/>
    <s v="IM"/>
    <s v="Near Baker Road to east of Medical Center Parkway"/>
    <s v="Mill &amp; 411D"/>
    <s v="Resurfacing"/>
    <s v="Resurf, Safety &amp; Br Repair"/>
    <s v="Mill &amp; 411D"/>
    <x v="4"/>
    <x v="1"/>
    <n v="5.85"/>
    <d v="2021-12-10T00:00:00"/>
    <s v="CONV"/>
    <s v="N"/>
    <s v="Int"/>
    <x v="3"/>
    <s v="75I00240017"/>
    <n v="0"/>
    <n v="0"/>
    <n v="0"/>
    <n v="6889915"/>
    <n v="6889915"/>
    <n v="0"/>
    <n v="0"/>
    <n v="0"/>
    <n v="6889915"/>
    <n v="6889915"/>
    <s v="CNV331, CNV331"/>
    <s v="NH-I-24-1(137) (75I024-F8-002, 75I024-M3-005)"/>
  </r>
  <r>
    <n v="131206"/>
    <n v="3"/>
    <s v="Let"/>
    <d v="2021-01-13T00:00:00"/>
    <s v="Brian Terrell"/>
    <d v="2021-12-22T21:00:14"/>
    <s v="Jason Carney"/>
    <s v="Montgomery"/>
    <s v="I-24 "/>
    <s v="I"/>
    <m/>
    <s v="IM"/>
    <s v="Kentucky State Line to east of SR-13"/>
    <s v="Mill &amp; 411D"/>
    <s v="Resurfacing"/>
    <s v="Resurfacing"/>
    <s v="Mill &amp; 411D"/>
    <x v="4"/>
    <x v="1"/>
    <n v="5"/>
    <d v="2021-12-10T00:00:00"/>
    <s v="CONV"/>
    <s v="N"/>
    <s v="Int"/>
    <x v="3"/>
    <m/>
    <n v="0"/>
    <n v="0"/>
    <n v="0"/>
    <n v="3656874"/>
    <n v="3656874"/>
    <n v="0"/>
    <n v="0"/>
    <n v="0"/>
    <n v="3656874"/>
    <n v="3656874"/>
    <s v="CNV330"/>
    <s v="NH-I-24-9(96) (63I024-F8-002)"/>
  </r>
  <r>
    <n v="131208"/>
    <n v="3"/>
    <s v="Let"/>
    <d v="2021-01-13T00:00:00"/>
    <s v="Brian Terrell"/>
    <d v="2021-12-22T21:00:15"/>
    <s v="Jason Carney"/>
    <s v="Williamson"/>
    <s v="I-840 "/>
    <s v="I"/>
    <m/>
    <s v="IM"/>
    <s v="From near MM 8 to east of Liepers Creek Road Overpass"/>
    <s v="Mill, CW &amp; OGFC up to Copperas Branch Bridge, then Mill &amp; 411D for remainder of project"/>
    <s v="Resurfacing"/>
    <s v="Resurf, Safety &amp; Br Repair"/>
    <s v="Mill, CW &amp; OGF / Mill &amp; 411D"/>
    <x v="4"/>
    <x v="1"/>
    <n v="10.5"/>
    <d v="2021-12-10T00:00:00"/>
    <s v="CONV"/>
    <s v="N"/>
    <s v="Int"/>
    <x v="3"/>
    <s v="94SR8400027, 94SR8400096, 94SR8400097, 94SR8400099, 94SR8400100, 94SR8400101, 94SR8400103, 94SR8400109, 94SR8400110"/>
    <n v="0"/>
    <n v="0"/>
    <n v="2687253"/>
    <n v="7587357"/>
    <n v="10274610"/>
    <n v="0"/>
    <n v="0"/>
    <n v="2687253"/>
    <n v="7587357"/>
    <n v="10274610"/>
    <s v="CNV337, CNV337, CNV337"/>
    <s v="NH-I-840(20) (94I840-F3-004, 94I840-F8-002, 94I840-M3-003)"/>
  </r>
  <r>
    <n v="131662"/>
    <n v="3"/>
    <s v="Let"/>
    <d v="2021-06-01T00:00:00"/>
    <s v="Brian Terrell"/>
    <d v="2021-12-22T21:00:14"/>
    <s v="Jason Carney"/>
    <s v="Marshall"/>
    <s v="I-65 "/>
    <s v="I"/>
    <m/>
    <s v="IM"/>
    <s v="From north of SR-11 (Exit 22) to Maury County Line"/>
    <s v="Mill, CW &amp; OGFC"/>
    <s v="Resurfacing"/>
    <s v="Resurfacing"/>
    <s v="Mill, CW &amp; OGFC"/>
    <x v="4"/>
    <x v="1"/>
    <n v="12.42"/>
    <d v="2021-12-10T00:00:00"/>
    <m/>
    <s v="N"/>
    <s v="Int"/>
    <x v="3"/>
    <m/>
    <n v="0"/>
    <n v="0"/>
    <n v="0"/>
    <n v="12029770"/>
    <n v="12029770"/>
    <n v="0"/>
    <n v="0"/>
    <n v="0"/>
    <n v="12029770"/>
    <n v="12029770"/>
    <s v="CNV329"/>
    <s v="NH-I-65-1(77) (59I065-F8-002)"/>
  </r>
  <r>
    <n v="127404"/>
    <n v="4"/>
    <s v="Let"/>
    <d v="2018-04-04T00:00:00"/>
    <s v="Brian Terrell"/>
    <d v="2022-04-11T00:00:00"/>
    <s v="Bonita Dunlap"/>
    <s v="Chester"/>
    <s v="SR-22 "/>
    <s v="SR"/>
    <m/>
    <s v="SR"/>
    <s v="From McNairy County Line to Henderson County Line"/>
    <s v="HIR w/TLD overlay"/>
    <s v="Resurfacing"/>
    <s v="Resurface &amp; Safety"/>
    <s v="HIR w/TLD overlay"/>
    <x v="4"/>
    <x v="2"/>
    <n v="7.82"/>
    <d v="2022-02-11T00:00:00"/>
    <s v="REC"/>
    <s v="N"/>
    <s v="Other"/>
    <x v="0"/>
    <m/>
    <n v="0"/>
    <n v="0"/>
    <n v="317100"/>
    <n v="1990000"/>
    <n v="2307100"/>
    <n v="0"/>
    <n v="0"/>
    <n v="317100"/>
    <n v="1990000"/>
    <n v="2307100"/>
    <s v="CNW031, CNW031"/>
    <s v="STP/HSIP-22(96) (12S022-F3-003, 12S022-F8-003)"/>
  </r>
  <r>
    <n v="129302"/>
    <n v="4"/>
    <s v="Active"/>
    <d v="2019-07-08T00:00:00"/>
    <s v="Brian Terrell"/>
    <d v="2022-05-17T00:00:00"/>
    <s v="Ethan Messimore"/>
    <s v="McNairy"/>
    <s v="SR-57 "/>
    <s v="SR"/>
    <m/>
    <s v="SR"/>
    <s v="From Hardeman County Line to west of Luther Ingle Road"/>
    <s v="HIR w/TLD overlay"/>
    <s v="Resurfacing"/>
    <s v="Resurface &amp; Safety"/>
    <s v="HIR w/TLD overlay"/>
    <x v="4"/>
    <x v="2"/>
    <n v="12"/>
    <d v="2023-02-10T00:00:00"/>
    <s v="REC"/>
    <s v="N"/>
    <s v="Other"/>
    <x v="0"/>
    <m/>
    <n v="0"/>
    <n v="51069"/>
    <n v="0"/>
    <n v="0"/>
    <n v="51069"/>
    <n v="0"/>
    <n v="51069"/>
    <n v="0"/>
    <n v="0"/>
    <n v="51069"/>
    <m/>
    <s v="STP/HSIP-57(80) (55008-3245-94, 55008-8245-14)"/>
  </r>
  <r>
    <n v="116322.07"/>
    <n v="3"/>
    <s v="Closed"/>
    <d v="2018-04-09T00:00:00"/>
    <s v="Jennifer Johnson"/>
    <d v="2021-03-17T00:00:00"/>
    <s v="Lee Cothron"/>
    <s v="Region 3"/>
    <m/>
    <m/>
    <m/>
    <m/>
    <s v="M19LTHQ_R3ISR_SWNDRCLN"/>
    <s v="Sweeping and Drain Cleaning on Various Interstate and State Routes"/>
    <s v="Maint - Reg"/>
    <s v="Maintenance"/>
    <m/>
    <x v="3"/>
    <x v="5"/>
    <s v=""/>
    <d v="2019-02-08T00:00:00"/>
    <m/>
    <s v="N"/>
    <m/>
    <x v="4"/>
    <m/>
    <n v="0"/>
    <n v="0"/>
    <n v="71244.97"/>
    <n v="0"/>
    <n v="71244.97"/>
    <n v="0"/>
    <n v="0"/>
    <n v="1078892.04"/>
    <n v="0"/>
    <n v="1078892.04"/>
    <s v="CNT906, CNT906"/>
    <s v="State Funded (98303-4101-04)"/>
  </r>
  <r>
    <n v="127365"/>
    <n v="4"/>
    <s v="Construction Complete"/>
    <d v="2018-04-03T00:00:00"/>
    <s v="Brian Terrell"/>
    <d v="2022-04-13T00:00:00"/>
    <s v="Daniel Rose"/>
    <s v="Henderson"/>
    <s v="SR-20 "/>
    <s v="SR"/>
    <m/>
    <s v="SR"/>
    <s v="From Crucifer Road to near Sea Horse Drive"/>
    <s v="HIR w/85 lbs.TLD"/>
    <s v="Resurfacing"/>
    <s v="Resurface &amp; Safety"/>
    <s v="HIR w/85 lbs.TLD"/>
    <x v="4"/>
    <x v="2"/>
    <n v="6.76"/>
    <d v="2020-02-07T00:00:00"/>
    <s v="REC"/>
    <s v="Y"/>
    <s v="NHS"/>
    <x v="1"/>
    <m/>
    <n v="0"/>
    <n v="0"/>
    <n v="0"/>
    <n v="-200000"/>
    <n v="-200000"/>
    <n v="0"/>
    <n v="0"/>
    <n v="270680"/>
    <n v="2551155"/>
    <n v="2821835"/>
    <s v="CNU037, CNU037"/>
    <s v="NH/HSIP-20(76) (39003-3282-94, 39003-8282-14)"/>
  </r>
  <r>
    <n v="129297"/>
    <n v="4"/>
    <s v="Let"/>
    <d v="2019-07-08T00:00:00"/>
    <s v="Brian Terrell"/>
    <d v="2021-12-22T21:00:18"/>
    <s v="Bonita Dunlap"/>
    <s v="Shelby"/>
    <s v="SR-57 "/>
    <s v="SR"/>
    <m/>
    <s v="SR"/>
    <s v="From Near Perkins Extended to I-240 Interchange"/>
    <s v="Mill &amp; 411D"/>
    <s v="Resurfacing"/>
    <s v="Resurface &amp; Safety"/>
    <s v="Mill &amp; 411D"/>
    <x v="4"/>
    <x v="1"/>
    <n v="2.37"/>
    <d v="2021-12-10T00:00:00"/>
    <s v="CONV"/>
    <s v="N"/>
    <s v="NHS"/>
    <x v="1"/>
    <m/>
    <n v="0"/>
    <n v="0"/>
    <n v="213420"/>
    <n v="1170835"/>
    <n v="1384255"/>
    <n v="0"/>
    <n v="0"/>
    <n v="648570"/>
    <n v="3780085"/>
    <n v="4428655"/>
    <s v="CNV910, CNV910"/>
    <s v="STP-NH/HSIP-57(79) (79027-3220-94, 79027-8220-14)"/>
  </r>
  <r>
    <n v="43975.01"/>
    <n v="1"/>
    <s v="Construction Complete"/>
    <d v="2002-03-04T11:54:37"/>
    <s v=" "/>
    <d v="2022-02-22T21:00:13"/>
    <s v="Bobby Johnson"/>
    <s v="Carter"/>
    <s v="SR-91 EXT"/>
    <s v="SR"/>
    <s v="SR091"/>
    <s v="SR"/>
    <s v="From SR-67 (US-321) to SR-37 (US-19E) (IA)"/>
    <s v="Resurface and restripe existing 5-lane, reconstruct 4-lane to 5-lane, add curb and gutter section, add sidewalk section, reconfigure intersection of N. Roan St. and E. Elk Ave."/>
    <s v="Legislative"/>
    <s v="Reconstruction"/>
    <m/>
    <x v="4"/>
    <x v="0"/>
    <n v="4"/>
    <d v="2021-12-10T00:00:00"/>
    <m/>
    <s v="Y"/>
    <s v="NHS"/>
    <x v="1"/>
    <m/>
    <n v="0"/>
    <n v="0"/>
    <n v="5026705"/>
    <n v="0"/>
    <n v="5026705"/>
    <n v="1500000"/>
    <n v="4118000.68"/>
    <n v="10828554"/>
    <n v="0"/>
    <n v="16446554.68"/>
    <s v="CNV914"/>
    <s v="HPP/STP-91(31) (10066-3205-14)"/>
  </r>
  <r>
    <n v="101407.02"/>
    <n v="1"/>
    <s v="Let"/>
    <d v="2002-03-04T12:05:17"/>
    <s v=" "/>
    <d v="2021-12-22T21:00:09"/>
    <s v="Bobby Johnson"/>
    <s v="Campbell"/>
    <s v="SR-63 "/>
    <s v="SR"/>
    <m/>
    <s v="SR"/>
    <s v="(General Carl W. Stiner Highway), From Near Frontier Road/Woodson Lane to Near Claiborne County Line (IA)"/>
    <s v="Widen From 2-LN to 5-LN"/>
    <s v="Legislative"/>
    <s v="Widen"/>
    <m/>
    <x v="4"/>
    <x v="0"/>
    <n v="5.26"/>
    <d v="2021-12-10T00:00:00"/>
    <m/>
    <s v="N"/>
    <s v="NHS"/>
    <x v="1"/>
    <m/>
    <n v="0"/>
    <n v="0"/>
    <n v="25854928"/>
    <n v="0"/>
    <n v="25854928"/>
    <n v="0"/>
    <n v="2410000"/>
    <n v="25854928"/>
    <n v="0"/>
    <n v="28264928"/>
    <s v="CNV257"/>
    <s v="APD-63(55) (07008-3236-64)"/>
  </r>
  <r>
    <n v="101409"/>
    <n v="1"/>
    <s v="Let"/>
    <d v="2002-03-04T12:05:20"/>
    <s v=" "/>
    <d v="2021-12-22T21:00:09"/>
    <s v="Bobby Johnson"/>
    <s v="Claiborne"/>
    <s v="SR-63 "/>
    <s v="SR"/>
    <m/>
    <s v="SR"/>
    <s v="From Campbell County Line to Hall Lane (IA)"/>
    <s v="Widen From 2-LN to 5-LN"/>
    <s v="Legislative"/>
    <s v="Widen"/>
    <m/>
    <x v="4"/>
    <x v="0"/>
    <n v="5.35"/>
    <d v="2021-12-10T00:00:00"/>
    <m/>
    <s v="N"/>
    <s v="NHS"/>
    <x v="1"/>
    <m/>
    <n v="393000"/>
    <n v="0"/>
    <n v="28374955"/>
    <n v="0"/>
    <n v="28767955"/>
    <n v="2993000"/>
    <n v="5282000"/>
    <n v="28374955"/>
    <n v="0"/>
    <n v="36649955"/>
    <s v="CNV257"/>
    <s v="APD-63(6) (13005-3221-64)"/>
  </r>
  <r>
    <n v="126600"/>
    <n v="3"/>
    <s v="Let"/>
    <d v="2017-09-22T00:00:00"/>
    <s v="Innocent Amara"/>
    <d v="2022-02-15T00:00:00"/>
    <s v="Lisa Dunn"/>
    <s v="Davidson"/>
    <s v="SR-155 "/>
    <s v="SR"/>
    <m/>
    <s v="SR"/>
    <s v="Ramps at Brick Church Pike (Ramp Queue)"/>
    <s v="Signal installation with route improvements and high friction resurfacing. Signal on Brick Church Pike from LM 2.168 to LM 2.340."/>
    <s v="Safety"/>
    <s v="Intersection Improvements and Signals"/>
    <m/>
    <x v="4"/>
    <x v="0"/>
    <n v="0.17"/>
    <d v="2021-12-10T00:00:00"/>
    <m/>
    <s v="N"/>
    <s v="NHS"/>
    <x v="1"/>
    <m/>
    <n v="0"/>
    <n v="0"/>
    <n v="1345775"/>
    <n v="0"/>
    <n v="1345775"/>
    <n v="167500"/>
    <n v="0"/>
    <n v="1345775"/>
    <n v="0"/>
    <n v="1513275"/>
    <s v="CNV322"/>
    <s v="HSIP-155(28) (19074-3259-94)"/>
  </r>
  <r>
    <n v="131508"/>
    <n v="3"/>
    <s v="Let"/>
    <d v="2021-04-16T00:00:00"/>
    <s v="Crystal Whitaker"/>
    <d v="2021-12-22T21:00:11"/>
    <s v=" "/>
    <s v="Maury"/>
    <m/>
    <m/>
    <m/>
    <m/>
    <s v="State Industrial Access serving Project Night Sky"/>
    <s v="New 4-lane roadway, will include 4-ft shoulders with an 18-ft. grass median."/>
    <s v="Economic Development"/>
    <s v="Construction-New"/>
    <m/>
    <x v="4"/>
    <x v="4"/>
    <s v=""/>
    <d v="2021-12-10T00:00:00"/>
    <m/>
    <s v="N"/>
    <m/>
    <x v="2"/>
    <m/>
    <n v="0"/>
    <n v="0"/>
    <n v="10254148"/>
    <n v="0"/>
    <n v="10254148"/>
    <n v="1000000"/>
    <n v="0"/>
    <n v="10254148"/>
    <n v="0"/>
    <n v="11254148"/>
    <s v="CNV312"/>
    <s v="State Funded (60946-3457-04)"/>
  </r>
  <r>
    <n v="127888.01"/>
    <n v="2"/>
    <s v="Let"/>
    <d v="2019-05-13T00:00:00"/>
    <s v="Brian Terrell"/>
    <d v="2021-12-28T21:00:11"/>
    <s v="Kyle Ruddy"/>
    <s v="Putnam"/>
    <s v="SR-136 "/>
    <s v="SR"/>
    <m/>
    <s v="SR"/>
    <s v="From LM 5.28 - 5.35"/>
    <s v="Mill &amp; 411D"/>
    <s v="Resurfacing"/>
    <s v="Resurface &amp; Safety"/>
    <s v="Mill &amp; 411D"/>
    <x v="4"/>
    <x v="1"/>
    <n v="7.0000000000000007E-2"/>
    <d v="2021-12-10T00:00:00"/>
    <s v="CONV"/>
    <s v="N"/>
    <s v="Other"/>
    <x v="0"/>
    <m/>
    <n v="0"/>
    <n v="0"/>
    <n v="0"/>
    <n v="174089"/>
    <n v="174089"/>
    <n v="0"/>
    <n v="0"/>
    <n v="0"/>
    <n v="174089"/>
    <n v="174089"/>
    <s v="CNV316"/>
    <s v="STP-136(22) (71012-8229-14)"/>
  </r>
  <r>
    <n v="131924"/>
    <n v="2"/>
    <s v="Let"/>
    <d v="2021-07-13T00:00:00"/>
    <s v="Brian Terrell"/>
    <d v="2021-12-22T21:00:11"/>
    <s v="Bobby Johnson"/>
    <s v="Cumberland"/>
    <s v="SR-299 "/>
    <s v="SR"/>
    <m/>
    <s v="SR"/>
    <s v="From west of I-40 Interchange to east of I-40 Interchange"/>
    <s v="Mill &amp; 411D"/>
    <s v="Resurfacing"/>
    <s v="Resurfacing"/>
    <s v="Mill &amp; 411D"/>
    <x v="4"/>
    <x v="1"/>
    <n v="0.08"/>
    <d v="2021-12-10T00:00:00"/>
    <s v="CONV"/>
    <s v="N"/>
    <s v="Other"/>
    <x v="0"/>
    <m/>
    <n v="0"/>
    <n v="0"/>
    <n v="0"/>
    <n v="51405"/>
    <n v="51405"/>
    <n v="0"/>
    <n v="0"/>
    <n v="0"/>
    <n v="51405"/>
    <n v="51405"/>
    <s v="CNV315"/>
    <s v="STP-299(13) (18S299-F8-002)"/>
  </r>
  <r>
    <n v="131925"/>
    <n v="1"/>
    <s v="Let"/>
    <d v="2021-07-13T00:00:00"/>
    <s v="Brian Terrell"/>
    <d v="2021-12-22T21:00:11"/>
    <s v="Bobby Johnson"/>
    <s v="Roane"/>
    <s v="SR-299 "/>
    <s v="SR"/>
    <m/>
    <s v="SR"/>
    <s v="From Ramp to I-40 to Cumberland County Line"/>
    <s v="Bundled with Region 2 Interstate Resurfacing Project PIN 128858.00;  Mill &amp; 411D"/>
    <s v="Resurfacing"/>
    <s v="Resurfacing"/>
    <s v="Mill &amp; 411D"/>
    <x v="4"/>
    <x v="1"/>
    <n v="0.17"/>
    <d v="2021-12-10T00:00:00"/>
    <s v="CONV"/>
    <s v="N"/>
    <s v="Other"/>
    <x v="0"/>
    <m/>
    <n v="0"/>
    <n v="0"/>
    <n v="0"/>
    <n v="50800"/>
    <n v="50800"/>
    <n v="0"/>
    <n v="0"/>
    <n v="0"/>
    <n v="50800"/>
    <n v="50800"/>
    <s v="CNV315"/>
    <s v="STP-299(12) (73S299-F8-002)"/>
  </r>
  <r>
    <n v="127252"/>
    <n v="3"/>
    <s v="Let"/>
    <d v="2018-03-22T00:00:00"/>
    <s v="Brian Terrell"/>
    <d v="2020-12-23T21:00:07"/>
    <s v="Jason Carney"/>
    <s v="Dickson"/>
    <s v="I-40 "/>
    <s v="I"/>
    <m/>
    <s v="IM"/>
    <s v="From east of bridge over East Piney Road to bridge over I-840"/>
    <s v="Mill, CS &amp; OGFC"/>
    <s v="Resurfacing"/>
    <s v="Resurf, Safety &amp; Br Repair"/>
    <s v="Mill, CS &amp; OGFC"/>
    <x v="4"/>
    <x v="1"/>
    <n v="7.82"/>
    <d v="2020-12-11T00:00:00"/>
    <s v="CONV"/>
    <s v="N"/>
    <s v="Int"/>
    <x v="3"/>
    <s v="22I00400021, 22I00400022"/>
    <n v="0"/>
    <n v="0"/>
    <n v="51600"/>
    <n v="0"/>
    <n v="51600"/>
    <n v="0"/>
    <n v="0"/>
    <n v="448168"/>
    <n v="5143234"/>
    <n v="5591402"/>
    <s v="CNU009, CNU009"/>
    <s v="NH-I-40-3(166) (22001-4191-04, 22001-8191-44)"/>
  </r>
  <r>
    <n v="129080"/>
    <n v="4"/>
    <s v="Construction Complete"/>
    <d v="2019-06-17T00:00:00"/>
    <s v="Brian Terrell"/>
    <d v="2021-10-21T21:00:12"/>
    <s v="Bonita Dunlap"/>
    <s v="Fayette"/>
    <s v="I-40 "/>
    <s v="I"/>
    <m/>
    <s v="IM"/>
    <s v="From Shelby County Line to west of SR-59"/>
    <s v="Mill, TLD &amp; OGFC"/>
    <s v="Resurfacing"/>
    <s v="Resurf, Safety &amp; Br Repair"/>
    <s v="Mill, TLD &amp; OGFC"/>
    <x v="4"/>
    <x v="1"/>
    <n v="8"/>
    <d v="2020-12-11T00:00:00"/>
    <m/>
    <s v="Y"/>
    <s v="Int"/>
    <x v="3"/>
    <s v="24I00400005, 24I00400006"/>
    <n v="0"/>
    <n v="0"/>
    <n v="131200"/>
    <n v="0"/>
    <n v="131200"/>
    <n v="0"/>
    <n v="0"/>
    <n v="169068"/>
    <n v="5587820"/>
    <n v="5756888"/>
    <s v="CNU366, CNU366"/>
    <s v="NH-I-40-1(360) (24001-4151-04, 24001-8151-44)"/>
  </r>
  <r>
    <n v="127463"/>
    <n v="1"/>
    <s v="Construction Complete"/>
    <d v="2018-04-26T00:00:00"/>
    <s v="Brian Terrell"/>
    <d v="2022-01-26T00:00:00"/>
    <s v="Jeremy Beeman"/>
    <s v="Sullivan"/>
    <s v="I-26 "/>
    <s v="I"/>
    <m/>
    <s v="IM"/>
    <s v="From near Welcome Center Road to Washington County Line"/>
    <s v="Mill, C, OGFC, OGFCE-Sho"/>
    <s v="Resurfacing"/>
    <s v="Resurfacing"/>
    <s v="Mill, C, OGFC, OGFCE-Sho"/>
    <x v="4"/>
    <x v="1"/>
    <n v="4.58"/>
    <d v="2020-12-11T00:00:00"/>
    <s v="CONV"/>
    <s v="N"/>
    <s v="Int"/>
    <x v="3"/>
    <m/>
    <n v="0"/>
    <n v="0"/>
    <n v="0"/>
    <n v="500000"/>
    <n v="500000"/>
    <n v="0"/>
    <n v="0"/>
    <n v="0"/>
    <n v="4735000"/>
    <n v="4735000"/>
    <s v="CNU060"/>
    <s v="NH-I-26(75) (82084-8133-44)"/>
  </r>
  <r>
    <n v="128847"/>
    <n v="2"/>
    <s v="Construction Complete"/>
    <d v="2019-04-29T00:00:00"/>
    <s v="Brian Terrell"/>
    <d v="2022-01-19T21:00:11"/>
    <s v="Kyle Ruddy"/>
    <s v="Putnam"/>
    <s v="I-40 "/>
    <s v="I"/>
    <m/>
    <s v="IM"/>
    <s v="(Eastbound Only), From West of Falling Water River Bridge to ramp from SR-24"/>
    <s v="Mill &amp; 411D"/>
    <s v="Resurfacing"/>
    <s v="Resurf, Safety &amp; Br Repair"/>
    <s v="Mill &amp; 411D"/>
    <x v="4"/>
    <x v="1"/>
    <n v="9.2799999999999994"/>
    <d v="2020-12-11T00:00:00"/>
    <m/>
    <s v="N"/>
    <s v="Int"/>
    <x v="3"/>
    <s v="71I00400041"/>
    <n v="0"/>
    <n v="0"/>
    <n v="0"/>
    <n v="2250000"/>
    <n v="2250000"/>
    <n v="0"/>
    <n v="0"/>
    <n v="59979"/>
    <n v="4941413"/>
    <n v="5001392"/>
    <s v="CNU358, CNU358"/>
    <s v="NH-I-40-6(177) (71100-4128-04, 71100-8128-44)"/>
  </r>
  <r>
    <n v="124455"/>
    <n v="1"/>
    <s v="Active"/>
    <d v="2016-07-26T00:00:00"/>
    <s v="Cynthia (old) Allen"/>
    <d v="2020-08-27T00:00:00"/>
    <s v="Brandy Hopkins"/>
    <s v="Knox"/>
    <s v="SR-131 "/>
    <s v="SR"/>
    <m/>
    <s v="SR"/>
    <s v="(East Emory Road), From near SR-33 to near SR-331 (IA)"/>
    <s v="Widening 2 lanes to 4 lanes with median and; or center turn lane, including bicycle; pedestrian facilities"/>
    <s v="Legislative"/>
    <s v="Reconstruction"/>
    <m/>
    <x v="4"/>
    <x v="0"/>
    <n v="4.87"/>
    <d v="2026-12-11T00:00:00"/>
    <m/>
    <s v="N"/>
    <s v="Other"/>
    <x v="0"/>
    <m/>
    <n v="95500"/>
    <n v="0"/>
    <n v="0"/>
    <n v="0"/>
    <n v="95500"/>
    <n v="2012000"/>
    <n v="0"/>
    <n v="0"/>
    <n v="0"/>
    <n v="2012000"/>
    <m/>
    <m/>
  </r>
  <r>
    <n v="106634.03"/>
    <n v="3"/>
    <s v="Active"/>
    <d v="2016-02-01T00:00:00"/>
    <s v="Sandra Lowry"/>
    <d v="2021-10-11T00:00:00"/>
    <s v="Brian Terrell"/>
    <s v="Sumner"/>
    <s v="SR-109 PROP"/>
    <s v="SR"/>
    <m/>
    <s v="SR"/>
    <s v="(Portland Bypass), from existing SR-109, south of Portland, to SR-52, west of Portland (IA)"/>
    <s v="Construct new 4-ln divided roadway."/>
    <s v="Legislative"/>
    <s v="Construction-New"/>
    <m/>
    <x v="4"/>
    <x v="4"/>
    <n v="3.75"/>
    <d v="2025-12-12T00:00:00"/>
    <m/>
    <s v="N"/>
    <s v="NHS"/>
    <x v="1"/>
    <m/>
    <n v="0"/>
    <n v="5345850"/>
    <n v="0"/>
    <n v="0"/>
    <n v="5345850"/>
    <n v="0"/>
    <n v="5345850"/>
    <n v="0"/>
    <n v="0"/>
    <n v="5345850"/>
    <m/>
    <s v="NH-109(43) (83012-3213-14)"/>
  </r>
  <r>
    <n v="124395.01"/>
    <n v="3"/>
    <s v="Active"/>
    <d v="2018-10-03T00:00:00"/>
    <s v="Sandra Lowry"/>
    <d v="2022-01-26T00:00:00"/>
    <s v="Jason Carney"/>
    <s v="Hickman, Dickson"/>
    <s v="SR-46 "/>
    <s v="SR"/>
    <m/>
    <s v="SR"/>
    <s v="From Near SR-100 in Hickman County to Near Abiff Road in Dickson County (IA) Section 2"/>
    <s v="Widen from 3 to 5 lanes"/>
    <s v="Legislative"/>
    <s v="Widen"/>
    <m/>
    <x v="4"/>
    <x v="0"/>
    <n v="3.1"/>
    <d v="2025-12-12T00:00:00"/>
    <m/>
    <s v="N"/>
    <s v="Other"/>
    <x v="0"/>
    <m/>
    <n v="600000"/>
    <n v="0"/>
    <n v="0"/>
    <n v="0"/>
    <n v="600000"/>
    <n v="600000"/>
    <n v="0"/>
    <n v="0"/>
    <n v="0"/>
    <n v="600000"/>
    <m/>
    <s v="STP-46(40) (22004-3251-14, 41050-3214-14)"/>
  </r>
  <r>
    <n v="127466"/>
    <n v="1"/>
    <s v="Closed"/>
    <d v="2018-04-26T00:00:00"/>
    <s v="Brian Terrell"/>
    <d v="2020-12-02T21:00:07"/>
    <s v="Teresa Hylton"/>
    <s v="Jefferson"/>
    <s v="I-40 "/>
    <s v="I"/>
    <m/>
    <s v="IM"/>
    <s v="From I-81 to French Broad River"/>
    <s v="Mill, C, OGFC, OGFC-E-Sho"/>
    <s v="Resurfacing"/>
    <s v="Resurf, Safety &amp; Br Repair"/>
    <s v="Mill, C, OGFC, OGFC-E-Sho"/>
    <x v="4"/>
    <x v="1"/>
    <n v="3.14"/>
    <d v="2019-12-13T00:00:00"/>
    <s v="CONV"/>
    <s v="N"/>
    <s v="Int"/>
    <x v="3"/>
    <s v="45I00400012, 45I00400015, 45I00400017, 45I00400018"/>
    <n v="0"/>
    <n v="0"/>
    <n v="56749.33"/>
    <n v="9978.5499999999993"/>
    <n v="66727.88"/>
    <n v="0"/>
    <n v="0"/>
    <n v="428849.33"/>
    <n v="3843978.55"/>
    <n v="4272827.88"/>
    <s v="CNT402, CNT402"/>
    <s v="NH-I-40-8(177) (45002-4150-04, 45002-8150-44)"/>
  </r>
  <r>
    <n v="128837"/>
    <n v="3"/>
    <s v="Closed"/>
    <d v="2019-04-19T00:00:00"/>
    <s v="Brian Terrell"/>
    <d v="2020-12-02T21:00:07"/>
    <s v="Teresa Hylton"/>
    <s v="Giles, Marshall"/>
    <s v="I-65 "/>
    <s v="I"/>
    <m/>
    <s v="IM"/>
    <s v="From SR-15 (US-64) to near SR-11 (US-31A) in Marshall County"/>
    <s v="Mill, CS &amp; OGFC"/>
    <s v="Resurfacing"/>
    <s v="Resurf, Safety &amp; Br Repair"/>
    <s v="Mill, CS &amp; OGFC"/>
    <x v="4"/>
    <x v="1"/>
    <n v="8.93"/>
    <d v="2019-12-13T00:00:00"/>
    <m/>
    <s v="N"/>
    <s v="Int"/>
    <x v="3"/>
    <s v="28I00650039, 59I00650001, 59I00650002"/>
    <n v="0"/>
    <n v="0"/>
    <n v="226533.05"/>
    <n v="196298.58"/>
    <n v="422831.63"/>
    <n v="0"/>
    <n v="0"/>
    <n v="690563.05"/>
    <n v="6888137.5800000001"/>
    <n v="7578700.6299999999"/>
    <s v="CNT400, CNT400, CNT400"/>
    <s v="NH-I-65-1(75) (28001-4185-04, 28001-8185-44, 59001-4135-04)"/>
  </r>
  <r>
    <n v="127388"/>
    <n v="4"/>
    <s v="Construction Complete"/>
    <d v="2018-04-04T00:00:00"/>
    <s v="Brian Terrell"/>
    <d v="2021-10-15T00:00:00"/>
    <s v="Daniel Rose"/>
    <s v="Henderson"/>
    <s v="SR-20 "/>
    <s v="SR"/>
    <m/>
    <s v="SR"/>
    <s v="From east of SR-22 to near the Chesterfield By-Pass"/>
    <s v="HIR w/TLD overlay"/>
    <s v="Resurfacing"/>
    <s v="Resurf, Safety &amp; Br Repair"/>
    <s v="HIR w/TLD overlay"/>
    <x v="4"/>
    <x v="2"/>
    <n v="7.18"/>
    <d v="2020-02-07T00:00:00"/>
    <s v="REC"/>
    <s v="N"/>
    <s v="NHS"/>
    <x v="1"/>
    <s v="39SR0200015, 39SR0200017, 39SR0200018"/>
    <n v="0"/>
    <n v="0"/>
    <n v="217800"/>
    <n v="0"/>
    <n v="217800"/>
    <n v="0"/>
    <n v="0"/>
    <n v="731500"/>
    <n v="2880400"/>
    <n v="3611900"/>
    <s v="CNU037, CNU037, CNU037"/>
    <s v="STP-NH/HSIP-20(77) (39003-3283-94, 39003-4283-04, 39003-8283-14)"/>
  </r>
  <r>
    <n v="128944"/>
    <n v="1"/>
    <s v="Closed"/>
    <d v="2019-05-23T00:00:00"/>
    <s v="Lee Cothron"/>
    <d v="2021-07-26T00:00:00"/>
    <s v="Lee Cothron"/>
    <s v="Region 1"/>
    <m/>
    <m/>
    <m/>
    <m/>
    <s v="M19LTHQ_R1ISR_HFST (Various Interstate and SRs - High Friction Surface Treatment)"/>
    <s v="High Friction Surface Treatment on Various Interstate and State Routes in Knox, Loudon, and Washington Counties"/>
    <s v="Maint - Reg"/>
    <s v="Safety"/>
    <m/>
    <x v="4"/>
    <x v="2"/>
    <s v=""/>
    <d v="2020-02-07T00:00:00"/>
    <m/>
    <s v="N"/>
    <m/>
    <x v="1"/>
    <m/>
    <n v="0"/>
    <n v="0"/>
    <n v="273517.15999999997"/>
    <n v="0"/>
    <n v="273517.15999999997"/>
    <n v="0"/>
    <n v="0"/>
    <n v="686768.16"/>
    <n v="0"/>
    <n v="686768.16"/>
    <s v="CNU901"/>
    <s v="State Funded (98100-4137-04)"/>
  </r>
  <r>
    <n v="129262"/>
    <n v="2"/>
    <s v="Construction Complete"/>
    <d v="2019-06-28T00:00:00"/>
    <s v="Brian Terrell"/>
    <d v="2021-10-26T21:00:10"/>
    <s v=" "/>
    <s v="Franklin, Coffee, Grundy"/>
    <s v="SR-50 "/>
    <s v="SR"/>
    <m/>
    <s v="SR"/>
    <s v="From west of Rutledge Ford Road through Coffee County to west of I-24 in Grundy County."/>
    <s v="Mill &amp; 411D/CIR &amp; D"/>
    <s v="Resurfacing"/>
    <s v="Resurface &amp; Safety"/>
    <s v="Mill &amp; 411D/CIR &amp; D"/>
    <x v="4"/>
    <x v="2"/>
    <n v="3.915"/>
    <d v="2021-02-05T00:00:00"/>
    <s v="CONV"/>
    <s v="N"/>
    <s v="NHS"/>
    <x v="1"/>
    <m/>
    <n v="0"/>
    <n v="0"/>
    <n v="0"/>
    <n v="176000"/>
    <n v="176000"/>
    <n v="0"/>
    <n v="0"/>
    <n v="0"/>
    <n v="2750403"/>
    <n v="2750403"/>
    <s v="CNV015, CNV015, CNV015"/>
    <s v="State Funded (16006-4207-04)"/>
  </r>
  <r>
    <n v="118791"/>
    <n v="3"/>
    <s v="Construction Complete"/>
    <d v="2013-04-15T00:00:00"/>
    <s v="Sandy Wilson"/>
    <d v="2021-12-08T00:00:00"/>
    <s v="Tionenji Sitambuli"/>
    <s v="Montgomery"/>
    <s v="SR-13 "/>
    <s v="SR"/>
    <m/>
    <s v="SR"/>
    <s v="(Wilma Rudolph Blvd), From Holiday Drive to Alfred Thun Road in Clarksville (RSA)"/>
    <s v="Turn Lanes with Signals"/>
    <s v="Safety"/>
    <s v="Turn Lanes with Signal"/>
    <m/>
    <x v="4"/>
    <x v="0"/>
    <n v="0.5"/>
    <d v="2019-12-13T00:00:00"/>
    <m/>
    <s v="N"/>
    <s v="NHS, Other"/>
    <x v="1"/>
    <m/>
    <n v="0"/>
    <n v="0"/>
    <n v="300815"/>
    <n v="0"/>
    <n v="300815"/>
    <n v="264000"/>
    <n v="9235"/>
    <n v="5439204"/>
    <n v="0"/>
    <n v="5712439"/>
    <s v="CNT378"/>
    <s v="HSIP-13(58) (63011-3245-94)"/>
  </r>
  <r>
    <n v="125010"/>
    <n v="3"/>
    <s v="Construction Complete"/>
    <d v="2016-08-16T00:00:00"/>
    <s v="Crystal Whitaker"/>
    <d v="2021-05-05T21:00:06"/>
    <s v=" "/>
    <s v="Wilson"/>
    <s v="SIA "/>
    <s v="SIA"/>
    <s v="0B266"/>
    <m/>
    <s v="Industrial Access Road serving Project DeLorean in Lebanon"/>
    <s v="Extension of Genesco Parkway from existing north end to Callis Road in Lebanon"/>
    <s v="Local Programs"/>
    <s v="Construction-New"/>
    <m/>
    <x v="4"/>
    <x v="4"/>
    <n v="0.59"/>
    <d v="2019-12-13T00:00:00"/>
    <m/>
    <s v="N"/>
    <s v="None"/>
    <x v="2"/>
    <m/>
    <n v="-4179.29"/>
    <n v="0"/>
    <n v="75075.69"/>
    <n v="0"/>
    <n v="70896.399999999994"/>
    <n v="503420.71"/>
    <n v="580962.9"/>
    <n v="1956430.69"/>
    <n v="0"/>
    <n v="3040814.3"/>
    <s v="CNT388"/>
    <s v="State Funded (95950-3581-04)"/>
  </r>
  <r>
    <n v="100260.05"/>
    <n v="2"/>
    <s v="Let"/>
    <d v="2008-05-05T00:00:00"/>
    <s v="Ben Tyree"/>
    <d v="2022-02-18T00:00:00"/>
    <s v="Kyle Ruddy"/>
    <s v="Cumberland, Fentress"/>
    <s v="SR-28 "/>
    <s v="SR"/>
    <m/>
    <s v="SR"/>
    <s v="From near North Lowe Road to near Little Road, north of SR-62 (IA)"/>
    <s v="Widen from existing 2 lane to a 4 to 5 lane typical sections."/>
    <s v="Legislative"/>
    <s v="Widen"/>
    <m/>
    <x v="4"/>
    <x v="0"/>
    <n v="3.22"/>
    <d v="2021-12-21T00:00:00"/>
    <m/>
    <s v="N"/>
    <s v="NHS"/>
    <x v="1"/>
    <s v="Bridge cost  $ 35,720,399.26"/>
    <n v="1750000"/>
    <n v="600000"/>
    <n v="53214732.740000002"/>
    <n v="0"/>
    <n v="55564732.740000002"/>
    <n v="5148572.6399999997"/>
    <n v="5599750"/>
    <n v="88935132"/>
    <n v="0"/>
    <n v="99683454.640000001"/>
    <s v="CNV300, CNV300"/>
    <s v="STP/HPP/NH-28(38) (18008-3231-14, 25001-3294-14)"/>
  </r>
  <r>
    <n v="124395.02"/>
    <n v="3"/>
    <s v="Active"/>
    <d v="2018-10-03T00:00:00"/>
    <s v="Sandra Lowry"/>
    <d v="2022-05-13T00:00:00"/>
    <s v="Sandra Lowry"/>
    <s v="Dickson"/>
    <s v="SR-46 "/>
    <s v="SR"/>
    <m/>
    <s v="SR"/>
    <s v="From near Abiff Road to near Turkey Creek Road (IA) - Section 1"/>
    <s v="Widen from 3 to 5 lanes"/>
    <s v="Legislative"/>
    <s v="Widen"/>
    <m/>
    <x v="4"/>
    <x v="0"/>
    <n v="3.11"/>
    <d v="2025-12-31T00:00:00"/>
    <m/>
    <s v="N"/>
    <s v="Other"/>
    <x v="0"/>
    <m/>
    <n v="600000"/>
    <n v="0"/>
    <n v="0"/>
    <n v="0"/>
    <n v="600000"/>
    <n v="600000"/>
    <n v="0"/>
    <n v="0"/>
    <n v="0"/>
    <n v="600000"/>
    <m/>
    <s v="STP-46(41) (22S046-F3-003)"/>
  </r>
  <r>
    <n v="101651"/>
    <n v="1"/>
    <s v="Active"/>
    <d v="2002-03-04T12:04:13"/>
    <s v=" "/>
    <d v="2021-09-27T00:00:00"/>
    <s v="Brian Terrell"/>
    <s v="Blount"/>
    <s v="SR-115 "/>
    <s v="SR"/>
    <m/>
    <s v="SR"/>
    <s v="(Relocated Alcoa Highway), From Hunt Road Interchange, South of Airport Road to Existing SR-115 at South Singleton Station Road"/>
    <s v="SR-115 (Reloc Alcoa Hwy), Hunt Rd Interchange, S of Airport Rd to Exist SR-115 at South Singleton Station Rd-Preliminary Engineering"/>
    <s v="Legislative"/>
    <s v="Location and Environmental Study"/>
    <m/>
    <x v="4"/>
    <x v="4"/>
    <n v="5.5"/>
    <m/>
    <m/>
    <s v="N"/>
    <s v="NHS"/>
    <x v="1"/>
    <m/>
    <n v="2500000"/>
    <n v="0"/>
    <n v="0"/>
    <n v="0"/>
    <n v="2500000"/>
    <n v="12200000"/>
    <n v="0"/>
    <n v="0"/>
    <n v="0"/>
    <n v="12200000"/>
    <m/>
    <m/>
  </r>
  <r>
    <n v="106634.01"/>
    <n v="3"/>
    <s v="Active"/>
    <d v="2010-03-01T00:00:00"/>
    <s v="Don Ellis"/>
    <d v="2021-05-19T00:00:00"/>
    <s v="Brandy Hopkins"/>
    <s v="Sumner"/>
    <s v="SR-109 PROP"/>
    <s v="SR"/>
    <m/>
    <s v="SR"/>
    <s v="Proposed SR-109 Portland Bypass"/>
    <s v="Construct new 4-ln divided roadway."/>
    <s v="Legislative"/>
    <s v="Preliminary Engineering"/>
    <m/>
    <x v="4"/>
    <x v="4"/>
    <n v="6.8"/>
    <m/>
    <m/>
    <s v="N"/>
    <s v="NHS"/>
    <x v="1"/>
    <m/>
    <n v="1500000"/>
    <n v="0"/>
    <n v="0"/>
    <n v="0"/>
    <n v="1500000"/>
    <n v="5420000"/>
    <n v="0"/>
    <n v="0"/>
    <n v="0"/>
    <n v="5420000"/>
    <m/>
    <m/>
  </r>
  <r>
    <n v="123168"/>
    <n v="1"/>
    <s v="Let"/>
    <d v="2015-12-01T00:00:00"/>
    <s v="Eli Jones"/>
    <d v="2021-06-30T00:00:00"/>
    <s v="Taylor Lee"/>
    <s v="Blount"/>
    <s v="Foothills Mall Drive"/>
    <m/>
    <m/>
    <m/>
    <s v="Foothills Mall Drive extension from SR-115 (US-129) to Foch Street"/>
    <s v="Project will provide a connecting roadway with a 3-lane cross section with curb and gutter from US-129 where it will tie into the intersection at Foothills Mall Drive, to a new intersection on Foch Street (approximately 2100')."/>
    <s v="Local Programs"/>
    <s v="Construction-New"/>
    <m/>
    <x v="4"/>
    <x v="4"/>
    <n v="0.5"/>
    <m/>
    <m/>
    <s v="N"/>
    <s v="Other"/>
    <x v="2"/>
    <m/>
    <n v="0"/>
    <n v="0"/>
    <n v="537818"/>
    <n v="0"/>
    <n v="537818"/>
    <n v="362700"/>
    <n v="573200"/>
    <n v="4601918"/>
    <n v="0"/>
    <n v="5537818"/>
    <m/>
    <s v="STP/HIP-M-9112(20) (05LPLM-F3-048)"/>
  </r>
  <r>
    <n v="123308"/>
    <n v="4"/>
    <s v="Construction Complete"/>
    <d v="2016-01-29T00:00:00"/>
    <s v="Nate Brugler"/>
    <d v="2021-06-30T00:00:00"/>
    <s v="Sebrina Love"/>
    <s v="Shelby"/>
    <s v="Astoria Avenue"/>
    <m/>
    <s v="0M487"/>
    <s v="L"/>
    <s v="Naval Facility Connector (Astoria Avenue), From south of Navy Road to Hornet Avenue"/>
    <s v="Extend a two lane access road with a grass median, curb and gutter, sidewalks and bike lanes from the Millington Jetport to the U.S. Naval support base's main entrance on SR-205"/>
    <s v="Local Programs"/>
    <s v="Construction-New"/>
    <m/>
    <x v="4"/>
    <x v="4"/>
    <n v="0.5"/>
    <m/>
    <m/>
    <s v="N"/>
    <s v="None"/>
    <x v="2"/>
    <m/>
    <n v="-153020.69"/>
    <n v="0"/>
    <n v="-92016.47"/>
    <n v="0"/>
    <n v="-245037.16"/>
    <n v="320279.31"/>
    <n v="0"/>
    <n v="3142633.53"/>
    <n v="0"/>
    <n v="3462912.84"/>
    <m/>
    <s v="TN-FLAP(10) (79LPLM-F3-489)"/>
  </r>
  <r>
    <n v="130683"/>
    <n v="2"/>
    <s v="Active"/>
    <d v="2020-07-16T00:00:00"/>
    <s v="John Kahle"/>
    <d v="2021-03-25T00:00:00"/>
    <s v="Brian Terrell"/>
    <s v="Coffee"/>
    <m/>
    <m/>
    <m/>
    <s v="SP"/>
    <s v="Old Stone Fort State Park Access Road"/>
    <m/>
    <s v="Other"/>
    <s v="Construction-New"/>
    <m/>
    <x v="4"/>
    <x v="4"/>
    <s v=""/>
    <m/>
    <m/>
    <s v="N"/>
    <m/>
    <x v="6"/>
    <m/>
    <n v="0"/>
    <n v="0"/>
    <n v="52800"/>
    <n v="0"/>
    <n v="52800"/>
    <n v="0"/>
    <n v="0"/>
    <n v="202800"/>
    <n v="0"/>
    <n v="202800"/>
    <m/>
    <s v="State Funded (16945-3678-04)"/>
  </r>
  <r>
    <n v="131692"/>
    <n v="2"/>
    <s v="Active"/>
    <d v="2021-06-04T00:00:00"/>
    <s v="Crystal Whitaker"/>
    <d v="2022-03-08T00:00:00"/>
    <s v="Lee Cothron"/>
    <s v="Coffee"/>
    <s v="SIA "/>
    <s v="SIA"/>
    <m/>
    <m/>
    <s v="Industrial Access support for Coffee County Megasite"/>
    <m/>
    <s v="Economic Development"/>
    <s v="Construction-New"/>
    <m/>
    <x v="4"/>
    <x v="4"/>
    <s v=""/>
    <m/>
    <m/>
    <s v="N"/>
    <m/>
    <x v="2"/>
    <m/>
    <n v="250000"/>
    <n v="0"/>
    <n v="0"/>
    <n v="0"/>
    <n v="250000"/>
    <n v="250000"/>
    <n v="0"/>
    <n v="0"/>
    <n v="0"/>
    <n v="250000"/>
    <m/>
    <m/>
  </r>
  <r>
    <n v="132709"/>
    <n v="4"/>
    <s v="Active"/>
    <d v="2022-05-04T00:00:00"/>
    <s v="John Kahle"/>
    <d v="2022-05-04T00:00:00"/>
    <s v="Lee Cothron"/>
    <s v="Fayette, Haywood"/>
    <s v="SR-222 "/>
    <s v="SR"/>
    <m/>
    <s v="SR"/>
    <s v="From near Hebron Road to near Keeling Road (including the I-40 interchange, Exit 42) (Project Blue Oval)"/>
    <s v="reconstruction and widening"/>
    <s v="Legislative"/>
    <s v="Reconstruction"/>
    <m/>
    <x v="4"/>
    <x v="4"/>
    <n v="3.81"/>
    <m/>
    <m/>
    <s v="N"/>
    <s v="Other"/>
    <x v="0"/>
    <m/>
    <n v="1500000"/>
    <n v="0"/>
    <n v="0"/>
    <n v="0"/>
    <n v="1500000"/>
    <n v="1500000"/>
    <n v="0"/>
    <n v="0"/>
    <n v="0"/>
    <n v="1500000"/>
    <m/>
    <s v="State Funded (R4S222-S3-002)"/>
  </r>
  <r>
    <n v="132862"/>
    <n v="3"/>
    <s v="Active"/>
    <d v="2022-05-20T00:00:00"/>
    <s v="Lee Cothron"/>
    <d v="2022-05-24T00:00:00"/>
    <s v="Sandra Lowry"/>
    <s v="Bedford"/>
    <s v="SR-16 "/>
    <s v="SR"/>
    <m/>
    <s v="SR"/>
    <s v="near LM 13.08 (Slope Stabilization)"/>
    <s v="Survey and PE-D for Slope Stabilization"/>
    <s v="Maint - Reg"/>
    <s v="Preliminary Engineering"/>
    <m/>
    <x v="5"/>
    <x v="5"/>
    <n v="0.01"/>
    <m/>
    <m/>
    <s v="N"/>
    <s v="Other"/>
    <x v="0"/>
    <m/>
    <n v="50000"/>
    <n v="0"/>
    <n v="0"/>
    <n v="0"/>
    <n v="50000"/>
    <n v="50000"/>
    <n v="0"/>
    <n v="0"/>
    <n v="0"/>
    <n v="50000"/>
    <m/>
    <m/>
  </r>
  <r>
    <n v="132363"/>
    <n v="1"/>
    <s v="Active"/>
    <d v="2021-12-09T00:00:00"/>
    <s v="Crystal Whitaker"/>
    <d v="2022-04-28T00:00:00"/>
    <s v="Lee Cothron"/>
    <s v="Greene"/>
    <s v="SIA "/>
    <s v="SIA"/>
    <m/>
    <m/>
    <s v="State Industrial Access serving Project Jelly Bean"/>
    <s v="State Forces to place binder and asphalt on the roads (N. Mohawk Road and Idell Road) in the site vicinity along with striping, signing, and installation of safety features"/>
    <s v="Economic Development"/>
    <s v="Paving"/>
    <m/>
    <x v="4"/>
    <x v="1"/>
    <s v=""/>
    <m/>
    <m/>
    <s v="N"/>
    <m/>
    <x v="2"/>
    <m/>
    <n v="0"/>
    <n v="0"/>
    <n v="0"/>
    <n v="459000"/>
    <n v="459000"/>
    <n v="0"/>
    <n v="0"/>
    <n v="0"/>
    <n v="459000"/>
    <n v="459000"/>
    <m/>
    <s v="State Funded (30ACOU-S8-002)"/>
  </r>
  <r>
    <n v="100282"/>
    <n v="3"/>
    <s v="Active"/>
    <d v="2002-03-04T12:18:57"/>
    <s v=" "/>
    <d v="2019-01-21T00:00:00"/>
    <s v="Brandy Hopkins"/>
    <s v="Rutherford, Williamson"/>
    <s v="SR-96 "/>
    <s v="SR"/>
    <m/>
    <s v="SR"/>
    <s v="From I-840 in Williamson County to East of Overall Creek near Murfreesboro"/>
    <s v="widen to 3-lane and 5-lane section for portions of termini"/>
    <s v="Legislative"/>
    <s v="Preliminary Engineering"/>
    <m/>
    <x v="4"/>
    <x v="0"/>
    <n v="7.2"/>
    <m/>
    <m/>
    <s v="N"/>
    <s v="NHS"/>
    <x v="1"/>
    <m/>
    <n v="2150000"/>
    <n v="0"/>
    <n v="0"/>
    <n v="0"/>
    <n v="2150000"/>
    <n v="3574800"/>
    <n v="0"/>
    <n v="0"/>
    <n v="0"/>
    <n v="3574800"/>
    <m/>
    <m/>
  </r>
  <r>
    <n v="100341"/>
    <n v="4"/>
    <s v="Active"/>
    <d v="2002-03-04T12:38:28"/>
    <s v=" "/>
    <d v="2020-12-16T00:00:00"/>
    <s v="Brian Terrell"/>
    <s v="Shelby"/>
    <s v="SR-14 "/>
    <s v="SR"/>
    <m/>
    <s v="SR"/>
    <s v="From SR-385 (Paul Barret Parkway) to the Tipton County Line"/>
    <s v="Widen from 2-ln to 4-ln divided typical section"/>
    <s v="Legislative"/>
    <s v="Right-of-Way"/>
    <m/>
    <x v="4"/>
    <x v="0"/>
    <n v="8.8230000000000004"/>
    <m/>
    <m/>
    <s v="N"/>
    <s v="NHS"/>
    <x v="1"/>
    <m/>
    <n v="366000"/>
    <n v="0"/>
    <n v="0"/>
    <n v="0"/>
    <n v="366000"/>
    <n v="3555800"/>
    <n v="5459120"/>
    <n v="0"/>
    <n v="0"/>
    <n v="9014920"/>
    <m/>
    <m/>
  </r>
  <r>
    <n v="102619"/>
    <n v="4"/>
    <s v="Active"/>
    <d v="2003-09-12T00:00:00"/>
    <s v=" "/>
    <d v="2021-06-28T00:00:00"/>
    <s v="Meghan Wilson"/>
    <s v="Shelby"/>
    <s v="Plough Boulevard"/>
    <m/>
    <s v="02810"/>
    <s v="L"/>
    <s v="Memphis Airport, Plough Boulevard Access Road in Memphis"/>
    <s v="Redesign and Reconstruct the Plough Blvd. Interchange Making Connections among Plough Blvd., Winchester Rd., and Airways Blvd. in All Directions  TN059"/>
    <s v="Local Programs"/>
    <s v="Modify Interchange"/>
    <m/>
    <x v="4"/>
    <x v="0"/>
    <n v="0"/>
    <m/>
    <m/>
    <s v="N"/>
    <s v="NHS"/>
    <x v="5"/>
    <m/>
    <n v="624159"/>
    <n v="0"/>
    <n v="0"/>
    <n v="0"/>
    <n v="624159"/>
    <n v="2055748"/>
    <n v="0"/>
    <n v="0"/>
    <n v="0"/>
    <n v="2055748"/>
    <m/>
    <s v="DEMO/STP-9409(88) (79LPLM-F3-584)"/>
  </r>
  <r>
    <n v="107036"/>
    <n v="4"/>
    <s v="Active"/>
    <d v="2005-11-14T00:00:00"/>
    <s v="Jill Hall"/>
    <d v="2021-08-04T00:00:00"/>
    <s v="Bonita Dunlap"/>
    <s v="Shelby"/>
    <s v="Canada Road"/>
    <m/>
    <s v="00811"/>
    <s v="L"/>
    <s v="Canada Road, From I-40 to SR-1(US-70) in Lakeland"/>
    <s v="Relocation and widening to provide 4 lanes with ROW for 6 lanes.  Bike/ped access will be determined in design phase."/>
    <s v="Local Programs"/>
    <s v="Realign and Widen"/>
    <m/>
    <x v="4"/>
    <x v="0"/>
    <n v="2.52"/>
    <m/>
    <m/>
    <s v="N"/>
    <s v="Other"/>
    <x v="2"/>
    <m/>
    <n v="0"/>
    <n v="14245400.5"/>
    <n v="0"/>
    <n v="0"/>
    <n v="14245400.5"/>
    <n v="1325000"/>
    <n v="18245400.5"/>
    <n v="0"/>
    <n v="0"/>
    <n v="19570400.5"/>
    <m/>
    <s v="STP/HIP-M-9409(107) (79LPLM-F3-034)"/>
  </r>
  <r>
    <n v="107040"/>
    <n v="4"/>
    <s v="Active"/>
    <d v="2005-11-14T00:00:00"/>
    <s v="Jill Hall"/>
    <d v="2022-01-27T00:00:00"/>
    <s v="Bonita Dunlap"/>
    <s v="Shelby"/>
    <s v="Holmes Road"/>
    <m/>
    <s v="01450"/>
    <s v="L"/>
    <s v="Holmes Road, From Mill Branch Road to Tchulahoma Road"/>
    <s v="Construct 7 lane major arterial.  The bridge over I-55 has already been constructed to 7 lanes by TDOT."/>
    <s v="Local Programs"/>
    <s v="Widen"/>
    <m/>
    <x v="4"/>
    <x v="0"/>
    <n v="3.01"/>
    <m/>
    <m/>
    <s v="N"/>
    <m/>
    <x v="2"/>
    <m/>
    <n v="126999"/>
    <n v="-126999"/>
    <n v="0"/>
    <n v="0"/>
    <n v="0"/>
    <n v="873490"/>
    <n v="1876401"/>
    <n v="0"/>
    <n v="0"/>
    <n v="2749891"/>
    <m/>
    <s v="STP-M-9409(97) (79LPD1-F3-008)"/>
  </r>
  <r>
    <n v="125045"/>
    <n v="1"/>
    <s v="Active"/>
    <d v="2016-08-30T00:00:00"/>
    <s v="Eli Jones"/>
    <d v="2022-01-10T00:00:00"/>
    <s v="Bobby Johnson"/>
    <s v="Knox"/>
    <m/>
    <m/>
    <s v="05889"/>
    <s v="L"/>
    <s v="Union Road, From North Hobbs Road to Everett Road and North Hobbs Road, From Union Road to SR-1 (US-11, Kingston Pike)"/>
    <s v="Reconstruction of two 12' lanes on Union Rd. from N. Hobbs Rd. to Everett Rd. to include bike lanes, curb and gutter, sidewalks, greenways, and turning lanes as needed. Inclusive of the bridge replacement over Little Turkey Creek. N. Hobbs Rd. from Union Rd. to SR-1 (US-11, Kingston Pike). to include portions of curb and gutter and greenway connectivity to proposed pedestrian facilities. Existing roadway will be milled and resurfaced to tie the improvements to the existing roadway."/>
    <s v="Local Programs"/>
    <s v="Reconstruction"/>
    <m/>
    <x v="4"/>
    <x v="0"/>
    <n v="0.79"/>
    <m/>
    <m/>
    <s v="N"/>
    <s v="Other"/>
    <x v="2"/>
    <m/>
    <n v="0"/>
    <n v="870000"/>
    <n v="0"/>
    <n v="0"/>
    <n v="870000"/>
    <n v="447905"/>
    <n v="870000"/>
    <n v="0"/>
    <n v="0"/>
    <n v="1317905"/>
    <m/>
    <s v="STP/HIP-M-9109(174) (47LPLM-F3-136)"/>
  </r>
  <r>
    <n v="125912"/>
    <n v="3"/>
    <s v="Active"/>
    <d v="2017-06-15T00:00:00"/>
    <s v="Denise Baker"/>
    <d v="2022-01-18T00:00:00"/>
    <s v="Jason Carney"/>
    <s v="Maury"/>
    <s v="SR-6 "/>
    <s v="SR"/>
    <m/>
    <s v="SR"/>
    <s v="Intersection at SR-99"/>
    <s v="**E-Grants** Improvements at and around the intersection of SR-6 (US-31, Nashville Highway) and SR-99 (US-412, Bear Creek Pike) including geometric and signal phasing improvements along with widening Bear Creek Pike from 2 to 3 lanes from Nashville Highway to Tom Hitch Parkway, adding right turn lanes on SR-99 and US Highway bypass, providing free flow right turn/acceleration lane from Nashville Highway to US-43 and possibly closing median openings near the intersection and consolidating drives"/>
    <s v="Local Programs"/>
    <s v="Intersection Improvements"/>
    <m/>
    <x v="4"/>
    <x v="0"/>
    <n v="0.42"/>
    <m/>
    <m/>
    <s v="N"/>
    <s v="NHS"/>
    <x v="1"/>
    <m/>
    <n v="0"/>
    <n v="50000"/>
    <n v="0"/>
    <n v="0"/>
    <n v="50000"/>
    <n v="375000"/>
    <n v="50000"/>
    <n v="0"/>
    <n v="0"/>
    <n v="425000"/>
    <m/>
    <s v="STP-M-9302(19) (60LPLM-F3-034)"/>
  </r>
  <r>
    <n v="126685"/>
    <n v="4"/>
    <s v="Active"/>
    <d v="2017-10-10T00:00:00"/>
    <s v="Nate Brugler"/>
    <d v="2022-05-10T00:00:00"/>
    <s v="Meghan Wilson"/>
    <s v="Shelby"/>
    <s v="SR-175 "/>
    <s v="SR"/>
    <m/>
    <s v="SR"/>
    <s v="(Shelby Drive), From Jasper Park Road to Shelby Post Road in Collierville"/>
    <s v="Widening from a two-lane rural road to a six-lane divided roadway with raised medians. Project will include bike facilities, intersection improvements, ADA enhancements and drainage improvements.    e-grants Collierville-051"/>
    <s v="Local Programs"/>
    <s v="Widen"/>
    <m/>
    <x v="4"/>
    <x v="0"/>
    <n v="0.8"/>
    <m/>
    <m/>
    <s v="N"/>
    <s v="Other"/>
    <x v="0"/>
    <m/>
    <n v="619733"/>
    <n v="0"/>
    <n v="0"/>
    <n v="0"/>
    <n v="619733"/>
    <n v="804733"/>
    <n v="0"/>
    <n v="0"/>
    <n v="0"/>
    <n v="804733"/>
    <m/>
    <s v="STP-M-175(25) (79LPLM-F3-570)"/>
  </r>
  <r>
    <n v="127680"/>
    <n v="1"/>
    <s v="Active"/>
    <d v="2018-06-18T00:00:00"/>
    <s v="Stanley Burnette"/>
    <d v="2022-03-17T00:00:00"/>
    <s v="Bobby Johnson"/>
    <s v="Hamblen"/>
    <s v="Central Church Road"/>
    <m/>
    <m/>
    <m/>
    <s v="Central Church Road, From SR-34(US-11,West Andrew Johnson Highway) to Connie Street"/>
    <s v="Widen from 2 to 3 lanes (2 thru lanes with center turn lane), ADA compliant sidewalks with ped-head signalization, traffic signal improvements, curb and gutter, storm water improvements, traffic radar and/ or loop detection, striping, and/ signage"/>
    <s v="Local Programs"/>
    <s v="Widen"/>
    <m/>
    <x v="4"/>
    <x v="0"/>
    <n v="0.21"/>
    <m/>
    <m/>
    <s v="N"/>
    <s v="Other"/>
    <x v="2"/>
    <m/>
    <n v="99000"/>
    <n v="0"/>
    <n v="0"/>
    <n v="0"/>
    <n v="99000"/>
    <n v="234000"/>
    <n v="0"/>
    <n v="0"/>
    <n v="0"/>
    <n v="234000"/>
    <m/>
    <s v="STP-M-5930(10) (32LPLM-F3-065)"/>
  </r>
  <r>
    <n v="127985"/>
    <n v="3"/>
    <s v="Active"/>
    <d v="2018-08-09T00:00:00"/>
    <s v="Taylor Lee"/>
    <d v="2022-03-24T00:00:00"/>
    <s v="Kathryn McClung"/>
    <s v="Rutherford"/>
    <s v="SR-266 "/>
    <s v="SR"/>
    <m/>
    <s v="SR"/>
    <s v="(Sam Ridley Parkway), Intersection at Old Nashville Highway, LM 1.5 in Smyrna"/>
    <s v="2017 CMAQ Award: This project involves the construction of turn lanes and the installation of short range detection equipment at the intersection of Sam Ridley Parkway (SR-266) and Old Nashville Highway."/>
    <s v="Local Programs"/>
    <s v="Turn Lanes"/>
    <m/>
    <x v="4"/>
    <x v="0"/>
    <n v="0.02"/>
    <m/>
    <m/>
    <s v="N"/>
    <s v="Other"/>
    <x v="0"/>
    <m/>
    <n v="0"/>
    <n v="95625"/>
    <n v="0"/>
    <n v="0"/>
    <n v="95625"/>
    <n v="205535"/>
    <n v="95625"/>
    <n v="0"/>
    <n v="0"/>
    <n v="301160"/>
    <m/>
    <s v="CM-266(30) (75LPLM-F3-083)"/>
  </r>
  <r>
    <n v="131392"/>
    <n v="2"/>
    <s v="Active"/>
    <d v="2021-03-15T00:00:00"/>
    <s v="Jason McCoy"/>
    <d v="2022-02-22T00:00:00"/>
    <s v="Jason Ingram"/>
    <s v="Rhea"/>
    <s v="SR-29 "/>
    <s v="SR"/>
    <m/>
    <s v="SR"/>
    <s v="Intersection at Eagle Lane"/>
    <s v="Safety Improvements with Turn Lane"/>
    <s v="Safety"/>
    <s v="Safety"/>
    <m/>
    <x v="4"/>
    <x v="0"/>
    <n v="0.19"/>
    <m/>
    <m/>
    <s v="N"/>
    <s v="NHS"/>
    <x v="1"/>
    <m/>
    <n v="20000"/>
    <n v="0"/>
    <n v="0"/>
    <n v="0"/>
    <n v="20000"/>
    <n v="80000"/>
    <n v="0"/>
    <n v="0"/>
    <n v="0"/>
    <n v="80000"/>
    <m/>
    <s v="State Funded (72079-3216-04)"/>
  </r>
  <r>
    <n v="125510"/>
    <n v="3"/>
    <s v="Active"/>
    <d v="2017-02-16T00:00:00"/>
    <s v="Denise Baker"/>
    <d v="2022-04-07T00:00:00"/>
    <s v="Jason Carney"/>
    <s v="Lincoln"/>
    <s v="William D. Jones Blvd."/>
    <m/>
    <s v="03316"/>
    <s v="L"/>
    <s v="William D. Jones Boulevard, From SR-273 (West Washington Street) to William Battle Boulevard"/>
    <s v="This project consists of resurfacing William D. Jones Boulevard from SR-273 to William Battle Boulevard and increasing the lane width to 12' lanes where needed. It will improve site distance and install new drainage collectors. It will also improve access road entrances coming off William D. Jones to side streets."/>
    <s v="Local Programs"/>
    <s v="Resurfacing"/>
    <m/>
    <x v="4"/>
    <x v="2"/>
    <n v="0.36"/>
    <m/>
    <m/>
    <s v="N"/>
    <s v="Other"/>
    <x v="2"/>
    <m/>
    <n v="-3428"/>
    <n v="0"/>
    <n v="1135840"/>
    <n v="0"/>
    <n v="1132412"/>
    <n v="71572"/>
    <n v="0"/>
    <n v="1135840"/>
    <n v="0"/>
    <n v="1207412"/>
    <m/>
    <s v="STP-M-3316(10) (52LPLM-F3-025)"/>
  </r>
  <r>
    <n v="128229"/>
    <n v="4"/>
    <s v="Active"/>
    <d v="2018-10-22T00:00:00"/>
    <s v="Meghan Wilson"/>
    <d v="2021-06-30T00:00:00"/>
    <s v="Bonita Dunlap"/>
    <s v="Shelby"/>
    <m/>
    <m/>
    <m/>
    <m/>
    <s v="Big Creek Church Road, From SR-3 (US-51) to east of Cold Springs Lane"/>
    <s v="Milling, paving, pavement markings and signage from US-51 to east of Cold Springs Lane. E-Grants project #142."/>
    <s v="Local Programs"/>
    <s v="Resurfacing"/>
    <m/>
    <x v="4"/>
    <x v="2"/>
    <n v="1.85"/>
    <m/>
    <m/>
    <s v="N"/>
    <s v="Other"/>
    <x v="2"/>
    <m/>
    <n v="10000"/>
    <n v="0"/>
    <n v="0"/>
    <n v="0"/>
    <n v="10000"/>
    <n v="89500"/>
    <n v="50000"/>
    <n v="0"/>
    <n v="0"/>
    <n v="139500"/>
    <m/>
    <s v="STP-M-9411(14) (79LPLM-F3-637)"/>
  </r>
  <r>
    <n v="129801"/>
    <n v="1"/>
    <s v="Active"/>
    <d v="2019-10-02T00:00:00"/>
    <s v="Taylor Lee"/>
    <d v="2022-03-18T00:00:00"/>
    <s v="Bobby Johnson"/>
    <s v="Monroe"/>
    <m/>
    <m/>
    <m/>
    <m/>
    <s v="Hawkins Ford Road, From SR-322 (Oakland Road) to Sweetwater Vonore Road. Linwood Drive, From Sweetwater Vonore Road to Old Highway 68"/>
    <s v="Resurfacing and striping of Hawkins Rd from Hwy 322 to Sweetwater-Vonore Rd and Linwood Drive from Sweetwater Vonore Rd to Old Highway 68."/>
    <s v="Local Programs"/>
    <s v="Resurfacing"/>
    <m/>
    <x v="4"/>
    <x v="2"/>
    <n v="0"/>
    <m/>
    <m/>
    <s v="N"/>
    <s v="None, Other"/>
    <x v="2"/>
    <m/>
    <n v="31200"/>
    <n v="0"/>
    <n v="0"/>
    <n v="0"/>
    <n v="31200"/>
    <n v="46200"/>
    <n v="0"/>
    <n v="0"/>
    <n v="0"/>
    <n v="46200"/>
    <m/>
    <s v="STP-M-9118(11) (62LPLM-F3-021)"/>
  </r>
  <r>
    <n v="130195"/>
    <n v="4"/>
    <s v="Active"/>
    <d v="2020-03-24T00:00:00"/>
    <s v="Meghan Wilson"/>
    <d v="2021-06-30T00:00:00"/>
    <s v="Nicole C. Lewis"/>
    <s v="Shelby"/>
    <m/>
    <m/>
    <m/>
    <m/>
    <s v="Various Streets in Collierville - Phase 2"/>
    <s v="Milling, resurfacing, re-striping, upgrading curb ramps and crosswalks, signage, replacement of defective curb and gutter on Shelton Road, From Squire Dudney Drive to Collierville-Arlington Road, Progress Road, From East Shelby Drive to Keough Road, and Houston Levee Road, From Winchester Road to 300 feet South of Poplar Avenue"/>
    <s v="Local Programs"/>
    <s v="Resurface &amp; Safety"/>
    <m/>
    <x v="4"/>
    <x v="2"/>
    <n v="0.76"/>
    <m/>
    <m/>
    <s v="N"/>
    <s v="NHS, Other"/>
    <x v="5"/>
    <m/>
    <n v="10411"/>
    <n v="0"/>
    <n v="0"/>
    <n v="0"/>
    <n v="10411"/>
    <n v="46158"/>
    <n v="0"/>
    <n v="0"/>
    <n v="0"/>
    <n v="46158"/>
    <m/>
    <s v="STP-M-9417(15) (79LPLM-F3-697)"/>
  </r>
  <r>
    <n v="130917"/>
    <n v="4"/>
    <s v="Active"/>
    <d v="2020-10-06T00:00:00"/>
    <s v="Meghan Wilson"/>
    <d v="2021-06-30T00:00:00"/>
    <s v="Nicole C. Lewis"/>
    <s v="Shelby"/>
    <m/>
    <m/>
    <m/>
    <m/>
    <s v="Easley Street, From US-1 to Navy Road and Shelby Road from Quito Road to SR-3 (Jefferson Davis Highway)"/>
    <s v="**eGrants 279** Milling and overlay, striping and signs for bike lanes, and ADA improvements"/>
    <s v="Local Programs"/>
    <s v="Resurface &amp; Safety"/>
    <m/>
    <x v="4"/>
    <x v="2"/>
    <s v=""/>
    <m/>
    <m/>
    <s v="N"/>
    <s v="Other"/>
    <x v="2"/>
    <m/>
    <n v="79264"/>
    <n v="0"/>
    <n v="0"/>
    <n v="0"/>
    <n v="79264"/>
    <n v="94764"/>
    <n v="0"/>
    <n v="0"/>
    <n v="0"/>
    <n v="94764"/>
    <m/>
    <s v="STP-M-9411(16) (79LPLM-F3-754)"/>
  </r>
  <r>
    <n v="131124"/>
    <n v="4"/>
    <s v="Active"/>
    <d v="2020-12-14T00:00:00"/>
    <s v="Meghan Wilson"/>
    <d v="2022-03-30T00:00:00"/>
    <s v="Bonita Dunlap"/>
    <s v="Hardin"/>
    <m/>
    <m/>
    <m/>
    <m/>
    <s v="Cravens Drive, From Cumberland Street to Savannah City Limits"/>
    <s v="Milling, resurfacing, lane striping, and stop bars of Cravens Drive from Cumberland Street to City Limits"/>
    <s v="Local Programs"/>
    <s v="Resurface &amp; Safety"/>
    <m/>
    <x v="4"/>
    <x v="2"/>
    <s v=""/>
    <m/>
    <m/>
    <s v="N"/>
    <s v="None, Other"/>
    <x v="2"/>
    <m/>
    <n v="18000"/>
    <n v="0"/>
    <n v="0"/>
    <n v="0"/>
    <n v="18000"/>
    <n v="26000"/>
    <n v="0"/>
    <n v="0"/>
    <n v="0"/>
    <n v="26000"/>
    <m/>
    <s v="STP-M-9413(16) (36LPLM-F3-028)"/>
  </r>
  <r>
    <n v="131140"/>
    <n v="1"/>
    <s v="Active"/>
    <d v="2020-12-30T00:00:00"/>
    <s v="Taylor Lee"/>
    <d v="2022-03-15T00:00:00"/>
    <s v="Bobby Johnson"/>
    <s v="Greene"/>
    <m/>
    <m/>
    <m/>
    <m/>
    <s v="Various Streets in Greeneville"/>
    <s v="This project will resurface various streets in the city of Greenville including Old Shiloh Road, from Old Tusculum Road to Shiloh Road; E Church Street, from N College Street to Greeneville City Limits; Snapps Ferry Road, from E Andrew Johnson Highway to Greenville City Limits; Erwin Highway from E Andrew Johnson Highway to the Greeneville City Limits."/>
    <s v="Local Programs"/>
    <s v="Resurfacing"/>
    <m/>
    <x v="4"/>
    <x v="2"/>
    <n v="0"/>
    <m/>
    <m/>
    <s v="N"/>
    <s v="Other"/>
    <x v="2"/>
    <m/>
    <n v="37800"/>
    <n v="0"/>
    <n v="0"/>
    <n v="0"/>
    <n v="37800"/>
    <n v="53500"/>
    <n v="0"/>
    <n v="0"/>
    <n v="0"/>
    <n v="53500"/>
    <m/>
    <s v="STP-M-9104(18) (30LPLM-F3-022)"/>
  </r>
  <r>
    <n v="129491"/>
    <n v="3"/>
    <s v="Active"/>
    <d v="2019-08-08T00:00:00"/>
    <s v="Brian Terrell"/>
    <d v="2022-03-23T00:00:00"/>
    <s v="Mary McFarlin"/>
    <s v="Dickson"/>
    <s v="SR-46 "/>
    <s v="SR"/>
    <m/>
    <s v="SR"/>
    <s v="From Robin Hood Road to near SR-47"/>
    <s v="Mill &amp; 411D"/>
    <s v="Resurfacing"/>
    <s v="Resurfacing"/>
    <s v="Mill &amp; 411D"/>
    <x v="4"/>
    <x v="1"/>
    <n v="3.74"/>
    <m/>
    <s v="CONV"/>
    <s v="Y"/>
    <s v="NHS"/>
    <x v="1"/>
    <m/>
    <n v="0"/>
    <n v="133718.68"/>
    <n v="0"/>
    <n v="0"/>
    <n v="133718.68"/>
    <n v="0"/>
    <n v="133718.68"/>
    <n v="0"/>
    <n v="0"/>
    <n v="133718.68"/>
    <m/>
    <m/>
  </r>
  <r>
    <n v="132132"/>
    <n v="4"/>
    <s v="Active"/>
    <d v="2021-09-08T00:00:00"/>
    <s v="John Kahle"/>
    <d v="2021-11-16T00:00:00"/>
    <s v="Shaun Armstrong"/>
    <s v="Fayette"/>
    <s v="I-40 "/>
    <s v="I"/>
    <m/>
    <s v="IM"/>
    <s v="New Interchange at Exit 39 (IAR)"/>
    <m/>
    <s v="Economic Development"/>
    <s v="New Interchange"/>
    <m/>
    <x v="4"/>
    <x v="4"/>
    <n v="1"/>
    <m/>
    <m/>
    <s v="N"/>
    <s v="Int"/>
    <x v="3"/>
    <m/>
    <n v="225600"/>
    <n v="0"/>
    <n v="0"/>
    <n v="0"/>
    <n v="225600"/>
    <n v="225600"/>
    <n v="0"/>
    <n v="0"/>
    <n v="0"/>
    <n v="225600"/>
    <m/>
    <m/>
  </r>
  <r>
    <n v="114427"/>
    <n v="3"/>
    <s v="Active"/>
    <d v="2010-06-07T00:00:00"/>
    <s v="Lee Cothron"/>
    <d v="2020-11-03T00:00:00"/>
    <s v="John Kahle"/>
    <s v="Region 3"/>
    <m/>
    <m/>
    <m/>
    <m/>
    <s v="PE for Interstate Resurfacing, Region 3"/>
    <m/>
    <s v="Resurfacing"/>
    <s v="Preliminary Engineering"/>
    <m/>
    <x v="4"/>
    <x v="1"/>
    <s v=""/>
    <m/>
    <m/>
    <s v="N"/>
    <m/>
    <x v="3"/>
    <m/>
    <n v="400000"/>
    <n v="0"/>
    <n v="0"/>
    <n v="0"/>
    <n v="400000"/>
    <n v="2492000"/>
    <n v="0"/>
    <n v="0"/>
    <n v="0"/>
    <n v="2492000"/>
    <m/>
    <m/>
  </r>
  <r>
    <n v="116131"/>
    <n v="1"/>
    <s v="Active"/>
    <d v="2011-07-28T00:00:00"/>
    <s v="Lee Cothron"/>
    <d v="2020-11-03T00:00:00"/>
    <s v="John Kahle"/>
    <s v="Region 1"/>
    <m/>
    <m/>
    <m/>
    <m/>
    <s v="PE for Interstate Resurfacing, Region 1"/>
    <m/>
    <s v="Resurfacing"/>
    <s v="Preliminary Engineering"/>
    <m/>
    <x v="4"/>
    <x v="1"/>
    <s v=""/>
    <m/>
    <m/>
    <s v="N"/>
    <m/>
    <x v="3"/>
    <m/>
    <n v="307000"/>
    <n v="0"/>
    <n v="0"/>
    <n v="0"/>
    <n v="307000"/>
    <n v="1730471.52"/>
    <n v="0"/>
    <n v="0"/>
    <n v="0"/>
    <n v="1730471.52"/>
    <m/>
    <m/>
  </r>
  <r>
    <n v="120363"/>
    <n v="2"/>
    <s v="Active"/>
    <d v="2014-04-02T00:00:00"/>
    <s v="Lee Cothron"/>
    <d v="2020-11-03T00:00:00"/>
    <s v="John Kahle"/>
    <s v="Region 2"/>
    <m/>
    <m/>
    <m/>
    <m/>
    <s v="PE for Interstate Resurfacing, Region 2"/>
    <m/>
    <s v="Resurfacing"/>
    <s v="Preliminary Engineering"/>
    <m/>
    <x v="4"/>
    <x v="1"/>
    <s v=""/>
    <m/>
    <m/>
    <s v="N"/>
    <m/>
    <x v="3"/>
    <m/>
    <n v="242000"/>
    <n v="0"/>
    <n v="0"/>
    <n v="0"/>
    <n v="242000"/>
    <n v="1025000"/>
    <n v="0"/>
    <n v="0"/>
    <n v="0"/>
    <n v="1025000"/>
    <m/>
    <m/>
  </r>
  <r>
    <n v="120364"/>
    <n v="4"/>
    <s v="Active"/>
    <d v="2014-04-02T00:00:00"/>
    <s v="Lee Cothron"/>
    <d v="2022-03-28T00:00:00"/>
    <s v="Sandra Lowry"/>
    <s v="Region 4"/>
    <m/>
    <m/>
    <m/>
    <m/>
    <s v="PE for Interstate Resurfacing, Region 4"/>
    <m/>
    <s v="Resurfacing"/>
    <s v="Preliminary Engineering"/>
    <m/>
    <x v="4"/>
    <x v="1"/>
    <s v=""/>
    <m/>
    <m/>
    <s v="N"/>
    <m/>
    <x v="3"/>
    <m/>
    <n v="406000"/>
    <n v="0"/>
    <n v="0"/>
    <n v="0"/>
    <n v="406000"/>
    <n v="1049000"/>
    <n v="0"/>
    <n v="0"/>
    <n v="0"/>
    <n v="1049000"/>
    <m/>
    <m/>
  </r>
  <r>
    <n v="131210"/>
    <n v="3"/>
    <s v="Active"/>
    <d v="2021-01-13T00:00:00"/>
    <s v="Brian Terrell"/>
    <d v="2021-07-29T00:00:00"/>
    <s v="Brian Terrell"/>
    <s v="Davidson"/>
    <s v="I-65 "/>
    <s v="I"/>
    <m/>
    <s v="IM"/>
    <s v="From I-40 to near the Cumberland River Bridge"/>
    <s v="Mill &amp; 411D"/>
    <s v="Resurfacing"/>
    <s v="Resurfacing"/>
    <s v="Mill &amp; 411D"/>
    <x v="4"/>
    <x v="1"/>
    <n v="1.85"/>
    <m/>
    <s v="CONV"/>
    <s v="N"/>
    <s v="Int"/>
    <x v="3"/>
    <s v="19I00650133"/>
    <n v="0"/>
    <n v="0"/>
    <n v="5000"/>
    <n v="0"/>
    <n v="5000"/>
    <n v="0"/>
    <n v="0"/>
    <n v="5000"/>
    <n v="0"/>
    <n v="5000"/>
    <m/>
    <s v="NH-I-65-3(132) (19I065-F8-002, 19I065-M3-004)"/>
  </r>
  <r>
    <n v="124119"/>
    <n v="4"/>
    <s v="Active"/>
    <d v="2016-07-22T00:00:00"/>
    <s v="Chasity Bell"/>
    <d v="2021-09-20T00:00:00"/>
    <s v="Sandra Lowry"/>
    <s v="Benton, Decatur"/>
    <s v="I-40 "/>
    <s v="I"/>
    <m/>
    <s v="IM"/>
    <s v="From West of US-641/SR-69 in Decatur County to SR-191 (Birdsong Road) in Benton County (IA)"/>
    <s v="Widen from 4 to 6 lanes"/>
    <s v="Legislative"/>
    <s v="Environmental Studies"/>
    <m/>
    <x v="4"/>
    <x v="0"/>
    <n v="8.15"/>
    <m/>
    <m/>
    <s v="N"/>
    <s v="Int"/>
    <x v="3"/>
    <m/>
    <n v="340000"/>
    <n v="0"/>
    <n v="0"/>
    <n v="0"/>
    <n v="340000"/>
    <n v="1510800"/>
    <n v="0"/>
    <n v="0"/>
    <n v="0"/>
    <n v="1510800"/>
    <m/>
    <m/>
  </r>
  <r>
    <n v="124263"/>
    <n v="3"/>
    <s v="Active"/>
    <d v="2016-07-25T00:00:00"/>
    <s v="Brandy Hopkins"/>
    <d v="2020-04-20T00:00:00"/>
    <s v="Sandra Lowry"/>
    <s v="Davidson, Robertson, Sumner"/>
    <s v="I-65 "/>
    <s v="I"/>
    <m/>
    <s v="IM"/>
    <s v="From Nashville to Kentucky State Line (IA)"/>
    <s v="technical study"/>
    <s v="Legislative"/>
    <s v="Location and Environmental Study"/>
    <m/>
    <x v="4"/>
    <x v="0"/>
    <n v="25.77"/>
    <m/>
    <m/>
    <s v="N"/>
    <s v="Int"/>
    <x v="3"/>
    <m/>
    <n v="98100"/>
    <n v="0"/>
    <n v="0"/>
    <n v="0"/>
    <n v="98100"/>
    <n v="1394600"/>
    <n v="0"/>
    <n v="0"/>
    <n v="0"/>
    <n v="1394600"/>
    <m/>
    <m/>
  </r>
  <r>
    <n v="130352"/>
    <n v="4"/>
    <s v="Active"/>
    <d v="2020-05-18T00:00:00"/>
    <s v="Brian Terrell"/>
    <d v="2021-06-29T00:00:00"/>
    <s v="Bonita Dunlap"/>
    <s v="Shelby"/>
    <s v="I-40 "/>
    <s v="I"/>
    <m/>
    <s v="IM"/>
    <s v="From Levee Road Overhead to Hollywood Street Overhead"/>
    <s v="concrete rehab - Crack&amp;Seat, A-S, A-Mix, B-M2, 411D"/>
    <s v="Resurfacing"/>
    <s v="Resurfacing"/>
    <s v="Crack&amp;Seat, A-S, A-Mix, B-M2, 411D"/>
    <x v="4"/>
    <x v="2"/>
    <n v="2.85"/>
    <m/>
    <s v="Concrete Rehab"/>
    <s v="N"/>
    <s v="Int"/>
    <x v="3"/>
    <m/>
    <n v="250000"/>
    <n v="0"/>
    <n v="0"/>
    <n v="0"/>
    <n v="250000"/>
    <n v="250000"/>
    <n v="0"/>
    <n v="0"/>
    <n v="0"/>
    <n v="250000"/>
    <m/>
    <s v="NH-I-40-1(370) (79I040-F8-007)"/>
  </r>
  <r>
    <n v="109182"/>
    <n v="4"/>
    <s v="Active"/>
    <d v="2007-03-05T00:00:00"/>
    <s v="Jill Hall"/>
    <d v="2021-09-21T00:00:00"/>
    <s v="John Kahle"/>
    <s v="Shelby"/>
    <m/>
    <m/>
    <m/>
    <m/>
    <s v="Kirby Whitten Parkway, From East of Wolf River to Macon Road"/>
    <s v="Construct multi-lane heavily landscaped pkwy. Also known as Shelby Farms Parkway."/>
    <s v="Local Programs"/>
    <s v="Construction-New"/>
    <m/>
    <x v="4"/>
    <x v="4"/>
    <n v="2.5"/>
    <m/>
    <m/>
    <s v="N"/>
    <s v="NHS, Other"/>
    <x v="5"/>
    <m/>
    <n v="-3060000"/>
    <n v="0"/>
    <n v="0"/>
    <n v="0"/>
    <n v="-3060000"/>
    <n v="2010900"/>
    <n v="0"/>
    <n v="0"/>
    <n v="0"/>
    <n v="2010900"/>
    <m/>
    <s v="STP-M-9409(109) (79LPLM-F3-667)"/>
  </r>
  <r>
    <n v="120588"/>
    <n v="4"/>
    <s v="Closed"/>
    <d v="2014-05-21T00:00:00"/>
    <s v="Andy Barlow"/>
    <d v="2021-10-07T00:00:00"/>
    <s v="Teresa Hylton"/>
    <s v="Shelby"/>
    <m/>
    <m/>
    <m/>
    <m/>
    <s v="Various Roads in Memphis - Group 6"/>
    <s v="Resurfacing and repair of damaged or deteriorated sections of existing sidewalk, MATA bus shelters, and signage within the existing right-of-way at: Airways from Shelby to Stateline, Mendenhall from Mt. Moriah to Knight Arnold, Getwell from Park to I-240, and Cooper from Washington to Central"/>
    <s v="Local Programs"/>
    <s v="Resurface &amp; Safety"/>
    <m/>
    <x v="4"/>
    <x v="2"/>
    <n v="6.74"/>
    <m/>
    <m/>
    <s v="N"/>
    <s v="NHS, Other"/>
    <x v="5"/>
    <m/>
    <n v="-272329.33"/>
    <n v="0"/>
    <n v="1070571.94"/>
    <n v="0"/>
    <n v="798242.61"/>
    <n v="229670.67"/>
    <n v="0"/>
    <n v="7051730.9400000004"/>
    <n v="0"/>
    <n v="7281401.6100000003"/>
    <m/>
    <s v="STP/HIP-M-9409(191) (79LPLM-F3-419)"/>
  </r>
  <r>
    <n v="101414.03"/>
    <n v="1"/>
    <s v="Active"/>
    <d v="2019-02-06T00:00:00"/>
    <s v="Sandra Lowry"/>
    <d v="2020-12-07T00:00:00"/>
    <s v="John Kahle"/>
    <s v="Scott"/>
    <s v="SR-29 "/>
    <s v="SR"/>
    <m/>
    <s v="SR"/>
    <s v="From near Old US-27 to Near SR-63 (***)"/>
    <s v="Construct 3-ln with truck climbing lane on new alignment"/>
    <s v="Legislative"/>
    <s v="Preliminary Engineering"/>
    <m/>
    <x v="4"/>
    <x v="4"/>
    <n v="4.99"/>
    <m/>
    <m/>
    <s v="N"/>
    <s v="NHS"/>
    <x v="1"/>
    <m/>
    <n v="235000"/>
    <n v="0"/>
    <n v="0"/>
    <n v="0"/>
    <n v="235000"/>
    <n v="260000"/>
    <n v="0"/>
    <n v="0"/>
    <n v="0"/>
    <n v="260000"/>
    <m/>
    <m/>
  </r>
  <r>
    <n v="47797"/>
    <n v="4"/>
    <s v="Active"/>
    <d v="2003-08-10T16:32:59"/>
    <s v=" "/>
    <d v="2022-03-28T00:00:00"/>
    <s v="Sandra Lowry"/>
    <s v="Region 4"/>
    <m/>
    <m/>
    <m/>
    <m/>
    <s v="PE for State Route Resurfacing, Region 4"/>
    <m/>
    <s v="Resurfacing"/>
    <s v="Resurfacing"/>
    <m/>
    <x v="4"/>
    <x v="1"/>
    <n v="0"/>
    <m/>
    <m/>
    <s v="Y"/>
    <m/>
    <x v="1"/>
    <m/>
    <n v="632000"/>
    <n v="0"/>
    <n v="0"/>
    <n v="0"/>
    <n v="632000"/>
    <n v="5360580.08"/>
    <n v="0"/>
    <n v="0"/>
    <n v="0"/>
    <n v="5360580.08"/>
    <m/>
    <m/>
  </r>
  <r>
    <n v="113198"/>
    <n v="2"/>
    <s v="Active"/>
    <d v="2009-09-01T00:00:00"/>
    <s v="Lee Cothron"/>
    <d v="2020-11-03T00:00:00"/>
    <s v="John Kahle"/>
    <s v="Region 2"/>
    <m/>
    <m/>
    <m/>
    <m/>
    <s v="PE for State Route Resurfacing, Region 2"/>
    <m/>
    <s v="Resurfacing"/>
    <s v="Resurfacing"/>
    <m/>
    <x v="4"/>
    <x v="1"/>
    <s v=""/>
    <m/>
    <m/>
    <s v="N"/>
    <m/>
    <x v="1"/>
    <m/>
    <n v="709000"/>
    <n v="0"/>
    <n v="0"/>
    <n v="0"/>
    <n v="709000"/>
    <n v="3083710.27"/>
    <n v="0"/>
    <n v="0"/>
    <n v="0"/>
    <n v="3083710.27"/>
    <m/>
    <m/>
  </r>
  <r>
    <n v="114591"/>
    <n v="1"/>
    <s v="Active"/>
    <d v="2010-08-12T00:00:00"/>
    <s v="Lee Cothron"/>
    <d v="2022-03-25T00:00:00"/>
    <s v="Sandra Lowry"/>
    <s v="Region 1"/>
    <m/>
    <m/>
    <m/>
    <m/>
    <s v="PE for State Route Resurfacing, Region 1"/>
    <m/>
    <s v="Resurfacing"/>
    <s v="Preliminary Engineering"/>
    <m/>
    <x v="4"/>
    <x v="1"/>
    <s v=""/>
    <m/>
    <m/>
    <s v="N"/>
    <m/>
    <x v="1"/>
    <m/>
    <n v="0"/>
    <n v="0"/>
    <n v="0"/>
    <n v="600000"/>
    <n v="600000"/>
    <n v="0"/>
    <n v="0"/>
    <n v="0"/>
    <n v="4693050"/>
    <n v="4693050"/>
    <m/>
    <s v="State Funded (98013-4203-04)"/>
  </r>
  <r>
    <n v="121640"/>
    <n v="3"/>
    <s v="Active"/>
    <d v="2015-01-14T00:00:00"/>
    <s v="Lee Cothron"/>
    <d v="2022-03-28T00:00:00"/>
    <s v="Sandra Lowry"/>
    <s v="Region 3"/>
    <m/>
    <m/>
    <m/>
    <m/>
    <s v="PE for State Route Resurfacing, Region 3"/>
    <m/>
    <s v="Resurfacing"/>
    <s v="Preliminary Engineering"/>
    <m/>
    <x v="4"/>
    <x v="1"/>
    <s v=""/>
    <m/>
    <m/>
    <s v="N"/>
    <m/>
    <x v="1"/>
    <m/>
    <n v="1370000"/>
    <n v="0"/>
    <n v="0"/>
    <n v="0"/>
    <n v="1370000"/>
    <n v="8506279.9499999993"/>
    <n v="0"/>
    <n v="0"/>
    <n v="0"/>
    <n v="8506279.9499999993"/>
    <m/>
    <m/>
  </r>
  <r>
    <n v="123948"/>
    <n v="4"/>
    <s v="Active"/>
    <d v="2016-07-20T00:00:00"/>
    <s v="Brian Terrell"/>
    <d v="2022-02-08T00:00:00"/>
    <s v="Bonita Dunlap"/>
    <s v="Tipton"/>
    <s v="SR-54 "/>
    <s v="SR"/>
    <m/>
    <s v="SR"/>
    <s v="From SR-3 to Haywood County Line"/>
    <s v="Mill &amp; 411D"/>
    <s v="Resurfacing"/>
    <s v="Resurface &amp; Safety"/>
    <s v="Mill &amp; 411D"/>
    <x v="4"/>
    <x v="1"/>
    <n v="9.77"/>
    <m/>
    <s v="CONV"/>
    <s v="N"/>
    <s v="NHS, Other"/>
    <x v="1"/>
    <s v="84SR0540005"/>
    <n v="0"/>
    <n v="0"/>
    <n v="5000"/>
    <n v="0"/>
    <n v="5000"/>
    <n v="0"/>
    <n v="0"/>
    <n v="5000"/>
    <n v="0"/>
    <n v="5000"/>
    <m/>
    <s v="HSIP-54(52) (84S054-F3-002, 84S054-M3-003, 84S054-M8-002)"/>
  </r>
  <r>
    <n v="127094.01"/>
    <n v="1"/>
    <s v="Active"/>
    <d v="2019-05-13T00:00:00"/>
    <s v="Brian Terrell"/>
    <d v="2022-04-26T00:00:00"/>
    <s v="Brian Terrell"/>
    <s v="Cocke"/>
    <s v="SR-9 "/>
    <s v="SR"/>
    <m/>
    <s v="SR"/>
    <s v="From LM 7.08 - 7.26; 8.74 - 8.88; 10.24 -10.37"/>
    <s v="411TLD Overlay @ 85 lb/sy"/>
    <s v="Resurfacing"/>
    <s v="Resurface &amp; Safety"/>
    <s v="411TLD Overlay @ 85 lb/sy"/>
    <x v="4"/>
    <x v="1"/>
    <n v="0.44"/>
    <m/>
    <s v="THIN"/>
    <s v="N"/>
    <s v="NHS, Other"/>
    <x v="1"/>
    <m/>
    <n v="0"/>
    <n v="108554.25"/>
    <n v="0"/>
    <n v="0"/>
    <n v="108554.25"/>
    <n v="0"/>
    <n v="108554.25"/>
    <n v="0"/>
    <n v="0"/>
    <n v="108554.25"/>
    <m/>
    <s v="STP-9(108) (15003-8244-14)"/>
  </r>
  <r>
    <n v="127317"/>
    <n v="3"/>
    <s v="Active"/>
    <d v="2018-03-28T00:00:00"/>
    <s v="Brian Terrell"/>
    <d v="2021-10-04T00:00:00"/>
    <s v="Mary McFarlin"/>
    <s v="Davidson"/>
    <s v="SR-1 "/>
    <s v="SR"/>
    <m/>
    <s v="SR"/>
    <s v="From 15th Avenue North to near Transit Avenue"/>
    <s v="Mill &amp; 411D"/>
    <s v="Resurfacing"/>
    <s v="Resurface &amp; Safety"/>
    <s v="Mill &amp; 411D"/>
    <x v="4"/>
    <x v="1"/>
    <n v="3.42"/>
    <m/>
    <s v="CONV"/>
    <s v="Y"/>
    <s v="NHS"/>
    <x v="1"/>
    <m/>
    <n v="0"/>
    <n v="77392.12"/>
    <n v="0"/>
    <n v="0"/>
    <n v="77392.12"/>
    <n v="0"/>
    <n v="77392.12"/>
    <n v="0"/>
    <n v="0"/>
    <n v="77392.12"/>
    <m/>
    <s v="NH/HSIP-1(432) (19021-3254-94, 19021-8254-14)"/>
  </r>
  <r>
    <n v="127344.01"/>
    <n v="4"/>
    <s v="Active"/>
    <d v="2019-05-13T00:00:00"/>
    <s v="Brian Terrell"/>
    <d v="2021-09-17T00:00:00"/>
    <s v="Brian Terrell"/>
    <s v="Gibson"/>
    <s v="SR-43 "/>
    <s v="SR"/>
    <m/>
    <s v="SR"/>
    <s v="From LM 4.72 to LM 4.88"/>
    <s v="Mill &amp; 411D"/>
    <s v="Resurfacing"/>
    <s v="Resurf, Safety &amp; Br Repair"/>
    <s v="Mill &amp; 411D"/>
    <x v="4"/>
    <x v="1"/>
    <n v="0.16"/>
    <m/>
    <s v="CONV"/>
    <s v="Y"/>
    <s v="NHS"/>
    <x v="1"/>
    <s v="27SR0430003"/>
    <n v="0"/>
    <n v="17835"/>
    <n v="0"/>
    <n v="0"/>
    <n v="17835"/>
    <n v="0"/>
    <n v="17835"/>
    <n v="5000"/>
    <n v="0"/>
    <n v="22835"/>
    <m/>
    <s v="NH/HSIP-43(46) (27004-3283-94, 27004-4282-04, 27004-8283-14)"/>
  </r>
  <r>
    <n v="129226"/>
    <n v="3"/>
    <s v="Active"/>
    <d v="2019-06-25T00:00:00"/>
    <s v="Brian Terrell"/>
    <d v="2022-01-24T00:00:00"/>
    <s v="Mary McFarlin"/>
    <s v="Davidson"/>
    <s v="SR-24 "/>
    <s v="SR"/>
    <m/>
    <s v="SR"/>
    <s v="From near Stones River Road to Highland View Drive"/>
    <s v="Mill &amp; 411D"/>
    <s v="Resurfacing"/>
    <s v="Resurface &amp; Safety"/>
    <s v="Mill &amp; 411D"/>
    <x v="4"/>
    <x v="1"/>
    <n v="1.93"/>
    <m/>
    <s v="CONV"/>
    <s v="Y"/>
    <s v="NHS"/>
    <x v="1"/>
    <m/>
    <n v="0"/>
    <n v="106000"/>
    <n v="0"/>
    <n v="0"/>
    <n v="106000"/>
    <n v="0"/>
    <n v="106000"/>
    <n v="0"/>
    <n v="0"/>
    <n v="106000"/>
    <m/>
    <s v="NH/HSIP-24(80) (19041-3281-94, 19041-8281-14)"/>
  </r>
  <r>
    <n v="129307"/>
    <n v="4"/>
    <s v="Active"/>
    <d v="2019-07-08T00:00:00"/>
    <s v="Brian Terrell"/>
    <d v="2021-12-14T00:00:00"/>
    <s v="Brian Terrell"/>
    <s v="Henry"/>
    <s v="SR-54 "/>
    <s v="SR"/>
    <m/>
    <s v="SR"/>
    <s v="From near SR-218 to Rison Street"/>
    <s v="Mill &amp; 411D"/>
    <s v="Resurfacing"/>
    <s v="Resurf, Safety &amp; Br Repair"/>
    <s v="Mill &amp; 411D"/>
    <x v="4"/>
    <x v="1"/>
    <n v="2.62"/>
    <m/>
    <s v="CONV"/>
    <s v="Y"/>
    <s v="NHS"/>
    <x v="1"/>
    <s v="40SR0540017"/>
    <n v="0"/>
    <n v="50665"/>
    <n v="0"/>
    <n v="0"/>
    <n v="50665"/>
    <n v="0"/>
    <n v="50665"/>
    <n v="5000"/>
    <n v="0"/>
    <n v="55665"/>
    <m/>
    <s v="NH/HSIP-54(50) (40003-3226-94, 40003-4226-04, 40003-8226-14)"/>
  </r>
  <r>
    <n v="129630"/>
    <n v="2"/>
    <s v="Active"/>
    <d v="2019-08-21T00:00:00"/>
    <s v="Brian Terrell"/>
    <d v="2021-11-04T00:00:00"/>
    <s v="Brian Terrell"/>
    <s v="Clay"/>
    <s v="SR-52 "/>
    <s v="SR"/>
    <m/>
    <s v="SR"/>
    <s v="From south of Boyd Street to near SR-53"/>
    <s v="Mill &amp; 411D"/>
    <s v="Resurfacing"/>
    <s v="Resurface &amp; Safety"/>
    <s v="Mill &amp; 411D"/>
    <x v="4"/>
    <x v="1"/>
    <n v="1.87"/>
    <m/>
    <s v="CONV"/>
    <s v="N"/>
    <s v="NHS"/>
    <x v="1"/>
    <s v="14SR0520011, 14SR0520013"/>
    <n v="0"/>
    <n v="0"/>
    <n v="5000"/>
    <n v="0"/>
    <n v="5000"/>
    <n v="0"/>
    <n v="0"/>
    <n v="5000"/>
    <n v="0"/>
    <n v="5000"/>
    <m/>
    <s v="NH/HSIP-52(95) (14S052-F3-002, 14S052-F8-002, 14S052-M3-003)"/>
  </r>
  <r>
    <n v="101244"/>
    <n v="1"/>
    <s v="Active"/>
    <d v="2002-03-04T12:06:16"/>
    <s v=" "/>
    <d v="2021-02-10T00:00:00"/>
    <s v="Brandy Hopkins"/>
    <s v="Roane"/>
    <s v="SR-1 "/>
    <s v="SR"/>
    <m/>
    <s v="SR"/>
    <s v="From SR-61(US-27) in Rockwood to Midtown"/>
    <s v="SR-1, From SR-61(US-27) in Rockwood to Midtown-Location and Environmental Studies"/>
    <s v="Legislative"/>
    <s v="Location and Environmental Study"/>
    <m/>
    <x v="4"/>
    <x v="0"/>
    <n v="6.76"/>
    <m/>
    <m/>
    <s v="N"/>
    <s v="NHS, Other"/>
    <x v="1"/>
    <m/>
    <n v="200000"/>
    <n v="0"/>
    <n v="0"/>
    <n v="0"/>
    <n v="200000"/>
    <n v="2448079"/>
    <n v="0"/>
    <n v="0"/>
    <n v="0"/>
    <n v="2448079"/>
    <m/>
    <m/>
  </r>
  <r>
    <n v="101609"/>
    <n v="4"/>
    <s v="Active"/>
    <d v="2002-03-04T12:39:10"/>
    <s v=" "/>
    <d v="2020-08-18T00:00:00"/>
    <s v="Bonita Dunlap"/>
    <s v="Shelby"/>
    <s v="SR-1 "/>
    <s v="SR"/>
    <m/>
    <s v="SR"/>
    <s v="Summer Avenue, East of Macon Road to Elmore Road"/>
    <m/>
    <s v="Legislative"/>
    <s v="Right-of-Way"/>
    <m/>
    <x v="4"/>
    <x v="0"/>
    <n v="3.43"/>
    <m/>
    <m/>
    <s v="N"/>
    <s v="NHS"/>
    <x v="1"/>
    <m/>
    <n v="465000"/>
    <n v="0"/>
    <n v="0"/>
    <n v="0"/>
    <n v="465000"/>
    <n v="2168145"/>
    <n v="5360000"/>
    <n v="0"/>
    <n v="0"/>
    <n v="7528145"/>
    <m/>
    <s v="State Funded (79011-)"/>
  </r>
  <r>
    <n v="102420.11"/>
    <n v="2"/>
    <s v="Active"/>
    <d v="2022-01-28T00:00:00"/>
    <s v="John Kahle"/>
    <d v="2022-02-16T00:00:00"/>
    <s v="John Kahle"/>
    <s v="Polk"/>
    <s v="SR-40 "/>
    <s v="SR"/>
    <m/>
    <s v="SR"/>
    <s v="From LM 19.2 to LM 19.45 (Site 31)"/>
    <s v="This project includes improving the horizontal geometry and shoulder widening."/>
    <s v="Legislative"/>
    <s v="Realign and Widen"/>
    <m/>
    <x v="4"/>
    <x v="0"/>
    <n v="0.25"/>
    <m/>
    <m/>
    <s v="N"/>
    <s v="NHS"/>
    <x v="1"/>
    <m/>
    <n v="75000"/>
    <n v="0"/>
    <n v="0"/>
    <n v="0"/>
    <n v="75000"/>
    <n v="75000"/>
    <n v="0"/>
    <n v="0"/>
    <n v="0"/>
    <n v="75000"/>
    <m/>
    <s v="NH/HSIP--40(44) (70S040-F3-002)"/>
  </r>
  <r>
    <n v="104123"/>
    <n v="4"/>
    <s v="Active"/>
    <d v="2004-05-18T00:00:00"/>
    <s v="Rick (old) Pack"/>
    <d v="2021-02-10T00:00:00"/>
    <s v="Sandra Lowry"/>
    <s v="Gibson, Dyer"/>
    <s v="SR-104 "/>
    <s v="SR"/>
    <m/>
    <s v="SR"/>
    <s v="From SR-20 (US 412) in Dyersburg to SR-5 (US 45W)  in Trenton"/>
    <s v="Env. Study only"/>
    <s v="Legislative"/>
    <s v="Location and Environmental Study"/>
    <m/>
    <x v="4"/>
    <x v="0"/>
    <s v=""/>
    <m/>
    <m/>
    <s v="N"/>
    <s v="NHS, Other"/>
    <x v="1"/>
    <m/>
    <n v="1700000"/>
    <n v="0"/>
    <n v="0"/>
    <n v="0"/>
    <n v="1700000"/>
    <n v="6953200"/>
    <n v="0"/>
    <n v="0"/>
    <n v="0"/>
    <n v="6953200"/>
    <m/>
    <m/>
  </r>
  <r>
    <n v="113028.02"/>
    <n v="4"/>
    <s v="Construction Complete"/>
    <d v="2013-04-17T00:00:00"/>
    <s v="Rick (old) Pack"/>
    <d v="2021-08-18T00:00:00"/>
    <s v="Meghan Wilson"/>
    <s v="Shelby"/>
    <s v="SR-3 "/>
    <s v="SR"/>
    <m/>
    <s v="SR"/>
    <s v="(Elvis Presley Boulevard), From Commercial Parkway to South of Winchester Road"/>
    <s v="From Commercial Parkway to Winchester widen from four lanes to six lanes with median. Project will have improved ped; bike; bus stop and landscaping."/>
    <s v="Legislative"/>
    <s v="Widen and Resurfacing"/>
    <m/>
    <x v="4"/>
    <x v="0"/>
    <n v="0.45"/>
    <m/>
    <m/>
    <s v="N"/>
    <s v="NHS"/>
    <x v="1"/>
    <m/>
    <n v="0"/>
    <n v="0"/>
    <n v="510690"/>
    <n v="0"/>
    <n v="510690"/>
    <n v="0"/>
    <n v="2200241"/>
    <n v="5519716"/>
    <n v="0"/>
    <n v="7719957"/>
    <m/>
    <s v="STP-M/EN/NH-3(126) (79LPLM-F3-529)"/>
  </r>
  <r>
    <n v="124104"/>
    <n v="2"/>
    <s v="Active"/>
    <d v="2016-07-22T00:00:00"/>
    <s v="Sandra Lowry"/>
    <d v="2021-02-19T00:00:00"/>
    <s v="Mary McFarlin"/>
    <s v="Sequatchie, Bledsoe"/>
    <s v="SR-28 "/>
    <s v="SR"/>
    <m/>
    <s v="SR"/>
    <s v="From SR-8 in Sequatchie County to SR-30, LM 15.39 in Bledsoe County (Super 2 Lane) (IA)"/>
    <s v="Reconstruct and widen to 2 12 foot lanes and 10 foot shoulders. Turn lanes, continuous left turn lanes and passing lanes will be added at various locations, to be determined during the development process"/>
    <s v="Legislative"/>
    <s v="Preliminary Engineering"/>
    <m/>
    <x v="4"/>
    <x v="0"/>
    <n v="19.059999999999999"/>
    <m/>
    <m/>
    <s v="N"/>
    <s v="NHS"/>
    <x v="1"/>
    <m/>
    <n v="150600"/>
    <n v="0"/>
    <n v="0"/>
    <n v="0"/>
    <n v="150600"/>
    <n v="2486900"/>
    <n v="0"/>
    <n v="0"/>
    <n v="0"/>
    <n v="2486900"/>
    <m/>
    <m/>
  </r>
  <r>
    <n v="124786"/>
    <n v="3"/>
    <s v="Active"/>
    <d v="2016-07-28T00:00:00"/>
    <s v="Sandra Lowry"/>
    <d v="2022-05-11T00:00:00"/>
    <s v="Jason Carney"/>
    <s v="Williamson, Maury"/>
    <s v="SR-6 "/>
    <s v="SR"/>
    <m/>
    <s v="SR"/>
    <s v="(US-31, Columbia Pike), From SR-247 (Duplex Road) in Spring Hill to near Tollgate Boulevard in Thompson's Station (IA)"/>
    <s v="Designing and constructing a multimodal facility generally with widening from two travel lanes with a TWLTL to four travel lanes with a TWLTL or median. Some additional widening will be included at intersections for left and/or right turn lanes"/>
    <s v="Legislative"/>
    <s v="Widen"/>
    <m/>
    <x v="4"/>
    <x v="0"/>
    <n v="6.06"/>
    <m/>
    <m/>
    <s v="N"/>
    <s v="NHS"/>
    <x v="1"/>
    <m/>
    <n v="5230000"/>
    <n v="0"/>
    <n v="0"/>
    <n v="0"/>
    <n v="5230000"/>
    <n v="5330000"/>
    <n v="0"/>
    <n v="0"/>
    <n v="0"/>
    <n v="5330000"/>
    <m/>
    <m/>
  </r>
  <r>
    <n v="128038"/>
    <n v="2"/>
    <s v="Active"/>
    <d v="2018-09-04T00:00:00"/>
    <s v="Donovan Chumbley"/>
    <d v="2021-12-02T00:00:00"/>
    <s v="Katie Brown"/>
    <s v="Putnam"/>
    <s v="SR-135 "/>
    <s v="SR"/>
    <m/>
    <s v="SR"/>
    <s v="Intersection at West Jackson Street, LM 9.88 in Cookeville"/>
    <s v="* * * E-GRANTS #138 * * * (Using On-Call) Design, purchase ROW, and construct dual turning lanes at the intersection of SR-135 (South Willow Avenue) and West Jackson Avenue."/>
    <s v="Local Programs"/>
    <s v="Intersection Improvements"/>
    <m/>
    <x v="4"/>
    <x v="0"/>
    <n v="0.02"/>
    <m/>
    <m/>
    <s v="N"/>
    <s v="NHS"/>
    <x v="1"/>
    <m/>
    <n v="225968"/>
    <n v="0"/>
    <n v="0"/>
    <n v="0"/>
    <n v="225968"/>
    <n v="311950"/>
    <n v="0"/>
    <n v="0"/>
    <n v="0"/>
    <n v="311950"/>
    <m/>
    <s v="STP-M-135(26) (71LPLM-F3-039)"/>
  </r>
  <r>
    <n v="128128"/>
    <n v="1"/>
    <s v="Active"/>
    <d v="2018-09-27T00:00:00"/>
    <s v="Sandra Lowry"/>
    <d v="2022-05-13T00:00:00"/>
    <s v="Ethan Messimore"/>
    <s v="Scott"/>
    <s v="SR-29 "/>
    <s v="SR"/>
    <m/>
    <s v="SR"/>
    <s v="(Oneida Bypass) From 5-lane section south of Oneida to 5-lane section north of Oneida"/>
    <m/>
    <s v="Legislative"/>
    <s v="Preliminary Engineering"/>
    <m/>
    <x v="4"/>
    <x v="0"/>
    <n v="5.1100000000000003"/>
    <m/>
    <m/>
    <s v="N"/>
    <s v="NHS"/>
    <x v="1"/>
    <m/>
    <n v="90900"/>
    <n v="0"/>
    <n v="0"/>
    <n v="0"/>
    <n v="90900"/>
    <n v="165900"/>
    <n v="0"/>
    <n v="0"/>
    <n v="0"/>
    <n v="165900"/>
    <m/>
    <m/>
  </r>
  <r>
    <n v="131377"/>
    <n v="2"/>
    <s v="Active"/>
    <d v="2021-03-10T00:00:00"/>
    <s v="Jason McCoy"/>
    <d v="2022-02-04T00:00:00"/>
    <s v="Lee Cothron"/>
    <s v="Fentress"/>
    <s v="SR-28 "/>
    <s v="SR"/>
    <m/>
    <s v="SR"/>
    <s v="(US-127), From near SR-296 (Taylor Place Road) to Spring Street"/>
    <s v="Safety Improvements with Turn Lanes"/>
    <s v="Safety"/>
    <s v="Safety"/>
    <m/>
    <x v="4"/>
    <x v="0"/>
    <n v="0.1"/>
    <m/>
    <m/>
    <s v="N"/>
    <s v="NHS"/>
    <x v="1"/>
    <m/>
    <n v="20000"/>
    <n v="0"/>
    <n v="0"/>
    <n v="0"/>
    <n v="20000"/>
    <n v="80000"/>
    <n v="0"/>
    <n v="0"/>
    <n v="0"/>
    <n v="80000"/>
    <m/>
    <s v="State Funded (25043-3219-04)"/>
  </r>
  <r>
    <n v="114573"/>
    <n v="2"/>
    <s v="Let"/>
    <d v="2010-08-06T00:00:00"/>
    <s v="Arran Addington"/>
    <d v="2021-09-14T00:00:00"/>
    <s v="Katie Brown"/>
    <s v="Bradley"/>
    <s v="LIC "/>
    <s v="LIC"/>
    <m/>
    <m/>
    <s v="Pleasant Grove Church Road from APD-40 (US-74/SR-311) to South Lee Highway (US-11/SR-2)"/>
    <s v="LOCAL INTERSTATE CONNECTOR PROJECT: PLEASANT GROVE CHURCH ROAD FROM APD-40 (US74/SR-311) TO SOUTH LEE HIGHWAY (US-11/SR-2) (North)"/>
    <s v="Local Programs"/>
    <s v="New Interchange-Connector"/>
    <m/>
    <x v="4"/>
    <x v="4"/>
    <s v=""/>
    <m/>
    <m/>
    <s v="N"/>
    <m/>
    <x v="2"/>
    <m/>
    <n v="0"/>
    <n v="0"/>
    <n v="2261999.6800000002"/>
    <n v="0"/>
    <n v="2261999.6800000002"/>
    <n v="400000"/>
    <n v="1000000"/>
    <n v="2261999.6800000002"/>
    <n v="0"/>
    <n v="3661999.68"/>
    <m/>
    <s v="State Funded (06LPLM-S3-022)"/>
  </r>
  <r>
    <n v="123346"/>
    <n v="3"/>
    <s v="Active"/>
    <d v="2016-02-19T00:00:00"/>
    <s v="Denise Baker"/>
    <d v="2021-11-30T00:00:00"/>
    <s v="Brian Hurst"/>
    <s v="Sumner"/>
    <s v="LIC-386 "/>
    <s v="LIC"/>
    <m/>
    <m/>
    <s v="Saundersville Road Realignment from SR-386 (Vietnam Veterans Blvd) to SR-6 (US-31E, East Main Street) in Hendersonville"/>
    <s v="LIC to provide connection from SR-386 to SR-6 and to a new locally funded Mir Parkway, a four lane roadway that will parallel SR-386, and eliminate an at grade CSX railroad crossing"/>
    <s v="Local Programs"/>
    <s v="New Interchange-Connector"/>
    <m/>
    <x v="4"/>
    <x v="4"/>
    <n v="0.25"/>
    <m/>
    <m/>
    <s v="N"/>
    <m/>
    <x v="2"/>
    <m/>
    <n v="325494.90000000002"/>
    <n v="234000"/>
    <n v="0"/>
    <n v="0"/>
    <n v="559494.9"/>
    <n v="920794.9"/>
    <n v="234000"/>
    <n v="0"/>
    <n v="0"/>
    <n v="1154794.8999999999"/>
    <m/>
    <s v="State Funded (83LPLM-S3-106)"/>
  </r>
  <r>
    <n v="125327"/>
    <n v="1"/>
    <s v="Let"/>
    <d v="2016-12-08T00:00:00"/>
    <s v="Eli Jones"/>
    <d v="2022-03-09T00:00:00"/>
    <s v="Erin Rakus"/>
    <s v="Blount"/>
    <m/>
    <m/>
    <m/>
    <m/>
    <s v="Tesla Boulevard, From the intersection of the LIC Rd and Associates Blvd to the intersection of Springbrook Rd and East Edison St"/>
    <s v="Extending Associates Boulevard by 0.73 miles, to be renamed Tesla Boulevard, from the intersection of LIC Road. and Associates Blvd to the intersection of Springbrook Road. and East Edison Street The section of roadway will be a two lane median divided roadway until the roundabout accessing Alcoa High School and then transition into a continuous turn lane section."/>
    <s v="Local Programs"/>
    <s v="Construction-New"/>
    <m/>
    <x v="4"/>
    <x v="4"/>
    <n v="0.98499999999999999"/>
    <m/>
    <m/>
    <s v="N"/>
    <s v="None"/>
    <x v="2"/>
    <m/>
    <n v="0"/>
    <n v="0"/>
    <n v="1441390"/>
    <n v="0"/>
    <n v="1441390"/>
    <n v="0"/>
    <n v="0"/>
    <n v="8717390"/>
    <n v="0"/>
    <n v="8717390"/>
    <m/>
    <s v="STP-M-9109(175) (05LPLM-F3-050)"/>
  </r>
  <r>
    <n v="129993"/>
    <n v="4"/>
    <s v="Active"/>
    <d v="2020-01-15T00:00:00"/>
    <s v="Meghan Wilson"/>
    <d v="2021-07-13T00:00:00"/>
    <s v="Bonita Dunlap"/>
    <s v="Shelby"/>
    <m/>
    <m/>
    <m/>
    <m/>
    <s v="Forest Hill-Irene Road, From SR-57 (Poplar Avenue) to Wolf River Boulevard"/>
    <s v="Widening from 2 to 3 lanes  to accommodate shoulders/ bike lanes on each side of Forest Hill-Irene and a center-turn lane and clearing of large trees and other obstructions immediately adjacent to the edge of asphalt from Poplar Ave to Farmoor Road; Reduce one lane in each direction with bike lanes from Farmoor Rd to Wolf River Blvd."/>
    <s v="Local Programs"/>
    <s v="Widen"/>
    <m/>
    <x v="4"/>
    <x v="4"/>
    <n v="1.91"/>
    <m/>
    <m/>
    <s v="N"/>
    <s v="Other"/>
    <x v="2"/>
    <m/>
    <n v="100000"/>
    <n v="0"/>
    <n v="0"/>
    <n v="0"/>
    <n v="100000"/>
    <n v="100000"/>
    <n v="0"/>
    <n v="0"/>
    <n v="0"/>
    <n v="100000"/>
    <m/>
    <s v="STP-M-9420(16) (79LPLM-F3-688)"/>
  </r>
  <r>
    <n v="131716"/>
    <n v="4"/>
    <s v="Active"/>
    <d v="2021-06-09T00:00:00"/>
    <s v="Crystal Whitaker"/>
    <d v="2022-01-26T00:00:00"/>
    <s v="Maria Hunter"/>
    <s v="Gibson"/>
    <s v="SIA "/>
    <s v="SIA"/>
    <m/>
    <m/>
    <s v="State Industrial Access serving Project Fisher"/>
    <s v="TDOT Maintenance to perform paving work.  The City of Humboldt has elected to manage all Right-Of-Way (ROW), Utility relocations, grading work and placing base stone as part of the project. TDOT's responsibility will be placing the binder and asphalt of the entire length of the extension."/>
    <s v="Economic Development"/>
    <s v="Paving"/>
    <m/>
    <x v="4"/>
    <x v="4"/>
    <s v=""/>
    <m/>
    <m/>
    <s v="N"/>
    <m/>
    <x v="2"/>
    <m/>
    <n v="0"/>
    <n v="0"/>
    <n v="500000"/>
    <n v="0"/>
    <n v="500000"/>
    <n v="0"/>
    <n v="0"/>
    <n v="500000"/>
    <n v="0"/>
    <n v="500000"/>
    <m/>
    <s v="State Funded (27AMSC-S3-002)"/>
  </r>
  <r>
    <n v="130031"/>
    <n v="4"/>
    <s v="Active"/>
    <d v="2020-01-30T00:00:00"/>
    <s v="Meghan Wilson"/>
    <d v="2022-03-31T00:00:00"/>
    <s v="Bonita Dunlap"/>
    <s v="Henderson"/>
    <m/>
    <m/>
    <m/>
    <m/>
    <s v="North Main Street, From South Broad Street to Hospital Drive and Hospital Drive, From North Main Street to SR-20 (West Church Street)"/>
    <s v="The project will consist of milling asphalt, repaving, stripping, demolition of existing sidewalk with new; in addition, adding new side walk on Hospital Drive and portions of North Main St."/>
    <s v="Local Programs"/>
    <s v="Miscellaneous Improvements"/>
    <m/>
    <x v="4"/>
    <x v="1"/>
    <n v="0.34"/>
    <m/>
    <m/>
    <s v="N"/>
    <s v="Other"/>
    <x v="2"/>
    <m/>
    <n v="29890"/>
    <n v="0"/>
    <n v="0"/>
    <n v="0"/>
    <n v="29890"/>
    <n v="68890"/>
    <n v="0"/>
    <n v="0"/>
    <n v="0"/>
    <n v="68890"/>
    <m/>
    <s v="STP-M-9407(11) (39LPLM-F3-043)"/>
  </r>
  <r>
    <n v="130137"/>
    <n v="3"/>
    <s v="Active"/>
    <d v="2020-03-10T00:00:00"/>
    <s v="Jamica Cook"/>
    <d v="2022-05-19T00:00:00"/>
    <s v="Lisa Dunn"/>
    <s v="Rutherford"/>
    <s v="Barfield Crescent Rd"/>
    <m/>
    <s v="01049"/>
    <s v="L"/>
    <s v="SA 75011 (6), Barfield Crescent Rd from Midland Rd to Barfield Church Rd"/>
    <m/>
    <s v="State Aid - Resurf"/>
    <s v="Resurfacing"/>
    <m/>
    <x v="4"/>
    <x v="1"/>
    <n v="4.12"/>
    <m/>
    <m/>
    <s v="N"/>
    <s v="None, Other"/>
    <x v="2"/>
    <m/>
    <n v="0"/>
    <n v="0"/>
    <n v="0"/>
    <n v="1008322"/>
    <n v="1008322"/>
    <n v="0"/>
    <n v="0"/>
    <n v="0"/>
    <n v="1008322"/>
    <n v="1008322"/>
    <m/>
    <s v="State Funded (75SAR1-S8-012)"/>
  </r>
  <r>
    <n v="130847"/>
    <n v="2"/>
    <s v="Active"/>
    <d v="2020-09-03T00:00:00"/>
    <s v="Jamica Cook"/>
    <d v="2020-09-03T00:00:00"/>
    <s v="Jamica Cook"/>
    <s v="Van Buren"/>
    <s v="Pine Grove Rd"/>
    <m/>
    <s v="0A183"/>
    <s v="L"/>
    <s v="SA 88027(1) Piine Grove Rd from to SR 111 to SR 111"/>
    <m/>
    <s v="State Aid - Resurf"/>
    <s v="Resurfacing"/>
    <m/>
    <x v="4"/>
    <x v="1"/>
    <n v="2.875"/>
    <m/>
    <m/>
    <s v="N"/>
    <s v="None"/>
    <x v="2"/>
    <m/>
    <n v="0"/>
    <n v="0"/>
    <n v="0"/>
    <n v="243886.43"/>
    <n v="243886.43"/>
    <n v="0"/>
    <n v="0"/>
    <n v="0"/>
    <n v="243886.43"/>
    <n v="243886.43"/>
    <m/>
    <s v="State Funded (88SAR1-S8-018)"/>
  </r>
  <r>
    <n v="131560"/>
    <n v="2"/>
    <s v="Active"/>
    <d v="2021-05-06T00:00:00"/>
    <s v="Jamica Cook"/>
    <d v="2021-06-17T00:00:00"/>
    <s v="Jamica Cook"/>
    <s v="Marion"/>
    <s v="Cheri Circle"/>
    <m/>
    <s v="0A169"/>
    <s v="L"/>
    <s v="SA 58026 (1) Cheri Circle From SR28 to SR 28"/>
    <m/>
    <s v="State Aid - Resurf"/>
    <s v="Resurfacing"/>
    <m/>
    <x v="4"/>
    <x v="1"/>
    <n v="0.77"/>
    <m/>
    <m/>
    <s v="N"/>
    <s v="None"/>
    <x v="2"/>
    <m/>
    <n v="0"/>
    <n v="0"/>
    <n v="0"/>
    <n v="67916.149999999994"/>
    <n v="67916.149999999994"/>
    <n v="0"/>
    <n v="0"/>
    <n v="0"/>
    <n v="67916.149999999994"/>
    <n v="67916.149999999994"/>
    <m/>
    <s v="State Funded (58SAR1-S8-014)"/>
  </r>
  <r>
    <n v="131561"/>
    <n v="2"/>
    <s v="Active"/>
    <d v="2021-05-06T00:00:00"/>
    <s v="Jamica Cook"/>
    <d v="2021-06-17T00:00:00"/>
    <s v="Jamica Cook"/>
    <s v="Marion"/>
    <s v="Tegue Rd"/>
    <m/>
    <s v="0A081"/>
    <s v="L"/>
    <s v="SA 58018 (4) Tegue Rd from SR 28 to SR 283"/>
    <m/>
    <s v="State Aid - Resurf"/>
    <s v="Resurfacing"/>
    <m/>
    <x v="4"/>
    <x v="1"/>
    <n v="1.8420000000000001"/>
    <m/>
    <m/>
    <s v="N"/>
    <s v="None"/>
    <x v="2"/>
    <m/>
    <n v="0"/>
    <n v="0"/>
    <n v="0"/>
    <n v="183102.29"/>
    <n v="183102.29"/>
    <n v="0"/>
    <n v="0"/>
    <n v="0"/>
    <n v="183102.29"/>
    <n v="183102.29"/>
    <m/>
    <s v="State Funded (58SAR1-S8-015)"/>
  </r>
  <r>
    <n v="131654"/>
    <n v="2"/>
    <s v="Active"/>
    <d v="2021-05-27T00:00:00"/>
    <s v="Jamica Cook"/>
    <d v="2021-05-27T00:00:00"/>
    <s v="Jamica Cook"/>
    <s v="Cumberland"/>
    <s v="POW Camp Rd"/>
    <m/>
    <s v="1286"/>
    <s v="L"/>
    <s v="SA 18016 (1) POW Camp Rd from Taylors Chapel Rd to SR-70"/>
    <m/>
    <s v="State Aid - Resurf"/>
    <s v="Resurfacing"/>
    <m/>
    <x v="4"/>
    <x v="1"/>
    <n v="3.2709999999999999"/>
    <m/>
    <m/>
    <s v="N"/>
    <s v="None"/>
    <x v="2"/>
    <m/>
    <n v="0"/>
    <n v="0"/>
    <n v="0"/>
    <n v="460464.37"/>
    <n v="460464.37"/>
    <n v="0"/>
    <n v="0"/>
    <n v="0"/>
    <n v="460464.37"/>
    <n v="460464.37"/>
    <m/>
    <s v="State Funded (18SAR1-S8-017)"/>
  </r>
  <r>
    <n v="131658"/>
    <n v="2"/>
    <s v="Active"/>
    <d v="2021-06-01T00:00:00"/>
    <s v="Jamica Cook"/>
    <d v="2021-06-01T00:00:00"/>
    <s v="Jamica Cook"/>
    <s v="Bledsoe"/>
    <s v="Old York Hwy"/>
    <m/>
    <s v="0A068"/>
    <s v="L"/>
    <s v="SA 04029 (1) Old York Hwy from Sequatchie Cl to McWilliams Rd"/>
    <m/>
    <s v="State Aid - Resurf"/>
    <s v="Resurfacing"/>
    <m/>
    <x v="4"/>
    <x v="1"/>
    <n v="1.1719999999999999"/>
    <m/>
    <m/>
    <s v="N"/>
    <s v="None"/>
    <x v="2"/>
    <m/>
    <n v="0"/>
    <n v="0"/>
    <n v="0"/>
    <n v="126824.48"/>
    <n v="126824.48"/>
    <n v="0"/>
    <n v="0"/>
    <n v="0"/>
    <n v="126824.48"/>
    <n v="126824.48"/>
    <m/>
    <s v="State Funded (04SAR1-S8-012)"/>
  </r>
  <r>
    <n v="131659"/>
    <n v="2"/>
    <s v="Active"/>
    <d v="2021-06-01T00:00:00"/>
    <s v="Jamica Cook"/>
    <d v="2021-06-01T00:00:00"/>
    <s v="Jamica Cook"/>
    <s v="Bledsoe"/>
    <s v="Old York Hwy"/>
    <m/>
    <s v="0A068"/>
    <s v="L"/>
    <s v="SA 04035(2) Old York Hwy from McWilliams Rd to Howard Beavert Rd"/>
    <m/>
    <s v="State Aid - Resurf"/>
    <s v="Resurfacing"/>
    <m/>
    <x v="4"/>
    <x v="1"/>
    <n v="3.04"/>
    <m/>
    <m/>
    <s v="N"/>
    <s v="None"/>
    <x v="2"/>
    <m/>
    <n v="0"/>
    <n v="0"/>
    <n v="0"/>
    <n v="305483.98"/>
    <n v="305483.98"/>
    <n v="0"/>
    <n v="0"/>
    <n v="0"/>
    <n v="305483.98"/>
    <n v="305483.98"/>
    <m/>
    <s v="State Funded (04SAR1-S8-013)"/>
  </r>
  <r>
    <n v="131661"/>
    <n v="2"/>
    <s v="Active"/>
    <d v="2021-06-01T00:00:00"/>
    <s v="Jamica Cook"/>
    <d v="2021-06-01T00:00:00"/>
    <s v="Jamica Cook"/>
    <s v="Bledsoe"/>
    <s v="Old York Hwy"/>
    <m/>
    <s v="0A068"/>
    <s v="L"/>
    <s v="SA 04030 (3) Old York Hwy from Howard Beavert Rd to LM 4.215"/>
    <m/>
    <s v="State Aid - Resurf"/>
    <s v="Resurfacing"/>
    <m/>
    <x v="4"/>
    <x v="1"/>
    <n v="7.0000000000000001E-3"/>
    <m/>
    <m/>
    <s v="N"/>
    <s v="None"/>
    <x v="2"/>
    <m/>
    <n v="0"/>
    <n v="0"/>
    <n v="0"/>
    <n v="5774.1"/>
    <n v="5774.1"/>
    <n v="0"/>
    <n v="0"/>
    <n v="0"/>
    <n v="5774.1"/>
    <n v="5774.1"/>
    <m/>
    <s v="State Funded (04SAR1-S8-014)"/>
  </r>
  <r>
    <n v="112660"/>
    <n v="4"/>
    <s v="Closed"/>
    <d v="2009-04-08T00:00:00"/>
    <s v="Rick (old) Pack"/>
    <d v="2016-10-31T00:00:00"/>
    <s v="Teresa Hylton"/>
    <s v="Shelby"/>
    <m/>
    <m/>
    <m/>
    <m/>
    <s v="Various Streets in Bartlett"/>
    <s v="St. Elmo Road, from Memphis - Arlington Road to Kirby Whitten Road;Elmore Park Road from Elmore Road to Yale Road; Sycamore View Road, From Stage Road to Yale Road; Old Brownsville Road, from Ellendale Road to Springtree Drive and from Rocky Ford Road to West of Gailyn Manor"/>
    <s v="Local Programs"/>
    <s v="Resurfacing"/>
    <m/>
    <x v="4"/>
    <x v="1"/>
    <n v="0"/>
    <m/>
    <m/>
    <s v="N"/>
    <m/>
    <x v="2"/>
    <m/>
    <n v="0"/>
    <n v="0"/>
    <n v="1.34"/>
    <n v="0"/>
    <n v="1.34"/>
    <n v="33565"/>
    <n v="0"/>
    <n v="1219968.23"/>
    <n v="0"/>
    <n v="1253533.23"/>
    <m/>
    <s v="STP-M-9419(7) (79LPLM-F3-104)"/>
  </r>
  <r>
    <n v="128105"/>
    <n v="1"/>
    <s v="Active"/>
    <d v="2018-09-20T00:00:00"/>
    <s v="Stanley Burnette"/>
    <d v="2021-06-30T00:00:00"/>
    <s v="Taylor Lee"/>
    <s v="Roane"/>
    <m/>
    <m/>
    <m/>
    <m/>
    <s v="Ladd Landing Boulevard, From North Kentucky Street to High Point Orchard Road"/>
    <s v="Resurfacing of 1.634 centerline miles of roadwayon Ladd Landing Blvd from  North Kentucky Street to High Point Orchard Road"/>
    <s v="Local Programs"/>
    <s v="Resurfacing"/>
    <m/>
    <x v="4"/>
    <x v="1"/>
    <n v="1.64"/>
    <m/>
    <m/>
    <s v="N"/>
    <s v="Other"/>
    <x v="2"/>
    <m/>
    <n v="97508"/>
    <n v="0"/>
    <n v="0"/>
    <n v="0"/>
    <n v="97508"/>
    <n v="132508"/>
    <n v="0"/>
    <n v="0"/>
    <n v="0"/>
    <n v="132508"/>
    <m/>
    <s v="STP-M-9124(11) (73LPLM-F3-036)"/>
  </r>
  <r>
    <n v="129065"/>
    <n v="3"/>
    <s v="Closed"/>
    <d v="2019-06-12T00:00:00"/>
    <s v="Amanda Brugler"/>
    <d v="2021-11-17T00:00:00"/>
    <s v="Jamica Cook"/>
    <s v="Stewart"/>
    <s v="Shepherd Hollow Rd"/>
    <m/>
    <s v="0A187"/>
    <s v="L"/>
    <s v="SA 81030-1, Shepherd Hollow Rd from Indian Mound Road to S of SR 76"/>
    <m/>
    <s v="State Aid - Resurf"/>
    <s v="Resurfacing"/>
    <m/>
    <x v="4"/>
    <x v="1"/>
    <n v="2.88"/>
    <m/>
    <m/>
    <s v="N"/>
    <s v="None"/>
    <x v="2"/>
    <m/>
    <n v="0"/>
    <n v="0"/>
    <n v="0"/>
    <n v="302216.78000000003"/>
    <n v="302216.78000000003"/>
    <n v="0"/>
    <n v="0"/>
    <n v="0"/>
    <n v="302216.78000000003"/>
    <n v="302216.78000000003"/>
    <m/>
    <s v="State Funded (81SAR1-S8-011)"/>
  </r>
  <r>
    <n v="129400"/>
    <n v="3"/>
    <s v="Active"/>
    <d v="2019-07-15T00:00:00"/>
    <s v="Amanda Brugler"/>
    <d v="2020-09-23T00:00:00"/>
    <s v="Jamica Cook"/>
    <s v="Macon"/>
    <s v="Akersville Road"/>
    <m/>
    <s v="01054"/>
    <s v="L"/>
    <s v="SA 56017-4, Akersville Road from Lafayette City limits to Lick Branch Road"/>
    <m/>
    <s v="State Aid - Resurf"/>
    <s v="Resurfacing"/>
    <m/>
    <x v="4"/>
    <x v="1"/>
    <n v="3.5670000000000002"/>
    <m/>
    <m/>
    <s v="N"/>
    <s v="None"/>
    <x v="2"/>
    <m/>
    <n v="0"/>
    <n v="0"/>
    <n v="0"/>
    <n v="546644"/>
    <n v="546644"/>
    <n v="0"/>
    <n v="0"/>
    <n v="0"/>
    <n v="546644"/>
    <n v="546644"/>
    <m/>
    <s v="State Funded (56SAR1-S8-008)"/>
  </r>
  <r>
    <n v="129852"/>
    <n v="3"/>
    <s v="Active"/>
    <d v="2019-10-18T00:00:00"/>
    <s v="Simchah Edwards"/>
    <d v="2022-03-29T00:00:00"/>
    <s v="Kathryn McClung"/>
    <s v="Wayne"/>
    <m/>
    <m/>
    <m/>
    <m/>
    <s v="Piney Road, From Natchez Trace Parkway to Weatherford Creek Road"/>
    <s v="This project will resurface and widen Piney Road. The needed improvements will be a double bituminous pavement surface to accommodate two 11' lanes of traffic with improved superelevation for drainage. There will be 22' of new asphalt pavement to accommodate the 11' lanes of traffic."/>
    <s v="Local Programs"/>
    <s v="Resurfacing"/>
    <m/>
    <x v="4"/>
    <x v="1"/>
    <s v=""/>
    <m/>
    <m/>
    <s v="N"/>
    <s v="None"/>
    <x v="2"/>
    <m/>
    <n v="4330"/>
    <n v="0"/>
    <n v="0"/>
    <n v="0"/>
    <n v="4330"/>
    <n v="4330"/>
    <n v="0"/>
    <n v="0"/>
    <n v="0"/>
    <n v="4330"/>
    <m/>
    <s v="TN-FLAP(32) (91LPLM-F3-023)"/>
  </r>
  <r>
    <n v="129937"/>
    <n v="3"/>
    <s v="Closed"/>
    <d v="2019-12-16T00:00:00"/>
    <s v="Jamica Cook"/>
    <d v="2022-05-13T00:00:00"/>
    <s v="Lisa Dunn"/>
    <s v="Robertson"/>
    <s v="Elam Rd"/>
    <m/>
    <s v="02013"/>
    <s v="L"/>
    <s v="SA 74015(7), Roy Pearson Rd From S Lamont Rd to South Fork Red River"/>
    <m/>
    <s v="State Aid - Resurf"/>
    <s v="Resurfacing"/>
    <m/>
    <x v="4"/>
    <x v="1"/>
    <n v="2.4700000000000002"/>
    <m/>
    <m/>
    <s v="N"/>
    <s v="None"/>
    <x v="2"/>
    <m/>
    <n v="0"/>
    <n v="0"/>
    <n v="0"/>
    <n v="157831.35999999999"/>
    <n v="157831.35999999999"/>
    <n v="0"/>
    <n v="0"/>
    <n v="0"/>
    <n v="157831.35999999999"/>
    <n v="157831.35999999999"/>
    <m/>
    <s v="State Funded (74SAR1-S8-016)"/>
  </r>
  <r>
    <n v="130181"/>
    <n v="2"/>
    <s v="Closed"/>
    <d v="2020-03-23T00:00:00"/>
    <s v="Jamica Cook"/>
    <d v="2022-02-07T00:00:00"/>
    <s v="Jamica Cook"/>
    <s v="Meigs"/>
    <s v="Blythe Ferry Rd"/>
    <m/>
    <s v="01128"/>
    <s v="L"/>
    <s v="SA 61002(4) Blythe Ferry Rd from  Bunker Hill Rd to SR-58"/>
    <m/>
    <s v="State Aid - Resurf"/>
    <s v="Resurfacing"/>
    <m/>
    <x v="4"/>
    <x v="1"/>
    <n v="3.9279999999999999"/>
    <m/>
    <m/>
    <s v="N"/>
    <s v="None"/>
    <x v="2"/>
    <m/>
    <n v="0"/>
    <n v="0"/>
    <n v="0"/>
    <n v="125390.51"/>
    <n v="125390.51"/>
    <n v="0"/>
    <n v="0"/>
    <n v="0"/>
    <n v="125390.51"/>
    <n v="125390.51"/>
    <m/>
    <s v="State Funded (61SAR1-S8-028)"/>
  </r>
  <r>
    <n v="130182"/>
    <n v="2"/>
    <s v="Closed"/>
    <d v="2020-03-23T00:00:00"/>
    <s v="Jamica Cook"/>
    <d v="2022-02-04T00:00:00"/>
    <s v="Jamica Cook"/>
    <s v="Meigs"/>
    <s v="Blythe Ferrt Rd"/>
    <m/>
    <s v="0A902"/>
    <s v="L"/>
    <s v="SA 61031(1) Blythe Ferry Rd from  Shadden Rd to Bunker Hill Rd"/>
    <m/>
    <s v="State Aid - Resurf"/>
    <s v="Resurfacing"/>
    <m/>
    <x v="4"/>
    <x v="1"/>
    <n v="2.4729999999999999"/>
    <m/>
    <m/>
    <s v="N"/>
    <m/>
    <x v="2"/>
    <m/>
    <n v="0"/>
    <n v="0"/>
    <n v="0"/>
    <n v="78875.960000000006"/>
    <n v="78875.960000000006"/>
    <n v="0"/>
    <n v="0"/>
    <n v="0"/>
    <n v="78875.960000000006"/>
    <n v="78875.960000000006"/>
    <m/>
    <s v="State Funded (61SAR1-S8-029)"/>
  </r>
  <r>
    <n v="130838"/>
    <n v="4"/>
    <s v="Closed"/>
    <d v="2020-08-31T00:00:00"/>
    <s v="Jamica Cook"/>
    <d v="2022-02-08T00:00:00"/>
    <s v="Jamica Cook"/>
    <s v="Crockett"/>
    <m/>
    <m/>
    <m/>
    <m/>
    <s v="SA 17058 (1) Egg Hill Rd from SR 20 to Cavalier Drive"/>
    <m/>
    <s v="State Aid - Resurf"/>
    <m/>
    <m/>
    <x v="4"/>
    <x v="1"/>
    <s v=""/>
    <m/>
    <m/>
    <s v="N"/>
    <s v="None"/>
    <x v="2"/>
    <m/>
    <n v="0"/>
    <n v="0"/>
    <n v="0"/>
    <n v="3431.95"/>
    <n v="3431.95"/>
    <n v="0"/>
    <n v="0"/>
    <n v="0"/>
    <n v="41155.089999999997"/>
    <n v="41155.089999999997"/>
    <m/>
    <s v="State Funded (17SAR1-S8-011)"/>
  </r>
  <r>
    <n v="131029"/>
    <n v="3"/>
    <s v="Let"/>
    <d v="2020-11-04T00:00:00"/>
    <s v="Jamica Cook"/>
    <d v="2021-08-02T00:00:00"/>
    <s v="Lisa Dunn"/>
    <s v="Bedford"/>
    <s v="New Center Church Rd"/>
    <m/>
    <s v="02004"/>
    <s v="L"/>
    <s v="SA 02019 (5) New Center Church Rd from SR-82 to SR-10"/>
    <m/>
    <s v="State Aid - Resurf"/>
    <s v="Resurfacing"/>
    <m/>
    <x v="4"/>
    <x v="1"/>
    <n v="4.7699999999999996"/>
    <m/>
    <m/>
    <s v="N"/>
    <s v="None"/>
    <x v="2"/>
    <m/>
    <n v="0"/>
    <n v="0"/>
    <n v="0"/>
    <n v="433950"/>
    <n v="433950"/>
    <n v="0"/>
    <n v="0"/>
    <n v="0"/>
    <n v="433950"/>
    <n v="433950"/>
    <m/>
    <s v="State Funded (02SAR1-S8-010)"/>
  </r>
  <r>
    <n v="131030"/>
    <n v="3"/>
    <s v="Closed"/>
    <d v="2020-11-04T00:00:00"/>
    <s v="Jamica Cook"/>
    <d v="2022-02-08T00:00:00"/>
    <s v="Jamica Cook"/>
    <s v="Lawrence"/>
    <s v="Waterloo Rd"/>
    <m/>
    <s v="0A552"/>
    <s v="L"/>
    <s v="SA 50028 (5) Waterloo Rd from Bridge over Spring Creek to SR-242"/>
    <m/>
    <s v="State Aid - Resurf"/>
    <s v="Resurfacing"/>
    <m/>
    <x v="4"/>
    <x v="1"/>
    <n v="2.319"/>
    <m/>
    <m/>
    <s v="N"/>
    <s v="None"/>
    <x v="2"/>
    <m/>
    <n v="0"/>
    <n v="0"/>
    <n v="0"/>
    <n v="230673"/>
    <n v="230673"/>
    <n v="0"/>
    <n v="0"/>
    <n v="0"/>
    <n v="230673"/>
    <n v="230673"/>
    <m/>
    <s v="State Funded (50SAR1-S8-016)"/>
  </r>
  <r>
    <n v="131031"/>
    <n v="3"/>
    <s v="Closed"/>
    <d v="2020-11-04T00:00:00"/>
    <s v="Jamica Cook"/>
    <d v="2022-02-08T00:00:00"/>
    <s v="Jamica Cook"/>
    <s v="Moore"/>
    <s v="Ridgeville Rd"/>
    <m/>
    <s v="01991"/>
    <s v="L"/>
    <s v="SA 64029 (2) Ridgeville Rd from Chestnut Ridge Rd to S of Cobb Hollow Rd"/>
    <m/>
    <s v="State Aid - Resurf"/>
    <s v="Resurfacing"/>
    <m/>
    <x v="4"/>
    <x v="1"/>
    <n v="4.0999999999999996"/>
    <m/>
    <m/>
    <s v="N"/>
    <s v="None"/>
    <x v="2"/>
    <m/>
    <n v="0"/>
    <n v="0"/>
    <n v="0"/>
    <n v="306640.18"/>
    <n v="306640.18"/>
    <n v="0"/>
    <n v="0"/>
    <n v="0"/>
    <n v="306640.18"/>
    <n v="306640.18"/>
    <m/>
    <s v="State Funded (64SAR1-S8-011)"/>
  </r>
  <r>
    <n v="131043"/>
    <n v="1"/>
    <s v="Closed"/>
    <d v="2020-11-12T00:00:00"/>
    <s v="Jamica Cook"/>
    <d v="2021-09-15T00:00:00"/>
    <s v="Jamica Cook"/>
    <s v="Loudon"/>
    <s v="Maple Hill Rd"/>
    <m/>
    <s v="05931"/>
    <s v="L"/>
    <s v="SA 5310-3 Maple Hill Rd from Davis Ferry Rd to Tellico Parkway"/>
    <m/>
    <s v="State Aid - Resurf"/>
    <s v="Resurfacing"/>
    <m/>
    <x v="4"/>
    <x v="1"/>
    <n v="1.5"/>
    <m/>
    <m/>
    <s v="N"/>
    <s v="Other"/>
    <x v="2"/>
    <m/>
    <n v="0"/>
    <n v="0"/>
    <n v="0"/>
    <n v="2559.1"/>
    <n v="2559.1"/>
    <n v="0"/>
    <n v="0"/>
    <n v="0"/>
    <n v="119865.1"/>
    <n v="119865.1"/>
    <m/>
    <s v="State Funded (53SAR1-S8-017)"/>
  </r>
  <r>
    <n v="131045"/>
    <n v="4"/>
    <s v="Active"/>
    <d v="2020-11-12T00:00:00"/>
    <s v="Jamica Cook"/>
    <d v="2021-03-05T00:00:00"/>
    <s v="Jamica Cook"/>
    <s v="Hardin"/>
    <s v="Holland Creek Rd"/>
    <m/>
    <s v="00899"/>
    <s v="L"/>
    <s v="SA 36019 (7) Holland Creek Rd from Fox Hollow LP to SR-69"/>
    <m/>
    <s v="State Aid - Resurf"/>
    <m/>
    <m/>
    <x v="4"/>
    <x v="1"/>
    <n v="3.02"/>
    <m/>
    <m/>
    <s v="N"/>
    <s v="None"/>
    <x v="2"/>
    <m/>
    <n v="0"/>
    <n v="0"/>
    <n v="0"/>
    <n v="-13209.41"/>
    <n v="-13209.41"/>
    <n v="0"/>
    <n v="0"/>
    <n v="0"/>
    <n v="180613.13"/>
    <n v="180613.13"/>
    <m/>
    <s v="State Funded (36SAR1-S8-025)"/>
  </r>
  <r>
    <n v="131056"/>
    <n v="3"/>
    <s v="Closed"/>
    <d v="2020-11-16T00:00:00"/>
    <s v="Jamica Cook"/>
    <d v="2021-11-17T00:00:00"/>
    <s v="Jamica Cook"/>
    <s v="Lewis"/>
    <s v="Mt Joy Rd"/>
    <m/>
    <s v="01840"/>
    <s v="L"/>
    <s v="SA 51039 (1) Mt Joy Rd from Big Swan Creek Rd to 1.80 miles East"/>
    <m/>
    <s v="State Aid - Resurf"/>
    <s v="Resurfacing"/>
    <m/>
    <x v="4"/>
    <x v="1"/>
    <n v="1.8"/>
    <m/>
    <m/>
    <s v="N"/>
    <s v="None"/>
    <x v="2"/>
    <m/>
    <n v="0"/>
    <n v="0"/>
    <n v="0"/>
    <n v="176177.13"/>
    <n v="176177.13"/>
    <n v="0"/>
    <n v="0"/>
    <n v="0"/>
    <n v="176177.13"/>
    <n v="176177.13"/>
    <m/>
    <s v="State Funded (51SAR1-S8-019)"/>
  </r>
  <r>
    <n v="131115"/>
    <n v="1"/>
    <s v="Active"/>
    <d v="2020-12-08T00:00:00"/>
    <s v="Jamica Cook"/>
    <d v="2020-12-08T00:00:00"/>
    <s v="Jamica Cook"/>
    <s v="Blount"/>
    <s v="Burnett Station Rd"/>
    <m/>
    <s v="01275"/>
    <s v="L"/>
    <s v="SA 0525 (5) Burnett Station Rd from SR 71 tp SR 35"/>
    <m/>
    <s v="State Aid - Resurf"/>
    <s v="Resurfacing"/>
    <m/>
    <x v="4"/>
    <x v="1"/>
    <n v="4.3899999999999997"/>
    <m/>
    <m/>
    <s v="N"/>
    <s v="Other"/>
    <x v="2"/>
    <m/>
    <n v="0"/>
    <n v="0"/>
    <n v="0"/>
    <n v="824376"/>
    <n v="824376"/>
    <n v="0"/>
    <n v="0"/>
    <n v="0"/>
    <n v="824376"/>
    <n v="824376"/>
    <m/>
    <s v="State Funded (05SAR1-S8-019)"/>
  </r>
  <r>
    <n v="131285"/>
    <n v="4"/>
    <s v="Closed"/>
    <d v="2021-02-03T00:00:00"/>
    <s v="Jamica Cook"/>
    <d v="2022-02-08T00:00:00"/>
    <s v="Jamica Cook"/>
    <s v="Crockett"/>
    <s v="Conley Rd"/>
    <m/>
    <s v="0A299"/>
    <s v="L"/>
    <s v="SA 17059 (1) Conley Rd from Neil Warren Rd to SR-20"/>
    <m/>
    <s v="State Aid - Resurf"/>
    <s v="Resurfacing"/>
    <m/>
    <x v="4"/>
    <x v="1"/>
    <n v="1.06"/>
    <m/>
    <m/>
    <s v="N"/>
    <s v="None"/>
    <x v="2"/>
    <m/>
    <n v="0"/>
    <n v="0"/>
    <n v="0"/>
    <n v="562.11"/>
    <n v="562.11"/>
    <n v="0"/>
    <n v="0"/>
    <n v="0"/>
    <n v="75843.259999999995"/>
    <n v="75843.259999999995"/>
    <m/>
    <s v="State Funded (17SAR1-S8-014)"/>
  </r>
  <r>
    <n v="131291"/>
    <n v="4"/>
    <s v="Active"/>
    <d v="2021-02-04T00:00:00"/>
    <s v="Jamica Cook"/>
    <d v="2021-02-04T00:00:00"/>
    <s v="Jamica Cook"/>
    <s v="Shelby"/>
    <s v="Byhalia  Rd"/>
    <m/>
    <s v="0K870"/>
    <s v="L"/>
    <s v="SA 79003 (4) Byhalia Rd from  Mississippi State Line to Homes Rd"/>
    <m/>
    <s v="State Aid - Resurf"/>
    <s v="Resurfacing"/>
    <m/>
    <x v="4"/>
    <x v="1"/>
    <n v="0.75900000000000001"/>
    <m/>
    <m/>
    <s v="N"/>
    <s v="None"/>
    <x v="2"/>
    <m/>
    <n v="0"/>
    <n v="0"/>
    <n v="0"/>
    <n v="124182.17"/>
    <n v="124182.17"/>
    <n v="0"/>
    <n v="0"/>
    <n v="0"/>
    <n v="124182.17"/>
    <n v="124182.17"/>
    <m/>
    <s v="State Funded (79SAR1-S8-041)"/>
  </r>
  <r>
    <n v="131292"/>
    <n v="4"/>
    <s v="Active"/>
    <d v="2021-02-04T00:00:00"/>
    <s v="Jamica Cook"/>
    <d v="2021-02-05T00:00:00"/>
    <s v="Jamica Cook"/>
    <s v="Shelby"/>
    <s v="Houston Levee Rd"/>
    <m/>
    <s v="00811"/>
    <s v="L"/>
    <s v="SA 79004 (14) Houston Levee Rd from Walnut Grove to Macon"/>
    <m/>
    <s v="State Aid - Resurf"/>
    <s v="Resurfacing"/>
    <m/>
    <x v="4"/>
    <x v="1"/>
    <n v="2.14"/>
    <m/>
    <m/>
    <s v="N"/>
    <s v="Other"/>
    <x v="2"/>
    <m/>
    <n v="0"/>
    <n v="0"/>
    <n v="0"/>
    <n v="1291600"/>
    <n v="1291600"/>
    <n v="0"/>
    <n v="0"/>
    <n v="0"/>
    <n v="1291600"/>
    <n v="1291600"/>
    <m/>
    <s v="State Funded (79SAR1-S8-042)"/>
  </r>
  <r>
    <n v="131293"/>
    <n v="4"/>
    <s v="Active"/>
    <d v="2021-02-04T00:00:00"/>
    <s v="Jamica Cook"/>
    <d v="2021-02-04T00:00:00"/>
    <s v="Jamica Cook"/>
    <s v="Shelby"/>
    <s v="Cuba Millington Shake Rag Rd"/>
    <m/>
    <s v="01462"/>
    <s v="L"/>
    <s v="SA 79019 (7) Cuba Millington/ Shake Rag Rd from  Rankin Branch Rd to Shelby Rd"/>
    <m/>
    <s v="State Aid - Resurf"/>
    <s v="Resurfacing"/>
    <m/>
    <x v="4"/>
    <x v="1"/>
    <n v="1.0720000000000001"/>
    <m/>
    <m/>
    <s v="N"/>
    <s v="None"/>
    <x v="2"/>
    <m/>
    <n v="0"/>
    <n v="0"/>
    <n v="0"/>
    <n v="140524.18"/>
    <n v="140524.18"/>
    <n v="0"/>
    <n v="0"/>
    <n v="0"/>
    <n v="140524.18"/>
    <n v="140524.18"/>
    <m/>
    <s v="State Funded (79SAR1-S8-043)"/>
  </r>
  <r>
    <n v="131294"/>
    <n v="4"/>
    <s v="Active"/>
    <d v="2021-02-04T00:00:00"/>
    <s v="Jamica Cook"/>
    <d v="2021-02-04T00:00:00"/>
    <s v="Jamica Cook"/>
    <s v="Shelby"/>
    <s v="Tracy Rd"/>
    <m/>
    <s v="0A202"/>
    <s v="L"/>
    <s v="SA 79030 (3) Tracy Rd from SR-14 to Tipton County Line"/>
    <m/>
    <s v="State Aid - Resurf"/>
    <s v="Resurfacing"/>
    <m/>
    <x v="4"/>
    <x v="1"/>
    <n v="2.9449999999999998"/>
    <m/>
    <m/>
    <s v="N"/>
    <s v="None"/>
    <x v="2"/>
    <m/>
    <n v="0"/>
    <n v="0"/>
    <n v="0"/>
    <n v="428138.64"/>
    <n v="428138.64"/>
    <n v="0"/>
    <n v="0"/>
    <n v="0"/>
    <n v="428138.64"/>
    <n v="428138.64"/>
    <m/>
    <s v="State Funded (79SAR1-S8-044)"/>
  </r>
  <r>
    <n v="131295"/>
    <n v="4"/>
    <s v="Active"/>
    <d v="2021-02-04T00:00:00"/>
    <s v="Jamica Cook"/>
    <d v="2021-02-04T00:00:00"/>
    <s v="Jamica Cook"/>
    <s v="Shelby"/>
    <s v="Russell Bond/Shake Rag Rd"/>
    <m/>
    <s v="0C125"/>
    <s v="L"/>
    <s v="SA 79046 (3) Russell Bond/ Shake Rag Rd from Ward Rd to Shelby Rd"/>
    <m/>
    <s v="State Aid - Resurf"/>
    <s v="Resurfacing"/>
    <m/>
    <x v="4"/>
    <x v="1"/>
    <n v="2.3340000000000001"/>
    <m/>
    <m/>
    <s v="N"/>
    <s v="None"/>
    <x v="2"/>
    <m/>
    <n v="0"/>
    <n v="0"/>
    <n v="0"/>
    <n v="342902.82"/>
    <n v="342902.82"/>
    <n v="0"/>
    <n v="0"/>
    <n v="0"/>
    <n v="342902.82"/>
    <n v="342902.82"/>
    <m/>
    <s v="State Funded (79SAR1-S8-045)"/>
  </r>
  <r>
    <n v="131329"/>
    <n v="3"/>
    <s v="Active"/>
    <d v="2021-02-12T00:00:00"/>
    <s v="Jamica Cook"/>
    <d v="2021-02-12T00:00:00"/>
    <s v="Jamica Cook"/>
    <s v="Dickson"/>
    <s v="Petty Rd"/>
    <m/>
    <s v="0A168"/>
    <s v="L"/>
    <s v="SA 22027 (4) Petty Rd from Charlotte City Limits to SR 250"/>
    <m/>
    <s v="State Aid - Resurf"/>
    <s v="Resurfacing"/>
    <m/>
    <x v="4"/>
    <x v="1"/>
    <n v="6.056"/>
    <m/>
    <m/>
    <s v="N"/>
    <s v="None"/>
    <x v="2"/>
    <m/>
    <n v="0"/>
    <n v="0"/>
    <n v="0"/>
    <n v="614362"/>
    <n v="614362"/>
    <n v="0"/>
    <n v="0"/>
    <n v="0"/>
    <n v="614362"/>
    <n v="614362"/>
    <m/>
    <s v="State Funded (22SAR1-S8-009)"/>
  </r>
  <r>
    <n v="131331"/>
    <n v="3"/>
    <s v="Closed"/>
    <d v="2021-02-12T00:00:00"/>
    <s v="Jamica Cook"/>
    <d v="2021-11-17T00:00:00"/>
    <s v="Jamica Cook"/>
    <s v="Wayne"/>
    <s v="Green River Rd"/>
    <m/>
    <s v="0A211"/>
    <s v="L"/>
    <s v="SA 91037 (1) Green River Rd from Waynesboro City Limits to SR 13"/>
    <m/>
    <s v="State Aid - Resurf"/>
    <s v="Resurfacing"/>
    <m/>
    <x v="4"/>
    <x v="1"/>
    <n v="3.1579999999999999"/>
    <m/>
    <m/>
    <s v="N"/>
    <s v="None"/>
    <x v="2"/>
    <m/>
    <n v="0"/>
    <n v="0"/>
    <n v="0"/>
    <n v="219129.45"/>
    <n v="219129.45"/>
    <n v="0"/>
    <n v="0"/>
    <n v="0"/>
    <n v="219129.45"/>
    <n v="219129.45"/>
    <m/>
    <s v="State Funded (91SAR1-S8-023)"/>
  </r>
  <r>
    <n v="131386"/>
    <n v="2"/>
    <s v="Active"/>
    <d v="2021-03-12T00:00:00"/>
    <s v="Jamica Cook"/>
    <d v="2021-03-12T00:00:00"/>
    <s v="Jamica Cook"/>
    <s v="Fentress"/>
    <s v="Gateword Ford Rd"/>
    <m/>
    <s v="00916"/>
    <s v="L"/>
    <s v="SA 25006(2) Gateword Ford Rd from Morgan County Line to intersection of Banner Springs Rd. and Alladt-Tinch Rd"/>
    <m/>
    <s v="State Aid - Resurf"/>
    <s v="Resurfacing"/>
    <m/>
    <x v="4"/>
    <x v="1"/>
    <n v="4.8099999999999996"/>
    <m/>
    <m/>
    <s v="N"/>
    <s v="None"/>
    <x v="2"/>
    <m/>
    <n v="0"/>
    <n v="0"/>
    <n v="0"/>
    <n v="382115.46"/>
    <n v="382115.46"/>
    <n v="0"/>
    <n v="0"/>
    <n v="0"/>
    <n v="382115.46"/>
    <n v="382115.46"/>
    <m/>
    <s v="State Funded (25SAR1-S8-022)"/>
  </r>
  <r>
    <n v="131393"/>
    <n v="2"/>
    <s v="Active"/>
    <d v="2021-03-15T00:00:00"/>
    <s v="Jamica Cook"/>
    <d v="2021-03-15T00:00:00"/>
    <s v="Jamica Cook"/>
    <s v="Hamilton"/>
    <s v="Corral Rd"/>
    <m/>
    <s v="01147"/>
    <s v="L"/>
    <s v="SA 33041 (1) Corral Rd from Taft Highway to Sawyer Pike"/>
    <m/>
    <s v="State Aid - Resurf"/>
    <s v="Resurfacing"/>
    <m/>
    <x v="4"/>
    <x v="1"/>
    <n v="2.92"/>
    <m/>
    <m/>
    <s v="N"/>
    <s v="Other"/>
    <x v="2"/>
    <m/>
    <n v="0"/>
    <n v="0"/>
    <n v="0"/>
    <n v="350323.87"/>
    <n v="350323.87"/>
    <n v="0"/>
    <n v="0"/>
    <n v="0"/>
    <n v="350323.87"/>
    <n v="350323.87"/>
    <m/>
    <s v="State Funded (33SAR1-S8-031)"/>
  </r>
  <r>
    <n v="131396"/>
    <n v="2"/>
    <s v="Active"/>
    <d v="2021-03-15T00:00:00"/>
    <s v="Jamica Cook"/>
    <d v="2021-03-15T00:00:00"/>
    <s v="Jamica Cook"/>
    <s v="Hamilton"/>
    <s v="Roberts Mill Rd"/>
    <m/>
    <s v="04972"/>
    <s v="L"/>
    <s v="SA 33039 (2) Roberts Mill Rd from Old Dayton Pike to Selcer Rd"/>
    <m/>
    <s v="State Aid - Resurf"/>
    <s v="Resurfacing"/>
    <m/>
    <x v="4"/>
    <x v="1"/>
    <n v="1.1599999999999999"/>
    <m/>
    <m/>
    <s v="N"/>
    <s v="Other"/>
    <x v="2"/>
    <m/>
    <n v="0"/>
    <n v="0"/>
    <n v="0"/>
    <n v="142954.34"/>
    <n v="142954.34"/>
    <n v="0"/>
    <n v="0"/>
    <n v="0"/>
    <n v="142954.34"/>
    <n v="142954.34"/>
    <m/>
    <s v="State Funded (33SAR1-S8-033)"/>
  </r>
  <r>
    <n v="131399"/>
    <n v="2"/>
    <s v="Active"/>
    <d v="2021-03-15T00:00:00"/>
    <s v="Jamica Cook"/>
    <d v="2021-03-18T00:00:00"/>
    <s v="Jamica Cook"/>
    <s v="Hamilton"/>
    <s v="Roberts Mill Rd"/>
    <m/>
    <s v="04972"/>
    <s v="L"/>
    <s v="SA 33041 (6) Roberts Mill Rd from Selcer Rd to Sawyer Pike"/>
    <m/>
    <s v="State Aid - Resurf"/>
    <s v="Resurfacing"/>
    <m/>
    <x v="4"/>
    <x v="1"/>
    <n v="2.1019999999999999"/>
    <m/>
    <m/>
    <s v="N"/>
    <s v="Other"/>
    <x v="2"/>
    <m/>
    <n v="0"/>
    <n v="0"/>
    <n v="0"/>
    <n v="294202.21000000002"/>
    <n v="294202.21000000002"/>
    <n v="0"/>
    <n v="0"/>
    <n v="0"/>
    <n v="294202.21000000002"/>
    <n v="294202.21000000002"/>
    <m/>
    <s v="State Funded (33SAR1-S8-034)"/>
  </r>
  <r>
    <n v="131409"/>
    <n v="3"/>
    <s v="Closed"/>
    <d v="2021-03-17T00:00:00"/>
    <s v="Jamica Cook"/>
    <d v="2021-11-16T00:00:00"/>
    <s v="Jamica Cook"/>
    <s v="Hickman"/>
    <s v="Johnny Crow Rd"/>
    <m/>
    <s v="0A115"/>
    <s v="L"/>
    <s v="SA 41037 (2) Johnny Crow Rd from SR-100 to Springer Orchard Rd"/>
    <m/>
    <s v="State Aid - Resurf"/>
    <s v="Resurfacing"/>
    <m/>
    <x v="4"/>
    <x v="1"/>
    <n v="1.952"/>
    <m/>
    <m/>
    <s v="N"/>
    <m/>
    <x v="2"/>
    <m/>
    <n v="0"/>
    <n v="0"/>
    <n v="0"/>
    <n v="210071.67"/>
    <n v="210071.67"/>
    <n v="0"/>
    <n v="0"/>
    <n v="0"/>
    <n v="210071.67"/>
    <n v="210071.67"/>
    <m/>
    <s v="State Funded (41SAR1-S8-017)"/>
  </r>
  <r>
    <n v="131410"/>
    <n v="3"/>
    <s v="Active"/>
    <d v="2021-03-17T00:00:00"/>
    <s v="Jamica Cook"/>
    <d v="2021-03-17T00:00:00"/>
    <s v="Jamica Cook"/>
    <s v="Perry"/>
    <s v="Jones Hollow Rd"/>
    <m/>
    <s v="01777"/>
    <s v="L"/>
    <s v="SA 68020 (1) Jones Hollow Rd from SR-438 to Bridge over Buffalo River"/>
    <m/>
    <s v="State Aid - Resurf"/>
    <s v="Resurfacing"/>
    <m/>
    <x v="4"/>
    <x v="1"/>
    <n v="4.63"/>
    <m/>
    <m/>
    <s v="N"/>
    <s v="None"/>
    <x v="2"/>
    <m/>
    <n v="0"/>
    <n v="0"/>
    <n v="0"/>
    <n v="372225"/>
    <n v="372225"/>
    <n v="0"/>
    <n v="0"/>
    <n v="0"/>
    <n v="372225"/>
    <n v="372225"/>
    <m/>
    <s v="State Funded (68SAR1-S8-009)"/>
  </r>
  <r>
    <n v="131458"/>
    <n v="1"/>
    <s v="Closed"/>
    <d v="2021-03-25T00:00:00"/>
    <s v="Jamica Cook"/>
    <d v="2021-09-15T00:00:00"/>
    <s v="Jamica Cook"/>
    <s v="Cocke"/>
    <s v="Edwinda-Bridgeport Rd"/>
    <m/>
    <s v="0A532"/>
    <s v="L"/>
    <s v="SA 1538 (2) Edwina-Bridgeport Rd from Newport City Limits near SR 73 to Piney Mountain Rd."/>
    <m/>
    <s v="State Aid - Resurf"/>
    <s v="Resurfacing"/>
    <m/>
    <x v="4"/>
    <x v="1"/>
    <n v="1.36"/>
    <m/>
    <m/>
    <s v="N"/>
    <s v="None"/>
    <x v="2"/>
    <m/>
    <n v="0"/>
    <n v="0"/>
    <n v="0"/>
    <n v="210174.59"/>
    <n v="210174.59"/>
    <n v="0"/>
    <n v="0"/>
    <n v="0"/>
    <n v="210174.59"/>
    <n v="210174.59"/>
    <m/>
    <s v="State Funded (15SAR1-S8-012)"/>
  </r>
  <r>
    <n v="131496"/>
    <n v="4"/>
    <s v="Closed"/>
    <d v="2021-04-13T00:00:00"/>
    <s v="Jamica Cook"/>
    <d v="2022-02-08T00:00:00"/>
    <s v="Jamica Cook"/>
    <s v="Carroll"/>
    <s v="Little Grove Rd"/>
    <m/>
    <s v="01714"/>
    <s v="L"/>
    <s v="SA 09003 (6) Little Grove Rd from 3.00 miles East of Sr-220 to 4.30 miles East of SR-220"/>
    <m/>
    <s v="State Aid - Resurf"/>
    <s v="Resurfacing"/>
    <m/>
    <x v="4"/>
    <x v="1"/>
    <n v="1.3"/>
    <m/>
    <m/>
    <s v="N"/>
    <s v="None"/>
    <x v="2"/>
    <m/>
    <n v="0"/>
    <n v="0"/>
    <n v="0"/>
    <n v="114812.36"/>
    <n v="114812.36"/>
    <n v="0"/>
    <n v="0"/>
    <n v="0"/>
    <n v="114812.36"/>
    <n v="114812.36"/>
    <m/>
    <s v="State Funded (09SAR1-S8-032)"/>
  </r>
  <r>
    <n v="131497"/>
    <n v="4"/>
    <s v="Closed"/>
    <d v="2021-04-13T00:00:00"/>
    <s v="Jamica Cook"/>
    <d v="2022-02-08T00:00:00"/>
    <s v="Jamica Cook"/>
    <s v="Carroll"/>
    <s v="Thompson School Rd"/>
    <m/>
    <s v="0A332"/>
    <s v="L"/>
    <s v="SA 09063 (4) Thompson School Rd from Northwoods Drive to 1.30 miles North of Northwood Drive"/>
    <m/>
    <s v="State Aid - Resurf"/>
    <s v="Resurfacing"/>
    <m/>
    <x v="4"/>
    <x v="1"/>
    <n v="1.3"/>
    <m/>
    <m/>
    <s v="N"/>
    <s v="None"/>
    <x v="2"/>
    <m/>
    <n v="0"/>
    <n v="0"/>
    <n v="0"/>
    <n v="114554.18"/>
    <n v="114554.18"/>
    <n v="0"/>
    <n v="0"/>
    <n v="0"/>
    <n v="114554.18"/>
    <n v="114554.18"/>
    <m/>
    <s v="State Funded (09SAR1-S8-033)"/>
  </r>
  <r>
    <n v="131510"/>
    <n v="1"/>
    <s v="Closed"/>
    <d v="2021-04-19T00:00:00"/>
    <s v="Jamica Cook"/>
    <d v="2022-05-23T00:00:00"/>
    <s v="Jamica Cook"/>
    <s v="Unicoi"/>
    <s v="Coffee Ridg Road"/>
    <m/>
    <s v="01347"/>
    <s v="L"/>
    <s v="SA 8620 (3) Coffee Ridge Rd from Coffee Ridge Loop to Tilson Mountain Rd"/>
    <m/>
    <s v="State Aid - Resurf"/>
    <s v="Resurfacing"/>
    <m/>
    <x v="4"/>
    <x v="1"/>
    <n v="2.2999999999999998"/>
    <m/>
    <m/>
    <s v="N"/>
    <s v="None"/>
    <x v="2"/>
    <m/>
    <n v="0"/>
    <n v="0"/>
    <n v="0"/>
    <n v="432326.92"/>
    <n v="432326.92"/>
    <n v="0"/>
    <n v="0"/>
    <n v="0"/>
    <n v="432326.92"/>
    <n v="432326.92"/>
    <m/>
    <s v="State Funded (86SAR1-S8-008)"/>
  </r>
  <r>
    <n v="131515"/>
    <n v="1"/>
    <s v="Closed"/>
    <d v="2021-04-21T00:00:00"/>
    <s v="Jamica Cook"/>
    <d v="2022-05-23T00:00:00"/>
    <s v="Jamica Cook"/>
    <s v="Carter"/>
    <s v="Piney Flatts Road"/>
    <m/>
    <s v="01361"/>
    <s v="L"/>
    <s v="SA 1013 (2) Piney Flatts Rd from SR400 to Sullivan County Line"/>
    <m/>
    <s v="State Aid - Resurf"/>
    <s v="Resurfacing"/>
    <m/>
    <x v="4"/>
    <x v="1"/>
    <n v="1.97"/>
    <m/>
    <m/>
    <s v="N"/>
    <s v="None, Other"/>
    <x v="2"/>
    <m/>
    <n v="0"/>
    <n v="0"/>
    <n v="0"/>
    <n v="197713.18"/>
    <n v="197713.18"/>
    <n v="0"/>
    <n v="0"/>
    <n v="0"/>
    <n v="197713.18"/>
    <n v="197713.18"/>
    <m/>
    <s v="State Funded (10SAR1-S8-015)"/>
  </r>
  <r>
    <n v="131518"/>
    <n v="1"/>
    <s v="Let"/>
    <d v="2021-04-21T00:00:00"/>
    <s v="Jamica Cook"/>
    <d v="2021-08-02T00:00:00"/>
    <s v="Lisa Dunn"/>
    <s v="Greene"/>
    <s v="Smith Mill Rd"/>
    <m/>
    <s v="01337"/>
    <s v="L"/>
    <s v="SA 3029 (3) Smith Mill Rd from West Pines Rd to SR 93"/>
    <m/>
    <s v="State Aid - Resurf"/>
    <s v="Resurfacing"/>
    <m/>
    <x v="4"/>
    <x v="1"/>
    <n v="1.06"/>
    <m/>
    <m/>
    <s v="N"/>
    <s v="None"/>
    <x v="2"/>
    <m/>
    <n v="0"/>
    <n v="0"/>
    <n v="0"/>
    <n v="146020"/>
    <n v="146020"/>
    <n v="0"/>
    <n v="0"/>
    <n v="0"/>
    <n v="146020"/>
    <n v="146020"/>
    <m/>
    <s v="State Funded (30SAR1-S8-014)"/>
  </r>
  <r>
    <n v="131526"/>
    <n v="4"/>
    <s v="Closed"/>
    <d v="2021-04-22T00:00:00"/>
    <s v="Jamica Cook"/>
    <d v="2022-05-17T00:00:00"/>
    <s v="Jamica Cook"/>
    <s v="Crockett"/>
    <s v="Todd Levee Rd"/>
    <m/>
    <s v="01444"/>
    <s v="L"/>
    <s v="SA 17020 (2) Todd Levee Rd from Madison County Line to Madison County Line"/>
    <m/>
    <s v="State Aid - Resurf"/>
    <s v="Resurfacing"/>
    <m/>
    <x v="4"/>
    <x v="1"/>
    <n v="1.42"/>
    <m/>
    <m/>
    <s v="N"/>
    <s v="None"/>
    <x v="2"/>
    <m/>
    <n v="0"/>
    <n v="0"/>
    <n v="0"/>
    <n v="122723.57"/>
    <n v="122723.57"/>
    <n v="0"/>
    <n v="0"/>
    <n v="0"/>
    <n v="122723.57"/>
    <n v="122723.57"/>
    <m/>
    <s v="State Funded (17SAR1-S8-015)"/>
  </r>
  <r>
    <n v="131527"/>
    <n v="1"/>
    <s v="Active"/>
    <d v="2021-04-23T00:00:00"/>
    <s v="Jamica Cook"/>
    <d v="2021-05-27T00:00:00"/>
    <s v="Jamica Cook"/>
    <s v="Greene"/>
    <s v="ClearSprings Rd/Bowmantown Rd"/>
    <m/>
    <s v="01352"/>
    <s v="L"/>
    <s v="SA 3014 (2) Clear Springs Rd/Bowmantown Rd from US11E to Washington County Line, Washington County line to Bowmanton Road, Clearsprings to Washington County :Line."/>
    <m/>
    <s v="State Aid - Resurf"/>
    <m/>
    <m/>
    <x v="4"/>
    <x v="1"/>
    <n v="2.2999999999999998"/>
    <m/>
    <m/>
    <s v="N"/>
    <s v="None"/>
    <x v="2"/>
    <m/>
    <n v="0"/>
    <n v="0"/>
    <n v="0"/>
    <n v="214032"/>
    <n v="214032"/>
    <n v="0"/>
    <n v="0"/>
    <n v="0"/>
    <n v="214032"/>
    <n v="214032"/>
    <m/>
    <s v="State Funded (30SAR1-S8-012)"/>
  </r>
  <r>
    <n v="131547"/>
    <n v="1"/>
    <s v="Closed"/>
    <d v="2021-04-29T00:00:00"/>
    <s v="Jamica Cook"/>
    <d v="2022-05-23T00:00:00"/>
    <s v="Jamica Cook"/>
    <s v="Hamblen"/>
    <s v="Three Springs Rd"/>
    <m/>
    <s v="02588"/>
    <s v="L"/>
    <s v="SA 3217 (10) Three Springs Rd from LM 1.01 to LM 1.91"/>
    <m/>
    <s v="State Aid - Resurf"/>
    <s v="Resurfacing"/>
    <m/>
    <x v="4"/>
    <x v="1"/>
    <n v="0.9"/>
    <m/>
    <m/>
    <s v="N"/>
    <m/>
    <x v="2"/>
    <m/>
    <n v="0"/>
    <n v="0"/>
    <n v="0"/>
    <n v="129570.51"/>
    <n v="129570.51"/>
    <n v="0"/>
    <n v="0"/>
    <n v="0"/>
    <n v="129570.51"/>
    <n v="129570.51"/>
    <m/>
    <s v="State Funded (32SAR1-S8-021)"/>
  </r>
  <r>
    <n v="131548"/>
    <n v="1"/>
    <s v="Closed"/>
    <d v="2021-04-29T00:00:00"/>
    <s v="Jamica Cook"/>
    <d v="2022-05-23T00:00:00"/>
    <s v="Jamica Cook"/>
    <s v="Hamblen"/>
    <s v="Collinson Ford Rd/Hiwatha Rd"/>
    <m/>
    <s v="02333"/>
    <s v="L"/>
    <s v="SA 3259 (2) Collinson Ford Rd/Hiwatha Rd  from LM .70 to LM 1.58 from LM .27 to LM 0.00"/>
    <m/>
    <s v="State Aid - Resurf"/>
    <s v="Resurfacing"/>
    <m/>
    <x v="4"/>
    <x v="1"/>
    <n v="0.88"/>
    <m/>
    <m/>
    <s v="N"/>
    <m/>
    <x v="2"/>
    <m/>
    <n v="0"/>
    <n v="0"/>
    <n v="0"/>
    <n v="116122.94"/>
    <n v="116122.94"/>
    <n v="0"/>
    <n v="0"/>
    <n v="0"/>
    <n v="116122.94"/>
    <n v="116122.94"/>
    <m/>
    <s v="State Funded (32SAR1-S8-022)"/>
  </r>
  <r>
    <n v="131559"/>
    <n v="2"/>
    <s v="Active"/>
    <d v="2021-05-06T00:00:00"/>
    <s v="Jamica Cook"/>
    <d v="2021-05-06T00:00:00"/>
    <s v="Jamica Cook"/>
    <s v="Jackson"/>
    <s v="Smith Bend Rd"/>
    <m/>
    <s v="02084"/>
    <s v="L"/>
    <s v="SA 44022 (1) Smith Bend Rd from SR 58 to LM 4"/>
    <m/>
    <s v="State Aid - Resurf"/>
    <s v="Resurfacing"/>
    <m/>
    <x v="4"/>
    <x v="1"/>
    <n v="4"/>
    <m/>
    <m/>
    <s v="N"/>
    <s v="None"/>
    <x v="2"/>
    <m/>
    <n v="0"/>
    <n v="0"/>
    <n v="0"/>
    <n v="304452.58"/>
    <n v="304452.58"/>
    <n v="0"/>
    <n v="0"/>
    <n v="0"/>
    <n v="304452.58"/>
    <n v="304452.58"/>
    <m/>
    <s v="State Funded (44SAR1-S8-016)"/>
  </r>
  <r>
    <n v="131563"/>
    <n v="2"/>
    <s v="Closed"/>
    <d v="2021-05-06T00:00:00"/>
    <s v="Jamica Cook"/>
    <d v="2022-02-07T00:00:00"/>
    <s v="Jamica Cook"/>
    <s v="Sequatchie"/>
    <s v="Fredonia Mtn Rd"/>
    <m/>
    <s v="02166"/>
    <s v="L"/>
    <s v="SA 77009 (2) Fredonia Mtn Rd from Dunlap Cl to Top of Mountain"/>
    <m/>
    <s v="State Aid - Resurf"/>
    <s v="Resurfacing"/>
    <m/>
    <x v="4"/>
    <x v="1"/>
    <n v="2"/>
    <m/>
    <m/>
    <s v="N"/>
    <s v="None"/>
    <x v="2"/>
    <m/>
    <n v="0"/>
    <n v="0"/>
    <n v="0"/>
    <n v="247786.16"/>
    <n v="247786.16"/>
    <n v="0"/>
    <n v="0"/>
    <n v="0"/>
    <n v="247786.16"/>
    <n v="247786.16"/>
    <m/>
    <s v="State Funded (77SAR1-S8-019)"/>
  </r>
  <r>
    <n v="131594"/>
    <n v="1"/>
    <s v="Active"/>
    <d v="2021-05-17T00:00:00"/>
    <s v="Jamica Cook"/>
    <d v="2021-06-22T00:00:00"/>
    <s v="Jamica Cook"/>
    <s v="Greene"/>
    <s v="Clear Springs Rd"/>
    <m/>
    <s v="0A421"/>
    <s v="L"/>
    <s v="SA 3044 (2) Clear Springs Rd from Bowmantown Rd to Jockey Rd"/>
    <m/>
    <s v="State Aid - Resurf"/>
    <s v="Resurfacing"/>
    <m/>
    <x v="4"/>
    <x v="1"/>
    <n v="2.9"/>
    <m/>
    <m/>
    <s v="N"/>
    <s v="None"/>
    <x v="2"/>
    <m/>
    <n v="0"/>
    <n v="0"/>
    <n v="0"/>
    <n v="267050"/>
    <n v="267050"/>
    <n v="0"/>
    <n v="0"/>
    <n v="0"/>
    <n v="267050"/>
    <n v="267050"/>
    <m/>
    <s v="State Funded (30SAR1-S8-013)"/>
  </r>
  <r>
    <n v="131605"/>
    <n v="3"/>
    <s v="Closed"/>
    <d v="2021-05-19T00:00:00"/>
    <s v="Jamica Cook"/>
    <d v="2022-02-08T00:00:00"/>
    <s v="Jamica Cook"/>
    <s v="Houston"/>
    <s v="Herman Adams Rd"/>
    <m/>
    <s v="0A076"/>
    <s v="L"/>
    <s v="SA 42025 (2) Herman Adams Road from Barber Highway to Ellis Mills Road"/>
    <m/>
    <s v="State Aid - Resurf"/>
    <s v="Resurfacing"/>
    <m/>
    <x v="4"/>
    <x v="1"/>
    <n v="1.454"/>
    <m/>
    <m/>
    <s v="N"/>
    <s v="None"/>
    <x v="2"/>
    <m/>
    <n v="0"/>
    <n v="0"/>
    <n v="0"/>
    <n v="224681.04"/>
    <n v="224681.04"/>
    <n v="0"/>
    <n v="0"/>
    <n v="0"/>
    <n v="224681.04"/>
    <n v="224681.04"/>
    <m/>
    <s v="State Funded (42SAR1-S8-012)"/>
  </r>
  <r>
    <n v="131665"/>
    <n v="2"/>
    <s v="Closed"/>
    <d v="2021-06-01T00:00:00"/>
    <s v="Jamica Cook"/>
    <d v="2022-05-19T00:00:00"/>
    <s v="Jamica Cook"/>
    <s v="Dekalb"/>
    <s v="Lower Helton Rd"/>
    <m/>
    <s v="02148"/>
    <s v="L"/>
    <s v="SA 21019 (1) Lower Helton Rd from Hickman Rd to SR-53"/>
    <m/>
    <s v="State Aid - Resurf"/>
    <s v="Resurfacing"/>
    <m/>
    <x v="4"/>
    <x v="1"/>
    <n v="8.25"/>
    <m/>
    <m/>
    <s v="N"/>
    <s v="None"/>
    <x v="2"/>
    <m/>
    <n v="0"/>
    <n v="0"/>
    <n v="0"/>
    <n v="616954.79"/>
    <n v="616954.79"/>
    <n v="0"/>
    <n v="0"/>
    <n v="0"/>
    <n v="616954.79"/>
    <n v="616954.79"/>
    <m/>
    <s v="State Funded (21SAR1-S8-016)"/>
  </r>
  <r>
    <n v="43090"/>
    <n v="1"/>
    <s v="Active"/>
    <d v="2003-08-10T15:39:25"/>
    <s v=" "/>
    <d v="2021-06-30T00:00:00"/>
    <s v="Taylor Lee"/>
    <s v="Knox"/>
    <s v="Washington Pike"/>
    <m/>
    <s v="01289"/>
    <s v="L"/>
    <s v="Washington Pike, North of I-640 to Murphy Road"/>
    <s v="Widen to five lane section.  Widen 2 lane rdwy to 4 lanes with center turn lane, curb and gutter, sidewalks and bike lanes."/>
    <s v="Local Programs"/>
    <s v="Widen"/>
    <m/>
    <x v="4"/>
    <x v="0"/>
    <n v="1.7"/>
    <m/>
    <m/>
    <s v="N"/>
    <s v="Other"/>
    <x v="2"/>
    <m/>
    <n v="700000"/>
    <n v="0"/>
    <n v="0"/>
    <n v="0"/>
    <n v="700000"/>
    <n v="2255600"/>
    <n v="0"/>
    <n v="0"/>
    <n v="0"/>
    <n v="2255600"/>
    <m/>
    <s v="STP-M-9109(64) (47953-3518-54)"/>
  </r>
  <r>
    <n v="43162"/>
    <n v="3"/>
    <s v="Active"/>
    <d v="2003-08-10T15:40:16"/>
    <s v=" "/>
    <d v="2022-03-09T00:00:00"/>
    <s v="Jason Carney"/>
    <s v="Sumner"/>
    <s v="Rockland Road"/>
    <m/>
    <s v="03946"/>
    <s v="L"/>
    <s v="Rockland Road, From Center Point Road to Imperial Boulevard in Hendersonville"/>
    <s v="Rockland Road, From Center Point Road to Imperial Boulevard in Hendersonville - This project will realign Rockland Road to connect to Center Point road and widen the existing Rockland Road from two lanes to 3 lanes from West Main Street to Imperial Boulevard. The project will include drainage, curb and gutter, a multi-use path or sidewalk, and landscaping. The ROW project length is approximately 2.4 miles."/>
    <s v="Local Programs"/>
    <s v="Reconstruction"/>
    <m/>
    <x v="4"/>
    <x v="0"/>
    <n v="2.4"/>
    <m/>
    <m/>
    <s v="N"/>
    <s v="Other"/>
    <x v="2"/>
    <m/>
    <n v="50000"/>
    <n v="0"/>
    <n v="0"/>
    <n v="0"/>
    <n v="50000"/>
    <n v="102500"/>
    <n v="0"/>
    <n v="0"/>
    <n v="0"/>
    <n v="102500"/>
    <m/>
    <s v="STP-M-9307(11) (83LPLM-F3-078); State Funded (83954-3564-54)"/>
  </r>
  <r>
    <n v="120439"/>
    <n v="1"/>
    <s v="Construction Complete"/>
    <d v="2014-04-21T00:00:00"/>
    <s v="Kimery Grant"/>
    <d v="2022-04-26T00:00:00"/>
    <s v="Erin Rakus"/>
    <s v="Loudon"/>
    <s v="Simpson Rd. E."/>
    <m/>
    <s v="4350"/>
    <s v="L"/>
    <s v="Simpson Road East, From SR-73 (US-321) to Shaw Ferry Road In Lenoir City"/>
    <s v="Reconstruct 2-lane roadway from 18 feet to 26 feet; constructing left turn lanes at selected locations and addition of sidewalks"/>
    <s v="Local Programs"/>
    <s v="Reconstruction"/>
    <m/>
    <x v="4"/>
    <x v="0"/>
    <n v="0.75"/>
    <m/>
    <m/>
    <s v="N"/>
    <s v="Other"/>
    <x v="2"/>
    <m/>
    <n v="0"/>
    <n v="-1100"/>
    <n v="324034"/>
    <n v="0"/>
    <n v="322934"/>
    <n v="80000"/>
    <n v="211420"/>
    <n v="1688239"/>
    <n v="0"/>
    <n v="1979659"/>
    <m/>
    <s v="STP-M-4350(10) (53LPLM-F3-041)"/>
  </r>
  <r>
    <n v="126705"/>
    <n v="1"/>
    <s v="Active"/>
    <d v="2017-10-20T00:00:00"/>
    <s v="Eli Jones"/>
    <d v="2021-06-30T00:00:00"/>
    <s v="Taylor Lee"/>
    <s v="Blount"/>
    <m/>
    <m/>
    <m/>
    <m/>
    <s v="Morganton Road from Foothills Mall Drive to SR-335 (William Blount Drive)"/>
    <s v="Reconstruction of Morganton Rd. to include new 12 ft. lanes, center turn lane, deceleration lane, new shoulders and ditches, new curve radii at all intersections, new warning signage, striping, vertical curve improvements, and sight distance improvements."/>
    <s v="Local Programs"/>
    <s v="Reconstruction"/>
    <m/>
    <x v="4"/>
    <x v="0"/>
    <n v="2.25"/>
    <m/>
    <m/>
    <s v="N"/>
    <s v="Other"/>
    <x v="2"/>
    <m/>
    <n v="244346"/>
    <n v="0"/>
    <n v="0"/>
    <n v="0"/>
    <n v="244346"/>
    <n v="444346"/>
    <n v="0"/>
    <n v="0"/>
    <n v="0"/>
    <n v="444346"/>
    <m/>
    <s v="HPP-1216(10) (05LPLM-F3-054)"/>
  </r>
  <r>
    <n v="127933"/>
    <n v="1"/>
    <s v="Active"/>
    <d v="2018-07-26T00:00:00"/>
    <s v="Stanley Burnette"/>
    <d v="2021-06-30T00:00:00"/>
    <s v="Taylor Lee"/>
    <s v="Blount"/>
    <m/>
    <m/>
    <m/>
    <m/>
    <s v="Carpenters Grade Road, From Raulston Road/Peterson Lane to Cochran Road"/>
    <s v="Carpenters Grade Road Widening and Intersection Improvements.  This project will widen an existing 2-lane urban collector street with turn lanes, concrete curb &amp; gutter, and concrete sidewalk for a length of 0.89 miles.  The intersection of Raulston Road / Peterson Lane / Carpenters Grade Road will be evaluated for reconstruction as a 5-point roundabout."/>
    <s v="Local Programs"/>
    <s v="Widen"/>
    <m/>
    <x v="4"/>
    <x v="0"/>
    <n v="0.89"/>
    <m/>
    <m/>
    <s v="N"/>
    <s v="Other"/>
    <x v="2"/>
    <m/>
    <n v="0"/>
    <n v="650000"/>
    <n v="0"/>
    <n v="0"/>
    <n v="650000"/>
    <n v="333410"/>
    <n v="650000"/>
    <n v="0"/>
    <n v="0"/>
    <n v="983410"/>
    <m/>
    <s v="STP-M-9112(22) (05LPLM-F3-060)"/>
  </r>
  <r>
    <n v="120109.01"/>
    <n v="2"/>
    <s v="Closed"/>
    <d v="2017-03-21T00:00:00"/>
    <s v="Donovan Chumbley"/>
    <d v="2021-06-29T00:00:00"/>
    <s v="Teresa Hylton"/>
    <s v="Hamilton"/>
    <s v="Dallas Hollow Road"/>
    <m/>
    <s v="04969"/>
    <s v="L"/>
    <s v="Dallas Hollow Road, From Sequoyah Road to SR-319(Hixon Pike) in Soddy Daisy"/>
    <s v="resurfacing along Dallas Hollow Road from Hixson Pike to Sequoyah Road"/>
    <s v="Local Programs"/>
    <s v="Resurface &amp; Safety"/>
    <m/>
    <x v="4"/>
    <x v="2"/>
    <n v="3.08"/>
    <m/>
    <m/>
    <s v="N"/>
    <s v="Other"/>
    <x v="2"/>
    <m/>
    <n v="0"/>
    <n v="0"/>
    <n v="0"/>
    <n v="15355.97"/>
    <n v="15355.97"/>
    <n v="0"/>
    <n v="0"/>
    <n v="0"/>
    <n v="486022.97"/>
    <n v="486022.97"/>
    <m/>
    <s v="STP-M-4969(10) (33LPLM-F3-205)"/>
  </r>
  <r>
    <n v="120109.02"/>
    <n v="2"/>
    <s v="Let"/>
    <d v="2017-03-21T00:00:00"/>
    <s v="Donovan Chumbley"/>
    <d v="2021-09-13T00:00:00"/>
    <s v="Katie Brown"/>
    <s v="Hamilton"/>
    <m/>
    <m/>
    <m/>
    <m/>
    <s v="Old Hixson Pike, Dayton Pike and Dallas Hollow Road In Soddy Daisy"/>
    <s v="Old Hixson Pike from Dayton Pk to Hixson Pk; Dayton Pike from Pottery Lane North to US-27 and from US-153 North to Soddy-Daisy Fire Station 3"/>
    <s v="Local Programs"/>
    <s v="Resurfacing"/>
    <m/>
    <x v="4"/>
    <x v="2"/>
    <s v=""/>
    <m/>
    <m/>
    <s v="N"/>
    <s v="Other"/>
    <x v="2"/>
    <m/>
    <n v="0"/>
    <n v="0"/>
    <n v="3105722"/>
    <n v="0"/>
    <n v="3105722"/>
    <n v="0"/>
    <n v="0"/>
    <n v="3105722"/>
    <n v="0"/>
    <n v="3105722"/>
    <m/>
    <s v="STP/HIP-M-9208(10) (33LPLM-F3-207)"/>
  </r>
  <r>
    <n v="123325"/>
    <n v="1"/>
    <s v="Let"/>
    <d v="2016-02-11T00:00:00"/>
    <s v="Eli Jones"/>
    <d v="2022-04-26T00:00:00"/>
    <s v="Jalexus Lemon"/>
    <s v="Sullivan"/>
    <m/>
    <m/>
    <s v="03887"/>
    <s v="L"/>
    <s v="Main Street from Sullivan Street to Market Street"/>
    <s v="Resurfacing, repairing curb, sidewalk, additions of bulbouts, ADA enhancements, removal of rail siding, diamond grinding, and specific areas of subgrade repair and rebuild"/>
    <s v="Local Programs"/>
    <s v="Resurfacing"/>
    <m/>
    <x v="4"/>
    <x v="2"/>
    <n v="1.07"/>
    <m/>
    <m/>
    <s v="N"/>
    <s v="Other"/>
    <x v="2"/>
    <m/>
    <n v="102500"/>
    <n v="78500"/>
    <n v="7505152"/>
    <n v="0"/>
    <n v="7686152"/>
    <n v="812470"/>
    <n v="100000"/>
    <n v="7505152"/>
    <n v="0"/>
    <n v="8417622"/>
    <m/>
    <s v="STP-M/HIP-9108(48) (82LPLM-F3-071)"/>
  </r>
  <r>
    <n v="123661"/>
    <n v="2"/>
    <s v="Construction Complete"/>
    <d v="2016-06-02T00:00:00"/>
    <s v="Donovan Chumbley"/>
    <d v="2022-03-18T00:00:00"/>
    <s v="Katie Brown"/>
    <s v="McMinn"/>
    <m/>
    <m/>
    <m/>
    <m/>
    <s v="Various Streets in Athens"/>
    <s v="Resurfacing of Central Avenue from Sunset Drive to Slack Road; Slack Road from Madison Avenue to City Limits; Cedar Springs Road from Elizabeth Street to Keith Street; North Jackson Street from Fisher Street to Railroad Avenue; Westside Avenue from Frye Street to Cleveland Ave; Elizabeth Street from White Street to Cedar Springs Road; Dupitt Street from Tellico Avenue to Decatur Pike"/>
    <s v="Local Programs"/>
    <s v="Resurfacing"/>
    <m/>
    <x v="4"/>
    <x v="2"/>
    <s v=""/>
    <m/>
    <m/>
    <s v="N"/>
    <m/>
    <x v="2"/>
    <m/>
    <n v="0"/>
    <n v="0"/>
    <n v="1137489"/>
    <n v="0"/>
    <n v="1137489"/>
    <n v="162423"/>
    <n v="0"/>
    <n v="1137489"/>
    <n v="0"/>
    <n v="1299912"/>
    <m/>
    <s v="STP-M-9201(15) (54LPLM-F3-026)"/>
  </r>
  <r>
    <n v="125083"/>
    <n v="4"/>
    <s v="Let"/>
    <d v="2016-09-16T00:00:00"/>
    <s v="Nate Brugler"/>
    <d v="2021-12-09T00:00:00"/>
    <s v="Seth Gordon"/>
    <s v="Lauderdale"/>
    <m/>
    <m/>
    <m/>
    <m/>
    <s v="Volz Road, From SR-209 to SR-3"/>
    <s v="Resurfacing, striping, two areas of drainage improvements and the addition of guardrail. E-grants 058"/>
    <s v="Local Programs"/>
    <s v="Resurface &amp; Safety"/>
    <m/>
    <x v="4"/>
    <x v="2"/>
    <n v="0.89"/>
    <m/>
    <m/>
    <s v="N"/>
    <s v="Other"/>
    <x v="2"/>
    <m/>
    <n v="0"/>
    <n v="0"/>
    <n v="517417"/>
    <n v="0"/>
    <n v="517417"/>
    <n v="50000"/>
    <n v="0"/>
    <n v="517417"/>
    <n v="0"/>
    <n v="567417"/>
    <m/>
    <s v="STP-M-6137(10) (49LPLM-F3-032)"/>
  </r>
  <r>
    <n v="125571"/>
    <n v="4"/>
    <s v="Closed"/>
    <d v="2017-03-03T00:00:00"/>
    <s v="Nate Brugler"/>
    <d v="2021-06-30T00:00:00"/>
    <s v="Teresa Hylton"/>
    <s v="Haywood"/>
    <m/>
    <m/>
    <m/>
    <m/>
    <s v="East Main Street, From Jackson Avenue to East of Park Avenue in Brownsville"/>
    <s v="Milling, repair, sidewalk installation, curb/gutter and resurfacing of East Main Street from Jackson Avenue to 250' east of Park Avenue, for a total distance of 1,700 linear feet. Will include striping and signage."/>
    <s v="Local Programs"/>
    <s v="Resurface &amp; Safety"/>
    <m/>
    <x v="4"/>
    <x v="2"/>
    <n v="0.38"/>
    <m/>
    <m/>
    <s v="N"/>
    <s v="Other"/>
    <x v="2"/>
    <m/>
    <n v="-487.64"/>
    <n v="0"/>
    <n v="7114.35"/>
    <n v="0"/>
    <n v="6626.71"/>
    <n v="34412.36"/>
    <n v="0"/>
    <n v="473214.35"/>
    <n v="0"/>
    <n v="507626.71"/>
    <m/>
    <s v="STP-M-5330(10) (38LPLM-F3-035)"/>
  </r>
  <r>
    <n v="125901"/>
    <n v="1"/>
    <s v="Active"/>
    <d v="2017-06-14T00:00:00"/>
    <s v="Eli Jones"/>
    <d v="2021-06-30T00:00:00"/>
    <s v="Taylor Lee"/>
    <s v="Sevier"/>
    <m/>
    <m/>
    <m/>
    <m/>
    <s v="Parkway, From SR-71 (US-441, Forks of the River Parkway) to SR-35 (US-411, East Main Street)"/>
    <s v="Rehabilitation of Parkway. Work to include milling and repaving, traffic signal and sidewalk replacement."/>
    <s v="Local Programs"/>
    <s v="Resurface &amp; Safety"/>
    <m/>
    <x v="4"/>
    <x v="2"/>
    <s v=""/>
    <m/>
    <m/>
    <s v="N"/>
    <s v="Other"/>
    <x v="2"/>
    <m/>
    <n v="31450"/>
    <n v="0"/>
    <n v="0"/>
    <n v="0"/>
    <n v="31450"/>
    <n v="123750"/>
    <n v="0"/>
    <n v="0"/>
    <n v="0"/>
    <n v="123750"/>
    <m/>
    <s v="STP-M-9123(10) (78LPLM-F3-041)"/>
  </r>
  <r>
    <n v="126702"/>
    <n v="3"/>
    <s v="Active"/>
    <d v="2017-10-18T00:00:00"/>
    <s v="Kimery Grant"/>
    <d v="2021-08-04T00:00:00"/>
    <s v="Nicole C. Lewis"/>
    <s v="Stewart"/>
    <m/>
    <m/>
    <m/>
    <m/>
    <s v="Bellwood Hollow Road, From Old Highway 79 to Bellwood Landing Road and Bellwood Landing Road from Bellwood Hollow Road to Patricia Circle"/>
    <s v="Roadway improvements that will include laying asphalt, shoulder work, improved drainage, culverts, striping, signage, grade elevation improvements, and improved boat ramp access."/>
    <s v="Local Programs"/>
    <s v="Resurface &amp; Safety"/>
    <m/>
    <x v="4"/>
    <x v="2"/>
    <s v=""/>
    <m/>
    <m/>
    <s v="N"/>
    <s v="None"/>
    <x v="2"/>
    <m/>
    <n v="0"/>
    <n v="0"/>
    <n v="0"/>
    <n v="0"/>
    <n v="0"/>
    <n v="255335"/>
    <n v="0"/>
    <n v="0"/>
    <n v="0"/>
    <n v="255335"/>
    <m/>
    <s v="TN-FLAP(28) (81LPLM-F3-007)"/>
  </r>
  <r>
    <n v="128112"/>
    <n v="4"/>
    <s v="Active"/>
    <d v="2018-09-24T00:00:00"/>
    <s v="Meghan Wilson"/>
    <d v="2021-09-22T00:00:00"/>
    <s v="Bonita Dunlap"/>
    <s v="Gibson"/>
    <m/>
    <m/>
    <m/>
    <m/>
    <s v="Park Avenue, from SR-43 (South First Street) to SR-76 (East Van Hook Street)"/>
    <s v="Milling, resurfacing, and removal and replacement of all curb and gutter. The project will also replace all intersection ramps to ADA compliance and install new crosswalks. Existing drainage basins will receive new grates and frames and consistent striping will be installed along the full route. eGrants #136."/>
    <s v="Local Programs"/>
    <s v="Resurface &amp; Safety"/>
    <m/>
    <x v="4"/>
    <x v="2"/>
    <n v="0.57999999999999996"/>
    <m/>
    <m/>
    <s v="N"/>
    <s v="Other"/>
    <x v="2"/>
    <m/>
    <n v="31500"/>
    <n v="0"/>
    <n v="0"/>
    <n v="0"/>
    <n v="31500"/>
    <n v="43500"/>
    <n v="0"/>
    <n v="0"/>
    <n v="0"/>
    <n v="43500"/>
    <m/>
    <s v="STP-M-9410(16) (27LPLM-F3-044)"/>
  </r>
  <r>
    <n v="128201"/>
    <n v="4"/>
    <s v="Let"/>
    <d v="2018-10-09T00:00:00"/>
    <s v="Meghan Wilson"/>
    <d v="2021-10-04T00:00:00"/>
    <s v="Seth Gordon"/>
    <s v="Hardeman"/>
    <m/>
    <m/>
    <m/>
    <m/>
    <s v="Water Street, from SR-18 (North Main Street) to SR-15 (East Market Street) and Lafayette Street, From SR-125 (South Main Street) to Madison Street"/>
    <s v="Milling, resurfacing on Water Street, from North Main Street to East Market Street and Lafayette Street, from South Main Street to Madison Street. EGrants project #154."/>
    <s v="Local Programs"/>
    <s v="Resurfacing"/>
    <m/>
    <x v="4"/>
    <x v="2"/>
    <n v="1.08"/>
    <m/>
    <m/>
    <s v="N"/>
    <s v="Other"/>
    <x v="2"/>
    <m/>
    <n v="0"/>
    <n v="0"/>
    <n v="541571"/>
    <n v="0"/>
    <n v="541571"/>
    <n v="30949"/>
    <n v="0"/>
    <n v="541571"/>
    <n v="0"/>
    <n v="572520"/>
    <m/>
    <s v="STP-M-9401(11) (35LPLM-F3-008)"/>
  </r>
  <r>
    <n v="128230"/>
    <n v="4"/>
    <s v="Active"/>
    <d v="2018-10-24T00:00:00"/>
    <s v="Meghan Wilson"/>
    <d v="2022-03-24T00:00:00"/>
    <s v="John Kahle"/>
    <s v="Shelby"/>
    <m/>
    <m/>
    <m/>
    <m/>
    <s v="Sykes Road, From SR-3 (US-51) to Raleigh Millington Road"/>
    <s v="Milling, paving, pavement markings and signage on Sykes Road from US-51 to Raleigh Millington Road. EGrants #143."/>
    <s v="Local Programs"/>
    <s v="Resurfacing"/>
    <m/>
    <x v="4"/>
    <x v="2"/>
    <n v="1.73"/>
    <m/>
    <m/>
    <s v="N"/>
    <s v="Other"/>
    <x v="2"/>
    <m/>
    <n v="0"/>
    <n v="0"/>
    <n v="527277"/>
    <n v="0"/>
    <n v="527277"/>
    <n v="48398"/>
    <n v="0"/>
    <n v="527277"/>
    <n v="0"/>
    <n v="575675"/>
    <m/>
    <s v="STP/HIP-M-5422(10) (79LPLM-F3-640)"/>
  </r>
  <r>
    <n v="128489"/>
    <n v="3"/>
    <s v="Active"/>
    <d v="2019-01-10T00:00:00"/>
    <s v="Taylor Lee"/>
    <d v="2021-07-21T00:00:00"/>
    <s v="Jason Carney"/>
    <s v="Sumner"/>
    <s v="Scattersville Road"/>
    <m/>
    <m/>
    <m/>
    <s v="Scattersville Road, From College Street to Shuab Road; New Deal-Potts Road, From College Street to SR-52"/>
    <s v="(E-GRANTS) Resurfacing of Scattersville Road from College Street to Shuab Road; New Deal-Potts Road, From College Street to SR-52. The project will include milling, asphalt overlay, thermoplastic striping, and signage.  (E-Grants)"/>
    <s v="Local Programs"/>
    <s v="Resurfacing"/>
    <m/>
    <x v="4"/>
    <x v="2"/>
    <n v="0.47"/>
    <m/>
    <m/>
    <s v="N"/>
    <s v="Other"/>
    <x v="2"/>
    <m/>
    <n v="25000"/>
    <n v="0"/>
    <n v="0"/>
    <n v="0"/>
    <n v="25000"/>
    <n v="37000"/>
    <n v="0"/>
    <n v="0"/>
    <n v="0"/>
    <n v="37000"/>
    <m/>
    <s v="STP-M-9319(3) (83LPLM-F3-131)"/>
  </r>
  <r>
    <n v="128895"/>
    <n v="4"/>
    <s v="Construction Complete"/>
    <d v="2019-05-09T00:00:00"/>
    <s v="Meghan Wilson"/>
    <d v="2022-01-28T00:00:00"/>
    <s v="Seth Gordon"/>
    <s v="Dyer"/>
    <m/>
    <m/>
    <m/>
    <m/>
    <s v="Mall Boulevard, from Parr Avenue to Water Treatment Plant access Road; Parr Avenue from Mall Boulevard to Bridge over Lewis Creek"/>
    <s v="2&quot; Mill and overlay of the portion of Mall boulevard from the Dyersburg Water Treatment Plant Access Road to the edge of Parr Ave. Repair a portion of Parr Ave that was milled and overlayed in 2017, but have failed and are rutted. Dig out the soft area, backfill with stone, and pave and stripe these areas. E-Grants #184."/>
    <s v="Local Programs"/>
    <s v="Resurfacing"/>
    <m/>
    <x v="4"/>
    <x v="2"/>
    <n v="0.57999999999999996"/>
    <m/>
    <m/>
    <s v="N"/>
    <s v="Other"/>
    <x v="2"/>
    <m/>
    <n v="1766"/>
    <n v="0"/>
    <n v="725971"/>
    <n v="0"/>
    <n v="727737"/>
    <n v="42876"/>
    <n v="0"/>
    <n v="725971"/>
    <n v="0"/>
    <n v="768847"/>
    <m/>
    <s v="STP-M-2300(44) (23LPLM-F3-040)"/>
  </r>
  <r>
    <n v="129800"/>
    <n v="1"/>
    <s v="Active"/>
    <d v="2019-10-02T00:00:00"/>
    <s v="Taylor Lee"/>
    <d v="2021-09-02T00:00:00"/>
    <s v="Bobby Johnson"/>
    <s v="Sullivan, Hawkins"/>
    <m/>
    <m/>
    <m/>
    <m/>
    <s v="Moreland Drive, Meadow View Parkway, Fall Creek Road, Cooks Valley Road and Netherland Inn Road in Kingsport."/>
    <s v="Resurfacing of various functionally classified roadways including milling, grading, repairing, ADA improvements, striping, and signage. Road segments are Moreland Drive, from SR-36 to the Kingsport City limits; Meadowview Parkway, from SR-126 to the Kingsport City Limits; Fall Creek Road, from Bridge over Patrick Henry Lake to the Kingsport City limits; Cooks Valley Road, from Harbor Chapel Road to Old Cooks Valley Road; and Netherland Inn Road, from SR-1 to Big Elm Road."/>
    <s v="Local Programs"/>
    <s v="Resurfacing"/>
    <m/>
    <x v="4"/>
    <x v="2"/>
    <n v="0"/>
    <m/>
    <m/>
    <s v="N"/>
    <s v="Other"/>
    <x v="2"/>
    <m/>
    <n v="50154"/>
    <n v="0"/>
    <n v="0"/>
    <n v="0"/>
    <n v="50154"/>
    <n v="75154"/>
    <n v="0"/>
    <n v="0"/>
    <n v="0"/>
    <n v="75154"/>
    <m/>
    <s v="STP-M-9108(51) (82LPLM-F3-096)"/>
  </r>
  <r>
    <n v="129969"/>
    <n v="4"/>
    <s v="Active"/>
    <d v="2019-12-27T00:00:00"/>
    <s v="Meghan Wilson"/>
    <d v="2021-10-07T00:00:00"/>
    <s v="Bonita Dunlap"/>
    <s v="Tipton"/>
    <m/>
    <m/>
    <m/>
    <m/>
    <s v="Various Streets in Covington"/>
    <s v="* e-grants 186*  Roadway repair, resurfacing, minor drainage, curb and gutter repair, striping and signage   East Ripley Avenue,  from railroad crossing to Hope Street LM .430-.540  Hope Street,  from North Industrial Road to Hwy 51 North LM .000-.980  Tennessee Avenue, from Simonton Street to Hwy 51 North LM .000-.630  Murphy Avenue, from Shelton Street to Simonton Street LM .900-1.070  South College Street, from West Sherrod Avenue to SR-59 (Mueller Brass Road) LM .000-1.495"/>
    <s v="Local Programs"/>
    <s v="Resurfacing"/>
    <m/>
    <x v="4"/>
    <x v="2"/>
    <n v="2.66"/>
    <m/>
    <m/>
    <s v="N"/>
    <s v="Other"/>
    <x v="2"/>
    <m/>
    <n v="50000"/>
    <n v="0"/>
    <n v="0"/>
    <n v="0"/>
    <n v="50000"/>
    <n v="85000"/>
    <n v="0"/>
    <n v="0"/>
    <n v="0"/>
    <n v="85000"/>
    <m/>
    <s v="STP-M-9403(12) (84LPLM-F3-055)"/>
  </r>
  <r>
    <n v="130005"/>
    <n v="4"/>
    <s v="Active"/>
    <d v="2020-01-22T00:00:00"/>
    <s v="Meghan Wilson"/>
    <d v="2022-01-07T00:00:00"/>
    <s v="Bonita Dunlap"/>
    <s v="Shelby"/>
    <m/>
    <m/>
    <m/>
    <m/>
    <s v="Neshoba Road, from SR-177(South Germantown Road) to Exeter Road; Wolf River Boulevard from Germantown City Limits LM 1.66 to Riverdale Road"/>
    <s v="**e-grants 216** Replacement of deteriorated curb/gutter and sidewalk, full depth pavement replacement as needed, mill/overlay, new striping and updated signage on Neshoba Road from SR-177 to Exeter Road. Mill and overlay, new striping, updated signage, and necessary pedestrian and bicycle accommodations for Wolf River Blvd from Riverdale Road to Germantown City limits."/>
    <s v="Local Programs"/>
    <s v="Resurface &amp; Safety"/>
    <m/>
    <x v="4"/>
    <x v="2"/>
    <n v="0.74"/>
    <m/>
    <m/>
    <s v="N"/>
    <s v="Other"/>
    <x v="2"/>
    <m/>
    <n v="104541"/>
    <n v="0"/>
    <n v="0"/>
    <n v="0"/>
    <n v="104541"/>
    <n v="250131"/>
    <n v="0"/>
    <n v="0"/>
    <n v="0"/>
    <n v="250131"/>
    <m/>
    <s v="STP-M-9420(17) (79LPLM-F3-676)"/>
  </r>
  <r>
    <n v="130143"/>
    <n v="4"/>
    <s v="Active"/>
    <d v="2020-03-10T00:00:00"/>
    <s v="Meghan Wilson"/>
    <d v="2021-12-08T00:00:00"/>
    <s v="Bonita Dunlap"/>
    <s v="Obion"/>
    <m/>
    <m/>
    <m/>
    <m/>
    <s v="South Fifth Street, From West Florida Avenue to West Main Street"/>
    <s v="Mill and resurface the road and add sidewalks along both sides of the road."/>
    <s v="Local Programs"/>
    <s v="Resurface &amp; Safety"/>
    <m/>
    <x v="4"/>
    <x v="2"/>
    <n v="0.4"/>
    <m/>
    <m/>
    <s v="N"/>
    <s v="Other"/>
    <x v="2"/>
    <m/>
    <n v="10000"/>
    <n v="0"/>
    <n v="0"/>
    <n v="0"/>
    <n v="10000"/>
    <n v="72405"/>
    <n v="0"/>
    <n v="0"/>
    <n v="0"/>
    <n v="72405"/>
    <m/>
    <s v="STP-M-9415(10) (66LPLM-F3-025)"/>
  </r>
  <r>
    <n v="101293"/>
    <n v="3"/>
    <s v="Active"/>
    <d v="2002-03-04T12:19:30"/>
    <s v=" "/>
    <d v="2019-07-23T00:00:00"/>
    <s v="Chasity Bell"/>
    <s v="Trousdale"/>
    <s v="SR-141 "/>
    <s v="SR"/>
    <m/>
    <s v="SR"/>
    <s v="Wilson CoL to N of SR-10;  Including SR-260 (Hartsville Connector), Prop SR-141 to S of the Cumberland River Bridge"/>
    <m/>
    <s v="Legislative"/>
    <s v="Right-of-Way"/>
    <m/>
    <x v="4"/>
    <x v="4"/>
    <n v="7.1219999999999999"/>
    <m/>
    <m/>
    <s v="N"/>
    <s v="Other"/>
    <x v="0"/>
    <m/>
    <n v="2158400"/>
    <n v="0"/>
    <n v="0"/>
    <n v="0"/>
    <n v="2158400"/>
    <n v="5738400"/>
    <n v="12125000"/>
    <n v="0"/>
    <n v="0"/>
    <n v="17863400"/>
    <m/>
    <m/>
  </r>
  <r>
    <n v="101401"/>
    <n v="1"/>
    <s v="Active"/>
    <d v="2002-03-04T12:04:56"/>
    <s v=" "/>
    <d v="2019-01-11T00:00:00"/>
    <s v="Brian Terrell"/>
    <s v="Sevier, Jefferson"/>
    <s v="SR-35 "/>
    <s v="SR"/>
    <m/>
    <s v="SR"/>
    <s v="From Sims Road in Sevier County to Grapevine Hollow Road in Jefferson County"/>
    <m/>
    <s v="Legislative"/>
    <s v="Right-of-Way"/>
    <m/>
    <x v="4"/>
    <x v="4"/>
    <n v="6.18"/>
    <m/>
    <m/>
    <s v="N"/>
    <s v="Other"/>
    <x v="0"/>
    <m/>
    <n v="839600"/>
    <n v="0"/>
    <n v="0"/>
    <n v="0"/>
    <n v="839600"/>
    <n v="4654100"/>
    <n v="13098800"/>
    <n v="0"/>
    <n v="0"/>
    <n v="17752900"/>
    <m/>
    <m/>
  </r>
  <r>
    <n v="129148"/>
    <n v="1"/>
    <s v="Active"/>
    <d v="2019-06-20T00:00:00"/>
    <s v="Lee Cothron"/>
    <d v="2021-03-25T00:00:00"/>
    <s v="Brian Terrell"/>
    <s v="Sullivan"/>
    <s v="SR-357 EXT"/>
    <s v="SR"/>
    <m/>
    <s v="SR"/>
    <s v="From I-81 Interchange to SR-126"/>
    <s v="currently funded for production of a TIR only"/>
    <s v="Other"/>
    <s v="Construction-New"/>
    <m/>
    <x v="4"/>
    <x v="4"/>
    <n v="3.34"/>
    <m/>
    <m/>
    <s v="N"/>
    <m/>
    <x v="0"/>
    <m/>
    <n v="354700"/>
    <n v="0"/>
    <n v="0"/>
    <n v="0"/>
    <n v="354700"/>
    <n v="394700"/>
    <n v="0"/>
    <n v="0"/>
    <n v="0"/>
    <n v="394700"/>
    <m/>
    <m/>
  </r>
  <r>
    <n v="132172"/>
    <n v="4"/>
    <s v="Active"/>
    <d v="2021-09-28T00:00:00"/>
    <s v="Crystal Whitaker"/>
    <d v="2022-03-21T00:00:00"/>
    <s v="Danielle Hagewood"/>
    <s v="Lake"/>
    <s v="SR-22 "/>
    <s v="SR"/>
    <m/>
    <s v="SR"/>
    <s v="Industrial Access Support on State Route 22 for Project Sonic"/>
    <m/>
    <s v="Economic Development"/>
    <s v="Widen"/>
    <m/>
    <x v="4"/>
    <x v="4"/>
    <n v="0.2"/>
    <m/>
    <m/>
    <s v="N"/>
    <s v="Other"/>
    <x v="0"/>
    <m/>
    <n v="49000"/>
    <n v="0"/>
    <n v="0"/>
    <n v="0"/>
    <n v="49000"/>
    <n v="49000"/>
    <n v="0"/>
    <n v="0"/>
    <n v="0"/>
    <n v="49000"/>
    <m/>
    <s v="State Funded (48S022-S3-002)"/>
  </r>
  <r>
    <n v="127348.01"/>
    <n v="4"/>
    <s v="Active"/>
    <d v="2019-05-13T00:00:00"/>
    <s v="Brian Terrell"/>
    <d v="2021-12-15T00:00:00"/>
    <s v="Brian Terrell"/>
    <s v="Hardeman"/>
    <s v="SR-57 "/>
    <s v="SR"/>
    <m/>
    <s v="SR"/>
    <s v="From LM 11.24 to LM 11.38"/>
    <s v="Mill &amp; 411D"/>
    <s v="Resurfacing"/>
    <s v="Resurface &amp; Safety"/>
    <s v="Mill &amp; 411D"/>
    <x v="4"/>
    <x v="1"/>
    <n v="0.14000000000000001"/>
    <m/>
    <s v="CONV"/>
    <s v="N"/>
    <s v="Other"/>
    <x v="0"/>
    <m/>
    <n v="0"/>
    <n v="10000"/>
    <n v="0"/>
    <n v="0"/>
    <n v="10000"/>
    <n v="0"/>
    <n v="10000"/>
    <n v="0"/>
    <n v="0"/>
    <n v="10000"/>
    <m/>
    <s v="STP/HSIP-57(77) (35005-3252-94, 35005-8252-14)"/>
  </r>
  <r>
    <n v="127381"/>
    <n v="4"/>
    <s v="Active"/>
    <d v="2018-04-03T00:00:00"/>
    <s v="Brian Terrell"/>
    <d v="2021-12-15T00:00:00"/>
    <s v="Brian Terrell"/>
    <s v="Hardeman"/>
    <s v="SR-125 "/>
    <s v="SR"/>
    <m/>
    <s v="SR"/>
    <s v="From SR-57 to South of Robert Crowley Loop"/>
    <s v="Mill &amp; 411D"/>
    <s v="Resurfacing"/>
    <s v="Resurf, Safety &amp; Br Repair"/>
    <s v="Mill &amp; 411D"/>
    <x v="4"/>
    <x v="1"/>
    <n v="5.81"/>
    <m/>
    <s v="CONV"/>
    <s v="N"/>
    <s v="Other"/>
    <x v="0"/>
    <s v="35SR1250009, 35SR1250011, 35SR1250013, 35SR1250015"/>
    <n v="0"/>
    <n v="73111"/>
    <n v="0"/>
    <n v="0"/>
    <n v="73111"/>
    <n v="0"/>
    <n v="73111"/>
    <n v="5000"/>
    <n v="0"/>
    <n v="78111"/>
    <m/>
    <s v="HSIP-125(20) (35009-3247-94, 35009-4247-04, 35009-4248-04)"/>
  </r>
  <r>
    <n v="129187"/>
    <n v="3"/>
    <s v="Active"/>
    <d v="2019-06-25T00:00:00"/>
    <s v="Brian Terrell"/>
    <d v="2022-04-06T00:00:00"/>
    <s v="Jason Carney"/>
    <s v="Williamson"/>
    <s v="SR-252 "/>
    <s v="SR"/>
    <m/>
    <s v="SR"/>
    <s v="From SR-96 to North of Clovercroft Road"/>
    <s v="Mill &amp; 411D"/>
    <s v="Resurfacing"/>
    <s v="Resurface &amp; Safety"/>
    <s v="Mill &amp; 411D"/>
    <x v="4"/>
    <x v="1"/>
    <n v="5.71"/>
    <m/>
    <s v="CONV"/>
    <s v="N"/>
    <s v="Other"/>
    <x v="0"/>
    <m/>
    <n v="0"/>
    <n v="88631.26"/>
    <n v="0"/>
    <n v="0"/>
    <n v="88631.26"/>
    <n v="0"/>
    <n v="88631.26"/>
    <n v="0"/>
    <n v="0"/>
    <n v="88631.26"/>
    <m/>
    <s v="STP/HSIP-252(15) (94027-3211-94, 94027-8211-14)"/>
  </r>
  <r>
    <n v="129197.01"/>
    <n v="3"/>
    <s v="Active"/>
    <d v="2021-01-27T00:00:00"/>
    <s v="Brian Terrell"/>
    <d v="2022-04-14T00:00:00"/>
    <s v="Mary McFarlin"/>
    <s v="Giles"/>
    <s v="SR-7 "/>
    <s v="SR"/>
    <m/>
    <s v="SR"/>
    <s v="From Lincoln County Line to near State Line Road"/>
    <s v="(0.49 - 0.73) Railroad Coordination CSXT[35948U]; LM .61 (From near Alabama Road to near Jones Avenue)"/>
    <s v="Resurfacing"/>
    <s v="Resurfacing"/>
    <s v="Mill &amp; 411D"/>
    <x v="4"/>
    <x v="1"/>
    <n v="0.64"/>
    <m/>
    <m/>
    <s v="N"/>
    <s v="Other"/>
    <x v="0"/>
    <m/>
    <n v="0"/>
    <n v="113323.9"/>
    <n v="0"/>
    <n v="0"/>
    <n v="113323.9"/>
    <n v="0"/>
    <n v="113323.9"/>
    <n v="0"/>
    <n v="0"/>
    <n v="113323.9"/>
    <m/>
    <m/>
  </r>
  <r>
    <n v="129205"/>
    <n v="3"/>
    <s v="Active"/>
    <d v="2019-06-25T00:00:00"/>
    <s v="Brian Terrell"/>
    <d v="2021-09-22T00:00:00"/>
    <s v="Mary McFarlin"/>
    <s v="Humphreys"/>
    <s v="SR-1 "/>
    <s v="SR"/>
    <m/>
    <s v="SR"/>
    <s v="From Benton County Line to west of Trace Creek Bridge"/>
    <s v="Mill &amp; 411D"/>
    <s v="Resurfacing"/>
    <s v="Resurface &amp; Safety"/>
    <s v="Mill &amp; 411D"/>
    <x v="4"/>
    <x v="1"/>
    <n v="5.75"/>
    <m/>
    <s v="CONV"/>
    <s v="N"/>
    <s v="Other"/>
    <x v="0"/>
    <m/>
    <n v="0"/>
    <n v="99723.66"/>
    <n v="0"/>
    <n v="0"/>
    <n v="99723.66"/>
    <n v="0"/>
    <n v="99723.66"/>
    <n v="0"/>
    <n v="0"/>
    <n v="99723.66"/>
    <m/>
    <s v="HSIP-1(415) (43003-3243-94, 43003-4243-04)"/>
  </r>
  <r>
    <n v="129305"/>
    <n v="4"/>
    <s v="Active"/>
    <d v="2019-07-08T00:00:00"/>
    <s v="Brian Terrell"/>
    <d v="2021-12-15T00:00:00"/>
    <s v="Brian Terrell"/>
    <s v="Tipton"/>
    <s v="SR-384 "/>
    <s v="SR"/>
    <m/>
    <s v="SR"/>
    <s v="From SR-59 to SR-3"/>
    <s v="Mill &amp; 411D"/>
    <s v="Resurfacing"/>
    <s v="Resurf, Safety &amp; Br Repair"/>
    <s v="Mill &amp; 411D"/>
    <x v="4"/>
    <x v="1"/>
    <n v="3.48"/>
    <m/>
    <s v="CONV"/>
    <s v="N"/>
    <s v="Other"/>
    <x v="0"/>
    <s v="84SR0590015, 84SR0590017, 84SR3840003"/>
    <n v="0"/>
    <n v="18270"/>
    <n v="0"/>
    <n v="0"/>
    <n v="18270"/>
    <n v="0"/>
    <n v="18270"/>
    <n v="5000"/>
    <n v="0"/>
    <n v="23270"/>
    <m/>
    <s v="STP/HSIP-384(15) (84384-3219-94, 84384-4219-04, 84384-8219-14)"/>
  </r>
  <r>
    <n v="129485"/>
    <n v="3"/>
    <s v="Active"/>
    <d v="2019-08-08T00:00:00"/>
    <s v="Brian Terrell"/>
    <d v="2022-04-05T00:00:00"/>
    <s v="Mary McFarlin"/>
    <s v="Williamson"/>
    <s v="SR-252 "/>
    <s v="SR"/>
    <m/>
    <s v="SR"/>
    <s v="From north of Raintree Parkway to near SR-6 (Franklin Road)"/>
    <s v="Mill &amp; 411D"/>
    <s v="Resurfacing"/>
    <s v="Resurfacing"/>
    <s v="Mill &amp; 411D"/>
    <x v="4"/>
    <x v="1"/>
    <n v="5.56"/>
    <m/>
    <s v="CONV"/>
    <s v="N"/>
    <s v="Other"/>
    <x v="0"/>
    <m/>
    <n v="0"/>
    <n v="3784697.24"/>
    <n v="0"/>
    <n v="0"/>
    <n v="3784697.24"/>
    <n v="0"/>
    <n v="3784697.24"/>
    <n v="0"/>
    <n v="0"/>
    <n v="3784697.24"/>
    <m/>
    <s v="STP/HSIP-252(16) (94028-3222-94, 94028-8222-14)"/>
  </r>
  <r>
    <n v="129531"/>
    <n v="2"/>
    <s v="Active"/>
    <d v="2019-08-08T00:00:00"/>
    <s v="Brian Terrell"/>
    <d v="2022-05-16T00:00:00"/>
    <s v="Brian Terrell"/>
    <s v="Cumberland"/>
    <s v="SR-298 "/>
    <s v="SR"/>
    <m/>
    <s v="SR"/>
    <s v="From SR-28 to near Lake Francis Road"/>
    <s v="Mill &amp; 411D"/>
    <s v="Resurfacing"/>
    <s v="Resurface &amp; Safety"/>
    <s v="Mill &amp; 411D"/>
    <x v="4"/>
    <x v="1"/>
    <n v="2.7"/>
    <m/>
    <s v="CONV"/>
    <s v="N"/>
    <s v="Other"/>
    <x v="0"/>
    <s v="18I00400023"/>
    <n v="0"/>
    <n v="0"/>
    <n v="5000"/>
    <n v="0"/>
    <n v="5000"/>
    <n v="0"/>
    <n v="0"/>
    <n v="5000"/>
    <n v="0"/>
    <n v="5000"/>
    <m/>
    <s v="HSIP-298(16) (18S298-F3-003, 18S298-M3-004, 18S298-M8-003)"/>
  </r>
  <r>
    <n v="130286"/>
    <n v="4"/>
    <s v="Active"/>
    <d v="2020-04-30T00:00:00"/>
    <s v="Brian Terrell"/>
    <d v="2021-12-17T00:00:00"/>
    <s v="Ronnie Porter"/>
    <s v="Shelby"/>
    <s v="SR-205 "/>
    <s v="SR"/>
    <m/>
    <s v="SR"/>
    <s v="From Armour Road to SR-3"/>
    <s v="Mill &amp; 411D"/>
    <s v="Resurfacing"/>
    <s v="Resurf, Safety &amp; Br Repair"/>
    <s v="Mill &amp; 411D"/>
    <x v="4"/>
    <x v="1"/>
    <n v="5.24"/>
    <m/>
    <s v="CONV"/>
    <s v="N"/>
    <s v="Other"/>
    <x v="0"/>
    <s v="79S80710001, 79S80710003"/>
    <n v="0"/>
    <n v="0"/>
    <n v="5000"/>
    <n v="0"/>
    <n v="5000"/>
    <n v="0"/>
    <n v="0"/>
    <n v="5000"/>
    <n v="0"/>
    <n v="5000"/>
    <m/>
    <s v="STP/HSIP-205(33) (79032-3222-94, 79032-8222-14, 79S205-M3-002)"/>
  </r>
  <r>
    <n v="107461"/>
    <n v="1"/>
    <s v="Active"/>
    <d v="2006-03-13T00:00:00"/>
    <s v="Nellie Patton"/>
    <d v="2022-05-10T00:00:00"/>
    <s v="Ethan Messimore"/>
    <s v="Greene"/>
    <s v="SR-34 "/>
    <s v="SR"/>
    <m/>
    <s v="SR"/>
    <s v="(Greeneville Bypass); From US-11E, West of Greeneville to US-11E, East of Greeneville (EPD) (IA)"/>
    <s v="New Construction-Access Controlled, 4 Ln median divided bypass for the city of Greenville"/>
    <s v="Legislative"/>
    <s v="Reconstruction"/>
    <m/>
    <x v="4"/>
    <x v="0"/>
    <n v="11"/>
    <m/>
    <m/>
    <s v="N"/>
    <m/>
    <x v="0"/>
    <m/>
    <n v="685692.73"/>
    <n v="0"/>
    <n v="0"/>
    <n v="0"/>
    <n v="685692.73"/>
    <n v="1685692.73"/>
    <n v="0"/>
    <n v="0"/>
    <n v="0"/>
    <n v="1685692.73"/>
    <m/>
    <m/>
  </r>
  <r>
    <n v="116310"/>
    <n v="3"/>
    <s v="Active"/>
    <d v="2011-09-27T00:00:00"/>
    <s v="Larry McGoogin"/>
    <d v="2021-11-09T00:00:00"/>
    <s v="Brandy Hopkins"/>
    <s v="Rutherford"/>
    <s v="SR-99 "/>
    <s v="SR"/>
    <m/>
    <s v="SR"/>
    <s v="(Bradyville Pike), From SR-2 (US-41, SE Broad Street) to Rutherford Boulevard in Murfreesboro (IA)"/>
    <s v="Widen SR-99 (Bradyville Pike) from 2 to 3 lanes with sidewalks, bike lanes and transit shelters."/>
    <s v="Legislative"/>
    <s v="Widen"/>
    <m/>
    <x v="4"/>
    <x v="0"/>
    <n v="2.14"/>
    <m/>
    <m/>
    <s v="N"/>
    <s v="Other"/>
    <x v="0"/>
    <m/>
    <n v="-365649"/>
    <n v="0"/>
    <n v="0"/>
    <n v="0"/>
    <n v="-365649"/>
    <n v="1103194"/>
    <n v="1900000"/>
    <n v="0"/>
    <n v="0"/>
    <n v="3003194"/>
    <m/>
    <s v="STP/M-99(35) (75LPLM-F3-031)"/>
  </r>
  <r>
    <n v="124121"/>
    <n v="1"/>
    <s v="Active"/>
    <d v="2016-07-22T00:00:00"/>
    <s v="Cynthia (old) Allen"/>
    <d v="2020-12-14T00:00:00"/>
    <s v="Brian Terrell"/>
    <s v="Anderson"/>
    <s v="SR-170 "/>
    <s v="SR"/>
    <m/>
    <s v="SR"/>
    <s v="From SR-62 (Oak Ridge Highway) to SR-9 (US-25W, Clinton Highway) (IA)"/>
    <s v="Widening 2 lanes to 4 lanes with median and; or center turn lane. Also includes bicycle; pedestrian facilities and a new bridge over the clinch river.  (Split into two segments for PE,ROW, and Construction on PINs 124121.01 and.02)"/>
    <s v="Legislative"/>
    <s v="Location and Environmental Study"/>
    <m/>
    <x v="4"/>
    <x v="0"/>
    <n v="6.18"/>
    <m/>
    <m/>
    <s v="N"/>
    <s v="Other"/>
    <x v="0"/>
    <m/>
    <n v="136000"/>
    <n v="0"/>
    <n v="0"/>
    <n v="0"/>
    <n v="136000"/>
    <n v="637000"/>
    <n v="0"/>
    <n v="0"/>
    <n v="0"/>
    <n v="637000"/>
    <m/>
    <m/>
  </r>
  <r>
    <n v="126769"/>
    <n v="3"/>
    <s v="Let"/>
    <d v="2017-11-13T00:00:00"/>
    <s v="Kimery Grant"/>
    <d v="2021-11-30T00:00:00"/>
    <s v="Brian Hurst"/>
    <s v="Rutherford"/>
    <s v="LIC-266 "/>
    <s v="LIC"/>
    <m/>
    <m/>
    <s v="(Sam Ridley Parkway), From Old Nashville Highway to I-24"/>
    <s v="Sam Ridley will be widened to 3 lanes in each direction from I-24 to Old Nashville Highway and the existing unsignalized cross throughs along Sam Ridley will be closed. Curb and gutter will be installed along Sam Ridley from the intersection of Industrial Boulevard to Old Nashville Highway."/>
    <s v="Local Programs"/>
    <s v="Widen"/>
    <m/>
    <x v="4"/>
    <x v="0"/>
    <n v="1.51"/>
    <m/>
    <m/>
    <s v="N"/>
    <s v="Other"/>
    <x v="0"/>
    <m/>
    <n v="0"/>
    <n v="0"/>
    <n v="0"/>
    <n v="0"/>
    <n v="0"/>
    <n v="556346.81999999995"/>
    <n v="0"/>
    <n v="9399376"/>
    <n v="0"/>
    <n v="9955722.8200000003"/>
    <m/>
    <s v="HIP-M-266(29) (75LPLM-F3-071)"/>
  </r>
  <r>
    <n v="128426"/>
    <n v="4"/>
    <s v="Active"/>
    <d v="2019-01-04T00:00:00"/>
    <s v="Meghan Wilson"/>
    <d v="2021-06-30T00:00:00"/>
    <s v="Sebrina Love"/>
    <s v="Haywood"/>
    <s v="SR-54 "/>
    <s v="SR"/>
    <m/>
    <s v="SR"/>
    <s v="(West Main Street), From South Lafayette Avenue to South Grand Avenue in Brownsville"/>
    <s v="Roadway repair, resurfacing, striping, signage, and drainage improvements on West Main Street from South Lafayette Avenue to South Grand Avenue. eGrants #163."/>
    <s v="Local Programs"/>
    <s v="Resurface &amp; Safety"/>
    <m/>
    <x v="4"/>
    <x v="2"/>
    <n v="0.49"/>
    <m/>
    <m/>
    <s v="N"/>
    <s v="Other"/>
    <x v="0"/>
    <m/>
    <n v="427"/>
    <n v="0"/>
    <n v="0"/>
    <n v="0"/>
    <n v="427"/>
    <n v="30427"/>
    <n v="0"/>
    <n v="0"/>
    <n v="0"/>
    <n v="30427"/>
    <m/>
    <s v="STP-M-54(45) (38LPLM-F3-039)"/>
  </r>
  <r>
    <n v="128394"/>
    <n v="2"/>
    <s v="Active"/>
    <d v="2018-12-03T00:00:00"/>
    <s v="Lee Cothron"/>
    <d v="2019-02-04T00:00:00"/>
    <s v="Brian Terrell"/>
    <s v="Van Buren"/>
    <m/>
    <m/>
    <m/>
    <s v="SP"/>
    <s v="Fall Creek Falls State Park Resurfacing"/>
    <m/>
    <s v="Maint - Reg"/>
    <s v="Resurfacing"/>
    <m/>
    <x v="4"/>
    <x v="1"/>
    <s v=""/>
    <m/>
    <m/>
    <s v="N"/>
    <m/>
    <x v="6"/>
    <m/>
    <n v="0"/>
    <n v="0"/>
    <n v="0"/>
    <n v="328000"/>
    <n v="328000"/>
    <n v="0"/>
    <n v="0"/>
    <n v="0"/>
    <n v="328000"/>
    <n v="328000"/>
    <m/>
    <s v="State Funded (88000-4601-04)"/>
  </r>
  <r>
    <n v="128342"/>
    <n v="3"/>
    <s v="Active"/>
    <d v="2018-11-29T00:00:00"/>
    <s v="Lee Cothron"/>
    <d v="2019-01-23T00:00:00"/>
    <s v="Brian Terrell"/>
    <s v="Lawrence"/>
    <m/>
    <m/>
    <m/>
    <s v="SP"/>
    <s v="David Crockett State Park Resurfacing"/>
    <m/>
    <s v="Maint - Reg"/>
    <s v="Resurfacing"/>
    <m/>
    <x v="4"/>
    <x v="1"/>
    <s v=""/>
    <m/>
    <m/>
    <s v="N"/>
    <m/>
    <x v="6"/>
    <m/>
    <n v="0"/>
    <n v="0"/>
    <n v="0"/>
    <n v="76000"/>
    <n v="76000"/>
    <n v="0"/>
    <n v="0"/>
    <n v="0"/>
    <n v="566081.64"/>
    <n v="566081.64"/>
    <m/>
    <s v="State Funded (50000-4601-04)"/>
  </r>
  <r>
    <n v="128343"/>
    <n v="3"/>
    <s v="Active"/>
    <d v="2018-11-30T00:00:00"/>
    <s v="Lee Cothron"/>
    <d v="2019-01-09T00:00:00"/>
    <s v="Brian Terrell"/>
    <s v="Wilson"/>
    <m/>
    <m/>
    <m/>
    <s v="SP"/>
    <s v="Cedars of Lebanon State Park Resurfacing"/>
    <m/>
    <s v="Maint - Reg"/>
    <s v="Resurfacing"/>
    <m/>
    <x v="4"/>
    <x v="1"/>
    <s v=""/>
    <m/>
    <m/>
    <s v="N"/>
    <m/>
    <x v="6"/>
    <m/>
    <n v="0"/>
    <n v="0"/>
    <n v="0"/>
    <n v="79500"/>
    <n v="79500"/>
    <n v="0"/>
    <n v="0"/>
    <n v="0"/>
    <n v="79501"/>
    <n v="79501"/>
    <m/>
    <s v="State Funded (95000-4601-04)"/>
  </r>
  <r>
    <n v="130744"/>
    <n v="4"/>
    <s v="Active"/>
    <d v="2020-07-31T00:00:00"/>
    <s v="Lee Cothron"/>
    <d v="2021-03-25T00:00:00"/>
    <s v="Brian Terrell"/>
    <s v="Chester"/>
    <m/>
    <m/>
    <m/>
    <s v="SP"/>
    <s v="Chickasaw State Park - TDEC Resurfacing"/>
    <m/>
    <s v="Other"/>
    <s v="Resurfacing"/>
    <m/>
    <x v="4"/>
    <x v="1"/>
    <s v=""/>
    <m/>
    <m/>
    <s v="N"/>
    <m/>
    <x v="6"/>
    <m/>
    <n v="0"/>
    <n v="0"/>
    <n v="0"/>
    <n v="96000"/>
    <n v="96000"/>
    <n v="0"/>
    <n v="0"/>
    <n v="0"/>
    <n v="96000"/>
    <n v="96000"/>
    <m/>
    <s v="State Funded (12945-8640-04)"/>
  </r>
  <r>
    <n v="114620.02"/>
    <n v="1"/>
    <s v="Construction Complete"/>
    <d v="2021-03-02T00:00:00"/>
    <s v="John Kahle"/>
    <d v="2021-05-25T21:00:18"/>
    <s v=" "/>
    <s v="Campbell"/>
    <s v="SR-90 "/>
    <s v="SR"/>
    <m/>
    <s v="SR"/>
    <s v="near LM 2.0 - Outcropping Removal"/>
    <m/>
    <s v="Maint - Reg"/>
    <s v="Mitigation - Rockfall"/>
    <m/>
    <x v="6"/>
    <x v="2"/>
    <s v=""/>
    <d v="2021-03-10T00:00:00"/>
    <m/>
    <s v="N"/>
    <s v="Other"/>
    <x v="0"/>
    <m/>
    <n v="0"/>
    <n v="0"/>
    <n v="105489.02"/>
    <n v="0"/>
    <n v="105489.02"/>
    <n v="10000"/>
    <n v="10000"/>
    <n v="375291.02"/>
    <n v="0"/>
    <n v="395291.02"/>
    <s v="CNV170"/>
    <s v="State Funded (07012-3240-04)"/>
  </r>
  <r>
    <n v="115008"/>
    <n v="2"/>
    <s v="Active"/>
    <d v="2010-11-03T00:00:00"/>
    <s v="John Kahle"/>
    <d v="2022-02-10T00:00:00"/>
    <s v="Jeremy Beeman"/>
    <s v="Van Buren"/>
    <s v="SR-285 "/>
    <s v="SR"/>
    <m/>
    <s v="SR"/>
    <s v="From LM 4.34 to LM 4.68 (Rockfall Mitigation)"/>
    <s v="SR-285, From LM 4.34 to LM 4.68 - Rockfall Mitigation"/>
    <s v="Other"/>
    <s v="Safety"/>
    <m/>
    <x v="5"/>
    <x v="7"/>
    <n v="0.34"/>
    <m/>
    <m/>
    <s v="N"/>
    <s v="Other"/>
    <x v="0"/>
    <m/>
    <n v="29940.97"/>
    <n v="-30344.34"/>
    <n v="0"/>
    <n v="0"/>
    <n v="-403.37"/>
    <n v="351940.97"/>
    <n v="17855.66"/>
    <n v="0"/>
    <n v="0"/>
    <n v="369796.63"/>
    <m/>
    <s v="STP-285(8) (88018-3211-94)"/>
  </r>
  <r>
    <n v="125386"/>
    <n v="3"/>
    <s v="Active"/>
    <d v="2017-01-09T00:00:00"/>
    <s v="Lee Cothron"/>
    <d v="2021-08-02T00:00:00"/>
    <s v="Daniel Rose"/>
    <s v="Smith"/>
    <s v="SR-24 "/>
    <s v="SR"/>
    <m/>
    <s v="SR"/>
    <s v="at LM 9.9 in South Carthage (Rockfall Mitigation) (IA)"/>
    <m/>
    <s v="Safety"/>
    <s v="Mitigation - Rockfall"/>
    <m/>
    <x v="5"/>
    <x v="7"/>
    <n v="0"/>
    <d v="2022-12-09T00:00:00"/>
    <m/>
    <s v="N"/>
    <s v="Other"/>
    <x v="0"/>
    <m/>
    <n v="0"/>
    <n v="525000"/>
    <n v="0"/>
    <n v="0"/>
    <n v="525000"/>
    <n v="413200"/>
    <n v="745938"/>
    <n v="0"/>
    <n v="0"/>
    <n v="1159138"/>
    <m/>
    <s v="STP-24(70) (80002-3263-14)"/>
  </r>
  <r>
    <n v="130296"/>
    <n v="2"/>
    <s v="Active"/>
    <d v="2020-05-01T00:00:00"/>
    <s v="Scott Boyce"/>
    <d v="2021-11-29T00:00:00"/>
    <s v="Rachel Gentry"/>
    <s v="Marion"/>
    <s v="SR-108 "/>
    <s v="SR"/>
    <m/>
    <s v="SR"/>
    <s v="near LM 2.8 (Slide Repair)"/>
    <m/>
    <s v="Other"/>
    <s v="Mitigation - Slide"/>
    <m/>
    <x v="5"/>
    <x v="7"/>
    <n v="0.01"/>
    <d v="2023-06-23T00:00:00"/>
    <m/>
    <s v="N"/>
    <s v="Other"/>
    <x v="0"/>
    <m/>
    <n v="399000"/>
    <n v="0"/>
    <n v="0"/>
    <n v="0"/>
    <n v="399000"/>
    <n v="899000"/>
    <n v="0"/>
    <n v="0"/>
    <n v="0"/>
    <n v="899000"/>
    <m/>
    <m/>
  </r>
  <r>
    <n v="125259"/>
    <n v="2"/>
    <s v="Active"/>
    <d v="2016-11-02T00:00:00"/>
    <s v="Lee Cothron"/>
    <d v="2019-10-07T00:00:00"/>
    <s v="Sandra Lowry"/>
    <s v="Hamilton"/>
    <s v="SR-148 "/>
    <s v="SR"/>
    <m/>
    <s v="SR"/>
    <s v="at LM 3.8 (Rockfall Mitigation)"/>
    <m/>
    <s v="Maint - Reg"/>
    <s v="Mitigation - Rockfall"/>
    <m/>
    <x v="5"/>
    <x v="2"/>
    <n v="0"/>
    <d v="2023-12-08T00:00:00"/>
    <m/>
    <s v="N"/>
    <s v="Other"/>
    <x v="0"/>
    <m/>
    <n v="101300"/>
    <n v="0"/>
    <n v="0"/>
    <n v="0"/>
    <n v="101300"/>
    <n v="209100"/>
    <n v="0"/>
    <n v="0"/>
    <n v="0"/>
    <n v="209100"/>
    <m/>
    <s v="STP-148(4) (33049-3231-14)"/>
  </r>
  <r>
    <n v="125387"/>
    <n v="2"/>
    <s v="Active"/>
    <d v="2017-01-09T00:00:00"/>
    <s v="Lee Cothron"/>
    <d v="2022-05-11T00:00:00"/>
    <s v="Ethan Messimore"/>
    <s v="Hamilton"/>
    <s v="SR-2 "/>
    <s v="SR"/>
    <m/>
    <s v="SR"/>
    <s v="at LMs 4.6 and 5.1 in Chattanooga (Rockfall Mitigation)"/>
    <m/>
    <s v="Maint - Reg"/>
    <s v="Mitigation - Rockfall"/>
    <m/>
    <x v="5"/>
    <x v="2"/>
    <n v="0.5"/>
    <d v="2023-12-08T00:00:00"/>
    <m/>
    <s v="N"/>
    <s v="Other"/>
    <x v="0"/>
    <m/>
    <n v="150300"/>
    <n v="0"/>
    <n v="0"/>
    <n v="0"/>
    <n v="150300"/>
    <n v="279300"/>
    <n v="50000"/>
    <n v="0"/>
    <n v="0"/>
    <n v="329300"/>
    <m/>
    <s v="State Funded (33011-3251-04)"/>
  </r>
  <r>
    <n v="128644"/>
    <n v="1"/>
    <s v="Construction Complete"/>
    <d v="2019-02-21T00:00:00"/>
    <s v="Lee Cothron"/>
    <d v="2022-04-25T00:00:00"/>
    <s v="Daniel Rose"/>
    <s v="Hawkins"/>
    <s v="SR-70 "/>
    <s v="SR"/>
    <m/>
    <s v="SR"/>
    <s v="M19R1_C37SR_ER_Slide_Repair_SR070_LM15.5 (February 2019 Flood)"/>
    <m/>
    <s v="Maint - Reg"/>
    <s v="Mitigation - Slide"/>
    <m/>
    <x v="5"/>
    <x v="2"/>
    <n v="0"/>
    <m/>
    <m/>
    <s v="N"/>
    <s v="Other"/>
    <x v="0"/>
    <m/>
    <n v="0"/>
    <n v="0"/>
    <n v="-2228846"/>
    <n v="0"/>
    <n v="-2228846"/>
    <n v="10000"/>
    <n v="34000"/>
    <n v="7469849"/>
    <n v="0"/>
    <n v="7513849"/>
    <s v="CNT131"/>
    <s v="ER-STP-70(28) (37012-4223-04, 37012-4224-04)"/>
  </r>
  <r>
    <n v="128645"/>
    <n v="1"/>
    <s v="Construction Complete"/>
    <d v="2019-02-25T00:00:00"/>
    <s v="Lee Cothron"/>
    <d v="2022-04-27T00:00:00"/>
    <s v="Anna Meacham"/>
    <s v="Hawkins"/>
    <s v="SR-66 "/>
    <s v="SR"/>
    <m/>
    <s v="SR"/>
    <s v="M19R1_C37SR_ER_Slide_Repair_Hawkins_SR66_LM24 (February 2019 Flood)"/>
    <s v="Emergency Slide Repair"/>
    <s v="Maint - Reg"/>
    <s v="Mitigation - Slide"/>
    <m/>
    <x v="5"/>
    <x v="2"/>
    <n v="0.01"/>
    <d v="2019-03-01T00:00:00"/>
    <m/>
    <s v="N"/>
    <s v="Other"/>
    <x v="0"/>
    <m/>
    <n v="0"/>
    <n v="0"/>
    <n v="-2850000"/>
    <n v="0"/>
    <n v="-2850000"/>
    <n v="55000"/>
    <n v="31000"/>
    <n v="12578000"/>
    <n v="0"/>
    <n v="12664000"/>
    <s v="CNT132"/>
    <s v="ER-STP-66(54) (37006-4240-04, 37006-4242-04)"/>
  </r>
  <r>
    <n v="128660"/>
    <n v="1"/>
    <s v="Construction Complete"/>
    <d v="2019-02-27T00:00:00"/>
    <s v="Lee Cothron"/>
    <d v="2022-04-25T00:00:00"/>
    <s v="Daniel Rose"/>
    <s v="Sevier"/>
    <s v="SR-73 "/>
    <s v="SR"/>
    <m/>
    <s v="SR"/>
    <s v="near LM 11.9 (Slope Stabilization) (February 2019 Flood)"/>
    <s v="repair slope failure above road (Emergency Let Contract)"/>
    <s v="Maint - Reg"/>
    <s v="Safety"/>
    <m/>
    <x v="5"/>
    <x v="2"/>
    <n v="0.01"/>
    <d v="2019-03-15T00:00:00"/>
    <m/>
    <s v="N"/>
    <s v="Other"/>
    <x v="0"/>
    <m/>
    <n v="0"/>
    <n v="-312500"/>
    <n v="-250000"/>
    <n v="0"/>
    <n v="-562500"/>
    <n v="17000"/>
    <n v="107500"/>
    <n v="1270000"/>
    <n v="0"/>
    <n v="1394500"/>
    <s v="CNT138"/>
    <s v="ER-NH-73(73) (78013-4241-04, 78013-4242-04)"/>
  </r>
  <r>
    <n v="128663"/>
    <n v="2"/>
    <s v="Construction Complete"/>
    <d v="2019-02-27T00:00:00"/>
    <s v="Lee Cothron"/>
    <d v="2020-10-19T00:00:00"/>
    <s v="Daniel Rose"/>
    <s v="Fentress"/>
    <s v="SR-85 "/>
    <s v="SR"/>
    <m/>
    <s v="SR"/>
    <s v="near LM 6.5 (February 2019 Flood)"/>
    <s v="flood damage repairs (Emergency Let Contract)"/>
    <s v="Maint - Reg"/>
    <s v="Safety"/>
    <m/>
    <x v="5"/>
    <x v="2"/>
    <n v="0.01"/>
    <d v="2019-03-15T00:00:00"/>
    <m/>
    <s v="N"/>
    <s v="Other"/>
    <x v="0"/>
    <m/>
    <n v="0"/>
    <n v="0"/>
    <n v="-158846"/>
    <n v="0"/>
    <n v="-158846"/>
    <n v="1200"/>
    <n v="0"/>
    <n v="1007500"/>
    <n v="0"/>
    <n v="1008700"/>
    <s v="CNT154"/>
    <s v="STP-85(35) (25005-4229-04, 25005-4230-04)"/>
  </r>
  <r>
    <n v="128665"/>
    <n v="2"/>
    <s v="Construction Complete"/>
    <d v="2019-02-27T00:00:00"/>
    <s v="Lee Cothron"/>
    <d v="2022-05-16T00:00:00"/>
    <s v="Anna Biggs"/>
    <s v="Van Buren"/>
    <s v="SR-30 "/>
    <s v="SR"/>
    <m/>
    <s v="SR"/>
    <s v="near LM 16.1 (Slope Stabilization) (February 2019 Flood)"/>
    <s v="repair slope failure below road (Emergency Let Contract)"/>
    <s v="Maint - Reg"/>
    <s v="Safety"/>
    <m/>
    <x v="5"/>
    <x v="2"/>
    <n v="0.01"/>
    <d v="2019-08-09T00:00:00"/>
    <m/>
    <s v="N"/>
    <s v="Other"/>
    <x v="0"/>
    <m/>
    <n v="4000"/>
    <n v="0"/>
    <n v="237967"/>
    <n v="0"/>
    <n v="241967"/>
    <n v="17000"/>
    <n v="0"/>
    <n v="1131000"/>
    <n v="0"/>
    <n v="1148000"/>
    <s v="CNT924"/>
    <s v="ER-STP-30(85) (88002-4243-04, 88002-4244-04)"/>
  </r>
  <r>
    <n v="128673"/>
    <n v="3"/>
    <s v="Construction Complete"/>
    <d v="2019-02-28T00:00:00"/>
    <s v="Lee Cothron"/>
    <d v="2019-11-21T00:00:00"/>
    <s v="Jason Carney"/>
    <s v="Giles"/>
    <s v="SR-11 "/>
    <s v="SR"/>
    <m/>
    <s v="SR"/>
    <s v="near LM 23.0 - LM 23.5 (Slope Stabilization) (February 2019 Flood)"/>
    <m/>
    <s v="Maint - Reg"/>
    <s v="Safety"/>
    <m/>
    <x v="5"/>
    <x v="2"/>
    <n v="0.5"/>
    <d v="2019-04-05T00:00:00"/>
    <m/>
    <s v="N"/>
    <s v="Other"/>
    <x v="0"/>
    <m/>
    <n v="500"/>
    <n v="0"/>
    <n v="118423"/>
    <n v="0"/>
    <n v="118923"/>
    <n v="18500"/>
    <n v="0"/>
    <n v="1215500"/>
    <n v="0"/>
    <n v="1234000"/>
    <s v="CNT179"/>
    <s v="ER-STP-11(107) (28005-4219-04, 28ER19-M3-002)"/>
  </r>
  <r>
    <n v="128704"/>
    <n v="2"/>
    <s v="Construction Complete"/>
    <d v="2019-03-08T00:00:00"/>
    <s v="Lee Cothron"/>
    <d v="2020-10-19T00:00:00"/>
    <s v="Daniel Rose"/>
    <s v="Fentress"/>
    <s v="SR-85 "/>
    <s v="SR"/>
    <m/>
    <s v="SR"/>
    <s v="near LM 4.6 (Slope Stabilization) (February 2019 Flood)"/>
    <s v="repair slope failure below road (Emergency Let Contract)"/>
    <s v="Maint - Reg"/>
    <s v="Safety"/>
    <m/>
    <x v="5"/>
    <x v="2"/>
    <n v="0.01"/>
    <d v="2019-03-15T00:00:00"/>
    <m/>
    <s v="N"/>
    <s v="Other"/>
    <x v="0"/>
    <m/>
    <n v="0"/>
    <n v="0"/>
    <n v="-258768"/>
    <n v="0"/>
    <n v="-258768"/>
    <n v="1600"/>
    <n v="0"/>
    <n v="522400"/>
    <n v="0"/>
    <n v="524000"/>
    <s v="CNT154"/>
    <s v="STP-85(40) (25005-4239-04, 25ER19-M3-004)"/>
  </r>
  <r>
    <n v="128705"/>
    <n v="2"/>
    <s v="Construction Complete"/>
    <d v="2019-03-08T00:00:00"/>
    <s v="Lee Cothron"/>
    <d v="2020-10-19T00:00:00"/>
    <s v="Daniel Rose"/>
    <s v="Fentress"/>
    <s v="SR-85 "/>
    <s v="SR"/>
    <m/>
    <s v="SR"/>
    <s v="near LM 4.8 (Slope Stabilization) (February 2019 Flood)"/>
    <s v="repair slope failure below road (Emergency Let Contract)"/>
    <s v="Maint - Reg"/>
    <s v="Safety"/>
    <m/>
    <x v="5"/>
    <x v="2"/>
    <n v="0.01"/>
    <d v="2019-03-15T00:00:00"/>
    <m/>
    <s v="N"/>
    <s v="Other"/>
    <x v="0"/>
    <m/>
    <n v="0"/>
    <n v="0"/>
    <n v="-125000"/>
    <n v="0"/>
    <n v="-125000"/>
    <n v="2000"/>
    <n v="0"/>
    <n v="360850"/>
    <n v="0"/>
    <n v="362850"/>
    <s v="CNT154"/>
    <s v="STP-85(41) (25005-4241-04, 25ER19-M3-005)"/>
  </r>
  <r>
    <n v="128706"/>
    <n v="2"/>
    <s v="Construction Complete"/>
    <d v="2019-03-08T00:00:00"/>
    <s v="Lee Cothron"/>
    <d v="2020-10-19T00:00:00"/>
    <s v="Daniel Rose"/>
    <s v="Fentress"/>
    <s v="SR-85 "/>
    <s v="SR"/>
    <m/>
    <s v="SR"/>
    <s v="near LM 4.95 (Slope Stabilization) (February 2019 Flood)"/>
    <s v="repair slope failure below road (Emergency Let Contract)"/>
    <s v="Maint - Reg"/>
    <s v="Safety"/>
    <m/>
    <x v="5"/>
    <x v="2"/>
    <n v="0.01"/>
    <d v="2019-03-15T00:00:00"/>
    <m/>
    <s v="N"/>
    <s v="Other"/>
    <x v="0"/>
    <m/>
    <n v="0"/>
    <n v="0"/>
    <n v="-200000"/>
    <n v="0"/>
    <n v="-200000"/>
    <n v="2000"/>
    <n v="0"/>
    <n v="280013"/>
    <n v="0"/>
    <n v="282013"/>
    <s v="CNT154"/>
    <s v="STP-85(42) (25005-4243-04, 25ER19-M3-006)"/>
  </r>
  <r>
    <n v="128746"/>
    <n v="3"/>
    <s v="Construction Complete"/>
    <d v="2019-03-25T00:00:00"/>
    <s v="Lee Cothron"/>
    <d v="2022-05-25T00:00:00"/>
    <s v="Jason Carney"/>
    <s v="Maury"/>
    <s v="SR-7 "/>
    <s v="SR"/>
    <m/>
    <s v="SR"/>
    <s v="near LM 25.5 (Slope Stabilization) (February 2019 Flood)"/>
    <s v="repair slope failure below road (Emergency Let Contract)"/>
    <s v="Maint - Reg"/>
    <s v="Safety"/>
    <m/>
    <x v="5"/>
    <x v="2"/>
    <n v="0.01"/>
    <d v="2019-08-09T00:00:00"/>
    <m/>
    <s v="N"/>
    <s v="Other"/>
    <x v="0"/>
    <m/>
    <n v="1500"/>
    <n v="0"/>
    <n v="586952"/>
    <n v="0"/>
    <n v="588452"/>
    <n v="24500"/>
    <n v="0"/>
    <n v="2650000"/>
    <n v="0"/>
    <n v="2674501"/>
    <s v="CNT286"/>
    <s v="ER-STP-7(37) (60004-4281-04)"/>
  </r>
  <r>
    <n v="128749"/>
    <n v="1"/>
    <s v="Construction Complete"/>
    <d v="2019-03-25T00:00:00"/>
    <s v="Lee Cothron"/>
    <d v="2022-04-27T00:00:00"/>
    <s v="Daniel Rose"/>
    <s v="Jefferson"/>
    <s v="SR-363 "/>
    <s v="SR"/>
    <m/>
    <s v="SR"/>
    <s v="(Indian Creek Road) near LM 2.7 (Slope Stabilization) (February 2019 Flood)"/>
    <s v="repair slope failure below road (Emergency Let Contract)"/>
    <s v="Maint - Reg"/>
    <s v="Safety"/>
    <m/>
    <x v="5"/>
    <x v="2"/>
    <n v="0.01"/>
    <d v="2019-05-10T00:00:00"/>
    <m/>
    <s v="N"/>
    <s v="Other"/>
    <x v="0"/>
    <m/>
    <n v="0"/>
    <n v="0"/>
    <n v="-250000"/>
    <n v="0"/>
    <n v="-250000"/>
    <n v="3800"/>
    <n v="29000"/>
    <n v="432925"/>
    <n v="0"/>
    <n v="465725"/>
    <s v="CNT205"/>
    <s v="ER-STP-363(2) (45028-4207-04, 45ER19-M3-003)"/>
  </r>
  <r>
    <n v="128765"/>
    <n v="2"/>
    <s v="Construction Complete"/>
    <d v="2019-04-01T00:00:00"/>
    <s v="Lee Cothron"/>
    <d v="2020-12-10T21:00:06"/>
    <s v="Kyle Ruddy"/>
    <s v="Cumberland"/>
    <s v="SR-1 "/>
    <s v="SR"/>
    <m/>
    <s v="SR"/>
    <s v="(US-70) near LM 26.6 (Slope Stabilization) (February 2019 Flood)"/>
    <s v="repair slope failure below road (Emergency Let Project)"/>
    <s v="Maint - Reg"/>
    <s v="Safety"/>
    <m/>
    <x v="5"/>
    <x v="2"/>
    <n v="0.01"/>
    <d v="2019-06-21T00:00:00"/>
    <m/>
    <s v="N"/>
    <s v="Other"/>
    <x v="0"/>
    <m/>
    <n v="6500"/>
    <n v="-75000"/>
    <n v="-422195"/>
    <n v="0"/>
    <n v="-490695"/>
    <n v="31500"/>
    <n v="5000"/>
    <n v="3914000"/>
    <n v="0"/>
    <n v="3950500"/>
    <s v="CNT234"/>
    <s v="ER-STP-1(409) (18003-4243-04, 18ER19-M3-002)"/>
  </r>
  <r>
    <n v="128766"/>
    <n v="2"/>
    <s v="Construction Complete"/>
    <d v="2019-04-01T00:00:00"/>
    <s v="Lee Cothron"/>
    <d v="2021-09-17T21:00:11"/>
    <s v="Kyle Ruddy"/>
    <s v="Hamilton"/>
    <s v="SR-153 "/>
    <s v="SR"/>
    <m/>
    <s v="SR"/>
    <s v="near LM 7.1 (Slope Stabilization) (February 2019 Flood)"/>
    <s v="repair slope failure below road (Emergency Let Project)"/>
    <s v="Maint - Reg"/>
    <s v="Safety"/>
    <m/>
    <x v="5"/>
    <x v="2"/>
    <n v="0.01"/>
    <d v="2019-05-10T00:00:00"/>
    <m/>
    <s v="N"/>
    <s v="NHS"/>
    <x v="1"/>
    <m/>
    <n v="-500"/>
    <n v="0"/>
    <n v="21081"/>
    <n v="0"/>
    <n v="20581"/>
    <n v="1500"/>
    <n v="0"/>
    <n v="705500"/>
    <n v="0"/>
    <n v="707000"/>
    <s v="CNT231"/>
    <s v="ER-NH-153(15) (33052-4256-04, 33ER19-M3-005)"/>
  </r>
  <r>
    <n v="128767"/>
    <n v="2"/>
    <s v="Construction Complete"/>
    <d v="2019-04-01T00:00:00"/>
    <s v="Lee Cothron"/>
    <d v="2020-09-15T19:10:41"/>
    <s v="Anna Meacham"/>
    <s v="Marion"/>
    <s v="SR-27 "/>
    <s v="SR"/>
    <m/>
    <s v="SR"/>
    <s v="near LM 26.6 (Slope Stabilization) (February 2019 Flood)"/>
    <s v="repair slope failure below road (Emergency Let Contract)"/>
    <s v="Maint - Reg"/>
    <s v="Safety"/>
    <m/>
    <x v="5"/>
    <x v="2"/>
    <n v="0.01"/>
    <d v="2019-10-04T00:00:00"/>
    <m/>
    <s v="N"/>
    <s v="Other"/>
    <x v="0"/>
    <m/>
    <n v="8700"/>
    <n v="0"/>
    <n v="435224"/>
    <n v="0"/>
    <n v="443924"/>
    <n v="10700"/>
    <n v="0"/>
    <n v="1196900"/>
    <n v="0"/>
    <n v="1207600"/>
    <s v="CNT926"/>
    <s v="ER-STP-27(52) (58009-4234-04, 58ER19-M3-004)"/>
  </r>
  <r>
    <n v="130146"/>
    <n v="1"/>
    <s v="Active"/>
    <d v="2020-03-12T00:00:00"/>
    <s v="Jennifer Johnson"/>
    <d v="2021-03-24T00:00:00"/>
    <s v="Brian Terrell"/>
    <s v="Scott"/>
    <s v="SR-29 "/>
    <s v="SR"/>
    <m/>
    <s v="SR"/>
    <s v="M20SAHQ_R1SR_SR029_18.75 LM_ Slope Correction"/>
    <s v="Evaluate and determine repair method for slope correction"/>
    <s v="Maint - Reg"/>
    <s v="Mitigation - Slide"/>
    <m/>
    <x v="5"/>
    <x v="2"/>
    <n v="0.01"/>
    <m/>
    <m/>
    <s v="N"/>
    <s v="NHS"/>
    <x v="1"/>
    <m/>
    <n v="44500"/>
    <n v="0"/>
    <n v="0"/>
    <n v="0"/>
    <n v="44500"/>
    <n v="44501"/>
    <n v="0"/>
    <n v="0"/>
    <n v="0"/>
    <n v="44501"/>
    <m/>
    <s v="State Funded (76001-4289-04)"/>
  </r>
  <r>
    <n v="130728"/>
    <n v="2"/>
    <s v="Active"/>
    <d v="2020-07-29T00:00:00"/>
    <s v="Jennifer Johnson"/>
    <d v="2021-12-09T00:00:00"/>
    <s v="Mary McFarlin"/>
    <s v="Hamilton"/>
    <s v="SR-58 "/>
    <s v="SR"/>
    <m/>
    <s v="SR"/>
    <s v="near LM 17.00 (Slide Repair)"/>
    <m/>
    <s v="Maint - Reg"/>
    <s v="Mitigation - Slide"/>
    <m/>
    <x v="5"/>
    <x v="2"/>
    <n v="0.13"/>
    <d v="2022-05-13T00:00:00"/>
    <m/>
    <s v="N"/>
    <s v="Other"/>
    <x v="0"/>
    <m/>
    <n v="0"/>
    <n v="0"/>
    <n v="82900"/>
    <n v="0"/>
    <n v="82900"/>
    <n v="0"/>
    <n v="19400"/>
    <n v="92900"/>
    <n v="0"/>
    <n v="112300"/>
    <m/>
    <s v="State Funded (33044-4254-04)"/>
  </r>
  <r>
    <n v="126669"/>
    <n v="1"/>
    <s v="Construction Complete"/>
    <d v="2017-10-04T00:00:00"/>
    <s v="Lee Cothron"/>
    <d v="2022-04-12T21:00:11"/>
    <s v=" "/>
    <s v="Sullivan"/>
    <s v="I-81 "/>
    <s v="I"/>
    <m/>
    <s v="IM"/>
    <s v="at MP 73.0 to 73.6 (LMs 19.47 to 19.99)"/>
    <s v="rockfall and rock slope mitigation at LMs 19.47, 19.69 and 19.99"/>
    <s v="Other"/>
    <s v="Mitigation - Rockfall"/>
    <m/>
    <x v="5"/>
    <x v="7"/>
    <n v="0.52"/>
    <d v="2021-06-18T00:00:00"/>
    <m/>
    <s v="N"/>
    <s v="Int"/>
    <x v="3"/>
    <m/>
    <n v="0"/>
    <n v="0"/>
    <n v="40790"/>
    <n v="0"/>
    <n v="40790"/>
    <n v="210000"/>
    <n v="0"/>
    <n v="2112790"/>
    <n v="0"/>
    <n v="2322790"/>
    <s v="CNV227"/>
    <s v="NH-I-81-1(131) (82001-3186-14)"/>
  </r>
  <r>
    <n v="115366.01"/>
    <n v="2"/>
    <s v="Let"/>
    <d v="2017-01-20T00:00:00"/>
    <s v="Lee Cothron"/>
    <d v="2021-10-28T00:00:00"/>
    <s v="Kyle Ruddy"/>
    <s v="Marion"/>
    <s v="I-24 "/>
    <s v="I"/>
    <m/>
    <s v="IM"/>
    <s v="(Westbound) near MM 137.1 (Rockfall Mitigation)"/>
    <m/>
    <s v="Maint - Reg"/>
    <s v="Mitigation - Rockfall"/>
    <m/>
    <x v="5"/>
    <x v="2"/>
    <n v="0"/>
    <d v="2021-10-08T00:00:00"/>
    <m/>
    <s v="N"/>
    <s v="Int"/>
    <x v="3"/>
    <m/>
    <n v="0"/>
    <n v="0"/>
    <n v="4518358"/>
    <n v="0"/>
    <n v="4518358"/>
    <n v="340800"/>
    <n v="0"/>
    <n v="4518358"/>
    <n v="0"/>
    <n v="4859158"/>
    <s v="CNV912"/>
    <s v="NH-I-24-2(171) (58100-3178-14)"/>
  </r>
  <r>
    <n v="125257"/>
    <n v="2"/>
    <s v="Let"/>
    <d v="2016-11-02T00:00:00"/>
    <s v="Lee Cothron"/>
    <d v="2021-10-27T00:00:00"/>
    <s v="Kyle Ruddy"/>
    <s v="Marion"/>
    <s v="I-24 "/>
    <s v="I"/>
    <m/>
    <s v="IM"/>
    <s v="(Westbound) near MM 136.2 (Rockfall Mitigation)"/>
    <m/>
    <s v="Maint - Reg"/>
    <s v="Mitigation - Rockfall"/>
    <m/>
    <x v="5"/>
    <x v="2"/>
    <n v="0"/>
    <d v="2021-10-08T00:00:00"/>
    <m/>
    <s v="N"/>
    <s v="Int"/>
    <x v="3"/>
    <m/>
    <n v="0"/>
    <n v="0"/>
    <n v="2471853"/>
    <n v="0"/>
    <n v="2471853"/>
    <n v="361200"/>
    <n v="0"/>
    <n v="2471853"/>
    <n v="0"/>
    <n v="2833053"/>
    <s v="CNV912"/>
    <s v="NH-I-24-2(167) (58100-3176-14)"/>
  </r>
  <r>
    <n v="125258"/>
    <n v="2"/>
    <s v="Let"/>
    <d v="2016-11-02T00:00:00"/>
    <s v="Lee Cothron"/>
    <d v="2021-11-02T00:00:00"/>
    <s v="Kyle Ruddy"/>
    <s v="Marion"/>
    <s v="I-24 "/>
    <s v="I"/>
    <m/>
    <s v="IM"/>
    <s v="(Westbound) near MM 137.8 (LM 4.2) (Rockfall Mitigation)"/>
    <m/>
    <s v="Maint - Reg"/>
    <s v="Mitigation - Rockfall"/>
    <m/>
    <x v="5"/>
    <x v="2"/>
    <n v="0.01"/>
    <d v="2021-10-08T00:00:00"/>
    <m/>
    <s v="N"/>
    <s v="Int"/>
    <x v="3"/>
    <m/>
    <n v="0"/>
    <n v="0"/>
    <n v="5601111"/>
    <n v="0"/>
    <n v="5601111"/>
    <n v="271200"/>
    <n v="0"/>
    <n v="5601111"/>
    <n v="0"/>
    <n v="5872311"/>
    <s v="CNV912"/>
    <s v="NH-I-24-2(168) (58100-3177-14)"/>
  </r>
  <r>
    <n v="125258.01"/>
    <n v="2"/>
    <s v="Construction Complete"/>
    <d v="2018-12-05T00:00:00"/>
    <s v="Lee Cothron"/>
    <d v="2021-04-14T00:00:00"/>
    <s v="John Kahle"/>
    <s v="Marion"/>
    <s v="I-24 "/>
    <s v="I"/>
    <m/>
    <s v="IM"/>
    <s v="(Westbound) near MM 136.2 (LM 1.88) (Slope Stabilization)"/>
    <s v="emergency slope stabilization"/>
    <s v="Maint - Reg"/>
    <s v="Mitigation - Rockfall"/>
    <m/>
    <x v="5"/>
    <x v="2"/>
    <n v="0.01"/>
    <m/>
    <m/>
    <s v="N"/>
    <s v="Int"/>
    <x v="3"/>
    <m/>
    <n v="0"/>
    <n v="0"/>
    <n v="0"/>
    <n v="0"/>
    <n v="0"/>
    <n v="0"/>
    <n v="0"/>
    <n v="1572085"/>
    <n v="0"/>
    <n v="1572085"/>
    <s v="CNT074"/>
    <s v="ER-NH-I-24-2(174) (58100-4184-04, 58100-4185-04)"/>
  </r>
  <r>
    <n v="126176"/>
    <n v="2"/>
    <s v="Let"/>
    <d v="2017-07-24T00:00:00"/>
    <s v="Lee Cothron"/>
    <d v="2021-11-02T00:00:00"/>
    <s v="Kyle Ruddy"/>
    <s v="Marion"/>
    <s v="I-24 "/>
    <s v="I"/>
    <m/>
    <s v="IM"/>
    <s v="(Westbound) near MM 140.3 (LM 6.65) (Rockfall Mitigation)"/>
    <m/>
    <s v="Maint - Reg"/>
    <s v="Mitigation - Rockfall"/>
    <m/>
    <x v="5"/>
    <x v="2"/>
    <n v="0"/>
    <d v="2021-10-08T00:00:00"/>
    <m/>
    <s v="N"/>
    <s v="Int"/>
    <x v="3"/>
    <m/>
    <n v="0"/>
    <n v="0"/>
    <n v="3390501"/>
    <n v="0"/>
    <n v="3390501"/>
    <n v="350000"/>
    <n v="0"/>
    <n v="3390501"/>
    <n v="0"/>
    <n v="3740501"/>
    <s v="CNV912"/>
    <s v="NH-I-24-2(169) (58100-3181-14)"/>
  </r>
  <r>
    <n v="128688"/>
    <n v="1"/>
    <s v="Active"/>
    <d v="2019-03-06T00:00:00"/>
    <s v="Lee Cothron"/>
    <d v="2019-07-17T00:00:00"/>
    <s v="Jeremy Beeman"/>
    <s v="Campbell"/>
    <s v="I-75 "/>
    <s v="I"/>
    <m/>
    <s v="IM"/>
    <s v="near MM 134.5 (Slope Stabilization) (February 2019 Flood)"/>
    <s v="repair slope failure below road (Emergency Let Contract)"/>
    <s v="Maint - Reg"/>
    <s v="Safety"/>
    <m/>
    <x v="5"/>
    <x v="2"/>
    <n v="0.01"/>
    <m/>
    <m/>
    <s v="N"/>
    <s v="Int"/>
    <x v="3"/>
    <m/>
    <n v="0"/>
    <n v="0"/>
    <n v="2095599"/>
    <n v="0"/>
    <n v="2095599"/>
    <n v="0"/>
    <n v="0"/>
    <n v="3445600"/>
    <n v="0"/>
    <n v="3445600"/>
    <s v="CNS370"/>
    <s v="NH-I-75-3(185) (07100-4156-04, 07ER19-M3-002)"/>
  </r>
  <r>
    <n v="128727"/>
    <n v="1"/>
    <s v="Construction Complete"/>
    <d v="2019-03-13T00:00:00"/>
    <s v="Lee Cothron"/>
    <d v="2022-01-12T21:00:11"/>
    <s v="Bobby Johnson"/>
    <s v="Loudon"/>
    <s v="I-40 "/>
    <s v="I"/>
    <m/>
    <s v="IM"/>
    <s v="near MM 364.5 (LM 1.21) (Slope Stabilization) (February 2019 Flood)"/>
    <s v="repair slope failure above road (Emergency Let Contract)"/>
    <s v="Maint - Reg"/>
    <s v="Safety"/>
    <m/>
    <x v="5"/>
    <x v="2"/>
    <n v="0.01"/>
    <d v="2019-04-05T00:00:00"/>
    <m/>
    <s v="N"/>
    <s v="Int"/>
    <x v="3"/>
    <m/>
    <n v="10000"/>
    <n v="0"/>
    <n v="435000"/>
    <n v="0"/>
    <n v="445000"/>
    <n v="21000"/>
    <n v="80000"/>
    <n v="995400"/>
    <n v="0"/>
    <n v="1096400"/>
    <s v="CNT207"/>
    <s v="ER-NH-I-40-7(177) (53001-4125-04, 53ER19-M3-002)"/>
  </r>
  <r>
    <n v="128729"/>
    <n v="1"/>
    <s v="Let"/>
    <d v="2019-03-13T00:00:00"/>
    <s v="Lee Cothron"/>
    <d v="2022-01-19T00:00:00"/>
    <s v="Jeremy Beeman"/>
    <s v="Roane"/>
    <s v="I-40 "/>
    <s v="I"/>
    <m/>
    <s v="IM"/>
    <s v="Westbound near MM 342 to near MM 344 (Slope Stabilization) (February 2019 Flood)"/>
    <s v="repair slope failure above road (Emergency Let Contract)"/>
    <s v="Maint - Reg"/>
    <s v="Safety"/>
    <m/>
    <x v="5"/>
    <x v="2"/>
    <s v=""/>
    <d v="2020-05-15T00:00:00"/>
    <m/>
    <s v="N"/>
    <s v="Int"/>
    <x v="3"/>
    <m/>
    <n v="160000"/>
    <n v="0"/>
    <n v="0"/>
    <n v="0"/>
    <n v="160000"/>
    <n v="2111992"/>
    <n v="0"/>
    <n v="44653040"/>
    <n v="370000"/>
    <n v="47240032"/>
    <s v="CNU224, CNU224"/>
    <s v="ER-NH-I-40-6(173) (73100-4130-04, 73100-8134-44)"/>
  </r>
  <r>
    <n v="129445"/>
    <n v="1"/>
    <s v="Active"/>
    <d v="2019-07-30T00:00:00"/>
    <s v="Lee Cothron"/>
    <d v="2021-03-24T00:00:00"/>
    <s v="Brian Terrell"/>
    <s v="Campbell"/>
    <s v="I-75 "/>
    <s v="I"/>
    <m/>
    <s v="IM"/>
    <s v="M20SAHQ_C07I_ER-TN19-3_DSSR&amp;FINAL_COST"/>
    <m/>
    <s v="Maint - Reg"/>
    <m/>
    <m/>
    <x v="5"/>
    <x v="2"/>
    <s v=""/>
    <m/>
    <m/>
    <s v="N"/>
    <m/>
    <x v="3"/>
    <m/>
    <n v="0"/>
    <n v="0"/>
    <n v="0"/>
    <n v="0"/>
    <n v="0"/>
    <n v="38912.25"/>
    <n v="0"/>
    <n v="0"/>
    <n v="0"/>
    <n v="38912.25"/>
    <m/>
    <m/>
  </r>
  <r>
    <n v="130369"/>
    <n v="1"/>
    <s v="Construction Complete"/>
    <d v="2020-05-22T00:00:00"/>
    <s v="Lee Cothron"/>
    <d v="2021-08-05T21:00:09"/>
    <s v=" "/>
    <s v="Roane"/>
    <s v="I-40 "/>
    <s v="I"/>
    <m/>
    <s v="IM"/>
    <s v="Eastbound near MM 353.15 and MM 353.35 (Slope Stabilization) (February 2019 Flood)"/>
    <m/>
    <s v="Maint - Reg"/>
    <s v="Safety"/>
    <m/>
    <x v="5"/>
    <x v="2"/>
    <n v="0.01"/>
    <d v="2021-04-13T00:00:00"/>
    <m/>
    <s v="N"/>
    <s v="Int"/>
    <x v="3"/>
    <m/>
    <n v="41600"/>
    <n v="0"/>
    <n v="0"/>
    <n v="0"/>
    <n v="41600"/>
    <n v="50150"/>
    <n v="100000"/>
    <n v="1581001"/>
    <n v="0"/>
    <n v="1731151"/>
    <s v="CNV207, CNV207"/>
    <s v="ER/NH-I-40-6(175) (73100-3138-14, 73100-4136-04); State Funded (73ER19-M3-008)"/>
  </r>
  <r>
    <n v="130370"/>
    <n v="1"/>
    <s v="Active"/>
    <d v="2020-05-22T00:00:00"/>
    <s v="Lee Cothron"/>
    <d v="2021-03-24T00:00:00"/>
    <s v="Brian Terrell"/>
    <s v="Roane"/>
    <s v="I-40 "/>
    <s v="I"/>
    <m/>
    <s v="IM"/>
    <s v="Eastbound near MM 353.35 (Slope Stabilization) (February 2019 Flood)"/>
    <m/>
    <s v="Maint - Reg"/>
    <s v="Safety"/>
    <m/>
    <x v="5"/>
    <x v="2"/>
    <n v="0.01"/>
    <d v="2021-03-26T00:00:00"/>
    <m/>
    <s v="N"/>
    <s v="Int"/>
    <x v="3"/>
    <m/>
    <n v="3309"/>
    <n v="0"/>
    <n v="0"/>
    <n v="0"/>
    <n v="3309"/>
    <n v="3310"/>
    <n v="100000"/>
    <n v="1"/>
    <n v="0"/>
    <n v="103311"/>
    <m/>
    <s v="ER-NH-I-40-6(176) (73100-4138-04); State Funded (73ER19-M3-009)"/>
  </r>
  <r>
    <n v="102420.12"/>
    <n v="2"/>
    <s v="Active"/>
    <d v="2022-01-28T00:00:00"/>
    <s v="John Kahle"/>
    <d v="2022-02-14T00:00:00"/>
    <s v="Kyle Ruddy"/>
    <s v="Polk"/>
    <s v="SR-40 "/>
    <s v="SR"/>
    <m/>
    <s v="SR"/>
    <s v="From LM 19.6 to LM 19.81 (Site 32)"/>
    <s v="This project includes repairing two rockfall locations."/>
    <s v="Legislative"/>
    <s v="Mitigation - Rockfall"/>
    <m/>
    <x v="5"/>
    <x v="7"/>
    <n v="0.21"/>
    <m/>
    <m/>
    <s v="N"/>
    <s v="NHS"/>
    <x v="1"/>
    <m/>
    <n v="75000"/>
    <n v="0"/>
    <n v="0"/>
    <n v="0"/>
    <n v="75000"/>
    <n v="75000"/>
    <n v="0"/>
    <n v="0"/>
    <n v="0"/>
    <n v="75000"/>
    <m/>
    <s v="NH-40(45) (70S040-F3-003)"/>
  </r>
  <r>
    <n v="128652.31"/>
    <n v="2"/>
    <s v="Active"/>
    <d v="2019-02-27T00:00:00"/>
    <s v="John Kahle"/>
    <d v="2020-01-21T00:00:00"/>
    <s v="Daniel Rose"/>
    <s v="Polk"/>
    <m/>
    <m/>
    <m/>
    <m/>
    <s v="Various Locations in Polk County - February 2019 Flood Event"/>
    <m/>
    <s v="Maint - Reg"/>
    <s v="Safety"/>
    <m/>
    <x v="5"/>
    <x v="2"/>
    <s v=""/>
    <m/>
    <m/>
    <s v="N"/>
    <s v="NHS, Other"/>
    <x v="1"/>
    <m/>
    <n v="0"/>
    <n v="0"/>
    <n v="17459"/>
    <n v="0"/>
    <n v="17459"/>
    <n v="3000"/>
    <n v="0"/>
    <n v="17462"/>
    <n v="0"/>
    <n v="20462"/>
    <m/>
    <s v="STP-7000(30) (70ER19-M3-002, 70ER19-M3-003, 70ER19-M3-004)"/>
  </r>
  <r>
    <n v="128657"/>
    <n v="1"/>
    <s v="Construction Complete"/>
    <d v="2019-02-27T00:00:00"/>
    <s v="Lee Cothron"/>
    <d v="2019-10-17T00:00:00"/>
    <s v="Bobby Johnson"/>
    <s v="Blount"/>
    <s v="SR-73 "/>
    <s v="SR"/>
    <m/>
    <s v="SR"/>
    <s v="near LM 24.2 (Slope Stabilization) (February 2019 Flood)"/>
    <s v="repair slope failure above road (Emergency Let Contract)"/>
    <s v="Maint - Reg"/>
    <s v="Safety"/>
    <m/>
    <x v="5"/>
    <x v="2"/>
    <n v="0.01"/>
    <d v="2019-03-15T00:00:00"/>
    <m/>
    <s v="N"/>
    <s v="NHS"/>
    <x v="1"/>
    <m/>
    <n v="200"/>
    <n v="0"/>
    <n v="279175"/>
    <n v="0"/>
    <n v="279375"/>
    <n v="8200"/>
    <n v="0"/>
    <n v="967700"/>
    <n v="0"/>
    <n v="975900"/>
    <s v="CNT137"/>
    <s v="ER-NH-73(72) (05006-4267-04, 05006-4268-04)"/>
  </r>
  <r>
    <n v="128766.01"/>
    <n v="2"/>
    <s v="Active"/>
    <d v="2020-02-20T00:00:00"/>
    <s v="Lee Cothron"/>
    <d v="2021-11-01T00:00:00"/>
    <s v="Mary McFarlin"/>
    <s v="Hamilton"/>
    <s v="SR-153 "/>
    <s v="SR"/>
    <m/>
    <s v="SR"/>
    <s v="near LM 7.1 (Slope Stabilization) (February 2020 Flood)"/>
    <m/>
    <s v="Maint - Reg"/>
    <s v="Safety"/>
    <m/>
    <x v="5"/>
    <x v="2"/>
    <n v="0.01"/>
    <d v="2023-03-31T00:00:00"/>
    <m/>
    <s v="N"/>
    <s v="NHS"/>
    <x v="1"/>
    <m/>
    <n v="0"/>
    <n v="8656"/>
    <n v="0"/>
    <n v="0"/>
    <n v="8656"/>
    <n v="35000"/>
    <n v="8656"/>
    <n v="1"/>
    <n v="0"/>
    <n v="43657"/>
    <m/>
    <s v="NH-153(18) (33052-4259-04, 33ER20-M3-002)"/>
  </r>
  <r>
    <n v="129731"/>
    <n v="2"/>
    <s v="Construction Complete"/>
    <d v="2019-09-03T00:00:00"/>
    <s v="Lee Cothron"/>
    <d v="2021-08-30T21:00:12"/>
    <s v="Kyle Ruddy"/>
    <s v="Polk"/>
    <s v="SR-40 "/>
    <s v="SR"/>
    <m/>
    <s v="SR"/>
    <s v="near LM 20.5 (Slope Stabilization) (February 2019 Flood)"/>
    <s v="repair slope failure below road"/>
    <s v="Maint - Reg"/>
    <s v="Safety"/>
    <m/>
    <x v="5"/>
    <x v="2"/>
    <n v="0.01"/>
    <d v="2020-02-07T00:00:00"/>
    <m/>
    <s v="N"/>
    <s v="NHS"/>
    <x v="1"/>
    <m/>
    <n v="53450"/>
    <n v="0"/>
    <n v="1517810"/>
    <n v="0"/>
    <n v="1571260"/>
    <n v="55450"/>
    <n v="0"/>
    <n v="4195500"/>
    <n v="0"/>
    <n v="4250950"/>
    <s v="CNU909"/>
    <s v="NH-40(42) (70068-4217-04, 70ER19-M3-005)"/>
  </r>
  <r>
    <n v="114620.01"/>
    <n v="1"/>
    <s v="Active"/>
    <d v="2016-11-02T00:00:00"/>
    <s v="Lee Cothron"/>
    <d v="2022-04-06T00:00:00"/>
    <s v="Mary McFarlin"/>
    <s v="Campbell"/>
    <s v="SR-90 "/>
    <s v="SR"/>
    <m/>
    <s v="SR"/>
    <s v="near LM 2.2 (Rockfall Mitigation)"/>
    <m/>
    <s v="Maint - Reg"/>
    <s v="Mitigation - Rockfall"/>
    <m/>
    <x v="5"/>
    <x v="2"/>
    <n v="0"/>
    <d v="2023-02-10T00:00:00"/>
    <m/>
    <s v="N"/>
    <s v="Other"/>
    <x v="0"/>
    <m/>
    <n v="0"/>
    <n v="128200"/>
    <n v="0"/>
    <n v="0"/>
    <n v="128200"/>
    <n v="388000"/>
    <n v="128200"/>
    <n v="0"/>
    <n v="0"/>
    <n v="516200"/>
    <m/>
    <s v="STP-90(6) (07012-3236-14)"/>
  </r>
  <r>
    <n v="124080"/>
    <n v="2"/>
    <s v="Active"/>
    <d v="2016-07-22T00:00:00"/>
    <s v="Sandra Lowry"/>
    <d v="2022-03-15T00:00:00"/>
    <s v="Ronnie Porter"/>
    <s v="Hamilton"/>
    <s v="SR-8 "/>
    <s v="SR"/>
    <m/>
    <s v="SR"/>
    <s v="From near SR-27(Suck Creek Road) to near Palisades Drive (IA)"/>
    <s v="Slope stabilization at various locations for rock fall mitigation; repairs and upgrades to culverts and other drainage features."/>
    <s v="Legislative"/>
    <s v="Miscellaneous Improvements"/>
    <m/>
    <x v="5"/>
    <x v="2"/>
    <n v="3.05"/>
    <d v="2023-06-23T00:00:00"/>
    <m/>
    <s v="N"/>
    <s v="Other"/>
    <x v="0"/>
    <m/>
    <n v="250000"/>
    <n v="1640740"/>
    <n v="0"/>
    <n v="0"/>
    <n v="1890740"/>
    <n v="2474622.27"/>
    <n v="1640740"/>
    <n v="0"/>
    <n v="0"/>
    <n v="4115362.27"/>
    <m/>
    <s v="STP-8(52) (33021-3231-14)"/>
  </r>
  <r>
    <n v="125256"/>
    <n v="1"/>
    <s v="Let"/>
    <d v="2016-11-02T00:00:00"/>
    <s v="Lee Cothron"/>
    <d v="2022-04-11T00:00:00"/>
    <s v="Sebrina Love"/>
    <s v="Carter"/>
    <s v="SR-37 "/>
    <s v="SR"/>
    <m/>
    <s v="SR"/>
    <s v="at LM 8.7 (Rockfall Mitigation)"/>
    <m/>
    <s v="Maint - Reg"/>
    <s v="Mitigation - Rockfall"/>
    <m/>
    <x v="5"/>
    <x v="2"/>
    <n v="0"/>
    <d v="2022-02-11T00:00:00"/>
    <m/>
    <s v="N"/>
    <s v="Other"/>
    <x v="0"/>
    <m/>
    <n v="0"/>
    <n v="0"/>
    <n v="2744330"/>
    <n v="0"/>
    <n v="2744330"/>
    <n v="248400"/>
    <n v="13000"/>
    <n v="2744330"/>
    <n v="0"/>
    <n v="3005730"/>
    <s v="CNW069"/>
    <s v="STP-37(22) (10003-3267-14)"/>
  </r>
  <r>
    <n v="126772"/>
    <n v="2"/>
    <s v="Active"/>
    <d v="2017-11-14T00:00:00"/>
    <s v="Kyle Ruddy"/>
    <d v="2022-03-07T00:00:00"/>
    <s v="Brandy Hopkins"/>
    <s v="Bledsoe"/>
    <s v="SR-30 "/>
    <s v="SR"/>
    <m/>
    <s v="SR"/>
    <s v="Near LM's 7.4 and 7.8, Rockfall Mitigation"/>
    <m/>
    <s v="Maint - Reg"/>
    <s v="Mitigation - Rockfall"/>
    <m/>
    <x v="5"/>
    <x v="2"/>
    <n v="0"/>
    <d v="2023-12-08T00:00:00"/>
    <m/>
    <s v="N"/>
    <s v="Other"/>
    <x v="0"/>
    <m/>
    <n v="0"/>
    <n v="0"/>
    <n v="0"/>
    <n v="0"/>
    <n v="0"/>
    <n v="350000"/>
    <n v="0"/>
    <n v="0"/>
    <n v="0"/>
    <n v="350000"/>
    <m/>
    <s v="STP-30(81) (04002-3219-14)"/>
  </r>
  <r>
    <n v="128661"/>
    <n v="2"/>
    <s v="Active"/>
    <d v="2019-02-27T00:00:00"/>
    <s v="Lee Cothron"/>
    <d v="2019-07-17T00:00:00"/>
    <s v="Daniel Rose"/>
    <s v="Dekalb"/>
    <s v="SR-141 "/>
    <s v="SR"/>
    <m/>
    <s v="SR"/>
    <s v="near LM 1.0 (Slope Stabilization) (February 2019 Flood)"/>
    <s v="repair slope failure below road"/>
    <s v="Maint - Reg"/>
    <s v="Safety"/>
    <m/>
    <x v="5"/>
    <x v="2"/>
    <n v="0.01"/>
    <m/>
    <m/>
    <s v="N"/>
    <s v="Other"/>
    <x v="0"/>
    <m/>
    <n v="0"/>
    <n v="0"/>
    <n v="4699"/>
    <n v="0"/>
    <n v="4699"/>
    <n v="1"/>
    <n v="0"/>
    <n v="4700"/>
    <n v="0"/>
    <n v="4701"/>
    <m/>
    <s v="STP-141(38) (21006-4214-04, 21006-4215-04)"/>
  </r>
  <r>
    <n v="128665.01"/>
    <n v="2"/>
    <s v="Active"/>
    <d v="2020-03-04T00:00:00"/>
    <s v="Lee Cothron"/>
    <d v="2022-05-16T00:00:00"/>
    <s v="Anna Biggs"/>
    <s v="Van Buren"/>
    <s v="SR-30 "/>
    <s v="SR"/>
    <m/>
    <s v="SR"/>
    <s v="near LM 16.1 (Slope Stabilization) (February 2020 Flood)"/>
    <m/>
    <s v="Maint - Reg"/>
    <s v="Safety"/>
    <m/>
    <x v="5"/>
    <x v="2"/>
    <n v="0.01"/>
    <m/>
    <m/>
    <s v="N"/>
    <s v="Other"/>
    <x v="0"/>
    <m/>
    <n v="0"/>
    <n v="0"/>
    <n v="212574"/>
    <n v="0"/>
    <n v="212574"/>
    <n v="0"/>
    <n v="0"/>
    <n v="433150"/>
    <n v="0"/>
    <n v="433150"/>
    <s v="CNT924"/>
    <s v="STP-30(88) (88002-4246-04)"/>
  </r>
  <r>
    <n v="128666"/>
    <n v="2"/>
    <s v="Construction Complete"/>
    <d v="2019-02-27T00:00:00"/>
    <s v="Lee Cothron"/>
    <d v="2021-10-27T00:00:00"/>
    <s v="Daniel Rose"/>
    <s v="Marion"/>
    <s v="SR-2 "/>
    <s v="SR"/>
    <m/>
    <s v="SR"/>
    <s v="From near LM 25.2 to near LM 26.4 (Slope Stabilization) (February 2019 Flood)"/>
    <s v="repair slope failure below road (Emergency Let Contract)"/>
    <s v="Maint - Reg"/>
    <s v="Safety"/>
    <m/>
    <x v="5"/>
    <x v="2"/>
    <n v="1.2"/>
    <d v="2019-05-10T00:00:00"/>
    <m/>
    <s v="N"/>
    <s v="Other"/>
    <x v="0"/>
    <m/>
    <n v="40000"/>
    <n v="0"/>
    <n v="5001948"/>
    <n v="0"/>
    <n v="5041948"/>
    <n v="80000"/>
    <n v="0"/>
    <n v="23160000"/>
    <n v="0"/>
    <n v="23240000"/>
    <s v="CNT229"/>
    <s v="ER-STP-2(271) (58002-4245-04, 58002-4246-04)"/>
  </r>
  <r>
    <n v="128672"/>
    <n v="3"/>
    <s v="Active"/>
    <d v="2019-02-28T00:00:00"/>
    <s v="Lee Cothron"/>
    <d v="2019-11-26T00:00:00"/>
    <s v="Daniel Rose"/>
    <s v="Dickson"/>
    <s v="SR-46 "/>
    <s v="SR"/>
    <m/>
    <s v="SR"/>
    <s v="at LM 17.7 (Slide Repair) (February 2019 Flood)"/>
    <s v="repair slope failure above road"/>
    <s v="Maint - Reg"/>
    <s v="Safety"/>
    <m/>
    <x v="5"/>
    <x v="2"/>
    <n v="0.01"/>
    <m/>
    <m/>
    <s v="N"/>
    <s v="Other"/>
    <x v="0"/>
    <m/>
    <n v="2249"/>
    <n v="0"/>
    <n v="0"/>
    <n v="0"/>
    <n v="2249"/>
    <n v="2250"/>
    <n v="1"/>
    <n v="1"/>
    <n v="0"/>
    <n v="2252"/>
    <m/>
    <s v="STP-46(37) (22004-4254-04, 22ER19-M3-002)"/>
  </r>
  <r>
    <n v="128698.01"/>
    <n v="2"/>
    <s v="Active"/>
    <d v="2020-02-20T00:00:00"/>
    <s v="Lee Cothron"/>
    <d v="2021-03-24T00:00:00"/>
    <s v="Brian Terrell"/>
    <s v="Hamilton"/>
    <s v="SR-148 "/>
    <s v="SR"/>
    <m/>
    <s v="SR"/>
    <s v="near LM 2.4 (Slope Stabilization) (February 2020 Flood)"/>
    <m/>
    <s v="Maint - Reg"/>
    <s v="Safety"/>
    <m/>
    <x v="5"/>
    <x v="2"/>
    <n v="0.01"/>
    <m/>
    <m/>
    <s v="N"/>
    <s v="Other"/>
    <x v="0"/>
    <m/>
    <n v="0"/>
    <n v="0"/>
    <n v="781"/>
    <n v="0"/>
    <n v="781"/>
    <n v="1"/>
    <n v="0"/>
    <n v="782"/>
    <n v="0"/>
    <n v="783"/>
    <m/>
    <s v="STP-148(6) (33049-4236-04, 33ER20-M3-003)"/>
  </r>
  <r>
    <n v="128716"/>
    <n v="1"/>
    <s v="Active"/>
    <d v="2019-03-11T00:00:00"/>
    <s v="Lee Cothron"/>
    <d v="2019-07-17T00:00:00"/>
    <s v="Jeremy Beeman"/>
    <s v="Sevier"/>
    <s v="SR-339 "/>
    <s v="SR"/>
    <m/>
    <s v="SR"/>
    <s v="near LM 7.98 (February 2019 Flood)"/>
    <s v="repair flood damage (Emergency Let Contract)"/>
    <s v="Maint - Reg"/>
    <s v="Safety"/>
    <m/>
    <x v="5"/>
    <x v="2"/>
    <n v="0.01"/>
    <m/>
    <m/>
    <s v="N"/>
    <s v="Other"/>
    <x v="0"/>
    <m/>
    <n v="0"/>
    <n v="0"/>
    <n v="0"/>
    <n v="0"/>
    <n v="0"/>
    <n v="1"/>
    <n v="0"/>
    <n v="13000"/>
    <n v="0"/>
    <n v="13001"/>
    <m/>
    <s v="STP-339(14) (78016-4219-04, 78ER19-M3-007)"/>
  </r>
  <r>
    <n v="128725"/>
    <n v="1"/>
    <s v="Construction Complete"/>
    <d v="2019-03-13T00:00:00"/>
    <s v="Lee Cothron"/>
    <d v="2020-09-24T21:02:09"/>
    <s v="Bobby Johnson"/>
    <s v="Hawkins"/>
    <s v="SR-70 "/>
    <s v="SR"/>
    <m/>
    <s v="SR"/>
    <s v="near LM 16.8 (Slope Stabilization) (February 2019 Flood)"/>
    <s v="Repair slope failure below road (Emergency Let Contract)"/>
    <s v="Maint - Reg"/>
    <s v="Safety"/>
    <m/>
    <x v="5"/>
    <x v="2"/>
    <n v="0.01"/>
    <d v="2020-02-07T00:00:00"/>
    <m/>
    <s v="N"/>
    <s v="Other"/>
    <x v="0"/>
    <m/>
    <n v="6500"/>
    <n v="0"/>
    <n v="630700"/>
    <n v="0"/>
    <n v="637200"/>
    <n v="21500"/>
    <n v="0"/>
    <n v="1298700"/>
    <n v="0"/>
    <n v="1320200"/>
    <s v="CNU910"/>
    <s v="ER-STP-70(29) (37012-4226-04, 37ER19-M3-003)"/>
  </r>
  <r>
    <n v="128733"/>
    <n v="1"/>
    <s v="Construction Complete"/>
    <d v="2019-03-19T00:00:00"/>
    <s v="Lee Cothron"/>
    <d v="2021-07-10T21:00:06"/>
    <s v="Bobby Johnson"/>
    <s v="Johnson"/>
    <s v="SR-167 "/>
    <s v="SR"/>
    <m/>
    <s v="SR"/>
    <s v="near LM 7.5 (Slope Stabilization) (February 2019 Flood)"/>
    <s v="repair slope failure above road (Emergency Let Contract)"/>
    <s v="Maint - Reg"/>
    <s v="Safety"/>
    <m/>
    <x v="5"/>
    <x v="2"/>
    <n v="0.01"/>
    <d v="2020-03-27T00:00:00"/>
    <m/>
    <s v="N"/>
    <s v="Other"/>
    <x v="0"/>
    <m/>
    <n v="3700"/>
    <n v="6000"/>
    <n v="499300"/>
    <n v="0"/>
    <n v="509000"/>
    <n v="46700"/>
    <n v="17000"/>
    <n v="1304300"/>
    <n v="0"/>
    <n v="1398000"/>
    <s v="CNU058"/>
    <s v="ER-STP-167(8) (46009-4219-04)"/>
  </r>
  <r>
    <n v="128768"/>
    <n v="2"/>
    <s v="Active"/>
    <d v="2019-04-01T00:00:00"/>
    <s v="Lee Cothron"/>
    <d v="2019-07-17T00:00:00"/>
    <s v="Daniel Rose"/>
    <s v="Rhea"/>
    <s v="SR-68 "/>
    <s v="SR"/>
    <m/>
    <s v="SR"/>
    <s v="near LM 5.5 (Slope Stabilization) (February 2019 Flood)"/>
    <s v="repair slope failure below road (Emergency Let Project)"/>
    <s v="Maint - Reg"/>
    <s v="Safety"/>
    <m/>
    <x v="5"/>
    <x v="2"/>
    <n v="0.01"/>
    <m/>
    <m/>
    <s v="N"/>
    <s v="Other"/>
    <x v="0"/>
    <m/>
    <n v="241"/>
    <n v="0"/>
    <n v="0"/>
    <n v="0"/>
    <n v="241"/>
    <n v="242"/>
    <n v="0"/>
    <n v="360000"/>
    <n v="0"/>
    <n v="360242"/>
    <m/>
    <s v="STP-68(54) (72007-4238-04, 72ER19-M3-002)"/>
  </r>
  <r>
    <n v="128816"/>
    <n v="2"/>
    <s v="Active"/>
    <d v="2019-04-10T00:00:00"/>
    <s v="Lee Cothron"/>
    <d v="2019-10-30T00:00:00"/>
    <s v="Daniel Rose"/>
    <s v="Marion"/>
    <s v="SR-377 "/>
    <s v="SR"/>
    <m/>
    <s v="SR"/>
    <s v="near LM 0.02 (Slope Stabilization) (February 2019 Flood)"/>
    <s v="repair slope failure below road (Emergency Let Contract)"/>
    <s v="Maint - Reg"/>
    <s v="Safety"/>
    <m/>
    <x v="5"/>
    <x v="2"/>
    <n v="0.01"/>
    <m/>
    <m/>
    <s v="N"/>
    <s v="Other"/>
    <x v="0"/>
    <m/>
    <n v="0"/>
    <n v="0"/>
    <n v="7883"/>
    <n v="0"/>
    <n v="7883"/>
    <n v="35500"/>
    <n v="0"/>
    <n v="174884"/>
    <n v="0"/>
    <n v="210384"/>
    <m/>
    <s v="STP-377(2) (58017-4205-04, 58ER19-M3-008)"/>
  </r>
  <r>
    <n v="128842"/>
    <n v="3"/>
    <s v="Construction Complete"/>
    <d v="2019-04-23T00:00:00"/>
    <s v="Lee Cothron"/>
    <d v="2020-10-12T21:00:08"/>
    <s v="Jason Carney"/>
    <s v="Smith"/>
    <s v="SR-24 "/>
    <s v="SR"/>
    <m/>
    <s v="SR"/>
    <s v="near LM 12.0 (Slope Stabilization) (February 2019 Flood)"/>
    <s v="repair slope failure below road (Emergency Let Contract)"/>
    <s v="Maint - Reg"/>
    <s v="Safety"/>
    <m/>
    <x v="5"/>
    <x v="2"/>
    <n v="0.01"/>
    <d v="2019-12-13T00:00:00"/>
    <m/>
    <s v="N"/>
    <s v="Other"/>
    <x v="0"/>
    <m/>
    <n v="4000"/>
    <n v="0"/>
    <n v="87853"/>
    <n v="0"/>
    <n v="91853"/>
    <n v="20000"/>
    <n v="80000"/>
    <n v="840000"/>
    <n v="0"/>
    <n v="940001"/>
    <s v="CNT929"/>
    <s v="ER-STP-24(77) (80002-4265-04)"/>
  </r>
  <r>
    <n v="128937"/>
    <n v="1"/>
    <s v="Construction Complete"/>
    <d v="2019-05-20T00:00:00"/>
    <s v="Lee Cothron"/>
    <d v="2022-02-08T21:00:17"/>
    <s v=" "/>
    <s v="Jefferson"/>
    <s v="SR-363 "/>
    <s v="SR"/>
    <m/>
    <s v="SR"/>
    <s v="(Indian Creek Road) near LM 2.27 (Slope Stabilization) (February 2019 Flood)"/>
    <s v="repair slope failure below road (February 2019 Flood)"/>
    <s v="Maint - Reg"/>
    <s v="Safety"/>
    <m/>
    <x v="5"/>
    <x v="2"/>
    <n v="0.01"/>
    <d v="2021-02-05T00:00:00"/>
    <m/>
    <s v="N"/>
    <s v="Other"/>
    <x v="0"/>
    <m/>
    <n v="0"/>
    <n v="47800"/>
    <n v="0"/>
    <n v="0"/>
    <n v="47800"/>
    <n v="3000"/>
    <n v="127800"/>
    <n v="1470000"/>
    <n v="0"/>
    <n v="1622800"/>
    <s v="CNT266, CNV069"/>
    <s v="STP-363(3) (45028-4212-04)"/>
  </r>
  <r>
    <n v="129033"/>
    <n v="1"/>
    <s v="Active"/>
    <d v="2019-06-10T00:00:00"/>
    <s v="Lee Cothron"/>
    <d v="2021-03-24T00:00:00"/>
    <s v="Bobby Johnson"/>
    <s v="Jefferson"/>
    <s v="SR-66 REL"/>
    <s v="SR"/>
    <m/>
    <s v="SR"/>
    <s v="Various Locations along relocated SR-66 (Slope Stabilization) (February 2019 Flood)"/>
    <s v="Repair slope failures below road"/>
    <s v="Maint - Reg"/>
    <s v="Safety"/>
    <m/>
    <x v="5"/>
    <x v="2"/>
    <s v=""/>
    <m/>
    <m/>
    <s v="N"/>
    <s v="Other"/>
    <x v="0"/>
    <m/>
    <n v="0"/>
    <n v="0"/>
    <n v="97000"/>
    <n v="0"/>
    <n v="97000"/>
    <n v="0"/>
    <n v="0"/>
    <n v="347000"/>
    <n v="0"/>
    <n v="347000"/>
    <s v="CNM089"/>
    <s v="ER-STP-66(56) (45009-4218-04, 45009-4219-04)"/>
  </r>
  <r>
    <n v="129455"/>
    <n v="1"/>
    <s v="Active"/>
    <d v="2019-08-01T00:00:00"/>
    <s v="Lee Cothron"/>
    <d v="2021-05-13T00:00:00"/>
    <s v="Ronnie Porter"/>
    <s v="Grainger"/>
    <s v="SR-32 "/>
    <s v="SR"/>
    <m/>
    <s v="SR"/>
    <s v="near LM 7.2 Pyrite Encapsulation Site (Slope Stabilization)"/>
    <s v="repair slope failure above road"/>
    <s v="Maint - Reg"/>
    <s v="Safety"/>
    <m/>
    <x v="5"/>
    <x v="2"/>
    <n v="0.01"/>
    <d v="2022-08-19T00:00:00"/>
    <m/>
    <s v="N"/>
    <m/>
    <x v="0"/>
    <m/>
    <n v="42000"/>
    <n v="0"/>
    <n v="0"/>
    <n v="0"/>
    <n v="42000"/>
    <n v="116000"/>
    <n v="13951.32"/>
    <n v="1"/>
    <n v="0"/>
    <n v="129952.32000000001"/>
    <m/>
    <s v="State Funded (29004-4246-04)"/>
  </r>
  <r>
    <n v="130089"/>
    <n v="1"/>
    <s v="Construction Complete"/>
    <d v="2020-02-20T00:00:00"/>
    <s v="Lee Cothron"/>
    <d v="2021-04-09T00:00:00"/>
    <s v="Bobby Johnson"/>
    <s v="Knox"/>
    <s v="SR-332 "/>
    <s v="SR"/>
    <m/>
    <s v="SR"/>
    <s v="near LM 2.40 (Slope Stabilization)"/>
    <m/>
    <s v="Maint - Reg"/>
    <s v="Safety"/>
    <m/>
    <x v="5"/>
    <x v="2"/>
    <n v="0.01"/>
    <d v="2020-05-15T00:00:00"/>
    <m/>
    <s v="N"/>
    <s v="Other"/>
    <x v="0"/>
    <m/>
    <n v="5000"/>
    <n v="0"/>
    <n v="250000"/>
    <n v="0"/>
    <n v="255000"/>
    <n v="41000"/>
    <n v="99000"/>
    <n v="1390000"/>
    <n v="0"/>
    <n v="1530000"/>
    <s v="CNU222"/>
    <s v="ER-STP-332(15) (47033-4231-04, 47ER20-M3-002)"/>
  </r>
  <r>
    <n v="130104"/>
    <n v="4"/>
    <s v="Construction Complete"/>
    <d v="2020-02-26T00:00:00"/>
    <s v="Lee Cothron"/>
    <d v="2021-11-16T21:00:10"/>
    <s v=" "/>
    <s v="Tipton"/>
    <s v="SR-59 "/>
    <s v="SR"/>
    <m/>
    <s v="SR"/>
    <s v="near LM 0.95 (slide repair)"/>
    <s v="PE, ROW and Construction for Slide Repair"/>
    <s v="Maint - Reg"/>
    <s v="Mitigation - Slide"/>
    <m/>
    <x v="5"/>
    <x v="2"/>
    <n v="0.01"/>
    <d v="2020-11-06T00:00:00"/>
    <m/>
    <s v="N"/>
    <s v="Other"/>
    <x v="0"/>
    <m/>
    <n v="0"/>
    <n v="15879.09"/>
    <n v="285219.08"/>
    <n v="0"/>
    <n v="301098.17"/>
    <n v="0"/>
    <n v="35879.089999999997"/>
    <n v="2755671.08"/>
    <n v="0"/>
    <n v="2791550.17"/>
    <s v="CNU354"/>
    <s v="State Funded (84005-4224-04)"/>
  </r>
  <r>
    <n v="130524"/>
    <n v="2"/>
    <s v="Let"/>
    <d v="2020-06-15T00:00:00"/>
    <s v="Lee Cothron"/>
    <d v="2021-12-22T21:00:10"/>
    <s v=" "/>
    <s v="Marion"/>
    <s v="SR-27 "/>
    <s v="SR"/>
    <m/>
    <s v="SR"/>
    <s v="near LMs 26.9 and 27.9 (Slide Repairs)"/>
    <m/>
    <s v="Maint - Reg"/>
    <s v="Mitigation - Slide"/>
    <m/>
    <x v="5"/>
    <x v="2"/>
    <s v=""/>
    <d v="2021-12-10T00:00:00"/>
    <m/>
    <s v="N"/>
    <m/>
    <x v="0"/>
    <m/>
    <n v="0"/>
    <n v="19375"/>
    <n v="10831584"/>
    <n v="0"/>
    <n v="10850959"/>
    <n v="1000000"/>
    <n v="19375"/>
    <n v="10831584"/>
    <n v="0"/>
    <n v="11850959"/>
    <s v="CNV307"/>
    <s v="State Funded (58009-3237-04)"/>
  </r>
  <r>
    <n v="70001"/>
    <n v="1"/>
    <s v="Active"/>
    <d v="2009-08-13T13:42:40"/>
    <s v=" "/>
    <d v="2019-01-10T00:00:00"/>
    <s v="Brian Terrell"/>
    <s v="Anderson"/>
    <m/>
    <m/>
    <m/>
    <m/>
    <s v="Anderson County Routine Maintenance"/>
    <m/>
    <s v="Maint - Reg"/>
    <s v="Maintenance"/>
    <m/>
    <x v="3"/>
    <x v="5"/>
    <s v=""/>
    <m/>
    <m/>
    <s v="N"/>
    <m/>
    <x v="4"/>
    <m/>
    <n v="0"/>
    <n v="0"/>
    <n v="1293775"/>
    <n v="0"/>
    <n v="1293775"/>
    <n v="0"/>
    <n v="0"/>
    <n v="32105426.899999999"/>
    <n v="0"/>
    <n v="32105426.899999999"/>
    <m/>
    <s v="State Funded (01000-4100-04)"/>
  </r>
  <r>
    <n v="70002"/>
    <n v="3"/>
    <s v="Active"/>
    <d v="2009-08-13T13:42:40"/>
    <s v=" "/>
    <d v="2019-01-24T00:00:00"/>
    <s v="Brian Terrell"/>
    <s v="Bedford"/>
    <m/>
    <m/>
    <m/>
    <m/>
    <s v="Bedford County Routine Maintenance"/>
    <m/>
    <s v="Maint - Reg"/>
    <s v="Maintenance"/>
    <m/>
    <x v="3"/>
    <x v="5"/>
    <s v=""/>
    <m/>
    <m/>
    <s v="N"/>
    <m/>
    <x v="4"/>
    <m/>
    <n v="0"/>
    <n v="0"/>
    <n v="1268925"/>
    <n v="0"/>
    <n v="1268925"/>
    <n v="0"/>
    <n v="0"/>
    <n v="17991216.870000001"/>
    <n v="0"/>
    <n v="17991216.870000001"/>
    <m/>
    <s v="State Funded (02000-4100-04)"/>
  </r>
  <r>
    <n v="70003"/>
    <n v="4"/>
    <s v="Active"/>
    <d v="2009-08-13T13:42:40"/>
    <s v=" "/>
    <d v="2019-01-23T00:00:00"/>
    <s v="Brian Terrell"/>
    <s v="Benton"/>
    <m/>
    <m/>
    <m/>
    <m/>
    <s v="Benton County Routine Maintenance"/>
    <m/>
    <s v="Maint - Reg"/>
    <s v="Maintenance"/>
    <m/>
    <x v="3"/>
    <x v="5"/>
    <s v=""/>
    <m/>
    <m/>
    <s v="N"/>
    <m/>
    <x v="4"/>
    <m/>
    <n v="0"/>
    <n v="0"/>
    <n v="1415768"/>
    <n v="0"/>
    <n v="1415768"/>
    <n v="0"/>
    <n v="0"/>
    <n v="23520248.02"/>
    <n v="0"/>
    <n v="23520248.02"/>
    <m/>
    <s v="State Funded (03000-4100-04)"/>
  </r>
  <r>
    <n v="70004"/>
    <n v="2"/>
    <s v="Active"/>
    <d v="2009-08-13T13:42:40"/>
    <s v=" "/>
    <d v="2019-02-04T00:00:00"/>
    <s v="Brian Terrell"/>
    <s v="Bledsoe"/>
    <m/>
    <m/>
    <m/>
    <m/>
    <s v="Bledsoe County Routine Maintenance"/>
    <m/>
    <s v="Maint - Reg"/>
    <s v="Maintenance"/>
    <m/>
    <x v="3"/>
    <x v="5"/>
    <s v=""/>
    <m/>
    <m/>
    <s v="N"/>
    <m/>
    <x v="4"/>
    <m/>
    <n v="0"/>
    <n v="0"/>
    <n v="1003497"/>
    <n v="0"/>
    <n v="1003497"/>
    <n v="0"/>
    <n v="0"/>
    <n v="13781536.050000001"/>
    <n v="0"/>
    <n v="13781536.050000001"/>
    <m/>
    <s v="State Funded (04000-4200-04)"/>
  </r>
  <r>
    <n v="70005"/>
    <n v="1"/>
    <s v="Active"/>
    <d v="2009-08-13T13:42:40"/>
    <s v=" "/>
    <d v="2019-01-10T00:00:00"/>
    <s v="Brian Terrell"/>
    <s v="Blount"/>
    <m/>
    <m/>
    <m/>
    <m/>
    <s v="Blount County Routine Maintenance"/>
    <m/>
    <s v="Maint - Reg"/>
    <s v="Maintenance"/>
    <m/>
    <x v="3"/>
    <x v="5"/>
    <s v=""/>
    <m/>
    <m/>
    <s v="N"/>
    <m/>
    <x v="4"/>
    <m/>
    <n v="0"/>
    <n v="0"/>
    <n v="1217787"/>
    <n v="0"/>
    <n v="1217787"/>
    <n v="0"/>
    <n v="0"/>
    <n v="26982205.600000001"/>
    <n v="0"/>
    <n v="26982205.600000001"/>
    <m/>
    <s v="State Funded (05000-4100-04)"/>
  </r>
  <r>
    <n v="70006"/>
    <n v="2"/>
    <s v="Active"/>
    <d v="2009-08-13T13:42:40"/>
    <s v=" "/>
    <d v="2021-03-26T00:00:00"/>
    <s v="Brian Terrell"/>
    <s v="Bradley"/>
    <m/>
    <m/>
    <m/>
    <m/>
    <s v="Bradley County Routine Maintenance"/>
    <m/>
    <s v="Maint - Reg"/>
    <s v="Maintenance"/>
    <m/>
    <x v="3"/>
    <x v="5"/>
    <s v=""/>
    <m/>
    <m/>
    <s v="N"/>
    <m/>
    <x v="4"/>
    <m/>
    <n v="0"/>
    <n v="0"/>
    <n v="1284236"/>
    <n v="0"/>
    <n v="1284236"/>
    <n v="0"/>
    <n v="0"/>
    <n v="22436892.34"/>
    <n v="0"/>
    <n v="22436892.34"/>
    <m/>
    <s v="State Funded (06000-4100-04)"/>
  </r>
  <r>
    <n v="70007"/>
    <n v="1"/>
    <s v="Active"/>
    <d v="2009-08-13T13:42:40"/>
    <s v=" "/>
    <d v="2019-02-05T00:00:00"/>
    <s v="Brian Terrell"/>
    <s v="Campbell"/>
    <m/>
    <m/>
    <m/>
    <m/>
    <s v="Campbell County Routine Maintenance"/>
    <m/>
    <s v="Maint - Reg"/>
    <s v="Maintenance"/>
    <m/>
    <x v="3"/>
    <x v="5"/>
    <s v=""/>
    <m/>
    <m/>
    <s v="N"/>
    <m/>
    <x v="4"/>
    <m/>
    <n v="0"/>
    <n v="0"/>
    <n v="5044892"/>
    <n v="0"/>
    <n v="5044892"/>
    <n v="0"/>
    <n v="0"/>
    <n v="48299167.990000002"/>
    <n v="0"/>
    <n v="48299167.990000002"/>
    <m/>
    <s v="State Funded (07000-4100-04)"/>
  </r>
  <r>
    <n v="70008"/>
    <n v="2"/>
    <s v="Active"/>
    <d v="2009-08-13T13:42:40"/>
    <s v=" "/>
    <d v="2019-02-04T00:00:00"/>
    <s v="Brian Terrell"/>
    <s v="Cannon"/>
    <m/>
    <m/>
    <m/>
    <m/>
    <s v="Cannon County Routine Maintenance"/>
    <m/>
    <s v="Maint - Reg"/>
    <s v="Maintenance"/>
    <m/>
    <x v="3"/>
    <x v="5"/>
    <s v=""/>
    <m/>
    <m/>
    <s v="N"/>
    <m/>
    <x v="4"/>
    <m/>
    <n v="0"/>
    <n v="0"/>
    <n v="703277"/>
    <n v="0"/>
    <n v="703277"/>
    <n v="0"/>
    <n v="0"/>
    <n v="16267685.6"/>
    <n v="0"/>
    <n v="16267685.6"/>
    <m/>
    <s v="State Funded (08000-4200-04)"/>
  </r>
  <r>
    <n v="70009"/>
    <n v="4"/>
    <s v="Active"/>
    <d v="2009-08-13T13:42:40"/>
    <s v=" "/>
    <d v="2019-01-23T00:00:00"/>
    <s v="Brian Terrell"/>
    <s v="Carroll"/>
    <m/>
    <m/>
    <m/>
    <m/>
    <s v="Carroll County Routine Maintenance"/>
    <m/>
    <s v="Maint - Reg"/>
    <s v="Maintenance"/>
    <m/>
    <x v="3"/>
    <x v="5"/>
    <s v=""/>
    <m/>
    <m/>
    <s v="N"/>
    <m/>
    <x v="4"/>
    <m/>
    <n v="0"/>
    <n v="0"/>
    <n v="1625186"/>
    <n v="0"/>
    <n v="1625186"/>
    <n v="0"/>
    <n v="0"/>
    <n v="43851424.939999998"/>
    <n v="0"/>
    <n v="43851424.939999998"/>
    <m/>
    <s v="State Funded (09000-4100-04)"/>
  </r>
  <r>
    <n v="70010"/>
    <n v="1"/>
    <s v="Active"/>
    <d v="2009-08-13T13:42:40"/>
    <s v=" "/>
    <d v="2019-01-11T00:00:00"/>
    <s v="Brian Terrell"/>
    <s v="Carter"/>
    <m/>
    <m/>
    <m/>
    <m/>
    <s v="Carter County Routine Maintenance"/>
    <m/>
    <s v="Maint - Reg"/>
    <s v="Maintenance"/>
    <m/>
    <x v="3"/>
    <x v="5"/>
    <s v=""/>
    <m/>
    <m/>
    <s v="N"/>
    <m/>
    <x v="4"/>
    <m/>
    <n v="0"/>
    <n v="0"/>
    <n v="1578500"/>
    <n v="0"/>
    <n v="1578500"/>
    <n v="0"/>
    <n v="0"/>
    <n v="29149128.260000002"/>
    <n v="0"/>
    <n v="29149128.260000002"/>
    <m/>
    <s v="State Funded (10000-4100-04)"/>
  </r>
  <r>
    <n v="70011"/>
    <n v="3"/>
    <s v="Active"/>
    <d v="2009-08-13T13:42:40"/>
    <s v=" "/>
    <d v="2019-01-24T00:00:00"/>
    <s v="Brian Terrell"/>
    <s v="Cheatham"/>
    <m/>
    <m/>
    <m/>
    <m/>
    <s v="Cheatham County Routine Maintenance"/>
    <m/>
    <s v="Maint - Reg"/>
    <s v="Maintenance"/>
    <m/>
    <x v="3"/>
    <x v="5"/>
    <s v=""/>
    <m/>
    <m/>
    <s v="N"/>
    <m/>
    <x v="4"/>
    <m/>
    <n v="0"/>
    <n v="0"/>
    <n v="2997217"/>
    <n v="0"/>
    <n v="2997217"/>
    <n v="0"/>
    <n v="0"/>
    <n v="24653761.789999999"/>
    <n v="0"/>
    <n v="24653761.789999999"/>
    <m/>
    <s v="State Funded (11000-4100-04)"/>
  </r>
  <r>
    <n v="70012"/>
    <n v="4"/>
    <s v="Active"/>
    <d v="2009-08-13T13:42:40"/>
    <s v=" "/>
    <d v="2019-01-11T00:00:00"/>
    <s v="Brian Terrell"/>
    <s v="Chester"/>
    <m/>
    <m/>
    <m/>
    <m/>
    <s v="Chester County Routine Maintenance"/>
    <m/>
    <s v="Maint - Reg"/>
    <s v="Maintenance"/>
    <m/>
    <x v="3"/>
    <x v="5"/>
    <s v=""/>
    <m/>
    <m/>
    <s v="N"/>
    <m/>
    <x v="4"/>
    <m/>
    <n v="0"/>
    <n v="0"/>
    <n v="1069635"/>
    <n v="0"/>
    <n v="1069635"/>
    <n v="0"/>
    <n v="0"/>
    <n v="14823171"/>
    <n v="0"/>
    <n v="14823171"/>
    <m/>
    <s v="State Funded (12000-4200-04)"/>
  </r>
  <r>
    <n v="70013"/>
    <n v="1"/>
    <s v="Active"/>
    <d v="2009-08-13T13:42:40"/>
    <s v=" "/>
    <d v="2019-02-05T00:00:00"/>
    <s v="Brian Terrell"/>
    <s v="Claiborne"/>
    <m/>
    <m/>
    <m/>
    <m/>
    <s v="Claiborne County Routine Maintenance"/>
    <m/>
    <s v="Maint - Reg"/>
    <s v="Maintenance"/>
    <m/>
    <x v="3"/>
    <x v="5"/>
    <s v=""/>
    <m/>
    <m/>
    <s v="N"/>
    <m/>
    <x v="4"/>
    <m/>
    <n v="0"/>
    <n v="0"/>
    <n v="820645"/>
    <n v="0"/>
    <n v="820645"/>
    <n v="0"/>
    <n v="0"/>
    <n v="19065507.219999999"/>
    <n v="0"/>
    <n v="19065507.219999999"/>
    <m/>
    <s v="State Funded (13000-4200-04)"/>
  </r>
  <r>
    <n v="70014"/>
    <n v="2"/>
    <s v="Active"/>
    <d v="2009-08-13T13:42:40"/>
    <s v=" "/>
    <d v="2019-02-04T00:00:00"/>
    <s v="Brian Terrell"/>
    <s v="Clay"/>
    <m/>
    <m/>
    <m/>
    <m/>
    <s v="Clay County Routine Maintenance"/>
    <m/>
    <s v="Maint - Reg"/>
    <s v="Maintenance"/>
    <m/>
    <x v="3"/>
    <x v="5"/>
    <s v=""/>
    <m/>
    <m/>
    <s v="N"/>
    <m/>
    <x v="4"/>
    <m/>
    <n v="0"/>
    <n v="0"/>
    <n v="585365"/>
    <n v="0"/>
    <n v="585365"/>
    <n v="0"/>
    <n v="0"/>
    <n v="14688209.57"/>
    <n v="0"/>
    <n v="14688209.57"/>
    <m/>
    <s v="State Funded (14000-4200-04)"/>
  </r>
  <r>
    <n v="70015"/>
    <n v="1"/>
    <s v="Active"/>
    <d v="2009-08-13T13:42:40"/>
    <s v=" "/>
    <d v="2019-02-04T00:00:00"/>
    <s v="Brian Terrell"/>
    <s v="Cocke"/>
    <m/>
    <m/>
    <m/>
    <m/>
    <s v="Cocke County Routine Maintenance"/>
    <m/>
    <s v="Maint - Reg"/>
    <s v="Maintenance"/>
    <m/>
    <x v="3"/>
    <x v="5"/>
    <s v=""/>
    <m/>
    <m/>
    <s v="N"/>
    <m/>
    <x v="4"/>
    <m/>
    <n v="0"/>
    <n v="0"/>
    <n v="2473607"/>
    <n v="0"/>
    <n v="2473607"/>
    <n v="0"/>
    <n v="0"/>
    <n v="46937805.090000004"/>
    <n v="0"/>
    <n v="46937805.090000004"/>
    <m/>
    <s v="State Funded (15000-4100-04)"/>
  </r>
  <r>
    <n v="70016"/>
    <n v="2"/>
    <s v="Active"/>
    <d v="2009-08-13T13:42:40"/>
    <s v=" "/>
    <d v="2019-01-24T00:00:00"/>
    <s v="Brian Terrell"/>
    <s v="Coffee"/>
    <m/>
    <m/>
    <m/>
    <m/>
    <s v="Coffee County Routine Maintenance"/>
    <m/>
    <s v="Maint - Reg"/>
    <s v="Maintenance"/>
    <m/>
    <x v="3"/>
    <x v="5"/>
    <s v=""/>
    <m/>
    <m/>
    <s v="N"/>
    <m/>
    <x v="4"/>
    <m/>
    <n v="0"/>
    <n v="0"/>
    <n v="1908356"/>
    <n v="0"/>
    <n v="1908356"/>
    <n v="0"/>
    <n v="0"/>
    <n v="35640771.840000004"/>
    <n v="0"/>
    <n v="35640771.840000004"/>
    <m/>
    <s v="State Funded (16000-4100-04)"/>
  </r>
  <r>
    <n v="70018"/>
    <n v="2"/>
    <s v="Active"/>
    <d v="2009-08-13T13:42:40"/>
    <s v=" "/>
    <d v="2019-02-04T00:00:00"/>
    <s v="Brian Terrell"/>
    <s v="Cumberland"/>
    <m/>
    <m/>
    <m/>
    <m/>
    <s v="Cumberland County Routine Maintenance"/>
    <m/>
    <s v="Maint - Reg"/>
    <s v="Maintenance"/>
    <m/>
    <x v="3"/>
    <x v="5"/>
    <s v=""/>
    <m/>
    <m/>
    <s v="N"/>
    <m/>
    <x v="4"/>
    <m/>
    <n v="0"/>
    <n v="0"/>
    <n v="1910378"/>
    <n v="0"/>
    <n v="1910378"/>
    <n v="0"/>
    <n v="0"/>
    <n v="48151776.880000003"/>
    <n v="0"/>
    <n v="48151776.880000003"/>
    <m/>
    <s v="State Funded (18000-4100-04)"/>
  </r>
  <r>
    <n v="70019"/>
    <n v="3"/>
    <s v="Active"/>
    <d v="2009-08-13T13:42:40"/>
    <s v=" "/>
    <d v="2019-01-09T00:00:00"/>
    <s v="Brian Terrell"/>
    <s v="Davidson"/>
    <m/>
    <m/>
    <m/>
    <m/>
    <s v="Davidson County Routine Maintenance"/>
    <m/>
    <s v="Maint - Reg"/>
    <s v="Maintenance"/>
    <m/>
    <x v="3"/>
    <x v="5"/>
    <s v=""/>
    <m/>
    <m/>
    <s v="N"/>
    <m/>
    <x v="4"/>
    <m/>
    <n v="0"/>
    <n v="0"/>
    <n v="6789813"/>
    <n v="0"/>
    <n v="6789813"/>
    <n v="0"/>
    <n v="0"/>
    <n v="148538227.83000001"/>
    <n v="0"/>
    <n v="148538227.83000001"/>
    <m/>
    <s v="State Funded (19000-4100-04)"/>
  </r>
  <r>
    <n v="70020"/>
    <n v="4"/>
    <s v="Active"/>
    <d v="2009-08-13T13:42:40"/>
    <s v=" "/>
    <d v="2019-01-11T00:00:00"/>
    <s v="Brian Terrell"/>
    <s v="Decatur"/>
    <m/>
    <m/>
    <m/>
    <m/>
    <s v="Decatur County Routine Maintenance"/>
    <m/>
    <s v="Maint - Reg"/>
    <s v="Maintenance"/>
    <m/>
    <x v="3"/>
    <x v="5"/>
    <s v=""/>
    <m/>
    <m/>
    <s v="N"/>
    <m/>
    <x v="4"/>
    <m/>
    <n v="0"/>
    <n v="0"/>
    <n v="947217"/>
    <n v="0"/>
    <n v="947217"/>
    <n v="0"/>
    <n v="0"/>
    <n v="20884166.129999999"/>
    <n v="0"/>
    <n v="20884166.129999999"/>
    <m/>
    <s v="State Funded (20000-4100-04)"/>
  </r>
  <r>
    <n v="70021"/>
    <n v="2"/>
    <s v="Active"/>
    <d v="2009-08-13T13:42:40"/>
    <s v=" "/>
    <d v="2019-02-04T00:00:00"/>
    <s v="Brian Terrell"/>
    <s v="Dekalb"/>
    <m/>
    <m/>
    <m/>
    <m/>
    <s v="Dekalb County Routine Maintenance"/>
    <m/>
    <s v="Maint - Reg"/>
    <s v="Maintenance"/>
    <m/>
    <x v="3"/>
    <x v="5"/>
    <s v=""/>
    <m/>
    <m/>
    <s v="N"/>
    <m/>
    <x v="4"/>
    <m/>
    <n v="0"/>
    <n v="0"/>
    <n v="1063133"/>
    <n v="0"/>
    <n v="1063133"/>
    <n v="0"/>
    <n v="0"/>
    <n v="18105837.68"/>
    <n v="0"/>
    <n v="18105837.68"/>
    <m/>
    <s v="State Funded (21000-4200-04)"/>
  </r>
  <r>
    <n v="70022"/>
    <n v="3"/>
    <s v="Active"/>
    <d v="2009-08-13T13:42:40"/>
    <s v=" "/>
    <d v="2019-01-24T00:00:00"/>
    <s v="Brian Terrell"/>
    <s v="Dickson"/>
    <m/>
    <m/>
    <m/>
    <m/>
    <s v="Dickson County Routine Maintenance"/>
    <m/>
    <s v="Maint - Reg"/>
    <s v="Maintenance"/>
    <m/>
    <x v="3"/>
    <x v="5"/>
    <s v=""/>
    <m/>
    <m/>
    <s v="N"/>
    <m/>
    <x v="4"/>
    <m/>
    <n v="0"/>
    <n v="0"/>
    <n v="2778893"/>
    <n v="0"/>
    <n v="2778893"/>
    <n v="0"/>
    <n v="0"/>
    <n v="33671524.259999998"/>
    <n v="0"/>
    <n v="33671524.259999998"/>
    <m/>
    <s v="State Funded (22000-4100-04)"/>
  </r>
  <r>
    <n v="70023"/>
    <n v="4"/>
    <s v="Active"/>
    <d v="2009-08-13T13:42:40"/>
    <s v=" "/>
    <d v="2019-01-11T00:00:00"/>
    <s v="Brian Terrell"/>
    <s v="Dyer"/>
    <m/>
    <m/>
    <m/>
    <m/>
    <s v="Dyer County Routine Maintenance"/>
    <m/>
    <s v="Maint - Reg"/>
    <s v="Maintenance"/>
    <m/>
    <x v="3"/>
    <x v="5"/>
    <s v=""/>
    <m/>
    <m/>
    <s v="N"/>
    <m/>
    <x v="4"/>
    <m/>
    <n v="0"/>
    <n v="0"/>
    <n v="2245996"/>
    <n v="0"/>
    <n v="2245996"/>
    <n v="0"/>
    <n v="0"/>
    <n v="37046860.25"/>
    <n v="0"/>
    <n v="37046860.25"/>
    <m/>
    <s v="State Funded (23000-4100-04)"/>
  </r>
  <r>
    <n v="70024"/>
    <n v="4"/>
    <s v="Active"/>
    <d v="2009-08-13T13:42:40"/>
    <s v=" "/>
    <d v="2019-01-10T00:00:00"/>
    <s v="Brian Terrell"/>
    <s v="Fayette"/>
    <m/>
    <m/>
    <m/>
    <m/>
    <s v="Fayette County Routine Maintenance"/>
    <m/>
    <s v="Maint - Reg"/>
    <s v="Maintenance"/>
    <m/>
    <x v="3"/>
    <x v="5"/>
    <s v=""/>
    <m/>
    <m/>
    <s v="N"/>
    <m/>
    <x v="4"/>
    <m/>
    <n v="0"/>
    <n v="0"/>
    <n v="2973491"/>
    <n v="0"/>
    <n v="2973491"/>
    <n v="0"/>
    <n v="0"/>
    <n v="33150733.789999999"/>
    <n v="0"/>
    <n v="33150733.789999999"/>
    <m/>
    <s v="State Funded (24000-4100-04)"/>
  </r>
  <r>
    <n v="70025"/>
    <n v="2"/>
    <s v="Active"/>
    <d v="2009-08-13T13:42:40"/>
    <s v=" "/>
    <d v="2019-02-04T00:00:00"/>
    <s v="Brian Terrell"/>
    <s v="Fentress"/>
    <m/>
    <m/>
    <m/>
    <m/>
    <s v="Fentress County Routine Maintenance"/>
    <m/>
    <s v="Maint - Reg"/>
    <s v="Maintenance"/>
    <m/>
    <x v="3"/>
    <x v="5"/>
    <s v=""/>
    <m/>
    <m/>
    <s v="N"/>
    <m/>
    <x v="4"/>
    <m/>
    <n v="0"/>
    <n v="0"/>
    <n v="944360"/>
    <n v="0"/>
    <n v="944360"/>
    <n v="0"/>
    <n v="0"/>
    <n v="23644399.98"/>
    <n v="0"/>
    <n v="23644399.98"/>
    <m/>
    <s v="State Funded (25000-4200-04)"/>
  </r>
  <r>
    <n v="70026"/>
    <n v="2"/>
    <s v="Active"/>
    <d v="2009-08-13T13:42:40"/>
    <s v=" "/>
    <d v="2019-01-24T00:00:00"/>
    <s v="Brian Terrell"/>
    <s v="Franklin"/>
    <m/>
    <m/>
    <m/>
    <m/>
    <s v="Franklin County Routine Maintenance"/>
    <m/>
    <s v="Maint - Reg"/>
    <s v="Maintenance"/>
    <m/>
    <x v="3"/>
    <x v="5"/>
    <s v=""/>
    <m/>
    <m/>
    <s v="N"/>
    <m/>
    <x v="4"/>
    <m/>
    <n v="0"/>
    <n v="0"/>
    <n v="1310695"/>
    <n v="0"/>
    <n v="1310695"/>
    <n v="0"/>
    <n v="0"/>
    <n v="25792571.66"/>
    <n v="0"/>
    <n v="25792571.66"/>
    <m/>
    <s v="State Funded (26000-4200-04)"/>
  </r>
  <r>
    <n v="70027"/>
    <n v="4"/>
    <s v="Active"/>
    <d v="2009-08-13T13:42:40"/>
    <s v=" "/>
    <d v="2019-01-22T00:00:00"/>
    <s v="Brian Terrell"/>
    <s v="Gibson"/>
    <m/>
    <m/>
    <m/>
    <m/>
    <s v="Gibson County Routine Maintenance"/>
    <m/>
    <s v="Maint - Reg"/>
    <s v="Maintenance"/>
    <m/>
    <x v="3"/>
    <x v="5"/>
    <s v=""/>
    <m/>
    <m/>
    <s v="N"/>
    <m/>
    <x v="4"/>
    <m/>
    <n v="0"/>
    <n v="0"/>
    <n v="2031750"/>
    <n v="0"/>
    <n v="2031750"/>
    <n v="0"/>
    <n v="0"/>
    <n v="39084551.670000002"/>
    <n v="0"/>
    <n v="39084551.670000002"/>
    <m/>
    <s v="State Funded (27000-4200-04)"/>
  </r>
  <r>
    <n v="70028"/>
    <n v="3"/>
    <s v="Active"/>
    <d v="2009-08-13T13:42:40"/>
    <s v=" "/>
    <d v="2019-01-24T00:00:00"/>
    <s v="Brian Terrell"/>
    <s v="Giles"/>
    <m/>
    <m/>
    <m/>
    <m/>
    <s v="Giles County Routine Maintenance"/>
    <m/>
    <s v="Maint - Reg"/>
    <s v="Maintenance"/>
    <m/>
    <x v="3"/>
    <x v="5"/>
    <s v=""/>
    <m/>
    <m/>
    <s v="N"/>
    <m/>
    <x v="4"/>
    <m/>
    <n v="0"/>
    <n v="0"/>
    <n v="1749964"/>
    <n v="0"/>
    <n v="1749964"/>
    <n v="0"/>
    <n v="0"/>
    <n v="30605997.100000001"/>
    <n v="0"/>
    <n v="30605997.100000001"/>
    <m/>
    <s v="State Funded (28000-4100-04)"/>
  </r>
  <r>
    <n v="70029"/>
    <n v="1"/>
    <s v="Active"/>
    <d v="2009-08-13T13:42:40"/>
    <s v=" "/>
    <d v="2019-02-05T00:00:00"/>
    <s v="Brian Terrell"/>
    <s v="Grainger"/>
    <m/>
    <m/>
    <m/>
    <m/>
    <s v="Grainger County Routine Maintenance"/>
    <m/>
    <s v="Maint - Reg"/>
    <s v="Maintenance"/>
    <m/>
    <x v="3"/>
    <x v="5"/>
    <s v=""/>
    <m/>
    <m/>
    <s v="N"/>
    <m/>
    <x v="4"/>
    <m/>
    <n v="0"/>
    <n v="0"/>
    <n v="1168571"/>
    <n v="0"/>
    <n v="1168571"/>
    <n v="0"/>
    <n v="0"/>
    <n v="21571552.890000001"/>
    <n v="0"/>
    <n v="21571552.890000001"/>
    <m/>
    <s v="State Funded (29000-4200-04)"/>
  </r>
  <r>
    <n v="70030"/>
    <n v="1"/>
    <s v="Active"/>
    <d v="2009-08-13T13:42:40"/>
    <s v=" "/>
    <d v="2019-01-11T00:00:00"/>
    <s v="Brian Terrell"/>
    <s v="Greene"/>
    <m/>
    <m/>
    <m/>
    <m/>
    <s v="Greene County Routine Maintenance"/>
    <m/>
    <s v="Maint - Reg"/>
    <s v="Maintenance"/>
    <m/>
    <x v="3"/>
    <x v="5"/>
    <s v=""/>
    <m/>
    <m/>
    <s v="N"/>
    <m/>
    <x v="4"/>
    <m/>
    <n v="0"/>
    <n v="0"/>
    <n v="2136159"/>
    <n v="0"/>
    <n v="2136159"/>
    <n v="0"/>
    <n v="0"/>
    <n v="47941442.539999999"/>
    <n v="0"/>
    <n v="47941442.539999999"/>
    <m/>
    <s v="State Funded (30000-4100-04)"/>
  </r>
  <r>
    <n v="70031"/>
    <n v="2"/>
    <s v="Active"/>
    <d v="2009-08-13T13:42:40"/>
    <s v=" "/>
    <d v="2019-02-04T00:00:00"/>
    <s v="Brian Terrell"/>
    <s v="Grundy"/>
    <m/>
    <m/>
    <m/>
    <m/>
    <s v="Grundy County Routine Maintenance"/>
    <m/>
    <s v="Maint - Reg"/>
    <s v="Maintenance"/>
    <m/>
    <x v="3"/>
    <x v="5"/>
    <s v=""/>
    <m/>
    <m/>
    <s v="N"/>
    <m/>
    <x v="4"/>
    <m/>
    <n v="0"/>
    <n v="0"/>
    <n v="2366741"/>
    <n v="0"/>
    <n v="2366741"/>
    <n v="0"/>
    <n v="0"/>
    <n v="28900655.149999999"/>
    <n v="0"/>
    <n v="28900655.149999999"/>
    <m/>
    <s v="State Funded (31000-4100-04)"/>
  </r>
  <r>
    <n v="70032"/>
    <n v="1"/>
    <s v="Active"/>
    <d v="2009-08-13T13:42:40"/>
    <s v=" "/>
    <d v="2019-01-09T00:00:00"/>
    <s v="Brian Terrell"/>
    <s v="Hamblen"/>
    <m/>
    <m/>
    <m/>
    <m/>
    <s v="Hamblen County Routine Maintenance"/>
    <m/>
    <s v="Maint - Reg"/>
    <s v="Maintenance"/>
    <m/>
    <x v="3"/>
    <x v="5"/>
    <s v=""/>
    <m/>
    <m/>
    <s v="N"/>
    <m/>
    <x v="4"/>
    <m/>
    <n v="0"/>
    <n v="0"/>
    <n v="961513"/>
    <n v="0"/>
    <n v="961513"/>
    <n v="0"/>
    <n v="0"/>
    <n v="29707936.57"/>
    <n v="0"/>
    <n v="29707936.57"/>
    <m/>
    <s v="State Funded (32000-4100-04)"/>
  </r>
  <r>
    <n v="70033"/>
    <n v="2"/>
    <s v="Active"/>
    <d v="2009-08-13T13:42:40"/>
    <s v=" "/>
    <d v="2019-01-09T00:00:00"/>
    <s v="Brian Terrell"/>
    <s v="Hamilton"/>
    <m/>
    <m/>
    <m/>
    <m/>
    <s v="Hamilton County Routine Maintenance"/>
    <m/>
    <s v="Maint - Reg"/>
    <s v="Maintenance"/>
    <m/>
    <x v="3"/>
    <x v="5"/>
    <s v=""/>
    <m/>
    <m/>
    <s v="N"/>
    <m/>
    <x v="4"/>
    <m/>
    <n v="0"/>
    <n v="0"/>
    <n v="4539555"/>
    <n v="0"/>
    <n v="4539555"/>
    <n v="0"/>
    <n v="0"/>
    <n v="80453329.689999998"/>
    <n v="0"/>
    <n v="80453329.689999998"/>
    <m/>
    <s v="State Funded (33000-4100-04)"/>
  </r>
  <r>
    <n v="70034"/>
    <n v="1"/>
    <s v="Active"/>
    <d v="2009-08-13T13:42:40"/>
    <s v=" "/>
    <d v="2019-01-11T00:00:00"/>
    <s v="Brian Terrell"/>
    <s v="Hancock"/>
    <m/>
    <m/>
    <m/>
    <m/>
    <s v="Hancock County Routine Maintenance"/>
    <m/>
    <s v="Maint - Reg"/>
    <s v="Maintenance"/>
    <m/>
    <x v="3"/>
    <x v="5"/>
    <s v=""/>
    <m/>
    <m/>
    <s v="N"/>
    <m/>
    <x v="4"/>
    <m/>
    <n v="0"/>
    <n v="0"/>
    <n v="718476"/>
    <n v="0"/>
    <n v="718476"/>
    <n v="0"/>
    <n v="0"/>
    <n v="17867277.359999999"/>
    <n v="0"/>
    <n v="17867277.359999999"/>
    <m/>
    <s v="State Funded (34000-4200-04)"/>
  </r>
  <r>
    <n v="70035"/>
    <n v="4"/>
    <s v="Active"/>
    <d v="2009-08-13T13:42:40"/>
    <s v=" "/>
    <d v="2019-01-11T00:00:00"/>
    <s v="Brian Terrell"/>
    <s v="Hardeman"/>
    <m/>
    <m/>
    <m/>
    <m/>
    <s v="Hardeman County Routine Maintenance"/>
    <m/>
    <s v="Maint - Reg"/>
    <s v="Maintenance"/>
    <m/>
    <x v="3"/>
    <x v="5"/>
    <s v=""/>
    <m/>
    <m/>
    <s v="N"/>
    <m/>
    <x v="4"/>
    <m/>
    <n v="0"/>
    <n v="0"/>
    <n v="1047157"/>
    <n v="0"/>
    <n v="1047157"/>
    <n v="0"/>
    <n v="0"/>
    <n v="23223202.620000001"/>
    <n v="0"/>
    <n v="23223202.620000001"/>
    <m/>
    <s v="State Funded (35000-4200-04)"/>
  </r>
  <r>
    <n v="70038"/>
    <n v="4"/>
    <s v="Active"/>
    <d v="2009-08-13T13:42:40"/>
    <s v=" "/>
    <d v="2019-01-11T00:00:00"/>
    <s v="Brian Terrell"/>
    <s v="Haywood"/>
    <m/>
    <m/>
    <m/>
    <m/>
    <s v="Haywood County Routine Maintenance"/>
    <m/>
    <s v="Maint - Reg"/>
    <s v="Maintenance"/>
    <m/>
    <x v="3"/>
    <x v="5"/>
    <s v=""/>
    <m/>
    <m/>
    <s v="N"/>
    <m/>
    <x v="4"/>
    <m/>
    <n v="0"/>
    <n v="0"/>
    <n v="1993199"/>
    <n v="0"/>
    <n v="1993199"/>
    <n v="0"/>
    <n v="0"/>
    <n v="36389658.119999997"/>
    <n v="0"/>
    <n v="36389658.119999997"/>
    <m/>
    <s v="State Funded (38000-4100-04)"/>
  </r>
  <r>
    <n v="70039"/>
    <n v="4"/>
    <s v="Active"/>
    <d v="2009-08-13T13:42:40"/>
    <s v=" "/>
    <d v="2019-01-11T00:00:00"/>
    <s v="Brian Terrell"/>
    <s v="Henderson"/>
    <m/>
    <m/>
    <m/>
    <m/>
    <s v="Henderson County Routine Maintenance"/>
    <m/>
    <s v="Maint - Reg"/>
    <s v="Maintenance"/>
    <m/>
    <x v="3"/>
    <x v="5"/>
    <s v=""/>
    <m/>
    <m/>
    <s v="N"/>
    <m/>
    <x v="4"/>
    <m/>
    <n v="0"/>
    <n v="0"/>
    <n v="2001891"/>
    <n v="0"/>
    <n v="2001891"/>
    <n v="0"/>
    <n v="0"/>
    <n v="36721070.460000001"/>
    <n v="0"/>
    <n v="36721070.460000001"/>
    <m/>
    <s v="State Funded (39000-4100-04)"/>
  </r>
  <r>
    <n v="70040"/>
    <n v="4"/>
    <s v="Active"/>
    <d v="2009-08-13T13:42:40"/>
    <s v=" "/>
    <d v="2019-01-22T00:00:00"/>
    <s v="Brian Terrell"/>
    <s v="Henry"/>
    <m/>
    <m/>
    <m/>
    <m/>
    <s v="Henry County Routine Maintenance"/>
    <m/>
    <s v="Maint - Reg"/>
    <s v="Maintenance"/>
    <m/>
    <x v="3"/>
    <x v="5"/>
    <s v=""/>
    <m/>
    <m/>
    <s v="N"/>
    <m/>
    <x v="4"/>
    <m/>
    <n v="0"/>
    <n v="0"/>
    <n v="1592231"/>
    <n v="0"/>
    <n v="1592231"/>
    <n v="0"/>
    <n v="0"/>
    <n v="30551239"/>
    <n v="0"/>
    <n v="30551239"/>
    <m/>
    <s v="State Funded (40000-4200-04)"/>
  </r>
  <r>
    <n v="70041"/>
    <n v="3"/>
    <s v="Active"/>
    <d v="2009-08-13T13:42:40"/>
    <s v=" "/>
    <d v="2019-01-23T00:00:00"/>
    <s v="Brian Terrell"/>
    <s v="Hickman"/>
    <m/>
    <m/>
    <m/>
    <m/>
    <s v="Hickman County Routine Maintenance"/>
    <m/>
    <s v="Maint - Reg"/>
    <s v="Maintenance"/>
    <m/>
    <x v="3"/>
    <x v="5"/>
    <s v=""/>
    <m/>
    <m/>
    <s v="N"/>
    <m/>
    <x v="4"/>
    <m/>
    <n v="0"/>
    <n v="0"/>
    <n v="1463537"/>
    <n v="0"/>
    <n v="1463537"/>
    <n v="0"/>
    <n v="0"/>
    <n v="25378590.539999999"/>
    <n v="0"/>
    <n v="25378590.539999999"/>
    <m/>
    <s v="State Funded (41000-4100-04)"/>
  </r>
  <r>
    <n v="70042"/>
    <n v="3"/>
    <s v="Active"/>
    <d v="2009-08-13T13:42:40"/>
    <s v=" "/>
    <d v="2019-01-24T00:00:00"/>
    <s v="Brian Terrell"/>
    <s v="Houston"/>
    <m/>
    <m/>
    <m/>
    <m/>
    <s v="Houston County Routine Maintenance"/>
    <m/>
    <s v="Maint - Reg"/>
    <s v="Maintenance"/>
    <m/>
    <x v="3"/>
    <x v="5"/>
    <s v=""/>
    <m/>
    <m/>
    <s v="N"/>
    <m/>
    <x v="4"/>
    <m/>
    <n v="0"/>
    <n v="0"/>
    <n v="793236"/>
    <n v="0"/>
    <n v="793236"/>
    <n v="0"/>
    <n v="0"/>
    <n v="14820932.23"/>
    <n v="0"/>
    <n v="14820932.23"/>
    <m/>
    <s v="State Funded (42000-4200-04)"/>
  </r>
  <r>
    <n v="70043"/>
    <n v="3"/>
    <s v="Active"/>
    <d v="2009-08-13T13:42:40"/>
    <s v=" "/>
    <d v="2019-01-23T00:00:00"/>
    <s v="Brian Terrell"/>
    <s v="Humphreys"/>
    <m/>
    <m/>
    <m/>
    <m/>
    <s v="Humphreys County Routine Maintenance"/>
    <m/>
    <s v="Maint - Reg"/>
    <s v="Maintenance"/>
    <m/>
    <x v="3"/>
    <x v="5"/>
    <s v=""/>
    <m/>
    <m/>
    <s v="N"/>
    <m/>
    <x v="4"/>
    <m/>
    <n v="0"/>
    <n v="0"/>
    <n v="1950166"/>
    <n v="0"/>
    <n v="1950166"/>
    <n v="0"/>
    <n v="0"/>
    <n v="28946936.559999999"/>
    <n v="0"/>
    <n v="28946936.559999999"/>
    <m/>
    <s v="State Funded (43000-4100-04)"/>
  </r>
  <r>
    <n v="70044"/>
    <n v="2"/>
    <s v="Active"/>
    <d v="2009-08-13T13:42:40"/>
    <s v=" "/>
    <d v="2019-02-04T00:00:00"/>
    <s v="Brian Terrell"/>
    <s v="Jackson"/>
    <m/>
    <m/>
    <m/>
    <m/>
    <s v="Jackson County Routine Maintenance"/>
    <m/>
    <s v="Maint - Reg"/>
    <s v="Maintenance"/>
    <m/>
    <x v="3"/>
    <x v="5"/>
    <s v=""/>
    <m/>
    <m/>
    <s v="N"/>
    <m/>
    <x v="4"/>
    <m/>
    <n v="0"/>
    <n v="0"/>
    <n v="1646388"/>
    <n v="0"/>
    <n v="1646388"/>
    <n v="0"/>
    <n v="0"/>
    <n v="21827412.280000001"/>
    <n v="0"/>
    <n v="21827412.280000001"/>
    <m/>
    <s v="State Funded (44000-4200-04)"/>
  </r>
  <r>
    <n v="70045"/>
    <n v="1"/>
    <s v="Active"/>
    <d v="2009-08-13T13:42:40"/>
    <s v=" "/>
    <d v="2019-01-11T00:00:00"/>
    <s v="Brian Terrell"/>
    <s v="Jefferson"/>
    <m/>
    <m/>
    <m/>
    <m/>
    <s v="Jefferson County Routine Maintenance"/>
    <m/>
    <s v="Maint - Reg"/>
    <s v="Maintenance"/>
    <m/>
    <x v="3"/>
    <x v="5"/>
    <s v=""/>
    <m/>
    <m/>
    <s v="N"/>
    <m/>
    <x v="4"/>
    <m/>
    <n v="0"/>
    <n v="0"/>
    <n v="1385441"/>
    <n v="0"/>
    <n v="1385441"/>
    <n v="0"/>
    <n v="0"/>
    <n v="34706978.869999997"/>
    <n v="0"/>
    <n v="34706978.869999997"/>
    <m/>
    <s v="State Funded (45000-4100-04)"/>
  </r>
  <r>
    <n v="70046"/>
    <n v="1"/>
    <s v="Active"/>
    <d v="2009-08-13T13:42:40"/>
    <s v=" "/>
    <d v="2019-01-11T00:00:00"/>
    <s v="Brian Terrell"/>
    <s v="Johnson"/>
    <m/>
    <m/>
    <m/>
    <m/>
    <s v="Johnson County Routine Maintenance"/>
    <m/>
    <s v="Maint - Reg"/>
    <s v="Maintenance"/>
    <m/>
    <x v="3"/>
    <x v="5"/>
    <s v=""/>
    <m/>
    <m/>
    <s v="N"/>
    <m/>
    <x v="4"/>
    <m/>
    <n v="0"/>
    <n v="0"/>
    <n v="1290440"/>
    <n v="0"/>
    <n v="1290440"/>
    <n v="0"/>
    <n v="0"/>
    <n v="23587174.539999999"/>
    <n v="0"/>
    <n v="23587174.539999999"/>
    <m/>
    <s v="State Funded (46000-4200-04)"/>
  </r>
  <r>
    <n v="70047"/>
    <n v="1"/>
    <s v="Active"/>
    <d v="2009-08-13T13:42:40"/>
    <s v=" "/>
    <d v="2019-01-09T00:00:00"/>
    <s v="Brian Terrell"/>
    <s v="Knox"/>
    <m/>
    <m/>
    <m/>
    <m/>
    <s v="Knox County Routine Maintenance"/>
    <m/>
    <s v="Maint - Reg"/>
    <s v="Maintenance"/>
    <m/>
    <x v="3"/>
    <x v="5"/>
    <s v=""/>
    <m/>
    <m/>
    <s v="N"/>
    <m/>
    <x v="4"/>
    <m/>
    <n v="0"/>
    <n v="0"/>
    <n v="5290449"/>
    <n v="0"/>
    <n v="5290449"/>
    <n v="0"/>
    <n v="0"/>
    <n v="118956321.98"/>
    <n v="0"/>
    <n v="118956321.98"/>
    <m/>
    <s v="State Funded (47000-4100-04)"/>
  </r>
  <r>
    <n v="70048"/>
    <n v="4"/>
    <s v="Active"/>
    <d v="2009-08-13T13:42:40"/>
    <s v=" "/>
    <d v="2019-01-10T00:00:00"/>
    <s v="Brian Terrell"/>
    <s v="Lake"/>
    <m/>
    <m/>
    <m/>
    <m/>
    <s v="Lake County Routine Maintenance"/>
    <m/>
    <s v="Maint - Reg"/>
    <s v="Maintenance"/>
    <m/>
    <x v="3"/>
    <x v="5"/>
    <s v=""/>
    <m/>
    <m/>
    <s v="N"/>
    <m/>
    <x v="4"/>
    <m/>
    <n v="0"/>
    <n v="0"/>
    <n v="353823"/>
    <n v="0"/>
    <n v="353823"/>
    <n v="0"/>
    <n v="0"/>
    <n v="10730363.07"/>
    <n v="0"/>
    <n v="10730363.07"/>
    <m/>
    <s v="State Funded (48000-4200-04)"/>
  </r>
  <r>
    <n v="70049"/>
    <n v="4"/>
    <s v="Active"/>
    <d v="2009-08-13T13:42:40"/>
    <s v=" "/>
    <d v="2019-01-10T00:00:00"/>
    <s v="Brian Terrell"/>
    <s v="Lauderdale"/>
    <m/>
    <m/>
    <m/>
    <m/>
    <s v="Lauderdale County Routine Maintenance"/>
    <m/>
    <s v="Maint - Reg"/>
    <s v="Maintenance"/>
    <m/>
    <x v="3"/>
    <x v="5"/>
    <s v=""/>
    <m/>
    <m/>
    <s v="N"/>
    <m/>
    <x v="4"/>
    <m/>
    <n v="0"/>
    <n v="0"/>
    <n v="1195921"/>
    <n v="0"/>
    <n v="1195921"/>
    <n v="0"/>
    <n v="0"/>
    <n v="21926881.219999999"/>
    <n v="0"/>
    <n v="21926881.219999999"/>
    <m/>
    <s v="State Funded (49000-4200-04)"/>
  </r>
  <r>
    <n v="70050"/>
    <n v="3"/>
    <s v="Active"/>
    <d v="2009-08-13T13:42:40"/>
    <s v=" "/>
    <d v="2019-01-23T00:00:00"/>
    <s v="Brian Terrell"/>
    <s v="Lawrence"/>
    <m/>
    <m/>
    <m/>
    <m/>
    <s v="Lawrence County Routine Maintenance"/>
    <m/>
    <s v="Maint - Reg"/>
    <s v="Maintenance"/>
    <m/>
    <x v="3"/>
    <x v="5"/>
    <s v=""/>
    <m/>
    <m/>
    <s v="N"/>
    <m/>
    <x v="4"/>
    <m/>
    <n v="0"/>
    <n v="0"/>
    <n v="1222541"/>
    <n v="0"/>
    <n v="1222541"/>
    <n v="0"/>
    <n v="0"/>
    <n v="24464639.82"/>
    <n v="0"/>
    <n v="24464639.82"/>
    <m/>
    <s v="State Funded (50000-4200-04)"/>
  </r>
  <r>
    <n v="70051"/>
    <n v="3"/>
    <s v="Active"/>
    <d v="2009-08-13T13:42:40"/>
    <s v=" "/>
    <d v="2019-01-23T00:00:00"/>
    <s v="Brian Terrell"/>
    <s v="Lewis"/>
    <m/>
    <m/>
    <m/>
    <m/>
    <s v="Lewis County Routine Maintenance"/>
    <m/>
    <s v="Maint - Reg"/>
    <s v="Maintenance"/>
    <m/>
    <x v="3"/>
    <x v="5"/>
    <s v=""/>
    <m/>
    <m/>
    <s v="N"/>
    <m/>
    <x v="4"/>
    <m/>
    <n v="0"/>
    <n v="0"/>
    <n v="745150"/>
    <n v="0"/>
    <n v="745150"/>
    <n v="0"/>
    <n v="0"/>
    <n v="13206678.42"/>
    <n v="0"/>
    <n v="13206678.42"/>
    <m/>
    <s v="State Funded (51000-4200-04)"/>
  </r>
  <r>
    <n v="70052"/>
    <n v="3"/>
    <s v="Active"/>
    <d v="2009-08-13T13:42:40"/>
    <s v=" "/>
    <d v="2019-01-24T00:00:00"/>
    <s v="Brian Terrell"/>
    <s v="Lincoln"/>
    <m/>
    <m/>
    <m/>
    <m/>
    <s v="Lincoln County Routine Maintenance"/>
    <m/>
    <s v="Maint - Reg"/>
    <s v="Maintenance"/>
    <m/>
    <x v="3"/>
    <x v="5"/>
    <s v=""/>
    <m/>
    <m/>
    <s v="N"/>
    <m/>
    <x v="4"/>
    <m/>
    <n v="0"/>
    <n v="0"/>
    <n v="1210218"/>
    <n v="0"/>
    <n v="1210218"/>
    <n v="0"/>
    <n v="0"/>
    <n v="19453424.420000002"/>
    <n v="0"/>
    <n v="19453424.420000002"/>
    <m/>
    <s v="State Funded (52000-4200-04)"/>
  </r>
  <r>
    <n v="70053"/>
    <n v="1"/>
    <s v="Active"/>
    <d v="2009-08-13T13:42:40"/>
    <s v=" "/>
    <d v="2019-01-10T00:00:00"/>
    <s v="Brian Terrell"/>
    <s v="Loudon"/>
    <m/>
    <m/>
    <m/>
    <m/>
    <s v="Loudon County Routine Maintenance"/>
    <m/>
    <s v="Maint - Reg"/>
    <s v="Maintenance"/>
    <m/>
    <x v="3"/>
    <x v="5"/>
    <s v=""/>
    <m/>
    <m/>
    <s v="N"/>
    <m/>
    <x v="4"/>
    <m/>
    <n v="0"/>
    <n v="0"/>
    <n v="1759410"/>
    <n v="0"/>
    <n v="1759410"/>
    <n v="0"/>
    <n v="0"/>
    <n v="27614905.300000001"/>
    <n v="0"/>
    <n v="27614905.300000001"/>
    <m/>
    <s v="State Funded (53000-4100-04)"/>
  </r>
  <r>
    <n v="70054"/>
    <n v="2"/>
    <s v="Active"/>
    <d v="2009-08-13T13:42:40"/>
    <s v=" "/>
    <d v="2019-02-04T00:00:00"/>
    <s v="Brian Terrell"/>
    <s v="McMinn"/>
    <m/>
    <m/>
    <m/>
    <m/>
    <s v="McMinn County Routine Maintenance"/>
    <m/>
    <s v="Maint - Reg"/>
    <s v="Maintenance"/>
    <m/>
    <x v="3"/>
    <x v="5"/>
    <s v=""/>
    <m/>
    <m/>
    <s v="N"/>
    <m/>
    <x v="4"/>
    <m/>
    <n v="0"/>
    <n v="0"/>
    <n v="1616643"/>
    <n v="0"/>
    <n v="1616643"/>
    <n v="0"/>
    <n v="0"/>
    <n v="28976311.550000001"/>
    <n v="0"/>
    <n v="28976311.550000001"/>
    <m/>
    <s v="State Funded (54000-4100-04)"/>
  </r>
  <r>
    <n v="70055"/>
    <n v="4"/>
    <s v="Active"/>
    <d v="2009-08-13T13:42:40"/>
    <s v=" "/>
    <d v="2019-05-09T00:00:00"/>
    <s v="Bridgett Fisher"/>
    <s v="McNairy"/>
    <m/>
    <m/>
    <m/>
    <m/>
    <s v="McNairy County Routine Maintenance"/>
    <s v="State Route Routine Maintenance"/>
    <s v="Maint - Reg"/>
    <s v="Maintenance"/>
    <m/>
    <x v="3"/>
    <x v="5"/>
    <s v=""/>
    <m/>
    <m/>
    <s v="N"/>
    <m/>
    <x v="4"/>
    <m/>
    <n v="0"/>
    <n v="0"/>
    <n v="1984212"/>
    <n v="0"/>
    <n v="1984212"/>
    <n v="0"/>
    <n v="0"/>
    <n v="33467091.399999999"/>
    <n v="0"/>
    <n v="33467091.399999999"/>
    <m/>
    <s v="State Funded (55000-4200-04)"/>
  </r>
  <r>
    <n v="70056"/>
    <n v="3"/>
    <s v="Active"/>
    <d v="2009-08-13T13:42:40"/>
    <s v=" "/>
    <d v="2019-01-24T00:00:00"/>
    <s v="Brian Terrell"/>
    <s v="Macon"/>
    <m/>
    <m/>
    <m/>
    <m/>
    <s v="Macon County Routine Maintenance"/>
    <m/>
    <s v="Maint - Reg"/>
    <s v="Maintenance"/>
    <m/>
    <x v="3"/>
    <x v="5"/>
    <s v=""/>
    <m/>
    <m/>
    <s v="N"/>
    <m/>
    <x v="4"/>
    <m/>
    <n v="0"/>
    <n v="0"/>
    <n v="767294"/>
    <n v="0"/>
    <n v="767294"/>
    <n v="0"/>
    <n v="0"/>
    <n v="15688409.689999999"/>
    <n v="0"/>
    <n v="15688409.689999999"/>
    <m/>
    <s v="State Funded (56000-4200-04)"/>
  </r>
  <r>
    <n v="70057"/>
    <n v="4"/>
    <s v="Active"/>
    <d v="2009-08-13T13:42:40"/>
    <s v=" "/>
    <d v="2019-01-09T00:00:00"/>
    <s v="Brian Terrell"/>
    <s v="Madison"/>
    <m/>
    <m/>
    <m/>
    <m/>
    <s v="Madison County Routine Maintenance"/>
    <m/>
    <s v="Maint - Reg"/>
    <s v="Maintenance"/>
    <m/>
    <x v="3"/>
    <x v="5"/>
    <s v=""/>
    <m/>
    <m/>
    <s v="N"/>
    <m/>
    <x v="4"/>
    <m/>
    <n v="0"/>
    <n v="0"/>
    <n v="3554449"/>
    <n v="0"/>
    <n v="3554449"/>
    <n v="0"/>
    <n v="0"/>
    <n v="75072120.420000002"/>
    <n v="0"/>
    <n v="75072120.420000002"/>
    <m/>
    <s v="State Funded (57000-4100-04)"/>
  </r>
  <r>
    <n v="70058"/>
    <n v="2"/>
    <s v="Active"/>
    <d v="2009-08-13T13:42:41"/>
    <s v=" "/>
    <d v="2019-02-04T00:00:00"/>
    <s v="Brian Terrell"/>
    <s v="Marion"/>
    <m/>
    <m/>
    <m/>
    <m/>
    <s v="Marion County Routine Maintenance"/>
    <m/>
    <s v="Maint - Reg"/>
    <s v="Maintenance"/>
    <m/>
    <x v="3"/>
    <x v="5"/>
    <s v=""/>
    <m/>
    <m/>
    <s v="N"/>
    <m/>
    <x v="4"/>
    <m/>
    <n v="0"/>
    <n v="0"/>
    <n v="3560381"/>
    <n v="0"/>
    <n v="3560381"/>
    <n v="0"/>
    <n v="0"/>
    <n v="47948558.119999997"/>
    <n v="0"/>
    <n v="47948558.119999997"/>
    <m/>
    <s v="State Funded (58000-4100-04)"/>
  </r>
  <r>
    <n v="70059"/>
    <n v="3"/>
    <s v="Active"/>
    <d v="2009-08-13T13:42:41"/>
    <s v=" "/>
    <d v="2019-01-24T00:00:00"/>
    <s v="Brian Terrell"/>
    <s v="Marshall"/>
    <m/>
    <m/>
    <m/>
    <m/>
    <s v="Marshall County Routine Maintenance"/>
    <m/>
    <s v="Maint - Reg"/>
    <s v="Maintenance"/>
    <m/>
    <x v="3"/>
    <x v="5"/>
    <s v=""/>
    <m/>
    <m/>
    <s v="N"/>
    <m/>
    <x v="4"/>
    <m/>
    <n v="0"/>
    <n v="0"/>
    <n v="1258562"/>
    <n v="0"/>
    <n v="1258562"/>
    <n v="0"/>
    <n v="0"/>
    <n v="25020246.579999998"/>
    <n v="0"/>
    <n v="25020246.579999998"/>
    <m/>
    <s v="State Funded (59000-4100-04)"/>
  </r>
  <r>
    <n v="70060"/>
    <n v="3"/>
    <s v="Active"/>
    <d v="2009-08-13T13:42:41"/>
    <s v=" "/>
    <d v="2019-01-24T00:00:00"/>
    <s v="Brian Terrell"/>
    <s v="Maury"/>
    <m/>
    <m/>
    <m/>
    <m/>
    <s v="Maury County Routine Maintenance"/>
    <m/>
    <s v="Maint - Reg"/>
    <s v="Maintenance"/>
    <m/>
    <x v="3"/>
    <x v="5"/>
    <s v=""/>
    <m/>
    <m/>
    <s v="N"/>
    <m/>
    <x v="4"/>
    <m/>
    <n v="0"/>
    <n v="0"/>
    <n v="2508648"/>
    <n v="0"/>
    <n v="2508648"/>
    <n v="0"/>
    <n v="0"/>
    <n v="33637884.740000002"/>
    <n v="0"/>
    <n v="33637884.740000002"/>
    <m/>
    <s v="State Funded (60000-4100-04)"/>
  </r>
  <r>
    <n v="70062"/>
    <n v="1"/>
    <s v="Active"/>
    <d v="2009-08-13T13:42:41"/>
    <s v=" "/>
    <d v="2019-02-04T00:00:00"/>
    <s v="Brian Terrell"/>
    <s v="Monroe"/>
    <m/>
    <m/>
    <m/>
    <m/>
    <s v="Monroe County Routine Maintenance"/>
    <m/>
    <s v="Maint - Reg"/>
    <s v="Maintenance"/>
    <m/>
    <x v="3"/>
    <x v="5"/>
    <s v=""/>
    <m/>
    <m/>
    <s v="N"/>
    <m/>
    <x v="4"/>
    <m/>
    <n v="0"/>
    <n v="0"/>
    <n v="903821"/>
    <n v="0"/>
    <n v="903821"/>
    <n v="0"/>
    <n v="0"/>
    <n v="24560293.100000001"/>
    <n v="0"/>
    <n v="24560293.100000001"/>
    <m/>
    <s v="State Funded (62000-4100-04)"/>
  </r>
  <r>
    <n v="70063"/>
    <n v="3"/>
    <s v="Active"/>
    <d v="2009-08-13T13:42:41"/>
    <s v=" "/>
    <d v="2019-01-09T00:00:00"/>
    <s v="Brian Terrell"/>
    <s v="Montgomery"/>
    <m/>
    <m/>
    <m/>
    <m/>
    <s v="Montgomery County Routine Maintenance"/>
    <m/>
    <s v="Maint - Reg"/>
    <s v="Maintenance"/>
    <m/>
    <x v="3"/>
    <x v="5"/>
    <s v=""/>
    <m/>
    <m/>
    <s v="N"/>
    <m/>
    <x v="4"/>
    <m/>
    <n v="0"/>
    <n v="0"/>
    <n v="1792026"/>
    <n v="0"/>
    <n v="1792026"/>
    <n v="0"/>
    <n v="0"/>
    <n v="41310779.659999996"/>
    <n v="0"/>
    <n v="41310779.659999996"/>
    <m/>
    <s v="State Funded (63000-4100-04)"/>
  </r>
  <r>
    <n v="70064"/>
    <n v="3"/>
    <s v="Active"/>
    <d v="2009-08-13T13:42:41"/>
    <s v=" "/>
    <d v="2019-01-24T00:00:00"/>
    <s v="Brian Terrell"/>
    <s v="Moore"/>
    <m/>
    <m/>
    <m/>
    <m/>
    <s v="Moore County Routine Maintenance"/>
    <m/>
    <s v="Maint - Reg"/>
    <s v="Maintenance"/>
    <m/>
    <x v="3"/>
    <x v="5"/>
    <s v=""/>
    <m/>
    <m/>
    <s v="N"/>
    <m/>
    <x v="4"/>
    <m/>
    <n v="0"/>
    <n v="0"/>
    <n v="371969"/>
    <n v="0"/>
    <n v="371969"/>
    <n v="0"/>
    <n v="0"/>
    <n v="5664314.2599999998"/>
    <n v="0"/>
    <n v="5664314.2599999998"/>
    <m/>
    <s v="State Funded (64000-4200-04)"/>
  </r>
  <r>
    <n v="70065"/>
    <n v="1"/>
    <s v="Active"/>
    <d v="2009-08-13T13:42:41"/>
    <s v=" "/>
    <d v="2019-02-04T00:00:00"/>
    <s v="Brian Terrell"/>
    <s v="Morgan"/>
    <m/>
    <m/>
    <m/>
    <m/>
    <s v="Morgan County Routine Maintenance"/>
    <m/>
    <s v="Maint - Reg"/>
    <s v="Maintenance"/>
    <m/>
    <x v="3"/>
    <x v="5"/>
    <s v=""/>
    <m/>
    <m/>
    <s v="N"/>
    <m/>
    <x v="4"/>
    <m/>
    <n v="0"/>
    <n v="0"/>
    <n v="583834"/>
    <n v="0"/>
    <n v="583834"/>
    <n v="0"/>
    <n v="0"/>
    <n v="20920026.16"/>
    <n v="0"/>
    <n v="20920026.16"/>
    <m/>
    <s v="State Funded (65000-4200-04)"/>
  </r>
  <r>
    <n v="70067"/>
    <n v="2"/>
    <s v="Active"/>
    <d v="2009-08-13T13:42:41"/>
    <s v=" "/>
    <d v="2019-02-04T00:00:00"/>
    <s v="Brian Terrell"/>
    <s v="Overton"/>
    <m/>
    <m/>
    <m/>
    <m/>
    <s v="Overton County Routine Maintenance"/>
    <m/>
    <s v="Maint - Reg"/>
    <s v="Maintenance"/>
    <m/>
    <x v="3"/>
    <x v="5"/>
    <s v=""/>
    <m/>
    <m/>
    <s v="N"/>
    <m/>
    <x v="4"/>
    <m/>
    <n v="0"/>
    <n v="0"/>
    <n v="1126235"/>
    <n v="0"/>
    <n v="1126235"/>
    <n v="0"/>
    <n v="0"/>
    <n v="22740521.57"/>
    <n v="0"/>
    <n v="22740521.57"/>
    <m/>
    <s v="State Funded (67000-4200-04)"/>
  </r>
  <r>
    <n v="70069"/>
    <n v="2"/>
    <s v="Active"/>
    <d v="2009-08-13T13:42:41"/>
    <s v=" "/>
    <d v="2019-02-04T00:00:00"/>
    <s v="Brian Terrell"/>
    <s v="Pickett"/>
    <m/>
    <m/>
    <m/>
    <m/>
    <s v="Pickett County Routine Maintenance"/>
    <m/>
    <s v="Maint - Reg"/>
    <s v="Maintenance"/>
    <m/>
    <x v="3"/>
    <x v="5"/>
    <s v=""/>
    <m/>
    <m/>
    <s v="N"/>
    <m/>
    <x v="4"/>
    <m/>
    <n v="0"/>
    <n v="0"/>
    <n v="474283"/>
    <n v="0"/>
    <n v="474283"/>
    <n v="0"/>
    <n v="0"/>
    <n v="9656835.3800000008"/>
    <n v="0"/>
    <n v="9656835.3800000008"/>
    <m/>
    <s v="State Funded (69000-4200-04)"/>
  </r>
  <r>
    <n v="70070"/>
    <n v="2"/>
    <s v="Active"/>
    <d v="2009-08-13T13:42:41"/>
    <s v=" "/>
    <d v="2019-02-04T00:00:00"/>
    <s v="Brian Terrell"/>
    <s v="Polk"/>
    <m/>
    <m/>
    <m/>
    <m/>
    <s v="Polk County Routine Maintenance"/>
    <m/>
    <s v="Maint - Reg"/>
    <s v="Maintenance"/>
    <m/>
    <x v="3"/>
    <x v="5"/>
    <s v=""/>
    <m/>
    <m/>
    <s v="N"/>
    <m/>
    <x v="4"/>
    <m/>
    <n v="0"/>
    <n v="0"/>
    <n v="1187187"/>
    <n v="0"/>
    <n v="1187187"/>
    <n v="0"/>
    <n v="0"/>
    <n v="21727870.469999999"/>
    <n v="0"/>
    <n v="21727870.469999999"/>
    <m/>
    <s v="State Funded (70000-4200-04)"/>
  </r>
  <r>
    <n v="70071"/>
    <n v="2"/>
    <s v="Active"/>
    <d v="2009-08-13T13:42:41"/>
    <s v=" "/>
    <d v="2019-02-04T00:00:00"/>
    <s v="Brian Terrell"/>
    <s v="Putnam"/>
    <m/>
    <m/>
    <m/>
    <m/>
    <s v="Putnam County Routine Maintenance"/>
    <m/>
    <s v="Maint - Reg"/>
    <s v="Maintenance"/>
    <m/>
    <x v="3"/>
    <x v="5"/>
    <s v=""/>
    <m/>
    <m/>
    <s v="N"/>
    <m/>
    <x v="4"/>
    <m/>
    <n v="0"/>
    <n v="0"/>
    <n v="2475505"/>
    <n v="0"/>
    <n v="2475505"/>
    <n v="0"/>
    <n v="0"/>
    <n v="51859462.93"/>
    <n v="0"/>
    <n v="51859462.93"/>
    <m/>
    <s v="State Funded (71000-4100-04)"/>
  </r>
  <r>
    <n v="70072"/>
    <n v="2"/>
    <s v="Active"/>
    <d v="2009-08-13T13:42:41"/>
    <s v=" "/>
    <d v="2019-02-04T00:00:00"/>
    <s v="Brian Terrell"/>
    <s v="Rhea"/>
    <m/>
    <m/>
    <m/>
    <m/>
    <s v="Rhea County Routine Maintenance"/>
    <m/>
    <s v="Maint - Reg"/>
    <s v="Maintenance"/>
    <m/>
    <x v="3"/>
    <x v="5"/>
    <s v=""/>
    <m/>
    <m/>
    <s v="N"/>
    <m/>
    <x v="4"/>
    <m/>
    <n v="0"/>
    <n v="0"/>
    <n v="762848"/>
    <n v="0"/>
    <n v="762848"/>
    <n v="0"/>
    <n v="0"/>
    <n v="21043935"/>
    <n v="0"/>
    <n v="21043935"/>
    <m/>
    <s v="State Funded (72000-4200-04)"/>
  </r>
  <r>
    <n v="70073"/>
    <n v="1"/>
    <s v="Active"/>
    <d v="2009-08-13T13:42:41"/>
    <s v=" "/>
    <d v="2019-01-10T00:00:00"/>
    <s v="Brian Terrell"/>
    <s v="Roane"/>
    <m/>
    <m/>
    <m/>
    <m/>
    <s v="Roane County Routine Maintenance"/>
    <m/>
    <s v="Maint - Reg"/>
    <s v="Maintenance"/>
    <m/>
    <x v="3"/>
    <x v="5"/>
    <s v=""/>
    <m/>
    <m/>
    <s v="N"/>
    <m/>
    <x v="4"/>
    <m/>
    <n v="0"/>
    <n v="0"/>
    <n v="1641891"/>
    <n v="0"/>
    <n v="1641891"/>
    <n v="0"/>
    <n v="0"/>
    <n v="39271088.630000003"/>
    <n v="0"/>
    <n v="39271088.630000003"/>
    <m/>
    <s v="State Funded (73000-4100-04)"/>
  </r>
  <r>
    <n v="70074"/>
    <n v="3"/>
    <s v="Active"/>
    <d v="2009-08-13T13:42:41"/>
    <s v=" "/>
    <d v="2019-01-09T00:00:00"/>
    <s v="Brian Terrell"/>
    <s v="Robertson"/>
    <m/>
    <m/>
    <m/>
    <m/>
    <s v="Robertson County Routine Maintenance"/>
    <m/>
    <s v="Maint - Reg"/>
    <s v="Maintenance"/>
    <m/>
    <x v="3"/>
    <x v="5"/>
    <s v=""/>
    <m/>
    <m/>
    <s v="N"/>
    <m/>
    <x v="4"/>
    <m/>
    <n v="0"/>
    <n v="0"/>
    <n v="3013217"/>
    <n v="0"/>
    <n v="3013217"/>
    <n v="0"/>
    <n v="0"/>
    <n v="40187477.439999998"/>
    <n v="0"/>
    <n v="40187477.439999998"/>
    <m/>
    <s v="State Funded (74000-4100-04)"/>
  </r>
  <r>
    <n v="70075"/>
    <n v="3"/>
    <s v="Active"/>
    <d v="2009-08-13T13:42:41"/>
    <s v=" "/>
    <d v="2019-01-09T00:00:00"/>
    <s v="Brian Terrell"/>
    <s v="Rutherford"/>
    <m/>
    <m/>
    <m/>
    <m/>
    <s v="Rutherford County Routine Maintenance"/>
    <m/>
    <s v="Maint - Reg"/>
    <s v="Maintenance"/>
    <m/>
    <x v="3"/>
    <x v="5"/>
    <s v=""/>
    <m/>
    <m/>
    <s v="N"/>
    <m/>
    <x v="4"/>
    <m/>
    <n v="0"/>
    <n v="0"/>
    <n v="1986622"/>
    <n v="0"/>
    <n v="1986622"/>
    <n v="0"/>
    <n v="0"/>
    <n v="29001276.02"/>
    <n v="0"/>
    <n v="29001276.02"/>
    <m/>
    <s v="State Funded (75000-4100-04)"/>
  </r>
  <r>
    <n v="70076"/>
    <n v="1"/>
    <s v="Active"/>
    <d v="2009-08-13T13:42:41"/>
    <s v=" "/>
    <d v="2019-02-05T00:00:00"/>
    <s v="Brian Terrell"/>
    <s v="Scott"/>
    <m/>
    <m/>
    <m/>
    <m/>
    <s v="Scott County Routine Maintenance"/>
    <m/>
    <s v="Maint - Reg"/>
    <s v="Maintenance"/>
    <m/>
    <x v="3"/>
    <x v="5"/>
    <s v=""/>
    <m/>
    <m/>
    <s v="N"/>
    <m/>
    <x v="4"/>
    <m/>
    <n v="0"/>
    <n v="0"/>
    <n v="623889"/>
    <n v="0"/>
    <n v="623889"/>
    <n v="0"/>
    <n v="0"/>
    <n v="19088180.989999998"/>
    <n v="0"/>
    <n v="19088180.989999998"/>
    <m/>
    <s v="State Funded (76000-4200-04)"/>
  </r>
  <r>
    <n v="70077"/>
    <n v="2"/>
    <s v="Active"/>
    <d v="2009-08-13T13:42:41"/>
    <s v=" "/>
    <d v="2019-02-04T00:00:00"/>
    <s v="Brian Terrell"/>
    <s v="Sequatchie"/>
    <m/>
    <m/>
    <m/>
    <m/>
    <s v="Sequatchie County Routine Maintenance"/>
    <m/>
    <s v="Maint - Reg"/>
    <s v="Maintenance"/>
    <m/>
    <x v="3"/>
    <x v="5"/>
    <s v=""/>
    <m/>
    <m/>
    <s v="N"/>
    <m/>
    <x v="4"/>
    <m/>
    <n v="0"/>
    <n v="0"/>
    <n v="850173"/>
    <n v="0"/>
    <n v="850173"/>
    <n v="0"/>
    <n v="0"/>
    <n v="19585503.129999999"/>
    <n v="0"/>
    <n v="19585503.129999999"/>
    <m/>
    <s v="State Funded (77000-4200-04)"/>
  </r>
  <r>
    <n v="70078"/>
    <n v="1"/>
    <s v="Active"/>
    <d v="2009-08-13T13:42:41"/>
    <s v=" "/>
    <d v="2019-01-11T00:00:00"/>
    <s v="Brian Terrell"/>
    <s v="Sevier"/>
    <m/>
    <m/>
    <m/>
    <m/>
    <s v="Sevier County Routine Maintenance"/>
    <m/>
    <s v="Maint - Reg"/>
    <s v="Maintenance"/>
    <m/>
    <x v="3"/>
    <x v="5"/>
    <s v=""/>
    <m/>
    <m/>
    <s v="N"/>
    <m/>
    <x v="4"/>
    <m/>
    <n v="0"/>
    <n v="0"/>
    <n v="1219209"/>
    <n v="0"/>
    <n v="1219209"/>
    <n v="0"/>
    <n v="0"/>
    <n v="27671555.25"/>
    <n v="0"/>
    <n v="27671555.25"/>
    <m/>
    <s v="State Funded (78000-4100-04)"/>
  </r>
  <r>
    <n v="70079"/>
    <n v="4"/>
    <s v="Active"/>
    <d v="2009-08-13T13:42:41"/>
    <s v=" "/>
    <d v="2019-01-09T00:00:00"/>
    <s v="Brian Terrell"/>
    <s v="Shelby"/>
    <m/>
    <m/>
    <m/>
    <m/>
    <s v="Shelby County Routine Maintenance"/>
    <m/>
    <s v="Maint - Reg"/>
    <s v="Maintenance"/>
    <m/>
    <x v="3"/>
    <x v="5"/>
    <s v=""/>
    <m/>
    <m/>
    <s v="N"/>
    <m/>
    <x v="4"/>
    <m/>
    <n v="0"/>
    <n v="0"/>
    <n v="5372876"/>
    <n v="0"/>
    <n v="5372876"/>
    <n v="0"/>
    <n v="0"/>
    <n v="103989780.41"/>
    <n v="0"/>
    <n v="103989780.41"/>
    <m/>
    <s v="State Funded (79000-4100-04)"/>
  </r>
  <r>
    <n v="70080"/>
    <n v="3"/>
    <s v="Active"/>
    <d v="2009-08-13T13:42:41"/>
    <s v=" "/>
    <d v="2019-01-24T00:00:00"/>
    <s v="Brian Terrell"/>
    <s v="Smith"/>
    <m/>
    <m/>
    <m/>
    <m/>
    <s v="Smith County Routine Maintenance"/>
    <m/>
    <s v="Maint - Reg"/>
    <s v="Maintenance"/>
    <m/>
    <x v="3"/>
    <x v="5"/>
    <s v=""/>
    <m/>
    <m/>
    <s v="N"/>
    <m/>
    <x v="4"/>
    <m/>
    <n v="0"/>
    <n v="0"/>
    <n v="1147900"/>
    <n v="0"/>
    <n v="1147900"/>
    <n v="0"/>
    <n v="0"/>
    <n v="26795523.5"/>
    <n v="0"/>
    <n v="26795523.5"/>
    <m/>
    <s v="State Funded (80000-4100-04)"/>
  </r>
  <r>
    <n v="70081"/>
    <n v="3"/>
    <s v="Active"/>
    <d v="2009-08-13T13:42:41"/>
    <s v=" "/>
    <d v="2019-01-24T00:00:00"/>
    <s v="Brian Terrell"/>
    <s v="Stewart"/>
    <m/>
    <m/>
    <m/>
    <m/>
    <s v="Stewart County Routine Maintenance"/>
    <m/>
    <s v="Maint - Reg"/>
    <s v="Maintenance"/>
    <m/>
    <x v="3"/>
    <x v="5"/>
    <s v=""/>
    <m/>
    <m/>
    <s v="N"/>
    <m/>
    <x v="4"/>
    <m/>
    <n v="0"/>
    <n v="0"/>
    <n v="630671"/>
    <n v="0"/>
    <n v="630671"/>
    <n v="0"/>
    <n v="0"/>
    <n v="16125177.74"/>
    <n v="0"/>
    <n v="16125177.74"/>
    <m/>
    <s v="State Funded (81000-4200-04)"/>
  </r>
  <r>
    <n v="70082"/>
    <n v="1"/>
    <s v="Active"/>
    <d v="2009-08-13T13:42:41"/>
    <s v=" "/>
    <d v="2019-01-11T00:00:00"/>
    <s v="Brian Terrell"/>
    <s v="Sullivan"/>
    <m/>
    <m/>
    <m/>
    <m/>
    <s v="Sullivan County Routine Maintenance"/>
    <m/>
    <s v="Maint - Reg"/>
    <s v="Maintenance"/>
    <m/>
    <x v="3"/>
    <x v="5"/>
    <s v=""/>
    <m/>
    <m/>
    <s v="N"/>
    <m/>
    <x v="4"/>
    <m/>
    <n v="0"/>
    <n v="0"/>
    <n v="2908335"/>
    <n v="0"/>
    <n v="2908335"/>
    <n v="0"/>
    <n v="0"/>
    <n v="48328561.289999999"/>
    <n v="0"/>
    <n v="48328561.289999999"/>
    <m/>
    <s v="State Funded (82000-4100-04)"/>
  </r>
  <r>
    <n v="70083"/>
    <n v="3"/>
    <s v="Active"/>
    <d v="2009-08-13T13:42:41"/>
    <s v=" "/>
    <d v="2019-01-09T00:00:00"/>
    <s v="Brian Terrell"/>
    <s v="Sumner"/>
    <m/>
    <m/>
    <m/>
    <m/>
    <s v="Sumner County Routine Maintenance"/>
    <m/>
    <s v="Maint - Reg"/>
    <s v="Maintenance"/>
    <m/>
    <x v="3"/>
    <x v="5"/>
    <s v=""/>
    <m/>
    <m/>
    <s v="N"/>
    <m/>
    <x v="4"/>
    <m/>
    <n v="0"/>
    <n v="0"/>
    <n v="3608745"/>
    <n v="0"/>
    <n v="3608745"/>
    <n v="0"/>
    <n v="0"/>
    <n v="39453197.469999999"/>
    <n v="0"/>
    <n v="39453197.469999999"/>
    <m/>
    <s v="State Funded (83000-4100-04)"/>
  </r>
  <r>
    <n v="70084"/>
    <n v="4"/>
    <s v="Active"/>
    <d v="2009-08-13T13:42:41"/>
    <s v=" "/>
    <d v="2019-01-10T00:00:00"/>
    <s v="Brian Terrell"/>
    <s v="Tipton"/>
    <m/>
    <m/>
    <m/>
    <m/>
    <s v="Tipton County Routine Maintenance"/>
    <m/>
    <s v="Maint - Reg"/>
    <s v="Maintenance"/>
    <m/>
    <x v="3"/>
    <x v="5"/>
    <s v=""/>
    <m/>
    <m/>
    <s v="N"/>
    <m/>
    <x v="4"/>
    <m/>
    <n v="0"/>
    <n v="0"/>
    <n v="1379207"/>
    <n v="0"/>
    <n v="1379207"/>
    <n v="0"/>
    <n v="0"/>
    <n v="23080050.59"/>
    <n v="0"/>
    <n v="23080050.59"/>
    <m/>
    <s v="State Funded (84000-4200-04)"/>
  </r>
  <r>
    <n v="70087"/>
    <n v="1"/>
    <s v="Active"/>
    <d v="2009-08-13T13:42:41"/>
    <s v=" "/>
    <d v="2019-02-05T00:00:00"/>
    <s v="Brian Terrell"/>
    <s v="Union"/>
    <m/>
    <m/>
    <m/>
    <m/>
    <s v="Union County Routine Maintenance"/>
    <m/>
    <s v="Maint - Reg"/>
    <s v="Maintenance"/>
    <m/>
    <x v="3"/>
    <x v="5"/>
    <s v=""/>
    <m/>
    <m/>
    <s v="N"/>
    <m/>
    <x v="4"/>
    <m/>
    <n v="0"/>
    <n v="0"/>
    <n v="625710"/>
    <n v="0"/>
    <n v="625710"/>
    <n v="0"/>
    <n v="0"/>
    <n v="14873328.529999999"/>
    <n v="0"/>
    <n v="14873328.529999999"/>
    <m/>
    <s v="State Funded (87000-4200-04)"/>
  </r>
  <r>
    <n v="70088"/>
    <n v="2"/>
    <s v="Active"/>
    <d v="2009-08-13T13:42:41"/>
    <s v=" "/>
    <d v="2019-02-04T00:00:00"/>
    <s v="Brian Terrell"/>
    <s v="Van Buren"/>
    <m/>
    <m/>
    <m/>
    <m/>
    <s v="Van Buren County Routine Maintenance"/>
    <m/>
    <s v="Maint - Reg"/>
    <s v="Maintenance"/>
    <m/>
    <x v="3"/>
    <x v="5"/>
    <s v=""/>
    <m/>
    <m/>
    <s v="N"/>
    <m/>
    <x v="4"/>
    <m/>
    <n v="0"/>
    <n v="0"/>
    <n v="808344"/>
    <n v="0"/>
    <n v="808344"/>
    <n v="0"/>
    <n v="0"/>
    <n v="15858265.279999999"/>
    <n v="0"/>
    <n v="15858265.279999999"/>
    <m/>
    <s v="State Funded (88000-4200-04)"/>
  </r>
  <r>
    <n v="70090"/>
    <n v="1"/>
    <s v="Active"/>
    <d v="2009-08-13T13:42:41"/>
    <s v=" "/>
    <d v="2019-01-11T00:00:00"/>
    <s v="Brian Terrell"/>
    <s v="Washington"/>
    <m/>
    <m/>
    <m/>
    <m/>
    <s v="Washington County Routine Maintenance"/>
    <m/>
    <s v="Maint - Reg"/>
    <s v="Maintenance"/>
    <m/>
    <x v="3"/>
    <x v="5"/>
    <s v=""/>
    <m/>
    <m/>
    <s v="N"/>
    <m/>
    <x v="4"/>
    <m/>
    <n v="0"/>
    <n v="0"/>
    <n v="1946018"/>
    <n v="0"/>
    <n v="1946018"/>
    <n v="0"/>
    <n v="0"/>
    <n v="42585473.990000002"/>
    <n v="0"/>
    <n v="42585473.990000002"/>
    <m/>
    <s v="State Funded (90000-4100-04)"/>
  </r>
  <r>
    <n v="70091"/>
    <n v="3"/>
    <s v="Active"/>
    <d v="2009-08-13T13:42:41"/>
    <s v=" "/>
    <d v="2019-01-23T00:00:00"/>
    <s v="Brian Terrell"/>
    <s v="Wayne"/>
    <m/>
    <m/>
    <m/>
    <m/>
    <s v="Wayne County Routine Maintenance"/>
    <m/>
    <s v="Maint - Reg"/>
    <s v="Maintenance"/>
    <m/>
    <x v="3"/>
    <x v="5"/>
    <s v=""/>
    <m/>
    <m/>
    <s v="N"/>
    <m/>
    <x v="4"/>
    <m/>
    <n v="0"/>
    <n v="0"/>
    <n v="1024988"/>
    <n v="0"/>
    <n v="1024988"/>
    <n v="0"/>
    <n v="0"/>
    <n v="17894258"/>
    <n v="0"/>
    <n v="17894258"/>
    <m/>
    <s v="State Funded (91000-4200-04)"/>
  </r>
  <r>
    <n v="70092"/>
    <n v="4"/>
    <s v="Active"/>
    <d v="2009-08-13T13:42:41"/>
    <s v=" "/>
    <d v="2019-01-22T00:00:00"/>
    <s v="Brian Terrell"/>
    <s v="Weakley"/>
    <m/>
    <m/>
    <m/>
    <m/>
    <s v="Weakley County Routine Maintenance"/>
    <m/>
    <s v="Maint - Reg"/>
    <s v="Maintenance"/>
    <m/>
    <x v="3"/>
    <x v="5"/>
    <s v=""/>
    <m/>
    <m/>
    <s v="N"/>
    <m/>
    <x v="4"/>
    <m/>
    <n v="0"/>
    <n v="0"/>
    <n v="1494116"/>
    <n v="0"/>
    <n v="1494116"/>
    <n v="0"/>
    <n v="0"/>
    <n v="34511702.420000002"/>
    <n v="0"/>
    <n v="34511702.420000002"/>
    <m/>
    <s v="State Funded (92000-4200-04)"/>
  </r>
  <r>
    <n v="70093"/>
    <n v="2"/>
    <s v="Active"/>
    <d v="2009-08-13T13:42:41"/>
    <s v=" "/>
    <d v="2019-02-04T00:00:00"/>
    <s v="Brian Terrell"/>
    <s v="White"/>
    <m/>
    <m/>
    <m/>
    <m/>
    <s v="White County Routine Maintenance"/>
    <m/>
    <s v="Maint - Reg"/>
    <s v="Maintenance"/>
    <m/>
    <x v="3"/>
    <x v="5"/>
    <s v=""/>
    <m/>
    <m/>
    <s v="N"/>
    <m/>
    <x v="4"/>
    <m/>
    <n v="0"/>
    <n v="0"/>
    <n v="1619114"/>
    <n v="0"/>
    <n v="1619114"/>
    <n v="0"/>
    <n v="0"/>
    <n v="21636420.719999999"/>
    <n v="0"/>
    <n v="21636420.719999999"/>
    <m/>
    <s v="State Funded (93000-4200-04)"/>
  </r>
  <r>
    <n v="70094"/>
    <n v="3"/>
    <s v="Active"/>
    <d v="2009-08-13T13:42:41"/>
    <s v=" "/>
    <d v="2019-01-09T00:00:00"/>
    <s v="Brian Terrell"/>
    <s v="Williamson"/>
    <m/>
    <m/>
    <m/>
    <m/>
    <s v="Williamson County Routine Maintenance"/>
    <m/>
    <s v="Maint - Reg"/>
    <s v="Maintenance"/>
    <m/>
    <x v="3"/>
    <x v="5"/>
    <s v=""/>
    <m/>
    <m/>
    <s v="N"/>
    <m/>
    <x v="4"/>
    <m/>
    <n v="0"/>
    <n v="0"/>
    <n v="2898577"/>
    <n v="0"/>
    <n v="2898577"/>
    <n v="0"/>
    <n v="0"/>
    <n v="38789395.869999997"/>
    <n v="0"/>
    <n v="38789395.869999997"/>
    <m/>
    <s v="State Funded (94000-4100-04)"/>
  </r>
  <r>
    <n v="70095"/>
    <n v="3"/>
    <s v="Active"/>
    <d v="2009-08-13T13:42:41"/>
    <s v=" "/>
    <d v="2019-01-09T00:00:00"/>
    <s v="Brian Terrell"/>
    <s v="Wilson"/>
    <m/>
    <m/>
    <m/>
    <m/>
    <s v="Wilson County Routine Maintenance"/>
    <m/>
    <s v="Maint - Reg"/>
    <s v="Maintenance"/>
    <m/>
    <x v="3"/>
    <x v="5"/>
    <s v=""/>
    <m/>
    <m/>
    <s v="N"/>
    <m/>
    <x v="4"/>
    <m/>
    <n v="0"/>
    <n v="0"/>
    <n v="1711305"/>
    <n v="0"/>
    <n v="1711305"/>
    <n v="0"/>
    <n v="0"/>
    <n v="30118391.09"/>
    <n v="0"/>
    <n v="30118391.09"/>
    <m/>
    <s v="State Funded (95000-4100-04)"/>
  </r>
  <r>
    <n v="103657"/>
    <n v="3"/>
    <s v="Active"/>
    <d v="2004-03-17T00:00:00"/>
    <s v="Bonita Dunlap"/>
    <d v="2019-01-23T00:00:00"/>
    <s v="Brian Terrell"/>
    <s v="Perry"/>
    <m/>
    <m/>
    <m/>
    <m/>
    <s v="Perry County Routine Maintenance"/>
    <m/>
    <s v="Maint - Reg"/>
    <s v="Maintenance"/>
    <m/>
    <x v="3"/>
    <x v="5"/>
    <s v=""/>
    <m/>
    <m/>
    <s v="N"/>
    <m/>
    <x v="4"/>
    <m/>
    <n v="0"/>
    <n v="0"/>
    <n v="772377"/>
    <n v="0"/>
    <n v="772377"/>
    <n v="0"/>
    <n v="0"/>
    <n v="14894419.220000001"/>
    <n v="0"/>
    <n v="14894419.220000001"/>
    <m/>
    <s v="State Funded (68000-4200-04)"/>
  </r>
  <r>
    <n v="103658"/>
    <n v="1"/>
    <s v="Active"/>
    <d v="2004-03-17T00:00:00"/>
    <s v="Donald Luth"/>
    <d v="2019-01-11T00:00:00"/>
    <s v="Brian Terrell"/>
    <s v="Unicoi"/>
    <m/>
    <m/>
    <m/>
    <m/>
    <s v="Unicoi County Routine Maintenance"/>
    <m/>
    <s v="Maint - Reg"/>
    <s v="Maintenance"/>
    <m/>
    <x v="3"/>
    <x v="5"/>
    <s v=""/>
    <m/>
    <m/>
    <s v="N"/>
    <m/>
    <x v="4"/>
    <m/>
    <n v="0"/>
    <n v="0"/>
    <n v="1163501"/>
    <n v="0"/>
    <n v="1163501"/>
    <n v="0"/>
    <n v="0"/>
    <n v="23664300.350000001"/>
    <n v="0"/>
    <n v="23664300.350000001"/>
    <m/>
    <s v="State Funded (86000-4100-04)"/>
  </r>
  <r>
    <n v="103659"/>
    <n v="4"/>
    <s v="Active"/>
    <d v="2004-03-17T00:00:00"/>
    <s v="Bonita Dunlap"/>
    <d v="2019-01-11T00:00:00"/>
    <s v="Brian Terrell"/>
    <s v="Crockett"/>
    <m/>
    <m/>
    <m/>
    <m/>
    <s v="Crockett County Routine Maintenance"/>
    <m/>
    <s v="Maint - Reg"/>
    <s v="Maintenance"/>
    <m/>
    <x v="3"/>
    <x v="5"/>
    <s v=""/>
    <m/>
    <m/>
    <s v="N"/>
    <m/>
    <x v="4"/>
    <m/>
    <n v="0"/>
    <n v="0"/>
    <n v="1574165"/>
    <n v="0"/>
    <n v="1574165"/>
    <n v="0"/>
    <n v="0"/>
    <n v="19199636.170000002"/>
    <n v="0"/>
    <n v="19199636.170000002"/>
    <m/>
    <s v="State Funded (17000-4200-04)"/>
  </r>
  <r>
    <n v="103660"/>
    <n v="2"/>
    <s v="Active"/>
    <d v="2004-03-17T00:00:00"/>
    <s v="Donald Luth"/>
    <d v="2019-02-04T00:00:00"/>
    <s v="Brian Terrell"/>
    <s v="Warren"/>
    <m/>
    <m/>
    <m/>
    <m/>
    <s v="Warren County Routine Maintenance"/>
    <m/>
    <s v="Maint - Reg"/>
    <s v="Maintenance"/>
    <m/>
    <x v="3"/>
    <x v="5"/>
    <s v=""/>
    <m/>
    <m/>
    <s v="N"/>
    <m/>
    <x v="4"/>
    <m/>
    <n v="0"/>
    <n v="0"/>
    <n v="1289011"/>
    <n v="0"/>
    <n v="1289011"/>
    <n v="0"/>
    <n v="0"/>
    <n v="25307938.350000001"/>
    <n v="0"/>
    <n v="25307938.350000001"/>
    <m/>
    <s v="State Funded (89000-4200-04)"/>
  </r>
  <r>
    <n v="106193"/>
    <n v="4"/>
    <s v="Active"/>
    <d v="2005-05-31T00:00:00"/>
    <s v="Bonita Dunlap"/>
    <d v="2019-01-11T00:00:00"/>
    <s v="Brian Terrell"/>
    <s v="Obion"/>
    <m/>
    <m/>
    <m/>
    <m/>
    <s v="Obion County Routine Maintenance"/>
    <m/>
    <s v="Maint - Reg"/>
    <s v="Maintenance"/>
    <m/>
    <x v="3"/>
    <x v="5"/>
    <s v=""/>
    <m/>
    <m/>
    <s v="N"/>
    <m/>
    <x v="4"/>
    <m/>
    <n v="0"/>
    <n v="0"/>
    <n v="1985109"/>
    <n v="0"/>
    <n v="1985109"/>
    <n v="0"/>
    <n v="0"/>
    <n v="32583984.809999999"/>
    <n v="0"/>
    <n v="32583984.809999999"/>
    <m/>
    <s v="State Funded (66000-4200-04)"/>
  </r>
  <r>
    <n v="107473"/>
    <n v="4"/>
    <s v="Active"/>
    <d v="2006-03-16T00:00:00"/>
    <s v="Donald Luth"/>
    <d v="2019-01-11T00:00:00"/>
    <s v="Brian Terrell"/>
    <s v="Hardin"/>
    <m/>
    <m/>
    <m/>
    <m/>
    <s v="Hardin County Routine Maintenance"/>
    <m/>
    <s v="Maint - Reg"/>
    <s v="Maintenance"/>
    <m/>
    <x v="3"/>
    <x v="5"/>
    <n v="0"/>
    <m/>
    <m/>
    <s v="N"/>
    <m/>
    <x v="4"/>
    <m/>
    <n v="0"/>
    <n v="0"/>
    <n v="1819854"/>
    <n v="0"/>
    <n v="1819854"/>
    <n v="0"/>
    <n v="0"/>
    <n v="24413862.030000001"/>
    <n v="0"/>
    <n v="24413862.030000001"/>
    <m/>
    <s v="State Funded (36000-4200-04)"/>
  </r>
  <r>
    <n v="111376.11"/>
    <n v="1"/>
    <s v="Active"/>
    <d v="2019-10-17T00:00:00"/>
    <s v="Lee Cothron"/>
    <d v="2021-03-24T00:00:00"/>
    <s v="Brian Terrell"/>
    <s v="Claiborne"/>
    <s v="SR-32 "/>
    <s v="SR"/>
    <m/>
    <s v="SR"/>
    <s v="M20OAHQ_C13SR_CGTUNOPS"/>
    <s v="Cumberland Gap Tunnel Operations"/>
    <s v="Maint - Reg"/>
    <s v="Maintenance"/>
    <m/>
    <x v="3"/>
    <x v="5"/>
    <s v=""/>
    <m/>
    <m/>
    <s v="N"/>
    <m/>
    <x v="4"/>
    <m/>
    <n v="0"/>
    <n v="0"/>
    <n v="797100"/>
    <n v="0"/>
    <n v="797100"/>
    <n v="0"/>
    <n v="0"/>
    <n v="3047100"/>
    <n v="0"/>
    <n v="3047100"/>
    <m/>
    <s v="State Funded (13002-4274-04)"/>
  </r>
  <r>
    <n v="111376.13"/>
    <n v="1"/>
    <s v="Active"/>
    <d v="2021-12-01T00:00:00"/>
    <s v="Jennifer Johnson"/>
    <d v="2021-12-07T00:00:00"/>
    <s v="Sandra Lowry"/>
    <s v="Claiborne"/>
    <s v="SR-32 "/>
    <s v="SR"/>
    <m/>
    <s v="SR"/>
    <s v="M22OAHQ_C13SR_CGTUNOPS"/>
    <s v="Cumberland Gap Tunnel Operations"/>
    <s v="Maint - Reg"/>
    <s v="Maintenance"/>
    <m/>
    <x v="3"/>
    <x v="5"/>
    <s v=""/>
    <m/>
    <m/>
    <s v="N"/>
    <m/>
    <x v="4"/>
    <m/>
    <n v="0"/>
    <n v="0"/>
    <n v="2700000"/>
    <n v="0"/>
    <n v="2700000"/>
    <n v="0"/>
    <n v="0"/>
    <n v="2700000"/>
    <n v="0"/>
    <n v="2700000"/>
    <m/>
    <s v="State Funded (13S032-M3-002)"/>
  </r>
  <r>
    <n v="128652.07"/>
    <n v="1"/>
    <s v="Active"/>
    <d v="2019-02-27T00:00:00"/>
    <s v="John Kahle"/>
    <d v="2019-07-17T00:00:00"/>
    <s v="Sandra Lowry"/>
    <s v="Carter"/>
    <s v="SR-91 "/>
    <s v="SR"/>
    <m/>
    <s v="SR"/>
    <s v="Various Locations in Carter County - February 2019 Flood Event"/>
    <m/>
    <s v="Maint - Reg"/>
    <s v="Maintenance"/>
    <m/>
    <x v="7"/>
    <x v="5"/>
    <n v="0.1"/>
    <m/>
    <m/>
    <s v="N"/>
    <s v="Other"/>
    <x v="2"/>
    <m/>
    <n v="0"/>
    <n v="0"/>
    <n v="4499"/>
    <n v="0"/>
    <n v="4499"/>
    <n v="0"/>
    <n v="0"/>
    <n v="4500"/>
    <n v="0"/>
    <n v="4500"/>
    <m/>
    <s v="STP-1000(30) (10ER19-M3-003)"/>
  </r>
  <r>
    <n v="128652.1"/>
    <n v="1"/>
    <s v="Active"/>
    <d v="2019-02-27T00:00:00"/>
    <s v="John Kahle"/>
    <d v="2019-10-07T00:00:00"/>
    <s v="Jeremy Beeman"/>
    <s v="Cocke"/>
    <s v="I-40 "/>
    <s v="I"/>
    <m/>
    <s v="IM"/>
    <s v="Traffic Control near North Carolina State Line and sinkhole repair near MM 438 and MM 443 (February 2019 Flood)"/>
    <s v="Assisting the State of North Carolina with Traffic Control approaching Slide site on I-40 in North Carolina as well as sinkhole repair near MM 438 and 443"/>
    <s v="Maint - Reg"/>
    <s v="Maintenance"/>
    <m/>
    <x v="5"/>
    <x v="5"/>
    <s v=""/>
    <m/>
    <m/>
    <s v="N"/>
    <s v="Int"/>
    <x v="3"/>
    <m/>
    <n v="0"/>
    <n v="0"/>
    <n v="4999"/>
    <n v="0"/>
    <n v="4999"/>
    <n v="0"/>
    <n v="0"/>
    <n v="86500"/>
    <n v="0"/>
    <n v="86500"/>
    <m/>
    <s v="NH-I-40-8(176) (15ER19-M3-002, 15ER19-M3-003, 15ER19-M3-004)"/>
  </r>
  <r>
    <n v="130868.01"/>
    <n v="2"/>
    <s v="Active"/>
    <d v="2021-08-10T00:00:00"/>
    <s v="Jennifer Johnson"/>
    <d v="2022-01-19T00:00:00"/>
    <s v="Sandra Lowry"/>
    <s v="Hamilton"/>
    <s v="SR-111 "/>
    <s v="SR"/>
    <m/>
    <s v="SR"/>
    <s v="M21LTR2_C33_SMLSRT_REPLACE_SR111_LM1.73_LM2.43"/>
    <m/>
    <s v="Maint - Reg"/>
    <s v="Culvert Replacement"/>
    <m/>
    <x v="0"/>
    <x v="5"/>
    <s v=""/>
    <d v="2023-08-18T00:00:00"/>
    <m/>
    <s v="N"/>
    <s v="NHS"/>
    <x v="1"/>
    <m/>
    <n v="40000"/>
    <n v="0"/>
    <n v="0"/>
    <n v="0"/>
    <n v="40000"/>
    <n v="40000"/>
    <n v="0"/>
    <n v="0"/>
    <n v="0"/>
    <n v="40000"/>
    <m/>
    <s v="State Funded (33S111-M3-002)"/>
  </r>
  <r>
    <n v="131702"/>
    <n v="2"/>
    <s v="Active"/>
    <d v="2021-06-07T00:00:00"/>
    <s v="Scott Boyce"/>
    <d v="2022-03-08T00:00:00"/>
    <s v="Megan Wildes"/>
    <s v="Cumberland"/>
    <s v="SR-298 "/>
    <s v="SR"/>
    <m/>
    <s v="SR"/>
    <s v="M21LTR2_C18 SMALL STRUCTURE REPAIR SR-298 LM 8.5"/>
    <m/>
    <s v="Maint - Reg"/>
    <s v="Culvert Replacement"/>
    <m/>
    <x v="0"/>
    <x v="5"/>
    <n v="0"/>
    <d v="2023-06-23T00:00:00"/>
    <m/>
    <s v="N"/>
    <s v="Other"/>
    <x v="4"/>
    <m/>
    <n v="40000"/>
    <n v="0"/>
    <n v="0"/>
    <n v="0"/>
    <n v="40000"/>
    <n v="40000"/>
    <n v="0"/>
    <n v="0"/>
    <n v="0"/>
    <n v="40000"/>
    <m/>
    <s v="State Funded (18S298-M3-002)"/>
  </r>
  <r>
    <n v="131801"/>
    <n v="3"/>
    <s v="Active"/>
    <d v="2021-06-28T00:00:00"/>
    <s v="Lee Cothron"/>
    <d v="2021-10-01T00:00:00"/>
    <s v="Brian Terrell"/>
    <s v="Wilson"/>
    <s v="I-40 "/>
    <s v="I"/>
    <m/>
    <s v="IM"/>
    <s v="M21LTHQ_C95I_I-40_MT.JULIET_BRIDGE_STRIKE"/>
    <s v="Repair damage to Mt. Juliet Road bridge over I-40 (I-40 LM 3.11), Bridge No. 95I00400003"/>
    <s v="Maint - Reg"/>
    <s v="Bridge Repair"/>
    <m/>
    <x v="1"/>
    <x v="2"/>
    <n v="0.01"/>
    <m/>
    <m/>
    <s v="N"/>
    <s v="Int"/>
    <x v="3"/>
    <m/>
    <n v="0"/>
    <n v="0"/>
    <n v="250300"/>
    <n v="0"/>
    <n v="250300"/>
    <n v="0"/>
    <n v="0"/>
    <n v="250300"/>
    <n v="0"/>
    <n v="250300"/>
    <s v="CNU264"/>
    <s v="State Funded (95I040-M3-003)"/>
  </r>
  <r>
    <n v="131952"/>
    <n v="1"/>
    <s v="Active"/>
    <d v="2021-07-21T00:00:00"/>
    <s v="Lee Cothron"/>
    <d v="2022-05-04T00:00:00"/>
    <s v="Lee Cothron"/>
    <s v="Johnson"/>
    <s v="SR-167 "/>
    <s v="SR"/>
    <m/>
    <s v="SR"/>
    <s v="near LMs 9.01 and 9.06 (Slide Repair)"/>
    <s v="repair slide along southbound lane"/>
    <s v="Maint - Reg"/>
    <s v="Mitigation - Slide"/>
    <m/>
    <x v="7"/>
    <x v="5"/>
    <n v="0.05"/>
    <m/>
    <m/>
    <s v="N"/>
    <m/>
    <x v="0"/>
    <m/>
    <n v="50000"/>
    <n v="0"/>
    <n v="0"/>
    <n v="0"/>
    <n v="50000"/>
    <n v="50000"/>
    <n v="0"/>
    <n v="0"/>
    <n v="0"/>
    <n v="50000"/>
    <m/>
    <m/>
  </r>
  <r>
    <n v="132020"/>
    <n v="3"/>
    <s v="Active"/>
    <d v="2021-08-10T00:00:00"/>
    <s v="Jennifer Johnson"/>
    <d v="2021-10-15T00:00:00"/>
    <s v="Brian Terrell"/>
    <s v="Hickman"/>
    <s v="SR-48 "/>
    <s v="SR"/>
    <m/>
    <s v="SR"/>
    <s v="M21LTR3_C41_SMLSTR_J&amp;B_SR48_LM19.81"/>
    <s v="Jack and Bore Small Structure"/>
    <s v="Maint - Reg"/>
    <s v="Culvert Repair"/>
    <m/>
    <x v="0"/>
    <x v="5"/>
    <n v="0"/>
    <m/>
    <m/>
    <s v="N"/>
    <s v="Other"/>
    <x v="4"/>
    <m/>
    <n v="40000"/>
    <n v="0"/>
    <n v="0"/>
    <n v="0"/>
    <n v="40000"/>
    <n v="40000"/>
    <n v="0"/>
    <n v="0"/>
    <n v="0"/>
    <n v="40000"/>
    <m/>
    <s v="State Funded (41S048-M3-002)"/>
  </r>
  <r>
    <n v="132021"/>
    <n v="3"/>
    <s v="Active"/>
    <d v="2021-08-10T00:00:00"/>
    <s v="Jennifer Johnson"/>
    <d v="2021-10-15T00:00:00"/>
    <s v="Brian Terrell"/>
    <s v="Hickman"/>
    <s v="SR-100 "/>
    <s v="SR"/>
    <m/>
    <s v="SR"/>
    <s v="M21LTR3_C41_SMLSTR_J&amp;B_SR100_LM18.57"/>
    <s v="Jack and Bore Small Structure"/>
    <s v="Maint - Reg"/>
    <s v="Culvert Repair"/>
    <m/>
    <x v="0"/>
    <x v="5"/>
    <n v="0"/>
    <m/>
    <m/>
    <s v="N"/>
    <s v="Other"/>
    <x v="4"/>
    <m/>
    <n v="40000"/>
    <n v="0"/>
    <n v="0"/>
    <n v="0"/>
    <n v="40000"/>
    <n v="40000"/>
    <n v="0"/>
    <n v="0"/>
    <n v="0"/>
    <n v="40000"/>
    <m/>
    <s v="State Funded (41S100-M3-002)"/>
  </r>
  <r>
    <n v="132022"/>
    <n v="3"/>
    <s v="Active"/>
    <d v="2021-08-10T00:00:00"/>
    <s v="Jennifer Johnson"/>
    <d v="2021-10-15T00:00:00"/>
    <s v="Brian Terrell"/>
    <s v="Marshall"/>
    <s v="SR-373 "/>
    <s v="SR"/>
    <m/>
    <s v="SR"/>
    <s v="M21LTR3_C59_SMLSTR_J&amp;B_SR373_LM2.7"/>
    <s v="Jack and Bore Small Structure"/>
    <s v="Maint - Reg"/>
    <s v="Culvert Repair"/>
    <m/>
    <x v="0"/>
    <x v="5"/>
    <n v="0"/>
    <m/>
    <m/>
    <s v="N"/>
    <s v="Other"/>
    <x v="4"/>
    <m/>
    <n v="40000"/>
    <n v="0"/>
    <n v="0"/>
    <n v="0"/>
    <n v="40000"/>
    <n v="40000"/>
    <n v="0"/>
    <n v="0"/>
    <n v="0"/>
    <n v="40000"/>
    <m/>
    <s v="State Funded (59S373-M3-002)"/>
  </r>
  <r>
    <n v="132023"/>
    <n v="3"/>
    <s v="Active"/>
    <d v="2021-08-10T00:00:00"/>
    <s v="Jennifer Johnson"/>
    <d v="2021-10-15T00:00:00"/>
    <s v="Brian Terrell"/>
    <s v="Marshall"/>
    <s v="SR-373 "/>
    <s v="SR"/>
    <m/>
    <s v="SR"/>
    <s v="M21LTR3_C59_SMLSTR_J&amp;B_SR373_LM2.9"/>
    <s v="Jack and Bore Small Structure"/>
    <s v="Maint - Reg"/>
    <s v="Culvert Repair"/>
    <m/>
    <x v="0"/>
    <x v="5"/>
    <n v="0"/>
    <m/>
    <m/>
    <s v="N"/>
    <s v="Other"/>
    <x v="4"/>
    <m/>
    <n v="40000"/>
    <n v="0"/>
    <n v="0"/>
    <n v="0"/>
    <n v="40000"/>
    <n v="40000"/>
    <n v="0"/>
    <n v="0"/>
    <n v="0"/>
    <n v="40000"/>
    <m/>
    <s v="State Funded (59S373-M3-003)"/>
  </r>
  <r>
    <n v="132024"/>
    <n v="2"/>
    <s v="Active"/>
    <d v="2021-08-10T00:00:00"/>
    <s v="Jennifer Johnson"/>
    <d v="2022-02-28T00:00:00"/>
    <s v="Sandra Lowry"/>
    <s v="Cumberland"/>
    <s v="SR-1 "/>
    <s v="SR"/>
    <m/>
    <s v="SR"/>
    <s v="M21LTR2_C18_SMLSTR_REPLACE_SR1_LM14.126"/>
    <m/>
    <s v="Maint - Reg"/>
    <s v="Culvert Replacement"/>
    <m/>
    <x v="0"/>
    <x v="0"/>
    <n v="0"/>
    <d v="2023-03-31T00:00:00"/>
    <m/>
    <s v="N"/>
    <s v="Other"/>
    <x v="4"/>
    <m/>
    <n v="40000"/>
    <n v="0"/>
    <n v="0"/>
    <n v="0"/>
    <n v="40000"/>
    <n v="40000"/>
    <n v="0"/>
    <n v="0"/>
    <n v="0"/>
    <n v="40000"/>
    <m/>
    <s v="State Funded (18S001-M3-002)"/>
  </r>
  <r>
    <n v="132026"/>
    <n v="3"/>
    <s v="Active"/>
    <d v="2021-08-10T00:00:00"/>
    <s v="Jennifer Johnson"/>
    <d v="2021-10-15T00:00:00"/>
    <s v="Brian Terrell"/>
    <s v="Hickman"/>
    <s v="SR-48 "/>
    <s v="SR"/>
    <m/>
    <s v="SR"/>
    <s v="M21LTR3_C41_SMLSTR_J&amp;B_SR48_SR100_LM16.66"/>
    <s v="Jack and Bore Small Structure"/>
    <s v="Maint - Reg"/>
    <s v="Culvert Repair"/>
    <m/>
    <x v="0"/>
    <x v="5"/>
    <n v="0"/>
    <m/>
    <m/>
    <s v="N"/>
    <s v="Other"/>
    <x v="4"/>
    <m/>
    <n v="40000"/>
    <n v="0"/>
    <n v="0"/>
    <n v="0"/>
    <n v="40000"/>
    <n v="40000"/>
    <n v="0"/>
    <n v="0"/>
    <n v="0"/>
    <n v="40000"/>
    <m/>
    <s v="State Funded (41S048-M3-003)"/>
  </r>
  <r>
    <n v="132069"/>
    <n v="3"/>
    <s v="Active"/>
    <d v="2021-08-25T00:00:00"/>
    <s v="Lee Cothron"/>
    <d v="2021-11-01T00:00:00"/>
    <s v="Sandra Lowry"/>
    <s v="Humphreys"/>
    <s v="SR-230 "/>
    <s v="SR"/>
    <m/>
    <s v="SR"/>
    <s v="near LM 8.202 (August 2021 Flood)"/>
    <s v="repair major bridge scour and roadway erosion due to August 2021 Flood"/>
    <s v="Maint - Reg"/>
    <s v="Maintenance"/>
    <m/>
    <x v="7"/>
    <x v="5"/>
    <n v="0.01"/>
    <m/>
    <m/>
    <s v="N"/>
    <s v="Other"/>
    <x v="0"/>
    <m/>
    <n v="0"/>
    <n v="0"/>
    <n v="200000"/>
    <n v="0"/>
    <n v="200000"/>
    <n v="0"/>
    <n v="0"/>
    <n v="200000"/>
    <n v="0"/>
    <n v="200000"/>
    <m/>
    <s v="State Funded (43ER21-M3-002)"/>
  </r>
  <r>
    <n v="132070"/>
    <n v="3"/>
    <s v="Active"/>
    <d v="2021-08-25T00:00:00"/>
    <s v="Lee Cothron"/>
    <d v="2021-11-01T00:00:00"/>
    <s v="Sandra Lowry"/>
    <s v="Dickson"/>
    <s v="SR-46 "/>
    <s v="SR"/>
    <m/>
    <s v="SR"/>
    <s v="near LM 14.9 (August 2021 Flood)"/>
    <s v="Repair scour and washout of roadway (August 2021 Flood)"/>
    <s v="Maint - Reg"/>
    <s v="Maintenance"/>
    <m/>
    <x v="7"/>
    <x v="5"/>
    <n v="0.01"/>
    <m/>
    <m/>
    <s v="N"/>
    <s v="Other"/>
    <x v="0"/>
    <m/>
    <n v="0"/>
    <n v="0"/>
    <n v="5000"/>
    <n v="0"/>
    <n v="5000"/>
    <n v="0"/>
    <n v="0"/>
    <n v="5000"/>
    <n v="0"/>
    <n v="5000"/>
    <m/>
    <s v="State Funded (22ER21-M3-002)"/>
  </r>
  <r>
    <n v="132072"/>
    <n v="3"/>
    <s v="Active"/>
    <d v="2021-08-25T00:00:00"/>
    <s v="Lee Cothron"/>
    <d v="2021-11-01T00:00:00"/>
    <s v="Sandra Lowry"/>
    <s v="Hickman"/>
    <s v="SR-230 "/>
    <s v="SR"/>
    <m/>
    <s v="SR"/>
    <s v="near LM 11.514 (August 2021 Flood)"/>
    <s v="repair damage to bridge piers due to August 2021 Flood"/>
    <s v="Maint - Reg"/>
    <s v="Maintenance"/>
    <m/>
    <x v="7"/>
    <x v="5"/>
    <n v="6.4000000000000001E-2"/>
    <m/>
    <m/>
    <s v="N"/>
    <s v="Other"/>
    <x v="0"/>
    <m/>
    <n v="0"/>
    <n v="0"/>
    <n v="30000"/>
    <n v="0"/>
    <n v="30000"/>
    <n v="0"/>
    <n v="0"/>
    <n v="30000"/>
    <n v="0"/>
    <n v="30000"/>
    <m/>
    <s v="State Funded (41ER21-M3-002)"/>
  </r>
  <r>
    <n v="132073"/>
    <n v="3"/>
    <s v="Active"/>
    <d v="2021-08-25T00:00:00"/>
    <s v="Lee Cothron"/>
    <d v="2021-11-01T00:00:00"/>
    <s v="Sandra Lowry"/>
    <s v="Hickman"/>
    <s v="SR-230 "/>
    <s v="SR"/>
    <m/>
    <s v="SR"/>
    <s v="near LM 20.2 (August 2021 Flood)"/>
    <s v="repair scour at Sugar Creek box culvert resulting from August 2021 Flood"/>
    <s v="Maint - Reg"/>
    <s v="Maintenance"/>
    <m/>
    <x v="7"/>
    <x v="5"/>
    <n v="0.01"/>
    <m/>
    <m/>
    <s v="N"/>
    <s v="Other"/>
    <x v="0"/>
    <m/>
    <n v="0"/>
    <n v="0"/>
    <n v="5000"/>
    <n v="0"/>
    <n v="5000"/>
    <n v="0"/>
    <n v="0"/>
    <n v="5000"/>
    <n v="0"/>
    <n v="5000"/>
    <m/>
    <s v="State Funded (41ER21-M3-003)"/>
  </r>
  <r>
    <n v="132076"/>
    <n v="3"/>
    <s v="Active"/>
    <d v="2021-08-25T00:00:00"/>
    <s v="Lee Cothron"/>
    <d v="2021-11-01T00:00:00"/>
    <s v="Sandra Lowry"/>
    <s v="Humphreys"/>
    <s v="SR-1 "/>
    <s v="SR"/>
    <m/>
    <s v="SR"/>
    <s v="near LM 16.1 (August 2021 Flood)"/>
    <s v="repair flood damage to roadway resulting from August 2021 Flood"/>
    <s v="Maint - Reg"/>
    <s v="Maintenance"/>
    <m/>
    <x v="7"/>
    <x v="5"/>
    <n v="0.01"/>
    <m/>
    <m/>
    <s v="N"/>
    <s v="Other"/>
    <x v="0"/>
    <m/>
    <n v="0"/>
    <n v="0"/>
    <n v="129650"/>
    <n v="0"/>
    <n v="129650"/>
    <n v="0"/>
    <n v="0"/>
    <n v="129650"/>
    <n v="0"/>
    <n v="129650"/>
    <m/>
    <s v="State Funded (43ER21-M3-004)"/>
  </r>
  <r>
    <n v="132077"/>
    <n v="3"/>
    <s v="Active"/>
    <d v="2021-08-25T00:00:00"/>
    <s v="Lee Cothron"/>
    <d v="2021-11-01T00:00:00"/>
    <s v="Sandra Lowry"/>
    <s v="Humphreys"/>
    <s v="SR-1 "/>
    <s v="SR"/>
    <m/>
    <s v="SR"/>
    <s v="near LM 6.555 (August 2021 Flood)"/>
    <s v="repair scour under Bridge pier with possible WB Bridge Replacement (August 2021 Flood)"/>
    <s v="Maint - Reg"/>
    <s v="Maintenance"/>
    <m/>
    <x v="7"/>
    <x v="5"/>
    <n v="3.5000000000000003E-2"/>
    <m/>
    <m/>
    <s v="N"/>
    <s v="Other"/>
    <x v="0"/>
    <m/>
    <n v="0"/>
    <n v="0"/>
    <n v="2000000"/>
    <n v="0"/>
    <n v="2000000"/>
    <n v="0"/>
    <n v="0"/>
    <n v="2000000"/>
    <n v="0"/>
    <n v="2000000"/>
    <m/>
    <s v="State Funded (43ER21-M3-005)"/>
  </r>
  <r>
    <n v="132078"/>
    <n v="3"/>
    <s v="Active"/>
    <d v="2021-08-25T00:00:00"/>
    <s v="Lee Cothron"/>
    <d v="2021-11-01T00:00:00"/>
    <s v="Sandra Lowry"/>
    <s v="Humphreys"/>
    <s v="SR-230 "/>
    <s v="SR"/>
    <m/>
    <s v="SR"/>
    <s v="near LM 3.528 (August 2021 Flood)"/>
    <s v="repair scour at Bridge abutments and approaches resulting from August 2021 Flood"/>
    <s v="Maint - Reg"/>
    <s v="Maintenance"/>
    <m/>
    <x v="7"/>
    <x v="5"/>
    <n v="0.01"/>
    <m/>
    <m/>
    <s v="N"/>
    <s v="Other"/>
    <x v="0"/>
    <m/>
    <n v="0"/>
    <n v="0"/>
    <n v="50000"/>
    <n v="0"/>
    <n v="50000"/>
    <n v="0"/>
    <n v="0"/>
    <n v="50000"/>
    <n v="0"/>
    <n v="50000"/>
    <m/>
    <s v="State Funded (43ER21-M3-006)"/>
  </r>
  <r>
    <n v="132095"/>
    <n v="1"/>
    <s v="Active"/>
    <d v="2021-08-27T00:00:00"/>
    <s v="Lee Cothron"/>
    <d v="2021-11-01T00:00:00"/>
    <s v="Sandra Lowry"/>
    <s v="Morgan"/>
    <s v="SR-116 "/>
    <s v="SR"/>
    <m/>
    <s v="SR"/>
    <s v="near LM 3.41 (Emergency Slide Repair)"/>
    <s v="Phase 1: Perform a survey and investigation and stabilize the upper portion of the slope; Phase 2: Let a project to buttress the slope."/>
    <s v="Maint - Reg"/>
    <s v="Mitigation - Slide"/>
    <m/>
    <x v="7"/>
    <x v="5"/>
    <n v="0.01"/>
    <m/>
    <m/>
    <s v="N"/>
    <s v="Other"/>
    <x v="0"/>
    <m/>
    <n v="10000"/>
    <n v="10000"/>
    <n v="100000"/>
    <n v="0"/>
    <n v="120000"/>
    <n v="10000"/>
    <n v="10000"/>
    <n v="100000"/>
    <n v="0"/>
    <n v="120000"/>
    <m/>
    <s v="State Funded (65S116-M3-002)"/>
  </r>
  <r>
    <n v="132112"/>
    <n v="3"/>
    <s v="Active"/>
    <d v="2021-09-01T00:00:00"/>
    <s v="Lee Cothron"/>
    <d v="2021-11-01T00:00:00"/>
    <s v="Sandra Lowry"/>
    <s v="Hickman"/>
    <s v="SR-48 "/>
    <s v="SR"/>
    <m/>
    <s v="SR"/>
    <s v="near LM 30.0 (August 2021 Flood)"/>
    <s v="repair roadway washout resulting from August 2021 flood"/>
    <s v="Maint - Reg"/>
    <s v="Maintenance"/>
    <m/>
    <x v="7"/>
    <x v="5"/>
    <n v="0.01"/>
    <m/>
    <m/>
    <s v="N"/>
    <s v="Other"/>
    <x v="0"/>
    <m/>
    <n v="0"/>
    <n v="0"/>
    <n v="20000"/>
    <n v="0"/>
    <n v="20000"/>
    <n v="0"/>
    <n v="0"/>
    <n v="20000"/>
    <n v="0"/>
    <n v="20000"/>
    <m/>
    <s v="State Funded (41ER21-M3-004)"/>
  </r>
  <r>
    <n v="132115"/>
    <n v="3"/>
    <s v="Active"/>
    <d v="2021-09-01T00:00:00"/>
    <s v="Lee Cothron"/>
    <d v="2021-11-01T00:00:00"/>
    <s v="Brian Terrell"/>
    <s v="Humphreys"/>
    <s v="SR-13 "/>
    <s v="SR"/>
    <m/>
    <s v="SR"/>
    <s v="near LM 24.74 (August 2021 Flood)"/>
    <s v="repair scour at bridge piers resulting from August 2021 flood"/>
    <s v="Maint - Reg"/>
    <s v="Maintenance"/>
    <m/>
    <x v="7"/>
    <x v="5"/>
    <n v="0.03"/>
    <m/>
    <m/>
    <s v="N"/>
    <s v="Other"/>
    <x v="0"/>
    <m/>
    <n v="0"/>
    <n v="0"/>
    <n v="76650"/>
    <n v="0"/>
    <n v="76650"/>
    <n v="0"/>
    <n v="0"/>
    <n v="76650"/>
    <n v="0"/>
    <n v="76650"/>
    <m/>
    <s v="State Funded (43ER21-M3-007)"/>
  </r>
  <r>
    <n v="132116"/>
    <n v="3"/>
    <s v="Active"/>
    <d v="2021-09-01T00:00:00"/>
    <s v="Lee Cothron"/>
    <d v="2021-11-01T00:00:00"/>
    <s v="Sandra Lowry"/>
    <s v="Humphreys"/>
    <s v="SR-1 "/>
    <s v="SR"/>
    <m/>
    <s v="SR"/>
    <s v="(US-70) near LM 15.56 (August 2021 Flood)"/>
    <s v="repair scour at box culvert resulting from August 2021 Flood"/>
    <s v="Maint - Reg"/>
    <s v="Maintenance"/>
    <m/>
    <x v="7"/>
    <x v="5"/>
    <n v="0.01"/>
    <m/>
    <m/>
    <s v="N"/>
    <s v="Other"/>
    <x v="0"/>
    <m/>
    <n v="0"/>
    <n v="0"/>
    <n v="5000"/>
    <n v="0"/>
    <n v="5000"/>
    <n v="0"/>
    <n v="0"/>
    <n v="5000"/>
    <n v="0"/>
    <n v="5000"/>
    <m/>
    <s v="State Funded (43ER21-M3-008)"/>
  </r>
  <r>
    <n v="132134"/>
    <n v="1"/>
    <s v="Active"/>
    <d v="2021-09-14T00:00:00"/>
    <s v="Lee Cothron"/>
    <d v="2021-11-01T00:00:00"/>
    <s v="Sandra Lowry"/>
    <s v="Knox"/>
    <s v="SR-162 "/>
    <s v="SR"/>
    <m/>
    <s v="SR"/>
    <s v="M21RM_R1SR162_AT_DUTCHTOWN_RD_LANDSLIDE_JACK&amp;BORE"/>
    <s v="Jack &amp; Bore for a new pipe to repair 48' pipe collapse under Dutchtown Road. Restore stability of embankment slope."/>
    <s v="Maint - Reg"/>
    <s v="Mitigation - Slide"/>
    <m/>
    <x v="7"/>
    <x v="5"/>
    <n v="0.03"/>
    <m/>
    <m/>
    <s v="N"/>
    <s v="NHS"/>
    <x v="1"/>
    <m/>
    <n v="0"/>
    <n v="0"/>
    <n v="500000"/>
    <n v="0"/>
    <n v="500000"/>
    <n v="0"/>
    <n v="0"/>
    <n v="500000"/>
    <n v="0"/>
    <n v="500000"/>
    <m/>
    <s v="State Funded (47S162-M3-002)"/>
  </r>
  <r>
    <n v="132240"/>
    <n v="2"/>
    <s v="Active"/>
    <d v="2021-10-06T00:00:00"/>
    <s v="Lee Cothron"/>
    <d v="2021-10-15T00:00:00"/>
    <s v="Sandra Lowry"/>
    <s v="Hamilton"/>
    <s v="SR-29 "/>
    <s v="SR"/>
    <m/>
    <s v="SR"/>
    <s v="M21LTR2_C33_SMLSTR_RPLCE_SR29_LM7.78"/>
    <s v="replace culvert"/>
    <s v="Maint - Reg"/>
    <s v="Culvert Replacement"/>
    <m/>
    <x v="0"/>
    <x v="5"/>
    <n v="0"/>
    <d v="2023-10-06T00:00:00"/>
    <m/>
    <s v="N"/>
    <s v="NHS"/>
    <x v="1"/>
    <m/>
    <n v="80000"/>
    <n v="0"/>
    <n v="0"/>
    <n v="0"/>
    <n v="80000"/>
    <n v="80000"/>
    <n v="0"/>
    <n v="0"/>
    <n v="0"/>
    <n v="80000"/>
    <m/>
    <s v="State Funded (33S029-M3-002)"/>
  </r>
  <r>
    <n v="132273"/>
    <n v="2"/>
    <s v="Active"/>
    <d v="2021-10-22T00:00:00"/>
    <s v="Jennifer Johnson"/>
    <d v="2021-12-28T00:00:00"/>
    <s v="Brandy Hopkins"/>
    <s v="Marion"/>
    <s v="SR-2 "/>
    <s v="SR"/>
    <m/>
    <s v="SR"/>
    <s v="M21LTR2_C58_SMLSTR_RPLCE_SR2_LM30.62"/>
    <m/>
    <s v="Maint - Reg"/>
    <s v="Culvert Replacement"/>
    <m/>
    <x v="0"/>
    <x v="5"/>
    <n v="0"/>
    <d v="2023-05-12T00:00:00"/>
    <m/>
    <s v="N"/>
    <s v="Other"/>
    <x v="0"/>
    <m/>
    <n v="50000"/>
    <n v="0"/>
    <n v="0"/>
    <n v="0"/>
    <n v="50000"/>
    <n v="50000"/>
    <n v="0"/>
    <n v="0"/>
    <n v="0"/>
    <n v="50000"/>
    <m/>
    <s v="State Funded (58S002-M3-003)"/>
  </r>
  <r>
    <n v="132288"/>
    <n v="3"/>
    <s v="Active"/>
    <d v="2021-10-27T00:00:00"/>
    <s v="Lee Cothron"/>
    <d v="2022-04-14T00:00:00"/>
    <s v="Sarah Sutton"/>
    <s v="Humphreys"/>
    <s v="SR-13 "/>
    <s v="SR"/>
    <m/>
    <s v="SR"/>
    <s v="Bridge over Hurricane Creek, LM 11.42"/>
    <s v="Project to repair damage from August 2021 flooding."/>
    <s v="Maint - BR Repair"/>
    <s v="Bridge Repair"/>
    <m/>
    <x v="7"/>
    <x v="5"/>
    <n v="0"/>
    <m/>
    <m/>
    <s v="N"/>
    <s v="Other"/>
    <x v="0"/>
    <s v="43SR0130019"/>
    <n v="0"/>
    <n v="0"/>
    <n v="36500"/>
    <n v="0"/>
    <n v="36500"/>
    <n v="0"/>
    <n v="0"/>
    <n v="36500"/>
    <n v="0"/>
    <n v="36500"/>
    <m/>
    <s v="State Funded (43S013-M3-006)"/>
  </r>
  <r>
    <n v="132360"/>
    <n v="1"/>
    <s v="Active"/>
    <d v="2021-12-08T00:00:00"/>
    <s v="Lee Cothron"/>
    <d v="2021-12-20T00:00:00"/>
    <s v="Brian Terrell"/>
    <s v="Hancock"/>
    <s v="SR-31 "/>
    <s v="SR"/>
    <m/>
    <s v="SR"/>
    <s v="near LM 5.54 (Rock Buttress Installation)"/>
    <s v="correct slope stability issues at the site by installing rock buttresses on both sides of the roaway"/>
    <s v="Maint - Reg"/>
    <s v="Mitigation - Slide"/>
    <m/>
    <x v="7"/>
    <x v="5"/>
    <n v="0.01"/>
    <m/>
    <m/>
    <s v="N"/>
    <s v="Other"/>
    <x v="0"/>
    <m/>
    <n v="75000"/>
    <n v="0"/>
    <n v="0"/>
    <n v="0"/>
    <n v="75000"/>
    <n v="75000"/>
    <n v="0"/>
    <n v="0"/>
    <n v="0"/>
    <n v="75000"/>
    <m/>
    <s v="State Funded (34S031-M3-002)"/>
  </r>
  <r>
    <n v="132458"/>
    <n v="2"/>
    <s v="Active"/>
    <d v="2022-01-24T00:00:00"/>
    <s v="Jennifer Johnson"/>
    <d v="2022-05-23T00:00:00"/>
    <s v="Megan Wildes"/>
    <s v="White"/>
    <s v="SR-111 "/>
    <s v="SR"/>
    <m/>
    <s v="SR"/>
    <s v="M22LTR2_C93_SMLSTR_J&amp;B_SR111_LM15.76"/>
    <s v="Jack and Bore Small Structure"/>
    <s v="Maint - Reg"/>
    <s v="Culvert Repair"/>
    <m/>
    <x v="7"/>
    <x v="5"/>
    <n v="0"/>
    <d v="2023-03-31T00:00:00"/>
    <m/>
    <s v="N"/>
    <s v="NHS"/>
    <x v="1"/>
    <m/>
    <n v="50000"/>
    <n v="0"/>
    <n v="0"/>
    <n v="0"/>
    <n v="50000"/>
    <n v="50000"/>
    <n v="0"/>
    <n v="0"/>
    <n v="0"/>
    <n v="50000"/>
    <m/>
    <s v="State Funded (93S111-M3-002)"/>
  </r>
  <r>
    <n v="132460"/>
    <n v="2"/>
    <s v="Active"/>
    <d v="2022-01-24T00:00:00"/>
    <s v="Jennifer Johnson"/>
    <d v="2022-04-21T00:00:00"/>
    <s v="Mary McFarlin"/>
    <s v="Grundy"/>
    <s v="SR-108 "/>
    <s v="SR"/>
    <m/>
    <s v="SR"/>
    <s v="M22LTR2_C31_SMLSTR_REPAIR_SR108_LM3.34"/>
    <s v="Small Structure Repair"/>
    <s v="Maint - Reg"/>
    <s v="Culvert Repair"/>
    <m/>
    <x v="7"/>
    <x v="5"/>
    <n v="0"/>
    <m/>
    <m/>
    <s v="N"/>
    <s v="Other"/>
    <x v="0"/>
    <m/>
    <n v="50000"/>
    <n v="0"/>
    <n v="0"/>
    <n v="0"/>
    <n v="50000"/>
    <n v="50000"/>
    <n v="0"/>
    <n v="0"/>
    <n v="0"/>
    <n v="50000"/>
    <m/>
    <s v="State Funded (31S108-M3-002)"/>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m/>
    <m/>
    <m/>
    <m/>
    <m/>
    <m/>
    <m/>
    <m/>
    <m/>
    <m/>
    <m/>
    <m/>
    <m/>
    <m/>
    <m/>
    <m/>
    <m/>
    <x v="7"/>
    <x v="8"/>
    <m/>
    <m/>
    <m/>
    <m/>
    <m/>
    <x v="7"/>
    <m/>
    <m/>
    <m/>
    <m/>
    <m/>
    <m/>
    <m/>
    <m/>
    <m/>
    <m/>
    <m/>
    <m/>
    <m/>
  </r>
  <r>
    <n v="124263.03999999999"/>
    <n v="3"/>
    <s v="Let"/>
    <d v="2015-01-27T00:00:00"/>
    <s v="Jason McCoy"/>
    <d v="2021-08-30T21:00:17"/>
    <s v="Jason Carney"/>
    <s v="Robertson"/>
    <s v="I-65 "/>
    <s v="I"/>
    <m/>
    <s v="IM"/>
    <s v="From near SR-25 (Main Street) to near SR-109 (IA) Section 4"/>
    <s v="Widen from 4 to 6 Lanes: the north bound weigh station site will be converted to truck parking"/>
    <s v="Legislative"/>
    <s v="Widen"/>
    <m/>
    <x v="1"/>
    <x v="0"/>
    <n v="9.6300000000000008"/>
    <d v="2021-08-20T00:00:00"/>
    <m/>
    <s v="N"/>
    <s v="Int"/>
    <x v="3"/>
    <s v="Bridge cost $ 26,928,543.77"/>
    <n v="0"/>
    <n v="0"/>
    <n v="26928543.77"/>
    <n v="0"/>
    <n v="26928543.77"/>
    <m/>
    <n v="0"/>
    <n v="26928543.77"/>
    <n v="0"/>
    <n v="26928543.77"/>
    <s v="CNV281"/>
    <s v="NH-I-65-3(128) (74003-3174-44)"/>
  </r>
  <r>
    <n v="101430.01"/>
    <n v="2"/>
    <s v="Let"/>
    <d v="2002-12-11T00:00:00"/>
    <s v=" "/>
    <d v="2021-11-29T00:00:00"/>
    <s v="Brian Terrell"/>
    <s v="Bradley"/>
    <s v="SR-60 "/>
    <s v="SR"/>
    <m/>
    <s v="SR"/>
    <s v="From 4-Lane North of I-75 (Westlake Drive) to SR-306 (IA)"/>
    <s v="Widen from 4-ln to 5-ln cross section along SR-60 (Georgetown Road); widen from 2 to 4 at 12' lanes with a 12' continuous center turn lane with 10' paved shoulder/bike lanes and 5' sidewalks on each side."/>
    <s v="Legislative"/>
    <s v="Reconstruction"/>
    <m/>
    <x v="1"/>
    <x v="0"/>
    <n v="2.69"/>
    <d v="2021-09-10T00:00:00"/>
    <m/>
    <s v="N"/>
    <s v="NHS"/>
    <x v="1"/>
    <s v="Bridge cost $ 9,550,424.40"/>
    <n v="0"/>
    <m/>
    <n v="9550424.4000000004"/>
    <n v="0"/>
    <n v="9550424.4000000004"/>
    <n v="0"/>
    <n v="0"/>
    <n v="9550424.4000000004"/>
    <n v="0"/>
    <n v="9550424.4000000004"/>
    <s v="CNV130"/>
    <s v="NH-60(13) (06009-3246-14)"/>
  </r>
  <r>
    <n v="112538"/>
    <n v="2"/>
    <s v="Let"/>
    <d v="2009-03-16T00:00:00"/>
    <s v="Jim Austin"/>
    <d v="2022-05-02T00:00:00"/>
    <s v="Daniel Rose"/>
    <s v="Putnam"/>
    <s v="SR-136 "/>
    <s v="SR"/>
    <m/>
    <s v="SR"/>
    <s v="SR-111 to I-40 (IA)"/>
    <s v="WIDEN EXISTING 2-LN TO 5-LN WITH CENTER TURN LANE, SHOULDERS, CURB AND GUTTER, AND SIDEWALK"/>
    <s v="Legislative"/>
    <s v="Widen"/>
    <m/>
    <x v="1"/>
    <x v="0"/>
    <n v="2.2400000000000002"/>
    <d v="2021-09-10T00:00:00"/>
    <m/>
    <s v="N"/>
    <s v="Other"/>
    <x v="0"/>
    <s v="Bridge cost $ 2,282,196.99"/>
    <n v="0"/>
    <n v="0"/>
    <n v="2282196.9900000002"/>
    <n v="0"/>
    <n v="2282196.9900000002"/>
    <n v="2802500"/>
    <n v="17295100"/>
    <n v="37670201"/>
    <n v="0"/>
    <n v="57767801"/>
    <s v="CNV284"/>
    <s v="STP/NHFP-136(8) (71012-3231-14)"/>
  </r>
  <r>
    <n v="101399"/>
    <n v="1"/>
    <s v="Let"/>
    <d v="2002-03-04T12:04:51"/>
    <s v=" "/>
    <d v="2021-11-01T00:00:00"/>
    <s v="Bobby Johnson"/>
    <s v="Cocke"/>
    <s v="SR-35 "/>
    <s v="SR"/>
    <m/>
    <s v="SR"/>
    <s v="(Newport Bypass), From SR-9 to Saint Tide Hollow Road (IA)"/>
    <s v="Construction New: 5-Ln. Rural from near SR-9 to near Rankin Rd. and Super 2-Ln. (Interim Build) on 4-Ln. Divided (Ultimate Build) ROW from near Rankin Rd. to near Saint Tide Hollow Rd., Bypass around Newport."/>
    <s v="Legislative"/>
    <s v="Construction-New"/>
    <m/>
    <x v="1"/>
    <x v="4"/>
    <n v="4.8"/>
    <d v="2021-10-08T00:00:00"/>
    <m/>
    <s v="N"/>
    <s v="NHS, Other"/>
    <x v="0"/>
    <s v="Bridge cost  $ 18,830,417.99  Non-NHS"/>
    <n v="0"/>
    <n v="0"/>
    <n v="18830417.989999998"/>
    <n v="0"/>
    <n v="18830417.989999998"/>
    <n v="3885500"/>
    <n v="7356179"/>
    <n v="72895731"/>
    <n v="0"/>
    <n v="84137410"/>
    <s v="CNV233"/>
    <s v="NH-35(38) (15008-3231-14)"/>
  </r>
  <r>
    <n v="100326.01"/>
    <n v="4"/>
    <s v="Let"/>
    <d v="2010-03-06T00:00:00"/>
    <s v="Don Ellis"/>
    <d v="2021-10-25T21:00:18"/>
    <s v="Bobby Johnson"/>
    <s v="Gibson, Carroll"/>
    <s v="SR-76 "/>
    <s v="SR"/>
    <m/>
    <s v="SR"/>
    <s v="From west of Cades-Atwood Road to East of SR-77 (IA)"/>
    <s v="Widen 2-ln to 4-ln with portions on new alignment"/>
    <s v="Legislative"/>
    <s v="Reconstruction"/>
    <m/>
    <x v="1"/>
    <x v="0"/>
    <n v="4"/>
    <d v="2021-10-08T00:00:00"/>
    <m/>
    <s v="N"/>
    <s v="NHS"/>
    <x v="1"/>
    <s v="Bridge cost $ 498,612.20"/>
    <n v="0"/>
    <n v="0"/>
    <n v="498612.2"/>
    <n v="0"/>
    <n v="498612.2"/>
    <n v="1364000"/>
    <n v="4448500"/>
    <n v="32707933.75"/>
    <n v="0"/>
    <n v="38520433.75"/>
    <s v="CNV282"/>
    <s v="R-NH-76(65) (09009-3234-14)"/>
  </r>
  <r>
    <n v="100260.05"/>
    <n v="2"/>
    <s v="Let"/>
    <d v="2008-05-05T00:00:00"/>
    <s v="Ben Tyree"/>
    <d v="2022-02-18T00:00:00"/>
    <s v="Kyle Ruddy"/>
    <s v="Cumberland, Fentress"/>
    <s v="SR-28 "/>
    <s v="SR"/>
    <m/>
    <s v="SR"/>
    <s v="From near North Lowe Road to near Little Road, north of SR-62 (IA)"/>
    <s v="Widen from existing 2 lane to a 4 to 5 lane typical sections."/>
    <s v="Legislative"/>
    <s v="Widen"/>
    <m/>
    <x v="1"/>
    <x v="0"/>
    <n v="3.22"/>
    <d v="2021-12-21T00:00:00"/>
    <m/>
    <s v="N"/>
    <s v="NHS"/>
    <x v="1"/>
    <s v="Bridge cost  $ 35,720,399.26"/>
    <n v="0"/>
    <n v="0"/>
    <n v="35720399.259999998"/>
    <n v="0"/>
    <n v="35720399.259999998"/>
    <n v="5148572.6399999997"/>
    <n v="5599750"/>
    <n v="88935132"/>
    <n v="0"/>
    <n v="99683454.640000001"/>
    <s v="CNV300, CNV300"/>
    <s v="STP/HPP/NH-28(38) (18008-3231-14, 25001-3294-14)"/>
  </r>
  <r>
    <n v="116896"/>
    <n v="3"/>
    <s v="Active"/>
    <d v="2011-12-05T00:00:00"/>
    <s v="Gary King"/>
    <d v="2022-04-05T00:00:00"/>
    <s v="Matt Burcham"/>
    <s v="Davidson"/>
    <s v="I-40 "/>
    <s v="I"/>
    <m/>
    <s v="IM"/>
    <s v="Donelson Pike Interchange (Includes Donelson Pike Relocation from Taxiway Bridges over Donelson Pike to I-40) (IA)"/>
    <s v="Reconfigure interchange ramps at I-40"/>
    <s v="Legislative"/>
    <s v="Modify Interchange"/>
    <m/>
    <x v="1"/>
    <x v="0"/>
    <n v="1.3"/>
    <d v="2022-05-13T00:00:00"/>
    <m/>
    <s v="N"/>
    <s v="Int, NHS"/>
    <x v="3"/>
    <s v="Bridge cost   $ 20,354,622.35"/>
    <n v="0"/>
    <n v="0"/>
    <n v="20354622.350000001"/>
    <n v="0"/>
    <n v="20354622.350000001"/>
    <n v="5000000"/>
    <n v="1080749"/>
    <n v="89290492"/>
    <n v="0"/>
    <n v="95371241"/>
    <m/>
    <s v="NH-I-40-5(146) (19008-3195-44)"/>
  </r>
  <r>
    <n v="127101"/>
    <n v="1"/>
    <s v="Construction Complete"/>
    <d v="2018-03-13T00:00:00"/>
    <s v="Brian Terrell"/>
    <d v="2021-12-27T21:00:10"/>
    <s v="Bobby Johnson"/>
    <s v="Roane"/>
    <s v="SR-327 "/>
    <s v="SR"/>
    <m/>
    <s v="SR"/>
    <s v="From SR-58 to SR-61"/>
    <s v="411 TLD Overlay @ 85lb/sy"/>
    <s v="Resurfacing"/>
    <s v="Resurf, Safety &amp; Br Repair"/>
    <s v="411 TLD Overlay @ 85lb/sy"/>
    <x v="1"/>
    <x v="1"/>
    <n v="5.73"/>
    <d v="2021-06-18T00:00:00"/>
    <s v="THIN"/>
    <s v="N"/>
    <s v="Other"/>
    <x v="0"/>
    <s v="73E00230005"/>
    <n v="0"/>
    <n v="0"/>
    <n v="18790"/>
    <m/>
    <n v="18790"/>
    <n v="0"/>
    <n v="0"/>
    <n v="0"/>
    <n v="0"/>
    <n v="0"/>
    <s v="CNV184, CNV184, CNV184"/>
    <s v="STP/HSIP-327(8) (73053-3209-94, 73053-4209-04, 73053-8209-14)"/>
  </r>
  <r>
    <n v="129082"/>
    <n v="4"/>
    <s v="Let"/>
    <d v="2019-06-17T00:00:00"/>
    <s v="Brian Terrell"/>
    <d v="2021-12-22T21:00:17"/>
    <s v=" "/>
    <s v="Haywood"/>
    <s v="I-40 "/>
    <s v="I"/>
    <m/>
    <s v="IM"/>
    <s v="From Fayette County Line to west of Douglas Road Underpass"/>
    <s v="Mill, TLD &amp; OGFC"/>
    <s v="Resurfacing"/>
    <s v="Resurf, Safety &amp; Br Repair"/>
    <s v="Mill, TLD &amp; OGFC"/>
    <x v="1"/>
    <x v="1"/>
    <n v="2.86"/>
    <d v="2021-12-10T00:00:00"/>
    <m/>
    <s v="Y"/>
    <s v="Int"/>
    <x v="3"/>
    <s v="38I00400009, 38I00400010"/>
    <n v="0"/>
    <n v="0"/>
    <n v="240020"/>
    <n v="0"/>
    <n v="240020"/>
    <n v="0"/>
    <n v="0"/>
    <n v="240020"/>
    <n v="0"/>
    <n v="240020"/>
    <s v="CNV345, CNV345"/>
    <s v="NH-I-40-1(369) (38I040-F8-002, 38I040-M3-003)"/>
  </r>
  <r>
    <n v="131205"/>
    <n v="3"/>
    <s v="Let"/>
    <d v="2021-01-13T00:00:00"/>
    <s v="Brian Terrell"/>
    <d v="2021-12-22T21:00:14"/>
    <s v="Jason Carney"/>
    <s v="Rutherford"/>
    <s v="I-24 "/>
    <s v="I"/>
    <m/>
    <s v="IM"/>
    <s v="Near Baker Road to east of Medical Center Parkway"/>
    <s v="Mill &amp; 411D"/>
    <s v="Resurfacing"/>
    <s v="Resurf, Safety &amp; Br Repair"/>
    <s v="Mill &amp; 411D"/>
    <x v="1"/>
    <x v="1"/>
    <n v="5.85"/>
    <d v="2021-12-10T00:00:00"/>
    <s v="CONV"/>
    <s v="N"/>
    <s v="Int"/>
    <x v="3"/>
    <s v="75I00240017"/>
    <n v="0"/>
    <n v="0"/>
    <n v="43824"/>
    <n v="0"/>
    <n v="43824"/>
    <n v="0"/>
    <n v="0"/>
    <n v="43824"/>
    <n v="0"/>
    <n v="43824"/>
    <s v="CNV331, CNV331"/>
    <s v="NH-I-24-1(137) (75I024-F8-002, 75I024-M3-005)"/>
  </r>
  <r>
    <n v="129081"/>
    <n v="4"/>
    <s v="Let"/>
    <d v="2019-06-17T00:00:00"/>
    <s v="Brian Terrell"/>
    <d v="2021-12-22T21:00:14"/>
    <s v=" "/>
    <s v="Shelby"/>
    <s v="I-40 "/>
    <s v="I"/>
    <m/>
    <s v="IM"/>
    <s v="From west of Davies Plantation Road to Fayette County Line (Outside Lanes Only)"/>
    <s v="B-M2 Patch, Mill 1.5&quot;, CS, 1.25&quot; 411D"/>
    <s v="Resurfacing"/>
    <s v="Resurf, Safety &amp; Br Repair"/>
    <s v="B-M2 Patch, Mill 1.5&quot;, CS, 1.25&quot; 411D"/>
    <x v="1"/>
    <x v="2"/>
    <n v="7.76"/>
    <d v="2021-12-10T00:00:00"/>
    <m/>
    <s v="Y"/>
    <s v="Int"/>
    <x v="3"/>
    <s v="79I00400134, 79I00400139"/>
    <n v="0"/>
    <n v="0"/>
    <n v="238000"/>
    <n v="0"/>
    <n v="238000"/>
    <n v="0"/>
    <n v="0"/>
    <n v="238000"/>
    <n v="0"/>
    <n v="238000"/>
    <s v="CNV333, CNV333"/>
    <s v="NH-I-40-1(368) (79I040-F8-006, 79I040-M3-005)"/>
  </r>
  <r>
    <n v="129680"/>
    <n v="1"/>
    <s v="Let"/>
    <d v="2019-08-27T00:00:00"/>
    <s v="Brian Terrell"/>
    <d v="2021-12-22T21:00:15"/>
    <s v="Bobby Johnson"/>
    <s v="Sullivan"/>
    <s v="I-81 "/>
    <s v="I"/>
    <m/>
    <s v="IM"/>
    <s v="From near SR-357 to near SR-394"/>
    <s v="Mill, C, OGFC, OGFCE - Sho"/>
    <s v="Resurfacing"/>
    <s v="Resurf, Safety &amp; Br Repair"/>
    <s v="Mill, C, OGFC, OGFCE - Sho"/>
    <x v="1"/>
    <x v="1"/>
    <n v="6.41"/>
    <d v="2021-12-10T00:00:00"/>
    <m/>
    <s v="N"/>
    <s v="Int"/>
    <x v="3"/>
    <s v="82I00810031, 82I00810032"/>
    <n v="0"/>
    <n v="0"/>
    <n v="580485"/>
    <n v="0"/>
    <n v="0"/>
    <n v="0"/>
    <n v="0"/>
    <n v="580485"/>
    <n v="0"/>
    <n v="0"/>
    <s v="CNV335, CNV335"/>
    <s v="NH-I-81-1(132) (82I081-F8-002, 82I081-M3-003)"/>
  </r>
  <r>
    <n v="131208"/>
    <n v="3"/>
    <s v="Let"/>
    <d v="2021-01-13T00:00:00"/>
    <s v="Brian Terrell"/>
    <d v="2021-12-22T21:00:15"/>
    <s v="Jason Carney"/>
    <s v="Williamson"/>
    <s v="I-840 "/>
    <s v="I"/>
    <m/>
    <s v="IM"/>
    <s v="From near MM 8 to east of Liepers Creek Road Overpass"/>
    <s v="Mill, CW &amp; OGFC up to Copperas Branch Bridge, then Mill &amp; 411D for remainder of project"/>
    <s v="Resurfacing"/>
    <s v="Resurf, Safety &amp; Br Repair"/>
    <s v="Mill, CW &amp; OGF / Mill &amp; 411D"/>
    <x v="1"/>
    <x v="1"/>
    <n v="10.5"/>
    <d v="2021-12-10T00:00:00"/>
    <s v="CONV"/>
    <s v="N"/>
    <s v="Int"/>
    <x v="3"/>
    <s v="94SR8400027, 94SR8400096, 94SR8400097, 94SR8400099, 94SR8400100, 94SR8400101, 94SR8400103, 94SR8400109, 94SR8400110"/>
    <n v="0"/>
    <n v="0"/>
    <n v="138403"/>
    <n v="0"/>
    <n v="138403"/>
    <n v="0"/>
    <n v="0"/>
    <n v="138403"/>
    <n v="0"/>
    <n v="138403"/>
    <s v="CNV337, CNV337, CNV337"/>
    <s v="NH-I-840(20) (94I840-F3-004, 94I840-F8-002, 94I840-M3-003)"/>
  </r>
  <r>
    <n v="128853"/>
    <n v="2"/>
    <s v="Let"/>
    <d v="2019-04-29T00:00:00"/>
    <s v="Brian Terrell"/>
    <d v="2022-04-13T00:00:00"/>
    <s v="Kyle Ruddy"/>
    <s v="Bradley"/>
    <s v="I-75 "/>
    <s v="I"/>
    <m/>
    <s v="IM"/>
    <s v="From north of SR-311 to north of SR-60"/>
    <s v="Cold planning, 1.5&quot;, C Mix @ 1.5&quot; (approximately 165 lbs/sy), and OGFC at 1.25&quot; (117.5 lbs/sy)."/>
    <s v="Resurfacing"/>
    <s v="Resurf, Safety &amp; Br Repair"/>
    <s v="Cold planning, 1.5&quot;, C Mix @ 1.5&quot;"/>
    <x v="1"/>
    <x v="1"/>
    <n v="4.1399999999999997"/>
    <d v="2022-02-11T00:00:00"/>
    <m/>
    <s v="N"/>
    <s v="Int"/>
    <x v="3"/>
    <s v="06I00750008"/>
    <n v="0"/>
    <n v="0"/>
    <n v="72800"/>
    <n v="0"/>
    <n v="72800"/>
    <n v="0"/>
    <n v="0"/>
    <n v="72800"/>
    <n v="0"/>
    <n v="72800"/>
    <s v="CNW045, CNW045"/>
    <s v="NH-I-75-1(153) (06I075-F8-002, 06I075-M3-003)"/>
  </r>
  <r>
    <n v="128857"/>
    <n v="2"/>
    <s v="Let"/>
    <d v="2019-04-29T00:00:00"/>
    <s v="Brian Terrell"/>
    <d v="2022-05-05T00:00:00"/>
    <s v="Kyle Ruddy"/>
    <s v="Hamilton"/>
    <s v="I-75 "/>
    <s v="I"/>
    <m/>
    <s v="IM"/>
    <s v="From south of Standifer Gap Road to north of SR-2"/>
    <s v="Concrete Rehab: Full depth PCC pavement repair, Partial depth PCC pavement repair, Load Transfer dowels, Retrofit dowel bars, Resealing Joints, Sealing Random cracks, Grinding Concrete Pavement"/>
    <s v="Resurfacing"/>
    <s v="Resurf, Safety &amp; Br Repair"/>
    <s v="FDR"/>
    <x v="1"/>
    <x v="2"/>
    <n v="6.19"/>
    <d v="2022-02-11T00:00:00"/>
    <s v="Concrete Rehab"/>
    <s v="N"/>
    <s v="Int"/>
    <x v="3"/>
    <s v="33I00750059, 33I00750060, 33I00750061, 33I00750063, 33I00750065"/>
    <n v="0"/>
    <n v="0"/>
    <n v="226895"/>
    <n v="0"/>
    <n v="226895"/>
    <n v="0"/>
    <n v="0"/>
    <n v="226895"/>
    <n v="0"/>
    <n v="226895"/>
    <s v="CNW046, CNW046, CNW046"/>
    <s v="NH-I-75-1(154) (33I075-F3-005, 33I075-F8-003, 33I075-M3-002)"/>
  </r>
  <r>
    <n v="127390"/>
    <n v="4"/>
    <s v="Let"/>
    <d v="2018-04-04T00:00:00"/>
    <s v="Brian Terrell"/>
    <d v="2022-03-01T21:00:24"/>
    <s v="Bobby Johnson"/>
    <s v="Hardeman"/>
    <s v="SR-15 "/>
    <s v="SR"/>
    <m/>
    <s v="SR"/>
    <s v="From Fayette County Line to Walton Road"/>
    <s v="Microsurface, Fog shldrs"/>
    <s v="Resurfacing"/>
    <s v="Resurf, Safety &amp; Br Repair"/>
    <s v="Micro"/>
    <x v="1"/>
    <x v="1"/>
    <n v="7.14"/>
    <d v="2022-02-11T00:00:00"/>
    <s v="MICRO"/>
    <s v="Y"/>
    <s v="NHS, Other"/>
    <x v="1"/>
    <s v="35SR0150001"/>
    <n v="0"/>
    <n v="0"/>
    <n v="76200"/>
    <n v="0"/>
    <n v="76200"/>
    <n v="0"/>
    <n v="0"/>
    <n v="76200"/>
    <n v="0"/>
    <n v="76200"/>
    <s v="CNW041, CNW041, CNW041"/>
    <s v="NH/HSIP-15(221) (35S015-F3-002, 35S015-F8-002, 35S015-M3-003)"/>
  </r>
  <r>
    <n v="131412"/>
    <n v="3"/>
    <s v="Let"/>
    <d v="2021-03-17T00:00:00"/>
    <s v="Brian Terrell"/>
    <d v="2022-03-01T21:00:17"/>
    <s v="Jason Carney"/>
    <s v="Macon"/>
    <s v="SR-52 "/>
    <s v="SR"/>
    <m/>
    <s v="SR"/>
    <s v="From east of Whitaker Circle to east of W L White Lane"/>
    <s v="Mill &amp; 411D"/>
    <s v="Resurfacing"/>
    <s v="Resurf, Safety &amp; Br Repair"/>
    <s v="Mill &amp; 411D"/>
    <x v="1"/>
    <x v="1"/>
    <n v="4.72"/>
    <d v="2022-02-11T00:00:00"/>
    <s v="CONV"/>
    <s v="Y"/>
    <s v="NHS"/>
    <x v="1"/>
    <s v="56SR0520023"/>
    <n v="0"/>
    <n v="0"/>
    <n v="172288"/>
    <n v="0"/>
    <n v="172288"/>
    <n v="0"/>
    <n v="0"/>
    <n v="172288"/>
    <n v="0"/>
    <n v="172288"/>
    <s v="CNW016, CNW016, CNW016"/>
    <s v="NH/HSIP-52(98) (56S052-F3-002, 56S052-F8-002, 56S052-M3-003)"/>
  </r>
  <r>
    <n v="129602"/>
    <n v="2"/>
    <s v="Let"/>
    <d v="2019-08-21T00:00:00"/>
    <s v="Brian Terrell"/>
    <d v="2022-03-01T21:00:22"/>
    <s v="Kyle Ruddy"/>
    <s v="Overton"/>
    <s v="SR-84 "/>
    <s v="SR"/>
    <m/>
    <s v="SR"/>
    <s v="From Putnam County Line to SR-85"/>
    <s v="Micro-surfacing @ 32 lbs/sy"/>
    <s v="Resurfacing"/>
    <s v="Resurf, Safety &amp; Br Repair"/>
    <s v="Micro-surfacing @ 32 lbs/sy"/>
    <x v="1"/>
    <x v="1"/>
    <n v="14.73"/>
    <d v="2022-02-11T00:00:00"/>
    <s v="MICRO"/>
    <s v="N"/>
    <s v="Other"/>
    <x v="0"/>
    <s v="67SR0840011"/>
    <n v="0"/>
    <n v="0"/>
    <n v="35280"/>
    <n v="0"/>
    <n v="35280"/>
    <n v="0"/>
    <n v="0"/>
    <n v="35280"/>
    <n v="0"/>
    <n v="35280"/>
    <s v="CNW033, CNW033, CNW033"/>
    <s v="STP/HSIP-84(19) (67S084-F3-002, 67S084-F8-002, 67S084-M3-003)"/>
  </r>
  <r>
    <n v="130280"/>
    <n v="4"/>
    <s v="Let"/>
    <d v="2020-04-30T00:00:00"/>
    <s v="Brian Terrell"/>
    <d v="2022-03-01T21:00:33"/>
    <s v="Bonita Dunlap"/>
    <s v="Weakley"/>
    <s v="SR-216 "/>
    <s v="SR"/>
    <m/>
    <s v="SR"/>
    <s v="From near Harrison Road to SR-43 (US-45E)/SR-372"/>
    <s v="Mill &amp; 411D"/>
    <s v="Resurfacing"/>
    <s v="Resurf, Safety &amp; Br Repair"/>
    <s v="Mill &amp; 411D"/>
    <x v="1"/>
    <x v="1"/>
    <n v="0.97"/>
    <d v="2022-02-11T00:00:00"/>
    <s v="CONV"/>
    <s v="Y"/>
    <s v="NHS"/>
    <x v="1"/>
    <s v="92SR2160003"/>
    <n v="0"/>
    <n v="0"/>
    <n v="53100"/>
    <n v="0"/>
    <n v="53100"/>
    <n v="0"/>
    <n v="0"/>
    <n v="53100"/>
    <n v="0"/>
    <n v="53100"/>
    <s v="CNW079, CNW079, CNW079"/>
    <s v="NH/HSIP-216(17) (92003-3274-94, 92003-4274-04, 92003-8274-14)"/>
  </r>
  <r>
    <n v="127384"/>
    <n v="4"/>
    <s v="Let"/>
    <d v="2018-04-03T00:00:00"/>
    <s v="Brian Terrell"/>
    <d v="2022-03-01T21:00:33"/>
    <s v="Bonita Dunlap"/>
    <s v="Weakley"/>
    <s v="SR-43 "/>
    <s v="SR"/>
    <m/>
    <s v="SR"/>
    <s v="From near SR-43 (US-45E)/SR-216 to SR-22 (US-45E)"/>
    <s v="Mill &amp; 411D"/>
    <s v="Resurfacing"/>
    <s v="Resurf, Safety &amp; Br Repair"/>
    <s v="Mill &amp; 411D"/>
    <x v="1"/>
    <x v="1"/>
    <n v="2.92"/>
    <d v="2022-02-11T00:00:00"/>
    <s v="CONV"/>
    <s v="Y"/>
    <s v="NHS"/>
    <x v="1"/>
    <s v="92SR2160005, 92SR2160007, 92SR2160008, 92SR2160011, 92SR2160012, 92SR2160047, 92SR3720001"/>
    <n v="0"/>
    <n v="0"/>
    <n v="415000"/>
    <n v="0"/>
    <n v="415000"/>
    <n v="0"/>
    <n v="0"/>
    <n v="415000"/>
    <n v="0"/>
    <n v="415000"/>
    <s v="CNW079, CNW079, CNW079"/>
    <s v="NH/HSIP-43(48) (92139-3207-94, 92139-4208-04, 92139-8207-14)"/>
  </r>
  <r>
    <n v="129608"/>
    <n v="2"/>
    <s v="Let"/>
    <d v="2019-08-21T00:00:00"/>
    <s v="Brian Terrell"/>
    <d v="2022-04-14T21:00:25"/>
    <s v="Kyle Ruddy"/>
    <s v="Franklin"/>
    <s v="SR-433 "/>
    <s v="SR"/>
    <m/>
    <s v="SR"/>
    <s v="From near SR-15 to SR-50"/>
    <s v="Micro-surfacing @ 32 lbs/sy"/>
    <s v="Resurfacing"/>
    <s v="Resurf, Safety &amp; Br Repair"/>
    <s v="Micro-surfacing @ 32 lbs/sy"/>
    <x v="1"/>
    <x v="1"/>
    <n v="8.0299999999999994"/>
    <d v="2022-03-25T00:00:00"/>
    <s v="MICRO"/>
    <s v="Y"/>
    <s v="NHS, Other"/>
    <x v="1"/>
    <s v="26SR0500013, 26SR0500016"/>
    <n v="0"/>
    <n v="0"/>
    <n v="20213"/>
    <n v="0"/>
    <n v="20213"/>
    <n v="0"/>
    <n v="0"/>
    <n v="20213"/>
    <n v="0"/>
    <n v="20213"/>
    <s v="CNW123, CNW123"/>
    <s v="NH-433(8) (26S433-F8-002, 26S433-M3-003)"/>
  </r>
  <r>
    <n v="130390"/>
    <n v="1"/>
    <s v="Let"/>
    <d v="2020-05-26T00:00:00"/>
    <s v="Brian Terrell"/>
    <d v="2022-04-14T21:00:11"/>
    <s v=" "/>
    <s v="Greene"/>
    <s v="SR-34 "/>
    <s v="SR"/>
    <m/>
    <s v="SR"/>
    <s v="From near SR-70 to near Erwin Highway"/>
    <s v="411 D Overlay"/>
    <s v="Resurfacing"/>
    <s v="Resurf, Safety &amp; Br Repair"/>
    <s v="411 D Overlay"/>
    <x v="1"/>
    <x v="1"/>
    <n v="5.0199999999999996"/>
    <d v="2022-03-25T00:00:00"/>
    <s v="CONV"/>
    <s v="Y"/>
    <s v="NHS"/>
    <x v="1"/>
    <s v="30FA0343001, 30FA0343002"/>
    <n v="0"/>
    <n v="0"/>
    <n v="295900"/>
    <n v="0"/>
    <n v="295900"/>
    <n v="0"/>
    <n v="0"/>
    <n v="295900"/>
    <n v="0"/>
    <n v="295900"/>
    <s v="CNW024, CNW024, CNW024"/>
    <s v="NH/HSIP-34(129) (30S034-F3-003, 30S034-F8-003, 30S034-M3-004)"/>
  </r>
  <r>
    <n v="127234.01"/>
    <n v="2"/>
    <s v="Let"/>
    <d v="2019-05-13T00:00:00"/>
    <s v="Brian Terrell"/>
    <d v="2022-04-14T21:00:28"/>
    <s v="Kyle Ruddy"/>
    <s v="Hamilton"/>
    <s v="SR-153 "/>
    <s v="SR"/>
    <m/>
    <s v="SR"/>
    <s v="From LM 3.53 - 3.71"/>
    <s v="Mill &amp; 411D"/>
    <s v="Resurfacing"/>
    <s v="Resurf, Safety &amp; Br Repair"/>
    <s v="Mill &amp; 411D"/>
    <x v="1"/>
    <x v="1"/>
    <n v="0.18"/>
    <d v="2022-03-25T00:00:00"/>
    <s v="CONV"/>
    <s v="Y"/>
    <s v="NHS"/>
    <x v="1"/>
    <s v="33SR1530017"/>
    <n v="0"/>
    <n v="0"/>
    <n v="107153"/>
    <n v="0"/>
    <n v="107153"/>
    <n v="0"/>
    <n v="0"/>
    <n v="107153"/>
    <n v="0"/>
    <n v="107153"/>
    <s v="CNW131, CNW131"/>
    <s v="NH-153(16) (33052-4257-04, 33052-8257-14)"/>
  </r>
  <r>
    <n v="127398"/>
    <n v="4"/>
    <s v="Let"/>
    <d v="2018-04-04T00:00:00"/>
    <s v="Brian Terrell"/>
    <d v="2022-04-14T21:00:25"/>
    <s v=" "/>
    <s v="Henderson"/>
    <s v="SR-104 "/>
    <s v="SR"/>
    <m/>
    <s v="SR"/>
    <s v="From Garner Street to near Mount Moriah Road"/>
    <s v="DBST &amp; Fog Seal"/>
    <s v="Resurfacing"/>
    <s v="Resurf, Safety &amp; Br Repair"/>
    <s v="DBST &amp; Fog Seal"/>
    <x v="1"/>
    <x v="1"/>
    <n v="9.1300000000000008"/>
    <d v="2022-03-25T00:00:00"/>
    <s v="PRESV"/>
    <s v="N"/>
    <s v="Other"/>
    <x v="0"/>
    <s v="39SR1040013"/>
    <n v="0"/>
    <n v="0"/>
    <n v="67400"/>
    <n v="0"/>
    <n v="67400"/>
    <n v="0"/>
    <n v="0"/>
    <n v="67400"/>
    <n v="0"/>
    <n v="67400"/>
    <s v="CNW121, CNW121, CNW121"/>
    <s v="HSIP-104(49) (39S104-F3-003, 39S104-M3-004, 39S104-M8-003)"/>
  </r>
  <r>
    <n v="129679"/>
    <n v="1"/>
    <s v="Let"/>
    <d v="2019-08-27T00:00:00"/>
    <s v="Brian Terrell"/>
    <d v="2022-04-14T21:00:14"/>
    <s v=" "/>
    <s v="Knox"/>
    <s v="I-640 "/>
    <s v="I"/>
    <m/>
    <s v="IM"/>
    <s v="From I-275 / I-75 to I-40"/>
    <s v="Concrete Rehab"/>
    <s v="Resurfacing"/>
    <s v="Resurf, Safety &amp; Br Repair"/>
    <s v="Full depth rehab/replacement"/>
    <x v="1"/>
    <x v="2"/>
    <n v="7.04"/>
    <d v="2022-03-25T00:00:00"/>
    <s v="Concrete Rehab"/>
    <s v="N"/>
    <s v="Int"/>
    <x v="3"/>
    <s v="47I06400009, 47I06400013, 47I06400021, 47I06400022, 47I06400033, 47I06400034, 47I06400035, 47I06400036"/>
    <n v="0"/>
    <n v="0"/>
    <n v="613570"/>
    <n v="0"/>
    <n v="613570"/>
    <n v="0"/>
    <n v="334335"/>
    <n v="613570"/>
    <n v="0"/>
    <n v="947905"/>
    <s v="CNW075, CNW075"/>
    <s v="NH-I-640-7(183) (47008-4157-04, 47008-8157-44)"/>
  </r>
  <r>
    <n v="129476"/>
    <n v="3"/>
    <s v="Let"/>
    <d v="2019-08-08T00:00:00"/>
    <s v="Brian Terrell"/>
    <d v="2022-04-14T21:00:16"/>
    <s v="Jason Carney"/>
    <s v="Maury"/>
    <s v="SR-6 "/>
    <s v="SR"/>
    <m/>
    <s v="SR"/>
    <s v="From Frye Road to Williamson County Line"/>
    <s v="Mill &amp; 411D"/>
    <s v="Resurfacing"/>
    <s v="Resurf, Safety &amp; Br Repair"/>
    <s v="Mill &amp; 411D"/>
    <x v="1"/>
    <x v="1"/>
    <n v="5.38"/>
    <d v="2022-03-25T00:00:00"/>
    <s v="CONV"/>
    <s v="Y"/>
    <s v="NHS"/>
    <x v="1"/>
    <s v="60SR0060079"/>
    <n v="0"/>
    <n v="0"/>
    <n v="164093"/>
    <n v="0"/>
    <n v="164093"/>
    <n v="0"/>
    <n v="0"/>
    <n v="164093"/>
    <n v="0"/>
    <n v="164093"/>
    <s v="CNW089, CNW089, CNW089"/>
    <s v="NH/HSIP-6(146) (60103-3210-94, 60103-4210-04, 60103-8210-14)"/>
  </r>
  <r>
    <n v="131666"/>
    <n v="3"/>
    <s v="Let"/>
    <d v="2021-06-01T00:00:00"/>
    <s v="Brian Terrell"/>
    <d v="2022-04-14T21:00:18"/>
    <s v="Jason Carney"/>
    <s v="Montgomery"/>
    <s v="SR-236 "/>
    <s v="SR"/>
    <m/>
    <s v="SR"/>
    <s v="From SR-12 (US-41A) to SR-48"/>
    <s v="Mill &amp; 411D"/>
    <s v="Resurfacing"/>
    <s v="Resurf, Safety &amp; Br Repair"/>
    <s v="Mill &amp; 411D"/>
    <x v="1"/>
    <x v="1"/>
    <n v="6.8250000000000002"/>
    <d v="2022-03-25T00:00:00"/>
    <s v="CONV"/>
    <s v="N"/>
    <s v="Other"/>
    <x v="0"/>
    <s v="63S61170003"/>
    <n v="0"/>
    <n v="0"/>
    <n v="216796"/>
    <n v="0"/>
    <n v="216796"/>
    <n v="0"/>
    <n v="0"/>
    <n v="216796"/>
    <n v="0"/>
    <n v="216796"/>
    <s v="CNW092, CNW092, CNW092"/>
    <s v="STP/HSIP-236(9) (63S236-F3-002, 63S236-F8-002, 63S236-M3-003)"/>
  </r>
  <r>
    <n v="131234"/>
    <n v="3"/>
    <s v="Let"/>
    <d v="2021-01-25T00:00:00"/>
    <s v="Brian Terrell"/>
    <d v="2022-04-14T21:00:19"/>
    <s v="Jason Carney"/>
    <s v="Montgomery"/>
    <s v="SR-149 "/>
    <s v="SR"/>
    <m/>
    <s v="SR"/>
    <s v="From near the bridge over Weaver Creek to River Road"/>
    <s v="Mill &amp; 411D"/>
    <s v="Resurfacing"/>
    <s v="Resurf, Safety &amp; Br Repair"/>
    <s v="Mill &amp; 411D"/>
    <x v="1"/>
    <x v="1"/>
    <n v="5.7549999999999999"/>
    <d v="2022-03-25T00:00:00"/>
    <s v="CONV"/>
    <s v="N"/>
    <s v="Other"/>
    <x v="0"/>
    <s v="63SR1490015"/>
    <n v="0"/>
    <n v="0"/>
    <n v="180179"/>
    <n v="0"/>
    <n v="180179"/>
    <n v="0"/>
    <n v="0"/>
    <n v="180179"/>
    <n v="0"/>
    <n v="180179"/>
    <s v="CNW095, CNW095, CNW095"/>
    <s v="STP/HSIP-149(16) (63S149-F3-002, 63S149-F8-002, 63S149-M3-003)"/>
  </r>
  <r>
    <n v="131675"/>
    <n v="3"/>
    <s v="Let"/>
    <d v="2021-06-01T00:00:00"/>
    <s v="Brian Terrell"/>
    <d v="2022-05-27T00:00:00"/>
    <s v="Jason Carney"/>
    <s v="Wayne"/>
    <s v="SR-13 "/>
    <s v="SR"/>
    <m/>
    <s v="SR"/>
    <s v="From near the Buffalo River to the Perry County Line"/>
    <s v="Micro-surfacing @ 22 lbs/sy"/>
    <s v="Resurfacing"/>
    <s v="Resurf, Safety &amp; Br Repair"/>
    <s v="Micro-surfacing @ 22 lbs/sy"/>
    <x v="1"/>
    <x v="1"/>
    <n v="4.9800000000000004"/>
    <d v="2022-03-25T00:00:00"/>
    <s v="MICRO"/>
    <s v="N"/>
    <s v="Other"/>
    <x v="0"/>
    <s v="91SR0130007"/>
    <n v="0"/>
    <n v="0"/>
    <n v="285872"/>
    <n v="0"/>
    <n v="285872"/>
    <n v="0"/>
    <n v="0"/>
    <n v="285872"/>
    <n v="0"/>
    <n v="285872"/>
    <s v="CNW048, CNW048"/>
    <s v="STP-13(91) (91S013-F8-002, 91S013-M3-003)"/>
  </r>
  <r>
    <n v="131223"/>
    <n v="3"/>
    <s v="Active"/>
    <d v="2021-01-25T00:00:00"/>
    <s v="Brian Terrell"/>
    <d v="2022-03-25T00:00:00"/>
    <s v="Jason Carney"/>
    <s v="Davidson"/>
    <s v="SR-6 "/>
    <s v="SR"/>
    <m/>
    <s v="SR"/>
    <s v="From north of Old Hickory Boulevard to Sumner County Line"/>
    <s v="Mill &amp; 411D"/>
    <s v="Resurfacing"/>
    <s v="Resurf, Safety &amp; Br Repair"/>
    <s v="Mill &amp; 411D"/>
    <x v="1"/>
    <x v="1"/>
    <n v="4.2699999999999996"/>
    <d v="2022-05-13T00:00:00"/>
    <s v="CONV"/>
    <s v="N"/>
    <s v="NHS"/>
    <x v="1"/>
    <s v="19SR0060021"/>
    <n v="0"/>
    <n v="0"/>
    <n v="483610"/>
    <n v="0"/>
    <n v="483610"/>
    <n v="0"/>
    <n v="0"/>
    <n v="483610"/>
    <n v="0"/>
    <n v="483610"/>
    <m/>
    <s v="HSIP-6(154) (19S006-F3-004, 19S006-M3-005, 19S006-M8-004)"/>
  </r>
  <r>
    <n v="131241"/>
    <n v="3"/>
    <s v="Active"/>
    <d v="2021-01-25T00:00:00"/>
    <s v="Brian Terrell"/>
    <d v="2022-03-25T00:00:00"/>
    <s v="Jason Carney"/>
    <s v="Davidson"/>
    <s v="SR-65 "/>
    <s v="SR"/>
    <m/>
    <s v="SR"/>
    <s v="From south of Gifford Place to Robertson County Line"/>
    <s v="Mill &amp; 411D"/>
    <s v="Resurfacing"/>
    <s v="Resurf, Safety &amp; Br Repair"/>
    <s v="Mill &amp; 411D"/>
    <x v="1"/>
    <x v="1"/>
    <n v="5.36"/>
    <d v="2022-05-13T00:00:00"/>
    <s v="CONV"/>
    <s v="Y"/>
    <s v="NHS"/>
    <x v="1"/>
    <s v="19SR0650007"/>
    <n v="0"/>
    <n v="0"/>
    <n v="90425"/>
    <n v="0"/>
    <n v="90425"/>
    <n v="0"/>
    <n v="0"/>
    <n v="90425"/>
    <n v="0"/>
    <n v="90425"/>
    <m/>
    <s v="NH-65(25) (19S065-F8-002, 19S065-M3-004)"/>
  </r>
  <r>
    <n v="129488"/>
    <n v="3"/>
    <s v="Active"/>
    <d v="2019-08-08T00:00:00"/>
    <s v="Brian Terrell"/>
    <d v="2022-03-25T00:00:00"/>
    <s v="Jason Carney"/>
    <s v="Humphreys"/>
    <s v="SR-13 "/>
    <s v="SR"/>
    <m/>
    <s v="SR"/>
    <s v="From Acorn Hill Drive to East Main Street"/>
    <s v="Mill &amp; 411D"/>
    <s v="Resurfacing"/>
    <s v="Resurf, Safety &amp; Br Repair"/>
    <s v="Mill &amp; 411D"/>
    <x v="1"/>
    <x v="1"/>
    <n v="4.29"/>
    <d v="2022-05-13T00:00:00"/>
    <s v="CONV"/>
    <s v="N"/>
    <s v="Other"/>
    <x v="0"/>
    <s v="43SR0130023, 43SR0130024"/>
    <n v="0"/>
    <n v="0"/>
    <n v="206806"/>
    <n v="0"/>
    <n v="206806"/>
    <n v="0"/>
    <n v="0"/>
    <n v="206806"/>
    <n v="0"/>
    <n v="206806"/>
    <m/>
    <s v="STP/HSIP-13(86) (43005-3248-94, 43005-4248-04, 43005-8248-14)"/>
  </r>
  <r>
    <n v="123949"/>
    <n v="4"/>
    <s v="Active"/>
    <d v="2016-07-20T00:00:00"/>
    <s v="Brian Terrell"/>
    <d v="2022-03-17T00:00:00"/>
    <s v="Bonita Dunlap"/>
    <s v="Lauderdale"/>
    <s v="SR-19 "/>
    <s v="SR"/>
    <m/>
    <s v="SR"/>
    <s v="From Four Mile Lane to near Sunk Lake Road"/>
    <s v="DBST &amp; Fog Seal"/>
    <s v="Resurfacing"/>
    <s v="Resurf, Safety &amp; Br Repair"/>
    <s v="DBST &amp; Fog Seal"/>
    <x v="1"/>
    <x v="1"/>
    <n v="7.95"/>
    <d v="2022-05-13T00:00:00"/>
    <s v="PRESV"/>
    <s v="N"/>
    <s v="Other"/>
    <x v="0"/>
    <s v="49SR0190003"/>
    <n v="0"/>
    <n v="0"/>
    <n v="129000"/>
    <n v="0"/>
    <n v="129000"/>
    <n v="0"/>
    <n v="0"/>
    <n v="129000"/>
    <n v="0"/>
    <n v="129000"/>
    <m/>
    <s v="HSIP-19(58) (49S019-F3-002, 49S019-M3-005, 49S019-M8-002)"/>
  </r>
  <r>
    <n v="123950"/>
    <n v="4"/>
    <s v="Active"/>
    <d v="2016-07-20T00:00:00"/>
    <s v="Brian Terrell"/>
    <d v="2022-03-17T00:00:00"/>
    <s v="Bonita Dunlap"/>
    <s v="Lauderdale"/>
    <s v="SR-19 "/>
    <s v="SR"/>
    <m/>
    <s v="SR"/>
    <s v="From near Sunk Lake Road to near Bluff Road"/>
    <s v="DBST &amp; Fog Seal"/>
    <s v="Resurfacing"/>
    <s v="Resurface &amp; Safety"/>
    <s v="DBST &amp; Fog Seal"/>
    <x v="1"/>
    <x v="1"/>
    <n v="4.45"/>
    <d v="2022-05-13T00:00:00"/>
    <s v="PRESV"/>
    <s v="N"/>
    <s v="Other"/>
    <x v="0"/>
    <s v="49SR0190019, 49SR0190021, 49SR0190023, 49SR0190025"/>
    <n v="0"/>
    <n v="0"/>
    <n v="462000"/>
    <n v="0"/>
    <n v="462000"/>
    <n v="0"/>
    <n v="0"/>
    <n v="462000"/>
    <n v="0"/>
    <n v="462000"/>
    <m/>
    <s v="HSIP-19(59) (49S019-F3-003, 49S019-M3-006, 49S019-M8-003)"/>
  </r>
  <r>
    <n v="123926"/>
    <n v="4"/>
    <s v="Active"/>
    <d v="2016-07-20T00:00:00"/>
    <s v="Brian Terrell"/>
    <d v="2022-05-17T00:00:00"/>
    <s v="Ethan Messimore"/>
    <s v="McNairy"/>
    <s v="SR-5 "/>
    <s v="SR"/>
    <m/>
    <s v="SR"/>
    <s v="From SR-5 to SR-15"/>
    <s v="Hot Recycle in Place w/ 411TLD"/>
    <s v="Resurfacing"/>
    <s v="Resurf, Safety &amp; Br Repair"/>
    <s v="Hot Recycle in Place w/ 411TLD"/>
    <x v="1"/>
    <x v="2"/>
    <n v="3.8"/>
    <d v="2022-05-13T00:00:00"/>
    <s v="REC/THIN"/>
    <s v="Y"/>
    <s v="NHS"/>
    <x v="1"/>
    <s v="55SR0050023, 55SR0050024"/>
    <n v="0"/>
    <n v="0"/>
    <n v="200510"/>
    <n v="0"/>
    <n v="200510"/>
    <n v="0"/>
    <n v="0"/>
    <n v="200510"/>
    <n v="0"/>
    <n v="200510"/>
    <m/>
    <s v="NH/HSIP-5(119) (55S005-F3-002, 55S005-F8-002, 55S005-M3-003)"/>
  </r>
  <r>
    <n v="129520"/>
    <n v="3"/>
    <s v="Active"/>
    <d v="2019-08-08T00:00:00"/>
    <s v="Brian Terrell"/>
    <d v="2022-03-31T00:00:00"/>
    <s v="Jason Carney"/>
    <s v="Maury"/>
    <s v="SR-6 "/>
    <s v="SR"/>
    <m/>
    <s v="SR"/>
    <s v="From bridge over CSXT Railroad to near Old Williamsport Pike"/>
    <s v="Mill &amp; 411D"/>
    <s v="Resurfacing"/>
    <s v="Resurf, Safety &amp; Br Repair"/>
    <s v="Mill &amp; 411D"/>
    <x v="1"/>
    <x v="1"/>
    <n v="4.96"/>
    <d v="2022-05-13T00:00:00"/>
    <s v="THIN"/>
    <s v="Y"/>
    <s v="NHS"/>
    <x v="1"/>
    <s v="60SR0060039, 60SR0060040, 60SR0060054"/>
    <n v="0"/>
    <n v="0"/>
    <n v="308812"/>
    <n v="0"/>
    <n v="308812"/>
    <n v="0"/>
    <n v="0"/>
    <n v="308812"/>
    <n v="0"/>
    <n v="308812"/>
    <m/>
    <s v="NH/HSIP-6(149) (60103-3213-94, 60103-8213-14, 60S006-M3-00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FF6A1AB-FB3E-401E-95DE-D1ACD672E4F9}" name="PivotTable1"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A3:H16" firstHeaderRow="1" firstDataRow="2" firstDataCol="1"/>
  <pivotFields count="38">
    <pivotField numFmtId="164" showAll="0"/>
    <pivotField showAll="0"/>
    <pivotField showAll="0"/>
    <pivotField numFmtId="14"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axis="axisRow" showAll="0">
      <items count="10">
        <item x="1"/>
        <item h="1" x="0"/>
        <item x="4"/>
        <item h="1" x="2"/>
        <item h="1" x="6"/>
        <item h="1" x="5"/>
        <item h="1" x="3"/>
        <item h="1" x="7"/>
        <item h="1" m="1" x="8"/>
        <item t="default"/>
      </items>
    </pivotField>
    <pivotField axis="axisRow" showAll="0">
      <items count="10">
        <item x="4"/>
        <item x="3"/>
        <item x="5"/>
        <item x="7"/>
        <item h="1" x="6"/>
        <item x="1"/>
        <item x="0"/>
        <item x="2"/>
        <item h="1" x="8"/>
        <item t="default"/>
      </items>
    </pivotField>
    <pivotField showAll="0"/>
    <pivotField showAll="0"/>
    <pivotField showAll="0"/>
    <pivotField showAll="0"/>
    <pivotField showAll="0"/>
    <pivotField axis="axisCol" multipleItemSelectionAllowed="1" showAll="0">
      <items count="10">
        <item x="3"/>
        <item x="5"/>
        <item x="1"/>
        <item x="0"/>
        <item x="6"/>
        <item h="1" x="7"/>
        <item x="2"/>
        <item h="1" x="4"/>
        <item h="1" m="1" x="8"/>
        <item t="default"/>
      </items>
    </pivotField>
    <pivotField showAll="0"/>
    <pivotField numFmtId="44" showAll="0"/>
    <pivotField numFmtId="44" showAll="0"/>
    <pivotField numFmtId="44" showAll="0"/>
    <pivotField numFmtId="44" showAll="0"/>
    <pivotField dataField="1" showAll="0"/>
    <pivotField numFmtId="44" showAll="0"/>
    <pivotField numFmtId="44" showAll="0"/>
    <pivotField numFmtId="44" showAll="0"/>
    <pivotField numFmtId="44" showAll="0"/>
    <pivotField numFmtId="44" showAll="0"/>
    <pivotField showAll="0"/>
    <pivotField showAll="0"/>
  </pivotFields>
  <rowFields count="2">
    <field x="17"/>
    <field x="18"/>
  </rowFields>
  <rowItems count="12">
    <i>
      <x/>
    </i>
    <i r="1">
      <x/>
    </i>
    <i r="1">
      <x v="5"/>
    </i>
    <i r="1">
      <x v="6"/>
    </i>
    <i r="1">
      <x v="7"/>
    </i>
    <i>
      <x v="2"/>
    </i>
    <i r="1">
      <x/>
    </i>
    <i r="1">
      <x v="2"/>
    </i>
    <i r="1">
      <x v="5"/>
    </i>
    <i r="1">
      <x v="6"/>
    </i>
    <i r="1">
      <x v="7"/>
    </i>
    <i t="grand">
      <x/>
    </i>
  </rowItems>
  <colFields count="1">
    <field x="24"/>
  </colFields>
  <colItems count="7">
    <i>
      <x/>
    </i>
    <i>
      <x v="1"/>
    </i>
    <i>
      <x v="2"/>
    </i>
    <i>
      <x v="3"/>
    </i>
    <i>
      <x v="4"/>
    </i>
    <i>
      <x v="6"/>
    </i>
    <i t="grand">
      <x/>
    </i>
  </colItems>
  <dataFields count="1">
    <dataField name="Sum of Total 2022 Obligations" fld="30" baseField="18" baseItem="5" numFmtId="44"/>
  </dataFields>
  <formats count="5">
    <format dxfId="132">
      <pivotArea outline="0" collapsedLevelsAreSubtotals="1" fieldPosition="0">
        <references count="1">
          <reference field="24" count="2" selected="0">
            <x v="4"/>
            <x v="6"/>
          </reference>
        </references>
      </pivotArea>
    </format>
    <format dxfId="131">
      <pivotArea grandCol="1" outline="0" collapsedLevelsAreSubtotals="1" fieldPosition="0"/>
    </format>
    <format dxfId="130">
      <pivotArea collapsedLevelsAreSubtotals="1" fieldPosition="0">
        <references count="3">
          <reference field="17" count="1" selected="0">
            <x v="2"/>
          </reference>
          <reference field="18" count="3">
            <x v="5"/>
            <x v="6"/>
            <x v="7"/>
          </reference>
          <reference field="24" count="4" selected="0">
            <x v="0"/>
            <x v="1"/>
            <x v="2"/>
            <x v="3"/>
          </reference>
        </references>
      </pivotArea>
    </format>
    <format dxfId="129">
      <pivotArea field="24" grandRow="1" outline="0" collapsedLevelsAreSubtotals="1" axis="axisCol" fieldPosition="0">
        <references count="1">
          <reference field="24" count="4" selected="0">
            <x v="0"/>
            <x v="1"/>
            <x v="2"/>
            <x v="3"/>
          </reference>
        </references>
      </pivotArea>
    </format>
    <format dxfId="128">
      <pivotArea outline="0" fieldPosition="0">
        <references count="1">
          <reference field="4294967294" count="1">
            <x v="0"/>
          </reference>
        </references>
      </pivotArea>
    </format>
  </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07D5F27-172B-474F-A17A-6FDCE01EC6E4}" name="PivotTable1"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A3:H16" firstHeaderRow="1" firstDataRow="2" firstDataCol="1"/>
  <pivotFields count="38">
    <pivotField numFmtId="164" showAll="0"/>
    <pivotField showAll="0"/>
    <pivotField showAll="0"/>
    <pivotField numFmtId="14"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axis="axisRow" showAll="0">
      <items count="10">
        <item x="1"/>
        <item h="1" x="0"/>
        <item x="4"/>
        <item h="1" x="2"/>
        <item h="1" x="6"/>
        <item h="1" x="5"/>
        <item h="1" x="3"/>
        <item h="1" x="7"/>
        <item h="1" m="1" x="8"/>
        <item t="default"/>
      </items>
    </pivotField>
    <pivotField axis="axisRow" showAll="0">
      <items count="10">
        <item x="4"/>
        <item x="3"/>
        <item x="5"/>
        <item h="1" x="7"/>
        <item h="1" x="6"/>
        <item x="1"/>
        <item x="0"/>
        <item x="2"/>
        <item h="1" x="8"/>
        <item t="default"/>
      </items>
    </pivotField>
    <pivotField showAll="0"/>
    <pivotField showAll="0"/>
    <pivotField showAll="0"/>
    <pivotField showAll="0"/>
    <pivotField showAll="0"/>
    <pivotField axis="axisCol" multipleItemSelectionAllowed="1" showAll="0">
      <items count="10">
        <item x="3"/>
        <item x="5"/>
        <item x="1"/>
        <item x="0"/>
        <item x="6"/>
        <item h="1" x="7"/>
        <item x="2"/>
        <item h="1" x="4"/>
        <item h="1" m="1" x="8"/>
        <item t="default"/>
      </items>
    </pivotField>
    <pivotField showAll="0"/>
    <pivotField numFmtId="44" showAll="0"/>
    <pivotField numFmtId="44" showAll="0"/>
    <pivotField numFmtId="44" showAll="0"/>
    <pivotField numFmtId="44" showAll="0"/>
    <pivotField dataField="1" showAll="0"/>
    <pivotField numFmtId="44" showAll="0"/>
    <pivotField numFmtId="44" showAll="0"/>
    <pivotField numFmtId="44" showAll="0"/>
    <pivotField numFmtId="44" showAll="0"/>
    <pivotField numFmtId="44" showAll="0"/>
    <pivotField showAll="0"/>
    <pivotField showAll="0"/>
  </pivotFields>
  <rowFields count="2">
    <field x="17"/>
    <field x="18"/>
  </rowFields>
  <rowItems count="12">
    <i>
      <x/>
    </i>
    <i r="1">
      <x/>
    </i>
    <i r="1">
      <x v="5"/>
    </i>
    <i r="1">
      <x v="6"/>
    </i>
    <i r="1">
      <x v="7"/>
    </i>
    <i>
      <x v="2"/>
    </i>
    <i r="1">
      <x/>
    </i>
    <i r="1">
      <x v="2"/>
    </i>
    <i r="1">
      <x v="5"/>
    </i>
    <i r="1">
      <x v="6"/>
    </i>
    <i r="1">
      <x v="7"/>
    </i>
    <i t="grand">
      <x/>
    </i>
  </rowItems>
  <colFields count="1">
    <field x="24"/>
  </colFields>
  <colItems count="7">
    <i>
      <x/>
    </i>
    <i>
      <x v="1"/>
    </i>
    <i>
      <x v="2"/>
    </i>
    <i>
      <x v="3"/>
    </i>
    <i>
      <x v="4"/>
    </i>
    <i>
      <x v="6"/>
    </i>
    <i t="grand">
      <x/>
    </i>
  </colItems>
  <dataFields count="1">
    <dataField name="Sum of Total 2022 Obligations" fld="30" baseField="24" baseItem="1" numFmtId="44"/>
  </dataFields>
  <formats count="2">
    <format dxfId="127">
      <pivotArea outline="0" collapsedLevelsAreSubtotals="1" fieldPosition="0">
        <references count="1">
          <reference field="24" count="2" selected="0">
            <x v="4"/>
            <x v="6"/>
          </reference>
        </references>
      </pivotArea>
    </format>
    <format dxfId="126">
      <pivotArea grandCol="1" outline="0" collapsedLevelsAreSubtotals="1" fieldPosition="0"/>
    </format>
  </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59EC1A95-FA40-44FF-A897-C3CF75B0BBB0}" name="PivotTable1"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A3:H12" firstHeaderRow="1" firstDataRow="2" firstDataCol="1"/>
  <pivotFields count="38">
    <pivotField numFmtId="164" showAll="0"/>
    <pivotField showAll="0"/>
    <pivotField showAll="0"/>
    <pivotField numFmtId="14"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axis="axisRow" showAll="0">
      <items count="10">
        <item sd="0" x="1"/>
        <item h="1" x="0"/>
        <item x="4"/>
        <item h="1" x="2"/>
        <item h="1" x="6"/>
        <item h="1" x="5"/>
        <item h="1" x="3"/>
        <item h="1" x="7"/>
        <item h="1" m="1" x="8"/>
        <item t="default"/>
      </items>
    </pivotField>
    <pivotField axis="axisRow" showAll="0">
      <items count="10">
        <item x="4"/>
        <item x="3"/>
        <item x="5"/>
        <item h="1" x="7"/>
        <item h="1" x="6"/>
        <item x="1"/>
        <item x="0"/>
        <item x="2"/>
        <item h="1" x="8"/>
        <item t="default"/>
      </items>
    </pivotField>
    <pivotField showAll="0"/>
    <pivotField showAll="0"/>
    <pivotField showAll="0"/>
    <pivotField showAll="0"/>
    <pivotField showAll="0"/>
    <pivotField axis="axisCol" multipleItemSelectionAllowed="1" showAll="0">
      <items count="10">
        <item x="3"/>
        <item x="5"/>
        <item x="1"/>
        <item x="0"/>
        <item x="6"/>
        <item h="1" x="7"/>
        <item x="2"/>
        <item h="1" x="4"/>
        <item h="1" m="1" x="8"/>
        <item t="default"/>
      </items>
    </pivotField>
    <pivotField showAll="0"/>
    <pivotField numFmtId="44" showAll="0"/>
    <pivotField numFmtId="44" showAll="0"/>
    <pivotField numFmtId="44" showAll="0"/>
    <pivotField dataField="1" numFmtId="44" showAll="0"/>
    <pivotField showAll="0"/>
    <pivotField numFmtId="44" showAll="0"/>
    <pivotField numFmtId="44" showAll="0"/>
    <pivotField numFmtId="44" showAll="0"/>
    <pivotField numFmtId="44" showAll="0"/>
    <pivotField numFmtId="44" showAll="0"/>
    <pivotField showAll="0"/>
    <pivotField showAll="0"/>
  </pivotFields>
  <rowFields count="2">
    <field x="17"/>
    <field x="18"/>
  </rowFields>
  <rowItems count="8">
    <i>
      <x/>
    </i>
    <i>
      <x v="2"/>
    </i>
    <i r="1">
      <x/>
    </i>
    <i r="1">
      <x v="2"/>
    </i>
    <i r="1">
      <x v="5"/>
    </i>
    <i r="1">
      <x v="6"/>
    </i>
    <i r="1">
      <x v="7"/>
    </i>
    <i t="grand">
      <x/>
    </i>
  </rowItems>
  <colFields count="1">
    <field x="24"/>
  </colFields>
  <colItems count="7">
    <i>
      <x/>
    </i>
    <i>
      <x v="1"/>
    </i>
    <i>
      <x v="2"/>
    </i>
    <i>
      <x v="3"/>
    </i>
    <i>
      <x v="4"/>
    </i>
    <i>
      <x v="6"/>
    </i>
    <i t="grand">
      <x/>
    </i>
  </colItems>
  <dataFields count="1">
    <dataField name="Sum of 2022 Paving Obligations" fld="29" baseField="0" baseItem="0"/>
  </dataFields>
  <formats count="5">
    <format dxfId="125">
      <pivotArea outline="0" collapsedLevelsAreSubtotals="1" fieldPosition="0">
        <references count="1">
          <reference field="24" count="2" selected="0">
            <x v="4"/>
            <x v="6"/>
          </reference>
        </references>
      </pivotArea>
    </format>
    <format dxfId="124">
      <pivotArea grandCol="1" outline="0" collapsedLevelsAreSubtotals="1" fieldPosition="0"/>
    </format>
    <format dxfId="123">
      <pivotArea collapsedLevelsAreSubtotals="1" fieldPosition="0">
        <references count="1">
          <reference field="17" count="1">
            <x v="2"/>
          </reference>
        </references>
      </pivotArea>
    </format>
    <format dxfId="122">
      <pivotArea collapsedLevelsAreSubtotals="1" fieldPosition="0">
        <references count="2">
          <reference field="17" count="1" selected="0">
            <x v="2"/>
          </reference>
          <reference field="18" count="5">
            <x v="0"/>
            <x v="2"/>
            <x v="5"/>
            <x v="6"/>
            <x v="7"/>
          </reference>
        </references>
      </pivotArea>
    </format>
    <format dxfId="121">
      <pivotArea grandRow="1" outline="0" collapsedLevelsAreSubtotals="1" fieldPosition="0"/>
    </format>
  </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BE56B9E-A0F8-4839-AE72-EDE3B1F99824}" name="TAMPData2205" displayName="TAMPData2205" ref="A2:AL2348" totalsRowShown="0" headerRowDxfId="120" dataDxfId="118" headerRowBorderDxfId="119" tableBorderDxfId="117" totalsRowBorderDxfId="116">
  <autoFilter ref="A2:AL2348" xr:uid="{00000000-0001-0000-0000-000000000000}">
    <filterColumn colId="17">
      <colorFilter dxfId="1"/>
    </filterColumn>
  </autoFilter>
  <tableColumns count="38">
    <tableColumn id="1" xr3:uid="{DB8866E7-31B3-4DD8-974F-789708BB2018}" name="PIN" dataDxfId="115"/>
    <tableColumn id="2" xr3:uid="{DABCFB38-93C2-4E0F-83D3-44F84AD2FBC5}" name="Region" dataDxfId="114"/>
    <tableColumn id="3" xr3:uid="{BAFED69A-DD0D-45E6-A5F3-E8F55BDBE454}" name="Project Status" dataDxfId="113"/>
    <tableColumn id="4" xr3:uid="{141DD3D5-A277-44AF-A96C-C9F929A63C6A}" name="Created On" dataDxfId="112"/>
    <tableColumn id="5" xr3:uid="{69B5CF6D-D324-48CE-8305-A427B38C682C}" name="Created By" dataDxfId="111"/>
    <tableColumn id="6" xr3:uid="{14AB4B65-C0F5-48E5-9987-2BC0689E2E0F}" name="Updated On" dataDxfId="110"/>
    <tableColumn id="7" xr3:uid="{B35365FE-D21C-4E1B-974A-F4516F230A55}" name="Updated By" dataDxfId="109"/>
    <tableColumn id="8" xr3:uid="{FC285DAF-6115-4FBA-9E2C-7FB86613196B}" name="County" dataDxfId="108"/>
    <tableColumn id="9" xr3:uid="{C5D01FE3-9807-4A16-A60B-409CC61575F6}" name="Route" dataDxfId="107"/>
    <tableColumn id="10" xr3:uid="{DB1C808D-DAA1-4E9B-8595-1098C977BF83}" name="Route Type Code" dataDxfId="106"/>
    <tableColumn id="11" xr3:uid="{F0ED1324-FA6C-48FF-84B7-94265AD31076}" name="Local Route Text" dataDxfId="105"/>
    <tableColumn id="12" xr3:uid="{15F6B7E3-47E2-4324-9690-0D0AEAF6A5B0}" name="IM/SR/L" dataDxfId="104"/>
    <tableColumn id="13" xr3:uid="{E7265C6D-6957-4B3A-99F9-A12C88743AC0}" name="Project Description" dataDxfId="103"/>
    <tableColumn id="14" xr3:uid="{4435D2DD-9287-4016-A4BC-53AFFD449272}" name="Scope of Work" dataDxfId="102"/>
    <tableColumn id="15" xr3:uid="{481CF210-C508-42F8-9E8B-8778FB03E750}" name="Program Type" dataDxfId="101"/>
    <tableColumn id="16" xr3:uid="{B854E173-3E8A-4950-9582-CAAE79106508}" name="Project Type of Work" dataDxfId="100"/>
    <tableColumn id="17" xr3:uid="{56AA323E-3C9D-436A-9BB3-ED1CC858C04D}" name="Resurfacing Type of Work" dataDxfId="99"/>
    <tableColumn id="18" xr3:uid="{AF65A52F-A96A-4721-868D-61395A0CD78B}" name="Asset Type" dataDxfId="98" dataCellStyle="Bad"/>
    <tableColumn id="19" xr3:uid="{7F68799E-A514-49EA-86BC-05CA519DF695}" name="FHWA Work Type" dataDxfId="97" dataCellStyle="Bad"/>
    <tableColumn id="20" xr3:uid="{3C53D0F2-25BA-4882-94C5-D0C6A534D0EC}" name="Project Length" dataDxfId="96"/>
    <tableColumn id="21" xr3:uid="{7A3B156B-9A7F-4014-84B5-367767BD28F4}" name="Let Date" dataDxfId="95"/>
    <tableColumn id="22" xr3:uid="{82E9EF9D-784E-4A4E-A926-3AB0710E32A2}" name="Resurfacing Type" dataDxfId="94"/>
    <tableColumn id="23" xr3:uid="{3E0CD81A-CDDB-465B-80AD-BEA59967D4D5}" name="PPRM NHS" dataDxfId="93"/>
    <tableColumn id="24" xr3:uid="{74DDF295-24B2-47A3-92BD-7A9485BB9CA6}" name="TRIMS NHS Designation" dataDxfId="92"/>
    <tableColumn id="36" xr3:uid="{4B1E1999-E490-4B0E-B026-7C6E2A6A1772}" name="TAMP NHS" dataDxfId="0"/>
    <tableColumn id="25" xr3:uid="{9C6A60EE-23C0-4FE0-A60C-DBC91CC99843}" name="Bridges" dataDxfId="91"/>
    <tableColumn id="26" xr3:uid="{DFF06866-F81F-4264-A985-4291EA8ABFC0}" name="2022 PE Obligations" dataDxfId="90"/>
    <tableColumn id="27" xr3:uid="{C6EE63AA-8094-44A8-A87F-7AC322EDB3EE}" name="2022 ROW Obligations" dataDxfId="89"/>
    <tableColumn id="28" xr3:uid="{2AAE3B56-30BB-4C5C-ABFF-6C786BFC2EBD}" name="2022 Construction Obligations" dataDxfId="88"/>
    <tableColumn id="38" xr3:uid="{14AC5E3C-D4C9-4D33-AB40-399D4EB23277}" name="2022 Paving Obligations" dataDxfId="87"/>
    <tableColumn id="29" xr3:uid="{E1B58F5F-67E1-4CC0-B79C-D3B4AFC68289}" name="Total 2022 Obligations" dataDxfId="86"/>
    <tableColumn id="30" xr3:uid="{DEB7410B-951E-40AC-AF1B-1F59CA23CCB2}" name="Total PE Obligation" dataDxfId="85"/>
    <tableColumn id="31" xr3:uid="{30410CF3-9102-4D37-AB7F-E844A8550A9B}" name="Total ROW Obligation" dataDxfId="84"/>
    <tableColumn id="32" xr3:uid="{02CB3053-2038-4DF8-8D04-6D09BA0460A3}" name="Total Const Obligation" dataDxfId="83"/>
    <tableColumn id="33" xr3:uid="{948E91D5-B283-4B24-9F25-0DB7AB9ABADD}" name="Total Paving Obligation" dataDxfId="82"/>
    <tableColumn id="34" xr3:uid="{E4472E64-519C-440D-BAF3-047520BCF780}" name="Total Project Obligation" dataDxfId="81"/>
    <tableColumn id="37" xr3:uid="{3AFBAB54-F06E-444A-A2E2-74306B24E520}" name="Construction Contracts" dataDxfId="80"/>
    <tableColumn id="35" xr3:uid="{BC60A666-BF31-4569-ABF8-E279C38FEBA4}" name="Const / Pave Phase SPN" dataDxfId="79"/>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A42F166-11F6-4336-93E0-7FD2A68A46C7}" name="Table44" displayName="Table44" ref="A1:AG4991" totalsRowShown="0" headerRowDxfId="78" dataDxfId="77">
  <autoFilter ref="A1:AG4991" xr:uid="{F0ECAD41-A4C6-4655-AC3A-70FB962AD299}">
    <filterColumn colId="17">
      <filters>
        <filter val="TAMP Pavement"/>
      </filters>
    </filterColumn>
    <filterColumn colId="18">
      <filters>
        <filter val="TAMP Rehabilitation"/>
      </filters>
    </filterColumn>
    <filterColumn colId="20">
      <filters>
        <dateGroupItem year="2021" month="5" dateTimeGrouping="month"/>
      </filters>
    </filterColumn>
  </autoFilter>
  <tableColumns count="33">
    <tableColumn id="1" xr3:uid="{B4711248-0DA3-4361-ABAD-6B50C86D7DA0}" name="PIN" dataDxfId="76"/>
    <tableColumn id="2" xr3:uid="{527BD54F-261F-4DDB-A65C-046B6D7334EF}" name="Region" dataDxfId="75"/>
    <tableColumn id="3" xr3:uid="{488667BE-253D-4B3A-BAD3-5513BC79EFD9}" name="Project Status" dataDxfId="74"/>
    <tableColumn id="4" xr3:uid="{D25DFEBD-0F63-408C-901F-E855AC208014}" name="Created On" dataDxfId="73"/>
    <tableColumn id="5" xr3:uid="{598318B6-0273-4821-935B-E68FEF5207A8}" name="Created By" dataDxfId="72"/>
    <tableColumn id="6" xr3:uid="{D5FBC23D-6E2F-4375-8928-8B88308CB621}" name="Updated On" dataDxfId="71"/>
    <tableColumn id="7" xr3:uid="{F66F88D3-FBFF-4366-810D-49A44D0B7647}" name="Updated By" dataDxfId="70"/>
    <tableColumn id="8" xr3:uid="{D878F0CF-620F-4E81-BC05-A89E8FF11D6E}" name="County" dataDxfId="69"/>
    <tableColumn id="9" xr3:uid="{D45020BD-C0A0-4219-A897-80B9462671B1}" name="Route" dataDxfId="68"/>
    <tableColumn id="10" xr3:uid="{2EAD2D8F-9458-4B65-AA8B-9F583FEB30B1}" name="Route Type Code" dataDxfId="67"/>
    <tableColumn id="11" xr3:uid="{530AEE6D-C2F3-4B07-ACB2-B1FDCA683FF7}" name="Local Route Text" dataDxfId="66"/>
    <tableColumn id="12" xr3:uid="{AA6B895C-1C7D-4DCF-AFE3-BF1A724F454A}" name="IM/SR/L" dataDxfId="65"/>
    <tableColumn id="13" xr3:uid="{1A8EDCD9-226F-49B3-BBF1-83E16B858BB8}" name="Project Description" dataDxfId="64"/>
    <tableColumn id="14" xr3:uid="{49E792B2-1ED2-408C-BD3C-C915E7F67105}" name="Scope of Work" dataDxfId="63"/>
    <tableColumn id="15" xr3:uid="{90587815-1DC1-437D-B901-2573CDAA880C}" name="Program Type" dataDxfId="62"/>
    <tableColumn id="16" xr3:uid="{2057EB43-51DB-4763-B256-302983B51E57}" name="Project Type of Work" dataDxfId="61"/>
    <tableColumn id="17" xr3:uid="{383DFFFE-8FE6-488E-B9AD-BB4B575D70EA}" name="Resurfacing Type of Work" dataDxfId="60"/>
    <tableColumn id="18" xr3:uid="{372EE37C-242A-4726-B749-00D7BE687CE9}" name="Asset Type" dataDxfId="59"/>
    <tableColumn id="19" xr3:uid="{B69CC6A3-CF12-4181-A9A5-185BA4ACCBFC}" name="FHWA Work Type" dataDxfId="58"/>
    <tableColumn id="20" xr3:uid="{F0A85F07-4D58-481A-B742-7B18DCF0112F}" name="Project Length" dataDxfId="57"/>
    <tableColumn id="21" xr3:uid="{0A752397-2FB2-419D-A898-D24EEC33EA56}" name="Let Date" dataDxfId="56"/>
    <tableColumn id="22" xr3:uid="{694CEE56-745C-4EA4-9D21-DD2B1700D456}" name="Resurfacing Type" dataDxfId="55"/>
    <tableColumn id="23" xr3:uid="{3973ECC2-B33A-4CAA-8BEA-B96EBA7B724E}" name="PPRM NHS" dataDxfId="54"/>
    <tableColumn id="24" xr3:uid="{1DD84439-29E9-4CC7-8D1D-AF245C06DB42}" name="TRIMS NHS Designation" dataDxfId="53"/>
    <tableColumn id="25" xr3:uid="{DCA9A806-039D-4BFB-9A3D-072D53CD0EE1}" name="TAMP NHS" dataDxfId="52"/>
    <tableColumn id="26" xr3:uid="{41699F85-C44B-4530-9551-917E289BF28F}" name="Bridges" dataDxfId="51"/>
    <tableColumn id="27" xr3:uid="{2B811333-5BA4-42CB-9641-18AB1DCAFB10}" name="SPN" dataDxfId="50"/>
    <tableColumn id="28" xr3:uid="{4918EBB7-19D9-4BA4-82DD-1AAD0357F5B3}" name="FPN" dataDxfId="49"/>
    <tableColumn id="29" xr3:uid="{4E4B72DC-A629-4CC5-9A17-B78D9CE45461}" name="Phase Code" dataDxfId="48"/>
    <tableColumn id="30" xr3:uid="{2A2F1174-79DB-431E-A55D-9796C84E0DF0}" name="Funding Indicator" dataDxfId="47"/>
    <tableColumn id="31" xr3:uid="{C1A8A950-7DD8-4846-9D52-EFF13357B318}" name="Obligated '22" dataDxfId="46"/>
    <tableColumn id="32" xr3:uid="{90196981-130E-45E7-BB5F-FE3A5EAF3772}" name="Obligated Total" dataDxfId="45"/>
    <tableColumn id="33" xr3:uid="{1F454DB5-DD32-46E9-A4DC-35D7A4944386}" name="Construction Contracts" dataDxfId="4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5F83378-858E-4A76-8041-97D07AEF0E22}" name="TAMPData2202" displayName="TAMPData2202" ref="A2:AK2312" totalsRowShown="0" headerRowDxfId="43" dataDxfId="41" headerRowBorderDxfId="42" tableBorderDxfId="40" totalsRowBorderDxfId="39">
  <autoFilter ref="A2:AK2312" xr:uid="{00000000-0001-0000-0000-000000000000}">
    <filterColumn colId="15">
      <filters>
        <filter val="Intelligent Transportation System"/>
      </filters>
    </filterColumn>
    <filterColumn colId="17">
      <filters>
        <filter val="TAMP Bridge"/>
        <filter val="TAMP Culvert"/>
        <filter val="TAMP ITS"/>
        <filter val="TAMP Pavement"/>
        <filter val="TAMP Rockfall"/>
        <filter val="TAMP Slide"/>
      </filters>
    </filterColumn>
  </autoFilter>
  <tableColumns count="37">
    <tableColumn id="1" xr3:uid="{AFCF1576-9EAC-434E-9BAD-7D315A6D8E12}" name="PIN" dataDxfId="38"/>
    <tableColumn id="2" xr3:uid="{D63E5D6C-F880-4641-84B4-B88FA073C7C6}" name="Region" dataDxfId="37"/>
    <tableColumn id="3" xr3:uid="{870721FD-45E0-4E41-9E45-F876623A6B6B}" name="Project Status" dataDxfId="36"/>
    <tableColumn id="4" xr3:uid="{969EDE6C-85B2-4B6E-A573-1ECA72378A34}" name="Created On" dataDxfId="35"/>
    <tableColumn id="5" xr3:uid="{FBC203CC-4597-42BB-B545-74131E796BE3}" name="Created By" dataDxfId="34"/>
    <tableColumn id="6" xr3:uid="{2EEF82FB-8F03-47AB-A3EF-EDA395EF4CA0}" name="Updated On" dataDxfId="33"/>
    <tableColumn id="7" xr3:uid="{BBA605B1-F687-4024-80DD-92E23EC68139}" name="Updated By" dataDxfId="32"/>
    <tableColumn id="8" xr3:uid="{9EE7E8D7-A6D3-486F-A27C-89CEB0F9E90D}" name="County" dataDxfId="31"/>
    <tableColumn id="9" xr3:uid="{09BCBD8F-7159-4D0F-ACF8-21C3824240BF}" name="Route" dataDxfId="30"/>
    <tableColumn id="10" xr3:uid="{B493B0E1-6199-4DE3-A9F6-F5FFCD5D9E8E}" name="Route Type Code" dataDxfId="29"/>
    <tableColumn id="11" xr3:uid="{2B8FCA33-9458-419E-8995-5AF22881B933}" name="Local Route Text" dataDxfId="28"/>
    <tableColumn id="12" xr3:uid="{FE957E6F-F66B-4CAB-A0AE-0250291E67EA}" name="IM/SR/L" dataDxfId="27"/>
    <tableColumn id="13" xr3:uid="{422D1F78-9267-4D10-A8D5-4FB14DE3D611}" name="Project Description" dataDxfId="26"/>
    <tableColumn id="14" xr3:uid="{C1121B48-3FFF-4D85-A67F-3B60C2D91F44}" name="Scope of Work" dataDxfId="25"/>
    <tableColumn id="15" xr3:uid="{163648CC-7E2C-4FF3-BD6C-65D04BC4DC68}" name="Program Type" dataDxfId="24"/>
    <tableColumn id="16" xr3:uid="{63EF332E-859A-428F-AD8F-D96007DAEC01}" name="Project Type of Work" dataDxfId="23"/>
    <tableColumn id="17" xr3:uid="{DA05D130-326F-405D-9AEC-6FF573E4E366}" name="Resurfacing Type of Work" dataDxfId="22"/>
    <tableColumn id="18" xr3:uid="{FED83DC7-1AA0-488F-99D2-42A178EF3334}" name="Asset Type" dataDxfId="21"/>
    <tableColumn id="19" xr3:uid="{82B7B4E0-82F1-4F82-A146-5AE7C2DFA1D6}" name="FHWA Work Type" dataDxfId="20"/>
    <tableColumn id="20" xr3:uid="{054280CF-CDF3-4660-8DDE-F1A534E26CA6}" name="Project Length" dataDxfId="19"/>
    <tableColumn id="21" xr3:uid="{EE78BAEA-D1B9-4F95-AC45-5BF05D17E70B}" name="Let Date" dataDxfId="18"/>
    <tableColumn id="22" xr3:uid="{7FB90DDC-D8D5-4824-892E-A63089B1D129}" name="Resurfacing Type" dataDxfId="17"/>
    <tableColumn id="23" xr3:uid="{7117562F-F04C-4DE0-B8EB-A5773DEB294B}" name="PPRM NHS" dataDxfId="16"/>
    <tableColumn id="24" xr3:uid="{E3A5415F-EB4B-44F1-9ABF-1E3CD18050E4}" name="TRIMS NHS Designation" dataDxfId="15"/>
    <tableColumn id="36" xr3:uid="{82F2CA6F-32F3-4186-9816-1019ABD92572}" name="TAMP NHS" dataDxfId="14"/>
    <tableColumn id="25" xr3:uid="{ABBB56E7-16A6-4948-A0C8-031D43D3250D}" name="Bridges" dataDxfId="13"/>
    <tableColumn id="26" xr3:uid="{EF0102F6-5C80-4AD1-9B40-F3FEFB69F435}" name="2022 PE Obligations" dataDxfId="12"/>
    <tableColumn id="27" xr3:uid="{8DDC6291-6D28-4025-A11A-E2E71C26EB02}" name="2022 ROW Obligations" dataDxfId="11"/>
    <tableColumn id="28" xr3:uid="{CD43267F-0DDA-4087-A935-12232783324D}" name="2022 Construction Obligations" dataDxfId="10"/>
    <tableColumn id="38" xr3:uid="{5EDF3CB6-F98B-46E5-84D6-EC4B300E0F5C}" name="2022 Paving Obligations" dataDxfId="9"/>
    <tableColumn id="29" xr3:uid="{7B1ADD33-C2D3-45B1-AA5B-A96050FB1DDD}" name="Total 2022 Obligations" dataDxfId="8">
      <calculatedColumnFormula>SUM(TAMPData2202[[#This Row],[2022 PE Obligations]:[2022 Paving Obligations]])</calculatedColumnFormula>
    </tableColumn>
    <tableColumn id="30" xr3:uid="{1B55F859-7B44-4C3F-8C33-275F5270D3F6}" name="Total PE Obligation" dataDxfId="7"/>
    <tableColumn id="31" xr3:uid="{3E7849CE-A97D-44EA-A5B9-A9FE35A4D7A1}" name="Total ROW Obligation" dataDxfId="6"/>
    <tableColumn id="32" xr3:uid="{E1624E48-DCCB-4EC6-BA84-FD3B931DDF33}" name="Total Const Obligation" dataDxfId="5"/>
    <tableColumn id="33" xr3:uid="{4C5B770A-EA34-49DF-80A3-5CC7F02C574E}" name="Total Paving Obligation" dataDxfId="4"/>
    <tableColumn id="34" xr3:uid="{F2F9A81C-A052-4C90-80AB-7008BC2918AF}" name="Total Project Obligation" dataDxfId="3"/>
    <tableColumn id="35" xr3:uid="{DB24D7F5-2BE1-44D1-9446-195FF52A51BC}" name="Const / Pave Phase SPN" dataDxfId="2"/>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R365" dT="2022-06-14T20:49:01.56" personId="{3DA79AC4-2D27-4222-8A59-326F51BD8368}" id="{3BDFF867-57D7-49EF-B6FA-406AA0DE84A8}">
    <text>deducted bridge amounts and added to a new row</text>
  </threadedComment>
  <threadedComment ref="R652" dT="2022-06-14T16:24:59.87" personId="{3DA79AC4-2D27-4222-8A59-326F51BD8368}" id="{180B3514-986E-4797-92A2-A8FFF531E643}">
    <text>Bridge cost removed from this row and added to a new row.</text>
  </threadedComment>
  <threadedComment ref="R755" dT="2022-06-14T20:33:57.67" personId="{3DA79AC4-2D27-4222-8A59-326F51BD8368}" id="{68F39DE8-4C11-4883-B9C1-EDB5F057C569}">
    <text>Reduced this row and moved bridge costs to new row.</text>
  </threadedComment>
  <threadedComment ref="R819" dT="2022-06-13T14:26:25.69" personId="{3DA79AC4-2D27-4222-8A59-326F51BD8368}" id="{E3757755-710D-4BFE-ACC5-78C60445CCDD}">
    <text>Bridge cost removed from this row and added to a new row.</text>
  </threadedComment>
  <threadedComment ref="R826" dT="2022-06-13T14:26:30.42" personId="{3DA79AC4-2D27-4222-8A59-326F51BD8368}" id="{D87A3B77-1BF5-4081-9A3A-26001ECA3404}">
    <text>Bridge cost removed from this row and added to a new row.</text>
  </threadedComment>
  <threadedComment ref="R828" dT="2022-06-13T14:26:35.10" personId="{3DA79AC4-2D27-4222-8A59-326F51BD8368}" id="{B05DAFBC-408D-48B5-A567-641BE88FC6D1}">
    <text>Bridge cost removed from this row and added to a new row.</text>
  </threadedComment>
  <threadedComment ref="R855" dT="2022-06-13T14:26:39.95" personId="{3DA79AC4-2D27-4222-8A59-326F51BD8368}" id="{573AD9F4-9158-408C-9536-62DA7D40605A}">
    <text>Bridge cost removed from this row and added to a new row.</text>
  </threadedComment>
  <threadedComment ref="R857" dT="2022-06-13T14:26:45.94" personId="{3DA79AC4-2D27-4222-8A59-326F51BD8368}" id="{3AF3889A-BD9A-47E9-A0CB-34F498F885A6}">
    <text>Bridge cost removed from this row and added to a new row.</text>
  </threadedComment>
  <threadedComment ref="R922" dT="2022-06-14T20:41:32.33" personId="{3DA79AC4-2D27-4222-8A59-326F51BD8368}" id="{E72DB381-AA4E-4452-87D1-3AF7CDCFDC8C}">
    <text>reduced this row to only reflect pavement costs.  bridge costs moved to a new row.</text>
  </threadedComment>
  <threadedComment ref="R923" dT="2022-06-14T20:54:40.89" personId="{3DA79AC4-2D27-4222-8A59-326F51BD8368}" id="{5448E423-0814-4E24-A545-5E54093F3E50}">
    <text>deducted bridge amounts and added new row</text>
  </threadedComment>
  <threadedComment ref="R960" dT="2022-06-13T14:26:51.96" personId="{3DA79AC4-2D27-4222-8A59-326F51BD8368}" id="{AB465BF9-3DC3-4DA9-A9BE-44328880B778}">
    <text>Bridge cost removed from this row and added to a new row.</text>
  </threadedComment>
  <threadedComment ref="R2313" dT="2022-06-13T14:24:38.89" personId="{3DA79AC4-2D27-4222-8A59-326F51BD8368}" id="{E439859D-AAE9-4A63-AFA6-4127E8E277AE}">
    <text>Added new row to spreadsheet to break out bridge amounts from paving amounts.  This has not been notated in PPRM (and currently cannot be done).</text>
  </threadedComment>
  <threadedComment ref="R2314" dT="2022-06-13T14:24:51.09" personId="{3DA79AC4-2D27-4222-8A59-326F51BD8368}" id="{559CCD8D-2165-4E5D-9E64-B4D91DEFB199}">
    <text>Added new row to spreadsheet to break out bridge amounts from paving amounts.  This has not been notated in PPRM (and currently cannot be done).</text>
  </threadedComment>
  <threadedComment ref="R2315" dT="2022-06-13T14:25:00.38" personId="{3DA79AC4-2D27-4222-8A59-326F51BD8368}" id="{44C47EA6-3DB7-4BF5-8E23-5D8B45491ECE}">
    <text>Added new row to spreadsheet to break out bridge amounts from paving amounts.  This has not been notated in PPRM (and currently cannot be done).</text>
  </threadedComment>
  <threadedComment ref="R2316" dT="2022-06-13T14:25:05.88" personId="{3DA79AC4-2D27-4222-8A59-326F51BD8368}" id="{2779C263-63FC-49BB-9171-8181026F0226}">
    <text>Added new row to spreadsheet to break out bridge amounts from paving amounts.  This has not been notated in PPRM (and currently cannot be done).</text>
  </threadedComment>
  <threadedComment ref="R2317" dT="2022-06-13T14:25:15.32" personId="{3DA79AC4-2D27-4222-8A59-326F51BD8368}" id="{60EEECE9-2BA6-422D-B60F-92978AD70ECB}">
    <text>Added new row to spreadsheet to break out bridge amounts from paving amounts.  This has not been notated in PPRM (and currently cannot be done).</text>
  </threadedComment>
  <threadedComment ref="R2318" dT="2022-06-13T14:25:23.04" personId="{3DA79AC4-2D27-4222-8A59-326F51BD8368}" id="{948D25DB-79D1-4717-9202-DDB9D314BB22}">
    <text>Added new row to spreadsheet to break out bridge amounts from paving amounts.  This has not been notated in PPRM (and currently cannot be done).</text>
  </threadedComment>
  <threadedComment ref="R2319" dT="2022-06-14T16:24:44.26" personId="{3DA79AC4-2D27-4222-8A59-326F51BD8368}" id="{58618774-A9FD-41DE-9B2E-8ED144280C33}">
    <text>Added new row to spreadsheet to break out bridge amounts from paving amounts.  This has not been notated in PPRM (and currently cannot be done).</text>
  </threadedComment>
  <threadedComment ref="R2320" dT="2022-06-14T20:34:14.79" personId="{3DA79AC4-2D27-4222-8A59-326F51BD8368}" id="{6AF688CB-1061-42FC-806B-65E6275F6F59}">
    <text>bridge costs added to this new row</text>
  </threadedComment>
  <threadedComment ref="R2321" dT="2022-06-14T20:41:06.68" personId="{3DA79AC4-2D27-4222-8A59-326F51BD8368}" id="{6476F3B1-26AC-4617-BF3F-3B684A786BCD}">
    <text>added this new row with bridge costs which were deducted from the original row showing pavement costs only now</text>
  </threadedComment>
  <threadedComment ref="R2322" dT="2022-06-14T20:45:42.35" personId="{3DA79AC4-2D27-4222-8A59-326F51BD8368}" id="{242844C1-CC67-4DEB-929B-FD979189DA7D}">
    <text>added this new row to reflect the bridge amounts which were deducted from the original pavement row.</text>
  </threadedComment>
  <threadedComment ref="R2322" dT="2022-06-14T20:46:12.22" personId="{3DA79AC4-2D27-4222-8A59-326F51BD8368}" id="{FAA9676F-B3F9-4074-84E9-03128E450017}" parentId="{242844C1-CC67-4DEB-929B-FD979189DA7D}">
    <text>reduced the total project obligation amounts as well</text>
  </threadedComment>
  <threadedComment ref="R2323" dT="2022-06-14T20:49:21.33" personId="{3DA79AC4-2D27-4222-8A59-326F51BD8368}" id="{32ED98CA-6DFA-4948-AE95-B4BC75376247}">
    <text>added new row for bridge amounts and deducted from pavement row</text>
  </threadedComment>
  <threadedComment ref="R2324" dT="2022-06-14T20:55:02.98" personId="{3DA79AC4-2D27-4222-8A59-326F51BD8368}" id="{75412A22-27FE-46AB-A23C-10C2527B73EA}">
    <text>added new row for bridge amounts and deducted from pavement row</text>
  </threadedComment>
</ThreadedComments>
</file>

<file path=xl/threadedComments/threadedComment2.xml><?xml version="1.0" encoding="utf-8"?>
<ThreadedComments xmlns="http://schemas.microsoft.com/office/spreadsheetml/2018/threadedcomments" xmlns:x="http://schemas.openxmlformats.org/spreadsheetml/2006/main">
  <threadedComment ref="AC1" dT="2022-06-15T17:58:35.15" personId="{3EC7B7F5-8BF4-406B-9806-BE72183B82F0}" id="{78101AB8-B355-468A-93C6-5E2CBA128A7A}">
    <text>0 = PE-NEPA Phase
1 = PE-Design Phase
2 = ROW Phase
3 = Construction Phase
4 = Maintenance Phase
8 = Resurfacing Phase</text>
  </threadedComment>
  <threadedComment ref="AD1" dT="2022-06-15T17:57:16.44" personId="{3EC7B7F5-8BF4-406B-9806-BE72183B82F0}" id="{9F465632-E151-47F8-B9E0-B91B4BF0DFE8}">
    <text>F = Federal Funding
M = Maintenance Funding
S = State Funding</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microsoft.com/office/2017/10/relationships/threadedComment" Target="../threadedComments/threadedComment1.xml"/><Relationship Id="rId5" Type="http://schemas.openxmlformats.org/officeDocument/2006/relationships/comments" Target="../comments2.xml"/><Relationship Id="rId4" Type="http://schemas.openxmlformats.org/officeDocument/2006/relationships/table" Target="../tables/table1.xml"/></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6.bin"/><Relationship Id="rId5" Type="http://schemas.microsoft.com/office/2017/10/relationships/threadedComment" Target="../threadedComments/threadedComment2.xml"/><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7AE3E-65BE-4A36-8E64-2752B873AD84}">
  <sheetPr>
    <tabColor rgb="FFC00000"/>
  </sheetPr>
  <dimension ref="A1:W21"/>
  <sheetViews>
    <sheetView tabSelected="1" zoomScale="90" zoomScaleNormal="90" workbookViewId="0">
      <pane xSplit="1" ySplit="11" topLeftCell="B12" activePane="bottomRight" state="frozen"/>
      <selection pane="topRight" activeCell="B1" sqref="B1"/>
      <selection pane="bottomLeft" activeCell="A12" sqref="A12"/>
      <selection pane="bottomRight" activeCell="V7" sqref="V7:V8"/>
    </sheetView>
  </sheetViews>
  <sheetFormatPr defaultColWidth="9.140625" defaultRowHeight="15" x14ac:dyDescent="0.25"/>
  <cols>
    <col min="1" max="1" width="0.7109375" style="60" customWidth="1"/>
    <col min="2" max="2" width="16.28515625" style="60" customWidth="1"/>
    <col min="3" max="3" width="0.7109375" style="60" customWidth="1"/>
    <col min="4" max="4" width="10" style="60" customWidth="1"/>
    <col min="5" max="5" width="10.42578125" style="60" customWidth="1"/>
    <col min="6" max="6" width="12.85546875" style="60" customWidth="1"/>
    <col min="7" max="7" width="11.85546875" style="60" customWidth="1"/>
    <col min="8" max="8" width="10.42578125" style="60" bestFit="1" customWidth="1"/>
    <col min="9" max="9" width="9.85546875" style="60" customWidth="1"/>
    <col min="10" max="10" width="10.42578125" style="60" bestFit="1" customWidth="1"/>
    <col min="11" max="11" width="13.5703125" style="60" customWidth="1"/>
    <col min="12" max="12" width="11.85546875" style="60" customWidth="1"/>
    <col min="13" max="13" width="0.7109375" style="60" customWidth="1"/>
    <col min="14" max="14" width="10.7109375" style="60" customWidth="1"/>
    <col min="15" max="15" width="11.5703125" style="60" customWidth="1"/>
    <col min="16" max="16" width="12.5703125" style="60" customWidth="1"/>
    <col min="17" max="17" width="11.5703125" style="60" customWidth="1"/>
    <col min="18" max="18" width="10.42578125" style="60" bestFit="1" customWidth="1"/>
    <col min="19" max="19" width="9.42578125" style="60" customWidth="1"/>
    <col min="20" max="20" width="12.42578125" style="60" customWidth="1"/>
    <col min="21" max="21" width="13.42578125" style="60" customWidth="1"/>
    <col min="22" max="22" width="13.28515625" style="60" customWidth="1"/>
    <col min="23" max="23" width="0.7109375" style="60" customWidth="1"/>
    <col min="24" max="16384" width="9.140625" style="60"/>
  </cols>
  <sheetData>
    <row r="1" spans="1:23" ht="3.75" customHeight="1" thickBot="1" x14ac:dyDescent="0.3">
      <c r="A1" s="59"/>
      <c r="B1" s="59"/>
      <c r="C1" s="59"/>
      <c r="D1" s="59"/>
      <c r="E1" s="59"/>
      <c r="F1" s="59"/>
      <c r="G1" s="59"/>
      <c r="H1" s="59"/>
      <c r="I1" s="59"/>
      <c r="J1" s="59"/>
      <c r="K1" s="59"/>
      <c r="L1" s="59"/>
      <c r="M1" s="59"/>
      <c r="N1" s="59"/>
      <c r="O1" s="59"/>
      <c r="P1" s="59"/>
      <c r="Q1" s="59"/>
      <c r="R1" s="59"/>
      <c r="S1" s="59"/>
      <c r="T1" s="59"/>
      <c r="U1" s="59"/>
      <c r="V1" s="59"/>
      <c r="W1" s="59"/>
    </row>
    <row r="2" spans="1:23" ht="42" customHeight="1" thickBot="1" x14ac:dyDescent="0.35">
      <c r="A2" s="59"/>
      <c r="B2" s="61" t="s">
        <v>0</v>
      </c>
      <c r="C2" s="62"/>
      <c r="D2" s="250" t="s">
        <v>1</v>
      </c>
      <c r="E2" s="251"/>
      <c r="F2" s="251"/>
      <c r="G2" s="251"/>
      <c r="H2" s="251"/>
      <c r="I2" s="251"/>
      <c r="J2" s="251"/>
      <c r="K2" s="251"/>
      <c r="L2" s="251"/>
      <c r="M2" s="63"/>
      <c r="N2" s="250" t="s">
        <v>2</v>
      </c>
      <c r="O2" s="251"/>
      <c r="P2" s="251"/>
      <c r="Q2" s="251"/>
      <c r="R2" s="251"/>
      <c r="S2" s="251"/>
      <c r="T2" s="251"/>
      <c r="U2" s="251"/>
      <c r="V2" s="251"/>
      <c r="W2" s="59"/>
    </row>
    <row r="3" spans="1:23" ht="42" customHeight="1" thickBot="1" x14ac:dyDescent="0.35">
      <c r="A3" s="59"/>
      <c r="B3" s="252" t="s">
        <v>3</v>
      </c>
      <c r="C3" s="64"/>
      <c r="D3" s="254" t="s">
        <v>4</v>
      </c>
      <c r="E3" s="255"/>
      <c r="F3" s="255"/>
      <c r="G3" s="256"/>
      <c r="H3" s="255" t="s">
        <v>5</v>
      </c>
      <c r="I3" s="255"/>
      <c r="J3" s="255"/>
      <c r="K3" s="257" t="s">
        <v>6</v>
      </c>
      <c r="L3" s="259" t="s">
        <v>7</v>
      </c>
      <c r="M3" s="65"/>
      <c r="N3" s="254" t="s">
        <v>4</v>
      </c>
      <c r="O3" s="255"/>
      <c r="P3" s="255"/>
      <c r="Q3" s="256"/>
      <c r="R3" s="255" t="s">
        <v>5</v>
      </c>
      <c r="S3" s="255"/>
      <c r="T3" s="255"/>
      <c r="U3" s="257" t="s">
        <v>8</v>
      </c>
      <c r="V3" s="259" t="s">
        <v>7</v>
      </c>
      <c r="W3" s="59"/>
    </row>
    <row r="4" spans="1:23" ht="96.75" customHeight="1" thickBot="1" x14ac:dyDescent="0.3">
      <c r="A4" s="59"/>
      <c r="B4" s="253"/>
      <c r="C4" s="66"/>
      <c r="D4" s="67" t="s">
        <v>9</v>
      </c>
      <c r="E4" s="68" t="s">
        <v>10</v>
      </c>
      <c r="F4" s="69" t="s">
        <v>11</v>
      </c>
      <c r="G4" s="70" t="s">
        <v>12</v>
      </c>
      <c r="H4" s="71" t="s">
        <v>13</v>
      </c>
      <c r="I4" s="72" t="s">
        <v>14</v>
      </c>
      <c r="J4" s="73" t="s">
        <v>15</v>
      </c>
      <c r="K4" s="258"/>
      <c r="L4" s="260"/>
      <c r="M4" s="74"/>
      <c r="N4" s="67" t="s">
        <v>9</v>
      </c>
      <c r="O4" s="68" t="s">
        <v>10</v>
      </c>
      <c r="P4" s="75" t="s">
        <v>11</v>
      </c>
      <c r="Q4" s="76" t="s">
        <v>12</v>
      </c>
      <c r="R4" s="71" t="s">
        <v>13</v>
      </c>
      <c r="S4" s="72" t="s">
        <v>14</v>
      </c>
      <c r="T4" s="73" t="s">
        <v>15</v>
      </c>
      <c r="U4" s="258"/>
      <c r="V4" s="260"/>
      <c r="W4" s="59"/>
    </row>
    <row r="5" spans="1:23" ht="15.75" x14ac:dyDescent="0.25">
      <c r="A5" s="59"/>
      <c r="B5" s="154" t="s">
        <v>16</v>
      </c>
      <c r="C5" s="77"/>
      <c r="D5" s="78">
        <v>5</v>
      </c>
      <c r="E5" s="181">
        <v>5</v>
      </c>
      <c r="F5" s="220">
        <f>E5-D5</f>
        <v>0</v>
      </c>
      <c r="G5" s="217"/>
      <c r="H5" s="79">
        <f>PRODUCT(('Summary-CH'!B7+'Summary-CH'!C7+'Summary-CH'!D7)/1000000)</f>
        <v>2.6818409999999999</v>
      </c>
      <c r="I5" s="158">
        <f>PRODUCT('Summary-CH'!E7/1000000)</f>
        <v>2.3836729999999999</v>
      </c>
      <c r="J5" s="155">
        <f>I5+H5</f>
        <v>5.0655140000000003</v>
      </c>
      <c r="K5" s="157">
        <f>J5-E5</f>
        <v>6.5514000000000294E-2</v>
      </c>
      <c r="L5" s="80"/>
      <c r="M5" s="81"/>
      <c r="N5" s="78">
        <v>226.9</v>
      </c>
      <c r="O5" s="182">
        <v>276.5</v>
      </c>
      <c r="P5" s="221">
        <f>O5-N5</f>
        <v>49.599999999999994</v>
      </c>
      <c r="Q5" s="82" t="s">
        <v>18065</v>
      </c>
      <c r="R5" s="79">
        <f>PRODUCT(('Summary-CH'!B13+'Summary-CH'!C13+'Summary-CH'!D13)/1000000)</f>
        <v>171.02053615000003</v>
      </c>
      <c r="S5" s="158">
        <f>PRODUCT('Summary-CH'!E13/1000000)</f>
        <v>120.96049245000003</v>
      </c>
      <c r="T5" s="155">
        <f>S5+R5</f>
        <v>291.98102860000006</v>
      </c>
      <c r="U5" s="215">
        <f>T5-O5</f>
        <v>15.481028600000059</v>
      </c>
      <c r="V5" s="80" t="s">
        <v>18066</v>
      </c>
      <c r="W5" s="59"/>
    </row>
    <row r="6" spans="1:23" ht="15.75" x14ac:dyDescent="0.25">
      <c r="A6" s="59"/>
      <c r="B6" s="83" t="s">
        <v>17</v>
      </c>
      <c r="C6" s="84"/>
      <c r="D6" s="85">
        <v>37.5</v>
      </c>
      <c r="E6" s="89">
        <v>60</v>
      </c>
      <c r="F6" s="216">
        <f t="shared" ref="F6:F9" si="0">E6-D6</f>
        <v>22.5</v>
      </c>
      <c r="G6" s="87" t="s">
        <v>18062</v>
      </c>
      <c r="H6" s="88">
        <f>PRODUCT(('Summary-CH'!B9+'Summary-CH'!C9+'Summary-CH'!D9)/1000000)</f>
        <v>48.025433680000006</v>
      </c>
      <c r="I6" s="86">
        <f>PRODUCT('Summary-CH'!E9/1000000)</f>
        <v>11.65111976</v>
      </c>
      <c r="J6" s="89">
        <f>I6+H6</f>
        <v>59.676553440000006</v>
      </c>
      <c r="K6" s="90">
        <f t="shared" ref="K6:K9" si="1">J6-E6</f>
        <v>-0.32344655999999361</v>
      </c>
      <c r="L6" s="91"/>
      <c r="M6" s="92"/>
      <c r="N6" s="85">
        <v>7.4</v>
      </c>
      <c r="O6" s="89">
        <v>48.9</v>
      </c>
      <c r="P6" s="216">
        <f t="shared" ref="P6:P9" si="2">O6-N6</f>
        <v>41.5</v>
      </c>
      <c r="Q6" s="156" t="s">
        <v>18067</v>
      </c>
      <c r="R6" s="88">
        <f>PRODUCT(('Summary-CH'!B15+'Summary-CH'!C15+'Summary-CH'!D15)/1000000)</f>
        <v>78.135503639999996</v>
      </c>
      <c r="S6" s="86">
        <f>PRODUCT('Summary-CH'!E15/1000000)</f>
        <v>21.170733680000001</v>
      </c>
      <c r="T6" s="89">
        <f t="shared" ref="T6:T9" si="3">S6+R6</f>
        <v>99.306237319999994</v>
      </c>
      <c r="U6" s="216">
        <f t="shared" ref="U6:U9" si="4">T6-O6</f>
        <v>50.406237319999995</v>
      </c>
      <c r="V6" s="91" t="s">
        <v>18068</v>
      </c>
      <c r="W6" s="59"/>
    </row>
    <row r="7" spans="1:23" ht="16.5" customHeight="1" x14ac:dyDescent="0.25">
      <c r="A7" s="59"/>
      <c r="B7" s="247" t="s">
        <v>18</v>
      </c>
      <c r="C7" s="93"/>
      <c r="D7" s="234">
        <v>89.7</v>
      </c>
      <c r="E7" s="236">
        <v>96.2</v>
      </c>
      <c r="F7" s="238">
        <f t="shared" si="0"/>
        <v>6.5</v>
      </c>
      <c r="G7" s="249" t="s">
        <v>18063</v>
      </c>
      <c r="H7" s="234">
        <f>PRODUCT(('Summary-CH'!B6+'Summary-CH'!C6+'Summary-CH'!D6+'Summary-CH'!B8+'Summary-CH'!C8+'Summary-CH'!D8)/1000000)</f>
        <v>172.54615182000001</v>
      </c>
      <c r="I7" s="243">
        <f>PRODUCT(('Summary-CH'!E6+'Summary-CH'!E8)/1000000)</f>
        <v>50.475927249999998</v>
      </c>
      <c r="J7" s="236">
        <f>I7+H7</f>
        <v>223.02207907000002</v>
      </c>
      <c r="K7" s="228">
        <f>J7-E7</f>
        <v>126.82207907000002</v>
      </c>
      <c r="L7" s="230" t="s">
        <v>18064</v>
      </c>
      <c r="M7" s="94"/>
      <c r="N7" s="234">
        <v>593</v>
      </c>
      <c r="O7" s="236">
        <v>593</v>
      </c>
      <c r="P7" s="238">
        <f t="shared" si="2"/>
        <v>0</v>
      </c>
      <c r="Q7" s="240"/>
      <c r="R7" s="241">
        <f>PRODUCT(('Summary-CH'!B11+'Summary-CH'!C11+'Summary-CH'!D11+'Summary-CH'!B14+'Summary-CH'!C15+'Summary-CH'!D14)/1000000)</f>
        <v>647.91265411000018</v>
      </c>
      <c r="S7" s="245">
        <f>PRODUCT(('Summary-CH'!E11+'Summary-CH'!E14)/1000000)</f>
        <v>258.15265436000004</v>
      </c>
      <c r="T7" s="226">
        <f t="shared" si="3"/>
        <v>906.06530847000022</v>
      </c>
      <c r="U7" s="228">
        <f t="shared" si="4"/>
        <v>313.06530847000022</v>
      </c>
      <c r="V7" s="230" t="s">
        <v>18069</v>
      </c>
      <c r="W7" s="59"/>
    </row>
    <row r="8" spans="1:23" ht="15.6" customHeight="1" x14ac:dyDescent="0.25">
      <c r="A8" s="59"/>
      <c r="B8" s="248"/>
      <c r="C8" s="77"/>
      <c r="D8" s="235"/>
      <c r="E8" s="237"/>
      <c r="F8" s="239"/>
      <c r="G8" s="249"/>
      <c r="H8" s="235"/>
      <c r="I8" s="244"/>
      <c r="J8" s="237"/>
      <c r="K8" s="229">
        <f t="shared" si="1"/>
        <v>0</v>
      </c>
      <c r="L8" s="231"/>
      <c r="M8" s="81"/>
      <c r="N8" s="235"/>
      <c r="O8" s="237"/>
      <c r="P8" s="239">
        <f t="shared" si="2"/>
        <v>0</v>
      </c>
      <c r="Q8" s="240"/>
      <c r="R8" s="242"/>
      <c r="S8" s="246"/>
      <c r="T8" s="227"/>
      <c r="U8" s="229">
        <f t="shared" si="4"/>
        <v>0</v>
      </c>
      <c r="V8" s="231"/>
      <c r="W8" s="59"/>
    </row>
    <row r="9" spans="1:23" ht="16.5" thickBot="1" x14ac:dyDescent="0.3">
      <c r="A9" s="59"/>
      <c r="B9" s="95" t="s">
        <v>19</v>
      </c>
      <c r="C9" s="96"/>
      <c r="D9" s="97">
        <v>5</v>
      </c>
      <c r="E9" s="98">
        <v>5</v>
      </c>
      <c r="F9" s="99">
        <f t="shared" si="0"/>
        <v>0</v>
      </c>
      <c r="G9" s="218"/>
      <c r="H9" s="232">
        <f>(526213+1520616+410299+67947+147931+45094)/1000000</f>
        <v>2.7181000000000002</v>
      </c>
      <c r="I9" s="233"/>
      <c r="J9" s="98">
        <f>H9</f>
        <v>2.7181000000000002</v>
      </c>
      <c r="K9" s="99">
        <f t="shared" si="1"/>
        <v>-2.2818999999999998</v>
      </c>
      <c r="L9" s="100"/>
      <c r="M9" s="101"/>
      <c r="N9" s="97">
        <v>27.1</v>
      </c>
      <c r="O9" s="98">
        <v>27.1</v>
      </c>
      <c r="P9" s="99">
        <f t="shared" si="2"/>
        <v>0</v>
      </c>
      <c r="Q9" s="102"/>
      <c r="R9" s="232">
        <f>PRODUCT(('Summary-CH'!B12+'Summary-CH'!C12+'Summary-CH'!D12+'Summary-CH'!E12+591670+16875+1148579+1309168+166717+217724+37081+8303130+254211+9964914+3917882+2227131+657743+1994+130474+100854)/1000000)</f>
        <v>30.034835999999999</v>
      </c>
      <c r="S9" s="233"/>
      <c r="T9" s="98">
        <f t="shared" si="3"/>
        <v>30.034835999999999</v>
      </c>
      <c r="U9" s="99">
        <f t="shared" si="4"/>
        <v>2.9348359999999971</v>
      </c>
      <c r="V9" s="100"/>
      <c r="W9" s="59"/>
    </row>
    <row r="10" spans="1:23" ht="23.25" customHeight="1" thickTop="1" thickBot="1" x14ac:dyDescent="0.35">
      <c r="A10" s="59"/>
      <c r="B10" s="103" t="s">
        <v>15</v>
      </c>
      <c r="C10" s="104"/>
      <c r="D10" s="105">
        <f>SUM(D5:D9)</f>
        <v>137.19999999999999</v>
      </c>
      <c r="E10" s="108">
        <f t="shared" ref="E10:U10" si="5">SUM(E5:E9)</f>
        <v>166.2</v>
      </c>
      <c r="F10" s="109">
        <f t="shared" si="5"/>
        <v>29</v>
      </c>
      <c r="G10" s="219"/>
      <c r="H10" s="107">
        <f>SUM(H5+H6+H7+H9)</f>
        <v>225.97152650000001</v>
      </c>
      <c r="I10" s="106">
        <f>SUM(I5+I6+I7+H9)</f>
        <v>67.228820010000007</v>
      </c>
      <c r="J10" s="108">
        <f t="shared" si="5"/>
        <v>290.48224651000004</v>
      </c>
      <c r="K10" s="109">
        <f>SUM(K5:K9)</f>
        <v>124.28224651000004</v>
      </c>
      <c r="L10" s="110"/>
      <c r="M10" s="111"/>
      <c r="N10" s="105">
        <f t="shared" si="5"/>
        <v>854.4</v>
      </c>
      <c r="O10" s="108">
        <f t="shared" si="5"/>
        <v>945.5</v>
      </c>
      <c r="P10" s="109">
        <f t="shared" si="5"/>
        <v>91.1</v>
      </c>
      <c r="Q10" s="112"/>
      <c r="R10" s="107">
        <f>SUM(R5:R9)</f>
        <v>927.10352990000024</v>
      </c>
      <c r="S10" s="106">
        <f>SUM(S5:S9)</f>
        <v>400.28388049000012</v>
      </c>
      <c r="T10" s="108">
        <f t="shared" si="5"/>
        <v>1327.3874103900002</v>
      </c>
      <c r="U10" s="109">
        <f t="shared" si="5"/>
        <v>381.8874103900003</v>
      </c>
      <c r="V10" s="110"/>
      <c r="W10" s="59"/>
    </row>
    <row r="11" spans="1:23" ht="3.75" customHeight="1" x14ac:dyDescent="0.25">
      <c r="A11" s="59"/>
      <c r="B11" s="59"/>
      <c r="C11" s="59"/>
      <c r="D11" s="59"/>
      <c r="E11" s="59"/>
      <c r="F11" s="59"/>
      <c r="G11" s="59"/>
      <c r="H11" s="59"/>
      <c r="I11" s="59"/>
      <c r="J11" s="59"/>
      <c r="K11" s="59"/>
      <c r="L11" s="59"/>
      <c r="M11" s="59"/>
      <c r="N11" s="59"/>
      <c r="O11" s="59"/>
      <c r="P11" s="59"/>
      <c r="Q11" s="59"/>
      <c r="R11" s="59"/>
      <c r="S11" s="59"/>
      <c r="T11" s="59"/>
      <c r="U11" s="59"/>
      <c r="V11" s="59"/>
      <c r="W11" s="59"/>
    </row>
    <row r="12" spans="1:23" ht="37.5" customHeight="1" x14ac:dyDescent="0.25">
      <c r="A12" s="59"/>
      <c r="B12" s="224" t="s">
        <v>20</v>
      </c>
      <c r="C12" s="224"/>
      <c r="D12" s="224"/>
      <c r="E12" s="224"/>
      <c r="F12" s="224"/>
      <c r="G12" s="224"/>
      <c r="H12" s="224"/>
      <c r="I12" s="224"/>
      <c r="J12" s="224"/>
      <c r="K12" s="224"/>
      <c r="L12" s="224"/>
      <c r="M12" s="224"/>
      <c r="N12" s="224"/>
      <c r="O12" s="224"/>
      <c r="P12" s="224"/>
      <c r="Q12" s="224"/>
      <c r="R12" s="224"/>
      <c r="S12" s="224"/>
      <c r="T12" s="224"/>
      <c r="U12" s="224"/>
      <c r="V12" s="224"/>
      <c r="W12" s="59"/>
    </row>
    <row r="13" spans="1:23" ht="97.5" customHeight="1" x14ac:dyDescent="0.3">
      <c r="A13" s="59"/>
      <c r="B13" s="113">
        <v>1</v>
      </c>
      <c r="C13" s="114"/>
      <c r="D13" s="275" t="s">
        <v>18075</v>
      </c>
      <c r="E13" s="275"/>
      <c r="F13" s="275"/>
      <c r="G13" s="275"/>
      <c r="H13" s="275"/>
      <c r="I13" s="275"/>
      <c r="J13" s="275"/>
      <c r="K13" s="275"/>
      <c r="L13" s="275"/>
      <c r="M13" s="275"/>
      <c r="N13" s="275"/>
      <c r="O13" s="275"/>
      <c r="P13" s="275"/>
      <c r="Q13" s="275"/>
      <c r="R13" s="275"/>
      <c r="S13" s="275"/>
      <c r="T13" s="275"/>
      <c r="U13" s="275"/>
      <c r="V13" s="275"/>
      <c r="W13" s="59"/>
    </row>
    <row r="14" spans="1:23" ht="220.5" customHeight="1" x14ac:dyDescent="0.3">
      <c r="A14" s="59"/>
      <c r="B14" s="115">
        <v>2</v>
      </c>
      <c r="C14" s="116"/>
      <c r="D14" s="225" t="s">
        <v>18074</v>
      </c>
      <c r="E14" s="225"/>
      <c r="F14" s="225"/>
      <c r="G14" s="225"/>
      <c r="H14" s="225"/>
      <c r="I14" s="225"/>
      <c r="J14" s="225"/>
      <c r="K14" s="225"/>
      <c r="L14" s="225"/>
      <c r="M14" s="225"/>
      <c r="N14" s="225"/>
      <c r="O14" s="225"/>
      <c r="P14" s="225"/>
      <c r="Q14" s="225"/>
      <c r="R14" s="225"/>
      <c r="S14" s="225"/>
      <c r="T14" s="225"/>
      <c r="U14" s="225"/>
      <c r="V14" s="225"/>
      <c r="W14" s="59"/>
    </row>
    <row r="15" spans="1:23" ht="270.75" customHeight="1" x14ac:dyDescent="0.3">
      <c r="A15" s="59"/>
      <c r="B15" s="115">
        <v>3</v>
      </c>
      <c r="C15" s="116"/>
      <c r="D15" s="225" t="s">
        <v>18076</v>
      </c>
      <c r="E15" s="225"/>
      <c r="F15" s="225"/>
      <c r="G15" s="225"/>
      <c r="H15" s="225"/>
      <c r="I15" s="225"/>
      <c r="J15" s="225"/>
      <c r="K15" s="225"/>
      <c r="L15" s="225"/>
      <c r="M15" s="225"/>
      <c r="N15" s="225"/>
      <c r="O15" s="225"/>
      <c r="P15" s="225"/>
      <c r="Q15" s="225"/>
      <c r="R15" s="225"/>
      <c r="S15" s="225"/>
      <c r="T15" s="225"/>
      <c r="U15" s="225"/>
      <c r="V15" s="225"/>
      <c r="W15" s="59"/>
    </row>
    <row r="16" spans="1:23" ht="83.25" customHeight="1" x14ac:dyDescent="0.3">
      <c r="A16" s="59"/>
      <c r="B16" s="115">
        <v>4</v>
      </c>
      <c r="C16" s="116"/>
      <c r="D16" s="223" t="s">
        <v>18077</v>
      </c>
      <c r="E16" s="223"/>
      <c r="F16" s="223"/>
      <c r="G16" s="223"/>
      <c r="H16" s="223"/>
      <c r="I16" s="223"/>
      <c r="J16" s="223"/>
      <c r="K16" s="223"/>
      <c r="L16" s="223"/>
      <c r="M16" s="223"/>
      <c r="N16" s="223"/>
      <c r="O16" s="223"/>
      <c r="P16" s="223"/>
      <c r="Q16" s="223"/>
      <c r="R16" s="223"/>
      <c r="S16" s="223"/>
      <c r="T16" s="223"/>
      <c r="U16" s="223"/>
      <c r="V16" s="223"/>
      <c r="W16" s="59"/>
    </row>
    <row r="17" spans="1:23" ht="62.1" customHeight="1" x14ac:dyDescent="0.3">
      <c r="A17" s="59"/>
      <c r="B17" s="115">
        <v>5</v>
      </c>
      <c r="C17" s="116"/>
      <c r="D17" s="223" t="s">
        <v>18070</v>
      </c>
      <c r="E17" s="223"/>
      <c r="F17" s="223"/>
      <c r="G17" s="223"/>
      <c r="H17" s="223"/>
      <c r="I17" s="223"/>
      <c r="J17" s="223"/>
      <c r="K17" s="223"/>
      <c r="L17" s="223"/>
      <c r="M17" s="223"/>
      <c r="N17" s="223"/>
      <c r="O17" s="223"/>
      <c r="P17" s="223"/>
      <c r="Q17" s="223"/>
      <c r="R17" s="223"/>
      <c r="S17" s="223"/>
      <c r="T17" s="223"/>
      <c r="U17" s="223"/>
      <c r="V17" s="223"/>
      <c r="W17" s="59"/>
    </row>
    <row r="18" spans="1:23" ht="69.75" customHeight="1" x14ac:dyDescent="0.3">
      <c r="A18" s="59"/>
      <c r="B18" s="115">
        <v>6</v>
      </c>
      <c r="C18" s="117"/>
      <c r="D18" s="223" t="s">
        <v>18078</v>
      </c>
      <c r="E18" s="223"/>
      <c r="F18" s="223"/>
      <c r="G18" s="223"/>
      <c r="H18" s="223"/>
      <c r="I18" s="223"/>
      <c r="J18" s="223"/>
      <c r="K18" s="223"/>
      <c r="L18" s="223"/>
      <c r="M18" s="223"/>
      <c r="N18" s="223"/>
      <c r="O18" s="223"/>
      <c r="P18" s="223"/>
      <c r="Q18" s="223"/>
      <c r="R18" s="223"/>
      <c r="S18" s="223"/>
      <c r="T18" s="223"/>
      <c r="U18" s="223"/>
      <c r="V18" s="223"/>
      <c r="W18" s="59"/>
    </row>
    <row r="19" spans="1:23" ht="84.75" customHeight="1" x14ac:dyDescent="0.3">
      <c r="A19" s="59"/>
      <c r="B19" s="115">
        <v>7</v>
      </c>
      <c r="C19" s="118"/>
      <c r="D19" s="222" t="s">
        <v>18071</v>
      </c>
      <c r="E19" s="222"/>
      <c r="F19" s="222"/>
      <c r="G19" s="222"/>
      <c r="H19" s="222"/>
      <c r="I19" s="222"/>
      <c r="J19" s="222"/>
      <c r="K19" s="222"/>
      <c r="L19" s="222"/>
      <c r="M19" s="222"/>
      <c r="N19" s="222"/>
      <c r="O19" s="222"/>
      <c r="P19" s="222"/>
      <c r="Q19" s="222"/>
      <c r="R19" s="222"/>
      <c r="S19" s="222"/>
      <c r="T19" s="222"/>
      <c r="U19" s="222"/>
      <c r="V19" s="222"/>
      <c r="W19" s="59"/>
    </row>
    <row r="20" spans="1:23" ht="126.75" customHeight="1" x14ac:dyDescent="0.3">
      <c r="A20" s="59"/>
      <c r="B20" s="115">
        <v>8</v>
      </c>
      <c r="C20" s="119"/>
      <c r="D20" s="223" t="s">
        <v>18072</v>
      </c>
      <c r="E20" s="223"/>
      <c r="F20" s="223"/>
      <c r="G20" s="223"/>
      <c r="H20" s="223"/>
      <c r="I20" s="223"/>
      <c r="J20" s="223"/>
      <c r="K20" s="223"/>
      <c r="L20" s="223"/>
      <c r="M20" s="223"/>
      <c r="N20" s="223"/>
      <c r="O20" s="223"/>
      <c r="P20" s="223"/>
      <c r="Q20" s="223"/>
      <c r="R20" s="223"/>
      <c r="S20" s="223"/>
      <c r="T20" s="223"/>
      <c r="U20" s="223"/>
      <c r="V20" s="223"/>
      <c r="W20" s="59"/>
    </row>
    <row r="21" spans="1:23" ht="3.75" customHeight="1" x14ac:dyDescent="0.25">
      <c r="A21" s="59"/>
      <c r="B21" s="59"/>
      <c r="C21" s="59"/>
      <c r="D21" s="59"/>
      <c r="E21" s="59"/>
      <c r="F21" s="59"/>
      <c r="G21" s="59"/>
      <c r="H21" s="59"/>
      <c r="I21" s="59"/>
      <c r="J21" s="59"/>
      <c r="K21" s="59"/>
      <c r="L21" s="59"/>
      <c r="M21" s="59"/>
      <c r="N21" s="59"/>
      <c r="O21" s="59"/>
      <c r="P21" s="59"/>
      <c r="Q21" s="59"/>
      <c r="R21" s="59"/>
      <c r="S21" s="59"/>
      <c r="T21" s="59"/>
      <c r="U21" s="59"/>
      <c r="V21" s="59"/>
      <c r="W21" s="59"/>
    </row>
  </sheetData>
  <mergeCells count="41">
    <mergeCell ref="D2:L2"/>
    <mergeCell ref="N2:V2"/>
    <mergeCell ref="B3:B4"/>
    <mergeCell ref="D3:G3"/>
    <mergeCell ref="H3:J3"/>
    <mergeCell ref="K3:K4"/>
    <mergeCell ref="L3:L4"/>
    <mergeCell ref="N3:Q3"/>
    <mergeCell ref="R3:T3"/>
    <mergeCell ref="U3:U4"/>
    <mergeCell ref="V3:V4"/>
    <mergeCell ref="B7:B8"/>
    <mergeCell ref="D7:D8"/>
    <mergeCell ref="E7:E8"/>
    <mergeCell ref="F7:F8"/>
    <mergeCell ref="G7:G8"/>
    <mergeCell ref="T7:T8"/>
    <mergeCell ref="U7:U8"/>
    <mergeCell ref="V7:V8"/>
    <mergeCell ref="H9:I9"/>
    <mergeCell ref="R9:S9"/>
    <mergeCell ref="L7:L8"/>
    <mergeCell ref="N7:N8"/>
    <mergeCell ref="O7:O8"/>
    <mergeCell ref="P7:P8"/>
    <mergeCell ref="Q7:Q8"/>
    <mergeCell ref="R7:R8"/>
    <mergeCell ref="H7:H8"/>
    <mergeCell ref="I7:I8"/>
    <mergeCell ref="J7:J8"/>
    <mergeCell ref="K7:K8"/>
    <mergeCell ref="S7:S8"/>
    <mergeCell ref="D19:V19"/>
    <mergeCell ref="D20:V20"/>
    <mergeCell ref="B12:V12"/>
    <mergeCell ref="D13:V13"/>
    <mergeCell ref="D15:V15"/>
    <mergeCell ref="D16:V16"/>
    <mergeCell ref="D18:V18"/>
    <mergeCell ref="D17:V17"/>
    <mergeCell ref="D14:V14"/>
  </mergeCells>
  <pageMargins left="0.7" right="0.7" top="0.75" bottom="0.75" header="0.3" footer="0.3"/>
  <pageSetup orientation="portrait" verticalDpi="0"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93A7E-66E6-4051-A699-B737BB0A3718}">
  <dimension ref="A1:C9"/>
  <sheetViews>
    <sheetView workbookViewId="0">
      <selection activeCell="C9" sqref="C9"/>
    </sheetView>
  </sheetViews>
  <sheetFormatPr defaultRowHeight="18" x14ac:dyDescent="0.25"/>
  <cols>
    <col min="1" max="1" width="23.28515625" style="1" customWidth="1"/>
    <col min="2" max="2" width="27" style="1" bestFit="1" customWidth="1"/>
    <col min="3" max="3" width="23.28515625" style="1" bestFit="1" customWidth="1"/>
    <col min="4" max="16384" width="9.140625" style="1"/>
  </cols>
  <sheetData>
    <row r="1" spans="1:3" s="167" customFormat="1" x14ac:dyDescent="0.25">
      <c r="A1" s="167" t="s">
        <v>8201</v>
      </c>
      <c r="B1" s="167" t="s">
        <v>8202</v>
      </c>
      <c r="C1" s="167" t="s">
        <v>8203</v>
      </c>
    </row>
    <row r="2" spans="1:3" x14ac:dyDescent="0.25">
      <c r="A2" s="1" t="s">
        <v>39</v>
      </c>
      <c r="B2" s="1" t="s">
        <v>41</v>
      </c>
      <c r="C2" s="1" t="s">
        <v>29</v>
      </c>
    </row>
    <row r="3" spans="1:3" x14ac:dyDescent="0.25">
      <c r="A3" s="1" t="s">
        <v>105</v>
      </c>
      <c r="B3" s="1" t="s">
        <v>45</v>
      </c>
      <c r="C3" s="1" t="s">
        <v>31</v>
      </c>
    </row>
    <row r="4" spans="1:3" x14ac:dyDescent="0.25">
      <c r="A4" s="1" t="s">
        <v>1724</v>
      </c>
      <c r="B4" s="1" t="s">
        <v>46</v>
      </c>
      <c r="C4" s="1" t="s">
        <v>30</v>
      </c>
    </row>
    <row r="5" spans="1:3" x14ac:dyDescent="0.25">
      <c r="A5" s="1" t="s">
        <v>8204</v>
      </c>
      <c r="B5" s="1" t="s">
        <v>43</v>
      </c>
      <c r="C5" s="1" t="s">
        <v>671</v>
      </c>
    </row>
    <row r="6" spans="1:3" x14ac:dyDescent="0.25">
      <c r="A6" s="1" t="s">
        <v>47</v>
      </c>
      <c r="B6" s="1" t="s">
        <v>42</v>
      </c>
      <c r="C6" s="1" t="s">
        <v>32</v>
      </c>
    </row>
    <row r="7" spans="1:3" x14ac:dyDescent="0.25">
      <c r="A7" s="1" t="s">
        <v>4519</v>
      </c>
      <c r="B7" s="1" t="s">
        <v>8205</v>
      </c>
      <c r="C7" s="1" t="s">
        <v>34</v>
      </c>
    </row>
    <row r="8" spans="1:3" x14ac:dyDescent="0.25">
      <c r="A8" s="1" t="s">
        <v>4525</v>
      </c>
      <c r="B8" s="1" t="s">
        <v>4526</v>
      </c>
      <c r="C8" s="1" t="s">
        <v>33</v>
      </c>
    </row>
    <row r="9" spans="1:3" x14ac:dyDescent="0.25">
      <c r="A9" s="1" t="s">
        <v>1778</v>
      </c>
      <c r="B9" s="1" t="s">
        <v>1778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58ABF-8B0D-415E-9022-FC7456F3FDA7}">
  <sheetPr>
    <tabColor rgb="FFC00000"/>
  </sheetPr>
  <dimension ref="A3:H19"/>
  <sheetViews>
    <sheetView workbookViewId="0">
      <selection activeCell="E8" sqref="E8"/>
    </sheetView>
  </sheetViews>
  <sheetFormatPr defaultRowHeight="15" x14ac:dyDescent="0.25"/>
  <cols>
    <col min="1" max="1" width="27.5703125" bestFit="1" customWidth="1"/>
    <col min="2" max="2" width="16.28515625" bestFit="1" customWidth="1"/>
    <col min="3" max="3" width="15" bestFit="1" customWidth="1"/>
    <col min="4" max="5" width="16.28515625" bestFit="1" customWidth="1"/>
    <col min="6" max="6" width="18.7109375" bestFit="1" customWidth="1"/>
    <col min="7" max="7" width="16.28515625" bestFit="1" customWidth="1"/>
    <col min="8" max="8" width="18" bestFit="1" customWidth="1"/>
    <col min="9" max="9" width="27.5703125" bestFit="1" customWidth="1"/>
    <col min="10" max="10" width="28.5703125" bestFit="1" customWidth="1"/>
    <col min="11" max="11" width="27.5703125" bestFit="1" customWidth="1"/>
    <col min="12" max="12" width="28.5703125" bestFit="1" customWidth="1"/>
    <col min="13" max="13" width="27.5703125" bestFit="1" customWidth="1"/>
    <col min="14" max="14" width="33.5703125" bestFit="1" customWidth="1"/>
    <col min="15" max="15" width="32.5703125" bestFit="1" customWidth="1"/>
    <col min="16" max="16" width="15" bestFit="1" customWidth="1"/>
    <col min="17" max="18" width="16.28515625" bestFit="1" customWidth="1"/>
    <col min="19" max="19" width="20.7109375" bestFit="1" customWidth="1"/>
    <col min="20" max="20" width="15.5703125" bestFit="1" customWidth="1"/>
    <col min="21" max="21" width="12.5703125" bestFit="1" customWidth="1"/>
    <col min="22" max="22" width="18.7109375" bestFit="1" customWidth="1"/>
    <col min="23" max="23" width="15.28515625" bestFit="1" customWidth="1"/>
    <col min="24" max="24" width="14.28515625" bestFit="1" customWidth="1"/>
    <col min="25" max="25" width="15.28515625" bestFit="1" customWidth="1"/>
    <col min="26" max="26" width="16" bestFit="1" customWidth="1"/>
    <col min="27" max="27" width="18" bestFit="1" customWidth="1"/>
    <col min="28" max="29" width="15.28515625" bestFit="1" customWidth="1"/>
    <col min="30" max="30" width="20" bestFit="1" customWidth="1"/>
    <col min="31" max="31" width="15" bestFit="1" customWidth="1"/>
    <col min="32" max="33" width="15.28515625" bestFit="1" customWidth="1"/>
    <col min="34" max="34" width="23.140625" bestFit="1" customWidth="1"/>
    <col min="35" max="35" width="20.28515625" bestFit="1" customWidth="1"/>
    <col min="36" max="36" width="11.7109375" bestFit="1" customWidth="1"/>
    <col min="37" max="37" width="23.42578125" bestFit="1" customWidth="1"/>
    <col min="38" max="38" width="17.7109375" bestFit="1" customWidth="1"/>
    <col min="39" max="39" width="20.85546875" bestFit="1" customWidth="1"/>
    <col min="40" max="40" width="20" bestFit="1" customWidth="1"/>
    <col min="41" max="42" width="15.28515625" bestFit="1" customWidth="1"/>
    <col min="43" max="43" width="23.140625" bestFit="1" customWidth="1"/>
    <col min="44" max="44" width="22" bestFit="1" customWidth="1"/>
    <col min="45" max="45" width="16.28515625" bestFit="1" customWidth="1"/>
    <col min="46" max="46" width="11.5703125" bestFit="1" customWidth="1"/>
    <col min="47" max="48" width="16.28515625" bestFit="1" customWidth="1"/>
    <col min="49" max="49" width="25.140625" bestFit="1" customWidth="1"/>
    <col min="50" max="50" width="21.28515625" bestFit="1" customWidth="1"/>
    <col min="51" max="51" width="14.28515625" bestFit="1" customWidth="1"/>
    <col min="52" max="52" width="12.5703125" bestFit="1" customWidth="1"/>
    <col min="53" max="53" width="14.28515625" bestFit="1" customWidth="1"/>
    <col min="54" max="54" width="24.42578125" bestFit="1" customWidth="1"/>
    <col min="55" max="55" width="13.42578125" bestFit="1" customWidth="1"/>
    <col min="56" max="56" width="12.28515625" bestFit="1" customWidth="1"/>
    <col min="57" max="57" width="13.42578125" bestFit="1" customWidth="1"/>
    <col min="58" max="58" width="20.7109375" bestFit="1" customWidth="1"/>
    <col min="59" max="59" width="17.7109375" bestFit="1" customWidth="1"/>
    <col min="60" max="60" width="12.5703125" bestFit="1" customWidth="1"/>
    <col min="61" max="61" width="20.85546875" bestFit="1" customWidth="1"/>
    <col min="62" max="62" width="21.28515625" bestFit="1" customWidth="1"/>
    <col min="63" max="63" width="24.42578125" bestFit="1" customWidth="1"/>
    <col min="64" max="64" width="18.7109375" bestFit="1" customWidth="1"/>
    <col min="65" max="65" width="20.28515625" bestFit="1" customWidth="1"/>
    <col min="66" max="66" width="12.5703125" bestFit="1" customWidth="1"/>
    <col min="67" max="67" width="23.42578125" bestFit="1" customWidth="1"/>
    <col min="68" max="68" width="17.7109375" bestFit="1" customWidth="1"/>
    <col min="69" max="69" width="20.85546875" bestFit="1" customWidth="1"/>
    <col min="70" max="70" width="21.28515625" bestFit="1" customWidth="1"/>
    <col min="71" max="71" width="14.28515625" bestFit="1" customWidth="1"/>
    <col min="72" max="72" width="15.28515625" bestFit="1" customWidth="1"/>
    <col min="73" max="73" width="24.42578125" bestFit="1" customWidth="1"/>
    <col min="74" max="74" width="11.7109375" bestFit="1" customWidth="1"/>
    <col min="75" max="75" width="12.140625" bestFit="1" customWidth="1"/>
    <col min="76" max="76" width="16" bestFit="1" customWidth="1"/>
    <col min="77" max="77" width="18" bestFit="1" customWidth="1"/>
  </cols>
  <sheetData>
    <row r="3" spans="1:8" x14ac:dyDescent="0.25">
      <c r="A3" s="31" t="s">
        <v>21</v>
      </c>
      <c r="B3" s="31" t="s">
        <v>22</v>
      </c>
    </row>
    <row r="4" spans="1:8" x14ac:dyDescent="0.25">
      <c r="A4" s="31" t="s">
        <v>28</v>
      </c>
      <c r="B4" t="s">
        <v>29</v>
      </c>
      <c r="C4" t="s">
        <v>30</v>
      </c>
      <c r="D4" t="s">
        <v>31</v>
      </c>
      <c r="E4" t="s">
        <v>32</v>
      </c>
      <c r="F4" t="s">
        <v>33</v>
      </c>
      <c r="G4" t="s">
        <v>34</v>
      </c>
      <c r="H4" t="s">
        <v>35</v>
      </c>
    </row>
    <row r="5" spans="1:8" x14ac:dyDescent="0.25">
      <c r="A5" s="32" t="s">
        <v>39</v>
      </c>
      <c r="B5" s="33">
        <v>73608040.540000007</v>
      </c>
      <c r="C5" s="33"/>
      <c r="D5" s="33">
        <v>149645385.96000001</v>
      </c>
      <c r="E5" s="33">
        <v>64510720.009999998</v>
      </c>
      <c r="F5" s="35"/>
      <c r="G5" s="35">
        <v>48639066.590000033</v>
      </c>
      <c r="H5" s="35">
        <v>336403213.10000002</v>
      </c>
    </row>
    <row r="6" spans="1:8" x14ac:dyDescent="0.25">
      <c r="A6" s="34" t="s">
        <v>41</v>
      </c>
      <c r="B6" s="33"/>
      <c r="C6" s="33"/>
      <c r="D6" s="33"/>
      <c r="E6" s="33">
        <v>18830417.989999998</v>
      </c>
      <c r="F6" s="35"/>
      <c r="G6" s="35"/>
      <c r="H6" s="35">
        <v>18830417.989999998</v>
      </c>
    </row>
    <row r="7" spans="1:8" x14ac:dyDescent="0.25">
      <c r="A7" s="34" t="s">
        <v>43</v>
      </c>
      <c r="B7" s="33">
        <v>495047</v>
      </c>
      <c r="C7" s="33"/>
      <c r="D7" s="33">
        <v>2186794</v>
      </c>
      <c r="E7" s="33">
        <v>2383673</v>
      </c>
      <c r="F7" s="35"/>
      <c r="G7" s="35"/>
      <c r="H7" s="35">
        <v>5065514</v>
      </c>
    </row>
    <row r="8" spans="1:8" x14ac:dyDescent="0.25">
      <c r="A8" s="34" t="s">
        <v>45</v>
      </c>
      <c r="B8" s="33">
        <v>48236166.120000005</v>
      </c>
      <c r="C8" s="33"/>
      <c r="D8" s="33">
        <v>124309985.7</v>
      </c>
      <c r="E8" s="33">
        <v>31645509.259999998</v>
      </c>
      <c r="F8" s="35"/>
      <c r="G8" s="35">
        <v>45816684.590000033</v>
      </c>
      <c r="H8" s="35">
        <v>250008345.67000002</v>
      </c>
    </row>
    <row r="9" spans="1:8" x14ac:dyDescent="0.25">
      <c r="A9" s="34" t="s">
        <v>46</v>
      </c>
      <c r="B9" s="33">
        <v>24876827.420000002</v>
      </c>
      <c r="C9" s="33"/>
      <c r="D9" s="33">
        <v>23148606.260000002</v>
      </c>
      <c r="E9" s="33">
        <v>11651119.76</v>
      </c>
      <c r="F9" s="35"/>
      <c r="G9" s="35">
        <v>2822382</v>
      </c>
      <c r="H9" s="35">
        <v>62498935.440000005</v>
      </c>
    </row>
    <row r="10" spans="1:8" x14ac:dyDescent="0.25">
      <c r="A10" s="32" t="s">
        <v>47</v>
      </c>
      <c r="B10" s="33">
        <v>510504743.03999996</v>
      </c>
      <c r="C10" s="33">
        <v>-1532643.3400000003</v>
      </c>
      <c r="D10" s="33">
        <v>388995332.64000005</v>
      </c>
      <c r="E10" s="33">
        <v>400283880.49000007</v>
      </c>
      <c r="F10" s="35">
        <v>3195246</v>
      </c>
      <c r="G10" s="35">
        <v>76379808.890000001</v>
      </c>
      <c r="H10" s="35">
        <v>1377826367.7200003</v>
      </c>
    </row>
    <row r="11" spans="1:8" x14ac:dyDescent="0.25">
      <c r="A11" s="34" t="s">
        <v>41</v>
      </c>
      <c r="B11" s="33">
        <v>3854922.59</v>
      </c>
      <c r="C11" s="33">
        <v>-3060000</v>
      </c>
      <c r="D11" s="33">
        <v>83197748.710000008</v>
      </c>
      <c r="E11" s="33">
        <v>92840697.900000006</v>
      </c>
      <c r="F11" s="35">
        <v>52800</v>
      </c>
      <c r="G11" s="35">
        <v>21335037.949999999</v>
      </c>
      <c r="H11" s="35">
        <v>198221207.15000001</v>
      </c>
    </row>
    <row r="12" spans="1:8" x14ac:dyDescent="0.25">
      <c r="A12" s="34" t="s">
        <v>42</v>
      </c>
      <c r="B12" s="33">
        <v>988689</v>
      </c>
      <c r="C12" s="33"/>
      <c r="D12" s="33"/>
      <c r="E12" s="33"/>
      <c r="F12" s="35"/>
      <c r="G12" s="35"/>
      <c r="H12" s="35">
        <v>988689</v>
      </c>
    </row>
    <row r="13" spans="1:8" x14ac:dyDescent="0.25">
      <c r="A13" s="34" t="s">
        <v>43</v>
      </c>
      <c r="B13" s="33">
        <v>93352452.069999993</v>
      </c>
      <c r="C13" s="33"/>
      <c r="D13" s="33">
        <v>77668084.080000028</v>
      </c>
      <c r="E13" s="33">
        <v>120960492.45000003</v>
      </c>
      <c r="F13" s="35">
        <v>3142446</v>
      </c>
      <c r="G13" s="35">
        <v>14540328.439999998</v>
      </c>
      <c r="H13" s="35">
        <v>309663803.04000008</v>
      </c>
    </row>
    <row r="14" spans="1:8" x14ac:dyDescent="0.25">
      <c r="A14" s="34" t="s">
        <v>45</v>
      </c>
      <c r="B14" s="33">
        <v>347765487.97000003</v>
      </c>
      <c r="C14" s="33">
        <v>718703.05</v>
      </c>
      <c r="D14" s="33">
        <v>215345841.23000002</v>
      </c>
      <c r="E14" s="33">
        <v>165311956.46000001</v>
      </c>
      <c r="F14" s="35"/>
      <c r="G14" s="35">
        <v>24627773.82</v>
      </c>
      <c r="H14" s="35">
        <v>753769762.53000009</v>
      </c>
    </row>
    <row r="15" spans="1:8" x14ac:dyDescent="0.25">
      <c r="A15" s="34" t="s">
        <v>46</v>
      </c>
      <c r="B15" s="33">
        <v>64543191.409999996</v>
      </c>
      <c r="C15" s="33">
        <v>808653.61</v>
      </c>
      <c r="D15" s="33">
        <v>12783658.620000001</v>
      </c>
      <c r="E15" s="33">
        <v>21170733.68</v>
      </c>
      <c r="F15" s="35"/>
      <c r="G15" s="35">
        <v>15876668.68</v>
      </c>
      <c r="H15" s="35">
        <v>115182906</v>
      </c>
    </row>
    <row r="16" spans="1:8" x14ac:dyDescent="0.25">
      <c r="A16" s="32" t="s">
        <v>35</v>
      </c>
      <c r="B16" s="33">
        <v>584112783.58000004</v>
      </c>
      <c r="C16" s="33">
        <v>-1532643.3400000003</v>
      </c>
      <c r="D16" s="33">
        <v>538640718.60000002</v>
      </c>
      <c r="E16" s="33">
        <v>464794600.50000006</v>
      </c>
      <c r="F16" s="35">
        <v>3195246</v>
      </c>
      <c r="G16" s="35">
        <v>125018875.48000005</v>
      </c>
      <c r="H16" s="35">
        <v>1714229580.8200002</v>
      </c>
    </row>
    <row r="19" spans="1:6" x14ac:dyDescent="0.25">
      <c r="A19" s="194" t="s">
        <v>8224</v>
      </c>
      <c r="B19" s="195"/>
      <c r="C19" s="195"/>
      <c r="D19" s="195"/>
      <c r="E19" s="195"/>
      <c r="F19" t="s">
        <v>18073</v>
      </c>
    </row>
  </sheetData>
  <pageMargins left="0.7" right="0.7" top="0.75" bottom="0.75" header="0.3" footer="0.3"/>
  <pageSetup orientation="portrait"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03C2C-52C2-4FEF-9D05-D0C9F9758A60}">
  <dimension ref="A2:S19"/>
  <sheetViews>
    <sheetView workbookViewId="0">
      <selection activeCell="B13" sqref="B13"/>
    </sheetView>
  </sheetViews>
  <sheetFormatPr defaultRowHeight="15" x14ac:dyDescent="0.25"/>
  <cols>
    <col min="1" max="1" width="27.5703125" bestFit="1" customWidth="1"/>
    <col min="2" max="2" width="16.28515625" bestFit="1" customWidth="1"/>
    <col min="3" max="3" width="15" bestFit="1" customWidth="1"/>
    <col min="4" max="5" width="16.28515625" bestFit="1" customWidth="1"/>
    <col min="6" max="6" width="18.7109375" bestFit="1" customWidth="1"/>
    <col min="7" max="7" width="16.28515625" bestFit="1" customWidth="1"/>
    <col min="8" max="9" width="18" bestFit="1" customWidth="1"/>
    <col min="10" max="10" width="20" customWidth="1"/>
    <col min="11" max="11" width="21.42578125" customWidth="1"/>
    <col min="12" max="12" width="4" customWidth="1"/>
    <col min="13" max="13" width="26.28515625" customWidth="1"/>
    <col min="14" max="14" width="16.85546875" bestFit="1" customWidth="1"/>
    <col min="15" max="15" width="16.85546875" customWidth="1"/>
    <col min="16" max="16" width="16.28515625" bestFit="1" customWidth="1"/>
    <col min="17" max="17" width="15" bestFit="1" customWidth="1"/>
    <col min="18" max="19" width="16.28515625" bestFit="1" customWidth="1"/>
    <col min="20" max="20" width="20.7109375" bestFit="1" customWidth="1"/>
    <col min="21" max="21" width="15.5703125" bestFit="1" customWidth="1"/>
    <col min="22" max="22" width="12.5703125" bestFit="1" customWidth="1"/>
    <col min="23" max="23" width="18.7109375" bestFit="1" customWidth="1"/>
    <col min="24" max="24" width="15.28515625" bestFit="1" customWidth="1"/>
    <col min="25" max="25" width="14.28515625" bestFit="1" customWidth="1"/>
    <col min="26" max="26" width="15.28515625" bestFit="1" customWidth="1"/>
    <col min="27" max="27" width="16" bestFit="1" customWidth="1"/>
    <col min="28" max="28" width="18" bestFit="1" customWidth="1"/>
    <col min="29" max="30" width="15.28515625" bestFit="1" customWidth="1"/>
    <col min="31" max="31" width="20" bestFit="1" customWidth="1"/>
    <col min="32" max="32" width="15" bestFit="1" customWidth="1"/>
    <col min="33" max="34" width="15.28515625" bestFit="1" customWidth="1"/>
    <col min="35" max="35" width="23.140625" bestFit="1" customWidth="1"/>
    <col min="36" max="36" width="20.28515625" bestFit="1" customWidth="1"/>
    <col min="37" max="37" width="11.7109375" bestFit="1" customWidth="1"/>
    <col min="38" max="38" width="23.42578125" bestFit="1" customWidth="1"/>
    <col min="39" max="39" width="17.7109375" bestFit="1" customWidth="1"/>
    <col min="40" max="40" width="20.85546875" bestFit="1" customWidth="1"/>
    <col min="41" max="41" width="20" bestFit="1" customWidth="1"/>
    <col min="42" max="43" width="15.28515625" bestFit="1" customWidth="1"/>
    <col min="44" max="44" width="23.140625" bestFit="1" customWidth="1"/>
    <col min="45" max="45" width="22" bestFit="1" customWidth="1"/>
    <col min="46" max="46" width="16.28515625" bestFit="1" customWidth="1"/>
    <col min="47" max="47" width="11.5703125" bestFit="1" customWidth="1"/>
    <col min="48" max="49" width="16.28515625" bestFit="1" customWidth="1"/>
    <col min="50" max="50" width="25.140625" bestFit="1" customWidth="1"/>
    <col min="51" max="51" width="21.28515625" bestFit="1" customWidth="1"/>
    <col min="52" max="52" width="14.28515625" bestFit="1" customWidth="1"/>
    <col min="53" max="53" width="12.5703125" bestFit="1" customWidth="1"/>
    <col min="54" max="54" width="14.28515625" bestFit="1" customWidth="1"/>
    <col min="55" max="55" width="24.42578125" bestFit="1" customWidth="1"/>
    <col min="56" max="56" width="13.42578125" bestFit="1" customWidth="1"/>
    <col min="57" max="57" width="12.28515625" bestFit="1" customWidth="1"/>
    <col min="58" max="58" width="13.42578125" bestFit="1" customWidth="1"/>
    <col min="59" max="59" width="20.7109375" bestFit="1" customWidth="1"/>
    <col min="60" max="60" width="17.7109375" bestFit="1" customWidth="1"/>
    <col min="61" max="61" width="12.5703125" bestFit="1" customWidth="1"/>
    <col min="62" max="62" width="20.85546875" bestFit="1" customWidth="1"/>
    <col min="63" max="63" width="21.28515625" bestFit="1" customWidth="1"/>
    <col min="64" max="64" width="24.42578125" bestFit="1" customWidth="1"/>
    <col min="65" max="65" width="18.7109375" bestFit="1" customWidth="1"/>
    <col min="66" max="66" width="20.28515625" bestFit="1" customWidth="1"/>
    <col min="67" max="67" width="12.5703125" bestFit="1" customWidth="1"/>
    <col min="68" max="68" width="23.42578125" bestFit="1" customWidth="1"/>
    <col min="69" max="69" width="17.7109375" bestFit="1" customWidth="1"/>
    <col min="70" max="70" width="20.85546875" bestFit="1" customWidth="1"/>
    <col min="71" max="71" width="21.28515625" bestFit="1" customWidth="1"/>
    <col min="72" max="72" width="14.28515625" bestFit="1" customWidth="1"/>
    <col min="73" max="73" width="15.28515625" bestFit="1" customWidth="1"/>
    <col min="74" max="74" width="24.42578125" bestFit="1" customWidth="1"/>
    <col min="75" max="75" width="11.7109375" bestFit="1" customWidth="1"/>
    <col min="76" max="76" width="12.140625" bestFit="1" customWidth="1"/>
    <col min="77" max="77" width="16" bestFit="1" customWidth="1"/>
    <col min="78" max="78" width="18" bestFit="1" customWidth="1"/>
  </cols>
  <sheetData>
    <row r="2" spans="1:19" ht="15.75" thickBot="1" x14ac:dyDescent="0.3">
      <c r="O2" t="s">
        <v>8223</v>
      </c>
    </row>
    <row r="3" spans="1:19" x14ac:dyDescent="0.25">
      <c r="A3" s="31" t="s">
        <v>21</v>
      </c>
      <c r="B3" s="31" t="s">
        <v>22</v>
      </c>
      <c r="J3" s="36" t="s">
        <v>23</v>
      </c>
      <c r="K3" s="36" t="s">
        <v>23</v>
      </c>
      <c r="L3" s="37"/>
      <c r="M3" s="37"/>
      <c r="N3" s="51" t="s">
        <v>24</v>
      </c>
      <c r="O3" s="51" t="s">
        <v>8221</v>
      </c>
      <c r="P3" s="49" t="s">
        <v>25</v>
      </c>
      <c r="R3" s="53" t="s">
        <v>26</v>
      </c>
      <c r="S3" s="49" t="s">
        <v>27</v>
      </c>
    </row>
    <row r="4" spans="1:19" x14ac:dyDescent="0.25">
      <c r="A4" s="31" t="s">
        <v>28</v>
      </c>
      <c r="B4" t="s">
        <v>29</v>
      </c>
      <c r="C4" t="s">
        <v>30</v>
      </c>
      <c r="D4" t="s">
        <v>31</v>
      </c>
      <c r="E4" t="s">
        <v>32</v>
      </c>
      <c r="F4" t="s">
        <v>33</v>
      </c>
      <c r="G4" t="s">
        <v>34</v>
      </c>
      <c r="H4" t="s">
        <v>35</v>
      </c>
      <c r="J4" s="36" t="s">
        <v>36</v>
      </c>
      <c r="K4" s="36" t="s">
        <v>8218</v>
      </c>
      <c r="L4" s="37"/>
      <c r="M4" s="37"/>
      <c r="N4" s="52" t="s">
        <v>37</v>
      </c>
      <c r="O4" s="52" t="s">
        <v>8222</v>
      </c>
      <c r="P4" s="50" t="s">
        <v>38</v>
      </c>
      <c r="R4" s="54" t="s">
        <v>37</v>
      </c>
      <c r="S4" s="50" t="s">
        <v>38</v>
      </c>
    </row>
    <row r="5" spans="1:19" x14ac:dyDescent="0.25">
      <c r="A5" s="32" t="s">
        <v>39</v>
      </c>
      <c r="B5" s="33">
        <v>73608040.540000007</v>
      </c>
      <c r="C5" s="33"/>
      <c r="D5" s="33">
        <v>149645385.96000001</v>
      </c>
      <c r="E5" s="33">
        <v>64510720.009999998</v>
      </c>
      <c r="F5" s="35"/>
      <c r="G5" s="35">
        <v>48639066.590000033</v>
      </c>
      <c r="H5" s="35">
        <v>336403213.10000002</v>
      </c>
      <c r="J5" s="36" t="s">
        <v>8220</v>
      </c>
      <c r="K5" s="36" t="s">
        <v>8219</v>
      </c>
      <c r="L5" s="37"/>
      <c r="M5" s="39" t="s">
        <v>40</v>
      </c>
      <c r="N5" s="40"/>
      <c r="O5" s="40"/>
      <c r="P5" s="40"/>
      <c r="R5" s="55"/>
      <c r="S5" s="40"/>
    </row>
    <row r="6" spans="1:19" x14ac:dyDescent="0.25">
      <c r="A6" s="34" t="s">
        <v>41</v>
      </c>
      <c r="B6" s="33"/>
      <c r="C6" s="33"/>
      <c r="D6" s="33"/>
      <c r="E6" s="33">
        <v>18830417.989999998</v>
      </c>
      <c r="F6" s="35"/>
      <c r="G6" s="35"/>
      <c r="H6" s="35">
        <v>18830417.989999998</v>
      </c>
      <c r="I6" s="188" t="s">
        <v>8207</v>
      </c>
      <c r="J6" s="189">
        <f>SUM(B6:D6)</f>
        <v>0</v>
      </c>
      <c r="K6" s="189">
        <f>E6</f>
        <v>18830417.989999998</v>
      </c>
      <c r="L6" s="33"/>
      <c r="M6" s="42" t="s">
        <v>16</v>
      </c>
      <c r="N6" s="43">
        <v>5000000</v>
      </c>
      <c r="O6" s="43">
        <f>SUM(J8+K8)</f>
        <v>204191661.07999998</v>
      </c>
      <c r="P6" s="48">
        <f>PRODUCT(O6/N6)</f>
        <v>40.838332215999998</v>
      </c>
      <c r="R6" s="56">
        <f>PRODUCT('Table D-1 Template'!E5*1000000)</f>
        <v>5000000</v>
      </c>
      <c r="S6" s="190">
        <f>PRODUCT(O6/R6)</f>
        <v>40.838332215999998</v>
      </c>
    </row>
    <row r="7" spans="1:19" x14ac:dyDescent="0.25">
      <c r="A7" s="34" t="s">
        <v>43</v>
      </c>
      <c r="B7" s="33">
        <v>495047</v>
      </c>
      <c r="C7" s="33"/>
      <c r="D7" s="33">
        <v>2186794</v>
      </c>
      <c r="E7" s="33">
        <v>2383673</v>
      </c>
      <c r="F7" s="35"/>
      <c r="G7" s="35"/>
      <c r="H7" s="35">
        <v>5065514</v>
      </c>
      <c r="I7" s="183" t="s">
        <v>8208</v>
      </c>
      <c r="J7" s="33">
        <f>SUM(B7:E7)</f>
        <v>5065514</v>
      </c>
      <c r="K7" s="33">
        <f>E7</f>
        <v>2383673</v>
      </c>
      <c r="L7" s="33"/>
      <c r="M7" s="44" t="s">
        <v>19</v>
      </c>
      <c r="N7" s="43">
        <v>5000000</v>
      </c>
      <c r="O7" s="46">
        <f>SUM(J7:K7)</f>
        <v>7449187</v>
      </c>
      <c r="P7" s="48">
        <f>PRODUCT(O7/N7)</f>
        <v>1.4898374000000001</v>
      </c>
      <c r="R7" s="56">
        <f>PRODUCT('Table D-1 Template'!E9*1000000)</f>
        <v>5000000</v>
      </c>
      <c r="S7" s="190">
        <f>PRODUCT(O7/R7)</f>
        <v>1.4898374000000001</v>
      </c>
    </row>
    <row r="8" spans="1:19" x14ac:dyDescent="0.25">
      <c r="A8" s="34" t="s">
        <v>45</v>
      </c>
      <c r="B8" s="33">
        <v>48236166.120000005</v>
      </c>
      <c r="C8" s="33"/>
      <c r="D8" s="33">
        <v>124309985.7</v>
      </c>
      <c r="E8" s="33">
        <v>31645509.259999998</v>
      </c>
      <c r="F8" s="35"/>
      <c r="G8" s="35">
        <v>45816684.590000033</v>
      </c>
      <c r="H8" s="35">
        <v>250008345.67000002</v>
      </c>
      <c r="I8" s="183" t="s">
        <v>8209</v>
      </c>
      <c r="J8" s="33">
        <f>SUM(B8:D8)</f>
        <v>172546151.81999999</v>
      </c>
      <c r="K8" s="33">
        <f>E8</f>
        <v>31645509.259999998</v>
      </c>
      <c r="L8" s="33"/>
      <c r="M8" s="44" t="s">
        <v>44</v>
      </c>
      <c r="N8" s="43">
        <v>89700000</v>
      </c>
      <c r="O8" s="46">
        <f>SUM(J18+K18)</f>
        <v>78506971.430000007</v>
      </c>
      <c r="P8" s="47">
        <f>PRODUCT(O8/N8)</f>
        <v>0.87521707279821637</v>
      </c>
      <c r="R8" s="56">
        <f>PRODUCT('Table D-1 Template'!E7*1000000)</f>
        <v>96200000</v>
      </c>
      <c r="S8" s="190">
        <f>PRODUCT(O8/R8)</f>
        <v>0.81608078409563412</v>
      </c>
    </row>
    <row r="9" spans="1:19" x14ac:dyDescent="0.25">
      <c r="A9" s="34" t="s">
        <v>46</v>
      </c>
      <c r="B9" s="33">
        <v>24876827.420000002</v>
      </c>
      <c r="C9" s="33"/>
      <c r="D9" s="33">
        <v>23148606.260000002</v>
      </c>
      <c r="E9" s="33">
        <v>11651119.76</v>
      </c>
      <c r="F9" s="35"/>
      <c r="G9" s="35">
        <v>2822382</v>
      </c>
      <c r="H9" s="35">
        <v>62498935.440000005</v>
      </c>
      <c r="I9" s="188" t="s">
        <v>8210</v>
      </c>
      <c r="J9" s="189">
        <f>SUM(B9:D9)</f>
        <v>48025433.680000007</v>
      </c>
      <c r="K9" s="189">
        <f>E9</f>
        <v>11651119.76</v>
      </c>
      <c r="L9" s="33"/>
      <c r="M9" s="44" t="s">
        <v>17</v>
      </c>
      <c r="N9" s="43">
        <v>37500000</v>
      </c>
      <c r="O9" s="46">
        <f>SUM(J10:K10)</f>
        <v>1298251312.8300002</v>
      </c>
      <c r="P9" s="47">
        <f>PRODUCT(O9/N9)</f>
        <v>34.620035008800002</v>
      </c>
      <c r="R9" s="56">
        <f>PRODUCT('Table D-1 Template'!E6*1000000)</f>
        <v>60000000</v>
      </c>
      <c r="S9" s="190">
        <f>PRODUCT(O9/R9)</f>
        <v>21.637521880500003</v>
      </c>
    </row>
    <row r="10" spans="1:19" x14ac:dyDescent="0.25">
      <c r="A10" s="32" t="s">
        <v>47</v>
      </c>
      <c r="B10" s="33">
        <v>510504743.03999996</v>
      </c>
      <c r="C10" s="33">
        <v>-1532643.3400000003</v>
      </c>
      <c r="D10" s="33">
        <v>388995332.64000005</v>
      </c>
      <c r="E10" s="33">
        <v>400283880.49000007</v>
      </c>
      <c r="F10" s="35">
        <v>3195246</v>
      </c>
      <c r="G10" s="35">
        <v>76379808.890000001</v>
      </c>
      <c r="H10" s="35">
        <v>1377826367.7200003</v>
      </c>
      <c r="I10" s="183" t="s">
        <v>473</v>
      </c>
      <c r="J10" s="33">
        <f>SUM(B10:D10)</f>
        <v>897967432.34000003</v>
      </c>
      <c r="K10" s="33">
        <f>E10</f>
        <v>400283880.49000007</v>
      </c>
      <c r="M10" s="41" t="s">
        <v>2</v>
      </c>
      <c r="N10" s="40"/>
      <c r="O10" s="40"/>
      <c r="P10" s="40"/>
      <c r="R10" s="55"/>
      <c r="S10" s="40"/>
    </row>
    <row r="11" spans="1:19" x14ac:dyDescent="0.25">
      <c r="A11" s="34" t="s">
        <v>41</v>
      </c>
      <c r="B11" s="33">
        <v>3854922.59</v>
      </c>
      <c r="C11" s="33">
        <v>-3060000</v>
      </c>
      <c r="D11" s="33">
        <v>83197748.710000008</v>
      </c>
      <c r="E11" s="33">
        <v>92840697.900000006</v>
      </c>
      <c r="F11" s="35">
        <v>52800</v>
      </c>
      <c r="G11" s="35">
        <v>21335037.949999999</v>
      </c>
      <c r="H11" s="35">
        <v>198221207.15000001</v>
      </c>
      <c r="J11" s="33"/>
      <c r="K11" s="33"/>
      <c r="L11" s="33"/>
      <c r="M11" s="42" t="s">
        <v>44</v>
      </c>
      <c r="N11" s="43">
        <v>593000000</v>
      </c>
      <c r="O11" s="46">
        <f>SUM(J19+K19)</f>
        <v>100294926.31999999</v>
      </c>
      <c r="P11" s="47">
        <f t="shared" ref="P11:P13" si="0">PRODUCT(O11/N11)</f>
        <v>0.16913141032040471</v>
      </c>
      <c r="R11" s="56">
        <f>PRODUCT('Table D-1 Template'!O7*1000000)</f>
        <v>593000000</v>
      </c>
      <c r="S11" s="190">
        <f>PRODUCT(O11/R11)</f>
        <v>0.16913141032040471</v>
      </c>
    </row>
    <row r="12" spans="1:19" x14ac:dyDescent="0.25">
      <c r="A12" s="34" t="s">
        <v>42</v>
      </c>
      <c r="B12" s="33">
        <v>988689</v>
      </c>
      <c r="C12" s="33"/>
      <c r="D12" s="33"/>
      <c r="E12" s="33"/>
      <c r="F12" s="35"/>
      <c r="G12" s="35"/>
      <c r="H12" s="35">
        <v>988689</v>
      </c>
      <c r="I12" s="188" t="s">
        <v>8211</v>
      </c>
      <c r="J12" s="189">
        <f>SUM(B12:D12)</f>
        <v>988689</v>
      </c>
      <c r="K12" s="189">
        <f>E12</f>
        <v>0</v>
      </c>
      <c r="L12" s="33"/>
      <c r="M12" s="44" t="s">
        <v>19</v>
      </c>
      <c r="N12" s="43">
        <v>27100000</v>
      </c>
      <c r="O12" s="46">
        <f>SUM(J13:K13)</f>
        <v>412941521.05000013</v>
      </c>
      <c r="P12" s="48">
        <f t="shared" si="0"/>
        <v>15.237694503690042</v>
      </c>
      <c r="R12" s="56">
        <f>PRODUCT('Table D-1 Template'!O9*1000000)</f>
        <v>27100000</v>
      </c>
      <c r="S12" s="190">
        <f>PRODUCT(O12/R12)</f>
        <v>15.237694503690042</v>
      </c>
    </row>
    <row r="13" spans="1:19" x14ac:dyDescent="0.25">
      <c r="A13" s="34" t="s">
        <v>43</v>
      </c>
      <c r="B13" s="33">
        <v>93352452.069999993</v>
      </c>
      <c r="C13" s="33"/>
      <c r="D13" s="33">
        <v>77668084.080000028</v>
      </c>
      <c r="E13" s="33">
        <v>120960492.45000003</v>
      </c>
      <c r="F13" s="35">
        <v>3142446</v>
      </c>
      <c r="G13" s="35">
        <v>14540328.439999998</v>
      </c>
      <c r="H13" s="35">
        <v>309663803.04000008</v>
      </c>
      <c r="I13" s="187" t="s">
        <v>8212</v>
      </c>
      <c r="J13" s="33">
        <f>SUM(B13:E13)</f>
        <v>291981028.60000008</v>
      </c>
      <c r="K13" s="33">
        <f>E13</f>
        <v>120960492.45000003</v>
      </c>
      <c r="L13" s="33"/>
      <c r="M13" s="44" t="s">
        <v>16</v>
      </c>
      <c r="N13" s="43">
        <v>226900000</v>
      </c>
      <c r="O13" s="46">
        <f>SUM(J14:K14)</f>
        <v>729141988.71000004</v>
      </c>
      <c r="P13" s="47">
        <f t="shared" si="0"/>
        <v>3.2134948819303659</v>
      </c>
      <c r="R13" s="56">
        <f>PRODUCT('Table D-1 Template'!O5*1000000)</f>
        <v>276500000</v>
      </c>
      <c r="S13" s="190">
        <f>PRODUCT(O13/R13)</f>
        <v>2.6370415504882461</v>
      </c>
    </row>
    <row r="14" spans="1:19" x14ac:dyDescent="0.25">
      <c r="A14" s="34" t="s">
        <v>45</v>
      </c>
      <c r="B14" s="33">
        <v>347765487.97000003</v>
      </c>
      <c r="C14" s="33">
        <v>718703.05</v>
      </c>
      <c r="D14" s="33">
        <v>215345841.23000002</v>
      </c>
      <c r="E14" s="33">
        <v>165311956.46000001</v>
      </c>
      <c r="F14" s="35"/>
      <c r="G14" s="35">
        <v>24627773.82</v>
      </c>
      <c r="H14" s="35">
        <v>753769762.53000009</v>
      </c>
      <c r="I14" s="187" t="s">
        <v>8213</v>
      </c>
      <c r="J14" s="33">
        <f>SUM(B14:D14)</f>
        <v>563830032.25</v>
      </c>
      <c r="K14" s="192">
        <f>E14</f>
        <v>165311956.46000001</v>
      </c>
      <c r="L14" s="33"/>
      <c r="M14" s="44"/>
      <c r="N14" s="43"/>
      <c r="O14" s="46"/>
      <c r="P14" s="191"/>
      <c r="R14" s="56"/>
      <c r="S14" s="191"/>
    </row>
    <row r="15" spans="1:19" x14ac:dyDescent="0.25">
      <c r="A15" s="34" t="s">
        <v>46</v>
      </c>
      <c r="B15" s="33">
        <v>64543191.409999996</v>
      </c>
      <c r="C15" s="33">
        <v>808653.61</v>
      </c>
      <c r="D15" s="33">
        <v>12783658.620000001</v>
      </c>
      <c r="E15" s="33">
        <v>21170733.68</v>
      </c>
      <c r="F15" s="35"/>
      <c r="G15" s="35">
        <v>15876668.68</v>
      </c>
      <c r="H15" s="35">
        <v>115182906</v>
      </c>
      <c r="I15" s="188" t="s">
        <v>8214</v>
      </c>
      <c r="J15" s="189">
        <f>SUM(B15:D15)</f>
        <v>78135503.640000001</v>
      </c>
      <c r="K15" s="193">
        <f>E15</f>
        <v>21170733.68</v>
      </c>
      <c r="L15" s="33"/>
      <c r="M15" s="44" t="s">
        <v>17</v>
      </c>
      <c r="N15" s="43">
        <v>7400000</v>
      </c>
      <c r="O15" s="46">
        <f>SUM(J16:K16)</f>
        <v>1586015459.3400002</v>
      </c>
      <c r="P15" s="47">
        <f>PRODUCT(O15/N15)</f>
        <v>214.32641342432436</v>
      </c>
      <c r="R15" s="56">
        <f>PRODUCT('Table D-1 Template'!O6*1000000)</f>
        <v>48900000</v>
      </c>
      <c r="S15" s="190">
        <f>PRODUCT(O15/R15)</f>
        <v>32.433853974233131</v>
      </c>
    </row>
    <row r="16" spans="1:19" x14ac:dyDescent="0.25">
      <c r="A16" s="32" t="s">
        <v>35</v>
      </c>
      <c r="B16" s="33">
        <v>584112783.58000004</v>
      </c>
      <c r="C16" s="33">
        <v>-1532643.3400000003</v>
      </c>
      <c r="D16" s="33">
        <v>538640718.60000002</v>
      </c>
      <c r="E16" s="33">
        <v>464794600.50000006</v>
      </c>
      <c r="F16" s="35">
        <v>3195246</v>
      </c>
      <c r="G16" s="35">
        <v>125018875.48000005</v>
      </c>
      <c r="H16" s="35">
        <v>1714229580.8200002</v>
      </c>
      <c r="I16" s="187" t="s">
        <v>8215</v>
      </c>
      <c r="J16" s="33">
        <f>SUM(B16:D16)</f>
        <v>1121220858.8400002</v>
      </c>
      <c r="K16" s="33">
        <f>E16</f>
        <v>464794600.50000006</v>
      </c>
    </row>
    <row r="18" spans="9:11" x14ac:dyDescent="0.25">
      <c r="I18" t="s">
        <v>8217</v>
      </c>
      <c r="J18" s="33">
        <f>SUM(J6+J9)</f>
        <v>48025433.680000007</v>
      </c>
      <c r="K18" s="33">
        <f>SUM(K6+K9)</f>
        <v>30481537.75</v>
      </c>
    </row>
    <row r="19" spans="9:11" x14ac:dyDescent="0.25">
      <c r="I19" t="s">
        <v>8216</v>
      </c>
      <c r="J19" s="33" cm="1">
        <f t="array" ref="J19">SUM(B12:D12+B15:D15)</f>
        <v>79124192.640000001</v>
      </c>
      <c r="K19" s="33">
        <f>SUM(K12+K15)</f>
        <v>21170733.68</v>
      </c>
    </row>
  </sheetData>
  <pageMargins left="0.7" right="0.7" top="0.75" bottom="0.75" header="0.3" footer="0.3"/>
  <pageSetup orientation="portrait"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71E80-74F7-4447-A1A5-A3DE27129960}">
  <dimension ref="A2:S17"/>
  <sheetViews>
    <sheetView workbookViewId="0">
      <selection activeCell="F23" sqref="F23"/>
    </sheetView>
  </sheetViews>
  <sheetFormatPr defaultRowHeight="15" x14ac:dyDescent="0.25"/>
  <cols>
    <col min="1" max="1" width="29" bestFit="1" customWidth="1"/>
    <col min="2" max="2" width="16.28515625" bestFit="1" customWidth="1"/>
    <col min="3" max="3" width="9.85546875" bestFit="1" customWidth="1"/>
    <col min="4" max="4" width="11.5703125" bestFit="1" customWidth="1"/>
    <col min="5" max="5" width="12.5703125" bestFit="1" customWidth="1"/>
    <col min="6" max="6" width="18.7109375" bestFit="1" customWidth="1"/>
    <col min="7" max="7" width="14.140625" bestFit="1" customWidth="1"/>
    <col min="8" max="8" width="12.5703125" bestFit="1" customWidth="1"/>
    <col min="9" max="9" width="29" bestFit="1" customWidth="1"/>
    <col min="10" max="10" width="28.5703125" bestFit="1" customWidth="1"/>
    <col min="11" max="11" width="29" bestFit="1" customWidth="1"/>
    <col min="12" max="12" width="28.5703125" bestFit="1" customWidth="1"/>
    <col min="13" max="13" width="29" bestFit="1" customWidth="1"/>
    <col min="14" max="14" width="33.5703125" bestFit="1" customWidth="1"/>
    <col min="15" max="15" width="34.140625" bestFit="1" customWidth="1"/>
    <col min="16" max="16" width="16.28515625" bestFit="1" customWidth="1"/>
    <col min="17" max="17" width="15" bestFit="1" customWidth="1"/>
    <col min="18" max="19" width="16.28515625" bestFit="1" customWidth="1"/>
    <col min="20" max="20" width="20.7109375" bestFit="1" customWidth="1"/>
    <col min="21" max="21" width="15.5703125" bestFit="1" customWidth="1"/>
    <col min="22" max="22" width="12.5703125" bestFit="1" customWidth="1"/>
    <col min="23" max="23" width="18.7109375" bestFit="1" customWidth="1"/>
    <col min="24" max="24" width="15.28515625" bestFit="1" customWidth="1"/>
    <col min="25" max="25" width="14.28515625" bestFit="1" customWidth="1"/>
    <col min="26" max="26" width="15.28515625" bestFit="1" customWidth="1"/>
    <col min="27" max="27" width="16" bestFit="1" customWidth="1"/>
    <col min="28" max="28" width="18" bestFit="1" customWidth="1"/>
    <col min="29" max="30" width="15.28515625" bestFit="1" customWidth="1"/>
    <col min="31" max="31" width="20" bestFit="1" customWidth="1"/>
    <col min="32" max="32" width="15" bestFit="1" customWidth="1"/>
    <col min="33" max="34" width="15.28515625" bestFit="1" customWidth="1"/>
    <col min="35" max="35" width="23.140625" bestFit="1" customWidth="1"/>
    <col min="36" max="36" width="20.28515625" bestFit="1" customWidth="1"/>
    <col min="37" max="37" width="11.7109375" bestFit="1" customWidth="1"/>
    <col min="38" max="38" width="23.42578125" bestFit="1" customWidth="1"/>
    <col min="39" max="39" width="17.7109375" bestFit="1" customWidth="1"/>
    <col min="40" max="40" width="20.85546875" bestFit="1" customWidth="1"/>
    <col min="41" max="41" width="20" bestFit="1" customWidth="1"/>
    <col min="42" max="43" width="15.28515625" bestFit="1" customWidth="1"/>
    <col min="44" max="44" width="23.140625" bestFit="1" customWidth="1"/>
    <col min="45" max="45" width="22" bestFit="1" customWidth="1"/>
    <col min="46" max="46" width="16.28515625" bestFit="1" customWidth="1"/>
    <col min="47" max="47" width="11.5703125" bestFit="1" customWidth="1"/>
    <col min="48" max="49" width="16.28515625" bestFit="1" customWidth="1"/>
    <col min="50" max="50" width="25.140625" bestFit="1" customWidth="1"/>
    <col min="51" max="51" width="21.28515625" bestFit="1" customWidth="1"/>
    <col min="52" max="52" width="14.28515625" bestFit="1" customWidth="1"/>
    <col min="53" max="53" width="12.5703125" bestFit="1" customWidth="1"/>
    <col min="54" max="54" width="14.28515625" bestFit="1" customWidth="1"/>
    <col min="55" max="55" width="24.42578125" bestFit="1" customWidth="1"/>
    <col min="56" max="56" width="13.42578125" bestFit="1" customWidth="1"/>
    <col min="57" max="57" width="12.28515625" bestFit="1" customWidth="1"/>
    <col min="58" max="58" width="13.42578125" bestFit="1" customWidth="1"/>
    <col min="59" max="59" width="20.7109375" bestFit="1" customWidth="1"/>
    <col min="60" max="60" width="17.7109375" bestFit="1" customWidth="1"/>
    <col min="61" max="61" width="12.5703125" bestFit="1" customWidth="1"/>
    <col min="62" max="62" width="20.85546875" bestFit="1" customWidth="1"/>
    <col min="63" max="63" width="21.28515625" bestFit="1" customWidth="1"/>
    <col min="64" max="64" width="24.42578125" bestFit="1" customWidth="1"/>
    <col min="65" max="65" width="18.7109375" bestFit="1" customWidth="1"/>
    <col min="66" max="66" width="20.28515625" bestFit="1" customWidth="1"/>
    <col min="67" max="67" width="12.5703125" bestFit="1" customWidth="1"/>
    <col min="68" max="68" width="23.42578125" bestFit="1" customWidth="1"/>
    <col min="69" max="69" width="17.7109375" bestFit="1" customWidth="1"/>
    <col min="70" max="70" width="20.85546875" bestFit="1" customWidth="1"/>
    <col min="71" max="71" width="21.28515625" bestFit="1" customWidth="1"/>
    <col min="72" max="72" width="14.28515625" bestFit="1" customWidth="1"/>
    <col min="73" max="73" width="15.28515625" bestFit="1" customWidth="1"/>
    <col min="74" max="74" width="24.42578125" bestFit="1" customWidth="1"/>
    <col min="75" max="75" width="11.7109375" bestFit="1" customWidth="1"/>
    <col min="76" max="76" width="12.140625" bestFit="1" customWidth="1"/>
    <col min="77" max="77" width="16" bestFit="1" customWidth="1"/>
    <col min="78" max="78" width="18" bestFit="1" customWidth="1"/>
  </cols>
  <sheetData>
    <row r="2" spans="1:19" ht="15.75" thickBot="1" x14ac:dyDescent="0.3"/>
    <row r="3" spans="1:19" x14ac:dyDescent="0.25">
      <c r="A3" s="31" t="s">
        <v>48</v>
      </c>
      <c r="B3" s="31" t="s">
        <v>22</v>
      </c>
      <c r="P3" s="49" t="s">
        <v>25</v>
      </c>
      <c r="R3" s="53" t="s">
        <v>26</v>
      </c>
      <c r="S3" s="49" t="s">
        <v>27</v>
      </c>
    </row>
    <row r="4" spans="1:19" x14ac:dyDescent="0.25">
      <c r="A4" s="31" t="s">
        <v>28</v>
      </c>
      <c r="B4" t="s">
        <v>29</v>
      </c>
      <c r="C4" t="s">
        <v>30</v>
      </c>
      <c r="D4" t="s">
        <v>31</v>
      </c>
      <c r="E4" t="s">
        <v>32</v>
      </c>
      <c r="F4" t="s">
        <v>33</v>
      </c>
      <c r="G4" t="s">
        <v>34</v>
      </c>
      <c r="H4" t="s">
        <v>35</v>
      </c>
      <c r="P4" s="50" t="s">
        <v>38</v>
      </c>
      <c r="R4" s="54" t="s">
        <v>37</v>
      </c>
      <c r="S4" s="50" t="s">
        <v>38</v>
      </c>
    </row>
    <row r="5" spans="1:19" x14ac:dyDescent="0.25">
      <c r="A5" s="32" t="s">
        <v>39</v>
      </c>
      <c r="B5" s="138">
        <v>0</v>
      </c>
      <c r="C5" s="138"/>
      <c r="D5" s="138">
        <v>0</v>
      </c>
      <c r="E5" s="138">
        <v>755150</v>
      </c>
      <c r="F5" s="139"/>
      <c r="G5" s="139">
        <v>0</v>
      </c>
      <c r="H5" s="139">
        <v>755150</v>
      </c>
      <c r="P5" s="40"/>
      <c r="R5" s="55"/>
      <c r="S5" s="40"/>
    </row>
    <row r="6" spans="1:19" x14ac:dyDescent="0.25">
      <c r="A6" s="32" t="s">
        <v>47</v>
      </c>
      <c r="B6" s="140">
        <v>148303986.25999999</v>
      </c>
      <c r="C6" s="140">
        <v>0</v>
      </c>
      <c r="D6" s="140">
        <v>79297732.199999988</v>
      </c>
      <c r="E6" s="140">
        <v>123742773.15999998</v>
      </c>
      <c r="F6" s="141">
        <v>3142446</v>
      </c>
      <c r="G6" s="141">
        <v>14423955.069999995</v>
      </c>
      <c r="H6" s="141">
        <v>368910892.68999994</v>
      </c>
      <c r="P6" s="45" t="e">
        <f>PRODUCT(O6/N6)</f>
        <v>#DIV/0!</v>
      </c>
      <c r="R6" s="56"/>
      <c r="S6" s="45" t="e">
        <f>PRODUCT(O6/R6)</f>
        <v>#DIV/0!</v>
      </c>
    </row>
    <row r="7" spans="1:19" x14ac:dyDescent="0.25">
      <c r="A7" s="34" t="s">
        <v>41</v>
      </c>
      <c r="B7" s="140">
        <v>0</v>
      </c>
      <c r="C7" s="140">
        <v>0</v>
      </c>
      <c r="D7" s="140">
        <v>0</v>
      </c>
      <c r="E7" s="140">
        <v>0</v>
      </c>
      <c r="F7" s="141">
        <v>0</v>
      </c>
      <c r="G7" s="141">
        <v>0</v>
      </c>
      <c r="H7" s="141">
        <v>0</v>
      </c>
      <c r="P7" s="47" t="e">
        <f>PRODUCT(O7/N7)</f>
        <v>#DIV/0!</v>
      </c>
      <c r="R7" s="56">
        <v>3981000</v>
      </c>
      <c r="S7" s="48">
        <f>PRODUCT(O7/R7)</f>
        <v>0</v>
      </c>
    </row>
    <row r="8" spans="1:19" x14ac:dyDescent="0.25">
      <c r="A8" s="34" t="s">
        <v>42</v>
      </c>
      <c r="B8" s="140">
        <v>0</v>
      </c>
      <c r="C8" s="140"/>
      <c r="D8" s="140"/>
      <c r="E8" s="140"/>
      <c r="F8" s="141"/>
      <c r="G8" s="141"/>
      <c r="H8" s="141">
        <v>0</v>
      </c>
      <c r="P8" s="45" t="e">
        <f>PRODUCT(O8/N8)</f>
        <v>#DIV/0!</v>
      </c>
      <c r="R8" s="56"/>
      <c r="S8" s="45" t="e">
        <f>PRODUCT(O8/R8)</f>
        <v>#DIV/0!</v>
      </c>
    </row>
    <row r="9" spans="1:19" x14ac:dyDescent="0.25">
      <c r="A9" s="34" t="s">
        <v>43</v>
      </c>
      <c r="B9" s="140">
        <v>94111943.25999999</v>
      </c>
      <c r="C9" s="140"/>
      <c r="D9" s="140">
        <v>67456592.25999999</v>
      </c>
      <c r="E9" s="140">
        <v>109379022.70999998</v>
      </c>
      <c r="F9" s="141">
        <v>3142446</v>
      </c>
      <c r="G9" s="141">
        <v>14408599.099999994</v>
      </c>
      <c r="H9" s="141">
        <v>288498603.32999992</v>
      </c>
      <c r="P9" s="48" t="e">
        <f>PRODUCT(O9/N9)</f>
        <v>#DIV/0!</v>
      </c>
      <c r="R9" s="56"/>
      <c r="S9" s="48" t="e">
        <f>PRODUCT(O9/R9)</f>
        <v>#DIV/0!</v>
      </c>
    </row>
    <row r="10" spans="1:19" x14ac:dyDescent="0.25">
      <c r="A10" s="34" t="s">
        <v>45</v>
      </c>
      <c r="B10" s="140">
        <v>0</v>
      </c>
      <c r="C10" s="140">
        <v>0</v>
      </c>
      <c r="D10" s="140">
        <v>0</v>
      </c>
      <c r="E10" s="140">
        <v>0</v>
      </c>
      <c r="F10" s="141"/>
      <c r="G10" s="141">
        <v>0</v>
      </c>
      <c r="H10" s="141">
        <v>0</v>
      </c>
      <c r="P10" s="40"/>
      <c r="R10" s="55"/>
      <c r="S10" s="40"/>
    </row>
    <row r="11" spans="1:19" x14ac:dyDescent="0.25">
      <c r="A11" s="34" t="s">
        <v>46</v>
      </c>
      <c r="B11" s="140">
        <v>54192043</v>
      </c>
      <c r="C11" s="140">
        <v>0</v>
      </c>
      <c r="D11" s="140">
        <v>11841139.939999998</v>
      </c>
      <c r="E11" s="140">
        <v>14363750.449999999</v>
      </c>
      <c r="F11" s="141"/>
      <c r="G11" s="141">
        <v>15355.97</v>
      </c>
      <c r="H11" s="141">
        <v>80412289.359999999</v>
      </c>
      <c r="P11" s="48" t="e">
        <f t="shared" ref="P11:P13" si="0">PRODUCT(O11/N11)</f>
        <v>#DIV/0!</v>
      </c>
      <c r="R11" s="56">
        <v>593000000</v>
      </c>
      <c r="S11" s="48">
        <f>PRODUCT(O11/R11)</f>
        <v>0</v>
      </c>
    </row>
    <row r="12" spans="1:19" x14ac:dyDescent="0.25">
      <c r="A12" s="32" t="s">
        <v>35</v>
      </c>
      <c r="B12" s="140">
        <v>148303986.25999999</v>
      </c>
      <c r="C12" s="140">
        <v>0</v>
      </c>
      <c r="D12" s="140">
        <v>79297732.199999988</v>
      </c>
      <c r="E12" s="140">
        <v>124497923.15999998</v>
      </c>
      <c r="F12" s="141">
        <v>3142446</v>
      </c>
      <c r="G12" s="141">
        <v>14423955.069999995</v>
      </c>
      <c r="H12" s="141">
        <v>369666042.68999994</v>
      </c>
      <c r="P12" s="45" t="e">
        <f t="shared" si="0"/>
        <v>#DIV/0!</v>
      </c>
      <c r="R12" s="56">
        <v>26520000</v>
      </c>
      <c r="S12" s="45">
        <f>PRODUCT(O12/R12)</f>
        <v>0</v>
      </c>
    </row>
    <row r="13" spans="1:19" x14ac:dyDescent="0.25">
      <c r="P13" s="47" t="e">
        <f t="shared" si="0"/>
        <v>#DIV/0!</v>
      </c>
      <c r="R13" s="56">
        <v>276500000</v>
      </c>
      <c r="S13" s="47">
        <f>PRODUCT(O13/R13)</f>
        <v>0</v>
      </c>
    </row>
    <row r="14" spans="1:19" x14ac:dyDescent="0.25">
      <c r="J14" s="33"/>
      <c r="K14" s="33"/>
      <c r="L14" s="33"/>
      <c r="M14" s="44"/>
      <c r="N14" s="43"/>
      <c r="O14" s="46"/>
      <c r="P14" s="42"/>
      <c r="R14" s="56"/>
      <c r="S14" s="42"/>
    </row>
    <row r="15" spans="1:19" ht="15.75" thickBot="1" x14ac:dyDescent="0.3">
      <c r="J15" s="33">
        <f>SUM(B15:E15)</f>
        <v>0</v>
      </c>
      <c r="K15" s="33">
        <f>F15</f>
        <v>0</v>
      </c>
      <c r="L15" s="33"/>
      <c r="M15" s="44" t="s">
        <v>17</v>
      </c>
      <c r="N15" s="43">
        <v>7400000</v>
      </c>
      <c r="O15" s="46">
        <f>SUM(J15:K15)</f>
        <v>0</v>
      </c>
      <c r="P15" s="48">
        <f>PRODUCT(O15/N15)</f>
        <v>0</v>
      </c>
      <c r="R15" s="57">
        <v>9500000</v>
      </c>
      <c r="S15" s="48">
        <f>PRODUCT(O15/R15)</f>
        <v>0</v>
      </c>
    </row>
    <row r="17" spans="1:1" x14ac:dyDescent="0.25">
      <c r="A17" s="142" t="s">
        <v>49</v>
      </c>
    </row>
  </sheetData>
  <pageMargins left="0.7" right="0.7" top="0.75" bottom="0.75" header="0.3" footer="0.3"/>
  <pageSetup orientation="portrait" verticalDpi="0"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AL2356"/>
  <sheetViews>
    <sheetView zoomScale="70" zoomScaleNormal="85" zoomScaleSheetLayoutView="70" workbookViewId="0">
      <pane xSplit="1" ySplit="2" topLeftCell="Y65" activePane="bottomRight" state="frozen"/>
      <selection pane="topRight" activeCell="B1" sqref="B1"/>
      <selection pane="bottomLeft" activeCell="A3" sqref="A3"/>
      <selection pane="bottomRight" activeCell="AC327" activeCellId="2" sqref="AC69 AC271 AC327"/>
    </sheetView>
  </sheetViews>
  <sheetFormatPr defaultRowHeight="18" x14ac:dyDescent="0.25"/>
  <cols>
    <col min="1" max="1" width="15.28515625" style="143" bestFit="1" customWidth="1"/>
    <col min="2" max="2" width="15.28515625" style="3" customWidth="1"/>
    <col min="3" max="3" width="27" style="1" customWidth="1"/>
    <col min="4" max="4" width="20.42578125" style="4" customWidth="1"/>
    <col min="5" max="5" width="30.7109375" style="1" customWidth="1"/>
    <col min="6" max="6" width="21.5703125" style="4" customWidth="1"/>
    <col min="7" max="7" width="30.7109375" style="1" customWidth="1"/>
    <col min="8" max="8" width="34.140625" style="5" customWidth="1"/>
    <col min="9" max="9" width="28.42578125" style="1" customWidth="1"/>
    <col min="10" max="10" width="27.140625" style="3" customWidth="1"/>
    <col min="11" max="11" width="26.7109375" style="1" customWidth="1"/>
    <col min="12" max="12" width="16.5703125" style="3" bestFit="1" customWidth="1"/>
    <col min="13" max="13" width="52.42578125" style="5" customWidth="1"/>
    <col min="14" max="14" width="88.7109375" style="5" customWidth="1"/>
    <col min="15" max="15" width="28.7109375" style="1" bestFit="1" customWidth="1"/>
    <col min="16" max="16" width="38.85546875" style="1" customWidth="1"/>
    <col min="17" max="17" width="30" style="5" customWidth="1"/>
    <col min="18" max="18" width="25.28515625" style="1" bestFit="1" customWidth="1"/>
    <col min="19" max="19" width="25" style="1" bestFit="1" customWidth="1"/>
    <col min="20" max="20" width="11.5703125" style="6" customWidth="1"/>
    <col min="21" max="21" width="17.140625" style="3" customWidth="1"/>
    <col min="22" max="22" width="27.140625" style="1" customWidth="1"/>
    <col min="23" max="23" width="19.7109375" style="3" customWidth="1"/>
    <col min="24" max="24" width="18.140625" style="3" customWidth="1"/>
    <col min="25" max="25" width="20.85546875" style="200" customWidth="1"/>
    <col min="26" max="26" width="49.140625" style="5" customWidth="1"/>
    <col min="27" max="28" width="24.7109375" style="7" bestFit="1" customWidth="1"/>
    <col min="29" max="29" width="33.140625" style="7" customWidth="1"/>
    <col min="30" max="31" width="25.85546875" style="7" customWidth="1"/>
    <col min="32" max="32" width="26.140625" style="7" customWidth="1"/>
    <col min="33" max="33" width="29" style="7" customWidth="1"/>
    <col min="34" max="34" width="30" style="7" customWidth="1"/>
    <col min="35" max="35" width="31.140625" style="7" customWidth="1"/>
    <col min="36" max="36" width="31.42578125" style="7" customWidth="1"/>
    <col min="37" max="37" width="31.42578125" style="137" customWidth="1"/>
    <col min="38" max="38" width="62.85546875" style="5" customWidth="1"/>
    <col min="39" max="16384" width="9.140625" style="1"/>
  </cols>
  <sheetData>
    <row r="1" spans="1:38" x14ac:dyDescent="0.25">
      <c r="AA1" s="177">
        <f t="shared" ref="AA1:AJ1" si="0">SUBTOTAL(9,AA3:AA2348)</f>
        <v>500000</v>
      </c>
      <c r="AB1" s="177">
        <f t="shared" si="0"/>
        <v>0</v>
      </c>
      <c r="AC1" s="177">
        <f t="shared" si="0"/>
        <v>287108741.06</v>
      </c>
      <c r="AD1" s="177">
        <f t="shared" si="0"/>
        <v>0</v>
      </c>
      <c r="AE1" s="177">
        <f t="shared" si="0"/>
        <v>287028256.06</v>
      </c>
      <c r="AF1" s="177">
        <f t="shared" si="0"/>
        <v>18700572.640000001</v>
      </c>
      <c r="AG1" s="177">
        <f t="shared" si="0"/>
        <v>36114613</v>
      </c>
      <c r="AH1" s="177">
        <f t="shared" si="0"/>
        <v>3271887129.3699989</v>
      </c>
      <c r="AI1" s="177">
        <f t="shared" si="0"/>
        <v>0</v>
      </c>
      <c r="AJ1" s="177">
        <f t="shared" si="0"/>
        <v>3326121830.0099988</v>
      </c>
      <c r="AK1" s="145"/>
    </row>
    <row r="2" spans="1:38" s="2" customFormat="1" ht="37.5" customHeight="1" x14ac:dyDescent="0.35">
      <c r="A2" s="146" t="s">
        <v>50</v>
      </c>
      <c r="B2" s="17" t="s">
        <v>51</v>
      </c>
      <c r="C2" s="17" t="s">
        <v>52</v>
      </c>
      <c r="D2" s="18" t="s">
        <v>53</v>
      </c>
      <c r="E2" s="17" t="s">
        <v>54</v>
      </c>
      <c r="F2" s="18" t="s">
        <v>55</v>
      </c>
      <c r="G2" s="17" t="s">
        <v>56</v>
      </c>
      <c r="H2" s="17" t="s">
        <v>57</v>
      </c>
      <c r="I2" s="17" t="s">
        <v>58</v>
      </c>
      <c r="J2" s="17" t="s">
        <v>59</v>
      </c>
      <c r="K2" s="17" t="s">
        <v>60</v>
      </c>
      <c r="L2" s="17" t="s">
        <v>61</v>
      </c>
      <c r="M2" s="19" t="s">
        <v>62</v>
      </c>
      <c r="N2" s="19" t="s">
        <v>63</v>
      </c>
      <c r="O2" s="17" t="s">
        <v>64</v>
      </c>
      <c r="P2" s="17" t="s">
        <v>65</v>
      </c>
      <c r="Q2" s="17" t="s">
        <v>66</v>
      </c>
      <c r="R2" s="17" t="s">
        <v>67</v>
      </c>
      <c r="S2" s="17" t="s">
        <v>68</v>
      </c>
      <c r="T2" s="20" t="s">
        <v>69</v>
      </c>
      <c r="U2" s="17" t="s">
        <v>70</v>
      </c>
      <c r="V2" s="17" t="s">
        <v>71</v>
      </c>
      <c r="W2" s="17" t="s">
        <v>72</v>
      </c>
      <c r="X2" s="17" t="s">
        <v>73</v>
      </c>
      <c r="Y2" s="266" t="s">
        <v>74</v>
      </c>
      <c r="Z2" s="17" t="s">
        <v>1</v>
      </c>
      <c r="AA2" s="21" t="s">
        <v>75</v>
      </c>
      <c r="AB2" s="21" t="s">
        <v>76</v>
      </c>
      <c r="AC2" s="21" t="s">
        <v>77</v>
      </c>
      <c r="AD2" s="21" t="s">
        <v>78</v>
      </c>
      <c r="AE2" s="21" t="s">
        <v>23</v>
      </c>
      <c r="AF2" s="21" t="s">
        <v>79</v>
      </c>
      <c r="AG2" s="21" t="s">
        <v>80</v>
      </c>
      <c r="AH2" s="21" t="s">
        <v>81</v>
      </c>
      <c r="AI2" s="21" t="s">
        <v>82</v>
      </c>
      <c r="AJ2" s="21" t="s">
        <v>83</v>
      </c>
      <c r="AK2" s="134" t="s">
        <v>96</v>
      </c>
      <c r="AL2" s="22" t="s">
        <v>84</v>
      </c>
    </row>
    <row r="3" spans="1:38" hidden="1" x14ac:dyDescent="0.25">
      <c r="A3" s="147">
        <v>125228</v>
      </c>
      <c r="B3" s="120">
        <v>3</v>
      </c>
      <c r="C3" s="121" t="s">
        <v>97</v>
      </c>
      <c r="D3" s="122">
        <v>42662</v>
      </c>
      <c r="E3" s="121" t="s">
        <v>98</v>
      </c>
      <c r="F3" s="122">
        <v>43818</v>
      </c>
      <c r="G3" s="121" t="s">
        <v>98</v>
      </c>
      <c r="H3" s="123" t="s">
        <v>99</v>
      </c>
      <c r="I3" s="121" t="s">
        <v>100</v>
      </c>
      <c r="J3" s="120" t="s">
        <v>101</v>
      </c>
      <c r="K3" s="121"/>
      <c r="L3" s="120" t="s">
        <v>101</v>
      </c>
      <c r="M3" s="123" t="s">
        <v>102</v>
      </c>
      <c r="N3" s="123"/>
      <c r="O3" s="121" t="s">
        <v>103</v>
      </c>
      <c r="P3" s="121" t="s">
        <v>104</v>
      </c>
      <c r="Q3" s="123"/>
      <c r="R3" s="38" t="s">
        <v>105</v>
      </c>
      <c r="S3" s="121" t="s">
        <v>45</v>
      </c>
      <c r="T3" s="124">
        <v>0</v>
      </c>
      <c r="U3" s="122">
        <v>43553</v>
      </c>
      <c r="V3" s="121"/>
      <c r="W3" s="120" t="s">
        <v>93</v>
      </c>
      <c r="X3" s="120" t="s">
        <v>103</v>
      </c>
      <c r="Y3" s="265" t="s">
        <v>32</v>
      </c>
      <c r="Z3" s="123"/>
      <c r="AA3" s="125">
        <v>0</v>
      </c>
      <c r="AB3" s="125">
        <v>0</v>
      </c>
      <c r="AC3" s="125">
        <v>27600</v>
      </c>
      <c r="AD3" s="125">
        <v>0</v>
      </c>
      <c r="AE3" s="125">
        <v>27600</v>
      </c>
      <c r="AF3" s="125">
        <v>90000</v>
      </c>
      <c r="AG3" s="125">
        <v>118144.46</v>
      </c>
      <c r="AH3" s="125">
        <v>586397</v>
      </c>
      <c r="AI3" s="125">
        <v>0</v>
      </c>
      <c r="AJ3" s="125">
        <v>794541.46</v>
      </c>
      <c r="AK3" s="135" t="s">
        <v>106</v>
      </c>
      <c r="AL3" s="126" t="s">
        <v>107</v>
      </c>
    </row>
    <row r="4" spans="1:38" hidden="1" x14ac:dyDescent="0.25">
      <c r="A4" s="147">
        <v>128227</v>
      </c>
      <c r="B4" s="120">
        <v>3</v>
      </c>
      <c r="C4" s="121" t="s">
        <v>97</v>
      </c>
      <c r="D4" s="122">
        <v>43392</v>
      </c>
      <c r="E4" s="121" t="s">
        <v>98</v>
      </c>
      <c r="F4" s="122">
        <v>44607.875162037039</v>
      </c>
      <c r="G4" s="121" t="s">
        <v>108</v>
      </c>
      <c r="H4" s="123" t="s">
        <v>109</v>
      </c>
      <c r="I4" s="121" t="s">
        <v>110</v>
      </c>
      <c r="J4" s="120" t="s">
        <v>101</v>
      </c>
      <c r="K4" s="121"/>
      <c r="L4" s="120" t="s">
        <v>101</v>
      </c>
      <c r="M4" s="123" t="s">
        <v>111</v>
      </c>
      <c r="N4" s="123"/>
      <c r="O4" s="121" t="s">
        <v>40</v>
      </c>
      <c r="P4" s="121" t="s">
        <v>104</v>
      </c>
      <c r="Q4" s="123"/>
      <c r="R4" s="38" t="s">
        <v>105</v>
      </c>
      <c r="S4" s="150" t="s">
        <v>45</v>
      </c>
      <c r="T4" s="124">
        <v>0</v>
      </c>
      <c r="U4" s="122">
        <v>44540</v>
      </c>
      <c r="V4" s="121"/>
      <c r="W4" s="120" t="s">
        <v>93</v>
      </c>
      <c r="X4" s="120" t="s">
        <v>13</v>
      </c>
      <c r="Y4" s="265" t="s">
        <v>31</v>
      </c>
      <c r="Z4" s="123"/>
      <c r="AA4" s="125">
        <v>101500</v>
      </c>
      <c r="AB4" s="125">
        <v>0</v>
      </c>
      <c r="AC4" s="125">
        <v>1317699</v>
      </c>
      <c r="AD4" s="125">
        <v>0</v>
      </c>
      <c r="AE4" s="125">
        <v>1419199</v>
      </c>
      <c r="AF4" s="125">
        <v>200674.11</v>
      </c>
      <c r="AG4" s="125">
        <v>5000</v>
      </c>
      <c r="AH4" s="125">
        <v>1317699</v>
      </c>
      <c r="AI4" s="125">
        <v>0</v>
      </c>
      <c r="AJ4" s="125">
        <v>1523373.11</v>
      </c>
      <c r="AK4" s="135" t="s">
        <v>112</v>
      </c>
      <c r="AL4" s="126" t="s">
        <v>113</v>
      </c>
    </row>
    <row r="5" spans="1:38" ht="36" hidden="1" x14ac:dyDescent="0.25">
      <c r="A5" s="147">
        <v>128344</v>
      </c>
      <c r="B5" s="120">
        <v>3</v>
      </c>
      <c r="C5" s="121" t="s">
        <v>114</v>
      </c>
      <c r="D5" s="122">
        <v>43434</v>
      </c>
      <c r="E5" s="121" t="s">
        <v>98</v>
      </c>
      <c r="F5" s="122">
        <v>44641</v>
      </c>
      <c r="G5" s="121" t="s">
        <v>98</v>
      </c>
      <c r="H5" s="123" t="s">
        <v>115</v>
      </c>
      <c r="I5" s="121" t="s">
        <v>116</v>
      </c>
      <c r="J5" s="120" t="s">
        <v>101</v>
      </c>
      <c r="K5" s="121"/>
      <c r="L5" s="120" t="s">
        <v>101</v>
      </c>
      <c r="M5" s="123" t="s">
        <v>117</v>
      </c>
      <c r="N5" s="123" t="s">
        <v>118</v>
      </c>
      <c r="O5" s="121" t="s">
        <v>119</v>
      </c>
      <c r="P5" s="121" t="s">
        <v>104</v>
      </c>
      <c r="Q5" s="123"/>
      <c r="R5" s="38" t="s">
        <v>105</v>
      </c>
      <c r="S5" s="150" t="s">
        <v>45</v>
      </c>
      <c r="T5" s="124">
        <v>0.01</v>
      </c>
      <c r="U5" s="122">
        <v>44176</v>
      </c>
      <c r="V5" s="121"/>
      <c r="W5" s="120" t="s">
        <v>93</v>
      </c>
      <c r="X5" s="120" t="s">
        <v>13</v>
      </c>
      <c r="Y5" s="265" t="s">
        <v>31</v>
      </c>
      <c r="Z5" s="123"/>
      <c r="AA5" s="125">
        <v>0</v>
      </c>
      <c r="AB5" s="125">
        <v>-15000</v>
      </c>
      <c r="AC5" s="125">
        <v>103842.7</v>
      </c>
      <c r="AD5" s="125">
        <v>0</v>
      </c>
      <c r="AE5" s="125">
        <v>88842.7</v>
      </c>
      <c r="AF5" s="125">
        <v>0</v>
      </c>
      <c r="AG5" s="125">
        <v>0</v>
      </c>
      <c r="AH5" s="125">
        <v>1170633.7</v>
      </c>
      <c r="AI5" s="125">
        <v>0</v>
      </c>
      <c r="AJ5" s="125">
        <v>1170633.7</v>
      </c>
      <c r="AK5" s="135" t="s">
        <v>120</v>
      </c>
      <c r="AL5" s="126" t="s">
        <v>121</v>
      </c>
    </row>
    <row r="6" spans="1:38" hidden="1" x14ac:dyDescent="0.25">
      <c r="A6" s="147">
        <v>129780</v>
      </c>
      <c r="B6" s="120">
        <v>2</v>
      </c>
      <c r="C6" s="121" t="s">
        <v>122</v>
      </c>
      <c r="D6" s="122">
        <v>43734</v>
      </c>
      <c r="E6" s="121" t="s">
        <v>98</v>
      </c>
      <c r="F6" s="122">
        <v>44252.876956018517</v>
      </c>
      <c r="G6" s="121" t="s">
        <v>108</v>
      </c>
      <c r="H6" s="123" t="s">
        <v>123</v>
      </c>
      <c r="I6" s="121" t="s">
        <v>124</v>
      </c>
      <c r="J6" s="120" t="s">
        <v>101</v>
      </c>
      <c r="K6" s="121"/>
      <c r="L6" s="120" t="s">
        <v>101</v>
      </c>
      <c r="M6" s="123" t="s">
        <v>125</v>
      </c>
      <c r="N6" s="123" t="s">
        <v>104</v>
      </c>
      <c r="O6" s="121" t="s">
        <v>103</v>
      </c>
      <c r="P6" s="121" t="s">
        <v>104</v>
      </c>
      <c r="Q6" s="123"/>
      <c r="R6" s="38" t="s">
        <v>105</v>
      </c>
      <c r="S6" s="150" t="s">
        <v>45</v>
      </c>
      <c r="T6" s="124">
        <v>0.01</v>
      </c>
      <c r="U6" s="122">
        <v>44232</v>
      </c>
      <c r="V6" s="121"/>
      <c r="W6" s="120" t="s">
        <v>93</v>
      </c>
      <c r="X6" s="120" t="s">
        <v>103</v>
      </c>
      <c r="Y6" s="265" t="s">
        <v>32</v>
      </c>
      <c r="Z6" s="123"/>
      <c r="AA6" s="125">
        <v>50200</v>
      </c>
      <c r="AB6" s="125">
        <v>0</v>
      </c>
      <c r="AC6" s="125">
        <v>140950</v>
      </c>
      <c r="AD6" s="125">
        <v>0</v>
      </c>
      <c r="AE6" s="125">
        <v>191150</v>
      </c>
      <c r="AF6" s="125">
        <v>132701</v>
      </c>
      <c r="AG6" s="125">
        <v>0</v>
      </c>
      <c r="AH6" s="125">
        <v>1175825</v>
      </c>
      <c r="AI6" s="125">
        <v>0</v>
      </c>
      <c r="AJ6" s="125">
        <v>1308526</v>
      </c>
      <c r="AK6" s="135" t="s">
        <v>126</v>
      </c>
      <c r="AL6" s="126" t="s">
        <v>127</v>
      </c>
    </row>
    <row r="7" spans="1:38" ht="36" hidden="1" x14ac:dyDescent="0.25">
      <c r="A7" s="147">
        <v>129781</v>
      </c>
      <c r="B7" s="120">
        <v>2</v>
      </c>
      <c r="C7" s="121" t="s">
        <v>97</v>
      </c>
      <c r="D7" s="122">
        <v>43734</v>
      </c>
      <c r="E7" s="121" t="s">
        <v>98</v>
      </c>
      <c r="F7" s="122">
        <v>44385.875081018516</v>
      </c>
      <c r="G7" s="121" t="s">
        <v>108</v>
      </c>
      <c r="H7" s="123" t="s">
        <v>128</v>
      </c>
      <c r="I7" s="121" t="s">
        <v>129</v>
      </c>
      <c r="J7" s="120" t="s">
        <v>101</v>
      </c>
      <c r="K7" s="121"/>
      <c r="L7" s="120" t="s">
        <v>101</v>
      </c>
      <c r="M7" s="123" t="s">
        <v>130</v>
      </c>
      <c r="N7" s="123" t="s">
        <v>131</v>
      </c>
      <c r="O7" s="121" t="s">
        <v>103</v>
      </c>
      <c r="P7" s="121" t="s">
        <v>104</v>
      </c>
      <c r="Q7" s="123"/>
      <c r="R7" s="38" t="s">
        <v>105</v>
      </c>
      <c r="S7" s="150" t="s">
        <v>45</v>
      </c>
      <c r="T7" s="124">
        <v>5.6000000000000001E-2</v>
      </c>
      <c r="U7" s="122">
        <v>44008</v>
      </c>
      <c r="V7" s="121"/>
      <c r="W7" s="120" t="s">
        <v>93</v>
      </c>
      <c r="X7" s="120" t="s">
        <v>13</v>
      </c>
      <c r="Y7" s="265" t="s">
        <v>31</v>
      </c>
      <c r="Z7" s="123"/>
      <c r="AA7" s="125">
        <v>30500</v>
      </c>
      <c r="AB7" s="125">
        <v>0</v>
      </c>
      <c r="AC7" s="125">
        <v>62900</v>
      </c>
      <c r="AD7" s="125">
        <v>0</v>
      </c>
      <c r="AE7" s="125">
        <v>93400</v>
      </c>
      <c r="AF7" s="125">
        <v>30501</v>
      </c>
      <c r="AG7" s="125">
        <v>0</v>
      </c>
      <c r="AH7" s="125">
        <v>543020</v>
      </c>
      <c r="AI7" s="125">
        <v>0</v>
      </c>
      <c r="AJ7" s="125">
        <v>573521</v>
      </c>
      <c r="AK7" s="135" t="s">
        <v>132</v>
      </c>
      <c r="AL7" s="126" t="s">
        <v>133</v>
      </c>
    </row>
    <row r="8" spans="1:38" hidden="1" x14ac:dyDescent="0.25">
      <c r="A8" s="147">
        <v>129940</v>
      </c>
      <c r="B8" s="120">
        <v>2</v>
      </c>
      <c r="C8" s="121" t="s">
        <v>97</v>
      </c>
      <c r="D8" s="122">
        <v>43818</v>
      </c>
      <c r="E8" s="121" t="s">
        <v>134</v>
      </c>
      <c r="F8" s="122">
        <v>44558</v>
      </c>
      <c r="G8" s="121" t="s">
        <v>98</v>
      </c>
      <c r="H8" s="123" t="s">
        <v>135</v>
      </c>
      <c r="I8" s="121" t="s">
        <v>136</v>
      </c>
      <c r="J8" s="120" t="s">
        <v>101</v>
      </c>
      <c r="K8" s="121"/>
      <c r="L8" s="120" t="s">
        <v>101</v>
      </c>
      <c r="M8" s="123" t="s">
        <v>137</v>
      </c>
      <c r="N8" s="123"/>
      <c r="O8" s="121" t="s">
        <v>119</v>
      </c>
      <c r="P8" s="121" t="s">
        <v>104</v>
      </c>
      <c r="Q8" s="123"/>
      <c r="R8" s="38" t="s">
        <v>105</v>
      </c>
      <c r="S8" s="150" t="s">
        <v>45</v>
      </c>
      <c r="T8" s="124">
        <v>0</v>
      </c>
      <c r="U8" s="122">
        <v>44176</v>
      </c>
      <c r="V8" s="121"/>
      <c r="W8" s="120" t="s">
        <v>93</v>
      </c>
      <c r="X8" s="120" t="s">
        <v>103</v>
      </c>
      <c r="Y8" s="265" t="s">
        <v>32</v>
      </c>
      <c r="Z8" s="123"/>
      <c r="AA8" s="125">
        <v>0</v>
      </c>
      <c r="AB8" s="125">
        <v>0</v>
      </c>
      <c r="AC8" s="125">
        <v>122600</v>
      </c>
      <c r="AD8" s="125">
        <v>0</v>
      </c>
      <c r="AE8" s="125">
        <v>122600</v>
      </c>
      <c r="AF8" s="125">
        <v>0</v>
      </c>
      <c r="AG8" s="125">
        <v>0</v>
      </c>
      <c r="AH8" s="125">
        <v>852336</v>
      </c>
      <c r="AI8" s="125">
        <v>0</v>
      </c>
      <c r="AJ8" s="125">
        <v>852336</v>
      </c>
      <c r="AK8" s="135" t="s">
        <v>138</v>
      </c>
      <c r="AL8" s="126" t="s">
        <v>139</v>
      </c>
    </row>
    <row r="9" spans="1:38" ht="36" hidden="1" x14ac:dyDescent="0.25">
      <c r="A9" s="149">
        <v>131695</v>
      </c>
      <c r="B9" s="120">
        <v>3</v>
      </c>
      <c r="C9" s="121" t="s">
        <v>85</v>
      </c>
      <c r="D9" s="122">
        <v>44351</v>
      </c>
      <c r="E9" s="121" t="s">
        <v>98</v>
      </c>
      <c r="F9" s="122">
        <v>44552</v>
      </c>
      <c r="G9" s="121" t="s">
        <v>98</v>
      </c>
      <c r="H9" s="123" t="s">
        <v>140</v>
      </c>
      <c r="I9" s="121" t="s">
        <v>100</v>
      </c>
      <c r="J9" s="120" t="s">
        <v>101</v>
      </c>
      <c r="K9" s="121"/>
      <c r="L9" s="120" t="s">
        <v>101</v>
      </c>
      <c r="M9" s="123" t="s">
        <v>141</v>
      </c>
      <c r="N9" s="123" t="s">
        <v>142</v>
      </c>
      <c r="O9" s="121" t="s">
        <v>103</v>
      </c>
      <c r="P9" s="121" t="s">
        <v>104</v>
      </c>
      <c r="Q9" s="123"/>
      <c r="R9" s="38" t="s">
        <v>105</v>
      </c>
      <c r="S9" s="151" t="s">
        <v>45</v>
      </c>
      <c r="T9" s="124">
        <v>0.01</v>
      </c>
      <c r="U9" s="122">
        <v>45100</v>
      </c>
      <c r="V9" s="121"/>
      <c r="W9" s="120" t="s">
        <v>93</v>
      </c>
      <c r="X9" s="120" t="s">
        <v>13</v>
      </c>
      <c r="Y9" s="265" t="s">
        <v>31</v>
      </c>
      <c r="Z9" s="123"/>
      <c r="AA9" s="125">
        <v>210000</v>
      </c>
      <c r="AB9" s="125">
        <v>0</v>
      </c>
      <c r="AC9" s="125">
        <v>0</v>
      </c>
      <c r="AD9" s="125">
        <v>0</v>
      </c>
      <c r="AE9" s="125">
        <v>210000</v>
      </c>
      <c r="AF9" s="125">
        <v>210000</v>
      </c>
      <c r="AG9" s="125">
        <v>0</v>
      </c>
      <c r="AH9" s="125">
        <v>0</v>
      </c>
      <c r="AI9" s="125">
        <v>0</v>
      </c>
      <c r="AJ9" s="125">
        <v>210000</v>
      </c>
      <c r="AK9" s="135"/>
      <c r="AL9" s="126"/>
    </row>
    <row r="10" spans="1:38" ht="36" hidden="1" x14ac:dyDescent="0.25">
      <c r="A10" s="149">
        <v>131701</v>
      </c>
      <c r="B10" s="120">
        <v>2</v>
      </c>
      <c r="C10" s="121" t="s">
        <v>85</v>
      </c>
      <c r="D10" s="122">
        <v>44354</v>
      </c>
      <c r="E10" s="121" t="s">
        <v>134</v>
      </c>
      <c r="F10" s="122">
        <v>44638</v>
      </c>
      <c r="G10" s="121" t="s">
        <v>143</v>
      </c>
      <c r="H10" s="123" t="s">
        <v>144</v>
      </c>
      <c r="I10" s="121" t="s">
        <v>145</v>
      </c>
      <c r="J10" s="120" t="s">
        <v>101</v>
      </c>
      <c r="K10" s="121"/>
      <c r="L10" s="120" t="s">
        <v>101</v>
      </c>
      <c r="M10" s="123" t="s">
        <v>146</v>
      </c>
      <c r="N10" s="123"/>
      <c r="O10" s="121" t="s">
        <v>103</v>
      </c>
      <c r="P10" s="121" t="s">
        <v>104</v>
      </c>
      <c r="Q10" s="123"/>
      <c r="R10" s="38" t="s">
        <v>105</v>
      </c>
      <c r="S10" s="121" t="s">
        <v>45</v>
      </c>
      <c r="T10" s="124">
        <v>0</v>
      </c>
      <c r="U10" s="122">
        <v>45464</v>
      </c>
      <c r="V10" s="121"/>
      <c r="W10" s="120" t="s">
        <v>93</v>
      </c>
      <c r="X10" s="120" t="s">
        <v>13</v>
      </c>
      <c r="Y10" s="265" t="s">
        <v>31</v>
      </c>
      <c r="Z10" s="123"/>
      <c r="AA10" s="125">
        <v>50000</v>
      </c>
      <c r="AB10" s="125">
        <v>0</v>
      </c>
      <c r="AC10" s="125">
        <v>0</v>
      </c>
      <c r="AD10" s="125">
        <v>0</v>
      </c>
      <c r="AE10" s="125">
        <v>50000</v>
      </c>
      <c r="AF10" s="125">
        <v>50000</v>
      </c>
      <c r="AG10" s="125">
        <v>0</v>
      </c>
      <c r="AH10" s="125">
        <v>0</v>
      </c>
      <c r="AI10" s="125">
        <v>0</v>
      </c>
      <c r="AJ10" s="125">
        <v>50000</v>
      </c>
      <c r="AK10" s="135"/>
      <c r="AL10" s="126" t="s">
        <v>147</v>
      </c>
    </row>
    <row r="11" spans="1:38" hidden="1" x14ac:dyDescent="0.25">
      <c r="A11" s="149">
        <v>131703</v>
      </c>
      <c r="B11" s="120">
        <v>2</v>
      </c>
      <c r="C11" s="121" t="s">
        <v>85</v>
      </c>
      <c r="D11" s="122">
        <v>44354</v>
      </c>
      <c r="E11" s="121" t="s">
        <v>134</v>
      </c>
      <c r="F11" s="122">
        <v>44650</v>
      </c>
      <c r="G11" s="121" t="s">
        <v>148</v>
      </c>
      <c r="H11" s="123" t="s">
        <v>149</v>
      </c>
      <c r="I11" s="121" t="s">
        <v>129</v>
      </c>
      <c r="J11" s="120" t="s">
        <v>101</v>
      </c>
      <c r="K11" s="121"/>
      <c r="L11" s="120" t="s">
        <v>101</v>
      </c>
      <c r="M11" s="123" t="s">
        <v>150</v>
      </c>
      <c r="N11" s="123"/>
      <c r="O11" s="121" t="s">
        <v>103</v>
      </c>
      <c r="P11" s="121" t="s">
        <v>104</v>
      </c>
      <c r="Q11" s="123"/>
      <c r="R11" s="38" t="s">
        <v>105</v>
      </c>
      <c r="S11" s="121" t="s">
        <v>45</v>
      </c>
      <c r="T11" s="124">
        <v>0</v>
      </c>
      <c r="U11" s="122">
        <v>45016</v>
      </c>
      <c r="V11" s="121"/>
      <c r="W11" s="120" t="s">
        <v>93</v>
      </c>
      <c r="X11" s="120" t="s">
        <v>13</v>
      </c>
      <c r="Y11" s="265" t="s">
        <v>31</v>
      </c>
      <c r="Z11" s="123"/>
      <c r="AA11" s="125">
        <v>61000</v>
      </c>
      <c r="AB11" s="125">
        <v>16425</v>
      </c>
      <c r="AC11" s="125">
        <v>0</v>
      </c>
      <c r="AD11" s="125">
        <v>0</v>
      </c>
      <c r="AE11" s="125">
        <v>77425</v>
      </c>
      <c r="AF11" s="125">
        <v>61000</v>
      </c>
      <c r="AG11" s="125">
        <v>16425</v>
      </c>
      <c r="AH11" s="125">
        <v>0</v>
      </c>
      <c r="AI11" s="125">
        <v>0</v>
      </c>
      <c r="AJ11" s="125">
        <v>77425</v>
      </c>
      <c r="AK11" s="135"/>
      <c r="AL11" s="126" t="s">
        <v>151</v>
      </c>
    </row>
    <row r="12" spans="1:38" ht="54" hidden="1" x14ac:dyDescent="0.25">
      <c r="A12" s="147">
        <v>127124</v>
      </c>
      <c r="B12" s="120">
        <v>1</v>
      </c>
      <c r="C12" s="121" t="s">
        <v>85</v>
      </c>
      <c r="D12" s="122">
        <v>43174</v>
      </c>
      <c r="E12" s="121" t="s">
        <v>152</v>
      </c>
      <c r="F12" s="122">
        <v>44649</v>
      </c>
      <c r="G12" s="121" t="s">
        <v>148</v>
      </c>
      <c r="H12" s="123" t="s">
        <v>153</v>
      </c>
      <c r="I12" s="121" t="s">
        <v>154</v>
      </c>
      <c r="J12" s="120" t="s">
        <v>101</v>
      </c>
      <c r="K12" s="121"/>
      <c r="L12" s="120" t="s">
        <v>101</v>
      </c>
      <c r="M12" s="123" t="s">
        <v>155</v>
      </c>
      <c r="N12" s="123" t="s">
        <v>156</v>
      </c>
      <c r="O12" s="121" t="s">
        <v>157</v>
      </c>
      <c r="P12" s="121" t="s">
        <v>158</v>
      </c>
      <c r="Q12" s="123" t="s">
        <v>156</v>
      </c>
      <c r="R12" s="121" t="s">
        <v>39</v>
      </c>
      <c r="S12" s="121" t="s">
        <v>43</v>
      </c>
      <c r="T12" s="124">
        <v>6.36</v>
      </c>
      <c r="U12" s="122">
        <v>44694</v>
      </c>
      <c r="V12" s="121" t="s">
        <v>159</v>
      </c>
      <c r="W12" s="120" t="s">
        <v>93</v>
      </c>
      <c r="X12" s="120" t="s">
        <v>103</v>
      </c>
      <c r="Y12" s="265" t="s">
        <v>32</v>
      </c>
      <c r="Z12" s="123"/>
      <c r="AA12" s="125">
        <v>0</v>
      </c>
      <c r="AB12" s="125">
        <v>0</v>
      </c>
      <c r="AC12" s="125">
        <v>26400</v>
      </c>
      <c r="AD12" s="125">
        <v>755150</v>
      </c>
      <c r="AE12" s="125">
        <v>781550</v>
      </c>
      <c r="AF12" s="125">
        <v>0</v>
      </c>
      <c r="AG12" s="125">
        <v>0</v>
      </c>
      <c r="AH12" s="125">
        <v>26400</v>
      </c>
      <c r="AI12" s="125">
        <v>755150</v>
      </c>
      <c r="AJ12" s="125">
        <v>781550</v>
      </c>
      <c r="AK12" s="135"/>
      <c r="AL12" s="126" t="s">
        <v>160</v>
      </c>
    </row>
    <row r="13" spans="1:38" ht="36" hidden="1" x14ac:dyDescent="0.25">
      <c r="A13" s="147">
        <v>100494</v>
      </c>
      <c r="B13" s="120">
        <v>1</v>
      </c>
      <c r="C13" s="121" t="s">
        <v>97</v>
      </c>
      <c r="D13" s="122">
        <v>37319.503923611112</v>
      </c>
      <c r="E13" s="121" t="s">
        <v>108</v>
      </c>
      <c r="F13" s="122">
        <v>44585.875115740739</v>
      </c>
      <c r="G13" s="121" t="s">
        <v>161</v>
      </c>
      <c r="H13" s="123" t="s">
        <v>162</v>
      </c>
      <c r="I13" s="121" t="s">
        <v>163</v>
      </c>
      <c r="J13" s="120" t="s">
        <v>101</v>
      </c>
      <c r="K13" s="121"/>
      <c r="L13" s="120" t="s">
        <v>101</v>
      </c>
      <c r="M13" s="123" t="s">
        <v>164</v>
      </c>
      <c r="N13" s="123" t="s">
        <v>165</v>
      </c>
      <c r="O13" s="121" t="s">
        <v>40</v>
      </c>
      <c r="P13" s="121" t="s">
        <v>166</v>
      </c>
      <c r="Q13" s="123"/>
      <c r="R13" s="121" t="s">
        <v>39</v>
      </c>
      <c r="S13" s="121" t="s">
        <v>45</v>
      </c>
      <c r="T13" s="124">
        <v>0.3</v>
      </c>
      <c r="U13" s="122">
        <v>42293</v>
      </c>
      <c r="V13" s="121"/>
      <c r="W13" s="120" t="s">
        <v>93</v>
      </c>
      <c r="X13" s="120" t="s">
        <v>103</v>
      </c>
      <c r="Y13" s="265" t="s">
        <v>32</v>
      </c>
      <c r="Z13" s="123" t="s">
        <v>167</v>
      </c>
      <c r="AA13" s="125">
        <v>0</v>
      </c>
      <c r="AB13" s="125">
        <v>0</v>
      </c>
      <c r="AC13" s="125">
        <v>1000000</v>
      </c>
      <c r="AD13" s="125">
        <v>0</v>
      </c>
      <c r="AE13" s="125">
        <v>1000000</v>
      </c>
      <c r="AF13" s="125">
        <v>2215480</v>
      </c>
      <c r="AG13" s="125">
        <v>946000</v>
      </c>
      <c r="AH13" s="125">
        <v>34326052</v>
      </c>
      <c r="AI13" s="125">
        <v>0</v>
      </c>
      <c r="AJ13" s="125">
        <v>37487532</v>
      </c>
      <c r="AK13" s="135" t="s">
        <v>168</v>
      </c>
      <c r="AL13" s="126" t="s">
        <v>169</v>
      </c>
    </row>
    <row r="14" spans="1:38" hidden="1" x14ac:dyDescent="0.25">
      <c r="A14" s="147">
        <v>101572</v>
      </c>
      <c r="B14" s="120">
        <v>1</v>
      </c>
      <c r="C14" s="121" t="s">
        <v>114</v>
      </c>
      <c r="D14" s="122">
        <v>37319.503171296295</v>
      </c>
      <c r="E14" s="121" t="s">
        <v>108</v>
      </c>
      <c r="F14" s="122">
        <v>44278</v>
      </c>
      <c r="G14" s="121" t="s">
        <v>170</v>
      </c>
      <c r="H14" s="123" t="s">
        <v>171</v>
      </c>
      <c r="I14" s="121" t="s">
        <v>172</v>
      </c>
      <c r="J14" s="120" t="s">
        <v>101</v>
      </c>
      <c r="K14" s="121"/>
      <c r="L14" s="120" t="s">
        <v>101</v>
      </c>
      <c r="M14" s="123" t="s">
        <v>173</v>
      </c>
      <c r="N14" s="123" t="s">
        <v>174</v>
      </c>
      <c r="O14" s="121" t="s">
        <v>40</v>
      </c>
      <c r="P14" s="121" t="s">
        <v>166</v>
      </c>
      <c r="Q14" s="123"/>
      <c r="R14" s="121" t="s">
        <v>39</v>
      </c>
      <c r="S14" s="121" t="s">
        <v>45</v>
      </c>
      <c r="T14" s="124">
        <v>0.64400000000000002</v>
      </c>
      <c r="U14" s="122">
        <v>41369</v>
      </c>
      <c r="V14" s="121"/>
      <c r="W14" s="120" t="s">
        <v>93</v>
      </c>
      <c r="X14" s="120" t="s">
        <v>103</v>
      </c>
      <c r="Y14" s="265" t="s">
        <v>32</v>
      </c>
      <c r="Z14" s="123" t="s">
        <v>175</v>
      </c>
      <c r="AA14" s="125">
        <v>0</v>
      </c>
      <c r="AB14" s="125">
        <v>19562.73</v>
      </c>
      <c r="AC14" s="125">
        <v>-4254.8599999999997</v>
      </c>
      <c r="AD14" s="125">
        <v>0</v>
      </c>
      <c r="AE14" s="125">
        <v>15307.87</v>
      </c>
      <c r="AF14" s="125">
        <v>0</v>
      </c>
      <c r="AG14" s="125">
        <v>519562.73</v>
      </c>
      <c r="AH14" s="125">
        <v>15658490.140000001</v>
      </c>
      <c r="AI14" s="125">
        <v>0</v>
      </c>
      <c r="AJ14" s="125">
        <v>16178052.869999999</v>
      </c>
      <c r="AK14" s="135" t="s">
        <v>176</v>
      </c>
      <c r="AL14" s="126" t="s">
        <v>177</v>
      </c>
    </row>
    <row r="15" spans="1:38" ht="54" hidden="1" x14ac:dyDescent="0.25">
      <c r="A15" s="147">
        <v>103939</v>
      </c>
      <c r="B15" s="120">
        <v>3</v>
      </c>
      <c r="C15" s="121" t="s">
        <v>85</v>
      </c>
      <c r="D15" s="122">
        <v>38100</v>
      </c>
      <c r="E15" s="121" t="s">
        <v>178</v>
      </c>
      <c r="F15" s="122">
        <v>44621</v>
      </c>
      <c r="G15" s="121" t="s">
        <v>179</v>
      </c>
      <c r="H15" s="123" t="s">
        <v>180</v>
      </c>
      <c r="I15" s="121" t="s">
        <v>181</v>
      </c>
      <c r="J15" s="120"/>
      <c r="K15" s="121" t="s">
        <v>182</v>
      </c>
      <c r="L15" s="120" t="s">
        <v>183</v>
      </c>
      <c r="M15" s="123" t="s">
        <v>184</v>
      </c>
      <c r="N15" s="123" t="s">
        <v>185</v>
      </c>
      <c r="O15" s="121" t="s">
        <v>40</v>
      </c>
      <c r="P15" s="121" t="s">
        <v>166</v>
      </c>
      <c r="Q15" s="123"/>
      <c r="R15" s="150" t="s">
        <v>39</v>
      </c>
      <c r="S15" s="150" t="s">
        <v>45</v>
      </c>
      <c r="T15" s="124">
        <v>9.5000000000000001E-2</v>
      </c>
      <c r="U15" s="122">
        <v>45156</v>
      </c>
      <c r="V15" s="121"/>
      <c r="W15" s="120" t="s">
        <v>93</v>
      </c>
      <c r="X15" s="120" t="s">
        <v>186</v>
      </c>
      <c r="Y15" s="265" t="s">
        <v>34</v>
      </c>
      <c r="Z15" s="123" t="s">
        <v>187</v>
      </c>
      <c r="AA15" s="125">
        <v>10000</v>
      </c>
      <c r="AB15" s="125">
        <v>66412</v>
      </c>
      <c r="AC15" s="125">
        <v>0</v>
      </c>
      <c r="AD15" s="125">
        <v>0</v>
      </c>
      <c r="AE15" s="125">
        <v>76412</v>
      </c>
      <c r="AF15" s="125">
        <v>107920.97</v>
      </c>
      <c r="AG15" s="125">
        <v>66429.490000000005</v>
      </c>
      <c r="AH15" s="125">
        <v>0</v>
      </c>
      <c r="AI15" s="125">
        <v>0</v>
      </c>
      <c r="AJ15" s="125">
        <v>174350.46</v>
      </c>
      <c r="AK15" s="135"/>
      <c r="AL15" s="126" t="s">
        <v>188</v>
      </c>
    </row>
    <row r="16" spans="1:38" ht="36" hidden="1" x14ac:dyDescent="0.25">
      <c r="A16" s="147">
        <v>105991</v>
      </c>
      <c r="B16" s="120">
        <v>1</v>
      </c>
      <c r="C16" s="121" t="s">
        <v>85</v>
      </c>
      <c r="D16" s="122">
        <v>38475</v>
      </c>
      <c r="E16" s="121" t="s">
        <v>178</v>
      </c>
      <c r="F16" s="122">
        <v>44671</v>
      </c>
      <c r="G16" s="121" t="s">
        <v>189</v>
      </c>
      <c r="H16" s="123" t="s">
        <v>190</v>
      </c>
      <c r="I16" s="121" t="s">
        <v>191</v>
      </c>
      <c r="J16" s="120"/>
      <c r="K16" s="121" t="s">
        <v>192</v>
      </c>
      <c r="L16" s="120" t="s">
        <v>183</v>
      </c>
      <c r="M16" s="123" t="s">
        <v>193</v>
      </c>
      <c r="N16" s="123"/>
      <c r="O16" s="121" t="s">
        <v>40</v>
      </c>
      <c r="P16" s="121" t="s">
        <v>166</v>
      </c>
      <c r="Q16" s="123"/>
      <c r="R16" s="150" t="s">
        <v>39</v>
      </c>
      <c r="S16" s="150" t="s">
        <v>45</v>
      </c>
      <c r="T16" s="124">
        <v>0.01</v>
      </c>
      <c r="U16" s="122"/>
      <c r="V16" s="121"/>
      <c r="W16" s="120" t="s">
        <v>93</v>
      </c>
      <c r="X16" s="120" t="s">
        <v>186</v>
      </c>
      <c r="Y16" s="265" t="s">
        <v>34</v>
      </c>
      <c r="Z16" s="123" t="s">
        <v>194</v>
      </c>
      <c r="AA16" s="125">
        <v>20000</v>
      </c>
      <c r="AB16" s="125">
        <v>0</v>
      </c>
      <c r="AC16" s="125">
        <v>0</v>
      </c>
      <c r="AD16" s="125">
        <v>0</v>
      </c>
      <c r="AE16" s="125">
        <v>20000</v>
      </c>
      <c r="AF16" s="125">
        <v>20000</v>
      </c>
      <c r="AG16" s="125">
        <v>0</v>
      </c>
      <c r="AH16" s="125">
        <v>0</v>
      </c>
      <c r="AI16" s="125">
        <v>0</v>
      </c>
      <c r="AJ16" s="125">
        <v>20000</v>
      </c>
      <c r="AK16" s="135"/>
      <c r="AL16" s="126"/>
    </row>
    <row r="17" spans="1:38" hidden="1" x14ac:dyDescent="0.25">
      <c r="A17" s="147">
        <v>115692</v>
      </c>
      <c r="B17" s="120">
        <v>4</v>
      </c>
      <c r="C17" s="121" t="s">
        <v>114</v>
      </c>
      <c r="D17" s="122">
        <v>40619</v>
      </c>
      <c r="E17" s="121" t="s">
        <v>195</v>
      </c>
      <c r="F17" s="122">
        <v>44278</v>
      </c>
      <c r="G17" s="121" t="s">
        <v>170</v>
      </c>
      <c r="H17" s="123" t="s">
        <v>196</v>
      </c>
      <c r="I17" s="121" t="s">
        <v>197</v>
      </c>
      <c r="J17" s="120" t="s">
        <v>101</v>
      </c>
      <c r="K17" s="121"/>
      <c r="L17" s="120" t="s">
        <v>101</v>
      </c>
      <c r="M17" s="123" t="s">
        <v>198</v>
      </c>
      <c r="N17" s="123" t="s">
        <v>199</v>
      </c>
      <c r="O17" s="121" t="s">
        <v>40</v>
      </c>
      <c r="P17" s="121" t="s">
        <v>166</v>
      </c>
      <c r="Q17" s="123"/>
      <c r="R17" s="150" t="s">
        <v>39</v>
      </c>
      <c r="S17" s="150" t="s">
        <v>45</v>
      </c>
      <c r="T17" s="124">
        <v>0.25600000000000001</v>
      </c>
      <c r="U17" s="122">
        <v>42412</v>
      </c>
      <c r="V17" s="121"/>
      <c r="W17" s="120" t="s">
        <v>93</v>
      </c>
      <c r="X17" s="120" t="s">
        <v>103</v>
      </c>
      <c r="Y17" s="265" t="s">
        <v>32</v>
      </c>
      <c r="Z17" s="123" t="s">
        <v>200</v>
      </c>
      <c r="AA17" s="125">
        <v>-3576.57</v>
      </c>
      <c r="AB17" s="125">
        <v>-13591.69</v>
      </c>
      <c r="AC17" s="125">
        <v>43046.87</v>
      </c>
      <c r="AD17" s="125">
        <v>0</v>
      </c>
      <c r="AE17" s="125">
        <v>25878.61</v>
      </c>
      <c r="AF17" s="125">
        <v>223923.43</v>
      </c>
      <c r="AG17" s="125">
        <v>65408.31</v>
      </c>
      <c r="AH17" s="125">
        <v>1793087.87</v>
      </c>
      <c r="AI17" s="125">
        <v>0</v>
      </c>
      <c r="AJ17" s="125">
        <v>2082419.61</v>
      </c>
      <c r="AK17" s="135" t="s">
        <v>201</v>
      </c>
      <c r="AL17" s="126" t="s">
        <v>202</v>
      </c>
    </row>
    <row r="18" spans="1:38" ht="36" hidden="1" x14ac:dyDescent="0.25">
      <c r="A18" s="147">
        <v>117272</v>
      </c>
      <c r="B18" s="120">
        <v>1</v>
      </c>
      <c r="C18" s="121" t="s">
        <v>97</v>
      </c>
      <c r="D18" s="122">
        <v>41015</v>
      </c>
      <c r="E18" s="121" t="s">
        <v>195</v>
      </c>
      <c r="F18" s="122">
        <v>44538</v>
      </c>
      <c r="G18" s="121" t="s">
        <v>203</v>
      </c>
      <c r="H18" s="123" t="s">
        <v>204</v>
      </c>
      <c r="I18" s="121" t="s">
        <v>205</v>
      </c>
      <c r="J18" s="120"/>
      <c r="K18" s="121" t="s">
        <v>206</v>
      </c>
      <c r="L18" s="120" t="s">
        <v>183</v>
      </c>
      <c r="M18" s="123" t="s">
        <v>207</v>
      </c>
      <c r="N18" s="123"/>
      <c r="O18" s="121" t="s">
        <v>40</v>
      </c>
      <c r="P18" s="121" t="s">
        <v>166</v>
      </c>
      <c r="Q18" s="123"/>
      <c r="R18" s="150" t="s">
        <v>39</v>
      </c>
      <c r="S18" s="150" t="s">
        <v>45</v>
      </c>
      <c r="T18" s="124">
        <v>3.5000000000000003E-2</v>
      </c>
      <c r="U18" s="122">
        <v>43273</v>
      </c>
      <c r="V18" s="121"/>
      <c r="W18" s="120" t="s">
        <v>93</v>
      </c>
      <c r="X18" s="120" t="s">
        <v>186</v>
      </c>
      <c r="Y18" s="265" t="s">
        <v>34</v>
      </c>
      <c r="Z18" s="123" t="s">
        <v>208</v>
      </c>
      <c r="AA18" s="125">
        <v>820.87</v>
      </c>
      <c r="AB18" s="125">
        <v>-315210.01</v>
      </c>
      <c r="AC18" s="125">
        <v>59924.87</v>
      </c>
      <c r="AD18" s="125">
        <v>0</v>
      </c>
      <c r="AE18" s="125">
        <v>-254464.27</v>
      </c>
      <c r="AF18" s="125">
        <v>148270.87</v>
      </c>
      <c r="AG18" s="125">
        <v>255574.99</v>
      </c>
      <c r="AH18" s="125">
        <v>946924.87</v>
      </c>
      <c r="AI18" s="125">
        <v>0</v>
      </c>
      <c r="AJ18" s="125">
        <v>1350770.73</v>
      </c>
      <c r="AK18" s="135" t="s">
        <v>209</v>
      </c>
      <c r="AL18" s="126" t="s">
        <v>210</v>
      </c>
    </row>
    <row r="19" spans="1:38" ht="36" hidden="1" x14ac:dyDescent="0.25">
      <c r="A19" s="147">
        <v>117282</v>
      </c>
      <c r="B19" s="120">
        <v>2</v>
      </c>
      <c r="C19" s="121" t="s">
        <v>114</v>
      </c>
      <c r="D19" s="122">
        <v>41018</v>
      </c>
      <c r="E19" s="121" t="s">
        <v>195</v>
      </c>
      <c r="F19" s="122">
        <v>44103</v>
      </c>
      <c r="G19" s="121" t="s">
        <v>170</v>
      </c>
      <c r="H19" s="123" t="s">
        <v>144</v>
      </c>
      <c r="I19" s="121" t="s">
        <v>211</v>
      </c>
      <c r="J19" s="120"/>
      <c r="K19" s="121" t="s">
        <v>212</v>
      </c>
      <c r="L19" s="120" t="s">
        <v>183</v>
      </c>
      <c r="M19" s="123" t="s">
        <v>213</v>
      </c>
      <c r="N19" s="123"/>
      <c r="O19" s="121" t="s">
        <v>40</v>
      </c>
      <c r="P19" s="121" t="s">
        <v>166</v>
      </c>
      <c r="Q19" s="123"/>
      <c r="R19" s="150" t="s">
        <v>39</v>
      </c>
      <c r="S19" s="150" t="s">
        <v>45</v>
      </c>
      <c r="T19" s="124">
        <v>0.01</v>
      </c>
      <c r="U19" s="122">
        <v>43553</v>
      </c>
      <c r="V19" s="121"/>
      <c r="W19" s="120" t="s">
        <v>93</v>
      </c>
      <c r="X19" s="120" t="s">
        <v>186</v>
      </c>
      <c r="Y19" s="265" t="s">
        <v>34</v>
      </c>
      <c r="Z19" s="123" t="s">
        <v>214</v>
      </c>
      <c r="AA19" s="125">
        <v>12787.71</v>
      </c>
      <c r="AB19" s="125">
        <v>-43785.77</v>
      </c>
      <c r="AC19" s="125">
        <v>148145.54999999999</v>
      </c>
      <c r="AD19" s="125">
        <v>0</v>
      </c>
      <c r="AE19" s="125">
        <v>117147.49</v>
      </c>
      <c r="AF19" s="125">
        <v>153212.71</v>
      </c>
      <c r="AG19" s="125">
        <v>38214.230000000003</v>
      </c>
      <c r="AH19" s="125">
        <v>980587.55</v>
      </c>
      <c r="AI19" s="125">
        <v>0</v>
      </c>
      <c r="AJ19" s="125">
        <v>1172014.49</v>
      </c>
      <c r="AK19" s="135" t="s">
        <v>215</v>
      </c>
      <c r="AL19" s="126" t="s">
        <v>216</v>
      </c>
    </row>
    <row r="20" spans="1:38" hidden="1" x14ac:dyDescent="0.25">
      <c r="A20" s="147">
        <v>124061</v>
      </c>
      <c r="B20" s="120">
        <v>2</v>
      </c>
      <c r="C20" s="121" t="s">
        <v>85</v>
      </c>
      <c r="D20" s="122">
        <v>42572</v>
      </c>
      <c r="E20" s="121" t="s">
        <v>143</v>
      </c>
      <c r="F20" s="122">
        <v>44372</v>
      </c>
      <c r="G20" s="121" t="s">
        <v>217</v>
      </c>
      <c r="H20" s="123" t="s">
        <v>144</v>
      </c>
      <c r="I20" s="121" t="s">
        <v>218</v>
      </c>
      <c r="J20" s="120" t="s">
        <v>101</v>
      </c>
      <c r="K20" s="121"/>
      <c r="L20" s="120" t="s">
        <v>101</v>
      </c>
      <c r="M20" s="123" t="s">
        <v>219</v>
      </c>
      <c r="N20" s="123"/>
      <c r="O20" s="121" t="s">
        <v>40</v>
      </c>
      <c r="P20" s="121" t="s">
        <v>166</v>
      </c>
      <c r="Q20" s="123"/>
      <c r="R20" s="150" t="s">
        <v>39</v>
      </c>
      <c r="S20" s="150" t="s">
        <v>45</v>
      </c>
      <c r="T20" s="124">
        <v>7.4999999999999997E-2</v>
      </c>
      <c r="U20" s="122">
        <v>45373</v>
      </c>
      <c r="V20" s="121"/>
      <c r="W20" s="120" t="s">
        <v>93</v>
      </c>
      <c r="X20" s="120" t="s">
        <v>103</v>
      </c>
      <c r="Y20" s="265" t="s">
        <v>32</v>
      </c>
      <c r="Z20" s="123" t="s">
        <v>220</v>
      </c>
      <c r="AA20" s="125">
        <v>56900</v>
      </c>
      <c r="AB20" s="125">
        <v>0</v>
      </c>
      <c r="AC20" s="125">
        <v>0</v>
      </c>
      <c r="AD20" s="125">
        <v>0</v>
      </c>
      <c r="AE20" s="125">
        <v>56900</v>
      </c>
      <c r="AF20" s="125">
        <v>319900</v>
      </c>
      <c r="AG20" s="125">
        <v>0</v>
      </c>
      <c r="AH20" s="125">
        <v>0</v>
      </c>
      <c r="AI20" s="125">
        <v>0</v>
      </c>
      <c r="AJ20" s="125">
        <v>319900</v>
      </c>
      <c r="AK20" s="135"/>
      <c r="AL20" s="126" t="s">
        <v>221</v>
      </c>
    </row>
    <row r="21" spans="1:38" ht="36" hidden="1" x14ac:dyDescent="0.25">
      <c r="A21" s="147">
        <v>124076</v>
      </c>
      <c r="B21" s="120">
        <v>2</v>
      </c>
      <c r="C21" s="121" t="s">
        <v>85</v>
      </c>
      <c r="D21" s="122">
        <v>42573</v>
      </c>
      <c r="E21" s="121" t="s">
        <v>143</v>
      </c>
      <c r="F21" s="122">
        <v>44683</v>
      </c>
      <c r="G21" s="121" t="s">
        <v>222</v>
      </c>
      <c r="H21" s="123" t="s">
        <v>223</v>
      </c>
      <c r="I21" s="121" t="s">
        <v>224</v>
      </c>
      <c r="J21" s="120" t="s">
        <v>101</v>
      </c>
      <c r="K21" s="121"/>
      <c r="L21" s="120" t="s">
        <v>101</v>
      </c>
      <c r="M21" s="123" t="s">
        <v>225</v>
      </c>
      <c r="N21" s="123"/>
      <c r="O21" s="121" t="s">
        <v>40</v>
      </c>
      <c r="P21" s="121" t="s">
        <v>166</v>
      </c>
      <c r="Q21" s="123"/>
      <c r="R21" s="150" t="s">
        <v>39</v>
      </c>
      <c r="S21" s="150" t="s">
        <v>45</v>
      </c>
      <c r="T21" s="124">
        <v>2.5000000000000001E-2</v>
      </c>
      <c r="U21" s="122">
        <v>45268</v>
      </c>
      <c r="V21" s="121"/>
      <c r="W21" s="120" t="s">
        <v>93</v>
      </c>
      <c r="X21" s="120" t="s">
        <v>103</v>
      </c>
      <c r="Y21" s="265" t="s">
        <v>32</v>
      </c>
      <c r="Z21" s="123" t="s">
        <v>226</v>
      </c>
      <c r="AA21" s="125">
        <v>0</v>
      </c>
      <c r="AB21" s="125">
        <v>3220260</v>
      </c>
      <c r="AC21" s="125">
        <v>0</v>
      </c>
      <c r="AD21" s="125">
        <v>0</v>
      </c>
      <c r="AE21" s="125">
        <v>3220260</v>
      </c>
      <c r="AF21" s="125">
        <v>653000</v>
      </c>
      <c r="AG21" s="125">
        <v>3220260</v>
      </c>
      <c r="AH21" s="125">
        <v>0</v>
      </c>
      <c r="AI21" s="125">
        <v>0</v>
      </c>
      <c r="AJ21" s="125">
        <v>3873260</v>
      </c>
      <c r="AK21" s="135"/>
      <c r="AL21" s="126" t="s">
        <v>227</v>
      </c>
    </row>
    <row r="22" spans="1:38" ht="36" hidden="1" x14ac:dyDescent="0.25">
      <c r="A22" s="147">
        <v>124079</v>
      </c>
      <c r="B22" s="120">
        <v>4</v>
      </c>
      <c r="C22" s="121" t="s">
        <v>85</v>
      </c>
      <c r="D22" s="122">
        <v>42573</v>
      </c>
      <c r="E22" s="121" t="s">
        <v>195</v>
      </c>
      <c r="F22" s="122">
        <v>44685</v>
      </c>
      <c r="G22" s="121" t="s">
        <v>228</v>
      </c>
      <c r="H22" s="123" t="s">
        <v>229</v>
      </c>
      <c r="I22" s="121" t="s">
        <v>230</v>
      </c>
      <c r="J22" s="120"/>
      <c r="K22" s="121" t="s">
        <v>231</v>
      </c>
      <c r="L22" s="120" t="s">
        <v>183</v>
      </c>
      <c r="M22" s="123" t="s">
        <v>232</v>
      </c>
      <c r="N22" s="123"/>
      <c r="O22" s="121" t="s">
        <v>40</v>
      </c>
      <c r="P22" s="121" t="s">
        <v>166</v>
      </c>
      <c r="Q22" s="123"/>
      <c r="R22" s="150" t="s">
        <v>39</v>
      </c>
      <c r="S22" s="150" t="s">
        <v>45</v>
      </c>
      <c r="T22" s="124">
        <v>0.02</v>
      </c>
      <c r="U22" s="120"/>
      <c r="V22" s="121"/>
      <c r="W22" s="120" t="s">
        <v>93</v>
      </c>
      <c r="X22" s="120" t="s">
        <v>186</v>
      </c>
      <c r="Y22" s="265" t="s">
        <v>34</v>
      </c>
      <c r="Z22" s="123" t="s">
        <v>233</v>
      </c>
      <c r="AA22" s="125">
        <v>0</v>
      </c>
      <c r="AB22" s="125">
        <v>0</v>
      </c>
      <c r="AC22" s="125">
        <v>518718.4</v>
      </c>
      <c r="AD22" s="125">
        <v>0</v>
      </c>
      <c r="AE22" s="125">
        <v>518718.4</v>
      </c>
      <c r="AF22" s="125">
        <v>0</v>
      </c>
      <c r="AG22" s="125">
        <v>0</v>
      </c>
      <c r="AH22" s="125">
        <v>518718.4</v>
      </c>
      <c r="AI22" s="125">
        <v>0</v>
      </c>
      <c r="AJ22" s="125">
        <v>518718.4</v>
      </c>
      <c r="AK22" s="135"/>
      <c r="AL22" s="126" t="s">
        <v>234</v>
      </c>
    </row>
    <row r="23" spans="1:38" hidden="1" x14ac:dyDescent="0.25">
      <c r="A23" s="147">
        <v>124089</v>
      </c>
      <c r="B23" s="120">
        <v>2</v>
      </c>
      <c r="C23" s="121" t="s">
        <v>85</v>
      </c>
      <c r="D23" s="122">
        <v>42573</v>
      </c>
      <c r="E23" s="121" t="s">
        <v>143</v>
      </c>
      <c r="F23" s="122">
        <v>44456</v>
      </c>
      <c r="G23" s="121" t="s">
        <v>235</v>
      </c>
      <c r="H23" s="123" t="s">
        <v>236</v>
      </c>
      <c r="I23" s="121" t="s">
        <v>237</v>
      </c>
      <c r="J23" s="120" t="s">
        <v>101</v>
      </c>
      <c r="K23" s="121"/>
      <c r="L23" s="120" t="s">
        <v>101</v>
      </c>
      <c r="M23" s="123" t="s">
        <v>238</v>
      </c>
      <c r="N23" s="123"/>
      <c r="O23" s="121" t="s">
        <v>40</v>
      </c>
      <c r="P23" s="121" t="s">
        <v>166</v>
      </c>
      <c r="Q23" s="123"/>
      <c r="R23" s="121" t="s">
        <v>39</v>
      </c>
      <c r="S23" s="121" t="s">
        <v>45</v>
      </c>
      <c r="T23" s="124">
        <v>0.04</v>
      </c>
      <c r="U23" s="122">
        <v>44729</v>
      </c>
      <c r="V23" s="121"/>
      <c r="W23" s="120" t="s">
        <v>93</v>
      </c>
      <c r="X23" s="120" t="s">
        <v>103</v>
      </c>
      <c r="Y23" s="265" t="s">
        <v>32</v>
      </c>
      <c r="Z23" s="123" t="s">
        <v>239</v>
      </c>
      <c r="AA23" s="125">
        <v>0</v>
      </c>
      <c r="AB23" s="125">
        <v>0</v>
      </c>
      <c r="AC23" s="125">
        <v>3468047</v>
      </c>
      <c r="AD23" s="125">
        <v>0</v>
      </c>
      <c r="AE23" s="125">
        <v>3468047</v>
      </c>
      <c r="AF23" s="125">
        <v>210000</v>
      </c>
      <c r="AG23" s="125">
        <v>262050</v>
      </c>
      <c r="AH23" s="125">
        <v>3468047</v>
      </c>
      <c r="AI23" s="125">
        <v>0</v>
      </c>
      <c r="AJ23" s="125">
        <v>3940097</v>
      </c>
      <c r="AK23" s="135"/>
      <c r="AL23" s="126" t="s">
        <v>240</v>
      </c>
    </row>
    <row r="24" spans="1:38" ht="54" hidden="1" x14ac:dyDescent="0.25">
      <c r="A24" s="147">
        <v>124120</v>
      </c>
      <c r="B24" s="120">
        <v>3</v>
      </c>
      <c r="C24" s="121" t="s">
        <v>85</v>
      </c>
      <c r="D24" s="122">
        <v>42573</v>
      </c>
      <c r="E24" s="121" t="s">
        <v>189</v>
      </c>
      <c r="F24" s="122">
        <v>44656</v>
      </c>
      <c r="G24" s="121" t="s">
        <v>241</v>
      </c>
      <c r="H24" s="123" t="s">
        <v>242</v>
      </c>
      <c r="I24" s="121" t="s">
        <v>243</v>
      </c>
      <c r="J24" s="120" t="s">
        <v>101</v>
      </c>
      <c r="K24" s="121"/>
      <c r="L24" s="120" t="s">
        <v>101</v>
      </c>
      <c r="M24" s="123" t="s">
        <v>244</v>
      </c>
      <c r="N24" s="123" t="s">
        <v>244</v>
      </c>
      <c r="O24" s="121" t="s">
        <v>40</v>
      </c>
      <c r="P24" s="121" t="s">
        <v>166</v>
      </c>
      <c r="Q24" s="123"/>
      <c r="R24" s="150" t="s">
        <v>39</v>
      </c>
      <c r="S24" s="150" t="s">
        <v>45</v>
      </c>
      <c r="T24" s="124">
        <v>0.3</v>
      </c>
      <c r="U24" s="122">
        <v>45520</v>
      </c>
      <c r="V24" s="121"/>
      <c r="W24" s="120" t="s">
        <v>93</v>
      </c>
      <c r="X24" s="120" t="s">
        <v>94</v>
      </c>
      <c r="Y24" s="265" t="s">
        <v>31</v>
      </c>
      <c r="Z24" s="123" t="s">
        <v>245</v>
      </c>
      <c r="AA24" s="125">
        <v>132000</v>
      </c>
      <c r="AB24" s="125">
        <v>0</v>
      </c>
      <c r="AC24" s="125">
        <v>0</v>
      </c>
      <c r="AD24" s="125">
        <v>0</v>
      </c>
      <c r="AE24" s="125">
        <v>132000</v>
      </c>
      <c r="AF24" s="125">
        <v>455000</v>
      </c>
      <c r="AG24" s="125">
        <v>0</v>
      </c>
      <c r="AH24" s="125">
        <v>0</v>
      </c>
      <c r="AI24" s="125">
        <v>0</v>
      </c>
      <c r="AJ24" s="125">
        <v>455000</v>
      </c>
      <c r="AK24" s="135"/>
      <c r="AL24" s="126" t="s">
        <v>246</v>
      </c>
    </row>
    <row r="25" spans="1:38" ht="36" hidden="1" x14ac:dyDescent="0.25">
      <c r="A25" s="147">
        <v>124172</v>
      </c>
      <c r="B25" s="120">
        <v>1</v>
      </c>
      <c r="C25" s="121" t="s">
        <v>85</v>
      </c>
      <c r="D25" s="122">
        <v>42573</v>
      </c>
      <c r="E25" s="121" t="s">
        <v>247</v>
      </c>
      <c r="F25" s="122">
        <v>44671</v>
      </c>
      <c r="G25" s="121" t="s">
        <v>189</v>
      </c>
      <c r="H25" s="123" t="s">
        <v>248</v>
      </c>
      <c r="I25" s="121" t="s">
        <v>249</v>
      </c>
      <c r="J25" s="120"/>
      <c r="K25" s="121" t="s">
        <v>250</v>
      </c>
      <c r="L25" s="120" t="s">
        <v>183</v>
      </c>
      <c r="M25" s="123" t="s">
        <v>251</v>
      </c>
      <c r="N25" s="123"/>
      <c r="O25" s="121" t="s">
        <v>40</v>
      </c>
      <c r="P25" s="121" t="s">
        <v>166</v>
      </c>
      <c r="Q25" s="123"/>
      <c r="R25" s="150" t="s">
        <v>39</v>
      </c>
      <c r="S25" s="150" t="s">
        <v>45</v>
      </c>
      <c r="T25" s="124">
        <v>0.01</v>
      </c>
      <c r="U25" s="120"/>
      <c r="V25" s="121"/>
      <c r="W25" s="120" t="s">
        <v>93</v>
      </c>
      <c r="X25" s="120" t="s">
        <v>186</v>
      </c>
      <c r="Y25" s="265" t="s">
        <v>34</v>
      </c>
      <c r="Z25" s="123" t="s">
        <v>252</v>
      </c>
      <c r="AA25" s="125">
        <v>20000</v>
      </c>
      <c r="AB25" s="125">
        <v>0</v>
      </c>
      <c r="AC25" s="125">
        <v>0</v>
      </c>
      <c r="AD25" s="125">
        <v>0</v>
      </c>
      <c r="AE25" s="125">
        <v>20000</v>
      </c>
      <c r="AF25" s="125">
        <v>20000</v>
      </c>
      <c r="AG25" s="125">
        <v>0</v>
      </c>
      <c r="AH25" s="125">
        <v>0</v>
      </c>
      <c r="AI25" s="125">
        <v>0</v>
      </c>
      <c r="AJ25" s="125">
        <v>20000</v>
      </c>
      <c r="AK25" s="135"/>
      <c r="AL25" s="126"/>
    </row>
    <row r="26" spans="1:38" ht="36" hidden="1" x14ac:dyDescent="0.25">
      <c r="A26" s="149">
        <v>124175</v>
      </c>
      <c r="B26" s="120">
        <v>4</v>
      </c>
      <c r="C26" s="121" t="s">
        <v>85</v>
      </c>
      <c r="D26" s="122">
        <v>42573</v>
      </c>
      <c r="E26" s="121" t="s">
        <v>195</v>
      </c>
      <c r="F26" s="122">
        <v>44700</v>
      </c>
      <c r="G26" s="121" t="s">
        <v>253</v>
      </c>
      <c r="H26" s="123" t="s">
        <v>254</v>
      </c>
      <c r="I26" s="121" t="s">
        <v>255</v>
      </c>
      <c r="J26" s="120"/>
      <c r="K26" s="121" t="s">
        <v>256</v>
      </c>
      <c r="L26" s="120" t="s">
        <v>183</v>
      </c>
      <c r="M26" s="123" t="s">
        <v>257</v>
      </c>
      <c r="N26" s="123"/>
      <c r="O26" s="121" t="s">
        <v>40</v>
      </c>
      <c r="P26" s="121" t="s">
        <v>166</v>
      </c>
      <c r="Q26" s="123"/>
      <c r="R26" s="121" t="s">
        <v>39</v>
      </c>
      <c r="S26" s="121" t="s">
        <v>45</v>
      </c>
      <c r="T26" s="124">
        <v>0.01</v>
      </c>
      <c r="U26" s="122"/>
      <c r="V26" s="121"/>
      <c r="W26" s="120" t="s">
        <v>93</v>
      </c>
      <c r="X26" s="120" t="s">
        <v>186</v>
      </c>
      <c r="Y26" s="265" t="s">
        <v>34</v>
      </c>
      <c r="Z26" s="123" t="s">
        <v>258</v>
      </c>
      <c r="AA26" s="125">
        <v>0</v>
      </c>
      <c r="AB26" s="125">
        <v>0</v>
      </c>
      <c r="AC26" s="125">
        <v>489022.57</v>
      </c>
      <c r="AD26" s="125">
        <v>0</v>
      </c>
      <c r="AE26" s="125">
        <v>489022.57</v>
      </c>
      <c r="AF26" s="125">
        <v>0</v>
      </c>
      <c r="AG26" s="125">
        <v>0</v>
      </c>
      <c r="AH26" s="125">
        <v>489022.57</v>
      </c>
      <c r="AI26" s="125">
        <v>0</v>
      </c>
      <c r="AJ26" s="125">
        <v>489022.57</v>
      </c>
      <c r="AK26" s="135"/>
      <c r="AL26" s="126" t="s">
        <v>259</v>
      </c>
    </row>
    <row r="27" spans="1:38" ht="36" hidden="1" x14ac:dyDescent="0.25">
      <c r="A27" s="147">
        <v>124197</v>
      </c>
      <c r="B27" s="120">
        <v>1</v>
      </c>
      <c r="C27" s="121" t="s">
        <v>85</v>
      </c>
      <c r="D27" s="122">
        <v>42576</v>
      </c>
      <c r="E27" s="121" t="s">
        <v>247</v>
      </c>
      <c r="F27" s="122">
        <v>44671</v>
      </c>
      <c r="G27" s="121" t="s">
        <v>189</v>
      </c>
      <c r="H27" s="123" t="s">
        <v>248</v>
      </c>
      <c r="I27" s="121" t="s">
        <v>260</v>
      </c>
      <c r="J27" s="120"/>
      <c r="K27" s="121" t="s">
        <v>261</v>
      </c>
      <c r="L27" s="120" t="s">
        <v>183</v>
      </c>
      <c r="M27" s="123" t="s">
        <v>262</v>
      </c>
      <c r="N27" s="123"/>
      <c r="O27" s="121" t="s">
        <v>40</v>
      </c>
      <c r="P27" s="121" t="s">
        <v>166</v>
      </c>
      <c r="Q27" s="123"/>
      <c r="R27" s="150" t="s">
        <v>39</v>
      </c>
      <c r="S27" s="150" t="s">
        <v>45</v>
      </c>
      <c r="T27" s="124">
        <v>1.4999999999999999E-2</v>
      </c>
      <c r="U27" s="122"/>
      <c r="V27" s="121"/>
      <c r="W27" s="120" t="s">
        <v>93</v>
      </c>
      <c r="X27" s="120" t="s">
        <v>186</v>
      </c>
      <c r="Y27" s="265" t="s">
        <v>34</v>
      </c>
      <c r="Z27" s="123" t="s">
        <v>263</v>
      </c>
      <c r="AA27" s="125">
        <v>20000</v>
      </c>
      <c r="AB27" s="125">
        <v>0</v>
      </c>
      <c r="AC27" s="125">
        <v>0</v>
      </c>
      <c r="AD27" s="125">
        <v>0</v>
      </c>
      <c r="AE27" s="125">
        <v>20000</v>
      </c>
      <c r="AF27" s="125">
        <v>20000</v>
      </c>
      <c r="AG27" s="125">
        <v>0</v>
      </c>
      <c r="AH27" s="125">
        <v>0</v>
      </c>
      <c r="AI27" s="125">
        <v>0</v>
      </c>
      <c r="AJ27" s="125">
        <v>20000</v>
      </c>
      <c r="AK27" s="135"/>
      <c r="AL27" s="126"/>
    </row>
    <row r="28" spans="1:38" ht="36" hidden="1" x14ac:dyDescent="0.25">
      <c r="A28" s="147">
        <v>124202</v>
      </c>
      <c r="B28" s="120">
        <v>1</v>
      </c>
      <c r="C28" s="121" t="s">
        <v>85</v>
      </c>
      <c r="D28" s="122">
        <v>42576</v>
      </c>
      <c r="E28" s="121" t="s">
        <v>247</v>
      </c>
      <c r="F28" s="122">
        <v>44671</v>
      </c>
      <c r="G28" s="121" t="s">
        <v>189</v>
      </c>
      <c r="H28" s="123" t="s">
        <v>248</v>
      </c>
      <c r="I28" s="121" t="s">
        <v>264</v>
      </c>
      <c r="J28" s="120"/>
      <c r="K28" s="121" t="s">
        <v>265</v>
      </c>
      <c r="L28" s="120" t="s">
        <v>183</v>
      </c>
      <c r="M28" s="123" t="s">
        <v>266</v>
      </c>
      <c r="N28" s="123"/>
      <c r="O28" s="121" t="s">
        <v>40</v>
      </c>
      <c r="P28" s="121" t="s">
        <v>166</v>
      </c>
      <c r="Q28" s="123"/>
      <c r="R28" s="121" t="s">
        <v>39</v>
      </c>
      <c r="S28" s="121" t="s">
        <v>45</v>
      </c>
      <c r="T28" s="124">
        <v>0.01</v>
      </c>
      <c r="U28" s="122"/>
      <c r="V28" s="121"/>
      <c r="W28" s="120" t="s">
        <v>93</v>
      </c>
      <c r="X28" s="120" t="s">
        <v>186</v>
      </c>
      <c r="Y28" s="265" t="s">
        <v>34</v>
      </c>
      <c r="Z28" s="123" t="s">
        <v>267</v>
      </c>
      <c r="AA28" s="125">
        <v>20000</v>
      </c>
      <c r="AB28" s="125">
        <v>0</v>
      </c>
      <c r="AC28" s="125">
        <v>0</v>
      </c>
      <c r="AD28" s="125">
        <v>0</v>
      </c>
      <c r="AE28" s="125">
        <v>20000</v>
      </c>
      <c r="AF28" s="125">
        <v>20000</v>
      </c>
      <c r="AG28" s="125">
        <v>0</v>
      </c>
      <c r="AH28" s="125">
        <v>0</v>
      </c>
      <c r="AI28" s="125">
        <v>0</v>
      </c>
      <c r="AJ28" s="125">
        <v>20000</v>
      </c>
      <c r="AK28" s="135"/>
      <c r="AL28" s="126"/>
    </row>
    <row r="29" spans="1:38" ht="36" hidden="1" x14ac:dyDescent="0.25">
      <c r="A29" s="147">
        <v>124218</v>
      </c>
      <c r="B29" s="120">
        <v>1</v>
      </c>
      <c r="C29" s="121" t="s">
        <v>85</v>
      </c>
      <c r="D29" s="122">
        <v>42576</v>
      </c>
      <c r="E29" s="121" t="s">
        <v>247</v>
      </c>
      <c r="F29" s="122">
        <v>44097</v>
      </c>
      <c r="G29" s="121" t="s">
        <v>253</v>
      </c>
      <c r="H29" s="123" t="s">
        <v>248</v>
      </c>
      <c r="I29" s="121" t="s">
        <v>268</v>
      </c>
      <c r="J29" s="120"/>
      <c r="K29" s="121" t="s">
        <v>269</v>
      </c>
      <c r="L29" s="120" t="s">
        <v>183</v>
      </c>
      <c r="M29" s="123" t="s">
        <v>270</v>
      </c>
      <c r="N29" s="123"/>
      <c r="O29" s="121" t="s">
        <v>271</v>
      </c>
      <c r="P29" s="121" t="s">
        <v>166</v>
      </c>
      <c r="Q29" s="123"/>
      <c r="R29" s="121" t="s">
        <v>39</v>
      </c>
      <c r="S29" s="121" t="s">
        <v>45</v>
      </c>
      <c r="T29" s="124">
        <v>1.4999999999999999E-2</v>
      </c>
      <c r="U29" s="120"/>
      <c r="V29" s="121"/>
      <c r="W29" s="120" t="s">
        <v>93</v>
      </c>
      <c r="X29" s="120" t="s">
        <v>186</v>
      </c>
      <c r="Y29" s="265" t="s">
        <v>34</v>
      </c>
      <c r="Z29" s="123" t="s">
        <v>272</v>
      </c>
      <c r="AA29" s="125">
        <v>0</v>
      </c>
      <c r="AB29" s="125">
        <v>0</v>
      </c>
      <c r="AC29" s="125">
        <v>2055924.55</v>
      </c>
      <c r="AD29" s="125">
        <v>0</v>
      </c>
      <c r="AE29" s="125">
        <v>2055924.55</v>
      </c>
      <c r="AF29" s="125">
        <v>0</v>
      </c>
      <c r="AG29" s="125">
        <v>0</v>
      </c>
      <c r="AH29" s="125">
        <v>2055924.55</v>
      </c>
      <c r="AI29" s="125">
        <v>0</v>
      </c>
      <c r="AJ29" s="125">
        <v>2055924.55</v>
      </c>
      <c r="AK29" s="135"/>
      <c r="AL29" s="126" t="s">
        <v>273</v>
      </c>
    </row>
    <row r="30" spans="1:38" ht="36" hidden="1" x14ac:dyDescent="0.25">
      <c r="A30" s="147">
        <v>124227</v>
      </c>
      <c r="B30" s="120">
        <v>1</v>
      </c>
      <c r="C30" s="121" t="s">
        <v>85</v>
      </c>
      <c r="D30" s="122">
        <v>42576</v>
      </c>
      <c r="E30" s="121" t="s">
        <v>247</v>
      </c>
      <c r="F30" s="122">
        <v>44658</v>
      </c>
      <c r="G30" s="121" t="s">
        <v>148</v>
      </c>
      <c r="H30" s="123" t="s">
        <v>248</v>
      </c>
      <c r="I30" s="121" t="s">
        <v>274</v>
      </c>
      <c r="J30" s="120"/>
      <c r="K30" s="121" t="s">
        <v>275</v>
      </c>
      <c r="L30" s="120" t="s">
        <v>183</v>
      </c>
      <c r="M30" s="123" t="s">
        <v>276</v>
      </c>
      <c r="N30" s="123" t="s">
        <v>166</v>
      </c>
      <c r="O30" s="121" t="s">
        <v>40</v>
      </c>
      <c r="P30" s="121" t="s">
        <v>166</v>
      </c>
      <c r="Q30" s="123"/>
      <c r="R30" s="121" t="s">
        <v>39</v>
      </c>
      <c r="S30" s="121" t="s">
        <v>45</v>
      </c>
      <c r="T30" s="124">
        <v>0.01</v>
      </c>
      <c r="U30" s="122">
        <v>45100</v>
      </c>
      <c r="V30" s="121"/>
      <c r="W30" s="120" t="s">
        <v>93</v>
      </c>
      <c r="X30" s="120" t="s">
        <v>103</v>
      </c>
      <c r="Y30" s="265" t="s">
        <v>34</v>
      </c>
      <c r="Z30" s="123" t="s">
        <v>277</v>
      </c>
      <c r="AA30" s="125">
        <v>0</v>
      </c>
      <c r="AB30" s="125">
        <v>73962.899999999994</v>
      </c>
      <c r="AC30" s="125">
        <v>0</v>
      </c>
      <c r="AD30" s="125">
        <v>0</v>
      </c>
      <c r="AE30" s="125">
        <v>73962.899999999994</v>
      </c>
      <c r="AF30" s="125">
        <v>165614.71</v>
      </c>
      <c r="AG30" s="125">
        <v>73962.899999999994</v>
      </c>
      <c r="AH30" s="125">
        <v>0</v>
      </c>
      <c r="AI30" s="125">
        <v>0</v>
      </c>
      <c r="AJ30" s="125">
        <v>239577.61</v>
      </c>
      <c r="AK30" s="135"/>
      <c r="AL30" s="126" t="s">
        <v>278</v>
      </c>
    </row>
    <row r="31" spans="1:38" ht="36" hidden="1" x14ac:dyDescent="0.25">
      <c r="A31" s="147">
        <v>124264</v>
      </c>
      <c r="B31" s="120">
        <v>1</v>
      </c>
      <c r="C31" s="121" t="s">
        <v>85</v>
      </c>
      <c r="D31" s="122">
        <v>42576</v>
      </c>
      <c r="E31" s="121" t="s">
        <v>247</v>
      </c>
      <c r="F31" s="122">
        <v>44097</v>
      </c>
      <c r="G31" s="121" t="s">
        <v>228</v>
      </c>
      <c r="H31" s="123" t="s">
        <v>190</v>
      </c>
      <c r="I31" s="121" t="s">
        <v>279</v>
      </c>
      <c r="J31" s="120"/>
      <c r="K31" s="121" t="s">
        <v>280</v>
      </c>
      <c r="L31" s="120" t="s">
        <v>183</v>
      </c>
      <c r="M31" s="123" t="s">
        <v>281</v>
      </c>
      <c r="N31" s="123"/>
      <c r="O31" s="121" t="s">
        <v>271</v>
      </c>
      <c r="P31" s="121" t="s">
        <v>166</v>
      </c>
      <c r="Q31" s="123"/>
      <c r="R31" s="121" t="s">
        <v>39</v>
      </c>
      <c r="S31" s="121" t="s">
        <v>45</v>
      </c>
      <c r="T31" s="124">
        <v>0.01</v>
      </c>
      <c r="U31" s="120"/>
      <c r="V31" s="121"/>
      <c r="W31" s="120" t="s">
        <v>93</v>
      </c>
      <c r="X31" s="120" t="s">
        <v>186</v>
      </c>
      <c r="Y31" s="265" t="s">
        <v>34</v>
      </c>
      <c r="Z31" s="123" t="s">
        <v>282</v>
      </c>
      <c r="AA31" s="125">
        <v>0</v>
      </c>
      <c r="AB31" s="125">
        <v>0</v>
      </c>
      <c r="AC31" s="125">
        <v>475181.74</v>
      </c>
      <c r="AD31" s="125">
        <v>0</v>
      </c>
      <c r="AE31" s="125">
        <v>475181.74</v>
      </c>
      <c r="AF31" s="125">
        <v>0</v>
      </c>
      <c r="AG31" s="125">
        <v>0</v>
      </c>
      <c r="AH31" s="125">
        <v>475181.74</v>
      </c>
      <c r="AI31" s="125">
        <v>0</v>
      </c>
      <c r="AJ31" s="125">
        <v>475181.74</v>
      </c>
      <c r="AK31" s="135"/>
      <c r="AL31" s="126" t="s">
        <v>283</v>
      </c>
    </row>
    <row r="32" spans="1:38" ht="54" hidden="1" x14ac:dyDescent="0.25">
      <c r="A32" s="149">
        <v>124382</v>
      </c>
      <c r="B32" s="120">
        <v>1</v>
      </c>
      <c r="C32" s="121" t="s">
        <v>85</v>
      </c>
      <c r="D32" s="122">
        <v>42576</v>
      </c>
      <c r="E32" s="121" t="s">
        <v>247</v>
      </c>
      <c r="F32" s="122">
        <v>44634</v>
      </c>
      <c r="G32" s="121" t="s">
        <v>284</v>
      </c>
      <c r="H32" s="123" t="s">
        <v>285</v>
      </c>
      <c r="I32" s="121" t="s">
        <v>286</v>
      </c>
      <c r="J32" s="120" t="s">
        <v>101</v>
      </c>
      <c r="K32" s="121"/>
      <c r="L32" s="120" t="s">
        <v>101</v>
      </c>
      <c r="M32" s="123" t="s">
        <v>287</v>
      </c>
      <c r="N32" s="123" t="s">
        <v>288</v>
      </c>
      <c r="O32" s="121" t="s">
        <v>40</v>
      </c>
      <c r="P32" s="121" t="s">
        <v>166</v>
      </c>
      <c r="Q32" s="123"/>
      <c r="R32" s="121" t="s">
        <v>39</v>
      </c>
      <c r="S32" s="121" t="s">
        <v>45</v>
      </c>
      <c r="T32" s="124">
        <v>0.01</v>
      </c>
      <c r="U32" s="122">
        <v>45422</v>
      </c>
      <c r="V32" s="121"/>
      <c r="W32" s="120" t="s">
        <v>93</v>
      </c>
      <c r="X32" s="120" t="s">
        <v>103</v>
      </c>
      <c r="Y32" s="265" t="s">
        <v>32</v>
      </c>
      <c r="Z32" s="123" t="s">
        <v>289</v>
      </c>
      <c r="AA32" s="125">
        <v>52600</v>
      </c>
      <c r="AB32" s="125">
        <v>0</v>
      </c>
      <c r="AC32" s="125">
        <v>0</v>
      </c>
      <c r="AD32" s="125">
        <v>0</v>
      </c>
      <c r="AE32" s="125">
        <v>52600</v>
      </c>
      <c r="AF32" s="125">
        <v>72600</v>
      </c>
      <c r="AG32" s="125">
        <v>0</v>
      </c>
      <c r="AH32" s="125">
        <v>0</v>
      </c>
      <c r="AI32" s="125">
        <v>0</v>
      </c>
      <c r="AJ32" s="125">
        <v>72600</v>
      </c>
      <c r="AK32" s="135"/>
      <c r="AL32" s="126" t="s">
        <v>290</v>
      </c>
    </row>
    <row r="33" spans="1:38" ht="54" hidden="1" x14ac:dyDescent="0.25">
      <c r="A33" s="147">
        <v>124387</v>
      </c>
      <c r="B33" s="120">
        <v>1</v>
      </c>
      <c r="C33" s="121" t="s">
        <v>85</v>
      </c>
      <c r="D33" s="122">
        <v>42576</v>
      </c>
      <c r="E33" s="121" t="s">
        <v>247</v>
      </c>
      <c r="F33" s="122">
        <v>44616</v>
      </c>
      <c r="G33" s="121" t="s">
        <v>87</v>
      </c>
      <c r="H33" s="123" t="s">
        <v>291</v>
      </c>
      <c r="I33" s="121" t="s">
        <v>292</v>
      </c>
      <c r="J33" s="120" t="s">
        <v>101</v>
      </c>
      <c r="K33" s="121"/>
      <c r="L33" s="120" t="s">
        <v>101</v>
      </c>
      <c r="M33" s="123" t="s">
        <v>293</v>
      </c>
      <c r="N33" s="123" t="s">
        <v>294</v>
      </c>
      <c r="O33" s="121" t="s">
        <v>40</v>
      </c>
      <c r="P33" s="121" t="s">
        <v>166</v>
      </c>
      <c r="Q33" s="123"/>
      <c r="R33" s="150" t="s">
        <v>39</v>
      </c>
      <c r="S33" s="150" t="s">
        <v>45</v>
      </c>
      <c r="T33" s="124">
        <v>0.5</v>
      </c>
      <c r="U33" s="122">
        <v>45464</v>
      </c>
      <c r="V33" s="121"/>
      <c r="W33" s="120" t="s">
        <v>93</v>
      </c>
      <c r="X33" s="120" t="s">
        <v>13</v>
      </c>
      <c r="Y33" s="265" t="s">
        <v>31</v>
      </c>
      <c r="Z33" s="123" t="s">
        <v>295</v>
      </c>
      <c r="AA33" s="125">
        <v>96500</v>
      </c>
      <c r="AB33" s="125">
        <v>0</v>
      </c>
      <c r="AC33" s="125">
        <v>0</v>
      </c>
      <c r="AD33" s="125">
        <v>0</v>
      </c>
      <c r="AE33" s="125">
        <v>96500</v>
      </c>
      <c r="AF33" s="125">
        <v>121500</v>
      </c>
      <c r="AG33" s="125">
        <v>0</v>
      </c>
      <c r="AH33" s="125">
        <v>0</v>
      </c>
      <c r="AI33" s="125">
        <v>0</v>
      </c>
      <c r="AJ33" s="125">
        <v>121500</v>
      </c>
      <c r="AK33" s="135"/>
      <c r="AL33" s="126" t="s">
        <v>296</v>
      </c>
    </row>
    <row r="34" spans="1:38" ht="54" hidden="1" x14ac:dyDescent="0.25">
      <c r="A34" s="147">
        <v>124437</v>
      </c>
      <c r="B34" s="120">
        <v>1</v>
      </c>
      <c r="C34" s="121" t="s">
        <v>85</v>
      </c>
      <c r="D34" s="122">
        <v>42577</v>
      </c>
      <c r="E34" s="121" t="s">
        <v>247</v>
      </c>
      <c r="F34" s="122">
        <v>44643</v>
      </c>
      <c r="G34" s="121" t="s">
        <v>161</v>
      </c>
      <c r="H34" s="123" t="s">
        <v>297</v>
      </c>
      <c r="I34" s="121" t="s">
        <v>298</v>
      </c>
      <c r="J34" s="120" t="s">
        <v>299</v>
      </c>
      <c r="K34" s="121"/>
      <c r="L34" s="120" t="s">
        <v>300</v>
      </c>
      <c r="M34" s="123" t="s">
        <v>301</v>
      </c>
      <c r="N34" s="123" t="s">
        <v>302</v>
      </c>
      <c r="O34" s="121" t="s">
        <v>40</v>
      </c>
      <c r="P34" s="121" t="s">
        <v>166</v>
      </c>
      <c r="Q34" s="123"/>
      <c r="R34" s="150" t="s">
        <v>39</v>
      </c>
      <c r="S34" s="150" t="s">
        <v>45</v>
      </c>
      <c r="T34" s="124">
        <v>0.03</v>
      </c>
      <c r="U34" s="122">
        <v>45205</v>
      </c>
      <c r="V34" s="121"/>
      <c r="W34" s="120" t="s">
        <v>93</v>
      </c>
      <c r="X34" s="120" t="s">
        <v>303</v>
      </c>
      <c r="Y34" s="265" t="s">
        <v>29</v>
      </c>
      <c r="Z34" s="123" t="s">
        <v>304</v>
      </c>
      <c r="AA34" s="125">
        <v>475000</v>
      </c>
      <c r="AB34" s="125">
        <v>0</v>
      </c>
      <c r="AC34" s="125">
        <v>0</v>
      </c>
      <c r="AD34" s="125">
        <v>0</v>
      </c>
      <c r="AE34" s="125">
        <v>475000</v>
      </c>
      <c r="AF34" s="125">
        <v>515000</v>
      </c>
      <c r="AG34" s="125">
        <v>0</v>
      </c>
      <c r="AH34" s="125">
        <v>0</v>
      </c>
      <c r="AI34" s="125">
        <v>0</v>
      </c>
      <c r="AJ34" s="125">
        <v>515000</v>
      </c>
      <c r="AK34" s="135"/>
      <c r="AL34" s="126" t="s">
        <v>305</v>
      </c>
    </row>
    <row r="35" spans="1:38" ht="36" hidden="1" x14ac:dyDescent="0.25">
      <c r="A35" s="147">
        <v>124444</v>
      </c>
      <c r="B35" s="120">
        <v>3</v>
      </c>
      <c r="C35" s="121" t="s">
        <v>85</v>
      </c>
      <c r="D35" s="122">
        <v>42577</v>
      </c>
      <c r="E35" s="121" t="s">
        <v>189</v>
      </c>
      <c r="F35" s="122">
        <v>44603</v>
      </c>
      <c r="G35" s="121" t="s">
        <v>148</v>
      </c>
      <c r="H35" s="123" t="s">
        <v>306</v>
      </c>
      <c r="I35" s="121" t="s">
        <v>307</v>
      </c>
      <c r="J35" s="120"/>
      <c r="K35" s="121" t="s">
        <v>308</v>
      </c>
      <c r="L35" s="120" t="s">
        <v>183</v>
      </c>
      <c r="M35" s="123" t="s">
        <v>309</v>
      </c>
      <c r="N35" s="123" t="s">
        <v>310</v>
      </c>
      <c r="O35" s="121" t="s">
        <v>40</v>
      </c>
      <c r="P35" s="121" t="s">
        <v>166</v>
      </c>
      <c r="Q35" s="123"/>
      <c r="R35" s="150" t="s">
        <v>39</v>
      </c>
      <c r="S35" s="150" t="s">
        <v>45</v>
      </c>
      <c r="T35" s="124">
        <v>0.02</v>
      </c>
      <c r="U35" s="122">
        <v>45016</v>
      </c>
      <c r="V35" s="121"/>
      <c r="W35" s="120" t="s">
        <v>93</v>
      </c>
      <c r="X35" s="120" t="s">
        <v>186</v>
      </c>
      <c r="Y35" s="265" t="s">
        <v>34</v>
      </c>
      <c r="Z35" s="123" t="s">
        <v>311</v>
      </c>
      <c r="AA35" s="125">
        <v>2866.18</v>
      </c>
      <c r="AB35" s="125">
        <v>36257.42</v>
      </c>
      <c r="AC35" s="125">
        <v>0</v>
      </c>
      <c r="AD35" s="125">
        <v>0</v>
      </c>
      <c r="AE35" s="125">
        <v>39123.599999999999</v>
      </c>
      <c r="AF35" s="125">
        <v>179306.18</v>
      </c>
      <c r="AG35" s="125">
        <v>36257.42</v>
      </c>
      <c r="AH35" s="125">
        <v>0</v>
      </c>
      <c r="AI35" s="125">
        <v>0</v>
      </c>
      <c r="AJ35" s="125">
        <v>215563.6</v>
      </c>
      <c r="AK35" s="135"/>
      <c r="AL35" s="126" t="s">
        <v>312</v>
      </c>
    </row>
    <row r="36" spans="1:38" ht="36" hidden="1" x14ac:dyDescent="0.25">
      <c r="A36" s="147">
        <v>124460</v>
      </c>
      <c r="B36" s="120">
        <v>3</v>
      </c>
      <c r="C36" s="121" t="s">
        <v>85</v>
      </c>
      <c r="D36" s="122">
        <v>42577</v>
      </c>
      <c r="E36" s="121" t="s">
        <v>189</v>
      </c>
      <c r="F36" s="122">
        <v>44473</v>
      </c>
      <c r="G36" s="121" t="s">
        <v>98</v>
      </c>
      <c r="H36" s="123" t="s">
        <v>313</v>
      </c>
      <c r="I36" s="121" t="s">
        <v>314</v>
      </c>
      <c r="J36" s="120"/>
      <c r="K36" s="121" t="s">
        <v>315</v>
      </c>
      <c r="L36" s="120" t="s">
        <v>183</v>
      </c>
      <c r="M36" s="123" t="s">
        <v>316</v>
      </c>
      <c r="N36" s="123"/>
      <c r="O36" s="121" t="s">
        <v>40</v>
      </c>
      <c r="P36" s="121" t="s">
        <v>166</v>
      </c>
      <c r="Q36" s="123"/>
      <c r="R36" s="150" t="s">
        <v>39</v>
      </c>
      <c r="S36" s="150" t="s">
        <v>45</v>
      </c>
      <c r="T36" s="124">
        <v>4.4999999999999998E-2</v>
      </c>
      <c r="U36" s="122">
        <v>44841</v>
      </c>
      <c r="V36" s="121"/>
      <c r="W36" s="120" t="s">
        <v>93</v>
      </c>
      <c r="X36" s="120" t="s">
        <v>186</v>
      </c>
      <c r="Y36" s="265" t="s">
        <v>34</v>
      </c>
      <c r="Z36" s="123" t="s">
        <v>317</v>
      </c>
      <c r="AA36" s="125">
        <v>18397.060000000001</v>
      </c>
      <c r="AB36" s="125">
        <v>0</v>
      </c>
      <c r="AC36" s="125">
        <v>0</v>
      </c>
      <c r="AD36" s="125">
        <v>0</v>
      </c>
      <c r="AE36" s="125">
        <v>18397.060000000001</v>
      </c>
      <c r="AF36" s="125">
        <v>336822.85</v>
      </c>
      <c r="AG36" s="125">
        <v>29836.03</v>
      </c>
      <c r="AH36" s="125">
        <v>0</v>
      </c>
      <c r="AI36" s="125">
        <v>0</v>
      </c>
      <c r="AJ36" s="125">
        <v>366658.88</v>
      </c>
      <c r="AK36" s="135"/>
      <c r="AL36" s="126" t="s">
        <v>318</v>
      </c>
    </row>
    <row r="37" spans="1:38" ht="36" hidden="1" x14ac:dyDescent="0.25">
      <c r="A37" s="147">
        <v>124509</v>
      </c>
      <c r="B37" s="120">
        <v>3</v>
      </c>
      <c r="C37" s="121" t="s">
        <v>85</v>
      </c>
      <c r="D37" s="122">
        <v>42577</v>
      </c>
      <c r="E37" s="121" t="s">
        <v>189</v>
      </c>
      <c r="F37" s="122">
        <v>44636</v>
      </c>
      <c r="G37" s="121" t="s">
        <v>235</v>
      </c>
      <c r="H37" s="123" t="s">
        <v>319</v>
      </c>
      <c r="I37" s="121" t="s">
        <v>320</v>
      </c>
      <c r="J37" s="120" t="s">
        <v>101</v>
      </c>
      <c r="K37" s="121"/>
      <c r="L37" s="120" t="s">
        <v>101</v>
      </c>
      <c r="M37" s="123" t="s">
        <v>321</v>
      </c>
      <c r="N37" s="123" t="s">
        <v>322</v>
      </c>
      <c r="O37" s="121" t="s">
        <v>40</v>
      </c>
      <c r="P37" s="121" t="s">
        <v>166</v>
      </c>
      <c r="Q37" s="123"/>
      <c r="R37" s="121" t="s">
        <v>39</v>
      </c>
      <c r="S37" s="121" t="s">
        <v>45</v>
      </c>
      <c r="T37" s="124">
        <v>0.05</v>
      </c>
      <c r="U37" s="122">
        <v>44792</v>
      </c>
      <c r="V37" s="121"/>
      <c r="W37" s="120" t="s">
        <v>93</v>
      </c>
      <c r="X37" s="120" t="s">
        <v>103</v>
      </c>
      <c r="Y37" s="265" t="s">
        <v>32</v>
      </c>
      <c r="Z37" s="123" t="s">
        <v>323</v>
      </c>
      <c r="AA37" s="125">
        <v>0</v>
      </c>
      <c r="AB37" s="125">
        <v>0</v>
      </c>
      <c r="AC37" s="125">
        <v>3604313</v>
      </c>
      <c r="AD37" s="125">
        <v>0</v>
      </c>
      <c r="AE37" s="125">
        <v>3604313</v>
      </c>
      <c r="AF37" s="125">
        <v>325000</v>
      </c>
      <c r="AG37" s="125">
        <v>210953</v>
      </c>
      <c r="AH37" s="125">
        <v>3604313</v>
      </c>
      <c r="AI37" s="125">
        <v>0</v>
      </c>
      <c r="AJ37" s="125">
        <v>4140266</v>
      </c>
      <c r="AK37" s="135"/>
      <c r="AL37" s="126" t="s">
        <v>324</v>
      </c>
    </row>
    <row r="38" spans="1:38" ht="36" hidden="1" x14ac:dyDescent="0.25">
      <c r="A38" s="147">
        <v>124564</v>
      </c>
      <c r="B38" s="120">
        <v>4</v>
      </c>
      <c r="C38" s="121" t="s">
        <v>85</v>
      </c>
      <c r="D38" s="122">
        <v>42577</v>
      </c>
      <c r="E38" s="121" t="s">
        <v>195</v>
      </c>
      <c r="F38" s="122">
        <v>44650</v>
      </c>
      <c r="G38" s="121" t="s">
        <v>228</v>
      </c>
      <c r="H38" s="123" t="s">
        <v>325</v>
      </c>
      <c r="I38" s="121" t="s">
        <v>326</v>
      </c>
      <c r="J38" s="120"/>
      <c r="K38" s="121" t="s">
        <v>327</v>
      </c>
      <c r="L38" s="120" t="s">
        <v>183</v>
      </c>
      <c r="M38" s="123" t="s">
        <v>328</v>
      </c>
      <c r="N38" s="123"/>
      <c r="O38" s="121" t="s">
        <v>40</v>
      </c>
      <c r="P38" s="121" t="s">
        <v>166</v>
      </c>
      <c r="Q38" s="123"/>
      <c r="R38" s="121" t="s">
        <v>39</v>
      </c>
      <c r="S38" s="121" t="s">
        <v>45</v>
      </c>
      <c r="T38" s="124">
        <v>0.01</v>
      </c>
      <c r="U38" s="122"/>
      <c r="V38" s="121"/>
      <c r="W38" s="120" t="s">
        <v>93</v>
      </c>
      <c r="X38" s="120" t="s">
        <v>186</v>
      </c>
      <c r="Y38" s="265" t="s">
        <v>34</v>
      </c>
      <c r="Z38" s="123" t="s">
        <v>329</v>
      </c>
      <c r="AA38" s="125">
        <v>0</v>
      </c>
      <c r="AB38" s="125">
        <v>0</v>
      </c>
      <c r="AC38" s="125">
        <v>652618.9</v>
      </c>
      <c r="AD38" s="125">
        <v>0</v>
      </c>
      <c r="AE38" s="125">
        <v>652618.9</v>
      </c>
      <c r="AF38" s="125">
        <v>0</v>
      </c>
      <c r="AG38" s="125">
        <v>0</v>
      </c>
      <c r="AH38" s="125">
        <v>652618.9</v>
      </c>
      <c r="AI38" s="125">
        <v>0</v>
      </c>
      <c r="AJ38" s="125">
        <v>652618.9</v>
      </c>
      <c r="AK38" s="135"/>
      <c r="AL38" s="126" t="s">
        <v>330</v>
      </c>
    </row>
    <row r="39" spans="1:38" ht="36" hidden="1" x14ac:dyDescent="0.25">
      <c r="A39" s="147">
        <v>124604</v>
      </c>
      <c r="B39" s="120">
        <v>4</v>
      </c>
      <c r="C39" s="121" t="s">
        <v>85</v>
      </c>
      <c r="D39" s="122">
        <v>42577</v>
      </c>
      <c r="E39" s="121" t="s">
        <v>195</v>
      </c>
      <c r="F39" s="122">
        <v>44391</v>
      </c>
      <c r="G39" s="121" t="s">
        <v>253</v>
      </c>
      <c r="H39" s="123" t="s">
        <v>331</v>
      </c>
      <c r="I39" s="121" t="s">
        <v>332</v>
      </c>
      <c r="J39" s="120"/>
      <c r="K39" s="121" t="s">
        <v>333</v>
      </c>
      <c r="L39" s="120" t="s">
        <v>183</v>
      </c>
      <c r="M39" s="123" t="s">
        <v>334</v>
      </c>
      <c r="N39" s="123"/>
      <c r="O39" s="121" t="s">
        <v>40</v>
      </c>
      <c r="P39" s="121" t="s">
        <v>166</v>
      </c>
      <c r="Q39" s="123"/>
      <c r="R39" s="121" t="s">
        <v>39</v>
      </c>
      <c r="S39" s="121" t="s">
        <v>45</v>
      </c>
      <c r="T39" s="124">
        <v>0.01</v>
      </c>
      <c r="U39" s="122"/>
      <c r="V39" s="121"/>
      <c r="W39" s="120" t="s">
        <v>93</v>
      </c>
      <c r="X39" s="120" t="s">
        <v>186</v>
      </c>
      <c r="Y39" s="265" t="s">
        <v>34</v>
      </c>
      <c r="Z39" s="123" t="s">
        <v>335</v>
      </c>
      <c r="AA39" s="125">
        <v>0</v>
      </c>
      <c r="AB39" s="125">
        <v>0</v>
      </c>
      <c r="AC39" s="125">
        <v>257971.5</v>
      </c>
      <c r="AD39" s="125">
        <v>0</v>
      </c>
      <c r="AE39" s="125">
        <v>257971.5</v>
      </c>
      <c r="AF39" s="125">
        <v>0</v>
      </c>
      <c r="AG39" s="125">
        <v>0</v>
      </c>
      <c r="AH39" s="125">
        <v>257971.5</v>
      </c>
      <c r="AI39" s="125">
        <v>0</v>
      </c>
      <c r="AJ39" s="125">
        <v>257971.5</v>
      </c>
      <c r="AK39" s="135"/>
      <c r="AL39" s="126" t="s">
        <v>336</v>
      </c>
    </row>
    <row r="40" spans="1:38" ht="72" hidden="1" x14ac:dyDescent="0.25">
      <c r="A40" s="147">
        <v>124614</v>
      </c>
      <c r="B40" s="120">
        <v>1</v>
      </c>
      <c r="C40" s="121" t="s">
        <v>85</v>
      </c>
      <c r="D40" s="122">
        <v>42578</v>
      </c>
      <c r="E40" s="121" t="s">
        <v>247</v>
      </c>
      <c r="F40" s="122">
        <v>44683</v>
      </c>
      <c r="G40" s="121" t="s">
        <v>161</v>
      </c>
      <c r="H40" s="123" t="s">
        <v>337</v>
      </c>
      <c r="I40" s="121" t="s">
        <v>338</v>
      </c>
      <c r="J40" s="120" t="s">
        <v>101</v>
      </c>
      <c r="K40" s="121"/>
      <c r="L40" s="120" t="s">
        <v>101</v>
      </c>
      <c r="M40" s="123" t="s">
        <v>339</v>
      </c>
      <c r="N40" s="123" t="s">
        <v>340</v>
      </c>
      <c r="O40" s="121" t="s">
        <v>40</v>
      </c>
      <c r="P40" s="121" t="s">
        <v>166</v>
      </c>
      <c r="Q40" s="123"/>
      <c r="R40" s="150" t="s">
        <v>39</v>
      </c>
      <c r="S40" s="150" t="s">
        <v>45</v>
      </c>
      <c r="T40" s="124">
        <v>0.18</v>
      </c>
      <c r="U40" s="122">
        <v>45373</v>
      </c>
      <c r="V40" s="121"/>
      <c r="W40" s="120" t="s">
        <v>93</v>
      </c>
      <c r="X40" s="120" t="s">
        <v>13</v>
      </c>
      <c r="Y40" s="265" t="s">
        <v>31</v>
      </c>
      <c r="Z40" s="123" t="s">
        <v>341</v>
      </c>
      <c r="AA40" s="125">
        <v>1000000</v>
      </c>
      <c r="AB40" s="125">
        <v>0</v>
      </c>
      <c r="AC40" s="125">
        <v>0</v>
      </c>
      <c r="AD40" s="125">
        <v>0</v>
      </c>
      <c r="AE40" s="125">
        <v>1000000</v>
      </c>
      <c r="AF40" s="125">
        <v>1015000</v>
      </c>
      <c r="AG40" s="125">
        <v>0</v>
      </c>
      <c r="AH40" s="125">
        <v>0</v>
      </c>
      <c r="AI40" s="125">
        <v>0</v>
      </c>
      <c r="AJ40" s="125">
        <v>1015000</v>
      </c>
      <c r="AK40" s="135"/>
      <c r="AL40" s="126" t="s">
        <v>342</v>
      </c>
    </row>
    <row r="41" spans="1:38" ht="36" hidden="1" x14ac:dyDescent="0.25">
      <c r="A41" s="147">
        <v>124620</v>
      </c>
      <c r="B41" s="120">
        <v>1</v>
      </c>
      <c r="C41" s="121" t="s">
        <v>85</v>
      </c>
      <c r="D41" s="122">
        <v>42578</v>
      </c>
      <c r="E41" s="121" t="s">
        <v>247</v>
      </c>
      <c r="F41" s="122">
        <v>44634</v>
      </c>
      <c r="G41" s="121" t="s">
        <v>343</v>
      </c>
      <c r="H41" s="123" t="s">
        <v>337</v>
      </c>
      <c r="I41" s="121" t="s">
        <v>344</v>
      </c>
      <c r="J41" s="120" t="s">
        <v>101</v>
      </c>
      <c r="K41" s="121"/>
      <c r="L41" s="120" t="s">
        <v>101</v>
      </c>
      <c r="M41" s="123" t="s">
        <v>345</v>
      </c>
      <c r="N41" s="123"/>
      <c r="O41" s="121" t="s">
        <v>40</v>
      </c>
      <c r="P41" s="121" t="s">
        <v>166</v>
      </c>
      <c r="Q41" s="123"/>
      <c r="R41" s="121" t="s">
        <v>39</v>
      </c>
      <c r="S41" s="121" t="s">
        <v>45</v>
      </c>
      <c r="T41" s="124">
        <v>0.01</v>
      </c>
      <c r="U41" s="122">
        <v>45464</v>
      </c>
      <c r="V41" s="121"/>
      <c r="W41" s="120" t="s">
        <v>93</v>
      </c>
      <c r="X41" s="120" t="s">
        <v>13</v>
      </c>
      <c r="Y41" s="265" t="s">
        <v>31</v>
      </c>
      <c r="Z41" s="123"/>
      <c r="AA41" s="125">
        <v>103800</v>
      </c>
      <c r="AB41" s="125">
        <v>0</v>
      </c>
      <c r="AC41" s="125">
        <v>0</v>
      </c>
      <c r="AD41" s="125">
        <v>0</v>
      </c>
      <c r="AE41" s="125">
        <v>103800</v>
      </c>
      <c r="AF41" s="125">
        <v>128800</v>
      </c>
      <c r="AG41" s="125">
        <v>0</v>
      </c>
      <c r="AH41" s="125">
        <v>0</v>
      </c>
      <c r="AI41" s="125">
        <v>0</v>
      </c>
      <c r="AJ41" s="125">
        <v>128800</v>
      </c>
      <c r="AK41" s="135"/>
      <c r="AL41" s="126" t="s">
        <v>346</v>
      </c>
    </row>
    <row r="42" spans="1:38" ht="36" hidden="1" x14ac:dyDescent="0.25">
      <c r="A42" s="147">
        <v>124643</v>
      </c>
      <c r="B42" s="120">
        <v>1</v>
      </c>
      <c r="C42" s="121" t="s">
        <v>114</v>
      </c>
      <c r="D42" s="122">
        <v>42578</v>
      </c>
      <c r="E42" s="121" t="s">
        <v>247</v>
      </c>
      <c r="F42" s="122">
        <v>44691</v>
      </c>
      <c r="G42" s="121" t="s">
        <v>253</v>
      </c>
      <c r="H42" s="123" t="s">
        <v>347</v>
      </c>
      <c r="I42" s="121" t="s">
        <v>348</v>
      </c>
      <c r="J42" s="120"/>
      <c r="K42" s="121" t="s">
        <v>349</v>
      </c>
      <c r="L42" s="120" t="s">
        <v>183</v>
      </c>
      <c r="M42" s="123" t="s">
        <v>350</v>
      </c>
      <c r="N42" s="123"/>
      <c r="O42" s="121" t="s">
        <v>271</v>
      </c>
      <c r="P42" s="121" t="s">
        <v>166</v>
      </c>
      <c r="Q42" s="123"/>
      <c r="R42" s="150" t="s">
        <v>39</v>
      </c>
      <c r="S42" s="150" t="s">
        <v>45</v>
      </c>
      <c r="T42" s="124">
        <v>0.01</v>
      </c>
      <c r="U42" s="120"/>
      <c r="V42" s="121"/>
      <c r="W42" s="120" t="s">
        <v>93</v>
      </c>
      <c r="X42" s="120" t="s">
        <v>103</v>
      </c>
      <c r="Y42" s="265" t="s">
        <v>34</v>
      </c>
      <c r="Z42" s="123" t="s">
        <v>351</v>
      </c>
      <c r="AA42" s="125">
        <v>0</v>
      </c>
      <c r="AB42" s="125">
        <v>0</v>
      </c>
      <c r="AC42" s="125">
        <v>31104.49</v>
      </c>
      <c r="AD42" s="125">
        <v>0</v>
      </c>
      <c r="AE42" s="125">
        <v>31104.49</v>
      </c>
      <c r="AF42" s="125">
        <v>0</v>
      </c>
      <c r="AG42" s="125">
        <v>0</v>
      </c>
      <c r="AH42" s="125">
        <v>619033.68999999994</v>
      </c>
      <c r="AI42" s="125">
        <v>0</v>
      </c>
      <c r="AJ42" s="125">
        <v>619033.68999999994</v>
      </c>
      <c r="AK42" s="135"/>
      <c r="AL42" s="126" t="s">
        <v>352</v>
      </c>
    </row>
    <row r="43" spans="1:38" hidden="1" x14ac:dyDescent="0.25">
      <c r="A43" s="147">
        <v>124648</v>
      </c>
      <c r="B43" s="120">
        <v>1</v>
      </c>
      <c r="C43" s="121" t="s">
        <v>122</v>
      </c>
      <c r="D43" s="122">
        <v>42578</v>
      </c>
      <c r="E43" s="121" t="s">
        <v>247</v>
      </c>
      <c r="F43" s="122">
        <v>44698</v>
      </c>
      <c r="G43" s="121" t="s">
        <v>253</v>
      </c>
      <c r="H43" s="123" t="s">
        <v>347</v>
      </c>
      <c r="I43" s="121" t="s">
        <v>353</v>
      </c>
      <c r="J43" s="120"/>
      <c r="K43" s="121" t="s">
        <v>354</v>
      </c>
      <c r="L43" s="120" t="s">
        <v>183</v>
      </c>
      <c r="M43" s="123" t="s">
        <v>355</v>
      </c>
      <c r="N43" s="123"/>
      <c r="O43" s="121" t="s">
        <v>271</v>
      </c>
      <c r="P43" s="121" t="s">
        <v>166</v>
      </c>
      <c r="Q43" s="123"/>
      <c r="R43" s="150" t="s">
        <v>39</v>
      </c>
      <c r="S43" s="150" t="s">
        <v>45</v>
      </c>
      <c r="T43" s="124">
        <v>0.01</v>
      </c>
      <c r="U43" s="120"/>
      <c r="V43" s="121"/>
      <c r="W43" s="120" t="s">
        <v>93</v>
      </c>
      <c r="X43" s="120" t="s">
        <v>186</v>
      </c>
      <c r="Y43" s="265" t="s">
        <v>34</v>
      </c>
      <c r="Z43" s="123" t="s">
        <v>356</v>
      </c>
      <c r="AA43" s="125">
        <v>0</v>
      </c>
      <c r="AB43" s="125">
        <v>0</v>
      </c>
      <c r="AC43" s="125">
        <v>879865.07</v>
      </c>
      <c r="AD43" s="125">
        <v>0</v>
      </c>
      <c r="AE43" s="125">
        <v>879865.07</v>
      </c>
      <c r="AF43" s="125">
        <v>0</v>
      </c>
      <c r="AG43" s="125">
        <v>0</v>
      </c>
      <c r="AH43" s="125">
        <v>879865.07</v>
      </c>
      <c r="AI43" s="125">
        <v>0</v>
      </c>
      <c r="AJ43" s="125">
        <v>879865.07</v>
      </c>
      <c r="AK43" s="135"/>
      <c r="AL43" s="126" t="s">
        <v>357</v>
      </c>
    </row>
    <row r="44" spans="1:38" ht="54" hidden="1" x14ac:dyDescent="0.25">
      <c r="A44" s="147">
        <v>124671</v>
      </c>
      <c r="B44" s="120">
        <v>3</v>
      </c>
      <c r="C44" s="121" t="s">
        <v>85</v>
      </c>
      <c r="D44" s="122">
        <v>42578</v>
      </c>
      <c r="E44" s="121" t="s">
        <v>143</v>
      </c>
      <c r="F44" s="122">
        <v>44665</v>
      </c>
      <c r="G44" s="121" t="s">
        <v>148</v>
      </c>
      <c r="H44" s="123" t="s">
        <v>358</v>
      </c>
      <c r="I44" s="121" t="s">
        <v>359</v>
      </c>
      <c r="J44" s="120"/>
      <c r="K44" s="121" t="s">
        <v>360</v>
      </c>
      <c r="L44" s="120" t="s">
        <v>183</v>
      </c>
      <c r="M44" s="123" t="s">
        <v>361</v>
      </c>
      <c r="N44" s="123" t="s">
        <v>362</v>
      </c>
      <c r="O44" s="121" t="s">
        <v>40</v>
      </c>
      <c r="P44" s="121" t="s">
        <v>166</v>
      </c>
      <c r="Q44" s="123"/>
      <c r="R44" s="121" t="s">
        <v>39</v>
      </c>
      <c r="S44" s="121" t="s">
        <v>45</v>
      </c>
      <c r="T44" s="124">
        <v>0.13500000000000001</v>
      </c>
      <c r="U44" s="122">
        <v>45156</v>
      </c>
      <c r="V44" s="121"/>
      <c r="W44" s="120" t="s">
        <v>93</v>
      </c>
      <c r="X44" s="120" t="s">
        <v>186</v>
      </c>
      <c r="Y44" s="265" t="s">
        <v>34</v>
      </c>
      <c r="Z44" s="123" t="s">
        <v>363</v>
      </c>
      <c r="AA44" s="125">
        <v>0</v>
      </c>
      <c r="AB44" s="125">
        <v>49727.46</v>
      </c>
      <c r="AC44" s="125">
        <v>0</v>
      </c>
      <c r="AD44" s="125">
        <v>0</v>
      </c>
      <c r="AE44" s="125">
        <v>49727.46</v>
      </c>
      <c r="AF44" s="125">
        <v>772090</v>
      </c>
      <c r="AG44" s="125">
        <v>49727.46</v>
      </c>
      <c r="AH44" s="125">
        <v>0</v>
      </c>
      <c r="AI44" s="125">
        <v>0</v>
      </c>
      <c r="AJ44" s="125">
        <v>821817.46</v>
      </c>
      <c r="AK44" s="135"/>
      <c r="AL44" s="126" t="s">
        <v>364</v>
      </c>
    </row>
    <row r="45" spans="1:38" ht="36" hidden="1" x14ac:dyDescent="0.25">
      <c r="A45" s="147">
        <v>124686</v>
      </c>
      <c r="B45" s="120">
        <v>3</v>
      </c>
      <c r="C45" s="121" t="s">
        <v>85</v>
      </c>
      <c r="D45" s="122">
        <v>42578</v>
      </c>
      <c r="E45" s="121" t="s">
        <v>143</v>
      </c>
      <c r="F45" s="122">
        <v>44671</v>
      </c>
      <c r="G45" s="121" t="s">
        <v>241</v>
      </c>
      <c r="H45" s="123" t="s">
        <v>365</v>
      </c>
      <c r="I45" s="121" t="s">
        <v>366</v>
      </c>
      <c r="J45" s="120" t="s">
        <v>101</v>
      </c>
      <c r="K45" s="121"/>
      <c r="L45" s="120" t="s">
        <v>101</v>
      </c>
      <c r="M45" s="123" t="s">
        <v>367</v>
      </c>
      <c r="N45" s="123"/>
      <c r="O45" s="121" t="s">
        <v>40</v>
      </c>
      <c r="P45" s="121" t="s">
        <v>166</v>
      </c>
      <c r="Q45" s="123"/>
      <c r="R45" s="150" t="s">
        <v>39</v>
      </c>
      <c r="S45" s="150" t="s">
        <v>45</v>
      </c>
      <c r="T45" s="124">
        <v>0.01</v>
      </c>
      <c r="U45" s="122">
        <v>45520</v>
      </c>
      <c r="V45" s="121"/>
      <c r="W45" s="120" t="s">
        <v>93</v>
      </c>
      <c r="X45" s="120" t="s">
        <v>103</v>
      </c>
      <c r="Y45" s="265" t="s">
        <v>32</v>
      </c>
      <c r="Z45" s="123" t="s">
        <v>368</v>
      </c>
      <c r="AA45" s="125">
        <v>37000</v>
      </c>
      <c r="AB45" s="125">
        <v>0</v>
      </c>
      <c r="AC45" s="125">
        <v>0</v>
      </c>
      <c r="AD45" s="125">
        <v>0</v>
      </c>
      <c r="AE45" s="125">
        <v>37000</v>
      </c>
      <c r="AF45" s="125">
        <v>119200</v>
      </c>
      <c r="AG45" s="125">
        <v>0</v>
      </c>
      <c r="AH45" s="125">
        <v>0</v>
      </c>
      <c r="AI45" s="125">
        <v>0</v>
      </c>
      <c r="AJ45" s="125">
        <v>119200</v>
      </c>
      <c r="AK45" s="135"/>
      <c r="AL45" s="126" t="s">
        <v>369</v>
      </c>
    </row>
    <row r="46" spans="1:38" ht="36" hidden="1" x14ac:dyDescent="0.25">
      <c r="A46" s="147">
        <v>124773</v>
      </c>
      <c r="B46" s="120">
        <v>4</v>
      </c>
      <c r="C46" s="121" t="s">
        <v>85</v>
      </c>
      <c r="D46" s="122">
        <v>42578</v>
      </c>
      <c r="E46" s="121" t="s">
        <v>195</v>
      </c>
      <c r="F46" s="122">
        <v>44679</v>
      </c>
      <c r="G46" s="121" t="s">
        <v>370</v>
      </c>
      <c r="H46" s="123" t="s">
        <v>371</v>
      </c>
      <c r="I46" s="121" t="s">
        <v>372</v>
      </c>
      <c r="J46" s="120"/>
      <c r="K46" s="121" t="s">
        <v>373</v>
      </c>
      <c r="L46" s="120" t="s">
        <v>183</v>
      </c>
      <c r="M46" s="123" t="s">
        <v>374</v>
      </c>
      <c r="N46" s="123"/>
      <c r="O46" s="121" t="s">
        <v>40</v>
      </c>
      <c r="P46" s="121" t="s">
        <v>166</v>
      </c>
      <c r="Q46" s="123"/>
      <c r="R46" s="121" t="s">
        <v>39</v>
      </c>
      <c r="S46" s="121" t="s">
        <v>45</v>
      </c>
      <c r="T46" s="124">
        <v>0.09</v>
      </c>
      <c r="U46" s="120"/>
      <c r="V46" s="121"/>
      <c r="W46" s="120" t="s">
        <v>93</v>
      </c>
      <c r="X46" s="120" t="s">
        <v>186</v>
      </c>
      <c r="Y46" s="265" t="s">
        <v>34</v>
      </c>
      <c r="Z46" s="123" t="s">
        <v>375</v>
      </c>
      <c r="AA46" s="125">
        <v>346000</v>
      </c>
      <c r="AB46" s="125">
        <v>0</v>
      </c>
      <c r="AC46" s="125">
        <v>0</v>
      </c>
      <c r="AD46" s="125">
        <v>0</v>
      </c>
      <c r="AE46" s="125">
        <v>346000</v>
      </c>
      <c r="AF46" s="125">
        <v>366000</v>
      </c>
      <c r="AG46" s="125">
        <v>0</v>
      </c>
      <c r="AH46" s="125">
        <v>0</v>
      </c>
      <c r="AI46" s="125">
        <v>0</v>
      </c>
      <c r="AJ46" s="125">
        <v>366000</v>
      </c>
      <c r="AK46" s="135"/>
      <c r="AL46" s="126"/>
    </row>
    <row r="47" spans="1:38" ht="36" hidden="1" x14ac:dyDescent="0.25">
      <c r="A47" s="147">
        <v>124778</v>
      </c>
      <c r="B47" s="120">
        <v>4</v>
      </c>
      <c r="C47" s="121" t="s">
        <v>85</v>
      </c>
      <c r="D47" s="122">
        <v>42578</v>
      </c>
      <c r="E47" s="121" t="s">
        <v>195</v>
      </c>
      <c r="F47" s="122">
        <v>44671</v>
      </c>
      <c r="G47" s="121" t="s">
        <v>228</v>
      </c>
      <c r="H47" s="123" t="s">
        <v>371</v>
      </c>
      <c r="I47" s="121"/>
      <c r="J47" s="120"/>
      <c r="K47" s="121" t="s">
        <v>376</v>
      </c>
      <c r="L47" s="120" t="s">
        <v>183</v>
      </c>
      <c r="M47" s="123" t="s">
        <v>377</v>
      </c>
      <c r="N47" s="123"/>
      <c r="O47" s="121" t="s">
        <v>40</v>
      </c>
      <c r="P47" s="121" t="s">
        <v>166</v>
      </c>
      <c r="Q47" s="123"/>
      <c r="R47" s="150" t="s">
        <v>39</v>
      </c>
      <c r="S47" s="150" t="s">
        <v>45</v>
      </c>
      <c r="T47" s="124">
        <v>1.4999999999999999E-2</v>
      </c>
      <c r="U47" s="120"/>
      <c r="V47" s="121"/>
      <c r="W47" s="120" t="s">
        <v>93</v>
      </c>
      <c r="X47" s="120" t="s">
        <v>186</v>
      </c>
      <c r="Y47" s="265" t="s">
        <v>34</v>
      </c>
      <c r="Z47" s="123" t="s">
        <v>378</v>
      </c>
      <c r="AA47" s="125">
        <v>0</v>
      </c>
      <c r="AB47" s="125">
        <v>0</v>
      </c>
      <c r="AC47" s="125">
        <v>732775.91</v>
      </c>
      <c r="AD47" s="125">
        <v>0</v>
      </c>
      <c r="AE47" s="125">
        <v>732775.91</v>
      </c>
      <c r="AF47" s="125">
        <v>0</v>
      </c>
      <c r="AG47" s="125">
        <v>0</v>
      </c>
      <c r="AH47" s="125">
        <v>732775.91</v>
      </c>
      <c r="AI47" s="125">
        <v>0</v>
      </c>
      <c r="AJ47" s="125">
        <v>732775.91</v>
      </c>
      <c r="AK47" s="135"/>
      <c r="AL47" s="126" t="s">
        <v>379</v>
      </c>
    </row>
    <row r="48" spans="1:38" ht="36" hidden="1" x14ac:dyDescent="0.25">
      <c r="A48" s="147">
        <v>125371</v>
      </c>
      <c r="B48" s="120">
        <v>3</v>
      </c>
      <c r="C48" s="121" t="s">
        <v>85</v>
      </c>
      <c r="D48" s="122">
        <v>42739</v>
      </c>
      <c r="E48" s="121" t="s">
        <v>195</v>
      </c>
      <c r="F48" s="122">
        <v>44624</v>
      </c>
      <c r="G48" s="121" t="s">
        <v>241</v>
      </c>
      <c r="H48" s="123" t="s">
        <v>319</v>
      </c>
      <c r="I48" s="121" t="s">
        <v>380</v>
      </c>
      <c r="J48" s="120"/>
      <c r="K48" s="121" t="s">
        <v>381</v>
      </c>
      <c r="L48" s="120" t="s">
        <v>183</v>
      </c>
      <c r="M48" s="123" t="s">
        <v>382</v>
      </c>
      <c r="N48" s="123"/>
      <c r="O48" s="121" t="s">
        <v>40</v>
      </c>
      <c r="P48" s="121" t="s">
        <v>166</v>
      </c>
      <c r="Q48" s="123"/>
      <c r="R48" s="121" t="s">
        <v>39</v>
      </c>
      <c r="S48" s="121" t="s">
        <v>45</v>
      </c>
      <c r="T48" s="124">
        <v>0.03</v>
      </c>
      <c r="U48" s="122">
        <v>45268</v>
      </c>
      <c r="V48" s="121"/>
      <c r="W48" s="120" t="s">
        <v>93</v>
      </c>
      <c r="X48" s="120" t="s">
        <v>186</v>
      </c>
      <c r="Y48" s="265" t="s">
        <v>34</v>
      </c>
      <c r="Z48" s="123" t="s">
        <v>383</v>
      </c>
      <c r="AA48" s="125">
        <v>49160</v>
      </c>
      <c r="AB48" s="125">
        <v>0</v>
      </c>
      <c r="AC48" s="125">
        <v>0</v>
      </c>
      <c r="AD48" s="125">
        <v>0</v>
      </c>
      <c r="AE48" s="125">
        <v>49160</v>
      </c>
      <c r="AF48" s="125">
        <v>149160</v>
      </c>
      <c r="AG48" s="125">
        <v>0</v>
      </c>
      <c r="AH48" s="125">
        <v>0</v>
      </c>
      <c r="AI48" s="125">
        <v>0</v>
      </c>
      <c r="AJ48" s="125">
        <v>149160</v>
      </c>
      <c r="AK48" s="135"/>
      <c r="AL48" s="126" t="s">
        <v>384</v>
      </c>
    </row>
    <row r="49" spans="1:38" hidden="1" x14ac:dyDescent="0.25">
      <c r="A49" s="147">
        <v>129407</v>
      </c>
      <c r="B49" s="120">
        <v>1</v>
      </c>
      <c r="C49" s="121" t="s">
        <v>85</v>
      </c>
      <c r="D49" s="122">
        <v>43662</v>
      </c>
      <c r="E49" s="121" t="s">
        <v>385</v>
      </c>
      <c r="F49" s="122">
        <v>44664</v>
      </c>
      <c r="G49" s="121" t="s">
        <v>98</v>
      </c>
      <c r="H49" s="123" t="s">
        <v>386</v>
      </c>
      <c r="I49" s="121" t="s">
        <v>387</v>
      </c>
      <c r="J49" s="120"/>
      <c r="K49" s="121" t="s">
        <v>388</v>
      </c>
      <c r="L49" s="120" t="s">
        <v>183</v>
      </c>
      <c r="M49" s="123" t="s">
        <v>389</v>
      </c>
      <c r="N49" s="123" t="s">
        <v>390</v>
      </c>
      <c r="O49" s="121" t="s">
        <v>271</v>
      </c>
      <c r="P49" s="121" t="s">
        <v>166</v>
      </c>
      <c r="Q49" s="123"/>
      <c r="R49" s="121" t="s">
        <v>39</v>
      </c>
      <c r="S49" s="121" t="s">
        <v>45</v>
      </c>
      <c r="T49" s="124">
        <v>0.01</v>
      </c>
      <c r="U49" s="122"/>
      <c r="V49" s="121"/>
      <c r="W49" s="120" t="s">
        <v>93</v>
      </c>
      <c r="X49" s="120" t="s">
        <v>186</v>
      </c>
      <c r="Y49" s="265" t="s">
        <v>34</v>
      </c>
      <c r="Z49" s="123" t="s">
        <v>391</v>
      </c>
      <c r="AA49" s="125">
        <v>20000</v>
      </c>
      <c r="AB49" s="125">
        <v>0</v>
      </c>
      <c r="AC49" s="125">
        <v>0</v>
      </c>
      <c r="AD49" s="125">
        <v>0</v>
      </c>
      <c r="AE49" s="125">
        <v>20000</v>
      </c>
      <c r="AF49" s="125">
        <v>20000</v>
      </c>
      <c r="AG49" s="125">
        <v>0</v>
      </c>
      <c r="AH49" s="125">
        <v>0</v>
      </c>
      <c r="AI49" s="125">
        <v>0</v>
      </c>
      <c r="AJ49" s="125">
        <v>20000</v>
      </c>
      <c r="AK49" s="135"/>
      <c r="AL49" s="126"/>
    </row>
    <row r="50" spans="1:38" hidden="1" x14ac:dyDescent="0.25">
      <c r="A50" s="147">
        <v>131090</v>
      </c>
      <c r="B50" s="120">
        <v>2</v>
      </c>
      <c r="C50" s="121" t="s">
        <v>85</v>
      </c>
      <c r="D50" s="122">
        <v>44166</v>
      </c>
      <c r="E50" s="121" t="s">
        <v>143</v>
      </c>
      <c r="F50" s="122">
        <v>44278</v>
      </c>
      <c r="G50" s="121" t="s">
        <v>152</v>
      </c>
      <c r="H50" s="123" t="s">
        <v>392</v>
      </c>
      <c r="I50" s="121" t="s">
        <v>393</v>
      </c>
      <c r="J50" s="120"/>
      <c r="K50" s="121" t="s">
        <v>394</v>
      </c>
      <c r="L50" s="120" t="s">
        <v>183</v>
      </c>
      <c r="M50" s="123" t="s">
        <v>395</v>
      </c>
      <c r="N50" s="123"/>
      <c r="O50" s="121" t="s">
        <v>40</v>
      </c>
      <c r="P50" s="121" t="s">
        <v>166</v>
      </c>
      <c r="Q50" s="123"/>
      <c r="R50" s="150" t="s">
        <v>39</v>
      </c>
      <c r="S50" s="150" t="s">
        <v>45</v>
      </c>
      <c r="T50" s="124">
        <v>0.01</v>
      </c>
      <c r="U50" s="122"/>
      <c r="V50" s="121"/>
      <c r="W50" s="120" t="s">
        <v>93</v>
      </c>
      <c r="X50" s="120" t="s">
        <v>186</v>
      </c>
      <c r="Y50" s="265" t="s">
        <v>34</v>
      </c>
      <c r="Z50" s="123" t="s">
        <v>396</v>
      </c>
      <c r="AA50" s="125">
        <v>0</v>
      </c>
      <c r="AB50" s="125">
        <v>0</v>
      </c>
      <c r="AC50" s="125">
        <v>1031623.28</v>
      </c>
      <c r="AD50" s="125">
        <v>0</v>
      </c>
      <c r="AE50" s="125">
        <v>1031623.28</v>
      </c>
      <c r="AF50" s="125">
        <v>0</v>
      </c>
      <c r="AG50" s="125">
        <v>0</v>
      </c>
      <c r="AH50" s="125">
        <v>1031623.28</v>
      </c>
      <c r="AI50" s="125">
        <v>0</v>
      </c>
      <c r="AJ50" s="125">
        <v>1031623.28</v>
      </c>
      <c r="AK50" s="135"/>
      <c r="AL50" s="126" t="s">
        <v>397</v>
      </c>
    </row>
    <row r="51" spans="1:38" hidden="1" x14ac:dyDescent="0.25">
      <c r="A51" s="147">
        <v>131219</v>
      </c>
      <c r="B51" s="120">
        <v>2</v>
      </c>
      <c r="C51" s="121" t="s">
        <v>85</v>
      </c>
      <c r="D51" s="122">
        <v>44218</v>
      </c>
      <c r="E51" s="121" t="s">
        <v>398</v>
      </c>
      <c r="F51" s="122">
        <v>44607</v>
      </c>
      <c r="G51" s="121" t="s">
        <v>148</v>
      </c>
      <c r="H51" s="123" t="s">
        <v>399</v>
      </c>
      <c r="I51" s="121" t="s">
        <v>400</v>
      </c>
      <c r="J51" s="120" t="s">
        <v>101</v>
      </c>
      <c r="K51" s="121"/>
      <c r="L51" s="120" t="s">
        <v>101</v>
      </c>
      <c r="M51" s="123" t="s">
        <v>401</v>
      </c>
      <c r="N51" s="123" t="s">
        <v>402</v>
      </c>
      <c r="O51" s="121" t="s">
        <v>40</v>
      </c>
      <c r="P51" s="121" t="s">
        <v>104</v>
      </c>
      <c r="Q51" s="123"/>
      <c r="R51" s="268" t="s">
        <v>105</v>
      </c>
      <c r="S51" s="121" t="s">
        <v>45</v>
      </c>
      <c r="T51" s="124">
        <v>0</v>
      </c>
      <c r="U51" s="122">
        <v>44967</v>
      </c>
      <c r="V51" s="121"/>
      <c r="W51" s="120" t="s">
        <v>93</v>
      </c>
      <c r="X51" s="120" t="s">
        <v>103</v>
      </c>
      <c r="Y51" s="267" t="s">
        <v>32</v>
      </c>
      <c r="Z51" s="123"/>
      <c r="AA51" s="125">
        <v>0</v>
      </c>
      <c r="AB51" s="125">
        <v>315750</v>
      </c>
      <c r="AC51" s="125">
        <v>0</v>
      </c>
      <c r="AD51" s="125">
        <v>0</v>
      </c>
      <c r="AE51" s="125">
        <v>315750</v>
      </c>
      <c r="AF51" s="125">
        <v>0</v>
      </c>
      <c r="AG51" s="125">
        <v>315750</v>
      </c>
      <c r="AH51" s="125">
        <v>675000</v>
      </c>
      <c r="AI51" s="125">
        <v>0</v>
      </c>
      <c r="AJ51" s="125">
        <v>990750</v>
      </c>
      <c r="AK51" s="135"/>
      <c r="AL51" s="126" t="s">
        <v>403</v>
      </c>
    </row>
    <row r="52" spans="1:38" hidden="1" x14ac:dyDescent="0.25">
      <c r="A52" s="149">
        <v>131278</v>
      </c>
      <c r="B52" s="120">
        <v>2</v>
      </c>
      <c r="C52" s="121" t="s">
        <v>85</v>
      </c>
      <c r="D52" s="122">
        <v>44225</v>
      </c>
      <c r="E52" s="121" t="s">
        <v>228</v>
      </c>
      <c r="F52" s="122">
        <v>44279</v>
      </c>
      <c r="G52" s="121" t="s">
        <v>228</v>
      </c>
      <c r="H52" s="123" t="s">
        <v>404</v>
      </c>
      <c r="I52" s="121" t="s">
        <v>405</v>
      </c>
      <c r="J52" s="120"/>
      <c r="K52" s="121" t="s">
        <v>406</v>
      </c>
      <c r="L52" s="120" t="s">
        <v>183</v>
      </c>
      <c r="M52" s="123" t="s">
        <v>407</v>
      </c>
      <c r="N52" s="123"/>
      <c r="O52" s="121" t="s">
        <v>271</v>
      </c>
      <c r="P52" s="121" t="s">
        <v>166</v>
      </c>
      <c r="Q52" s="123"/>
      <c r="R52" s="121" t="s">
        <v>39</v>
      </c>
      <c r="S52" s="121" t="s">
        <v>45</v>
      </c>
      <c r="T52" s="124">
        <v>1.63</v>
      </c>
      <c r="U52" s="122"/>
      <c r="V52" s="121"/>
      <c r="W52" s="120" t="s">
        <v>93</v>
      </c>
      <c r="X52" s="120" t="s">
        <v>186</v>
      </c>
      <c r="Y52" s="265" t="s">
        <v>34</v>
      </c>
      <c r="Z52" s="123" t="s">
        <v>408</v>
      </c>
      <c r="AA52" s="125">
        <v>0</v>
      </c>
      <c r="AB52" s="125">
        <v>0</v>
      </c>
      <c r="AC52" s="125">
        <v>1554158.09</v>
      </c>
      <c r="AD52" s="125">
        <v>0</v>
      </c>
      <c r="AE52" s="125">
        <v>1554158.09</v>
      </c>
      <c r="AF52" s="125">
        <v>0</v>
      </c>
      <c r="AG52" s="125">
        <v>0</v>
      </c>
      <c r="AH52" s="125">
        <v>1554158.09</v>
      </c>
      <c r="AI52" s="125">
        <v>0</v>
      </c>
      <c r="AJ52" s="125">
        <v>1554158.09</v>
      </c>
      <c r="AK52" s="135"/>
      <c r="AL52" s="126" t="s">
        <v>409</v>
      </c>
    </row>
    <row r="53" spans="1:38" ht="36" hidden="1" x14ac:dyDescent="0.25">
      <c r="A53" s="149">
        <v>131995</v>
      </c>
      <c r="B53" s="120">
        <v>2</v>
      </c>
      <c r="C53" s="121" t="s">
        <v>85</v>
      </c>
      <c r="D53" s="122">
        <v>44407</v>
      </c>
      <c r="E53" s="121" t="s">
        <v>228</v>
      </c>
      <c r="F53" s="122">
        <v>44484</v>
      </c>
      <c r="G53" s="121" t="s">
        <v>228</v>
      </c>
      <c r="H53" s="123" t="s">
        <v>410</v>
      </c>
      <c r="I53" s="121" t="s">
        <v>411</v>
      </c>
      <c r="J53" s="120"/>
      <c r="K53" s="121" t="s">
        <v>412</v>
      </c>
      <c r="L53" s="120" t="s">
        <v>183</v>
      </c>
      <c r="M53" s="123" t="s">
        <v>413</v>
      </c>
      <c r="N53" s="123"/>
      <c r="O53" s="121" t="s">
        <v>271</v>
      </c>
      <c r="P53" s="121" t="s">
        <v>166</v>
      </c>
      <c r="Q53" s="123"/>
      <c r="R53" s="121" t="s">
        <v>39</v>
      </c>
      <c r="S53" s="121" t="s">
        <v>45</v>
      </c>
      <c r="T53" s="124">
        <v>0.01</v>
      </c>
      <c r="U53" s="122"/>
      <c r="V53" s="121"/>
      <c r="W53" s="120" t="s">
        <v>93</v>
      </c>
      <c r="X53" s="120" t="s">
        <v>186</v>
      </c>
      <c r="Y53" s="265" t="s">
        <v>34</v>
      </c>
      <c r="Z53" s="123"/>
      <c r="AA53" s="125">
        <v>0</v>
      </c>
      <c r="AB53" s="125">
        <v>0</v>
      </c>
      <c r="AC53" s="125">
        <v>26202.75</v>
      </c>
      <c r="AD53" s="125">
        <v>0</v>
      </c>
      <c r="AE53" s="125">
        <v>26202.75</v>
      </c>
      <c r="AF53" s="125">
        <v>0</v>
      </c>
      <c r="AG53" s="125">
        <v>0</v>
      </c>
      <c r="AH53" s="125">
        <v>26202.75</v>
      </c>
      <c r="AI53" s="125">
        <v>0</v>
      </c>
      <c r="AJ53" s="125">
        <v>26202.75</v>
      </c>
      <c r="AK53" s="135"/>
      <c r="AL53" s="126" t="s">
        <v>414</v>
      </c>
    </row>
    <row r="54" spans="1:38" ht="36" hidden="1" x14ac:dyDescent="0.25">
      <c r="A54" s="149">
        <v>132041</v>
      </c>
      <c r="B54" s="120">
        <v>4</v>
      </c>
      <c r="C54" s="121" t="s">
        <v>85</v>
      </c>
      <c r="D54" s="122">
        <v>44425</v>
      </c>
      <c r="E54" s="121" t="s">
        <v>228</v>
      </c>
      <c r="F54" s="122">
        <v>44484</v>
      </c>
      <c r="G54" s="121" t="s">
        <v>228</v>
      </c>
      <c r="H54" s="123" t="s">
        <v>415</v>
      </c>
      <c r="I54" s="121" t="s">
        <v>416</v>
      </c>
      <c r="J54" s="120"/>
      <c r="K54" s="121" t="s">
        <v>417</v>
      </c>
      <c r="L54" s="120" t="s">
        <v>183</v>
      </c>
      <c r="M54" s="123" t="s">
        <v>418</v>
      </c>
      <c r="N54" s="123"/>
      <c r="O54" s="121" t="s">
        <v>271</v>
      </c>
      <c r="P54" s="121" t="s">
        <v>166</v>
      </c>
      <c r="Q54" s="123"/>
      <c r="R54" s="121" t="s">
        <v>39</v>
      </c>
      <c r="S54" s="121" t="s">
        <v>45</v>
      </c>
      <c r="T54" s="124">
        <v>0.01</v>
      </c>
      <c r="U54" s="122"/>
      <c r="V54" s="121"/>
      <c r="W54" s="120" t="s">
        <v>93</v>
      </c>
      <c r="X54" s="120" t="s">
        <v>186</v>
      </c>
      <c r="Y54" s="265" t="s">
        <v>34</v>
      </c>
      <c r="Z54" s="123"/>
      <c r="AA54" s="125">
        <v>0</v>
      </c>
      <c r="AB54" s="125">
        <v>0</v>
      </c>
      <c r="AC54" s="125">
        <v>453009.35</v>
      </c>
      <c r="AD54" s="125">
        <v>0</v>
      </c>
      <c r="AE54" s="125">
        <v>453009.35</v>
      </c>
      <c r="AF54" s="125">
        <v>0</v>
      </c>
      <c r="AG54" s="125">
        <v>0</v>
      </c>
      <c r="AH54" s="125">
        <v>453009.35</v>
      </c>
      <c r="AI54" s="125">
        <v>0</v>
      </c>
      <c r="AJ54" s="125">
        <v>453009.35</v>
      </c>
      <c r="AK54" s="135"/>
      <c r="AL54" s="126" t="s">
        <v>419</v>
      </c>
    </row>
    <row r="55" spans="1:38" ht="36" hidden="1" x14ac:dyDescent="0.25">
      <c r="A55" s="149">
        <v>132080</v>
      </c>
      <c r="B55" s="120">
        <v>4</v>
      </c>
      <c r="C55" s="121" t="s">
        <v>85</v>
      </c>
      <c r="D55" s="122">
        <v>44434</v>
      </c>
      <c r="E55" s="121" t="s">
        <v>228</v>
      </c>
      <c r="F55" s="122">
        <v>44484</v>
      </c>
      <c r="G55" s="121" t="s">
        <v>228</v>
      </c>
      <c r="H55" s="123" t="s">
        <v>420</v>
      </c>
      <c r="I55" s="121" t="s">
        <v>421</v>
      </c>
      <c r="J55" s="120"/>
      <c r="K55" s="121" t="s">
        <v>422</v>
      </c>
      <c r="L55" s="120" t="s">
        <v>183</v>
      </c>
      <c r="M55" s="123" t="s">
        <v>423</v>
      </c>
      <c r="N55" s="123"/>
      <c r="O55" s="121" t="s">
        <v>271</v>
      </c>
      <c r="P55" s="121" t="s">
        <v>166</v>
      </c>
      <c r="Q55" s="123"/>
      <c r="R55" s="121" t="s">
        <v>39</v>
      </c>
      <c r="S55" s="121" t="s">
        <v>45</v>
      </c>
      <c r="T55" s="124">
        <v>0.01</v>
      </c>
      <c r="U55" s="122"/>
      <c r="V55" s="121"/>
      <c r="W55" s="120" t="s">
        <v>93</v>
      </c>
      <c r="X55" s="120" t="s">
        <v>186</v>
      </c>
      <c r="Y55" s="265" t="s">
        <v>34</v>
      </c>
      <c r="Z55" s="123"/>
      <c r="AA55" s="125">
        <v>0</v>
      </c>
      <c r="AB55" s="125">
        <v>0</v>
      </c>
      <c r="AC55" s="125">
        <v>340944.19</v>
      </c>
      <c r="AD55" s="125">
        <v>0</v>
      </c>
      <c r="AE55" s="125">
        <v>340944.19</v>
      </c>
      <c r="AF55" s="125">
        <v>0</v>
      </c>
      <c r="AG55" s="125">
        <v>0</v>
      </c>
      <c r="AH55" s="125">
        <v>340944.19</v>
      </c>
      <c r="AI55" s="125">
        <v>0</v>
      </c>
      <c r="AJ55" s="125">
        <v>340944.19</v>
      </c>
      <c r="AK55" s="135"/>
      <c r="AL55" s="126" t="s">
        <v>424</v>
      </c>
    </row>
    <row r="56" spans="1:38" ht="36" hidden="1" x14ac:dyDescent="0.25">
      <c r="A56" s="147">
        <v>132315</v>
      </c>
      <c r="B56" s="120">
        <v>2</v>
      </c>
      <c r="C56" s="121" t="s">
        <v>85</v>
      </c>
      <c r="D56" s="122">
        <v>44515</v>
      </c>
      <c r="E56" s="121" t="s">
        <v>425</v>
      </c>
      <c r="F56" s="122">
        <v>44685</v>
      </c>
      <c r="G56" s="121" t="s">
        <v>426</v>
      </c>
      <c r="H56" s="123" t="s">
        <v>399</v>
      </c>
      <c r="I56" s="121"/>
      <c r="J56" s="120"/>
      <c r="K56" s="121" t="s">
        <v>427</v>
      </c>
      <c r="L56" s="120" t="s">
        <v>183</v>
      </c>
      <c r="M56" s="123" t="s">
        <v>428</v>
      </c>
      <c r="N56" s="123" t="s">
        <v>429</v>
      </c>
      <c r="O56" s="121" t="s">
        <v>40</v>
      </c>
      <c r="P56" s="121" t="s">
        <v>166</v>
      </c>
      <c r="Q56" s="123"/>
      <c r="R56" s="150" t="s">
        <v>39</v>
      </c>
      <c r="S56" s="150" t="s">
        <v>45</v>
      </c>
      <c r="T56" s="124">
        <v>0.01</v>
      </c>
      <c r="U56" s="120"/>
      <c r="V56" s="121"/>
      <c r="W56" s="120" t="s">
        <v>93</v>
      </c>
      <c r="X56" s="120" t="s">
        <v>103</v>
      </c>
      <c r="Y56" s="265" t="s">
        <v>34</v>
      </c>
      <c r="Z56" s="123" t="s">
        <v>430</v>
      </c>
      <c r="AA56" s="125">
        <v>60000</v>
      </c>
      <c r="AB56" s="125">
        <v>0</v>
      </c>
      <c r="AC56" s="125">
        <v>0</v>
      </c>
      <c r="AD56" s="125">
        <v>0</v>
      </c>
      <c r="AE56" s="125">
        <v>60000</v>
      </c>
      <c r="AF56" s="125">
        <v>60000</v>
      </c>
      <c r="AG56" s="125">
        <v>0</v>
      </c>
      <c r="AH56" s="125">
        <v>0</v>
      </c>
      <c r="AI56" s="125">
        <v>0</v>
      </c>
      <c r="AJ56" s="125">
        <v>60000</v>
      </c>
      <c r="AK56" s="135"/>
      <c r="AL56" s="126" t="s">
        <v>431</v>
      </c>
    </row>
    <row r="57" spans="1:38" ht="36" hidden="1" x14ac:dyDescent="0.25">
      <c r="A57" s="147">
        <v>132385</v>
      </c>
      <c r="B57" s="120">
        <v>2</v>
      </c>
      <c r="C57" s="121" t="s">
        <v>85</v>
      </c>
      <c r="D57" s="122">
        <v>44546</v>
      </c>
      <c r="E57" s="121" t="s">
        <v>228</v>
      </c>
      <c r="F57" s="122">
        <v>44550</v>
      </c>
      <c r="G57" s="121" t="s">
        <v>228</v>
      </c>
      <c r="H57" s="123" t="s">
        <v>410</v>
      </c>
      <c r="I57" s="121" t="s">
        <v>432</v>
      </c>
      <c r="J57" s="120"/>
      <c r="K57" s="121" t="s">
        <v>433</v>
      </c>
      <c r="L57" s="120" t="s">
        <v>183</v>
      </c>
      <c r="M57" s="123" t="s">
        <v>434</v>
      </c>
      <c r="N57" s="123"/>
      <c r="O57" s="121" t="s">
        <v>271</v>
      </c>
      <c r="P57" s="121" t="s">
        <v>166</v>
      </c>
      <c r="Q57" s="123"/>
      <c r="R57" s="150" t="s">
        <v>39</v>
      </c>
      <c r="S57" s="150" t="s">
        <v>45</v>
      </c>
      <c r="T57" s="124">
        <v>0.05</v>
      </c>
      <c r="U57" s="120"/>
      <c r="V57" s="121"/>
      <c r="W57" s="120" t="s">
        <v>93</v>
      </c>
      <c r="X57" s="120" t="s">
        <v>186</v>
      </c>
      <c r="Y57" s="265" t="s">
        <v>34</v>
      </c>
      <c r="Z57" s="123"/>
      <c r="AA57" s="125">
        <v>0</v>
      </c>
      <c r="AB57" s="125">
        <v>0</v>
      </c>
      <c r="AC57" s="125">
        <v>26202.75</v>
      </c>
      <c r="AD57" s="125">
        <v>0</v>
      </c>
      <c r="AE57" s="125">
        <v>26202.75</v>
      </c>
      <c r="AF57" s="125">
        <v>0</v>
      </c>
      <c r="AG57" s="125">
        <v>0</v>
      </c>
      <c r="AH57" s="125">
        <v>26202.75</v>
      </c>
      <c r="AI57" s="125">
        <v>0</v>
      </c>
      <c r="AJ57" s="125">
        <v>26202.75</v>
      </c>
      <c r="AK57" s="135"/>
      <c r="AL57" s="126" t="s">
        <v>435</v>
      </c>
    </row>
    <row r="58" spans="1:38" ht="36" hidden="1" x14ac:dyDescent="0.25">
      <c r="A58" s="147">
        <v>82811.009999999995</v>
      </c>
      <c r="B58" s="120">
        <v>4</v>
      </c>
      <c r="C58" s="121" t="s">
        <v>97</v>
      </c>
      <c r="D58" s="122">
        <v>42852</v>
      </c>
      <c r="E58" s="121" t="s">
        <v>98</v>
      </c>
      <c r="F58" s="122">
        <v>44586</v>
      </c>
      <c r="G58" s="121" t="s">
        <v>98</v>
      </c>
      <c r="H58" s="123" t="s">
        <v>88</v>
      </c>
      <c r="I58" s="121" t="s">
        <v>436</v>
      </c>
      <c r="J58" s="120" t="s">
        <v>101</v>
      </c>
      <c r="K58" s="121"/>
      <c r="L58" s="120" t="s">
        <v>101</v>
      </c>
      <c r="M58" s="123" t="s">
        <v>437</v>
      </c>
      <c r="N58" s="123"/>
      <c r="O58" s="121" t="s">
        <v>438</v>
      </c>
      <c r="P58" s="121" t="s">
        <v>439</v>
      </c>
      <c r="Q58" s="123"/>
      <c r="R58" s="150" t="s">
        <v>39</v>
      </c>
      <c r="S58" s="150" t="s">
        <v>46</v>
      </c>
      <c r="T58" s="124">
        <v>0.01</v>
      </c>
      <c r="U58" s="122">
        <v>44281</v>
      </c>
      <c r="V58" s="121"/>
      <c r="W58" s="120" t="s">
        <v>93</v>
      </c>
      <c r="X58" s="120" t="s">
        <v>13</v>
      </c>
      <c r="Y58" s="265" t="s">
        <v>31</v>
      </c>
      <c r="Z58" s="123" t="s">
        <v>440</v>
      </c>
      <c r="AA58" s="125">
        <v>0</v>
      </c>
      <c r="AB58" s="125">
        <v>0</v>
      </c>
      <c r="AC58" s="125">
        <v>120800</v>
      </c>
      <c r="AD58" s="125">
        <v>0</v>
      </c>
      <c r="AE58" s="125">
        <v>120800</v>
      </c>
      <c r="AF58" s="125">
        <v>0</v>
      </c>
      <c r="AG58" s="125">
        <v>0</v>
      </c>
      <c r="AH58" s="125">
        <v>731471</v>
      </c>
      <c r="AI58" s="125">
        <v>0</v>
      </c>
      <c r="AJ58" s="125">
        <v>731471</v>
      </c>
      <c r="AK58" s="135" t="s">
        <v>441</v>
      </c>
      <c r="AL58" s="126" t="s">
        <v>442</v>
      </c>
    </row>
    <row r="59" spans="1:38" hidden="1" x14ac:dyDescent="0.25">
      <c r="A59" s="147">
        <v>100493.01</v>
      </c>
      <c r="B59" s="120">
        <v>1</v>
      </c>
      <c r="C59" s="121" t="s">
        <v>97</v>
      </c>
      <c r="D59" s="122">
        <v>43543</v>
      </c>
      <c r="E59" s="121" t="s">
        <v>398</v>
      </c>
      <c r="F59" s="122">
        <v>44237.875081018516</v>
      </c>
      <c r="G59" s="121" t="s">
        <v>108</v>
      </c>
      <c r="H59" s="123" t="s">
        <v>443</v>
      </c>
      <c r="I59" s="121" t="s">
        <v>444</v>
      </c>
      <c r="J59" s="120" t="s">
        <v>101</v>
      </c>
      <c r="K59" s="121"/>
      <c r="L59" s="120" t="s">
        <v>101</v>
      </c>
      <c r="M59" s="123" t="s">
        <v>445</v>
      </c>
      <c r="N59" s="123"/>
      <c r="O59" s="121" t="s">
        <v>438</v>
      </c>
      <c r="P59" s="121" t="s">
        <v>439</v>
      </c>
      <c r="Q59" s="123"/>
      <c r="R59" s="121" t="s">
        <v>39</v>
      </c>
      <c r="S59" s="121" t="s">
        <v>46</v>
      </c>
      <c r="T59" s="124">
        <v>0.01</v>
      </c>
      <c r="U59" s="122">
        <v>43917</v>
      </c>
      <c r="V59" s="121"/>
      <c r="W59" s="120" t="s">
        <v>93</v>
      </c>
      <c r="X59" s="120" t="s">
        <v>103</v>
      </c>
      <c r="Y59" s="265" t="s">
        <v>32</v>
      </c>
      <c r="Z59" s="123" t="s">
        <v>446</v>
      </c>
      <c r="AA59" s="125">
        <v>11675.76</v>
      </c>
      <c r="AB59" s="125">
        <v>0</v>
      </c>
      <c r="AC59" s="125">
        <v>0</v>
      </c>
      <c r="AD59" s="125">
        <v>0</v>
      </c>
      <c r="AE59" s="125">
        <v>11675.76</v>
      </c>
      <c r="AF59" s="125">
        <v>67625.759999999995</v>
      </c>
      <c r="AG59" s="125">
        <v>0</v>
      </c>
      <c r="AH59" s="125">
        <v>341423</v>
      </c>
      <c r="AI59" s="125">
        <v>0</v>
      </c>
      <c r="AJ59" s="125">
        <v>409048.76</v>
      </c>
      <c r="AK59" s="135" t="s">
        <v>447</v>
      </c>
      <c r="AL59" s="126" t="s">
        <v>448</v>
      </c>
    </row>
    <row r="60" spans="1:38" ht="36" hidden="1" x14ac:dyDescent="0.25">
      <c r="A60" s="147">
        <v>112412</v>
      </c>
      <c r="B60" s="120">
        <v>3</v>
      </c>
      <c r="C60" s="121" t="s">
        <v>114</v>
      </c>
      <c r="D60" s="122">
        <v>39874</v>
      </c>
      <c r="E60" s="121" t="s">
        <v>449</v>
      </c>
      <c r="F60" s="122">
        <v>44602</v>
      </c>
      <c r="G60" s="121" t="s">
        <v>98</v>
      </c>
      <c r="H60" s="123" t="s">
        <v>450</v>
      </c>
      <c r="I60" s="121" t="s">
        <v>451</v>
      </c>
      <c r="J60" s="120" t="s">
        <v>101</v>
      </c>
      <c r="K60" s="121"/>
      <c r="L60" s="120" t="s">
        <v>101</v>
      </c>
      <c r="M60" s="123" t="s">
        <v>452</v>
      </c>
      <c r="N60" s="123"/>
      <c r="O60" s="121" t="s">
        <v>40</v>
      </c>
      <c r="P60" s="121" t="s">
        <v>453</v>
      </c>
      <c r="Q60" s="123"/>
      <c r="R60" s="150" t="s">
        <v>39</v>
      </c>
      <c r="S60" s="150" t="s">
        <v>46</v>
      </c>
      <c r="T60" s="124">
        <v>0.01</v>
      </c>
      <c r="U60" s="120"/>
      <c r="V60" s="121"/>
      <c r="W60" s="120" t="s">
        <v>93</v>
      </c>
      <c r="X60" s="120" t="s">
        <v>103</v>
      </c>
      <c r="Y60" s="265" t="s">
        <v>32</v>
      </c>
      <c r="Z60" s="123" t="s">
        <v>454</v>
      </c>
      <c r="AA60" s="125">
        <v>3841.26</v>
      </c>
      <c r="AB60" s="125">
        <v>0</v>
      </c>
      <c r="AC60" s="125">
        <v>0</v>
      </c>
      <c r="AD60" s="125">
        <v>0</v>
      </c>
      <c r="AE60" s="125">
        <v>3841.26</v>
      </c>
      <c r="AF60" s="125">
        <v>154141.26</v>
      </c>
      <c r="AG60" s="125">
        <v>0</v>
      </c>
      <c r="AH60" s="125">
        <v>0</v>
      </c>
      <c r="AI60" s="125">
        <v>0</v>
      </c>
      <c r="AJ60" s="125">
        <v>154141.26</v>
      </c>
      <c r="AK60" s="135"/>
      <c r="AL60" s="126"/>
    </row>
    <row r="61" spans="1:38" hidden="1" x14ac:dyDescent="0.25">
      <c r="A61" s="147">
        <v>118595.01</v>
      </c>
      <c r="B61" s="120">
        <v>4</v>
      </c>
      <c r="C61" s="121" t="s">
        <v>97</v>
      </c>
      <c r="D61" s="122">
        <v>43553</v>
      </c>
      <c r="E61" s="121" t="s">
        <v>134</v>
      </c>
      <c r="F61" s="122">
        <v>44566.875127314815</v>
      </c>
      <c r="G61" s="121" t="s">
        <v>108</v>
      </c>
      <c r="H61" s="123" t="s">
        <v>88</v>
      </c>
      <c r="I61" s="121" t="s">
        <v>455</v>
      </c>
      <c r="J61" s="120" t="s">
        <v>101</v>
      </c>
      <c r="K61" s="121"/>
      <c r="L61" s="120" t="s">
        <v>101</v>
      </c>
      <c r="M61" s="123" t="s">
        <v>456</v>
      </c>
      <c r="N61" s="123"/>
      <c r="O61" s="121" t="s">
        <v>438</v>
      </c>
      <c r="P61" s="121" t="s">
        <v>439</v>
      </c>
      <c r="Q61" s="123"/>
      <c r="R61" s="150" t="s">
        <v>39</v>
      </c>
      <c r="S61" s="150" t="s">
        <v>46</v>
      </c>
      <c r="T61" s="124">
        <v>0</v>
      </c>
      <c r="U61" s="122">
        <v>44176</v>
      </c>
      <c r="V61" s="121"/>
      <c r="W61" s="120" t="s">
        <v>93</v>
      </c>
      <c r="X61" s="120" t="s">
        <v>13</v>
      </c>
      <c r="Y61" s="265" t="s">
        <v>31</v>
      </c>
      <c r="Z61" s="123" t="s">
        <v>457</v>
      </c>
      <c r="AA61" s="125">
        <v>0</v>
      </c>
      <c r="AB61" s="125">
        <v>0</v>
      </c>
      <c r="AC61" s="125">
        <v>108200</v>
      </c>
      <c r="AD61" s="125">
        <v>0</v>
      </c>
      <c r="AE61" s="125">
        <v>108200</v>
      </c>
      <c r="AF61" s="125">
        <v>0</v>
      </c>
      <c r="AG61" s="125">
        <v>0</v>
      </c>
      <c r="AH61" s="125">
        <v>851294</v>
      </c>
      <c r="AI61" s="125">
        <v>0</v>
      </c>
      <c r="AJ61" s="125">
        <v>851294</v>
      </c>
      <c r="AK61" s="135" t="s">
        <v>458</v>
      </c>
      <c r="AL61" s="126" t="s">
        <v>459</v>
      </c>
    </row>
    <row r="62" spans="1:38" hidden="1" x14ac:dyDescent="0.25">
      <c r="A62" s="147">
        <v>121371</v>
      </c>
      <c r="B62" s="120">
        <v>2</v>
      </c>
      <c r="C62" s="121" t="s">
        <v>85</v>
      </c>
      <c r="D62" s="122">
        <v>41891</v>
      </c>
      <c r="E62" s="121" t="s">
        <v>98</v>
      </c>
      <c r="F62" s="122">
        <v>44033</v>
      </c>
      <c r="G62" s="121" t="s">
        <v>143</v>
      </c>
      <c r="H62" s="123" t="s">
        <v>460</v>
      </c>
      <c r="I62" s="121" t="s">
        <v>461</v>
      </c>
      <c r="J62" s="120" t="s">
        <v>101</v>
      </c>
      <c r="K62" s="121"/>
      <c r="L62" s="120" t="s">
        <v>101</v>
      </c>
      <c r="M62" s="123" t="s">
        <v>462</v>
      </c>
      <c r="N62" s="123"/>
      <c r="O62" s="121" t="s">
        <v>438</v>
      </c>
      <c r="P62" s="121" t="s">
        <v>439</v>
      </c>
      <c r="Q62" s="123"/>
      <c r="R62" s="121" t="s">
        <v>39</v>
      </c>
      <c r="S62" s="121" t="s">
        <v>46</v>
      </c>
      <c r="T62" s="124">
        <v>0</v>
      </c>
      <c r="U62" s="122"/>
      <c r="V62" s="121"/>
      <c r="W62" s="120" t="s">
        <v>93</v>
      </c>
      <c r="X62" s="120" t="s">
        <v>103</v>
      </c>
      <c r="Y62" s="265" t="s">
        <v>32</v>
      </c>
      <c r="Z62" s="123" t="s">
        <v>463</v>
      </c>
      <c r="AA62" s="125">
        <v>68000</v>
      </c>
      <c r="AB62" s="125">
        <v>0</v>
      </c>
      <c r="AC62" s="125">
        <v>0</v>
      </c>
      <c r="AD62" s="125">
        <v>0</v>
      </c>
      <c r="AE62" s="125">
        <v>68000</v>
      </c>
      <c r="AF62" s="125">
        <v>250500</v>
      </c>
      <c r="AG62" s="125">
        <v>0</v>
      </c>
      <c r="AH62" s="125">
        <v>0</v>
      </c>
      <c r="AI62" s="125">
        <v>0</v>
      </c>
      <c r="AJ62" s="125">
        <v>250500</v>
      </c>
      <c r="AK62" s="135"/>
      <c r="AL62" s="126" t="s">
        <v>464</v>
      </c>
    </row>
    <row r="63" spans="1:38" ht="36" hidden="1" x14ac:dyDescent="0.25">
      <c r="A63" s="147">
        <v>123696</v>
      </c>
      <c r="B63" s="120">
        <v>2</v>
      </c>
      <c r="C63" s="121" t="s">
        <v>97</v>
      </c>
      <c r="D63" s="122">
        <v>42531</v>
      </c>
      <c r="E63" s="121" t="s">
        <v>98</v>
      </c>
      <c r="F63" s="122">
        <v>44509.875115740739</v>
      </c>
      <c r="G63" s="121" t="s">
        <v>108</v>
      </c>
      <c r="H63" s="123" t="s">
        <v>465</v>
      </c>
      <c r="I63" s="121" t="s">
        <v>466</v>
      </c>
      <c r="J63" s="120" t="s">
        <v>101</v>
      </c>
      <c r="K63" s="121"/>
      <c r="L63" s="120" t="s">
        <v>101</v>
      </c>
      <c r="M63" s="123" t="s">
        <v>467</v>
      </c>
      <c r="N63" s="123"/>
      <c r="O63" s="121" t="s">
        <v>438</v>
      </c>
      <c r="P63" s="121" t="s">
        <v>439</v>
      </c>
      <c r="Q63" s="123"/>
      <c r="R63" s="150" t="s">
        <v>39</v>
      </c>
      <c r="S63" s="150" t="s">
        <v>46</v>
      </c>
      <c r="T63" s="124">
        <v>0.01</v>
      </c>
      <c r="U63" s="122">
        <v>44232</v>
      </c>
      <c r="V63" s="121"/>
      <c r="W63" s="120" t="s">
        <v>93</v>
      </c>
      <c r="X63" s="120" t="s">
        <v>103</v>
      </c>
      <c r="Y63" s="265" t="s">
        <v>32</v>
      </c>
      <c r="Z63" s="123" t="s">
        <v>468</v>
      </c>
      <c r="AA63" s="125">
        <v>0</v>
      </c>
      <c r="AB63" s="125">
        <v>0</v>
      </c>
      <c r="AC63" s="125">
        <v>141800</v>
      </c>
      <c r="AD63" s="125">
        <v>0</v>
      </c>
      <c r="AE63" s="125">
        <v>141800</v>
      </c>
      <c r="AF63" s="125">
        <v>92000</v>
      </c>
      <c r="AG63" s="125">
        <v>0</v>
      </c>
      <c r="AH63" s="125">
        <v>372867</v>
      </c>
      <c r="AI63" s="125">
        <v>0</v>
      </c>
      <c r="AJ63" s="125">
        <v>464867</v>
      </c>
      <c r="AK63" s="135" t="s">
        <v>469</v>
      </c>
      <c r="AL63" s="126" t="s">
        <v>470</v>
      </c>
    </row>
    <row r="64" spans="1:38" hidden="1" x14ac:dyDescent="0.25">
      <c r="A64" s="149">
        <v>123913</v>
      </c>
      <c r="B64" s="120">
        <v>2</v>
      </c>
      <c r="C64" s="121" t="s">
        <v>97</v>
      </c>
      <c r="D64" s="122">
        <v>42571</v>
      </c>
      <c r="E64" s="121" t="s">
        <v>98</v>
      </c>
      <c r="F64" s="122">
        <v>44132.875057870369</v>
      </c>
      <c r="G64" s="121" t="s">
        <v>108</v>
      </c>
      <c r="H64" s="123" t="s">
        <v>460</v>
      </c>
      <c r="I64" s="121" t="s">
        <v>471</v>
      </c>
      <c r="J64" s="120" t="s">
        <v>101</v>
      </c>
      <c r="K64" s="121"/>
      <c r="L64" s="120" t="s">
        <v>101</v>
      </c>
      <c r="M64" s="123" t="s">
        <v>472</v>
      </c>
      <c r="N64" s="123"/>
      <c r="O64" s="121" t="s">
        <v>438</v>
      </c>
      <c r="P64" s="121" t="s">
        <v>473</v>
      </c>
      <c r="Q64" s="123"/>
      <c r="R64" s="121" t="s">
        <v>39</v>
      </c>
      <c r="S64" s="121" t="s">
        <v>46</v>
      </c>
      <c r="T64" s="124">
        <v>0.06</v>
      </c>
      <c r="U64" s="122">
        <v>43504</v>
      </c>
      <c r="V64" s="121"/>
      <c r="W64" s="120" t="s">
        <v>93</v>
      </c>
      <c r="X64" s="120" t="s">
        <v>13</v>
      </c>
      <c r="Y64" s="265" t="s">
        <v>31</v>
      </c>
      <c r="Z64" s="123" t="s">
        <v>474</v>
      </c>
      <c r="AA64" s="125">
        <v>0</v>
      </c>
      <c r="AB64" s="125">
        <v>0</v>
      </c>
      <c r="AC64" s="125">
        <v>58950</v>
      </c>
      <c r="AD64" s="125">
        <v>0</v>
      </c>
      <c r="AE64" s="125">
        <v>58950</v>
      </c>
      <c r="AF64" s="125">
        <v>0</v>
      </c>
      <c r="AG64" s="125">
        <v>0</v>
      </c>
      <c r="AH64" s="125">
        <v>3845826</v>
      </c>
      <c r="AI64" s="125">
        <v>0</v>
      </c>
      <c r="AJ64" s="125">
        <v>3845826</v>
      </c>
      <c r="AK64" s="135" t="s">
        <v>475</v>
      </c>
      <c r="AL64" s="126" t="s">
        <v>476</v>
      </c>
    </row>
    <row r="65" spans="1:38" hidden="1" x14ac:dyDescent="0.25">
      <c r="A65" s="147">
        <v>124452.01</v>
      </c>
      <c r="B65" s="120">
        <v>3</v>
      </c>
      <c r="C65" s="121" t="s">
        <v>97</v>
      </c>
      <c r="D65" s="122">
        <v>44112</v>
      </c>
      <c r="E65" s="121" t="s">
        <v>98</v>
      </c>
      <c r="F65" s="122">
        <v>44565.875138888892</v>
      </c>
      <c r="G65" s="121" t="s">
        <v>108</v>
      </c>
      <c r="H65" s="123" t="s">
        <v>306</v>
      </c>
      <c r="I65" s="121" t="s">
        <v>477</v>
      </c>
      <c r="J65" s="120" t="s">
        <v>299</v>
      </c>
      <c r="K65" s="121"/>
      <c r="L65" s="120" t="s">
        <v>300</v>
      </c>
      <c r="M65" s="123" t="s">
        <v>478</v>
      </c>
      <c r="N65" s="123" t="s">
        <v>479</v>
      </c>
      <c r="O65" s="121" t="s">
        <v>438</v>
      </c>
      <c r="P65" s="121" t="s">
        <v>439</v>
      </c>
      <c r="Q65" s="123"/>
      <c r="R65" s="150" t="s">
        <v>39</v>
      </c>
      <c r="S65" s="150" t="s">
        <v>46</v>
      </c>
      <c r="T65" s="124">
        <v>0</v>
      </c>
      <c r="U65" s="122">
        <v>44176</v>
      </c>
      <c r="V65" s="121"/>
      <c r="W65" s="120" t="s">
        <v>93</v>
      </c>
      <c r="X65" s="120" t="s">
        <v>303</v>
      </c>
      <c r="Y65" s="265" t="s">
        <v>29</v>
      </c>
      <c r="Z65" s="123" t="s">
        <v>480</v>
      </c>
      <c r="AA65" s="125">
        <v>0</v>
      </c>
      <c r="AB65" s="125">
        <v>0</v>
      </c>
      <c r="AC65" s="125">
        <v>141100</v>
      </c>
      <c r="AD65" s="125">
        <v>0</v>
      </c>
      <c r="AE65" s="125">
        <v>141100</v>
      </c>
      <c r="AF65" s="125">
        <v>0</v>
      </c>
      <c r="AG65" s="125">
        <v>0</v>
      </c>
      <c r="AH65" s="125">
        <v>1686053</v>
      </c>
      <c r="AI65" s="125">
        <v>0</v>
      </c>
      <c r="AJ65" s="125">
        <v>1686053</v>
      </c>
      <c r="AK65" s="135" t="s">
        <v>481</v>
      </c>
      <c r="AL65" s="126" t="s">
        <v>482</v>
      </c>
    </row>
    <row r="66" spans="1:38" hidden="1" x14ac:dyDescent="0.25">
      <c r="A66" s="147">
        <v>125229</v>
      </c>
      <c r="B66" s="120">
        <v>4</v>
      </c>
      <c r="C66" s="121" t="s">
        <v>114</v>
      </c>
      <c r="D66" s="122">
        <v>42662</v>
      </c>
      <c r="E66" s="121" t="s">
        <v>98</v>
      </c>
      <c r="F66" s="122">
        <v>44705</v>
      </c>
      <c r="G66" s="121" t="s">
        <v>98</v>
      </c>
      <c r="H66" s="123" t="s">
        <v>483</v>
      </c>
      <c r="I66" s="121" t="s">
        <v>484</v>
      </c>
      <c r="J66" s="120" t="s">
        <v>101</v>
      </c>
      <c r="K66" s="121"/>
      <c r="L66" s="120" t="s">
        <v>101</v>
      </c>
      <c r="M66" s="123" t="s">
        <v>485</v>
      </c>
      <c r="N66" s="123"/>
      <c r="O66" s="121" t="s">
        <v>438</v>
      </c>
      <c r="P66" s="121" t="s">
        <v>439</v>
      </c>
      <c r="Q66" s="123"/>
      <c r="R66" s="121" t="s">
        <v>39</v>
      </c>
      <c r="S66" s="121" t="s">
        <v>46</v>
      </c>
      <c r="T66" s="124">
        <v>0.01</v>
      </c>
      <c r="U66" s="122">
        <v>43812</v>
      </c>
      <c r="V66" s="121"/>
      <c r="W66" s="120" t="s">
        <v>93</v>
      </c>
      <c r="X66" s="120" t="s">
        <v>13</v>
      </c>
      <c r="Y66" s="265" t="s">
        <v>31</v>
      </c>
      <c r="Z66" s="123" t="s">
        <v>486</v>
      </c>
      <c r="AA66" s="125">
        <v>0</v>
      </c>
      <c r="AB66" s="125">
        <v>0</v>
      </c>
      <c r="AC66" s="125">
        <v>34280</v>
      </c>
      <c r="AD66" s="125">
        <v>0</v>
      </c>
      <c r="AE66" s="125">
        <v>34280</v>
      </c>
      <c r="AF66" s="125">
        <v>0</v>
      </c>
      <c r="AG66" s="125">
        <v>0</v>
      </c>
      <c r="AH66" s="125">
        <v>1319425</v>
      </c>
      <c r="AI66" s="125">
        <v>0</v>
      </c>
      <c r="AJ66" s="125">
        <v>1319425</v>
      </c>
      <c r="AK66" s="135" t="s">
        <v>487</v>
      </c>
      <c r="AL66" s="126" t="s">
        <v>488</v>
      </c>
    </row>
    <row r="67" spans="1:38" hidden="1" x14ac:dyDescent="0.25">
      <c r="A67" s="147">
        <v>125242</v>
      </c>
      <c r="B67" s="120">
        <v>4</v>
      </c>
      <c r="C67" s="121" t="s">
        <v>85</v>
      </c>
      <c r="D67" s="122">
        <v>42668</v>
      </c>
      <c r="E67" s="121" t="s">
        <v>98</v>
      </c>
      <c r="F67" s="122">
        <v>44680</v>
      </c>
      <c r="G67" s="121" t="s">
        <v>189</v>
      </c>
      <c r="H67" s="123" t="s">
        <v>489</v>
      </c>
      <c r="I67" s="121" t="s">
        <v>490</v>
      </c>
      <c r="J67" s="120"/>
      <c r="K67" s="121" t="s">
        <v>491</v>
      </c>
      <c r="L67" s="120" t="s">
        <v>183</v>
      </c>
      <c r="M67" s="123" t="s">
        <v>492</v>
      </c>
      <c r="N67" s="123"/>
      <c r="O67" s="121" t="s">
        <v>438</v>
      </c>
      <c r="P67" s="121" t="s">
        <v>439</v>
      </c>
      <c r="Q67" s="123"/>
      <c r="R67" s="121" t="s">
        <v>39</v>
      </c>
      <c r="S67" s="121" t="s">
        <v>46</v>
      </c>
      <c r="T67" s="124">
        <v>0.1</v>
      </c>
      <c r="U67" s="122"/>
      <c r="V67" s="121"/>
      <c r="W67" s="120" t="s">
        <v>93</v>
      </c>
      <c r="X67" s="120" t="s">
        <v>186</v>
      </c>
      <c r="Y67" s="265" t="s">
        <v>34</v>
      </c>
      <c r="Z67" s="123" t="s">
        <v>493</v>
      </c>
      <c r="AA67" s="125">
        <v>0</v>
      </c>
      <c r="AB67" s="125">
        <v>0</v>
      </c>
      <c r="AC67" s="125">
        <v>29000</v>
      </c>
      <c r="AD67" s="125">
        <v>0</v>
      </c>
      <c r="AE67" s="125">
        <v>29000</v>
      </c>
      <c r="AF67" s="125">
        <v>0</v>
      </c>
      <c r="AG67" s="125">
        <v>0</v>
      </c>
      <c r="AH67" s="125">
        <v>80450</v>
      </c>
      <c r="AI67" s="125">
        <v>0</v>
      </c>
      <c r="AJ67" s="125">
        <v>80450</v>
      </c>
      <c r="AK67" s="135"/>
      <c r="AL67" s="126" t="s">
        <v>494</v>
      </c>
    </row>
    <row r="68" spans="1:38" ht="36" hidden="1" x14ac:dyDescent="0.25">
      <c r="A68" s="147">
        <v>125743</v>
      </c>
      <c r="B68" s="120">
        <v>4</v>
      </c>
      <c r="C68" s="121" t="s">
        <v>97</v>
      </c>
      <c r="D68" s="122">
        <v>42872</v>
      </c>
      <c r="E68" s="121" t="s">
        <v>98</v>
      </c>
      <c r="F68" s="122">
        <v>44501.875115740739</v>
      </c>
      <c r="G68" s="121" t="s">
        <v>108</v>
      </c>
      <c r="H68" s="123" t="s">
        <v>88</v>
      </c>
      <c r="I68" s="121"/>
      <c r="J68" s="120"/>
      <c r="K68" s="121" t="s">
        <v>495</v>
      </c>
      <c r="L68" s="120" t="s">
        <v>183</v>
      </c>
      <c r="M68" s="123" t="s">
        <v>496</v>
      </c>
      <c r="N68" s="123"/>
      <c r="O68" s="121" t="s">
        <v>438</v>
      </c>
      <c r="P68" s="121" t="s">
        <v>439</v>
      </c>
      <c r="Q68" s="123"/>
      <c r="R68" s="121" t="s">
        <v>39</v>
      </c>
      <c r="S68" s="121" t="s">
        <v>46</v>
      </c>
      <c r="T68" s="124">
        <v>0.01</v>
      </c>
      <c r="U68" s="122">
        <v>44281</v>
      </c>
      <c r="V68" s="121"/>
      <c r="W68" s="120" t="s">
        <v>93</v>
      </c>
      <c r="X68" s="120" t="s">
        <v>186</v>
      </c>
      <c r="Y68" s="265" t="s">
        <v>34</v>
      </c>
      <c r="Z68" s="123" t="s">
        <v>497</v>
      </c>
      <c r="AA68" s="125">
        <v>0</v>
      </c>
      <c r="AB68" s="125">
        <v>0</v>
      </c>
      <c r="AC68" s="125">
        <v>28600</v>
      </c>
      <c r="AD68" s="125">
        <v>0</v>
      </c>
      <c r="AE68" s="125">
        <v>28600</v>
      </c>
      <c r="AF68" s="125">
        <v>0</v>
      </c>
      <c r="AG68" s="125">
        <v>0</v>
      </c>
      <c r="AH68" s="125">
        <v>645209</v>
      </c>
      <c r="AI68" s="125">
        <v>0</v>
      </c>
      <c r="AJ68" s="125">
        <v>645209</v>
      </c>
      <c r="AK68" s="135" t="s">
        <v>498</v>
      </c>
      <c r="AL68" s="126" t="s">
        <v>499</v>
      </c>
    </row>
    <row r="69" spans="1:38" hidden="1" x14ac:dyDescent="0.25">
      <c r="A69" s="147">
        <v>126623</v>
      </c>
      <c r="B69" s="120">
        <v>3</v>
      </c>
      <c r="C69" s="121" t="s">
        <v>97</v>
      </c>
      <c r="D69" s="122">
        <v>43010</v>
      </c>
      <c r="E69" s="121" t="s">
        <v>98</v>
      </c>
      <c r="F69" s="122">
        <v>44657.875138888892</v>
      </c>
      <c r="G69" s="121" t="s">
        <v>108</v>
      </c>
      <c r="H69" s="123" t="s">
        <v>306</v>
      </c>
      <c r="I69" s="121" t="s">
        <v>292</v>
      </c>
      <c r="J69" s="120" t="s">
        <v>101</v>
      </c>
      <c r="K69" s="121"/>
      <c r="L69" s="120" t="s">
        <v>101</v>
      </c>
      <c r="M69" s="123" t="s">
        <v>500</v>
      </c>
      <c r="N69" s="123"/>
      <c r="O69" s="121" t="s">
        <v>438</v>
      </c>
      <c r="P69" s="121" t="s">
        <v>439</v>
      </c>
      <c r="Q69" s="123"/>
      <c r="R69" s="121" t="s">
        <v>39</v>
      </c>
      <c r="S69" s="121" t="s">
        <v>46</v>
      </c>
      <c r="T69" s="124">
        <v>0</v>
      </c>
      <c r="U69" s="122">
        <v>44057</v>
      </c>
      <c r="V69" s="121"/>
      <c r="W69" s="120" t="s">
        <v>93</v>
      </c>
      <c r="X69" s="120" t="s">
        <v>103</v>
      </c>
      <c r="Y69" s="265" t="s">
        <v>32</v>
      </c>
      <c r="Z69" s="123" t="s">
        <v>501</v>
      </c>
      <c r="AA69" s="125">
        <v>0</v>
      </c>
      <c r="AB69" s="125">
        <v>0</v>
      </c>
      <c r="AC69" s="125">
        <v>273700</v>
      </c>
      <c r="AD69" s="125">
        <v>0</v>
      </c>
      <c r="AE69" s="125">
        <v>273700</v>
      </c>
      <c r="AF69" s="125">
        <v>0</v>
      </c>
      <c r="AG69" s="125">
        <v>0</v>
      </c>
      <c r="AH69" s="125">
        <v>2146403</v>
      </c>
      <c r="AI69" s="125">
        <v>0</v>
      </c>
      <c r="AJ69" s="125">
        <v>2146403</v>
      </c>
      <c r="AK69" s="135" t="s">
        <v>502</v>
      </c>
      <c r="AL69" s="126" t="s">
        <v>503</v>
      </c>
    </row>
    <row r="70" spans="1:38" ht="54" hidden="1" x14ac:dyDescent="0.25">
      <c r="A70" s="147">
        <v>127936</v>
      </c>
      <c r="B70" s="120">
        <v>4</v>
      </c>
      <c r="C70" s="121" t="s">
        <v>122</v>
      </c>
      <c r="D70" s="122">
        <v>43307</v>
      </c>
      <c r="E70" s="121" t="s">
        <v>398</v>
      </c>
      <c r="F70" s="122">
        <v>44621.875208333331</v>
      </c>
      <c r="G70" s="121" t="s">
        <v>108</v>
      </c>
      <c r="H70" s="123" t="s">
        <v>196</v>
      </c>
      <c r="I70" s="121"/>
      <c r="J70" s="120"/>
      <c r="K70" s="121"/>
      <c r="L70" s="120"/>
      <c r="M70" s="123" t="s">
        <v>504</v>
      </c>
      <c r="N70" s="123"/>
      <c r="O70" s="121" t="s">
        <v>438</v>
      </c>
      <c r="P70" s="121" t="s">
        <v>439</v>
      </c>
      <c r="Q70" s="123"/>
      <c r="R70" s="150" t="s">
        <v>39</v>
      </c>
      <c r="S70" s="150" t="s">
        <v>46</v>
      </c>
      <c r="T70" s="124" t="s">
        <v>505</v>
      </c>
      <c r="U70" s="122">
        <v>44603</v>
      </c>
      <c r="V70" s="121"/>
      <c r="W70" s="120" t="s">
        <v>93</v>
      </c>
      <c r="X70" s="120" t="s">
        <v>94</v>
      </c>
      <c r="Y70" s="265" t="s">
        <v>31</v>
      </c>
      <c r="Z70" s="123" t="s">
        <v>506</v>
      </c>
      <c r="AA70" s="125">
        <v>0</v>
      </c>
      <c r="AB70" s="125">
        <v>0</v>
      </c>
      <c r="AC70" s="125">
        <v>1651631</v>
      </c>
      <c r="AD70" s="125">
        <v>0</v>
      </c>
      <c r="AE70" s="125">
        <v>1651631</v>
      </c>
      <c r="AF70" s="125">
        <v>0</v>
      </c>
      <c r="AG70" s="125">
        <v>0</v>
      </c>
      <c r="AH70" s="125">
        <v>1722631</v>
      </c>
      <c r="AI70" s="125">
        <v>0</v>
      </c>
      <c r="AJ70" s="125">
        <v>1722631</v>
      </c>
      <c r="AK70" s="135" t="s">
        <v>507</v>
      </c>
      <c r="AL70" s="126" t="s">
        <v>508</v>
      </c>
    </row>
    <row r="71" spans="1:38" ht="72" hidden="1" x14ac:dyDescent="0.25">
      <c r="A71" s="147">
        <v>128409</v>
      </c>
      <c r="B71" s="120">
        <v>4</v>
      </c>
      <c r="C71" s="121" t="s">
        <v>85</v>
      </c>
      <c r="D71" s="122">
        <v>43444</v>
      </c>
      <c r="E71" s="121" t="s">
        <v>509</v>
      </c>
      <c r="F71" s="122">
        <v>44614</v>
      </c>
      <c r="G71" s="121" t="s">
        <v>510</v>
      </c>
      <c r="H71" s="123" t="s">
        <v>88</v>
      </c>
      <c r="I71" s="121"/>
      <c r="J71" s="120"/>
      <c r="K71" s="121"/>
      <c r="L71" s="120"/>
      <c r="M71" s="123" t="s">
        <v>511</v>
      </c>
      <c r="N71" s="123" t="s">
        <v>512</v>
      </c>
      <c r="O71" s="121" t="s">
        <v>91</v>
      </c>
      <c r="P71" s="121" t="s">
        <v>439</v>
      </c>
      <c r="Q71" s="123"/>
      <c r="R71" s="150" t="s">
        <v>39</v>
      </c>
      <c r="S71" s="150" t="s">
        <v>46</v>
      </c>
      <c r="T71" s="124">
        <v>0.01</v>
      </c>
      <c r="U71" s="120"/>
      <c r="V71" s="121"/>
      <c r="W71" s="120" t="s">
        <v>93</v>
      </c>
      <c r="X71" s="120" t="s">
        <v>103</v>
      </c>
      <c r="Y71" s="265" t="s">
        <v>34</v>
      </c>
      <c r="Z71" s="123" t="s">
        <v>513</v>
      </c>
      <c r="AA71" s="125">
        <v>0</v>
      </c>
      <c r="AB71" s="125">
        <v>8577</v>
      </c>
      <c r="AC71" s="125">
        <v>0</v>
      </c>
      <c r="AD71" s="125">
        <v>0</v>
      </c>
      <c r="AE71" s="125">
        <v>8577</v>
      </c>
      <c r="AF71" s="125">
        <v>258195</v>
      </c>
      <c r="AG71" s="125">
        <v>8577</v>
      </c>
      <c r="AH71" s="125">
        <v>0</v>
      </c>
      <c r="AI71" s="125">
        <v>0</v>
      </c>
      <c r="AJ71" s="125">
        <v>266772</v>
      </c>
      <c r="AK71" s="135"/>
      <c r="AL71" s="126" t="s">
        <v>514</v>
      </c>
    </row>
    <row r="72" spans="1:38" ht="36" hidden="1" x14ac:dyDescent="0.25">
      <c r="A72" s="147">
        <v>128925</v>
      </c>
      <c r="B72" s="120">
        <v>4</v>
      </c>
      <c r="C72" s="121" t="s">
        <v>85</v>
      </c>
      <c r="D72" s="122">
        <v>43600</v>
      </c>
      <c r="E72" s="121" t="s">
        <v>134</v>
      </c>
      <c r="F72" s="122">
        <v>44600</v>
      </c>
      <c r="G72" s="121" t="s">
        <v>98</v>
      </c>
      <c r="H72" s="123" t="s">
        <v>489</v>
      </c>
      <c r="I72" s="121" t="s">
        <v>292</v>
      </c>
      <c r="J72" s="120" t="s">
        <v>101</v>
      </c>
      <c r="K72" s="121"/>
      <c r="L72" s="120" t="s">
        <v>101</v>
      </c>
      <c r="M72" s="123" t="s">
        <v>515</v>
      </c>
      <c r="N72" s="123"/>
      <c r="O72" s="121" t="s">
        <v>438</v>
      </c>
      <c r="P72" s="121" t="s">
        <v>439</v>
      </c>
      <c r="Q72" s="123"/>
      <c r="R72" s="121" t="s">
        <v>39</v>
      </c>
      <c r="S72" s="121" t="s">
        <v>46</v>
      </c>
      <c r="T72" s="124" t="s">
        <v>505</v>
      </c>
      <c r="U72" s="122">
        <v>44904</v>
      </c>
      <c r="V72" s="121"/>
      <c r="W72" s="120" t="s">
        <v>93</v>
      </c>
      <c r="X72" s="120" t="s">
        <v>94</v>
      </c>
      <c r="Y72" s="265" t="s">
        <v>31</v>
      </c>
      <c r="Z72" s="123"/>
      <c r="AA72" s="125">
        <v>0</v>
      </c>
      <c r="AB72" s="125">
        <v>0</v>
      </c>
      <c r="AC72" s="125">
        <v>69400</v>
      </c>
      <c r="AD72" s="125">
        <v>0</v>
      </c>
      <c r="AE72" s="125">
        <v>69400</v>
      </c>
      <c r="AF72" s="125">
        <v>0</v>
      </c>
      <c r="AG72" s="125">
        <v>0</v>
      </c>
      <c r="AH72" s="125">
        <v>106400</v>
      </c>
      <c r="AI72" s="125">
        <v>0</v>
      </c>
      <c r="AJ72" s="125">
        <v>106400</v>
      </c>
      <c r="AK72" s="135"/>
      <c r="AL72" s="126" t="s">
        <v>516</v>
      </c>
    </row>
    <row r="73" spans="1:38" hidden="1" x14ac:dyDescent="0.25">
      <c r="A73" s="147">
        <v>130042</v>
      </c>
      <c r="B73" s="120">
        <v>2</v>
      </c>
      <c r="C73" s="121" t="s">
        <v>97</v>
      </c>
      <c r="D73" s="122">
        <v>43867</v>
      </c>
      <c r="E73" s="121" t="s">
        <v>398</v>
      </c>
      <c r="F73" s="122">
        <v>44607.875127314815</v>
      </c>
      <c r="G73" s="121" t="s">
        <v>108</v>
      </c>
      <c r="H73" s="123" t="s">
        <v>517</v>
      </c>
      <c r="I73" s="121" t="s">
        <v>518</v>
      </c>
      <c r="J73" s="120" t="s">
        <v>101</v>
      </c>
      <c r="K73" s="121"/>
      <c r="L73" s="120" t="s">
        <v>101</v>
      </c>
      <c r="M73" s="123" t="s">
        <v>519</v>
      </c>
      <c r="N73" s="123"/>
      <c r="O73" s="121" t="s">
        <v>438</v>
      </c>
      <c r="P73" s="121" t="s">
        <v>439</v>
      </c>
      <c r="Q73" s="123"/>
      <c r="R73" s="150" t="s">
        <v>39</v>
      </c>
      <c r="S73" s="150" t="s">
        <v>46</v>
      </c>
      <c r="T73" s="124">
        <v>0.14000000000000001</v>
      </c>
      <c r="U73" s="122">
        <v>44232</v>
      </c>
      <c r="V73" s="121"/>
      <c r="W73" s="120" t="s">
        <v>93</v>
      </c>
      <c r="X73" s="120" t="s">
        <v>103</v>
      </c>
      <c r="Y73" s="265" t="s">
        <v>32</v>
      </c>
      <c r="Z73" s="123" t="s">
        <v>520</v>
      </c>
      <c r="AA73" s="125">
        <v>0</v>
      </c>
      <c r="AB73" s="125">
        <v>0</v>
      </c>
      <c r="AC73" s="125">
        <v>291800</v>
      </c>
      <c r="AD73" s="125">
        <v>0</v>
      </c>
      <c r="AE73" s="125">
        <v>291800</v>
      </c>
      <c r="AF73" s="125">
        <v>0</v>
      </c>
      <c r="AG73" s="125">
        <v>0</v>
      </c>
      <c r="AH73" s="125">
        <v>1255316</v>
      </c>
      <c r="AI73" s="125">
        <v>0</v>
      </c>
      <c r="AJ73" s="125">
        <v>1255316</v>
      </c>
      <c r="AK73" s="135" t="s">
        <v>521</v>
      </c>
      <c r="AL73" s="126" t="s">
        <v>522</v>
      </c>
    </row>
    <row r="74" spans="1:38" ht="36" hidden="1" x14ac:dyDescent="0.25">
      <c r="A74" s="147">
        <v>131505</v>
      </c>
      <c r="B74" s="120">
        <v>1</v>
      </c>
      <c r="C74" s="121" t="s">
        <v>122</v>
      </c>
      <c r="D74" s="122">
        <v>44302</v>
      </c>
      <c r="E74" s="121" t="s">
        <v>398</v>
      </c>
      <c r="F74" s="122">
        <v>44621.875150462962</v>
      </c>
      <c r="G74" s="121" t="s">
        <v>108</v>
      </c>
      <c r="H74" s="123" t="s">
        <v>523</v>
      </c>
      <c r="I74" s="121" t="s">
        <v>524</v>
      </c>
      <c r="J74" s="120" t="s">
        <v>101</v>
      </c>
      <c r="K74" s="121"/>
      <c r="L74" s="120" t="s">
        <v>101</v>
      </c>
      <c r="M74" s="123" t="s">
        <v>525</v>
      </c>
      <c r="N74" s="123"/>
      <c r="O74" s="121" t="s">
        <v>438</v>
      </c>
      <c r="P74" s="121" t="s">
        <v>439</v>
      </c>
      <c r="Q74" s="123"/>
      <c r="R74" s="150" t="s">
        <v>39</v>
      </c>
      <c r="S74" s="150" t="s">
        <v>46</v>
      </c>
      <c r="T74" s="124" t="s">
        <v>505</v>
      </c>
      <c r="U74" s="122">
        <v>44603</v>
      </c>
      <c r="V74" s="121"/>
      <c r="W74" s="120" t="s">
        <v>93</v>
      </c>
      <c r="X74" s="120" t="s">
        <v>13</v>
      </c>
      <c r="Y74" s="265" t="s">
        <v>31</v>
      </c>
      <c r="Z74" s="123" t="s">
        <v>526</v>
      </c>
      <c r="AA74" s="125">
        <v>0</v>
      </c>
      <c r="AB74" s="125">
        <v>0</v>
      </c>
      <c r="AC74" s="125">
        <v>1230581</v>
      </c>
      <c r="AD74" s="125">
        <v>0</v>
      </c>
      <c r="AE74" s="125">
        <v>1230581</v>
      </c>
      <c r="AF74" s="125">
        <v>0</v>
      </c>
      <c r="AG74" s="125">
        <v>0</v>
      </c>
      <c r="AH74" s="125">
        <v>1303581</v>
      </c>
      <c r="AI74" s="125">
        <v>0</v>
      </c>
      <c r="AJ74" s="125">
        <v>1303581</v>
      </c>
      <c r="AK74" s="135" t="s">
        <v>527</v>
      </c>
      <c r="AL74" s="126" t="s">
        <v>528</v>
      </c>
    </row>
    <row r="75" spans="1:38" ht="36" hidden="1" x14ac:dyDescent="0.25">
      <c r="A75" s="147">
        <v>131568</v>
      </c>
      <c r="B75" s="120">
        <v>1</v>
      </c>
      <c r="C75" s="121" t="s">
        <v>122</v>
      </c>
      <c r="D75" s="122">
        <v>44326</v>
      </c>
      <c r="E75" s="121" t="s">
        <v>98</v>
      </c>
      <c r="F75" s="122">
        <v>44621.875254629631</v>
      </c>
      <c r="G75" s="121" t="s">
        <v>108</v>
      </c>
      <c r="H75" s="123" t="s">
        <v>337</v>
      </c>
      <c r="I75" s="121" t="s">
        <v>344</v>
      </c>
      <c r="J75" s="120" t="s">
        <v>101</v>
      </c>
      <c r="K75" s="121"/>
      <c r="L75" s="120" t="s">
        <v>101</v>
      </c>
      <c r="M75" s="123" t="s">
        <v>529</v>
      </c>
      <c r="N75" s="123"/>
      <c r="O75" s="121" t="s">
        <v>438</v>
      </c>
      <c r="P75" s="121" t="s">
        <v>439</v>
      </c>
      <c r="Q75" s="123"/>
      <c r="R75" s="150" t="s">
        <v>39</v>
      </c>
      <c r="S75" s="150" t="s">
        <v>46</v>
      </c>
      <c r="T75" s="124">
        <v>0</v>
      </c>
      <c r="U75" s="122">
        <v>44603</v>
      </c>
      <c r="V75" s="121"/>
      <c r="W75" s="120" t="s">
        <v>93</v>
      </c>
      <c r="X75" s="120" t="s">
        <v>13</v>
      </c>
      <c r="Y75" s="265" t="s">
        <v>31</v>
      </c>
      <c r="Z75" s="123" t="s">
        <v>530</v>
      </c>
      <c r="AA75" s="125">
        <v>0</v>
      </c>
      <c r="AB75" s="125">
        <v>0</v>
      </c>
      <c r="AC75" s="125">
        <v>1392899</v>
      </c>
      <c r="AD75" s="125">
        <v>0</v>
      </c>
      <c r="AE75" s="125">
        <v>1392899</v>
      </c>
      <c r="AF75" s="125">
        <v>0</v>
      </c>
      <c r="AG75" s="125">
        <v>0</v>
      </c>
      <c r="AH75" s="125">
        <v>1484899</v>
      </c>
      <c r="AI75" s="125">
        <v>0</v>
      </c>
      <c r="AJ75" s="125">
        <v>1484899</v>
      </c>
      <c r="AK75" s="135" t="s">
        <v>531</v>
      </c>
      <c r="AL75" s="126" t="s">
        <v>532</v>
      </c>
    </row>
    <row r="76" spans="1:38" ht="36" hidden="1" x14ac:dyDescent="0.25">
      <c r="A76" s="147">
        <v>107963.04</v>
      </c>
      <c r="B76" s="120">
        <v>4</v>
      </c>
      <c r="C76" s="121" t="s">
        <v>97</v>
      </c>
      <c r="D76" s="122">
        <v>44328</v>
      </c>
      <c r="E76" s="121" t="s">
        <v>98</v>
      </c>
      <c r="F76" s="122">
        <v>44473</v>
      </c>
      <c r="G76" s="121" t="s">
        <v>510</v>
      </c>
      <c r="H76" s="123" t="s">
        <v>88</v>
      </c>
      <c r="I76" s="121" t="s">
        <v>477</v>
      </c>
      <c r="J76" s="120" t="s">
        <v>299</v>
      </c>
      <c r="K76" s="121"/>
      <c r="L76" s="120" t="s">
        <v>300</v>
      </c>
      <c r="M76" s="123" t="s">
        <v>533</v>
      </c>
      <c r="N76" s="123" t="s">
        <v>534</v>
      </c>
      <c r="O76" s="121" t="s">
        <v>103</v>
      </c>
      <c r="P76" s="121" t="s">
        <v>439</v>
      </c>
      <c r="Q76" s="123"/>
      <c r="R76" s="121" t="s">
        <v>39</v>
      </c>
      <c r="S76" s="268" t="s">
        <v>46</v>
      </c>
      <c r="T76" s="124" t="s">
        <v>505</v>
      </c>
      <c r="U76" s="122"/>
      <c r="V76" s="121"/>
      <c r="W76" s="120" t="s">
        <v>93</v>
      </c>
      <c r="X76" s="120" t="s">
        <v>303</v>
      </c>
      <c r="Y76" s="267" t="s">
        <v>29</v>
      </c>
      <c r="Z76" s="123"/>
      <c r="AA76" s="125">
        <v>0</v>
      </c>
      <c r="AB76" s="125">
        <v>0</v>
      </c>
      <c r="AC76" s="125">
        <v>4000000</v>
      </c>
      <c r="AD76" s="125">
        <v>0</v>
      </c>
      <c r="AE76" s="125">
        <v>4000000</v>
      </c>
      <c r="AF76" s="125">
        <v>1500000</v>
      </c>
      <c r="AG76" s="125">
        <v>0</v>
      </c>
      <c r="AH76" s="125">
        <v>7500000</v>
      </c>
      <c r="AI76" s="125">
        <v>0</v>
      </c>
      <c r="AJ76" s="125">
        <v>9000000</v>
      </c>
      <c r="AK76" s="135" t="s">
        <v>535</v>
      </c>
      <c r="AL76" s="126" t="s">
        <v>536</v>
      </c>
    </row>
    <row r="77" spans="1:38" hidden="1" x14ac:dyDescent="0.25">
      <c r="A77" s="147">
        <v>124146</v>
      </c>
      <c r="B77" s="120">
        <v>3</v>
      </c>
      <c r="C77" s="121" t="s">
        <v>85</v>
      </c>
      <c r="D77" s="122">
        <v>42573</v>
      </c>
      <c r="E77" s="121" t="s">
        <v>189</v>
      </c>
      <c r="F77" s="122">
        <v>44622</v>
      </c>
      <c r="G77" s="121" t="s">
        <v>537</v>
      </c>
      <c r="H77" s="123" t="s">
        <v>538</v>
      </c>
      <c r="I77" s="121" t="s">
        <v>539</v>
      </c>
      <c r="J77" s="120" t="s">
        <v>299</v>
      </c>
      <c r="K77" s="121"/>
      <c r="L77" s="120" t="s">
        <v>300</v>
      </c>
      <c r="M77" s="123" t="s">
        <v>540</v>
      </c>
      <c r="N77" s="123"/>
      <c r="O77" s="121" t="s">
        <v>40</v>
      </c>
      <c r="P77" s="121" t="s">
        <v>166</v>
      </c>
      <c r="Q77" s="123"/>
      <c r="R77" s="150" t="s">
        <v>39</v>
      </c>
      <c r="S77" s="150" t="s">
        <v>45</v>
      </c>
      <c r="T77" s="124">
        <v>0</v>
      </c>
      <c r="U77" s="122">
        <v>45331</v>
      </c>
      <c r="V77" s="121"/>
      <c r="W77" s="120" t="s">
        <v>93</v>
      </c>
      <c r="X77" s="120" t="s">
        <v>303</v>
      </c>
      <c r="Y77" s="265" t="str">
        <f>_xlfn.XLOOKUP(TAMPData2205[[#This Row],[PIN]],TAMPData2202[PIN],TAMPData2202[TAMP NHS],"",0)</f>
        <v>NHS-Interstate</v>
      </c>
      <c r="Z77" s="123" t="s">
        <v>541</v>
      </c>
      <c r="AA77" s="125">
        <v>40000</v>
      </c>
      <c r="AB77" s="125">
        <v>0</v>
      </c>
      <c r="AC77" s="125">
        <v>0</v>
      </c>
      <c r="AD77" s="125">
        <v>0</v>
      </c>
      <c r="AE77" s="125">
        <v>40000</v>
      </c>
      <c r="AF77" s="125">
        <v>40000</v>
      </c>
      <c r="AG77" s="125">
        <v>0</v>
      </c>
      <c r="AH77" s="125">
        <v>0</v>
      </c>
      <c r="AI77" s="125">
        <v>0</v>
      </c>
      <c r="AJ77" s="125">
        <v>40000</v>
      </c>
      <c r="AK77" s="135"/>
      <c r="AL77" s="126"/>
    </row>
    <row r="78" spans="1:38" hidden="1" x14ac:dyDescent="0.25">
      <c r="A78" s="147">
        <v>124152</v>
      </c>
      <c r="B78" s="120">
        <v>3</v>
      </c>
      <c r="C78" s="121" t="s">
        <v>85</v>
      </c>
      <c r="D78" s="122">
        <v>42573</v>
      </c>
      <c r="E78" s="121" t="s">
        <v>189</v>
      </c>
      <c r="F78" s="122">
        <v>44622</v>
      </c>
      <c r="G78" s="121" t="s">
        <v>537</v>
      </c>
      <c r="H78" s="123" t="s">
        <v>538</v>
      </c>
      <c r="I78" s="121" t="s">
        <v>539</v>
      </c>
      <c r="J78" s="120" t="s">
        <v>299</v>
      </c>
      <c r="K78" s="121"/>
      <c r="L78" s="120" t="s">
        <v>300</v>
      </c>
      <c r="M78" s="123" t="s">
        <v>542</v>
      </c>
      <c r="N78" s="123"/>
      <c r="O78" s="121" t="s">
        <v>40</v>
      </c>
      <c r="P78" s="121" t="s">
        <v>166</v>
      </c>
      <c r="Q78" s="123"/>
      <c r="R78" s="150" t="s">
        <v>39</v>
      </c>
      <c r="S78" s="150" t="s">
        <v>45</v>
      </c>
      <c r="T78" s="124">
        <v>0.01</v>
      </c>
      <c r="U78" s="122">
        <v>45373</v>
      </c>
      <c r="V78" s="121"/>
      <c r="W78" s="120" t="s">
        <v>93</v>
      </c>
      <c r="X78" s="120" t="s">
        <v>303</v>
      </c>
      <c r="Y78" s="265" t="str">
        <f>_xlfn.XLOOKUP(TAMPData2205[[#This Row],[PIN]],TAMPData2202[PIN],TAMPData2202[TAMP NHS],"",0)</f>
        <v>NHS-Interstate</v>
      </c>
      <c r="Z78" s="123" t="s">
        <v>543</v>
      </c>
      <c r="AA78" s="125">
        <v>40000</v>
      </c>
      <c r="AB78" s="125">
        <v>0</v>
      </c>
      <c r="AC78" s="125">
        <v>0</v>
      </c>
      <c r="AD78" s="125">
        <v>0</v>
      </c>
      <c r="AE78" s="125">
        <v>40000</v>
      </c>
      <c r="AF78" s="125">
        <v>40000</v>
      </c>
      <c r="AG78" s="125">
        <v>0</v>
      </c>
      <c r="AH78" s="125">
        <v>0</v>
      </c>
      <c r="AI78" s="125">
        <v>0</v>
      </c>
      <c r="AJ78" s="125">
        <v>40000</v>
      </c>
      <c r="AK78" s="135"/>
      <c r="AL78" s="126"/>
    </row>
    <row r="79" spans="1:38" hidden="1" x14ac:dyDescent="0.25">
      <c r="A79" s="147">
        <v>124289</v>
      </c>
      <c r="B79" s="120">
        <v>1</v>
      </c>
      <c r="C79" s="121" t="s">
        <v>85</v>
      </c>
      <c r="D79" s="122">
        <v>42576</v>
      </c>
      <c r="E79" s="121" t="s">
        <v>247</v>
      </c>
      <c r="F79" s="122">
        <v>44468</v>
      </c>
      <c r="G79" s="121" t="s">
        <v>98</v>
      </c>
      <c r="H79" s="123" t="s">
        <v>190</v>
      </c>
      <c r="I79" s="121" t="s">
        <v>477</v>
      </c>
      <c r="J79" s="120" t="s">
        <v>299</v>
      </c>
      <c r="K79" s="121"/>
      <c r="L79" s="120" t="s">
        <v>300</v>
      </c>
      <c r="M79" s="123" t="s">
        <v>544</v>
      </c>
      <c r="N79" s="123" t="s">
        <v>545</v>
      </c>
      <c r="O79" s="121" t="s">
        <v>40</v>
      </c>
      <c r="P79" s="121" t="s">
        <v>166</v>
      </c>
      <c r="Q79" s="123"/>
      <c r="R79" s="121" t="s">
        <v>39</v>
      </c>
      <c r="S79" s="121" t="s">
        <v>45</v>
      </c>
      <c r="T79" s="124">
        <v>7.4999999999999997E-2</v>
      </c>
      <c r="U79" s="122">
        <v>45812</v>
      </c>
      <c r="V79" s="121"/>
      <c r="W79" s="120" t="s">
        <v>93</v>
      </c>
      <c r="X79" s="120" t="s">
        <v>303</v>
      </c>
      <c r="Y79" s="265" t="str">
        <f>_xlfn.XLOOKUP(TAMPData2205[[#This Row],[PIN]],TAMPData2202[PIN],TAMPData2202[TAMP NHS],"",0)</f>
        <v>NHS-Interstate</v>
      </c>
      <c r="Z79" s="123" t="s">
        <v>546</v>
      </c>
      <c r="AA79" s="125">
        <v>20000</v>
      </c>
      <c r="AB79" s="125">
        <v>0</v>
      </c>
      <c r="AC79" s="125">
        <v>0</v>
      </c>
      <c r="AD79" s="125">
        <v>0</v>
      </c>
      <c r="AE79" s="125">
        <v>20000</v>
      </c>
      <c r="AF79" s="125">
        <v>20000</v>
      </c>
      <c r="AG79" s="125">
        <v>0</v>
      </c>
      <c r="AH79" s="125">
        <v>0</v>
      </c>
      <c r="AI79" s="125">
        <v>0</v>
      </c>
      <c r="AJ79" s="125">
        <v>20000</v>
      </c>
      <c r="AK79" s="135"/>
      <c r="AL79" s="126" t="s">
        <v>547</v>
      </c>
    </row>
    <row r="80" spans="1:38" ht="36" hidden="1" x14ac:dyDescent="0.25">
      <c r="A80" s="149">
        <v>131487.01</v>
      </c>
      <c r="B80" s="120">
        <v>4</v>
      </c>
      <c r="C80" s="121" t="s">
        <v>85</v>
      </c>
      <c r="D80" s="122">
        <v>44531</v>
      </c>
      <c r="E80" s="121" t="s">
        <v>398</v>
      </c>
      <c r="F80" s="122">
        <v>44537</v>
      </c>
      <c r="G80" s="121" t="s">
        <v>143</v>
      </c>
      <c r="H80" s="123" t="s">
        <v>88</v>
      </c>
      <c r="I80" s="121" t="s">
        <v>477</v>
      </c>
      <c r="J80" s="120" t="s">
        <v>299</v>
      </c>
      <c r="K80" s="121"/>
      <c r="L80" s="120" t="s">
        <v>300</v>
      </c>
      <c r="M80" s="123" t="s">
        <v>548</v>
      </c>
      <c r="N80" s="123"/>
      <c r="O80" s="121" t="s">
        <v>438</v>
      </c>
      <c r="P80" s="121" t="s">
        <v>439</v>
      </c>
      <c r="Q80" s="123"/>
      <c r="R80" s="121" t="s">
        <v>39</v>
      </c>
      <c r="S80" s="121" t="s">
        <v>45</v>
      </c>
      <c r="T80" s="124">
        <v>0</v>
      </c>
      <c r="U80" s="122"/>
      <c r="V80" s="121"/>
      <c r="W80" s="120" t="s">
        <v>93</v>
      </c>
      <c r="X80" s="120" t="s">
        <v>303</v>
      </c>
      <c r="Y80" s="265" t="str">
        <f>_xlfn.XLOOKUP(TAMPData2205[[#This Row],[PIN]],TAMPData2202[PIN],TAMPData2202[TAMP NHS],"",0)</f>
        <v>NHS-Interstate</v>
      </c>
      <c r="Z80" s="123" t="s">
        <v>549</v>
      </c>
      <c r="AA80" s="125">
        <v>0</v>
      </c>
      <c r="AB80" s="125">
        <v>0</v>
      </c>
      <c r="AC80" s="125">
        <v>38000</v>
      </c>
      <c r="AD80" s="125">
        <v>0</v>
      </c>
      <c r="AE80" s="125">
        <v>38000</v>
      </c>
      <c r="AF80" s="125">
        <v>0</v>
      </c>
      <c r="AG80" s="125">
        <v>0</v>
      </c>
      <c r="AH80" s="125">
        <v>38000</v>
      </c>
      <c r="AI80" s="125">
        <v>0</v>
      </c>
      <c r="AJ80" s="125">
        <v>38000</v>
      </c>
      <c r="AK80" s="135"/>
      <c r="AL80" s="126" t="s">
        <v>550</v>
      </c>
    </row>
    <row r="81" spans="1:38" ht="72" hidden="1" x14ac:dyDescent="0.25">
      <c r="A81" s="147">
        <v>131552</v>
      </c>
      <c r="B81" s="120">
        <v>3</v>
      </c>
      <c r="C81" s="121" t="s">
        <v>85</v>
      </c>
      <c r="D81" s="122">
        <v>44320</v>
      </c>
      <c r="E81" s="121" t="s">
        <v>143</v>
      </c>
      <c r="F81" s="122">
        <v>44679</v>
      </c>
      <c r="G81" s="121" t="s">
        <v>152</v>
      </c>
      <c r="H81" s="123" t="s">
        <v>551</v>
      </c>
      <c r="I81" s="121" t="s">
        <v>477</v>
      </c>
      <c r="J81" s="120" t="s">
        <v>299</v>
      </c>
      <c r="K81" s="121"/>
      <c r="L81" s="120" t="s">
        <v>300</v>
      </c>
      <c r="M81" s="123" t="s">
        <v>552</v>
      </c>
      <c r="N81" s="123"/>
      <c r="O81" s="121" t="s">
        <v>553</v>
      </c>
      <c r="P81" s="121" t="s">
        <v>453</v>
      </c>
      <c r="Q81" s="123"/>
      <c r="R81" s="121" t="s">
        <v>39</v>
      </c>
      <c r="S81" s="121" t="s">
        <v>45</v>
      </c>
      <c r="T81" s="124">
        <v>8.5299999999999994</v>
      </c>
      <c r="U81" s="120"/>
      <c r="V81" s="121"/>
      <c r="W81" s="120" t="s">
        <v>93</v>
      </c>
      <c r="X81" s="120"/>
      <c r="Y81" s="265" t="str">
        <f>_xlfn.XLOOKUP(TAMPData2205[[#This Row],[PIN]],TAMPData2202[PIN],TAMPData2202[TAMP NHS],"",0)</f>
        <v>NHS-Interstate</v>
      </c>
      <c r="Z81" s="123"/>
      <c r="AA81" s="125">
        <v>180000</v>
      </c>
      <c r="AB81" s="125">
        <v>0</v>
      </c>
      <c r="AC81" s="125">
        <v>0</v>
      </c>
      <c r="AD81" s="125">
        <v>0</v>
      </c>
      <c r="AE81" s="125">
        <v>180000</v>
      </c>
      <c r="AF81" s="125">
        <v>180000</v>
      </c>
      <c r="AG81" s="125">
        <v>0</v>
      </c>
      <c r="AH81" s="125">
        <v>0</v>
      </c>
      <c r="AI81" s="125">
        <v>0</v>
      </c>
      <c r="AJ81" s="125">
        <v>180000</v>
      </c>
      <c r="AK81" s="135"/>
      <c r="AL81" s="126"/>
    </row>
    <row r="82" spans="1:38" ht="36" hidden="1" x14ac:dyDescent="0.25">
      <c r="A82" s="149">
        <v>132159</v>
      </c>
      <c r="B82" s="120">
        <v>1</v>
      </c>
      <c r="C82" s="121" t="s">
        <v>85</v>
      </c>
      <c r="D82" s="122">
        <v>44463</v>
      </c>
      <c r="E82" s="121" t="s">
        <v>189</v>
      </c>
      <c r="F82" s="122">
        <v>44475</v>
      </c>
      <c r="G82" s="121" t="s">
        <v>152</v>
      </c>
      <c r="H82" s="123" t="s">
        <v>190</v>
      </c>
      <c r="I82" s="121" t="s">
        <v>477</v>
      </c>
      <c r="J82" s="120" t="s">
        <v>299</v>
      </c>
      <c r="K82" s="121"/>
      <c r="L82" s="120" t="s">
        <v>300</v>
      </c>
      <c r="M82" s="123" t="s">
        <v>554</v>
      </c>
      <c r="N82" s="123" t="s">
        <v>555</v>
      </c>
      <c r="O82" s="121" t="s">
        <v>40</v>
      </c>
      <c r="P82" s="121" t="s">
        <v>166</v>
      </c>
      <c r="Q82" s="123"/>
      <c r="R82" s="121" t="s">
        <v>39</v>
      </c>
      <c r="S82" s="121" t="s">
        <v>45</v>
      </c>
      <c r="T82" s="124">
        <v>2.5000000000000001E-2</v>
      </c>
      <c r="U82" s="122"/>
      <c r="V82" s="121"/>
      <c r="W82" s="120" t="s">
        <v>93</v>
      </c>
      <c r="X82" s="120" t="s">
        <v>303</v>
      </c>
      <c r="Y82" s="265" t="str">
        <f>_xlfn.XLOOKUP(TAMPData2205[[#This Row],[PIN]],TAMPData2202[PIN],TAMPData2202[TAMP NHS],"",0)</f>
        <v>NHS-Interstate</v>
      </c>
      <c r="Z82" s="123" t="s">
        <v>556</v>
      </c>
      <c r="AA82" s="125">
        <v>20000</v>
      </c>
      <c r="AB82" s="125">
        <v>0</v>
      </c>
      <c r="AC82" s="125">
        <v>0</v>
      </c>
      <c r="AD82" s="125">
        <v>0</v>
      </c>
      <c r="AE82" s="125">
        <v>20000</v>
      </c>
      <c r="AF82" s="125">
        <v>20000</v>
      </c>
      <c r="AG82" s="125">
        <v>0</v>
      </c>
      <c r="AH82" s="125">
        <v>0</v>
      </c>
      <c r="AI82" s="125">
        <v>0</v>
      </c>
      <c r="AJ82" s="125">
        <v>20000</v>
      </c>
      <c r="AK82" s="135"/>
      <c r="AL82" s="126" t="s">
        <v>557</v>
      </c>
    </row>
    <row r="83" spans="1:38" ht="36" hidden="1" x14ac:dyDescent="0.25">
      <c r="A83" s="149">
        <v>132163</v>
      </c>
      <c r="B83" s="120">
        <v>1</v>
      </c>
      <c r="C83" s="121" t="s">
        <v>85</v>
      </c>
      <c r="D83" s="122">
        <v>44466</v>
      </c>
      <c r="E83" s="121" t="s">
        <v>189</v>
      </c>
      <c r="F83" s="122">
        <v>44475</v>
      </c>
      <c r="G83" s="121" t="s">
        <v>152</v>
      </c>
      <c r="H83" s="123" t="s">
        <v>190</v>
      </c>
      <c r="I83" s="121" t="s">
        <v>477</v>
      </c>
      <c r="J83" s="120" t="s">
        <v>299</v>
      </c>
      <c r="K83" s="121"/>
      <c r="L83" s="120" t="s">
        <v>300</v>
      </c>
      <c r="M83" s="123" t="s">
        <v>558</v>
      </c>
      <c r="N83" s="123" t="s">
        <v>559</v>
      </c>
      <c r="O83" s="121" t="s">
        <v>40</v>
      </c>
      <c r="P83" s="121" t="s">
        <v>166</v>
      </c>
      <c r="Q83" s="123"/>
      <c r="R83" s="121" t="s">
        <v>39</v>
      </c>
      <c r="S83" s="121" t="s">
        <v>45</v>
      </c>
      <c r="T83" s="124">
        <v>2.5000000000000001E-2</v>
      </c>
      <c r="U83" s="122"/>
      <c r="V83" s="121"/>
      <c r="W83" s="120" t="s">
        <v>93</v>
      </c>
      <c r="X83" s="120" t="s">
        <v>303</v>
      </c>
      <c r="Y83" s="265" t="str">
        <f>_xlfn.XLOOKUP(TAMPData2205[[#This Row],[PIN]],TAMPData2202[PIN],TAMPData2202[TAMP NHS],"",0)</f>
        <v>NHS-Interstate</v>
      </c>
      <c r="Z83" s="123" t="s">
        <v>560</v>
      </c>
      <c r="AA83" s="125">
        <v>20000</v>
      </c>
      <c r="AB83" s="125">
        <v>0</v>
      </c>
      <c r="AC83" s="125">
        <v>0</v>
      </c>
      <c r="AD83" s="125">
        <v>0</v>
      </c>
      <c r="AE83" s="125">
        <v>20000</v>
      </c>
      <c r="AF83" s="125">
        <v>20000</v>
      </c>
      <c r="AG83" s="125">
        <v>0</v>
      </c>
      <c r="AH83" s="125">
        <v>0</v>
      </c>
      <c r="AI83" s="125">
        <v>0</v>
      </c>
      <c r="AJ83" s="125">
        <v>20000</v>
      </c>
      <c r="AK83" s="135"/>
      <c r="AL83" s="126" t="s">
        <v>561</v>
      </c>
    </row>
    <row r="84" spans="1:38" hidden="1" x14ac:dyDescent="0.25">
      <c r="A84" s="149">
        <v>132164</v>
      </c>
      <c r="B84" s="120">
        <v>1</v>
      </c>
      <c r="C84" s="121" t="s">
        <v>85</v>
      </c>
      <c r="D84" s="122">
        <v>44466</v>
      </c>
      <c r="E84" s="121" t="s">
        <v>189</v>
      </c>
      <c r="F84" s="122">
        <v>44475</v>
      </c>
      <c r="G84" s="121" t="s">
        <v>152</v>
      </c>
      <c r="H84" s="123" t="s">
        <v>190</v>
      </c>
      <c r="I84" s="121" t="s">
        <v>477</v>
      </c>
      <c r="J84" s="120" t="s">
        <v>299</v>
      </c>
      <c r="K84" s="121"/>
      <c r="L84" s="120" t="s">
        <v>300</v>
      </c>
      <c r="M84" s="123" t="s">
        <v>562</v>
      </c>
      <c r="N84" s="123" t="s">
        <v>563</v>
      </c>
      <c r="O84" s="121" t="s">
        <v>40</v>
      </c>
      <c r="P84" s="121" t="s">
        <v>166</v>
      </c>
      <c r="Q84" s="123"/>
      <c r="R84" s="151" t="s">
        <v>39</v>
      </c>
      <c r="S84" s="151" t="s">
        <v>45</v>
      </c>
      <c r="T84" s="124">
        <v>0</v>
      </c>
      <c r="U84" s="122"/>
      <c r="V84" s="121"/>
      <c r="W84" s="120" t="s">
        <v>93</v>
      </c>
      <c r="X84" s="120" t="s">
        <v>303</v>
      </c>
      <c r="Y84" s="265" t="str">
        <f>_xlfn.XLOOKUP(TAMPData2205[[#This Row],[PIN]],TAMPData2202[PIN],TAMPData2202[TAMP NHS],"",0)</f>
        <v>NHS-Interstate</v>
      </c>
      <c r="Z84" s="123" t="s">
        <v>564</v>
      </c>
      <c r="AA84" s="125">
        <v>20000</v>
      </c>
      <c r="AB84" s="125">
        <v>0</v>
      </c>
      <c r="AC84" s="125">
        <v>0</v>
      </c>
      <c r="AD84" s="125">
        <v>0</v>
      </c>
      <c r="AE84" s="125">
        <v>20000</v>
      </c>
      <c r="AF84" s="125">
        <v>20000</v>
      </c>
      <c r="AG84" s="125">
        <v>0</v>
      </c>
      <c r="AH84" s="125">
        <v>0</v>
      </c>
      <c r="AI84" s="125">
        <v>0</v>
      </c>
      <c r="AJ84" s="125">
        <v>20000</v>
      </c>
      <c r="AK84" s="135"/>
      <c r="AL84" s="126" t="s">
        <v>565</v>
      </c>
    </row>
    <row r="85" spans="1:38" ht="36" hidden="1" x14ac:dyDescent="0.25">
      <c r="A85" s="147">
        <v>132165</v>
      </c>
      <c r="B85" s="120">
        <v>1</v>
      </c>
      <c r="C85" s="121" t="s">
        <v>85</v>
      </c>
      <c r="D85" s="122">
        <v>44466</v>
      </c>
      <c r="E85" s="121" t="s">
        <v>189</v>
      </c>
      <c r="F85" s="122">
        <v>44475</v>
      </c>
      <c r="G85" s="121" t="s">
        <v>152</v>
      </c>
      <c r="H85" s="123" t="s">
        <v>190</v>
      </c>
      <c r="I85" s="121" t="s">
        <v>477</v>
      </c>
      <c r="J85" s="120" t="s">
        <v>299</v>
      </c>
      <c r="K85" s="121"/>
      <c r="L85" s="120" t="s">
        <v>300</v>
      </c>
      <c r="M85" s="123" t="s">
        <v>566</v>
      </c>
      <c r="N85" s="123" t="s">
        <v>567</v>
      </c>
      <c r="O85" s="121" t="s">
        <v>40</v>
      </c>
      <c r="P85" s="121" t="s">
        <v>166</v>
      </c>
      <c r="Q85" s="123"/>
      <c r="R85" s="150" t="s">
        <v>39</v>
      </c>
      <c r="S85" s="150" t="s">
        <v>45</v>
      </c>
      <c r="T85" s="124">
        <v>0.01</v>
      </c>
      <c r="U85" s="120"/>
      <c r="V85" s="121"/>
      <c r="W85" s="120" t="s">
        <v>93</v>
      </c>
      <c r="X85" s="120" t="s">
        <v>303</v>
      </c>
      <c r="Y85" s="265" t="str">
        <f>_xlfn.XLOOKUP(TAMPData2205[[#This Row],[PIN]],TAMPData2202[PIN],TAMPData2202[TAMP NHS],"",0)</f>
        <v>NHS-Interstate</v>
      </c>
      <c r="Z85" s="123" t="s">
        <v>568</v>
      </c>
      <c r="AA85" s="125">
        <v>20000</v>
      </c>
      <c r="AB85" s="125">
        <v>0</v>
      </c>
      <c r="AC85" s="125">
        <v>0</v>
      </c>
      <c r="AD85" s="125">
        <v>0</v>
      </c>
      <c r="AE85" s="125">
        <v>20000</v>
      </c>
      <c r="AF85" s="125">
        <v>20000</v>
      </c>
      <c r="AG85" s="125">
        <v>0</v>
      </c>
      <c r="AH85" s="125">
        <v>0</v>
      </c>
      <c r="AI85" s="125">
        <v>0</v>
      </c>
      <c r="AJ85" s="125">
        <v>20000</v>
      </c>
      <c r="AK85" s="135"/>
      <c r="AL85" s="126" t="s">
        <v>569</v>
      </c>
    </row>
    <row r="86" spans="1:38" ht="36" hidden="1" x14ac:dyDescent="0.25">
      <c r="A86" s="147">
        <v>132166</v>
      </c>
      <c r="B86" s="120">
        <v>1</v>
      </c>
      <c r="C86" s="121" t="s">
        <v>85</v>
      </c>
      <c r="D86" s="122">
        <v>44466</v>
      </c>
      <c r="E86" s="121" t="s">
        <v>189</v>
      </c>
      <c r="F86" s="122">
        <v>44475</v>
      </c>
      <c r="G86" s="121" t="s">
        <v>152</v>
      </c>
      <c r="H86" s="123" t="s">
        <v>190</v>
      </c>
      <c r="I86" s="121" t="s">
        <v>477</v>
      </c>
      <c r="J86" s="120" t="s">
        <v>299</v>
      </c>
      <c r="K86" s="121"/>
      <c r="L86" s="120" t="s">
        <v>300</v>
      </c>
      <c r="M86" s="123" t="s">
        <v>570</v>
      </c>
      <c r="N86" s="123" t="s">
        <v>571</v>
      </c>
      <c r="O86" s="121" t="s">
        <v>40</v>
      </c>
      <c r="P86" s="121" t="s">
        <v>166</v>
      </c>
      <c r="Q86" s="123"/>
      <c r="R86" s="150" t="s">
        <v>39</v>
      </c>
      <c r="S86" s="150" t="s">
        <v>45</v>
      </c>
      <c r="T86" s="124">
        <v>0.01</v>
      </c>
      <c r="U86" s="120"/>
      <c r="V86" s="121"/>
      <c r="W86" s="120" t="s">
        <v>93</v>
      </c>
      <c r="X86" s="120" t="s">
        <v>303</v>
      </c>
      <c r="Y86" s="265" t="str">
        <f>_xlfn.XLOOKUP(TAMPData2205[[#This Row],[PIN]],TAMPData2202[PIN],TAMPData2202[TAMP NHS],"",0)</f>
        <v>NHS-Interstate</v>
      </c>
      <c r="Z86" s="123" t="s">
        <v>572</v>
      </c>
      <c r="AA86" s="125">
        <v>20000</v>
      </c>
      <c r="AB86" s="125">
        <v>0</v>
      </c>
      <c r="AC86" s="125">
        <v>0</v>
      </c>
      <c r="AD86" s="125">
        <v>0</v>
      </c>
      <c r="AE86" s="125">
        <v>20000</v>
      </c>
      <c r="AF86" s="125">
        <v>20000</v>
      </c>
      <c r="AG86" s="125">
        <v>0</v>
      </c>
      <c r="AH86" s="125">
        <v>0</v>
      </c>
      <c r="AI86" s="125">
        <v>0</v>
      </c>
      <c r="AJ86" s="125">
        <v>20000</v>
      </c>
      <c r="AK86" s="135"/>
      <c r="AL86" s="126" t="s">
        <v>573</v>
      </c>
    </row>
    <row r="87" spans="1:38" hidden="1" x14ac:dyDescent="0.25">
      <c r="A87" s="147">
        <v>132418</v>
      </c>
      <c r="B87" s="120">
        <v>1</v>
      </c>
      <c r="C87" s="121" t="s">
        <v>85</v>
      </c>
      <c r="D87" s="122">
        <v>44566</v>
      </c>
      <c r="E87" s="121" t="s">
        <v>189</v>
      </c>
      <c r="F87" s="122">
        <v>44587</v>
      </c>
      <c r="G87" s="121" t="s">
        <v>537</v>
      </c>
      <c r="H87" s="123" t="s">
        <v>297</v>
      </c>
      <c r="I87" s="121" t="s">
        <v>298</v>
      </c>
      <c r="J87" s="120" t="s">
        <v>299</v>
      </c>
      <c r="K87" s="121" t="s">
        <v>574</v>
      </c>
      <c r="L87" s="120" t="s">
        <v>300</v>
      </c>
      <c r="M87" s="123" t="s">
        <v>575</v>
      </c>
      <c r="N87" s="123"/>
      <c r="O87" s="121" t="s">
        <v>40</v>
      </c>
      <c r="P87" s="121" t="s">
        <v>166</v>
      </c>
      <c r="Q87" s="123"/>
      <c r="R87" s="150" t="s">
        <v>39</v>
      </c>
      <c r="S87" s="150" t="s">
        <v>45</v>
      </c>
      <c r="T87" s="124">
        <v>0</v>
      </c>
      <c r="U87" s="122"/>
      <c r="V87" s="121"/>
      <c r="W87" s="120" t="s">
        <v>93</v>
      </c>
      <c r="X87" s="120" t="s">
        <v>103</v>
      </c>
      <c r="Y87" s="265" t="str">
        <f>_xlfn.XLOOKUP(TAMPData2205[[#This Row],[PIN]],TAMPData2202[PIN],TAMPData2202[TAMP NHS],"",0)</f>
        <v>NHS-Interstate</v>
      </c>
      <c r="Z87" s="123" t="s">
        <v>576</v>
      </c>
      <c r="AA87" s="125">
        <v>20000</v>
      </c>
      <c r="AB87" s="125">
        <v>0</v>
      </c>
      <c r="AC87" s="125">
        <v>0</v>
      </c>
      <c r="AD87" s="125">
        <v>0</v>
      </c>
      <c r="AE87" s="125">
        <v>20000</v>
      </c>
      <c r="AF87" s="125">
        <v>20000</v>
      </c>
      <c r="AG87" s="125">
        <v>0</v>
      </c>
      <c r="AH87" s="125">
        <v>0</v>
      </c>
      <c r="AI87" s="125">
        <v>0</v>
      </c>
      <c r="AJ87" s="125">
        <v>20000</v>
      </c>
      <c r="AK87" s="135"/>
      <c r="AL87" s="126"/>
    </row>
    <row r="88" spans="1:38" hidden="1" x14ac:dyDescent="0.25">
      <c r="A88" s="147">
        <v>132419</v>
      </c>
      <c r="B88" s="120">
        <v>4</v>
      </c>
      <c r="C88" s="121" t="s">
        <v>85</v>
      </c>
      <c r="D88" s="122">
        <v>44566</v>
      </c>
      <c r="E88" s="121" t="s">
        <v>189</v>
      </c>
      <c r="F88" s="122">
        <v>44644</v>
      </c>
      <c r="G88" s="121" t="s">
        <v>370</v>
      </c>
      <c r="H88" s="123" t="s">
        <v>489</v>
      </c>
      <c r="I88" s="121" t="s">
        <v>477</v>
      </c>
      <c r="J88" s="120" t="s">
        <v>299</v>
      </c>
      <c r="K88" s="121" t="s">
        <v>491</v>
      </c>
      <c r="L88" s="120" t="s">
        <v>300</v>
      </c>
      <c r="M88" s="123" t="s">
        <v>492</v>
      </c>
      <c r="N88" s="123"/>
      <c r="O88" s="121" t="s">
        <v>40</v>
      </c>
      <c r="P88" s="121" t="s">
        <v>166</v>
      </c>
      <c r="Q88" s="123"/>
      <c r="R88" s="150" t="s">
        <v>39</v>
      </c>
      <c r="S88" s="150" t="s">
        <v>45</v>
      </c>
      <c r="T88" s="124">
        <v>0.05</v>
      </c>
      <c r="U88" s="122"/>
      <c r="V88" s="121"/>
      <c r="W88" s="120" t="s">
        <v>93</v>
      </c>
      <c r="X88" s="120" t="s">
        <v>186</v>
      </c>
      <c r="Y88" s="265" t="str">
        <f>_xlfn.XLOOKUP(TAMPData2205[[#This Row],[PIN]],TAMPData2202[PIN],TAMPData2202[TAMP NHS],"",0)</f>
        <v>NHS-Interstate</v>
      </c>
      <c r="Z88" s="123" t="s">
        <v>493</v>
      </c>
      <c r="AA88" s="125">
        <v>20000</v>
      </c>
      <c r="AB88" s="125">
        <v>0</v>
      </c>
      <c r="AC88" s="125">
        <v>0</v>
      </c>
      <c r="AD88" s="125">
        <v>0</v>
      </c>
      <c r="AE88" s="125">
        <v>20000</v>
      </c>
      <c r="AF88" s="125">
        <v>20000</v>
      </c>
      <c r="AG88" s="125">
        <v>0</v>
      </c>
      <c r="AH88" s="125">
        <v>0</v>
      </c>
      <c r="AI88" s="125">
        <v>0</v>
      </c>
      <c r="AJ88" s="125">
        <v>20000</v>
      </c>
      <c r="AK88" s="135"/>
      <c r="AL88" s="126"/>
    </row>
    <row r="89" spans="1:38" hidden="1" x14ac:dyDescent="0.25">
      <c r="A89" s="147">
        <v>132420</v>
      </c>
      <c r="B89" s="120">
        <v>1</v>
      </c>
      <c r="C89" s="121" t="s">
        <v>85</v>
      </c>
      <c r="D89" s="122">
        <v>44566</v>
      </c>
      <c r="E89" s="121" t="s">
        <v>189</v>
      </c>
      <c r="F89" s="122">
        <v>44601</v>
      </c>
      <c r="G89" s="121" t="s">
        <v>152</v>
      </c>
      <c r="H89" s="123" t="s">
        <v>297</v>
      </c>
      <c r="I89" s="121" t="s">
        <v>298</v>
      </c>
      <c r="J89" s="120" t="s">
        <v>299</v>
      </c>
      <c r="K89" s="121" t="s">
        <v>577</v>
      </c>
      <c r="L89" s="120" t="s">
        <v>300</v>
      </c>
      <c r="M89" s="123" t="s">
        <v>578</v>
      </c>
      <c r="N89" s="123"/>
      <c r="O89" s="121" t="s">
        <v>40</v>
      </c>
      <c r="P89" s="121" t="s">
        <v>166</v>
      </c>
      <c r="Q89" s="123"/>
      <c r="R89" s="150" t="s">
        <v>39</v>
      </c>
      <c r="S89" s="150" t="s">
        <v>45</v>
      </c>
      <c r="T89" s="124">
        <v>5.1999999999999998E-2</v>
      </c>
      <c r="U89" s="122"/>
      <c r="V89" s="121"/>
      <c r="W89" s="120" t="s">
        <v>93</v>
      </c>
      <c r="X89" s="120" t="s">
        <v>103</v>
      </c>
      <c r="Y89" s="265" t="str">
        <f>_xlfn.XLOOKUP(TAMPData2205[[#This Row],[PIN]],TAMPData2202[PIN],TAMPData2202[TAMP NHS],"",0)</f>
        <v>NHS-Interstate</v>
      </c>
      <c r="Z89" s="123" t="s">
        <v>579</v>
      </c>
      <c r="AA89" s="125">
        <v>20000</v>
      </c>
      <c r="AB89" s="125">
        <v>0</v>
      </c>
      <c r="AC89" s="125">
        <v>0</v>
      </c>
      <c r="AD89" s="125">
        <v>0</v>
      </c>
      <c r="AE89" s="125">
        <v>20000</v>
      </c>
      <c r="AF89" s="125">
        <v>20000</v>
      </c>
      <c r="AG89" s="125">
        <v>0</v>
      </c>
      <c r="AH89" s="125">
        <v>0</v>
      </c>
      <c r="AI89" s="125">
        <v>0</v>
      </c>
      <c r="AJ89" s="125">
        <v>20000</v>
      </c>
      <c r="AK89" s="135"/>
      <c r="AL89" s="126"/>
    </row>
    <row r="90" spans="1:38" ht="36" hidden="1" x14ac:dyDescent="0.25">
      <c r="A90" s="147">
        <v>101197.01</v>
      </c>
      <c r="B90" s="120">
        <v>1</v>
      </c>
      <c r="C90" s="121" t="s">
        <v>114</v>
      </c>
      <c r="D90" s="122">
        <v>43543</v>
      </c>
      <c r="E90" s="121" t="s">
        <v>398</v>
      </c>
      <c r="F90" s="122">
        <v>44641</v>
      </c>
      <c r="G90" s="121" t="s">
        <v>98</v>
      </c>
      <c r="H90" s="123" t="s">
        <v>297</v>
      </c>
      <c r="I90" s="121" t="s">
        <v>477</v>
      </c>
      <c r="J90" s="120" t="s">
        <v>299</v>
      </c>
      <c r="K90" s="121"/>
      <c r="L90" s="120" t="s">
        <v>300</v>
      </c>
      <c r="M90" s="123" t="s">
        <v>580</v>
      </c>
      <c r="N90" s="123"/>
      <c r="O90" s="121" t="s">
        <v>438</v>
      </c>
      <c r="P90" s="121" t="s">
        <v>439</v>
      </c>
      <c r="Q90" s="123"/>
      <c r="R90" s="121" t="s">
        <v>39</v>
      </c>
      <c r="S90" s="121" t="s">
        <v>46</v>
      </c>
      <c r="T90" s="124">
        <v>0</v>
      </c>
      <c r="U90" s="122">
        <v>43917</v>
      </c>
      <c r="V90" s="121"/>
      <c r="W90" s="120" t="s">
        <v>93</v>
      </c>
      <c r="X90" s="120" t="s">
        <v>303</v>
      </c>
      <c r="Y90" s="265" t="s">
        <v>29</v>
      </c>
      <c r="Z90" s="123" t="s">
        <v>581</v>
      </c>
      <c r="AA90" s="125">
        <v>4685.43</v>
      </c>
      <c r="AB90" s="125">
        <v>0</v>
      </c>
      <c r="AC90" s="125">
        <v>1595360.99</v>
      </c>
      <c r="AD90" s="125">
        <v>0</v>
      </c>
      <c r="AE90" s="125">
        <v>1600046.42</v>
      </c>
      <c r="AF90" s="125">
        <v>109185.43</v>
      </c>
      <c r="AG90" s="125">
        <v>0</v>
      </c>
      <c r="AH90" s="125">
        <v>5954068.9900000002</v>
      </c>
      <c r="AI90" s="125">
        <v>0</v>
      </c>
      <c r="AJ90" s="125">
        <v>6063254.4199999999</v>
      </c>
      <c r="AK90" s="135" t="s">
        <v>582</v>
      </c>
      <c r="AL90" s="126" t="s">
        <v>583</v>
      </c>
    </row>
    <row r="91" spans="1:38" hidden="1" x14ac:dyDescent="0.25">
      <c r="A91" s="147">
        <v>105727.01</v>
      </c>
      <c r="B91" s="120">
        <v>2</v>
      </c>
      <c r="C91" s="121" t="s">
        <v>85</v>
      </c>
      <c r="D91" s="122">
        <v>41789</v>
      </c>
      <c r="E91" s="121" t="s">
        <v>98</v>
      </c>
      <c r="F91" s="122">
        <v>43500</v>
      </c>
      <c r="G91" s="121" t="s">
        <v>152</v>
      </c>
      <c r="H91" s="123" t="s">
        <v>135</v>
      </c>
      <c r="I91" s="121" t="s">
        <v>477</v>
      </c>
      <c r="J91" s="120" t="s">
        <v>299</v>
      </c>
      <c r="K91" s="121"/>
      <c r="L91" s="120" t="s">
        <v>300</v>
      </c>
      <c r="M91" s="123" t="s">
        <v>584</v>
      </c>
      <c r="N91" s="123"/>
      <c r="O91" s="121" t="s">
        <v>438</v>
      </c>
      <c r="P91" s="121" t="s">
        <v>439</v>
      </c>
      <c r="Q91" s="123"/>
      <c r="R91" s="121" t="s">
        <v>39</v>
      </c>
      <c r="S91" s="121" t="s">
        <v>46</v>
      </c>
      <c r="T91" s="124">
        <v>0</v>
      </c>
      <c r="U91" s="122"/>
      <c r="V91" s="121"/>
      <c r="W91" s="120" t="s">
        <v>93</v>
      </c>
      <c r="X91" s="120" t="s">
        <v>303</v>
      </c>
      <c r="Y91" s="265" t="s">
        <v>29</v>
      </c>
      <c r="Z91" s="123" t="s">
        <v>585</v>
      </c>
      <c r="AA91" s="125">
        <v>0</v>
      </c>
      <c r="AB91" s="125">
        <v>0</v>
      </c>
      <c r="AC91" s="125">
        <v>200000</v>
      </c>
      <c r="AD91" s="125">
        <v>0</v>
      </c>
      <c r="AE91" s="125">
        <v>200000</v>
      </c>
      <c r="AF91" s="125">
        <v>0</v>
      </c>
      <c r="AG91" s="125">
        <v>0</v>
      </c>
      <c r="AH91" s="125">
        <v>507000</v>
      </c>
      <c r="AI91" s="125">
        <v>0</v>
      </c>
      <c r="AJ91" s="125">
        <v>507000</v>
      </c>
      <c r="AK91" s="135"/>
      <c r="AL91" s="126" t="s">
        <v>586</v>
      </c>
    </row>
    <row r="92" spans="1:38" hidden="1" x14ac:dyDescent="0.25">
      <c r="A92" s="147">
        <v>119729.01</v>
      </c>
      <c r="B92" s="120">
        <v>1</v>
      </c>
      <c r="C92" s="121" t="s">
        <v>122</v>
      </c>
      <c r="D92" s="122">
        <v>44224</v>
      </c>
      <c r="E92" s="121" t="s">
        <v>398</v>
      </c>
      <c r="F92" s="122">
        <v>44494.875231481485</v>
      </c>
      <c r="G92" s="121" t="s">
        <v>108</v>
      </c>
      <c r="H92" s="123" t="s">
        <v>297</v>
      </c>
      <c r="I92" s="121" t="s">
        <v>477</v>
      </c>
      <c r="J92" s="120" t="s">
        <v>299</v>
      </c>
      <c r="K92" s="121"/>
      <c r="L92" s="120" t="s">
        <v>300</v>
      </c>
      <c r="M92" s="123" t="s">
        <v>587</v>
      </c>
      <c r="N92" s="123"/>
      <c r="O92" s="121" t="s">
        <v>438</v>
      </c>
      <c r="P92" s="121" t="s">
        <v>439</v>
      </c>
      <c r="Q92" s="123"/>
      <c r="R92" s="121" t="s">
        <v>39</v>
      </c>
      <c r="S92" s="121" t="s">
        <v>46</v>
      </c>
      <c r="T92" s="124">
        <v>0</v>
      </c>
      <c r="U92" s="122">
        <v>44477</v>
      </c>
      <c r="V92" s="121"/>
      <c r="W92" s="120" t="s">
        <v>93</v>
      </c>
      <c r="X92" s="120" t="s">
        <v>303</v>
      </c>
      <c r="Y92" s="265" t="s">
        <v>29</v>
      </c>
      <c r="Z92" s="123" t="s">
        <v>588</v>
      </c>
      <c r="AA92" s="125">
        <v>0</v>
      </c>
      <c r="AB92" s="125">
        <v>0</v>
      </c>
      <c r="AC92" s="125">
        <v>383174</v>
      </c>
      <c r="AD92" s="125">
        <v>0</v>
      </c>
      <c r="AE92" s="125">
        <v>383174</v>
      </c>
      <c r="AF92" s="125">
        <v>0</v>
      </c>
      <c r="AG92" s="125">
        <v>0</v>
      </c>
      <c r="AH92" s="125">
        <v>412674</v>
      </c>
      <c r="AI92" s="125">
        <v>0</v>
      </c>
      <c r="AJ92" s="125">
        <v>412674</v>
      </c>
      <c r="AK92" s="135" t="s">
        <v>589</v>
      </c>
      <c r="AL92" s="126" t="s">
        <v>590</v>
      </c>
    </row>
    <row r="93" spans="1:38" ht="36" hidden="1" x14ac:dyDescent="0.25">
      <c r="A93" s="147">
        <v>120685</v>
      </c>
      <c r="B93" s="120">
        <v>4</v>
      </c>
      <c r="C93" s="121" t="s">
        <v>122</v>
      </c>
      <c r="D93" s="122">
        <v>41789</v>
      </c>
      <c r="E93" s="121" t="s">
        <v>98</v>
      </c>
      <c r="F93" s="122">
        <v>44662.875115740739</v>
      </c>
      <c r="G93" s="121" t="s">
        <v>108</v>
      </c>
      <c r="H93" s="123" t="s">
        <v>88</v>
      </c>
      <c r="I93" s="121" t="s">
        <v>591</v>
      </c>
      <c r="J93" s="120" t="s">
        <v>299</v>
      </c>
      <c r="K93" s="121"/>
      <c r="L93" s="120" t="s">
        <v>300</v>
      </c>
      <c r="M93" s="123" t="s">
        <v>592</v>
      </c>
      <c r="N93" s="123"/>
      <c r="O93" s="121" t="s">
        <v>438</v>
      </c>
      <c r="P93" s="121" t="s">
        <v>439</v>
      </c>
      <c r="Q93" s="123"/>
      <c r="R93" s="150" t="s">
        <v>39</v>
      </c>
      <c r="S93" s="150" t="s">
        <v>46</v>
      </c>
      <c r="T93" s="124" t="s">
        <v>505</v>
      </c>
      <c r="U93" s="122">
        <v>44645</v>
      </c>
      <c r="V93" s="121"/>
      <c r="W93" s="120" t="s">
        <v>93</v>
      </c>
      <c r="X93" s="120" t="s">
        <v>303</v>
      </c>
      <c r="Y93" s="265" t="s">
        <v>29</v>
      </c>
      <c r="Z93" s="123" t="s">
        <v>593</v>
      </c>
      <c r="AA93" s="125">
        <v>0</v>
      </c>
      <c r="AB93" s="125">
        <v>0</v>
      </c>
      <c r="AC93" s="125">
        <v>2177000</v>
      </c>
      <c r="AD93" s="125">
        <v>0</v>
      </c>
      <c r="AE93" s="125">
        <v>2177000</v>
      </c>
      <c r="AF93" s="125">
        <v>0</v>
      </c>
      <c r="AG93" s="125">
        <v>0</v>
      </c>
      <c r="AH93" s="125">
        <v>2294029</v>
      </c>
      <c r="AI93" s="125">
        <v>0</v>
      </c>
      <c r="AJ93" s="125">
        <v>2294029</v>
      </c>
      <c r="AK93" s="135" t="s">
        <v>594</v>
      </c>
      <c r="AL93" s="126" t="s">
        <v>595</v>
      </c>
    </row>
    <row r="94" spans="1:38" ht="36" hidden="1" x14ac:dyDescent="0.25">
      <c r="A94" s="147">
        <v>123296</v>
      </c>
      <c r="B94" s="120">
        <v>2</v>
      </c>
      <c r="C94" s="121" t="s">
        <v>97</v>
      </c>
      <c r="D94" s="122">
        <v>42397</v>
      </c>
      <c r="E94" s="121" t="s">
        <v>98</v>
      </c>
      <c r="F94" s="122">
        <v>44175.875081018516</v>
      </c>
      <c r="G94" s="121" t="s">
        <v>108</v>
      </c>
      <c r="H94" s="123" t="s">
        <v>135</v>
      </c>
      <c r="I94" s="121" t="s">
        <v>477</v>
      </c>
      <c r="J94" s="120" t="s">
        <v>299</v>
      </c>
      <c r="K94" s="121"/>
      <c r="L94" s="120" t="s">
        <v>300</v>
      </c>
      <c r="M94" s="123" t="s">
        <v>596</v>
      </c>
      <c r="N94" s="123"/>
      <c r="O94" s="121" t="s">
        <v>438</v>
      </c>
      <c r="P94" s="121" t="s">
        <v>439</v>
      </c>
      <c r="Q94" s="123"/>
      <c r="R94" s="150" t="s">
        <v>39</v>
      </c>
      <c r="S94" s="150" t="s">
        <v>46</v>
      </c>
      <c r="T94" s="124">
        <v>7.0000000000000007E-2</v>
      </c>
      <c r="U94" s="122">
        <v>43812</v>
      </c>
      <c r="V94" s="121"/>
      <c r="W94" s="120" t="s">
        <v>93</v>
      </c>
      <c r="X94" s="120" t="s">
        <v>303</v>
      </c>
      <c r="Y94" s="265" t="str">
        <f>_xlfn.XLOOKUP(TAMPData2205[[#This Row],[PIN]],TAMPData2202[PIN],TAMPData2202[TAMP NHS],"",0)</f>
        <v>NHS-Interstate</v>
      </c>
      <c r="Z94" s="123" t="s">
        <v>597</v>
      </c>
      <c r="AA94" s="125">
        <v>0</v>
      </c>
      <c r="AB94" s="125">
        <v>0</v>
      </c>
      <c r="AC94" s="125">
        <v>293300</v>
      </c>
      <c r="AD94" s="125">
        <v>0</v>
      </c>
      <c r="AE94" s="125">
        <v>293300</v>
      </c>
      <c r="AF94" s="125">
        <v>0</v>
      </c>
      <c r="AG94" s="125">
        <v>0</v>
      </c>
      <c r="AH94" s="125">
        <v>1327925</v>
      </c>
      <c r="AI94" s="125">
        <v>0</v>
      </c>
      <c r="AJ94" s="125">
        <v>1327925</v>
      </c>
      <c r="AK94" s="135" t="s">
        <v>598</v>
      </c>
      <c r="AL94" s="126" t="s">
        <v>599</v>
      </c>
    </row>
    <row r="95" spans="1:38" hidden="1" x14ac:dyDescent="0.25">
      <c r="A95" s="149">
        <v>124146.01</v>
      </c>
      <c r="B95" s="120">
        <v>3</v>
      </c>
      <c r="C95" s="121" t="s">
        <v>122</v>
      </c>
      <c r="D95" s="122">
        <v>44229</v>
      </c>
      <c r="E95" s="121" t="s">
        <v>398</v>
      </c>
      <c r="F95" s="122">
        <v>44552.875150462962</v>
      </c>
      <c r="G95" s="121" t="s">
        <v>108</v>
      </c>
      <c r="H95" s="123" t="s">
        <v>538</v>
      </c>
      <c r="I95" s="121" t="s">
        <v>539</v>
      </c>
      <c r="J95" s="120" t="s">
        <v>299</v>
      </c>
      <c r="K95" s="121"/>
      <c r="L95" s="120" t="s">
        <v>300</v>
      </c>
      <c r="M95" s="123" t="s">
        <v>600</v>
      </c>
      <c r="N95" s="123"/>
      <c r="O95" s="121" t="s">
        <v>438</v>
      </c>
      <c r="P95" s="121" t="s">
        <v>439</v>
      </c>
      <c r="Q95" s="123"/>
      <c r="R95" s="121" t="s">
        <v>39</v>
      </c>
      <c r="S95" s="121" t="s">
        <v>46</v>
      </c>
      <c r="T95" s="124">
        <v>0</v>
      </c>
      <c r="U95" s="122">
        <v>44540</v>
      </c>
      <c r="V95" s="121"/>
      <c r="W95" s="120" t="s">
        <v>93</v>
      </c>
      <c r="X95" s="120" t="s">
        <v>303</v>
      </c>
      <c r="Y95" s="265" t="str">
        <f>_xlfn.XLOOKUP(TAMPData2205[[#This Row],[PIN]],TAMPData2202[PIN],TAMPData2202[TAMP NHS],"",0)</f>
        <v>NHS-Interstate</v>
      </c>
      <c r="Z95" s="123" t="s">
        <v>541</v>
      </c>
      <c r="AA95" s="125">
        <v>0</v>
      </c>
      <c r="AB95" s="125">
        <v>0</v>
      </c>
      <c r="AC95" s="125">
        <v>2162585</v>
      </c>
      <c r="AD95" s="125">
        <v>0</v>
      </c>
      <c r="AE95" s="125">
        <v>2162585</v>
      </c>
      <c r="AF95" s="125">
        <v>0</v>
      </c>
      <c r="AG95" s="125">
        <v>0</v>
      </c>
      <c r="AH95" s="125">
        <v>2196585</v>
      </c>
      <c r="AI95" s="125">
        <v>0</v>
      </c>
      <c r="AJ95" s="125">
        <v>2196585</v>
      </c>
      <c r="AK95" s="135" t="s">
        <v>601</v>
      </c>
      <c r="AL95" s="126" t="s">
        <v>602</v>
      </c>
    </row>
    <row r="96" spans="1:38" ht="36" hidden="1" x14ac:dyDescent="0.25">
      <c r="A96" s="147">
        <v>127526.01</v>
      </c>
      <c r="B96" s="120">
        <v>1</v>
      </c>
      <c r="C96" s="121" t="s">
        <v>97</v>
      </c>
      <c r="D96" s="122">
        <v>43256</v>
      </c>
      <c r="E96" s="121" t="s">
        <v>398</v>
      </c>
      <c r="F96" s="122">
        <v>44058</v>
      </c>
      <c r="G96" s="121" t="s">
        <v>98</v>
      </c>
      <c r="H96" s="123" t="s">
        <v>204</v>
      </c>
      <c r="I96" s="121" t="s">
        <v>603</v>
      </c>
      <c r="J96" s="120" t="s">
        <v>299</v>
      </c>
      <c r="K96" s="121"/>
      <c r="L96" s="120" t="s">
        <v>300</v>
      </c>
      <c r="M96" s="123" t="s">
        <v>604</v>
      </c>
      <c r="N96" s="123" t="s">
        <v>605</v>
      </c>
      <c r="O96" s="121" t="s">
        <v>438</v>
      </c>
      <c r="P96" s="121" t="s">
        <v>439</v>
      </c>
      <c r="Q96" s="123"/>
      <c r="R96" s="121" t="s">
        <v>39</v>
      </c>
      <c r="S96" s="121" t="s">
        <v>46</v>
      </c>
      <c r="T96" s="124">
        <v>0.04</v>
      </c>
      <c r="U96" s="122">
        <v>43812</v>
      </c>
      <c r="V96" s="121"/>
      <c r="W96" s="120" t="s">
        <v>93</v>
      </c>
      <c r="X96" s="120" t="s">
        <v>303</v>
      </c>
      <c r="Y96" s="265" t="str">
        <f>_xlfn.XLOOKUP(TAMPData2205[[#This Row],[PIN]],TAMPData2202[PIN],TAMPData2202[TAMP NHS],"",0)</f>
        <v>NHS-Interstate</v>
      </c>
      <c r="Z96" s="123" t="s">
        <v>606</v>
      </c>
      <c r="AA96" s="125">
        <v>0</v>
      </c>
      <c r="AB96" s="125">
        <v>0</v>
      </c>
      <c r="AC96" s="125">
        <v>221900</v>
      </c>
      <c r="AD96" s="125">
        <v>0</v>
      </c>
      <c r="AE96" s="125">
        <v>221900</v>
      </c>
      <c r="AF96" s="125">
        <v>0</v>
      </c>
      <c r="AG96" s="125">
        <v>0</v>
      </c>
      <c r="AH96" s="125">
        <v>1569041</v>
      </c>
      <c r="AI96" s="125">
        <v>0</v>
      </c>
      <c r="AJ96" s="125">
        <v>1569041</v>
      </c>
      <c r="AK96" s="135" t="s">
        <v>607</v>
      </c>
      <c r="AL96" s="126" t="s">
        <v>608</v>
      </c>
    </row>
    <row r="97" spans="1:38" hidden="1" x14ac:dyDescent="0.25">
      <c r="A97" s="147">
        <v>127937.01</v>
      </c>
      <c r="B97" s="120">
        <v>4</v>
      </c>
      <c r="C97" s="121" t="s">
        <v>97</v>
      </c>
      <c r="D97" s="122">
        <v>44096</v>
      </c>
      <c r="E97" s="121" t="s">
        <v>98</v>
      </c>
      <c r="F97" s="122">
        <v>44697.875162037039</v>
      </c>
      <c r="G97" s="121" t="s">
        <v>108</v>
      </c>
      <c r="H97" s="123" t="s">
        <v>88</v>
      </c>
      <c r="I97" s="121" t="s">
        <v>477</v>
      </c>
      <c r="J97" s="120" t="s">
        <v>299</v>
      </c>
      <c r="K97" s="121"/>
      <c r="L97" s="120" t="s">
        <v>300</v>
      </c>
      <c r="M97" s="123" t="s">
        <v>609</v>
      </c>
      <c r="N97" s="123"/>
      <c r="O97" s="121" t="s">
        <v>438</v>
      </c>
      <c r="P97" s="121" t="s">
        <v>439</v>
      </c>
      <c r="Q97" s="123"/>
      <c r="R97" s="150" t="s">
        <v>39</v>
      </c>
      <c r="S97" s="150" t="s">
        <v>46</v>
      </c>
      <c r="T97" s="124">
        <v>0</v>
      </c>
      <c r="U97" s="122">
        <v>44428</v>
      </c>
      <c r="V97" s="121"/>
      <c r="W97" s="120" t="s">
        <v>93</v>
      </c>
      <c r="X97" s="120" t="s">
        <v>303</v>
      </c>
      <c r="Y97" s="265" t="str">
        <f>_xlfn.XLOOKUP(TAMPData2205[[#This Row],[PIN]],TAMPData2202[PIN],TAMPData2202[TAMP NHS],"",0)</f>
        <v>NHS-Interstate</v>
      </c>
      <c r="Z97" s="123" t="s">
        <v>610</v>
      </c>
      <c r="AA97" s="125">
        <v>0</v>
      </c>
      <c r="AB97" s="125">
        <v>0</v>
      </c>
      <c r="AC97" s="125">
        <v>1243082</v>
      </c>
      <c r="AD97" s="125">
        <v>0</v>
      </c>
      <c r="AE97" s="125">
        <v>1243082</v>
      </c>
      <c r="AF97" s="125">
        <v>0</v>
      </c>
      <c r="AG97" s="125">
        <v>0</v>
      </c>
      <c r="AH97" s="125">
        <v>1243082</v>
      </c>
      <c r="AI97" s="125">
        <v>0</v>
      </c>
      <c r="AJ97" s="125">
        <v>1243082</v>
      </c>
      <c r="AK97" s="135" t="s">
        <v>611</v>
      </c>
      <c r="AL97" s="126" t="s">
        <v>612</v>
      </c>
    </row>
    <row r="98" spans="1:38" ht="36" hidden="1" x14ac:dyDescent="0.25">
      <c r="A98" s="147">
        <v>128507</v>
      </c>
      <c r="B98" s="120">
        <v>3</v>
      </c>
      <c r="C98" s="121" t="s">
        <v>85</v>
      </c>
      <c r="D98" s="122">
        <v>43476</v>
      </c>
      <c r="E98" s="121" t="s">
        <v>398</v>
      </c>
      <c r="F98" s="122">
        <v>44573</v>
      </c>
      <c r="G98" s="121" t="s">
        <v>189</v>
      </c>
      <c r="H98" s="123" t="s">
        <v>538</v>
      </c>
      <c r="I98" s="121" t="s">
        <v>613</v>
      </c>
      <c r="J98" s="120" t="s">
        <v>299</v>
      </c>
      <c r="K98" s="121"/>
      <c r="L98" s="120" t="s">
        <v>300</v>
      </c>
      <c r="M98" s="123" t="s">
        <v>614</v>
      </c>
      <c r="N98" s="123"/>
      <c r="O98" s="121" t="s">
        <v>438</v>
      </c>
      <c r="P98" s="121" t="s">
        <v>439</v>
      </c>
      <c r="Q98" s="123"/>
      <c r="R98" s="150" t="s">
        <v>39</v>
      </c>
      <c r="S98" s="150" t="s">
        <v>46</v>
      </c>
      <c r="T98" s="124" t="s">
        <v>505</v>
      </c>
      <c r="U98" s="122"/>
      <c r="V98" s="121"/>
      <c r="W98" s="120" t="s">
        <v>93</v>
      </c>
      <c r="X98" s="120" t="s">
        <v>303</v>
      </c>
      <c r="Y98" s="265" t="str">
        <f>_xlfn.XLOOKUP(TAMPData2205[[#This Row],[PIN]],TAMPData2202[PIN],TAMPData2202[TAMP NHS],"",0)</f>
        <v>NHS-Interstate</v>
      </c>
      <c r="Z98" s="123" t="s">
        <v>615</v>
      </c>
      <c r="AA98" s="125">
        <v>0</v>
      </c>
      <c r="AB98" s="125">
        <v>0</v>
      </c>
      <c r="AC98" s="125">
        <v>100000</v>
      </c>
      <c r="AD98" s="125">
        <v>0</v>
      </c>
      <c r="AE98" s="125">
        <v>100000</v>
      </c>
      <c r="AF98" s="125">
        <v>0</v>
      </c>
      <c r="AG98" s="125">
        <v>0</v>
      </c>
      <c r="AH98" s="125">
        <v>207500</v>
      </c>
      <c r="AI98" s="125">
        <v>0</v>
      </c>
      <c r="AJ98" s="125">
        <v>207500</v>
      </c>
      <c r="AK98" s="135"/>
      <c r="AL98" s="126" t="s">
        <v>616</v>
      </c>
    </row>
    <row r="99" spans="1:38" hidden="1" x14ac:dyDescent="0.25">
      <c r="A99" s="147">
        <v>128818</v>
      </c>
      <c r="B99" s="120">
        <v>2</v>
      </c>
      <c r="C99" s="121" t="s">
        <v>97</v>
      </c>
      <c r="D99" s="122">
        <v>43567</v>
      </c>
      <c r="E99" s="121" t="s">
        <v>398</v>
      </c>
      <c r="F99" s="122">
        <v>44428.875069444446</v>
      </c>
      <c r="G99" s="121" t="s">
        <v>108</v>
      </c>
      <c r="H99" s="123" t="s">
        <v>135</v>
      </c>
      <c r="I99" s="121" t="s">
        <v>477</v>
      </c>
      <c r="J99" s="120" t="s">
        <v>299</v>
      </c>
      <c r="K99" s="121"/>
      <c r="L99" s="120" t="s">
        <v>300</v>
      </c>
      <c r="M99" s="123" t="s">
        <v>617</v>
      </c>
      <c r="N99" s="123"/>
      <c r="O99" s="121" t="s">
        <v>438</v>
      </c>
      <c r="P99" s="121" t="s">
        <v>439</v>
      </c>
      <c r="Q99" s="123"/>
      <c r="R99" s="150" t="s">
        <v>39</v>
      </c>
      <c r="S99" s="150" t="s">
        <v>46</v>
      </c>
      <c r="T99" s="124">
        <v>0.01</v>
      </c>
      <c r="U99" s="122">
        <v>44141</v>
      </c>
      <c r="V99" s="121"/>
      <c r="W99" s="120" t="s">
        <v>93</v>
      </c>
      <c r="X99" s="120" t="s">
        <v>303</v>
      </c>
      <c r="Y99" s="265" t="str">
        <f>_xlfn.XLOOKUP(TAMPData2205[[#This Row],[PIN]],TAMPData2202[PIN],TAMPData2202[TAMP NHS],"",0)</f>
        <v>NHS-Interstate</v>
      </c>
      <c r="Z99" s="123" t="s">
        <v>618</v>
      </c>
      <c r="AA99" s="125">
        <v>0</v>
      </c>
      <c r="AB99" s="125">
        <v>0</v>
      </c>
      <c r="AC99" s="125">
        <v>179000</v>
      </c>
      <c r="AD99" s="125">
        <v>0</v>
      </c>
      <c r="AE99" s="125">
        <v>179000</v>
      </c>
      <c r="AF99" s="125">
        <v>116500</v>
      </c>
      <c r="AG99" s="125">
        <v>0</v>
      </c>
      <c r="AH99" s="125">
        <v>1790194</v>
      </c>
      <c r="AI99" s="125">
        <v>0</v>
      </c>
      <c r="AJ99" s="125">
        <v>1906694</v>
      </c>
      <c r="AK99" s="135" t="s">
        <v>619</v>
      </c>
      <c r="AL99" s="126" t="s">
        <v>620</v>
      </c>
    </row>
    <row r="100" spans="1:38" ht="36" hidden="1" x14ac:dyDescent="0.25">
      <c r="A100" s="147">
        <v>130522</v>
      </c>
      <c r="B100" s="120">
        <v>3</v>
      </c>
      <c r="C100" s="121" t="s">
        <v>97</v>
      </c>
      <c r="D100" s="122">
        <v>43994</v>
      </c>
      <c r="E100" s="121" t="s">
        <v>398</v>
      </c>
      <c r="F100" s="122">
        <v>44516.875162037039</v>
      </c>
      <c r="G100" s="121" t="s">
        <v>108</v>
      </c>
      <c r="H100" s="123" t="s">
        <v>365</v>
      </c>
      <c r="I100" s="121" t="s">
        <v>621</v>
      </c>
      <c r="J100" s="120" t="s">
        <v>299</v>
      </c>
      <c r="K100" s="121"/>
      <c r="L100" s="120" t="s">
        <v>300</v>
      </c>
      <c r="M100" s="123" t="s">
        <v>622</v>
      </c>
      <c r="N100" s="123"/>
      <c r="O100" s="121" t="s">
        <v>438</v>
      </c>
      <c r="P100" s="121" t="s">
        <v>439</v>
      </c>
      <c r="Q100" s="123"/>
      <c r="R100" s="150" t="s">
        <v>39</v>
      </c>
      <c r="S100" s="150" t="s">
        <v>46</v>
      </c>
      <c r="T100" s="124">
        <v>0</v>
      </c>
      <c r="U100" s="122">
        <v>44323</v>
      </c>
      <c r="V100" s="121"/>
      <c r="W100" s="120" t="s">
        <v>93</v>
      </c>
      <c r="X100" s="120" t="s">
        <v>303</v>
      </c>
      <c r="Y100" s="265" t="str">
        <f>_xlfn.XLOOKUP(TAMPData2205[[#This Row],[PIN]],TAMPData2202[PIN],TAMPData2202[TAMP NHS],"",0)</f>
        <v>NHS-Interstate</v>
      </c>
      <c r="Z100" s="123" t="s">
        <v>623</v>
      </c>
      <c r="AA100" s="125">
        <v>0</v>
      </c>
      <c r="AB100" s="125">
        <v>0</v>
      </c>
      <c r="AC100" s="125">
        <v>1814758</v>
      </c>
      <c r="AD100" s="125">
        <v>0</v>
      </c>
      <c r="AE100" s="125">
        <v>1814758</v>
      </c>
      <c r="AF100" s="125">
        <v>0</v>
      </c>
      <c r="AG100" s="125">
        <v>0</v>
      </c>
      <c r="AH100" s="125">
        <v>1918758</v>
      </c>
      <c r="AI100" s="125">
        <v>0</v>
      </c>
      <c r="AJ100" s="125">
        <v>1918758</v>
      </c>
      <c r="AK100" s="135" t="s">
        <v>624</v>
      </c>
      <c r="AL100" s="126" t="s">
        <v>625</v>
      </c>
    </row>
    <row r="101" spans="1:38" hidden="1" x14ac:dyDescent="0.25">
      <c r="A101" s="147">
        <v>130872</v>
      </c>
      <c r="B101" s="120">
        <v>3</v>
      </c>
      <c r="C101" s="121" t="s">
        <v>85</v>
      </c>
      <c r="D101" s="122">
        <v>44091</v>
      </c>
      <c r="E101" s="121" t="s">
        <v>398</v>
      </c>
      <c r="F101" s="122">
        <v>44685</v>
      </c>
      <c r="G101" s="121" t="s">
        <v>143</v>
      </c>
      <c r="H101" s="123" t="s">
        <v>538</v>
      </c>
      <c r="I101" s="121" t="s">
        <v>613</v>
      </c>
      <c r="J101" s="120" t="s">
        <v>299</v>
      </c>
      <c r="K101" s="121"/>
      <c r="L101" s="120" t="s">
        <v>300</v>
      </c>
      <c r="M101" s="123" t="s">
        <v>626</v>
      </c>
      <c r="N101" s="123"/>
      <c r="O101" s="121" t="s">
        <v>438</v>
      </c>
      <c r="P101" s="121" t="s">
        <v>439</v>
      </c>
      <c r="Q101" s="123"/>
      <c r="R101" s="150" t="s">
        <v>39</v>
      </c>
      <c r="S101" s="150" t="s">
        <v>46</v>
      </c>
      <c r="T101" s="124">
        <v>0</v>
      </c>
      <c r="U101" s="122">
        <v>44904</v>
      </c>
      <c r="V101" s="121"/>
      <c r="W101" s="120" t="s">
        <v>93</v>
      </c>
      <c r="X101" s="120" t="s">
        <v>303</v>
      </c>
      <c r="Y101" s="265" t="str">
        <f>_xlfn.XLOOKUP(TAMPData2205[[#This Row],[PIN]],TAMPData2202[PIN],TAMPData2202[TAMP NHS],"",0)</f>
        <v>NHS-Interstate</v>
      </c>
      <c r="Z101" s="123" t="s">
        <v>627</v>
      </c>
      <c r="AA101" s="125">
        <v>0</v>
      </c>
      <c r="AB101" s="125">
        <v>0</v>
      </c>
      <c r="AC101" s="125">
        <v>5000</v>
      </c>
      <c r="AD101" s="125">
        <v>0</v>
      </c>
      <c r="AE101" s="125">
        <v>5000</v>
      </c>
      <c r="AF101" s="125">
        <v>0</v>
      </c>
      <c r="AG101" s="125">
        <v>0</v>
      </c>
      <c r="AH101" s="125">
        <v>99500</v>
      </c>
      <c r="AI101" s="125">
        <v>0</v>
      </c>
      <c r="AJ101" s="125">
        <v>99500</v>
      </c>
      <c r="AK101" s="135"/>
      <c r="AL101" s="126" t="s">
        <v>628</v>
      </c>
    </row>
    <row r="102" spans="1:38" hidden="1" x14ac:dyDescent="0.25">
      <c r="A102" s="149">
        <v>130903</v>
      </c>
      <c r="B102" s="120">
        <v>3</v>
      </c>
      <c r="C102" s="121" t="s">
        <v>97</v>
      </c>
      <c r="D102" s="122">
        <v>44106</v>
      </c>
      <c r="E102" s="121" t="s">
        <v>398</v>
      </c>
      <c r="F102" s="122">
        <v>44589.875115740739</v>
      </c>
      <c r="G102" s="121" t="s">
        <v>108</v>
      </c>
      <c r="H102" s="123" t="s">
        <v>538</v>
      </c>
      <c r="I102" s="121" t="s">
        <v>539</v>
      </c>
      <c r="J102" s="120" t="s">
        <v>299</v>
      </c>
      <c r="K102" s="121"/>
      <c r="L102" s="120" t="s">
        <v>300</v>
      </c>
      <c r="M102" s="123" t="s">
        <v>629</v>
      </c>
      <c r="N102" s="123"/>
      <c r="O102" s="121" t="s">
        <v>438</v>
      </c>
      <c r="P102" s="121" t="s">
        <v>439</v>
      </c>
      <c r="Q102" s="123"/>
      <c r="R102" s="121" t="s">
        <v>39</v>
      </c>
      <c r="S102" s="121" t="s">
        <v>46</v>
      </c>
      <c r="T102" s="124">
        <v>0</v>
      </c>
      <c r="U102" s="122">
        <v>44365</v>
      </c>
      <c r="V102" s="121"/>
      <c r="W102" s="120" t="s">
        <v>93</v>
      </c>
      <c r="X102" s="120" t="s">
        <v>303</v>
      </c>
      <c r="Y102" s="265" t="str">
        <f>_xlfn.XLOOKUP(TAMPData2205[[#This Row],[PIN]],TAMPData2202[PIN],TAMPData2202[TAMP NHS],"",0)</f>
        <v>NHS-Interstate</v>
      </c>
      <c r="Z102" s="123" t="s">
        <v>630</v>
      </c>
      <c r="AA102" s="125">
        <v>0</v>
      </c>
      <c r="AB102" s="125">
        <v>0</v>
      </c>
      <c r="AC102" s="125">
        <v>993587</v>
      </c>
      <c r="AD102" s="125">
        <v>0</v>
      </c>
      <c r="AE102" s="125">
        <v>993587</v>
      </c>
      <c r="AF102" s="125">
        <v>0</v>
      </c>
      <c r="AG102" s="125">
        <v>0</v>
      </c>
      <c r="AH102" s="125">
        <v>1044087</v>
      </c>
      <c r="AI102" s="125">
        <v>0</v>
      </c>
      <c r="AJ102" s="125">
        <v>1044087</v>
      </c>
      <c r="AK102" s="135" t="s">
        <v>631</v>
      </c>
      <c r="AL102" s="126" t="s">
        <v>632</v>
      </c>
    </row>
    <row r="103" spans="1:38" hidden="1" x14ac:dyDescent="0.25">
      <c r="A103" s="147">
        <v>131071</v>
      </c>
      <c r="B103" s="120">
        <v>3</v>
      </c>
      <c r="C103" s="121" t="s">
        <v>97</v>
      </c>
      <c r="D103" s="122">
        <v>44152</v>
      </c>
      <c r="E103" s="121" t="s">
        <v>398</v>
      </c>
      <c r="F103" s="122">
        <v>44657.875208333331</v>
      </c>
      <c r="G103" s="121" t="s">
        <v>108</v>
      </c>
      <c r="H103" s="123" t="s">
        <v>109</v>
      </c>
      <c r="I103" s="121" t="s">
        <v>477</v>
      </c>
      <c r="J103" s="120" t="s">
        <v>299</v>
      </c>
      <c r="K103" s="121"/>
      <c r="L103" s="120" t="s">
        <v>300</v>
      </c>
      <c r="M103" s="123" t="s">
        <v>633</v>
      </c>
      <c r="N103" s="123"/>
      <c r="O103" s="121" t="s">
        <v>438</v>
      </c>
      <c r="P103" s="121" t="s">
        <v>439</v>
      </c>
      <c r="Q103" s="123"/>
      <c r="R103" s="150" t="s">
        <v>39</v>
      </c>
      <c r="S103" s="150" t="s">
        <v>46</v>
      </c>
      <c r="T103" s="124">
        <v>0</v>
      </c>
      <c r="U103" s="122">
        <v>44323</v>
      </c>
      <c r="V103" s="121"/>
      <c r="W103" s="120" t="s">
        <v>93</v>
      </c>
      <c r="X103" s="120" t="s">
        <v>303</v>
      </c>
      <c r="Y103" s="265" t="str">
        <f>_xlfn.XLOOKUP(TAMPData2205[[#This Row],[PIN]],TAMPData2202[PIN],TAMPData2202[TAMP NHS],"",0)</f>
        <v>NHS-Interstate</v>
      </c>
      <c r="Z103" s="123" t="s">
        <v>634</v>
      </c>
      <c r="AA103" s="125">
        <v>0</v>
      </c>
      <c r="AB103" s="125">
        <v>0</v>
      </c>
      <c r="AC103" s="125">
        <v>2140566</v>
      </c>
      <c r="AD103" s="125">
        <v>0</v>
      </c>
      <c r="AE103" s="125">
        <v>2140566</v>
      </c>
      <c r="AF103" s="125">
        <v>0</v>
      </c>
      <c r="AG103" s="125">
        <v>0</v>
      </c>
      <c r="AH103" s="125">
        <v>2238066</v>
      </c>
      <c r="AI103" s="125">
        <v>0</v>
      </c>
      <c r="AJ103" s="125">
        <v>2238066</v>
      </c>
      <c r="AK103" s="135" t="s">
        <v>635</v>
      </c>
      <c r="AL103" s="126" t="s">
        <v>636</v>
      </c>
    </row>
    <row r="104" spans="1:38" ht="36" hidden="1" x14ac:dyDescent="0.25">
      <c r="A104" s="147">
        <v>131161</v>
      </c>
      <c r="B104" s="120">
        <v>3</v>
      </c>
      <c r="C104" s="121" t="s">
        <v>85</v>
      </c>
      <c r="D104" s="122">
        <v>44207</v>
      </c>
      <c r="E104" s="121" t="s">
        <v>398</v>
      </c>
      <c r="F104" s="122">
        <v>44572</v>
      </c>
      <c r="G104" s="121" t="s">
        <v>189</v>
      </c>
      <c r="H104" s="123" t="s">
        <v>538</v>
      </c>
      <c r="I104" s="121" t="s">
        <v>477</v>
      </c>
      <c r="J104" s="120" t="s">
        <v>299</v>
      </c>
      <c r="K104" s="121"/>
      <c r="L104" s="120" t="s">
        <v>300</v>
      </c>
      <c r="M104" s="123" t="s">
        <v>637</v>
      </c>
      <c r="N104" s="123"/>
      <c r="O104" s="121" t="s">
        <v>438</v>
      </c>
      <c r="P104" s="121" t="s">
        <v>439</v>
      </c>
      <c r="Q104" s="123"/>
      <c r="R104" s="121" t="s">
        <v>39</v>
      </c>
      <c r="S104" s="121" t="s">
        <v>46</v>
      </c>
      <c r="T104" s="124">
        <v>0</v>
      </c>
      <c r="U104" s="122">
        <v>45016</v>
      </c>
      <c r="V104" s="121"/>
      <c r="W104" s="120" t="s">
        <v>93</v>
      </c>
      <c r="X104" s="120" t="s">
        <v>303</v>
      </c>
      <c r="Y104" s="265" t="str">
        <f>_xlfn.XLOOKUP(TAMPData2205[[#This Row],[PIN]],TAMPData2202[PIN],TAMPData2202[TAMP NHS],"",0)</f>
        <v>NHS-Interstate</v>
      </c>
      <c r="Z104" s="123" t="s">
        <v>638</v>
      </c>
      <c r="AA104" s="125">
        <v>0</v>
      </c>
      <c r="AB104" s="125">
        <v>0</v>
      </c>
      <c r="AC104" s="125">
        <v>53500</v>
      </c>
      <c r="AD104" s="125">
        <v>0</v>
      </c>
      <c r="AE104" s="125">
        <v>53500</v>
      </c>
      <c r="AF104" s="125">
        <v>0</v>
      </c>
      <c r="AG104" s="125">
        <v>0</v>
      </c>
      <c r="AH104" s="125">
        <v>135000</v>
      </c>
      <c r="AI104" s="125">
        <v>0</v>
      </c>
      <c r="AJ104" s="125">
        <v>135000</v>
      </c>
      <c r="AK104" s="135"/>
      <c r="AL104" s="126" t="s">
        <v>639</v>
      </c>
    </row>
    <row r="105" spans="1:38" hidden="1" x14ac:dyDescent="0.25">
      <c r="A105" s="147">
        <v>131164</v>
      </c>
      <c r="B105" s="120">
        <v>3</v>
      </c>
      <c r="C105" s="121" t="s">
        <v>97</v>
      </c>
      <c r="D105" s="122">
        <v>44207</v>
      </c>
      <c r="E105" s="121" t="s">
        <v>398</v>
      </c>
      <c r="F105" s="122">
        <v>44645.875150462962</v>
      </c>
      <c r="G105" s="121" t="s">
        <v>108</v>
      </c>
      <c r="H105" s="123" t="s">
        <v>538</v>
      </c>
      <c r="I105" s="121" t="s">
        <v>477</v>
      </c>
      <c r="J105" s="120" t="s">
        <v>299</v>
      </c>
      <c r="K105" s="121"/>
      <c r="L105" s="120" t="s">
        <v>300</v>
      </c>
      <c r="M105" s="123" t="s">
        <v>640</v>
      </c>
      <c r="N105" s="123"/>
      <c r="O105" s="121" t="s">
        <v>438</v>
      </c>
      <c r="P105" s="121" t="s">
        <v>439</v>
      </c>
      <c r="Q105" s="123"/>
      <c r="R105" s="150" t="s">
        <v>39</v>
      </c>
      <c r="S105" s="150" t="s">
        <v>46</v>
      </c>
      <c r="T105" s="124">
        <v>0</v>
      </c>
      <c r="U105" s="122">
        <v>44428</v>
      </c>
      <c r="V105" s="121"/>
      <c r="W105" s="120" t="s">
        <v>93</v>
      </c>
      <c r="X105" s="120" t="s">
        <v>303</v>
      </c>
      <c r="Y105" s="265" t="str">
        <f>_xlfn.XLOOKUP(TAMPData2205[[#This Row],[PIN]],TAMPData2202[PIN],TAMPData2202[TAMP NHS],"",0)</f>
        <v>NHS-Interstate</v>
      </c>
      <c r="Z105" s="123" t="s">
        <v>641</v>
      </c>
      <c r="AA105" s="125">
        <v>0</v>
      </c>
      <c r="AB105" s="125">
        <v>0</v>
      </c>
      <c r="AC105" s="125">
        <v>1611067</v>
      </c>
      <c r="AD105" s="125">
        <v>0</v>
      </c>
      <c r="AE105" s="125">
        <v>1611067</v>
      </c>
      <c r="AF105" s="125">
        <v>0</v>
      </c>
      <c r="AG105" s="125">
        <v>0</v>
      </c>
      <c r="AH105" s="125">
        <v>1680567</v>
      </c>
      <c r="AI105" s="125">
        <v>0</v>
      </c>
      <c r="AJ105" s="125">
        <v>1680567</v>
      </c>
      <c r="AK105" s="135" t="s">
        <v>642</v>
      </c>
      <c r="AL105" s="126" t="s">
        <v>643</v>
      </c>
    </row>
    <row r="106" spans="1:38" ht="36" hidden="1" x14ac:dyDescent="0.25">
      <c r="A106" s="149">
        <v>131350</v>
      </c>
      <c r="B106" s="120">
        <v>3</v>
      </c>
      <c r="C106" s="121" t="s">
        <v>122</v>
      </c>
      <c r="D106" s="122">
        <v>44251</v>
      </c>
      <c r="E106" s="121" t="s">
        <v>398</v>
      </c>
      <c r="F106" s="122">
        <v>44494.875219907408</v>
      </c>
      <c r="G106" s="121" t="s">
        <v>108</v>
      </c>
      <c r="H106" s="123" t="s">
        <v>109</v>
      </c>
      <c r="I106" s="121" t="s">
        <v>621</v>
      </c>
      <c r="J106" s="120" t="s">
        <v>299</v>
      </c>
      <c r="K106" s="121"/>
      <c r="L106" s="120" t="s">
        <v>300</v>
      </c>
      <c r="M106" s="123" t="s">
        <v>644</v>
      </c>
      <c r="N106" s="123"/>
      <c r="O106" s="121" t="s">
        <v>438</v>
      </c>
      <c r="P106" s="121" t="s">
        <v>439</v>
      </c>
      <c r="Q106" s="123"/>
      <c r="R106" s="121" t="s">
        <v>39</v>
      </c>
      <c r="S106" s="121" t="s">
        <v>46</v>
      </c>
      <c r="T106" s="124">
        <v>0</v>
      </c>
      <c r="U106" s="122">
        <v>44477</v>
      </c>
      <c r="V106" s="121"/>
      <c r="W106" s="120" t="s">
        <v>93</v>
      </c>
      <c r="X106" s="120" t="s">
        <v>303</v>
      </c>
      <c r="Y106" s="265" t="str">
        <f>_xlfn.XLOOKUP(TAMPData2205[[#This Row],[PIN]],TAMPData2202[PIN],TAMPData2202[TAMP NHS],"",0)</f>
        <v>NHS-Interstate</v>
      </c>
      <c r="Z106" s="123" t="s">
        <v>645</v>
      </c>
      <c r="AA106" s="125">
        <v>0</v>
      </c>
      <c r="AB106" s="125">
        <v>0</v>
      </c>
      <c r="AC106" s="125">
        <v>3873897</v>
      </c>
      <c r="AD106" s="125">
        <v>0</v>
      </c>
      <c r="AE106" s="125">
        <v>3873897</v>
      </c>
      <c r="AF106" s="125">
        <v>0</v>
      </c>
      <c r="AG106" s="125">
        <v>0</v>
      </c>
      <c r="AH106" s="125">
        <v>3981897</v>
      </c>
      <c r="AI106" s="125">
        <v>0</v>
      </c>
      <c r="AJ106" s="125">
        <v>3981897</v>
      </c>
      <c r="AK106" s="135" t="s">
        <v>646</v>
      </c>
      <c r="AL106" s="126" t="s">
        <v>647</v>
      </c>
    </row>
    <row r="107" spans="1:38" ht="36" hidden="1" x14ac:dyDescent="0.25">
      <c r="A107" s="147">
        <v>131570</v>
      </c>
      <c r="B107" s="120">
        <v>1</v>
      </c>
      <c r="C107" s="121" t="s">
        <v>85</v>
      </c>
      <c r="D107" s="122">
        <v>44326</v>
      </c>
      <c r="E107" s="121" t="s">
        <v>98</v>
      </c>
      <c r="F107" s="122">
        <v>44649</v>
      </c>
      <c r="G107" s="121" t="s">
        <v>189</v>
      </c>
      <c r="H107" s="123" t="s">
        <v>648</v>
      </c>
      <c r="I107" s="121" t="s">
        <v>649</v>
      </c>
      <c r="J107" s="120" t="s">
        <v>299</v>
      </c>
      <c r="K107" s="121"/>
      <c r="L107" s="120" t="s">
        <v>300</v>
      </c>
      <c r="M107" s="123" t="s">
        <v>650</v>
      </c>
      <c r="N107" s="123"/>
      <c r="O107" s="121" t="s">
        <v>438</v>
      </c>
      <c r="P107" s="121" t="s">
        <v>439</v>
      </c>
      <c r="Q107" s="123"/>
      <c r="R107" s="150" t="s">
        <v>39</v>
      </c>
      <c r="S107" s="150" t="s">
        <v>46</v>
      </c>
      <c r="T107" s="124" t="s">
        <v>505</v>
      </c>
      <c r="U107" s="120"/>
      <c r="V107" s="121"/>
      <c r="W107" s="120" t="s">
        <v>93</v>
      </c>
      <c r="X107" s="120" t="s">
        <v>303</v>
      </c>
      <c r="Y107" s="265" t="str">
        <f>_xlfn.XLOOKUP(TAMPData2205[[#This Row],[PIN]],TAMPData2202[PIN],TAMPData2202[TAMP NHS],"",0)</f>
        <v>NHS-Interstate</v>
      </c>
      <c r="Z107" s="123" t="s">
        <v>651</v>
      </c>
      <c r="AA107" s="125">
        <v>0</v>
      </c>
      <c r="AB107" s="125">
        <v>0</v>
      </c>
      <c r="AC107" s="125">
        <v>10000</v>
      </c>
      <c r="AD107" s="125">
        <v>0</v>
      </c>
      <c r="AE107" s="125">
        <v>10000</v>
      </c>
      <c r="AF107" s="125">
        <v>0</v>
      </c>
      <c r="AG107" s="125">
        <v>0</v>
      </c>
      <c r="AH107" s="125">
        <v>147500</v>
      </c>
      <c r="AI107" s="125">
        <v>0</v>
      </c>
      <c r="AJ107" s="125">
        <v>147500</v>
      </c>
      <c r="AK107" s="135"/>
      <c r="AL107" s="126" t="s">
        <v>652</v>
      </c>
    </row>
    <row r="108" spans="1:38" hidden="1" x14ac:dyDescent="0.25">
      <c r="A108" s="149">
        <v>131815</v>
      </c>
      <c r="B108" s="120">
        <v>1</v>
      </c>
      <c r="C108" s="121" t="s">
        <v>85</v>
      </c>
      <c r="D108" s="122">
        <v>44378</v>
      </c>
      <c r="E108" s="121" t="s">
        <v>398</v>
      </c>
      <c r="F108" s="122">
        <v>44572</v>
      </c>
      <c r="G108" s="121" t="s">
        <v>143</v>
      </c>
      <c r="H108" s="123" t="s">
        <v>297</v>
      </c>
      <c r="I108" s="121" t="s">
        <v>477</v>
      </c>
      <c r="J108" s="120" t="s">
        <v>299</v>
      </c>
      <c r="K108" s="121"/>
      <c r="L108" s="120" t="s">
        <v>300</v>
      </c>
      <c r="M108" s="123" t="s">
        <v>653</v>
      </c>
      <c r="N108" s="123"/>
      <c r="O108" s="121" t="s">
        <v>438</v>
      </c>
      <c r="P108" s="121" t="s">
        <v>439</v>
      </c>
      <c r="Q108" s="123"/>
      <c r="R108" s="121" t="s">
        <v>39</v>
      </c>
      <c r="S108" s="121" t="s">
        <v>46</v>
      </c>
      <c r="T108" s="124">
        <v>0</v>
      </c>
      <c r="U108" s="122">
        <v>44792</v>
      </c>
      <c r="V108" s="121"/>
      <c r="W108" s="120" t="s">
        <v>93</v>
      </c>
      <c r="X108" s="120" t="s">
        <v>303</v>
      </c>
      <c r="Y108" s="265" t="str">
        <f>_xlfn.XLOOKUP(TAMPData2205[[#This Row],[PIN]],TAMPData2202[PIN],TAMPData2202[TAMP NHS],"",0)</f>
        <v>NHS-Interstate</v>
      </c>
      <c r="Z108" s="123" t="s">
        <v>654</v>
      </c>
      <c r="AA108" s="125">
        <v>0</v>
      </c>
      <c r="AB108" s="125">
        <v>0</v>
      </c>
      <c r="AC108" s="125">
        <v>201000</v>
      </c>
      <c r="AD108" s="125">
        <v>0</v>
      </c>
      <c r="AE108" s="125">
        <v>201000</v>
      </c>
      <c r="AF108" s="125">
        <v>0</v>
      </c>
      <c r="AG108" s="125">
        <v>0</v>
      </c>
      <c r="AH108" s="125">
        <v>201000</v>
      </c>
      <c r="AI108" s="125">
        <v>0</v>
      </c>
      <c r="AJ108" s="125">
        <v>201000</v>
      </c>
      <c r="AK108" s="135"/>
      <c r="AL108" s="126" t="s">
        <v>655</v>
      </c>
    </row>
    <row r="109" spans="1:38" hidden="1" x14ac:dyDescent="0.25">
      <c r="A109" s="149">
        <v>131951</v>
      </c>
      <c r="B109" s="120">
        <v>3</v>
      </c>
      <c r="C109" s="121" t="s">
        <v>85</v>
      </c>
      <c r="D109" s="122">
        <v>44397</v>
      </c>
      <c r="E109" s="121" t="s">
        <v>398</v>
      </c>
      <c r="F109" s="122">
        <v>44484</v>
      </c>
      <c r="G109" s="121" t="s">
        <v>152</v>
      </c>
      <c r="H109" s="123" t="s">
        <v>99</v>
      </c>
      <c r="I109" s="121" t="s">
        <v>477</v>
      </c>
      <c r="J109" s="120" t="s">
        <v>299</v>
      </c>
      <c r="K109" s="121"/>
      <c r="L109" s="120" t="s">
        <v>300</v>
      </c>
      <c r="M109" s="123" t="s">
        <v>656</v>
      </c>
      <c r="N109" s="123"/>
      <c r="O109" s="121" t="s">
        <v>438</v>
      </c>
      <c r="P109" s="121" t="s">
        <v>439</v>
      </c>
      <c r="Q109" s="123"/>
      <c r="R109" s="121" t="s">
        <v>39</v>
      </c>
      <c r="S109" s="121" t="s">
        <v>46</v>
      </c>
      <c r="T109" s="124">
        <v>0.06</v>
      </c>
      <c r="U109" s="122"/>
      <c r="V109" s="121"/>
      <c r="W109" s="120" t="s">
        <v>93</v>
      </c>
      <c r="X109" s="120" t="s">
        <v>303</v>
      </c>
      <c r="Y109" s="265" t="str">
        <f>_xlfn.XLOOKUP(TAMPData2205[[#This Row],[PIN]],TAMPData2202[PIN],TAMPData2202[TAMP NHS],"",0)</f>
        <v>NHS-Interstate</v>
      </c>
      <c r="Z109" s="123" t="s">
        <v>657</v>
      </c>
      <c r="AA109" s="125">
        <v>0</v>
      </c>
      <c r="AB109" s="125">
        <v>0</v>
      </c>
      <c r="AC109" s="125">
        <v>66000</v>
      </c>
      <c r="AD109" s="125">
        <v>0</v>
      </c>
      <c r="AE109" s="125">
        <v>66000</v>
      </c>
      <c r="AF109" s="125">
        <v>0</v>
      </c>
      <c r="AG109" s="125">
        <v>0</v>
      </c>
      <c r="AH109" s="125">
        <v>66000</v>
      </c>
      <c r="AI109" s="125">
        <v>0</v>
      </c>
      <c r="AJ109" s="125">
        <v>66000</v>
      </c>
      <c r="AK109" s="135"/>
      <c r="AL109" s="126" t="s">
        <v>658</v>
      </c>
    </row>
    <row r="110" spans="1:38" hidden="1" x14ac:dyDescent="0.25">
      <c r="A110" s="147">
        <v>132358</v>
      </c>
      <c r="B110" s="120">
        <v>3</v>
      </c>
      <c r="C110" s="121" t="s">
        <v>85</v>
      </c>
      <c r="D110" s="122">
        <v>44537</v>
      </c>
      <c r="E110" s="121" t="s">
        <v>398</v>
      </c>
      <c r="F110" s="122">
        <v>44550</v>
      </c>
      <c r="G110" s="121" t="s">
        <v>143</v>
      </c>
      <c r="H110" s="123" t="s">
        <v>659</v>
      </c>
      <c r="I110" s="121" t="s">
        <v>613</v>
      </c>
      <c r="J110" s="120" t="s">
        <v>299</v>
      </c>
      <c r="K110" s="121"/>
      <c r="L110" s="120" t="s">
        <v>300</v>
      </c>
      <c r="M110" s="123" t="s">
        <v>660</v>
      </c>
      <c r="N110" s="123"/>
      <c r="O110" s="121" t="s">
        <v>438</v>
      </c>
      <c r="P110" s="121" t="s">
        <v>439</v>
      </c>
      <c r="Q110" s="123"/>
      <c r="R110" s="150" t="s">
        <v>39</v>
      </c>
      <c r="S110" s="150" t="s">
        <v>46</v>
      </c>
      <c r="T110" s="124">
        <v>0.04</v>
      </c>
      <c r="U110" s="120"/>
      <c r="V110" s="121"/>
      <c r="W110" s="120" t="s">
        <v>93</v>
      </c>
      <c r="X110" s="120" t="s">
        <v>303</v>
      </c>
      <c r="Y110" s="265" t="str">
        <f>_xlfn.XLOOKUP(TAMPData2205[[#This Row],[PIN]],TAMPData2202[PIN],TAMPData2202[TAMP NHS],"",0)</f>
        <v>NHS-Interstate</v>
      </c>
      <c r="Z110" s="123" t="s">
        <v>661</v>
      </c>
      <c r="AA110" s="125">
        <v>0</v>
      </c>
      <c r="AB110" s="125">
        <v>0</v>
      </c>
      <c r="AC110" s="125">
        <v>45000</v>
      </c>
      <c r="AD110" s="125">
        <v>0</v>
      </c>
      <c r="AE110" s="125">
        <v>45000</v>
      </c>
      <c r="AF110" s="125">
        <v>0</v>
      </c>
      <c r="AG110" s="125">
        <v>0</v>
      </c>
      <c r="AH110" s="125">
        <v>45000</v>
      </c>
      <c r="AI110" s="125">
        <v>0</v>
      </c>
      <c r="AJ110" s="125">
        <v>45000</v>
      </c>
      <c r="AK110" s="135"/>
      <c r="AL110" s="126" t="s">
        <v>662</v>
      </c>
    </row>
    <row r="111" spans="1:38" hidden="1" x14ac:dyDescent="0.25">
      <c r="A111" s="147">
        <v>132380</v>
      </c>
      <c r="B111" s="120">
        <v>4</v>
      </c>
      <c r="C111" s="121" t="s">
        <v>85</v>
      </c>
      <c r="D111" s="122">
        <v>44545</v>
      </c>
      <c r="E111" s="121" t="s">
        <v>398</v>
      </c>
      <c r="F111" s="122">
        <v>44550</v>
      </c>
      <c r="G111" s="121" t="s">
        <v>152</v>
      </c>
      <c r="H111" s="123" t="s">
        <v>88</v>
      </c>
      <c r="I111" s="121" t="s">
        <v>477</v>
      </c>
      <c r="J111" s="120" t="s">
        <v>299</v>
      </c>
      <c r="K111" s="121"/>
      <c r="L111" s="120" t="s">
        <v>300</v>
      </c>
      <c r="M111" s="123" t="s">
        <v>663</v>
      </c>
      <c r="N111" s="123"/>
      <c r="O111" s="121" t="s">
        <v>438</v>
      </c>
      <c r="P111" s="121" t="s">
        <v>439</v>
      </c>
      <c r="Q111" s="123"/>
      <c r="R111" s="150" t="s">
        <v>39</v>
      </c>
      <c r="S111" s="150" t="s">
        <v>46</v>
      </c>
      <c r="T111" s="124">
        <v>0.05</v>
      </c>
      <c r="U111" s="120"/>
      <c r="V111" s="121"/>
      <c r="W111" s="120" t="s">
        <v>93</v>
      </c>
      <c r="X111" s="120" t="s">
        <v>303</v>
      </c>
      <c r="Y111" s="265" t="str">
        <f>_xlfn.XLOOKUP(TAMPData2205[[#This Row],[PIN]],TAMPData2202[PIN],TAMPData2202[TAMP NHS],"",0)</f>
        <v>NHS-Interstate</v>
      </c>
      <c r="Z111" s="123" t="s">
        <v>664</v>
      </c>
      <c r="AA111" s="125">
        <v>0</v>
      </c>
      <c r="AB111" s="125">
        <v>0</v>
      </c>
      <c r="AC111" s="125">
        <v>32500</v>
      </c>
      <c r="AD111" s="125">
        <v>0</v>
      </c>
      <c r="AE111" s="125">
        <v>32500</v>
      </c>
      <c r="AF111" s="125">
        <v>0</v>
      </c>
      <c r="AG111" s="125">
        <v>0</v>
      </c>
      <c r="AH111" s="125">
        <v>32500</v>
      </c>
      <c r="AI111" s="125">
        <v>0</v>
      </c>
      <c r="AJ111" s="125">
        <v>32500</v>
      </c>
      <c r="AK111" s="135"/>
      <c r="AL111" s="126" t="s">
        <v>665</v>
      </c>
    </row>
    <row r="112" spans="1:38" ht="55.5" hidden="1" thickTop="1" thickBot="1" x14ac:dyDescent="0.3">
      <c r="A112" s="149">
        <v>40086.050000000003</v>
      </c>
      <c r="B112" s="120">
        <v>6</v>
      </c>
      <c r="C112" s="121" t="s">
        <v>85</v>
      </c>
      <c r="D112" s="122">
        <v>44078</v>
      </c>
      <c r="E112" s="121" t="s">
        <v>87</v>
      </c>
      <c r="F112" s="122">
        <v>44669</v>
      </c>
      <c r="G112" s="121" t="s">
        <v>666</v>
      </c>
      <c r="H112" s="123" t="s">
        <v>667</v>
      </c>
      <c r="I112" s="121"/>
      <c r="J112" s="120"/>
      <c r="K112" s="121"/>
      <c r="L112" s="120"/>
      <c r="M112" s="123" t="s">
        <v>668</v>
      </c>
      <c r="N112" s="123"/>
      <c r="O112" s="121" t="s">
        <v>103</v>
      </c>
      <c r="P112" s="121" t="s">
        <v>439</v>
      </c>
      <c r="Q112" s="123"/>
      <c r="R112" s="121" t="s">
        <v>39</v>
      </c>
      <c r="S112" s="121" t="s">
        <v>669</v>
      </c>
      <c r="T112" s="124">
        <v>0</v>
      </c>
      <c r="U112" s="120"/>
      <c r="V112" s="121"/>
      <c r="W112" s="120" t="s">
        <v>670</v>
      </c>
      <c r="X112" s="120"/>
      <c r="Y112" s="176" t="s">
        <v>671</v>
      </c>
      <c r="Z112" s="123"/>
      <c r="AA112" s="125">
        <v>12000000</v>
      </c>
      <c r="AB112" s="125">
        <v>0</v>
      </c>
      <c r="AC112" s="125">
        <v>0</v>
      </c>
      <c r="AD112" s="125">
        <v>0</v>
      </c>
      <c r="AE112" s="125">
        <v>12000000</v>
      </c>
      <c r="AF112" s="125">
        <v>21000000</v>
      </c>
      <c r="AG112" s="125">
        <v>0</v>
      </c>
      <c r="AH112" s="125">
        <v>0</v>
      </c>
      <c r="AI112" s="125">
        <v>0</v>
      </c>
      <c r="AJ112" s="125">
        <v>21000000</v>
      </c>
      <c r="AK112" s="135"/>
      <c r="AL112" s="126"/>
    </row>
    <row r="113" spans="1:38" ht="55.5" hidden="1" thickTop="1" thickBot="1" x14ac:dyDescent="0.3">
      <c r="A113" s="149">
        <v>40087.050000000003</v>
      </c>
      <c r="B113" s="120">
        <v>6</v>
      </c>
      <c r="C113" s="121" t="s">
        <v>85</v>
      </c>
      <c r="D113" s="122">
        <v>44078</v>
      </c>
      <c r="E113" s="121" t="s">
        <v>87</v>
      </c>
      <c r="F113" s="122">
        <v>44090</v>
      </c>
      <c r="G113" s="121" t="s">
        <v>161</v>
      </c>
      <c r="H113" s="123" t="s">
        <v>667</v>
      </c>
      <c r="I113" s="121"/>
      <c r="J113" s="120"/>
      <c r="K113" s="121"/>
      <c r="L113" s="120"/>
      <c r="M113" s="123" t="s">
        <v>672</v>
      </c>
      <c r="N113" s="123"/>
      <c r="O113" s="121" t="s">
        <v>103</v>
      </c>
      <c r="P113" s="121" t="s">
        <v>439</v>
      </c>
      <c r="Q113" s="123"/>
      <c r="R113" s="121" t="s">
        <v>39</v>
      </c>
      <c r="S113" s="121" t="s">
        <v>669</v>
      </c>
      <c r="T113" s="124">
        <v>0</v>
      </c>
      <c r="U113" s="120"/>
      <c r="V113" s="121"/>
      <c r="W113" s="120" t="s">
        <v>670</v>
      </c>
      <c r="X113" s="120"/>
      <c r="Y113" s="176" t="s">
        <v>671</v>
      </c>
      <c r="Z113" s="123"/>
      <c r="AA113" s="125">
        <v>1400000</v>
      </c>
      <c r="AB113" s="125">
        <v>0</v>
      </c>
      <c r="AC113" s="125">
        <v>0</v>
      </c>
      <c r="AD113" s="125">
        <v>0</v>
      </c>
      <c r="AE113" s="125">
        <v>1400000</v>
      </c>
      <c r="AF113" s="125">
        <v>2800000</v>
      </c>
      <c r="AG113" s="125">
        <v>0</v>
      </c>
      <c r="AH113" s="125">
        <v>0</v>
      </c>
      <c r="AI113" s="125">
        <v>0</v>
      </c>
      <c r="AJ113" s="125">
        <v>2800000</v>
      </c>
      <c r="AK113" s="135"/>
      <c r="AL113" s="126"/>
    </row>
    <row r="114" spans="1:38" hidden="1" x14ac:dyDescent="0.25">
      <c r="A114" s="147">
        <v>124097</v>
      </c>
      <c r="B114" s="120">
        <v>2</v>
      </c>
      <c r="C114" s="121" t="s">
        <v>85</v>
      </c>
      <c r="D114" s="122">
        <v>42573</v>
      </c>
      <c r="E114" s="121" t="s">
        <v>143</v>
      </c>
      <c r="F114" s="122">
        <v>44693</v>
      </c>
      <c r="G114" s="121" t="s">
        <v>673</v>
      </c>
      <c r="H114" s="123" t="s">
        <v>460</v>
      </c>
      <c r="I114" s="121" t="s">
        <v>461</v>
      </c>
      <c r="J114" s="120" t="s">
        <v>101</v>
      </c>
      <c r="K114" s="121"/>
      <c r="L114" s="120" t="s">
        <v>101</v>
      </c>
      <c r="M114" s="123" t="s">
        <v>674</v>
      </c>
      <c r="N114" s="123"/>
      <c r="O114" s="121" t="s">
        <v>40</v>
      </c>
      <c r="P114" s="121" t="s">
        <v>166</v>
      </c>
      <c r="Q114" s="123"/>
      <c r="R114" s="150" t="s">
        <v>39</v>
      </c>
      <c r="S114" s="150" t="s">
        <v>45</v>
      </c>
      <c r="T114" s="124">
        <v>4.4999999999999998E-2</v>
      </c>
      <c r="U114" s="122">
        <v>45331</v>
      </c>
      <c r="V114" s="121"/>
      <c r="W114" s="120" t="s">
        <v>93</v>
      </c>
      <c r="X114" s="120" t="s">
        <v>13</v>
      </c>
      <c r="Y114" s="265" t="str">
        <f>_xlfn.XLOOKUP(TAMPData2205[[#This Row],[PIN]],TAMPData2202[PIN],TAMPData2202[TAMP NHS],"",0)</f>
        <v>NHS-SR</v>
      </c>
      <c r="Z114" s="123" t="s">
        <v>675</v>
      </c>
      <c r="AA114" s="125">
        <v>112600</v>
      </c>
      <c r="AB114" s="125">
        <v>0</v>
      </c>
      <c r="AC114" s="125">
        <v>0</v>
      </c>
      <c r="AD114" s="125">
        <v>0</v>
      </c>
      <c r="AE114" s="125">
        <v>112600</v>
      </c>
      <c r="AF114" s="125">
        <v>559600</v>
      </c>
      <c r="AG114" s="125">
        <v>0</v>
      </c>
      <c r="AH114" s="125">
        <v>0</v>
      </c>
      <c r="AI114" s="125">
        <v>0</v>
      </c>
      <c r="AJ114" s="125">
        <v>559600</v>
      </c>
      <c r="AK114" s="135"/>
      <c r="AL114" s="126" t="s">
        <v>676</v>
      </c>
    </row>
    <row r="115" spans="1:38" hidden="1" x14ac:dyDescent="0.25">
      <c r="A115" s="147">
        <v>124099</v>
      </c>
      <c r="B115" s="120">
        <v>2</v>
      </c>
      <c r="C115" s="121" t="s">
        <v>85</v>
      </c>
      <c r="D115" s="122">
        <v>42573</v>
      </c>
      <c r="E115" s="121" t="s">
        <v>143</v>
      </c>
      <c r="F115" s="122">
        <v>44410</v>
      </c>
      <c r="G115" s="121" t="s">
        <v>426</v>
      </c>
      <c r="H115" s="123" t="s">
        <v>460</v>
      </c>
      <c r="I115" s="121" t="s">
        <v>461</v>
      </c>
      <c r="J115" s="120" t="s">
        <v>101</v>
      </c>
      <c r="K115" s="121"/>
      <c r="L115" s="120" t="s">
        <v>101</v>
      </c>
      <c r="M115" s="123" t="s">
        <v>677</v>
      </c>
      <c r="N115" s="123"/>
      <c r="O115" s="121" t="s">
        <v>40</v>
      </c>
      <c r="P115" s="121" t="s">
        <v>166</v>
      </c>
      <c r="Q115" s="123"/>
      <c r="R115" s="150" t="s">
        <v>39</v>
      </c>
      <c r="S115" s="150" t="s">
        <v>45</v>
      </c>
      <c r="T115" s="124">
        <v>3.5000000000000003E-2</v>
      </c>
      <c r="U115" s="122">
        <v>45576</v>
      </c>
      <c r="V115" s="121"/>
      <c r="W115" s="120" t="s">
        <v>93</v>
      </c>
      <c r="X115" s="120" t="s">
        <v>13</v>
      </c>
      <c r="Y115" s="265" t="str">
        <f>_xlfn.XLOOKUP(TAMPData2205[[#This Row],[PIN]],TAMPData2202[PIN],TAMPData2202[TAMP NHS],"",0)</f>
        <v>NHS-SR</v>
      </c>
      <c r="Z115" s="123" t="s">
        <v>678</v>
      </c>
      <c r="AA115" s="125">
        <v>227400</v>
      </c>
      <c r="AB115" s="125">
        <v>0</v>
      </c>
      <c r="AC115" s="125">
        <v>0</v>
      </c>
      <c r="AD115" s="125">
        <v>0</v>
      </c>
      <c r="AE115" s="125">
        <v>227400</v>
      </c>
      <c r="AF115" s="125">
        <v>452500</v>
      </c>
      <c r="AG115" s="125">
        <v>0</v>
      </c>
      <c r="AH115" s="125">
        <v>0</v>
      </c>
      <c r="AI115" s="125">
        <v>0</v>
      </c>
      <c r="AJ115" s="125">
        <v>452500</v>
      </c>
      <c r="AK115" s="135"/>
      <c r="AL115" s="126" t="s">
        <v>679</v>
      </c>
    </row>
    <row r="116" spans="1:38" ht="54" hidden="1" x14ac:dyDescent="0.25">
      <c r="A116" s="147">
        <v>124223.01</v>
      </c>
      <c r="B116" s="120">
        <v>3</v>
      </c>
      <c r="C116" s="121" t="s">
        <v>85</v>
      </c>
      <c r="D116" s="122">
        <v>43448</v>
      </c>
      <c r="E116" s="121" t="s">
        <v>98</v>
      </c>
      <c r="F116" s="122">
        <v>44615</v>
      </c>
      <c r="G116" s="121" t="s">
        <v>152</v>
      </c>
      <c r="H116" s="123" t="s">
        <v>538</v>
      </c>
      <c r="I116" s="121" t="s">
        <v>680</v>
      </c>
      <c r="J116" s="120" t="s">
        <v>101</v>
      </c>
      <c r="K116" s="121"/>
      <c r="L116" s="120" t="s">
        <v>101</v>
      </c>
      <c r="M116" s="123" t="s">
        <v>681</v>
      </c>
      <c r="N116" s="123" t="s">
        <v>682</v>
      </c>
      <c r="O116" s="121" t="s">
        <v>40</v>
      </c>
      <c r="P116" s="121" t="s">
        <v>166</v>
      </c>
      <c r="Q116" s="123"/>
      <c r="R116" s="150" t="s">
        <v>39</v>
      </c>
      <c r="S116" s="150" t="s">
        <v>45</v>
      </c>
      <c r="T116" s="124">
        <v>0.04</v>
      </c>
      <c r="U116" s="122">
        <v>45331</v>
      </c>
      <c r="V116" s="121"/>
      <c r="W116" s="120" t="s">
        <v>93</v>
      </c>
      <c r="X116" s="120" t="s">
        <v>13</v>
      </c>
      <c r="Y116" s="265" t="str">
        <f>_xlfn.XLOOKUP(TAMPData2205[[#This Row],[PIN]],TAMPData2202[PIN],TAMPData2202[TAMP NHS],"",0)</f>
        <v>NHS-SR</v>
      </c>
      <c r="Z116" s="123"/>
      <c r="AA116" s="125">
        <v>400000</v>
      </c>
      <c r="AB116" s="125">
        <v>0</v>
      </c>
      <c r="AC116" s="125">
        <v>0</v>
      </c>
      <c r="AD116" s="125">
        <v>0</v>
      </c>
      <c r="AE116" s="125">
        <v>400000</v>
      </c>
      <c r="AF116" s="125">
        <v>500000</v>
      </c>
      <c r="AG116" s="125">
        <v>0</v>
      </c>
      <c r="AH116" s="125">
        <v>0</v>
      </c>
      <c r="AI116" s="125">
        <v>0</v>
      </c>
      <c r="AJ116" s="125">
        <v>500000</v>
      </c>
      <c r="AK116" s="135"/>
      <c r="AL116" s="126"/>
    </row>
    <row r="117" spans="1:38" hidden="1" x14ac:dyDescent="0.25">
      <c r="A117" s="149">
        <v>124229</v>
      </c>
      <c r="B117" s="120">
        <v>3</v>
      </c>
      <c r="C117" s="121" t="s">
        <v>85</v>
      </c>
      <c r="D117" s="122">
        <v>42576</v>
      </c>
      <c r="E117" s="121" t="s">
        <v>189</v>
      </c>
      <c r="F117" s="122">
        <v>44707</v>
      </c>
      <c r="G117" s="121" t="s">
        <v>222</v>
      </c>
      <c r="H117" s="123" t="s">
        <v>538</v>
      </c>
      <c r="I117" s="121" t="s">
        <v>320</v>
      </c>
      <c r="J117" s="120" t="s">
        <v>101</v>
      </c>
      <c r="K117" s="121"/>
      <c r="L117" s="120" t="s">
        <v>101</v>
      </c>
      <c r="M117" s="123" t="s">
        <v>683</v>
      </c>
      <c r="N117" s="123"/>
      <c r="O117" s="121" t="s">
        <v>40</v>
      </c>
      <c r="P117" s="121" t="s">
        <v>166</v>
      </c>
      <c r="Q117" s="123"/>
      <c r="R117" s="121" t="s">
        <v>39</v>
      </c>
      <c r="S117" s="121" t="s">
        <v>45</v>
      </c>
      <c r="T117" s="124">
        <v>0.03</v>
      </c>
      <c r="U117" s="122">
        <v>45331</v>
      </c>
      <c r="V117" s="121"/>
      <c r="W117" s="120" t="s">
        <v>93</v>
      </c>
      <c r="X117" s="120" t="s">
        <v>13</v>
      </c>
      <c r="Y117" s="265" t="str">
        <f>_xlfn.XLOOKUP(TAMPData2205[[#This Row],[PIN]],TAMPData2202[PIN],TAMPData2202[TAMP NHS],"",0)</f>
        <v>NHS-SR</v>
      </c>
      <c r="Z117" s="123" t="s">
        <v>684</v>
      </c>
      <c r="AA117" s="125">
        <v>40000</v>
      </c>
      <c r="AB117" s="125">
        <v>0</v>
      </c>
      <c r="AC117" s="125">
        <v>0</v>
      </c>
      <c r="AD117" s="125">
        <v>0</v>
      </c>
      <c r="AE117" s="125">
        <v>40000</v>
      </c>
      <c r="AF117" s="125">
        <v>40000</v>
      </c>
      <c r="AG117" s="125">
        <v>0</v>
      </c>
      <c r="AH117" s="125">
        <v>0</v>
      </c>
      <c r="AI117" s="125">
        <v>0</v>
      </c>
      <c r="AJ117" s="125">
        <v>40000</v>
      </c>
      <c r="AK117" s="135"/>
      <c r="AL117" s="126"/>
    </row>
    <row r="118" spans="1:38" ht="36" hidden="1" x14ac:dyDescent="0.25">
      <c r="A118" s="149">
        <v>124238</v>
      </c>
      <c r="B118" s="120">
        <v>3</v>
      </c>
      <c r="C118" s="121" t="s">
        <v>85</v>
      </c>
      <c r="D118" s="122">
        <v>42576</v>
      </c>
      <c r="E118" s="121" t="s">
        <v>189</v>
      </c>
      <c r="F118" s="122">
        <v>44635</v>
      </c>
      <c r="G118" s="121" t="s">
        <v>148</v>
      </c>
      <c r="H118" s="123" t="s">
        <v>538</v>
      </c>
      <c r="I118" s="121" t="s">
        <v>292</v>
      </c>
      <c r="J118" s="120" t="s">
        <v>101</v>
      </c>
      <c r="K118" s="121"/>
      <c r="L118" s="120" t="s">
        <v>101</v>
      </c>
      <c r="M118" s="123" t="s">
        <v>685</v>
      </c>
      <c r="N118" s="123" t="s">
        <v>686</v>
      </c>
      <c r="O118" s="121" t="s">
        <v>40</v>
      </c>
      <c r="P118" s="121" t="s">
        <v>166</v>
      </c>
      <c r="Q118" s="123"/>
      <c r="R118" s="121" t="s">
        <v>39</v>
      </c>
      <c r="S118" s="121" t="s">
        <v>45</v>
      </c>
      <c r="T118" s="124">
        <v>0.13</v>
      </c>
      <c r="U118" s="122">
        <v>44750</v>
      </c>
      <c r="V118" s="121"/>
      <c r="W118" s="120" t="s">
        <v>93</v>
      </c>
      <c r="X118" s="120" t="s">
        <v>13</v>
      </c>
      <c r="Y118" s="265" t="str">
        <f>_xlfn.XLOOKUP(TAMPData2205[[#This Row],[PIN]],TAMPData2202[PIN],TAMPData2202[TAMP NHS],"",0)</f>
        <v>NHS-SR</v>
      </c>
      <c r="Z118" s="123" t="s">
        <v>687</v>
      </c>
      <c r="AA118" s="125">
        <v>2860000</v>
      </c>
      <c r="AB118" s="125">
        <v>11000001</v>
      </c>
      <c r="AC118" s="125">
        <v>60000000</v>
      </c>
      <c r="AD118" s="125">
        <v>0</v>
      </c>
      <c r="AE118" s="125">
        <v>73860001</v>
      </c>
      <c r="AF118" s="125">
        <v>4939400</v>
      </c>
      <c r="AG118" s="125">
        <v>11000001</v>
      </c>
      <c r="AH118" s="125">
        <v>60000000</v>
      </c>
      <c r="AI118" s="125">
        <v>0</v>
      </c>
      <c r="AJ118" s="125">
        <v>75939401</v>
      </c>
      <c r="AK118" s="135"/>
      <c r="AL118" s="126" t="s">
        <v>688</v>
      </c>
    </row>
    <row r="119" spans="1:38" ht="36" hidden="1" x14ac:dyDescent="0.25">
      <c r="A119" s="147">
        <v>124563</v>
      </c>
      <c r="B119" s="120">
        <v>1</v>
      </c>
      <c r="C119" s="121" t="s">
        <v>85</v>
      </c>
      <c r="D119" s="122">
        <v>42577</v>
      </c>
      <c r="E119" s="121" t="s">
        <v>247</v>
      </c>
      <c r="F119" s="122">
        <v>44285</v>
      </c>
      <c r="G119" s="121" t="s">
        <v>148</v>
      </c>
      <c r="H119" s="123" t="s">
        <v>689</v>
      </c>
      <c r="I119" s="121" t="s">
        <v>690</v>
      </c>
      <c r="J119" s="120" t="s">
        <v>101</v>
      </c>
      <c r="K119" s="121"/>
      <c r="L119" s="120" t="s">
        <v>101</v>
      </c>
      <c r="M119" s="123" t="s">
        <v>691</v>
      </c>
      <c r="N119" s="123" t="s">
        <v>166</v>
      </c>
      <c r="O119" s="121" t="s">
        <v>40</v>
      </c>
      <c r="P119" s="121" t="s">
        <v>166</v>
      </c>
      <c r="Q119" s="123"/>
      <c r="R119" s="150" t="s">
        <v>39</v>
      </c>
      <c r="S119" s="150" t="s">
        <v>45</v>
      </c>
      <c r="T119" s="124">
        <v>0.01</v>
      </c>
      <c r="U119" s="122">
        <v>44967</v>
      </c>
      <c r="V119" s="121"/>
      <c r="W119" s="120" t="s">
        <v>93</v>
      </c>
      <c r="X119" s="120" t="s">
        <v>13</v>
      </c>
      <c r="Y119" s="265" t="str">
        <f>_xlfn.XLOOKUP(TAMPData2205[[#This Row],[PIN]],TAMPData2202[PIN],TAMPData2202[TAMP NHS],"",0)</f>
        <v>NHS-SR</v>
      </c>
      <c r="Z119" s="123" t="s">
        <v>692</v>
      </c>
      <c r="AA119" s="125">
        <v>13000</v>
      </c>
      <c r="AB119" s="125">
        <v>292000</v>
      </c>
      <c r="AC119" s="125">
        <v>0</v>
      </c>
      <c r="AD119" s="125">
        <v>0</v>
      </c>
      <c r="AE119" s="125">
        <v>305000</v>
      </c>
      <c r="AF119" s="125">
        <v>446000</v>
      </c>
      <c r="AG119" s="125">
        <v>292000</v>
      </c>
      <c r="AH119" s="125">
        <v>0</v>
      </c>
      <c r="AI119" s="125">
        <v>0</v>
      </c>
      <c r="AJ119" s="125">
        <v>738000</v>
      </c>
      <c r="AK119" s="135"/>
      <c r="AL119" s="126" t="s">
        <v>693</v>
      </c>
    </row>
    <row r="120" spans="1:38" ht="72" hidden="1" x14ac:dyDescent="0.25">
      <c r="A120" s="147">
        <v>124615</v>
      </c>
      <c r="B120" s="120">
        <v>1</v>
      </c>
      <c r="C120" s="121" t="s">
        <v>85</v>
      </c>
      <c r="D120" s="122">
        <v>42578</v>
      </c>
      <c r="E120" s="121" t="s">
        <v>247</v>
      </c>
      <c r="F120" s="122">
        <v>44678</v>
      </c>
      <c r="G120" s="121" t="s">
        <v>87</v>
      </c>
      <c r="H120" s="123" t="s">
        <v>337</v>
      </c>
      <c r="I120" s="121" t="s">
        <v>338</v>
      </c>
      <c r="J120" s="120" t="s">
        <v>101</v>
      </c>
      <c r="K120" s="121"/>
      <c r="L120" s="120" t="s">
        <v>101</v>
      </c>
      <c r="M120" s="123" t="s">
        <v>694</v>
      </c>
      <c r="N120" s="123" t="s">
        <v>340</v>
      </c>
      <c r="O120" s="121" t="s">
        <v>40</v>
      </c>
      <c r="P120" s="121" t="s">
        <v>166</v>
      </c>
      <c r="Q120" s="123"/>
      <c r="R120" s="150" t="s">
        <v>39</v>
      </c>
      <c r="S120" s="150" t="s">
        <v>45</v>
      </c>
      <c r="T120" s="124">
        <v>4.4999999999999998E-2</v>
      </c>
      <c r="U120" s="122">
        <v>45373</v>
      </c>
      <c r="V120" s="121"/>
      <c r="W120" s="120" t="s">
        <v>93</v>
      </c>
      <c r="X120" s="120" t="s">
        <v>13</v>
      </c>
      <c r="Y120" s="265" t="str">
        <f>_xlfn.XLOOKUP(TAMPData2205[[#This Row],[PIN]],TAMPData2202[PIN],TAMPData2202[TAMP NHS],"",0)</f>
        <v>NHS-SR</v>
      </c>
      <c r="Z120" s="123" t="s">
        <v>695</v>
      </c>
      <c r="AA120" s="125">
        <v>78500</v>
      </c>
      <c r="AB120" s="125">
        <v>0</v>
      </c>
      <c r="AC120" s="125">
        <v>0</v>
      </c>
      <c r="AD120" s="125">
        <v>0</v>
      </c>
      <c r="AE120" s="125">
        <v>78500</v>
      </c>
      <c r="AF120" s="125">
        <v>93500</v>
      </c>
      <c r="AG120" s="125">
        <v>0</v>
      </c>
      <c r="AH120" s="125">
        <v>0</v>
      </c>
      <c r="AI120" s="125">
        <v>0</v>
      </c>
      <c r="AJ120" s="125">
        <v>93500</v>
      </c>
      <c r="AK120" s="135"/>
      <c r="AL120" s="126" t="s">
        <v>696</v>
      </c>
    </row>
    <row r="121" spans="1:38" ht="36" hidden="1" x14ac:dyDescent="0.25">
      <c r="A121" s="147">
        <v>124662</v>
      </c>
      <c r="B121" s="120">
        <v>1</v>
      </c>
      <c r="C121" s="121" t="s">
        <v>85</v>
      </c>
      <c r="D121" s="122">
        <v>42578</v>
      </c>
      <c r="E121" s="121" t="s">
        <v>247</v>
      </c>
      <c r="F121" s="122">
        <v>44691</v>
      </c>
      <c r="G121" s="121" t="s">
        <v>222</v>
      </c>
      <c r="H121" s="123" t="s">
        <v>347</v>
      </c>
      <c r="I121" s="121" t="s">
        <v>697</v>
      </c>
      <c r="J121" s="120" t="s">
        <v>101</v>
      </c>
      <c r="K121" s="121"/>
      <c r="L121" s="120" t="s">
        <v>101</v>
      </c>
      <c r="M121" s="123" t="s">
        <v>698</v>
      </c>
      <c r="N121" s="123"/>
      <c r="O121" s="121" t="s">
        <v>40</v>
      </c>
      <c r="P121" s="121" t="s">
        <v>166</v>
      </c>
      <c r="Q121" s="123"/>
      <c r="R121" s="150" t="s">
        <v>39</v>
      </c>
      <c r="S121" s="150" t="s">
        <v>45</v>
      </c>
      <c r="T121" s="124">
        <v>0.03</v>
      </c>
      <c r="U121" s="122">
        <v>45268</v>
      </c>
      <c r="V121" s="121"/>
      <c r="W121" s="120" t="s">
        <v>93</v>
      </c>
      <c r="X121" s="120" t="s">
        <v>13</v>
      </c>
      <c r="Y121" s="265" t="str">
        <f>_xlfn.XLOOKUP(TAMPData2205[[#This Row],[PIN]],TAMPData2202[PIN],TAMPData2202[TAMP NHS],"",0)</f>
        <v>NHS-SR</v>
      </c>
      <c r="Z121" s="123" t="s">
        <v>699</v>
      </c>
      <c r="AA121" s="125">
        <v>435000</v>
      </c>
      <c r="AB121" s="125">
        <v>0</v>
      </c>
      <c r="AC121" s="125">
        <v>0</v>
      </c>
      <c r="AD121" s="125">
        <v>0</v>
      </c>
      <c r="AE121" s="125">
        <v>435000</v>
      </c>
      <c r="AF121" s="125">
        <v>768500</v>
      </c>
      <c r="AG121" s="125">
        <v>0</v>
      </c>
      <c r="AH121" s="125">
        <v>0</v>
      </c>
      <c r="AI121" s="125">
        <v>0</v>
      </c>
      <c r="AJ121" s="125">
        <v>768500</v>
      </c>
      <c r="AK121" s="135"/>
      <c r="AL121" s="126" t="s">
        <v>700</v>
      </c>
    </row>
    <row r="122" spans="1:38" ht="36" hidden="1" x14ac:dyDescent="0.25">
      <c r="A122" s="147">
        <v>124722</v>
      </c>
      <c r="B122" s="120">
        <v>3</v>
      </c>
      <c r="C122" s="121" t="s">
        <v>85</v>
      </c>
      <c r="D122" s="122">
        <v>42578</v>
      </c>
      <c r="E122" s="121" t="s">
        <v>143</v>
      </c>
      <c r="F122" s="122">
        <v>44707</v>
      </c>
      <c r="G122" s="121" t="s">
        <v>284</v>
      </c>
      <c r="H122" s="123" t="s">
        <v>701</v>
      </c>
      <c r="I122" s="121" t="s">
        <v>680</v>
      </c>
      <c r="J122" s="120" t="s">
        <v>101</v>
      </c>
      <c r="K122" s="121"/>
      <c r="L122" s="120" t="s">
        <v>101</v>
      </c>
      <c r="M122" s="123" t="s">
        <v>702</v>
      </c>
      <c r="N122" s="123"/>
      <c r="O122" s="121" t="s">
        <v>40</v>
      </c>
      <c r="P122" s="121" t="s">
        <v>166</v>
      </c>
      <c r="Q122" s="123"/>
      <c r="R122" s="121" t="s">
        <v>39</v>
      </c>
      <c r="S122" s="121" t="s">
        <v>45</v>
      </c>
      <c r="T122" s="124">
        <v>3.5000000000000003E-2</v>
      </c>
      <c r="U122" s="122">
        <v>45268</v>
      </c>
      <c r="V122" s="121"/>
      <c r="W122" s="120" t="s">
        <v>93</v>
      </c>
      <c r="X122" s="120" t="s">
        <v>13</v>
      </c>
      <c r="Y122" s="265" t="str">
        <f>_xlfn.XLOOKUP(TAMPData2205[[#This Row],[PIN]],TAMPData2202[PIN],TAMPData2202[TAMP NHS],"",0)</f>
        <v>NHS-SR</v>
      </c>
      <c r="Z122" s="123" t="s">
        <v>703</v>
      </c>
      <c r="AA122" s="125">
        <v>140000</v>
      </c>
      <c r="AB122" s="125">
        <v>1076203</v>
      </c>
      <c r="AC122" s="125">
        <v>0</v>
      </c>
      <c r="AD122" s="125">
        <v>0</v>
      </c>
      <c r="AE122" s="125">
        <v>1216203</v>
      </c>
      <c r="AF122" s="125">
        <v>382000</v>
      </c>
      <c r="AG122" s="125">
        <v>1076203</v>
      </c>
      <c r="AH122" s="125">
        <v>0</v>
      </c>
      <c r="AI122" s="125">
        <v>0</v>
      </c>
      <c r="AJ122" s="125">
        <v>1458203</v>
      </c>
      <c r="AK122" s="135"/>
      <c r="AL122" s="126" t="s">
        <v>704</v>
      </c>
    </row>
    <row r="123" spans="1:38" hidden="1" x14ac:dyDescent="0.25">
      <c r="A123" s="147">
        <v>124750</v>
      </c>
      <c r="B123" s="120">
        <v>4</v>
      </c>
      <c r="C123" s="121" t="s">
        <v>85</v>
      </c>
      <c r="D123" s="122">
        <v>42578</v>
      </c>
      <c r="E123" s="121" t="s">
        <v>195</v>
      </c>
      <c r="F123" s="122">
        <v>44286</v>
      </c>
      <c r="G123" s="121" t="s">
        <v>666</v>
      </c>
      <c r="H123" s="123" t="s">
        <v>88</v>
      </c>
      <c r="I123" s="121" t="s">
        <v>292</v>
      </c>
      <c r="J123" s="120" t="s">
        <v>101</v>
      </c>
      <c r="K123" s="121"/>
      <c r="L123" s="120" t="s">
        <v>101</v>
      </c>
      <c r="M123" s="123" t="s">
        <v>705</v>
      </c>
      <c r="N123" s="123"/>
      <c r="O123" s="121" t="s">
        <v>40</v>
      </c>
      <c r="P123" s="121" t="s">
        <v>166</v>
      </c>
      <c r="Q123" s="123"/>
      <c r="R123" s="150" t="s">
        <v>39</v>
      </c>
      <c r="S123" s="150" t="s">
        <v>45</v>
      </c>
      <c r="T123" s="124">
        <v>0.03</v>
      </c>
      <c r="U123" s="122">
        <v>45205</v>
      </c>
      <c r="V123" s="121"/>
      <c r="W123" s="120" t="s">
        <v>93</v>
      </c>
      <c r="X123" s="120" t="s">
        <v>13</v>
      </c>
      <c r="Y123" s="265" t="str">
        <f>_xlfn.XLOOKUP(TAMPData2205[[#This Row],[PIN]],TAMPData2202[PIN],TAMPData2202[TAMP NHS],"",0)</f>
        <v>NHS-SR</v>
      </c>
      <c r="Z123" s="123" t="s">
        <v>706</v>
      </c>
      <c r="AA123" s="125">
        <v>44700</v>
      </c>
      <c r="AB123" s="125">
        <v>0</v>
      </c>
      <c r="AC123" s="125">
        <v>0</v>
      </c>
      <c r="AD123" s="125">
        <v>0</v>
      </c>
      <c r="AE123" s="125">
        <v>44700</v>
      </c>
      <c r="AF123" s="125">
        <v>209700</v>
      </c>
      <c r="AG123" s="125">
        <v>0</v>
      </c>
      <c r="AH123" s="125">
        <v>0</v>
      </c>
      <c r="AI123" s="125">
        <v>0</v>
      </c>
      <c r="AJ123" s="125">
        <v>209700</v>
      </c>
      <c r="AK123" s="135"/>
      <c r="AL123" s="126" t="s">
        <v>707</v>
      </c>
    </row>
    <row r="124" spans="1:38" ht="36" hidden="1" x14ac:dyDescent="0.25">
      <c r="A124" s="147">
        <v>124751</v>
      </c>
      <c r="B124" s="120">
        <v>4</v>
      </c>
      <c r="C124" s="121" t="s">
        <v>85</v>
      </c>
      <c r="D124" s="122">
        <v>42578</v>
      </c>
      <c r="E124" s="121" t="s">
        <v>195</v>
      </c>
      <c r="F124" s="122">
        <v>44502</v>
      </c>
      <c r="G124" s="121" t="s">
        <v>510</v>
      </c>
      <c r="H124" s="123" t="s">
        <v>88</v>
      </c>
      <c r="I124" s="121" t="s">
        <v>708</v>
      </c>
      <c r="J124" s="120" t="s">
        <v>101</v>
      </c>
      <c r="K124" s="121"/>
      <c r="L124" s="120" t="s">
        <v>101</v>
      </c>
      <c r="M124" s="123" t="s">
        <v>709</v>
      </c>
      <c r="N124" s="123"/>
      <c r="O124" s="121" t="s">
        <v>40</v>
      </c>
      <c r="P124" s="121" t="s">
        <v>166</v>
      </c>
      <c r="Q124" s="123"/>
      <c r="R124" s="150" t="s">
        <v>39</v>
      </c>
      <c r="S124" s="150" t="s">
        <v>45</v>
      </c>
      <c r="T124" s="124">
        <v>1.4999999999999999E-2</v>
      </c>
      <c r="U124" s="122">
        <v>45520</v>
      </c>
      <c r="V124" s="121"/>
      <c r="W124" s="120" t="s">
        <v>93</v>
      </c>
      <c r="X124" s="120" t="s">
        <v>13</v>
      </c>
      <c r="Y124" s="265" t="str">
        <f>_xlfn.XLOOKUP(TAMPData2205[[#This Row],[PIN]],TAMPData2202[PIN],TAMPData2202[TAMP NHS],"",0)</f>
        <v>NHS-SR</v>
      </c>
      <c r="Z124" s="123" t="s">
        <v>710</v>
      </c>
      <c r="AA124" s="125">
        <v>400000</v>
      </c>
      <c r="AB124" s="125">
        <v>0</v>
      </c>
      <c r="AC124" s="125">
        <v>0</v>
      </c>
      <c r="AD124" s="125">
        <v>0</v>
      </c>
      <c r="AE124" s="125">
        <v>400000</v>
      </c>
      <c r="AF124" s="125">
        <v>430000</v>
      </c>
      <c r="AG124" s="125">
        <v>0</v>
      </c>
      <c r="AH124" s="125">
        <v>0</v>
      </c>
      <c r="AI124" s="125">
        <v>0</v>
      </c>
      <c r="AJ124" s="125">
        <v>430000</v>
      </c>
      <c r="AK124" s="135"/>
      <c r="AL124" s="126" t="s">
        <v>711</v>
      </c>
    </row>
    <row r="125" spans="1:38" ht="36" hidden="1" x14ac:dyDescent="0.25">
      <c r="A125" s="149">
        <v>124877</v>
      </c>
      <c r="B125" s="120">
        <v>3</v>
      </c>
      <c r="C125" s="121" t="s">
        <v>85</v>
      </c>
      <c r="D125" s="122">
        <v>42583</v>
      </c>
      <c r="E125" s="121" t="s">
        <v>143</v>
      </c>
      <c r="F125" s="122">
        <v>44518</v>
      </c>
      <c r="G125" s="121" t="s">
        <v>537</v>
      </c>
      <c r="H125" s="123" t="s">
        <v>109</v>
      </c>
      <c r="I125" s="121" t="s">
        <v>320</v>
      </c>
      <c r="J125" s="120" t="s">
        <v>101</v>
      </c>
      <c r="K125" s="121"/>
      <c r="L125" s="120" t="s">
        <v>101</v>
      </c>
      <c r="M125" s="123" t="s">
        <v>712</v>
      </c>
      <c r="N125" s="123"/>
      <c r="O125" s="121" t="s">
        <v>40</v>
      </c>
      <c r="P125" s="121" t="s">
        <v>166</v>
      </c>
      <c r="Q125" s="123"/>
      <c r="R125" s="121" t="s">
        <v>39</v>
      </c>
      <c r="S125" s="121" t="s">
        <v>45</v>
      </c>
      <c r="T125" s="124">
        <v>0.01</v>
      </c>
      <c r="U125" s="122">
        <v>45373</v>
      </c>
      <c r="V125" s="121"/>
      <c r="W125" s="120" t="s">
        <v>93</v>
      </c>
      <c r="X125" s="120" t="s">
        <v>13</v>
      </c>
      <c r="Y125" s="265" t="str">
        <f>_xlfn.XLOOKUP(TAMPData2205[[#This Row],[PIN]],TAMPData2202[PIN],TAMPData2202[TAMP NHS],"",0)</f>
        <v>NHS-SR</v>
      </c>
      <c r="Z125" s="123" t="s">
        <v>713</v>
      </c>
      <c r="AA125" s="125">
        <v>20000</v>
      </c>
      <c r="AB125" s="125">
        <v>0</v>
      </c>
      <c r="AC125" s="125">
        <v>0</v>
      </c>
      <c r="AD125" s="125">
        <v>0</v>
      </c>
      <c r="AE125" s="125">
        <v>20000</v>
      </c>
      <c r="AF125" s="125">
        <v>20000</v>
      </c>
      <c r="AG125" s="125">
        <v>0</v>
      </c>
      <c r="AH125" s="125">
        <v>0</v>
      </c>
      <c r="AI125" s="125">
        <v>0</v>
      </c>
      <c r="AJ125" s="125">
        <v>20000</v>
      </c>
      <c r="AK125" s="135"/>
      <c r="AL125" s="126"/>
    </row>
    <row r="126" spans="1:38" ht="36" hidden="1" x14ac:dyDescent="0.25">
      <c r="A126" s="149">
        <v>124880</v>
      </c>
      <c r="B126" s="120">
        <v>3</v>
      </c>
      <c r="C126" s="121" t="s">
        <v>85</v>
      </c>
      <c r="D126" s="122">
        <v>42583</v>
      </c>
      <c r="E126" s="121" t="s">
        <v>143</v>
      </c>
      <c r="F126" s="122">
        <v>43944</v>
      </c>
      <c r="G126" s="121" t="s">
        <v>714</v>
      </c>
      <c r="H126" s="123" t="s">
        <v>109</v>
      </c>
      <c r="I126" s="121" t="s">
        <v>320</v>
      </c>
      <c r="J126" s="120" t="s">
        <v>101</v>
      </c>
      <c r="K126" s="121"/>
      <c r="L126" s="120" t="s">
        <v>101</v>
      </c>
      <c r="M126" s="123" t="s">
        <v>715</v>
      </c>
      <c r="N126" s="123"/>
      <c r="O126" s="121" t="s">
        <v>40</v>
      </c>
      <c r="P126" s="121" t="s">
        <v>166</v>
      </c>
      <c r="Q126" s="123"/>
      <c r="R126" s="121" t="s">
        <v>39</v>
      </c>
      <c r="S126" s="121" t="s">
        <v>45</v>
      </c>
      <c r="T126" s="124">
        <v>0.02</v>
      </c>
      <c r="U126" s="122">
        <v>45331</v>
      </c>
      <c r="V126" s="121"/>
      <c r="W126" s="120" t="s">
        <v>93</v>
      </c>
      <c r="X126" s="120" t="s">
        <v>13</v>
      </c>
      <c r="Y126" s="265" t="str">
        <f>_xlfn.XLOOKUP(TAMPData2205[[#This Row],[PIN]],TAMPData2202[PIN],TAMPData2202[TAMP NHS],"",0)</f>
        <v>NHS-SR</v>
      </c>
      <c r="Z126" s="123" t="s">
        <v>716</v>
      </c>
      <c r="AA126" s="125">
        <v>68845.84</v>
      </c>
      <c r="AB126" s="125">
        <v>0</v>
      </c>
      <c r="AC126" s="125">
        <v>0</v>
      </c>
      <c r="AD126" s="125">
        <v>0</v>
      </c>
      <c r="AE126" s="125">
        <v>68845.84</v>
      </c>
      <c r="AF126" s="125">
        <v>118845.84</v>
      </c>
      <c r="AG126" s="125">
        <v>0</v>
      </c>
      <c r="AH126" s="125">
        <v>0</v>
      </c>
      <c r="AI126" s="125">
        <v>0</v>
      </c>
      <c r="AJ126" s="125">
        <v>118845.84</v>
      </c>
      <c r="AK126" s="135"/>
      <c r="AL126" s="126" t="s">
        <v>717</v>
      </c>
    </row>
    <row r="127" spans="1:38" ht="36" hidden="1" x14ac:dyDescent="0.25">
      <c r="A127" s="147">
        <v>82699.009999999995</v>
      </c>
      <c r="B127" s="120">
        <v>1</v>
      </c>
      <c r="C127" s="121" t="s">
        <v>85</v>
      </c>
      <c r="D127" s="122">
        <v>44391</v>
      </c>
      <c r="E127" s="121" t="s">
        <v>398</v>
      </c>
      <c r="F127" s="122">
        <v>44572</v>
      </c>
      <c r="G127" s="121" t="s">
        <v>189</v>
      </c>
      <c r="H127" s="123" t="s">
        <v>718</v>
      </c>
      <c r="I127" s="121" t="s">
        <v>697</v>
      </c>
      <c r="J127" s="120" t="s">
        <v>101</v>
      </c>
      <c r="K127" s="121"/>
      <c r="L127" s="120" t="s">
        <v>101</v>
      </c>
      <c r="M127" s="123" t="s">
        <v>719</v>
      </c>
      <c r="N127" s="123"/>
      <c r="O127" s="121" t="s">
        <v>438</v>
      </c>
      <c r="P127" s="121" t="s">
        <v>439</v>
      </c>
      <c r="Q127" s="123"/>
      <c r="R127" s="150" t="s">
        <v>39</v>
      </c>
      <c r="S127" s="150" t="s">
        <v>46</v>
      </c>
      <c r="T127" s="124">
        <v>0</v>
      </c>
      <c r="U127" s="122">
        <v>44792</v>
      </c>
      <c r="V127" s="121"/>
      <c r="W127" s="120" t="s">
        <v>93</v>
      </c>
      <c r="X127" s="120" t="s">
        <v>13</v>
      </c>
      <c r="Y127" s="265" t="s">
        <v>31</v>
      </c>
      <c r="Z127" s="123" t="s">
        <v>720</v>
      </c>
      <c r="AA127" s="125">
        <v>0</v>
      </c>
      <c r="AB127" s="125">
        <v>0</v>
      </c>
      <c r="AC127" s="125">
        <v>69500</v>
      </c>
      <c r="AD127" s="125">
        <v>0</v>
      </c>
      <c r="AE127" s="125">
        <v>69500</v>
      </c>
      <c r="AF127" s="125">
        <v>0</v>
      </c>
      <c r="AG127" s="125">
        <v>0</v>
      </c>
      <c r="AH127" s="125">
        <v>69500</v>
      </c>
      <c r="AI127" s="125">
        <v>0</v>
      </c>
      <c r="AJ127" s="125">
        <v>69500</v>
      </c>
      <c r="AK127" s="135"/>
      <c r="AL127" s="126" t="s">
        <v>721</v>
      </c>
    </row>
    <row r="128" spans="1:38" ht="54" hidden="1" x14ac:dyDescent="0.25">
      <c r="A128" s="147">
        <v>83462.009999999995</v>
      </c>
      <c r="B128" s="120">
        <v>1</v>
      </c>
      <c r="C128" s="121" t="s">
        <v>97</v>
      </c>
      <c r="D128" s="122">
        <v>41520</v>
      </c>
      <c r="E128" s="121" t="s">
        <v>98</v>
      </c>
      <c r="F128" s="122">
        <v>44571.875104166669</v>
      </c>
      <c r="G128" s="121" t="s">
        <v>108</v>
      </c>
      <c r="H128" s="123" t="s">
        <v>722</v>
      </c>
      <c r="I128" s="121" t="s">
        <v>723</v>
      </c>
      <c r="J128" s="120" t="s">
        <v>101</v>
      </c>
      <c r="K128" s="121"/>
      <c r="L128" s="120" t="s">
        <v>101</v>
      </c>
      <c r="M128" s="123" t="s">
        <v>724</v>
      </c>
      <c r="N128" s="123"/>
      <c r="O128" s="121" t="s">
        <v>438</v>
      </c>
      <c r="P128" s="121" t="s">
        <v>439</v>
      </c>
      <c r="Q128" s="123"/>
      <c r="R128" s="150" t="s">
        <v>39</v>
      </c>
      <c r="S128" s="150" t="s">
        <v>46</v>
      </c>
      <c r="T128" s="124">
        <v>0</v>
      </c>
      <c r="U128" s="122">
        <v>43637</v>
      </c>
      <c r="V128" s="121"/>
      <c r="W128" s="120" t="s">
        <v>93</v>
      </c>
      <c r="X128" s="120" t="s">
        <v>13</v>
      </c>
      <c r="Y128" s="265" t="s">
        <v>31</v>
      </c>
      <c r="Z128" s="123" t="s">
        <v>725</v>
      </c>
      <c r="AA128" s="125">
        <v>0</v>
      </c>
      <c r="AB128" s="125">
        <v>0</v>
      </c>
      <c r="AC128" s="125">
        <v>1549500</v>
      </c>
      <c r="AD128" s="125">
        <v>0</v>
      </c>
      <c r="AE128" s="125">
        <v>1549500</v>
      </c>
      <c r="AF128" s="125">
        <v>0</v>
      </c>
      <c r="AG128" s="125">
        <v>230000</v>
      </c>
      <c r="AH128" s="125">
        <v>3299738</v>
      </c>
      <c r="AI128" s="125">
        <v>0</v>
      </c>
      <c r="AJ128" s="125">
        <v>3529738</v>
      </c>
      <c r="AK128" s="135" t="s">
        <v>726</v>
      </c>
      <c r="AL128" s="126" t="s">
        <v>727</v>
      </c>
    </row>
    <row r="129" spans="1:38" hidden="1" x14ac:dyDescent="0.25">
      <c r="A129" s="149">
        <v>102248.02</v>
      </c>
      <c r="B129" s="120">
        <v>1</v>
      </c>
      <c r="C129" s="121" t="s">
        <v>122</v>
      </c>
      <c r="D129" s="122">
        <v>43973</v>
      </c>
      <c r="E129" s="121" t="s">
        <v>398</v>
      </c>
      <c r="F129" s="122">
        <v>44349.875127314815</v>
      </c>
      <c r="G129" s="121" t="s">
        <v>108</v>
      </c>
      <c r="H129" s="123" t="s">
        <v>386</v>
      </c>
      <c r="I129" s="121" t="s">
        <v>172</v>
      </c>
      <c r="J129" s="120" t="s">
        <v>101</v>
      </c>
      <c r="K129" s="121"/>
      <c r="L129" s="120" t="s">
        <v>101</v>
      </c>
      <c r="M129" s="123" t="s">
        <v>728</v>
      </c>
      <c r="N129" s="123"/>
      <c r="O129" s="121" t="s">
        <v>438</v>
      </c>
      <c r="P129" s="121" t="s">
        <v>439</v>
      </c>
      <c r="Q129" s="123"/>
      <c r="R129" s="121" t="s">
        <v>39</v>
      </c>
      <c r="S129" s="121" t="s">
        <v>46</v>
      </c>
      <c r="T129" s="124">
        <v>0</v>
      </c>
      <c r="U129" s="122">
        <v>44323</v>
      </c>
      <c r="V129" s="121"/>
      <c r="W129" s="120" t="s">
        <v>93</v>
      </c>
      <c r="X129" s="120" t="s">
        <v>13</v>
      </c>
      <c r="Y129" s="265" t="s">
        <v>31</v>
      </c>
      <c r="Z129" s="123" t="s">
        <v>729</v>
      </c>
      <c r="AA129" s="125">
        <v>0</v>
      </c>
      <c r="AB129" s="125">
        <v>0</v>
      </c>
      <c r="AC129" s="125">
        <v>1230103</v>
      </c>
      <c r="AD129" s="125">
        <v>0</v>
      </c>
      <c r="AE129" s="125">
        <v>1230103</v>
      </c>
      <c r="AF129" s="125">
        <v>0</v>
      </c>
      <c r="AG129" s="125">
        <v>0</v>
      </c>
      <c r="AH129" s="125">
        <v>1330103</v>
      </c>
      <c r="AI129" s="125">
        <v>0</v>
      </c>
      <c r="AJ129" s="125">
        <v>1330103</v>
      </c>
      <c r="AK129" s="135" t="s">
        <v>730</v>
      </c>
      <c r="AL129" s="126" t="s">
        <v>731</v>
      </c>
    </row>
    <row r="130" spans="1:38" ht="36" hidden="1" x14ac:dyDescent="0.25">
      <c r="A130" s="147">
        <v>104402.01</v>
      </c>
      <c r="B130" s="120">
        <v>4</v>
      </c>
      <c r="C130" s="121" t="s">
        <v>114</v>
      </c>
      <c r="D130" s="122">
        <v>42744</v>
      </c>
      <c r="E130" s="121" t="s">
        <v>98</v>
      </c>
      <c r="F130" s="122">
        <v>44348</v>
      </c>
      <c r="G130" s="121" t="s">
        <v>98</v>
      </c>
      <c r="H130" s="123" t="s">
        <v>88</v>
      </c>
      <c r="I130" s="121" t="s">
        <v>436</v>
      </c>
      <c r="J130" s="120" t="s">
        <v>101</v>
      </c>
      <c r="K130" s="121"/>
      <c r="L130" s="120" t="s">
        <v>101</v>
      </c>
      <c r="M130" s="123" t="s">
        <v>732</v>
      </c>
      <c r="N130" s="123"/>
      <c r="O130" s="121" t="s">
        <v>438</v>
      </c>
      <c r="P130" s="121" t="s">
        <v>439</v>
      </c>
      <c r="Q130" s="123"/>
      <c r="R130" s="150" t="s">
        <v>39</v>
      </c>
      <c r="S130" s="150" t="s">
        <v>46</v>
      </c>
      <c r="T130" s="124">
        <v>0.01</v>
      </c>
      <c r="U130" s="122">
        <v>43504</v>
      </c>
      <c r="V130" s="121"/>
      <c r="W130" s="120" t="s">
        <v>93</v>
      </c>
      <c r="X130" s="120" t="s">
        <v>13</v>
      </c>
      <c r="Y130" s="265" t="s">
        <v>31</v>
      </c>
      <c r="Z130" s="123" t="s">
        <v>733</v>
      </c>
      <c r="AA130" s="125">
        <v>0</v>
      </c>
      <c r="AB130" s="125">
        <v>0</v>
      </c>
      <c r="AC130" s="125">
        <v>539.14</v>
      </c>
      <c r="AD130" s="125">
        <v>0</v>
      </c>
      <c r="AE130" s="125">
        <v>539.14</v>
      </c>
      <c r="AF130" s="125">
        <v>0</v>
      </c>
      <c r="AG130" s="125">
        <v>0</v>
      </c>
      <c r="AH130" s="125">
        <v>557653.14</v>
      </c>
      <c r="AI130" s="125">
        <v>0</v>
      </c>
      <c r="AJ130" s="125">
        <v>557653.14</v>
      </c>
      <c r="AK130" s="135" t="s">
        <v>734</v>
      </c>
      <c r="AL130" s="126" t="s">
        <v>735</v>
      </c>
    </row>
    <row r="131" spans="1:38" ht="36" hidden="1" x14ac:dyDescent="0.25">
      <c r="A131" s="149">
        <v>105667.03</v>
      </c>
      <c r="B131" s="120">
        <v>4</v>
      </c>
      <c r="C131" s="121" t="s">
        <v>122</v>
      </c>
      <c r="D131" s="122">
        <v>44224</v>
      </c>
      <c r="E131" s="121" t="s">
        <v>87</v>
      </c>
      <c r="F131" s="122">
        <v>44448</v>
      </c>
      <c r="G131" s="121" t="s">
        <v>143</v>
      </c>
      <c r="H131" s="123" t="s">
        <v>88</v>
      </c>
      <c r="I131" s="121" t="s">
        <v>736</v>
      </c>
      <c r="J131" s="120" t="s">
        <v>101</v>
      </c>
      <c r="K131" s="121"/>
      <c r="L131" s="120" t="s">
        <v>101</v>
      </c>
      <c r="M131" s="123" t="s">
        <v>737</v>
      </c>
      <c r="N131" s="123"/>
      <c r="O131" s="121" t="s">
        <v>438</v>
      </c>
      <c r="P131" s="121" t="s">
        <v>439</v>
      </c>
      <c r="Q131" s="123"/>
      <c r="R131" s="121" t="s">
        <v>39</v>
      </c>
      <c r="S131" s="121" t="s">
        <v>46</v>
      </c>
      <c r="T131" s="124">
        <v>0.36</v>
      </c>
      <c r="U131" s="122">
        <v>44428</v>
      </c>
      <c r="V131" s="121"/>
      <c r="W131" s="120" t="s">
        <v>93</v>
      </c>
      <c r="X131" s="120" t="s">
        <v>13</v>
      </c>
      <c r="Y131" s="265" t="s">
        <v>31</v>
      </c>
      <c r="Z131" s="123" t="s">
        <v>738</v>
      </c>
      <c r="AA131" s="125">
        <v>0</v>
      </c>
      <c r="AB131" s="125">
        <v>0</v>
      </c>
      <c r="AC131" s="125">
        <v>355086</v>
      </c>
      <c r="AD131" s="125">
        <v>0</v>
      </c>
      <c r="AE131" s="125">
        <v>355086</v>
      </c>
      <c r="AF131" s="125">
        <v>0</v>
      </c>
      <c r="AG131" s="125">
        <v>0</v>
      </c>
      <c r="AH131" s="125">
        <v>355086</v>
      </c>
      <c r="AI131" s="125">
        <v>0</v>
      </c>
      <c r="AJ131" s="125">
        <v>355086</v>
      </c>
      <c r="AK131" s="135" t="s">
        <v>739</v>
      </c>
      <c r="AL131" s="126" t="s">
        <v>740</v>
      </c>
    </row>
    <row r="132" spans="1:38" hidden="1" x14ac:dyDescent="0.25">
      <c r="A132" s="147">
        <v>113278</v>
      </c>
      <c r="B132" s="120">
        <v>4</v>
      </c>
      <c r="C132" s="121" t="s">
        <v>97</v>
      </c>
      <c r="D132" s="122">
        <v>40070</v>
      </c>
      <c r="E132" s="121" t="s">
        <v>741</v>
      </c>
      <c r="F132" s="122">
        <v>44484</v>
      </c>
      <c r="G132" s="121" t="s">
        <v>235</v>
      </c>
      <c r="H132" s="123" t="s">
        <v>88</v>
      </c>
      <c r="I132" s="121" t="s">
        <v>708</v>
      </c>
      <c r="J132" s="120" t="s">
        <v>101</v>
      </c>
      <c r="K132" s="121"/>
      <c r="L132" s="120" t="s">
        <v>101</v>
      </c>
      <c r="M132" s="123" t="s">
        <v>742</v>
      </c>
      <c r="N132" s="123"/>
      <c r="O132" s="121" t="s">
        <v>40</v>
      </c>
      <c r="P132" s="121" t="s">
        <v>473</v>
      </c>
      <c r="Q132" s="123"/>
      <c r="R132" s="150" t="s">
        <v>39</v>
      </c>
      <c r="S132" s="150" t="s">
        <v>46</v>
      </c>
      <c r="T132" s="124">
        <v>0.14000000000000001</v>
      </c>
      <c r="U132" s="122">
        <v>40522</v>
      </c>
      <c r="V132" s="121"/>
      <c r="W132" s="120" t="s">
        <v>93</v>
      </c>
      <c r="X132" s="120" t="s">
        <v>13</v>
      </c>
      <c r="Y132" s="265" t="s">
        <v>31</v>
      </c>
      <c r="Z132" s="123" t="s">
        <v>743</v>
      </c>
      <c r="AA132" s="125">
        <v>0</v>
      </c>
      <c r="AB132" s="125">
        <v>0</v>
      </c>
      <c r="AC132" s="125">
        <v>-744681.7</v>
      </c>
      <c r="AD132" s="125">
        <v>0</v>
      </c>
      <c r="AE132" s="125">
        <v>-744681.7</v>
      </c>
      <c r="AF132" s="125">
        <v>45887.75</v>
      </c>
      <c r="AG132" s="125">
        <v>0</v>
      </c>
      <c r="AH132" s="125">
        <v>456577.3</v>
      </c>
      <c r="AI132" s="125">
        <v>0</v>
      </c>
      <c r="AJ132" s="125">
        <v>502465.05</v>
      </c>
      <c r="AK132" s="135" t="s">
        <v>744</v>
      </c>
      <c r="AL132" s="126" t="s">
        <v>745</v>
      </c>
    </row>
    <row r="133" spans="1:38" hidden="1" x14ac:dyDescent="0.25">
      <c r="A133" s="147">
        <v>116280.01</v>
      </c>
      <c r="B133" s="120">
        <v>1</v>
      </c>
      <c r="C133" s="121" t="s">
        <v>122</v>
      </c>
      <c r="D133" s="122">
        <v>44224</v>
      </c>
      <c r="E133" s="121" t="s">
        <v>398</v>
      </c>
      <c r="F133" s="122">
        <v>44447.875208333331</v>
      </c>
      <c r="G133" s="121" t="s">
        <v>108</v>
      </c>
      <c r="H133" s="123" t="s">
        <v>523</v>
      </c>
      <c r="I133" s="121" t="s">
        <v>524</v>
      </c>
      <c r="J133" s="120" t="s">
        <v>101</v>
      </c>
      <c r="K133" s="121"/>
      <c r="L133" s="120" t="s">
        <v>101</v>
      </c>
      <c r="M133" s="123" t="s">
        <v>746</v>
      </c>
      <c r="N133" s="123"/>
      <c r="O133" s="121" t="s">
        <v>438</v>
      </c>
      <c r="P133" s="121" t="s">
        <v>439</v>
      </c>
      <c r="Q133" s="123"/>
      <c r="R133" s="150" t="s">
        <v>39</v>
      </c>
      <c r="S133" s="150" t="s">
        <v>46</v>
      </c>
      <c r="T133" s="124">
        <v>0</v>
      </c>
      <c r="U133" s="122">
        <v>44428</v>
      </c>
      <c r="V133" s="121"/>
      <c r="W133" s="120" t="s">
        <v>93</v>
      </c>
      <c r="X133" s="120" t="s">
        <v>13</v>
      </c>
      <c r="Y133" s="265" t="s">
        <v>31</v>
      </c>
      <c r="Z133" s="123" t="s">
        <v>747</v>
      </c>
      <c r="AA133" s="125">
        <v>0</v>
      </c>
      <c r="AB133" s="125">
        <v>0</v>
      </c>
      <c r="AC133" s="125">
        <v>905769</v>
      </c>
      <c r="AD133" s="125">
        <v>0</v>
      </c>
      <c r="AE133" s="125">
        <v>905769</v>
      </c>
      <c r="AF133" s="125">
        <v>0</v>
      </c>
      <c r="AG133" s="125">
        <v>0</v>
      </c>
      <c r="AH133" s="125">
        <v>947269</v>
      </c>
      <c r="AI133" s="125">
        <v>0</v>
      </c>
      <c r="AJ133" s="125">
        <v>947269</v>
      </c>
      <c r="AK133" s="135" t="s">
        <v>748</v>
      </c>
      <c r="AL133" s="126" t="s">
        <v>749</v>
      </c>
    </row>
    <row r="134" spans="1:38" ht="36" hidden="1" x14ac:dyDescent="0.25">
      <c r="A134" s="147">
        <v>121359</v>
      </c>
      <c r="B134" s="120">
        <v>4</v>
      </c>
      <c r="C134" s="121" t="s">
        <v>114</v>
      </c>
      <c r="D134" s="122">
        <v>41887</v>
      </c>
      <c r="E134" s="121" t="s">
        <v>98</v>
      </c>
      <c r="F134" s="122">
        <v>44641</v>
      </c>
      <c r="G134" s="121" t="s">
        <v>98</v>
      </c>
      <c r="H134" s="123" t="s">
        <v>750</v>
      </c>
      <c r="I134" s="121" t="s">
        <v>751</v>
      </c>
      <c r="J134" s="120" t="s">
        <v>101</v>
      </c>
      <c r="K134" s="121"/>
      <c r="L134" s="120" t="s">
        <v>101</v>
      </c>
      <c r="M134" s="123" t="s">
        <v>752</v>
      </c>
      <c r="N134" s="123"/>
      <c r="O134" s="121" t="s">
        <v>438</v>
      </c>
      <c r="P134" s="121" t="s">
        <v>439</v>
      </c>
      <c r="Q134" s="123"/>
      <c r="R134" s="150" t="s">
        <v>39</v>
      </c>
      <c r="S134" s="150" t="s">
        <v>46</v>
      </c>
      <c r="T134" s="124" t="s">
        <v>505</v>
      </c>
      <c r="U134" s="122">
        <v>43812</v>
      </c>
      <c r="V134" s="121"/>
      <c r="W134" s="120" t="s">
        <v>93</v>
      </c>
      <c r="X134" s="120" t="s">
        <v>13</v>
      </c>
      <c r="Y134" s="265" t="s">
        <v>31</v>
      </c>
      <c r="Z134" s="123" t="s">
        <v>753</v>
      </c>
      <c r="AA134" s="125">
        <v>0</v>
      </c>
      <c r="AB134" s="125">
        <v>0</v>
      </c>
      <c r="AC134" s="125">
        <v>130052.97</v>
      </c>
      <c r="AD134" s="125">
        <v>0</v>
      </c>
      <c r="AE134" s="125">
        <v>130052.97</v>
      </c>
      <c r="AF134" s="125">
        <v>0</v>
      </c>
      <c r="AG134" s="125">
        <v>0</v>
      </c>
      <c r="AH134" s="125">
        <v>1101091.97</v>
      </c>
      <c r="AI134" s="125">
        <v>0</v>
      </c>
      <c r="AJ134" s="125">
        <v>1101091.97</v>
      </c>
      <c r="AK134" s="135" t="s">
        <v>754</v>
      </c>
      <c r="AL134" s="126" t="s">
        <v>755</v>
      </c>
    </row>
    <row r="135" spans="1:38" ht="36" hidden="1" x14ac:dyDescent="0.25">
      <c r="A135" s="147">
        <v>121381</v>
      </c>
      <c r="B135" s="120">
        <v>3</v>
      </c>
      <c r="C135" s="121" t="s">
        <v>114</v>
      </c>
      <c r="D135" s="122">
        <v>41892</v>
      </c>
      <c r="E135" s="121" t="s">
        <v>98</v>
      </c>
      <c r="F135" s="122">
        <v>44523</v>
      </c>
      <c r="G135" s="121" t="s">
        <v>98</v>
      </c>
      <c r="H135" s="123" t="s">
        <v>659</v>
      </c>
      <c r="I135" s="121" t="s">
        <v>756</v>
      </c>
      <c r="J135" s="120" t="s">
        <v>101</v>
      </c>
      <c r="K135" s="121"/>
      <c r="L135" s="120" t="s">
        <v>101</v>
      </c>
      <c r="M135" s="123" t="s">
        <v>757</v>
      </c>
      <c r="N135" s="123" t="s">
        <v>758</v>
      </c>
      <c r="O135" s="121" t="s">
        <v>438</v>
      </c>
      <c r="P135" s="121" t="s">
        <v>473</v>
      </c>
      <c r="Q135" s="123"/>
      <c r="R135" s="121" t="s">
        <v>39</v>
      </c>
      <c r="S135" s="121" t="s">
        <v>46</v>
      </c>
      <c r="T135" s="124">
        <v>0.01</v>
      </c>
      <c r="U135" s="122">
        <v>43441</v>
      </c>
      <c r="V135" s="121"/>
      <c r="W135" s="120" t="s">
        <v>93</v>
      </c>
      <c r="X135" s="120" t="s">
        <v>103</v>
      </c>
      <c r="Y135" s="265" t="s">
        <v>32</v>
      </c>
      <c r="Z135" s="123" t="s">
        <v>759</v>
      </c>
      <c r="AA135" s="125">
        <v>0</v>
      </c>
      <c r="AB135" s="125">
        <v>0</v>
      </c>
      <c r="AC135" s="125">
        <v>6409.49</v>
      </c>
      <c r="AD135" s="125">
        <v>0</v>
      </c>
      <c r="AE135" s="125">
        <v>6409.49</v>
      </c>
      <c r="AF135" s="125">
        <v>0</v>
      </c>
      <c r="AG135" s="125">
        <v>0</v>
      </c>
      <c r="AH135" s="125">
        <v>2615448.4900000002</v>
      </c>
      <c r="AI135" s="125">
        <v>0</v>
      </c>
      <c r="AJ135" s="125">
        <v>2615448.4900000002</v>
      </c>
      <c r="AK135" s="135" t="s">
        <v>760</v>
      </c>
      <c r="AL135" s="126" t="s">
        <v>761</v>
      </c>
    </row>
    <row r="136" spans="1:38" hidden="1" x14ac:dyDescent="0.25">
      <c r="A136" s="147">
        <v>121944</v>
      </c>
      <c r="B136" s="120">
        <v>1</v>
      </c>
      <c r="C136" s="121" t="s">
        <v>97</v>
      </c>
      <c r="D136" s="122">
        <v>42116</v>
      </c>
      <c r="E136" s="121" t="s">
        <v>98</v>
      </c>
      <c r="F136" s="122">
        <v>44299.875115740739</v>
      </c>
      <c r="G136" s="121" t="s">
        <v>108</v>
      </c>
      <c r="H136" s="123" t="s">
        <v>297</v>
      </c>
      <c r="I136" s="121" t="s">
        <v>292</v>
      </c>
      <c r="J136" s="120" t="s">
        <v>101</v>
      </c>
      <c r="K136" s="121"/>
      <c r="L136" s="120" t="s">
        <v>101</v>
      </c>
      <c r="M136" s="123" t="s">
        <v>762</v>
      </c>
      <c r="N136" s="123"/>
      <c r="O136" s="121" t="s">
        <v>438</v>
      </c>
      <c r="P136" s="121" t="s">
        <v>439</v>
      </c>
      <c r="Q136" s="123"/>
      <c r="R136" s="150" t="s">
        <v>39</v>
      </c>
      <c r="S136" s="150" t="s">
        <v>46</v>
      </c>
      <c r="T136" s="124">
        <v>0</v>
      </c>
      <c r="U136" s="122">
        <v>43686</v>
      </c>
      <c r="V136" s="121"/>
      <c r="W136" s="120" t="s">
        <v>93</v>
      </c>
      <c r="X136" s="120" t="s">
        <v>13</v>
      </c>
      <c r="Y136" s="265" t="str">
        <f>_xlfn.XLOOKUP(TAMPData2205[[#This Row],[PIN]],TAMPData2202[PIN],TAMPData2202[TAMP NHS],"",0)</f>
        <v>NHS-SR</v>
      </c>
      <c r="Z136" s="123" t="s">
        <v>763</v>
      </c>
      <c r="AA136" s="125">
        <v>0</v>
      </c>
      <c r="AB136" s="125">
        <v>0</v>
      </c>
      <c r="AC136" s="125">
        <v>200000</v>
      </c>
      <c r="AD136" s="125">
        <v>0</v>
      </c>
      <c r="AE136" s="125">
        <v>200000</v>
      </c>
      <c r="AF136" s="125">
        <v>0</v>
      </c>
      <c r="AG136" s="125">
        <v>84000</v>
      </c>
      <c r="AH136" s="125">
        <v>1040120</v>
      </c>
      <c r="AI136" s="125">
        <v>0</v>
      </c>
      <c r="AJ136" s="125">
        <v>1124120</v>
      </c>
      <c r="AK136" s="135" t="s">
        <v>764</v>
      </c>
      <c r="AL136" s="126" t="s">
        <v>765</v>
      </c>
    </row>
    <row r="137" spans="1:38" ht="36" hidden="1" x14ac:dyDescent="0.25">
      <c r="A137" s="147">
        <v>125234</v>
      </c>
      <c r="B137" s="120">
        <v>4</v>
      </c>
      <c r="C137" s="121" t="s">
        <v>114</v>
      </c>
      <c r="D137" s="122">
        <v>42663</v>
      </c>
      <c r="E137" s="121" t="s">
        <v>98</v>
      </c>
      <c r="F137" s="122">
        <v>44705</v>
      </c>
      <c r="G137" s="121" t="s">
        <v>98</v>
      </c>
      <c r="H137" s="123" t="s">
        <v>88</v>
      </c>
      <c r="I137" s="121" t="s">
        <v>455</v>
      </c>
      <c r="J137" s="120" t="s">
        <v>101</v>
      </c>
      <c r="K137" s="121"/>
      <c r="L137" s="120" t="s">
        <v>101</v>
      </c>
      <c r="M137" s="123" t="s">
        <v>766</v>
      </c>
      <c r="N137" s="123"/>
      <c r="O137" s="121" t="s">
        <v>438</v>
      </c>
      <c r="P137" s="121" t="s">
        <v>439</v>
      </c>
      <c r="Q137" s="123"/>
      <c r="R137" s="121" t="s">
        <v>39</v>
      </c>
      <c r="S137" s="121" t="s">
        <v>46</v>
      </c>
      <c r="T137" s="124">
        <v>0.01</v>
      </c>
      <c r="U137" s="122">
        <v>43273</v>
      </c>
      <c r="V137" s="121"/>
      <c r="W137" s="120" t="s">
        <v>93</v>
      </c>
      <c r="X137" s="120" t="s">
        <v>13</v>
      </c>
      <c r="Y137" s="265" t="str">
        <f>_xlfn.XLOOKUP(TAMPData2205[[#This Row],[PIN]],TAMPData2202[PIN],TAMPData2202[TAMP NHS],"",0)</f>
        <v>NHS-SR</v>
      </c>
      <c r="Z137" s="123" t="s">
        <v>767</v>
      </c>
      <c r="AA137" s="125">
        <v>0</v>
      </c>
      <c r="AB137" s="125">
        <v>0</v>
      </c>
      <c r="AC137" s="125">
        <v>321600</v>
      </c>
      <c r="AD137" s="125">
        <v>0</v>
      </c>
      <c r="AE137" s="125">
        <v>321600</v>
      </c>
      <c r="AF137" s="125">
        <v>0</v>
      </c>
      <c r="AG137" s="125">
        <v>0</v>
      </c>
      <c r="AH137" s="125">
        <v>1355266</v>
      </c>
      <c r="AI137" s="125">
        <v>0</v>
      </c>
      <c r="AJ137" s="125">
        <v>1355266</v>
      </c>
      <c r="AK137" s="135" t="s">
        <v>768</v>
      </c>
      <c r="AL137" s="126" t="s">
        <v>769</v>
      </c>
    </row>
    <row r="138" spans="1:38" hidden="1" x14ac:dyDescent="0.25">
      <c r="A138" s="147">
        <v>125336</v>
      </c>
      <c r="B138" s="120">
        <v>4</v>
      </c>
      <c r="C138" s="121" t="s">
        <v>114</v>
      </c>
      <c r="D138" s="122">
        <v>42712</v>
      </c>
      <c r="E138" s="121" t="s">
        <v>98</v>
      </c>
      <c r="F138" s="122">
        <v>44447</v>
      </c>
      <c r="G138" s="121" t="s">
        <v>98</v>
      </c>
      <c r="H138" s="123" t="s">
        <v>770</v>
      </c>
      <c r="I138" s="121" t="s">
        <v>771</v>
      </c>
      <c r="J138" s="120" t="s">
        <v>101</v>
      </c>
      <c r="K138" s="121"/>
      <c r="L138" s="120" t="s">
        <v>101</v>
      </c>
      <c r="M138" s="123" t="s">
        <v>772</v>
      </c>
      <c r="N138" s="123"/>
      <c r="O138" s="121" t="s">
        <v>438</v>
      </c>
      <c r="P138" s="121" t="s">
        <v>439</v>
      </c>
      <c r="Q138" s="123"/>
      <c r="R138" s="121" t="s">
        <v>39</v>
      </c>
      <c r="S138" s="121" t="s">
        <v>46</v>
      </c>
      <c r="T138" s="124">
        <v>0.01</v>
      </c>
      <c r="U138" s="122">
        <v>43812</v>
      </c>
      <c r="V138" s="121"/>
      <c r="W138" s="120" t="s">
        <v>93</v>
      </c>
      <c r="X138" s="120" t="s">
        <v>13</v>
      </c>
      <c r="Y138" s="265" t="str">
        <f>_xlfn.XLOOKUP(TAMPData2205[[#This Row],[PIN]],TAMPData2202[PIN],TAMPData2202[TAMP NHS],"",0)</f>
        <v>NHS-SR</v>
      </c>
      <c r="Z138" s="123" t="s">
        <v>773</v>
      </c>
      <c r="AA138" s="125">
        <v>0</v>
      </c>
      <c r="AB138" s="125">
        <v>0</v>
      </c>
      <c r="AC138" s="125">
        <v>129480.81</v>
      </c>
      <c r="AD138" s="125">
        <v>0</v>
      </c>
      <c r="AE138" s="125">
        <v>129480.81</v>
      </c>
      <c r="AF138" s="125">
        <v>0</v>
      </c>
      <c r="AG138" s="125">
        <v>0</v>
      </c>
      <c r="AH138" s="125">
        <v>1102742.81</v>
      </c>
      <c r="AI138" s="125">
        <v>0</v>
      </c>
      <c r="AJ138" s="125">
        <v>1102742.81</v>
      </c>
      <c r="AK138" s="135" t="s">
        <v>774</v>
      </c>
      <c r="AL138" s="126" t="s">
        <v>775</v>
      </c>
    </row>
    <row r="139" spans="1:38" hidden="1" x14ac:dyDescent="0.25">
      <c r="A139" s="147">
        <v>125337</v>
      </c>
      <c r="B139" s="120">
        <v>4</v>
      </c>
      <c r="C139" s="121" t="s">
        <v>114</v>
      </c>
      <c r="D139" s="122">
        <v>42713</v>
      </c>
      <c r="E139" s="121" t="s">
        <v>98</v>
      </c>
      <c r="F139" s="122">
        <v>44523</v>
      </c>
      <c r="G139" s="121" t="s">
        <v>98</v>
      </c>
      <c r="H139" s="123" t="s">
        <v>371</v>
      </c>
      <c r="I139" s="121" t="s">
        <v>776</v>
      </c>
      <c r="J139" s="120" t="s">
        <v>101</v>
      </c>
      <c r="K139" s="121"/>
      <c r="L139" s="120" t="s">
        <v>101</v>
      </c>
      <c r="M139" s="123" t="s">
        <v>777</v>
      </c>
      <c r="N139" s="123"/>
      <c r="O139" s="121" t="s">
        <v>438</v>
      </c>
      <c r="P139" s="121" t="s">
        <v>439</v>
      </c>
      <c r="Q139" s="123"/>
      <c r="R139" s="121" t="s">
        <v>39</v>
      </c>
      <c r="S139" s="121" t="s">
        <v>46</v>
      </c>
      <c r="T139" s="124">
        <v>0.01</v>
      </c>
      <c r="U139" s="122">
        <v>43917</v>
      </c>
      <c r="V139" s="121"/>
      <c r="W139" s="120" t="s">
        <v>93</v>
      </c>
      <c r="X139" s="120" t="s">
        <v>13</v>
      </c>
      <c r="Y139" s="265" t="str">
        <f>_xlfn.XLOOKUP(TAMPData2205[[#This Row],[PIN]],TAMPData2202[PIN],TAMPData2202[TAMP NHS],"",0)</f>
        <v>NHS-SR</v>
      </c>
      <c r="Z139" s="123" t="s">
        <v>778</v>
      </c>
      <c r="AA139" s="125">
        <v>-11377.92</v>
      </c>
      <c r="AB139" s="125">
        <v>0</v>
      </c>
      <c r="AC139" s="125">
        <v>80032.11</v>
      </c>
      <c r="AD139" s="125">
        <v>0</v>
      </c>
      <c r="AE139" s="125">
        <v>68654.19</v>
      </c>
      <c r="AF139" s="125">
        <v>32122.080000000002</v>
      </c>
      <c r="AG139" s="125">
        <v>0</v>
      </c>
      <c r="AH139" s="125">
        <v>519457.11</v>
      </c>
      <c r="AI139" s="125">
        <v>0</v>
      </c>
      <c r="AJ139" s="125">
        <v>551579.18999999994</v>
      </c>
      <c r="AK139" s="135" t="s">
        <v>779</v>
      </c>
      <c r="AL139" s="126" t="s">
        <v>780</v>
      </c>
    </row>
    <row r="140" spans="1:38" ht="36" hidden="1" x14ac:dyDescent="0.25">
      <c r="A140" s="147">
        <v>125446</v>
      </c>
      <c r="B140" s="120">
        <v>3</v>
      </c>
      <c r="C140" s="121" t="s">
        <v>114</v>
      </c>
      <c r="D140" s="122">
        <v>42766</v>
      </c>
      <c r="E140" s="121" t="s">
        <v>98</v>
      </c>
      <c r="F140" s="122">
        <v>44272</v>
      </c>
      <c r="G140" s="121" t="s">
        <v>98</v>
      </c>
      <c r="H140" s="123" t="s">
        <v>365</v>
      </c>
      <c r="I140" s="121" t="s">
        <v>292</v>
      </c>
      <c r="J140" s="120" t="s">
        <v>101</v>
      </c>
      <c r="K140" s="121"/>
      <c r="L140" s="120" t="s">
        <v>101</v>
      </c>
      <c r="M140" s="123" t="s">
        <v>781</v>
      </c>
      <c r="N140" s="123"/>
      <c r="O140" s="121" t="s">
        <v>438</v>
      </c>
      <c r="P140" s="121" t="s">
        <v>439</v>
      </c>
      <c r="Q140" s="123"/>
      <c r="R140" s="121" t="s">
        <v>39</v>
      </c>
      <c r="S140" s="121" t="s">
        <v>46</v>
      </c>
      <c r="T140" s="124" t="s">
        <v>505</v>
      </c>
      <c r="U140" s="122">
        <v>43812</v>
      </c>
      <c r="V140" s="121"/>
      <c r="W140" s="120" t="s">
        <v>93</v>
      </c>
      <c r="X140" s="120" t="s">
        <v>13</v>
      </c>
      <c r="Y140" s="265" t="str">
        <f>_xlfn.XLOOKUP(TAMPData2205[[#This Row],[PIN]],TAMPData2202[PIN],TAMPData2202[TAMP NHS],"",0)</f>
        <v>NHS-SR</v>
      </c>
      <c r="Z140" s="123" t="s">
        <v>782</v>
      </c>
      <c r="AA140" s="125">
        <v>0</v>
      </c>
      <c r="AB140" s="125">
        <v>0</v>
      </c>
      <c r="AC140" s="125">
        <v>1088.8900000000001</v>
      </c>
      <c r="AD140" s="125">
        <v>0</v>
      </c>
      <c r="AE140" s="125">
        <v>1088.8900000000001</v>
      </c>
      <c r="AF140" s="125">
        <v>0</v>
      </c>
      <c r="AG140" s="125">
        <v>0</v>
      </c>
      <c r="AH140" s="125">
        <v>617631.81000000006</v>
      </c>
      <c r="AI140" s="125">
        <v>0</v>
      </c>
      <c r="AJ140" s="125">
        <v>617631.81000000006</v>
      </c>
      <c r="AK140" s="135" t="s">
        <v>783</v>
      </c>
      <c r="AL140" s="126" t="s">
        <v>784</v>
      </c>
    </row>
    <row r="141" spans="1:38" ht="36" hidden="1" x14ac:dyDescent="0.25">
      <c r="A141" s="147">
        <v>125746</v>
      </c>
      <c r="B141" s="120">
        <v>3</v>
      </c>
      <c r="C141" s="121" t="s">
        <v>114</v>
      </c>
      <c r="D141" s="122">
        <v>42873</v>
      </c>
      <c r="E141" s="121" t="s">
        <v>98</v>
      </c>
      <c r="F141" s="122">
        <v>44641</v>
      </c>
      <c r="G141" s="121" t="s">
        <v>98</v>
      </c>
      <c r="H141" s="123" t="s">
        <v>785</v>
      </c>
      <c r="I141" s="121" t="s">
        <v>786</v>
      </c>
      <c r="J141" s="120" t="s">
        <v>101</v>
      </c>
      <c r="K141" s="121"/>
      <c r="L141" s="120" t="s">
        <v>101</v>
      </c>
      <c r="M141" s="123" t="s">
        <v>787</v>
      </c>
      <c r="N141" s="123"/>
      <c r="O141" s="121" t="s">
        <v>438</v>
      </c>
      <c r="P141" s="121" t="s">
        <v>439</v>
      </c>
      <c r="Q141" s="123"/>
      <c r="R141" s="121" t="s">
        <v>39</v>
      </c>
      <c r="S141" s="121" t="s">
        <v>46</v>
      </c>
      <c r="T141" s="124" t="s">
        <v>505</v>
      </c>
      <c r="U141" s="122">
        <v>43742</v>
      </c>
      <c r="V141" s="121"/>
      <c r="W141" s="120" t="s">
        <v>93</v>
      </c>
      <c r="X141" s="120" t="s">
        <v>13</v>
      </c>
      <c r="Y141" s="265" t="str">
        <f>_xlfn.XLOOKUP(TAMPData2205[[#This Row],[PIN]],TAMPData2202[PIN],TAMPData2202[TAMP NHS],"",0)</f>
        <v>NHS-SR</v>
      </c>
      <c r="Z141" s="123"/>
      <c r="AA141" s="125">
        <v>0</v>
      </c>
      <c r="AB141" s="125">
        <v>0</v>
      </c>
      <c r="AC141" s="125">
        <v>190782.59</v>
      </c>
      <c r="AD141" s="125">
        <v>0</v>
      </c>
      <c r="AE141" s="125">
        <v>190782.59</v>
      </c>
      <c r="AF141" s="125">
        <v>0</v>
      </c>
      <c r="AG141" s="125">
        <v>0</v>
      </c>
      <c r="AH141" s="125">
        <v>3159381.59</v>
      </c>
      <c r="AI141" s="125">
        <v>0</v>
      </c>
      <c r="AJ141" s="125">
        <v>3159381.59</v>
      </c>
      <c r="AK141" s="135" t="s">
        <v>788</v>
      </c>
      <c r="AL141" s="126" t="s">
        <v>789</v>
      </c>
    </row>
    <row r="142" spans="1:38" ht="54" hidden="1" x14ac:dyDescent="0.25">
      <c r="A142" s="147">
        <v>127612</v>
      </c>
      <c r="B142" s="120">
        <v>4</v>
      </c>
      <c r="C142" s="121" t="s">
        <v>97</v>
      </c>
      <c r="D142" s="122">
        <v>43257</v>
      </c>
      <c r="E142" s="121" t="s">
        <v>398</v>
      </c>
      <c r="F142" s="122">
        <v>44498.875150462962</v>
      </c>
      <c r="G142" s="121" t="s">
        <v>108</v>
      </c>
      <c r="H142" s="123" t="s">
        <v>483</v>
      </c>
      <c r="I142" s="121" t="s">
        <v>790</v>
      </c>
      <c r="J142" s="120" t="s">
        <v>101</v>
      </c>
      <c r="K142" s="121"/>
      <c r="L142" s="120" t="s">
        <v>101</v>
      </c>
      <c r="M142" s="123" t="s">
        <v>791</v>
      </c>
      <c r="N142" s="123"/>
      <c r="O142" s="121" t="s">
        <v>438</v>
      </c>
      <c r="P142" s="121" t="s">
        <v>439</v>
      </c>
      <c r="Q142" s="123"/>
      <c r="R142" s="121" t="s">
        <v>39</v>
      </c>
      <c r="S142" s="121" t="s">
        <v>46</v>
      </c>
      <c r="T142" s="124" t="s">
        <v>505</v>
      </c>
      <c r="U142" s="122">
        <v>44281</v>
      </c>
      <c r="V142" s="121"/>
      <c r="W142" s="120" t="s">
        <v>93</v>
      </c>
      <c r="X142" s="120" t="s">
        <v>94</v>
      </c>
      <c r="Y142" s="265" t="str">
        <f>_xlfn.XLOOKUP(TAMPData2205[[#This Row],[PIN]],TAMPData2202[PIN],TAMPData2202[TAMP NHS],"",0)</f>
        <v>NHS-SR</v>
      </c>
      <c r="Z142" s="123" t="s">
        <v>792</v>
      </c>
      <c r="AA142" s="125">
        <v>0</v>
      </c>
      <c r="AB142" s="125">
        <v>0</v>
      </c>
      <c r="AC142" s="125">
        <v>0</v>
      </c>
      <c r="AD142" s="125">
        <v>0</v>
      </c>
      <c r="AE142" s="125">
        <v>0</v>
      </c>
      <c r="AF142" s="125">
        <v>0</v>
      </c>
      <c r="AG142" s="125">
        <v>0</v>
      </c>
      <c r="AH142" s="125">
        <v>3235740</v>
      </c>
      <c r="AI142" s="125">
        <v>0</v>
      </c>
      <c r="AJ142" s="125">
        <v>3235740</v>
      </c>
      <c r="AK142" s="135" t="s">
        <v>793</v>
      </c>
      <c r="AL142" s="126" t="s">
        <v>794</v>
      </c>
    </row>
    <row r="143" spans="1:38" hidden="1" x14ac:dyDescent="0.25">
      <c r="A143" s="147">
        <v>128000</v>
      </c>
      <c r="B143" s="120">
        <v>2</v>
      </c>
      <c r="C143" s="121" t="s">
        <v>122</v>
      </c>
      <c r="D143" s="122">
        <v>43329</v>
      </c>
      <c r="E143" s="121" t="s">
        <v>398</v>
      </c>
      <c r="F143" s="122">
        <v>43935</v>
      </c>
      <c r="G143" s="121" t="s">
        <v>143</v>
      </c>
      <c r="H143" s="123" t="s">
        <v>223</v>
      </c>
      <c r="I143" s="121" t="s">
        <v>524</v>
      </c>
      <c r="J143" s="120" t="s">
        <v>101</v>
      </c>
      <c r="K143" s="121"/>
      <c r="L143" s="120" t="s">
        <v>101</v>
      </c>
      <c r="M143" s="123" t="s">
        <v>795</v>
      </c>
      <c r="N143" s="123"/>
      <c r="O143" s="121" t="s">
        <v>438</v>
      </c>
      <c r="P143" s="121" t="s">
        <v>439</v>
      </c>
      <c r="Q143" s="123"/>
      <c r="R143" s="150" t="s">
        <v>39</v>
      </c>
      <c r="S143" s="150" t="s">
        <v>46</v>
      </c>
      <c r="T143" s="124">
        <v>0</v>
      </c>
      <c r="U143" s="122">
        <v>43917</v>
      </c>
      <c r="V143" s="121"/>
      <c r="W143" s="120" t="s">
        <v>93</v>
      </c>
      <c r="X143" s="120" t="s">
        <v>13</v>
      </c>
      <c r="Y143" s="265" t="str">
        <f>_xlfn.XLOOKUP(TAMPData2205[[#This Row],[PIN]],TAMPData2202[PIN],TAMPData2202[TAMP NHS],"",0)</f>
        <v>NHS-SR</v>
      </c>
      <c r="Z143" s="123" t="s">
        <v>796</v>
      </c>
      <c r="AA143" s="125">
        <v>0</v>
      </c>
      <c r="AB143" s="125">
        <v>0</v>
      </c>
      <c r="AC143" s="125">
        <v>1056000</v>
      </c>
      <c r="AD143" s="125">
        <v>0</v>
      </c>
      <c r="AE143" s="125">
        <v>1056000</v>
      </c>
      <c r="AF143" s="125">
        <v>0</v>
      </c>
      <c r="AG143" s="125">
        <v>0</v>
      </c>
      <c r="AH143" s="125">
        <v>3239154</v>
      </c>
      <c r="AI143" s="125">
        <v>0</v>
      </c>
      <c r="AJ143" s="125">
        <v>3239154</v>
      </c>
      <c r="AK143" s="135" t="s">
        <v>797</v>
      </c>
      <c r="AL143" s="126" t="s">
        <v>798</v>
      </c>
    </row>
    <row r="144" spans="1:38" ht="36" hidden="1" x14ac:dyDescent="0.25">
      <c r="A144" s="147">
        <v>128321</v>
      </c>
      <c r="B144" s="120">
        <v>1</v>
      </c>
      <c r="C144" s="121" t="s">
        <v>97</v>
      </c>
      <c r="D144" s="122">
        <v>43418</v>
      </c>
      <c r="E144" s="121" t="s">
        <v>398</v>
      </c>
      <c r="F144" s="122">
        <v>44455.875115740739</v>
      </c>
      <c r="G144" s="121" t="s">
        <v>108</v>
      </c>
      <c r="H144" s="123" t="s">
        <v>248</v>
      </c>
      <c r="I144" s="121" t="s">
        <v>799</v>
      </c>
      <c r="J144" s="120" t="s">
        <v>101</v>
      </c>
      <c r="K144" s="121"/>
      <c r="L144" s="120" t="s">
        <v>101</v>
      </c>
      <c r="M144" s="123" t="s">
        <v>800</v>
      </c>
      <c r="N144" s="123"/>
      <c r="O144" s="121" t="s">
        <v>438</v>
      </c>
      <c r="P144" s="121" t="s">
        <v>439</v>
      </c>
      <c r="Q144" s="123"/>
      <c r="R144" s="150" t="s">
        <v>39</v>
      </c>
      <c r="S144" s="150" t="s">
        <v>46</v>
      </c>
      <c r="T144" s="124">
        <v>0</v>
      </c>
      <c r="U144" s="122">
        <v>43917</v>
      </c>
      <c r="V144" s="121"/>
      <c r="W144" s="120" t="s">
        <v>93</v>
      </c>
      <c r="X144" s="120" t="s">
        <v>13</v>
      </c>
      <c r="Y144" s="265" t="str">
        <f>_xlfn.XLOOKUP(TAMPData2205[[#This Row],[PIN]],TAMPData2202[PIN],TAMPData2202[TAMP NHS],"",0)</f>
        <v>NHS-SR</v>
      </c>
      <c r="Z144" s="123" t="s">
        <v>801</v>
      </c>
      <c r="AA144" s="125">
        <v>0</v>
      </c>
      <c r="AB144" s="125">
        <v>0</v>
      </c>
      <c r="AC144" s="125">
        <v>232400</v>
      </c>
      <c r="AD144" s="125">
        <v>0</v>
      </c>
      <c r="AE144" s="125">
        <v>232400</v>
      </c>
      <c r="AF144" s="125">
        <v>64500</v>
      </c>
      <c r="AG144" s="125">
        <v>0</v>
      </c>
      <c r="AH144" s="125">
        <v>1079285</v>
      </c>
      <c r="AI144" s="125">
        <v>0</v>
      </c>
      <c r="AJ144" s="125">
        <v>1143785</v>
      </c>
      <c r="AK144" s="135" t="s">
        <v>802</v>
      </c>
      <c r="AL144" s="126" t="s">
        <v>803</v>
      </c>
    </row>
    <row r="145" spans="1:38" ht="36" hidden="1" x14ac:dyDescent="0.25">
      <c r="A145" s="147">
        <v>128520</v>
      </c>
      <c r="B145" s="120">
        <v>4</v>
      </c>
      <c r="C145" s="121" t="s">
        <v>122</v>
      </c>
      <c r="D145" s="122">
        <v>43476</v>
      </c>
      <c r="E145" s="121" t="s">
        <v>398</v>
      </c>
      <c r="F145" s="122">
        <v>44447.875162037039</v>
      </c>
      <c r="G145" s="121" t="s">
        <v>108</v>
      </c>
      <c r="H145" s="123" t="s">
        <v>770</v>
      </c>
      <c r="I145" s="121" t="s">
        <v>484</v>
      </c>
      <c r="J145" s="120" t="s">
        <v>101</v>
      </c>
      <c r="K145" s="121"/>
      <c r="L145" s="120" t="s">
        <v>101</v>
      </c>
      <c r="M145" s="123" t="s">
        <v>804</v>
      </c>
      <c r="N145" s="123"/>
      <c r="O145" s="121" t="s">
        <v>438</v>
      </c>
      <c r="P145" s="121" t="s">
        <v>439</v>
      </c>
      <c r="Q145" s="123"/>
      <c r="R145" s="150" t="s">
        <v>39</v>
      </c>
      <c r="S145" s="150" t="s">
        <v>46</v>
      </c>
      <c r="T145" s="124" t="s">
        <v>505</v>
      </c>
      <c r="U145" s="122">
        <v>44428</v>
      </c>
      <c r="V145" s="121"/>
      <c r="W145" s="120" t="s">
        <v>93</v>
      </c>
      <c r="X145" s="120" t="s">
        <v>13</v>
      </c>
      <c r="Y145" s="265" t="str">
        <f>_xlfn.XLOOKUP(TAMPData2205[[#This Row],[PIN]],TAMPData2202[PIN],TAMPData2202[TAMP NHS],"",0)</f>
        <v>NHS-SR</v>
      </c>
      <c r="Z145" s="123" t="s">
        <v>805</v>
      </c>
      <c r="AA145" s="125">
        <v>0</v>
      </c>
      <c r="AB145" s="125">
        <v>0</v>
      </c>
      <c r="AC145" s="125">
        <v>1813816</v>
      </c>
      <c r="AD145" s="125">
        <v>0</v>
      </c>
      <c r="AE145" s="125">
        <v>1813816</v>
      </c>
      <c r="AF145" s="125">
        <v>0</v>
      </c>
      <c r="AG145" s="125">
        <v>0</v>
      </c>
      <c r="AH145" s="125">
        <v>1884816</v>
      </c>
      <c r="AI145" s="125">
        <v>0</v>
      </c>
      <c r="AJ145" s="125">
        <v>1884816</v>
      </c>
      <c r="AK145" s="135" t="s">
        <v>806</v>
      </c>
      <c r="AL145" s="126" t="s">
        <v>807</v>
      </c>
    </row>
    <row r="146" spans="1:38" ht="36" hidden="1" x14ac:dyDescent="0.25">
      <c r="A146" s="147">
        <v>128819</v>
      </c>
      <c r="B146" s="120">
        <v>3</v>
      </c>
      <c r="C146" s="121" t="s">
        <v>122</v>
      </c>
      <c r="D146" s="122">
        <v>43567</v>
      </c>
      <c r="E146" s="121" t="s">
        <v>134</v>
      </c>
      <c r="F146" s="122">
        <v>44349.875150462962</v>
      </c>
      <c r="G146" s="121" t="s">
        <v>108</v>
      </c>
      <c r="H146" s="123" t="s">
        <v>538</v>
      </c>
      <c r="I146" s="121" t="s">
        <v>808</v>
      </c>
      <c r="J146" s="120" t="s">
        <v>101</v>
      </c>
      <c r="K146" s="121"/>
      <c r="L146" s="120" t="s">
        <v>101</v>
      </c>
      <c r="M146" s="123" t="s">
        <v>809</v>
      </c>
      <c r="N146" s="123"/>
      <c r="O146" s="121" t="s">
        <v>438</v>
      </c>
      <c r="P146" s="121" t="s">
        <v>439</v>
      </c>
      <c r="Q146" s="123"/>
      <c r="R146" s="121" t="s">
        <v>39</v>
      </c>
      <c r="S146" s="121" t="s">
        <v>46</v>
      </c>
      <c r="T146" s="124">
        <v>0</v>
      </c>
      <c r="U146" s="122">
        <v>44323</v>
      </c>
      <c r="V146" s="121"/>
      <c r="W146" s="120" t="s">
        <v>93</v>
      </c>
      <c r="X146" s="120" t="s">
        <v>13</v>
      </c>
      <c r="Y146" s="265" t="str">
        <f>_xlfn.XLOOKUP(TAMPData2205[[#This Row],[PIN]],TAMPData2202[PIN],TAMPData2202[TAMP NHS],"",0)</f>
        <v>NHS-SR</v>
      </c>
      <c r="Z146" s="123" t="s">
        <v>810</v>
      </c>
      <c r="AA146" s="125">
        <v>0</v>
      </c>
      <c r="AB146" s="125">
        <v>0</v>
      </c>
      <c r="AC146" s="125">
        <v>5304540</v>
      </c>
      <c r="AD146" s="125">
        <v>0</v>
      </c>
      <c r="AE146" s="125">
        <v>5304540</v>
      </c>
      <c r="AF146" s="125">
        <v>0</v>
      </c>
      <c r="AG146" s="125">
        <v>0</v>
      </c>
      <c r="AH146" s="125">
        <v>5370540</v>
      </c>
      <c r="AI146" s="125">
        <v>0</v>
      </c>
      <c r="AJ146" s="125">
        <v>5370540</v>
      </c>
      <c r="AK146" s="135" t="s">
        <v>811</v>
      </c>
      <c r="AL146" s="126" t="s">
        <v>812</v>
      </c>
    </row>
    <row r="147" spans="1:38" ht="36" hidden="1" x14ac:dyDescent="0.25">
      <c r="A147" s="147">
        <v>128933</v>
      </c>
      <c r="B147" s="120">
        <v>2</v>
      </c>
      <c r="C147" s="121" t="s">
        <v>97</v>
      </c>
      <c r="D147" s="122">
        <v>43605</v>
      </c>
      <c r="E147" s="121" t="s">
        <v>134</v>
      </c>
      <c r="F147" s="122">
        <v>44456.875138888892</v>
      </c>
      <c r="G147" s="121" t="s">
        <v>108</v>
      </c>
      <c r="H147" s="123" t="s">
        <v>223</v>
      </c>
      <c r="I147" s="121" t="s">
        <v>813</v>
      </c>
      <c r="J147" s="120" t="s">
        <v>101</v>
      </c>
      <c r="K147" s="121"/>
      <c r="L147" s="120" t="s">
        <v>101</v>
      </c>
      <c r="M147" s="123" t="s">
        <v>814</v>
      </c>
      <c r="N147" s="123"/>
      <c r="O147" s="121" t="s">
        <v>438</v>
      </c>
      <c r="P147" s="121" t="s">
        <v>439</v>
      </c>
      <c r="Q147" s="123"/>
      <c r="R147" s="121" t="s">
        <v>39</v>
      </c>
      <c r="S147" s="121" t="s">
        <v>46</v>
      </c>
      <c r="T147" s="124">
        <v>0.26</v>
      </c>
      <c r="U147" s="122">
        <v>43980</v>
      </c>
      <c r="V147" s="121"/>
      <c r="W147" s="120" t="s">
        <v>93</v>
      </c>
      <c r="X147" s="120" t="s">
        <v>13</v>
      </c>
      <c r="Y147" s="265" t="str">
        <f>_xlfn.XLOOKUP(TAMPData2205[[#This Row],[PIN]],TAMPData2202[PIN],TAMPData2202[TAMP NHS],"",0)</f>
        <v>NHS-SR</v>
      </c>
      <c r="Z147" s="123" t="s">
        <v>815</v>
      </c>
      <c r="AA147" s="125">
        <v>0</v>
      </c>
      <c r="AB147" s="125">
        <v>0</v>
      </c>
      <c r="AC147" s="125">
        <v>185600</v>
      </c>
      <c r="AD147" s="125">
        <v>0</v>
      </c>
      <c r="AE147" s="125">
        <v>185600</v>
      </c>
      <c r="AF147" s="125">
        <v>77000</v>
      </c>
      <c r="AG147" s="125">
        <v>0</v>
      </c>
      <c r="AH147" s="125">
        <v>1449243</v>
      </c>
      <c r="AI147" s="125">
        <v>0</v>
      </c>
      <c r="AJ147" s="125">
        <v>1526243</v>
      </c>
      <c r="AK147" s="135" t="s">
        <v>816</v>
      </c>
      <c r="AL147" s="126" t="s">
        <v>817</v>
      </c>
    </row>
    <row r="148" spans="1:38" hidden="1" x14ac:dyDescent="0.25">
      <c r="A148" s="149">
        <v>129229</v>
      </c>
      <c r="B148" s="120">
        <v>4</v>
      </c>
      <c r="C148" s="121" t="s">
        <v>114</v>
      </c>
      <c r="D148" s="122">
        <v>43641</v>
      </c>
      <c r="E148" s="121" t="s">
        <v>134</v>
      </c>
      <c r="F148" s="122">
        <v>44447</v>
      </c>
      <c r="G148" s="121" t="s">
        <v>98</v>
      </c>
      <c r="H148" s="123" t="s">
        <v>88</v>
      </c>
      <c r="I148" s="121" t="s">
        <v>455</v>
      </c>
      <c r="J148" s="120" t="s">
        <v>101</v>
      </c>
      <c r="K148" s="121"/>
      <c r="L148" s="120" t="s">
        <v>101</v>
      </c>
      <c r="M148" s="123" t="s">
        <v>818</v>
      </c>
      <c r="N148" s="123"/>
      <c r="O148" s="121" t="s">
        <v>438</v>
      </c>
      <c r="P148" s="121" t="s">
        <v>439</v>
      </c>
      <c r="Q148" s="123"/>
      <c r="R148" s="121" t="s">
        <v>39</v>
      </c>
      <c r="S148" s="121" t="s">
        <v>46</v>
      </c>
      <c r="T148" s="124">
        <v>0.21</v>
      </c>
      <c r="U148" s="122">
        <v>44008</v>
      </c>
      <c r="V148" s="121"/>
      <c r="W148" s="120" t="s">
        <v>93</v>
      </c>
      <c r="X148" s="120" t="s">
        <v>13</v>
      </c>
      <c r="Y148" s="265" t="str">
        <f>_xlfn.XLOOKUP(TAMPData2205[[#This Row],[PIN]],TAMPData2202[PIN],TAMPData2202[TAMP NHS],"",0)</f>
        <v>NHS-SR</v>
      </c>
      <c r="Z148" s="123" t="s">
        <v>819</v>
      </c>
      <c r="AA148" s="125">
        <v>0</v>
      </c>
      <c r="AB148" s="125">
        <v>0</v>
      </c>
      <c r="AC148" s="125">
        <v>30793.37</v>
      </c>
      <c r="AD148" s="125">
        <v>0</v>
      </c>
      <c r="AE148" s="125">
        <v>30793.37</v>
      </c>
      <c r="AF148" s="125">
        <v>0</v>
      </c>
      <c r="AG148" s="125">
        <v>0</v>
      </c>
      <c r="AH148" s="125">
        <v>154220.37</v>
      </c>
      <c r="AI148" s="125">
        <v>0</v>
      </c>
      <c r="AJ148" s="125">
        <v>154220.37</v>
      </c>
      <c r="AK148" s="135" t="s">
        <v>820</v>
      </c>
      <c r="AL148" s="126" t="s">
        <v>821</v>
      </c>
    </row>
    <row r="149" spans="1:38" hidden="1" x14ac:dyDescent="0.25">
      <c r="A149" s="147">
        <v>130130</v>
      </c>
      <c r="B149" s="120">
        <v>3</v>
      </c>
      <c r="C149" s="121" t="s">
        <v>122</v>
      </c>
      <c r="D149" s="122">
        <v>43896</v>
      </c>
      <c r="E149" s="121" t="s">
        <v>398</v>
      </c>
      <c r="F149" s="122">
        <v>44494.875289351854</v>
      </c>
      <c r="G149" s="121" t="s">
        <v>108</v>
      </c>
      <c r="H149" s="123" t="s">
        <v>538</v>
      </c>
      <c r="I149" s="121" t="s">
        <v>292</v>
      </c>
      <c r="J149" s="120" t="s">
        <v>101</v>
      </c>
      <c r="K149" s="121"/>
      <c r="L149" s="120" t="s">
        <v>101</v>
      </c>
      <c r="M149" s="123" t="s">
        <v>822</v>
      </c>
      <c r="N149" s="123"/>
      <c r="O149" s="121" t="s">
        <v>438</v>
      </c>
      <c r="P149" s="121" t="s">
        <v>439</v>
      </c>
      <c r="Q149" s="123"/>
      <c r="R149" s="150" t="s">
        <v>39</v>
      </c>
      <c r="S149" s="150" t="s">
        <v>46</v>
      </c>
      <c r="T149" s="124">
        <v>0.02</v>
      </c>
      <c r="U149" s="122">
        <v>44477</v>
      </c>
      <c r="V149" s="121"/>
      <c r="W149" s="120" t="s">
        <v>93</v>
      </c>
      <c r="X149" s="120" t="s">
        <v>13</v>
      </c>
      <c r="Y149" s="265" t="str">
        <f>_xlfn.XLOOKUP(TAMPData2205[[#This Row],[PIN]],TAMPData2202[PIN],TAMPData2202[TAMP NHS],"",0)</f>
        <v>NHS-SR</v>
      </c>
      <c r="Z149" s="123" t="s">
        <v>823</v>
      </c>
      <c r="AA149" s="125">
        <v>0</v>
      </c>
      <c r="AB149" s="125">
        <v>0</v>
      </c>
      <c r="AC149" s="125">
        <v>294531</v>
      </c>
      <c r="AD149" s="125">
        <v>0</v>
      </c>
      <c r="AE149" s="125">
        <v>294531</v>
      </c>
      <c r="AF149" s="125">
        <v>0</v>
      </c>
      <c r="AG149" s="125">
        <v>0</v>
      </c>
      <c r="AH149" s="125">
        <v>403531</v>
      </c>
      <c r="AI149" s="125">
        <v>0</v>
      </c>
      <c r="AJ149" s="125">
        <v>403531</v>
      </c>
      <c r="AK149" s="135" t="s">
        <v>824</v>
      </c>
      <c r="AL149" s="126" t="s">
        <v>825</v>
      </c>
    </row>
    <row r="150" spans="1:38" ht="36" hidden="1" x14ac:dyDescent="0.25">
      <c r="A150" s="147">
        <v>130725</v>
      </c>
      <c r="B150" s="120">
        <v>3</v>
      </c>
      <c r="C150" s="121" t="s">
        <v>97</v>
      </c>
      <c r="D150" s="122">
        <v>44041</v>
      </c>
      <c r="E150" s="121" t="s">
        <v>398</v>
      </c>
      <c r="F150" s="122">
        <v>44529.875173611108</v>
      </c>
      <c r="G150" s="121" t="s">
        <v>108</v>
      </c>
      <c r="H150" s="123" t="s">
        <v>538</v>
      </c>
      <c r="I150" s="121" t="s">
        <v>808</v>
      </c>
      <c r="J150" s="120" t="s">
        <v>101</v>
      </c>
      <c r="K150" s="121"/>
      <c r="L150" s="120" t="s">
        <v>101</v>
      </c>
      <c r="M150" s="123" t="s">
        <v>826</v>
      </c>
      <c r="N150" s="123"/>
      <c r="O150" s="121" t="s">
        <v>438</v>
      </c>
      <c r="P150" s="121" t="s">
        <v>439</v>
      </c>
      <c r="Q150" s="123"/>
      <c r="R150" s="121" t="s">
        <v>39</v>
      </c>
      <c r="S150" s="121" t="s">
        <v>46</v>
      </c>
      <c r="T150" s="124" t="s">
        <v>505</v>
      </c>
      <c r="U150" s="122">
        <v>44323</v>
      </c>
      <c r="V150" s="121"/>
      <c r="W150" s="120" t="s">
        <v>93</v>
      </c>
      <c r="X150" s="120" t="s">
        <v>13</v>
      </c>
      <c r="Y150" s="265" t="str">
        <f>_xlfn.XLOOKUP(TAMPData2205[[#This Row],[PIN]],TAMPData2202[PIN],TAMPData2202[TAMP NHS],"",0)</f>
        <v>NHS-SR</v>
      </c>
      <c r="Z150" s="123" t="s">
        <v>827</v>
      </c>
      <c r="AA150" s="125">
        <v>0</v>
      </c>
      <c r="AB150" s="125">
        <v>0</v>
      </c>
      <c r="AC150" s="125">
        <v>827362</v>
      </c>
      <c r="AD150" s="125">
        <v>0</v>
      </c>
      <c r="AE150" s="125">
        <v>827362</v>
      </c>
      <c r="AF150" s="125">
        <v>0</v>
      </c>
      <c r="AG150" s="125">
        <v>0</v>
      </c>
      <c r="AH150" s="125">
        <v>935862</v>
      </c>
      <c r="AI150" s="125">
        <v>0</v>
      </c>
      <c r="AJ150" s="125">
        <v>935862</v>
      </c>
      <c r="AK150" s="135" t="s">
        <v>828</v>
      </c>
      <c r="AL150" s="126" t="s">
        <v>829</v>
      </c>
    </row>
    <row r="151" spans="1:38" hidden="1" x14ac:dyDescent="0.25">
      <c r="A151" s="147">
        <v>130804</v>
      </c>
      <c r="B151" s="120">
        <v>1</v>
      </c>
      <c r="C151" s="121" t="s">
        <v>122</v>
      </c>
      <c r="D151" s="122">
        <v>44063</v>
      </c>
      <c r="E151" s="121" t="s">
        <v>398</v>
      </c>
      <c r="F151" s="122">
        <v>44552.875173611108</v>
      </c>
      <c r="G151" s="121" t="s">
        <v>108</v>
      </c>
      <c r="H151" s="123" t="s">
        <v>347</v>
      </c>
      <c r="I151" s="121" t="s">
        <v>697</v>
      </c>
      <c r="J151" s="120" t="s">
        <v>101</v>
      </c>
      <c r="K151" s="121"/>
      <c r="L151" s="120" t="s">
        <v>101</v>
      </c>
      <c r="M151" s="123" t="s">
        <v>830</v>
      </c>
      <c r="N151" s="123"/>
      <c r="O151" s="121" t="s">
        <v>438</v>
      </c>
      <c r="P151" s="121" t="s">
        <v>439</v>
      </c>
      <c r="Q151" s="123"/>
      <c r="R151" s="121" t="s">
        <v>39</v>
      </c>
      <c r="S151" s="121" t="s">
        <v>46</v>
      </c>
      <c r="T151" s="124">
        <v>0</v>
      </c>
      <c r="U151" s="122">
        <v>44540</v>
      </c>
      <c r="V151" s="121"/>
      <c r="W151" s="120" t="s">
        <v>93</v>
      </c>
      <c r="X151" s="120" t="s">
        <v>13</v>
      </c>
      <c r="Y151" s="265" t="str">
        <f>_xlfn.XLOOKUP(TAMPData2205[[#This Row],[PIN]],TAMPData2202[PIN],TAMPData2202[TAMP NHS],"",0)</f>
        <v>NHS-SR</v>
      </c>
      <c r="Z151" s="123" t="s">
        <v>831</v>
      </c>
      <c r="AA151" s="125">
        <v>0</v>
      </c>
      <c r="AB151" s="125">
        <v>0</v>
      </c>
      <c r="AC151" s="125">
        <v>3078912</v>
      </c>
      <c r="AD151" s="125">
        <v>0</v>
      </c>
      <c r="AE151" s="125">
        <v>3078912</v>
      </c>
      <c r="AF151" s="125">
        <v>0</v>
      </c>
      <c r="AG151" s="125">
        <v>0</v>
      </c>
      <c r="AH151" s="125">
        <v>3182912</v>
      </c>
      <c r="AI151" s="125">
        <v>0</v>
      </c>
      <c r="AJ151" s="125">
        <v>3182912</v>
      </c>
      <c r="AK151" s="135" t="s">
        <v>832</v>
      </c>
      <c r="AL151" s="126" t="s">
        <v>833</v>
      </c>
    </row>
    <row r="152" spans="1:38" hidden="1" x14ac:dyDescent="0.25">
      <c r="A152" s="147">
        <v>130884.02</v>
      </c>
      <c r="B152" s="120">
        <v>2</v>
      </c>
      <c r="C152" s="121" t="s">
        <v>122</v>
      </c>
      <c r="D152" s="122">
        <v>44131</v>
      </c>
      <c r="E152" s="121" t="s">
        <v>134</v>
      </c>
      <c r="F152" s="122">
        <v>44594</v>
      </c>
      <c r="G152" s="121" t="s">
        <v>98</v>
      </c>
      <c r="H152" s="123" t="s">
        <v>135</v>
      </c>
      <c r="I152" s="121" t="s">
        <v>145</v>
      </c>
      <c r="J152" s="120" t="s">
        <v>101</v>
      </c>
      <c r="K152" s="121"/>
      <c r="L152" s="120" t="s">
        <v>101</v>
      </c>
      <c r="M152" s="123" t="s">
        <v>834</v>
      </c>
      <c r="N152" s="123"/>
      <c r="O152" s="121" t="s">
        <v>438</v>
      </c>
      <c r="P152" s="121" t="s">
        <v>439</v>
      </c>
      <c r="Q152" s="123"/>
      <c r="R152" s="150" t="s">
        <v>39</v>
      </c>
      <c r="S152" s="150" t="s">
        <v>46</v>
      </c>
      <c r="T152" s="124">
        <v>0</v>
      </c>
      <c r="U152" s="122">
        <v>44551</v>
      </c>
      <c r="V152" s="121"/>
      <c r="W152" s="120" t="s">
        <v>93</v>
      </c>
      <c r="X152" s="120" t="s">
        <v>13</v>
      </c>
      <c r="Y152" s="265" t="str">
        <f>_xlfn.XLOOKUP(TAMPData2205[[#This Row],[PIN]],TAMPData2202[PIN],TAMPData2202[TAMP NHS],"",0)</f>
        <v>NHS-SR</v>
      </c>
      <c r="Z152" s="123" t="s">
        <v>835</v>
      </c>
      <c r="AA152" s="125">
        <v>0</v>
      </c>
      <c r="AB152" s="125">
        <v>0</v>
      </c>
      <c r="AC152" s="125">
        <v>824926</v>
      </c>
      <c r="AD152" s="125">
        <v>0</v>
      </c>
      <c r="AE152" s="125">
        <v>824926</v>
      </c>
      <c r="AF152" s="125">
        <v>0</v>
      </c>
      <c r="AG152" s="125">
        <v>0</v>
      </c>
      <c r="AH152" s="125">
        <v>824926</v>
      </c>
      <c r="AI152" s="125">
        <v>0</v>
      </c>
      <c r="AJ152" s="125">
        <v>824926</v>
      </c>
      <c r="AK152" s="135" t="s">
        <v>836</v>
      </c>
      <c r="AL152" s="126" t="s">
        <v>837</v>
      </c>
    </row>
    <row r="153" spans="1:38" hidden="1" x14ac:dyDescent="0.25">
      <c r="A153" s="147">
        <v>132170</v>
      </c>
      <c r="B153" s="120">
        <v>2</v>
      </c>
      <c r="C153" s="121" t="s">
        <v>85</v>
      </c>
      <c r="D153" s="122">
        <v>44467</v>
      </c>
      <c r="E153" s="121" t="s">
        <v>398</v>
      </c>
      <c r="F153" s="122">
        <v>44484</v>
      </c>
      <c r="G153" s="121" t="s">
        <v>152</v>
      </c>
      <c r="H153" s="123" t="s">
        <v>838</v>
      </c>
      <c r="I153" s="121" t="s">
        <v>839</v>
      </c>
      <c r="J153" s="120" t="s">
        <v>101</v>
      </c>
      <c r="K153" s="121"/>
      <c r="L153" s="120" t="s">
        <v>101</v>
      </c>
      <c r="M153" s="123" t="s">
        <v>840</v>
      </c>
      <c r="N153" s="123"/>
      <c r="O153" s="121" t="s">
        <v>438</v>
      </c>
      <c r="P153" s="121" t="s">
        <v>439</v>
      </c>
      <c r="Q153" s="123"/>
      <c r="R153" s="150" t="s">
        <v>39</v>
      </c>
      <c r="S153" s="150" t="s">
        <v>46</v>
      </c>
      <c r="T153" s="124">
        <v>0.02</v>
      </c>
      <c r="U153" s="120"/>
      <c r="V153" s="121"/>
      <c r="W153" s="120" t="s">
        <v>93</v>
      </c>
      <c r="X153" s="120" t="s">
        <v>13</v>
      </c>
      <c r="Y153" s="265" t="str">
        <f>_xlfn.XLOOKUP(TAMPData2205[[#This Row],[PIN]],TAMPData2202[PIN],TAMPData2202[TAMP NHS],"",0)</f>
        <v>NHS-SR</v>
      </c>
      <c r="Z153" s="123" t="s">
        <v>841</v>
      </c>
      <c r="AA153" s="125">
        <v>0</v>
      </c>
      <c r="AB153" s="125">
        <v>0</v>
      </c>
      <c r="AC153" s="125">
        <v>94000</v>
      </c>
      <c r="AD153" s="125">
        <v>0</v>
      </c>
      <c r="AE153" s="125">
        <v>94000</v>
      </c>
      <c r="AF153" s="125">
        <v>0</v>
      </c>
      <c r="AG153" s="125">
        <v>0</v>
      </c>
      <c r="AH153" s="125">
        <v>94000</v>
      </c>
      <c r="AI153" s="125">
        <v>0</v>
      </c>
      <c r="AJ153" s="125">
        <v>94000</v>
      </c>
      <c r="AK153" s="135"/>
      <c r="AL153" s="126" t="s">
        <v>842</v>
      </c>
    </row>
    <row r="154" spans="1:38" hidden="1" x14ac:dyDescent="0.25">
      <c r="A154" s="147">
        <v>132347</v>
      </c>
      <c r="B154" s="120">
        <v>2</v>
      </c>
      <c r="C154" s="121" t="s">
        <v>85</v>
      </c>
      <c r="D154" s="122">
        <v>44531</v>
      </c>
      <c r="E154" s="121" t="s">
        <v>398</v>
      </c>
      <c r="F154" s="122">
        <v>44536</v>
      </c>
      <c r="G154" s="121" t="s">
        <v>189</v>
      </c>
      <c r="H154" s="123" t="s">
        <v>465</v>
      </c>
      <c r="I154" s="121" t="s">
        <v>843</v>
      </c>
      <c r="J154" s="120" t="s">
        <v>101</v>
      </c>
      <c r="K154" s="121"/>
      <c r="L154" s="120" t="s">
        <v>101</v>
      </c>
      <c r="M154" s="123" t="s">
        <v>844</v>
      </c>
      <c r="N154" s="123"/>
      <c r="O154" s="121" t="s">
        <v>438</v>
      </c>
      <c r="P154" s="121" t="s">
        <v>439</v>
      </c>
      <c r="Q154" s="123"/>
      <c r="R154" s="150" t="s">
        <v>39</v>
      </c>
      <c r="S154" s="150" t="s">
        <v>46</v>
      </c>
      <c r="T154" s="124">
        <v>0.08</v>
      </c>
      <c r="U154" s="120"/>
      <c r="V154" s="121"/>
      <c r="W154" s="120" t="s">
        <v>93</v>
      </c>
      <c r="X154" s="120" t="s">
        <v>13</v>
      </c>
      <c r="Y154" s="265" t="str">
        <f>_xlfn.XLOOKUP(TAMPData2205[[#This Row],[PIN]],TAMPData2202[PIN],TAMPData2202[TAMP NHS],"",0)</f>
        <v>NHS-SR</v>
      </c>
      <c r="Z154" s="123" t="s">
        <v>845</v>
      </c>
      <c r="AA154" s="125">
        <v>0</v>
      </c>
      <c r="AB154" s="125">
        <v>0</v>
      </c>
      <c r="AC154" s="125">
        <v>74000</v>
      </c>
      <c r="AD154" s="125">
        <v>0</v>
      </c>
      <c r="AE154" s="125">
        <v>74000</v>
      </c>
      <c r="AF154" s="125">
        <v>0</v>
      </c>
      <c r="AG154" s="125">
        <v>0</v>
      </c>
      <c r="AH154" s="125">
        <v>74000</v>
      </c>
      <c r="AI154" s="125">
        <v>0</v>
      </c>
      <c r="AJ154" s="125">
        <v>74000</v>
      </c>
      <c r="AK154" s="135"/>
      <c r="AL154" s="126" t="s">
        <v>846</v>
      </c>
    </row>
    <row r="155" spans="1:38" hidden="1" x14ac:dyDescent="0.25">
      <c r="A155" s="147">
        <v>132361</v>
      </c>
      <c r="B155" s="120">
        <v>2</v>
      </c>
      <c r="C155" s="121" t="s">
        <v>85</v>
      </c>
      <c r="D155" s="122">
        <v>44538</v>
      </c>
      <c r="E155" s="121" t="s">
        <v>398</v>
      </c>
      <c r="F155" s="122">
        <v>44701</v>
      </c>
      <c r="G155" s="121" t="s">
        <v>98</v>
      </c>
      <c r="H155" s="123" t="s">
        <v>847</v>
      </c>
      <c r="I155" s="121" t="s">
        <v>848</v>
      </c>
      <c r="J155" s="120" t="s">
        <v>101</v>
      </c>
      <c r="K155" s="121"/>
      <c r="L155" s="120" t="s">
        <v>101</v>
      </c>
      <c r="M155" s="123" t="s">
        <v>849</v>
      </c>
      <c r="N155" s="123"/>
      <c r="O155" s="121" t="s">
        <v>438</v>
      </c>
      <c r="P155" s="121" t="s">
        <v>439</v>
      </c>
      <c r="Q155" s="123"/>
      <c r="R155" s="150" t="s">
        <v>39</v>
      </c>
      <c r="S155" s="150" t="s">
        <v>46</v>
      </c>
      <c r="T155" s="124">
        <v>0.03</v>
      </c>
      <c r="U155" s="120"/>
      <c r="V155" s="121"/>
      <c r="W155" s="120" t="s">
        <v>93</v>
      </c>
      <c r="X155" s="120" t="s">
        <v>13</v>
      </c>
      <c r="Y155" s="265" t="str">
        <f>_xlfn.XLOOKUP(TAMPData2205[[#This Row],[PIN]],TAMPData2202[PIN],TAMPData2202[TAMP NHS],"",0)</f>
        <v>NHS-SR</v>
      </c>
      <c r="Z155" s="123" t="s">
        <v>850</v>
      </c>
      <c r="AA155" s="125">
        <v>0</v>
      </c>
      <c r="AB155" s="125">
        <v>0</v>
      </c>
      <c r="AC155" s="125">
        <v>57000</v>
      </c>
      <c r="AD155" s="125">
        <v>0</v>
      </c>
      <c r="AE155" s="125">
        <v>57000</v>
      </c>
      <c r="AF155" s="125">
        <v>0</v>
      </c>
      <c r="AG155" s="125">
        <v>0</v>
      </c>
      <c r="AH155" s="125">
        <v>57000</v>
      </c>
      <c r="AI155" s="125">
        <v>0</v>
      </c>
      <c r="AJ155" s="125">
        <v>57000</v>
      </c>
      <c r="AK155" s="135"/>
      <c r="AL155" s="126" t="s">
        <v>851</v>
      </c>
    </row>
    <row r="156" spans="1:38" ht="36" hidden="1" x14ac:dyDescent="0.25">
      <c r="A156" s="149">
        <v>10857</v>
      </c>
      <c r="B156" s="120">
        <v>1</v>
      </c>
      <c r="C156" s="121" t="s">
        <v>114</v>
      </c>
      <c r="D156" s="122">
        <v>37843.713680555556</v>
      </c>
      <c r="E156" s="121" t="s">
        <v>108</v>
      </c>
      <c r="F156" s="122">
        <v>44596</v>
      </c>
      <c r="G156" s="121" t="s">
        <v>228</v>
      </c>
      <c r="H156" s="123" t="s">
        <v>347</v>
      </c>
      <c r="I156" s="121" t="s">
        <v>852</v>
      </c>
      <c r="J156" s="120"/>
      <c r="K156" s="121" t="s">
        <v>853</v>
      </c>
      <c r="L156" s="120" t="s">
        <v>183</v>
      </c>
      <c r="M156" s="123" t="s">
        <v>854</v>
      </c>
      <c r="N156" s="123"/>
      <c r="O156" s="121" t="s">
        <v>271</v>
      </c>
      <c r="P156" s="121" t="s">
        <v>166</v>
      </c>
      <c r="Q156" s="123"/>
      <c r="R156" s="121" t="s">
        <v>39</v>
      </c>
      <c r="S156" s="121" t="s">
        <v>45</v>
      </c>
      <c r="T156" s="124">
        <v>0.01</v>
      </c>
      <c r="U156" s="120"/>
      <c r="V156" s="121"/>
      <c r="W156" s="120" t="s">
        <v>93</v>
      </c>
      <c r="X156" s="120" t="s">
        <v>186</v>
      </c>
      <c r="Y156" s="265" t="s">
        <v>34</v>
      </c>
      <c r="Z156" s="123" t="s">
        <v>855</v>
      </c>
      <c r="AA156" s="125">
        <v>0</v>
      </c>
      <c r="AB156" s="125">
        <v>0</v>
      </c>
      <c r="AC156" s="125">
        <v>771153.68</v>
      </c>
      <c r="AD156" s="125">
        <v>0</v>
      </c>
      <c r="AE156" s="125">
        <v>771153.68</v>
      </c>
      <c r="AF156" s="125">
        <v>0</v>
      </c>
      <c r="AG156" s="125">
        <v>0</v>
      </c>
      <c r="AH156" s="125">
        <v>771153.68</v>
      </c>
      <c r="AI156" s="125">
        <v>0</v>
      </c>
      <c r="AJ156" s="125">
        <v>771153.68</v>
      </c>
      <c r="AK156" s="135"/>
      <c r="AL156" s="126" t="s">
        <v>856</v>
      </c>
    </row>
    <row r="157" spans="1:38" ht="36" hidden="1" x14ac:dyDescent="0.25">
      <c r="A157" s="149">
        <v>11845</v>
      </c>
      <c r="B157" s="120">
        <v>2</v>
      </c>
      <c r="C157" s="121" t="s">
        <v>114</v>
      </c>
      <c r="D157" s="122">
        <v>37843.716678240744</v>
      </c>
      <c r="E157" s="121" t="s">
        <v>108</v>
      </c>
      <c r="F157" s="122">
        <v>44210</v>
      </c>
      <c r="G157" s="121" t="s">
        <v>170</v>
      </c>
      <c r="H157" s="123" t="s">
        <v>847</v>
      </c>
      <c r="I157" s="121" t="s">
        <v>857</v>
      </c>
      <c r="J157" s="120"/>
      <c r="K157" s="121" t="s">
        <v>858</v>
      </c>
      <c r="L157" s="120" t="s">
        <v>183</v>
      </c>
      <c r="M157" s="123" t="s">
        <v>859</v>
      </c>
      <c r="N157" s="123" t="s">
        <v>860</v>
      </c>
      <c r="O157" s="121" t="s">
        <v>40</v>
      </c>
      <c r="P157" s="121" t="s">
        <v>166</v>
      </c>
      <c r="Q157" s="123"/>
      <c r="R157" s="151" t="s">
        <v>39</v>
      </c>
      <c r="S157" s="151" t="s">
        <v>45</v>
      </c>
      <c r="T157" s="124">
        <v>0.01</v>
      </c>
      <c r="U157" s="120"/>
      <c r="V157" s="121"/>
      <c r="W157" s="120" t="s">
        <v>93</v>
      </c>
      <c r="X157" s="120" t="s">
        <v>186</v>
      </c>
      <c r="Y157" s="265" t="s">
        <v>34</v>
      </c>
      <c r="Z157" s="123" t="s">
        <v>861</v>
      </c>
      <c r="AA157" s="125">
        <v>37.729999999999997</v>
      </c>
      <c r="AB157" s="125">
        <v>0</v>
      </c>
      <c r="AC157" s="125">
        <v>0</v>
      </c>
      <c r="AD157" s="125">
        <v>0</v>
      </c>
      <c r="AE157" s="125">
        <v>37.729999999999997</v>
      </c>
      <c r="AF157" s="125">
        <v>133720.82</v>
      </c>
      <c r="AG157" s="125">
        <v>10698.82</v>
      </c>
      <c r="AH157" s="125">
        <v>0</v>
      </c>
      <c r="AI157" s="125">
        <v>0</v>
      </c>
      <c r="AJ157" s="125">
        <v>144419.64000000001</v>
      </c>
      <c r="AK157" s="135"/>
      <c r="AL157" s="126" t="s">
        <v>862</v>
      </c>
    </row>
    <row r="158" spans="1:38" ht="36" hidden="1" x14ac:dyDescent="0.25">
      <c r="A158" s="149">
        <v>40307</v>
      </c>
      <c r="B158" s="120">
        <v>4</v>
      </c>
      <c r="C158" s="121" t="s">
        <v>85</v>
      </c>
      <c r="D158" s="122">
        <v>37843.631620370368</v>
      </c>
      <c r="E158" s="121" t="s">
        <v>108</v>
      </c>
      <c r="F158" s="122">
        <v>44473</v>
      </c>
      <c r="G158" s="121" t="s">
        <v>98</v>
      </c>
      <c r="H158" s="123" t="s">
        <v>863</v>
      </c>
      <c r="I158" s="121" t="s">
        <v>864</v>
      </c>
      <c r="J158" s="120"/>
      <c r="K158" s="121" t="s">
        <v>865</v>
      </c>
      <c r="L158" s="120" t="s">
        <v>183</v>
      </c>
      <c r="M158" s="123" t="s">
        <v>866</v>
      </c>
      <c r="N158" s="123"/>
      <c r="O158" s="121" t="s">
        <v>40</v>
      </c>
      <c r="P158" s="121" t="s">
        <v>166</v>
      </c>
      <c r="Q158" s="123"/>
      <c r="R158" s="121" t="s">
        <v>39</v>
      </c>
      <c r="S158" s="121" t="s">
        <v>45</v>
      </c>
      <c r="T158" s="124">
        <v>0.15</v>
      </c>
      <c r="U158" s="122">
        <v>45156</v>
      </c>
      <c r="V158" s="121"/>
      <c r="W158" s="120" t="s">
        <v>93</v>
      </c>
      <c r="X158" s="120" t="s">
        <v>186</v>
      </c>
      <c r="Y158" s="265" t="s">
        <v>34</v>
      </c>
      <c r="Z158" s="123" t="s">
        <v>867</v>
      </c>
      <c r="AA158" s="125">
        <v>215264.57</v>
      </c>
      <c r="AB158" s="125">
        <v>0</v>
      </c>
      <c r="AC158" s="125">
        <v>0</v>
      </c>
      <c r="AD158" s="125">
        <v>0</v>
      </c>
      <c r="AE158" s="125">
        <v>215264.57</v>
      </c>
      <c r="AF158" s="125">
        <v>415264.57</v>
      </c>
      <c r="AG158" s="125">
        <v>0</v>
      </c>
      <c r="AH158" s="125">
        <v>0</v>
      </c>
      <c r="AI158" s="125">
        <v>0</v>
      </c>
      <c r="AJ158" s="125">
        <v>415264.57</v>
      </c>
      <c r="AK158" s="135"/>
      <c r="AL158" s="126" t="s">
        <v>868</v>
      </c>
    </row>
    <row r="159" spans="1:38" ht="36" hidden="1" x14ac:dyDescent="0.25">
      <c r="A159" s="147">
        <v>100623</v>
      </c>
      <c r="B159" s="120">
        <v>4</v>
      </c>
      <c r="C159" s="121" t="s">
        <v>114</v>
      </c>
      <c r="D159" s="122">
        <v>37319.524178240739</v>
      </c>
      <c r="E159" s="121" t="s">
        <v>108</v>
      </c>
      <c r="F159" s="122">
        <v>44278</v>
      </c>
      <c r="G159" s="121" t="s">
        <v>170</v>
      </c>
      <c r="H159" s="123" t="s">
        <v>770</v>
      </c>
      <c r="I159" s="121" t="s">
        <v>869</v>
      </c>
      <c r="J159" s="120"/>
      <c r="K159" s="121" t="s">
        <v>870</v>
      </c>
      <c r="L159" s="120" t="s">
        <v>183</v>
      </c>
      <c r="M159" s="123" t="s">
        <v>871</v>
      </c>
      <c r="N159" s="123" t="s">
        <v>872</v>
      </c>
      <c r="O159" s="121" t="s">
        <v>40</v>
      </c>
      <c r="P159" s="121" t="s">
        <v>166</v>
      </c>
      <c r="Q159" s="123"/>
      <c r="R159" s="121" t="s">
        <v>39</v>
      </c>
      <c r="S159" s="121" t="s">
        <v>45</v>
      </c>
      <c r="T159" s="124">
        <v>0.08</v>
      </c>
      <c r="U159" s="122">
        <v>42195</v>
      </c>
      <c r="V159" s="121"/>
      <c r="W159" s="120" t="s">
        <v>93</v>
      </c>
      <c r="X159" s="120" t="s">
        <v>186</v>
      </c>
      <c r="Y159" s="265" t="s">
        <v>34</v>
      </c>
      <c r="Z159" s="123" t="s">
        <v>873</v>
      </c>
      <c r="AA159" s="125">
        <v>-23.94</v>
      </c>
      <c r="AB159" s="125">
        <v>-999.97</v>
      </c>
      <c r="AC159" s="125">
        <v>13346.6</v>
      </c>
      <c r="AD159" s="125">
        <v>0</v>
      </c>
      <c r="AE159" s="125">
        <v>12322.69</v>
      </c>
      <c r="AF159" s="125">
        <v>175476.06</v>
      </c>
      <c r="AG159" s="125">
        <v>100000.03</v>
      </c>
      <c r="AH159" s="125">
        <v>753053.6</v>
      </c>
      <c r="AI159" s="125">
        <v>0</v>
      </c>
      <c r="AJ159" s="125">
        <v>1028529.69</v>
      </c>
      <c r="AK159" s="135" t="s">
        <v>874</v>
      </c>
      <c r="AL159" s="126" t="s">
        <v>875</v>
      </c>
    </row>
    <row r="160" spans="1:38" ht="36" hidden="1" x14ac:dyDescent="0.25">
      <c r="A160" s="147">
        <v>103836</v>
      </c>
      <c r="B160" s="120">
        <v>1</v>
      </c>
      <c r="C160" s="121" t="s">
        <v>85</v>
      </c>
      <c r="D160" s="122">
        <v>38097</v>
      </c>
      <c r="E160" s="121" t="s">
        <v>178</v>
      </c>
      <c r="F160" s="122">
        <v>44097</v>
      </c>
      <c r="G160" s="121" t="s">
        <v>253</v>
      </c>
      <c r="H160" s="123" t="s">
        <v>190</v>
      </c>
      <c r="I160" s="121" t="s">
        <v>876</v>
      </c>
      <c r="J160" s="120"/>
      <c r="K160" s="121" t="s">
        <v>877</v>
      </c>
      <c r="L160" s="120" t="s">
        <v>183</v>
      </c>
      <c r="M160" s="123" t="s">
        <v>878</v>
      </c>
      <c r="N160" s="123"/>
      <c r="O160" s="121" t="s">
        <v>271</v>
      </c>
      <c r="P160" s="121" t="s">
        <v>166</v>
      </c>
      <c r="Q160" s="123"/>
      <c r="R160" s="151" t="s">
        <v>39</v>
      </c>
      <c r="S160" s="151" t="s">
        <v>45</v>
      </c>
      <c r="T160" s="124">
        <v>0.02</v>
      </c>
      <c r="U160" s="122"/>
      <c r="V160" s="121"/>
      <c r="W160" s="120" t="s">
        <v>93</v>
      </c>
      <c r="X160" s="120" t="s">
        <v>186</v>
      </c>
      <c r="Y160" s="265" t="s">
        <v>34</v>
      </c>
      <c r="Z160" s="123" t="s">
        <v>879</v>
      </c>
      <c r="AA160" s="125">
        <v>0</v>
      </c>
      <c r="AB160" s="125">
        <v>0</v>
      </c>
      <c r="AC160" s="125">
        <v>779548.22</v>
      </c>
      <c r="AD160" s="125">
        <v>0</v>
      </c>
      <c r="AE160" s="125">
        <v>779548.22</v>
      </c>
      <c r="AF160" s="125">
        <v>0</v>
      </c>
      <c r="AG160" s="125">
        <v>0</v>
      </c>
      <c r="AH160" s="125">
        <v>779548.22</v>
      </c>
      <c r="AI160" s="125">
        <v>0</v>
      </c>
      <c r="AJ160" s="125">
        <v>779548.22</v>
      </c>
      <c r="AK160" s="135"/>
      <c r="AL160" s="126" t="s">
        <v>880</v>
      </c>
    </row>
    <row r="161" spans="1:38" ht="36" hidden="1" x14ac:dyDescent="0.25">
      <c r="A161" s="147">
        <v>103893</v>
      </c>
      <c r="B161" s="120">
        <v>1</v>
      </c>
      <c r="C161" s="121" t="s">
        <v>114</v>
      </c>
      <c r="D161" s="122">
        <v>38099</v>
      </c>
      <c r="E161" s="121" t="s">
        <v>178</v>
      </c>
      <c r="F161" s="122">
        <v>40794</v>
      </c>
      <c r="G161" s="121" t="s">
        <v>666</v>
      </c>
      <c r="H161" s="123" t="s">
        <v>718</v>
      </c>
      <c r="I161" s="121" t="s">
        <v>881</v>
      </c>
      <c r="J161" s="120"/>
      <c r="K161" s="121" t="s">
        <v>882</v>
      </c>
      <c r="L161" s="120" t="s">
        <v>183</v>
      </c>
      <c r="M161" s="123" t="s">
        <v>883</v>
      </c>
      <c r="N161" s="123"/>
      <c r="O161" s="121" t="s">
        <v>40</v>
      </c>
      <c r="P161" s="121" t="s">
        <v>166</v>
      </c>
      <c r="Q161" s="123"/>
      <c r="R161" s="150" t="s">
        <v>39</v>
      </c>
      <c r="S161" s="150" t="s">
        <v>45</v>
      </c>
      <c r="T161" s="124">
        <v>4.8000000000000001E-2</v>
      </c>
      <c r="U161" s="122">
        <v>39941</v>
      </c>
      <c r="V161" s="121"/>
      <c r="W161" s="120" t="s">
        <v>93</v>
      </c>
      <c r="X161" s="120" t="s">
        <v>103</v>
      </c>
      <c r="Y161" s="265" t="s">
        <v>34</v>
      </c>
      <c r="Z161" s="123" t="s">
        <v>884</v>
      </c>
      <c r="AA161" s="125">
        <v>0</v>
      </c>
      <c r="AB161" s="125">
        <v>16.739999999999998</v>
      </c>
      <c r="AC161" s="125">
        <v>0</v>
      </c>
      <c r="AD161" s="125">
        <v>0</v>
      </c>
      <c r="AE161" s="125">
        <v>16.739999999999998</v>
      </c>
      <c r="AF161" s="125">
        <v>92279.64</v>
      </c>
      <c r="AG161" s="125">
        <v>17982.52</v>
      </c>
      <c r="AH161" s="125">
        <v>326823.3</v>
      </c>
      <c r="AI161" s="125">
        <v>0</v>
      </c>
      <c r="AJ161" s="125">
        <v>437085.46</v>
      </c>
      <c r="AK161" s="135" t="s">
        <v>885</v>
      </c>
      <c r="AL161" s="126" t="s">
        <v>886</v>
      </c>
    </row>
    <row r="162" spans="1:38" ht="36" hidden="1" x14ac:dyDescent="0.25">
      <c r="A162" s="147">
        <v>103937</v>
      </c>
      <c r="B162" s="120">
        <v>3</v>
      </c>
      <c r="C162" s="121" t="s">
        <v>85</v>
      </c>
      <c r="D162" s="122">
        <v>38100</v>
      </c>
      <c r="E162" s="121" t="s">
        <v>178</v>
      </c>
      <c r="F162" s="122">
        <v>44641</v>
      </c>
      <c r="G162" s="121" t="s">
        <v>235</v>
      </c>
      <c r="H162" s="123" t="s">
        <v>180</v>
      </c>
      <c r="I162" s="121" t="s">
        <v>887</v>
      </c>
      <c r="J162" s="120"/>
      <c r="K162" s="121" t="s">
        <v>888</v>
      </c>
      <c r="L162" s="120" t="s">
        <v>183</v>
      </c>
      <c r="M162" s="123" t="s">
        <v>889</v>
      </c>
      <c r="N162" s="123"/>
      <c r="O162" s="121" t="s">
        <v>40</v>
      </c>
      <c r="P162" s="121" t="s">
        <v>166</v>
      </c>
      <c r="Q162" s="123"/>
      <c r="R162" s="121" t="s">
        <v>39</v>
      </c>
      <c r="S162" s="121" t="s">
        <v>45</v>
      </c>
      <c r="T162" s="124">
        <v>0</v>
      </c>
      <c r="U162" s="122">
        <v>44967</v>
      </c>
      <c r="V162" s="121"/>
      <c r="W162" s="120" t="s">
        <v>93</v>
      </c>
      <c r="X162" s="120" t="s">
        <v>186</v>
      </c>
      <c r="Y162" s="265" t="s">
        <v>34</v>
      </c>
      <c r="Z162" s="123" t="s">
        <v>890</v>
      </c>
      <c r="AA162" s="125">
        <v>0</v>
      </c>
      <c r="AB162" s="125">
        <v>33414</v>
      </c>
      <c r="AC162" s="125">
        <v>0</v>
      </c>
      <c r="AD162" s="125">
        <v>0</v>
      </c>
      <c r="AE162" s="125">
        <v>33414</v>
      </c>
      <c r="AF162" s="125">
        <v>110750.89</v>
      </c>
      <c r="AG162" s="125">
        <v>33434.239999999998</v>
      </c>
      <c r="AH162" s="125">
        <v>0</v>
      </c>
      <c r="AI162" s="125">
        <v>0</v>
      </c>
      <c r="AJ162" s="125">
        <v>144185.13</v>
      </c>
      <c r="AK162" s="135"/>
      <c r="AL162" s="126" t="s">
        <v>891</v>
      </c>
    </row>
    <row r="163" spans="1:38" ht="36" hidden="1" x14ac:dyDescent="0.25">
      <c r="A163" s="147">
        <v>103949</v>
      </c>
      <c r="B163" s="120">
        <v>4</v>
      </c>
      <c r="C163" s="121" t="s">
        <v>114</v>
      </c>
      <c r="D163" s="122">
        <v>38100</v>
      </c>
      <c r="E163" s="121" t="s">
        <v>178</v>
      </c>
      <c r="F163" s="122">
        <v>41754</v>
      </c>
      <c r="G163" s="121" t="s">
        <v>892</v>
      </c>
      <c r="H163" s="123" t="s">
        <v>893</v>
      </c>
      <c r="I163" s="121" t="s">
        <v>894</v>
      </c>
      <c r="J163" s="120"/>
      <c r="K163" s="121" t="s">
        <v>895</v>
      </c>
      <c r="L163" s="120" t="s">
        <v>183</v>
      </c>
      <c r="M163" s="123" t="s">
        <v>896</v>
      </c>
      <c r="N163" s="123" t="s">
        <v>166</v>
      </c>
      <c r="O163" s="121" t="s">
        <v>40</v>
      </c>
      <c r="P163" s="121" t="s">
        <v>166</v>
      </c>
      <c r="Q163" s="123"/>
      <c r="R163" s="150" t="s">
        <v>39</v>
      </c>
      <c r="S163" s="150" t="s">
        <v>45</v>
      </c>
      <c r="T163" s="124">
        <v>0.34599999999999997</v>
      </c>
      <c r="U163" s="122">
        <v>40522</v>
      </c>
      <c r="V163" s="121"/>
      <c r="W163" s="120" t="s">
        <v>93</v>
      </c>
      <c r="X163" s="120" t="s">
        <v>186</v>
      </c>
      <c r="Y163" s="265" t="s">
        <v>34</v>
      </c>
      <c r="Z163" s="123" t="s">
        <v>897</v>
      </c>
      <c r="AA163" s="125">
        <v>3.09</v>
      </c>
      <c r="AB163" s="125">
        <v>0</v>
      </c>
      <c r="AC163" s="125">
        <v>0</v>
      </c>
      <c r="AD163" s="125">
        <v>0</v>
      </c>
      <c r="AE163" s="125">
        <v>3.09</v>
      </c>
      <c r="AF163" s="125">
        <v>291059.15000000002</v>
      </c>
      <c r="AG163" s="125">
        <v>20332.73</v>
      </c>
      <c r="AH163" s="125">
        <v>1107620.72</v>
      </c>
      <c r="AI163" s="125">
        <v>0</v>
      </c>
      <c r="AJ163" s="125">
        <v>1419012.6</v>
      </c>
      <c r="AK163" s="135" t="s">
        <v>898</v>
      </c>
      <c r="AL163" s="126" t="s">
        <v>899</v>
      </c>
    </row>
    <row r="164" spans="1:38" ht="36" hidden="1" x14ac:dyDescent="0.25">
      <c r="A164" s="147">
        <v>105973</v>
      </c>
      <c r="B164" s="120">
        <v>1</v>
      </c>
      <c r="C164" s="121" t="s">
        <v>114</v>
      </c>
      <c r="D164" s="122">
        <v>38470</v>
      </c>
      <c r="E164" s="121" t="s">
        <v>178</v>
      </c>
      <c r="F164" s="122">
        <v>44704</v>
      </c>
      <c r="G164" s="121" t="s">
        <v>228</v>
      </c>
      <c r="H164" s="123" t="s">
        <v>386</v>
      </c>
      <c r="I164" s="121" t="s">
        <v>900</v>
      </c>
      <c r="J164" s="120"/>
      <c r="K164" s="121" t="s">
        <v>901</v>
      </c>
      <c r="L164" s="120" t="s">
        <v>183</v>
      </c>
      <c r="M164" s="123" t="s">
        <v>902</v>
      </c>
      <c r="N164" s="123"/>
      <c r="O164" s="121" t="s">
        <v>271</v>
      </c>
      <c r="P164" s="121" t="s">
        <v>166</v>
      </c>
      <c r="Q164" s="123"/>
      <c r="R164" s="150" t="s">
        <v>39</v>
      </c>
      <c r="S164" s="150" t="s">
        <v>45</v>
      </c>
      <c r="T164" s="124">
        <v>0.01</v>
      </c>
      <c r="U164" s="120"/>
      <c r="V164" s="121"/>
      <c r="W164" s="120" t="s">
        <v>93</v>
      </c>
      <c r="X164" s="120" t="s">
        <v>186</v>
      </c>
      <c r="Y164" s="265" t="s">
        <v>34</v>
      </c>
      <c r="Z164" s="123" t="s">
        <v>903</v>
      </c>
      <c r="AA164" s="125">
        <v>0</v>
      </c>
      <c r="AB164" s="125">
        <v>0</v>
      </c>
      <c r="AC164" s="125">
        <v>471928.56</v>
      </c>
      <c r="AD164" s="125">
        <v>0</v>
      </c>
      <c r="AE164" s="125">
        <v>471928.56</v>
      </c>
      <c r="AF164" s="125">
        <v>0</v>
      </c>
      <c r="AG164" s="125">
        <v>0</v>
      </c>
      <c r="AH164" s="125">
        <v>471928.56</v>
      </c>
      <c r="AI164" s="125">
        <v>0</v>
      </c>
      <c r="AJ164" s="125">
        <v>471928.56</v>
      </c>
      <c r="AK164" s="135"/>
      <c r="AL164" s="126" t="s">
        <v>904</v>
      </c>
    </row>
    <row r="165" spans="1:38" ht="36" hidden="1" x14ac:dyDescent="0.25">
      <c r="A165" s="147">
        <v>107672</v>
      </c>
      <c r="B165" s="120">
        <v>4</v>
      </c>
      <c r="C165" s="121" t="s">
        <v>122</v>
      </c>
      <c r="D165" s="122">
        <v>38840</v>
      </c>
      <c r="E165" s="121" t="s">
        <v>741</v>
      </c>
      <c r="F165" s="122">
        <v>44410</v>
      </c>
      <c r="G165" s="121" t="s">
        <v>253</v>
      </c>
      <c r="H165" s="123" t="s">
        <v>483</v>
      </c>
      <c r="I165" s="121" t="s">
        <v>905</v>
      </c>
      <c r="J165" s="120"/>
      <c r="K165" s="121" t="s">
        <v>906</v>
      </c>
      <c r="L165" s="120" t="s">
        <v>183</v>
      </c>
      <c r="M165" s="123" t="s">
        <v>907</v>
      </c>
      <c r="N165" s="123"/>
      <c r="O165" s="121" t="s">
        <v>271</v>
      </c>
      <c r="P165" s="121" t="s">
        <v>166</v>
      </c>
      <c r="Q165" s="123"/>
      <c r="R165" s="150" t="s">
        <v>39</v>
      </c>
      <c r="S165" s="150" t="s">
        <v>45</v>
      </c>
      <c r="T165" s="124">
        <v>0.01</v>
      </c>
      <c r="U165" s="120"/>
      <c r="V165" s="121"/>
      <c r="W165" s="120" t="s">
        <v>93</v>
      </c>
      <c r="X165" s="120" t="s">
        <v>186</v>
      </c>
      <c r="Y165" s="265" t="s">
        <v>34</v>
      </c>
      <c r="Z165" s="123" t="s">
        <v>908</v>
      </c>
      <c r="AA165" s="125">
        <v>0</v>
      </c>
      <c r="AB165" s="125">
        <v>0</v>
      </c>
      <c r="AC165" s="125">
        <v>537356.77</v>
      </c>
      <c r="AD165" s="125">
        <v>0</v>
      </c>
      <c r="AE165" s="125">
        <v>537356.77</v>
      </c>
      <c r="AF165" s="125">
        <v>0</v>
      </c>
      <c r="AG165" s="125">
        <v>0</v>
      </c>
      <c r="AH165" s="125">
        <v>537356.77</v>
      </c>
      <c r="AI165" s="125">
        <v>0</v>
      </c>
      <c r="AJ165" s="125">
        <v>537356.77</v>
      </c>
      <c r="AK165" s="135"/>
      <c r="AL165" s="126" t="s">
        <v>909</v>
      </c>
    </row>
    <row r="166" spans="1:38" ht="36" hidden="1" x14ac:dyDescent="0.25">
      <c r="A166" s="147">
        <v>107712</v>
      </c>
      <c r="B166" s="120">
        <v>3</v>
      </c>
      <c r="C166" s="121" t="s">
        <v>114</v>
      </c>
      <c r="D166" s="122">
        <v>38841</v>
      </c>
      <c r="E166" s="121" t="s">
        <v>741</v>
      </c>
      <c r="F166" s="122">
        <v>44516</v>
      </c>
      <c r="G166" s="121" t="s">
        <v>228</v>
      </c>
      <c r="H166" s="123" t="s">
        <v>910</v>
      </c>
      <c r="I166" s="121" t="s">
        <v>911</v>
      </c>
      <c r="J166" s="120"/>
      <c r="K166" s="121" t="s">
        <v>912</v>
      </c>
      <c r="L166" s="120" t="s">
        <v>183</v>
      </c>
      <c r="M166" s="123" t="s">
        <v>913</v>
      </c>
      <c r="N166" s="123"/>
      <c r="O166" s="121" t="s">
        <v>271</v>
      </c>
      <c r="P166" s="121" t="s">
        <v>166</v>
      </c>
      <c r="Q166" s="123"/>
      <c r="R166" s="150" t="s">
        <v>39</v>
      </c>
      <c r="S166" s="150" t="s">
        <v>45</v>
      </c>
      <c r="T166" s="124">
        <v>0.01</v>
      </c>
      <c r="U166" s="122"/>
      <c r="V166" s="121"/>
      <c r="W166" s="120" t="s">
        <v>93</v>
      </c>
      <c r="X166" s="120" t="s">
        <v>186</v>
      </c>
      <c r="Y166" s="265" t="s">
        <v>34</v>
      </c>
      <c r="Z166" s="123" t="s">
        <v>914</v>
      </c>
      <c r="AA166" s="125">
        <v>0</v>
      </c>
      <c r="AB166" s="125">
        <v>0</v>
      </c>
      <c r="AC166" s="125">
        <v>1710.21</v>
      </c>
      <c r="AD166" s="125">
        <v>0</v>
      </c>
      <c r="AE166" s="125">
        <v>1710.21</v>
      </c>
      <c r="AF166" s="125">
        <v>0</v>
      </c>
      <c r="AG166" s="125">
        <v>0</v>
      </c>
      <c r="AH166" s="125">
        <v>394077.71</v>
      </c>
      <c r="AI166" s="125">
        <v>0</v>
      </c>
      <c r="AJ166" s="125">
        <v>394077.71</v>
      </c>
      <c r="AK166" s="135"/>
      <c r="AL166" s="126" t="s">
        <v>915</v>
      </c>
    </row>
    <row r="167" spans="1:38" ht="36" hidden="1" x14ac:dyDescent="0.25">
      <c r="A167" s="149">
        <v>109700</v>
      </c>
      <c r="B167" s="120">
        <v>3</v>
      </c>
      <c r="C167" s="121" t="s">
        <v>85</v>
      </c>
      <c r="D167" s="122">
        <v>39287</v>
      </c>
      <c r="E167" s="121" t="s">
        <v>449</v>
      </c>
      <c r="F167" s="122">
        <v>44587</v>
      </c>
      <c r="G167" s="121" t="s">
        <v>284</v>
      </c>
      <c r="H167" s="123" t="s">
        <v>306</v>
      </c>
      <c r="I167" s="121" t="s">
        <v>916</v>
      </c>
      <c r="J167" s="120"/>
      <c r="K167" s="121" t="s">
        <v>917</v>
      </c>
      <c r="L167" s="120" t="s">
        <v>183</v>
      </c>
      <c r="M167" s="123" t="s">
        <v>918</v>
      </c>
      <c r="N167" s="123" t="s">
        <v>919</v>
      </c>
      <c r="O167" s="121" t="s">
        <v>271</v>
      </c>
      <c r="P167" s="121" t="s">
        <v>166</v>
      </c>
      <c r="Q167" s="123"/>
      <c r="R167" s="121" t="s">
        <v>39</v>
      </c>
      <c r="S167" s="121" t="s">
        <v>45</v>
      </c>
      <c r="T167" s="124">
        <v>0</v>
      </c>
      <c r="U167" s="122">
        <v>44904</v>
      </c>
      <c r="V167" s="121"/>
      <c r="W167" s="120" t="s">
        <v>93</v>
      </c>
      <c r="X167" s="120" t="s">
        <v>186</v>
      </c>
      <c r="Y167" s="265" t="s">
        <v>34</v>
      </c>
      <c r="Z167" s="123" t="s">
        <v>920</v>
      </c>
      <c r="AA167" s="125">
        <v>198000</v>
      </c>
      <c r="AB167" s="125">
        <v>0</v>
      </c>
      <c r="AC167" s="125">
        <v>0</v>
      </c>
      <c r="AD167" s="125">
        <v>0</v>
      </c>
      <c r="AE167" s="125">
        <v>198000</v>
      </c>
      <c r="AF167" s="125">
        <v>198000</v>
      </c>
      <c r="AG167" s="125">
        <v>0</v>
      </c>
      <c r="AH167" s="125">
        <v>0</v>
      </c>
      <c r="AI167" s="125">
        <v>0</v>
      </c>
      <c r="AJ167" s="125">
        <v>198000</v>
      </c>
      <c r="AK167" s="135"/>
      <c r="AL167" s="126" t="s">
        <v>921</v>
      </c>
    </row>
    <row r="168" spans="1:38" ht="36" hidden="1" x14ac:dyDescent="0.25">
      <c r="A168" s="149">
        <v>109701</v>
      </c>
      <c r="B168" s="120">
        <v>3</v>
      </c>
      <c r="C168" s="121" t="s">
        <v>85</v>
      </c>
      <c r="D168" s="122">
        <v>39287</v>
      </c>
      <c r="E168" s="121" t="s">
        <v>449</v>
      </c>
      <c r="F168" s="122">
        <v>44594</v>
      </c>
      <c r="G168" s="121" t="s">
        <v>253</v>
      </c>
      <c r="H168" s="123" t="s">
        <v>306</v>
      </c>
      <c r="I168" s="121" t="s">
        <v>916</v>
      </c>
      <c r="J168" s="120"/>
      <c r="K168" s="121" t="s">
        <v>917</v>
      </c>
      <c r="L168" s="120" t="s">
        <v>183</v>
      </c>
      <c r="M168" s="123" t="s">
        <v>922</v>
      </c>
      <c r="N168" s="123" t="s">
        <v>923</v>
      </c>
      <c r="O168" s="121" t="s">
        <v>271</v>
      </c>
      <c r="P168" s="121" t="s">
        <v>166</v>
      </c>
      <c r="Q168" s="123"/>
      <c r="R168" s="121" t="s">
        <v>39</v>
      </c>
      <c r="S168" s="121" t="s">
        <v>45</v>
      </c>
      <c r="T168" s="124">
        <v>0</v>
      </c>
      <c r="U168" s="122">
        <v>44904</v>
      </c>
      <c r="V168" s="121"/>
      <c r="W168" s="120" t="s">
        <v>93</v>
      </c>
      <c r="X168" s="120" t="s">
        <v>186</v>
      </c>
      <c r="Y168" s="265" t="s">
        <v>34</v>
      </c>
      <c r="Z168" s="123" t="s">
        <v>924</v>
      </c>
      <c r="AA168" s="125">
        <v>198000</v>
      </c>
      <c r="AB168" s="125">
        <v>0</v>
      </c>
      <c r="AC168" s="125">
        <v>0</v>
      </c>
      <c r="AD168" s="125">
        <v>0</v>
      </c>
      <c r="AE168" s="125">
        <v>198000</v>
      </c>
      <c r="AF168" s="125">
        <v>198000</v>
      </c>
      <c r="AG168" s="125">
        <v>0</v>
      </c>
      <c r="AH168" s="125">
        <v>0</v>
      </c>
      <c r="AI168" s="125">
        <v>0</v>
      </c>
      <c r="AJ168" s="125">
        <v>198000</v>
      </c>
      <c r="AK168" s="135"/>
      <c r="AL168" s="126" t="s">
        <v>925</v>
      </c>
    </row>
    <row r="169" spans="1:38" ht="36" hidden="1" x14ac:dyDescent="0.25">
      <c r="A169" s="147">
        <v>110324.01</v>
      </c>
      <c r="B169" s="120">
        <v>2</v>
      </c>
      <c r="C169" s="121" t="s">
        <v>85</v>
      </c>
      <c r="D169" s="122">
        <v>44057</v>
      </c>
      <c r="E169" s="121" t="s">
        <v>98</v>
      </c>
      <c r="F169" s="122">
        <v>44383</v>
      </c>
      <c r="G169" s="121" t="s">
        <v>179</v>
      </c>
      <c r="H169" s="123" t="s">
        <v>465</v>
      </c>
      <c r="I169" s="121" t="s">
        <v>926</v>
      </c>
      <c r="J169" s="120"/>
      <c r="K169" s="121" t="s">
        <v>927</v>
      </c>
      <c r="L169" s="120" t="s">
        <v>183</v>
      </c>
      <c r="M169" s="123" t="s">
        <v>928</v>
      </c>
      <c r="N169" s="123"/>
      <c r="O169" s="121" t="s">
        <v>40</v>
      </c>
      <c r="P169" s="121" t="s">
        <v>166</v>
      </c>
      <c r="Q169" s="123"/>
      <c r="R169" s="150" t="s">
        <v>39</v>
      </c>
      <c r="S169" s="150" t="s">
        <v>45</v>
      </c>
      <c r="T169" s="124">
        <v>0</v>
      </c>
      <c r="U169" s="122">
        <v>45058</v>
      </c>
      <c r="V169" s="121"/>
      <c r="W169" s="120" t="s">
        <v>93</v>
      </c>
      <c r="X169" s="120" t="s">
        <v>186</v>
      </c>
      <c r="Y169" s="265" t="s">
        <v>34</v>
      </c>
      <c r="Z169" s="123" t="s">
        <v>929</v>
      </c>
      <c r="AA169" s="125">
        <v>309000</v>
      </c>
      <c r="AB169" s="125">
        <v>0</v>
      </c>
      <c r="AC169" s="125">
        <v>0</v>
      </c>
      <c r="AD169" s="125">
        <v>0</v>
      </c>
      <c r="AE169" s="125">
        <v>309000</v>
      </c>
      <c r="AF169" s="125">
        <v>562600</v>
      </c>
      <c r="AG169" s="125">
        <v>0</v>
      </c>
      <c r="AH169" s="125">
        <v>0</v>
      </c>
      <c r="AI169" s="125">
        <v>0</v>
      </c>
      <c r="AJ169" s="125">
        <v>562600</v>
      </c>
      <c r="AK169" s="135"/>
      <c r="AL169" s="126" t="s">
        <v>930</v>
      </c>
    </row>
    <row r="170" spans="1:38" ht="36" hidden="1" x14ac:dyDescent="0.25">
      <c r="A170" s="147">
        <v>110751</v>
      </c>
      <c r="B170" s="120">
        <v>1</v>
      </c>
      <c r="C170" s="121" t="s">
        <v>114</v>
      </c>
      <c r="D170" s="122">
        <v>39500</v>
      </c>
      <c r="E170" s="121" t="s">
        <v>449</v>
      </c>
      <c r="F170" s="122">
        <v>44596</v>
      </c>
      <c r="G170" s="121" t="s">
        <v>228</v>
      </c>
      <c r="H170" s="123" t="s">
        <v>162</v>
      </c>
      <c r="I170" s="121" t="s">
        <v>931</v>
      </c>
      <c r="J170" s="120"/>
      <c r="K170" s="121" t="s">
        <v>932</v>
      </c>
      <c r="L170" s="120" t="s">
        <v>183</v>
      </c>
      <c r="M170" s="123" t="s">
        <v>933</v>
      </c>
      <c r="N170" s="123"/>
      <c r="O170" s="121" t="s">
        <v>271</v>
      </c>
      <c r="P170" s="121" t="s">
        <v>166</v>
      </c>
      <c r="Q170" s="123"/>
      <c r="R170" s="121" t="s">
        <v>39</v>
      </c>
      <c r="S170" s="121" t="s">
        <v>45</v>
      </c>
      <c r="T170" s="124">
        <v>0</v>
      </c>
      <c r="U170" s="122"/>
      <c r="V170" s="121"/>
      <c r="W170" s="120" t="s">
        <v>93</v>
      </c>
      <c r="X170" s="120" t="s">
        <v>103</v>
      </c>
      <c r="Y170" s="265" t="s">
        <v>34</v>
      </c>
      <c r="Z170" s="123" t="s">
        <v>934</v>
      </c>
      <c r="AA170" s="125">
        <v>0</v>
      </c>
      <c r="AB170" s="125">
        <v>0</v>
      </c>
      <c r="AC170" s="125">
        <v>235642.47</v>
      </c>
      <c r="AD170" s="125">
        <v>0</v>
      </c>
      <c r="AE170" s="125">
        <v>235642.47</v>
      </c>
      <c r="AF170" s="125">
        <v>0</v>
      </c>
      <c r="AG170" s="125">
        <v>0</v>
      </c>
      <c r="AH170" s="125">
        <v>2667176.16</v>
      </c>
      <c r="AI170" s="125">
        <v>0</v>
      </c>
      <c r="AJ170" s="125">
        <v>2667176.16</v>
      </c>
      <c r="AK170" s="135"/>
      <c r="AL170" s="126" t="s">
        <v>935</v>
      </c>
    </row>
    <row r="171" spans="1:38" ht="36" hidden="1" x14ac:dyDescent="0.25">
      <c r="A171" s="147">
        <v>110752</v>
      </c>
      <c r="B171" s="120">
        <v>1</v>
      </c>
      <c r="C171" s="121" t="s">
        <v>85</v>
      </c>
      <c r="D171" s="122">
        <v>39500</v>
      </c>
      <c r="E171" s="121" t="s">
        <v>449</v>
      </c>
      <c r="F171" s="122">
        <v>44229</v>
      </c>
      <c r="G171" s="121" t="s">
        <v>253</v>
      </c>
      <c r="H171" s="123" t="s">
        <v>153</v>
      </c>
      <c r="I171" s="121" t="s">
        <v>936</v>
      </c>
      <c r="J171" s="120"/>
      <c r="K171" s="121" t="s">
        <v>937</v>
      </c>
      <c r="L171" s="120" t="s">
        <v>183</v>
      </c>
      <c r="M171" s="123" t="s">
        <v>938</v>
      </c>
      <c r="N171" s="123"/>
      <c r="O171" s="121" t="s">
        <v>271</v>
      </c>
      <c r="P171" s="121" t="s">
        <v>166</v>
      </c>
      <c r="Q171" s="123"/>
      <c r="R171" s="121" t="s">
        <v>39</v>
      </c>
      <c r="S171" s="121" t="s">
        <v>45</v>
      </c>
      <c r="T171" s="124">
        <v>-0.03</v>
      </c>
      <c r="U171" s="122"/>
      <c r="V171" s="121"/>
      <c r="W171" s="120" t="s">
        <v>93</v>
      </c>
      <c r="X171" s="120" t="s">
        <v>186</v>
      </c>
      <c r="Y171" s="265" t="s">
        <v>34</v>
      </c>
      <c r="Z171" s="123" t="s">
        <v>939</v>
      </c>
      <c r="AA171" s="125">
        <v>0</v>
      </c>
      <c r="AB171" s="125">
        <v>0</v>
      </c>
      <c r="AC171" s="125">
        <v>808651.94</v>
      </c>
      <c r="AD171" s="125">
        <v>0</v>
      </c>
      <c r="AE171" s="125">
        <v>808651.94</v>
      </c>
      <c r="AF171" s="125">
        <v>0</v>
      </c>
      <c r="AG171" s="125">
        <v>0</v>
      </c>
      <c r="AH171" s="125">
        <v>808651.94</v>
      </c>
      <c r="AI171" s="125">
        <v>0</v>
      </c>
      <c r="AJ171" s="125">
        <v>808651.94</v>
      </c>
      <c r="AK171" s="135"/>
      <c r="AL171" s="126" t="s">
        <v>940</v>
      </c>
    </row>
    <row r="172" spans="1:38" ht="36" hidden="1" x14ac:dyDescent="0.25">
      <c r="A172" s="147">
        <v>116915</v>
      </c>
      <c r="B172" s="120">
        <v>4</v>
      </c>
      <c r="C172" s="121" t="s">
        <v>114</v>
      </c>
      <c r="D172" s="122">
        <v>40885</v>
      </c>
      <c r="E172" s="121" t="s">
        <v>195</v>
      </c>
      <c r="F172" s="122">
        <v>44278</v>
      </c>
      <c r="G172" s="121" t="s">
        <v>170</v>
      </c>
      <c r="H172" s="123" t="s">
        <v>750</v>
      </c>
      <c r="I172" s="121" t="s">
        <v>941</v>
      </c>
      <c r="J172" s="120"/>
      <c r="K172" s="121" t="s">
        <v>942</v>
      </c>
      <c r="L172" s="120" t="s">
        <v>183</v>
      </c>
      <c r="M172" s="123" t="s">
        <v>943</v>
      </c>
      <c r="N172" s="123" t="s">
        <v>944</v>
      </c>
      <c r="O172" s="121" t="s">
        <v>40</v>
      </c>
      <c r="P172" s="121" t="s">
        <v>166</v>
      </c>
      <c r="Q172" s="123"/>
      <c r="R172" s="150" t="s">
        <v>39</v>
      </c>
      <c r="S172" s="150" t="s">
        <v>45</v>
      </c>
      <c r="T172" s="124">
        <v>0.01</v>
      </c>
      <c r="U172" s="122">
        <v>42601</v>
      </c>
      <c r="V172" s="121"/>
      <c r="W172" s="120" t="s">
        <v>93</v>
      </c>
      <c r="X172" s="120" t="s">
        <v>186</v>
      </c>
      <c r="Y172" s="265" t="s">
        <v>34</v>
      </c>
      <c r="Z172" s="123" t="s">
        <v>945</v>
      </c>
      <c r="AA172" s="125">
        <v>-5343.19</v>
      </c>
      <c r="AB172" s="125">
        <v>-1286.6400000000001</v>
      </c>
      <c r="AC172" s="125">
        <v>7757.1</v>
      </c>
      <c r="AD172" s="125">
        <v>0</v>
      </c>
      <c r="AE172" s="125">
        <v>1127.27</v>
      </c>
      <c r="AF172" s="125">
        <v>96206.81</v>
      </c>
      <c r="AG172" s="125">
        <v>29263.360000000001</v>
      </c>
      <c r="AH172" s="125">
        <v>497453.1</v>
      </c>
      <c r="AI172" s="125">
        <v>0</v>
      </c>
      <c r="AJ172" s="125">
        <v>622923.27</v>
      </c>
      <c r="AK172" s="135" t="s">
        <v>946</v>
      </c>
      <c r="AL172" s="126" t="s">
        <v>947</v>
      </c>
    </row>
    <row r="173" spans="1:38" ht="36" hidden="1" x14ac:dyDescent="0.25">
      <c r="A173" s="147">
        <v>116936</v>
      </c>
      <c r="B173" s="120">
        <v>1</v>
      </c>
      <c r="C173" s="121" t="s">
        <v>122</v>
      </c>
      <c r="D173" s="122">
        <v>40886</v>
      </c>
      <c r="E173" s="121" t="s">
        <v>195</v>
      </c>
      <c r="F173" s="122">
        <v>44455</v>
      </c>
      <c r="G173" s="121" t="s">
        <v>152</v>
      </c>
      <c r="H173" s="123" t="s">
        <v>386</v>
      </c>
      <c r="I173" s="121" t="s">
        <v>948</v>
      </c>
      <c r="J173" s="120"/>
      <c r="K173" s="121" t="s">
        <v>949</v>
      </c>
      <c r="L173" s="120" t="s">
        <v>183</v>
      </c>
      <c r="M173" s="123" t="s">
        <v>950</v>
      </c>
      <c r="N173" s="123"/>
      <c r="O173" s="121" t="s">
        <v>271</v>
      </c>
      <c r="P173" s="121" t="s">
        <v>166</v>
      </c>
      <c r="Q173" s="123"/>
      <c r="R173" s="150" t="s">
        <v>39</v>
      </c>
      <c r="S173" s="150" t="s">
        <v>45</v>
      </c>
      <c r="T173" s="124">
        <v>0.01</v>
      </c>
      <c r="U173" s="122"/>
      <c r="V173" s="121"/>
      <c r="W173" s="120" t="s">
        <v>93</v>
      </c>
      <c r="X173" s="120" t="s">
        <v>186</v>
      </c>
      <c r="Y173" s="265" t="s">
        <v>34</v>
      </c>
      <c r="Z173" s="123" t="s">
        <v>951</v>
      </c>
      <c r="AA173" s="125">
        <v>0</v>
      </c>
      <c r="AB173" s="125">
        <v>0</v>
      </c>
      <c r="AC173" s="125">
        <v>849483.21</v>
      </c>
      <c r="AD173" s="125">
        <v>0</v>
      </c>
      <c r="AE173" s="125">
        <v>849483.21</v>
      </c>
      <c r="AF173" s="125">
        <v>0</v>
      </c>
      <c r="AG173" s="125">
        <v>0</v>
      </c>
      <c r="AH173" s="125">
        <v>849483.21</v>
      </c>
      <c r="AI173" s="125">
        <v>0</v>
      </c>
      <c r="AJ173" s="125">
        <v>849483.21</v>
      </c>
      <c r="AK173" s="135"/>
      <c r="AL173" s="126" t="s">
        <v>952</v>
      </c>
    </row>
    <row r="174" spans="1:38" ht="36" hidden="1" x14ac:dyDescent="0.25">
      <c r="A174" s="147">
        <v>117270</v>
      </c>
      <c r="B174" s="120">
        <v>1</v>
      </c>
      <c r="C174" s="121" t="s">
        <v>85</v>
      </c>
      <c r="D174" s="122">
        <v>41015</v>
      </c>
      <c r="E174" s="121" t="s">
        <v>195</v>
      </c>
      <c r="F174" s="122">
        <v>44403</v>
      </c>
      <c r="G174" s="121" t="s">
        <v>161</v>
      </c>
      <c r="H174" s="123" t="s">
        <v>204</v>
      </c>
      <c r="I174" s="121" t="s">
        <v>953</v>
      </c>
      <c r="J174" s="120"/>
      <c r="K174" s="121" t="s">
        <v>954</v>
      </c>
      <c r="L174" s="120" t="s">
        <v>183</v>
      </c>
      <c r="M174" s="123" t="s">
        <v>955</v>
      </c>
      <c r="N174" s="123"/>
      <c r="O174" s="121" t="s">
        <v>40</v>
      </c>
      <c r="P174" s="121" t="s">
        <v>166</v>
      </c>
      <c r="Q174" s="123"/>
      <c r="R174" s="150" t="s">
        <v>39</v>
      </c>
      <c r="S174" s="150" t="s">
        <v>45</v>
      </c>
      <c r="T174" s="124">
        <v>0.01</v>
      </c>
      <c r="U174" s="122"/>
      <c r="V174" s="121"/>
      <c r="W174" s="120" t="s">
        <v>93</v>
      </c>
      <c r="X174" s="120" t="s">
        <v>186</v>
      </c>
      <c r="Y174" s="265" t="s">
        <v>34</v>
      </c>
      <c r="Z174" s="123" t="s">
        <v>956</v>
      </c>
      <c r="AA174" s="125">
        <v>0</v>
      </c>
      <c r="AB174" s="125">
        <v>55660</v>
      </c>
      <c r="AC174" s="125">
        <v>0</v>
      </c>
      <c r="AD174" s="125">
        <v>0</v>
      </c>
      <c r="AE174" s="125">
        <v>55660</v>
      </c>
      <c r="AF174" s="125">
        <v>99110</v>
      </c>
      <c r="AG174" s="125">
        <v>55660</v>
      </c>
      <c r="AH174" s="125">
        <v>0</v>
      </c>
      <c r="AI174" s="125">
        <v>0</v>
      </c>
      <c r="AJ174" s="125">
        <v>154770</v>
      </c>
      <c r="AK174" s="135"/>
      <c r="AL174" s="126" t="s">
        <v>957</v>
      </c>
    </row>
    <row r="175" spans="1:38" ht="36" hidden="1" x14ac:dyDescent="0.25">
      <c r="A175" s="147">
        <v>117271</v>
      </c>
      <c r="B175" s="120">
        <v>1</v>
      </c>
      <c r="C175" s="121" t="s">
        <v>85</v>
      </c>
      <c r="D175" s="122">
        <v>41015</v>
      </c>
      <c r="E175" s="121" t="s">
        <v>195</v>
      </c>
      <c r="F175" s="122">
        <v>44403</v>
      </c>
      <c r="G175" s="121" t="s">
        <v>161</v>
      </c>
      <c r="H175" s="123" t="s">
        <v>204</v>
      </c>
      <c r="I175" s="121" t="s">
        <v>953</v>
      </c>
      <c r="J175" s="120"/>
      <c r="K175" s="121" t="s">
        <v>954</v>
      </c>
      <c r="L175" s="120" t="s">
        <v>183</v>
      </c>
      <c r="M175" s="123" t="s">
        <v>958</v>
      </c>
      <c r="N175" s="123"/>
      <c r="O175" s="121" t="s">
        <v>40</v>
      </c>
      <c r="P175" s="121" t="s">
        <v>166</v>
      </c>
      <c r="Q175" s="123"/>
      <c r="R175" s="150" t="s">
        <v>39</v>
      </c>
      <c r="S175" s="150" t="s">
        <v>45</v>
      </c>
      <c r="T175" s="124">
        <v>0.01</v>
      </c>
      <c r="U175" s="122"/>
      <c r="V175" s="121"/>
      <c r="W175" s="120" t="s">
        <v>93</v>
      </c>
      <c r="X175" s="120" t="s">
        <v>186</v>
      </c>
      <c r="Y175" s="265" t="s">
        <v>34</v>
      </c>
      <c r="Z175" s="123" t="s">
        <v>959</v>
      </c>
      <c r="AA175" s="125">
        <v>0</v>
      </c>
      <c r="AB175" s="125">
        <v>18755</v>
      </c>
      <c r="AC175" s="125">
        <v>0</v>
      </c>
      <c r="AD175" s="125">
        <v>0</v>
      </c>
      <c r="AE175" s="125">
        <v>18755</v>
      </c>
      <c r="AF175" s="125">
        <v>42515</v>
      </c>
      <c r="AG175" s="125">
        <v>18755</v>
      </c>
      <c r="AH175" s="125">
        <v>0</v>
      </c>
      <c r="AI175" s="125">
        <v>0</v>
      </c>
      <c r="AJ175" s="125">
        <v>61270</v>
      </c>
      <c r="AK175" s="135"/>
      <c r="AL175" s="126" t="s">
        <v>960</v>
      </c>
    </row>
    <row r="176" spans="1:38" ht="36" hidden="1" x14ac:dyDescent="0.25">
      <c r="A176" s="147">
        <v>117274</v>
      </c>
      <c r="B176" s="120">
        <v>4</v>
      </c>
      <c r="C176" s="121" t="s">
        <v>114</v>
      </c>
      <c r="D176" s="122">
        <v>41015</v>
      </c>
      <c r="E176" s="121" t="s">
        <v>195</v>
      </c>
      <c r="F176" s="122">
        <v>43819.875069444446</v>
      </c>
      <c r="G176" s="121" t="s">
        <v>170</v>
      </c>
      <c r="H176" s="123" t="s">
        <v>961</v>
      </c>
      <c r="I176" s="121" t="s">
        <v>962</v>
      </c>
      <c r="J176" s="120"/>
      <c r="K176" s="121" t="s">
        <v>963</v>
      </c>
      <c r="L176" s="120" t="s">
        <v>183</v>
      </c>
      <c r="M176" s="123" t="s">
        <v>964</v>
      </c>
      <c r="N176" s="123" t="s">
        <v>965</v>
      </c>
      <c r="O176" s="121" t="s">
        <v>40</v>
      </c>
      <c r="P176" s="121" t="s">
        <v>166</v>
      </c>
      <c r="Q176" s="123"/>
      <c r="R176" s="150" t="s">
        <v>39</v>
      </c>
      <c r="S176" s="150" t="s">
        <v>45</v>
      </c>
      <c r="T176" s="124">
        <v>6.5000000000000002E-2</v>
      </c>
      <c r="U176" s="122">
        <v>42965</v>
      </c>
      <c r="V176" s="121"/>
      <c r="W176" s="120" t="s">
        <v>93</v>
      </c>
      <c r="X176" s="120" t="s">
        <v>186</v>
      </c>
      <c r="Y176" s="265" t="s">
        <v>34</v>
      </c>
      <c r="Z176" s="123" t="s">
        <v>966</v>
      </c>
      <c r="AA176" s="125">
        <v>-81.27</v>
      </c>
      <c r="AB176" s="125">
        <v>-1749.94</v>
      </c>
      <c r="AC176" s="125">
        <v>59172.14</v>
      </c>
      <c r="AD176" s="125">
        <v>0</v>
      </c>
      <c r="AE176" s="125">
        <v>57340.93</v>
      </c>
      <c r="AF176" s="125">
        <v>245323.62</v>
      </c>
      <c r="AG176" s="125">
        <v>24250.06</v>
      </c>
      <c r="AH176" s="125">
        <v>533274.14</v>
      </c>
      <c r="AI176" s="125">
        <v>0</v>
      </c>
      <c r="AJ176" s="125">
        <v>802847.82</v>
      </c>
      <c r="AK176" s="135" t="s">
        <v>967</v>
      </c>
      <c r="AL176" s="126" t="s">
        <v>968</v>
      </c>
    </row>
    <row r="177" spans="1:38" ht="36" hidden="1" x14ac:dyDescent="0.25">
      <c r="A177" s="149">
        <v>117922</v>
      </c>
      <c r="B177" s="120">
        <v>2</v>
      </c>
      <c r="C177" s="121" t="s">
        <v>122</v>
      </c>
      <c r="D177" s="122">
        <v>41184</v>
      </c>
      <c r="E177" s="121" t="s">
        <v>195</v>
      </c>
      <c r="F177" s="122">
        <v>44302</v>
      </c>
      <c r="G177" s="121" t="s">
        <v>426</v>
      </c>
      <c r="H177" s="123" t="s">
        <v>460</v>
      </c>
      <c r="I177" s="121" t="s">
        <v>969</v>
      </c>
      <c r="J177" s="120"/>
      <c r="K177" s="121" t="s">
        <v>970</v>
      </c>
      <c r="L177" s="120" t="s">
        <v>183</v>
      </c>
      <c r="M177" s="123" t="s">
        <v>971</v>
      </c>
      <c r="N177" s="123"/>
      <c r="O177" s="121" t="s">
        <v>40</v>
      </c>
      <c r="P177" s="121" t="s">
        <v>166</v>
      </c>
      <c r="Q177" s="123"/>
      <c r="R177" s="121" t="s">
        <v>39</v>
      </c>
      <c r="S177" s="121" t="s">
        <v>45</v>
      </c>
      <c r="T177" s="124">
        <v>0.02</v>
      </c>
      <c r="U177" s="122">
        <v>44281</v>
      </c>
      <c r="V177" s="121"/>
      <c r="W177" s="120" t="s">
        <v>93</v>
      </c>
      <c r="X177" s="120" t="s">
        <v>186</v>
      </c>
      <c r="Y177" s="265" t="s">
        <v>34</v>
      </c>
      <c r="Z177" s="123" t="s">
        <v>972</v>
      </c>
      <c r="AA177" s="125">
        <v>0</v>
      </c>
      <c r="AB177" s="125">
        <v>0</v>
      </c>
      <c r="AC177" s="125">
        <v>588318</v>
      </c>
      <c r="AD177" s="125">
        <v>0</v>
      </c>
      <c r="AE177" s="125">
        <v>588318</v>
      </c>
      <c r="AF177" s="125">
        <v>164135</v>
      </c>
      <c r="AG177" s="125">
        <v>98475</v>
      </c>
      <c r="AH177" s="125">
        <v>1632276</v>
      </c>
      <c r="AI177" s="125">
        <v>0</v>
      </c>
      <c r="AJ177" s="125">
        <v>1894886</v>
      </c>
      <c r="AK177" s="135" t="s">
        <v>973</v>
      </c>
      <c r="AL177" s="126" t="s">
        <v>974</v>
      </c>
    </row>
    <row r="178" spans="1:38" ht="36" hidden="1" x14ac:dyDescent="0.25">
      <c r="A178" s="147">
        <v>118428</v>
      </c>
      <c r="B178" s="120">
        <v>4</v>
      </c>
      <c r="C178" s="121" t="s">
        <v>114</v>
      </c>
      <c r="D178" s="122">
        <v>41263</v>
      </c>
      <c r="E178" s="121" t="s">
        <v>195</v>
      </c>
      <c r="F178" s="122">
        <v>42963</v>
      </c>
      <c r="G178" s="121" t="s">
        <v>143</v>
      </c>
      <c r="H178" s="123" t="s">
        <v>489</v>
      </c>
      <c r="I178" s="121" t="s">
        <v>975</v>
      </c>
      <c r="J178" s="120"/>
      <c r="K178" s="121" t="s">
        <v>491</v>
      </c>
      <c r="L178" s="120" t="s">
        <v>183</v>
      </c>
      <c r="M178" s="123" t="s">
        <v>976</v>
      </c>
      <c r="N178" s="123" t="s">
        <v>977</v>
      </c>
      <c r="O178" s="121" t="s">
        <v>40</v>
      </c>
      <c r="P178" s="121" t="s">
        <v>166</v>
      </c>
      <c r="Q178" s="123"/>
      <c r="R178" s="150" t="s">
        <v>39</v>
      </c>
      <c r="S178" s="150" t="s">
        <v>45</v>
      </c>
      <c r="T178" s="124">
        <v>0.01</v>
      </c>
      <c r="U178" s="120"/>
      <c r="V178" s="121"/>
      <c r="W178" s="120" t="s">
        <v>93</v>
      </c>
      <c r="X178" s="120" t="s">
        <v>186</v>
      </c>
      <c r="Y178" s="265" t="s">
        <v>34</v>
      </c>
      <c r="Z178" s="123" t="s">
        <v>978</v>
      </c>
      <c r="AA178" s="125">
        <v>2</v>
      </c>
      <c r="AB178" s="125">
        <v>0</v>
      </c>
      <c r="AC178" s="125">
        <v>0</v>
      </c>
      <c r="AD178" s="125">
        <v>0</v>
      </c>
      <c r="AE178" s="125">
        <v>2</v>
      </c>
      <c r="AF178" s="125">
        <v>61913.17</v>
      </c>
      <c r="AG178" s="125">
        <v>31250</v>
      </c>
      <c r="AH178" s="125">
        <v>518438.1</v>
      </c>
      <c r="AI178" s="125">
        <v>0</v>
      </c>
      <c r="AJ178" s="125">
        <v>611601.27</v>
      </c>
      <c r="AK178" s="135"/>
      <c r="AL178" s="126" t="s">
        <v>979</v>
      </c>
    </row>
    <row r="179" spans="1:38" ht="36" hidden="1" x14ac:dyDescent="0.25">
      <c r="A179" s="149">
        <v>120789</v>
      </c>
      <c r="B179" s="120">
        <v>1</v>
      </c>
      <c r="C179" s="121" t="s">
        <v>114</v>
      </c>
      <c r="D179" s="122">
        <v>41808</v>
      </c>
      <c r="E179" s="121" t="s">
        <v>228</v>
      </c>
      <c r="F179" s="122">
        <v>44596</v>
      </c>
      <c r="G179" s="121" t="s">
        <v>228</v>
      </c>
      <c r="H179" s="123" t="s">
        <v>523</v>
      </c>
      <c r="I179" s="121" t="s">
        <v>980</v>
      </c>
      <c r="J179" s="120"/>
      <c r="K179" s="121" t="s">
        <v>981</v>
      </c>
      <c r="L179" s="120" t="s">
        <v>183</v>
      </c>
      <c r="M179" s="123" t="s">
        <v>982</v>
      </c>
      <c r="N179" s="123"/>
      <c r="O179" s="121" t="s">
        <v>271</v>
      </c>
      <c r="P179" s="121" t="s">
        <v>166</v>
      </c>
      <c r="Q179" s="123"/>
      <c r="R179" s="121" t="s">
        <v>39</v>
      </c>
      <c r="S179" s="121" t="s">
        <v>45</v>
      </c>
      <c r="T179" s="124">
        <v>0</v>
      </c>
      <c r="U179" s="122"/>
      <c r="V179" s="121"/>
      <c r="W179" s="120" t="s">
        <v>93</v>
      </c>
      <c r="X179" s="120" t="s">
        <v>186</v>
      </c>
      <c r="Y179" s="265" t="s">
        <v>34</v>
      </c>
      <c r="Z179" s="123" t="s">
        <v>983</v>
      </c>
      <c r="AA179" s="125">
        <v>0</v>
      </c>
      <c r="AB179" s="125">
        <v>0</v>
      </c>
      <c r="AC179" s="125">
        <v>16233.29</v>
      </c>
      <c r="AD179" s="125">
        <v>0</v>
      </c>
      <c r="AE179" s="125">
        <v>16233.29</v>
      </c>
      <c r="AF179" s="125">
        <v>0</v>
      </c>
      <c r="AG179" s="125">
        <v>0</v>
      </c>
      <c r="AH179" s="125">
        <v>782396.01</v>
      </c>
      <c r="AI179" s="125">
        <v>0</v>
      </c>
      <c r="AJ179" s="125">
        <v>782396.01</v>
      </c>
      <c r="AK179" s="135"/>
      <c r="AL179" s="126" t="s">
        <v>984</v>
      </c>
    </row>
    <row r="180" spans="1:38" ht="36" hidden="1" x14ac:dyDescent="0.25">
      <c r="A180" s="147">
        <v>121744</v>
      </c>
      <c r="B180" s="120">
        <v>4</v>
      </c>
      <c r="C180" s="121" t="s">
        <v>114</v>
      </c>
      <c r="D180" s="122">
        <v>42055</v>
      </c>
      <c r="E180" s="121" t="s">
        <v>228</v>
      </c>
      <c r="F180" s="122">
        <v>44700</v>
      </c>
      <c r="G180" s="121" t="s">
        <v>228</v>
      </c>
      <c r="H180" s="123" t="s">
        <v>420</v>
      </c>
      <c r="I180" s="121" t="s">
        <v>985</v>
      </c>
      <c r="J180" s="120"/>
      <c r="K180" s="121" t="s">
        <v>986</v>
      </c>
      <c r="L180" s="120" t="s">
        <v>183</v>
      </c>
      <c r="M180" s="123" t="s">
        <v>987</v>
      </c>
      <c r="N180" s="123"/>
      <c r="O180" s="121" t="s">
        <v>271</v>
      </c>
      <c r="P180" s="121" t="s">
        <v>166</v>
      </c>
      <c r="Q180" s="123"/>
      <c r="R180" s="150" t="s">
        <v>39</v>
      </c>
      <c r="S180" s="150" t="s">
        <v>45</v>
      </c>
      <c r="T180" s="124">
        <v>0</v>
      </c>
      <c r="U180" s="122"/>
      <c r="V180" s="121"/>
      <c r="W180" s="120" t="s">
        <v>93</v>
      </c>
      <c r="X180" s="120" t="s">
        <v>186</v>
      </c>
      <c r="Y180" s="265" t="str">
        <f>_xlfn.XLOOKUP(TAMPData2205[[#This Row],[PIN]],TAMPData2202[PIN],TAMPData2202[TAMP NHS],"",0)</f>
        <v>Non-NHS Local</v>
      </c>
      <c r="Z180" s="123" t="s">
        <v>988</v>
      </c>
      <c r="AA180" s="125">
        <v>0</v>
      </c>
      <c r="AB180" s="125">
        <v>0</v>
      </c>
      <c r="AC180" s="125">
        <v>21571.56</v>
      </c>
      <c r="AD180" s="125">
        <v>0</v>
      </c>
      <c r="AE180" s="125">
        <v>21571.56</v>
      </c>
      <c r="AF180" s="125">
        <v>0</v>
      </c>
      <c r="AG180" s="125">
        <v>0</v>
      </c>
      <c r="AH180" s="125">
        <v>437511.74</v>
      </c>
      <c r="AI180" s="125">
        <v>0</v>
      </c>
      <c r="AJ180" s="125">
        <v>437511.74</v>
      </c>
      <c r="AK180" s="135"/>
      <c r="AL180" s="126" t="s">
        <v>989</v>
      </c>
    </row>
    <row r="181" spans="1:38" ht="36" hidden="1" x14ac:dyDescent="0.25">
      <c r="A181" s="147">
        <v>122332</v>
      </c>
      <c r="B181" s="120">
        <v>2</v>
      </c>
      <c r="C181" s="121" t="s">
        <v>85</v>
      </c>
      <c r="D181" s="122">
        <v>42230</v>
      </c>
      <c r="E181" s="121" t="s">
        <v>195</v>
      </c>
      <c r="F181" s="122">
        <v>44543</v>
      </c>
      <c r="G181" s="121" t="s">
        <v>98</v>
      </c>
      <c r="H181" s="123" t="s">
        <v>460</v>
      </c>
      <c r="I181" s="121" t="s">
        <v>990</v>
      </c>
      <c r="J181" s="120"/>
      <c r="K181" s="121" t="s">
        <v>991</v>
      </c>
      <c r="L181" s="120" t="s">
        <v>183</v>
      </c>
      <c r="M181" s="123" t="s">
        <v>992</v>
      </c>
      <c r="N181" s="123"/>
      <c r="O181" s="121" t="s">
        <v>40</v>
      </c>
      <c r="P181" s="121" t="s">
        <v>166</v>
      </c>
      <c r="Q181" s="123"/>
      <c r="R181" s="150" t="s">
        <v>39</v>
      </c>
      <c r="S181" s="150" t="s">
        <v>45</v>
      </c>
      <c r="T181" s="124">
        <v>0.04</v>
      </c>
      <c r="U181" s="122">
        <v>45205</v>
      </c>
      <c r="V181" s="121"/>
      <c r="W181" s="120" t="s">
        <v>93</v>
      </c>
      <c r="X181" s="120" t="s">
        <v>186</v>
      </c>
      <c r="Y181" s="265" t="str">
        <f>_xlfn.XLOOKUP(TAMPData2205[[#This Row],[PIN]],TAMPData2202[PIN],TAMPData2202[TAMP NHS],"",0)</f>
        <v>Non-NHS Local</v>
      </c>
      <c r="Z181" s="123" t="s">
        <v>993</v>
      </c>
      <c r="AA181" s="125">
        <v>163500</v>
      </c>
      <c r="AB181" s="125">
        <v>0</v>
      </c>
      <c r="AC181" s="125">
        <v>0</v>
      </c>
      <c r="AD181" s="125">
        <v>0</v>
      </c>
      <c r="AE181" s="125">
        <v>163500</v>
      </c>
      <c r="AF181" s="125">
        <v>544500</v>
      </c>
      <c r="AG181" s="125">
        <v>0</v>
      </c>
      <c r="AH181" s="125">
        <v>0</v>
      </c>
      <c r="AI181" s="125">
        <v>0</v>
      </c>
      <c r="AJ181" s="125">
        <v>544500</v>
      </c>
      <c r="AK181" s="135"/>
      <c r="AL181" s="126" t="s">
        <v>994</v>
      </c>
    </row>
    <row r="182" spans="1:38" ht="36" hidden="1" x14ac:dyDescent="0.25">
      <c r="A182" s="147">
        <v>123388</v>
      </c>
      <c r="B182" s="120">
        <v>3</v>
      </c>
      <c r="C182" s="121" t="s">
        <v>122</v>
      </c>
      <c r="D182" s="122">
        <v>42445</v>
      </c>
      <c r="E182" s="121" t="s">
        <v>195</v>
      </c>
      <c r="F182" s="122">
        <v>44621.87537037037</v>
      </c>
      <c r="G182" s="121" t="s">
        <v>108</v>
      </c>
      <c r="H182" s="123" t="s">
        <v>99</v>
      </c>
      <c r="I182" s="121" t="s">
        <v>995</v>
      </c>
      <c r="J182" s="120"/>
      <c r="K182" s="121" t="s">
        <v>996</v>
      </c>
      <c r="L182" s="120" t="s">
        <v>183</v>
      </c>
      <c r="M182" s="123" t="s">
        <v>997</v>
      </c>
      <c r="N182" s="123"/>
      <c r="O182" s="121" t="s">
        <v>40</v>
      </c>
      <c r="P182" s="121" t="s">
        <v>166</v>
      </c>
      <c r="Q182" s="123"/>
      <c r="R182" s="150" t="s">
        <v>39</v>
      </c>
      <c r="S182" s="150" t="s">
        <v>45</v>
      </c>
      <c r="T182" s="124">
        <v>0.02</v>
      </c>
      <c r="U182" s="122">
        <v>44603</v>
      </c>
      <c r="V182" s="121"/>
      <c r="W182" s="120" t="s">
        <v>93</v>
      </c>
      <c r="X182" s="120" t="s">
        <v>186</v>
      </c>
      <c r="Y182" s="265" t="str">
        <f>_xlfn.XLOOKUP(TAMPData2205[[#This Row],[PIN]],TAMPData2202[PIN],TAMPData2202[TAMP NHS],"",0)</f>
        <v>Non-NHS Local</v>
      </c>
      <c r="Z182" s="123" t="s">
        <v>998</v>
      </c>
      <c r="AA182" s="125">
        <v>66989.27</v>
      </c>
      <c r="AB182" s="125">
        <v>0</v>
      </c>
      <c r="AC182" s="125">
        <v>1761854.99</v>
      </c>
      <c r="AD182" s="125">
        <v>0</v>
      </c>
      <c r="AE182" s="125">
        <v>1828844.26</v>
      </c>
      <c r="AF182" s="125">
        <v>396006.04</v>
      </c>
      <c r="AG182" s="125">
        <v>59610</v>
      </c>
      <c r="AH182" s="125">
        <v>1761854.99</v>
      </c>
      <c r="AI182" s="125">
        <v>0</v>
      </c>
      <c r="AJ182" s="125">
        <v>2217471.0299999998</v>
      </c>
      <c r="AK182" s="135" t="s">
        <v>999</v>
      </c>
      <c r="AL182" s="126" t="s">
        <v>1000</v>
      </c>
    </row>
    <row r="183" spans="1:38" ht="36" hidden="1" x14ac:dyDescent="0.25">
      <c r="A183" s="147">
        <v>124012</v>
      </c>
      <c r="B183" s="120">
        <v>2</v>
      </c>
      <c r="C183" s="121" t="s">
        <v>85</v>
      </c>
      <c r="D183" s="122">
        <v>42572</v>
      </c>
      <c r="E183" s="121" t="s">
        <v>143</v>
      </c>
      <c r="F183" s="122">
        <v>44040</v>
      </c>
      <c r="G183" s="121" t="s">
        <v>189</v>
      </c>
      <c r="H183" s="123" t="s">
        <v>128</v>
      </c>
      <c r="I183" s="121" t="s">
        <v>1001</v>
      </c>
      <c r="J183" s="120"/>
      <c r="K183" s="121" t="s">
        <v>1002</v>
      </c>
      <c r="L183" s="120" t="s">
        <v>183</v>
      </c>
      <c r="M183" s="123" t="s">
        <v>1003</v>
      </c>
      <c r="N183" s="123"/>
      <c r="O183" s="121" t="s">
        <v>40</v>
      </c>
      <c r="P183" s="121" t="s">
        <v>166</v>
      </c>
      <c r="Q183" s="123"/>
      <c r="R183" s="150" t="s">
        <v>39</v>
      </c>
      <c r="S183" s="150" t="s">
        <v>45</v>
      </c>
      <c r="T183" s="124">
        <v>0.01</v>
      </c>
      <c r="U183" s="122">
        <v>44694</v>
      </c>
      <c r="V183" s="121"/>
      <c r="W183" s="120" t="s">
        <v>93</v>
      </c>
      <c r="X183" s="120" t="s">
        <v>186</v>
      </c>
      <c r="Y183" s="265" t="str">
        <f>_xlfn.XLOOKUP(TAMPData2205[[#This Row],[PIN]],TAMPData2202[PIN],TAMPData2202[TAMP NHS],"",0)</f>
        <v>Non-NHS Local</v>
      </c>
      <c r="Z183" s="123" t="s">
        <v>1004</v>
      </c>
      <c r="AA183" s="125">
        <v>17183.14</v>
      </c>
      <c r="AB183" s="125">
        <v>0</v>
      </c>
      <c r="AC183" s="125">
        <v>0</v>
      </c>
      <c r="AD183" s="125">
        <v>0</v>
      </c>
      <c r="AE183" s="125">
        <v>17183.14</v>
      </c>
      <c r="AF183" s="125">
        <v>180784.62</v>
      </c>
      <c r="AG183" s="125">
        <v>99135</v>
      </c>
      <c r="AH183" s="125">
        <v>0</v>
      </c>
      <c r="AI183" s="125">
        <v>0</v>
      </c>
      <c r="AJ183" s="125">
        <v>279919.62</v>
      </c>
      <c r="AK183" s="135" t="s">
        <v>8206</v>
      </c>
      <c r="AL183" s="126" t="s">
        <v>1005</v>
      </c>
    </row>
    <row r="184" spans="1:38" ht="36" hidden="1" x14ac:dyDescent="0.25">
      <c r="A184" s="147">
        <v>124029</v>
      </c>
      <c r="B184" s="120">
        <v>2</v>
      </c>
      <c r="C184" s="121" t="s">
        <v>114</v>
      </c>
      <c r="D184" s="122">
        <v>42572</v>
      </c>
      <c r="E184" s="121" t="s">
        <v>143</v>
      </c>
      <c r="F184" s="122">
        <v>44599</v>
      </c>
      <c r="G184" s="121" t="s">
        <v>228</v>
      </c>
      <c r="H184" s="123" t="s">
        <v>1006</v>
      </c>
      <c r="I184" s="121" t="s">
        <v>1007</v>
      </c>
      <c r="J184" s="120"/>
      <c r="K184" s="121" t="s">
        <v>1008</v>
      </c>
      <c r="L184" s="120" t="s">
        <v>183</v>
      </c>
      <c r="M184" s="123" t="s">
        <v>1009</v>
      </c>
      <c r="N184" s="123"/>
      <c r="O184" s="121" t="s">
        <v>271</v>
      </c>
      <c r="P184" s="121" t="s">
        <v>166</v>
      </c>
      <c r="Q184" s="123"/>
      <c r="R184" s="150" t="s">
        <v>39</v>
      </c>
      <c r="S184" s="150" t="s">
        <v>45</v>
      </c>
      <c r="T184" s="124">
        <v>0.01</v>
      </c>
      <c r="U184" s="122"/>
      <c r="V184" s="121"/>
      <c r="W184" s="120" t="s">
        <v>93</v>
      </c>
      <c r="X184" s="120" t="s">
        <v>186</v>
      </c>
      <c r="Y184" s="265" t="str">
        <f>_xlfn.XLOOKUP(TAMPData2205[[#This Row],[PIN]],TAMPData2202[PIN],TAMPData2202[TAMP NHS],"",0)</f>
        <v>Non-NHS Local</v>
      </c>
      <c r="Z184" s="123" t="s">
        <v>1010</v>
      </c>
      <c r="AA184" s="125">
        <v>0</v>
      </c>
      <c r="AB184" s="125">
        <v>0</v>
      </c>
      <c r="AC184" s="125">
        <v>413262.48</v>
      </c>
      <c r="AD184" s="125">
        <v>0</v>
      </c>
      <c r="AE184" s="125">
        <v>413262.48</v>
      </c>
      <c r="AF184" s="125">
        <v>0</v>
      </c>
      <c r="AG184" s="125">
        <v>0</v>
      </c>
      <c r="AH184" s="125">
        <v>413262.48</v>
      </c>
      <c r="AI184" s="125">
        <v>0</v>
      </c>
      <c r="AJ184" s="125">
        <v>413262.48</v>
      </c>
      <c r="AK184" s="135"/>
      <c r="AL184" s="126" t="s">
        <v>1011</v>
      </c>
    </row>
    <row r="185" spans="1:38" ht="54" hidden="1" x14ac:dyDescent="0.25">
      <c r="A185" s="147">
        <v>124040</v>
      </c>
      <c r="B185" s="120">
        <v>2</v>
      </c>
      <c r="C185" s="121" t="s">
        <v>85</v>
      </c>
      <c r="D185" s="122">
        <v>42572</v>
      </c>
      <c r="E185" s="121" t="s">
        <v>143</v>
      </c>
      <c r="F185" s="122">
        <v>44699</v>
      </c>
      <c r="G185" s="121" t="s">
        <v>148</v>
      </c>
      <c r="H185" s="123" t="s">
        <v>465</v>
      </c>
      <c r="I185" s="121" t="s">
        <v>1012</v>
      </c>
      <c r="J185" s="120"/>
      <c r="K185" s="121" t="s">
        <v>1013</v>
      </c>
      <c r="L185" s="120" t="s">
        <v>183</v>
      </c>
      <c r="M185" s="123" t="s">
        <v>1014</v>
      </c>
      <c r="N185" s="123"/>
      <c r="O185" s="121" t="s">
        <v>40</v>
      </c>
      <c r="P185" s="121" t="s">
        <v>166</v>
      </c>
      <c r="Q185" s="123"/>
      <c r="R185" s="150" t="s">
        <v>39</v>
      </c>
      <c r="S185" s="150" t="s">
        <v>45</v>
      </c>
      <c r="T185" s="124">
        <v>7.4999999999999997E-2</v>
      </c>
      <c r="U185" s="122">
        <v>45331</v>
      </c>
      <c r="V185" s="121"/>
      <c r="W185" s="120" t="s">
        <v>93</v>
      </c>
      <c r="X185" s="120" t="s">
        <v>103</v>
      </c>
      <c r="Y185" s="265" t="str">
        <f>_xlfn.XLOOKUP(TAMPData2205[[#This Row],[PIN]],TAMPData2202[PIN],TAMPData2202[TAMP NHS],"",0)</f>
        <v>Non-NHS Local</v>
      </c>
      <c r="Z185" s="123" t="s">
        <v>1015</v>
      </c>
      <c r="AA185" s="125">
        <v>11487.81</v>
      </c>
      <c r="AB185" s="125">
        <v>0</v>
      </c>
      <c r="AC185" s="125">
        <v>0</v>
      </c>
      <c r="AD185" s="125">
        <v>0</v>
      </c>
      <c r="AE185" s="125">
        <v>11487.81</v>
      </c>
      <c r="AF185" s="125">
        <v>566306.73</v>
      </c>
      <c r="AG185" s="125">
        <v>0</v>
      </c>
      <c r="AH185" s="125">
        <v>0</v>
      </c>
      <c r="AI185" s="125">
        <v>0</v>
      </c>
      <c r="AJ185" s="125">
        <v>566306.73</v>
      </c>
      <c r="AK185" s="135"/>
      <c r="AL185" s="126" t="s">
        <v>1016</v>
      </c>
    </row>
    <row r="186" spans="1:38" ht="36" hidden="1" x14ac:dyDescent="0.25">
      <c r="A186" s="147">
        <v>124063</v>
      </c>
      <c r="B186" s="120">
        <v>2</v>
      </c>
      <c r="C186" s="121" t="s">
        <v>85</v>
      </c>
      <c r="D186" s="122">
        <v>42572</v>
      </c>
      <c r="E186" s="121" t="s">
        <v>143</v>
      </c>
      <c r="F186" s="122">
        <v>44342</v>
      </c>
      <c r="G186" s="121" t="s">
        <v>179</v>
      </c>
      <c r="H186" s="123" t="s">
        <v>123</v>
      </c>
      <c r="I186" s="121" t="s">
        <v>1017</v>
      </c>
      <c r="J186" s="120"/>
      <c r="K186" s="121" t="s">
        <v>1018</v>
      </c>
      <c r="L186" s="120" t="s">
        <v>183</v>
      </c>
      <c r="M186" s="123" t="s">
        <v>1019</v>
      </c>
      <c r="N186" s="123"/>
      <c r="O186" s="121" t="s">
        <v>40</v>
      </c>
      <c r="P186" s="121" t="s">
        <v>166</v>
      </c>
      <c r="Q186" s="123"/>
      <c r="R186" s="150" t="s">
        <v>39</v>
      </c>
      <c r="S186" s="150" t="s">
        <v>45</v>
      </c>
      <c r="T186" s="124">
        <v>0.04</v>
      </c>
      <c r="U186" s="122">
        <v>44904</v>
      </c>
      <c r="V186" s="121"/>
      <c r="W186" s="120" t="s">
        <v>93</v>
      </c>
      <c r="X186" s="120" t="s">
        <v>186</v>
      </c>
      <c r="Y186" s="265" t="str">
        <f>_xlfn.XLOOKUP(TAMPData2205[[#This Row],[PIN]],TAMPData2202[PIN],TAMPData2202[TAMP NHS],"",0)</f>
        <v>Non-NHS Local</v>
      </c>
      <c r="Z186" s="123" t="s">
        <v>1020</v>
      </c>
      <c r="AA186" s="125">
        <v>1024.47</v>
      </c>
      <c r="AB186" s="125">
        <v>0</v>
      </c>
      <c r="AC186" s="125">
        <v>0</v>
      </c>
      <c r="AD186" s="125">
        <v>0</v>
      </c>
      <c r="AE186" s="125">
        <v>1024.47</v>
      </c>
      <c r="AF186" s="125">
        <v>184540.79999999999</v>
      </c>
      <c r="AG186" s="125">
        <v>72350</v>
      </c>
      <c r="AH186" s="125">
        <v>0</v>
      </c>
      <c r="AI186" s="125">
        <v>0</v>
      </c>
      <c r="AJ186" s="125">
        <v>256890.8</v>
      </c>
      <c r="AK186" s="135"/>
      <c r="AL186" s="126" t="s">
        <v>1021</v>
      </c>
    </row>
    <row r="187" spans="1:38" ht="36" hidden="1" x14ac:dyDescent="0.25">
      <c r="A187" s="147">
        <v>124085</v>
      </c>
      <c r="B187" s="120">
        <v>2</v>
      </c>
      <c r="C187" s="121" t="s">
        <v>85</v>
      </c>
      <c r="D187" s="122">
        <v>42573</v>
      </c>
      <c r="E187" s="121" t="s">
        <v>143</v>
      </c>
      <c r="F187" s="122">
        <v>44532</v>
      </c>
      <c r="G187" s="121" t="s">
        <v>673</v>
      </c>
      <c r="H187" s="123" t="s">
        <v>838</v>
      </c>
      <c r="I187" s="121" t="s">
        <v>1022</v>
      </c>
      <c r="J187" s="120"/>
      <c r="K187" s="121" t="s">
        <v>1023</v>
      </c>
      <c r="L187" s="120" t="s">
        <v>183</v>
      </c>
      <c r="M187" s="123" t="s">
        <v>1024</v>
      </c>
      <c r="N187" s="123"/>
      <c r="O187" s="121" t="s">
        <v>40</v>
      </c>
      <c r="P187" s="121" t="s">
        <v>166</v>
      </c>
      <c r="Q187" s="123"/>
      <c r="R187" s="121" t="s">
        <v>39</v>
      </c>
      <c r="S187" s="121" t="s">
        <v>45</v>
      </c>
      <c r="T187" s="124">
        <v>0.01</v>
      </c>
      <c r="U187" s="122">
        <v>45058</v>
      </c>
      <c r="V187" s="121"/>
      <c r="W187" s="120" t="s">
        <v>93</v>
      </c>
      <c r="X187" s="120" t="s">
        <v>186</v>
      </c>
      <c r="Y187" s="265" t="str">
        <f>_xlfn.XLOOKUP(TAMPData2205[[#This Row],[PIN]],TAMPData2202[PIN],TAMPData2202[TAMP NHS],"",0)</f>
        <v>Non-NHS Local</v>
      </c>
      <c r="Z187" s="123" t="s">
        <v>1025</v>
      </c>
      <c r="AA187" s="125">
        <v>10406.48</v>
      </c>
      <c r="AB187" s="125">
        <v>0</v>
      </c>
      <c r="AC187" s="125">
        <v>0</v>
      </c>
      <c r="AD187" s="125">
        <v>0</v>
      </c>
      <c r="AE187" s="125">
        <v>10406.48</v>
      </c>
      <c r="AF187" s="125">
        <v>154375.99</v>
      </c>
      <c r="AG187" s="125">
        <v>56430</v>
      </c>
      <c r="AH187" s="125">
        <v>0</v>
      </c>
      <c r="AI187" s="125">
        <v>0</v>
      </c>
      <c r="AJ187" s="125">
        <v>210805.99</v>
      </c>
      <c r="AK187" s="135"/>
      <c r="AL187" s="126" t="s">
        <v>1026</v>
      </c>
    </row>
    <row r="188" spans="1:38" ht="36" hidden="1" x14ac:dyDescent="0.25">
      <c r="A188" s="147">
        <v>124092</v>
      </c>
      <c r="B188" s="120">
        <v>2</v>
      </c>
      <c r="C188" s="121" t="s">
        <v>85</v>
      </c>
      <c r="D188" s="122">
        <v>42573</v>
      </c>
      <c r="E188" s="121" t="s">
        <v>143</v>
      </c>
      <c r="F188" s="122">
        <v>44649</v>
      </c>
      <c r="G188" s="121" t="s">
        <v>189</v>
      </c>
      <c r="H188" s="123" t="s">
        <v>1027</v>
      </c>
      <c r="I188" s="121" t="s">
        <v>1028</v>
      </c>
      <c r="J188" s="120"/>
      <c r="K188" s="121" t="s">
        <v>1029</v>
      </c>
      <c r="L188" s="120" t="s">
        <v>183</v>
      </c>
      <c r="M188" s="123" t="s">
        <v>1030</v>
      </c>
      <c r="N188" s="123"/>
      <c r="O188" s="121" t="s">
        <v>40</v>
      </c>
      <c r="P188" s="121" t="s">
        <v>166</v>
      </c>
      <c r="Q188" s="123"/>
      <c r="R188" s="121" t="s">
        <v>39</v>
      </c>
      <c r="S188" s="121" t="s">
        <v>45</v>
      </c>
      <c r="T188" s="124">
        <v>0.01</v>
      </c>
      <c r="U188" s="122">
        <v>45016</v>
      </c>
      <c r="V188" s="121"/>
      <c r="W188" s="120" t="s">
        <v>93</v>
      </c>
      <c r="X188" s="120" t="s">
        <v>186</v>
      </c>
      <c r="Y188" s="265" t="str">
        <f>_xlfn.XLOOKUP(TAMPData2205[[#This Row],[PIN]],TAMPData2202[PIN],TAMPData2202[TAMP NHS],"",0)</f>
        <v>Non-NHS Local</v>
      </c>
      <c r="Z188" s="123" t="s">
        <v>1031</v>
      </c>
      <c r="AA188" s="125">
        <v>34605.03</v>
      </c>
      <c r="AB188" s="125">
        <v>98060</v>
      </c>
      <c r="AC188" s="125">
        <v>0</v>
      </c>
      <c r="AD188" s="125">
        <v>0</v>
      </c>
      <c r="AE188" s="125">
        <v>132665.03</v>
      </c>
      <c r="AF188" s="125">
        <v>54605.03</v>
      </c>
      <c r="AG188" s="125">
        <v>98060</v>
      </c>
      <c r="AH188" s="125">
        <v>0</v>
      </c>
      <c r="AI188" s="125">
        <v>0</v>
      </c>
      <c r="AJ188" s="125">
        <v>152665.03</v>
      </c>
      <c r="AK188" s="135"/>
      <c r="AL188" s="126" t="s">
        <v>1032</v>
      </c>
    </row>
    <row r="189" spans="1:38" ht="36" hidden="1" x14ac:dyDescent="0.25">
      <c r="A189" s="147">
        <v>124105</v>
      </c>
      <c r="B189" s="120">
        <v>3</v>
      </c>
      <c r="C189" s="121" t="s">
        <v>122</v>
      </c>
      <c r="D189" s="122">
        <v>42573</v>
      </c>
      <c r="E189" s="121" t="s">
        <v>189</v>
      </c>
      <c r="F189" s="122">
        <v>44410</v>
      </c>
      <c r="G189" s="121" t="s">
        <v>152</v>
      </c>
      <c r="H189" s="123" t="s">
        <v>242</v>
      </c>
      <c r="I189" s="121" t="s">
        <v>1033</v>
      </c>
      <c r="J189" s="120"/>
      <c r="K189" s="121" t="s">
        <v>1034</v>
      </c>
      <c r="L189" s="120" t="s">
        <v>183</v>
      </c>
      <c r="M189" s="123" t="s">
        <v>1035</v>
      </c>
      <c r="N189" s="123"/>
      <c r="O189" s="121" t="s">
        <v>271</v>
      </c>
      <c r="P189" s="121" t="s">
        <v>166</v>
      </c>
      <c r="Q189" s="123"/>
      <c r="R189" s="121" t="s">
        <v>39</v>
      </c>
      <c r="S189" s="121" t="s">
        <v>45</v>
      </c>
      <c r="T189" s="124">
        <v>0.01</v>
      </c>
      <c r="U189" s="122"/>
      <c r="V189" s="121"/>
      <c r="W189" s="120" t="s">
        <v>93</v>
      </c>
      <c r="X189" s="120" t="s">
        <v>186</v>
      </c>
      <c r="Y189" s="265" t="str">
        <f>_xlfn.XLOOKUP(TAMPData2205[[#This Row],[PIN]],TAMPData2202[PIN],TAMPData2202[TAMP NHS],"",0)</f>
        <v>Non-NHS Local</v>
      </c>
      <c r="Z189" s="123" t="s">
        <v>1036</v>
      </c>
      <c r="AA189" s="125">
        <v>0</v>
      </c>
      <c r="AB189" s="125">
        <v>0</v>
      </c>
      <c r="AC189" s="125">
        <v>487676.38</v>
      </c>
      <c r="AD189" s="125">
        <v>0</v>
      </c>
      <c r="AE189" s="125">
        <v>487676.38</v>
      </c>
      <c r="AF189" s="125">
        <v>0</v>
      </c>
      <c r="AG189" s="125">
        <v>0</v>
      </c>
      <c r="AH189" s="125">
        <v>487676.38</v>
      </c>
      <c r="AI189" s="125">
        <v>0</v>
      </c>
      <c r="AJ189" s="125">
        <v>487676.38</v>
      </c>
      <c r="AK189" s="135"/>
      <c r="AL189" s="126" t="s">
        <v>1037</v>
      </c>
    </row>
    <row r="190" spans="1:38" ht="36" hidden="1" x14ac:dyDescent="0.25">
      <c r="A190" s="147">
        <v>124106</v>
      </c>
      <c r="B190" s="120">
        <v>2</v>
      </c>
      <c r="C190" s="121" t="s">
        <v>122</v>
      </c>
      <c r="D190" s="122">
        <v>42573</v>
      </c>
      <c r="E190" s="121" t="s">
        <v>143</v>
      </c>
      <c r="F190" s="122">
        <v>44665.875300925924</v>
      </c>
      <c r="G190" s="121" t="s">
        <v>108</v>
      </c>
      <c r="H190" s="123" t="s">
        <v>1038</v>
      </c>
      <c r="I190" s="121" t="s">
        <v>1039</v>
      </c>
      <c r="J190" s="120"/>
      <c r="K190" s="121" t="s">
        <v>1040</v>
      </c>
      <c r="L190" s="120" t="s">
        <v>183</v>
      </c>
      <c r="M190" s="123" t="s">
        <v>1041</v>
      </c>
      <c r="N190" s="123"/>
      <c r="O190" s="121" t="s">
        <v>40</v>
      </c>
      <c r="P190" s="121" t="s">
        <v>439</v>
      </c>
      <c r="Q190" s="123"/>
      <c r="R190" s="150" t="s">
        <v>39</v>
      </c>
      <c r="S190" s="150" t="s">
        <v>45</v>
      </c>
      <c r="T190" s="124">
        <v>0.02</v>
      </c>
      <c r="U190" s="122">
        <v>44645</v>
      </c>
      <c r="V190" s="121"/>
      <c r="W190" s="120" t="s">
        <v>93</v>
      </c>
      <c r="X190" s="120" t="s">
        <v>186</v>
      </c>
      <c r="Y190" s="265" t="str">
        <f>_xlfn.XLOOKUP(TAMPData2205[[#This Row],[PIN]],TAMPData2202[PIN],TAMPData2202[TAMP NHS],"",0)</f>
        <v>Non-NHS Local</v>
      </c>
      <c r="Z190" s="123" t="s">
        <v>1042</v>
      </c>
      <c r="AA190" s="125">
        <v>53850</v>
      </c>
      <c r="AB190" s="125">
        <v>0</v>
      </c>
      <c r="AC190" s="125">
        <v>961824</v>
      </c>
      <c r="AD190" s="125">
        <v>0</v>
      </c>
      <c r="AE190" s="125">
        <v>1015674</v>
      </c>
      <c r="AF190" s="125">
        <v>179500</v>
      </c>
      <c r="AG190" s="125">
        <v>0</v>
      </c>
      <c r="AH190" s="125">
        <v>961824</v>
      </c>
      <c r="AI190" s="125">
        <v>0</v>
      </c>
      <c r="AJ190" s="125">
        <v>1141324</v>
      </c>
      <c r="AK190" s="135" t="s">
        <v>1043</v>
      </c>
      <c r="AL190" s="126" t="s">
        <v>1044</v>
      </c>
    </row>
    <row r="191" spans="1:38" ht="36" hidden="1" x14ac:dyDescent="0.25">
      <c r="A191" s="147">
        <v>124115</v>
      </c>
      <c r="B191" s="120">
        <v>3</v>
      </c>
      <c r="C191" s="121" t="s">
        <v>85</v>
      </c>
      <c r="D191" s="122">
        <v>42573</v>
      </c>
      <c r="E191" s="121" t="s">
        <v>189</v>
      </c>
      <c r="F191" s="122">
        <v>44685</v>
      </c>
      <c r="G191" s="121" t="s">
        <v>98</v>
      </c>
      <c r="H191" s="123" t="s">
        <v>242</v>
      </c>
      <c r="I191" s="121" t="s">
        <v>1045</v>
      </c>
      <c r="J191" s="120"/>
      <c r="K191" s="121" t="s">
        <v>1046</v>
      </c>
      <c r="L191" s="120" t="s">
        <v>183</v>
      </c>
      <c r="M191" s="123" t="s">
        <v>1047</v>
      </c>
      <c r="N191" s="123"/>
      <c r="O191" s="121" t="s">
        <v>40</v>
      </c>
      <c r="P191" s="121" t="s">
        <v>166</v>
      </c>
      <c r="Q191" s="123"/>
      <c r="R191" s="121" t="s">
        <v>39</v>
      </c>
      <c r="S191" s="121" t="s">
        <v>45</v>
      </c>
      <c r="T191" s="124">
        <v>0.02</v>
      </c>
      <c r="U191" s="122">
        <v>45016</v>
      </c>
      <c r="V191" s="121"/>
      <c r="W191" s="120" t="s">
        <v>93</v>
      </c>
      <c r="X191" s="120" t="s">
        <v>186</v>
      </c>
      <c r="Y191" s="265" t="str">
        <f>_xlfn.XLOOKUP(TAMPData2205[[#This Row],[PIN]],TAMPData2202[PIN],TAMPData2202[TAMP NHS],"",0)</f>
        <v>Non-NHS Local</v>
      </c>
      <c r="Z191" s="123" t="s">
        <v>1048</v>
      </c>
      <c r="AA191" s="125">
        <v>101427.66</v>
      </c>
      <c r="AB191" s="125">
        <v>0</v>
      </c>
      <c r="AC191" s="125">
        <v>0</v>
      </c>
      <c r="AD191" s="125">
        <v>0</v>
      </c>
      <c r="AE191" s="125">
        <v>101427.66</v>
      </c>
      <c r="AF191" s="125">
        <v>208213.68</v>
      </c>
      <c r="AG191" s="125">
        <v>0</v>
      </c>
      <c r="AH191" s="125">
        <v>0</v>
      </c>
      <c r="AI191" s="125">
        <v>0</v>
      </c>
      <c r="AJ191" s="125">
        <v>208213.68</v>
      </c>
      <c r="AK191" s="135"/>
      <c r="AL191" s="126" t="s">
        <v>1049</v>
      </c>
    </row>
    <row r="192" spans="1:38" ht="36" hidden="1" x14ac:dyDescent="0.25">
      <c r="A192" s="147">
        <v>124143</v>
      </c>
      <c r="B192" s="120">
        <v>1</v>
      </c>
      <c r="C192" s="121" t="s">
        <v>114</v>
      </c>
      <c r="D192" s="122">
        <v>42573</v>
      </c>
      <c r="E192" s="121" t="s">
        <v>247</v>
      </c>
      <c r="F192" s="122">
        <v>44599</v>
      </c>
      <c r="G192" s="121" t="s">
        <v>228</v>
      </c>
      <c r="H192" s="123" t="s">
        <v>204</v>
      </c>
      <c r="I192" s="121" t="s">
        <v>1050</v>
      </c>
      <c r="J192" s="120"/>
      <c r="K192" s="121" t="s">
        <v>1051</v>
      </c>
      <c r="L192" s="120" t="s">
        <v>183</v>
      </c>
      <c r="M192" s="123" t="s">
        <v>1052</v>
      </c>
      <c r="N192" s="123"/>
      <c r="O192" s="121" t="s">
        <v>271</v>
      </c>
      <c r="P192" s="121" t="s">
        <v>166</v>
      </c>
      <c r="Q192" s="123"/>
      <c r="R192" s="150" t="s">
        <v>39</v>
      </c>
      <c r="S192" s="150" t="s">
        <v>45</v>
      </c>
      <c r="T192" s="124">
        <v>0.02</v>
      </c>
      <c r="U192" s="122"/>
      <c r="V192" s="121"/>
      <c r="W192" s="120" t="s">
        <v>93</v>
      </c>
      <c r="X192" s="120" t="s">
        <v>186</v>
      </c>
      <c r="Y192" s="265" t="str">
        <f>_xlfn.XLOOKUP(TAMPData2205[[#This Row],[PIN]],TAMPData2202[PIN],TAMPData2202[TAMP NHS],"",0)</f>
        <v>Non-NHS Local</v>
      </c>
      <c r="Z192" s="123" t="s">
        <v>1053</v>
      </c>
      <c r="AA192" s="125">
        <v>0</v>
      </c>
      <c r="AB192" s="125">
        <v>0</v>
      </c>
      <c r="AC192" s="125">
        <v>6537.6</v>
      </c>
      <c r="AD192" s="125">
        <v>0</v>
      </c>
      <c r="AE192" s="125">
        <v>6537.6</v>
      </c>
      <c r="AF192" s="125">
        <v>0</v>
      </c>
      <c r="AG192" s="125">
        <v>0</v>
      </c>
      <c r="AH192" s="125">
        <v>748334.77</v>
      </c>
      <c r="AI192" s="125">
        <v>0</v>
      </c>
      <c r="AJ192" s="125">
        <v>748334.77</v>
      </c>
      <c r="AK192" s="135"/>
      <c r="AL192" s="126" t="s">
        <v>1054</v>
      </c>
    </row>
    <row r="193" spans="1:38" ht="36" hidden="1" x14ac:dyDescent="0.25">
      <c r="A193" s="147">
        <v>124161</v>
      </c>
      <c r="B193" s="120">
        <v>1</v>
      </c>
      <c r="C193" s="121" t="s">
        <v>85</v>
      </c>
      <c r="D193" s="122">
        <v>42573</v>
      </c>
      <c r="E193" s="121" t="s">
        <v>247</v>
      </c>
      <c r="F193" s="122">
        <v>44659</v>
      </c>
      <c r="G193" s="121" t="s">
        <v>148</v>
      </c>
      <c r="H193" s="123" t="s">
        <v>248</v>
      </c>
      <c r="I193" s="121" t="s">
        <v>1055</v>
      </c>
      <c r="J193" s="120"/>
      <c r="K193" s="121" t="s">
        <v>1056</v>
      </c>
      <c r="L193" s="120" t="s">
        <v>183</v>
      </c>
      <c r="M193" s="123" t="s">
        <v>1057</v>
      </c>
      <c r="N193" s="123"/>
      <c r="O193" s="121" t="s">
        <v>40</v>
      </c>
      <c r="P193" s="121" t="s">
        <v>166</v>
      </c>
      <c r="Q193" s="123"/>
      <c r="R193" s="150" t="s">
        <v>39</v>
      </c>
      <c r="S193" s="150" t="s">
        <v>45</v>
      </c>
      <c r="T193" s="124">
        <v>0.05</v>
      </c>
      <c r="U193" s="122">
        <v>45100</v>
      </c>
      <c r="V193" s="121"/>
      <c r="W193" s="120" t="s">
        <v>93</v>
      </c>
      <c r="X193" s="120" t="s">
        <v>1058</v>
      </c>
      <c r="Y193" s="265" t="str">
        <f>_xlfn.XLOOKUP(TAMPData2205[[#This Row],[PIN]],TAMPData2202[PIN],TAMPData2202[TAMP NHS],"",0)</f>
        <v>Non-NHS Local</v>
      </c>
      <c r="Z193" s="123" t="s">
        <v>1059</v>
      </c>
      <c r="AA193" s="125">
        <v>25322.77</v>
      </c>
      <c r="AB193" s="125">
        <v>351943.04</v>
      </c>
      <c r="AC193" s="125">
        <v>0</v>
      </c>
      <c r="AD193" s="125">
        <v>0</v>
      </c>
      <c r="AE193" s="125">
        <v>377265.81</v>
      </c>
      <c r="AF193" s="125">
        <v>305752.12</v>
      </c>
      <c r="AG193" s="125">
        <v>351943.04</v>
      </c>
      <c r="AH193" s="125">
        <v>0</v>
      </c>
      <c r="AI193" s="125">
        <v>0</v>
      </c>
      <c r="AJ193" s="125">
        <v>657695.16</v>
      </c>
      <c r="AK193" s="135"/>
      <c r="AL193" s="126" t="s">
        <v>1060</v>
      </c>
    </row>
    <row r="194" spans="1:38" ht="36" hidden="1" x14ac:dyDescent="0.25">
      <c r="A194" s="147">
        <v>124174</v>
      </c>
      <c r="B194" s="120">
        <v>1</v>
      </c>
      <c r="C194" s="121" t="s">
        <v>122</v>
      </c>
      <c r="D194" s="122">
        <v>42573</v>
      </c>
      <c r="E194" s="121" t="s">
        <v>247</v>
      </c>
      <c r="F194" s="122">
        <v>44410</v>
      </c>
      <c r="G194" s="121" t="s">
        <v>253</v>
      </c>
      <c r="H194" s="123" t="s">
        <v>248</v>
      </c>
      <c r="I194" s="121" t="s">
        <v>1061</v>
      </c>
      <c r="J194" s="120"/>
      <c r="K194" s="121" t="s">
        <v>949</v>
      </c>
      <c r="L194" s="120" t="s">
        <v>183</v>
      </c>
      <c r="M194" s="123" t="s">
        <v>1062</v>
      </c>
      <c r="N194" s="123"/>
      <c r="O194" s="121" t="s">
        <v>271</v>
      </c>
      <c r="P194" s="121" t="s">
        <v>166</v>
      </c>
      <c r="Q194" s="123"/>
      <c r="R194" s="150" t="s">
        <v>39</v>
      </c>
      <c r="S194" s="150" t="s">
        <v>45</v>
      </c>
      <c r="T194" s="124">
        <v>0.01</v>
      </c>
      <c r="U194" s="120"/>
      <c r="V194" s="121"/>
      <c r="W194" s="120" t="s">
        <v>93</v>
      </c>
      <c r="X194" s="120" t="s">
        <v>186</v>
      </c>
      <c r="Y194" s="265" t="str">
        <f>_xlfn.XLOOKUP(TAMPData2205[[#This Row],[PIN]],TAMPData2202[PIN],TAMPData2202[TAMP NHS],"",0)</f>
        <v>Non-NHS Local</v>
      </c>
      <c r="Z194" s="123" t="s">
        <v>1063</v>
      </c>
      <c r="AA194" s="125">
        <v>0</v>
      </c>
      <c r="AB194" s="125">
        <v>0</v>
      </c>
      <c r="AC194" s="125">
        <v>1364515.45</v>
      </c>
      <c r="AD194" s="125">
        <v>0</v>
      </c>
      <c r="AE194" s="125">
        <v>1364515.45</v>
      </c>
      <c r="AF194" s="125">
        <v>0</v>
      </c>
      <c r="AG194" s="125">
        <v>0</v>
      </c>
      <c r="AH194" s="125">
        <v>1364515.45</v>
      </c>
      <c r="AI194" s="125">
        <v>0</v>
      </c>
      <c r="AJ194" s="125">
        <v>1364515.45</v>
      </c>
      <c r="AK194" s="135"/>
      <c r="AL194" s="126" t="s">
        <v>1064</v>
      </c>
    </row>
    <row r="195" spans="1:38" ht="36" hidden="1" x14ac:dyDescent="0.25">
      <c r="A195" s="147">
        <v>124181</v>
      </c>
      <c r="B195" s="120">
        <v>4</v>
      </c>
      <c r="C195" s="121" t="s">
        <v>85</v>
      </c>
      <c r="D195" s="122">
        <v>42573</v>
      </c>
      <c r="E195" s="121" t="s">
        <v>195</v>
      </c>
      <c r="F195" s="122">
        <v>44495</v>
      </c>
      <c r="G195" s="121" t="s">
        <v>1065</v>
      </c>
      <c r="H195" s="123" t="s">
        <v>483</v>
      </c>
      <c r="I195" s="121" t="s">
        <v>1066</v>
      </c>
      <c r="J195" s="120"/>
      <c r="K195" s="121" t="s">
        <v>1067</v>
      </c>
      <c r="L195" s="120" t="s">
        <v>183</v>
      </c>
      <c r="M195" s="123" t="s">
        <v>1068</v>
      </c>
      <c r="N195" s="123"/>
      <c r="O195" s="121" t="s">
        <v>40</v>
      </c>
      <c r="P195" s="121" t="s">
        <v>166</v>
      </c>
      <c r="Q195" s="123"/>
      <c r="R195" s="150" t="s">
        <v>39</v>
      </c>
      <c r="S195" s="150" t="s">
        <v>45</v>
      </c>
      <c r="T195" s="124">
        <v>0.11</v>
      </c>
      <c r="U195" s="120"/>
      <c r="V195" s="121"/>
      <c r="W195" s="120" t="s">
        <v>93</v>
      </c>
      <c r="X195" s="120" t="s">
        <v>186</v>
      </c>
      <c r="Y195" s="265" t="str">
        <f>_xlfn.XLOOKUP(TAMPData2205[[#This Row],[PIN]],TAMPData2202[PIN],TAMPData2202[TAMP NHS],"",0)</f>
        <v>Non-NHS Local</v>
      </c>
      <c r="Z195" s="123" t="s">
        <v>1069</v>
      </c>
      <c r="AA195" s="125">
        <v>20000</v>
      </c>
      <c r="AB195" s="125">
        <v>0</v>
      </c>
      <c r="AC195" s="125">
        <v>0</v>
      </c>
      <c r="AD195" s="125">
        <v>0</v>
      </c>
      <c r="AE195" s="125">
        <v>20000</v>
      </c>
      <c r="AF195" s="125">
        <v>20000</v>
      </c>
      <c r="AG195" s="125">
        <v>0</v>
      </c>
      <c r="AH195" s="125">
        <v>0</v>
      </c>
      <c r="AI195" s="125">
        <v>0</v>
      </c>
      <c r="AJ195" s="125">
        <v>20000</v>
      </c>
      <c r="AK195" s="135"/>
      <c r="AL195" s="126"/>
    </row>
    <row r="196" spans="1:38" ht="36" hidden="1" x14ac:dyDescent="0.25">
      <c r="A196" s="147">
        <v>124199</v>
      </c>
      <c r="B196" s="120">
        <v>1</v>
      </c>
      <c r="C196" s="121" t="s">
        <v>85</v>
      </c>
      <c r="D196" s="122">
        <v>42576</v>
      </c>
      <c r="E196" s="121" t="s">
        <v>247</v>
      </c>
      <c r="F196" s="122">
        <v>44398</v>
      </c>
      <c r="G196" s="121" t="s">
        <v>343</v>
      </c>
      <c r="H196" s="123" t="s">
        <v>248</v>
      </c>
      <c r="I196" s="121" t="s">
        <v>1070</v>
      </c>
      <c r="J196" s="120"/>
      <c r="K196" s="121" t="s">
        <v>1071</v>
      </c>
      <c r="L196" s="120" t="s">
        <v>183</v>
      </c>
      <c r="M196" s="123" t="s">
        <v>1072</v>
      </c>
      <c r="N196" s="123"/>
      <c r="O196" s="121" t="s">
        <v>40</v>
      </c>
      <c r="P196" s="121" t="s">
        <v>166</v>
      </c>
      <c r="Q196" s="123"/>
      <c r="R196" s="150" t="s">
        <v>39</v>
      </c>
      <c r="S196" s="150" t="s">
        <v>45</v>
      </c>
      <c r="T196" s="124">
        <v>0.01</v>
      </c>
      <c r="U196" s="120"/>
      <c r="V196" s="121"/>
      <c r="W196" s="120" t="s">
        <v>93</v>
      </c>
      <c r="X196" s="120" t="s">
        <v>186</v>
      </c>
      <c r="Y196" s="265" t="str">
        <f>_xlfn.XLOOKUP(TAMPData2205[[#This Row],[PIN]],TAMPData2202[PIN],TAMPData2202[TAMP NHS],"",0)</f>
        <v>Non-NHS Local</v>
      </c>
      <c r="Z196" s="123" t="s">
        <v>1073</v>
      </c>
      <c r="AA196" s="125">
        <v>20000</v>
      </c>
      <c r="AB196" s="125">
        <v>0</v>
      </c>
      <c r="AC196" s="125">
        <v>0</v>
      </c>
      <c r="AD196" s="125">
        <v>0</v>
      </c>
      <c r="AE196" s="125">
        <v>20000</v>
      </c>
      <c r="AF196" s="125">
        <v>20000</v>
      </c>
      <c r="AG196" s="125">
        <v>0</v>
      </c>
      <c r="AH196" s="125">
        <v>0</v>
      </c>
      <c r="AI196" s="125">
        <v>0</v>
      </c>
      <c r="AJ196" s="125">
        <v>20000</v>
      </c>
      <c r="AK196" s="135"/>
      <c r="AL196" s="126"/>
    </row>
    <row r="197" spans="1:38" ht="36" hidden="1" x14ac:dyDescent="0.25">
      <c r="A197" s="147">
        <v>124200</v>
      </c>
      <c r="B197" s="120">
        <v>1</v>
      </c>
      <c r="C197" s="121" t="s">
        <v>114</v>
      </c>
      <c r="D197" s="122">
        <v>42576</v>
      </c>
      <c r="E197" s="121" t="s">
        <v>247</v>
      </c>
      <c r="F197" s="122">
        <v>44357</v>
      </c>
      <c r="G197" s="121" t="s">
        <v>228</v>
      </c>
      <c r="H197" s="123" t="s">
        <v>248</v>
      </c>
      <c r="I197" s="121" t="s">
        <v>1074</v>
      </c>
      <c r="J197" s="120"/>
      <c r="K197" s="121" t="s">
        <v>1075</v>
      </c>
      <c r="L197" s="120" t="s">
        <v>183</v>
      </c>
      <c r="M197" s="123" t="s">
        <v>1076</v>
      </c>
      <c r="N197" s="123"/>
      <c r="O197" s="121" t="s">
        <v>271</v>
      </c>
      <c r="P197" s="121" t="s">
        <v>166</v>
      </c>
      <c r="Q197" s="123"/>
      <c r="R197" s="121" t="s">
        <v>39</v>
      </c>
      <c r="S197" s="121" t="s">
        <v>45</v>
      </c>
      <c r="T197" s="124">
        <v>0.01</v>
      </c>
      <c r="U197" s="122"/>
      <c r="V197" s="121"/>
      <c r="W197" s="120" t="s">
        <v>93</v>
      </c>
      <c r="X197" s="120" t="s">
        <v>186</v>
      </c>
      <c r="Y197" s="265" t="str">
        <f>_xlfn.XLOOKUP(TAMPData2205[[#This Row],[PIN]],TAMPData2202[PIN],TAMPData2202[TAMP NHS],"",0)</f>
        <v>Non-NHS Local</v>
      </c>
      <c r="Z197" s="123" t="s">
        <v>1077</v>
      </c>
      <c r="AA197" s="125">
        <v>0</v>
      </c>
      <c r="AB197" s="125">
        <v>0</v>
      </c>
      <c r="AC197" s="125">
        <v>6330.73</v>
      </c>
      <c r="AD197" s="125">
        <v>0</v>
      </c>
      <c r="AE197" s="125">
        <v>6330.73</v>
      </c>
      <c r="AF197" s="125">
        <v>0</v>
      </c>
      <c r="AG197" s="125">
        <v>0</v>
      </c>
      <c r="AH197" s="125">
        <v>919897.86</v>
      </c>
      <c r="AI197" s="125">
        <v>0</v>
      </c>
      <c r="AJ197" s="125">
        <v>919897.86</v>
      </c>
      <c r="AK197" s="135"/>
      <c r="AL197" s="126" t="s">
        <v>1078</v>
      </c>
    </row>
    <row r="198" spans="1:38" hidden="1" x14ac:dyDescent="0.25">
      <c r="A198" s="147">
        <v>124203</v>
      </c>
      <c r="B198" s="120">
        <v>4</v>
      </c>
      <c r="C198" s="121" t="s">
        <v>122</v>
      </c>
      <c r="D198" s="122">
        <v>42576</v>
      </c>
      <c r="E198" s="121" t="s">
        <v>195</v>
      </c>
      <c r="F198" s="122">
        <v>44410</v>
      </c>
      <c r="G198" s="121" t="s">
        <v>152</v>
      </c>
      <c r="H198" s="123" t="s">
        <v>483</v>
      </c>
      <c r="I198" s="121" t="s">
        <v>1079</v>
      </c>
      <c r="J198" s="120"/>
      <c r="K198" s="121" t="s">
        <v>1080</v>
      </c>
      <c r="L198" s="120" t="s">
        <v>183</v>
      </c>
      <c r="M198" s="123" t="s">
        <v>1081</v>
      </c>
      <c r="N198" s="123"/>
      <c r="O198" s="121" t="s">
        <v>271</v>
      </c>
      <c r="P198" s="121" t="s">
        <v>166</v>
      </c>
      <c r="Q198" s="123"/>
      <c r="R198" s="121" t="s">
        <v>39</v>
      </c>
      <c r="S198" s="121" t="s">
        <v>45</v>
      </c>
      <c r="T198" s="124">
        <v>0.01</v>
      </c>
      <c r="U198" s="122"/>
      <c r="V198" s="121"/>
      <c r="W198" s="120" t="s">
        <v>93</v>
      </c>
      <c r="X198" s="120" t="s">
        <v>186</v>
      </c>
      <c r="Y198" s="265" t="str">
        <f>_xlfn.XLOOKUP(TAMPData2205[[#This Row],[PIN]],TAMPData2202[PIN],TAMPData2202[TAMP NHS],"",0)</f>
        <v>Non-NHS Local</v>
      </c>
      <c r="Z198" s="123" t="s">
        <v>1082</v>
      </c>
      <c r="AA198" s="125">
        <v>0</v>
      </c>
      <c r="AB198" s="125">
        <v>0</v>
      </c>
      <c r="AC198" s="125">
        <v>270150.64</v>
      </c>
      <c r="AD198" s="125">
        <v>0</v>
      </c>
      <c r="AE198" s="125">
        <v>270150.64</v>
      </c>
      <c r="AF198" s="125">
        <v>0</v>
      </c>
      <c r="AG198" s="125">
        <v>0</v>
      </c>
      <c r="AH198" s="125">
        <v>270150.64</v>
      </c>
      <c r="AI198" s="125">
        <v>0</v>
      </c>
      <c r="AJ198" s="125">
        <v>270150.64</v>
      </c>
      <c r="AK198" s="135"/>
      <c r="AL198" s="126" t="s">
        <v>1083</v>
      </c>
    </row>
    <row r="199" spans="1:38" ht="36" hidden="1" x14ac:dyDescent="0.25">
      <c r="A199" s="147">
        <v>124224</v>
      </c>
      <c r="B199" s="120">
        <v>1</v>
      </c>
      <c r="C199" s="121" t="s">
        <v>122</v>
      </c>
      <c r="D199" s="122">
        <v>42576</v>
      </c>
      <c r="E199" s="121" t="s">
        <v>247</v>
      </c>
      <c r="F199" s="122">
        <v>44551</v>
      </c>
      <c r="G199" s="121" t="s">
        <v>253</v>
      </c>
      <c r="H199" s="123" t="s">
        <v>248</v>
      </c>
      <c r="I199" s="121" t="s">
        <v>1084</v>
      </c>
      <c r="J199" s="120"/>
      <c r="K199" s="121" t="s">
        <v>1085</v>
      </c>
      <c r="L199" s="120" t="s">
        <v>183</v>
      </c>
      <c r="M199" s="123" t="s">
        <v>1086</v>
      </c>
      <c r="N199" s="123"/>
      <c r="O199" s="121" t="s">
        <v>271</v>
      </c>
      <c r="P199" s="121" t="s">
        <v>166</v>
      </c>
      <c r="Q199" s="123"/>
      <c r="R199" s="150" t="s">
        <v>39</v>
      </c>
      <c r="S199" s="150" t="s">
        <v>45</v>
      </c>
      <c r="T199" s="124">
        <v>0.01</v>
      </c>
      <c r="U199" s="120"/>
      <c r="V199" s="121"/>
      <c r="W199" s="120" t="s">
        <v>93</v>
      </c>
      <c r="X199" s="120" t="s">
        <v>186</v>
      </c>
      <c r="Y199" s="265" t="str">
        <f>_xlfn.XLOOKUP(TAMPData2205[[#This Row],[PIN]],TAMPData2202[PIN],TAMPData2202[TAMP NHS],"",0)</f>
        <v>Non-NHS Local</v>
      </c>
      <c r="Z199" s="123" t="s">
        <v>1087</v>
      </c>
      <c r="AA199" s="125">
        <v>0</v>
      </c>
      <c r="AB199" s="125">
        <v>0</v>
      </c>
      <c r="AC199" s="125">
        <v>702230.05</v>
      </c>
      <c r="AD199" s="125">
        <v>0</v>
      </c>
      <c r="AE199" s="125">
        <v>702230.05</v>
      </c>
      <c r="AF199" s="125">
        <v>0</v>
      </c>
      <c r="AG199" s="125">
        <v>0</v>
      </c>
      <c r="AH199" s="125">
        <v>702230.05</v>
      </c>
      <c r="AI199" s="125">
        <v>0</v>
      </c>
      <c r="AJ199" s="125">
        <v>702230.05</v>
      </c>
      <c r="AK199" s="135"/>
      <c r="AL199" s="126" t="s">
        <v>1088</v>
      </c>
    </row>
    <row r="200" spans="1:38" ht="36" hidden="1" x14ac:dyDescent="0.25">
      <c r="A200" s="147">
        <v>124250</v>
      </c>
      <c r="B200" s="120">
        <v>1</v>
      </c>
      <c r="C200" s="121" t="s">
        <v>85</v>
      </c>
      <c r="D200" s="122">
        <v>42576</v>
      </c>
      <c r="E200" s="121" t="s">
        <v>247</v>
      </c>
      <c r="F200" s="122">
        <v>44097</v>
      </c>
      <c r="G200" s="121" t="s">
        <v>152</v>
      </c>
      <c r="H200" s="123" t="s">
        <v>190</v>
      </c>
      <c r="I200" s="121" t="s">
        <v>1089</v>
      </c>
      <c r="J200" s="120"/>
      <c r="K200" s="121" t="s">
        <v>1090</v>
      </c>
      <c r="L200" s="120" t="s">
        <v>183</v>
      </c>
      <c r="M200" s="123" t="s">
        <v>1091</v>
      </c>
      <c r="N200" s="123"/>
      <c r="O200" s="121" t="s">
        <v>271</v>
      </c>
      <c r="P200" s="121" t="s">
        <v>166</v>
      </c>
      <c r="Q200" s="123"/>
      <c r="R200" s="150" t="s">
        <v>39</v>
      </c>
      <c r="S200" s="150" t="s">
        <v>45</v>
      </c>
      <c r="T200" s="124">
        <v>2.5000000000000001E-2</v>
      </c>
      <c r="U200" s="122"/>
      <c r="V200" s="121"/>
      <c r="W200" s="120" t="s">
        <v>93</v>
      </c>
      <c r="X200" s="120" t="s">
        <v>186</v>
      </c>
      <c r="Y200" s="265" t="str">
        <f>_xlfn.XLOOKUP(TAMPData2205[[#This Row],[PIN]],TAMPData2202[PIN],TAMPData2202[TAMP NHS],"",0)</f>
        <v>Non-NHS Local</v>
      </c>
      <c r="Z200" s="123" t="s">
        <v>1092</v>
      </c>
      <c r="AA200" s="125">
        <v>0</v>
      </c>
      <c r="AB200" s="125">
        <v>0</v>
      </c>
      <c r="AC200" s="125">
        <v>1006673.04</v>
      </c>
      <c r="AD200" s="125">
        <v>0</v>
      </c>
      <c r="AE200" s="125">
        <v>1006673.04</v>
      </c>
      <c r="AF200" s="125">
        <v>0</v>
      </c>
      <c r="AG200" s="125">
        <v>0</v>
      </c>
      <c r="AH200" s="125">
        <v>1006673.04</v>
      </c>
      <c r="AI200" s="125">
        <v>0</v>
      </c>
      <c r="AJ200" s="125">
        <v>1006673.04</v>
      </c>
      <c r="AK200" s="135"/>
      <c r="AL200" s="126" t="s">
        <v>1093</v>
      </c>
    </row>
    <row r="201" spans="1:38" hidden="1" x14ac:dyDescent="0.25">
      <c r="A201" s="147">
        <v>124291</v>
      </c>
      <c r="B201" s="120">
        <v>3</v>
      </c>
      <c r="C201" s="121" t="s">
        <v>114</v>
      </c>
      <c r="D201" s="122">
        <v>42576</v>
      </c>
      <c r="E201" s="121" t="s">
        <v>189</v>
      </c>
      <c r="F201" s="122">
        <v>44669</v>
      </c>
      <c r="G201" s="121" t="s">
        <v>228</v>
      </c>
      <c r="H201" s="123" t="s">
        <v>115</v>
      </c>
      <c r="I201" s="121" t="s">
        <v>1094</v>
      </c>
      <c r="J201" s="120"/>
      <c r="K201" s="121" t="s">
        <v>1095</v>
      </c>
      <c r="L201" s="120" t="s">
        <v>183</v>
      </c>
      <c r="M201" s="123" t="s">
        <v>1096</v>
      </c>
      <c r="N201" s="123"/>
      <c r="O201" s="121" t="s">
        <v>271</v>
      </c>
      <c r="P201" s="121" t="s">
        <v>166</v>
      </c>
      <c r="Q201" s="123"/>
      <c r="R201" s="121" t="s">
        <v>39</v>
      </c>
      <c r="S201" s="121" t="s">
        <v>45</v>
      </c>
      <c r="T201" s="124">
        <v>-0.1</v>
      </c>
      <c r="U201" s="120"/>
      <c r="V201" s="121"/>
      <c r="W201" s="120" t="s">
        <v>93</v>
      </c>
      <c r="X201" s="120" t="s">
        <v>186</v>
      </c>
      <c r="Y201" s="265" t="str">
        <f>_xlfn.XLOOKUP(TAMPData2205[[#This Row],[PIN]],TAMPData2202[PIN],TAMPData2202[TAMP NHS],"",0)</f>
        <v>Non-NHS Local</v>
      </c>
      <c r="Z201" s="123" t="s">
        <v>1097</v>
      </c>
      <c r="AA201" s="125">
        <v>0</v>
      </c>
      <c r="AB201" s="125">
        <v>0</v>
      </c>
      <c r="AC201" s="125">
        <v>537480.55000000005</v>
      </c>
      <c r="AD201" s="125">
        <v>0</v>
      </c>
      <c r="AE201" s="125">
        <v>537480.55000000005</v>
      </c>
      <c r="AF201" s="125">
        <v>0</v>
      </c>
      <c r="AG201" s="125">
        <v>0</v>
      </c>
      <c r="AH201" s="125">
        <v>537480.55000000005</v>
      </c>
      <c r="AI201" s="125">
        <v>0</v>
      </c>
      <c r="AJ201" s="125">
        <v>537480.55000000005</v>
      </c>
      <c r="AK201" s="135"/>
      <c r="AL201" s="126" t="s">
        <v>1098</v>
      </c>
    </row>
    <row r="202" spans="1:38" ht="36" hidden="1" x14ac:dyDescent="0.25">
      <c r="A202" s="149">
        <v>124320</v>
      </c>
      <c r="B202" s="120">
        <v>4</v>
      </c>
      <c r="C202" s="121" t="s">
        <v>122</v>
      </c>
      <c r="D202" s="122">
        <v>42576</v>
      </c>
      <c r="E202" s="121" t="s">
        <v>195</v>
      </c>
      <c r="F202" s="122">
        <v>44552</v>
      </c>
      <c r="G202" s="121" t="s">
        <v>253</v>
      </c>
      <c r="H202" s="123" t="s">
        <v>1099</v>
      </c>
      <c r="I202" s="121" t="s">
        <v>1100</v>
      </c>
      <c r="J202" s="120"/>
      <c r="K202" s="121" t="s">
        <v>1101</v>
      </c>
      <c r="L202" s="120" t="s">
        <v>183</v>
      </c>
      <c r="M202" s="123" t="s">
        <v>1102</v>
      </c>
      <c r="N202" s="123"/>
      <c r="O202" s="121" t="s">
        <v>40</v>
      </c>
      <c r="P202" s="121" t="s">
        <v>166</v>
      </c>
      <c r="Q202" s="123"/>
      <c r="R202" s="121" t="s">
        <v>39</v>
      </c>
      <c r="S202" s="121" t="s">
        <v>45</v>
      </c>
      <c r="T202" s="124">
        <v>0.01</v>
      </c>
      <c r="U202" s="122"/>
      <c r="V202" s="121"/>
      <c r="W202" s="120" t="s">
        <v>93</v>
      </c>
      <c r="X202" s="120" t="s">
        <v>186</v>
      </c>
      <c r="Y202" s="265" t="str">
        <f>_xlfn.XLOOKUP(TAMPData2205[[#This Row],[PIN]],TAMPData2202[PIN],TAMPData2202[TAMP NHS],"",0)</f>
        <v>Non-NHS Local</v>
      </c>
      <c r="Z202" s="123" t="s">
        <v>1103</v>
      </c>
      <c r="AA202" s="125">
        <v>0</v>
      </c>
      <c r="AB202" s="125">
        <v>0</v>
      </c>
      <c r="AC202" s="125">
        <v>481429.86</v>
      </c>
      <c r="AD202" s="125">
        <v>0</v>
      </c>
      <c r="AE202" s="125">
        <v>481429.86</v>
      </c>
      <c r="AF202" s="125">
        <v>0</v>
      </c>
      <c r="AG202" s="125">
        <v>0</v>
      </c>
      <c r="AH202" s="125">
        <v>481429.86</v>
      </c>
      <c r="AI202" s="125">
        <v>0</v>
      </c>
      <c r="AJ202" s="125">
        <v>481429.86</v>
      </c>
      <c r="AK202" s="135"/>
      <c r="AL202" s="126" t="s">
        <v>1104</v>
      </c>
    </row>
    <row r="203" spans="1:38" hidden="1" x14ac:dyDescent="0.25">
      <c r="A203" s="147">
        <v>124355</v>
      </c>
      <c r="B203" s="120">
        <v>1</v>
      </c>
      <c r="C203" s="121" t="s">
        <v>122</v>
      </c>
      <c r="D203" s="122">
        <v>42576</v>
      </c>
      <c r="E203" s="121" t="s">
        <v>247</v>
      </c>
      <c r="F203" s="122">
        <v>44305</v>
      </c>
      <c r="G203" s="121" t="s">
        <v>253</v>
      </c>
      <c r="H203" s="123" t="s">
        <v>1105</v>
      </c>
      <c r="I203" s="121" t="s">
        <v>1106</v>
      </c>
      <c r="J203" s="120"/>
      <c r="K203" s="121" t="s">
        <v>1107</v>
      </c>
      <c r="L203" s="120" t="s">
        <v>183</v>
      </c>
      <c r="M203" s="123" t="s">
        <v>1108</v>
      </c>
      <c r="N203" s="123"/>
      <c r="O203" s="121" t="s">
        <v>271</v>
      </c>
      <c r="P203" s="121" t="s">
        <v>166</v>
      </c>
      <c r="Q203" s="123"/>
      <c r="R203" s="150" t="s">
        <v>39</v>
      </c>
      <c r="S203" s="150" t="s">
        <v>45</v>
      </c>
      <c r="T203" s="124">
        <v>0.01</v>
      </c>
      <c r="U203" s="122"/>
      <c r="V203" s="121"/>
      <c r="W203" s="120" t="s">
        <v>93</v>
      </c>
      <c r="X203" s="120" t="s">
        <v>186</v>
      </c>
      <c r="Y203" s="265" t="str">
        <f>_xlfn.XLOOKUP(TAMPData2205[[#This Row],[PIN]],TAMPData2202[PIN],TAMPData2202[TAMP NHS],"",0)</f>
        <v>Non-NHS Local</v>
      </c>
      <c r="Z203" s="123" t="s">
        <v>1109</v>
      </c>
      <c r="AA203" s="125">
        <v>0</v>
      </c>
      <c r="AB203" s="125">
        <v>0</v>
      </c>
      <c r="AC203" s="125">
        <v>595220.5</v>
      </c>
      <c r="AD203" s="125">
        <v>0</v>
      </c>
      <c r="AE203" s="125">
        <v>595220.5</v>
      </c>
      <c r="AF203" s="125">
        <v>0</v>
      </c>
      <c r="AG203" s="125">
        <v>0</v>
      </c>
      <c r="AH203" s="125">
        <v>595220.5</v>
      </c>
      <c r="AI203" s="125">
        <v>0</v>
      </c>
      <c r="AJ203" s="125">
        <v>595220.5</v>
      </c>
      <c r="AK203" s="135"/>
      <c r="AL203" s="126" t="s">
        <v>1110</v>
      </c>
    </row>
    <row r="204" spans="1:38" hidden="1" x14ac:dyDescent="0.25">
      <c r="A204" s="149">
        <v>124357</v>
      </c>
      <c r="B204" s="120">
        <v>3</v>
      </c>
      <c r="C204" s="121" t="s">
        <v>122</v>
      </c>
      <c r="D204" s="122">
        <v>42576</v>
      </c>
      <c r="E204" s="121" t="s">
        <v>189</v>
      </c>
      <c r="F204" s="122">
        <v>44410</v>
      </c>
      <c r="G204" s="121" t="s">
        <v>152</v>
      </c>
      <c r="H204" s="123" t="s">
        <v>1111</v>
      </c>
      <c r="I204" s="121" t="s">
        <v>1112</v>
      </c>
      <c r="J204" s="120"/>
      <c r="K204" s="121" t="s">
        <v>1034</v>
      </c>
      <c r="L204" s="120" t="s">
        <v>183</v>
      </c>
      <c r="M204" s="123" t="s">
        <v>1113</v>
      </c>
      <c r="N204" s="123"/>
      <c r="O204" s="121" t="s">
        <v>271</v>
      </c>
      <c r="P204" s="121" t="s">
        <v>166</v>
      </c>
      <c r="Q204" s="123"/>
      <c r="R204" s="121" t="s">
        <v>39</v>
      </c>
      <c r="S204" s="121" t="s">
        <v>45</v>
      </c>
      <c r="T204" s="124">
        <v>0.01</v>
      </c>
      <c r="U204" s="120"/>
      <c r="V204" s="121"/>
      <c r="W204" s="120" t="s">
        <v>93</v>
      </c>
      <c r="X204" s="120" t="s">
        <v>186</v>
      </c>
      <c r="Y204" s="265" t="str">
        <f>_xlfn.XLOOKUP(TAMPData2205[[#This Row],[PIN]],TAMPData2202[PIN],TAMPData2202[TAMP NHS],"",0)</f>
        <v>Non-NHS Local</v>
      </c>
      <c r="Z204" s="123" t="s">
        <v>1114</v>
      </c>
      <c r="AA204" s="125">
        <v>0</v>
      </c>
      <c r="AB204" s="125">
        <v>0</v>
      </c>
      <c r="AC204" s="125">
        <v>939715.5</v>
      </c>
      <c r="AD204" s="125">
        <v>0</v>
      </c>
      <c r="AE204" s="125">
        <v>939715.5</v>
      </c>
      <c r="AF204" s="125">
        <v>0</v>
      </c>
      <c r="AG204" s="125">
        <v>0</v>
      </c>
      <c r="AH204" s="125">
        <v>939715.5</v>
      </c>
      <c r="AI204" s="125">
        <v>0</v>
      </c>
      <c r="AJ204" s="125">
        <v>939715.5</v>
      </c>
      <c r="AK204" s="135"/>
      <c r="AL204" s="126" t="s">
        <v>1115</v>
      </c>
    </row>
    <row r="205" spans="1:38" ht="36" hidden="1" x14ac:dyDescent="0.25">
      <c r="A205" s="149">
        <v>124369</v>
      </c>
      <c r="B205" s="120">
        <v>1</v>
      </c>
      <c r="C205" s="121" t="s">
        <v>85</v>
      </c>
      <c r="D205" s="122">
        <v>42576</v>
      </c>
      <c r="E205" s="121" t="s">
        <v>247</v>
      </c>
      <c r="F205" s="122">
        <v>44698</v>
      </c>
      <c r="G205" s="121" t="s">
        <v>222</v>
      </c>
      <c r="H205" s="123" t="s">
        <v>285</v>
      </c>
      <c r="I205" s="121" t="s">
        <v>1116</v>
      </c>
      <c r="J205" s="120"/>
      <c r="K205" s="121" t="s">
        <v>1117</v>
      </c>
      <c r="L205" s="120" t="s">
        <v>183</v>
      </c>
      <c r="M205" s="123" t="s">
        <v>1118</v>
      </c>
      <c r="N205" s="123"/>
      <c r="O205" s="121" t="s">
        <v>40</v>
      </c>
      <c r="P205" s="121" t="s">
        <v>166</v>
      </c>
      <c r="Q205" s="123"/>
      <c r="R205" s="121" t="s">
        <v>39</v>
      </c>
      <c r="S205" s="121" t="s">
        <v>45</v>
      </c>
      <c r="T205" s="124">
        <v>3.5000000000000003E-2</v>
      </c>
      <c r="U205" s="122">
        <v>45100</v>
      </c>
      <c r="V205" s="121"/>
      <c r="W205" s="120" t="s">
        <v>93</v>
      </c>
      <c r="X205" s="120" t="s">
        <v>186</v>
      </c>
      <c r="Y205" s="265" t="str">
        <f>_xlfn.XLOOKUP(TAMPData2205[[#This Row],[PIN]],TAMPData2202[PIN],TAMPData2202[TAMP NHS],"",0)</f>
        <v>Non-NHS Local</v>
      </c>
      <c r="Z205" s="123" t="s">
        <v>1119</v>
      </c>
      <c r="AA205" s="125">
        <v>0</v>
      </c>
      <c r="AB205" s="125">
        <v>1100172</v>
      </c>
      <c r="AC205" s="125">
        <v>0</v>
      </c>
      <c r="AD205" s="125">
        <v>0</v>
      </c>
      <c r="AE205" s="125">
        <v>1100172</v>
      </c>
      <c r="AF205" s="125">
        <v>368280</v>
      </c>
      <c r="AG205" s="125">
        <v>1100172</v>
      </c>
      <c r="AH205" s="125">
        <v>0</v>
      </c>
      <c r="AI205" s="125">
        <v>0</v>
      </c>
      <c r="AJ205" s="125">
        <v>1468452</v>
      </c>
      <c r="AK205" s="135"/>
      <c r="AL205" s="126" t="s">
        <v>1120</v>
      </c>
    </row>
    <row r="206" spans="1:38" ht="36" hidden="1" x14ac:dyDescent="0.25">
      <c r="A206" s="149">
        <v>124373</v>
      </c>
      <c r="B206" s="120">
        <v>3</v>
      </c>
      <c r="C206" s="121" t="s">
        <v>122</v>
      </c>
      <c r="D206" s="122">
        <v>42576</v>
      </c>
      <c r="E206" s="121" t="s">
        <v>189</v>
      </c>
      <c r="F206" s="122">
        <v>44410</v>
      </c>
      <c r="G206" s="121" t="s">
        <v>152</v>
      </c>
      <c r="H206" s="123" t="s">
        <v>1111</v>
      </c>
      <c r="I206" s="121" t="s">
        <v>1121</v>
      </c>
      <c r="J206" s="120"/>
      <c r="K206" s="121" t="s">
        <v>1122</v>
      </c>
      <c r="L206" s="120" t="s">
        <v>183</v>
      </c>
      <c r="M206" s="123" t="s">
        <v>1123</v>
      </c>
      <c r="N206" s="123"/>
      <c r="O206" s="121" t="s">
        <v>271</v>
      </c>
      <c r="P206" s="121" t="s">
        <v>166</v>
      </c>
      <c r="Q206" s="123"/>
      <c r="R206" s="121" t="s">
        <v>39</v>
      </c>
      <c r="S206" s="121" t="s">
        <v>45</v>
      </c>
      <c r="T206" s="124">
        <v>0.01</v>
      </c>
      <c r="U206" s="122"/>
      <c r="V206" s="121"/>
      <c r="W206" s="120" t="s">
        <v>93</v>
      </c>
      <c r="X206" s="120" t="s">
        <v>186</v>
      </c>
      <c r="Y206" s="265" t="str">
        <f>_xlfn.XLOOKUP(TAMPData2205[[#This Row],[PIN]],TAMPData2202[PIN],TAMPData2202[TAMP NHS],"",0)</f>
        <v>Non-NHS Local</v>
      </c>
      <c r="Z206" s="123" t="s">
        <v>1124</v>
      </c>
      <c r="AA206" s="125">
        <v>0</v>
      </c>
      <c r="AB206" s="125">
        <v>0</v>
      </c>
      <c r="AC206" s="125">
        <v>400261.13</v>
      </c>
      <c r="AD206" s="125">
        <v>0</v>
      </c>
      <c r="AE206" s="125">
        <v>400261.13</v>
      </c>
      <c r="AF206" s="125">
        <v>0</v>
      </c>
      <c r="AG206" s="125">
        <v>0</v>
      </c>
      <c r="AH206" s="125">
        <v>400261.13</v>
      </c>
      <c r="AI206" s="125">
        <v>0</v>
      </c>
      <c r="AJ206" s="125">
        <v>400261.13</v>
      </c>
      <c r="AK206" s="135"/>
      <c r="AL206" s="126" t="s">
        <v>1125</v>
      </c>
    </row>
    <row r="207" spans="1:38" ht="36" hidden="1" x14ac:dyDescent="0.25">
      <c r="A207" s="149">
        <v>124377</v>
      </c>
      <c r="B207" s="120">
        <v>1</v>
      </c>
      <c r="C207" s="121" t="s">
        <v>97</v>
      </c>
      <c r="D207" s="122">
        <v>42576</v>
      </c>
      <c r="E207" s="121" t="s">
        <v>247</v>
      </c>
      <c r="F207" s="122">
        <v>44518.875138888892</v>
      </c>
      <c r="G207" s="121" t="s">
        <v>108</v>
      </c>
      <c r="H207" s="123" t="s">
        <v>285</v>
      </c>
      <c r="I207" s="121" t="s">
        <v>1126</v>
      </c>
      <c r="J207" s="120"/>
      <c r="K207" s="121" t="s">
        <v>1127</v>
      </c>
      <c r="L207" s="120" t="s">
        <v>183</v>
      </c>
      <c r="M207" s="123" t="s">
        <v>1128</v>
      </c>
      <c r="N207" s="123"/>
      <c r="O207" s="121" t="s">
        <v>40</v>
      </c>
      <c r="P207" s="121" t="s">
        <v>166</v>
      </c>
      <c r="Q207" s="123"/>
      <c r="R207" s="121" t="s">
        <v>39</v>
      </c>
      <c r="S207" s="121" t="s">
        <v>45</v>
      </c>
      <c r="T207" s="124">
        <v>0.01</v>
      </c>
      <c r="U207" s="122">
        <v>44176</v>
      </c>
      <c r="V207" s="121"/>
      <c r="W207" s="120" t="s">
        <v>93</v>
      </c>
      <c r="X207" s="120" t="s">
        <v>186</v>
      </c>
      <c r="Y207" s="265" t="str">
        <f>_xlfn.XLOOKUP(TAMPData2205[[#This Row],[PIN]],TAMPData2202[PIN],TAMPData2202[TAMP NHS],"",0)</f>
        <v>Non-NHS Local</v>
      </c>
      <c r="Z207" s="123" t="s">
        <v>1129</v>
      </c>
      <c r="AA207" s="125">
        <v>35.340000000000003</v>
      </c>
      <c r="AB207" s="125">
        <v>-305088.77</v>
      </c>
      <c r="AC207" s="125">
        <v>0</v>
      </c>
      <c r="AD207" s="125">
        <v>0</v>
      </c>
      <c r="AE207" s="125">
        <v>-305053.43</v>
      </c>
      <c r="AF207" s="125">
        <v>176303.23</v>
      </c>
      <c r="AG207" s="125">
        <v>116644.23</v>
      </c>
      <c r="AH207" s="125">
        <v>1012386.65</v>
      </c>
      <c r="AI207" s="125">
        <v>0</v>
      </c>
      <c r="AJ207" s="125">
        <v>1305334.1100000001</v>
      </c>
      <c r="AK207" s="135" t="s">
        <v>1130</v>
      </c>
      <c r="AL207" s="126" t="s">
        <v>1131</v>
      </c>
    </row>
    <row r="208" spans="1:38" ht="36" hidden="1" x14ac:dyDescent="0.25">
      <c r="A208" s="147">
        <v>124404</v>
      </c>
      <c r="B208" s="120">
        <v>4</v>
      </c>
      <c r="C208" s="121" t="s">
        <v>85</v>
      </c>
      <c r="D208" s="122">
        <v>42576</v>
      </c>
      <c r="E208" s="121" t="s">
        <v>195</v>
      </c>
      <c r="F208" s="122">
        <v>44566</v>
      </c>
      <c r="G208" s="121" t="s">
        <v>1132</v>
      </c>
      <c r="H208" s="123" t="s">
        <v>961</v>
      </c>
      <c r="I208" s="121" t="s">
        <v>1133</v>
      </c>
      <c r="J208" s="120"/>
      <c r="K208" s="121" t="s">
        <v>1134</v>
      </c>
      <c r="L208" s="120" t="s">
        <v>183</v>
      </c>
      <c r="M208" s="123" t="s">
        <v>1135</v>
      </c>
      <c r="N208" s="123"/>
      <c r="O208" s="121" t="s">
        <v>40</v>
      </c>
      <c r="P208" s="121" t="s">
        <v>166</v>
      </c>
      <c r="Q208" s="123"/>
      <c r="R208" s="150" t="s">
        <v>39</v>
      </c>
      <c r="S208" s="150" t="s">
        <v>45</v>
      </c>
      <c r="T208" s="124">
        <v>0.14000000000000001</v>
      </c>
      <c r="U208" s="122">
        <v>45632</v>
      </c>
      <c r="V208" s="121"/>
      <c r="W208" s="120" t="s">
        <v>93</v>
      </c>
      <c r="X208" s="120" t="s">
        <v>186</v>
      </c>
      <c r="Y208" s="265" t="str">
        <f>_xlfn.XLOOKUP(TAMPData2205[[#This Row],[PIN]],TAMPData2202[PIN],TAMPData2202[TAMP NHS],"",0)</f>
        <v>Non-NHS Local</v>
      </c>
      <c r="Z208" s="123" t="s">
        <v>1136</v>
      </c>
      <c r="AA208" s="125">
        <v>592740</v>
      </c>
      <c r="AB208" s="125">
        <v>0</v>
      </c>
      <c r="AC208" s="125">
        <v>0</v>
      </c>
      <c r="AD208" s="125">
        <v>0</v>
      </c>
      <c r="AE208" s="125">
        <v>592740</v>
      </c>
      <c r="AF208" s="125">
        <v>607740</v>
      </c>
      <c r="AG208" s="125">
        <v>0</v>
      </c>
      <c r="AH208" s="125">
        <v>0</v>
      </c>
      <c r="AI208" s="125">
        <v>0</v>
      </c>
      <c r="AJ208" s="125">
        <v>607740</v>
      </c>
      <c r="AK208" s="135"/>
      <c r="AL208" s="126" t="s">
        <v>1137</v>
      </c>
    </row>
    <row r="209" spans="1:38" ht="36" hidden="1" x14ac:dyDescent="0.25">
      <c r="A209" s="147">
        <v>124428</v>
      </c>
      <c r="B209" s="120">
        <v>1</v>
      </c>
      <c r="C209" s="121" t="s">
        <v>85</v>
      </c>
      <c r="D209" s="122">
        <v>42577</v>
      </c>
      <c r="E209" s="121" t="s">
        <v>247</v>
      </c>
      <c r="F209" s="122">
        <v>44652</v>
      </c>
      <c r="G209" s="121" t="s">
        <v>228</v>
      </c>
      <c r="H209" s="123" t="s">
        <v>153</v>
      </c>
      <c r="I209" s="121" t="s">
        <v>1138</v>
      </c>
      <c r="J209" s="120"/>
      <c r="K209" s="121" t="s">
        <v>1139</v>
      </c>
      <c r="L209" s="120" t="s">
        <v>183</v>
      </c>
      <c r="M209" s="123" t="s">
        <v>1140</v>
      </c>
      <c r="N209" s="123"/>
      <c r="O209" s="121" t="s">
        <v>40</v>
      </c>
      <c r="P209" s="121" t="s">
        <v>166</v>
      </c>
      <c r="Q209" s="123"/>
      <c r="R209" s="150" t="s">
        <v>39</v>
      </c>
      <c r="S209" s="150" t="s">
        <v>45</v>
      </c>
      <c r="T209" s="124">
        <v>0.02</v>
      </c>
      <c r="U209" s="122">
        <v>44967</v>
      </c>
      <c r="V209" s="121"/>
      <c r="W209" s="120" t="s">
        <v>93</v>
      </c>
      <c r="X209" s="120" t="s">
        <v>186</v>
      </c>
      <c r="Y209" s="265" t="str">
        <f>_xlfn.XLOOKUP(TAMPData2205[[#This Row],[PIN]],TAMPData2202[PIN],TAMPData2202[TAMP NHS],"",0)</f>
        <v>Non-NHS Local</v>
      </c>
      <c r="Z209" s="123" t="s">
        <v>1141</v>
      </c>
      <c r="AA209" s="125">
        <v>105443.56</v>
      </c>
      <c r="AB209" s="125">
        <v>63334.98</v>
      </c>
      <c r="AC209" s="125">
        <v>0</v>
      </c>
      <c r="AD209" s="125">
        <v>0</v>
      </c>
      <c r="AE209" s="125">
        <v>168778.54</v>
      </c>
      <c r="AF209" s="125">
        <v>258706.81</v>
      </c>
      <c r="AG209" s="125">
        <v>63334.98</v>
      </c>
      <c r="AH209" s="125">
        <v>0</v>
      </c>
      <c r="AI209" s="125">
        <v>0</v>
      </c>
      <c r="AJ209" s="125">
        <v>322041.78999999998</v>
      </c>
      <c r="AK209" s="135"/>
      <c r="AL209" s="126" t="s">
        <v>1142</v>
      </c>
    </row>
    <row r="210" spans="1:38" ht="36" hidden="1" x14ac:dyDescent="0.25">
      <c r="A210" s="147">
        <v>124441</v>
      </c>
      <c r="B210" s="120">
        <v>3</v>
      </c>
      <c r="C210" s="121" t="s">
        <v>85</v>
      </c>
      <c r="D210" s="122">
        <v>42577</v>
      </c>
      <c r="E210" s="121" t="s">
        <v>189</v>
      </c>
      <c r="F210" s="122">
        <v>44594</v>
      </c>
      <c r="G210" s="121" t="s">
        <v>253</v>
      </c>
      <c r="H210" s="123" t="s">
        <v>306</v>
      </c>
      <c r="I210" s="121" t="s">
        <v>1143</v>
      </c>
      <c r="J210" s="120"/>
      <c r="K210" s="121" t="s">
        <v>1144</v>
      </c>
      <c r="L210" s="120" t="s">
        <v>183</v>
      </c>
      <c r="M210" s="123" t="s">
        <v>1145</v>
      </c>
      <c r="N210" s="123" t="s">
        <v>1146</v>
      </c>
      <c r="O210" s="121" t="s">
        <v>40</v>
      </c>
      <c r="P210" s="121" t="s">
        <v>166</v>
      </c>
      <c r="Q210" s="123"/>
      <c r="R210" s="150" t="s">
        <v>39</v>
      </c>
      <c r="S210" s="150" t="s">
        <v>45</v>
      </c>
      <c r="T210" s="124">
        <v>0</v>
      </c>
      <c r="U210" s="122">
        <v>44904</v>
      </c>
      <c r="V210" s="121"/>
      <c r="W210" s="120" t="s">
        <v>93</v>
      </c>
      <c r="X210" s="120" t="s">
        <v>186</v>
      </c>
      <c r="Y210" s="265" t="str">
        <f>_xlfn.XLOOKUP(TAMPData2205[[#This Row],[PIN]],TAMPData2202[PIN],TAMPData2202[TAMP NHS],"",0)</f>
        <v>Non-NHS Local</v>
      </c>
      <c r="Z210" s="123" t="s">
        <v>1147</v>
      </c>
      <c r="AA210" s="125">
        <v>198000</v>
      </c>
      <c r="AB210" s="125">
        <v>0</v>
      </c>
      <c r="AC210" s="125">
        <v>0</v>
      </c>
      <c r="AD210" s="125">
        <v>0</v>
      </c>
      <c r="AE210" s="125">
        <v>198000</v>
      </c>
      <c r="AF210" s="125">
        <v>198000</v>
      </c>
      <c r="AG210" s="125">
        <v>0</v>
      </c>
      <c r="AH210" s="125">
        <v>0</v>
      </c>
      <c r="AI210" s="125">
        <v>0</v>
      </c>
      <c r="AJ210" s="125">
        <v>198000</v>
      </c>
      <c r="AK210" s="135"/>
      <c r="AL210" s="126" t="s">
        <v>1148</v>
      </c>
    </row>
    <row r="211" spans="1:38" ht="54" hidden="1" x14ac:dyDescent="0.25">
      <c r="A211" s="147">
        <v>124442</v>
      </c>
      <c r="B211" s="120">
        <v>3</v>
      </c>
      <c r="C211" s="121" t="s">
        <v>85</v>
      </c>
      <c r="D211" s="122">
        <v>42577</v>
      </c>
      <c r="E211" s="121" t="s">
        <v>189</v>
      </c>
      <c r="F211" s="122">
        <v>44652</v>
      </c>
      <c r="G211" s="121" t="s">
        <v>228</v>
      </c>
      <c r="H211" s="123" t="s">
        <v>306</v>
      </c>
      <c r="I211" s="121" t="s">
        <v>1149</v>
      </c>
      <c r="J211" s="120"/>
      <c r="K211" s="121" t="s">
        <v>1150</v>
      </c>
      <c r="L211" s="120" t="s">
        <v>183</v>
      </c>
      <c r="M211" s="123" t="s">
        <v>1151</v>
      </c>
      <c r="N211" s="123" t="s">
        <v>1152</v>
      </c>
      <c r="O211" s="121" t="s">
        <v>40</v>
      </c>
      <c r="P211" s="121" t="s">
        <v>166</v>
      </c>
      <c r="Q211" s="123"/>
      <c r="R211" s="150" t="s">
        <v>39</v>
      </c>
      <c r="S211" s="150" t="s">
        <v>45</v>
      </c>
      <c r="T211" s="124">
        <v>2.5000000000000001E-2</v>
      </c>
      <c r="U211" s="122">
        <v>44841</v>
      </c>
      <c r="V211" s="121"/>
      <c r="W211" s="120" t="s">
        <v>93</v>
      </c>
      <c r="X211" s="120" t="s">
        <v>186</v>
      </c>
      <c r="Y211" s="265" t="str">
        <f>_xlfn.XLOOKUP(TAMPData2205[[#This Row],[PIN]],TAMPData2202[PIN],TAMPData2202[TAMP NHS],"",0)</f>
        <v>Non-NHS Local</v>
      </c>
      <c r="Z211" s="123" t="s">
        <v>1153</v>
      </c>
      <c r="AA211" s="125">
        <v>73723.960000000006</v>
      </c>
      <c r="AB211" s="125">
        <v>0</v>
      </c>
      <c r="AC211" s="125">
        <v>0</v>
      </c>
      <c r="AD211" s="125">
        <v>0</v>
      </c>
      <c r="AE211" s="125">
        <v>73723.960000000006</v>
      </c>
      <c r="AF211" s="125">
        <v>261273.96</v>
      </c>
      <c r="AG211" s="125">
        <v>38670</v>
      </c>
      <c r="AH211" s="125">
        <v>0</v>
      </c>
      <c r="AI211" s="125">
        <v>0</v>
      </c>
      <c r="AJ211" s="125">
        <v>299943.96000000002</v>
      </c>
      <c r="AK211" s="135"/>
      <c r="AL211" s="126" t="s">
        <v>1154</v>
      </c>
    </row>
    <row r="212" spans="1:38" ht="36" hidden="1" x14ac:dyDescent="0.25">
      <c r="A212" s="147">
        <v>124462</v>
      </c>
      <c r="B212" s="120">
        <v>3</v>
      </c>
      <c r="C212" s="121" t="s">
        <v>85</v>
      </c>
      <c r="D212" s="122">
        <v>42577</v>
      </c>
      <c r="E212" s="121" t="s">
        <v>189</v>
      </c>
      <c r="F212" s="122">
        <v>44427</v>
      </c>
      <c r="G212" s="121" t="s">
        <v>148</v>
      </c>
      <c r="H212" s="123" t="s">
        <v>313</v>
      </c>
      <c r="I212" s="121" t="s">
        <v>1155</v>
      </c>
      <c r="J212" s="120"/>
      <c r="K212" s="121" t="s">
        <v>1156</v>
      </c>
      <c r="L212" s="120" t="s">
        <v>183</v>
      </c>
      <c r="M212" s="123" t="s">
        <v>1157</v>
      </c>
      <c r="N212" s="123"/>
      <c r="O212" s="121" t="s">
        <v>40</v>
      </c>
      <c r="P212" s="121" t="s">
        <v>166</v>
      </c>
      <c r="Q212" s="123"/>
      <c r="R212" s="121" t="s">
        <v>39</v>
      </c>
      <c r="S212" s="121" t="s">
        <v>45</v>
      </c>
      <c r="T212" s="124">
        <v>0.01</v>
      </c>
      <c r="U212" s="122">
        <v>45156</v>
      </c>
      <c r="V212" s="121"/>
      <c r="W212" s="120" t="s">
        <v>93</v>
      </c>
      <c r="X212" s="120" t="s">
        <v>186</v>
      </c>
      <c r="Y212" s="265" t="str">
        <f>_xlfn.XLOOKUP(TAMPData2205[[#This Row],[PIN]],TAMPData2202[PIN],TAMPData2202[TAMP NHS],"",0)</f>
        <v>Non-NHS Local</v>
      </c>
      <c r="Z212" s="123" t="s">
        <v>1158</v>
      </c>
      <c r="AA212" s="125">
        <v>10008.25</v>
      </c>
      <c r="AB212" s="125">
        <v>0</v>
      </c>
      <c r="AC212" s="125">
        <v>0</v>
      </c>
      <c r="AD212" s="125">
        <v>0</v>
      </c>
      <c r="AE212" s="125">
        <v>10008.25</v>
      </c>
      <c r="AF212" s="125">
        <v>90808.83</v>
      </c>
      <c r="AG212" s="125">
        <v>0</v>
      </c>
      <c r="AH212" s="125">
        <v>0</v>
      </c>
      <c r="AI212" s="125">
        <v>0</v>
      </c>
      <c r="AJ212" s="125">
        <v>90808.83</v>
      </c>
      <c r="AK212" s="135"/>
      <c r="AL212" s="126" t="s">
        <v>1159</v>
      </c>
    </row>
    <row r="213" spans="1:38" ht="36" hidden="1" x14ac:dyDescent="0.25">
      <c r="A213" s="147">
        <v>124483</v>
      </c>
      <c r="B213" s="120">
        <v>1</v>
      </c>
      <c r="C213" s="121" t="s">
        <v>114</v>
      </c>
      <c r="D213" s="122">
        <v>42577</v>
      </c>
      <c r="E213" s="121" t="s">
        <v>247</v>
      </c>
      <c r="F213" s="122">
        <v>44599</v>
      </c>
      <c r="G213" s="121" t="s">
        <v>228</v>
      </c>
      <c r="H213" s="123" t="s">
        <v>1160</v>
      </c>
      <c r="I213" s="121" t="s">
        <v>1161</v>
      </c>
      <c r="J213" s="120"/>
      <c r="K213" s="121" t="s">
        <v>1162</v>
      </c>
      <c r="L213" s="120" t="s">
        <v>183</v>
      </c>
      <c r="M213" s="123" t="s">
        <v>1163</v>
      </c>
      <c r="N213" s="123"/>
      <c r="O213" s="121" t="s">
        <v>271</v>
      </c>
      <c r="P213" s="121" t="s">
        <v>166</v>
      </c>
      <c r="Q213" s="123"/>
      <c r="R213" s="150" t="s">
        <v>39</v>
      </c>
      <c r="S213" s="150" t="s">
        <v>45</v>
      </c>
      <c r="T213" s="124">
        <v>0.01</v>
      </c>
      <c r="U213" s="120"/>
      <c r="V213" s="121"/>
      <c r="W213" s="120" t="s">
        <v>93</v>
      </c>
      <c r="X213" s="120" t="s">
        <v>186</v>
      </c>
      <c r="Y213" s="265" t="str">
        <f>_xlfn.XLOOKUP(TAMPData2205[[#This Row],[PIN]],TAMPData2202[PIN],TAMPData2202[TAMP NHS],"",0)</f>
        <v>Non-NHS Local</v>
      </c>
      <c r="Z213" s="123" t="s">
        <v>1164</v>
      </c>
      <c r="AA213" s="125">
        <v>0</v>
      </c>
      <c r="AB213" s="125">
        <v>0</v>
      </c>
      <c r="AC213" s="125">
        <v>417741.44</v>
      </c>
      <c r="AD213" s="125">
        <v>0</v>
      </c>
      <c r="AE213" s="125">
        <v>417741.44</v>
      </c>
      <c r="AF213" s="125">
        <v>0</v>
      </c>
      <c r="AG213" s="125">
        <v>0</v>
      </c>
      <c r="AH213" s="125">
        <v>417741.44</v>
      </c>
      <c r="AI213" s="125">
        <v>0</v>
      </c>
      <c r="AJ213" s="125">
        <v>417741.44</v>
      </c>
      <c r="AK213" s="135"/>
      <c r="AL213" s="126" t="s">
        <v>1165</v>
      </c>
    </row>
    <row r="214" spans="1:38" hidden="1" x14ac:dyDescent="0.25">
      <c r="A214" s="147">
        <v>124492</v>
      </c>
      <c r="B214" s="120">
        <v>4</v>
      </c>
      <c r="C214" s="121" t="s">
        <v>122</v>
      </c>
      <c r="D214" s="122">
        <v>42577</v>
      </c>
      <c r="E214" s="121" t="s">
        <v>195</v>
      </c>
      <c r="F214" s="122">
        <v>44298</v>
      </c>
      <c r="G214" s="121" t="s">
        <v>253</v>
      </c>
      <c r="H214" s="123" t="s">
        <v>489</v>
      </c>
      <c r="I214" s="121" t="s">
        <v>1166</v>
      </c>
      <c r="J214" s="120"/>
      <c r="K214" s="121" t="s">
        <v>1167</v>
      </c>
      <c r="L214" s="120" t="s">
        <v>183</v>
      </c>
      <c r="M214" s="123" t="s">
        <v>1168</v>
      </c>
      <c r="N214" s="123"/>
      <c r="O214" s="121" t="s">
        <v>271</v>
      </c>
      <c r="P214" s="121" t="s">
        <v>166</v>
      </c>
      <c r="Q214" s="123"/>
      <c r="R214" s="150" t="s">
        <v>39</v>
      </c>
      <c r="S214" s="150" t="s">
        <v>45</v>
      </c>
      <c r="T214" s="124">
        <v>0.01</v>
      </c>
      <c r="U214" s="120"/>
      <c r="V214" s="121"/>
      <c r="W214" s="120" t="s">
        <v>93</v>
      </c>
      <c r="X214" s="120" t="s">
        <v>186</v>
      </c>
      <c r="Y214" s="265" t="str">
        <f>_xlfn.XLOOKUP(TAMPData2205[[#This Row],[PIN]],TAMPData2202[PIN],TAMPData2202[TAMP NHS],"",0)</f>
        <v>Non-NHS Local</v>
      </c>
      <c r="Z214" s="123" t="s">
        <v>1169</v>
      </c>
      <c r="AA214" s="125">
        <v>0</v>
      </c>
      <c r="AB214" s="125">
        <v>0</v>
      </c>
      <c r="AC214" s="125">
        <v>5309.35</v>
      </c>
      <c r="AD214" s="125">
        <v>0</v>
      </c>
      <c r="AE214" s="125">
        <v>5309.35</v>
      </c>
      <c r="AF214" s="125">
        <v>0</v>
      </c>
      <c r="AG214" s="125">
        <v>0</v>
      </c>
      <c r="AH214" s="125">
        <v>410165.02</v>
      </c>
      <c r="AI214" s="125">
        <v>0</v>
      </c>
      <c r="AJ214" s="125">
        <v>410165.02</v>
      </c>
      <c r="AK214" s="135"/>
      <c r="AL214" s="126" t="s">
        <v>1170</v>
      </c>
    </row>
    <row r="215" spans="1:38" hidden="1" x14ac:dyDescent="0.25">
      <c r="A215" s="147">
        <v>124493</v>
      </c>
      <c r="B215" s="120">
        <v>3</v>
      </c>
      <c r="C215" s="121" t="s">
        <v>85</v>
      </c>
      <c r="D215" s="122">
        <v>42577</v>
      </c>
      <c r="E215" s="121" t="s">
        <v>189</v>
      </c>
      <c r="F215" s="122">
        <v>44620</v>
      </c>
      <c r="G215" s="121" t="s">
        <v>241</v>
      </c>
      <c r="H215" s="123" t="s">
        <v>450</v>
      </c>
      <c r="I215" s="121" t="s">
        <v>1171</v>
      </c>
      <c r="J215" s="120"/>
      <c r="K215" s="121" t="s">
        <v>1172</v>
      </c>
      <c r="L215" s="120" t="s">
        <v>183</v>
      </c>
      <c r="M215" s="123" t="s">
        <v>1173</v>
      </c>
      <c r="N215" s="123"/>
      <c r="O215" s="121" t="s">
        <v>40</v>
      </c>
      <c r="P215" s="121" t="s">
        <v>166</v>
      </c>
      <c r="Q215" s="123"/>
      <c r="R215" s="121" t="s">
        <v>39</v>
      </c>
      <c r="S215" s="121" t="s">
        <v>45</v>
      </c>
      <c r="T215" s="124">
        <v>6.5000000000000002E-2</v>
      </c>
      <c r="U215" s="122">
        <v>45100</v>
      </c>
      <c r="V215" s="121"/>
      <c r="W215" s="120" t="s">
        <v>93</v>
      </c>
      <c r="X215" s="120" t="s">
        <v>186</v>
      </c>
      <c r="Y215" s="265" t="str">
        <f>_xlfn.XLOOKUP(TAMPData2205[[#This Row],[PIN]],TAMPData2202[PIN],TAMPData2202[TAMP NHS],"",0)</f>
        <v>Non-NHS Local</v>
      </c>
      <c r="Z215" s="123" t="s">
        <v>1174</v>
      </c>
      <c r="AA215" s="125">
        <v>0</v>
      </c>
      <c r="AB215" s="125">
        <v>199607.96</v>
      </c>
      <c r="AC215" s="125">
        <v>0</v>
      </c>
      <c r="AD215" s="125">
        <v>0</v>
      </c>
      <c r="AE215" s="125">
        <v>199607.96</v>
      </c>
      <c r="AF215" s="125">
        <v>881135</v>
      </c>
      <c r="AG215" s="125">
        <v>199607.96</v>
      </c>
      <c r="AH215" s="125">
        <v>0</v>
      </c>
      <c r="AI215" s="125">
        <v>0</v>
      </c>
      <c r="AJ215" s="125">
        <v>1080742.96</v>
      </c>
      <c r="AK215" s="135"/>
      <c r="AL215" s="126" t="s">
        <v>1175</v>
      </c>
    </row>
    <row r="216" spans="1:38" hidden="1" x14ac:dyDescent="0.25">
      <c r="A216" s="147">
        <v>124498</v>
      </c>
      <c r="B216" s="120">
        <v>1</v>
      </c>
      <c r="C216" s="121" t="s">
        <v>85</v>
      </c>
      <c r="D216" s="122">
        <v>42577</v>
      </c>
      <c r="E216" s="121" t="s">
        <v>247</v>
      </c>
      <c r="F216" s="122">
        <v>44608</v>
      </c>
      <c r="G216" s="121" t="s">
        <v>253</v>
      </c>
      <c r="H216" s="123" t="s">
        <v>1176</v>
      </c>
      <c r="I216" s="121" t="s">
        <v>1177</v>
      </c>
      <c r="J216" s="120"/>
      <c r="K216" s="121" t="s">
        <v>1178</v>
      </c>
      <c r="L216" s="120" t="s">
        <v>183</v>
      </c>
      <c r="M216" s="123" t="s">
        <v>1179</v>
      </c>
      <c r="N216" s="123"/>
      <c r="O216" s="121" t="s">
        <v>40</v>
      </c>
      <c r="P216" s="121" t="s">
        <v>166</v>
      </c>
      <c r="Q216" s="123"/>
      <c r="R216" s="150" t="s">
        <v>39</v>
      </c>
      <c r="S216" s="150" t="s">
        <v>45</v>
      </c>
      <c r="T216" s="124">
        <v>0.01</v>
      </c>
      <c r="U216" s="122"/>
      <c r="V216" s="121"/>
      <c r="W216" s="120" t="s">
        <v>93</v>
      </c>
      <c r="X216" s="120" t="s">
        <v>186</v>
      </c>
      <c r="Y216" s="265" t="str">
        <f>_xlfn.XLOOKUP(TAMPData2205[[#This Row],[PIN]],TAMPData2202[PIN],TAMPData2202[TAMP NHS],"",0)</f>
        <v>Non-NHS Local</v>
      </c>
      <c r="Z216" s="123" t="s">
        <v>1180</v>
      </c>
      <c r="AA216" s="125">
        <v>20000</v>
      </c>
      <c r="AB216" s="125">
        <v>0</v>
      </c>
      <c r="AC216" s="125">
        <v>0</v>
      </c>
      <c r="AD216" s="125">
        <v>0</v>
      </c>
      <c r="AE216" s="125">
        <v>20000</v>
      </c>
      <c r="AF216" s="125">
        <v>20000</v>
      </c>
      <c r="AG216" s="125">
        <v>0</v>
      </c>
      <c r="AH216" s="125">
        <v>0</v>
      </c>
      <c r="AI216" s="125">
        <v>0</v>
      </c>
      <c r="AJ216" s="125">
        <v>20000</v>
      </c>
      <c r="AK216" s="135"/>
      <c r="AL216" s="126"/>
    </row>
    <row r="217" spans="1:38" ht="36" hidden="1" x14ac:dyDescent="0.25">
      <c r="A217" s="147">
        <v>124501</v>
      </c>
      <c r="B217" s="120">
        <v>1</v>
      </c>
      <c r="C217" s="121" t="s">
        <v>85</v>
      </c>
      <c r="D217" s="122">
        <v>42577</v>
      </c>
      <c r="E217" s="121" t="s">
        <v>247</v>
      </c>
      <c r="F217" s="122">
        <v>44655</v>
      </c>
      <c r="G217" s="121" t="s">
        <v>228</v>
      </c>
      <c r="H217" s="123" t="s">
        <v>1176</v>
      </c>
      <c r="I217" s="121" t="s">
        <v>1181</v>
      </c>
      <c r="J217" s="120"/>
      <c r="K217" s="121" t="s">
        <v>1182</v>
      </c>
      <c r="L217" s="120" t="s">
        <v>183</v>
      </c>
      <c r="M217" s="123" t="s">
        <v>1183</v>
      </c>
      <c r="N217" s="123"/>
      <c r="O217" s="121" t="s">
        <v>40</v>
      </c>
      <c r="P217" s="121" t="s">
        <v>166</v>
      </c>
      <c r="Q217" s="123"/>
      <c r="R217" s="150" t="s">
        <v>39</v>
      </c>
      <c r="S217" s="150" t="s">
        <v>45</v>
      </c>
      <c r="T217" s="124">
        <v>0.01</v>
      </c>
      <c r="U217" s="122">
        <v>44792</v>
      </c>
      <c r="V217" s="121"/>
      <c r="W217" s="120" t="s">
        <v>93</v>
      </c>
      <c r="X217" s="120" t="s">
        <v>186</v>
      </c>
      <c r="Y217" s="265" t="str">
        <f>_xlfn.XLOOKUP(TAMPData2205[[#This Row],[PIN]],TAMPData2202[PIN],TAMPData2202[TAMP NHS],"",0)</f>
        <v>Non-NHS Local</v>
      </c>
      <c r="Z217" s="123" t="s">
        <v>1184</v>
      </c>
      <c r="AA217" s="125">
        <v>45045.17</v>
      </c>
      <c r="AB217" s="125">
        <v>0</v>
      </c>
      <c r="AC217" s="125">
        <v>0</v>
      </c>
      <c r="AD217" s="125">
        <v>0</v>
      </c>
      <c r="AE217" s="125">
        <v>45045.17</v>
      </c>
      <c r="AF217" s="125">
        <v>221119.34</v>
      </c>
      <c r="AG217" s="125">
        <v>15000</v>
      </c>
      <c r="AH217" s="125">
        <v>0</v>
      </c>
      <c r="AI217" s="125">
        <v>0</v>
      </c>
      <c r="AJ217" s="125">
        <v>236119.34</v>
      </c>
      <c r="AK217" s="135"/>
      <c r="AL217" s="126" t="s">
        <v>1185</v>
      </c>
    </row>
    <row r="218" spans="1:38" ht="36" hidden="1" x14ac:dyDescent="0.25">
      <c r="A218" s="147">
        <v>124507</v>
      </c>
      <c r="B218" s="120">
        <v>1</v>
      </c>
      <c r="C218" s="121" t="s">
        <v>122</v>
      </c>
      <c r="D218" s="122">
        <v>42577</v>
      </c>
      <c r="E218" s="121" t="s">
        <v>247</v>
      </c>
      <c r="F218" s="122">
        <v>44621.8753125</v>
      </c>
      <c r="G218" s="121" t="s">
        <v>108</v>
      </c>
      <c r="H218" s="123" t="s">
        <v>1176</v>
      </c>
      <c r="I218" s="121" t="s">
        <v>1186</v>
      </c>
      <c r="J218" s="120"/>
      <c r="K218" s="121" t="s">
        <v>1187</v>
      </c>
      <c r="L218" s="120" t="s">
        <v>183</v>
      </c>
      <c r="M218" s="123" t="s">
        <v>1188</v>
      </c>
      <c r="N218" s="123" t="s">
        <v>310</v>
      </c>
      <c r="O218" s="121" t="s">
        <v>40</v>
      </c>
      <c r="P218" s="121" t="s">
        <v>166</v>
      </c>
      <c r="Q218" s="123"/>
      <c r="R218" s="121" t="s">
        <v>39</v>
      </c>
      <c r="S218" s="121" t="s">
        <v>45</v>
      </c>
      <c r="T218" s="124">
        <v>2.1000000000000001E-2</v>
      </c>
      <c r="U218" s="122">
        <v>44603</v>
      </c>
      <c r="V218" s="121"/>
      <c r="W218" s="120" t="s">
        <v>93</v>
      </c>
      <c r="X218" s="120" t="s">
        <v>186</v>
      </c>
      <c r="Y218" s="265" t="str">
        <f>_xlfn.XLOOKUP(TAMPData2205[[#This Row],[PIN]],TAMPData2202[PIN],TAMPData2202[TAMP NHS],"",0)</f>
        <v>Non-NHS Local</v>
      </c>
      <c r="Z218" s="123" t="s">
        <v>1189</v>
      </c>
      <c r="AA218" s="125">
        <v>21610.78</v>
      </c>
      <c r="AB218" s="125">
        <v>0</v>
      </c>
      <c r="AC218" s="125">
        <v>1181038.43</v>
      </c>
      <c r="AD218" s="125">
        <v>0</v>
      </c>
      <c r="AE218" s="125">
        <v>1202649.21</v>
      </c>
      <c r="AF218" s="125">
        <v>205457.81</v>
      </c>
      <c r="AG218" s="125">
        <v>10343</v>
      </c>
      <c r="AH218" s="125">
        <v>1181038.43</v>
      </c>
      <c r="AI218" s="125">
        <v>0</v>
      </c>
      <c r="AJ218" s="125">
        <v>1396839.24</v>
      </c>
      <c r="AK218" s="135" t="s">
        <v>1190</v>
      </c>
      <c r="AL218" s="126" t="s">
        <v>1191</v>
      </c>
    </row>
    <row r="219" spans="1:38" ht="36" hidden="1" x14ac:dyDescent="0.25">
      <c r="A219" s="147">
        <v>124519</v>
      </c>
      <c r="B219" s="120">
        <v>1</v>
      </c>
      <c r="C219" s="121" t="s">
        <v>85</v>
      </c>
      <c r="D219" s="122">
        <v>42577</v>
      </c>
      <c r="E219" s="121" t="s">
        <v>247</v>
      </c>
      <c r="F219" s="122">
        <v>44487</v>
      </c>
      <c r="G219" s="121" t="s">
        <v>98</v>
      </c>
      <c r="H219" s="123" t="s">
        <v>1192</v>
      </c>
      <c r="I219" s="121" t="s">
        <v>1193</v>
      </c>
      <c r="J219" s="120"/>
      <c r="K219" s="121" t="s">
        <v>1194</v>
      </c>
      <c r="L219" s="120" t="s">
        <v>183</v>
      </c>
      <c r="M219" s="123" t="s">
        <v>1195</v>
      </c>
      <c r="N219" s="123"/>
      <c r="O219" s="121" t="s">
        <v>40</v>
      </c>
      <c r="P219" s="121" t="s">
        <v>166</v>
      </c>
      <c r="Q219" s="123"/>
      <c r="R219" s="150" t="s">
        <v>39</v>
      </c>
      <c r="S219" s="150" t="s">
        <v>45</v>
      </c>
      <c r="T219" s="124">
        <v>7.0000000000000007E-2</v>
      </c>
      <c r="U219" s="122">
        <v>45100</v>
      </c>
      <c r="V219" s="121"/>
      <c r="W219" s="120" t="s">
        <v>93</v>
      </c>
      <c r="X219" s="120" t="s">
        <v>1058</v>
      </c>
      <c r="Y219" s="265" t="str">
        <f>_xlfn.XLOOKUP(TAMPData2205[[#This Row],[PIN]],TAMPData2202[PIN],TAMPData2202[TAMP NHS],"",0)</f>
        <v>Non-NHS Local</v>
      </c>
      <c r="Z219" s="123" t="s">
        <v>1196</v>
      </c>
      <c r="AA219" s="125">
        <v>15888.03</v>
      </c>
      <c r="AB219" s="125">
        <v>0</v>
      </c>
      <c r="AC219" s="125">
        <v>0</v>
      </c>
      <c r="AD219" s="125">
        <v>0</v>
      </c>
      <c r="AE219" s="125">
        <v>15888.03</v>
      </c>
      <c r="AF219" s="125">
        <v>267047.59999999998</v>
      </c>
      <c r="AG219" s="125">
        <v>316527.08</v>
      </c>
      <c r="AH219" s="125">
        <v>0</v>
      </c>
      <c r="AI219" s="125">
        <v>0</v>
      </c>
      <c r="AJ219" s="125">
        <v>583574.68000000005</v>
      </c>
      <c r="AK219" s="135"/>
      <c r="AL219" s="126" t="s">
        <v>1197</v>
      </c>
    </row>
    <row r="220" spans="1:38" ht="36" hidden="1" x14ac:dyDescent="0.25">
      <c r="A220" s="147">
        <v>124531</v>
      </c>
      <c r="B220" s="120">
        <v>1</v>
      </c>
      <c r="C220" s="121" t="s">
        <v>114</v>
      </c>
      <c r="D220" s="122">
        <v>42577</v>
      </c>
      <c r="E220" s="121" t="s">
        <v>247</v>
      </c>
      <c r="F220" s="122">
        <v>44596</v>
      </c>
      <c r="G220" s="121" t="s">
        <v>228</v>
      </c>
      <c r="H220" s="123" t="s">
        <v>523</v>
      </c>
      <c r="I220" s="121"/>
      <c r="J220" s="120"/>
      <c r="K220" s="121" t="s">
        <v>1198</v>
      </c>
      <c r="L220" s="120" t="s">
        <v>183</v>
      </c>
      <c r="M220" s="123" t="s">
        <v>1199</v>
      </c>
      <c r="N220" s="123"/>
      <c r="O220" s="121" t="s">
        <v>271</v>
      </c>
      <c r="P220" s="121" t="s">
        <v>166</v>
      </c>
      <c r="Q220" s="123"/>
      <c r="R220" s="150" t="s">
        <v>39</v>
      </c>
      <c r="S220" s="150" t="s">
        <v>45</v>
      </c>
      <c r="T220" s="124">
        <v>0.01</v>
      </c>
      <c r="U220" s="120"/>
      <c r="V220" s="121"/>
      <c r="W220" s="120" t="s">
        <v>93</v>
      </c>
      <c r="X220" s="120" t="s">
        <v>186</v>
      </c>
      <c r="Y220" s="265" t="str">
        <f>_xlfn.XLOOKUP(TAMPData2205[[#This Row],[PIN]],TAMPData2202[PIN],TAMPData2202[TAMP NHS],"",0)</f>
        <v>Non-NHS Local</v>
      </c>
      <c r="Z220" s="123" t="s">
        <v>1200</v>
      </c>
      <c r="AA220" s="125">
        <v>0</v>
      </c>
      <c r="AB220" s="125">
        <v>0</v>
      </c>
      <c r="AC220" s="125">
        <v>4226.3999999999996</v>
      </c>
      <c r="AD220" s="125">
        <v>0</v>
      </c>
      <c r="AE220" s="125">
        <v>4226.3999999999996</v>
      </c>
      <c r="AF220" s="125">
        <v>0</v>
      </c>
      <c r="AG220" s="125">
        <v>0</v>
      </c>
      <c r="AH220" s="125">
        <v>329282.02</v>
      </c>
      <c r="AI220" s="125">
        <v>0</v>
      </c>
      <c r="AJ220" s="125">
        <v>329282.02</v>
      </c>
      <c r="AK220" s="135"/>
      <c r="AL220" s="126" t="s">
        <v>1201</v>
      </c>
    </row>
    <row r="221" spans="1:38" ht="54" hidden="1" x14ac:dyDescent="0.25">
      <c r="A221" s="147">
        <v>124540</v>
      </c>
      <c r="B221" s="120">
        <v>3</v>
      </c>
      <c r="C221" s="121" t="s">
        <v>85</v>
      </c>
      <c r="D221" s="122">
        <v>42577</v>
      </c>
      <c r="E221" s="121" t="s">
        <v>189</v>
      </c>
      <c r="F221" s="122">
        <v>44551</v>
      </c>
      <c r="G221" s="121" t="s">
        <v>98</v>
      </c>
      <c r="H221" s="123" t="s">
        <v>910</v>
      </c>
      <c r="I221" s="121" t="s">
        <v>1202</v>
      </c>
      <c r="J221" s="120"/>
      <c r="K221" s="121" t="s">
        <v>1203</v>
      </c>
      <c r="L221" s="120" t="s">
        <v>183</v>
      </c>
      <c r="M221" s="123" t="s">
        <v>1204</v>
      </c>
      <c r="N221" s="123" t="s">
        <v>1205</v>
      </c>
      <c r="O221" s="121" t="s">
        <v>40</v>
      </c>
      <c r="P221" s="121" t="s">
        <v>166</v>
      </c>
      <c r="Q221" s="123"/>
      <c r="R221" s="121" t="s">
        <v>39</v>
      </c>
      <c r="S221" s="121" t="s">
        <v>45</v>
      </c>
      <c r="T221" s="124">
        <v>2.5000000000000001E-2</v>
      </c>
      <c r="U221" s="122">
        <v>44904</v>
      </c>
      <c r="V221" s="121"/>
      <c r="W221" s="120" t="s">
        <v>93</v>
      </c>
      <c r="X221" s="120" t="s">
        <v>186</v>
      </c>
      <c r="Y221" s="265" t="str">
        <f>_xlfn.XLOOKUP(TAMPData2205[[#This Row],[PIN]],TAMPData2202[PIN],TAMPData2202[TAMP NHS],"",0)</f>
        <v>Non-NHS Local</v>
      </c>
      <c r="Z221" s="123" t="s">
        <v>1206</v>
      </c>
      <c r="AA221" s="125">
        <v>44707.7</v>
      </c>
      <c r="AB221" s="125">
        <v>0</v>
      </c>
      <c r="AC221" s="125">
        <v>0</v>
      </c>
      <c r="AD221" s="125">
        <v>0</v>
      </c>
      <c r="AE221" s="125">
        <v>44707.7</v>
      </c>
      <c r="AF221" s="125">
        <v>289585.65999999997</v>
      </c>
      <c r="AG221" s="125">
        <v>725070.38</v>
      </c>
      <c r="AH221" s="125">
        <v>0</v>
      </c>
      <c r="AI221" s="125">
        <v>0</v>
      </c>
      <c r="AJ221" s="125">
        <v>1014656.04</v>
      </c>
      <c r="AK221" s="135"/>
      <c r="AL221" s="126" t="s">
        <v>1207</v>
      </c>
    </row>
    <row r="222" spans="1:38" ht="36" hidden="1" x14ac:dyDescent="0.25">
      <c r="A222" s="147">
        <v>124542</v>
      </c>
      <c r="B222" s="120">
        <v>3</v>
      </c>
      <c r="C222" s="121" t="s">
        <v>85</v>
      </c>
      <c r="D222" s="122">
        <v>42577</v>
      </c>
      <c r="E222" s="121" t="s">
        <v>189</v>
      </c>
      <c r="F222" s="122">
        <v>44707</v>
      </c>
      <c r="G222" s="121" t="s">
        <v>222</v>
      </c>
      <c r="H222" s="123" t="s">
        <v>910</v>
      </c>
      <c r="I222" s="121"/>
      <c r="J222" s="120"/>
      <c r="K222" s="121" t="s">
        <v>1208</v>
      </c>
      <c r="L222" s="120" t="s">
        <v>183</v>
      </c>
      <c r="M222" s="123" t="s">
        <v>1209</v>
      </c>
      <c r="N222" s="123"/>
      <c r="O222" s="121" t="s">
        <v>40</v>
      </c>
      <c r="P222" s="121" t="s">
        <v>166</v>
      </c>
      <c r="Q222" s="123"/>
      <c r="R222" s="121" t="s">
        <v>39</v>
      </c>
      <c r="S222" s="121" t="s">
        <v>45</v>
      </c>
      <c r="T222" s="124">
        <v>0.01</v>
      </c>
      <c r="U222" s="122"/>
      <c r="V222" s="121"/>
      <c r="W222" s="120" t="s">
        <v>93</v>
      </c>
      <c r="X222" s="120" t="s">
        <v>103</v>
      </c>
      <c r="Y222" s="265" t="str">
        <f>_xlfn.XLOOKUP(TAMPData2205[[#This Row],[PIN]],TAMPData2202[PIN],TAMPData2202[TAMP NHS],"",0)</f>
        <v>Non-NHS Local</v>
      </c>
      <c r="Z222" s="123" t="s">
        <v>1210</v>
      </c>
      <c r="AA222" s="125">
        <v>32515</v>
      </c>
      <c r="AB222" s="125">
        <v>0</v>
      </c>
      <c r="AC222" s="125">
        <v>0</v>
      </c>
      <c r="AD222" s="125">
        <v>0</v>
      </c>
      <c r="AE222" s="125">
        <v>32515</v>
      </c>
      <c r="AF222" s="125">
        <v>32515</v>
      </c>
      <c r="AG222" s="125">
        <v>0</v>
      </c>
      <c r="AH222" s="125">
        <v>0</v>
      </c>
      <c r="AI222" s="125">
        <v>0</v>
      </c>
      <c r="AJ222" s="125">
        <v>32515</v>
      </c>
      <c r="AK222" s="135"/>
      <c r="AL222" s="126"/>
    </row>
    <row r="223" spans="1:38" hidden="1" x14ac:dyDescent="0.25">
      <c r="A223" s="147">
        <v>124547</v>
      </c>
      <c r="B223" s="120">
        <v>3</v>
      </c>
      <c r="C223" s="121" t="s">
        <v>114</v>
      </c>
      <c r="D223" s="122">
        <v>42577</v>
      </c>
      <c r="E223" s="121" t="s">
        <v>189</v>
      </c>
      <c r="F223" s="122">
        <v>44516</v>
      </c>
      <c r="G223" s="121" t="s">
        <v>228</v>
      </c>
      <c r="H223" s="123" t="s">
        <v>910</v>
      </c>
      <c r="I223" s="121" t="s">
        <v>1211</v>
      </c>
      <c r="J223" s="120"/>
      <c r="K223" s="121" t="s">
        <v>986</v>
      </c>
      <c r="L223" s="120" t="s">
        <v>183</v>
      </c>
      <c r="M223" s="123" t="s">
        <v>1212</v>
      </c>
      <c r="N223" s="123"/>
      <c r="O223" s="121" t="s">
        <v>271</v>
      </c>
      <c r="P223" s="121" t="s">
        <v>166</v>
      </c>
      <c r="Q223" s="123"/>
      <c r="R223" s="150" t="s">
        <v>39</v>
      </c>
      <c r="S223" s="150" t="s">
        <v>45</v>
      </c>
      <c r="T223" s="124">
        <v>0.03</v>
      </c>
      <c r="U223" s="120"/>
      <c r="V223" s="121"/>
      <c r="W223" s="120" t="s">
        <v>93</v>
      </c>
      <c r="X223" s="120" t="s">
        <v>186</v>
      </c>
      <c r="Y223" s="265" t="str">
        <f>_xlfn.XLOOKUP(TAMPData2205[[#This Row],[PIN]],TAMPData2202[PIN],TAMPData2202[TAMP NHS],"",0)</f>
        <v>Non-NHS Local</v>
      </c>
      <c r="Z223" s="123" t="s">
        <v>1213</v>
      </c>
      <c r="AA223" s="125">
        <v>0</v>
      </c>
      <c r="AB223" s="125">
        <v>0</v>
      </c>
      <c r="AC223" s="125">
        <v>9358.5499999999993</v>
      </c>
      <c r="AD223" s="125">
        <v>0</v>
      </c>
      <c r="AE223" s="125">
        <v>9358.5499999999993</v>
      </c>
      <c r="AF223" s="125">
        <v>0</v>
      </c>
      <c r="AG223" s="125">
        <v>0</v>
      </c>
      <c r="AH223" s="125">
        <v>607204.30000000005</v>
      </c>
      <c r="AI223" s="125">
        <v>0</v>
      </c>
      <c r="AJ223" s="125">
        <v>607204.30000000005</v>
      </c>
      <c r="AK223" s="135"/>
      <c r="AL223" s="126" t="s">
        <v>1214</v>
      </c>
    </row>
    <row r="224" spans="1:38" hidden="1" x14ac:dyDescent="0.25">
      <c r="A224" s="147">
        <v>124552</v>
      </c>
      <c r="B224" s="120">
        <v>3</v>
      </c>
      <c r="C224" s="121" t="s">
        <v>122</v>
      </c>
      <c r="D224" s="122">
        <v>42577</v>
      </c>
      <c r="E224" s="121" t="s">
        <v>189</v>
      </c>
      <c r="F224" s="122">
        <v>44694</v>
      </c>
      <c r="G224" s="121" t="s">
        <v>253</v>
      </c>
      <c r="H224" s="123" t="s">
        <v>910</v>
      </c>
      <c r="I224" s="121" t="s">
        <v>1215</v>
      </c>
      <c r="J224" s="120"/>
      <c r="K224" s="121" t="s">
        <v>1101</v>
      </c>
      <c r="L224" s="120" t="s">
        <v>183</v>
      </c>
      <c r="M224" s="123" t="s">
        <v>1216</v>
      </c>
      <c r="N224" s="123"/>
      <c r="O224" s="121" t="s">
        <v>271</v>
      </c>
      <c r="P224" s="121" t="s">
        <v>166</v>
      </c>
      <c r="Q224" s="123"/>
      <c r="R224" s="150" t="s">
        <v>39</v>
      </c>
      <c r="S224" s="150" t="s">
        <v>45</v>
      </c>
      <c r="T224" s="124">
        <v>0.01</v>
      </c>
      <c r="U224" s="120"/>
      <c r="V224" s="121"/>
      <c r="W224" s="120" t="s">
        <v>93</v>
      </c>
      <c r="X224" s="120" t="s">
        <v>186</v>
      </c>
      <c r="Y224" s="265" t="str">
        <f>_xlfn.XLOOKUP(TAMPData2205[[#This Row],[PIN]],TAMPData2202[PIN],TAMPData2202[TAMP NHS],"",0)</f>
        <v>Non-NHS Local</v>
      </c>
      <c r="Z224" s="123" t="s">
        <v>1217</v>
      </c>
      <c r="AA224" s="125">
        <v>0</v>
      </c>
      <c r="AB224" s="125">
        <v>0</v>
      </c>
      <c r="AC224" s="125">
        <v>444543</v>
      </c>
      <c r="AD224" s="125">
        <v>0</v>
      </c>
      <c r="AE224" s="125">
        <v>444543</v>
      </c>
      <c r="AF224" s="125">
        <v>0</v>
      </c>
      <c r="AG224" s="125">
        <v>0</v>
      </c>
      <c r="AH224" s="125">
        <v>444543</v>
      </c>
      <c r="AI224" s="125">
        <v>0</v>
      </c>
      <c r="AJ224" s="125">
        <v>444543</v>
      </c>
      <c r="AK224" s="135"/>
      <c r="AL224" s="126" t="s">
        <v>1218</v>
      </c>
    </row>
    <row r="225" spans="1:38" ht="36" hidden="1" x14ac:dyDescent="0.25">
      <c r="A225" s="147">
        <v>124559</v>
      </c>
      <c r="B225" s="120">
        <v>1</v>
      </c>
      <c r="C225" s="121" t="s">
        <v>122</v>
      </c>
      <c r="D225" s="122">
        <v>42577</v>
      </c>
      <c r="E225" s="121" t="s">
        <v>247</v>
      </c>
      <c r="F225" s="122">
        <v>44410</v>
      </c>
      <c r="G225" s="121" t="s">
        <v>152</v>
      </c>
      <c r="H225" s="123" t="s">
        <v>523</v>
      </c>
      <c r="I225" s="121" t="s">
        <v>1219</v>
      </c>
      <c r="J225" s="120"/>
      <c r="K225" s="121" t="s">
        <v>1220</v>
      </c>
      <c r="L225" s="120" t="s">
        <v>183</v>
      </c>
      <c r="M225" s="123" t="s">
        <v>1221</v>
      </c>
      <c r="N225" s="123"/>
      <c r="O225" s="121" t="s">
        <v>271</v>
      </c>
      <c r="P225" s="121" t="s">
        <v>166</v>
      </c>
      <c r="Q225" s="123"/>
      <c r="R225" s="150" t="s">
        <v>39</v>
      </c>
      <c r="S225" s="150" t="s">
        <v>45</v>
      </c>
      <c r="T225" s="124">
        <v>0.01</v>
      </c>
      <c r="U225" s="122"/>
      <c r="V225" s="121"/>
      <c r="W225" s="120" t="s">
        <v>93</v>
      </c>
      <c r="X225" s="120" t="s">
        <v>186</v>
      </c>
      <c r="Y225" s="265" t="str">
        <f>_xlfn.XLOOKUP(TAMPData2205[[#This Row],[PIN]],TAMPData2202[PIN],TAMPData2202[TAMP NHS],"",0)</f>
        <v>Non-NHS Local</v>
      </c>
      <c r="Z225" s="123" t="s">
        <v>1222</v>
      </c>
      <c r="AA225" s="125">
        <v>0</v>
      </c>
      <c r="AB225" s="125">
        <v>0</v>
      </c>
      <c r="AC225" s="125">
        <v>425793.6</v>
      </c>
      <c r="AD225" s="125">
        <v>0</v>
      </c>
      <c r="AE225" s="125">
        <v>425793.6</v>
      </c>
      <c r="AF225" s="125">
        <v>0</v>
      </c>
      <c r="AG225" s="125">
        <v>0</v>
      </c>
      <c r="AH225" s="125">
        <v>425793.6</v>
      </c>
      <c r="AI225" s="125">
        <v>0</v>
      </c>
      <c r="AJ225" s="125">
        <v>425793.6</v>
      </c>
      <c r="AK225" s="135"/>
      <c r="AL225" s="126" t="s">
        <v>1223</v>
      </c>
    </row>
    <row r="226" spans="1:38" ht="36" hidden="1" x14ac:dyDescent="0.25">
      <c r="A226" s="147">
        <v>124565</v>
      </c>
      <c r="B226" s="120">
        <v>3</v>
      </c>
      <c r="C226" s="121" t="s">
        <v>85</v>
      </c>
      <c r="D226" s="122">
        <v>42577</v>
      </c>
      <c r="E226" s="121" t="s">
        <v>189</v>
      </c>
      <c r="F226" s="122">
        <v>44441</v>
      </c>
      <c r="G226" s="121" t="s">
        <v>179</v>
      </c>
      <c r="H226" s="123" t="s">
        <v>910</v>
      </c>
      <c r="I226" s="121" t="s">
        <v>1224</v>
      </c>
      <c r="J226" s="120"/>
      <c r="K226" s="121" t="s">
        <v>1225</v>
      </c>
      <c r="L226" s="120" t="s">
        <v>183</v>
      </c>
      <c r="M226" s="123" t="s">
        <v>1226</v>
      </c>
      <c r="N226" s="123" t="s">
        <v>1227</v>
      </c>
      <c r="O226" s="121" t="s">
        <v>40</v>
      </c>
      <c r="P226" s="121" t="s">
        <v>166</v>
      </c>
      <c r="Q226" s="123"/>
      <c r="R226" s="150" t="s">
        <v>39</v>
      </c>
      <c r="S226" s="150" t="s">
        <v>45</v>
      </c>
      <c r="T226" s="124">
        <v>0.03</v>
      </c>
      <c r="U226" s="122">
        <v>44792</v>
      </c>
      <c r="V226" s="121"/>
      <c r="W226" s="120" t="s">
        <v>93</v>
      </c>
      <c r="X226" s="120" t="s">
        <v>186</v>
      </c>
      <c r="Y226" s="265" t="str">
        <f>_xlfn.XLOOKUP(TAMPData2205[[#This Row],[PIN]],TAMPData2202[PIN],TAMPData2202[TAMP NHS],"",0)</f>
        <v>Non-NHS Local</v>
      </c>
      <c r="Z226" s="123" t="s">
        <v>1228</v>
      </c>
      <c r="AA226" s="125">
        <v>10982.64</v>
      </c>
      <c r="AB226" s="125">
        <v>0</v>
      </c>
      <c r="AC226" s="125">
        <v>0</v>
      </c>
      <c r="AD226" s="125">
        <v>0</v>
      </c>
      <c r="AE226" s="125">
        <v>10982.64</v>
      </c>
      <c r="AF226" s="125">
        <v>112781.72</v>
      </c>
      <c r="AG226" s="125">
        <v>20000</v>
      </c>
      <c r="AH226" s="125">
        <v>0</v>
      </c>
      <c r="AI226" s="125">
        <v>0</v>
      </c>
      <c r="AJ226" s="125">
        <v>132781.72</v>
      </c>
      <c r="AK226" s="135"/>
      <c r="AL226" s="126" t="s">
        <v>1229</v>
      </c>
    </row>
    <row r="227" spans="1:38" ht="36" hidden="1" x14ac:dyDescent="0.25">
      <c r="A227" s="147">
        <v>124572</v>
      </c>
      <c r="B227" s="120">
        <v>3</v>
      </c>
      <c r="C227" s="121" t="s">
        <v>122</v>
      </c>
      <c r="D227" s="122">
        <v>42577</v>
      </c>
      <c r="E227" s="121" t="s">
        <v>189</v>
      </c>
      <c r="F227" s="122">
        <v>44685</v>
      </c>
      <c r="G227" s="121" t="s">
        <v>98</v>
      </c>
      <c r="H227" s="123" t="s">
        <v>910</v>
      </c>
      <c r="I227" s="121" t="s">
        <v>1230</v>
      </c>
      <c r="J227" s="120"/>
      <c r="K227" s="121" t="s">
        <v>1231</v>
      </c>
      <c r="L227" s="120" t="s">
        <v>183</v>
      </c>
      <c r="M227" s="123" t="s">
        <v>1232</v>
      </c>
      <c r="N227" s="123"/>
      <c r="O227" s="121" t="s">
        <v>40</v>
      </c>
      <c r="P227" s="121" t="s">
        <v>166</v>
      </c>
      <c r="Q227" s="123"/>
      <c r="R227" s="121" t="s">
        <v>39</v>
      </c>
      <c r="S227" s="121" t="s">
        <v>45</v>
      </c>
      <c r="T227" s="124">
        <v>3.5000000000000003E-2</v>
      </c>
      <c r="U227" s="122">
        <v>44603</v>
      </c>
      <c r="V227" s="121"/>
      <c r="W227" s="120" t="s">
        <v>93</v>
      </c>
      <c r="X227" s="120" t="s">
        <v>186</v>
      </c>
      <c r="Y227" s="265" t="str">
        <f>_xlfn.XLOOKUP(TAMPData2205[[#This Row],[PIN]],TAMPData2202[PIN],TAMPData2202[TAMP NHS],"",0)</f>
        <v>Non-NHS Local</v>
      </c>
      <c r="Z227" s="123" t="s">
        <v>1233</v>
      </c>
      <c r="AA227" s="125">
        <v>75231.17</v>
      </c>
      <c r="AB227" s="125">
        <v>0</v>
      </c>
      <c r="AC227" s="125">
        <v>2165178.2200000002</v>
      </c>
      <c r="AD227" s="125">
        <v>0</v>
      </c>
      <c r="AE227" s="125">
        <v>2240409.39</v>
      </c>
      <c r="AF227" s="125">
        <v>407240.88</v>
      </c>
      <c r="AG227" s="125">
        <v>74415</v>
      </c>
      <c r="AH227" s="125">
        <v>2165178.2200000002</v>
      </c>
      <c r="AI227" s="125">
        <v>0</v>
      </c>
      <c r="AJ227" s="125">
        <v>2646834.1</v>
      </c>
      <c r="AK227" s="135" t="s">
        <v>1234</v>
      </c>
      <c r="AL227" s="126" t="s">
        <v>1235</v>
      </c>
    </row>
    <row r="228" spans="1:38" hidden="1" x14ac:dyDescent="0.25">
      <c r="A228" s="147">
        <v>124595</v>
      </c>
      <c r="B228" s="120">
        <v>4</v>
      </c>
      <c r="C228" s="121" t="s">
        <v>122</v>
      </c>
      <c r="D228" s="122">
        <v>42577</v>
      </c>
      <c r="E228" s="121" t="s">
        <v>195</v>
      </c>
      <c r="F228" s="122">
        <v>44410</v>
      </c>
      <c r="G228" s="121" t="s">
        <v>152</v>
      </c>
      <c r="H228" s="123" t="s">
        <v>331</v>
      </c>
      <c r="I228" s="121" t="s">
        <v>1236</v>
      </c>
      <c r="J228" s="120"/>
      <c r="K228" s="121" t="s">
        <v>1237</v>
      </c>
      <c r="L228" s="120" t="s">
        <v>183</v>
      </c>
      <c r="M228" s="123" t="s">
        <v>1238</v>
      </c>
      <c r="N228" s="123"/>
      <c r="O228" s="121" t="s">
        <v>40</v>
      </c>
      <c r="P228" s="121" t="s">
        <v>166</v>
      </c>
      <c r="Q228" s="123"/>
      <c r="R228" s="121" t="s">
        <v>39</v>
      </c>
      <c r="S228" s="121" t="s">
        <v>45</v>
      </c>
      <c r="T228" s="124">
        <v>0.01</v>
      </c>
      <c r="U228" s="122"/>
      <c r="V228" s="121"/>
      <c r="W228" s="120" t="s">
        <v>93</v>
      </c>
      <c r="X228" s="120" t="s">
        <v>186</v>
      </c>
      <c r="Y228" s="265" t="str">
        <f>_xlfn.XLOOKUP(TAMPData2205[[#This Row],[PIN]],TAMPData2202[PIN],TAMPData2202[TAMP NHS],"",0)</f>
        <v>Non-NHS Local</v>
      </c>
      <c r="Z228" s="123" t="s">
        <v>1239</v>
      </c>
      <c r="AA228" s="125">
        <v>0</v>
      </c>
      <c r="AB228" s="125">
        <v>0</v>
      </c>
      <c r="AC228" s="125">
        <v>421272.29</v>
      </c>
      <c r="AD228" s="125">
        <v>0</v>
      </c>
      <c r="AE228" s="125">
        <v>421272.29</v>
      </c>
      <c r="AF228" s="125">
        <v>0</v>
      </c>
      <c r="AG228" s="125">
        <v>0</v>
      </c>
      <c r="AH228" s="125">
        <v>421272.29</v>
      </c>
      <c r="AI228" s="125">
        <v>0</v>
      </c>
      <c r="AJ228" s="125">
        <v>421272.29</v>
      </c>
      <c r="AK228" s="135"/>
      <c r="AL228" s="126" t="s">
        <v>1240</v>
      </c>
    </row>
    <row r="229" spans="1:38" hidden="1" x14ac:dyDescent="0.25">
      <c r="A229" s="149">
        <v>124596</v>
      </c>
      <c r="B229" s="120">
        <v>3</v>
      </c>
      <c r="C229" s="121" t="s">
        <v>122</v>
      </c>
      <c r="D229" s="122">
        <v>42577</v>
      </c>
      <c r="E229" s="121" t="s">
        <v>189</v>
      </c>
      <c r="F229" s="122">
        <v>44694</v>
      </c>
      <c r="G229" s="121" t="s">
        <v>253</v>
      </c>
      <c r="H229" s="123" t="s">
        <v>910</v>
      </c>
      <c r="I229" s="121"/>
      <c r="J229" s="120"/>
      <c r="K229" s="121" t="s">
        <v>1241</v>
      </c>
      <c r="L229" s="120" t="s">
        <v>183</v>
      </c>
      <c r="M229" s="123" t="s">
        <v>1242</v>
      </c>
      <c r="N229" s="123"/>
      <c r="O229" s="121" t="s">
        <v>271</v>
      </c>
      <c r="P229" s="121" t="s">
        <v>166</v>
      </c>
      <c r="Q229" s="123"/>
      <c r="R229" s="121" t="s">
        <v>39</v>
      </c>
      <c r="S229" s="121" t="s">
        <v>45</v>
      </c>
      <c r="T229" s="124">
        <v>0.02</v>
      </c>
      <c r="U229" s="122"/>
      <c r="V229" s="121"/>
      <c r="W229" s="120" t="s">
        <v>93</v>
      </c>
      <c r="X229" s="120" t="s">
        <v>186</v>
      </c>
      <c r="Y229" s="265" t="str">
        <f>_xlfn.XLOOKUP(TAMPData2205[[#This Row],[PIN]],TAMPData2202[PIN],TAMPData2202[TAMP NHS],"",0)</f>
        <v>Non-NHS Local</v>
      </c>
      <c r="Z229" s="123" t="s">
        <v>1243</v>
      </c>
      <c r="AA229" s="125">
        <v>0</v>
      </c>
      <c r="AB229" s="125">
        <v>0</v>
      </c>
      <c r="AC229" s="125">
        <v>663497.25</v>
      </c>
      <c r="AD229" s="125">
        <v>0</v>
      </c>
      <c r="AE229" s="125">
        <v>663497.25</v>
      </c>
      <c r="AF229" s="125">
        <v>0</v>
      </c>
      <c r="AG229" s="125">
        <v>0</v>
      </c>
      <c r="AH229" s="125">
        <v>663497.25</v>
      </c>
      <c r="AI229" s="125">
        <v>0</v>
      </c>
      <c r="AJ229" s="125">
        <v>663497.25</v>
      </c>
      <c r="AK229" s="135"/>
      <c r="AL229" s="126" t="s">
        <v>1244</v>
      </c>
    </row>
    <row r="230" spans="1:38" hidden="1" x14ac:dyDescent="0.25">
      <c r="A230" s="147">
        <v>124611</v>
      </c>
      <c r="B230" s="120">
        <v>4</v>
      </c>
      <c r="C230" s="121" t="s">
        <v>122</v>
      </c>
      <c r="D230" s="122">
        <v>42577</v>
      </c>
      <c r="E230" s="121" t="s">
        <v>195</v>
      </c>
      <c r="F230" s="122">
        <v>44410</v>
      </c>
      <c r="G230" s="121" t="s">
        <v>152</v>
      </c>
      <c r="H230" s="123" t="s">
        <v>331</v>
      </c>
      <c r="I230" s="121" t="s">
        <v>1245</v>
      </c>
      <c r="J230" s="120"/>
      <c r="K230" s="121" t="s">
        <v>1246</v>
      </c>
      <c r="L230" s="120" t="s">
        <v>183</v>
      </c>
      <c r="M230" s="123" t="s">
        <v>1247</v>
      </c>
      <c r="N230" s="123"/>
      <c r="O230" s="121" t="s">
        <v>40</v>
      </c>
      <c r="P230" s="121" t="s">
        <v>166</v>
      </c>
      <c r="Q230" s="123"/>
      <c r="R230" s="150" t="s">
        <v>39</v>
      </c>
      <c r="S230" s="150" t="s">
        <v>45</v>
      </c>
      <c r="T230" s="124">
        <v>0.01</v>
      </c>
      <c r="U230" s="122"/>
      <c r="V230" s="121"/>
      <c r="W230" s="120" t="s">
        <v>93</v>
      </c>
      <c r="X230" s="120" t="s">
        <v>186</v>
      </c>
      <c r="Y230" s="265" t="str">
        <f>_xlfn.XLOOKUP(TAMPData2205[[#This Row],[PIN]],TAMPData2202[PIN],TAMPData2202[TAMP NHS],"",0)</f>
        <v>Non-NHS Local</v>
      </c>
      <c r="Z230" s="123" t="s">
        <v>1248</v>
      </c>
      <c r="AA230" s="125">
        <v>0</v>
      </c>
      <c r="AB230" s="125">
        <v>0</v>
      </c>
      <c r="AC230" s="125">
        <v>245940.45</v>
      </c>
      <c r="AD230" s="125">
        <v>0</v>
      </c>
      <c r="AE230" s="125">
        <v>245940.45</v>
      </c>
      <c r="AF230" s="125">
        <v>0</v>
      </c>
      <c r="AG230" s="125">
        <v>0</v>
      </c>
      <c r="AH230" s="125">
        <v>245940.45</v>
      </c>
      <c r="AI230" s="125">
        <v>0</v>
      </c>
      <c r="AJ230" s="125">
        <v>245940.45</v>
      </c>
      <c r="AK230" s="135"/>
      <c r="AL230" s="126" t="s">
        <v>1249</v>
      </c>
    </row>
    <row r="231" spans="1:38" hidden="1" x14ac:dyDescent="0.25">
      <c r="A231" s="147">
        <v>124623</v>
      </c>
      <c r="B231" s="120">
        <v>4</v>
      </c>
      <c r="C231" s="121" t="s">
        <v>122</v>
      </c>
      <c r="D231" s="122">
        <v>42578</v>
      </c>
      <c r="E231" s="121" t="s">
        <v>195</v>
      </c>
      <c r="F231" s="122">
        <v>44410</v>
      </c>
      <c r="G231" s="121" t="s">
        <v>152</v>
      </c>
      <c r="H231" s="123" t="s">
        <v>331</v>
      </c>
      <c r="I231" s="121" t="s">
        <v>1245</v>
      </c>
      <c r="J231" s="120"/>
      <c r="K231" s="121" t="s">
        <v>1246</v>
      </c>
      <c r="L231" s="120" t="s">
        <v>183</v>
      </c>
      <c r="M231" s="123" t="s">
        <v>1247</v>
      </c>
      <c r="N231" s="123"/>
      <c r="O231" s="121" t="s">
        <v>40</v>
      </c>
      <c r="P231" s="121" t="s">
        <v>166</v>
      </c>
      <c r="Q231" s="123"/>
      <c r="R231" s="121" t="s">
        <v>39</v>
      </c>
      <c r="S231" s="121" t="s">
        <v>45</v>
      </c>
      <c r="T231" s="124">
        <v>0.01</v>
      </c>
      <c r="U231" s="122"/>
      <c r="V231" s="121"/>
      <c r="W231" s="120" t="s">
        <v>93</v>
      </c>
      <c r="X231" s="120" t="s">
        <v>186</v>
      </c>
      <c r="Y231" s="265" t="str">
        <f>_xlfn.XLOOKUP(TAMPData2205[[#This Row],[PIN]],TAMPData2202[PIN],TAMPData2202[TAMP NHS],"",0)</f>
        <v>Non-NHS Local</v>
      </c>
      <c r="Z231" s="123" t="s">
        <v>1250</v>
      </c>
      <c r="AA231" s="125">
        <v>0</v>
      </c>
      <c r="AB231" s="125">
        <v>0</v>
      </c>
      <c r="AC231" s="125">
        <v>332858.93</v>
      </c>
      <c r="AD231" s="125">
        <v>0</v>
      </c>
      <c r="AE231" s="125">
        <v>332858.93</v>
      </c>
      <c r="AF231" s="125">
        <v>0</v>
      </c>
      <c r="AG231" s="125">
        <v>0</v>
      </c>
      <c r="AH231" s="125">
        <v>332858.93</v>
      </c>
      <c r="AI231" s="125">
        <v>0</v>
      </c>
      <c r="AJ231" s="125">
        <v>332858.93</v>
      </c>
      <c r="AK231" s="135"/>
      <c r="AL231" s="126" t="s">
        <v>1251</v>
      </c>
    </row>
    <row r="232" spans="1:38" ht="36" hidden="1" x14ac:dyDescent="0.25">
      <c r="A232" s="147">
        <v>124638</v>
      </c>
      <c r="B232" s="120">
        <v>1</v>
      </c>
      <c r="C232" s="121" t="s">
        <v>122</v>
      </c>
      <c r="D232" s="122">
        <v>42578</v>
      </c>
      <c r="E232" s="121" t="s">
        <v>247</v>
      </c>
      <c r="F232" s="122">
        <v>44455</v>
      </c>
      <c r="G232" s="121" t="s">
        <v>152</v>
      </c>
      <c r="H232" s="123" t="s">
        <v>443</v>
      </c>
      <c r="I232" s="121" t="s">
        <v>1252</v>
      </c>
      <c r="J232" s="120"/>
      <c r="K232" s="121" t="s">
        <v>1253</v>
      </c>
      <c r="L232" s="120" t="s">
        <v>183</v>
      </c>
      <c r="M232" s="123" t="s">
        <v>1254</v>
      </c>
      <c r="N232" s="123"/>
      <c r="O232" s="121" t="s">
        <v>271</v>
      </c>
      <c r="P232" s="121" t="s">
        <v>166</v>
      </c>
      <c r="Q232" s="123"/>
      <c r="R232" s="121" t="s">
        <v>39</v>
      </c>
      <c r="S232" s="121" t="s">
        <v>45</v>
      </c>
      <c r="T232" s="124">
        <v>0.01</v>
      </c>
      <c r="U232" s="122"/>
      <c r="V232" s="121"/>
      <c r="W232" s="120" t="s">
        <v>93</v>
      </c>
      <c r="X232" s="120" t="s">
        <v>186</v>
      </c>
      <c r="Y232" s="265" t="str">
        <f>_xlfn.XLOOKUP(TAMPData2205[[#This Row],[PIN]],TAMPData2202[PIN],TAMPData2202[TAMP NHS],"",0)</f>
        <v>Non-NHS Local</v>
      </c>
      <c r="Z232" s="123" t="s">
        <v>1255</v>
      </c>
      <c r="AA232" s="125">
        <v>0</v>
      </c>
      <c r="AB232" s="125">
        <v>0</v>
      </c>
      <c r="AC232" s="125">
        <v>431586.32</v>
      </c>
      <c r="AD232" s="125">
        <v>0</v>
      </c>
      <c r="AE232" s="125">
        <v>431586.32</v>
      </c>
      <c r="AF232" s="125">
        <v>0</v>
      </c>
      <c r="AG232" s="125">
        <v>0</v>
      </c>
      <c r="AH232" s="125">
        <v>431586.32</v>
      </c>
      <c r="AI232" s="125">
        <v>0</v>
      </c>
      <c r="AJ232" s="125">
        <v>431586.32</v>
      </c>
      <c r="AK232" s="135"/>
      <c r="AL232" s="126" t="s">
        <v>1256</v>
      </c>
    </row>
    <row r="233" spans="1:38" ht="36" hidden="1" x14ac:dyDescent="0.25">
      <c r="A233" s="147">
        <v>124652</v>
      </c>
      <c r="B233" s="120">
        <v>1</v>
      </c>
      <c r="C233" s="121" t="s">
        <v>114</v>
      </c>
      <c r="D233" s="122">
        <v>42578</v>
      </c>
      <c r="E233" s="121" t="s">
        <v>247</v>
      </c>
      <c r="F233" s="122">
        <v>44580</v>
      </c>
      <c r="G233" s="121" t="s">
        <v>228</v>
      </c>
      <c r="H233" s="123" t="s">
        <v>347</v>
      </c>
      <c r="I233" s="121" t="s">
        <v>1257</v>
      </c>
      <c r="J233" s="120"/>
      <c r="K233" s="121" t="s">
        <v>1258</v>
      </c>
      <c r="L233" s="120" t="s">
        <v>183</v>
      </c>
      <c r="M233" s="123" t="s">
        <v>1259</v>
      </c>
      <c r="N233" s="123"/>
      <c r="O233" s="121" t="s">
        <v>271</v>
      </c>
      <c r="P233" s="121" t="s">
        <v>166</v>
      </c>
      <c r="Q233" s="123"/>
      <c r="R233" s="150" t="s">
        <v>39</v>
      </c>
      <c r="S233" s="150" t="s">
        <v>45</v>
      </c>
      <c r="T233" s="124">
        <v>0.01</v>
      </c>
      <c r="U233" s="120"/>
      <c r="V233" s="121"/>
      <c r="W233" s="120" t="s">
        <v>93</v>
      </c>
      <c r="X233" s="120" t="s">
        <v>186</v>
      </c>
      <c r="Y233" s="265" t="str">
        <f>_xlfn.XLOOKUP(TAMPData2205[[#This Row],[PIN]],TAMPData2202[PIN],TAMPData2202[TAMP NHS],"",0)</f>
        <v>Non-NHS Local</v>
      </c>
      <c r="Z233" s="123" t="s">
        <v>1260</v>
      </c>
      <c r="AA233" s="125">
        <v>0</v>
      </c>
      <c r="AB233" s="125">
        <v>0</v>
      </c>
      <c r="AC233" s="125">
        <v>17436.36</v>
      </c>
      <c r="AD233" s="125">
        <v>0</v>
      </c>
      <c r="AE233" s="125">
        <v>17436.36</v>
      </c>
      <c r="AF233" s="125">
        <v>0</v>
      </c>
      <c r="AG233" s="125">
        <v>0</v>
      </c>
      <c r="AH233" s="125">
        <v>898015.96</v>
      </c>
      <c r="AI233" s="125">
        <v>0</v>
      </c>
      <c r="AJ233" s="125">
        <v>898015.96</v>
      </c>
      <c r="AK233" s="135"/>
      <c r="AL233" s="126" t="s">
        <v>1261</v>
      </c>
    </row>
    <row r="234" spans="1:38" hidden="1" x14ac:dyDescent="0.25">
      <c r="A234" s="147">
        <v>124664</v>
      </c>
      <c r="B234" s="120">
        <v>4</v>
      </c>
      <c r="C234" s="121" t="s">
        <v>85</v>
      </c>
      <c r="D234" s="122">
        <v>42578</v>
      </c>
      <c r="E234" s="121" t="s">
        <v>195</v>
      </c>
      <c r="F234" s="122">
        <v>44097</v>
      </c>
      <c r="G234" s="121" t="s">
        <v>228</v>
      </c>
      <c r="H234" s="123" t="s">
        <v>196</v>
      </c>
      <c r="I234" s="121" t="s">
        <v>1262</v>
      </c>
      <c r="J234" s="120"/>
      <c r="K234" s="121" t="s">
        <v>1263</v>
      </c>
      <c r="L234" s="120" t="s">
        <v>183</v>
      </c>
      <c r="M234" s="123" t="s">
        <v>1264</v>
      </c>
      <c r="N234" s="123"/>
      <c r="O234" s="121" t="s">
        <v>271</v>
      </c>
      <c r="P234" s="121" t="s">
        <v>166</v>
      </c>
      <c r="Q234" s="123"/>
      <c r="R234" s="150" t="s">
        <v>39</v>
      </c>
      <c r="S234" s="150" t="s">
        <v>45</v>
      </c>
      <c r="T234" s="124">
        <v>1.4999999999999999E-2</v>
      </c>
      <c r="U234" s="120"/>
      <c r="V234" s="121"/>
      <c r="W234" s="120" t="s">
        <v>93</v>
      </c>
      <c r="X234" s="120" t="s">
        <v>186</v>
      </c>
      <c r="Y234" s="265" t="str">
        <f>_xlfn.XLOOKUP(TAMPData2205[[#This Row],[PIN]],TAMPData2202[PIN],TAMPData2202[TAMP NHS],"",0)</f>
        <v>Non-NHS Local</v>
      </c>
      <c r="Z234" s="123" t="s">
        <v>1265</v>
      </c>
      <c r="AA234" s="125">
        <v>0</v>
      </c>
      <c r="AB234" s="125">
        <v>0</v>
      </c>
      <c r="AC234" s="125">
        <v>494687.01</v>
      </c>
      <c r="AD234" s="125">
        <v>0</v>
      </c>
      <c r="AE234" s="125">
        <v>494687.01</v>
      </c>
      <c r="AF234" s="125">
        <v>0</v>
      </c>
      <c r="AG234" s="125">
        <v>0</v>
      </c>
      <c r="AH234" s="125">
        <v>494687.01</v>
      </c>
      <c r="AI234" s="125">
        <v>0</v>
      </c>
      <c r="AJ234" s="125">
        <v>494687.01</v>
      </c>
      <c r="AK234" s="135"/>
      <c r="AL234" s="126" t="s">
        <v>1266</v>
      </c>
    </row>
    <row r="235" spans="1:38" ht="36" hidden="1" x14ac:dyDescent="0.25">
      <c r="A235" s="147">
        <v>124675</v>
      </c>
      <c r="B235" s="120">
        <v>3</v>
      </c>
      <c r="C235" s="121" t="s">
        <v>85</v>
      </c>
      <c r="D235" s="122">
        <v>42578</v>
      </c>
      <c r="E235" s="121" t="s">
        <v>143</v>
      </c>
      <c r="F235" s="122">
        <v>44470</v>
      </c>
      <c r="G235" s="121" t="s">
        <v>179</v>
      </c>
      <c r="H235" s="123" t="s">
        <v>659</v>
      </c>
      <c r="I235" s="121" t="s">
        <v>1267</v>
      </c>
      <c r="J235" s="120"/>
      <c r="K235" s="121" t="s">
        <v>1268</v>
      </c>
      <c r="L235" s="120" t="s">
        <v>183</v>
      </c>
      <c r="M235" s="123" t="s">
        <v>1269</v>
      </c>
      <c r="N235" s="123"/>
      <c r="O235" s="121" t="s">
        <v>40</v>
      </c>
      <c r="P235" s="121" t="s">
        <v>166</v>
      </c>
      <c r="Q235" s="123"/>
      <c r="R235" s="150" t="s">
        <v>39</v>
      </c>
      <c r="S235" s="150" t="s">
        <v>45</v>
      </c>
      <c r="T235" s="124">
        <v>0.01</v>
      </c>
      <c r="U235" s="122">
        <v>45058</v>
      </c>
      <c r="V235" s="121"/>
      <c r="W235" s="120" t="s">
        <v>93</v>
      </c>
      <c r="X235" s="120" t="s">
        <v>103</v>
      </c>
      <c r="Y235" s="265" t="str">
        <f>_xlfn.XLOOKUP(TAMPData2205[[#This Row],[PIN]],TAMPData2202[PIN],TAMPData2202[TAMP NHS],"",0)</f>
        <v>Non-NHS Local</v>
      </c>
      <c r="Z235" s="123" t="s">
        <v>1270</v>
      </c>
      <c r="AA235" s="125">
        <v>18560.810000000001</v>
      </c>
      <c r="AB235" s="125">
        <v>0</v>
      </c>
      <c r="AC235" s="125">
        <v>0</v>
      </c>
      <c r="AD235" s="125">
        <v>0</v>
      </c>
      <c r="AE235" s="125">
        <v>18560.810000000001</v>
      </c>
      <c r="AF235" s="125">
        <v>179728.85</v>
      </c>
      <c r="AG235" s="125">
        <v>130934</v>
      </c>
      <c r="AH235" s="125">
        <v>0</v>
      </c>
      <c r="AI235" s="125">
        <v>0</v>
      </c>
      <c r="AJ235" s="125">
        <v>310662.84999999998</v>
      </c>
      <c r="AK235" s="135"/>
      <c r="AL235" s="126" t="s">
        <v>1271</v>
      </c>
    </row>
    <row r="236" spans="1:38" ht="36" hidden="1" x14ac:dyDescent="0.25">
      <c r="A236" s="147">
        <v>124735</v>
      </c>
      <c r="B236" s="120">
        <v>3</v>
      </c>
      <c r="C236" s="121" t="s">
        <v>122</v>
      </c>
      <c r="D236" s="122">
        <v>42578</v>
      </c>
      <c r="E236" s="121" t="s">
        <v>143</v>
      </c>
      <c r="F236" s="122">
        <v>44432</v>
      </c>
      <c r="G236" s="121" t="s">
        <v>152</v>
      </c>
      <c r="H236" s="123" t="s">
        <v>1272</v>
      </c>
      <c r="I236" s="121" t="s">
        <v>1273</v>
      </c>
      <c r="J236" s="120"/>
      <c r="K236" s="121" t="s">
        <v>1274</v>
      </c>
      <c r="L236" s="120" t="s">
        <v>183</v>
      </c>
      <c r="M236" s="123" t="s">
        <v>1275</v>
      </c>
      <c r="N236" s="123"/>
      <c r="O236" s="121" t="s">
        <v>271</v>
      </c>
      <c r="P236" s="121" t="s">
        <v>166</v>
      </c>
      <c r="Q236" s="123"/>
      <c r="R236" s="150" t="s">
        <v>39</v>
      </c>
      <c r="S236" s="150" t="s">
        <v>45</v>
      </c>
      <c r="T236" s="124">
        <v>0.01</v>
      </c>
      <c r="U236" s="120"/>
      <c r="V236" s="121"/>
      <c r="W236" s="120" t="s">
        <v>93</v>
      </c>
      <c r="X236" s="120" t="s">
        <v>186</v>
      </c>
      <c r="Y236" s="265" t="str">
        <f>_xlfn.XLOOKUP(TAMPData2205[[#This Row],[PIN]],TAMPData2202[PIN],TAMPData2202[TAMP NHS],"",0)</f>
        <v>Non-NHS Local</v>
      </c>
      <c r="Z236" s="123" t="s">
        <v>1276</v>
      </c>
      <c r="AA236" s="125">
        <v>0</v>
      </c>
      <c r="AB236" s="125">
        <v>0</v>
      </c>
      <c r="AC236" s="125">
        <v>363377.81</v>
      </c>
      <c r="AD236" s="125">
        <v>0</v>
      </c>
      <c r="AE236" s="125">
        <v>363377.81</v>
      </c>
      <c r="AF236" s="125">
        <v>0</v>
      </c>
      <c r="AG236" s="125">
        <v>0</v>
      </c>
      <c r="AH236" s="125">
        <v>363377.81</v>
      </c>
      <c r="AI236" s="125">
        <v>0</v>
      </c>
      <c r="AJ236" s="125">
        <v>363377.81</v>
      </c>
      <c r="AK236" s="135"/>
      <c r="AL236" s="126" t="s">
        <v>1277</v>
      </c>
    </row>
    <row r="237" spans="1:38" ht="36" hidden="1" x14ac:dyDescent="0.25">
      <c r="A237" s="147">
        <v>124774</v>
      </c>
      <c r="B237" s="120">
        <v>4</v>
      </c>
      <c r="C237" s="121" t="s">
        <v>114</v>
      </c>
      <c r="D237" s="122">
        <v>42578</v>
      </c>
      <c r="E237" s="121" t="s">
        <v>195</v>
      </c>
      <c r="F237" s="122">
        <v>44362</v>
      </c>
      <c r="G237" s="121" t="s">
        <v>228</v>
      </c>
      <c r="H237" s="123" t="s">
        <v>371</v>
      </c>
      <c r="I237" s="121" t="s">
        <v>1278</v>
      </c>
      <c r="J237" s="120"/>
      <c r="K237" s="121" t="s">
        <v>1279</v>
      </c>
      <c r="L237" s="120" t="s">
        <v>183</v>
      </c>
      <c r="M237" s="123" t="s">
        <v>1280</v>
      </c>
      <c r="N237" s="123"/>
      <c r="O237" s="121" t="s">
        <v>271</v>
      </c>
      <c r="P237" s="121" t="s">
        <v>166</v>
      </c>
      <c r="Q237" s="123"/>
      <c r="R237" s="150" t="s">
        <v>39</v>
      </c>
      <c r="S237" s="150" t="s">
        <v>45</v>
      </c>
      <c r="T237" s="124">
        <v>1.4999999999999999E-2</v>
      </c>
      <c r="U237" s="120"/>
      <c r="V237" s="121"/>
      <c r="W237" s="120" t="s">
        <v>93</v>
      </c>
      <c r="X237" s="120" t="s">
        <v>186</v>
      </c>
      <c r="Y237" s="265" t="str">
        <f>_xlfn.XLOOKUP(TAMPData2205[[#This Row],[PIN]],TAMPData2202[PIN],TAMPData2202[TAMP NHS],"",0)</f>
        <v>Non-NHS Local</v>
      </c>
      <c r="Z237" s="123" t="s">
        <v>1281</v>
      </c>
      <c r="AA237" s="125">
        <v>0</v>
      </c>
      <c r="AB237" s="125">
        <v>0</v>
      </c>
      <c r="AC237" s="125">
        <v>6786.6</v>
      </c>
      <c r="AD237" s="125">
        <v>0</v>
      </c>
      <c r="AE237" s="125">
        <v>6786.6</v>
      </c>
      <c r="AF237" s="125">
        <v>0</v>
      </c>
      <c r="AG237" s="125">
        <v>0</v>
      </c>
      <c r="AH237" s="125">
        <v>767597.42</v>
      </c>
      <c r="AI237" s="125">
        <v>0</v>
      </c>
      <c r="AJ237" s="125">
        <v>767597.42</v>
      </c>
      <c r="AK237" s="135"/>
      <c r="AL237" s="126" t="s">
        <v>1282</v>
      </c>
    </row>
    <row r="238" spans="1:38" hidden="1" x14ac:dyDescent="0.25">
      <c r="A238" s="147">
        <v>124777</v>
      </c>
      <c r="B238" s="120">
        <v>4</v>
      </c>
      <c r="C238" s="121" t="s">
        <v>85</v>
      </c>
      <c r="D238" s="122">
        <v>42578</v>
      </c>
      <c r="E238" s="121" t="s">
        <v>195</v>
      </c>
      <c r="F238" s="122">
        <v>44411</v>
      </c>
      <c r="G238" s="121" t="s">
        <v>152</v>
      </c>
      <c r="H238" s="123" t="s">
        <v>371</v>
      </c>
      <c r="I238" s="121" t="s">
        <v>1283</v>
      </c>
      <c r="J238" s="120"/>
      <c r="K238" s="121" t="s">
        <v>1284</v>
      </c>
      <c r="L238" s="120" t="s">
        <v>183</v>
      </c>
      <c r="M238" s="123" t="s">
        <v>1285</v>
      </c>
      <c r="N238" s="123"/>
      <c r="O238" s="121" t="s">
        <v>40</v>
      </c>
      <c r="P238" s="121" t="s">
        <v>166</v>
      </c>
      <c r="Q238" s="123"/>
      <c r="R238" s="150" t="s">
        <v>39</v>
      </c>
      <c r="S238" s="150" t="s">
        <v>45</v>
      </c>
      <c r="T238" s="124">
        <v>1.4999999999999999E-2</v>
      </c>
      <c r="U238" s="120"/>
      <c r="V238" s="121"/>
      <c r="W238" s="120" t="s">
        <v>93</v>
      </c>
      <c r="X238" s="120" t="s">
        <v>186</v>
      </c>
      <c r="Y238" s="265" t="str">
        <f>_xlfn.XLOOKUP(TAMPData2205[[#This Row],[PIN]],TAMPData2202[PIN],TAMPData2202[TAMP NHS],"",0)</f>
        <v>Non-NHS Local</v>
      </c>
      <c r="Z238" s="123" t="s">
        <v>1286</v>
      </c>
      <c r="AA238" s="125">
        <v>0</v>
      </c>
      <c r="AB238" s="125">
        <v>0</v>
      </c>
      <c r="AC238" s="125">
        <v>548754.13</v>
      </c>
      <c r="AD238" s="125">
        <v>0</v>
      </c>
      <c r="AE238" s="125">
        <v>548754.13</v>
      </c>
      <c r="AF238" s="125">
        <v>0</v>
      </c>
      <c r="AG238" s="125">
        <v>0</v>
      </c>
      <c r="AH238" s="125">
        <v>548754.13</v>
      </c>
      <c r="AI238" s="125">
        <v>0</v>
      </c>
      <c r="AJ238" s="125">
        <v>548754.13</v>
      </c>
      <c r="AK238" s="135"/>
      <c r="AL238" s="126" t="s">
        <v>1287</v>
      </c>
    </row>
    <row r="239" spans="1:38" ht="36" hidden="1" x14ac:dyDescent="0.25">
      <c r="A239" s="147">
        <v>126917</v>
      </c>
      <c r="B239" s="120">
        <v>4</v>
      </c>
      <c r="C239" s="121" t="s">
        <v>85</v>
      </c>
      <c r="D239" s="122">
        <v>43103</v>
      </c>
      <c r="E239" s="121" t="s">
        <v>195</v>
      </c>
      <c r="F239" s="122">
        <v>44377</v>
      </c>
      <c r="G239" s="121" t="s">
        <v>161</v>
      </c>
      <c r="H239" s="123" t="s">
        <v>331</v>
      </c>
      <c r="I239" s="121" t="s">
        <v>1288</v>
      </c>
      <c r="J239" s="120"/>
      <c r="K239" s="121" t="s">
        <v>1289</v>
      </c>
      <c r="L239" s="120" t="s">
        <v>183</v>
      </c>
      <c r="M239" s="123" t="s">
        <v>1290</v>
      </c>
      <c r="N239" s="123" t="s">
        <v>1291</v>
      </c>
      <c r="O239" s="121" t="s">
        <v>40</v>
      </c>
      <c r="P239" s="121" t="s">
        <v>166</v>
      </c>
      <c r="Q239" s="123"/>
      <c r="R239" s="121" t="s">
        <v>39</v>
      </c>
      <c r="S239" s="121" t="s">
        <v>45</v>
      </c>
      <c r="T239" s="124">
        <v>0.01</v>
      </c>
      <c r="U239" s="122"/>
      <c r="V239" s="121"/>
      <c r="W239" s="120" t="s">
        <v>93</v>
      </c>
      <c r="X239" s="120" t="s">
        <v>186</v>
      </c>
      <c r="Y239" s="265" t="str">
        <f>_xlfn.XLOOKUP(TAMPData2205[[#This Row],[PIN]],TAMPData2202[PIN],TAMPData2202[TAMP NHS],"",0)</f>
        <v>Non-NHS Local</v>
      </c>
      <c r="Z239" s="123" t="s">
        <v>1292</v>
      </c>
      <c r="AA239" s="125">
        <v>0</v>
      </c>
      <c r="AB239" s="125">
        <v>0</v>
      </c>
      <c r="AC239" s="125">
        <v>645215</v>
      </c>
      <c r="AD239" s="125">
        <v>0</v>
      </c>
      <c r="AE239" s="125">
        <v>645215</v>
      </c>
      <c r="AF239" s="125">
        <v>93000</v>
      </c>
      <c r="AG239" s="125">
        <v>158183</v>
      </c>
      <c r="AH239" s="125">
        <v>645215</v>
      </c>
      <c r="AI239" s="125">
        <v>0</v>
      </c>
      <c r="AJ239" s="125">
        <v>896398</v>
      </c>
      <c r="AK239" s="135"/>
      <c r="AL239" s="126" t="s">
        <v>1293</v>
      </c>
    </row>
    <row r="240" spans="1:38" ht="36" hidden="1" x14ac:dyDescent="0.25">
      <c r="A240" s="147">
        <v>127148</v>
      </c>
      <c r="B240" s="120">
        <v>4</v>
      </c>
      <c r="C240" s="121" t="s">
        <v>85</v>
      </c>
      <c r="D240" s="122">
        <v>43178</v>
      </c>
      <c r="E240" s="121" t="s">
        <v>195</v>
      </c>
      <c r="F240" s="122">
        <v>44517</v>
      </c>
      <c r="G240" s="121" t="s">
        <v>510</v>
      </c>
      <c r="H240" s="123" t="s">
        <v>325</v>
      </c>
      <c r="I240" s="121" t="s">
        <v>1294</v>
      </c>
      <c r="J240" s="120"/>
      <c r="K240" s="121" t="s">
        <v>1295</v>
      </c>
      <c r="L240" s="120" t="s">
        <v>183</v>
      </c>
      <c r="M240" s="123" t="s">
        <v>1296</v>
      </c>
      <c r="N240" s="123" t="s">
        <v>1297</v>
      </c>
      <c r="O240" s="121" t="s">
        <v>40</v>
      </c>
      <c r="P240" s="121" t="s">
        <v>166</v>
      </c>
      <c r="Q240" s="123"/>
      <c r="R240" s="121" t="s">
        <v>39</v>
      </c>
      <c r="S240" s="121" t="s">
        <v>45</v>
      </c>
      <c r="T240" s="124">
        <v>0.01</v>
      </c>
      <c r="U240" s="122"/>
      <c r="V240" s="121"/>
      <c r="W240" s="120" t="s">
        <v>93</v>
      </c>
      <c r="X240" s="120" t="s">
        <v>186</v>
      </c>
      <c r="Y240" s="265" t="str">
        <f>_xlfn.XLOOKUP(TAMPData2205[[#This Row],[PIN]],TAMPData2202[PIN],TAMPData2202[TAMP NHS],"",0)</f>
        <v>Non-NHS Local</v>
      </c>
      <c r="Z240" s="123" t="s">
        <v>1298</v>
      </c>
      <c r="AA240" s="125">
        <v>37400</v>
      </c>
      <c r="AB240" s="125">
        <v>0</v>
      </c>
      <c r="AC240" s="125">
        <v>0</v>
      </c>
      <c r="AD240" s="125">
        <v>0</v>
      </c>
      <c r="AE240" s="125">
        <v>37400</v>
      </c>
      <c r="AF240" s="125">
        <v>101700</v>
      </c>
      <c r="AG240" s="125">
        <v>0</v>
      </c>
      <c r="AH240" s="125">
        <v>0</v>
      </c>
      <c r="AI240" s="125">
        <v>0</v>
      </c>
      <c r="AJ240" s="125">
        <v>101700</v>
      </c>
      <c r="AK240" s="135"/>
      <c r="AL240" s="126" t="s">
        <v>1299</v>
      </c>
    </row>
    <row r="241" spans="1:38" hidden="1" x14ac:dyDescent="0.25">
      <c r="A241" s="147">
        <v>127946</v>
      </c>
      <c r="B241" s="120">
        <v>3</v>
      </c>
      <c r="C241" s="121" t="s">
        <v>114</v>
      </c>
      <c r="D241" s="122">
        <v>43311</v>
      </c>
      <c r="E241" s="121" t="s">
        <v>1300</v>
      </c>
      <c r="F241" s="122">
        <v>44516</v>
      </c>
      <c r="G241" s="121" t="s">
        <v>228</v>
      </c>
      <c r="H241" s="123" t="s">
        <v>910</v>
      </c>
      <c r="I241" s="121" t="s">
        <v>1301</v>
      </c>
      <c r="J241" s="120"/>
      <c r="K241" s="121" t="s">
        <v>1302</v>
      </c>
      <c r="L241" s="120" t="s">
        <v>183</v>
      </c>
      <c r="M241" s="123" t="s">
        <v>1303</v>
      </c>
      <c r="N241" s="123"/>
      <c r="O241" s="121" t="s">
        <v>271</v>
      </c>
      <c r="P241" s="121" t="s">
        <v>166</v>
      </c>
      <c r="Q241" s="123"/>
      <c r="R241" s="150" t="s">
        <v>39</v>
      </c>
      <c r="S241" s="150" t="s">
        <v>45</v>
      </c>
      <c r="T241" s="124">
        <v>0</v>
      </c>
      <c r="U241" s="120"/>
      <c r="V241" s="121"/>
      <c r="W241" s="120" t="s">
        <v>93</v>
      </c>
      <c r="X241" s="120" t="s">
        <v>103</v>
      </c>
      <c r="Y241" s="265" t="str">
        <f>_xlfn.XLOOKUP(TAMPData2205[[#This Row],[PIN]],TAMPData2202[PIN],TAMPData2202[TAMP NHS],"",0)</f>
        <v>Non-NHS Local</v>
      </c>
      <c r="Z241" s="123" t="s">
        <v>1304</v>
      </c>
      <c r="AA241" s="125">
        <v>0</v>
      </c>
      <c r="AB241" s="125">
        <v>0</v>
      </c>
      <c r="AC241" s="125">
        <v>2165.63</v>
      </c>
      <c r="AD241" s="125">
        <v>0</v>
      </c>
      <c r="AE241" s="125">
        <v>2165.63</v>
      </c>
      <c r="AF241" s="125">
        <v>0</v>
      </c>
      <c r="AG241" s="125">
        <v>0</v>
      </c>
      <c r="AH241" s="125">
        <v>373737.21</v>
      </c>
      <c r="AI241" s="125">
        <v>0</v>
      </c>
      <c r="AJ241" s="125">
        <v>373737.21</v>
      </c>
      <c r="AK241" s="135"/>
      <c r="AL241" s="126" t="s">
        <v>1305</v>
      </c>
    </row>
    <row r="242" spans="1:38" ht="36" hidden="1" x14ac:dyDescent="0.25">
      <c r="A242" s="147">
        <v>128006</v>
      </c>
      <c r="B242" s="120">
        <v>3</v>
      </c>
      <c r="C242" s="121" t="s">
        <v>122</v>
      </c>
      <c r="D242" s="122">
        <v>43334</v>
      </c>
      <c r="E242" s="121" t="s">
        <v>1300</v>
      </c>
      <c r="F242" s="122">
        <v>44259</v>
      </c>
      <c r="G242" s="121" t="s">
        <v>253</v>
      </c>
      <c r="H242" s="123" t="s">
        <v>109</v>
      </c>
      <c r="I242" s="121" t="s">
        <v>1306</v>
      </c>
      <c r="J242" s="120"/>
      <c r="K242" s="121" t="s">
        <v>1307</v>
      </c>
      <c r="L242" s="120" t="s">
        <v>183</v>
      </c>
      <c r="M242" s="123" t="s">
        <v>1308</v>
      </c>
      <c r="N242" s="123"/>
      <c r="O242" s="121" t="s">
        <v>271</v>
      </c>
      <c r="P242" s="121" t="s">
        <v>166</v>
      </c>
      <c r="Q242" s="123"/>
      <c r="R242" s="150" t="s">
        <v>39</v>
      </c>
      <c r="S242" s="150" t="s">
        <v>45</v>
      </c>
      <c r="T242" s="124">
        <v>0</v>
      </c>
      <c r="U242" s="122"/>
      <c r="V242" s="121"/>
      <c r="W242" s="120" t="s">
        <v>93</v>
      </c>
      <c r="X242" s="120" t="s">
        <v>186</v>
      </c>
      <c r="Y242" s="265" t="str">
        <f>_xlfn.XLOOKUP(TAMPData2205[[#This Row],[PIN]],TAMPData2202[PIN],TAMPData2202[TAMP NHS],"",0)</f>
        <v>Non-NHS Local</v>
      </c>
      <c r="Z242" s="123" t="s">
        <v>1309</v>
      </c>
      <c r="AA242" s="125">
        <v>0</v>
      </c>
      <c r="AB242" s="125">
        <v>0</v>
      </c>
      <c r="AC242" s="125">
        <v>20708.09</v>
      </c>
      <c r="AD242" s="125">
        <v>0</v>
      </c>
      <c r="AE242" s="125">
        <v>20708.09</v>
      </c>
      <c r="AF242" s="125">
        <v>0</v>
      </c>
      <c r="AG242" s="125">
        <v>0</v>
      </c>
      <c r="AH242" s="125">
        <v>194869.63</v>
      </c>
      <c r="AI242" s="125">
        <v>0</v>
      </c>
      <c r="AJ242" s="125">
        <v>194869.63</v>
      </c>
      <c r="AK242" s="135"/>
      <c r="AL242" s="126" t="s">
        <v>1310</v>
      </c>
    </row>
    <row r="243" spans="1:38" ht="36" hidden="1" x14ac:dyDescent="0.25">
      <c r="A243" s="147">
        <v>128825</v>
      </c>
      <c r="B243" s="120">
        <v>1</v>
      </c>
      <c r="C243" s="121" t="s">
        <v>114</v>
      </c>
      <c r="D243" s="122">
        <v>43572</v>
      </c>
      <c r="E243" s="121" t="s">
        <v>1300</v>
      </c>
      <c r="F243" s="122">
        <v>44357</v>
      </c>
      <c r="G243" s="121" t="s">
        <v>228</v>
      </c>
      <c r="H243" s="123" t="s">
        <v>1176</v>
      </c>
      <c r="I243" s="121" t="s">
        <v>1311</v>
      </c>
      <c r="J243" s="120"/>
      <c r="K243" s="121" t="s">
        <v>1312</v>
      </c>
      <c r="L243" s="120" t="s">
        <v>183</v>
      </c>
      <c r="M243" s="123" t="s">
        <v>1313</v>
      </c>
      <c r="N243" s="123"/>
      <c r="O243" s="121" t="s">
        <v>271</v>
      </c>
      <c r="P243" s="121" t="s">
        <v>166</v>
      </c>
      <c r="Q243" s="123"/>
      <c r="R243" s="150" t="s">
        <v>39</v>
      </c>
      <c r="S243" s="150" t="s">
        <v>45</v>
      </c>
      <c r="T243" s="124">
        <v>0.01</v>
      </c>
      <c r="U243" s="120"/>
      <c r="V243" s="121"/>
      <c r="W243" s="120" t="s">
        <v>93</v>
      </c>
      <c r="X243" s="120" t="s">
        <v>186</v>
      </c>
      <c r="Y243" s="265" t="str">
        <f>_xlfn.XLOOKUP(TAMPData2205[[#This Row],[PIN]],TAMPData2202[PIN],TAMPData2202[TAMP NHS],"",0)</f>
        <v>Non-NHS Local</v>
      </c>
      <c r="Z243" s="123" t="s">
        <v>1314</v>
      </c>
      <c r="AA243" s="125">
        <v>0</v>
      </c>
      <c r="AB243" s="125">
        <v>0</v>
      </c>
      <c r="AC243" s="125">
        <v>6765.28</v>
      </c>
      <c r="AD243" s="125">
        <v>0</v>
      </c>
      <c r="AE243" s="125">
        <v>6765.28</v>
      </c>
      <c r="AF243" s="125">
        <v>0</v>
      </c>
      <c r="AG243" s="125">
        <v>0</v>
      </c>
      <c r="AH243" s="125">
        <v>365183.32</v>
      </c>
      <c r="AI243" s="125">
        <v>0</v>
      </c>
      <c r="AJ243" s="125">
        <v>365183.32</v>
      </c>
      <c r="AK243" s="135"/>
      <c r="AL243" s="126" t="s">
        <v>1315</v>
      </c>
    </row>
    <row r="244" spans="1:38" hidden="1" x14ac:dyDescent="0.25">
      <c r="A244" s="147">
        <v>128989</v>
      </c>
      <c r="B244" s="120">
        <v>3</v>
      </c>
      <c r="C244" s="121" t="s">
        <v>85</v>
      </c>
      <c r="D244" s="122">
        <v>43615</v>
      </c>
      <c r="E244" s="121" t="s">
        <v>1300</v>
      </c>
      <c r="F244" s="122">
        <v>44097</v>
      </c>
      <c r="G244" s="121" t="s">
        <v>228</v>
      </c>
      <c r="H244" s="123" t="s">
        <v>140</v>
      </c>
      <c r="I244" s="121" t="s">
        <v>1316</v>
      </c>
      <c r="J244" s="120"/>
      <c r="K244" s="121" t="s">
        <v>1317</v>
      </c>
      <c r="L244" s="120" t="s">
        <v>183</v>
      </c>
      <c r="M244" s="123" t="s">
        <v>1318</v>
      </c>
      <c r="N244" s="123"/>
      <c r="O244" s="121" t="s">
        <v>271</v>
      </c>
      <c r="P244" s="121" t="s">
        <v>166</v>
      </c>
      <c r="Q244" s="123"/>
      <c r="R244" s="150" t="s">
        <v>39</v>
      </c>
      <c r="S244" s="150" t="s">
        <v>45</v>
      </c>
      <c r="T244" s="124">
        <v>0.01</v>
      </c>
      <c r="U244" s="122"/>
      <c r="V244" s="121"/>
      <c r="W244" s="120" t="s">
        <v>93</v>
      </c>
      <c r="X244" s="120" t="s">
        <v>186</v>
      </c>
      <c r="Y244" s="265" t="str">
        <f>_xlfn.XLOOKUP(TAMPData2205[[#This Row],[PIN]],TAMPData2202[PIN],TAMPData2202[TAMP NHS],"",0)</f>
        <v>Non-NHS Local</v>
      </c>
      <c r="Z244" s="123" t="s">
        <v>1319</v>
      </c>
      <c r="AA244" s="125">
        <v>0</v>
      </c>
      <c r="AB244" s="125">
        <v>0</v>
      </c>
      <c r="AC244" s="125">
        <v>598062.34</v>
      </c>
      <c r="AD244" s="125">
        <v>0</v>
      </c>
      <c r="AE244" s="125">
        <v>598062.34</v>
      </c>
      <c r="AF244" s="125">
        <v>0</v>
      </c>
      <c r="AG244" s="125">
        <v>0</v>
      </c>
      <c r="AH244" s="125">
        <v>598062.34</v>
      </c>
      <c r="AI244" s="125">
        <v>0</v>
      </c>
      <c r="AJ244" s="125">
        <v>598062.34</v>
      </c>
      <c r="AK244" s="135"/>
      <c r="AL244" s="126" t="s">
        <v>1320</v>
      </c>
    </row>
    <row r="245" spans="1:38" hidden="1" x14ac:dyDescent="0.25">
      <c r="A245" s="147">
        <v>129046</v>
      </c>
      <c r="B245" s="120">
        <v>3</v>
      </c>
      <c r="C245" s="121" t="s">
        <v>114</v>
      </c>
      <c r="D245" s="122">
        <v>43627</v>
      </c>
      <c r="E245" s="121" t="s">
        <v>1300</v>
      </c>
      <c r="F245" s="122">
        <v>44517</v>
      </c>
      <c r="G245" s="121" t="s">
        <v>228</v>
      </c>
      <c r="H245" s="123" t="s">
        <v>910</v>
      </c>
      <c r="I245" s="121" t="s">
        <v>1321</v>
      </c>
      <c r="J245" s="120"/>
      <c r="K245" s="121" t="s">
        <v>1322</v>
      </c>
      <c r="L245" s="120" t="s">
        <v>183</v>
      </c>
      <c r="M245" s="123" t="s">
        <v>1323</v>
      </c>
      <c r="N245" s="123"/>
      <c r="O245" s="121" t="s">
        <v>271</v>
      </c>
      <c r="P245" s="121" t="s">
        <v>166</v>
      </c>
      <c r="Q245" s="123"/>
      <c r="R245" s="121" t="s">
        <v>39</v>
      </c>
      <c r="S245" s="121" t="s">
        <v>45</v>
      </c>
      <c r="T245" s="124">
        <v>0.01</v>
      </c>
      <c r="U245" s="120"/>
      <c r="V245" s="121"/>
      <c r="W245" s="120" t="s">
        <v>93</v>
      </c>
      <c r="X245" s="120" t="s">
        <v>186</v>
      </c>
      <c r="Y245" s="265" t="str">
        <f>_xlfn.XLOOKUP(TAMPData2205[[#This Row],[PIN]],TAMPData2202[PIN],TAMPData2202[TAMP NHS],"",0)</f>
        <v>Non-NHS Local</v>
      </c>
      <c r="Z245" s="123" t="s">
        <v>1324</v>
      </c>
      <c r="AA245" s="125">
        <v>0</v>
      </c>
      <c r="AB245" s="125">
        <v>0</v>
      </c>
      <c r="AC245" s="125">
        <v>19398.79</v>
      </c>
      <c r="AD245" s="125">
        <v>0</v>
      </c>
      <c r="AE245" s="125">
        <v>19398.79</v>
      </c>
      <c r="AF245" s="125">
        <v>0</v>
      </c>
      <c r="AG245" s="125">
        <v>0</v>
      </c>
      <c r="AH245" s="125">
        <v>327641.89</v>
      </c>
      <c r="AI245" s="125">
        <v>0</v>
      </c>
      <c r="AJ245" s="125">
        <v>327641.89</v>
      </c>
      <c r="AK245" s="135"/>
      <c r="AL245" s="126" t="s">
        <v>1325</v>
      </c>
    </row>
    <row r="246" spans="1:38" ht="36" hidden="1" x14ac:dyDescent="0.25">
      <c r="A246" s="149">
        <v>129441.04</v>
      </c>
      <c r="B246" s="120">
        <v>2</v>
      </c>
      <c r="C246" s="121" t="s">
        <v>85</v>
      </c>
      <c r="D246" s="122">
        <v>43675</v>
      </c>
      <c r="E246" s="121" t="s">
        <v>98</v>
      </c>
      <c r="F246" s="122">
        <v>44637</v>
      </c>
      <c r="G246" s="121" t="s">
        <v>426</v>
      </c>
      <c r="H246" s="123" t="s">
        <v>223</v>
      </c>
      <c r="I246" s="121" t="s">
        <v>1326</v>
      </c>
      <c r="J246" s="120"/>
      <c r="K246" s="121"/>
      <c r="L246" s="120"/>
      <c r="M246" s="123" t="s">
        <v>1327</v>
      </c>
      <c r="N246" s="123" t="s">
        <v>1328</v>
      </c>
      <c r="O246" s="121" t="s">
        <v>91</v>
      </c>
      <c r="P246" s="121" t="s">
        <v>1329</v>
      </c>
      <c r="Q246" s="123"/>
      <c r="R246" s="121" t="s">
        <v>39</v>
      </c>
      <c r="S246" s="121" t="s">
        <v>45</v>
      </c>
      <c r="T246" s="124">
        <v>0.2</v>
      </c>
      <c r="U246" s="122"/>
      <c r="V246" s="121"/>
      <c r="W246" s="120" t="s">
        <v>93</v>
      </c>
      <c r="X246" s="120" t="s">
        <v>103</v>
      </c>
      <c r="Y246" s="265" t="s">
        <v>34</v>
      </c>
      <c r="Z246" s="123"/>
      <c r="AA246" s="125">
        <v>290159</v>
      </c>
      <c r="AB246" s="125">
        <v>459841</v>
      </c>
      <c r="AC246" s="125">
        <v>0</v>
      </c>
      <c r="AD246" s="125">
        <v>0</v>
      </c>
      <c r="AE246" s="125">
        <v>750000</v>
      </c>
      <c r="AF246" s="125">
        <v>290159</v>
      </c>
      <c r="AG246" s="125">
        <v>459841</v>
      </c>
      <c r="AH246" s="125">
        <v>0</v>
      </c>
      <c r="AI246" s="125">
        <v>0</v>
      </c>
      <c r="AJ246" s="125">
        <v>750000</v>
      </c>
      <c r="AK246" s="135"/>
      <c r="AL246" s="126" t="s">
        <v>1330</v>
      </c>
    </row>
    <row r="247" spans="1:38" hidden="1" x14ac:dyDescent="0.25">
      <c r="A247" s="147">
        <v>129675</v>
      </c>
      <c r="B247" s="120">
        <v>3</v>
      </c>
      <c r="C247" s="121" t="s">
        <v>85</v>
      </c>
      <c r="D247" s="122">
        <v>43700</v>
      </c>
      <c r="E247" s="121" t="s">
        <v>385</v>
      </c>
      <c r="F247" s="122">
        <v>44491</v>
      </c>
      <c r="G247" s="121" t="s">
        <v>228</v>
      </c>
      <c r="H247" s="123" t="s">
        <v>319</v>
      </c>
      <c r="I247" s="121" t="s">
        <v>1331</v>
      </c>
      <c r="J247" s="120"/>
      <c r="K247" s="121" t="s">
        <v>495</v>
      </c>
      <c r="L247" s="120" t="s">
        <v>183</v>
      </c>
      <c r="M247" s="123" t="s">
        <v>1332</v>
      </c>
      <c r="N247" s="123"/>
      <c r="O247" s="121" t="s">
        <v>271</v>
      </c>
      <c r="P247" s="121" t="s">
        <v>166</v>
      </c>
      <c r="Q247" s="123"/>
      <c r="R247" s="150" t="s">
        <v>39</v>
      </c>
      <c r="S247" s="150" t="s">
        <v>45</v>
      </c>
      <c r="T247" s="124">
        <v>0.01</v>
      </c>
      <c r="U247" s="120"/>
      <c r="V247" s="121"/>
      <c r="W247" s="120" t="s">
        <v>93</v>
      </c>
      <c r="X247" s="120" t="s">
        <v>186</v>
      </c>
      <c r="Y247" s="265" t="str">
        <f>_xlfn.XLOOKUP(TAMPData2205[[#This Row],[PIN]],TAMPData2202[PIN],TAMPData2202[TAMP NHS],"",0)</f>
        <v>Non-NHS Local</v>
      </c>
      <c r="Z247" s="123"/>
      <c r="AA247" s="125">
        <v>0</v>
      </c>
      <c r="AB247" s="125">
        <v>0</v>
      </c>
      <c r="AC247" s="125">
        <v>315179.96000000002</v>
      </c>
      <c r="AD247" s="125">
        <v>0</v>
      </c>
      <c r="AE247" s="125">
        <v>315179.96000000002</v>
      </c>
      <c r="AF247" s="125">
        <v>0</v>
      </c>
      <c r="AG247" s="125">
        <v>0</v>
      </c>
      <c r="AH247" s="125">
        <v>315179.96000000002</v>
      </c>
      <c r="AI247" s="125">
        <v>0</v>
      </c>
      <c r="AJ247" s="125">
        <v>315179.96000000002</v>
      </c>
      <c r="AK247" s="135"/>
      <c r="AL247" s="126" t="s">
        <v>1333</v>
      </c>
    </row>
    <row r="248" spans="1:38" ht="36" hidden="1" x14ac:dyDescent="0.25">
      <c r="A248" s="147">
        <v>129708</v>
      </c>
      <c r="B248" s="120">
        <v>2</v>
      </c>
      <c r="C248" s="121" t="s">
        <v>85</v>
      </c>
      <c r="D248" s="122">
        <v>43707</v>
      </c>
      <c r="E248" s="121" t="s">
        <v>385</v>
      </c>
      <c r="F248" s="122">
        <v>44693</v>
      </c>
      <c r="G248" s="121" t="s">
        <v>673</v>
      </c>
      <c r="H248" s="123" t="s">
        <v>123</v>
      </c>
      <c r="I248" s="121" t="s">
        <v>1334</v>
      </c>
      <c r="J248" s="120"/>
      <c r="K248" s="121" t="s">
        <v>1335</v>
      </c>
      <c r="L248" s="120" t="s">
        <v>183</v>
      </c>
      <c r="M248" s="123" t="s">
        <v>1336</v>
      </c>
      <c r="N248" s="123" t="s">
        <v>1337</v>
      </c>
      <c r="O248" s="121" t="s">
        <v>40</v>
      </c>
      <c r="P248" s="121" t="s">
        <v>166</v>
      </c>
      <c r="Q248" s="123"/>
      <c r="R248" s="121" t="s">
        <v>39</v>
      </c>
      <c r="S248" s="121" t="s">
        <v>45</v>
      </c>
      <c r="T248" s="124">
        <v>0.01</v>
      </c>
      <c r="U248" s="122">
        <v>45373</v>
      </c>
      <c r="V248" s="121"/>
      <c r="W248" s="120" t="s">
        <v>93</v>
      </c>
      <c r="X248" s="120" t="s">
        <v>186</v>
      </c>
      <c r="Y248" s="265" t="str">
        <f>_xlfn.XLOOKUP(TAMPData2205[[#This Row],[PIN]],TAMPData2202[PIN],TAMPData2202[TAMP NHS],"",0)</f>
        <v>Non-NHS Local</v>
      </c>
      <c r="Z248" s="123" t="s">
        <v>1338</v>
      </c>
      <c r="AA248" s="125">
        <v>91650</v>
      </c>
      <c r="AB248" s="125">
        <v>0</v>
      </c>
      <c r="AC248" s="125">
        <v>0</v>
      </c>
      <c r="AD248" s="125">
        <v>0</v>
      </c>
      <c r="AE248" s="125">
        <v>91650</v>
      </c>
      <c r="AF248" s="125">
        <v>215600</v>
      </c>
      <c r="AG248" s="125">
        <v>0</v>
      </c>
      <c r="AH248" s="125">
        <v>0</v>
      </c>
      <c r="AI248" s="125">
        <v>0</v>
      </c>
      <c r="AJ248" s="125">
        <v>215600</v>
      </c>
      <c r="AK248" s="135"/>
      <c r="AL248" s="126" t="s">
        <v>1339</v>
      </c>
    </row>
    <row r="249" spans="1:38" ht="36" hidden="1" x14ac:dyDescent="0.25">
      <c r="A249" s="147">
        <v>130365</v>
      </c>
      <c r="B249" s="120">
        <v>4</v>
      </c>
      <c r="C249" s="121" t="s">
        <v>122</v>
      </c>
      <c r="D249" s="122">
        <v>43972</v>
      </c>
      <c r="E249" s="121" t="s">
        <v>385</v>
      </c>
      <c r="F249" s="122">
        <v>44301</v>
      </c>
      <c r="G249" s="121" t="s">
        <v>253</v>
      </c>
      <c r="H249" s="123" t="s">
        <v>489</v>
      </c>
      <c r="I249" s="121" t="s">
        <v>1340</v>
      </c>
      <c r="J249" s="120"/>
      <c r="K249" s="121" t="s">
        <v>1341</v>
      </c>
      <c r="L249" s="120" t="s">
        <v>183</v>
      </c>
      <c r="M249" s="123" t="s">
        <v>1342</v>
      </c>
      <c r="N249" s="123" t="s">
        <v>1343</v>
      </c>
      <c r="O249" s="121" t="s">
        <v>271</v>
      </c>
      <c r="P249" s="121" t="s">
        <v>166</v>
      </c>
      <c r="Q249" s="123"/>
      <c r="R249" s="150" t="s">
        <v>39</v>
      </c>
      <c r="S249" s="150" t="s">
        <v>45</v>
      </c>
      <c r="T249" s="124">
        <v>0.01</v>
      </c>
      <c r="U249" s="120"/>
      <c r="V249" s="121"/>
      <c r="W249" s="120" t="s">
        <v>93</v>
      </c>
      <c r="X249" s="120"/>
      <c r="Y249" s="265" t="str">
        <f>_xlfn.XLOOKUP(TAMPData2205[[#This Row],[PIN]],TAMPData2202[PIN],TAMPData2202[TAMP NHS],"",0)</f>
        <v>Non-NHS Local</v>
      </c>
      <c r="Z249" s="123" t="s">
        <v>1344</v>
      </c>
      <c r="AA249" s="125">
        <v>0</v>
      </c>
      <c r="AB249" s="125">
        <v>0</v>
      </c>
      <c r="AC249" s="125">
        <v>-5093.08</v>
      </c>
      <c r="AD249" s="125">
        <v>0</v>
      </c>
      <c r="AE249" s="125">
        <v>-5093.08</v>
      </c>
      <c r="AF249" s="125">
        <v>0</v>
      </c>
      <c r="AG249" s="125">
        <v>0</v>
      </c>
      <c r="AH249" s="125">
        <v>403251.33</v>
      </c>
      <c r="AI249" s="125">
        <v>0</v>
      </c>
      <c r="AJ249" s="125">
        <v>403251.33</v>
      </c>
      <c r="AK249" s="135"/>
      <c r="AL249" s="126" t="s">
        <v>1345</v>
      </c>
    </row>
    <row r="250" spans="1:38" ht="36" hidden="1" x14ac:dyDescent="0.25">
      <c r="A250" s="147">
        <v>130508</v>
      </c>
      <c r="B250" s="120">
        <v>4</v>
      </c>
      <c r="C250" s="121" t="s">
        <v>122</v>
      </c>
      <c r="D250" s="122">
        <v>43990</v>
      </c>
      <c r="E250" s="121" t="s">
        <v>143</v>
      </c>
      <c r="F250" s="122">
        <v>44410</v>
      </c>
      <c r="G250" s="121" t="s">
        <v>143</v>
      </c>
      <c r="H250" s="123" t="s">
        <v>1099</v>
      </c>
      <c r="I250" s="121" t="s">
        <v>1346</v>
      </c>
      <c r="J250" s="120"/>
      <c r="K250" s="121" t="s">
        <v>1347</v>
      </c>
      <c r="L250" s="120" t="s">
        <v>183</v>
      </c>
      <c r="M250" s="123" t="s">
        <v>1348</v>
      </c>
      <c r="N250" s="123"/>
      <c r="O250" s="121" t="s">
        <v>271</v>
      </c>
      <c r="P250" s="121"/>
      <c r="Q250" s="123"/>
      <c r="R250" s="150" t="s">
        <v>39</v>
      </c>
      <c r="S250" s="150" t="s">
        <v>45</v>
      </c>
      <c r="T250" s="124">
        <v>0.01</v>
      </c>
      <c r="U250" s="120"/>
      <c r="V250" s="121"/>
      <c r="W250" s="120" t="s">
        <v>93</v>
      </c>
      <c r="X250" s="120"/>
      <c r="Y250" s="265" t="str">
        <f>_xlfn.XLOOKUP(TAMPData2205[[#This Row],[PIN]],TAMPData2202[PIN],TAMPData2202[TAMP NHS],"",0)</f>
        <v>Non-NHS Local</v>
      </c>
      <c r="Z250" s="123" t="s">
        <v>1349</v>
      </c>
      <c r="AA250" s="125">
        <v>0</v>
      </c>
      <c r="AB250" s="125">
        <v>0</v>
      </c>
      <c r="AC250" s="125">
        <v>607558.94999999995</v>
      </c>
      <c r="AD250" s="125">
        <v>0</v>
      </c>
      <c r="AE250" s="125">
        <v>607558.94999999995</v>
      </c>
      <c r="AF250" s="125">
        <v>0</v>
      </c>
      <c r="AG250" s="125">
        <v>0</v>
      </c>
      <c r="AH250" s="125">
        <v>607558.94999999995</v>
      </c>
      <c r="AI250" s="125">
        <v>0</v>
      </c>
      <c r="AJ250" s="125">
        <v>607558.94999999995</v>
      </c>
      <c r="AK250" s="135"/>
      <c r="AL250" s="126" t="s">
        <v>1350</v>
      </c>
    </row>
    <row r="251" spans="1:38" ht="36" hidden="1" x14ac:dyDescent="0.25">
      <c r="A251" s="147">
        <v>130780</v>
      </c>
      <c r="B251" s="120">
        <v>4</v>
      </c>
      <c r="C251" s="121" t="s">
        <v>122</v>
      </c>
      <c r="D251" s="122">
        <v>44060</v>
      </c>
      <c r="E251" s="121" t="s">
        <v>385</v>
      </c>
      <c r="F251" s="122">
        <v>44410</v>
      </c>
      <c r="G251" s="121" t="s">
        <v>253</v>
      </c>
      <c r="H251" s="123" t="s">
        <v>1099</v>
      </c>
      <c r="I251" s="121" t="s">
        <v>1351</v>
      </c>
      <c r="J251" s="120"/>
      <c r="K251" s="121" t="s">
        <v>1352</v>
      </c>
      <c r="L251" s="120" t="s">
        <v>183</v>
      </c>
      <c r="M251" s="123" t="s">
        <v>1353</v>
      </c>
      <c r="N251" s="123"/>
      <c r="O251" s="121" t="s">
        <v>271</v>
      </c>
      <c r="P251" s="121" t="s">
        <v>166</v>
      </c>
      <c r="Q251" s="123"/>
      <c r="R251" s="121" t="s">
        <v>39</v>
      </c>
      <c r="S251" s="121" t="s">
        <v>45</v>
      </c>
      <c r="T251" s="124">
        <v>0.01</v>
      </c>
      <c r="U251" s="122"/>
      <c r="V251" s="121"/>
      <c r="W251" s="120" t="s">
        <v>93</v>
      </c>
      <c r="X251" s="120"/>
      <c r="Y251" s="265" t="str">
        <f>_xlfn.XLOOKUP(TAMPData2205[[#This Row],[PIN]],TAMPData2202[PIN],TAMPData2202[TAMP NHS],"",0)</f>
        <v>Non-NHS Local</v>
      </c>
      <c r="Z251" s="123" t="s">
        <v>1354</v>
      </c>
      <c r="AA251" s="125">
        <v>0</v>
      </c>
      <c r="AB251" s="125">
        <v>0</v>
      </c>
      <c r="AC251" s="125">
        <v>619767.75</v>
      </c>
      <c r="AD251" s="125">
        <v>0</v>
      </c>
      <c r="AE251" s="125">
        <v>619767.75</v>
      </c>
      <c r="AF251" s="125">
        <v>0</v>
      </c>
      <c r="AG251" s="125">
        <v>0</v>
      </c>
      <c r="AH251" s="125">
        <v>619767.75</v>
      </c>
      <c r="AI251" s="125">
        <v>0</v>
      </c>
      <c r="AJ251" s="125">
        <v>619767.75</v>
      </c>
      <c r="AK251" s="135"/>
      <c r="AL251" s="126" t="s">
        <v>1355</v>
      </c>
    </row>
    <row r="252" spans="1:38" ht="54" hidden="1" x14ac:dyDescent="0.25">
      <c r="A252" s="147">
        <v>130858</v>
      </c>
      <c r="B252" s="120">
        <v>4</v>
      </c>
      <c r="C252" s="121" t="s">
        <v>85</v>
      </c>
      <c r="D252" s="122">
        <v>44083</v>
      </c>
      <c r="E252" s="121" t="s">
        <v>509</v>
      </c>
      <c r="F252" s="122">
        <v>44377</v>
      </c>
      <c r="G252" s="121" t="s">
        <v>1356</v>
      </c>
      <c r="H252" s="123" t="s">
        <v>88</v>
      </c>
      <c r="I252" s="121"/>
      <c r="J252" s="120"/>
      <c r="K252" s="121" t="s">
        <v>1357</v>
      </c>
      <c r="L252" s="120" t="s">
        <v>183</v>
      </c>
      <c r="M252" s="123" t="s">
        <v>1358</v>
      </c>
      <c r="N252" s="123" t="s">
        <v>1359</v>
      </c>
      <c r="O252" s="121" t="s">
        <v>91</v>
      </c>
      <c r="P252" s="121" t="s">
        <v>166</v>
      </c>
      <c r="Q252" s="123"/>
      <c r="R252" s="121" t="s">
        <v>39</v>
      </c>
      <c r="S252" s="121" t="s">
        <v>45</v>
      </c>
      <c r="T252" s="124">
        <v>0.01</v>
      </c>
      <c r="U252" s="122"/>
      <c r="V252" s="121"/>
      <c r="W252" s="120" t="s">
        <v>93</v>
      </c>
      <c r="X252" s="120" t="s">
        <v>103</v>
      </c>
      <c r="Y252" s="265" t="str">
        <f>_xlfn.XLOOKUP(TAMPData2205[[#This Row],[PIN]],TAMPData2202[PIN],TAMPData2202[TAMP NHS],"",0)</f>
        <v>Non-NHS Local</v>
      </c>
      <c r="Z252" s="123" t="s">
        <v>1360</v>
      </c>
      <c r="AA252" s="125">
        <v>100000</v>
      </c>
      <c r="AB252" s="125">
        <v>0</v>
      </c>
      <c r="AC252" s="125">
        <v>0</v>
      </c>
      <c r="AD252" s="125">
        <v>0</v>
      </c>
      <c r="AE252" s="125">
        <v>100000</v>
      </c>
      <c r="AF252" s="125">
        <v>100000</v>
      </c>
      <c r="AG252" s="125">
        <v>0</v>
      </c>
      <c r="AH252" s="125">
        <v>0</v>
      </c>
      <c r="AI252" s="125">
        <v>0</v>
      </c>
      <c r="AJ252" s="125">
        <v>100000</v>
      </c>
      <c r="AK252" s="135"/>
      <c r="AL252" s="126" t="s">
        <v>1361</v>
      </c>
    </row>
    <row r="253" spans="1:38" ht="36" hidden="1" x14ac:dyDescent="0.25">
      <c r="A253" s="147">
        <v>130907</v>
      </c>
      <c r="B253" s="120">
        <v>4</v>
      </c>
      <c r="C253" s="121" t="s">
        <v>85</v>
      </c>
      <c r="D253" s="122">
        <v>44106</v>
      </c>
      <c r="E253" s="121" t="s">
        <v>228</v>
      </c>
      <c r="F253" s="122">
        <v>44355</v>
      </c>
      <c r="G253" s="121" t="s">
        <v>152</v>
      </c>
      <c r="H253" s="123" t="s">
        <v>229</v>
      </c>
      <c r="I253" s="121"/>
      <c r="J253" s="120"/>
      <c r="K253" s="121"/>
      <c r="L253" s="120"/>
      <c r="M253" s="123" t="s">
        <v>1362</v>
      </c>
      <c r="N253" s="123"/>
      <c r="O253" s="121" t="s">
        <v>271</v>
      </c>
      <c r="P253" s="121"/>
      <c r="Q253" s="123"/>
      <c r="R253" s="150" t="s">
        <v>39</v>
      </c>
      <c r="S253" s="150" t="s">
        <v>45</v>
      </c>
      <c r="T253" s="124" t="s">
        <v>505</v>
      </c>
      <c r="U253" s="120"/>
      <c r="V253" s="121"/>
      <c r="W253" s="120" t="s">
        <v>93</v>
      </c>
      <c r="X253" s="120" t="s">
        <v>186</v>
      </c>
      <c r="Y253" s="265" t="str">
        <f>_xlfn.XLOOKUP(TAMPData2205[[#This Row],[PIN]],TAMPData2202[PIN],TAMPData2202[TAMP NHS],"",0)</f>
        <v>Non-NHS Local</v>
      </c>
      <c r="Z253" s="123" t="s">
        <v>1363</v>
      </c>
      <c r="AA253" s="125">
        <v>0</v>
      </c>
      <c r="AB253" s="125">
        <v>0</v>
      </c>
      <c r="AC253" s="125">
        <v>322542.5</v>
      </c>
      <c r="AD253" s="125">
        <v>0</v>
      </c>
      <c r="AE253" s="125">
        <v>322542.5</v>
      </c>
      <c r="AF253" s="125">
        <v>0</v>
      </c>
      <c r="AG253" s="125">
        <v>0</v>
      </c>
      <c r="AH253" s="125">
        <v>322542.5</v>
      </c>
      <c r="AI253" s="125">
        <v>0</v>
      </c>
      <c r="AJ253" s="125">
        <v>322542.5</v>
      </c>
      <c r="AK253" s="135"/>
      <c r="AL253" s="126" t="s">
        <v>1364</v>
      </c>
    </row>
    <row r="254" spans="1:38" hidden="1" x14ac:dyDescent="0.25">
      <c r="A254" s="147">
        <v>131158</v>
      </c>
      <c r="B254" s="120">
        <v>2</v>
      </c>
      <c r="C254" s="121" t="s">
        <v>122</v>
      </c>
      <c r="D254" s="122">
        <v>44203</v>
      </c>
      <c r="E254" s="121" t="s">
        <v>228</v>
      </c>
      <c r="F254" s="122">
        <v>44683</v>
      </c>
      <c r="G254" s="121" t="s">
        <v>253</v>
      </c>
      <c r="H254" s="123" t="s">
        <v>1006</v>
      </c>
      <c r="I254" s="121" t="s">
        <v>1365</v>
      </c>
      <c r="J254" s="120"/>
      <c r="K254" s="121" t="s">
        <v>1366</v>
      </c>
      <c r="L254" s="120" t="s">
        <v>183</v>
      </c>
      <c r="M254" s="123" t="s">
        <v>1367</v>
      </c>
      <c r="N254" s="123"/>
      <c r="O254" s="121" t="s">
        <v>271</v>
      </c>
      <c r="P254" s="121" t="s">
        <v>166</v>
      </c>
      <c r="Q254" s="123"/>
      <c r="R254" s="150" t="s">
        <v>39</v>
      </c>
      <c r="S254" s="150" t="s">
        <v>45</v>
      </c>
      <c r="T254" s="124">
        <v>0.02</v>
      </c>
      <c r="U254" s="122"/>
      <c r="V254" s="121"/>
      <c r="W254" s="120" t="s">
        <v>93</v>
      </c>
      <c r="X254" s="120" t="s">
        <v>186</v>
      </c>
      <c r="Y254" s="265" t="str">
        <f>_xlfn.XLOOKUP(TAMPData2205[[#This Row],[PIN]],TAMPData2202[PIN],TAMPData2202[TAMP NHS],"",0)</f>
        <v>Non-NHS Local</v>
      </c>
      <c r="Z254" s="123" t="s">
        <v>1368</v>
      </c>
      <c r="AA254" s="125">
        <v>0</v>
      </c>
      <c r="AB254" s="125">
        <v>0</v>
      </c>
      <c r="AC254" s="125">
        <v>721395.39</v>
      </c>
      <c r="AD254" s="125">
        <v>0</v>
      </c>
      <c r="AE254" s="125">
        <v>721395.39</v>
      </c>
      <c r="AF254" s="125">
        <v>0</v>
      </c>
      <c r="AG254" s="125">
        <v>0</v>
      </c>
      <c r="AH254" s="125">
        <v>721395.39</v>
      </c>
      <c r="AI254" s="125">
        <v>0</v>
      </c>
      <c r="AJ254" s="125">
        <v>721395.39</v>
      </c>
      <c r="AK254" s="135"/>
      <c r="AL254" s="126" t="s">
        <v>1369</v>
      </c>
    </row>
    <row r="255" spans="1:38" ht="36" hidden="1" x14ac:dyDescent="0.25">
      <c r="A255" s="149">
        <v>131486</v>
      </c>
      <c r="B255" s="120">
        <v>1</v>
      </c>
      <c r="C255" s="121" t="s">
        <v>85</v>
      </c>
      <c r="D255" s="122">
        <v>44294</v>
      </c>
      <c r="E255" s="121" t="s">
        <v>253</v>
      </c>
      <c r="F255" s="122">
        <v>44589</v>
      </c>
      <c r="G255" s="121" t="s">
        <v>228</v>
      </c>
      <c r="H255" s="123" t="s">
        <v>523</v>
      </c>
      <c r="I255" s="121" t="s">
        <v>1370</v>
      </c>
      <c r="J255" s="120"/>
      <c r="K255" s="121" t="s">
        <v>1371</v>
      </c>
      <c r="L255" s="120" t="s">
        <v>183</v>
      </c>
      <c r="M255" s="123" t="s">
        <v>1372</v>
      </c>
      <c r="N255" s="123"/>
      <c r="O255" s="121" t="s">
        <v>271</v>
      </c>
      <c r="P255" s="121" t="s">
        <v>166</v>
      </c>
      <c r="Q255" s="123"/>
      <c r="R255" s="121" t="s">
        <v>39</v>
      </c>
      <c r="S255" s="121" t="s">
        <v>45</v>
      </c>
      <c r="T255" s="124">
        <v>0</v>
      </c>
      <c r="U255" s="122"/>
      <c r="V255" s="121"/>
      <c r="W255" s="120" t="s">
        <v>93</v>
      </c>
      <c r="X255" s="120"/>
      <c r="Y255" s="265" t="str">
        <f>_xlfn.XLOOKUP(TAMPData2205[[#This Row],[PIN]],TAMPData2202[PIN],TAMPData2202[TAMP NHS],"",0)</f>
        <v>Non-NHS Local</v>
      </c>
      <c r="Z255" s="123" t="s">
        <v>1373</v>
      </c>
      <c r="AA255" s="125">
        <v>0</v>
      </c>
      <c r="AB255" s="125">
        <v>0</v>
      </c>
      <c r="AC255" s="125">
        <v>483286.47</v>
      </c>
      <c r="AD255" s="125">
        <v>0</v>
      </c>
      <c r="AE255" s="125">
        <v>483286.47</v>
      </c>
      <c r="AF255" s="125">
        <v>0</v>
      </c>
      <c r="AG255" s="125">
        <v>0</v>
      </c>
      <c r="AH255" s="125">
        <v>483286.47</v>
      </c>
      <c r="AI255" s="125">
        <v>0</v>
      </c>
      <c r="AJ255" s="125">
        <v>483286.47</v>
      </c>
      <c r="AK255" s="135"/>
      <c r="AL255" s="126" t="s">
        <v>1374</v>
      </c>
    </row>
    <row r="256" spans="1:38" ht="36" hidden="1" x14ac:dyDescent="0.25">
      <c r="A256" s="147">
        <v>131550</v>
      </c>
      <c r="B256" s="120">
        <v>4</v>
      </c>
      <c r="C256" s="121" t="s">
        <v>85</v>
      </c>
      <c r="D256" s="122">
        <v>44315</v>
      </c>
      <c r="E256" s="121" t="s">
        <v>228</v>
      </c>
      <c r="F256" s="122">
        <v>44536</v>
      </c>
      <c r="G256" s="121" t="s">
        <v>152</v>
      </c>
      <c r="H256" s="123" t="s">
        <v>770</v>
      </c>
      <c r="I256" s="121" t="s">
        <v>1375</v>
      </c>
      <c r="J256" s="120"/>
      <c r="K256" s="121" t="s">
        <v>1376</v>
      </c>
      <c r="L256" s="120" t="s">
        <v>183</v>
      </c>
      <c r="M256" s="123" t="s">
        <v>1377</v>
      </c>
      <c r="N256" s="123"/>
      <c r="O256" s="121" t="s">
        <v>271</v>
      </c>
      <c r="P256" s="121" t="s">
        <v>166</v>
      </c>
      <c r="Q256" s="123"/>
      <c r="R256" s="150" t="s">
        <v>39</v>
      </c>
      <c r="S256" s="150" t="s">
        <v>45</v>
      </c>
      <c r="T256" s="124">
        <v>0.21</v>
      </c>
      <c r="U256" s="122"/>
      <c r="V256" s="121"/>
      <c r="W256" s="120" t="s">
        <v>93</v>
      </c>
      <c r="X256" s="120"/>
      <c r="Y256" s="265" t="str">
        <f>_xlfn.XLOOKUP(TAMPData2205[[#This Row],[PIN]],TAMPData2202[PIN],TAMPData2202[TAMP NHS],"",0)</f>
        <v>Non-NHS Local</v>
      </c>
      <c r="Z256" s="123"/>
      <c r="AA256" s="125">
        <v>0</v>
      </c>
      <c r="AB256" s="125">
        <v>0</v>
      </c>
      <c r="AC256" s="125">
        <v>603187.81999999995</v>
      </c>
      <c r="AD256" s="125">
        <v>0</v>
      </c>
      <c r="AE256" s="125">
        <v>603187.81999999995</v>
      </c>
      <c r="AF256" s="125">
        <v>0</v>
      </c>
      <c r="AG256" s="125">
        <v>0</v>
      </c>
      <c r="AH256" s="125">
        <v>603187.81999999995</v>
      </c>
      <c r="AI256" s="125">
        <v>0</v>
      </c>
      <c r="AJ256" s="125">
        <v>603187.81999999995</v>
      </c>
      <c r="AK256" s="135"/>
      <c r="AL256" s="126" t="s">
        <v>1378</v>
      </c>
    </row>
    <row r="257" spans="1:38" ht="36" hidden="1" x14ac:dyDescent="0.25">
      <c r="A257" s="147">
        <v>131551</v>
      </c>
      <c r="B257" s="120">
        <v>4</v>
      </c>
      <c r="C257" s="121" t="s">
        <v>85</v>
      </c>
      <c r="D257" s="122">
        <v>44315</v>
      </c>
      <c r="E257" s="121" t="s">
        <v>228</v>
      </c>
      <c r="F257" s="122">
        <v>44484</v>
      </c>
      <c r="G257" s="121" t="s">
        <v>228</v>
      </c>
      <c r="H257" s="123" t="s">
        <v>770</v>
      </c>
      <c r="I257" s="121" t="s">
        <v>1379</v>
      </c>
      <c r="J257" s="120"/>
      <c r="K257" s="121" t="s">
        <v>1380</v>
      </c>
      <c r="L257" s="120" t="s">
        <v>183</v>
      </c>
      <c r="M257" s="123" t="s">
        <v>1381</v>
      </c>
      <c r="N257" s="123"/>
      <c r="O257" s="121" t="s">
        <v>271</v>
      </c>
      <c r="P257" s="121" t="s">
        <v>166</v>
      </c>
      <c r="Q257" s="123"/>
      <c r="R257" s="121" t="s">
        <v>39</v>
      </c>
      <c r="S257" s="121" t="s">
        <v>45</v>
      </c>
      <c r="T257" s="124">
        <v>0.14000000000000001</v>
      </c>
      <c r="U257" s="120"/>
      <c r="V257" s="121"/>
      <c r="W257" s="120" t="s">
        <v>93</v>
      </c>
      <c r="X257" s="120" t="s">
        <v>186</v>
      </c>
      <c r="Y257" s="265" t="str">
        <f>_xlfn.XLOOKUP(TAMPData2205[[#This Row],[PIN]],TAMPData2202[PIN],TAMPData2202[TAMP NHS],"",0)</f>
        <v>Non-NHS Local</v>
      </c>
      <c r="Z257" s="123"/>
      <c r="AA257" s="125">
        <v>0</v>
      </c>
      <c r="AB257" s="125">
        <v>0</v>
      </c>
      <c r="AC257" s="125">
        <v>538610.39</v>
      </c>
      <c r="AD257" s="125">
        <v>0</v>
      </c>
      <c r="AE257" s="125">
        <v>538610.39</v>
      </c>
      <c r="AF257" s="125">
        <v>0</v>
      </c>
      <c r="AG257" s="125">
        <v>0</v>
      </c>
      <c r="AH257" s="125">
        <v>538610.39</v>
      </c>
      <c r="AI257" s="125">
        <v>0</v>
      </c>
      <c r="AJ257" s="125">
        <v>538610.39</v>
      </c>
      <c r="AK257" s="135"/>
      <c r="AL257" s="126" t="s">
        <v>1382</v>
      </c>
    </row>
    <row r="258" spans="1:38" hidden="1" x14ac:dyDescent="0.25">
      <c r="A258" s="147">
        <v>131582</v>
      </c>
      <c r="B258" s="120">
        <v>4</v>
      </c>
      <c r="C258" s="121" t="s">
        <v>85</v>
      </c>
      <c r="D258" s="122">
        <v>44327</v>
      </c>
      <c r="E258" s="121" t="s">
        <v>228</v>
      </c>
      <c r="F258" s="122">
        <v>44512</v>
      </c>
      <c r="G258" s="121" t="s">
        <v>228</v>
      </c>
      <c r="H258" s="123" t="s">
        <v>371</v>
      </c>
      <c r="I258" s="121" t="s">
        <v>1383</v>
      </c>
      <c r="J258" s="120"/>
      <c r="K258" s="121" t="s">
        <v>1384</v>
      </c>
      <c r="L258" s="120" t="s">
        <v>183</v>
      </c>
      <c r="M258" s="123" t="s">
        <v>1385</v>
      </c>
      <c r="N258" s="123"/>
      <c r="O258" s="121" t="s">
        <v>271</v>
      </c>
      <c r="P258" s="121" t="s">
        <v>166</v>
      </c>
      <c r="Q258" s="123"/>
      <c r="R258" s="121" t="s">
        <v>39</v>
      </c>
      <c r="S258" s="121" t="s">
        <v>45</v>
      </c>
      <c r="T258" s="124">
        <v>0.73</v>
      </c>
      <c r="U258" s="122"/>
      <c r="V258" s="121"/>
      <c r="W258" s="120" t="s">
        <v>93</v>
      </c>
      <c r="X258" s="120" t="s">
        <v>186</v>
      </c>
      <c r="Y258" s="265" t="str">
        <f>_xlfn.XLOOKUP(TAMPData2205[[#This Row],[PIN]],TAMPData2202[PIN],TAMPData2202[TAMP NHS],"",0)</f>
        <v>Non-NHS Local</v>
      </c>
      <c r="Z258" s="123"/>
      <c r="AA258" s="125">
        <v>0</v>
      </c>
      <c r="AB258" s="125">
        <v>0</v>
      </c>
      <c r="AC258" s="125">
        <v>489290.88</v>
      </c>
      <c r="AD258" s="125">
        <v>0</v>
      </c>
      <c r="AE258" s="125">
        <v>489290.88</v>
      </c>
      <c r="AF258" s="125">
        <v>0</v>
      </c>
      <c r="AG258" s="125">
        <v>0</v>
      </c>
      <c r="AH258" s="125">
        <v>489290.88</v>
      </c>
      <c r="AI258" s="125">
        <v>0</v>
      </c>
      <c r="AJ258" s="125">
        <v>489290.88</v>
      </c>
      <c r="AK258" s="135"/>
      <c r="AL258" s="126" t="s">
        <v>1386</v>
      </c>
    </row>
    <row r="259" spans="1:38" ht="36" hidden="1" x14ac:dyDescent="0.25">
      <c r="A259" s="147">
        <v>131728</v>
      </c>
      <c r="B259" s="120">
        <v>3</v>
      </c>
      <c r="C259" s="121" t="s">
        <v>85</v>
      </c>
      <c r="D259" s="122">
        <v>44357</v>
      </c>
      <c r="E259" s="121" t="s">
        <v>228</v>
      </c>
      <c r="F259" s="122">
        <v>44484</v>
      </c>
      <c r="G259" s="121" t="s">
        <v>152</v>
      </c>
      <c r="H259" s="123" t="s">
        <v>450</v>
      </c>
      <c r="I259" s="121" t="s">
        <v>1387</v>
      </c>
      <c r="J259" s="120"/>
      <c r="K259" s="121" t="s">
        <v>1388</v>
      </c>
      <c r="L259" s="120" t="s">
        <v>183</v>
      </c>
      <c r="M259" s="123" t="s">
        <v>1389</v>
      </c>
      <c r="N259" s="123"/>
      <c r="O259" s="121" t="s">
        <v>271</v>
      </c>
      <c r="P259" s="121" t="s">
        <v>166</v>
      </c>
      <c r="Q259" s="123"/>
      <c r="R259" s="121" t="s">
        <v>39</v>
      </c>
      <c r="S259" s="121" t="s">
        <v>45</v>
      </c>
      <c r="T259" s="124">
        <v>0</v>
      </c>
      <c r="U259" s="122"/>
      <c r="V259" s="121"/>
      <c r="W259" s="120" t="s">
        <v>93</v>
      </c>
      <c r="X259" s="120" t="s">
        <v>186</v>
      </c>
      <c r="Y259" s="265" t="str">
        <f>_xlfn.XLOOKUP(TAMPData2205[[#This Row],[PIN]],TAMPData2202[PIN],TAMPData2202[TAMP NHS],"",0)</f>
        <v>Non-NHS Local</v>
      </c>
      <c r="Z259" s="123"/>
      <c r="AA259" s="125">
        <v>0</v>
      </c>
      <c r="AB259" s="125">
        <v>0</v>
      </c>
      <c r="AC259" s="125">
        <v>361783</v>
      </c>
      <c r="AD259" s="125">
        <v>0</v>
      </c>
      <c r="AE259" s="125">
        <v>361783</v>
      </c>
      <c r="AF259" s="125">
        <v>0</v>
      </c>
      <c r="AG259" s="125">
        <v>0</v>
      </c>
      <c r="AH259" s="125">
        <v>361783</v>
      </c>
      <c r="AI259" s="125">
        <v>0</v>
      </c>
      <c r="AJ259" s="125">
        <v>361783</v>
      </c>
      <c r="AK259" s="135"/>
      <c r="AL259" s="126" t="s">
        <v>1390</v>
      </c>
    </row>
    <row r="260" spans="1:38" ht="36" hidden="1" x14ac:dyDescent="0.25">
      <c r="A260" s="149">
        <v>131790</v>
      </c>
      <c r="B260" s="120">
        <v>4</v>
      </c>
      <c r="C260" s="121" t="s">
        <v>85</v>
      </c>
      <c r="D260" s="122">
        <v>44372</v>
      </c>
      <c r="E260" s="121" t="s">
        <v>228</v>
      </c>
      <c r="F260" s="122">
        <v>44484</v>
      </c>
      <c r="G260" s="121" t="s">
        <v>228</v>
      </c>
      <c r="H260" s="123" t="s">
        <v>863</v>
      </c>
      <c r="I260" s="121" t="s">
        <v>1391</v>
      </c>
      <c r="J260" s="120"/>
      <c r="K260" s="121" t="s">
        <v>433</v>
      </c>
      <c r="L260" s="120" t="s">
        <v>183</v>
      </c>
      <c r="M260" s="123" t="s">
        <v>1392</v>
      </c>
      <c r="N260" s="123"/>
      <c r="O260" s="121" t="s">
        <v>271</v>
      </c>
      <c r="P260" s="121" t="s">
        <v>166</v>
      </c>
      <c r="Q260" s="123"/>
      <c r="R260" s="121" t="s">
        <v>39</v>
      </c>
      <c r="S260" s="121" t="s">
        <v>45</v>
      </c>
      <c r="T260" s="124">
        <v>3.68</v>
      </c>
      <c r="U260" s="122"/>
      <c r="V260" s="121"/>
      <c r="W260" s="120" t="s">
        <v>93</v>
      </c>
      <c r="X260" s="120" t="s">
        <v>186</v>
      </c>
      <c r="Y260" s="265" t="str">
        <f>_xlfn.XLOOKUP(TAMPData2205[[#This Row],[PIN]],TAMPData2202[PIN],TAMPData2202[TAMP NHS],"",0)</f>
        <v>Non-NHS Local</v>
      </c>
      <c r="Z260" s="123"/>
      <c r="AA260" s="125">
        <v>0</v>
      </c>
      <c r="AB260" s="125">
        <v>0</v>
      </c>
      <c r="AC260" s="125">
        <v>633610.43000000005</v>
      </c>
      <c r="AD260" s="125">
        <v>0</v>
      </c>
      <c r="AE260" s="125">
        <v>633610.43000000005</v>
      </c>
      <c r="AF260" s="125">
        <v>0</v>
      </c>
      <c r="AG260" s="125">
        <v>0</v>
      </c>
      <c r="AH260" s="125">
        <v>633610.43000000005</v>
      </c>
      <c r="AI260" s="125">
        <v>0</v>
      </c>
      <c r="AJ260" s="125">
        <v>633610.43000000005</v>
      </c>
      <c r="AK260" s="135"/>
      <c r="AL260" s="126" t="s">
        <v>1393</v>
      </c>
    </row>
    <row r="261" spans="1:38" ht="36" hidden="1" x14ac:dyDescent="0.25">
      <c r="A261" s="147">
        <v>132259</v>
      </c>
      <c r="B261" s="120">
        <v>4</v>
      </c>
      <c r="C261" s="121" t="s">
        <v>85</v>
      </c>
      <c r="D261" s="122">
        <v>44481</v>
      </c>
      <c r="E261" s="121" t="s">
        <v>143</v>
      </c>
      <c r="F261" s="122">
        <v>44585</v>
      </c>
      <c r="G261" s="121" t="s">
        <v>253</v>
      </c>
      <c r="H261" s="123" t="s">
        <v>196</v>
      </c>
      <c r="I261" s="121"/>
      <c r="J261" s="120"/>
      <c r="K261" s="121" t="s">
        <v>1394</v>
      </c>
      <c r="L261" s="120" t="s">
        <v>183</v>
      </c>
      <c r="M261" s="123" t="s">
        <v>1395</v>
      </c>
      <c r="N261" s="123"/>
      <c r="O261" s="121" t="s">
        <v>40</v>
      </c>
      <c r="P261" s="121" t="s">
        <v>166</v>
      </c>
      <c r="Q261" s="123"/>
      <c r="R261" s="150" t="s">
        <v>39</v>
      </c>
      <c r="S261" s="150" t="s">
        <v>45</v>
      </c>
      <c r="T261" s="124">
        <v>0.39</v>
      </c>
      <c r="U261" s="120"/>
      <c r="V261" s="121"/>
      <c r="W261" s="120" t="s">
        <v>93</v>
      </c>
      <c r="X261" s="120" t="s">
        <v>186</v>
      </c>
      <c r="Y261" s="265" t="str">
        <f>_xlfn.XLOOKUP(TAMPData2205[[#This Row],[PIN]],TAMPData2202[PIN],TAMPData2202[TAMP NHS],"",0)</f>
        <v>Non-NHS Local</v>
      </c>
      <c r="Z261" s="123" t="s">
        <v>1396</v>
      </c>
      <c r="AA261" s="125">
        <v>60000</v>
      </c>
      <c r="AB261" s="125">
        <v>0</v>
      </c>
      <c r="AC261" s="125">
        <v>0</v>
      </c>
      <c r="AD261" s="125">
        <v>0</v>
      </c>
      <c r="AE261" s="125">
        <v>60000</v>
      </c>
      <c r="AF261" s="125">
        <v>60000</v>
      </c>
      <c r="AG261" s="125">
        <v>0</v>
      </c>
      <c r="AH261" s="125">
        <v>0</v>
      </c>
      <c r="AI261" s="125">
        <v>0</v>
      </c>
      <c r="AJ261" s="125">
        <v>60000</v>
      </c>
      <c r="AK261" s="135"/>
      <c r="AL261" s="126"/>
    </row>
    <row r="262" spans="1:38" hidden="1" x14ac:dyDescent="0.25">
      <c r="A262" s="147">
        <v>125528</v>
      </c>
      <c r="B262" s="120">
        <v>1</v>
      </c>
      <c r="C262" s="121" t="s">
        <v>97</v>
      </c>
      <c r="D262" s="122">
        <v>42793</v>
      </c>
      <c r="E262" s="121" t="s">
        <v>1397</v>
      </c>
      <c r="F262" s="122">
        <v>44509.875104166669</v>
      </c>
      <c r="G262" s="121" t="s">
        <v>108</v>
      </c>
      <c r="H262" s="123" t="s">
        <v>248</v>
      </c>
      <c r="I262" s="121" t="s">
        <v>1398</v>
      </c>
      <c r="J262" s="120"/>
      <c r="K262" s="121" t="s">
        <v>1399</v>
      </c>
      <c r="L262" s="120" t="s">
        <v>183</v>
      </c>
      <c r="M262" s="123" t="s">
        <v>1400</v>
      </c>
      <c r="N262" s="123"/>
      <c r="O262" s="121" t="s">
        <v>91</v>
      </c>
      <c r="P262" s="121" t="s">
        <v>473</v>
      </c>
      <c r="Q262" s="123"/>
      <c r="R262" s="121" t="s">
        <v>39</v>
      </c>
      <c r="S262" s="121" t="s">
        <v>46</v>
      </c>
      <c r="T262" s="124">
        <v>0.05</v>
      </c>
      <c r="U262" s="122">
        <v>44008</v>
      </c>
      <c r="V262" s="121"/>
      <c r="W262" s="120" t="s">
        <v>93</v>
      </c>
      <c r="X262" s="120" t="s">
        <v>103</v>
      </c>
      <c r="Y262" s="265" t="str">
        <f>_xlfn.XLOOKUP(TAMPData2205[[#This Row],[PIN]],TAMPData2202[PIN],TAMPData2202[TAMP NHS],"",0)</f>
        <v>Non-NHS Local</v>
      </c>
      <c r="Z262" s="123" t="s">
        <v>1401</v>
      </c>
      <c r="AA262" s="125">
        <v>27549</v>
      </c>
      <c r="AB262" s="125">
        <v>0</v>
      </c>
      <c r="AC262" s="125">
        <v>300333</v>
      </c>
      <c r="AD262" s="125">
        <v>0</v>
      </c>
      <c r="AE262" s="125">
        <v>327882</v>
      </c>
      <c r="AF262" s="125">
        <v>117549</v>
      </c>
      <c r="AG262" s="125">
        <v>0</v>
      </c>
      <c r="AH262" s="125">
        <v>1192728</v>
      </c>
      <c r="AI262" s="125">
        <v>0</v>
      </c>
      <c r="AJ262" s="125">
        <v>1310277</v>
      </c>
      <c r="AK262" s="135" t="s">
        <v>1402</v>
      </c>
      <c r="AL262" s="126" t="s">
        <v>1403</v>
      </c>
    </row>
    <row r="263" spans="1:38" hidden="1" x14ac:dyDescent="0.25">
      <c r="A263" s="147">
        <v>130217.01</v>
      </c>
      <c r="B263" s="120">
        <v>4</v>
      </c>
      <c r="C263" s="121" t="s">
        <v>122</v>
      </c>
      <c r="D263" s="122">
        <v>44106</v>
      </c>
      <c r="E263" s="121" t="s">
        <v>134</v>
      </c>
      <c r="F263" s="122">
        <v>44438.875185185185</v>
      </c>
      <c r="G263" s="121" t="s">
        <v>108</v>
      </c>
      <c r="H263" s="123" t="s">
        <v>415</v>
      </c>
      <c r="I263" s="121" t="s">
        <v>1404</v>
      </c>
      <c r="J263" s="120"/>
      <c r="K263" s="121" t="s">
        <v>1405</v>
      </c>
      <c r="L263" s="120" t="s">
        <v>183</v>
      </c>
      <c r="M263" s="123" t="s">
        <v>1406</v>
      </c>
      <c r="N263" s="123"/>
      <c r="O263" s="121" t="s">
        <v>438</v>
      </c>
      <c r="P263" s="121" t="s">
        <v>439</v>
      </c>
      <c r="Q263" s="123"/>
      <c r="R263" s="150" t="s">
        <v>39</v>
      </c>
      <c r="S263" s="150" t="s">
        <v>46</v>
      </c>
      <c r="T263" s="124">
        <v>0</v>
      </c>
      <c r="U263" s="122">
        <v>44428</v>
      </c>
      <c r="V263" s="121"/>
      <c r="W263" s="120" t="s">
        <v>93</v>
      </c>
      <c r="X263" s="120" t="s">
        <v>186</v>
      </c>
      <c r="Y263" s="265" t="str">
        <f>_xlfn.XLOOKUP(TAMPData2205[[#This Row],[PIN]],TAMPData2202[PIN],TAMPData2202[TAMP NHS],"",0)</f>
        <v>Non-NHS Local</v>
      </c>
      <c r="Z263" s="123" t="s">
        <v>1407</v>
      </c>
      <c r="AA263" s="125">
        <v>0</v>
      </c>
      <c r="AB263" s="125">
        <v>0</v>
      </c>
      <c r="AC263" s="125">
        <v>2428323</v>
      </c>
      <c r="AD263" s="125">
        <v>0</v>
      </c>
      <c r="AE263" s="125">
        <v>2428323</v>
      </c>
      <c r="AF263" s="125">
        <v>0</v>
      </c>
      <c r="AG263" s="125">
        <v>0</v>
      </c>
      <c r="AH263" s="125">
        <v>2465823</v>
      </c>
      <c r="AI263" s="125">
        <v>0</v>
      </c>
      <c r="AJ263" s="125">
        <v>2465823</v>
      </c>
      <c r="AK263" s="135" t="s">
        <v>1408</v>
      </c>
      <c r="AL263" s="126" t="s">
        <v>1409</v>
      </c>
    </row>
    <row r="264" spans="1:38" hidden="1" x14ac:dyDescent="0.25">
      <c r="A264" s="147">
        <v>101648</v>
      </c>
      <c r="B264" s="120">
        <v>4</v>
      </c>
      <c r="C264" s="121" t="s">
        <v>97</v>
      </c>
      <c r="D264" s="122">
        <v>37319.527222222219</v>
      </c>
      <c r="E264" s="121" t="s">
        <v>108</v>
      </c>
      <c r="F264" s="122">
        <v>44278</v>
      </c>
      <c r="G264" s="121" t="s">
        <v>152</v>
      </c>
      <c r="H264" s="123" t="s">
        <v>88</v>
      </c>
      <c r="I264" s="121" t="s">
        <v>484</v>
      </c>
      <c r="J264" s="120" t="s">
        <v>101</v>
      </c>
      <c r="K264" s="121"/>
      <c r="L264" s="120" t="s">
        <v>101</v>
      </c>
      <c r="M264" s="123" t="s">
        <v>1410</v>
      </c>
      <c r="N264" s="123"/>
      <c r="O264" s="121" t="s">
        <v>40</v>
      </c>
      <c r="P264" s="121" t="s">
        <v>166</v>
      </c>
      <c r="Q264" s="123"/>
      <c r="R264" s="121" t="s">
        <v>39</v>
      </c>
      <c r="S264" s="121" t="s">
        <v>45</v>
      </c>
      <c r="T264" s="124">
        <v>0.433</v>
      </c>
      <c r="U264" s="122">
        <v>39423</v>
      </c>
      <c r="V264" s="121"/>
      <c r="W264" s="120" t="s">
        <v>93</v>
      </c>
      <c r="X264" s="120" t="s">
        <v>103</v>
      </c>
      <c r="Y264" s="265" t="s">
        <v>32</v>
      </c>
      <c r="Z264" s="123" t="s">
        <v>1411</v>
      </c>
      <c r="AA264" s="125">
        <v>0</v>
      </c>
      <c r="AB264" s="125">
        <v>0</v>
      </c>
      <c r="AC264" s="125">
        <v>2120000</v>
      </c>
      <c r="AD264" s="125">
        <v>0</v>
      </c>
      <c r="AE264" s="125">
        <v>2120000</v>
      </c>
      <c r="AF264" s="125">
        <v>675000</v>
      </c>
      <c r="AG264" s="125">
        <v>357000</v>
      </c>
      <c r="AH264" s="125">
        <v>18616380</v>
      </c>
      <c r="AI264" s="125">
        <v>0</v>
      </c>
      <c r="AJ264" s="125">
        <v>19648380</v>
      </c>
      <c r="AK264" s="135" t="s">
        <v>1412</v>
      </c>
      <c r="AL264" s="126" t="s">
        <v>1413</v>
      </c>
    </row>
    <row r="265" spans="1:38" ht="36" hidden="1" x14ac:dyDescent="0.25">
      <c r="A265" s="147">
        <v>101980.01</v>
      </c>
      <c r="B265" s="120">
        <v>2</v>
      </c>
      <c r="C265" s="121" t="s">
        <v>85</v>
      </c>
      <c r="D265" s="122">
        <v>42571</v>
      </c>
      <c r="E265" s="121" t="s">
        <v>98</v>
      </c>
      <c r="F265" s="122">
        <v>44447</v>
      </c>
      <c r="G265" s="121" t="s">
        <v>217</v>
      </c>
      <c r="H265" s="123" t="s">
        <v>465</v>
      </c>
      <c r="I265" s="121" t="s">
        <v>466</v>
      </c>
      <c r="J265" s="120" t="s">
        <v>101</v>
      </c>
      <c r="K265" s="121"/>
      <c r="L265" s="120" t="s">
        <v>101</v>
      </c>
      <c r="M265" s="123" t="s">
        <v>1414</v>
      </c>
      <c r="N265" s="123"/>
      <c r="O265" s="121" t="s">
        <v>40</v>
      </c>
      <c r="P265" s="121" t="s">
        <v>166</v>
      </c>
      <c r="Q265" s="123"/>
      <c r="R265" s="121" t="s">
        <v>39</v>
      </c>
      <c r="S265" s="121" t="s">
        <v>45</v>
      </c>
      <c r="T265" s="124">
        <v>0.1</v>
      </c>
      <c r="U265" s="122">
        <v>45058</v>
      </c>
      <c r="V265" s="121"/>
      <c r="W265" s="120" t="s">
        <v>93</v>
      </c>
      <c r="X265" s="120" t="s">
        <v>103</v>
      </c>
      <c r="Y265" s="265" t="s">
        <v>32</v>
      </c>
      <c r="Z265" s="123" t="s">
        <v>1415</v>
      </c>
      <c r="AA265" s="125">
        <v>50000</v>
      </c>
      <c r="AB265" s="125">
        <v>0</v>
      </c>
      <c r="AC265" s="125">
        <v>0</v>
      </c>
      <c r="AD265" s="125">
        <v>0</v>
      </c>
      <c r="AE265" s="125">
        <v>50000</v>
      </c>
      <c r="AF265" s="125">
        <v>170000</v>
      </c>
      <c r="AG265" s="125">
        <v>0</v>
      </c>
      <c r="AH265" s="125">
        <v>65250</v>
      </c>
      <c r="AI265" s="125">
        <v>0</v>
      </c>
      <c r="AJ265" s="125">
        <v>235250</v>
      </c>
      <c r="AK265" s="135"/>
      <c r="AL265" s="126" t="s">
        <v>1416</v>
      </c>
    </row>
    <row r="266" spans="1:38" hidden="1" x14ac:dyDescent="0.25">
      <c r="A266" s="147">
        <v>105360.01</v>
      </c>
      <c r="B266" s="120">
        <v>3</v>
      </c>
      <c r="C266" s="121" t="s">
        <v>122</v>
      </c>
      <c r="D266" s="122">
        <v>40619</v>
      </c>
      <c r="E266" s="121" t="s">
        <v>195</v>
      </c>
      <c r="F266" s="122">
        <v>44385</v>
      </c>
      <c r="G266" s="121" t="s">
        <v>241</v>
      </c>
      <c r="H266" s="123" t="s">
        <v>358</v>
      </c>
      <c r="I266" s="121" t="s">
        <v>1417</v>
      </c>
      <c r="J266" s="120" t="s">
        <v>101</v>
      </c>
      <c r="K266" s="121"/>
      <c r="L266" s="120" t="s">
        <v>101</v>
      </c>
      <c r="M266" s="123" t="s">
        <v>1418</v>
      </c>
      <c r="N266" s="123"/>
      <c r="O266" s="121" t="s">
        <v>40</v>
      </c>
      <c r="P266" s="121" t="s">
        <v>166</v>
      </c>
      <c r="Q266" s="123"/>
      <c r="R266" s="150" t="s">
        <v>39</v>
      </c>
      <c r="S266" s="150" t="s">
        <v>45</v>
      </c>
      <c r="T266" s="124">
        <v>0.2</v>
      </c>
      <c r="U266" s="122">
        <v>44365</v>
      </c>
      <c r="V266" s="121"/>
      <c r="W266" s="120" t="s">
        <v>93</v>
      </c>
      <c r="X266" s="120" t="s">
        <v>103</v>
      </c>
      <c r="Y266" s="265" t="s">
        <v>32</v>
      </c>
      <c r="Z266" s="123" t="s">
        <v>1419</v>
      </c>
      <c r="AA266" s="125">
        <v>215000</v>
      </c>
      <c r="AB266" s="125">
        <v>0</v>
      </c>
      <c r="AC266" s="125">
        <v>-2621446</v>
      </c>
      <c r="AD266" s="125">
        <v>0</v>
      </c>
      <c r="AE266" s="125">
        <v>-2406446</v>
      </c>
      <c r="AF266" s="125">
        <v>750000</v>
      </c>
      <c r="AG266" s="125">
        <v>458584</v>
      </c>
      <c r="AH266" s="125">
        <v>10338935</v>
      </c>
      <c r="AI266" s="125">
        <v>0</v>
      </c>
      <c r="AJ266" s="125">
        <v>11547519</v>
      </c>
      <c r="AK266" s="135" t="s">
        <v>1420</v>
      </c>
      <c r="AL266" s="126" t="s">
        <v>1421</v>
      </c>
    </row>
    <row r="267" spans="1:38" hidden="1" x14ac:dyDescent="0.25">
      <c r="A267" s="149">
        <v>111240</v>
      </c>
      <c r="B267" s="120">
        <v>4</v>
      </c>
      <c r="C267" s="121" t="s">
        <v>114</v>
      </c>
      <c r="D267" s="122">
        <v>39637</v>
      </c>
      <c r="E267" s="121" t="s">
        <v>741</v>
      </c>
      <c r="F267" s="122">
        <v>44278</v>
      </c>
      <c r="G267" s="121" t="s">
        <v>170</v>
      </c>
      <c r="H267" s="123" t="s">
        <v>893</v>
      </c>
      <c r="I267" s="121" t="s">
        <v>1422</v>
      </c>
      <c r="J267" s="120" t="s">
        <v>101</v>
      </c>
      <c r="K267" s="121"/>
      <c r="L267" s="120" t="s">
        <v>101</v>
      </c>
      <c r="M267" s="123" t="s">
        <v>1423</v>
      </c>
      <c r="N267" s="123"/>
      <c r="O267" s="121" t="s">
        <v>40</v>
      </c>
      <c r="P267" s="121" t="s">
        <v>166</v>
      </c>
      <c r="Q267" s="123"/>
      <c r="R267" s="121" t="s">
        <v>39</v>
      </c>
      <c r="S267" s="121" t="s">
        <v>45</v>
      </c>
      <c r="T267" s="124">
        <v>0.01</v>
      </c>
      <c r="U267" s="122">
        <v>41208</v>
      </c>
      <c r="V267" s="121"/>
      <c r="W267" s="120" t="s">
        <v>93</v>
      </c>
      <c r="X267" s="120" t="s">
        <v>103</v>
      </c>
      <c r="Y267" s="265" t="s">
        <v>32</v>
      </c>
      <c r="Z267" s="123" t="s">
        <v>1424</v>
      </c>
      <c r="AA267" s="125">
        <v>9499.52</v>
      </c>
      <c r="AB267" s="125">
        <v>-52386.12</v>
      </c>
      <c r="AC267" s="125">
        <v>169092.17</v>
      </c>
      <c r="AD267" s="125">
        <v>0</v>
      </c>
      <c r="AE267" s="125">
        <v>126205.57</v>
      </c>
      <c r="AF267" s="125">
        <v>279599.52</v>
      </c>
      <c r="AG267" s="125">
        <v>78791.88</v>
      </c>
      <c r="AH267" s="125">
        <v>1018239.17</v>
      </c>
      <c r="AI267" s="125">
        <v>0</v>
      </c>
      <c r="AJ267" s="125">
        <v>1376630.57</v>
      </c>
      <c r="AK267" s="135" t="s">
        <v>1425</v>
      </c>
      <c r="AL267" s="126" t="s">
        <v>1426</v>
      </c>
    </row>
    <row r="268" spans="1:38" hidden="1" x14ac:dyDescent="0.25">
      <c r="A268" s="147">
        <v>114379.01</v>
      </c>
      <c r="B268" s="120">
        <v>3</v>
      </c>
      <c r="C268" s="121" t="s">
        <v>122</v>
      </c>
      <c r="D268" s="122">
        <v>41887</v>
      </c>
      <c r="E268" s="121" t="s">
        <v>98</v>
      </c>
      <c r="F268" s="122">
        <v>44552.875196759262</v>
      </c>
      <c r="G268" s="121" t="s">
        <v>241</v>
      </c>
      <c r="H268" s="123" t="s">
        <v>1111</v>
      </c>
      <c r="I268" s="121" t="s">
        <v>1427</v>
      </c>
      <c r="J268" s="120" t="s">
        <v>101</v>
      </c>
      <c r="K268" s="121"/>
      <c r="L268" s="120" t="s">
        <v>101</v>
      </c>
      <c r="M268" s="123" t="s">
        <v>1428</v>
      </c>
      <c r="N268" s="123"/>
      <c r="O268" s="121" t="s">
        <v>40</v>
      </c>
      <c r="P268" s="121" t="s">
        <v>166</v>
      </c>
      <c r="Q268" s="123"/>
      <c r="R268" s="150" t="s">
        <v>39</v>
      </c>
      <c r="S268" s="150" t="s">
        <v>45</v>
      </c>
      <c r="T268" s="124">
        <v>0.105</v>
      </c>
      <c r="U268" s="122">
        <v>44540</v>
      </c>
      <c r="V268" s="121"/>
      <c r="W268" s="120" t="s">
        <v>93</v>
      </c>
      <c r="X268" s="120" t="s">
        <v>103</v>
      </c>
      <c r="Y268" s="265" t="s">
        <v>32</v>
      </c>
      <c r="Z268" s="123" t="s">
        <v>1429</v>
      </c>
      <c r="AA268" s="125">
        <v>0</v>
      </c>
      <c r="AB268" s="125">
        <v>72463</v>
      </c>
      <c r="AC268" s="125">
        <v>4235405</v>
      </c>
      <c r="AD268" s="125">
        <v>0</v>
      </c>
      <c r="AE268" s="125">
        <v>4307868</v>
      </c>
      <c r="AF268" s="125">
        <v>442500</v>
      </c>
      <c r="AG268" s="125">
        <v>72463</v>
      </c>
      <c r="AH268" s="125">
        <v>4235405</v>
      </c>
      <c r="AI268" s="125">
        <v>0</v>
      </c>
      <c r="AJ268" s="125">
        <v>4750368</v>
      </c>
      <c r="AK268" s="135" t="s">
        <v>1430</v>
      </c>
      <c r="AL268" s="126" t="s">
        <v>1431</v>
      </c>
    </row>
    <row r="269" spans="1:38" hidden="1" x14ac:dyDescent="0.25">
      <c r="A269" s="147">
        <v>115684</v>
      </c>
      <c r="B269" s="120">
        <v>2</v>
      </c>
      <c r="C269" s="121" t="s">
        <v>85</v>
      </c>
      <c r="D269" s="122">
        <v>40619</v>
      </c>
      <c r="E269" s="121" t="s">
        <v>195</v>
      </c>
      <c r="F269" s="122">
        <v>44698</v>
      </c>
      <c r="G269" s="121" t="s">
        <v>148</v>
      </c>
      <c r="H269" s="123" t="s">
        <v>460</v>
      </c>
      <c r="I269" s="121" t="s">
        <v>461</v>
      </c>
      <c r="J269" s="120" t="s">
        <v>101</v>
      </c>
      <c r="K269" s="121"/>
      <c r="L269" s="120" t="s">
        <v>101</v>
      </c>
      <c r="M269" s="123" t="s">
        <v>1432</v>
      </c>
      <c r="N269" s="123"/>
      <c r="O269" s="121" t="s">
        <v>40</v>
      </c>
      <c r="P269" s="121" t="s">
        <v>166</v>
      </c>
      <c r="Q269" s="123"/>
      <c r="R269" s="150" t="s">
        <v>39</v>
      </c>
      <c r="S269" s="150" t="s">
        <v>45</v>
      </c>
      <c r="T269" s="124">
        <v>0.01</v>
      </c>
      <c r="U269" s="122">
        <v>45100</v>
      </c>
      <c r="V269" s="121"/>
      <c r="W269" s="120" t="s">
        <v>93</v>
      </c>
      <c r="X269" s="120" t="s">
        <v>103</v>
      </c>
      <c r="Y269" s="265" t="s">
        <v>32</v>
      </c>
      <c r="Z269" s="123" t="s">
        <v>1433</v>
      </c>
      <c r="AA269" s="125">
        <v>350000</v>
      </c>
      <c r="AB269" s="125">
        <v>269380</v>
      </c>
      <c r="AC269" s="125">
        <v>0</v>
      </c>
      <c r="AD269" s="125">
        <v>0</v>
      </c>
      <c r="AE269" s="125">
        <v>619380</v>
      </c>
      <c r="AF269" s="125">
        <v>569838</v>
      </c>
      <c r="AG269" s="125">
        <v>269380</v>
      </c>
      <c r="AH269" s="125">
        <v>0</v>
      </c>
      <c r="AI269" s="125">
        <v>0</v>
      </c>
      <c r="AJ269" s="125">
        <v>839218</v>
      </c>
      <c r="AK269" s="135"/>
      <c r="AL269" s="126" t="s">
        <v>1434</v>
      </c>
    </row>
    <row r="270" spans="1:38" ht="36" hidden="1" x14ac:dyDescent="0.25">
      <c r="A270" s="147">
        <v>115687</v>
      </c>
      <c r="B270" s="120">
        <v>1</v>
      </c>
      <c r="C270" s="121" t="s">
        <v>97</v>
      </c>
      <c r="D270" s="122">
        <v>40619</v>
      </c>
      <c r="E270" s="121" t="s">
        <v>1435</v>
      </c>
      <c r="F270" s="122">
        <v>44546</v>
      </c>
      <c r="G270" s="121" t="s">
        <v>87</v>
      </c>
      <c r="H270" s="123" t="s">
        <v>297</v>
      </c>
      <c r="I270" s="121" t="s">
        <v>1436</v>
      </c>
      <c r="J270" s="120" t="s">
        <v>101</v>
      </c>
      <c r="K270" s="121"/>
      <c r="L270" s="120" t="s">
        <v>101</v>
      </c>
      <c r="M270" s="123" t="s">
        <v>1437</v>
      </c>
      <c r="N270" s="123" t="s">
        <v>1438</v>
      </c>
      <c r="O270" s="121" t="s">
        <v>40</v>
      </c>
      <c r="P270" s="121" t="s">
        <v>166</v>
      </c>
      <c r="Q270" s="123"/>
      <c r="R270" s="150" t="s">
        <v>39</v>
      </c>
      <c r="S270" s="150" t="s">
        <v>45</v>
      </c>
      <c r="T270" s="124">
        <v>0.01</v>
      </c>
      <c r="U270" s="122">
        <v>42650</v>
      </c>
      <c r="V270" s="121"/>
      <c r="W270" s="120" t="s">
        <v>93</v>
      </c>
      <c r="X270" s="120" t="s">
        <v>103</v>
      </c>
      <c r="Y270" s="265" t="s">
        <v>32</v>
      </c>
      <c r="Z270" s="123" t="s">
        <v>1439</v>
      </c>
      <c r="AA270" s="125">
        <v>0</v>
      </c>
      <c r="AB270" s="125">
        <v>-20000</v>
      </c>
      <c r="AC270" s="125">
        <v>20000</v>
      </c>
      <c r="AD270" s="125">
        <v>0</v>
      </c>
      <c r="AE270" s="125">
        <v>0</v>
      </c>
      <c r="AF270" s="125">
        <v>175375.11</v>
      </c>
      <c r="AG270" s="125">
        <v>661000</v>
      </c>
      <c r="AH270" s="125">
        <v>3562450</v>
      </c>
      <c r="AI270" s="125">
        <v>0</v>
      </c>
      <c r="AJ270" s="125">
        <v>4398825.1100000003</v>
      </c>
      <c r="AK270" s="135" t="s">
        <v>1440</v>
      </c>
      <c r="AL270" s="126" t="s">
        <v>1441</v>
      </c>
    </row>
    <row r="271" spans="1:38" ht="36" hidden="1" x14ac:dyDescent="0.25">
      <c r="A271" s="147">
        <v>121363</v>
      </c>
      <c r="B271" s="120">
        <v>3</v>
      </c>
      <c r="C271" s="121" t="s">
        <v>122</v>
      </c>
      <c r="D271" s="122">
        <v>41887</v>
      </c>
      <c r="E271" s="121" t="s">
        <v>98</v>
      </c>
      <c r="F271" s="122">
        <v>44623</v>
      </c>
      <c r="G271" s="121" t="s">
        <v>241</v>
      </c>
      <c r="H271" s="123" t="s">
        <v>306</v>
      </c>
      <c r="I271" s="121" t="s">
        <v>1427</v>
      </c>
      <c r="J271" s="120" t="s">
        <v>101</v>
      </c>
      <c r="K271" s="121"/>
      <c r="L271" s="120" t="s">
        <v>101</v>
      </c>
      <c r="M271" s="123" t="s">
        <v>1442</v>
      </c>
      <c r="N271" s="123"/>
      <c r="O271" s="121" t="s">
        <v>40</v>
      </c>
      <c r="P271" s="121" t="s">
        <v>166</v>
      </c>
      <c r="Q271" s="123"/>
      <c r="R271" s="150" t="s">
        <v>39</v>
      </c>
      <c r="S271" s="150" t="s">
        <v>45</v>
      </c>
      <c r="T271" s="124">
        <v>0.20499999999999999</v>
      </c>
      <c r="U271" s="122">
        <v>44603</v>
      </c>
      <c r="V271" s="121"/>
      <c r="W271" s="120" t="s">
        <v>93</v>
      </c>
      <c r="X271" s="120" t="s">
        <v>103</v>
      </c>
      <c r="Y271" s="265" t="s">
        <v>32</v>
      </c>
      <c r="Z271" s="123" t="s">
        <v>1443</v>
      </c>
      <c r="AA271" s="125">
        <v>200050</v>
      </c>
      <c r="AB271" s="125">
        <v>76791</v>
      </c>
      <c r="AC271" s="125">
        <v>5593368</v>
      </c>
      <c r="AD271" s="125">
        <v>0</v>
      </c>
      <c r="AE271" s="125">
        <v>5870209</v>
      </c>
      <c r="AF271" s="125">
        <v>590050</v>
      </c>
      <c r="AG271" s="125">
        <v>76791</v>
      </c>
      <c r="AH271" s="125">
        <v>5593368</v>
      </c>
      <c r="AI271" s="125">
        <v>0</v>
      </c>
      <c r="AJ271" s="125">
        <v>6260209</v>
      </c>
      <c r="AK271" s="135" t="s">
        <v>1444</v>
      </c>
      <c r="AL271" s="126" t="s">
        <v>1445</v>
      </c>
    </row>
    <row r="272" spans="1:38" ht="36" hidden="1" x14ac:dyDescent="0.25">
      <c r="A272" s="149">
        <v>124046</v>
      </c>
      <c r="B272" s="120">
        <v>2</v>
      </c>
      <c r="C272" s="121" t="s">
        <v>122</v>
      </c>
      <c r="D272" s="122">
        <v>42572</v>
      </c>
      <c r="E272" s="121" t="s">
        <v>143</v>
      </c>
      <c r="F272" s="122">
        <v>44494.875254629631</v>
      </c>
      <c r="G272" s="121" t="s">
        <v>426</v>
      </c>
      <c r="H272" s="123" t="s">
        <v>465</v>
      </c>
      <c r="I272" s="121" t="s">
        <v>1446</v>
      </c>
      <c r="J272" s="120" t="s">
        <v>101</v>
      </c>
      <c r="K272" s="121"/>
      <c r="L272" s="120" t="s">
        <v>101</v>
      </c>
      <c r="M272" s="123" t="s">
        <v>1447</v>
      </c>
      <c r="N272" s="123"/>
      <c r="O272" s="121" t="s">
        <v>40</v>
      </c>
      <c r="P272" s="121" t="s">
        <v>166</v>
      </c>
      <c r="Q272" s="123"/>
      <c r="R272" s="151" t="s">
        <v>39</v>
      </c>
      <c r="S272" s="151" t="s">
        <v>45</v>
      </c>
      <c r="T272" s="124">
        <v>6.5000000000000002E-2</v>
      </c>
      <c r="U272" s="122">
        <v>44477</v>
      </c>
      <c r="V272" s="121"/>
      <c r="W272" s="120" t="s">
        <v>93</v>
      </c>
      <c r="X272" s="120" t="s">
        <v>103</v>
      </c>
      <c r="Y272" s="265" t="s">
        <v>32</v>
      </c>
      <c r="Z272" s="123" t="s">
        <v>1448</v>
      </c>
      <c r="AA272" s="125">
        <v>75000</v>
      </c>
      <c r="AB272" s="125">
        <v>0</v>
      </c>
      <c r="AC272" s="125">
        <v>2951320</v>
      </c>
      <c r="AD272" s="125">
        <v>0</v>
      </c>
      <c r="AE272" s="125">
        <v>3026320</v>
      </c>
      <c r="AF272" s="125">
        <v>385000</v>
      </c>
      <c r="AG272" s="125">
        <v>162027</v>
      </c>
      <c r="AH272" s="125">
        <v>2951320</v>
      </c>
      <c r="AI272" s="125">
        <v>0</v>
      </c>
      <c r="AJ272" s="125">
        <v>3498347</v>
      </c>
      <c r="AK272" s="135" t="s">
        <v>1449</v>
      </c>
      <c r="AL272" s="126" t="s">
        <v>1450</v>
      </c>
    </row>
    <row r="273" spans="1:38" hidden="1" x14ac:dyDescent="0.25">
      <c r="A273" s="147">
        <v>124128</v>
      </c>
      <c r="B273" s="120">
        <v>1</v>
      </c>
      <c r="C273" s="121" t="s">
        <v>85</v>
      </c>
      <c r="D273" s="122">
        <v>42573</v>
      </c>
      <c r="E273" s="121" t="s">
        <v>247</v>
      </c>
      <c r="F273" s="122">
        <v>44298</v>
      </c>
      <c r="G273" s="121" t="s">
        <v>161</v>
      </c>
      <c r="H273" s="123" t="s">
        <v>722</v>
      </c>
      <c r="I273" s="121" t="s">
        <v>1451</v>
      </c>
      <c r="J273" s="120" t="s">
        <v>101</v>
      </c>
      <c r="K273" s="121"/>
      <c r="L273" s="120" t="s">
        <v>101</v>
      </c>
      <c r="M273" s="123" t="s">
        <v>1452</v>
      </c>
      <c r="N273" s="123"/>
      <c r="O273" s="121" t="s">
        <v>40</v>
      </c>
      <c r="P273" s="121" t="s">
        <v>166</v>
      </c>
      <c r="Q273" s="123"/>
      <c r="R273" s="150" t="s">
        <v>39</v>
      </c>
      <c r="S273" s="150" t="s">
        <v>45</v>
      </c>
      <c r="T273" s="124">
        <v>5.5E-2</v>
      </c>
      <c r="U273" s="122">
        <v>45373</v>
      </c>
      <c r="V273" s="121"/>
      <c r="W273" s="120" t="s">
        <v>93</v>
      </c>
      <c r="X273" s="120" t="s">
        <v>103</v>
      </c>
      <c r="Y273" s="265" t="s">
        <v>32</v>
      </c>
      <c r="Z273" s="123" t="s">
        <v>1453</v>
      </c>
      <c r="AA273" s="125">
        <v>74000</v>
      </c>
      <c r="AB273" s="125">
        <v>0</v>
      </c>
      <c r="AC273" s="125">
        <v>0</v>
      </c>
      <c r="AD273" s="125">
        <v>0</v>
      </c>
      <c r="AE273" s="125">
        <v>74000</v>
      </c>
      <c r="AF273" s="125">
        <v>445000</v>
      </c>
      <c r="AG273" s="125">
        <v>0</v>
      </c>
      <c r="AH273" s="125">
        <v>0</v>
      </c>
      <c r="AI273" s="125">
        <v>0</v>
      </c>
      <c r="AJ273" s="125">
        <v>445000</v>
      </c>
      <c r="AK273" s="135"/>
      <c r="AL273" s="126" t="s">
        <v>1454</v>
      </c>
    </row>
    <row r="274" spans="1:38" ht="36" hidden="1" x14ac:dyDescent="0.25">
      <c r="A274" s="147">
        <v>124142</v>
      </c>
      <c r="B274" s="120">
        <v>3</v>
      </c>
      <c r="C274" s="121" t="s">
        <v>85</v>
      </c>
      <c r="D274" s="122">
        <v>42573</v>
      </c>
      <c r="E274" s="121" t="s">
        <v>189</v>
      </c>
      <c r="F274" s="122">
        <v>44431</v>
      </c>
      <c r="G274" s="121" t="s">
        <v>235</v>
      </c>
      <c r="H274" s="123" t="s">
        <v>99</v>
      </c>
      <c r="I274" s="121" t="s">
        <v>1455</v>
      </c>
      <c r="J274" s="120" t="s">
        <v>101</v>
      </c>
      <c r="K274" s="121"/>
      <c r="L274" s="120" t="s">
        <v>101</v>
      </c>
      <c r="M274" s="123" t="s">
        <v>1456</v>
      </c>
      <c r="N274" s="123"/>
      <c r="O274" s="121" t="s">
        <v>40</v>
      </c>
      <c r="P274" s="121" t="s">
        <v>166</v>
      </c>
      <c r="Q274" s="123"/>
      <c r="R274" s="150" t="s">
        <v>39</v>
      </c>
      <c r="S274" s="150" t="s">
        <v>45</v>
      </c>
      <c r="T274" s="124">
        <v>0.02</v>
      </c>
      <c r="U274" s="122">
        <v>45016</v>
      </c>
      <c r="V274" s="121"/>
      <c r="W274" s="120" t="s">
        <v>93</v>
      </c>
      <c r="X274" s="120" t="s">
        <v>103</v>
      </c>
      <c r="Y274" s="265" t="s">
        <v>32</v>
      </c>
      <c r="Z274" s="123" t="s">
        <v>1457</v>
      </c>
      <c r="AA274" s="125">
        <v>100000</v>
      </c>
      <c r="AB274" s="125">
        <v>82699</v>
      </c>
      <c r="AC274" s="125">
        <v>0</v>
      </c>
      <c r="AD274" s="125">
        <v>0</v>
      </c>
      <c r="AE274" s="125">
        <v>182699</v>
      </c>
      <c r="AF274" s="125">
        <v>230000</v>
      </c>
      <c r="AG274" s="125">
        <v>82699</v>
      </c>
      <c r="AH274" s="125">
        <v>0</v>
      </c>
      <c r="AI274" s="125">
        <v>0</v>
      </c>
      <c r="AJ274" s="125">
        <v>312699</v>
      </c>
      <c r="AK274" s="135"/>
      <c r="AL274" s="126" t="s">
        <v>1458</v>
      </c>
    </row>
    <row r="275" spans="1:38" ht="36" hidden="1" x14ac:dyDescent="0.25">
      <c r="A275" s="147">
        <v>124456</v>
      </c>
      <c r="B275" s="120">
        <v>3</v>
      </c>
      <c r="C275" s="121" t="s">
        <v>85</v>
      </c>
      <c r="D275" s="122">
        <v>42577</v>
      </c>
      <c r="E275" s="121" t="s">
        <v>189</v>
      </c>
      <c r="F275" s="122">
        <v>44488</v>
      </c>
      <c r="G275" s="121" t="s">
        <v>148</v>
      </c>
      <c r="H275" s="123" t="s">
        <v>306</v>
      </c>
      <c r="I275" s="121" t="s">
        <v>1417</v>
      </c>
      <c r="J275" s="120" t="s">
        <v>101</v>
      </c>
      <c r="K275" s="121"/>
      <c r="L275" s="120" t="s">
        <v>101</v>
      </c>
      <c r="M275" s="123" t="s">
        <v>1459</v>
      </c>
      <c r="N275" s="123"/>
      <c r="O275" s="121" t="s">
        <v>40</v>
      </c>
      <c r="P275" s="121" t="s">
        <v>166</v>
      </c>
      <c r="Q275" s="123"/>
      <c r="R275" s="121" t="s">
        <v>39</v>
      </c>
      <c r="S275" s="121" t="s">
        <v>45</v>
      </c>
      <c r="T275" s="124">
        <v>0.13</v>
      </c>
      <c r="U275" s="122">
        <v>45268</v>
      </c>
      <c r="V275" s="121"/>
      <c r="W275" s="120" t="s">
        <v>93</v>
      </c>
      <c r="X275" s="120" t="s">
        <v>103</v>
      </c>
      <c r="Y275" s="265" t="s">
        <v>32</v>
      </c>
      <c r="Z275" s="123" t="s">
        <v>1460</v>
      </c>
      <c r="AA275" s="125">
        <v>30000</v>
      </c>
      <c r="AB275" s="125">
        <v>374370</v>
      </c>
      <c r="AC275" s="125">
        <v>0</v>
      </c>
      <c r="AD275" s="125">
        <v>0</v>
      </c>
      <c r="AE275" s="125">
        <v>404370</v>
      </c>
      <c r="AF275" s="125">
        <v>480000</v>
      </c>
      <c r="AG275" s="125">
        <v>374370</v>
      </c>
      <c r="AH275" s="125">
        <v>0</v>
      </c>
      <c r="AI275" s="125">
        <v>0</v>
      </c>
      <c r="AJ275" s="125">
        <v>854370</v>
      </c>
      <c r="AK275" s="135"/>
      <c r="AL275" s="126" t="s">
        <v>1461</v>
      </c>
    </row>
    <row r="276" spans="1:38" ht="36" hidden="1" x14ac:dyDescent="0.25">
      <c r="A276" s="147">
        <v>124506</v>
      </c>
      <c r="B276" s="120">
        <v>3</v>
      </c>
      <c r="C276" s="121" t="s">
        <v>85</v>
      </c>
      <c r="D276" s="122">
        <v>42577</v>
      </c>
      <c r="E276" s="121" t="s">
        <v>189</v>
      </c>
      <c r="F276" s="122">
        <v>44439</v>
      </c>
      <c r="G276" s="121" t="s">
        <v>241</v>
      </c>
      <c r="H276" s="123" t="s">
        <v>1462</v>
      </c>
      <c r="I276" s="121" t="s">
        <v>1463</v>
      </c>
      <c r="J276" s="120" t="s">
        <v>101</v>
      </c>
      <c r="K276" s="121"/>
      <c r="L276" s="120" t="s">
        <v>101</v>
      </c>
      <c r="M276" s="123" t="s">
        <v>1464</v>
      </c>
      <c r="N276" s="123"/>
      <c r="O276" s="121" t="s">
        <v>40</v>
      </c>
      <c r="P276" s="121" t="s">
        <v>166</v>
      </c>
      <c r="Q276" s="123"/>
      <c r="R276" s="121" t="s">
        <v>39</v>
      </c>
      <c r="S276" s="121" t="s">
        <v>45</v>
      </c>
      <c r="T276" s="124">
        <v>0.04</v>
      </c>
      <c r="U276" s="122">
        <v>45205</v>
      </c>
      <c r="V276" s="121"/>
      <c r="W276" s="120" t="s">
        <v>93</v>
      </c>
      <c r="X276" s="120" t="s">
        <v>103</v>
      </c>
      <c r="Y276" s="265" t="s">
        <v>32</v>
      </c>
      <c r="Z276" s="123" t="s">
        <v>1465</v>
      </c>
      <c r="AA276" s="125">
        <v>170000</v>
      </c>
      <c r="AB276" s="125">
        <v>0</v>
      </c>
      <c r="AC276" s="125">
        <v>0</v>
      </c>
      <c r="AD276" s="125">
        <v>0</v>
      </c>
      <c r="AE276" s="125">
        <v>170000</v>
      </c>
      <c r="AF276" s="125">
        <v>220000</v>
      </c>
      <c r="AG276" s="125">
        <v>0</v>
      </c>
      <c r="AH276" s="125">
        <v>0</v>
      </c>
      <c r="AI276" s="125">
        <v>0</v>
      </c>
      <c r="AJ276" s="125">
        <v>220000</v>
      </c>
      <c r="AK276" s="135"/>
      <c r="AL276" s="126" t="s">
        <v>1466</v>
      </c>
    </row>
    <row r="277" spans="1:38" ht="36" hidden="1" x14ac:dyDescent="0.25">
      <c r="A277" s="147">
        <v>124513</v>
      </c>
      <c r="B277" s="120">
        <v>1</v>
      </c>
      <c r="C277" s="121" t="s">
        <v>85</v>
      </c>
      <c r="D277" s="122">
        <v>42577</v>
      </c>
      <c r="E277" s="121" t="s">
        <v>247</v>
      </c>
      <c r="F277" s="122">
        <v>44594</v>
      </c>
      <c r="G277" s="121" t="s">
        <v>666</v>
      </c>
      <c r="H277" s="123" t="s">
        <v>1176</v>
      </c>
      <c r="I277" s="121" t="s">
        <v>1467</v>
      </c>
      <c r="J277" s="120" t="s">
        <v>101</v>
      </c>
      <c r="K277" s="121"/>
      <c r="L277" s="120" t="s">
        <v>101</v>
      </c>
      <c r="M277" s="123" t="s">
        <v>1468</v>
      </c>
      <c r="N277" s="123"/>
      <c r="O277" s="121" t="s">
        <v>40</v>
      </c>
      <c r="P277" s="121" t="s">
        <v>166</v>
      </c>
      <c r="Q277" s="123"/>
      <c r="R277" s="121" t="s">
        <v>39</v>
      </c>
      <c r="S277" s="121" t="s">
        <v>45</v>
      </c>
      <c r="T277" s="124">
        <v>0.01</v>
      </c>
      <c r="U277" s="122">
        <v>44792</v>
      </c>
      <c r="V277" s="121"/>
      <c r="W277" s="120" t="s">
        <v>93</v>
      </c>
      <c r="X277" s="120" t="s">
        <v>103</v>
      </c>
      <c r="Y277" s="265" t="s">
        <v>32</v>
      </c>
      <c r="Z277" s="123" t="s">
        <v>1469</v>
      </c>
      <c r="AA277" s="125">
        <v>55150</v>
      </c>
      <c r="AB277" s="125">
        <v>0</v>
      </c>
      <c r="AC277" s="125">
        <v>0</v>
      </c>
      <c r="AD277" s="125">
        <v>0</v>
      </c>
      <c r="AE277" s="125">
        <v>55150</v>
      </c>
      <c r="AF277" s="125">
        <v>226750</v>
      </c>
      <c r="AG277" s="125">
        <v>67000</v>
      </c>
      <c r="AH277" s="125">
        <v>0</v>
      </c>
      <c r="AI277" s="125">
        <v>0</v>
      </c>
      <c r="AJ277" s="125">
        <v>293750</v>
      </c>
      <c r="AK277" s="135"/>
      <c r="AL277" s="126" t="s">
        <v>1470</v>
      </c>
    </row>
    <row r="278" spans="1:38" ht="36" hidden="1" x14ac:dyDescent="0.25">
      <c r="A278" s="149">
        <v>124602</v>
      </c>
      <c r="B278" s="120">
        <v>3</v>
      </c>
      <c r="C278" s="121" t="s">
        <v>85</v>
      </c>
      <c r="D278" s="122">
        <v>42577</v>
      </c>
      <c r="E278" s="121" t="s">
        <v>189</v>
      </c>
      <c r="F278" s="122">
        <v>44360</v>
      </c>
      <c r="G278" s="121" t="s">
        <v>143</v>
      </c>
      <c r="H278" s="123" t="s">
        <v>910</v>
      </c>
      <c r="I278" s="121" t="s">
        <v>1471</v>
      </c>
      <c r="J278" s="120" t="s">
        <v>101</v>
      </c>
      <c r="K278" s="121"/>
      <c r="L278" s="120" t="s">
        <v>101</v>
      </c>
      <c r="M278" s="123" t="s">
        <v>1472</v>
      </c>
      <c r="N278" s="123"/>
      <c r="O278" s="121" t="s">
        <v>40</v>
      </c>
      <c r="P278" s="121" t="s">
        <v>166</v>
      </c>
      <c r="Q278" s="123"/>
      <c r="R278" s="121" t="s">
        <v>39</v>
      </c>
      <c r="S278" s="121" t="s">
        <v>45</v>
      </c>
      <c r="T278" s="124">
        <v>0.03</v>
      </c>
      <c r="U278" s="122">
        <v>44967</v>
      </c>
      <c r="V278" s="121"/>
      <c r="W278" s="120" t="s">
        <v>93</v>
      </c>
      <c r="X278" s="120" t="s">
        <v>103</v>
      </c>
      <c r="Y278" s="265" t="s">
        <v>32</v>
      </c>
      <c r="Z278" s="123" t="s">
        <v>1473</v>
      </c>
      <c r="AA278" s="125">
        <v>85000</v>
      </c>
      <c r="AB278" s="125">
        <v>448033</v>
      </c>
      <c r="AC278" s="125">
        <v>0</v>
      </c>
      <c r="AD278" s="125">
        <v>0</v>
      </c>
      <c r="AE278" s="125">
        <v>533033</v>
      </c>
      <c r="AF278" s="125">
        <v>340000</v>
      </c>
      <c r="AG278" s="125">
        <v>448033</v>
      </c>
      <c r="AH278" s="125">
        <v>0</v>
      </c>
      <c r="AI278" s="125">
        <v>0</v>
      </c>
      <c r="AJ278" s="125">
        <v>788033</v>
      </c>
      <c r="AK278" s="135"/>
      <c r="AL278" s="126" t="s">
        <v>1474</v>
      </c>
    </row>
    <row r="279" spans="1:38" ht="36" hidden="1" x14ac:dyDescent="0.25">
      <c r="A279" s="147">
        <v>124605</v>
      </c>
      <c r="B279" s="120">
        <v>3</v>
      </c>
      <c r="C279" s="121" t="s">
        <v>85</v>
      </c>
      <c r="D279" s="122">
        <v>42577</v>
      </c>
      <c r="E279" s="121" t="s">
        <v>189</v>
      </c>
      <c r="F279" s="122">
        <v>44424</v>
      </c>
      <c r="G279" s="121" t="s">
        <v>179</v>
      </c>
      <c r="H279" s="123" t="s">
        <v>910</v>
      </c>
      <c r="I279" s="121" t="s">
        <v>1475</v>
      </c>
      <c r="J279" s="120" t="s">
        <v>101</v>
      </c>
      <c r="K279" s="121"/>
      <c r="L279" s="120" t="s">
        <v>101</v>
      </c>
      <c r="M279" s="123" t="s">
        <v>1476</v>
      </c>
      <c r="N279" s="123"/>
      <c r="O279" s="121" t="s">
        <v>40</v>
      </c>
      <c r="P279" s="121" t="s">
        <v>166</v>
      </c>
      <c r="Q279" s="123"/>
      <c r="R279" s="150" t="s">
        <v>39</v>
      </c>
      <c r="S279" s="150" t="s">
        <v>45</v>
      </c>
      <c r="T279" s="124">
        <v>0.02</v>
      </c>
      <c r="U279" s="122">
        <v>44841</v>
      </c>
      <c r="V279" s="121"/>
      <c r="W279" s="120" t="s">
        <v>93</v>
      </c>
      <c r="X279" s="120" t="s">
        <v>103</v>
      </c>
      <c r="Y279" s="265" t="s">
        <v>32</v>
      </c>
      <c r="Z279" s="123" t="s">
        <v>1477</v>
      </c>
      <c r="AA279" s="125">
        <v>60000</v>
      </c>
      <c r="AB279" s="125">
        <v>0</v>
      </c>
      <c r="AC279" s="125">
        <v>0</v>
      </c>
      <c r="AD279" s="125">
        <v>0</v>
      </c>
      <c r="AE279" s="125">
        <v>60000</v>
      </c>
      <c r="AF279" s="125">
        <v>430000</v>
      </c>
      <c r="AG279" s="125">
        <v>273516</v>
      </c>
      <c r="AH279" s="125">
        <v>0</v>
      </c>
      <c r="AI279" s="125">
        <v>0</v>
      </c>
      <c r="AJ279" s="125">
        <v>703516</v>
      </c>
      <c r="AK279" s="135"/>
      <c r="AL279" s="126" t="s">
        <v>1478</v>
      </c>
    </row>
    <row r="280" spans="1:38" ht="90" hidden="1" x14ac:dyDescent="0.25">
      <c r="A280" s="147">
        <v>124617</v>
      </c>
      <c r="B280" s="120">
        <v>1</v>
      </c>
      <c r="C280" s="121" t="s">
        <v>85</v>
      </c>
      <c r="D280" s="122">
        <v>42578</v>
      </c>
      <c r="E280" s="121" t="s">
        <v>247</v>
      </c>
      <c r="F280" s="122">
        <v>44455</v>
      </c>
      <c r="G280" s="121" t="s">
        <v>1479</v>
      </c>
      <c r="H280" s="123" t="s">
        <v>337</v>
      </c>
      <c r="I280" s="121" t="s">
        <v>1480</v>
      </c>
      <c r="J280" s="120" t="s">
        <v>101</v>
      </c>
      <c r="K280" s="121"/>
      <c r="L280" s="120" t="s">
        <v>101</v>
      </c>
      <c r="M280" s="123" t="s">
        <v>1481</v>
      </c>
      <c r="N280" s="123" t="s">
        <v>1482</v>
      </c>
      <c r="O280" s="121" t="s">
        <v>40</v>
      </c>
      <c r="P280" s="121" t="s">
        <v>166</v>
      </c>
      <c r="Q280" s="123"/>
      <c r="R280" s="121" t="s">
        <v>39</v>
      </c>
      <c r="S280" s="121" t="s">
        <v>45</v>
      </c>
      <c r="T280" s="124">
        <v>0.04</v>
      </c>
      <c r="U280" s="122">
        <v>45205</v>
      </c>
      <c r="V280" s="121"/>
      <c r="W280" s="120" t="s">
        <v>93</v>
      </c>
      <c r="X280" s="120" t="s">
        <v>103</v>
      </c>
      <c r="Y280" s="265" t="s">
        <v>32</v>
      </c>
      <c r="Z280" s="123" t="s">
        <v>1483</v>
      </c>
      <c r="AA280" s="125">
        <v>77400</v>
      </c>
      <c r="AB280" s="125">
        <v>0</v>
      </c>
      <c r="AC280" s="125">
        <v>0</v>
      </c>
      <c r="AD280" s="125">
        <v>0</v>
      </c>
      <c r="AE280" s="125">
        <v>77400</v>
      </c>
      <c r="AF280" s="125">
        <v>187400</v>
      </c>
      <c r="AG280" s="125">
        <v>0</v>
      </c>
      <c r="AH280" s="125">
        <v>0</v>
      </c>
      <c r="AI280" s="125">
        <v>0</v>
      </c>
      <c r="AJ280" s="125">
        <v>187400</v>
      </c>
      <c r="AK280" s="135"/>
      <c r="AL280" s="126" t="s">
        <v>1484</v>
      </c>
    </row>
    <row r="281" spans="1:38" hidden="1" x14ac:dyDescent="0.25">
      <c r="A281" s="147">
        <v>124780</v>
      </c>
      <c r="B281" s="120">
        <v>4</v>
      </c>
      <c r="C281" s="121" t="s">
        <v>85</v>
      </c>
      <c r="D281" s="122">
        <v>42578</v>
      </c>
      <c r="E281" s="121" t="s">
        <v>195</v>
      </c>
      <c r="F281" s="122">
        <v>44446</v>
      </c>
      <c r="G281" s="121" t="s">
        <v>510</v>
      </c>
      <c r="H281" s="123" t="s">
        <v>371</v>
      </c>
      <c r="I281" s="121" t="s">
        <v>1485</v>
      </c>
      <c r="J281" s="120" t="s">
        <v>101</v>
      </c>
      <c r="K281" s="121"/>
      <c r="L281" s="120" t="s">
        <v>101</v>
      </c>
      <c r="M281" s="123" t="s">
        <v>1486</v>
      </c>
      <c r="N281" s="123"/>
      <c r="O281" s="121" t="s">
        <v>40</v>
      </c>
      <c r="P281" s="121" t="s">
        <v>166</v>
      </c>
      <c r="Q281" s="123"/>
      <c r="R281" s="121" t="s">
        <v>39</v>
      </c>
      <c r="S281" s="121" t="s">
        <v>45</v>
      </c>
      <c r="T281" s="124">
        <v>0.01</v>
      </c>
      <c r="U281" s="122">
        <v>45520</v>
      </c>
      <c r="V281" s="121"/>
      <c r="W281" s="120" t="s">
        <v>93</v>
      </c>
      <c r="X281" s="120" t="s">
        <v>103</v>
      </c>
      <c r="Y281" s="265" t="s">
        <v>32</v>
      </c>
      <c r="Z281" s="123" t="s">
        <v>1487</v>
      </c>
      <c r="AA281" s="125">
        <v>50500</v>
      </c>
      <c r="AB281" s="125">
        <v>0</v>
      </c>
      <c r="AC281" s="125">
        <v>0</v>
      </c>
      <c r="AD281" s="125">
        <v>0</v>
      </c>
      <c r="AE281" s="125">
        <v>50500</v>
      </c>
      <c r="AF281" s="125">
        <v>130500</v>
      </c>
      <c r="AG281" s="125">
        <v>0</v>
      </c>
      <c r="AH281" s="125">
        <v>0</v>
      </c>
      <c r="AI281" s="125">
        <v>0</v>
      </c>
      <c r="AJ281" s="125">
        <v>130500</v>
      </c>
      <c r="AK281" s="135"/>
      <c r="AL281" s="126" t="s">
        <v>1488</v>
      </c>
    </row>
    <row r="282" spans="1:38" ht="36" hidden="1" x14ac:dyDescent="0.25">
      <c r="A282" s="147">
        <v>125402</v>
      </c>
      <c r="B282" s="120">
        <v>3</v>
      </c>
      <c r="C282" s="121" t="s">
        <v>85</v>
      </c>
      <c r="D282" s="122">
        <v>42745</v>
      </c>
      <c r="E282" s="121" t="s">
        <v>143</v>
      </c>
      <c r="F282" s="122">
        <v>44501</v>
      </c>
      <c r="G282" s="121" t="s">
        <v>179</v>
      </c>
      <c r="H282" s="123" t="s">
        <v>1489</v>
      </c>
      <c r="I282" s="121" t="s">
        <v>1490</v>
      </c>
      <c r="J282" s="120" t="s">
        <v>101</v>
      </c>
      <c r="K282" s="121"/>
      <c r="L282" s="120" t="s">
        <v>101</v>
      </c>
      <c r="M282" s="123" t="s">
        <v>1491</v>
      </c>
      <c r="N282" s="123"/>
      <c r="O282" s="121" t="s">
        <v>40</v>
      </c>
      <c r="P282" s="121" t="s">
        <v>166</v>
      </c>
      <c r="Q282" s="123"/>
      <c r="R282" s="121" t="s">
        <v>39</v>
      </c>
      <c r="S282" s="121" t="s">
        <v>45</v>
      </c>
      <c r="T282" s="124">
        <v>0.05</v>
      </c>
      <c r="U282" s="122">
        <v>44967</v>
      </c>
      <c r="V282" s="121"/>
      <c r="W282" s="120" t="s">
        <v>93</v>
      </c>
      <c r="X282" s="120" t="s">
        <v>103</v>
      </c>
      <c r="Y282" s="265" t="s">
        <v>32</v>
      </c>
      <c r="Z282" s="123" t="s">
        <v>1492</v>
      </c>
      <c r="AA282" s="125">
        <v>313911.90000000002</v>
      </c>
      <c r="AB282" s="125">
        <v>256161</v>
      </c>
      <c r="AC282" s="125">
        <v>0</v>
      </c>
      <c r="AD282" s="125">
        <v>0</v>
      </c>
      <c r="AE282" s="125">
        <v>570072.9</v>
      </c>
      <c r="AF282" s="125">
        <v>363911.9</v>
      </c>
      <c r="AG282" s="125">
        <v>256161</v>
      </c>
      <c r="AH282" s="125">
        <v>0</v>
      </c>
      <c r="AI282" s="125">
        <v>0</v>
      </c>
      <c r="AJ282" s="125">
        <v>620072.9</v>
      </c>
      <c r="AK282" s="135"/>
      <c r="AL282" s="126" t="s">
        <v>1493</v>
      </c>
    </row>
    <row r="283" spans="1:38" hidden="1" x14ac:dyDescent="0.25">
      <c r="A283" s="147">
        <v>129312</v>
      </c>
      <c r="B283" s="120">
        <v>2</v>
      </c>
      <c r="C283" s="121" t="s">
        <v>85</v>
      </c>
      <c r="D283" s="122">
        <v>43655</v>
      </c>
      <c r="E283" s="121" t="s">
        <v>1132</v>
      </c>
      <c r="F283" s="122">
        <v>44650</v>
      </c>
      <c r="G283" s="121" t="s">
        <v>1494</v>
      </c>
      <c r="H283" s="123" t="s">
        <v>838</v>
      </c>
      <c r="I283" s="121" t="s">
        <v>116</v>
      </c>
      <c r="J283" s="120" t="s">
        <v>101</v>
      </c>
      <c r="K283" s="121"/>
      <c r="L283" s="120" t="s">
        <v>101</v>
      </c>
      <c r="M283" s="123" t="s">
        <v>1495</v>
      </c>
      <c r="N283" s="123"/>
      <c r="O283" s="121" t="s">
        <v>40</v>
      </c>
      <c r="P283" s="121" t="s">
        <v>166</v>
      </c>
      <c r="Q283" s="123"/>
      <c r="R283" s="121" t="s">
        <v>39</v>
      </c>
      <c r="S283" s="121" t="s">
        <v>45</v>
      </c>
      <c r="T283" s="124">
        <v>0.01</v>
      </c>
      <c r="U283" s="122">
        <v>45205</v>
      </c>
      <c r="V283" s="121"/>
      <c r="W283" s="120" t="s">
        <v>93</v>
      </c>
      <c r="X283" s="120"/>
      <c r="Y283" s="265" t="s">
        <v>32</v>
      </c>
      <c r="Z283" s="123" t="s">
        <v>1496</v>
      </c>
      <c r="AA283" s="125">
        <v>225000</v>
      </c>
      <c r="AB283" s="125">
        <v>0</v>
      </c>
      <c r="AC283" s="125">
        <v>0</v>
      </c>
      <c r="AD283" s="125">
        <v>0</v>
      </c>
      <c r="AE283" s="125">
        <v>225000</v>
      </c>
      <c r="AF283" s="125">
        <v>255000</v>
      </c>
      <c r="AG283" s="125">
        <v>0</v>
      </c>
      <c r="AH283" s="125">
        <v>0</v>
      </c>
      <c r="AI283" s="125">
        <v>0</v>
      </c>
      <c r="AJ283" s="125">
        <v>255000</v>
      </c>
      <c r="AK283" s="135"/>
      <c r="AL283" s="126" t="s">
        <v>1497</v>
      </c>
    </row>
    <row r="284" spans="1:38" ht="54" hidden="1" x14ac:dyDescent="0.25">
      <c r="A284" s="147">
        <v>129917</v>
      </c>
      <c r="B284" s="120">
        <v>1</v>
      </c>
      <c r="C284" s="121" t="s">
        <v>85</v>
      </c>
      <c r="D284" s="122">
        <v>43803</v>
      </c>
      <c r="E284" s="121" t="s">
        <v>189</v>
      </c>
      <c r="F284" s="122">
        <v>44634</v>
      </c>
      <c r="G284" s="121" t="s">
        <v>284</v>
      </c>
      <c r="H284" s="123" t="s">
        <v>285</v>
      </c>
      <c r="I284" s="121" t="s">
        <v>1498</v>
      </c>
      <c r="J284" s="120" t="s">
        <v>101</v>
      </c>
      <c r="K284" s="121"/>
      <c r="L284" s="120" t="s">
        <v>101</v>
      </c>
      <c r="M284" s="123" t="s">
        <v>1499</v>
      </c>
      <c r="N284" s="123" t="s">
        <v>1500</v>
      </c>
      <c r="O284" s="121" t="s">
        <v>40</v>
      </c>
      <c r="P284" s="121" t="s">
        <v>166</v>
      </c>
      <c r="Q284" s="123"/>
      <c r="R284" s="121" t="s">
        <v>39</v>
      </c>
      <c r="S284" s="121" t="s">
        <v>45</v>
      </c>
      <c r="T284" s="124">
        <v>0.02</v>
      </c>
      <c r="U284" s="122">
        <v>45464</v>
      </c>
      <c r="V284" s="121"/>
      <c r="W284" s="120" t="s">
        <v>93</v>
      </c>
      <c r="X284" s="120" t="s">
        <v>103</v>
      </c>
      <c r="Y284" s="265" t="s">
        <v>32</v>
      </c>
      <c r="Z284" s="123" t="s">
        <v>1501</v>
      </c>
      <c r="AA284" s="125">
        <v>75244.320000000007</v>
      </c>
      <c r="AB284" s="125">
        <v>0</v>
      </c>
      <c r="AC284" s="125">
        <v>0</v>
      </c>
      <c r="AD284" s="125">
        <v>0</v>
      </c>
      <c r="AE284" s="125">
        <v>75244.320000000007</v>
      </c>
      <c r="AF284" s="125">
        <v>95244.32</v>
      </c>
      <c r="AG284" s="125">
        <v>0</v>
      </c>
      <c r="AH284" s="125">
        <v>0</v>
      </c>
      <c r="AI284" s="125">
        <v>0</v>
      </c>
      <c r="AJ284" s="125">
        <v>95244.32</v>
      </c>
      <c r="AK284" s="135"/>
      <c r="AL284" s="126" t="s">
        <v>1502</v>
      </c>
    </row>
    <row r="285" spans="1:38" ht="72" hidden="1" x14ac:dyDescent="0.25">
      <c r="A285" s="149">
        <v>132017</v>
      </c>
      <c r="B285" s="120">
        <v>1</v>
      </c>
      <c r="C285" s="121" t="s">
        <v>85</v>
      </c>
      <c r="D285" s="122">
        <v>44414</v>
      </c>
      <c r="E285" s="121" t="s">
        <v>1503</v>
      </c>
      <c r="F285" s="122">
        <v>44630</v>
      </c>
      <c r="G285" s="121" t="s">
        <v>1504</v>
      </c>
      <c r="H285" s="123" t="s">
        <v>1160</v>
      </c>
      <c r="I285" s="121" t="s">
        <v>1505</v>
      </c>
      <c r="J285" s="120" t="s">
        <v>1506</v>
      </c>
      <c r="K285" s="121"/>
      <c r="L285" s="120"/>
      <c r="M285" s="123" t="s">
        <v>1507</v>
      </c>
      <c r="N285" s="123" t="s">
        <v>1508</v>
      </c>
      <c r="O285" s="121" t="s">
        <v>1509</v>
      </c>
      <c r="P285" s="121" t="s">
        <v>166</v>
      </c>
      <c r="Q285" s="123"/>
      <c r="R285" s="121" t="s">
        <v>39</v>
      </c>
      <c r="S285" s="121" t="s">
        <v>45</v>
      </c>
      <c r="T285" s="124" t="s">
        <v>505</v>
      </c>
      <c r="U285" s="122">
        <v>45156</v>
      </c>
      <c r="V285" s="121"/>
      <c r="W285" s="120" t="s">
        <v>93</v>
      </c>
      <c r="X285" s="120" t="s">
        <v>103</v>
      </c>
      <c r="Y285" s="265" t="s">
        <v>32</v>
      </c>
      <c r="Z285" s="123" t="s">
        <v>1510</v>
      </c>
      <c r="AA285" s="125">
        <v>983000</v>
      </c>
      <c r="AB285" s="125">
        <v>0</v>
      </c>
      <c r="AC285" s="125">
        <v>0</v>
      </c>
      <c r="AD285" s="125">
        <v>0</v>
      </c>
      <c r="AE285" s="125">
        <v>983000</v>
      </c>
      <c r="AF285" s="125">
        <v>983000</v>
      </c>
      <c r="AG285" s="125">
        <v>0</v>
      </c>
      <c r="AH285" s="125">
        <v>0</v>
      </c>
      <c r="AI285" s="125">
        <v>0</v>
      </c>
      <c r="AJ285" s="125">
        <v>983000</v>
      </c>
      <c r="AK285" s="135"/>
      <c r="AL285" s="126" t="s">
        <v>1511</v>
      </c>
    </row>
    <row r="286" spans="1:38" hidden="1" x14ac:dyDescent="0.25">
      <c r="A286" s="149">
        <v>132077.01</v>
      </c>
      <c r="B286" s="120">
        <v>3</v>
      </c>
      <c r="C286" s="121" t="s">
        <v>85</v>
      </c>
      <c r="D286" s="122">
        <v>44454</v>
      </c>
      <c r="E286" s="121" t="s">
        <v>98</v>
      </c>
      <c r="F286" s="122">
        <v>44685</v>
      </c>
      <c r="G286" s="121" t="s">
        <v>143</v>
      </c>
      <c r="H286" s="123" t="s">
        <v>306</v>
      </c>
      <c r="I286" s="121" t="s">
        <v>292</v>
      </c>
      <c r="J286" s="120" t="s">
        <v>101</v>
      </c>
      <c r="K286" s="121"/>
      <c r="L286" s="120" t="s">
        <v>101</v>
      </c>
      <c r="M286" s="123" t="s">
        <v>1512</v>
      </c>
      <c r="N286" s="123" t="s">
        <v>1513</v>
      </c>
      <c r="O286" s="121" t="s">
        <v>438</v>
      </c>
      <c r="P286" s="121" t="s">
        <v>166</v>
      </c>
      <c r="Q286" s="123"/>
      <c r="R286" s="121" t="s">
        <v>39</v>
      </c>
      <c r="S286" s="121" t="s">
        <v>45</v>
      </c>
      <c r="T286" s="124">
        <v>0</v>
      </c>
      <c r="U286" s="122">
        <v>44904</v>
      </c>
      <c r="V286" s="121"/>
      <c r="W286" s="120" t="s">
        <v>93</v>
      </c>
      <c r="X286" s="120" t="s">
        <v>103</v>
      </c>
      <c r="Y286" s="265" t="s">
        <v>32</v>
      </c>
      <c r="Z286" s="123" t="s">
        <v>1514</v>
      </c>
      <c r="AA286" s="125">
        <v>549000</v>
      </c>
      <c r="AB286" s="125">
        <v>0</v>
      </c>
      <c r="AC286" s="125">
        <v>0</v>
      </c>
      <c r="AD286" s="125">
        <v>0</v>
      </c>
      <c r="AE286" s="125">
        <v>549000</v>
      </c>
      <c r="AF286" s="125">
        <v>549000</v>
      </c>
      <c r="AG286" s="125">
        <v>0</v>
      </c>
      <c r="AH286" s="125">
        <v>0</v>
      </c>
      <c r="AI286" s="125">
        <v>0</v>
      </c>
      <c r="AJ286" s="125">
        <v>549000</v>
      </c>
      <c r="AK286" s="135"/>
      <c r="AL286" s="126"/>
    </row>
    <row r="287" spans="1:38" hidden="1" x14ac:dyDescent="0.25">
      <c r="A287" s="147">
        <v>132306</v>
      </c>
      <c r="B287" s="120">
        <v>1</v>
      </c>
      <c r="C287" s="121" t="s">
        <v>85</v>
      </c>
      <c r="D287" s="122">
        <v>44509</v>
      </c>
      <c r="E287" s="121" t="s">
        <v>189</v>
      </c>
      <c r="F287" s="122">
        <v>44707</v>
      </c>
      <c r="G287" s="121" t="s">
        <v>222</v>
      </c>
      <c r="H287" s="123" t="s">
        <v>204</v>
      </c>
      <c r="I287" s="121" t="s">
        <v>1515</v>
      </c>
      <c r="J287" s="120" t="s">
        <v>101</v>
      </c>
      <c r="K287" s="121"/>
      <c r="L287" s="120" t="s">
        <v>101</v>
      </c>
      <c r="M287" s="123" t="s">
        <v>1516</v>
      </c>
      <c r="N287" s="123"/>
      <c r="O287" s="121" t="s">
        <v>40</v>
      </c>
      <c r="P287" s="121" t="s">
        <v>166</v>
      </c>
      <c r="Q287" s="123"/>
      <c r="R287" s="150" t="s">
        <v>39</v>
      </c>
      <c r="S287" s="150" t="s">
        <v>45</v>
      </c>
      <c r="T287" s="124">
        <v>0.02</v>
      </c>
      <c r="U287" s="120"/>
      <c r="V287" s="121"/>
      <c r="W287" s="120" t="s">
        <v>93</v>
      </c>
      <c r="X287" s="120" t="s">
        <v>103</v>
      </c>
      <c r="Y287" s="265" t="s">
        <v>32</v>
      </c>
      <c r="Z287" s="123" t="s">
        <v>1517</v>
      </c>
      <c r="AA287" s="125">
        <v>20000</v>
      </c>
      <c r="AB287" s="125">
        <v>0</v>
      </c>
      <c r="AC287" s="125">
        <v>0</v>
      </c>
      <c r="AD287" s="125">
        <v>0</v>
      </c>
      <c r="AE287" s="125">
        <v>20000</v>
      </c>
      <c r="AF287" s="125">
        <v>20000</v>
      </c>
      <c r="AG287" s="125">
        <v>0</v>
      </c>
      <c r="AH287" s="125">
        <v>0</v>
      </c>
      <c r="AI287" s="125">
        <v>0</v>
      </c>
      <c r="AJ287" s="125">
        <v>20000</v>
      </c>
      <c r="AK287" s="135"/>
      <c r="AL287" s="126" t="s">
        <v>1518</v>
      </c>
    </row>
    <row r="288" spans="1:38" hidden="1" x14ac:dyDescent="0.25">
      <c r="A288" s="147">
        <v>132314</v>
      </c>
      <c r="B288" s="120">
        <v>1</v>
      </c>
      <c r="C288" s="121" t="s">
        <v>85</v>
      </c>
      <c r="D288" s="122">
        <v>44512</v>
      </c>
      <c r="E288" s="121" t="s">
        <v>189</v>
      </c>
      <c r="F288" s="122">
        <v>44536</v>
      </c>
      <c r="G288" s="121" t="s">
        <v>152</v>
      </c>
      <c r="H288" s="123" t="s">
        <v>204</v>
      </c>
      <c r="I288" s="121" t="s">
        <v>1515</v>
      </c>
      <c r="J288" s="120" t="s">
        <v>101</v>
      </c>
      <c r="K288" s="121"/>
      <c r="L288" s="120" t="s">
        <v>101</v>
      </c>
      <c r="M288" s="123" t="s">
        <v>1519</v>
      </c>
      <c r="N288" s="123"/>
      <c r="O288" s="121" t="s">
        <v>40</v>
      </c>
      <c r="P288" s="121" t="s">
        <v>166</v>
      </c>
      <c r="Q288" s="123"/>
      <c r="R288" s="150" t="s">
        <v>39</v>
      </c>
      <c r="S288" s="150" t="s">
        <v>45</v>
      </c>
      <c r="T288" s="124">
        <v>0.02</v>
      </c>
      <c r="U288" s="120"/>
      <c r="V288" s="121"/>
      <c r="W288" s="120" t="s">
        <v>93</v>
      </c>
      <c r="X288" s="120" t="s">
        <v>103</v>
      </c>
      <c r="Y288" s="265" t="s">
        <v>32</v>
      </c>
      <c r="Z288" s="123" t="s">
        <v>1520</v>
      </c>
      <c r="AA288" s="125">
        <v>20000</v>
      </c>
      <c r="AB288" s="125">
        <v>0</v>
      </c>
      <c r="AC288" s="125">
        <v>0</v>
      </c>
      <c r="AD288" s="125">
        <v>0</v>
      </c>
      <c r="AE288" s="125">
        <v>20000</v>
      </c>
      <c r="AF288" s="125">
        <v>20000</v>
      </c>
      <c r="AG288" s="125">
        <v>0</v>
      </c>
      <c r="AH288" s="125">
        <v>0</v>
      </c>
      <c r="AI288" s="125">
        <v>0</v>
      </c>
      <c r="AJ288" s="125">
        <v>20000</v>
      </c>
      <c r="AK288" s="135"/>
      <c r="AL288" s="126" t="s">
        <v>1521</v>
      </c>
    </row>
    <row r="289" spans="1:38" ht="36" hidden="1" x14ac:dyDescent="0.25">
      <c r="A289" s="147">
        <v>132421</v>
      </c>
      <c r="B289" s="120">
        <v>4</v>
      </c>
      <c r="C289" s="121" t="s">
        <v>85</v>
      </c>
      <c r="D289" s="122">
        <v>44566</v>
      </c>
      <c r="E289" s="121" t="s">
        <v>189</v>
      </c>
      <c r="F289" s="122">
        <v>44644</v>
      </c>
      <c r="G289" s="121" t="s">
        <v>370</v>
      </c>
      <c r="H289" s="123" t="s">
        <v>489</v>
      </c>
      <c r="I289" s="121" t="s">
        <v>1522</v>
      </c>
      <c r="J289" s="120" t="s">
        <v>101</v>
      </c>
      <c r="K289" s="121"/>
      <c r="L289" s="120" t="s">
        <v>101</v>
      </c>
      <c r="M289" s="123" t="s">
        <v>1523</v>
      </c>
      <c r="N289" s="123"/>
      <c r="O289" s="121" t="s">
        <v>40</v>
      </c>
      <c r="P289" s="121" t="s">
        <v>166</v>
      </c>
      <c r="Q289" s="123"/>
      <c r="R289" s="150" t="s">
        <v>39</v>
      </c>
      <c r="S289" s="150" t="s">
        <v>45</v>
      </c>
      <c r="T289" s="124">
        <v>0</v>
      </c>
      <c r="U289" s="122"/>
      <c r="V289" s="121"/>
      <c r="W289" s="120" t="s">
        <v>93</v>
      </c>
      <c r="X289" s="120" t="s">
        <v>103</v>
      </c>
      <c r="Y289" s="265" t="s">
        <v>32</v>
      </c>
      <c r="Z289" s="123" t="s">
        <v>1524</v>
      </c>
      <c r="AA289" s="125">
        <v>20000</v>
      </c>
      <c r="AB289" s="125">
        <v>0</v>
      </c>
      <c r="AC289" s="125">
        <v>0</v>
      </c>
      <c r="AD289" s="125">
        <v>0</v>
      </c>
      <c r="AE289" s="125">
        <v>20000</v>
      </c>
      <c r="AF289" s="125">
        <v>20000</v>
      </c>
      <c r="AG289" s="125">
        <v>0</v>
      </c>
      <c r="AH289" s="125">
        <v>0</v>
      </c>
      <c r="AI289" s="125">
        <v>0</v>
      </c>
      <c r="AJ289" s="125">
        <v>20000</v>
      </c>
      <c r="AK289" s="135"/>
      <c r="AL289" s="126"/>
    </row>
    <row r="290" spans="1:38" ht="36" hidden="1" x14ac:dyDescent="0.25">
      <c r="A290" s="147">
        <v>132422</v>
      </c>
      <c r="B290" s="120">
        <v>3</v>
      </c>
      <c r="C290" s="121" t="s">
        <v>85</v>
      </c>
      <c r="D290" s="122">
        <v>44566</v>
      </c>
      <c r="E290" s="121" t="s">
        <v>189</v>
      </c>
      <c r="F290" s="122">
        <v>44587</v>
      </c>
      <c r="G290" s="121" t="s">
        <v>537</v>
      </c>
      <c r="H290" s="123" t="s">
        <v>140</v>
      </c>
      <c r="I290" s="121" t="s">
        <v>1525</v>
      </c>
      <c r="J290" s="120" t="s">
        <v>101</v>
      </c>
      <c r="K290" s="121"/>
      <c r="L290" s="120" t="s">
        <v>101</v>
      </c>
      <c r="M290" s="123" t="s">
        <v>1526</v>
      </c>
      <c r="N290" s="123"/>
      <c r="O290" s="121" t="s">
        <v>40</v>
      </c>
      <c r="P290" s="121" t="s">
        <v>166</v>
      </c>
      <c r="Q290" s="123"/>
      <c r="R290" s="150" t="s">
        <v>39</v>
      </c>
      <c r="S290" s="150" t="s">
        <v>45</v>
      </c>
      <c r="T290" s="124">
        <v>0</v>
      </c>
      <c r="U290" s="122"/>
      <c r="V290" s="121"/>
      <c r="W290" s="120" t="s">
        <v>93</v>
      </c>
      <c r="X290" s="120" t="s">
        <v>103</v>
      </c>
      <c r="Y290" s="265" t="s">
        <v>32</v>
      </c>
      <c r="Z290" s="123" t="s">
        <v>1527</v>
      </c>
      <c r="AA290" s="125">
        <v>20000</v>
      </c>
      <c r="AB290" s="125">
        <v>0</v>
      </c>
      <c r="AC290" s="125">
        <v>0</v>
      </c>
      <c r="AD290" s="125">
        <v>0</v>
      </c>
      <c r="AE290" s="125">
        <v>20000</v>
      </c>
      <c r="AF290" s="125">
        <v>20000</v>
      </c>
      <c r="AG290" s="125">
        <v>0</v>
      </c>
      <c r="AH290" s="125">
        <v>0</v>
      </c>
      <c r="AI290" s="125">
        <v>0</v>
      </c>
      <c r="AJ290" s="125">
        <v>20000</v>
      </c>
      <c r="AK290" s="135"/>
      <c r="AL290" s="126"/>
    </row>
    <row r="291" spans="1:38" ht="36" hidden="1" x14ac:dyDescent="0.25">
      <c r="A291" s="147">
        <v>132423</v>
      </c>
      <c r="B291" s="120">
        <v>2</v>
      </c>
      <c r="C291" s="121" t="s">
        <v>85</v>
      </c>
      <c r="D291" s="122">
        <v>44566</v>
      </c>
      <c r="E291" s="121" t="s">
        <v>189</v>
      </c>
      <c r="F291" s="122">
        <v>44644</v>
      </c>
      <c r="G291" s="121" t="s">
        <v>370</v>
      </c>
      <c r="H291" s="123" t="s">
        <v>236</v>
      </c>
      <c r="I291" s="121" t="s">
        <v>1528</v>
      </c>
      <c r="J291" s="120" t="s">
        <v>101</v>
      </c>
      <c r="K291" s="121"/>
      <c r="L291" s="120" t="s">
        <v>101</v>
      </c>
      <c r="M291" s="123" t="s">
        <v>1529</v>
      </c>
      <c r="N291" s="123"/>
      <c r="O291" s="121" t="s">
        <v>40</v>
      </c>
      <c r="P291" s="121" t="s">
        <v>166</v>
      </c>
      <c r="Q291" s="123"/>
      <c r="R291" s="150" t="s">
        <v>39</v>
      </c>
      <c r="S291" s="150" t="s">
        <v>45</v>
      </c>
      <c r="T291" s="124">
        <v>0</v>
      </c>
      <c r="U291" s="122"/>
      <c r="V291" s="121"/>
      <c r="W291" s="120" t="s">
        <v>93</v>
      </c>
      <c r="X291" s="120" t="s">
        <v>103</v>
      </c>
      <c r="Y291" s="265" t="s">
        <v>32</v>
      </c>
      <c r="Z291" s="123" t="s">
        <v>1530</v>
      </c>
      <c r="AA291" s="125">
        <v>20000</v>
      </c>
      <c r="AB291" s="125">
        <v>0</v>
      </c>
      <c r="AC291" s="125">
        <v>0</v>
      </c>
      <c r="AD291" s="125">
        <v>0</v>
      </c>
      <c r="AE291" s="125">
        <v>20000</v>
      </c>
      <c r="AF291" s="125">
        <v>20000</v>
      </c>
      <c r="AG291" s="125">
        <v>0</v>
      </c>
      <c r="AH291" s="125">
        <v>0</v>
      </c>
      <c r="AI291" s="125">
        <v>0</v>
      </c>
      <c r="AJ291" s="125">
        <v>20000</v>
      </c>
      <c r="AK291" s="135"/>
      <c r="AL291" s="126"/>
    </row>
    <row r="292" spans="1:38" ht="36" hidden="1" x14ac:dyDescent="0.25">
      <c r="A292" s="147">
        <v>132424</v>
      </c>
      <c r="B292" s="120">
        <v>2</v>
      </c>
      <c r="C292" s="121" t="s">
        <v>85</v>
      </c>
      <c r="D292" s="122">
        <v>44567</v>
      </c>
      <c r="E292" s="121" t="s">
        <v>1132</v>
      </c>
      <c r="F292" s="122">
        <v>44644</v>
      </c>
      <c r="G292" s="121" t="s">
        <v>370</v>
      </c>
      <c r="H292" s="123" t="s">
        <v>399</v>
      </c>
      <c r="I292" s="121" t="s">
        <v>400</v>
      </c>
      <c r="J292" s="120" t="s">
        <v>101</v>
      </c>
      <c r="K292" s="121"/>
      <c r="L292" s="120" t="s">
        <v>101</v>
      </c>
      <c r="M292" s="123" t="s">
        <v>1531</v>
      </c>
      <c r="N292" s="123"/>
      <c r="O292" s="121" t="s">
        <v>40</v>
      </c>
      <c r="P292" s="121" t="s">
        <v>166</v>
      </c>
      <c r="Q292" s="123"/>
      <c r="R292" s="150" t="s">
        <v>39</v>
      </c>
      <c r="S292" s="150" t="s">
        <v>45</v>
      </c>
      <c r="T292" s="124">
        <v>0</v>
      </c>
      <c r="U292" s="122"/>
      <c r="V292" s="121"/>
      <c r="W292" s="120" t="s">
        <v>93</v>
      </c>
      <c r="X292" s="120" t="s">
        <v>103</v>
      </c>
      <c r="Y292" s="265" t="s">
        <v>32</v>
      </c>
      <c r="Z292" s="123" t="s">
        <v>1532</v>
      </c>
      <c r="AA292" s="125">
        <v>20000</v>
      </c>
      <c r="AB292" s="125">
        <v>0</v>
      </c>
      <c r="AC292" s="125">
        <v>0</v>
      </c>
      <c r="AD292" s="125">
        <v>0</v>
      </c>
      <c r="AE292" s="125">
        <v>20000</v>
      </c>
      <c r="AF292" s="125">
        <v>20000</v>
      </c>
      <c r="AG292" s="125">
        <v>0</v>
      </c>
      <c r="AH292" s="125">
        <v>0</v>
      </c>
      <c r="AI292" s="125">
        <v>0</v>
      </c>
      <c r="AJ292" s="125">
        <v>20000</v>
      </c>
      <c r="AK292" s="135"/>
      <c r="AL292" s="126"/>
    </row>
    <row r="293" spans="1:38" ht="36" hidden="1" x14ac:dyDescent="0.25">
      <c r="A293" s="147">
        <v>132425</v>
      </c>
      <c r="B293" s="120">
        <v>3</v>
      </c>
      <c r="C293" s="121" t="s">
        <v>85</v>
      </c>
      <c r="D293" s="122">
        <v>44567</v>
      </c>
      <c r="E293" s="121" t="s">
        <v>1132</v>
      </c>
      <c r="F293" s="122">
        <v>44587</v>
      </c>
      <c r="G293" s="121" t="s">
        <v>537</v>
      </c>
      <c r="H293" s="123" t="s">
        <v>1489</v>
      </c>
      <c r="I293" s="121" t="s">
        <v>1533</v>
      </c>
      <c r="J293" s="120" t="s">
        <v>101</v>
      </c>
      <c r="K293" s="121"/>
      <c r="L293" s="120" t="s">
        <v>101</v>
      </c>
      <c r="M293" s="123" t="s">
        <v>1534</v>
      </c>
      <c r="N293" s="123"/>
      <c r="O293" s="121" t="s">
        <v>40</v>
      </c>
      <c r="P293" s="121" t="s">
        <v>166</v>
      </c>
      <c r="Q293" s="123"/>
      <c r="R293" s="150" t="s">
        <v>39</v>
      </c>
      <c r="S293" s="150" t="s">
        <v>45</v>
      </c>
      <c r="T293" s="124">
        <v>0</v>
      </c>
      <c r="U293" s="120"/>
      <c r="V293" s="121"/>
      <c r="W293" s="120" t="s">
        <v>93</v>
      </c>
      <c r="X293" s="120" t="s">
        <v>103</v>
      </c>
      <c r="Y293" s="265" t="s">
        <v>32</v>
      </c>
      <c r="Z293" s="123" t="s">
        <v>1535</v>
      </c>
      <c r="AA293" s="125">
        <v>20000</v>
      </c>
      <c r="AB293" s="125">
        <v>0</v>
      </c>
      <c r="AC293" s="125">
        <v>0</v>
      </c>
      <c r="AD293" s="125">
        <v>0</v>
      </c>
      <c r="AE293" s="125">
        <v>20000</v>
      </c>
      <c r="AF293" s="125">
        <v>20000</v>
      </c>
      <c r="AG293" s="125">
        <v>0</v>
      </c>
      <c r="AH293" s="125">
        <v>0</v>
      </c>
      <c r="AI293" s="125">
        <v>0</v>
      </c>
      <c r="AJ293" s="125">
        <v>20000</v>
      </c>
      <c r="AK293" s="135"/>
      <c r="AL293" s="126"/>
    </row>
    <row r="294" spans="1:38" ht="36" hidden="1" x14ac:dyDescent="0.25">
      <c r="A294" s="147">
        <v>132427</v>
      </c>
      <c r="B294" s="120">
        <v>4</v>
      </c>
      <c r="C294" s="121" t="s">
        <v>85</v>
      </c>
      <c r="D294" s="122">
        <v>44567</v>
      </c>
      <c r="E294" s="121" t="s">
        <v>1132</v>
      </c>
      <c r="F294" s="122">
        <v>44644</v>
      </c>
      <c r="G294" s="121" t="s">
        <v>370</v>
      </c>
      <c r="H294" s="123" t="s">
        <v>371</v>
      </c>
      <c r="I294" s="121" t="s">
        <v>1536</v>
      </c>
      <c r="J294" s="120" t="s">
        <v>101</v>
      </c>
      <c r="K294" s="121"/>
      <c r="L294" s="120" t="s">
        <v>101</v>
      </c>
      <c r="M294" s="123" t="s">
        <v>1537</v>
      </c>
      <c r="N294" s="123"/>
      <c r="O294" s="121" t="s">
        <v>40</v>
      </c>
      <c r="P294" s="121" t="s">
        <v>166</v>
      </c>
      <c r="Q294" s="123"/>
      <c r="R294" s="150" t="s">
        <v>39</v>
      </c>
      <c r="S294" s="150" t="s">
        <v>45</v>
      </c>
      <c r="T294" s="124">
        <v>0</v>
      </c>
      <c r="U294" s="122"/>
      <c r="V294" s="121"/>
      <c r="W294" s="120" t="s">
        <v>93</v>
      </c>
      <c r="X294" s="120" t="s">
        <v>103</v>
      </c>
      <c r="Y294" s="265" t="s">
        <v>32</v>
      </c>
      <c r="Z294" s="123" t="s">
        <v>1538</v>
      </c>
      <c r="AA294" s="125">
        <v>20000</v>
      </c>
      <c r="AB294" s="125">
        <v>0</v>
      </c>
      <c r="AC294" s="125">
        <v>0</v>
      </c>
      <c r="AD294" s="125">
        <v>0</v>
      </c>
      <c r="AE294" s="125">
        <v>20000</v>
      </c>
      <c r="AF294" s="125">
        <v>20000</v>
      </c>
      <c r="AG294" s="125">
        <v>0</v>
      </c>
      <c r="AH294" s="125">
        <v>0</v>
      </c>
      <c r="AI294" s="125">
        <v>0</v>
      </c>
      <c r="AJ294" s="125">
        <v>20000</v>
      </c>
      <c r="AK294" s="135"/>
      <c r="AL294" s="126"/>
    </row>
    <row r="295" spans="1:38" hidden="1" x14ac:dyDescent="0.25">
      <c r="A295" s="147">
        <v>46963.01</v>
      </c>
      <c r="B295" s="120">
        <v>2</v>
      </c>
      <c r="C295" s="121" t="s">
        <v>85</v>
      </c>
      <c r="D295" s="122">
        <v>44595</v>
      </c>
      <c r="E295" s="121" t="s">
        <v>398</v>
      </c>
      <c r="F295" s="122">
        <v>44601</v>
      </c>
      <c r="G295" s="121" t="s">
        <v>152</v>
      </c>
      <c r="H295" s="123" t="s">
        <v>1539</v>
      </c>
      <c r="I295" s="121" t="s">
        <v>1540</v>
      </c>
      <c r="J295" s="120" t="s">
        <v>101</v>
      </c>
      <c r="K295" s="121"/>
      <c r="L295" s="120" t="s">
        <v>101</v>
      </c>
      <c r="M295" s="123" t="s">
        <v>1541</v>
      </c>
      <c r="N295" s="123"/>
      <c r="O295" s="121" t="s">
        <v>438</v>
      </c>
      <c r="P295" s="121" t="s">
        <v>439</v>
      </c>
      <c r="Q295" s="123"/>
      <c r="R295" s="121" t="s">
        <v>39</v>
      </c>
      <c r="S295" s="121" t="s">
        <v>46</v>
      </c>
      <c r="T295" s="124">
        <v>0.14000000000000001</v>
      </c>
      <c r="U295" s="120"/>
      <c r="V295" s="121"/>
      <c r="W295" s="120" t="s">
        <v>93</v>
      </c>
      <c r="X295" s="120" t="s">
        <v>103</v>
      </c>
      <c r="Y295" s="265" t="s">
        <v>32</v>
      </c>
      <c r="Z295" s="123" t="s">
        <v>1542</v>
      </c>
      <c r="AA295" s="125">
        <v>0</v>
      </c>
      <c r="AB295" s="125">
        <v>0</v>
      </c>
      <c r="AC295" s="125">
        <v>64500</v>
      </c>
      <c r="AD295" s="125">
        <v>0</v>
      </c>
      <c r="AE295" s="125">
        <v>64500</v>
      </c>
      <c r="AF295" s="125">
        <v>0</v>
      </c>
      <c r="AG295" s="125">
        <v>0</v>
      </c>
      <c r="AH295" s="125">
        <v>64500</v>
      </c>
      <c r="AI295" s="125">
        <v>0</v>
      </c>
      <c r="AJ295" s="125">
        <v>64500</v>
      </c>
      <c r="AK295" s="135"/>
      <c r="AL295" s="126" t="s">
        <v>1543</v>
      </c>
    </row>
    <row r="296" spans="1:38" ht="36" hidden="1" x14ac:dyDescent="0.25">
      <c r="A296" s="147">
        <v>81869.009999999995</v>
      </c>
      <c r="B296" s="120">
        <v>3</v>
      </c>
      <c r="C296" s="121" t="s">
        <v>85</v>
      </c>
      <c r="D296" s="122">
        <v>43656</v>
      </c>
      <c r="E296" s="121" t="s">
        <v>134</v>
      </c>
      <c r="F296" s="122">
        <v>44550</v>
      </c>
      <c r="G296" s="121" t="s">
        <v>98</v>
      </c>
      <c r="H296" s="123" t="s">
        <v>1544</v>
      </c>
      <c r="I296" s="121" t="s">
        <v>1545</v>
      </c>
      <c r="J296" s="120" t="s">
        <v>101</v>
      </c>
      <c r="K296" s="121"/>
      <c r="L296" s="120" t="s">
        <v>101</v>
      </c>
      <c r="M296" s="123" t="s">
        <v>1546</v>
      </c>
      <c r="N296" s="123"/>
      <c r="O296" s="121" t="s">
        <v>438</v>
      </c>
      <c r="P296" s="121" t="s">
        <v>439</v>
      </c>
      <c r="Q296" s="123"/>
      <c r="R296" s="150" t="s">
        <v>39</v>
      </c>
      <c r="S296" s="150" t="s">
        <v>46</v>
      </c>
      <c r="T296" s="124">
        <v>0.01</v>
      </c>
      <c r="U296" s="120"/>
      <c r="V296" s="121"/>
      <c r="W296" s="120" t="s">
        <v>93</v>
      </c>
      <c r="X296" s="120" t="s">
        <v>103</v>
      </c>
      <c r="Y296" s="265" t="s">
        <v>32</v>
      </c>
      <c r="Z296" s="123" t="s">
        <v>1547</v>
      </c>
      <c r="AA296" s="125">
        <v>0</v>
      </c>
      <c r="AB296" s="125">
        <v>50000</v>
      </c>
      <c r="AC296" s="125">
        <v>0</v>
      </c>
      <c r="AD296" s="125">
        <v>0</v>
      </c>
      <c r="AE296" s="125">
        <v>50000</v>
      </c>
      <c r="AF296" s="125">
        <v>0</v>
      </c>
      <c r="AG296" s="125">
        <v>50000</v>
      </c>
      <c r="AH296" s="125">
        <v>210000</v>
      </c>
      <c r="AI296" s="125">
        <v>0</v>
      </c>
      <c r="AJ296" s="125">
        <v>260000</v>
      </c>
      <c r="AK296" s="135"/>
      <c r="AL296" s="126" t="s">
        <v>1548</v>
      </c>
    </row>
    <row r="297" spans="1:38" hidden="1" x14ac:dyDescent="0.25">
      <c r="A297" s="147">
        <v>83031.009999999995</v>
      </c>
      <c r="B297" s="120">
        <v>2</v>
      </c>
      <c r="C297" s="121" t="s">
        <v>122</v>
      </c>
      <c r="D297" s="122">
        <v>43868</v>
      </c>
      <c r="E297" s="121" t="s">
        <v>398</v>
      </c>
      <c r="F297" s="122">
        <v>44447.875150462962</v>
      </c>
      <c r="G297" s="121" t="s">
        <v>108</v>
      </c>
      <c r="H297" s="123" t="s">
        <v>465</v>
      </c>
      <c r="I297" s="121" t="s">
        <v>466</v>
      </c>
      <c r="J297" s="120" t="s">
        <v>101</v>
      </c>
      <c r="K297" s="121"/>
      <c r="L297" s="120" t="s">
        <v>101</v>
      </c>
      <c r="M297" s="123" t="s">
        <v>1549</v>
      </c>
      <c r="N297" s="123"/>
      <c r="O297" s="121" t="s">
        <v>438</v>
      </c>
      <c r="P297" s="121" t="s">
        <v>439</v>
      </c>
      <c r="Q297" s="123"/>
      <c r="R297" s="150" t="s">
        <v>39</v>
      </c>
      <c r="S297" s="150" t="s">
        <v>46</v>
      </c>
      <c r="T297" s="124">
        <v>0.03</v>
      </c>
      <c r="U297" s="122">
        <v>44428</v>
      </c>
      <c r="V297" s="121"/>
      <c r="W297" s="120" t="s">
        <v>93</v>
      </c>
      <c r="X297" s="120" t="s">
        <v>103</v>
      </c>
      <c r="Y297" s="265" t="s">
        <v>32</v>
      </c>
      <c r="Z297" s="123" t="s">
        <v>1550</v>
      </c>
      <c r="AA297" s="125">
        <v>0</v>
      </c>
      <c r="AB297" s="125">
        <v>0</v>
      </c>
      <c r="AC297" s="125">
        <v>1469424</v>
      </c>
      <c r="AD297" s="125">
        <v>0</v>
      </c>
      <c r="AE297" s="125">
        <v>1469424</v>
      </c>
      <c r="AF297" s="125">
        <v>0</v>
      </c>
      <c r="AG297" s="125">
        <v>0</v>
      </c>
      <c r="AH297" s="125">
        <v>1548424</v>
      </c>
      <c r="AI297" s="125">
        <v>0</v>
      </c>
      <c r="AJ297" s="125">
        <v>1548424</v>
      </c>
      <c r="AK297" s="135" t="s">
        <v>1551</v>
      </c>
      <c r="AL297" s="126" t="s">
        <v>1552</v>
      </c>
    </row>
    <row r="298" spans="1:38" hidden="1" x14ac:dyDescent="0.25">
      <c r="A298" s="147">
        <v>101554.01</v>
      </c>
      <c r="B298" s="120">
        <v>2</v>
      </c>
      <c r="C298" s="121" t="s">
        <v>122</v>
      </c>
      <c r="D298" s="122">
        <v>42571</v>
      </c>
      <c r="E298" s="121" t="s">
        <v>98</v>
      </c>
      <c r="F298" s="122">
        <v>43563.875104166669</v>
      </c>
      <c r="G298" s="121" t="s">
        <v>108</v>
      </c>
      <c r="H298" s="123" t="s">
        <v>1027</v>
      </c>
      <c r="I298" s="121" t="s">
        <v>1553</v>
      </c>
      <c r="J298" s="120" t="s">
        <v>101</v>
      </c>
      <c r="K298" s="121"/>
      <c r="L298" s="120" t="s">
        <v>101</v>
      </c>
      <c r="M298" s="123" t="s">
        <v>1554</v>
      </c>
      <c r="N298" s="123"/>
      <c r="O298" s="121" t="s">
        <v>438</v>
      </c>
      <c r="P298" s="121" t="s">
        <v>439</v>
      </c>
      <c r="Q298" s="123"/>
      <c r="R298" s="121" t="s">
        <v>39</v>
      </c>
      <c r="S298" s="121" t="s">
        <v>46</v>
      </c>
      <c r="T298" s="124">
        <v>0.35</v>
      </c>
      <c r="U298" s="122">
        <v>43553</v>
      </c>
      <c r="V298" s="121"/>
      <c r="W298" s="120" t="s">
        <v>93</v>
      </c>
      <c r="X298" s="120" t="s">
        <v>103</v>
      </c>
      <c r="Y298" s="265" t="s">
        <v>32</v>
      </c>
      <c r="Z298" s="123" t="s">
        <v>1555</v>
      </c>
      <c r="AA298" s="125">
        <v>0</v>
      </c>
      <c r="AB298" s="125">
        <v>0</v>
      </c>
      <c r="AC298" s="125">
        <v>319200</v>
      </c>
      <c r="AD298" s="125">
        <v>0</v>
      </c>
      <c r="AE298" s="125">
        <v>319200</v>
      </c>
      <c r="AF298" s="125">
        <v>0</v>
      </c>
      <c r="AG298" s="125">
        <v>0</v>
      </c>
      <c r="AH298" s="125">
        <v>2193723</v>
      </c>
      <c r="AI298" s="125">
        <v>0</v>
      </c>
      <c r="AJ298" s="125">
        <v>2193723</v>
      </c>
      <c r="AK298" s="135" t="s">
        <v>1556</v>
      </c>
      <c r="AL298" s="126" t="s">
        <v>1557</v>
      </c>
    </row>
    <row r="299" spans="1:38" hidden="1" x14ac:dyDescent="0.25">
      <c r="A299" s="147">
        <v>112413.01</v>
      </c>
      <c r="B299" s="120">
        <v>3</v>
      </c>
      <c r="C299" s="121" t="s">
        <v>85</v>
      </c>
      <c r="D299" s="122">
        <v>42712</v>
      </c>
      <c r="E299" s="121" t="s">
        <v>98</v>
      </c>
      <c r="F299" s="122">
        <v>43835</v>
      </c>
      <c r="G299" s="121" t="s">
        <v>189</v>
      </c>
      <c r="H299" s="123" t="s">
        <v>659</v>
      </c>
      <c r="I299" s="121" t="s">
        <v>1558</v>
      </c>
      <c r="J299" s="120" t="s">
        <v>101</v>
      </c>
      <c r="K299" s="121"/>
      <c r="L299" s="120" t="s">
        <v>101</v>
      </c>
      <c r="M299" s="123" t="s">
        <v>1559</v>
      </c>
      <c r="N299" s="123" t="s">
        <v>1560</v>
      </c>
      <c r="O299" s="121" t="s">
        <v>438</v>
      </c>
      <c r="P299" s="121" t="s">
        <v>439</v>
      </c>
      <c r="Q299" s="123"/>
      <c r="R299" s="150" t="s">
        <v>39</v>
      </c>
      <c r="S299" s="150" t="s">
        <v>46</v>
      </c>
      <c r="T299" s="124">
        <v>0.01</v>
      </c>
      <c r="U299" s="122">
        <v>45331</v>
      </c>
      <c r="V299" s="121"/>
      <c r="W299" s="120" t="s">
        <v>93</v>
      </c>
      <c r="X299" s="120" t="s">
        <v>103</v>
      </c>
      <c r="Y299" s="265" t="s">
        <v>32</v>
      </c>
      <c r="Z299" s="123" t="s">
        <v>1561</v>
      </c>
      <c r="AA299" s="125">
        <v>0</v>
      </c>
      <c r="AB299" s="125">
        <v>0</v>
      </c>
      <c r="AC299" s="125">
        <v>140000</v>
      </c>
      <c r="AD299" s="125">
        <v>0</v>
      </c>
      <c r="AE299" s="125">
        <v>140000</v>
      </c>
      <c r="AF299" s="125">
        <v>0</v>
      </c>
      <c r="AG299" s="125">
        <v>0</v>
      </c>
      <c r="AH299" s="125">
        <v>356500</v>
      </c>
      <c r="AI299" s="125">
        <v>0</v>
      </c>
      <c r="AJ299" s="125">
        <v>356500</v>
      </c>
      <c r="AK299" s="135"/>
      <c r="AL299" s="126" t="s">
        <v>1562</v>
      </c>
    </row>
    <row r="300" spans="1:38" hidden="1" x14ac:dyDescent="0.25">
      <c r="A300" s="147">
        <v>114379.02</v>
      </c>
      <c r="B300" s="120">
        <v>3</v>
      </c>
      <c r="C300" s="121" t="s">
        <v>122</v>
      </c>
      <c r="D300" s="122">
        <v>44174</v>
      </c>
      <c r="E300" s="121" t="s">
        <v>398</v>
      </c>
      <c r="F300" s="122">
        <v>44438.875173611108</v>
      </c>
      <c r="G300" s="121" t="s">
        <v>108</v>
      </c>
      <c r="H300" s="123" t="s">
        <v>1111</v>
      </c>
      <c r="I300" s="121" t="s">
        <v>1427</v>
      </c>
      <c r="J300" s="120" t="s">
        <v>101</v>
      </c>
      <c r="K300" s="121"/>
      <c r="L300" s="120" t="s">
        <v>101</v>
      </c>
      <c r="M300" s="123" t="s">
        <v>1428</v>
      </c>
      <c r="N300" s="123"/>
      <c r="O300" s="121" t="s">
        <v>40</v>
      </c>
      <c r="P300" s="121" t="s">
        <v>439</v>
      </c>
      <c r="Q300" s="123"/>
      <c r="R300" s="121" t="s">
        <v>39</v>
      </c>
      <c r="S300" s="121" t="s">
        <v>46</v>
      </c>
      <c r="T300" s="124">
        <v>0</v>
      </c>
      <c r="U300" s="122">
        <v>44428</v>
      </c>
      <c r="V300" s="121"/>
      <c r="W300" s="120" t="s">
        <v>93</v>
      </c>
      <c r="X300" s="120" t="s">
        <v>103</v>
      </c>
      <c r="Y300" s="265" t="s">
        <v>32</v>
      </c>
      <c r="Z300" s="123" t="s">
        <v>1429</v>
      </c>
      <c r="AA300" s="125">
        <v>0</v>
      </c>
      <c r="AB300" s="125">
        <v>0</v>
      </c>
      <c r="AC300" s="125">
        <v>519042</v>
      </c>
      <c r="AD300" s="125">
        <v>0</v>
      </c>
      <c r="AE300" s="125">
        <v>519042</v>
      </c>
      <c r="AF300" s="125">
        <v>0</v>
      </c>
      <c r="AG300" s="125">
        <v>0</v>
      </c>
      <c r="AH300" s="125">
        <v>584542</v>
      </c>
      <c r="AI300" s="125">
        <v>0</v>
      </c>
      <c r="AJ300" s="125">
        <v>584542</v>
      </c>
      <c r="AK300" s="135" t="s">
        <v>1563</v>
      </c>
      <c r="AL300" s="126" t="s">
        <v>1564</v>
      </c>
    </row>
    <row r="301" spans="1:38" hidden="1" x14ac:dyDescent="0.25">
      <c r="A301" s="147">
        <v>115165.02</v>
      </c>
      <c r="B301" s="120">
        <v>2</v>
      </c>
      <c r="C301" s="121" t="s">
        <v>85</v>
      </c>
      <c r="D301" s="122">
        <v>44447</v>
      </c>
      <c r="E301" s="121" t="s">
        <v>398</v>
      </c>
      <c r="F301" s="122">
        <v>44671</v>
      </c>
      <c r="G301" s="121" t="s">
        <v>148</v>
      </c>
      <c r="H301" s="123" t="s">
        <v>123</v>
      </c>
      <c r="I301" s="121" t="s">
        <v>124</v>
      </c>
      <c r="J301" s="120" t="s">
        <v>101</v>
      </c>
      <c r="K301" s="121"/>
      <c r="L301" s="120" t="s">
        <v>101</v>
      </c>
      <c r="M301" s="123" t="s">
        <v>1565</v>
      </c>
      <c r="N301" s="123"/>
      <c r="O301" s="121" t="s">
        <v>438</v>
      </c>
      <c r="P301" s="121" t="s">
        <v>439</v>
      </c>
      <c r="Q301" s="123"/>
      <c r="R301" s="150" t="s">
        <v>39</v>
      </c>
      <c r="S301" s="150" t="s">
        <v>46</v>
      </c>
      <c r="T301" s="124">
        <v>9.2999999999999999E-2</v>
      </c>
      <c r="U301" s="122">
        <v>44729</v>
      </c>
      <c r="V301" s="121"/>
      <c r="W301" s="120" t="s">
        <v>93</v>
      </c>
      <c r="X301" s="120" t="s">
        <v>103</v>
      </c>
      <c r="Y301" s="265" t="s">
        <v>32</v>
      </c>
      <c r="Z301" s="123" t="s">
        <v>1566</v>
      </c>
      <c r="AA301" s="125">
        <v>0</v>
      </c>
      <c r="AB301" s="125">
        <v>0</v>
      </c>
      <c r="AC301" s="125">
        <v>61000</v>
      </c>
      <c r="AD301" s="125">
        <v>0</v>
      </c>
      <c r="AE301" s="125">
        <v>61000</v>
      </c>
      <c r="AF301" s="125">
        <v>0</v>
      </c>
      <c r="AG301" s="125">
        <v>0</v>
      </c>
      <c r="AH301" s="125">
        <v>61000</v>
      </c>
      <c r="AI301" s="125">
        <v>0</v>
      </c>
      <c r="AJ301" s="125">
        <v>61000</v>
      </c>
      <c r="AK301" s="135"/>
      <c r="AL301" s="126" t="s">
        <v>1567</v>
      </c>
    </row>
    <row r="302" spans="1:38" hidden="1" x14ac:dyDescent="0.25">
      <c r="A302" s="147">
        <v>115738.01</v>
      </c>
      <c r="B302" s="120">
        <v>3</v>
      </c>
      <c r="C302" s="121" t="s">
        <v>114</v>
      </c>
      <c r="D302" s="122">
        <v>43707</v>
      </c>
      <c r="E302" s="121" t="s">
        <v>134</v>
      </c>
      <c r="F302" s="122">
        <v>44523</v>
      </c>
      <c r="G302" s="121" t="s">
        <v>98</v>
      </c>
      <c r="H302" s="123" t="s">
        <v>1544</v>
      </c>
      <c r="I302" s="121" t="s">
        <v>1545</v>
      </c>
      <c r="J302" s="120" t="s">
        <v>101</v>
      </c>
      <c r="K302" s="121"/>
      <c r="L302" s="120" t="s">
        <v>101</v>
      </c>
      <c r="M302" s="123" t="s">
        <v>1568</v>
      </c>
      <c r="N302" s="123"/>
      <c r="O302" s="121" t="s">
        <v>438</v>
      </c>
      <c r="P302" s="121" t="s">
        <v>439</v>
      </c>
      <c r="Q302" s="123"/>
      <c r="R302" s="150" t="s">
        <v>39</v>
      </c>
      <c r="S302" s="150" t="s">
        <v>46</v>
      </c>
      <c r="T302" s="124">
        <v>0.15</v>
      </c>
      <c r="U302" s="122">
        <v>43966</v>
      </c>
      <c r="V302" s="121"/>
      <c r="W302" s="120" t="s">
        <v>93</v>
      </c>
      <c r="X302" s="120" t="s">
        <v>103</v>
      </c>
      <c r="Y302" s="265" t="s">
        <v>32</v>
      </c>
      <c r="Z302" s="123" t="s">
        <v>1569</v>
      </c>
      <c r="AA302" s="125">
        <v>1743.99</v>
      </c>
      <c r="AB302" s="125">
        <v>0</v>
      </c>
      <c r="AC302" s="125">
        <v>665.59</v>
      </c>
      <c r="AD302" s="125">
        <v>0</v>
      </c>
      <c r="AE302" s="125">
        <v>2409.58</v>
      </c>
      <c r="AF302" s="125">
        <v>64743.99</v>
      </c>
      <c r="AG302" s="125">
        <v>0</v>
      </c>
      <c r="AH302" s="125">
        <v>402496.59</v>
      </c>
      <c r="AI302" s="125">
        <v>0</v>
      </c>
      <c r="AJ302" s="125">
        <v>467240.58</v>
      </c>
      <c r="AK302" s="135" t="s">
        <v>1570</v>
      </c>
      <c r="AL302" s="126" t="s">
        <v>1571</v>
      </c>
    </row>
    <row r="303" spans="1:38" hidden="1" x14ac:dyDescent="0.25">
      <c r="A303" s="147">
        <v>116992</v>
      </c>
      <c r="B303" s="120">
        <v>2</v>
      </c>
      <c r="C303" s="121" t="s">
        <v>97</v>
      </c>
      <c r="D303" s="122">
        <v>40918</v>
      </c>
      <c r="E303" s="121" t="s">
        <v>98</v>
      </c>
      <c r="F303" s="122">
        <v>44089.799363425926</v>
      </c>
      <c r="G303" s="121" t="s">
        <v>108</v>
      </c>
      <c r="H303" s="123" t="s">
        <v>1572</v>
      </c>
      <c r="I303" s="121" t="s">
        <v>1573</v>
      </c>
      <c r="J303" s="120" t="s">
        <v>101</v>
      </c>
      <c r="K303" s="121"/>
      <c r="L303" s="120" t="s">
        <v>101</v>
      </c>
      <c r="M303" s="123" t="s">
        <v>1574</v>
      </c>
      <c r="N303" s="123"/>
      <c r="O303" s="121" t="s">
        <v>438</v>
      </c>
      <c r="P303" s="121" t="s">
        <v>166</v>
      </c>
      <c r="Q303" s="123"/>
      <c r="R303" s="150" t="s">
        <v>39</v>
      </c>
      <c r="S303" s="150" t="s">
        <v>46</v>
      </c>
      <c r="T303" s="124">
        <v>0.123</v>
      </c>
      <c r="U303" s="122">
        <v>43868</v>
      </c>
      <c r="V303" s="121"/>
      <c r="W303" s="120" t="s">
        <v>93</v>
      </c>
      <c r="X303" s="120" t="s">
        <v>103</v>
      </c>
      <c r="Y303" s="265" t="s">
        <v>32</v>
      </c>
      <c r="Z303" s="123" t="s">
        <v>1575</v>
      </c>
      <c r="AA303" s="125">
        <v>0</v>
      </c>
      <c r="AB303" s="125">
        <v>0</v>
      </c>
      <c r="AC303" s="125">
        <v>154500</v>
      </c>
      <c r="AD303" s="125">
        <v>0</v>
      </c>
      <c r="AE303" s="125">
        <v>154500</v>
      </c>
      <c r="AF303" s="125">
        <v>0</v>
      </c>
      <c r="AG303" s="125">
        <v>38500</v>
      </c>
      <c r="AH303" s="125">
        <v>862887</v>
      </c>
      <c r="AI303" s="125">
        <v>0</v>
      </c>
      <c r="AJ303" s="125">
        <v>901387</v>
      </c>
      <c r="AK303" s="135" t="s">
        <v>1576</v>
      </c>
      <c r="AL303" s="126" t="s">
        <v>1577</v>
      </c>
    </row>
    <row r="304" spans="1:38" hidden="1" x14ac:dyDescent="0.25">
      <c r="A304" s="149">
        <v>119956.01</v>
      </c>
      <c r="B304" s="120">
        <v>2</v>
      </c>
      <c r="C304" s="121" t="s">
        <v>97</v>
      </c>
      <c r="D304" s="122">
        <v>44336</v>
      </c>
      <c r="E304" s="121" t="s">
        <v>98</v>
      </c>
      <c r="F304" s="122">
        <v>44547.875208333331</v>
      </c>
      <c r="G304" s="121" t="s">
        <v>108</v>
      </c>
      <c r="H304" s="123" t="s">
        <v>399</v>
      </c>
      <c r="I304" s="121" t="s">
        <v>1578</v>
      </c>
      <c r="J304" s="120" t="s">
        <v>101</v>
      </c>
      <c r="K304" s="121"/>
      <c r="L304" s="120" t="s">
        <v>101</v>
      </c>
      <c r="M304" s="123" t="s">
        <v>1579</v>
      </c>
      <c r="N304" s="123"/>
      <c r="O304" s="121" t="s">
        <v>438</v>
      </c>
      <c r="P304" s="121" t="s">
        <v>439</v>
      </c>
      <c r="Q304" s="123"/>
      <c r="R304" s="121" t="s">
        <v>39</v>
      </c>
      <c r="S304" s="121" t="s">
        <v>46</v>
      </c>
      <c r="T304" s="124">
        <v>0</v>
      </c>
      <c r="U304" s="122">
        <v>44428</v>
      </c>
      <c r="V304" s="121"/>
      <c r="W304" s="120" t="s">
        <v>93</v>
      </c>
      <c r="X304" s="120" t="s">
        <v>103</v>
      </c>
      <c r="Y304" s="265" t="s">
        <v>32</v>
      </c>
      <c r="Z304" s="123" t="s">
        <v>1580</v>
      </c>
      <c r="AA304" s="125">
        <v>0</v>
      </c>
      <c r="AB304" s="125">
        <v>0</v>
      </c>
      <c r="AC304" s="125">
        <v>626865</v>
      </c>
      <c r="AD304" s="125">
        <v>0</v>
      </c>
      <c r="AE304" s="125">
        <v>626865</v>
      </c>
      <c r="AF304" s="125">
        <v>0</v>
      </c>
      <c r="AG304" s="125">
        <v>0</v>
      </c>
      <c r="AH304" s="125">
        <v>703365</v>
      </c>
      <c r="AI304" s="125">
        <v>0</v>
      </c>
      <c r="AJ304" s="125">
        <v>703365</v>
      </c>
      <c r="AK304" s="135" t="s">
        <v>1581</v>
      </c>
      <c r="AL304" s="126" t="s">
        <v>1582</v>
      </c>
    </row>
    <row r="305" spans="1:38" hidden="1" x14ac:dyDescent="0.25">
      <c r="A305" s="149">
        <v>120312</v>
      </c>
      <c r="B305" s="120">
        <v>1</v>
      </c>
      <c r="C305" s="121" t="s">
        <v>114</v>
      </c>
      <c r="D305" s="122">
        <v>41724</v>
      </c>
      <c r="E305" s="121" t="s">
        <v>98</v>
      </c>
      <c r="F305" s="122">
        <v>44272</v>
      </c>
      <c r="G305" s="121" t="s">
        <v>98</v>
      </c>
      <c r="H305" s="123" t="s">
        <v>722</v>
      </c>
      <c r="I305" s="121" t="s">
        <v>1583</v>
      </c>
      <c r="J305" s="120" t="s">
        <v>101</v>
      </c>
      <c r="K305" s="121"/>
      <c r="L305" s="120" t="s">
        <v>101</v>
      </c>
      <c r="M305" s="123" t="s">
        <v>1584</v>
      </c>
      <c r="N305" s="123"/>
      <c r="O305" s="121" t="s">
        <v>438</v>
      </c>
      <c r="P305" s="121" t="s">
        <v>439</v>
      </c>
      <c r="Q305" s="123"/>
      <c r="R305" s="121" t="s">
        <v>39</v>
      </c>
      <c r="S305" s="121" t="s">
        <v>46</v>
      </c>
      <c r="T305" s="124">
        <v>0</v>
      </c>
      <c r="U305" s="122">
        <v>43742</v>
      </c>
      <c r="V305" s="121"/>
      <c r="W305" s="120" t="s">
        <v>93</v>
      </c>
      <c r="X305" s="120" t="s">
        <v>103</v>
      </c>
      <c r="Y305" s="265" t="s">
        <v>32</v>
      </c>
      <c r="Z305" s="123" t="s">
        <v>1585</v>
      </c>
      <c r="AA305" s="125">
        <v>0</v>
      </c>
      <c r="AB305" s="125">
        <v>0</v>
      </c>
      <c r="AC305" s="125">
        <v>14.17</v>
      </c>
      <c r="AD305" s="125">
        <v>0</v>
      </c>
      <c r="AE305" s="125">
        <v>14.17</v>
      </c>
      <c r="AF305" s="125">
        <v>0</v>
      </c>
      <c r="AG305" s="125">
        <v>0</v>
      </c>
      <c r="AH305" s="125">
        <v>210358.02</v>
      </c>
      <c r="AI305" s="125">
        <v>0</v>
      </c>
      <c r="AJ305" s="125">
        <v>210358.02</v>
      </c>
      <c r="AK305" s="135" t="s">
        <v>1586</v>
      </c>
      <c r="AL305" s="126" t="s">
        <v>1587</v>
      </c>
    </row>
    <row r="306" spans="1:38" hidden="1" x14ac:dyDescent="0.25">
      <c r="A306" s="149">
        <v>120314</v>
      </c>
      <c r="B306" s="120">
        <v>1</v>
      </c>
      <c r="C306" s="121" t="s">
        <v>85</v>
      </c>
      <c r="D306" s="122">
        <v>41724</v>
      </c>
      <c r="E306" s="121" t="s">
        <v>98</v>
      </c>
      <c r="F306" s="122">
        <v>44572</v>
      </c>
      <c r="G306" s="121" t="s">
        <v>189</v>
      </c>
      <c r="H306" s="123" t="s">
        <v>1588</v>
      </c>
      <c r="I306" s="121" t="s">
        <v>1589</v>
      </c>
      <c r="J306" s="120" t="s">
        <v>101</v>
      </c>
      <c r="K306" s="121"/>
      <c r="L306" s="120" t="s">
        <v>101</v>
      </c>
      <c r="M306" s="123" t="s">
        <v>1590</v>
      </c>
      <c r="N306" s="123"/>
      <c r="O306" s="121" t="s">
        <v>438</v>
      </c>
      <c r="P306" s="121" t="s">
        <v>439</v>
      </c>
      <c r="Q306" s="123"/>
      <c r="R306" s="121" t="s">
        <v>39</v>
      </c>
      <c r="S306" s="121" t="s">
        <v>46</v>
      </c>
      <c r="T306" s="124">
        <v>0.03</v>
      </c>
      <c r="U306" s="122">
        <v>44792</v>
      </c>
      <c r="V306" s="121"/>
      <c r="W306" s="120" t="s">
        <v>93</v>
      </c>
      <c r="X306" s="120" t="s">
        <v>103</v>
      </c>
      <c r="Y306" s="265" t="s">
        <v>32</v>
      </c>
      <c r="Z306" s="123" t="s">
        <v>1591</v>
      </c>
      <c r="AA306" s="125">
        <v>0</v>
      </c>
      <c r="AB306" s="125">
        <v>0</v>
      </c>
      <c r="AC306" s="125">
        <v>23300</v>
      </c>
      <c r="AD306" s="125">
        <v>0</v>
      </c>
      <c r="AE306" s="125">
        <v>23300</v>
      </c>
      <c r="AF306" s="125">
        <v>0</v>
      </c>
      <c r="AG306" s="125">
        <v>25000</v>
      </c>
      <c r="AH306" s="125">
        <v>492400</v>
      </c>
      <c r="AI306" s="125">
        <v>0</v>
      </c>
      <c r="AJ306" s="125">
        <v>517400</v>
      </c>
      <c r="AK306" s="135"/>
      <c r="AL306" s="126" t="s">
        <v>1592</v>
      </c>
    </row>
    <row r="307" spans="1:38" hidden="1" x14ac:dyDescent="0.25">
      <c r="A307" s="147">
        <v>121360</v>
      </c>
      <c r="B307" s="120">
        <v>4</v>
      </c>
      <c r="C307" s="121" t="s">
        <v>97</v>
      </c>
      <c r="D307" s="122">
        <v>41887</v>
      </c>
      <c r="E307" s="121" t="s">
        <v>98</v>
      </c>
      <c r="F307" s="122">
        <v>44089.79787037037</v>
      </c>
      <c r="G307" s="121" t="s">
        <v>108</v>
      </c>
      <c r="H307" s="123" t="s">
        <v>196</v>
      </c>
      <c r="I307" s="121" t="s">
        <v>1593</v>
      </c>
      <c r="J307" s="120" t="s">
        <v>101</v>
      </c>
      <c r="K307" s="121"/>
      <c r="L307" s="120" t="s">
        <v>101</v>
      </c>
      <c r="M307" s="123" t="s">
        <v>1594</v>
      </c>
      <c r="N307" s="123"/>
      <c r="O307" s="121" t="s">
        <v>438</v>
      </c>
      <c r="P307" s="121" t="s">
        <v>439</v>
      </c>
      <c r="Q307" s="123"/>
      <c r="R307" s="150" t="s">
        <v>39</v>
      </c>
      <c r="S307" s="150" t="s">
        <v>46</v>
      </c>
      <c r="T307" s="124">
        <v>0</v>
      </c>
      <c r="U307" s="122">
        <v>43504</v>
      </c>
      <c r="V307" s="121"/>
      <c r="W307" s="120" t="s">
        <v>93</v>
      </c>
      <c r="X307" s="120" t="s">
        <v>103</v>
      </c>
      <c r="Y307" s="265" t="s">
        <v>32</v>
      </c>
      <c r="Z307" s="123" t="s">
        <v>1595</v>
      </c>
      <c r="AA307" s="125">
        <v>0</v>
      </c>
      <c r="AB307" s="125">
        <v>0</v>
      </c>
      <c r="AC307" s="125">
        <v>34900</v>
      </c>
      <c r="AD307" s="125">
        <v>0</v>
      </c>
      <c r="AE307" s="125">
        <v>34900</v>
      </c>
      <c r="AF307" s="125">
        <v>0</v>
      </c>
      <c r="AG307" s="125">
        <v>0</v>
      </c>
      <c r="AH307" s="125">
        <v>2565856</v>
      </c>
      <c r="AI307" s="125">
        <v>0</v>
      </c>
      <c r="AJ307" s="125">
        <v>2565856</v>
      </c>
      <c r="AK307" s="135" t="s">
        <v>1596</v>
      </c>
      <c r="AL307" s="126" t="s">
        <v>1597</v>
      </c>
    </row>
    <row r="308" spans="1:38" hidden="1" x14ac:dyDescent="0.25">
      <c r="A308" s="147">
        <v>122143</v>
      </c>
      <c r="B308" s="120">
        <v>2</v>
      </c>
      <c r="C308" s="121" t="s">
        <v>114</v>
      </c>
      <c r="D308" s="122">
        <v>42174</v>
      </c>
      <c r="E308" s="121" t="s">
        <v>98</v>
      </c>
      <c r="F308" s="122">
        <v>44551</v>
      </c>
      <c r="G308" s="121" t="s">
        <v>98</v>
      </c>
      <c r="H308" s="123" t="s">
        <v>392</v>
      </c>
      <c r="I308" s="121" t="s">
        <v>1598</v>
      </c>
      <c r="J308" s="120" t="s">
        <v>101</v>
      </c>
      <c r="K308" s="121"/>
      <c r="L308" s="120" t="s">
        <v>101</v>
      </c>
      <c r="M308" s="123" t="s">
        <v>1599</v>
      </c>
      <c r="N308" s="123"/>
      <c r="O308" s="121" t="s">
        <v>438</v>
      </c>
      <c r="P308" s="121" t="s">
        <v>439</v>
      </c>
      <c r="Q308" s="123"/>
      <c r="R308" s="150" t="s">
        <v>39</v>
      </c>
      <c r="S308" s="150" t="s">
        <v>46</v>
      </c>
      <c r="T308" s="124">
        <v>0.01</v>
      </c>
      <c r="U308" s="122">
        <v>43812</v>
      </c>
      <c r="V308" s="121"/>
      <c r="W308" s="120" t="s">
        <v>93</v>
      </c>
      <c r="X308" s="120" t="s">
        <v>103</v>
      </c>
      <c r="Y308" s="265" t="s">
        <v>32</v>
      </c>
      <c r="Z308" s="123" t="s">
        <v>1600</v>
      </c>
      <c r="AA308" s="125">
        <v>0</v>
      </c>
      <c r="AB308" s="125">
        <v>0</v>
      </c>
      <c r="AC308" s="125">
        <v>344439.46</v>
      </c>
      <c r="AD308" s="125">
        <v>0</v>
      </c>
      <c r="AE308" s="125">
        <v>344439.46</v>
      </c>
      <c r="AF308" s="125">
        <v>0</v>
      </c>
      <c r="AG308" s="125">
        <v>0</v>
      </c>
      <c r="AH308" s="125">
        <v>1056754.46</v>
      </c>
      <c r="AI308" s="125">
        <v>0</v>
      </c>
      <c r="AJ308" s="125">
        <v>1056754.46</v>
      </c>
      <c r="AK308" s="135" t="s">
        <v>1601</v>
      </c>
      <c r="AL308" s="126" t="s">
        <v>1602</v>
      </c>
    </row>
    <row r="309" spans="1:38" hidden="1" x14ac:dyDescent="0.25">
      <c r="A309" s="147">
        <v>123477</v>
      </c>
      <c r="B309" s="120">
        <v>1</v>
      </c>
      <c r="C309" s="121" t="s">
        <v>114</v>
      </c>
      <c r="D309" s="122">
        <v>42472</v>
      </c>
      <c r="E309" s="121" t="s">
        <v>98</v>
      </c>
      <c r="F309" s="122">
        <v>44705</v>
      </c>
      <c r="G309" s="121" t="s">
        <v>98</v>
      </c>
      <c r="H309" s="123" t="s">
        <v>718</v>
      </c>
      <c r="I309" s="121" t="s">
        <v>1603</v>
      </c>
      <c r="J309" s="120" t="s">
        <v>101</v>
      </c>
      <c r="K309" s="121"/>
      <c r="L309" s="120" t="s">
        <v>101</v>
      </c>
      <c r="M309" s="123" t="s">
        <v>1604</v>
      </c>
      <c r="N309" s="123"/>
      <c r="O309" s="121" t="s">
        <v>438</v>
      </c>
      <c r="P309" s="121" t="s">
        <v>439</v>
      </c>
      <c r="Q309" s="123"/>
      <c r="R309" s="150" t="s">
        <v>39</v>
      </c>
      <c r="S309" s="150" t="s">
        <v>46</v>
      </c>
      <c r="T309" s="124">
        <v>0.01</v>
      </c>
      <c r="U309" s="122">
        <v>43742</v>
      </c>
      <c r="V309" s="121"/>
      <c r="W309" s="120" t="s">
        <v>93</v>
      </c>
      <c r="X309" s="120" t="s">
        <v>103</v>
      </c>
      <c r="Y309" s="265" t="s">
        <v>32</v>
      </c>
      <c r="Z309" s="123" t="s">
        <v>1605</v>
      </c>
      <c r="AA309" s="125">
        <v>0</v>
      </c>
      <c r="AB309" s="125">
        <v>0</v>
      </c>
      <c r="AC309" s="125">
        <v>153200</v>
      </c>
      <c r="AD309" s="125">
        <v>0</v>
      </c>
      <c r="AE309" s="125">
        <v>153200</v>
      </c>
      <c r="AF309" s="125">
        <v>0</v>
      </c>
      <c r="AG309" s="125">
        <v>0</v>
      </c>
      <c r="AH309" s="125">
        <v>758815</v>
      </c>
      <c r="AI309" s="125">
        <v>0</v>
      </c>
      <c r="AJ309" s="125">
        <v>758815</v>
      </c>
      <c r="AK309" s="135" t="s">
        <v>1606</v>
      </c>
      <c r="AL309" s="126" t="s">
        <v>1607</v>
      </c>
    </row>
    <row r="310" spans="1:38" hidden="1" x14ac:dyDescent="0.25">
      <c r="A310" s="147">
        <v>126582</v>
      </c>
      <c r="B310" s="120">
        <v>4</v>
      </c>
      <c r="C310" s="121" t="s">
        <v>114</v>
      </c>
      <c r="D310" s="122">
        <v>42996</v>
      </c>
      <c r="E310" s="121" t="s">
        <v>98</v>
      </c>
      <c r="F310" s="122">
        <v>44351</v>
      </c>
      <c r="G310" s="121" t="s">
        <v>98</v>
      </c>
      <c r="H310" s="123" t="s">
        <v>331</v>
      </c>
      <c r="I310" s="121" t="s">
        <v>1608</v>
      </c>
      <c r="J310" s="120" t="s">
        <v>101</v>
      </c>
      <c r="K310" s="121"/>
      <c r="L310" s="120" t="s">
        <v>101</v>
      </c>
      <c r="M310" s="123" t="s">
        <v>1609</v>
      </c>
      <c r="N310" s="123"/>
      <c r="O310" s="121" t="s">
        <v>438</v>
      </c>
      <c r="P310" s="121" t="s">
        <v>439</v>
      </c>
      <c r="Q310" s="123"/>
      <c r="R310" s="121" t="s">
        <v>39</v>
      </c>
      <c r="S310" s="121" t="s">
        <v>46</v>
      </c>
      <c r="T310" s="124">
        <v>0.01</v>
      </c>
      <c r="U310" s="122">
        <v>43868</v>
      </c>
      <c r="V310" s="121"/>
      <c r="W310" s="120" t="s">
        <v>93</v>
      </c>
      <c r="X310" s="120" t="s">
        <v>103</v>
      </c>
      <c r="Y310" s="265" t="s">
        <v>32</v>
      </c>
      <c r="Z310" s="123" t="s">
        <v>1610</v>
      </c>
      <c r="AA310" s="125">
        <v>0</v>
      </c>
      <c r="AB310" s="125">
        <v>0</v>
      </c>
      <c r="AC310" s="125">
        <v>14554.94</v>
      </c>
      <c r="AD310" s="125">
        <v>0</v>
      </c>
      <c r="AE310" s="125">
        <v>14554.94</v>
      </c>
      <c r="AF310" s="125">
        <v>0</v>
      </c>
      <c r="AG310" s="125">
        <v>0</v>
      </c>
      <c r="AH310" s="125">
        <v>507158.94</v>
      </c>
      <c r="AI310" s="125">
        <v>0</v>
      </c>
      <c r="AJ310" s="125">
        <v>507158.94</v>
      </c>
      <c r="AK310" s="135" t="s">
        <v>1611</v>
      </c>
      <c r="AL310" s="126" t="s">
        <v>1612</v>
      </c>
    </row>
    <row r="311" spans="1:38" hidden="1" x14ac:dyDescent="0.25">
      <c r="A311" s="147">
        <v>126938</v>
      </c>
      <c r="B311" s="120">
        <v>2</v>
      </c>
      <c r="C311" s="121" t="s">
        <v>114</v>
      </c>
      <c r="D311" s="122">
        <v>43124</v>
      </c>
      <c r="E311" s="121" t="s">
        <v>398</v>
      </c>
      <c r="F311" s="122">
        <v>44348</v>
      </c>
      <c r="G311" s="121" t="s">
        <v>98</v>
      </c>
      <c r="H311" s="123" t="s">
        <v>1613</v>
      </c>
      <c r="I311" s="121" t="s">
        <v>1614</v>
      </c>
      <c r="J311" s="120" t="s">
        <v>101</v>
      </c>
      <c r="K311" s="121"/>
      <c r="L311" s="120" t="s">
        <v>101</v>
      </c>
      <c r="M311" s="123" t="s">
        <v>1615</v>
      </c>
      <c r="N311" s="123"/>
      <c r="O311" s="121" t="s">
        <v>438</v>
      </c>
      <c r="P311" s="121" t="s">
        <v>439</v>
      </c>
      <c r="Q311" s="123"/>
      <c r="R311" s="121" t="s">
        <v>39</v>
      </c>
      <c r="S311" s="121" t="s">
        <v>46</v>
      </c>
      <c r="T311" s="124">
        <v>0.01</v>
      </c>
      <c r="U311" s="122">
        <v>43637</v>
      </c>
      <c r="V311" s="121"/>
      <c r="W311" s="120" t="s">
        <v>93</v>
      </c>
      <c r="X311" s="120" t="s">
        <v>103</v>
      </c>
      <c r="Y311" s="265" t="s">
        <v>32</v>
      </c>
      <c r="Z311" s="123" t="s">
        <v>1616</v>
      </c>
      <c r="AA311" s="125">
        <v>0</v>
      </c>
      <c r="AB311" s="125">
        <v>0</v>
      </c>
      <c r="AC311" s="125">
        <v>38716.550000000003</v>
      </c>
      <c r="AD311" s="125">
        <v>0</v>
      </c>
      <c r="AE311" s="125">
        <v>38716.550000000003</v>
      </c>
      <c r="AF311" s="125">
        <v>0</v>
      </c>
      <c r="AG311" s="125">
        <v>0</v>
      </c>
      <c r="AH311" s="125">
        <v>793755.55</v>
      </c>
      <c r="AI311" s="125">
        <v>0</v>
      </c>
      <c r="AJ311" s="125">
        <v>793755.55</v>
      </c>
      <c r="AK311" s="135" t="s">
        <v>1617</v>
      </c>
      <c r="AL311" s="126" t="s">
        <v>1618</v>
      </c>
    </row>
    <row r="312" spans="1:38" hidden="1" x14ac:dyDescent="0.25">
      <c r="A312" s="147">
        <v>127593</v>
      </c>
      <c r="B312" s="120">
        <v>3</v>
      </c>
      <c r="C312" s="121" t="s">
        <v>85</v>
      </c>
      <c r="D312" s="122">
        <v>43256</v>
      </c>
      <c r="E312" s="121" t="s">
        <v>398</v>
      </c>
      <c r="F312" s="122">
        <v>43489</v>
      </c>
      <c r="G312" s="121" t="s">
        <v>152</v>
      </c>
      <c r="H312" s="123" t="s">
        <v>115</v>
      </c>
      <c r="I312" s="121" t="s">
        <v>1619</v>
      </c>
      <c r="J312" s="120" t="s">
        <v>101</v>
      </c>
      <c r="K312" s="121"/>
      <c r="L312" s="120" t="s">
        <v>101</v>
      </c>
      <c r="M312" s="123" t="s">
        <v>1620</v>
      </c>
      <c r="N312" s="123"/>
      <c r="O312" s="121" t="s">
        <v>438</v>
      </c>
      <c r="P312" s="121" t="s">
        <v>439</v>
      </c>
      <c r="Q312" s="123"/>
      <c r="R312" s="121" t="s">
        <v>39</v>
      </c>
      <c r="S312" s="121" t="s">
        <v>46</v>
      </c>
      <c r="T312" s="124">
        <v>0</v>
      </c>
      <c r="U312" s="122"/>
      <c r="V312" s="121"/>
      <c r="W312" s="120" t="s">
        <v>93</v>
      </c>
      <c r="X312" s="120" t="s">
        <v>103</v>
      </c>
      <c r="Y312" s="265" t="s">
        <v>32</v>
      </c>
      <c r="Z312" s="123" t="s">
        <v>1621</v>
      </c>
      <c r="AA312" s="125">
        <v>0</v>
      </c>
      <c r="AB312" s="125">
        <v>0</v>
      </c>
      <c r="AC312" s="125">
        <v>37500</v>
      </c>
      <c r="AD312" s="125">
        <v>0</v>
      </c>
      <c r="AE312" s="125">
        <v>37500</v>
      </c>
      <c r="AF312" s="125">
        <v>0</v>
      </c>
      <c r="AG312" s="125">
        <v>0</v>
      </c>
      <c r="AH312" s="125">
        <v>92500</v>
      </c>
      <c r="AI312" s="125">
        <v>0</v>
      </c>
      <c r="AJ312" s="125">
        <v>92500</v>
      </c>
      <c r="AK312" s="135"/>
      <c r="AL312" s="126" t="s">
        <v>1622</v>
      </c>
    </row>
    <row r="313" spans="1:38" hidden="1" x14ac:dyDescent="0.25">
      <c r="A313" s="147">
        <v>128039</v>
      </c>
      <c r="B313" s="120">
        <v>2</v>
      </c>
      <c r="C313" s="121" t="s">
        <v>122</v>
      </c>
      <c r="D313" s="122">
        <v>43347</v>
      </c>
      <c r="E313" s="121" t="s">
        <v>398</v>
      </c>
      <c r="F313" s="122">
        <v>44299</v>
      </c>
      <c r="G313" s="121" t="s">
        <v>143</v>
      </c>
      <c r="H313" s="123" t="s">
        <v>128</v>
      </c>
      <c r="I313" s="121" t="s">
        <v>1623</v>
      </c>
      <c r="J313" s="120" t="s">
        <v>101</v>
      </c>
      <c r="K313" s="121"/>
      <c r="L313" s="120" t="s">
        <v>101</v>
      </c>
      <c r="M313" s="123" t="s">
        <v>1624</v>
      </c>
      <c r="N313" s="123"/>
      <c r="O313" s="121" t="s">
        <v>438</v>
      </c>
      <c r="P313" s="121" t="s">
        <v>439</v>
      </c>
      <c r="Q313" s="123"/>
      <c r="R313" s="150" t="s">
        <v>39</v>
      </c>
      <c r="S313" s="150" t="s">
        <v>46</v>
      </c>
      <c r="T313" s="124">
        <v>0</v>
      </c>
      <c r="U313" s="122">
        <v>44281</v>
      </c>
      <c r="V313" s="121"/>
      <c r="W313" s="120" t="s">
        <v>93</v>
      </c>
      <c r="X313" s="120" t="s">
        <v>103</v>
      </c>
      <c r="Y313" s="265" t="s">
        <v>32</v>
      </c>
      <c r="Z313" s="123" t="s">
        <v>1625</v>
      </c>
      <c r="AA313" s="125">
        <v>0</v>
      </c>
      <c r="AB313" s="125">
        <v>0</v>
      </c>
      <c r="AC313" s="125">
        <v>0</v>
      </c>
      <c r="AD313" s="125">
        <v>0</v>
      </c>
      <c r="AE313" s="125">
        <v>0</v>
      </c>
      <c r="AF313" s="125">
        <v>0</v>
      </c>
      <c r="AG313" s="125">
        <v>0</v>
      </c>
      <c r="AH313" s="125">
        <v>1109887</v>
      </c>
      <c r="AI313" s="125">
        <v>0</v>
      </c>
      <c r="AJ313" s="125">
        <v>1109887</v>
      </c>
      <c r="AK313" s="135" t="s">
        <v>1626</v>
      </c>
      <c r="AL313" s="126" t="s">
        <v>1627</v>
      </c>
    </row>
    <row r="314" spans="1:38" hidden="1" x14ac:dyDescent="0.25">
      <c r="A314" s="147">
        <v>128213</v>
      </c>
      <c r="B314" s="120">
        <v>2</v>
      </c>
      <c r="C314" s="121" t="s">
        <v>97</v>
      </c>
      <c r="D314" s="122">
        <v>43384</v>
      </c>
      <c r="E314" s="121" t="s">
        <v>398</v>
      </c>
      <c r="F314" s="122">
        <v>44551.875138888892</v>
      </c>
      <c r="G314" s="121" t="s">
        <v>108</v>
      </c>
      <c r="H314" s="123" t="s">
        <v>410</v>
      </c>
      <c r="I314" s="121" t="s">
        <v>1628</v>
      </c>
      <c r="J314" s="120" t="s">
        <v>101</v>
      </c>
      <c r="K314" s="121"/>
      <c r="L314" s="120" t="s">
        <v>101</v>
      </c>
      <c r="M314" s="123" t="s">
        <v>1629</v>
      </c>
      <c r="N314" s="123"/>
      <c r="O314" s="121" t="s">
        <v>438</v>
      </c>
      <c r="P314" s="121" t="s">
        <v>439</v>
      </c>
      <c r="Q314" s="123"/>
      <c r="R314" s="150" t="s">
        <v>39</v>
      </c>
      <c r="S314" s="150" t="s">
        <v>46</v>
      </c>
      <c r="T314" s="124">
        <v>0</v>
      </c>
      <c r="U314" s="122">
        <v>44176</v>
      </c>
      <c r="V314" s="121"/>
      <c r="W314" s="120" t="s">
        <v>93</v>
      </c>
      <c r="X314" s="120" t="s">
        <v>103</v>
      </c>
      <c r="Y314" s="265" t="s">
        <v>32</v>
      </c>
      <c r="Z314" s="123" t="s">
        <v>1630</v>
      </c>
      <c r="AA314" s="125">
        <v>0</v>
      </c>
      <c r="AB314" s="125">
        <v>0</v>
      </c>
      <c r="AC314" s="125">
        <v>500500</v>
      </c>
      <c r="AD314" s="125">
        <v>0</v>
      </c>
      <c r="AE314" s="125">
        <v>500500</v>
      </c>
      <c r="AF314" s="125">
        <v>68500</v>
      </c>
      <c r="AG314" s="125">
        <v>0</v>
      </c>
      <c r="AH314" s="125">
        <v>1049474</v>
      </c>
      <c r="AI314" s="125">
        <v>0</v>
      </c>
      <c r="AJ314" s="125">
        <v>1117974</v>
      </c>
      <c r="AK314" s="135" t="s">
        <v>1631</v>
      </c>
      <c r="AL314" s="126" t="s">
        <v>1632</v>
      </c>
    </row>
    <row r="315" spans="1:38" ht="36" hidden="1" x14ac:dyDescent="0.25">
      <c r="A315" s="147">
        <v>128731</v>
      </c>
      <c r="B315" s="120">
        <v>1</v>
      </c>
      <c r="C315" s="121" t="s">
        <v>97</v>
      </c>
      <c r="D315" s="122">
        <v>43543</v>
      </c>
      <c r="E315" s="121" t="s">
        <v>398</v>
      </c>
      <c r="F315" s="122">
        <v>44375.875057870369</v>
      </c>
      <c r="G315" s="121" t="s">
        <v>108</v>
      </c>
      <c r="H315" s="123" t="s">
        <v>1633</v>
      </c>
      <c r="I315" s="121" t="s">
        <v>1634</v>
      </c>
      <c r="J315" s="120" t="s">
        <v>101</v>
      </c>
      <c r="K315" s="121"/>
      <c r="L315" s="120" t="s">
        <v>101</v>
      </c>
      <c r="M315" s="123" t="s">
        <v>1635</v>
      </c>
      <c r="N315" s="123"/>
      <c r="O315" s="121" t="s">
        <v>438</v>
      </c>
      <c r="P315" s="121" t="s">
        <v>439</v>
      </c>
      <c r="Q315" s="123"/>
      <c r="R315" s="150" t="s">
        <v>39</v>
      </c>
      <c r="S315" s="150" t="s">
        <v>46</v>
      </c>
      <c r="T315" s="124" t="s">
        <v>505</v>
      </c>
      <c r="U315" s="122">
        <v>43980</v>
      </c>
      <c r="V315" s="121"/>
      <c r="W315" s="120" t="s">
        <v>93</v>
      </c>
      <c r="X315" s="120" t="s">
        <v>103</v>
      </c>
      <c r="Y315" s="265" t="s">
        <v>32</v>
      </c>
      <c r="Z315" s="123" t="s">
        <v>1636</v>
      </c>
      <c r="AA315" s="125">
        <v>18086.310000000001</v>
      </c>
      <c r="AB315" s="125">
        <v>0</v>
      </c>
      <c r="AC315" s="125">
        <v>114000</v>
      </c>
      <c r="AD315" s="125">
        <v>0</v>
      </c>
      <c r="AE315" s="125">
        <v>132086.31</v>
      </c>
      <c r="AF315" s="125">
        <v>95586.31</v>
      </c>
      <c r="AG315" s="125">
        <v>0</v>
      </c>
      <c r="AH315" s="125">
        <v>932749</v>
      </c>
      <c r="AI315" s="125">
        <v>0</v>
      </c>
      <c r="AJ315" s="125">
        <v>1028335.31</v>
      </c>
      <c r="AK315" s="135" t="s">
        <v>1637</v>
      </c>
      <c r="AL315" s="126" t="s">
        <v>1638</v>
      </c>
    </row>
    <row r="316" spans="1:38" ht="36" hidden="1" x14ac:dyDescent="0.25">
      <c r="A316" s="147">
        <v>128735</v>
      </c>
      <c r="B316" s="120">
        <v>2</v>
      </c>
      <c r="C316" s="121" t="s">
        <v>97</v>
      </c>
      <c r="D316" s="122">
        <v>43543</v>
      </c>
      <c r="E316" s="121" t="s">
        <v>398</v>
      </c>
      <c r="F316" s="122">
        <v>44438.875127314815</v>
      </c>
      <c r="G316" s="121" t="s">
        <v>108</v>
      </c>
      <c r="H316" s="123" t="s">
        <v>847</v>
      </c>
      <c r="I316" s="121" t="s">
        <v>1639</v>
      </c>
      <c r="J316" s="120" t="s">
        <v>101</v>
      </c>
      <c r="K316" s="121"/>
      <c r="L316" s="120" t="s">
        <v>101</v>
      </c>
      <c r="M316" s="123" t="s">
        <v>1640</v>
      </c>
      <c r="N316" s="123"/>
      <c r="O316" s="121" t="s">
        <v>438</v>
      </c>
      <c r="P316" s="121" t="s">
        <v>439</v>
      </c>
      <c r="Q316" s="123"/>
      <c r="R316" s="150" t="s">
        <v>39</v>
      </c>
      <c r="S316" s="150" t="s">
        <v>46</v>
      </c>
      <c r="T316" s="124">
        <v>0</v>
      </c>
      <c r="U316" s="122">
        <v>44057</v>
      </c>
      <c r="V316" s="121"/>
      <c r="W316" s="120" t="s">
        <v>93</v>
      </c>
      <c r="X316" s="120" t="s">
        <v>103</v>
      </c>
      <c r="Y316" s="265" t="s">
        <v>32</v>
      </c>
      <c r="Z316" s="123" t="s">
        <v>1641</v>
      </c>
      <c r="AA316" s="125">
        <v>0</v>
      </c>
      <c r="AB316" s="125">
        <v>0</v>
      </c>
      <c r="AC316" s="125">
        <v>238000</v>
      </c>
      <c r="AD316" s="125">
        <v>0</v>
      </c>
      <c r="AE316" s="125">
        <v>238000</v>
      </c>
      <c r="AF316" s="125">
        <v>129000</v>
      </c>
      <c r="AG316" s="125">
        <v>0</v>
      </c>
      <c r="AH316" s="125">
        <v>1272594</v>
      </c>
      <c r="AI316" s="125">
        <v>0</v>
      </c>
      <c r="AJ316" s="125">
        <v>1401594</v>
      </c>
      <c r="AK316" s="135" t="s">
        <v>1642</v>
      </c>
      <c r="AL316" s="126" t="s">
        <v>1643</v>
      </c>
    </row>
    <row r="317" spans="1:38" hidden="1" x14ac:dyDescent="0.25">
      <c r="A317" s="149">
        <v>129175</v>
      </c>
      <c r="B317" s="120">
        <v>3</v>
      </c>
      <c r="C317" s="121" t="s">
        <v>114</v>
      </c>
      <c r="D317" s="122">
        <v>43637</v>
      </c>
      <c r="E317" s="121" t="s">
        <v>134</v>
      </c>
      <c r="F317" s="122">
        <v>44348</v>
      </c>
      <c r="G317" s="121" t="s">
        <v>98</v>
      </c>
      <c r="H317" s="123" t="s">
        <v>551</v>
      </c>
      <c r="I317" s="121" t="s">
        <v>1639</v>
      </c>
      <c r="J317" s="120" t="s">
        <v>101</v>
      </c>
      <c r="K317" s="121"/>
      <c r="L317" s="120" t="s">
        <v>101</v>
      </c>
      <c r="M317" s="123" t="s">
        <v>1644</v>
      </c>
      <c r="N317" s="123"/>
      <c r="O317" s="121" t="s">
        <v>438</v>
      </c>
      <c r="P317" s="121" t="s">
        <v>439</v>
      </c>
      <c r="Q317" s="123"/>
      <c r="R317" s="121" t="s">
        <v>39</v>
      </c>
      <c r="S317" s="121" t="s">
        <v>46</v>
      </c>
      <c r="T317" s="124">
        <v>0.01</v>
      </c>
      <c r="U317" s="122">
        <v>43686</v>
      </c>
      <c r="V317" s="121"/>
      <c r="W317" s="120" t="s">
        <v>93</v>
      </c>
      <c r="X317" s="120" t="s">
        <v>103</v>
      </c>
      <c r="Y317" s="265" t="s">
        <v>32</v>
      </c>
      <c r="Z317" s="123"/>
      <c r="AA317" s="125">
        <v>0</v>
      </c>
      <c r="AB317" s="125">
        <v>0</v>
      </c>
      <c r="AC317" s="125">
        <v>67828.240000000005</v>
      </c>
      <c r="AD317" s="125">
        <v>0</v>
      </c>
      <c r="AE317" s="125">
        <v>67828.240000000005</v>
      </c>
      <c r="AF317" s="125">
        <v>0</v>
      </c>
      <c r="AG317" s="125">
        <v>0</v>
      </c>
      <c r="AH317" s="125">
        <v>564053.24</v>
      </c>
      <c r="AI317" s="125">
        <v>0</v>
      </c>
      <c r="AJ317" s="125">
        <v>564053.24</v>
      </c>
      <c r="AK317" s="135" t="s">
        <v>1645</v>
      </c>
      <c r="AL317" s="126" t="s">
        <v>1646</v>
      </c>
    </row>
    <row r="318" spans="1:38" ht="36" hidden="1" x14ac:dyDescent="0.25">
      <c r="A318" s="147">
        <v>129921</v>
      </c>
      <c r="B318" s="120">
        <v>3</v>
      </c>
      <c r="C318" s="121" t="s">
        <v>97</v>
      </c>
      <c r="D318" s="122">
        <v>43808</v>
      </c>
      <c r="E318" s="121" t="s">
        <v>398</v>
      </c>
      <c r="F318" s="122">
        <v>44698.875127314815</v>
      </c>
      <c r="G318" s="121" t="s">
        <v>108</v>
      </c>
      <c r="H318" s="123" t="s">
        <v>99</v>
      </c>
      <c r="I318" s="121" t="s">
        <v>1455</v>
      </c>
      <c r="J318" s="120" t="s">
        <v>101</v>
      </c>
      <c r="K318" s="121"/>
      <c r="L318" s="120" t="s">
        <v>101</v>
      </c>
      <c r="M318" s="123" t="s">
        <v>1647</v>
      </c>
      <c r="N318" s="123"/>
      <c r="O318" s="121" t="s">
        <v>438</v>
      </c>
      <c r="P318" s="121" t="s">
        <v>439</v>
      </c>
      <c r="Q318" s="123"/>
      <c r="R318" s="150" t="s">
        <v>39</v>
      </c>
      <c r="S318" s="150" t="s">
        <v>46</v>
      </c>
      <c r="T318" s="124" t="s">
        <v>505</v>
      </c>
      <c r="U318" s="122">
        <v>44477</v>
      </c>
      <c r="V318" s="121"/>
      <c r="W318" s="120" t="s">
        <v>93</v>
      </c>
      <c r="X318" s="120" t="s">
        <v>103</v>
      </c>
      <c r="Y318" s="265" t="s">
        <v>32</v>
      </c>
      <c r="Z318" s="123" t="s">
        <v>1648</v>
      </c>
      <c r="AA318" s="125">
        <v>0</v>
      </c>
      <c r="AB318" s="125">
        <v>0</v>
      </c>
      <c r="AC318" s="125">
        <v>285180</v>
      </c>
      <c r="AD318" s="125">
        <v>0</v>
      </c>
      <c r="AE318" s="125">
        <v>285180</v>
      </c>
      <c r="AF318" s="125">
        <v>0</v>
      </c>
      <c r="AG318" s="125">
        <v>0</v>
      </c>
      <c r="AH318" s="125">
        <v>347180</v>
      </c>
      <c r="AI318" s="125">
        <v>0</v>
      </c>
      <c r="AJ318" s="125">
        <v>347180</v>
      </c>
      <c r="AK318" s="135" t="s">
        <v>1649</v>
      </c>
      <c r="AL318" s="126" t="s">
        <v>1650</v>
      </c>
    </row>
    <row r="319" spans="1:38" hidden="1" x14ac:dyDescent="0.25">
      <c r="A319" s="147">
        <v>130045</v>
      </c>
      <c r="B319" s="120">
        <v>2</v>
      </c>
      <c r="C319" s="121" t="s">
        <v>85</v>
      </c>
      <c r="D319" s="122">
        <v>43868</v>
      </c>
      <c r="E319" s="121" t="s">
        <v>398</v>
      </c>
      <c r="F319" s="122">
        <v>44693</v>
      </c>
      <c r="G319" s="121" t="s">
        <v>189</v>
      </c>
      <c r="H319" s="123" t="s">
        <v>1539</v>
      </c>
      <c r="I319" s="121" t="s">
        <v>1651</v>
      </c>
      <c r="J319" s="120" t="s">
        <v>101</v>
      </c>
      <c r="K319" s="121"/>
      <c r="L319" s="120" t="s">
        <v>101</v>
      </c>
      <c r="M319" s="123" t="s">
        <v>1652</v>
      </c>
      <c r="N319" s="123"/>
      <c r="O319" s="121" t="s">
        <v>438</v>
      </c>
      <c r="P319" s="121" t="s">
        <v>439</v>
      </c>
      <c r="Q319" s="123"/>
      <c r="R319" s="150" t="s">
        <v>39</v>
      </c>
      <c r="S319" s="150" t="s">
        <v>46</v>
      </c>
      <c r="T319" s="124">
        <v>0.16</v>
      </c>
      <c r="U319" s="122"/>
      <c r="V319" s="121"/>
      <c r="W319" s="120" t="s">
        <v>93</v>
      </c>
      <c r="X319" s="120" t="s">
        <v>103</v>
      </c>
      <c r="Y319" s="265" t="s">
        <v>32</v>
      </c>
      <c r="Z319" s="123" t="s">
        <v>1653</v>
      </c>
      <c r="AA319" s="125">
        <v>0</v>
      </c>
      <c r="AB319" s="125">
        <v>0</v>
      </c>
      <c r="AC319" s="125">
        <v>58000</v>
      </c>
      <c r="AD319" s="125">
        <v>0</v>
      </c>
      <c r="AE319" s="125">
        <v>58000</v>
      </c>
      <c r="AF319" s="125">
        <v>0</v>
      </c>
      <c r="AG319" s="125">
        <v>0</v>
      </c>
      <c r="AH319" s="125">
        <v>136000</v>
      </c>
      <c r="AI319" s="125">
        <v>0</v>
      </c>
      <c r="AJ319" s="125">
        <v>136000</v>
      </c>
      <c r="AK319" s="135"/>
      <c r="AL319" s="126" t="s">
        <v>1654</v>
      </c>
    </row>
    <row r="320" spans="1:38" hidden="1" x14ac:dyDescent="0.25">
      <c r="A320" s="147">
        <v>130366</v>
      </c>
      <c r="B320" s="120">
        <v>1</v>
      </c>
      <c r="C320" s="121" t="s">
        <v>122</v>
      </c>
      <c r="D320" s="122">
        <v>43973</v>
      </c>
      <c r="E320" s="121" t="s">
        <v>398</v>
      </c>
      <c r="F320" s="122">
        <v>44447.875173611108</v>
      </c>
      <c r="G320" s="121" t="s">
        <v>108</v>
      </c>
      <c r="H320" s="123" t="s">
        <v>190</v>
      </c>
      <c r="I320" s="121" t="s">
        <v>1655</v>
      </c>
      <c r="J320" s="120" t="s">
        <v>101</v>
      </c>
      <c r="K320" s="121"/>
      <c r="L320" s="120" t="s">
        <v>101</v>
      </c>
      <c r="M320" s="123" t="s">
        <v>1656</v>
      </c>
      <c r="N320" s="123"/>
      <c r="O320" s="121" t="s">
        <v>438</v>
      </c>
      <c r="P320" s="121" t="s">
        <v>439</v>
      </c>
      <c r="Q320" s="123"/>
      <c r="R320" s="150" t="s">
        <v>39</v>
      </c>
      <c r="S320" s="150" t="s">
        <v>46</v>
      </c>
      <c r="T320" s="124">
        <v>0</v>
      </c>
      <c r="U320" s="122">
        <v>44428</v>
      </c>
      <c r="V320" s="121"/>
      <c r="W320" s="120" t="s">
        <v>93</v>
      </c>
      <c r="X320" s="120" t="s">
        <v>103</v>
      </c>
      <c r="Y320" s="265" t="s">
        <v>32</v>
      </c>
      <c r="Z320" s="123" t="s">
        <v>1657</v>
      </c>
      <c r="AA320" s="125">
        <v>0</v>
      </c>
      <c r="AB320" s="125">
        <v>0</v>
      </c>
      <c r="AC320" s="125">
        <v>1103795</v>
      </c>
      <c r="AD320" s="125">
        <v>0</v>
      </c>
      <c r="AE320" s="125">
        <v>1103795</v>
      </c>
      <c r="AF320" s="125">
        <v>0</v>
      </c>
      <c r="AG320" s="125">
        <v>0</v>
      </c>
      <c r="AH320" s="125">
        <v>1212795</v>
      </c>
      <c r="AI320" s="125">
        <v>0</v>
      </c>
      <c r="AJ320" s="125">
        <v>1212795</v>
      </c>
      <c r="AK320" s="135" t="s">
        <v>1658</v>
      </c>
      <c r="AL320" s="126" t="s">
        <v>1659</v>
      </c>
    </row>
    <row r="321" spans="1:38" hidden="1" x14ac:dyDescent="0.25">
      <c r="A321" s="147">
        <v>130666.01</v>
      </c>
      <c r="B321" s="120">
        <v>2</v>
      </c>
      <c r="C321" s="121" t="s">
        <v>122</v>
      </c>
      <c r="D321" s="122">
        <v>44224</v>
      </c>
      <c r="E321" s="121" t="s">
        <v>398</v>
      </c>
      <c r="F321" s="122">
        <v>44494.875243055554</v>
      </c>
      <c r="G321" s="121" t="s">
        <v>108</v>
      </c>
      <c r="H321" s="123" t="s">
        <v>236</v>
      </c>
      <c r="I321" s="121" t="s">
        <v>1660</v>
      </c>
      <c r="J321" s="120" t="s">
        <v>101</v>
      </c>
      <c r="K321" s="121"/>
      <c r="L321" s="120" t="s">
        <v>101</v>
      </c>
      <c r="M321" s="123" t="s">
        <v>1661</v>
      </c>
      <c r="N321" s="123"/>
      <c r="O321" s="121" t="s">
        <v>438</v>
      </c>
      <c r="P321" s="121" t="s">
        <v>439</v>
      </c>
      <c r="Q321" s="123"/>
      <c r="R321" s="121" t="s">
        <v>39</v>
      </c>
      <c r="S321" s="121" t="s">
        <v>46</v>
      </c>
      <c r="T321" s="124">
        <v>0</v>
      </c>
      <c r="U321" s="122">
        <v>44477</v>
      </c>
      <c r="V321" s="121"/>
      <c r="W321" s="120" t="s">
        <v>93</v>
      </c>
      <c r="X321" s="120" t="s">
        <v>103</v>
      </c>
      <c r="Y321" s="265" t="s">
        <v>32</v>
      </c>
      <c r="Z321" s="123" t="s">
        <v>1662</v>
      </c>
      <c r="AA321" s="125">
        <v>0</v>
      </c>
      <c r="AB321" s="125">
        <v>0</v>
      </c>
      <c r="AC321" s="125">
        <v>754582</v>
      </c>
      <c r="AD321" s="125">
        <v>0</v>
      </c>
      <c r="AE321" s="125">
        <v>754582</v>
      </c>
      <c r="AF321" s="125">
        <v>0</v>
      </c>
      <c r="AG321" s="125">
        <v>0</v>
      </c>
      <c r="AH321" s="125">
        <v>812082</v>
      </c>
      <c r="AI321" s="125">
        <v>0</v>
      </c>
      <c r="AJ321" s="125">
        <v>812082</v>
      </c>
      <c r="AK321" s="135" t="s">
        <v>1663</v>
      </c>
      <c r="AL321" s="126" t="s">
        <v>1664</v>
      </c>
    </row>
    <row r="322" spans="1:38" hidden="1" x14ac:dyDescent="0.25">
      <c r="A322" s="147">
        <v>130703</v>
      </c>
      <c r="B322" s="120">
        <v>3</v>
      </c>
      <c r="C322" s="121" t="s">
        <v>122</v>
      </c>
      <c r="D322" s="122">
        <v>44033</v>
      </c>
      <c r="E322" s="121" t="s">
        <v>98</v>
      </c>
      <c r="F322" s="122">
        <v>44279</v>
      </c>
      <c r="G322" s="121" t="s">
        <v>152</v>
      </c>
      <c r="H322" s="123" t="s">
        <v>1489</v>
      </c>
      <c r="I322" s="121" t="s">
        <v>1490</v>
      </c>
      <c r="J322" s="120" t="s">
        <v>101</v>
      </c>
      <c r="K322" s="121"/>
      <c r="L322" s="120" t="s">
        <v>101</v>
      </c>
      <c r="M322" s="123" t="s">
        <v>1665</v>
      </c>
      <c r="N322" s="123"/>
      <c r="O322" s="121" t="s">
        <v>438</v>
      </c>
      <c r="P322" s="121" t="s">
        <v>166</v>
      </c>
      <c r="Q322" s="123"/>
      <c r="R322" s="150" t="s">
        <v>39</v>
      </c>
      <c r="S322" s="150" t="s">
        <v>46</v>
      </c>
      <c r="T322" s="124">
        <v>0</v>
      </c>
      <c r="U322" s="122">
        <v>44176</v>
      </c>
      <c r="V322" s="121"/>
      <c r="W322" s="120" t="s">
        <v>93</v>
      </c>
      <c r="X322" s="120" t="s">
        <v>103</v>
      </c>
      <c r="Y322" s="265" t="s">
        <v>32</v>
      </c>
      <c r="Z322" s="123" t="s">
        <v>1666</v>
      </c>
      <c r="AA322" s="125">
        <v>0</v>
      </c>
      <c r="AB322" s="125">
        <v>0</v>
      </c>
      <c r="AC322" s="125">
        <v>154700</v>
      </c>
      <c r="AD322" s="125">
        <v>0</v>
      </c>
      <c r="AE322" s="125">
        <v>154700</v>
      </c>
      <c r="AF322" s="125">
        <v>0</v>
      </c>
      <c r="AG322" s="125">
        <v>46698</v>
      </c>
      <c r="AH322" s="125">
        <v>950877</v>
      </c>
      <c r="AI322" s="125">
        <v>0</v>
      </c>
      <c r="AJ322" s="125">
        <v>997575</v>
      </c>
      <c r="AK322" s="135" t="s">
        <v>1667</v>
      </c>
      <c r="AL322" s="126" t="s">
        <v>1668</v>
      </c>
    </row>
    <row r="323" spans="1:38" hidden="1" x14ac:dyDescent="0.25">
      <c r="A323" s="147">
        <v>130802</v>
      </c>
      <c r="B323" s="120">
        <v>3</v>
      </c>
      <c r="C323" s="121" t="s">
        <v>122</v>
      </c>
      <c r="D323" s="122">
        <v>44063</v>
      </c>
      <c r="E323" s="121" t="s">
        <v>398</v>
      </c>
      <c r="F323" s="122">
        <v>44384</v>
      </c>
      <c r="G323" s="121" t="s">
        <v>143</v>
      </c>
      <c r="H323" s="123" t="s">
        <v>551</v>
      </c>
      <c r="I323" s="121" t="s">
        <v>1545</v>
      </c>
      <c r="J323" s="120" t="s">
        <v>101</v>
      </c>
      <c r="K323" s="121"/>
      <c r="L323" s="120" t="s">
        <v>101</v>
      </c>
      <c r="M323" s="123" t="s">
        <v>1669</v>
      </c>
      <c r="N323" s="123"/>
      <c r="O323" s="121" t="s">
        <v>438</v>
      </c>
      <c r="P323" s="121" t="s">
        <v>439</v>
      </c>
      <c r="Q323" s="123"/>
      <c r="R323" s="121" t="s">
        <v>39</v>
      </c>
      <c r="S323" s="121" t="s">
        <v>46</v>
      </c>
      <c r="T323" s="124">
        <v>0</v>
      </c>
      <c r="U323" s="122">
        <v>44365</v>
      </c>
      <c r="V323" s="121"/>
      <c r="W323" s="120" t="s">
        <v>93</v>
      </c>
      <c r="X323" s="120" t="s">
        <v>103</v>
      </c>
      <c r="Y323" s="265" t="s">
        <v>32</v>
      </c>
      <c r="Z323" s="123" t="s">
        <v>1670</v>
      </c>
      <c r="AA323" s="125">
        <v>0</v>
      </c>
      <c r="AB323" s="125">
        <v>0</v>
      </c>
      <c r="AC323" s="125">
        <v>549293</v>
      </c>
      <c r="AD323" s="125">
        <v>0</v>
      </c>
      <c r="AE323" s="125">
        <v>549293</v>
      </c>
      <c r="AF323" s="125">
        <v>0</v>
      </c>
      <c r="AG323" s="125">
        <v>0</v>
      </c>
      <c r="AH323" s="125">
        <v>644293</v>
      </c>
      <c r="AI323" s="125">
        <v>0</v>
      </c>
      <c r="AJ323" s="125">
        <v>644293</v>
      </c>
      <c r="AK323" s="135" t="s">
        <v>1671</v>
      </c>
      <c r="AL323" s="126" t="s">
        <v>1672</v>
      </c>
    </row>
    <row r="324" spans="1:38" hidden="1" x14ac:dyDescent="0.25">
      <c r="A324" s="149">
        <v>130904.01</v>
      </c>
      <c r="B324" s="120">
        <v>2</v>
      </c>
      <c r="C324" s="121" t="s">
        <v>85</v>
      </c>
      <c r="D324" s="122">
        <v>44224</v>
      </c>
      <c r="E324" s="121" t="s">
        <v>398</v>
      </c>
      <c r="F324" s="122">
        <v>44575</v>
      </c>
      <c r="G324" s="121" t="s">
        <v>148</v>
      </c>
      <c r="H324" s="123" t="s">
        <v>1613</v>
      </c>
      <c r="I324" s="121" t="s">
        <v>1673</v>
      </c>
      <c r="J324" s="120" t="s">
        <v>101</v>
      </c>
      <c r="K324" s="121"/>
      <c r="L324" s="120" t="s">
        <v>101</v>
      </c>
      <c r="M324" s="123" t="s">
        <v>1674</v>
      </c>
      <c r="N324" s="123"/>
      <c r="O324" s="121" t="s">
        <v>438</v>
      </c>
      <c r="P324" s="121" t="s">
        <v>439</v>
      </c>
      <c r="Q324" s="123"/>
      <c r="R324" s="121" t="s">
        <v>39</v>
      </c>
      <c r="S324" s="121" t="s">
        <v>46</v>
      </c>
      <c r="T324" s="124">
        <v>0</v>
      </c>
      <c r="U324" s="122">
        <v>44729</v>
      </c>
      <c r="V324" s="121"/>
      <c r="W324" s="120" t="s">
        <v>93</v>
      </c>
      <c r="X324" s="120" t="s">
        <v>103</v>
      </c>
      <c r="Y324" s="265" t="s">
        <v>32</v>
      </c>
      <c r="Z324" s="123" t="s">
        <v>1675</v>
      </c>
      <c r="AA324" s="125">
        <v>0</v>
      </c>
      <c r="AB324" s="125">
        <v>0</v>
      </c>
      <c r="AC324" s="125">
        <v>5000</v>
      </c>
      <c r="AD324" s="125">
        <v>0</v>
      </c>
      <c r="AE324" s="125">
        <v>5000</v>
      </c>
      <c r="AF324" s="125">
        <v>0</v>
      </c>
      <c r="AG324" s="125">
        <v>0</v>
      </c>
      <c r="AH324" s="125">
        <v>50000</v>
      </c>
      <c r="AI324" s="125">
        <v>0</v>
      </c>
      <c r="AJ324" s="125">
        <v>50000</v>
      </c>
      <c r="AK324" s="135"/>
      <c r="AL324" s="126" t="s">
        <v>1676</v>
      </c>
    </row>
    <row r="325" spans="1:38" hidden="1" x14ac:dyDescent="0.25">
      <c r="A325" s="147">
        <v>131162</v>
      </c>
      <c r="B325" s="120">
        <v>2</v>
      </c>
      <c r="C325" s="121" t="s">
        <v>122</v>
      </c>
      <c r="D325" s="122">
        <v>44207</v>
      </c>
      <c r="E325" s="121" t="s">
        <v>398</v>
      </c>
      <c r="F325" s="122">
        <v>44665.875127314815</v>
      </c>
      <c r="G325" s="121" t="s">
        <v>108</v>
      </c>
      <c r="H325" s="123" t="s">
        <v>144</v>
      </c>
      <c r="I325" s="121" t="s">
        <v>1677</v>
      </c>
      <c r="J325" s="120" t="s">
        <v>101</v>
      </c>
      <c r="K325" s="121"/>
      <c r="L325" s="120" t="s">
        <v>101</v>
      </c>
      <c r="M325" s="123" t="s">
        <v>1678</v>
      </c>
      <c r="N325" s="123"/>
      <c r="O325" s="121" t="s">
        <v>438</v>
      </c>
      <c r="P325" s="121" t="s">
        <v>439</v>
      </c>
      <c r="Q325" s="123"/>
      <c r="R325" s="121" t="s">
        <v>39</v>
      </c>
      <c r="S325" s="121" t="s">
        <v>46</v>
      </c>
      <c r="T325" s="124">
        <v>0</v>
      </c>
      <c r="U325" s="122">
        <v>44645</v>
      </c>
      <c r="V325" s="121"/>
      <c r="W325" s="120" t="s">
        <v>93</v>
      </c>
      <c r="X325" s="120" t="s">
        <v>103</v>
      </c>
      <c r="Y325" s="265" t="s">
        <v>32</v>
      </c>
      <c r="Z325" s="123" t="s">
        <v>1679</v>
      </c>
      <c r="AA325" s="125">
        <v>0</v>
      </c>
      <c r="AB325" s="125">
        <v>0</v>
      </c>
      <c r="AC325" s="125">
        <v>1347499</v>
      </c>
      <c r="AD325" s="125">
        <v>0</v>
      </c>
      <c r="AE325" s="125">
        <v>1347499</v>
      </c>
      <c r="AF325" s="125">
        <v>0</v>
      </c>
      <c r="AG325" s="125">
        <v>0</v>
      </c>
      <c r="AH325" s="125">
        <v>1401999</v>
      </c>
      <c r="AI325" s="125">
        <v>0</v>
      </c>
      <c r="AJ325" s="125">
        <v>1401999</v>
      </c>
      <c r="AK325" s="135" t="s">
        <v>1680</v>
      </c>
      <c r="AL325" s="126" t="s">
        <v>1681</v>
      </c>
    </row>
    <row r="326" spans="1:38" hidden="1" x14ac:dyDescent="0.25">
      <c r="A326" s="149">
        <v>131266</v>
      </c>
      <c r="B326" s="120">
        <v>2</v>
      </c>
      <c r="C326" s="121" t="s">
        <v>122</v>
      </c>
      <c r="D326" s="122">
        <v>44224</v>
      </c>
      <c r="E326" s="121" t="s">
        <v>398</v>
      </c>
      <c r="F326" s="122">
        <v>44552.875115740739</v>
      </c>
      <c r="G326" s="121" t="s">
        <v>108</v>
      </c>
      <c r="H326" s="123" t="s">
        <v>1027</v>
      </c>
      <c r="I326" s="121" t="s">
        <v>1682</v>
      </c>
      <c r="J326" s="120" t="s">
        <v>101</v>
      </c>
      <c r="K326" s="121"/>
      <c r="L326" s="120" t="s">
        <v>101</v>
      </c>
      <c r="M326" s="123" t="s">
        <v>1683</v>
      </c>
      <c r="N326" s="123"/>
      <c r="O326" s="121" t="s">
        <v>438</v>
      </c>
      <c r="P326" s="121" t="s">
        <v>439</v>
      </c>
      <c r="Q326" s="123"/>
      <c r="R326" s="121" t="s">
        <v>39</v>
      </c>
      <c r="S326" s="121" t="s">
        <v>46</v>
      </c>
      <c r="T326" s="124">
        <v>0</v>
      </c>
      <c r="U326" s="122">
        <v>44540</v>
      </c>
      <c r="V326" s="121"/>
      <c r="W326" s="120" t="s">
        <v>93</v>
      </c>
      <c r="X326" s="120" t="s">
        <v>103</v>
      </c>
      <c r="Y326" s="265" t="s">
        <v>32</v>
      </c>
      <c r="Z326" s="123" t="s">
        <v>1684</v>
      </c>
      <c r="AA326" s="125">
        <v>0</v>
      </c>
      <c r="AB326" s="125">
        <v>0</v>
      </c>
      <c r="AC326" s="125">
        <v>693834</v>
      </c>
      <c r="AD326" s="125">
        <v>0</v>
      </c>
      <c r="AE326" s="125">
        <v>693834</v>
      </c>
      <c r="AF326" s="125">
        <v>0</v>
      </c>
      <c r="AG326" s="125">
        <v>0</v>
      </c>
      <c r="AH326" s="125">
        <v>751334</v>
      </c>
      <c r="AI326" s="125">
        <v>0</v>
      </c>
      <c r="AJ326" s="125">
        <v>751334</v>
      </c>
      <c r="AK326" s="135" t="s">
        <v>1685</v>
      </c>
      <c r="AL326" s="126" t="s">
        <v>1686</v>
      </c>
    </row>
    <row r="327" spans="1:38" hidden="1" x14ac:dyDescent="0.25">
      <c r="A327" s="149">
        <v>131361</v>
      </c>
      <c r="B327" s="120">
        <v>3</v>
      </c>
      <c r="C327" s="121" t="s">
        <v>122</v>
      </c>
      <c r="D327" s="122">
        <v>44260</v>
      </c>
      <c r="E327" s="121" t="s">
        <v>398</v>
      </c>
      <c r="F327" s="122">
        <v>44494.875185185185</v>
      </c>
      <c r="G327" s="121" t="s">
        <v>108</v>
      </c>
      <c r="H327" s="123" t="s">
        <v>306</v>
      </c>
      <c r="I327" s="121" t="s">
        <v>292</v>
      </c>
      <c r="J327" s="120" t="s">
        <v>101</v>
      </c>
      <c r="K327" s="121"/>
      <c r="L327" s="120" t="s">
        <v>101</v>
      </c>
      <c r="M327" s="123" t="s">
        <v>1687</v>
      </c>
      <c r="N327" s="123"/>
      <c r="O327" s="121" t="s">
        <v>438</v>
      </c>
      <c r="P327" s="121" t="s">
        <v>439</v>
      </c>
      <c r="Q327" s="123"/>
      <c r="R327" s="121" t="s">
        <v>39</v>
      </c>
      <c r="S327" s="121" t="s">
        <v>46</v>
      </c>
      <c r="T327" s="124">
        <v>0</v>
      </c>
      <c r="U327" s="122">
        <v>44477</v>
      </c>
      <c r="V327" s="121"/>
      <c r="W327" s="120" t="s">
        <v>93</v>
      </c>
      <c r="X327" s="120" t="s">
        <v>103</v>
      </c>
      <c r="Y327" s="265" t="s">
        <v>32</v>
      </c>
      <c r="Z327" s="123" t="s">
        <v>1688</v>
      </c>
      <c r="AA327" s="125">
        <v>0</v>
      </c>
      <c r="AB327" s="125">
        <v>0</v>
      </c>
      <c r="AC327" s="125">
        <v>670030</v>
      </c>
      <c r="AD327" s="125">
        <v>0</v>
      </c>
      <c r="AE327" s="125">
        <v>670030</v>
      </c>
      <c r="AF327" s="125">
        <v>0</v>
      </c>
      <c r="AG327" s="125">
        <v>0</v>
      </c>
      <c r="AH327" s="125">
        <v>742030</v>
      </c>
      <c r="AI327" s="125">
        <v>0</v>
      </c>
      <c r="AJ327" s="125">
        <v>742030</v>
      </c>
      <c r="AK327" s="135" t="s">
        <v>1689</v>
      </c>
      <c r="AL327" s="126" t="s">
        <v>1690</v>
      </c>
    </row>
    <row r="328" spans="1:38" ht="36" hidden="1" x14ac:dyDescent="0.25">
      <c r="A328" s="147">
        <v>131507</v>
      </c>
      <c r="B328" s="120">
        <v>1</v>
      </c>
      <c r="C328" s="121" t="s">
        <v>85</v>
      </c>
      <c r="D328" s="122">
        <v>44302</v>
      </c>
      <c r="E328" s="121" t="s">
        <v>398</v>
      </c>
      <c r="F328" s="122">
        <v>44698</v>
      </c>
      <c r="G328" s="121" t="s">
        <v>222</v>
      </c>
      <c r="H328" s="123" t="s">
        <v>523</v>
      </c>
      <c r="I328" s="121" t="s">
        <v>1691</v>
      </c>
      <c r="J328" s="120" t="s">
        <v>101</v>
      </c>
      <c r="K328" s="121"/>
      <c r="L328" s="120" t="s">
        <v>101</v>
      </c>
      <c r="M328" s="123" t="s">
        <v>1692</v>
      </c>
      <c r="N328" s="123"/>
      <c r="O328" s="121" t="s">
        <v>438</v>
      </c>
      <c r="P328" s="121" t="s">
        <v>439</v>
      </c>
      <c r="Q328" s="123"/>
      <c r="R328" s="150" t="s">
        <v>39</v>
      </c>
      <c r="S328" s="150" t="s">
        <v>46</v>
      </c>
      <c r="T328" s="124">
        <v>0</v>
      </c>
      <c r="U328" s="120"/>
      <c r="V328" s="121"/>
      <c r="W328" s="120" t="s">
        <v>93</v>
      </c>
      <c r="X328" s="120" t="s">
        <v>103</v>
      </c>
      <c r="Y328" s="265" t="s">
        <v>32</v>
      </c>
      <c r="Z328" s="123" t="s">
        <v>1693</v>
      </c>
      <c r="AA328" s="125">
        <v>0</v>
      </c>
      <c r="AB328" s="125">
        <v>0</v>
      </c>
      <c r="AC328" s="125">
        <v>42000</v>
      </c>
      <c r="AD328" s="125">
        <v>0</v>
      </c>
      <c r="AE328" s="125">
        <v>42000</v>
      </c>
      <c r="AF328" s="125">
        <v>0</v>
      </c>
      <c r="AG328" s="125">
        <v>0</v>
      </c>
      <c r="AH328" s="125">
        <v>240500</v>
      </c>
      <c r="AI328" s="125">
        <v>0</v>
      </c>
      <c r="AJ328" s="125">
        <v>240500</v>
      </c>
      <c r="AK328" s="135"/>
      <c r="AL328" s="126" t="s">
        <v>1694</v>
      </c>
    </row>
    <row r="329" spans="1:38" ht="36" hidden="1" x14ac:dyDescent="0.25">
      <c r="A329" s="147">
        <v>132169</v>
      </c>
      <c r="B329" s="120">
        <v>1</v>
      </c>
      <c r="C329" s="121" t="s">
        <v>85</v>
      </c>
      <c r="D329" s="122">
        <v>44467</v>
      </c>
      <c r="E329" s="121" t="s">
        <v>398</v>
      </c>
      <c r="F329" s="122">
        <v>44484</v>
      </c>
      <c r="G329" s="121" t="s">
        <v>152</v>
      </c>
      <c r="H329" s="123" t="s">
        <v>1160</v>
      </c>
      <c r="I329" s="121" t="s">
        <v>1695</v>
      </c>
      <c r="J329" s="120" t="s">
        <v>101</v>
      </c>
      <c r="K329" s="121"/>
      <c r="L329" s="120" t="s">
        <v>101</v>
      </c>
      <c r="M329" s="123" t="s">
        <v>1696</v>
      </c>
      <c r="N329" s="123"/>
      <c r="O329" s="121" t="s">
        <v>438</v>
      </c>
      <c r="P329" s="121" t="s">
        <v>439</v>
      </c>
      <c r="Q329" s="123"/>
      <c r="R329" s="150" t="s">
        <v>39</v>
      </c>
      <c r="S329" s="150" t="s">
        <v>46</v>
      </c>
      <c r="T329" s="124">
        <v>0.03</v>
      </c>
      <c r="U329" s="120"/>
      <c r="V329" s="121"/>
      <c r="W329" s="120" t="s">
        <v>93</v>
      </c>
      <c r="X329" s="120" t="s">
        <v>103</v>
      </c>
      <c r="Y329" s="265" t="s">
        <v>32</v>
      </c>
      <c r="Z329" s="123" t="s">
        <v>1697</v>
      </c>
      <c r="AA329" s="125">
        <v>0</v>
      </c>
      <c r="AB329" s="125">
        <v>0</v>
      </c>
      <c r="AC329" s="125">
        <v>80000</v>
      </c>
      <c r="AD329" s="125">
        <v>0</v>
      </c>
      <c r="AE329" s="125">
        <v>80000</v>
      </c>
      <c r="AF329" s="125">
        <v>0</v>
      </c>
      <c r="AG329" s="125">
        <v>0</v>
      </c>
      <c r="AH329" s="125">
        <v>80000</v>
      </c>
      <c r="AI329" s="125">
        <v>0</v>
      </c>
      <c r="AJ329" s="125">
        <v>80000</v>
      </c>
      <c r="AK329" s="135"/>
      <c r="AL329" s="126" t="s">
        <v>1698</v>
      </c>
    </row>
    <row r="330" spans="1:38" hidden="1" x14ac:dyDescent="0.25">
      <c r="A330" s="147">
        <v>132364</v>
      </c>
      <c r="B330" s="120">
        <v>2</v>
      </c>
      <c r="C330" s="121" t="s">
        <v>85</v>
      </c>
      <c r="D330" s="122">
        <v>44539</v>
      </c>
      <c r="E330" s="121" t="s">
        <v>398</v>
      </c>
      <c r="F330" s="122">
        <v>44550</v>
      </c>
      <c r="G330" s="121" t="s">
        <v>152</v>
      </c>
      <c r="H330" s="123" t="s">
        <v>404</v>
      </c>
      <c r="I330" s="121" t="s">
        <v>1578</v>
      </c>
      <c r="J330" s="120" t="s">
        <v>101</v>
      </c>
      <c r="K330" s="121"/>
      <c r="L330" s="120" t="s">
        <v>101</v>
      </c>
      <c r="M330" s="123" t="s">
        <v>1699</v>
      </c>
      <c r="N330" s="123"/>
      <c r="O330" s="121" t="s">
        <v>438</v>
      </c>
      <c r="P330" s="121" t="s">
        <v>439</v>
      </c>
      <c r="Q330" s="123"/>
      <c r="R330" s="150" t="s">
        <v>39</v>
      </c>
      <c r="S330" s="150" t="s">
        <v>46</v>
      </c>
      <c r="T330" s="124">
        <v>0.01</v>
      </c>
      <c r="U330" s="120"/>
      <c r="V330" s="121"/>
      <c r="W330" s="120" t="s">
        <v>93</v>
      </c>
      <c r="X330" s="120" t="s">
        <v>103</v>
      </c>
      <c r="Y330" s="265" t="s">
        <v>32</v>
      </c>
      <c r="Z330" s="123" t="s">
        <v>1700</v>
      </c>
      <c r="AA330" s="125">
        <v>0</v>
      </c>
      <c r="AB330" s="125">
        <v>0</v>
      </c>
      <c r="AC330" s="125">
        <v>51000</v>
      </c>
      <c r="AD330" s="125">
        <v>0</v>
      </c>
      <c r="AE330" s="125">
        <v>51000</v>
      </c>
      <c r="AF330" s="125">
        <v>0</v>
      </c>
      <c r="AG330" s="125">
        <v>0</v>
      </c>
      <c r="AH330" s="125">
        <v>51000</v>
      </c>
      <c r="AI330" s="125">
        <v>0</v>
      </c>
      <c r="AJ330" s="125">
        <v>51000</v>
      </c>
      <c r="AK330" s="135"/>
      <c r="AL330" s="126" t="s">
        <v>1701</v>
      </c>
    </row>
    <row r="331" spans="1:38" hidden="1" x14ac:dyDescent="0.25">
      <c r="A331" s="147">
        <v>132538</v>
      </c>
      <c r="B331" s="120">
        <v>2</v>
      </c>
      <c r="C331" s="121" t="s">
        <v>85</v>
      </c>
      <c r="D331" s="122">
        <v>44595</v>
      </c>
      <c r="E331" s="121" t="s">
        <v>398</v>
      </c>
      <c r="F331" s="122">
        <v>44601</v>
      </c>
      <c r="G331" s="121" t="s">
        <v>152</v>
      </c>
      <c r="H331" s="123" t="s">
        <v>1572</v>
      </c>
      <c r="I331" s="121" t="s">
        <v>218</v>
      </c>
      <c r="J331" s="120" t="s">
        <v>101</v>
      </c>
      <c r="K331" s="121"/>
      <c r="L331" s="120" t="s">
        <v>101</v>
      </c>
      <c r="M331" s="123" t="s">
        <v>1702</v>
      </c>
      <c r="N331" s="123"/>
      <c r="O331" s="121" t="s">
        <v>438</v>
      </c>
      <c r="P331" s="121" t="s">
        <v>439</v>
      </c>
      <c r="Q331" s="123"/>
      <c r="R331" s="121" t="s">
        <v>39</v>
      </c>
      <c r="S331" s="121" t="s">
        <v>46</v>
      </c>
      <c r="T331" s="124">
        <v>3.6999999999999998E-2</v>
      </c>
      <c r="U331" s="120"/>
      <c r="V331" s="121"/>
      <c r="W331" s="120" t="s">
        <v>93</v>
      </c>
      <c r="X331" s="120" t="s">
        <v>103</v>
      </c>
      <c r="Y331" s="265" t="s">
        <v>32</v>
      </c>
      <c r="Z331" s="123" t="s">
        <v>1703</v>
      </c>
      <c r="AA331" s="125">
        <v>0</v>
      </c>
      <c r="AB331" s="125">
        <v>0</v>
      </c>
      <c r="AC331" s="125">
        <v>67000</v>
      </c>
      <c r="AD331" s="125">
        <v>0</v>
      </c>
      <c r="AE331" s="125">
        <v>67000</v>
      </c>
      <c r="AF331" s="125">
        <v>0</v>
      </c>
      <c r="AG331" s="125">
        <v>0</v>
      </c>
      <c r="AH331" s="125">
        <v>67000</v>
      </c>
      <c r="AI331" s="125">
        <v>0</v>
      </c>
      <c r="AJ331" s="125">
        <v>67000</v>
      </c>
      <c r="AK331" s="135"/>
      <c r="AL331" s="126" t="s">
        <v>1704</v>
      </c>
    </row>
    <row r="332" spans="1:38" hidden="1" x14ac:dyDescent="0.25">
      <c r="A332" s="147">
        <v>118948</v>
      </c>
      <c r="B332" s="120">
        <v>1</v>
      </c>
      <c r="C332" s="121" t="s">
        <v>85</v>
      </c>
      <c r="D332" s="122">
        <v>41416</v>
      </c>
      <c r="E332" s="121" t="s">
        <v>98</v>
      </c>
      <c r="F332" s="122">
        <v>44519</v>
      </c>
      <c r="G332" s="121" t="s">
        <v>179</v>
      </c>
      <c r="H332" s="123" t="s">
        <v>162</v>
      </c>
      <c r="I332" s="121" t="s">
        <v>1705</v>
      </c>
      <c r="J332" s="120" t="s">
        <v>101</v>
      </c>
      <c r="K332" s="121"/>
      <c r="L332" s="120" t="s">
        <v>101</v>
      </c>
      <c r="M332" s="123" t="s">
        <v>1706</v>
      </c>
      <c r="N332" s="123" t="s">
        <v>1707</v>
      </c>
      <c r="O332" s="121" t="s">
        <v>119</v>
      </c>
      <c r="P332" s="121" t="s">
        <v>104</v>
      </c>
      <c r="Q332" s="123"/>
      <c r="R332" s="121" t="s">
        <v>105</v>
      </c>
      <c r="S332" s="121" t="s">
        <v>45</v>
      </c>
      <c r="T332" s="124">
        <v>0</v>
      </c>
      <c r="U332" s="122">
        <v>45058</v>
      </c>
      <c r="V332" s="121"/>
      <c r="W332" s="120" t="s">
        <v>93</v>
      </c>
      <c r="X332" s="120" t="s">
        <v>103</v>
      </c>
      <c r="Y332" s="265" t="s">
        <v>32</v>
      </c>
      <c r="Z332" s="123"/>
      <c r="AA332" s="125">
        <v>0</v>
      </c>
      <c r="AB332" s="125">
        <v>72578.759999999995</v>
      </c>
      <c r="AC332" s="125">
        <v>0</v>
      </c>
      <c r="AD332" s="125">
        <v>0</v>
      </c>
      <c r="AE332" s="125">
        <v>72578.759999999995</v>
      </c>
      <c r="AF332" s="125">
        <v>100000</v>
      </c>
      <c r="AG332" s="125">
        <v>72578.759999999995</v>
      </c>
      <c r="AH332" s="125">
        <v>0</v>
      </c>
      <c r="AI332" s="125">
        <v>0</v>
      </c>
      <c r="AJ332" s="125">
        <v>172578.76</v>
      </c>
      <c r="AK332" s="135"/>
      <c r="AL332" s="126" t="s">
        <v>1708</v>
      </c>
    </row>
    <row r="333" spans="1:38" hidden="1" x14ac:dyDescent="0.25">
      <c r="A333" s="147">
        <v>130726</v>
      </c>
      <c r="B333" s="120">
        <v>2</v>
      </c>
      <c r="C333" s="121" t="s">
        <v>85</v>
      </c>
      <c r="D333" s="122">
        <v>44041</v>
      </c>
      <c r="E333" s="121" t="s">
        <v>398</v>
      </c>
      <c r="F333" s="122">
        <v>44656</v>
      </c>
      <c r="G333" s="121" t="s">
        <v>673</v>
      </c>
      <c r="H333" s="123" t="s">
        <v>128</v>
      </c>
      <c r="I333" s="121" t="s">
        <v>1709</v>
      </c>
      <c r="J333" s="120" t="s">
        <v>101</v>
      </c>
      <c r="K333" s="121"/>
      <c r="L333" s="120" t="s">
        <v>101</v>
      </c>
      <c r="M333" s="123" t="s">
        <v>1710</v>
      </c>
      <c r="N333" s="123" t="s">
        <v>1711</v>
      </c>
      <c r="O333" s="121" t="s">
        <v>119</v>
      </c>
      <c r="P333" s="121" t="s">
        <v>19</v>
      </c>
      <c r="Q333" s="123"/>
      <c r="R333" s="121" t="s">
        <v>105</v>
      </c>
      <c r="S333" s="121" t="s">
        <v>46</v>
      </c>
      <c r="T333" s="124">
        <v>0</v>
      </c>
      <c r="U333" s="122"/>
      <c r="V333" s="121"/>
      <c r="W333" s="120" t="s">
        <v>93</v>
      </c>
      <c r="X333" s="120" t="s">
        <v>103</v>
      </c>
      <c r="Y333" s="265" t="s">
        <v>32</v>
      </c>
      <c r="Z333" s="123"/>
      <c r="AA333" s="125">
        <v>97750</v>
      </c>
      <c r="AB333" s="125">
        <v>268350</v>
      </c>
      <c r="AC333" s="125">
        <v>750000</v>
      </c>
      <c r="AD333" s="125">
        <v>0</v>
      </c>
      <c r="AE333" s="125">
        <v>1116100</v>
      </c>
      <c r="AF333" s="125">
        <v>107750</v>
      </c>
      <c r="AG333" s="125">
        <v>268350</v>
      </c>
      <c r="AH333" s="125">
        <v>750000</v>
      </c>
      <c r="AI333" s="125">
        <v>0</v>
      </c>
      <c r="AJ333" s="125">
        <v>1126100</v>
      </c>
      <c r="AK333" s="135"/>
      <c r="AL333" s="126" t="s">
        <v>1712</v>
      </c>
    </row>
    <row r="334" spans="1:38" ht="36" hidden="1" x14ac:dyDescent="0.25">
      <c r="A334" s="147">
        <v>131010</v>
      </c>
      <c r="B334" s="120">
        <v>1</v>
      </c>
      <c r="C334" s="121" t="s">
        <v>85</v>
      </c>
      <c r="D334" s="122">
        <v>44132</v>
      </c>
      <c r="E334" s="121" t="s">
        <v>398</v>
      </c>
      <c r="F334" s="122">
        <v>44655</v>
      </c>
      <c r="G334" s="121" t="s">
        <v>143</v>
      </c>
      <c r="H334" s="123" t="s">
        <v>337</v>
      </c>
      <c r="I334" s="121" t="s">
        <v>1498</v>
      </c>
      <c r="J334" s="120" t="s">
        <v>101</v>
      </c>
      <c r="K334" s="121"/>
      <c r="L334" s="120" t="s">
        <v>101</v>
      </c>
      <c r="M334" s="123" t="s">
        <v>1713</v>
      </c>
      <c r="N334" s="123" t="s">
        <v>1714</v>
      </c>
      <c r="O334" s="121" t="s">
        <v>119</v>
      </c>
      <c r="P334" s="121" t="s">
        <v>104</v>
      </c>
      <c r="Q334" s="123"/>
      <c r="R334" s="121" t="s">
        <v>105</v>
      </c>
      <c r="S334" s="121" t="s">
        <v>45</v>
      </c>
      <c r="T334" s="124">
        <v>0</v>
      </c>
      <c r="U334" s="122">
        <v>45268</v>
      </c>
      <c r="V334" s="121"/>
      <c r="W334" s="120" t="s">
        <v>93</v>
      </c>
      <c r="X334" s="120" t="s">
        <v>103</v>
      </c>
      <c r="Y334" s="265" t="s">
        <v>32</v>
      </c>
      <c r="Z334" s="123"/>
      <c r="AA334" s="125">
        <v>100000</v>
      </c>
      <c r="AB334" s="125">
        <v>0</v>
      </c>
      <c r="AC334" s="125">
        <v>0</v>
      </c>
      <c r="AD334" s="125">
        <v>0</v>
      </c>
      <c r="AE334" s="125">
        <v>100000</v>
      </c>
      <c r="AF334" s="125">
        <v>100000</v>
      </c>
      <c r="AG334" s="125">
        <v>0</v>
      </c>
      <c r="AH334" s="125">
        <v>350000</v>
      </c>
      <c r="AI334" s="125">
        <v>0</v>
      </c>
      <c r="AJ334" s="125">
        <v>450000</v>
      </c>
      <c r="AK334" s="135"/>
      <c r="AL334" s="126" t="s">
        <v>1715</v>
      </c>
    </row>
    <row r="335" spans="1:38" ht="36" hidden="1" x14ac:dyDescent="0.25">
      <c r="A335" s="147">
        <v>128747</v>
      </c>
      <c r="B335" s="120">
        <v>3</v>
      </c>
      <c r="C335" s="121" t="s">
        <v>85</v>
      </c>
      <c r="D335" s="122">
        <v>43549</v>
      </c>
      <c r="E335" s="121" t="s">
        <v>1503</v>
      </c>
      <c r="F335" s="122">
        <v>44397</v>
      </c>
      <c r="G335" s="121" t="s">
        <v>148</v>
      </c>
      <c r="H335" s="123" t="s">
        <v>1716</v>
      </c>
      <c r="I335" s="121" t="s">
        <v>1505</v>
      </c>
      <c r="J335" s="120" t="s">
        <v>1506</v>
      </c>
      <c r="K335" s="121"/>
      <c r="L335" s="120"/>
      <c r="M335" s="123" t="s">
        <v>1717</v>
      </c>
      <c r="N335" s="123" t="s">
        <v>1718</v>
      </c>
      <c r="O335" s="121" t="s">
        <v>1509</v>
      </c>
      <c r="P335" s="121" t="s">
        <v>104</v>
      </c>
      <c r="Q335" s="123"/>
      <c r="R335" s="150" t="s">
        <v>105</v>
      </c>
      <c r="S335" s="150" t="s">
        <v>45</v>
      </c>
      <c r="T335" s="124" t="s">
        <v>505</v>
      </c>
      <c r="U335" s="122">
        <v>44792</v>
      </c>
      <c r="V335" s="121"/>
      <c r="W335" s="120" t="s">
        <v>93</v>
      </c>
      <c r="X335" s="120"/>
      <c r="Y335" s="265" t="s">
        <v>34</v>
      </c>
      <c r="Z335" s="123"/>
      <c r="AA335" s="125">
        <v>30000</v>
      </c>
      <c r="AB335" s="125">
        <v>23830</v>
      </c>
      <c r="AC335" s="125">
        <v>0</v>
      </c>
      <c r="AD335" s="125">
        <v>0</v>
      </c>
      <c r="AE335" s="125">
        <v>53830</v>
      </c>
      <c r="AF335" s="125">
        <v>120500</v>
      </c>
      <c r="AG335" s="125">
        <v>23830</v>
      </c>
      <c r="AH335" s="125">
        <v>0</v>
      </c>
      <c r="AI335" s="125">
        <v>0</v>
      </c>
      <c r="AJ335" s="125">
        <v>144330</v>
      </c>
      <c r="AK335" s="135"/>
      <c r="AL335" s="126" t="s">
        <v>1719</v>
      </c>
    </row>
    <row r="336" spans="1:38" ht="55.5" hidden="1" thickTop="1" thickBot="1" x14ac:dyDescent="0.3">
      <c r="A336" s="147">
        <v>124260.03</v>
      </c>
      <c r="B336" s="120">
        <v>3</v>
      </c>
      <c r="C336" s="121" t="s">
        <v>122</v>
      </c>
      <c r="D336" s="122">
        <v>43124</v>
      </c>
      <c r="E336" s="121" t="s">
        <v>143</v>
      </c>
      <c r="F336" s="122">
        <v>43581</v>
      </c>
      <c r="G336" s="121" t="s">
        <v>666</v>
      </c>
      <c r="H336" s="123" t="s">
        <v>1720</v>
      </c>
      <c r="I336" s="121"/>
      <c r="J336" s="120"/>
      <c r="K336" s="121"/>
      <c r="L336" s="120"/>
      <c r="M336" s="123" t="s">
        <v>1721</v>
      </c>
      <c r="N336" s="123" t="s">
        <v>1722</v>
      </c>
      <c r="O336" s="121" t="s">
        <v>553</v>
      </c>
      <c r="P336" s="121" t="s">
        <v>1723</v>
      </c>
      <c r="Q336" s="123"/>
      <c r="R336" s="121" t="s">
        <v>1724</v>
      </c>
      <c r="S336" s="121" t="s">
        <v>41</v>
      </c>
      <c r="T336" s="124">
        <v>94.08</v>
      </c>
      <c r="U336" s="122">
        <v>43378</v>
      </c>
      <c r="V336" s="121"/>
      <c r="W336" s="120" t="s">
        <v>93</v>
      </c>
      <c r="X336" s="120" t="s">
        <v>1725</v>
      </c>
      <c r="Y336" s="176" t="s">
        <v>29</v>
      </c>
      <c r="Z336" s="123"/>
      <c r="AA336" s="125">
        <v>0</v>
      </c>
      <c r="AB336" s="125">
        <v>0</v>
      </c>
      <c r="AC336" s="125">
        <v>3000000</v>
      </c>
      <c r="AD336" s="125">
        <v>0</v>
      </c>
      <c r="AE336" s="125">
        <v>3000000</v>
      </c>
      <c r="AF336" s="125">
        <v>0</v>
      </c>
      <c r="AG336" s="125">
        <v>0</v>
      </c>
      <c r="AH336" s="125">
        <v>23557286</v>
      </c>
      <c r="AI336" s="125">
        <v>0</v>
      </c>
      <c r="AJ336" s="125">
        <v>23557286</v>
      </c>
      <c r="AK336" s="135" t="s">
        <v>1726</v>
      </c>
      <c r="AL336" s="126" t="s">
        <v>1727</v>
      </c>
    </row>
    <row r="337" spans="1:38" ht="55.5" hidden="1" thickTop="1" thickBot="1" x14ac:dyDescent="0.3">
      <c r="A337" s="147">
        <v>120004.01</v>
      </c>
      <c r="B337" s="120">
        <v>1</v>
      </c>
      <c r="C337" s="121" t="s">
        <v>85</v>
      </c>
      <c r="D337" s="122">
        <v>42262</v>
      </c>
      <c r="E337" s="121" t="s">
        <v>1728</v>
      </c>
      <c r="F337" s="122">
        <v>44617</v>
      </c>
      <c r="G337" s="121" t="s">
        <v>161</v>
      </c>
      <c r="H337" s="123" t="s">
        <v>297</v>
      </c>
      <c r="I337" s="121"/>
      <c r="J337" s="120"/>
      <c r="K337" s="121"/>
      <c r="L337" s="120"/>
      <c r="M337" s="123" t="s">
        <v>1729</v>
      </c>
      <c r="N337" s="123" t="s">
        <v>1730</v>
      </c>
      <c r="O337" s="121" t="s">
        <v>91</v>
      </c>
      <c r="P337" s="121" t="s">
        <v>1723</v>
      </c>
      <c r="Q337" s="123"/>
      <c r="R337" s="150" t="s">
        <v>1724</v>
      </c>
      <c r="S337" s="150" t="s">
        <v>41</v>
      </c>
      <c r="T337" s="124">
        <v>0</v>
      </c>
      <c r="U337" s="120"/>
      <c r="V337" s="121"/>
      <c r="W337" s="120" t="s">
        <v>93</v>
      </c>
      <c r="X337" s="120" t="s">
        <v>94</v>
      </c>
      <c r="Y337" s="176" t="s">
        <v>31</v>
      </c>
      <c r="Z337" s="123"/>
      <c r="AA337" s="125">
        <v>75000</v>
      </c>
      <c r="AB337" s="125">
        <v>0</v>
      </c>
      <c r="AC337" s="125">
        <v>0</v>
      </c>
      <c r="AD337" s="125">
        <v>0</v>
      </c>
      <c r="AE337" s="125">
        <v>75000</v>
      </c>
      <c r="AF337" s="125">
        <v>290000</v>
      </c>
      <c r="AG337" s="125">
        <v>0</v>
      </c>
      <c r="AH337" s="125">
        <v>0</v>
      </c>
      <c r="AI337" s="125">
        <v>0</v>
      </c>
      <c r="AJ337" s="125">
        <v>290000</v>
      </c>
      <c r="AK337" s="135"/>
      <c r="AL337" s="126" t="s">
        <v>1731</v>
      </c>
    </row>
    <row r="338" spans="1:38" ht="55.5" hidden="1" thickTop="1" thickBot="1" x14ac:dyDescent="0.3">
      <c r="A338" s="147">
        <v>123422</v>
      </c>
      <c r="B338" s="120">
        <v>3</v>
      </c>
      <c r="C338" s="121" t="s">
        <v>85</v>
      </c>
      <c r="D338" s="122">
        <v>42467</v>
      </c>
      <c r="E338" s="121" t="s">
        <v>1732</v>
      </c>
      <c r="F338" s="122">
        <v>44398</v>
      </c>
      <c r="G338" s="121" t="s">
        <v>241</v>
      </c>
      <c r="H338" s="123" t="s">
        <v>538</v>
      </c>
      <c r="I338" s="121"/>
      <c r="J338" s="120"/>
      <c r="K338" s="121"/>
      <c r="L338" s="120"/>
      <c r="M338" s="123" t="s">
        <v>1733</v>
      </c>
      <c r="N338" s="123" t="s">
        <v>1734</v>
      </c>
      <c r="O338" s="121" t="s">
        <v>91</v>
      </c>
      <c r="P338" s="121" t="s">
        <v>1723</v>
      </c>
      <c r="Q338" s="123"/>
      <c r="R338" s="150" t="s">
        <v>1724</v>
      </c>
      <c r="S338" s="150" t="s">
        <v>41</v>
      </c>
      <c r="T338" s="124" t="s">
        <v>505</v>
      </c>
      <c r="U338" s="122"/>
      <c r="V338" s="121"/>
      <c r="W338" s="120" t="s">
        <v>93</v>
      </c>
      <c r="X338" s="120" t="s">
        <v>1735</v>
      </c>
      <c r="Y338" s="176" t="s">
        <v>30</v>
      </c>
      <c r="Z338" s="123"/>
      <c r="AA338" s="125">
        <v>0</v>
      </c>
      <c r="AB338" s="125">
        <v>0</v>
      </c>
      <c r="AC338" s="125">
        <v>2344590</v>
      </c>
      <c r="AD338" s="125">
        <v>0</v>
      </c>
      <c r="AE338" s="125">
        <v>2344590</v>
      </c>
      <c r="AF338" s="125">
        <v>202000</v>
      </c>
      <c r="AG338" s="125">
        <v>0</v>
      </c>
      <c r="AH338" s="125">
        <v>2344590</v>
      </c>
      <c r="AI338" s="125">
        <v>0</v>
      </c>
      <c r="AJ338" s="125">
        <v>2546590</v>
      </c>
      <c r="AK338" s="135"/>
      <c r="AL338" s="126" t="s">
        <v>1736</v>
      </c>
    </row>
    <row r="339" spans="1:38" ht="181.5" hidden="1" thickTop="1" thickBot="1" x14ac:dyDescent="0.3">
      <c r="A339" s="147">
        <v>125462</v>
      </c>
      <c r="B339" s="120">
        <v>1</v>
      </c>
      <c r="C339" s="121" t="s">
        <v>122</v>
      </c>
      <c r="D339" s="122">
        <v>42774</v>
      </c>
      <c r="E339" s="121" t="s">
        <v>1728</v>
      </c>
      <c r="F339" s="122">
        <v>44677</v>
      </c>
      <c r="G339" s="121" t="s">
        <v>195</v>
      </c>
      <c r="H339" s="123" t="s">
        <v>297</v>
      </c>
      <c r="I339" s="121"/>
      <c r="J339" s="120"/>
      <c r="K339" s="121"/>
      <c r="L339" s="120"/>
      <c r="M339" s="123" t="s">
        <v>1737</v>
      </c>
      <c r="N339" s="123" t="s">
        <v>1738</v>
      </c>
      <c r="O339" s="121" t="s">
        <v>91</v>
      </c>
      <c r="P339" s="121" t="s">
        <v>1723</v>
      </c>
      <c r="Q339" s="123"/>
      <c r="R339" s="121" t="s">
        <v>1724</v>
      </c>
      <c r="S339" s="121" t="s">
        <v>41</v>
      </c>
      <c r="T339" s="124" t="s">
        <v>505</v>
      </c>
      <c r="U339" s="122"/>
      <c r="V339" s="121"/>
      <c r="W339" s="120" t="s">
        <v>93</v>
      </c>
      <c r="X339" s="120" t="s">
        <v>94</v>
      </c>
      <c r="Y339" s="176" t="s">
        <v>30</v>
      </c>
      <c r="Z339" s="123"/>
      <c r="AA339" s="125">
        <v>0</v>
      </c>
      <c r="AB339" s="125">
        <v>0</v>
      </c>
      <c r="AC339" s="125">
        <v>6602608</v>
      </c>
      <c r="AD339" s="125">
        <v>0</v>
      </c>
      <c r="AE339" s="125">
        <v>6602608</v>
      </c>
      <c r="AF339" s="125">
        <v>420000</v>
      </c>
      <c r="AG339" s="125">
        <v>0</v>
      </c>
      <c r="AH339" s="125">
        <v>6602608</v>
      </c>
      <c r="AI339" s="125">
        <v>0</v>
      </c>
      <c r="AJ339" s="125">
        <v>7022608</v>
      </c>
      <c r="AK339" s="135"/>
      <c r="AL339" s="126" t="s">
        <v>1739</v>
      </c>
    </row>
    <row r="340" spans="1:38" ht="109.5" hidden="1" thickTop="1" thickBot="1" x14ac:dyDescent="0.3">
      <c r="A340" s="147">
        <v>127958</v>
      </c>
      <c r="B340" s="120">
        <v>1</v>
      </c>
      <c r="C340" s="121" t="s">
        <v>85</v>
      </c>
      <c r="D340" s="122">
        <v>43314</v>
      </c>
      <c r="E340" s="121" t="s">
        <v>1740</v>
      </c>
      <c r="F340" s="122">
        <v>44377</v>
      </c>
      <c r="G340" s="121" t="s">
        <v>1741</v>
      </c>
      <c r="H340" s="123" t="s">
        <v>297</v>
      </c>
      <c r="I340" s="121"/>
      <c r="J340" s="120"/>
      <c r="K340" s="121"/>
      <c r="L340" s="120"/>
      <c r="M340" s="123" t="s">
        <v>1742</v>
      </c>
      <c r="N340" s="123" t="s">
        <v>1743</v>
      </c>
      <c r="O340" s="121" t="s">
        <v>91</v>
      </c>
      <c r="P340" s="121" t="s">
        <v>1723</v>
      </c>
      <c r="Q340" s="123"/>
      <c r="R340" s="150" t="s">
        <v>1724</v>
      </c>
      <c r="S340" s="150" t="s">
        <v>41</v>
      </c>
      <c r="T340" s="124" t="s">
        <v>505</v>
      </c>
      <c r="U340" s="122"/>
      <c r="V340" s="121"/>
      <c r="W340" s="120" t="s">
        <v>93</v>
      </c>
      <c r="X340" s="120" t="s">
        <v>94</v>
      </c>
      <c r="Y340" s="176" t="s">
        <v>31</v>
      </c>
      <c r="Z340" s="123"/>
      <c r="AA340" s="125">
        <v>273499</v>
      </c>
      <c r="AB340" s="125">
        <v>0</v>
      </c>
      <c r="AC340" s="125">
        <v>0</v>
      </c>
      <c r="AD340" s="125">
        <v>0</v>
      </c>
      <c r="AE340" s="125">
        <v>273499</v>
      </c>
      <c r="AF340" s="125">
        <v>337499</v>
      </c>
      <c r="AG340" s="125">
        <v>0</v>
      </c>
      <c r="AH340" s="125">
        <v>0</v>
      </c>
      <c r="AI340" s="125">
        <v>0</v>
      </c>
      <c r="AJ340" s="125">
        <v>337499</v>
      </c>
      <c r="AK340" s="135"/>
      <c r="AL340" s="126" t="s">
        <v>1744</v>
      </c>
    </row>
    <row r="341" spans="1:38" ht="181.5" hidden="1" thickTop="1" thickBot="1" x14ac:dyDescent="0.3">
      <c r="A341" s="147">
        <v>128830</v>
      </c>
      <c r="B341" s="120">
        <v>1</v>
      </c>
      <c r="C341" s="121" t="s">
        <v>85</v>
      </c>
      <c r="D341" s="122">
        <v>43573</v>
      </c>
      <c r="E341" s="121" t="s">
        <v>1741</v>
      </c>
      <c r="F341" s="122">
        <v>44466</v>
      </c>
      <c r="G341" s="121" t="s">
        <v>1745</v>
      </c>
      <c r="H341" s="123" t="s">
        <v>722</v>
      </c>
      <c r="I341" s="121"/>
      <c r="J341" s="120"/>
      <c r="K341" s="121"/>
      <c r="L341" s="120"/>
      <c r="M341" s="123" t="s">
        <v>1746</v>
      </c>
      <c r="N341" s="123" t="s">
        <v>1747</v>
      </c>
      <c r="O341" s="121" t="s">
        <v>91</v>
      </c>
      <c r="P341" s="121" t="s">
        <v>1723</v>
      </c>
      <c r="Q341" s="123"/>
      <c r="R341" s="150" t="s">
        <v>1724</v>
      </c>
      <c r="S341" s="150" t="s">
        <v>41</v>
      </c>
      <c r="T341" s="124">
        <v>0</v>
      </c>
      <c r="U341" s="120"/>
      <c r="V341" s="121"/>
      <c r="W341" s="120" t="s">
        <v>93</v>
      </c>
      <c r="X341" s="120" t="s">
        <v>94</v>
      </c>
      <c r="Y341" s="176" t="s">
        <v>671</v>
      </c>
      <c r="Z341" s="123"/>
      <c r="AA341" s="125">
        <v>131000</v>
      </c>
      <c r="AB341" s="125">
        <v>0</v>
      </c>
      <c r="AC341" s="125">
        <v>0</v>
      </c>
      <c r="AD341" s="125">
        <v>0</v>
      </c>
      <c r="AE341" s="125">
        <v>131000</v>
      </c>
      <c r="AF341" s="125">
        <v>131000</v>
      </c>
      <c r="AG341" s="125">
        <v>0</v>
      </c>
      <c r="AH341" s="125">
        <v>0</v>
      </c>
      <c r="AI341" s="125">
        <v>0</v>
      </c>
      <c r="AJ341" s="125">
        <v>131000</v>
      </c>
      <c r="AK341" s="135"/>
      <c r="AL341" s="126" t="s">
        <v>1748</v>
      </c>
    </row>
    <row r="342" spans="1:38" ht="163.5" hidden="1" thickTop="1" thickBot="1" x14ac:dyDescent="0.3">
      <c r="A342" s="147">
        <v>128833</v>
      </c>
      <c r="B342" s="120">
        <v>1</v>
      </c>
      <c r="C342" s="121" t="s">
        <v>85</v>
      </c>
      <c r="D342" s="122">
        <v>43573</v>
      </c>
      <c r="E342" s="121" t="s">
        <v>1741</v>
      </c>
      <c r="F342" s="122">
        <v>44545</v>
      </c>
      <c r="G342" s="121" t="s">
        <v>161</v>
      </c>
      <c r="H342" s="123" t="s">
        <v>297</v>
      </c>
      <c r="I342" s="121"/>
      <c r="J342" s="120"/>
      <c r="K342" s="121"/>
      <c r="L342" s="120"/>
      <c r="M342" s="123" t="s">
        <v>1749</v>
      </c>
      <c r="N342" s="123" t="s">
        <v>1750</v>
      </c>
      <c r="O342" s="121" t="s">
        <v>91</v>
      </c>
      <c r="P342" s="121" t="s">
        <v>1723</v>
      </c>
      <c r="Q342" s="123"/>
      <c r="R342" s="150" t="s">
        <v>1724</v>
      </c>
      <c r="S342" s="150" t="s">
        <v>41</v>
      </c>
      <c r="T342" s="124">
        <v>0</v>
      </c>
      <c r="U342" s="120"/>
      <c r="V342" s="121"/>
      <c r="W342" s="120" t="s">
        <v>93</v>
      </c>
      <c r="X342" s="120" t="s">
        <v>94</v>
      </c>
      <c r="Y342" s="176" t="s">
        <v>671</v>
      </c>
      <c r="Z342" s="123"/>
      <c r="AA342" s="125">
        <v>85500</v>
      </c>
      <c r="AB342" s="125">
        <v>0</v>
      </c>
      <c r="AC342" s="125">
        <v>0</v>
      </c>
      <c r="AD342" s="125">
        <v>0</v>
      </c>
      <c r="AE342" s="125">
        <v>85500</v>
      </c>
      <c r="AF342" s="125">
        <v>140500</v>
      </c>
      <c r="AG342" s="125">
        <v>0</v>
      </c>
      <c r="AH342" s="125">
        <v>0</v>
      </c>
      <c r="AI342" s="125">
        <v>0</v>
      </c>
      <c r="AJ342" s="125">
        <v>140500</v>
      </c>
      <c r="AK342" s="135"/>
      <c r="AL342" s="126" t="s">
        <v>1751</v>
      </c>
    </row>
    <row r="343" spans="1:38" ht="91.5" hidden="1" thickTop="1" thickBot="1" x14ac:dyDescent="0.3">
      <c r="A343" s="147">
        <v>128840</v>
      </c>
      <c r="B343" s="120">
        <v>1</v>
      </c>
      <c r="C343" s="121" t="s">
        <v>85</v>
      </c>
      <c r="D343" s="122">
        <v>43577</v>
      </c>
      <c r="E343" s="121" t="s">
        <v>1741</v>
      </c>
      <c r="F343" s="122">
        <v>44585</v>
      </c>
      <c r="G343" s="121" t="s">
        <v>161</v>
      </c>
      <c r="H343" s="123" t="s">
        <v>1633</v>
      </c>
      <c r="I343" s="121"/>
      <c r="J343" s="120"/>
      <c r="K343" s="121"/>
      <c r="L343" s="120"/>
      <c r="M343" s="123" t="s">
        <v>1752</v>
      </c>
      <c r="N343" s="123" t="s">
        <v>1753</v>
      </c>
      <c r="O343" s="121" t="s">
        <v>91</v>
      </c>
      <c r="P343" s="121" t="s">
        <v>1723</v>
      </c>
      <c r="Q343" s="123"/>
      <c r="R343" s="150" t="s">
        <v>1724</v>
      </c>
      <c r="S343" s="150" t="s">
        <v>41</v>
      </c>
      <c r="T343" s="124">
        <v>8.6</v>
      </c>
      <c r="U343" s="120"/>
      <c r="V343" s="121"/>
      <c r="W343" s="120" t="s">
        <v>93</v>
      </c>
      <c r="X343" s="120" t="s">
        <v>13</v>
      </c>
      <c r="Y343" s="176" t="s">
        <v>671</v>
      </c>
      <c r="Z343" s="123"/>
      <c r="AA343" s="125">
        <v>137800</v>
      </c>
      <c r="AB343" s="125">
        <v>0</v>
      </c>
      <c r="AC343" s="125">
        <v>0</v>
      </c>
      <c r="AD343" s="125">
        <v>0</v>
      </c>
      <c r="AE343" s="125">
        <v>137800</v>
      </c>
      <c r="AF343" s="125">
        <v>142800</v>
      </c>
      <c r="AG343" s="125">
        <v>0</v>
      </c>
      <c r="AH343" s="125">
        <v>0</v>
      </c>
      <c r="AI343" s="125">
        <v>0</v>
      </c>
      <c r="AJ343" s="125">
        <v>142800</v>
      </c>
      <c r="AK343" s="135"/>
      <c r="AL343" s="126" t="s">
        <v>1754</v>
      </c>
    </row>
    <row r="344" spans="1:38" ht="55.5" hidden="1" thickTop="1" thickBot="1" x14ac:dyDescent="0.3">
      <c r="A344" s="147">
        <v>125508</v>
      </c>
      <c r="B344" s="120">
        <v>3</v>
      </c>
      <c r="C344" s="121" t="s">
        <v>85</v>
      </c>
      <c r="D344" s="122">
        <v>42782</v>
      </c>
      <c r="E344" s="121" t="s">
        <v>1732</v>
      </c>
      <c r="F344" s="122">
        <v>44671</v>
      </c>
      <c r="G344" s="121" t="s">
        <v>87</v>
      </c>
      <c r="H344" s="123" t="s">
        <v>785</v>
      </c>
      <c r="I344" s="121"/>
      <c r="J344" s="120"/>
      <c r="K344" s="121"/>
      <c r="L344" s="120"/>
      <c r="M344" s="123" t="s">
        <v>1755</v>
      </c>
      <c r="N344" s="123" t="s">
        <v>1756</v>
      </c>
      <c r="O344" s="121" t="s">
        <v>91</v>
      </c>
      <c r="P344" s="121" t="s">
        <v>1723</v>
      </c>
      <c r="Q344" s="123"/>
      <c r="R344" s="121" t="s">
        <v>1724</v>
      </c>
      <c r="S344" s="121" t="s">
        <v>41</v>
      </c>
      <c r="T344" s="124" t="s">
        <v>505</v>
      </c>
      <c r="U344" s="122"/>
      <c r="V344" s="121"/>
      <c r="W344" s="120" t="s">
        <v>93</v>
      </c>
      <c r="X344" s="120"/>
      <c r="Y344" s="176" t="s">
        <v>671</v>
      </c>
      <c r="Z344" s="123"/>
      <c r="AA344" s="125">
        <v>52500</v>
      </c>
      <c r="AB344" s="125">
        <v>0</v>
      </c>
      <c r="AC344" s="125">
        <v>2526646</v>
      </c>
      <c r="AD344" s="125">
        <v>0</v>
      </c>
      <c r="AE344" s="125">
        <v>2579146</v>
      </c>
      <c r="AF344" s="125">
        <v>326500</v>
      </c>
      <c r="AG344" s="125">
        <v>0</v>
      </c>
      <c r="AH344" s="125">
        <v>2526646</v>
      </c>
      <c r="AI344" s="125">
        <v>0</v>
      </c>
      <c r="AJ344" s="125">
        <v>2853146</v>
      </c>
      <c r="AK344" s="135"/>
      <c r="AL344" s="126" t="s">
        <v>1757</v>
      </c>
    </row>
    <row r="345" spans="1:38" ht="37.5" hidden="1" thickTop="1" thickBot="1" x14ac:dyDescent="0.3">
      <c r="A345" s="147">
        <v>126683</v>
      </c>
      <c r="B345" s="120">
        <v>6</v>
      </c>
      <c r="C345" s="121" t="s">
        <v>85</v>
      </c>
      <c r="D345" s="122">
        <v>43018</v>
      </c>
      <c r="E345" s="121" t="s">
        <v>98</v>
      </c>
      <c r="F345" s="122">
        <v>44523</v>
      </c>
      <c r="G345" s="121" t="s">
        <v>1132</v>
      </c>
      <c r="H345" s="123" t="s">
        <v>667</v>
      </c>
      <c r="I345" s="121"/>
      <c r="J345" s="120"/>
      <c r="K345" s="121"/>
      <c r="L345" s="120"/>
      <c r="M345" s="123" t="s">
        <v>1758</v>
      </c>
      <c r="N345" s="123" t="s">
        <v>1759</v>
      </c>
      <c r="O345" s="121" t="s">
        <v>103</v>
      </c>
      <c r="P345" s="121" t="s">
        <v>1723</v>
      </c>
      <c r="Q345" s="123"/>
      <c r="R345" s="150" t="s">
        <v>1724</v>
      </c>
      <c r="S345" s="150" t="s">
        <v>41</v>
      </c>
      <c r="T345" s="124" t="s">
        <v>505</v>
      </c>
      <c r="U345" s="122"/>
      <c r="V345" s="121"/>
      <c r="W345" s="120" t="s">
        <v>93</v>
      </c>
      <c r="X345" s="120"/>
      <c r="Y345" s="176" t="s">
        <v>671</v>
      </c>
      <c r="Z345" s="123"/>
      <c r="AA345" s="125">
        <v>3325000</v>
      </c>
      <c r="AB345" s="125">
        <v>0</v>
      </c>
      <c r="AC345" s="125">
        <v>0</v>
      </c>
      <c r="AD345" s="125">
        <v>0</v>
      </c>
      <c r="AE345" s="125">
        <v>3325000</v>
      </c>
      <c r="AF345" s="125">
        <v>7346279</v>
      </c>
      <c r="AG345" s="125">
        <v>0</v>
      </c>
      <c r="AH345" s="125">
        <v>0</v>
      </c>
      <c r="AI345" s="125">
        <v>0</v>
      </c>
      <c r="AJ345" s="125">
        <v>7346279</v>
      </c>
      <c r="AK345" s="135"/>
      <c r="AL345" s="126"/>
    </row>
    <row r="346" spans="1:38" ht="37.5" hidden="1" thickTop="1" thickBot="1" x14ac:dyDescent="0.3">
      <c r="A346" s="147">
        <v>40908.080000000002</v>
      </c>
      <c r="B346" s="120">
        <v>4</v>
      </c>
      <c r="C346" s="121" t="s">
        <v>122</v>
      </c>
      <c r="D346" s="122">
        <v>43944</v>
      </c>
      <c r="E346" s="121" t="s">
        <v>87</v>
      </c>
      <c r="F346" s="122">
        <v>44662</v>
      </c>
      <c r="G346" s="121" t="s">
        <v>510</v>
      </c>
      <c r="H346" s="123" t="s">
        <v>1760</v>
      </c>
      <c r="I346" s="121"/>
      <c r="J346" s="120"/>
      <c r="K346" s="121"/>
      <c r="L346" s="120"/>
      <c r="M346" s="123" t="s">
        <v>1761</v>
      </c>
      <c r="N346" s="123"/>
      <c r="O346" s="121" t="s">
        <v>103</v>
      </c>
      <c r="P346" s="121" t="s">
        <v>1723</v>
      </c>
      <c r="Q346" s="123"/>
      <c r="R346" s="150" t="s">
        <v>1724</v>
      </c>
      <c r="S346" s="150" t="s">
        <v>42</v>
      </c>
      <c r="T346" s="124" t="s">
        <v>505</v>
      </c>
      <c r="U346" s="122">
        <v>44603</v>
      </c>
      <c r="V346" s="121"/>
      <c r="W346" s="120" t="s">
        <v>93</v>
      </c>
      <c r="X346" s="120"/>
      <c r="Y346" s="176" t="s">
        <v>671</v>
      </c>
      <c r="Z346" s="123"/>
      <c r="AA346" s="125">
        <v>0</v>
      </c>
      <c r="AB346" s="125">
        <v>0</v>
      </c>
      <c r="AC346" s="125">
        <v>8811000</v>
      </c>
      <c r="AD346" s="125">
        <v>0</v>
      </c>
      <c r="AE346" s="125">
        <v>8811000</v>
      </c>
      <c r="AF346" s="125">
        <v>0</v>
      </c>
      <c r="AG346" s="125">
        <v>0</v>
      </c>
      <c r="AH346" s="125">
        <v>8811000</v>
      </c>
      <c r="AI346" s="125">
        <v>0</v>
      </c>
      <c r="AJ346" s="125">
        <v>8811000</v>
      </c>
      <c r="AK346" s="135" t="s">
        <v>1762</v>
      </c>
      <c r="AL346" s="126" t="s">
        <v>1763</v>
      </c>
    </row>
    <row r="347" spans="1:38" ht="91.5" hidden="1" thickTop="1" thickBot="1" x14ac:dyDescent="0.3">
      <c r="A347" s="149">
        <v>120004</v>
      </c>
      <c r="B347" s="120">
        <v>1</v>
      </c>
      <c r="C347" s="121" t="s">
        <v>85</v>
      </c>
      <c r="D347" s="122">
        <v>41612</v>
      </c>
      <c r="E347" s="121" t="s">
        <v>1764</v>
      </c>
      <c r="F347" s="122">
        <v>44600</v>
      </c>
      <c r="G347" s="121" t="s">
        <v>1745</v>
      </c>
      <c r="H347" s="123" t="s">
        <v>297</v>
      </c>
      <c r="I347" s="121"/>
      <c r="J347" s="120"/>
      <c r="K347" s="121"/>
      <c r="L347" s="120"/>
      <c r="M347" s="123" t="s">
        <v>1765</v>
      </c>
      <c r="N347" s="123" t="s">
        <v>1766</v>
      </c>
      <c r="O347" s="121" t="s">
        <v>91</v>
      </c>
      <c r="P347" s="121" t="s">
        <v>1723</v>
      </c>
      <c r="Q347" s="123"/>
      <c r="R347" s="121" t="s">
        <v>1724</v>
      </c>
      <c r="S347" s="121" t="s">
        <v>41</v>
      </c>
      <c r="T347" s="124">
        <v>0</v>
      </c>
      <c r="U347" s="122"/>
      <c r="V347" s="121"/>
      <c r="W347" s="120" t="s">
        <v>93</v>
      </c>
      <c r="X347" s="120"/>
      <c r="Y347" s="176" t="s">
        <v>34</v>
      </c>
      <c r="Z347" s="123"/>
      <c r="AA347" s="125">
        <v>893900</v>
      </c>
      <c r="AB347" s="125">
        <v>200000</v>
      </c>
      <c r="AC347" s="125">
        <v>0</v>
      </c>
      <c r="AD347" s="125">
        <v>0</v>
      </c>
      <c r="AE347" s="125">
        <v>1093900</v>
      </c>
      <c r="AF347" s="125">
        <v>1825000</v>
      </c>
      <c r="AG347" s="125">
        <v>300000</v>
      </c>
      <c r="AH347" s="125">
        <v>0</v>
      </c>
      <c r="AI347" s="125">
        <v>0</v>
      </c>
      <c r="AJ347" s="125">
        <v>2125000</v>
      </c>
      <c r="AK347" s="135"/>
      <c r="AL347" s="126" t="s">
        <v>1767</v>
      </c>
    </row>
    <row r="348" spans="1:38" ht="91.5" hidden="1" thickTop="1" thickBot="1" x14ac:dyDescent="0.3">
      <c r="A348" s="147">
        <v>123030.03</v>
      </c>
      <c r="B348" s="120">
        <v>4</v>
      </c>
      <c r="C348" s="121" t="s">
        <v>122</v>
      </c>
      <c r="D348" s="122">
        <v>42289</v>
      </c>
      <c r="E348" s="121" t="s">
        <v>1768</v>
      </c>
      <c r="F348" s="122">
        <v>44475</v>
      </c>
      <c r="G348" s="121" t="s">
        <v>1356</v>
      </c>
      <c r="H348" s="123" t="s">
        <v>88</v>
      </c>
      <c r="I348" s="121"/>
      <c r="J348" s="120"/>
      <c r="K348" s="121"/>
      <c r="L348" s="120"/>
      <c r="M348" s="123" t="s">
        <v>1769</v>
      </c>
      <c r="N348" s="123" t="s">
        <v>1770</v>
      </c>
      <c r="O348" s="121" t="s">
        <v>91</v>
      </c>
      <c r="P348" s="121" t="s">
        <v>1723</v>
      </c>
      <c r="Q348" s="123"/>
      <c r="R348" s="150" t="s">
        <v>1724</v>
      </c>
      <c r="S348" s="150" t="s">
        <v>41</v>
      </c>
      <c r="T348" s="124">
        <v>0</v>
      </c>
      <c r="U348" s="122"/>
      <c r="V348" s="121"/>
      <c r="W348" s="120" t="s">
        <v>93</v>
      </c>
      <c r="X348" s="120" t="s">
        <v>103</v>
      </c>
      <c r="Y348" s="176" t="s">
        <v>34</v>
      </c>
      <c r="Z348" s="123"/>
      <c r="AA348" s="125">
        <v>9110</v>
      </c>
      <c r="AB348" s="125">
        <v>0</v>
      </c>
      <c r="AC348" s="125">
        <v>0</v>
      </c>
      <c r="AD348" s="125">
        <v>0</v>
      </c>
      <c r="AE348" s="125">
        <v>9110</v>
      </c>
      <c r="AF348" s="125">
        <v>241214</v>
      </c>
      <c r="AG348" s="125">
        <v>0</v>
      </c>
      <c r="AH348" s="125">
        <v>1655464</v>
      </c>
      <c r="AI348" s="125">
        <v>0</v>
      </c>
      <c r="AJ348" s="125">
        <v>1896678</v>
      </c>
      <c r="AK348" s="135"/>
      <c r="AL348" s="126" t="s">
        <v>1771</v>
      </c>
    </row>
    <row r="349" spans="1:38" ht="109.5" hidden="1" thickTop="1" thickBot="1" x14ac:dyDescent="0.3">
      <c r="A349" s="147">
        <v>117493</v>
      </c>
      <c r="B349" s="120">
        <v>3</v>
      </c>
      <c r="C349" s="121" t="s">
        <v>122</v>
      </c>
      <c r="D349" s="122">
        <v>41086</v>
      </c>
      <c r="E349" s="121" t="s">
        <v>1772</v>
      </c>
      <c r="F349" s="122">
        <v>44419</v>
      </c>
      <c r="G349" s="121" t="s">
        <v>1741</v>
      </c>
      <c r="H349" s="123" t="s">
        <v>365</v>
      </c>
      <c r="I349" s="121"/>
      <c r="J349" s="120"/>
      <c r="K349" s="121"/>
      <c r="L349" s="120"/>
      <c r="M349" s="123" t="s">
        <v>1773</v>
      </c>
      <c r="N349" s="123" t="s">
        <v>1774</v>
      </c>
      <c r="O349" s="121" t="s">
        <v>91</v>
      </c>
      <c r="P349" s="121" t="s">
        <v>1723</v>
      </c>
      <c r="Q349" s="123"/>
      <c r="R349" s="150" t="s">
        <v>1724</v>
      </c>
      <c r="S349" s="150" t="s">
        <v>41</v>
      </c>
      <c r="T349" s="124" t="s">
        <v>505</v>
      </c>
      <c r="U349" s="122"/>
      <c r="V349" s="121"/>
      <c r="W349" s="120" t="s">
        <v>93</v>
      </c>
      <c r="X349" s="120" t="s">
        <v>103</v>
      </c>
      <c r="Y349" s="176" t="s">
        <v>32</v>
      </c>
      <c r="Z349" s="123"/>
      <c r="AA349" s="125">
        <v>0</v>
      </c>
      <c r="AB349" s="125">
        <v>0</v>
      </c>
      <c r="AC349" s="125">
        <v>557590</v>
      </c>
      <c r="AD349" s="125">
        <v>0</v>
      </c>
      <c r="AE349" s="125">
        <v>557590</v>
      </c>
      <c r="AF349" s="125">
        <v>100065</v>
      </c>
      <c r="AG349" s="125">
        <v>0</v>
      </c>
      <c r="AH349" s="125">
        <v>1442540</v>
      </c>
      <c r="AI349" s="125">
        <v>0</v>
      </c>
      <c r="AJ349" s="125">
        <v>1542605</v>
      </c>
      <c r="AK349" s="135"/>
      <c r="AL349" s="126" t="s">
        <v>1775</v>
      </c>
    </row>
    <row r="350" spans="1:38" ht="36" hidden="1" x14ac:dyDescent="0.25">
      <c r="A350" s="149">
        <v>103276.02</v>
      </c>
      <c r="B350" s="120">
        <v>3</v>
      </c>
      <c r="C350" s="121" t="s">
        <v>85</v>
      </c>
      <c r="D350" s="122">
        <v>39646</v>
      </c>
      <c r="E350" s="121" t="s">
        <v>449</v>
      </c>
      <c r="F350" s="122">
        <v>43661</v>
      </c>
      <c r="G350" s="121" t="s">
        <v>98</v>
      </c>
      <c r="H350" s="123" t="s">
        <v>1776</v>
      </c>
      <c r="I350" s="121"/>
      <c r="J350" s="120"/>
      <c r="K350" s="121"/>
      <c r="L350" s="120"/>
      <c r="M350" s="123" t="s">
        <v>1777</v>
      </c>
      <c r="N350" s="123"/>
      <c r="O350" s="121" t="s">
        <v>119</v>
      </c>
      <c r="P350" s="121" t="s">
        <v>19</v>
      </c>
      <c r="Q350" s="123"/>
      <c r="R350" s="38" t="s">
        <v>1778</v>
      </c>
      <c r="S350" s="121" t="s">
        <v>43</v>
      </c>
      <c r="T350" s="124" t="s">
        <v>505</v>
      </c>
      <c r="U350" s="122"/>
      <c r="V350" s="121"/>
      <c r="W350" s="120" t="s">
        <v>93</v>
      </c>
      <c r="X350" s="120"/>
      <c r="Y350" s="265" t="s">
        <v>671</v>
      </c>
      <c r="Z350" s="123"/>
      <c r="AA350" s="125">
        <v>0</v>
      </c>
      <c r="AB350" s="125">
        <v>0</v>
      </c>
      <c r="AC350" s="125">
        <v>961800.5</v>
      </c>
      <c r="AD350" s="125">
        <v>0</v>
      </c>
      <c r="AE350" s="125">
        <v>961800.5</v>
      </c>
      <c r="AF350" s="125">
        <v>0</v>
      </c>
      <c r="AG350" s="125">
        <v>0</v>
      </c>
      <c r="AH350" s="125">
        <v>8537235.4900000002</v>
      </c>
      <c r="AI350" s="125">
        <v>0</v>
      </c>
      <c r="AJ350" s="125">
        <v>8537235.4900000002</v>
      </c>
      <c r="AK350" s="135"/>
      <c r="AL350" s="126" t="s">
        <v>1779</v>
      </c>
    </row>
    <row r="351" spans="1:38" ht="36" hidden="1" x14ac:dyDescent="0.25">
      <c r="A351" s="147">
        <v>124078</v>
      </c>
      <c r="B351" s="120">
        <v>2</v>
      </c>
      <c r="C351" s="121" t="s">
        <v>85</v>
      </c>
      <c r="D351" s="122">
        <v>42573</v>
      </c>
      <c r="E351" s="121" t="s">
        <v>143</v>
      </c>
      <c r="F351" s="122">
        <v>44440</v>
      </c>
      <c r="G351" s="121" t="s">
        <v>284</v>
      </c>
      <c r="H351" s="123" t="s">
        <v>223</v>
      </c>
      <c r="I351" s="121" t="s">
        <v>1780</v>
      </c>
      <c r="J351" s="120" t="s">
        <v>101</v>
      </c>
      <c r="K351" s="121"/>
      <c r="L351" s="120" t="s">
        <v>101</v>
      </c>
      <c r="M351" s="123" t="s">
        <v>1781</v>
      </c>
      <c r="N351" s="123" t="s">
        <v>1782</v>
      </c>
      <c r="O351" s="121" t="s">
        <v>553</v>
      </c>
      <c r="P351" s="121" t="s">
        <v>1783</v>
      </c>
      <c r="Q351" s="123"/>
      <c r="R351" s="150" t="s">
        <v>47</v>
      </c>
      <c r="S351" s="150" t="s">
        <v>45</v>
      </c>
      <c r="T351" s="124">
        <v>4.4800000000000004</v>
      </c>
      <c r="U351" s="122">
        <v>46027</v>
      </c>
      <c r="V351" s="121"/>
      <c r="W351" s="120" t="s">
        <v>93</v>
      </c>
      <c r="X351" s="120" t="s">
        <v>103</v>
      </c>
      <c r="Y351" s="265" t="s">
        <v>32</v>
      </c>
      <c r="Z351" s="123"/>
      <c r="AA351" s="125">
        <v>529350</v>
      </c>
      <c r="AB351" s="125">
        <v>0</v>
      </c>
      <c r="AC351" s="125">
        <v>0</v>
      </c>
      <c r="AD351" s="125">
        <v>0</v>
      </c>
      <c r="AE351" s="125">
        <v>529350</v>
      </c>
      <c r="AF351" s="125">
        <v>1936150</v>
      </c>
      <c r="AG351" s="125">
        <v>0</v>
      </c>
      <c r="AH351" s="125">
        <v>0</v>
      </c>
      <c r="AI351" s="125">
        <v>0</v>
      </c>
      <c r="AJ351" s="125">
        <v>1936150</v>
      </c>
      <c r="AK351" s="135"/>
      <c r="AL351" s="126" t="s">
        <v>1784</v>
      </c>
    </row>
    <row r="352" spans="1:38" ht="36" hidden="1" x14ac:dyDescent="0.25">
      <c r="A352" s="147">
        <v>123178</v>
      </c>
      <c r="B352" s="120">
        <v>2</v>
      </c>
      <c r="C352" s="121" t="s">
        <v>97</v>
      </c>
      <c r="D352" s="122">
        <v>42347</v>
      </c>
      <c r="E352" s="121" t="s">
        <v>1785</v>
      </c>
      <c r="F352" s="122">
        <v>44540.875115740739</v>
      </c>
      <c r="G352" s="121" t="s">
        <v>108</v>
      </c>
      <c r="H352" s="123" t="s">
        <v>838</v>
      </c>
      <c r="I352" s="121" t="s">
        <v>1505</v>
      </c>
      <c r="J352" s="120" t="s">
        <v>1506</v>
      </c>
      <c r="K352" s="121" t="s">
        <v>1786</v>
      </c>
      <c r="L352" s="120"/>
      <c r="M352" s="123" t="s">
        <v>1787</v>
      </c>
      <c r="N352" s="123" t="s">
        <v>1788</v>
      </c>
      <c r="O352" s="121" t="s">
        <v>1509</v>
      </c>
      <c r="P352" s="121" t="s">
        <v>1789</v>
      </c>
      <c r="Q352" s="123"/>
      <c r="R352" s="150" t="s">
        <v>47</v>
      </c>
      <c r="S352" s="150" t="s">
        <v>45</v>
      </c>
      <c r="T352" s="124">
        <v>0.26100000000000001</v>
      </c>
      <c r="U352" s="122">
        <v>44232</v>
      </c>
      <c r="V352" s="121"/>
      <c r="W352" s="120" t="s">
        <v>93</v>
      </c>
      <c r="X352" s="120" t="s">
        <v>186</v>
      </c>
      <c r="Y352" s="265" t="s">
        <v>34</v>
      </c>
      <c r="Z352" s="123"/>
      <c r="AA352" s="125">
        <v>0</v>
      </c>
      <c r="AB352" s="125">
        <v>0</v>
      </c>
      <c r="AC352" s="125">
        <v>52500</v>
      </c>
      <c r="AD352" s="125">
        <v>0</v>
      </c>
      <c r="AE352" s="125">
        <v>52500</v>
      </c>
      <c r="AF352" s="125">
        <v>64200</v>
      </c>
      <c r="AG352" s="125">
        <v>0</v>
      </c>
      <c r="AH352" s="125">
        <v>708340</v>
      </c>
      <c r="AI352" s="125">
        <v>0</v>
      </c>
      <c r="AJ352" s="125">
        <v>772540</v>
      </c>
      <c r="AK352" s="135" t="s">
        <v>1790</v>
      </c>
      <c r="AL352" s="126" t="s">
        <v>1791</v>
      </c>
    </row>
    <row r="353" spans="1:38" ht="72" hidden="1" x14ac:dyDescent="0.25">
      <c r="A353" s="147">
        <v>128838</v>
      </c>
      <c r="B353" s="120">
        <v>3</v>
      </c>
      <c r="C353" s="121" t="s">
        <v>122</v>
      </c>
      <c r="D353" s="122">
        <v>43574</v>
      </c>
      <c r="E353" s="121" t="s">
        <v>152</v>
      </c>
      <c r="F353" s="122">
        <v>44455</v>
      </c>
      <c r="G353" s="121" t="s">
        <v>235</v>
      </c>
      <c r="H353" s="123" t="s">
        <v>109</v>
      </c>
      <c r="I353" s="121" t="s">
        <v>621</v>
      </c>
      <c r="J353" s="120" t="s">
        <v>299</v>
      </c>
      <c r="K353" s="121"/>
      <c r="L353" s="120" t="s">
        <v>300</v>
      </c>
      <c r="M353" s="123" t="s">
        <v>1792</v>
      </c>
      <c r="N353" s="123" t="s">
        <v>1793</v>
      </c>
      <c r="O353" s="121" t="s">
        <v>157</v>
      </c>
      <c r="P353" s="121" t="s">
        <v>1794</v>
      </c>
      <c r="Q353" s="123" t="s">
        <v>1793</v>
      </c>
      <c r="R353" s="150" t="s">
        <v>47</v>
      </c>
      <c r="S353" s="121" t="s">
        <v>43</v>
      </c>
      <c r="T353" s="124">
        <v>5.72</v>
      </c>
      <c r="U353" s="122">
        <v>44232</v>
      </c>
      <c r="V353" s="121"/>
      <c r="W353" s="120" t="s">
        <v>93</v>
      </c>
      <c r="X353" s="120" t="s">
        <v>303</v>
      </c>
      <c r="Y353" s="265" t="s">
        <v>29</v>
      </c>
      <c r="Z353" s="123" t="s">
        <v>1795</v>
      </c>
      <c r="AA353" s="125">
        <v>0</v>
      </c>
      <c r="AB353" s="125">
        <v>0</v>
      </c>
      <c r="AC353" s="125">
        <v>-126043</v>
      </c>
      <c r="AD353" s="125">
        <v>-399500</v>
      </c>
      <c r="AE353" s="125">
        <v>-525543</v>
      </c>
      <c r="AF353" s="125">
        <v>0</v>
      </c>
      <c r="AG353" s="125">
        <v>0</v>
      </c>
      <c r="AH353" s="125">
        <v>3002978</v>
      </c>
      <c r="AI353" s="125">
        <v>3901270</v>
      </c>
      <c r="AJ353" s="125">
        <v>6904248</v>
      </c>
      <c r="AK353" s="135" t="s">
        <v>1796</v>
      </c>
      <c r="AL353" s="126" t="s">
        <v>1797</v>
      </c>
    </row>
    <row r="354" spans="1:38" ht="36" hidden="1" x14ac:dyDescent="0.25">
      <c r="A354" s="147">
        <v>129078</v>
      </c>
      <c r="B354" s="120">
        <v>4</v>
      </c>
      <c r="C354" s="121" t="s">
        <v>97</v>
      </c>
      <c r="D354" s="122">
        <v>43633</v>
      </c>
      <c r="E354" s="121" t="s">
        <v>152</v>
      </c>
      <c r="F354" s="122">
        <v>44481.875138888892</v>
      </c>
      <c r="G354" s="121" t="s">
        <v>108</v>
      </c>
      <c r="H354" s="123" t="s">
        <v>1798</v>
      </c>
      <c r="I354" s="121" t="s">
        <v>477</v>
      </c>
      <c r="J354" s="120" t="s">
        <v>299</v>
      </c>
      <c r="K354" s="121"/>
      <c r="L354" s="120" t="s">
        <v>300</v>
      </c>
      <c r="M354" s="123" t="s">
        <v>1799</v>
      </c>
      <c r="N354" s="123" t="s">
        <v>1800</v>
      </c>
      <c r="O354" s="121" t="s">
        <v>157</v>
      </c>
      <c r="P354" s="121" t="s">
        <v>157</v>
      </c>
      <c r="Q354" s="123" t="s">
        <v>1800</v>
      </c>
      <c r="R354" s="121" t="s">
        <v>47</v>
      </c>
      <c r="S354" s="121" t="s">
        <v>43</v>
      </c>
      <c r="T354" s="124">
        <v>5.68</v>
      </c>
      <c r="U354" s="122">
        <v>44232</v>
      </c>
      <c r="V354" s="121"/>
      <c r="W354" s="120" t="s">
        <v>93</v>
      </c>
      <c r="X354" s="120" t="s">
        <v>303</v>
      </c>
      <c r="Y354" s="265" t="s">
        <v>29</v>
      </c>
      <c r="Z354" s="123"/>
      <c r="AA354" s="125">
        <v>0</v>
      </c>
      <c r="AB354" s="125">
        <v>0</v>
      </c>
      <c r="AC354" s="125">
        <v>0</v>
      </c>
      <c r="AD354" s="125">
        <v>-1470690</v>
      </c>
      <c r="AE354" s="125">
        <v>-1470690</v>
      </c>
      <c r="AF354" s="125">
        <v>0</v>
      </c>
      <c r="AG354" s="125">
        <v>0</v>
      </c>
      <c r="AH354" s="125">
        <v>0</v>
      </c>
      <c r="AI354" s="125">
        <v>3440810</v>
      </c>
      <c r="AJ354" s="125">
        <v>3440810</v>
      </c>
      <c r="AK354" s="135" t="s">
        <v>1801</v>
      </c>
      <c r="AL354" s="126" t="s">
        <v>1802</v>
      </c>
    </row>
    <row r="355" spans="1:38" ht="36" hidden="1" x14ac:dyDescent="0.25">
      <c r="A355" s="147">
        <v>130158</v>
      </c>
      <c r="B355" s="120">
        <v>1</v>
      </c>
      <c r="C355" s="121" t="s">
        <v>97</v>
      </c>
      <c r="D355" s="122">
        <v>43906</v>
      </c>
      <c r="E355" s="121" t="s">
        <v>152</v>
      </c>
      <c r="F355" s="122">
        <v>44572.875162037039</v>
      </c>
      <c r="G355" s="121" t="s">
        <v>161</v>
      </c>
      <c r="H355" s="123" t="s">
        <v>1633</v>
      </c>
      <c r="I355" s="121" t="s">
        <v>603</v>
      </c>
      <c r="J355" s="120" t="s">
        <v>299</v>
      </c>
      <c r="K355" s="121"/>
      <c r="L355" s="120" t="s">
        <v>300</v>
      </c>
      <c r="M355" s="123" t="s">
        <v>1803</v>
      </c>
      <c r="N355" s="123" t="s">
        <v>1804</v>
      </c>
      <c r="O355" s="121" t="s">
        <v>157</v>
      </c>
      <c r="P355" s="121" t="s">
        <v>1794</v>
      </c>
      <c r="Q355" s="123" t="s">
        <v>1804</v>
      </c>
      <c r="R355" s="150" t="s">
        <v>47</v>
      </c>
      <c r="S355" s="121" t="s">
        <v>43</v>
      </c>
      <c r="T355" s="124">
        <v>5.39</v>
      </c>
      <c r="U355" s="122">
        <v>44232</v>
      </c>
      <c r="V355" s="121" t="s">
        <v>1805</v>
      </c>
      <c r="W355" s="120" t="s">
        <v>93</v>
      </c>
      <c r="X355" s="120" t="s">
        <v>303</v>
      </c>
      <c r="Y355" s="265" t="s">
        <v>29</v>
      </c>
      <c r="Z355" s="123" t="s">
        <v>1806</v>
      </c>
      <c r="AA355" s="125">
        <v>0</v>
      </c>
      <c r="AB355" s="125">
        <v>0</v>
      </c>
      <c r="AC355" s="125">
        <v>350980</v>
      </c>
      <c r="AD355" s="125">
        <v>-169700</v>
      </c>
      <c r="AE355" s="125">
        <v>181280</v>
      </c>
      <c r="AF355" s="125">
        <v>0</v>
      </c>
      <c r="AG355" s="125">
        <v>0</v>
      </c>
      <c r="AH355" s="125">
        <v>641980</v>
      </c>
      <c r="AI355" s="125">
        <v>5099300</v>
      </c>
      <c r="AJ355" s="125">
        <v>5741280</v>
      </c>
      <c r="AK355" s="135" t="s">
        <v>1807</v>
      </c>
      <c r="AL355" s="126" t="s">
        <v>1808</v>
      </c>
    </row>
    <row r="356" spans="1:38" hidden="1" x14ac:dyDescent="0.25">
      <c r="A356" s="147">
        <v>130782</v>
      </c>
      <c r="B356" s="120">
        <v>3</v>
      </c>
      <c r="C356" s="121" t="s">
        <v>97</v>
      </c>
      <c r="D356" s="122">
        <v>44061</v>
      </c>
      <c r="E356" s="121" t="s">
        <v>152</v>
      </c>
      <c r="F356" s="122">
        <v>44573.875150462962</v>
      </c>
      <c r="G356" s="121" t="s">
        <v>108</v>
      </c>
      <c r="H356" s="123" t="s">
        <v>910</v>
      </c>
      <c r="I356" s="121" t="s">
        <v>1809</v>
      </c>
      <c r="J356" s="120" t="s">
        <v>101</v>
      </c>
      <c r="K356" s="121"/>
      <c r="L356" s="120" t="s">
        <v>101</v>
      </c>
      <c r="M356" s="123" t="s">
        <v>1810</v>
      </c>
      <c r="N356" s="123" t="s">
        <v>1793</v>
      </c>
      <c r="O356" s="121" t="s">
        <v>157</v>
      </c>
      <c r="P356" s="121" t="s">
        <v>157</v>
      </c>
      <c r="Q356" s="123" t="s">
        <v>1793</v>
      </c>
      <c r="R356" s="150" t="s">
        <v>47</v>
      </c>
      <c r="S356" s="121" t="s">
        <v>43</v>
      </c>
      <c r="T356" s="124">
        <v>4.1100000000000003</v>
      </c>
      <c r="U356" s="122">
        <v>44232</v>
      </c>
      <c r="V356" s="121" t="s">
        <v>1805</v>
      </c>
      <c r="W356" s="120" t="s">
        <v>93</v>
      </c>
      <c r="X356" s="120" t="s">
        <v>13</v>
      </c>
      <c r="Y356" s="265" t="s">
        <v>31</v>
      </c>
      <c r="Z356" s="123" t="s">
        <v>1811</v>
      </c>
      <c r="AA356" s="125">
        <v>0</v>
      </c>
      <c r="AB356" s="125">
        <v>0</v>
      </c>
      <c r="AC356" s="125">
        <v>29150</v>
      </c>
      <c r="AD356" s="125">
        <v>0</v>
      </c>
      <c r="AE356" s="125">
        <v>29150</v>
      </c>
      <c r="AF356" s="125">
        <v>0</v>
      </c>
      <c r="AG356" s="125">
        <v>0</v>
      </c>
      <c r="AH356" s="125">
        <v>179622</v>
      </c>
      <c r="AI356" s="125">
        <v>2144257</v>
      </c>
      <c r="AJ356" s="125">
        <v>2323879</v>
      </c>
      <c r="AK356" s="135" t="s">
        <v>1812</v>
      </c>
      <c r="AL356" s="126" t="s">
        <v>1813</v>
      </c>
    </row>
    <row r="357" spans="1:38" ht="36" hidden="1" x14ac:dyDescent="0.25">
      <c r="A357" s="149">
        <v>129260</v>
      </c>
      <c r="B357" s="120">
        <v>2</v>
      </c>
      <c r="C357" s="121" t="s">
        <v>114</v>
      </c>
      <c r="D357" s="122">
        <v>43644</v>
      </c>
      <c r="E357" s="121" t="s">
        <v>152</v>
      </c>
      <c r="F357" s="122">
        <v>44340.875104166669</v>
      </c>
      <c r="G357" s="121" t="s">
        <v>170</v>
      </c>
      <c r="H357" s="123" t="s">
        <v>465</v>
      </c>
      <c r="I357" s="121" t="s">
        <v>466</v>
      </c>
      <c r="J357" s="120" t="s">
        <v>101</v>
      </c>
      <c r="K357" s="121"/>
      <c r="L357" s="120" t="s">
        <v>101</v>
      </c>
      <c r="M357" s="123" t="s">
        <v>1814</v>
      </c>
      <c r="N357" s="123" t="s">
        <v>1815</v>
      </c>
      <c r="O357" s="121" t="s">
        <v>157</v>
      </c>
      <c r="P357" s="121" t="s">
        <v>158</v>
      </c>
      <c r="Q357" s="123" t="s">
        <v>1816</v>
      </c>
      <c r="R357" s="121" t="s">
        <v>47</v>
      </c>
      <c r="S357" s="121" t="s">
        <v>43</v>
      </c>
      <c r="T357" s="124">
        <v>4.7</v>
      </c>
      <c r="U357" s="122">
        <v>44232</v>
      </c>
      <c r="V357" s="121" t="s">
        <v>1805</v>
      </c>
      <c r="W357" s="120" t="s">
        <v>93</v>
      </c>
      <c r="X357" s="120" t="s">
        <v>103</v>
      </c>
      <c r="Y357" s="265" t="s">
        <v>32</v>
      </c>
      <c r="Z357" s="123"/>
      <c r="AA357" s="125">
        <v>0</v>
      </c>
      <c r="AB357" s="125">
        <v>0</v>
      </c>
      <c r="AC357" s="125">
        <v>0</v>
      </c>
      <c r="AD357" s="125">
        <v>60241.9</v>
      </c>
      <c r="AE357" s="125">
        <v>60241.9</v>
      </c>
      <c r="AF357" s="125">
        <v>0</v>
      </c>
      <c r="AG357" s="125">
        <v>0</v>
      </c>
      <c r="AH357" s="125">
        <v>0</v>
      </c>
      <c r="AI357" s="125">
        <v>1822524.9</v>
      </c>
      <c r="AJ357" s="125">
        <v>1822524.9</v>
      </c>
      <c r="AK357" s="135" t="s">
        <v>1817</v>
      </c>
      <c r="AL357" s="126" t="s">
        <v>1818</v>
      </c>
    </row>
    <row r="358" spans="1:38" hidden="1" x14ac:dyDescent="0.25">
      <c r="A358" s="147">
        <v>127460</v>
      </c>
      <c r="B358" s="120">
        <v>1</v>
      </c>
      <c r="C358" s="121" t="s">
        <v>97</v>
      </c>
      <c r="D358" s="122">
        <v>43216</v>
      </c>
      <c r="E358" s="121" t="s">
        <v>152</v>
      </c>
      <c r="F358" s="122">
        <v>44272</v>
      </c>
      <c r="G358" s="121" t="s">
        <v>161</v>
      </c>
      <c r="H358" s="123" t="s">
        <v>297</v>
      </c>
      <c r="I358" s="121" t="s">
        <v>477</v>
      </c>
      <c r="J358" s="120" t="s">
        <v>299</v>
      </c>
      <c r="K358" s="121"/>
      <c r="L358" s="120" t="s">
        <v>300</v>
      </c>
      <c r="M358" s="123" t="s">
        <v>1819</v>
      </c>
      <c r="N358" s="123" t="s">
        <v>1820</v>
      </c>
      <c r="O358" s="121" t="s">
        <v>157</v>
      </c>
      <c r="P358" s="121" t="s">
        <v>1794</v>
      </c>
      <c r="Q358" s="123" t="s">
        <v>1820</v>
      </c>
      <c r="R358" s="150" t="s">
        <v>47</v>
      </c>
      <c r="S358" s="121" t="s">
        <v>46</v>
      </c>
      <c r="T358" s="124">
        <v>4.3499999999999996</v>
      </c>
      <c r="U358" s="122">
        <v>43812</v>
      </c>
      <c r="V358" s="121" t="s">
        <v>1805</v>
      </c>
      <c r="W358" s="120" t="s">
        <v>93</v>
      </c>
      <c r="X358" s="120" t="s">
        <v>303</v>
      </c>
      <c r="Y358" s="265" t="s">
        <v>29</v>
      </c>
      <c r="Z358" s="123" t="s">
        <v>1821</v>
      </c>
      <c r="AA358" s="125">
        <v>0</v>
      </c>
      <c r="AB358" s="125">
        <v>0</v>
      </c>
      <c r="AC358" s="125">
        <v>353700</v>
      </c>
      <c r="AD358" s="125">
        <v>0</v>
      </c>
      <c r="AE358" s="125">
        <v>353700</v>
      </c>
      <c r="AF358" s="125">
        <v>0</v>
      </c>
      <c r="AG358" s="125">
        <v>0</v>
      </c>
      <c r="AH358" s="125">
        <v>491300</v>
      </c>
      <c r="AI358" s="125">
        <v>7684000</v>
      </c>
      <c r="AJ358" s="125">
        <v>8175300</v>
      </c>
      <c r="AK358" s="135" t="s">
        <v>1822</v>
      </c>
      <c r="AL358" s="126" t="s">
        <v>1823</v>
      </c>
    </row>
    <row r="359" spans="1:38" ht="36" hidden="1" x14ac:dyDescent="0.25">
      <c r="A359" s="147">
        <v>124086</v>
      </c>
      <c r="B359" s="120">
        <v>2</v>
      </c>
      <c r="C359" s="121" t="s">
        <v>85</v>
      </c>
      <c r="D359" s="122">
        <v>42573</v>
      </c>
      <c r="E359" s="121" t="s">
        <v>143</v>
      </c>
      <c r="F359" s="122">
        <v>44106</v>
      </c>
      <c r="G359" s="121" t="s">
        <v>152</v>
      </c>
      <c r="H359" s="123" t="s">
        <v>838</v>
      </c>
      <c r="I359" s="121" t="s">
        <v>466</v>
      </c>
      <c r="J359" s="120" t="s">
        <v>101</v>
      </c>
      <c r="K359" s="121"/>
      <c r="L359" s="120" t="s">
        <v>101</v>
      </c>
      <c r="M359" s="123" t="s">
        <v>1824</v>
      </c>
      <c r="N359" s="123" t="s">
        <v>1825</v>
      </c>
      <c r="O359" s="121" t="s">
        <v>553</v>
      </c>
      <c r="P359" s="121" t="s">
        <v>1783</v>
      </c>
      <c r="Q359" s="123"/>
      <c r="R359" s="121" t="s">
        <v>47</v>
      </c>
      <c r="S359" s="121" t="s">
        <v>45</v>
      </c>
      <c r="T359" s="124">
        <v>3.54</v>
      </c>
      <c r="U359" s="122">
        <v>46423</v>
      </c>
      <c r="V359" s="121"/>
      <c r="W359" s="120" t="s">
        <v>93</v>
      </c>
      <c r="X359" s="120" t="s">
        <v>103</v>
      </c>
      <c r="Y359" s="265" t="s">
        <v>32</v>
      </c>
      <c r="Z359" s="123"/>
      <c r="AA359" s="125">
        <v>81150</v>
      </c>
      <c r="AB359" s="125">
        <v>0</v>
      </c>
      <c r="AC359" s="125">
        <v>0</v>
      </c>
      <c r="AD359" s="125">
        <v>0</v>
      </c>
      <c r="AE359" s="125">
        <v>81150</v>
      </c>
      <c r="AF359" s="125">
        <v>1176400</v>
      </c>
      <c r="AG359" s="125">
        <v>0</v>
      </c>
      <c r="AH359" s="125">
        <v>0</v>
      </c>
      <c r="AI359" s="125">
        <v>0</v>
      </c>
      <c r="AJ359" s="125">
        <v>1176400</v>
      </c>
      <c r="AK359" s="135"/>
      <c r="AL359" s="126" t="s">
        <v>1826</v>
      </c>
    </row>
    <row r="360" spans="1:38" hidden="1" x14ac:dyDescent="0.25">
      <c r="A360" s="147">
        <v>125690</v>
      </c>
      <c r="B360" s="120">
        <v>2</v>
      </c>
      <c r="C360" s="121" t="s">
        <v>122</v>
      </c>
      <c r="D360" s="122">
        <v>42859</v>
      </c>
      <c r="E360" s="121" t="s">
        <v>1827</v>
      </c>
      <c r="F360" s="122">
        <v>44022</v>
      </c>
      <c r="G360" s="121" t="s">
        <v>189</v>
      </c>
      <c r="H360" s="123" t="s">
        <v>1828</v>
      </c>
      <c r="I360" s="121" t="s">
        <v>1505</v>
      </c>
      <c r="J360" s="120" t="s">
        <v>1506</v>
      </c>
      <c r="K360" s="121"/>
      <c r="L360" s="120"/>
      <c r="M360" s="123" t="s">
        <v>1829</v>
      </c>
      <c r="N360" s="123" t="s">
        <v>1830</v>
      </c>
      <c r="O360" s="121" t="s">
        <v>1509</v>
      </c>
      <c r="P360" s="121" t="s">
        <v>92</v>
      </c>
      <c r="Q360" s="123"/>
      <c r="R360" s="121" t="s">
        <v>47</v>
      </c>
      <c r="S360" s="121" t="s">
        <v>41</v>
      </c>
      <c r="T360" s="124" t="s">
        <v>505</v>
      </c>
      <c r="U360" s="122">
        <v>43868</v>
      </c>
      <c r="V360" s="121"/>
      <c r="W360" s="120" t="s">
        <v>93</v>
      </c>
      <c r="X360" s="120" t="s">
        <v>186</v>
      </c>
      <c r="Y360" s="265" t="s">
        <v>34</v>
      </c>
      <c r="Z360" s="123"/>
      <c r="AA360" s="125">
        <v>0</v>
      </c>
      <c r="AB360" s="125">
        <v>378902</v>
      </c>
      <c r="AC360" s="125">
        <v>343000</v>
      </c>
      <c r="AD360" s="125">
        <v>0</v>
      </c>
      <c r="AE360" s="125">
        <v>721902</v>
      </c>
      <c r="AF360" s="125">
        <v>685000</v>
      </c>
      <c r="AG360" s="125">
        <v>1085702</v>
      </c>
      <c r="AH360" s="125">
        <v>6062090</v>
      </c>
      <c r="AI360" s="125">
        <v>0</v>
      </c>
      <c r="AJ360" s="125">
        <v>7832792</v>
      </c>
      <c r="AK360" s="135" t="s">
        <v>1831</v>
      </c>
      <c r="AL360" s="126" t="s">
        <v>1832</v>
      </c>
    </row>
    <row r="361" spans="1:38" hidden="1" x14ac:dyDescent="0.25">
      <c r="A361" s="147">
        <v>118502</v>
      </c>
      <c r="B361" s="120">
        <v>2</v>
      </c>
      <c r="C361" s="121" t="s">
        <v>97</v>
      </c>
      <c r="D361" s="122">
        <v>41303</v>
      </c>
      <c r="E361" s="121" t="s">
        <v>1833</v>
      </c>
      <c r="F361" s="122">
        <v>44538</v>
      </c>
      <c r="G361" s="121" t="s">
        <v>426</v>
      </c>
      <c r="H361" s="123" t="s">
        <v>223</v>
      </c>
      <c r="I361" s="121" t="s">
        <v>466</v>
      </c>
      <c r="J361" s="120" t="s">
        <v>101</v>
      </c>
      <c r="K361" s="121"/>
      <c r="L361" s="120" t="s">
        <v>101</v>
      </c>
      <c r="M361" s="123" t="s">
        <v>1834</v>
      </c>
      <c r="N361" s="123" t="s">
        <v>1835</v>
      </c>
      <c r="O361" s="121" t="s">
        <v>1836</v>
      </c>
      <c r="P361" s="121" t="s">
        <v>1835</v>
      </c>
      <c r="Q361" s="123"/>
      <c r="R361" s="150" t="s">
        <v>47</v>
      </c>
      <c r="S361" s="150" t="s">
        <v>45</v>
      </c>
      <c r="T361" s="124">
        <v>0</v>
      </c>
      <c r="U361" s="122">
        <v>43868</v>
      </c>
      <c r="V361" s="121"/>
      <c r="W361" s="120" t="s">
        <v>93</v>
      </c>
      <c r="X361" s="120" t="s">
        <v>103</v>
      </c>
      <c r="Y361" s="265" t="s">
        <v>32</v>
      </c>
      <c r="Z361" s="123"/>
      <c r="AA361" s="125">
        <v>0</v>
      </c>
      <c r="AB361" s="125">
        <v>425000</v>
      </c>
      <c r="AC361" s="125">
        <v>0</v>
      </c>
      <c r="AD361" s="125">
        <v>0</v>
      </c>
      <c r="AE361" s="125">
        <v>425000</v>
      </c>
      <c r="AF361" s="125">
        <v>175000</v>
      </c>
      <c r="AG361" s="125">
        <v>803000</v>
      </c>
      <c r="AH361" s="125">
        <v>2161108</v>
      </c>
      <c r="AI361" s="125">
        <v>0</v>
      </c>
      <c r="AJ361" s="125">
        <v>3139108</v>
      </c>
      <c r="AK361" s="135" t="s">
        <v>1837</v>
      </c>
      <c r="AL361" s="126" t="s">
        <v>1838</v>
      </c>
    </row>
    <row r="362" spans="1:38" hidden="1" x14ac:dyDescent="0.25">
      <c r="A362" s="147">
        <v>116323.08</v>
      </c>
      <c r="B362" s="120">
        <v>3</v>
      </c>
      <c r="C362" s="121" t="s">
        <v>97</v>
      </c>
      <c r="D362" s="122">
        <v>43664</v>
      </c>
      <c r="E362" s="121" t="s">
        <v>398</v>
      </c>
      <c r="F362" s="122">
        <v>44449.875104166669</v>
      </c>
      <c r="G362" s="121" t="s">
        <v>108</v>
      </c>
      <c r="H362" s="123" t="s">
        <v>1839</v>
      </c>
      <c r="I362" s="121"/>
      <c r="J362" s="120"/>
      <c r="K362" s="121"/>
      <c r="L362" s="120"/>
      <c r="M362" s="123" t="s">
        <v>1840</v>
      </c>
      <c r="N362" s="123"/>
      <c r="O362" s="121" t="s">
        <v>119</v>
      </c>
      <c r="P362" s="121" t="s">
        <v>19</v>
      </c>
      <c r="Q362" s="123"/>
      <c r="R362" s="150" t="s">
        <v>47</v>
      </c>
      <c r="S362" s="150" t="s">
        <v>46</v>
      </c>
      <c r="T362" s="124" t="s">
        <v>505</v>
      </c>
      <c r="U362" s="122">
        <v>43812</v>
      </c>
      <c r="V362" s="121"/>
      <c r="W362" s="120" t="s">
        <v>93</v>
      </c>
      <c r="X362" s="120"/>
      <c r="Y362" s="265" t="s">
        <v>29</v>
      </c>
      <c r="Z362" s="123"/>
      <c r="AA362" s="125">
        <v>0</v>
      </c>
      <c r="AB362" s="125">
        <v>0</v>
      </c>
      <c r="AC362" s="125">
        <v>260900</v>
      </c>
      <c r="AD362" s="125">
        <v>0</v>
      </c>
      <c r="AE362" s="125">
        <v>260900</v>
      </c>
      <c r="AF362" s="125">
        <v>0</v>
      </c>
      <c r="AG362" s="125">
        <v>0</v>
      </c>
      <c r="AH362" s="125">
        <v>1619472</v>
      </c>
      <c r="AI362" s="125">
        <v>0</v>
      </c>
      <c r="AJ362" s="125">
        <v>1619472</v>
      </c>
      <c r="AK362" s="135" t="s">
        <v>1841</v>
      </c>
      <c r="AL362" s="126" t="s">
        <v>1842</v>
      </c>
    </row>
    <row r="363" spans="1:38" ht="54" hidden="1" x14ac:dyDescent="0.25">
      <c r="A363" s="149">
        <v>129227</v>
      </c>
      <c r="B363" s="120">
        <v>3</v>
      </c>
      <c r="C363" s="121" t="s">
        <v>97</v>
      </c>
      <c r="D363" s="122">
        <v>43641</v>
      </c>
      <c r="E363" s="121" t="s">
        <v>152</v>
      </c>
      <c r="F363" s="122">
        <v>44175.875092592592</v>
      </c>
      <c r="G363" s="121" t="s">
        <v>203</v>
      </c>
      <c r="H363" s="123" t="s">
        <v>140</v>
      </c>
      <c r="I363" s="121" t="s">
        <v>1843</v>
      </c>
      <c r="J363" s="120" t="s">
        <v>101</v>
      </c>
      <c r="K363" s="121"/>
      <c r="L363" s="120" t="s">
        <v>101</v>
      </c>
      <c r="M363" s="123" t="s">
        <v>1844</v>
      </c>
      <c r="N363" s="123" t="s">
        <v>1845</v>
      </c>
      <c r="O363" s="121" t="s">
        <v>157</v>
      </c>
      <c r="P363" s="121" t="s">
        <v>1794</v>
      </c>
      <c r="Q363" s="123" t="s">
        <v>1845</v>
      </c>
      <c r="R363" s="121" t="s">
        <v>47</v>
      </c>
      <c r="S363" s="121" t="s">
        <v>43</v>
      </c>
      <c r="T363" s="124">
        <v>6.43</v>
      </c>
      <c r="U363" s="122">
        <v>43868</v>
      </c>
      <c r="V363" s="121" t="s">
        <v>1805</v>
      </c>
      <c r="W363" s="120" t="s">
        <v>670</v>
      </c>
      <c r="X363" s="120" t="s">
        <v>94</v>
      </c>
      <c r="Y363" s="265" t="s">
        <v>31</v>
      </c>
      <c r="Z363" s="123" t="s">
        <v>1846</v>
      </c>
      <c r="AA363" s="125">
        <v>0</v>
      </c>
      <c r="AB363" s="125">
        <v>0</v>
      </c>
      <c r="AC363" s="125">
        <v>33400</v>
      </c>
      <c r="AD363" s="125">
        <v>0</v>
      </c>
      <c r="AE363" s="125">
        <v>33400</v>
      </c>
      <c r="AF363" s="125">
        <v>0</v>
      </c>
      <c r="AG363" s="125">
        <v>0</v>
      </c>
      <c r="AH363" s="125">
        <v>249820</v>
      </c>
      <c r="AI363" s="125">
        <v>4220380</v>
      </c>
      <c r="AJ363" s="125">
        <v>4470200</v>
      </c>
      <c r="AK363" s="135" t="s">
        <v>1847</v>
      </c>
      <c r="AL363" s="126" t="s">
        <v>1848</v>
      </c>
    </row>
    <row r="364" spans="1:38" hidden="1" x14ac:dyDescent="0.25">
      <c r="A364" s="149">
        <v>116325.08</v>
      </c>
      <c r="B364" s="120">
        <v>4</v>
      </c>
      <c r="C364" s="121" t="s">
        <v>114</v>
      </c>
      <c r="D364" s="122">
        <v>43664</v>
      </c>
      <c r="E364" s="121" t="s">
        <v>398</v>
      </c>
      <c r="F364" s="122">
        <v>44641</v>
      </c>
      <c r="G364" s="121" t="s">
        <v>98</v>
      </c>
      <c r="H364" s="123" t="s">
        <v>1760</v>
      </c>
      <c r="I364" s="121"/>
      <c r="J364" s="120"/>
      <c r="K364" s="121"/>
      <c r="L364" s="120"/>
      <c r="M364" s="123" t="s">
        <v>1849</v>
      </c>
      <c r="N364" s="123"/>
      <c r="O364" s="121" t="s">
        <v>119</v>
      </c>
      <c r="P364" s="121" t="s">
        <v>19</v>
      </c>
      <c r="Q364" s="123"/>
      <c r="R364" s="121" t="s">
        <v>47</v>
      </c>
      <c r="S364" s="121" t="s">
        <v>46</v>
      </c>
      <c r="T364" s="124" t="s">
        <v>505</v>
      </c>
      <c r="U364" s="122">
        <v>43812</v>
      </c>
      <c r="V364" s="121"/>
      <c r="W364" s="120" t="s">
        <v>93</v>
      </c>
      <c r="X364" s="120"/>
      <c r="Y364" s="265" t="s">
        <v>29</v>
      </c>
      <c r="Z364" s="123"/>
      <c r="AA364" s="125">
        <v>0</v>
      </c>
      <c r="AB364" s="125">
        <v>0</v>
      </c>
      <c r="AC364" s="125">
        <v>154442.87</v>
      </c>
      <c r="AD364" s="125">
        <v>0</v>
      </c>
      <c r="AE364" s="125">
        <v>154442.87</v>
      </c>
      <c r="AF364" s="125">
        <v>0</v>
      </c>
      <c r="AG364" s="125">
        <v>0</v>
      </c>
      <c r="AH364" s="125">
        <v>1380265.87</v>
      </c>
      <c r="AI364" s="125">
        <v>0</v>
      </c>
      <c r="AJ364" s="125">
        <v>1380265.87</v>
      </c>
      <c r="AK364" s="135" t="s">
        <v>1850</v>
      </c>
      <c r="AL364" s="126" t="s">
        <v>1851</v>
      </c>
    </row>
    <row r="365" spans="1:38" ht="36" hidden="1" x14ac:dyDescent="0.25">
      <c r="A365" s="149">
        <v>129081</v>
      </c>
      <c r="B365" s="120">
        <v>4</v>
      </c>
      <c r="C365" s="121" t="s">
        <v>122</v>
      </c>
      <c r="D365" s="122">
        <v>43633</v>
      </c>
      <c r="E365" s="121" t="s">
        <v>152</v>
      </c>
      <c r="F365" s="122">
        <v>44552.875162037039</v>
      </c>
      <c r="G365" s="121" t="s">
        <v>108</v>
      </c>
      <c r="H365" s="123" t="s">
        <v>88</v>
      </c>
      <c r="I365" s="121" t="s">
        <v>477</v>
      </c>
      <c r="J365" s="120" t="s">
        <v>299</v>
      </c>
      <c r="K365" s="121"/>
      <c r="L365" s="120" t="s">
        <v>300</v>
      </c>
      <c r="M365" s="123" t="s">
        <v>1852</v>
      </c>
      <c r="N365" s="123" t="s">
        <v>1853</v>
      </c>
      <c r="O365" s="121" t="s">
        <v>157</v>
      </c>
      <c r="P365" s="121" t="s">
        <v>1794</v>
      </c>
      <c r="Q365" s="123" t="s">
        <v>1853</v>
      </c>
      <c r="R365" s="121" t="s">
        <v>47</v>
      </c>
      <c r="S365" s="121" t="s">
        <v>46</v>
      </c>
      <c r="T365" s="124">
        <v>7.76</v>
      </c>
      <c r="U365" s="122">
        <v>44540</v>
      </c>
      <c r="V365" s="121"/>
      <c r="W365" s="120" t="s">
        <v>670</v>
      </c>
      <c r="X365" s="120" t="s">
        <v>303</v>
      </c>
      <c r="Y365" s="265" t="s">
        <v>29</v>
      </c>
      <c r="Z365" s="123" t="s">
        <v>1854</v>
      </c>
      <c r="AA365" s="125">
        <v>0</v>
      </c>
      <c r="AB365" s="125">
        <v>0</v>
      </c>
      <c r="AC365" s="184">
        <v>0</v>
      </c>
      <c r="AD365" s="125">
        <v>3749630</v>
      </c>
      <c r="AE365" s="184">
        <f>SUM(TAMPData2205[[#This Row],[2022 PE Obligations]:[2022 Paving Obligations]])</f>
        <v>3749630</v>
      </c>
      <c r="AF365" s="125">
        <v>0</v>
      </c>
      <c r="AG365" s="125">
        <v>0</v>
      </c>
      <c r="AH365" s="184">
        <v>0</v>
      </c>
      <c r="AI365" s="125">
        <v>3749630</v>
      </c>
      <c r="AJ365" s="184">
        <f>SUM(TAMPData2205[[#This Row],[2022 PE Obligations]:[2022 Paving Obligations]])</f>
        <v>3749630</v>
      </c>
      <c r="AK365" s="135" t="s">
        <v>1855</v>
      </c>
      <c r="AL365" s="126" t="s">
        <v>1856</v>
      </c>
    </row>
    <row r="366" spans="1:38" ht="36" hidden="1" x14ac:dyDescent="0.25">
      <c r="A366" s="149">
        <v>123839</v>
      </c>
      <c r="B366" s="120">
        <v>3</v>
      </c>
      <c r="C366" s="121" t="s">
        <v>114</v>
      </c>
      <c r="D366" s="122">
        <v>42563</v>
      </c>
      <c r="E366" s="121" t="s">
        <v>152</v>
      </c>
      <c r="F366" s="122">
        <v>44517</v>
      </c>
      <c r="G366" s="121" t="s">
        <v>170</v>
      </c>
      <c r="H366" s="123" t="s">
        <v>313</v>
      </c>
      <c r="I366" s="121" t="s">
        <v>1857</v>
      </c>
      <c r="J366" s="120" t="s">
        <v>101</v>
      </c>
      <c r="K366" s="121"/>
      <c r="L366" s="120" t="s">
        <v>101</v>
      </c>
      <c r="M366" s="123" t="s">
        <v>1858</v>
      </c>
      <c r="N366" s="123" t="s">
        <v>1859</v>
      </c>
      <c r="O366" s="121" t="s">
        <v>157</v>
      </c>
      <c r="P366" s="121" t="s">
        <v>158</v>
      </c>
      <c r="Q366" s="123" t="s">
        <v>1859</v>
      </c>
      <c r="R366" s="121" t="s">
        <v>47</v>
      </c>
      <c r="S366" s="121" t="s">
        <v>43</v>
      </c>
      <c r="T366" s="124">
        <v>0.78</v>
      </c>
      <c r="U366" s="122">
        <v>43868</v>
      </c>
      <c r="V366" s="121" t="s">
        <v>1860</v>
      </c>
      <c r="W366" s="120" t="s">
        <v>93</v>
      </c>
      <c r="X366" s="120" t="s">
        <v>103</v>
      </c>
      <c r="Y366" s="265" t="s">
        <v>32</v>
      </c>
      <c r="Z366" s="123"/>
      <c r="AA366" s="125">
        <v>0</v>
      </c>
      <c r="AB366" s="125">
        <v>0</v>
      </c>
      <c r="AC366" s="125">
        <v>-1740.34</v>
      </c>
      <c r="AD366" s="125">
        <v>34785.96</v>
      </c>
      <c r="AE366" s="125">
        <v>33045.620000000003</v>
      </c>
      <c r="AF366" s="125">
        <v>0</v>
      </c>
      <c r="AG366" s="125">
        <v>0</v>
      </c>
      <c r="AH366" s="125">
        <v>12717.66</v>
      </c>
      <c r="AI366" s="125">
        <v>101612.96</v>
      </c>
      <c r="AJ366" s="184">
        <v>238000</v>
      </c>
      <c r="AK366" s="135" t="s">
        <v>1861</v>
      </c>
      <c r="AL366" s="126" t="s">
        <v>1862</v>
      </c>
    </row>
    <row r="367" spans="1:38" ht="36" hidden="1" x14ac:dyDescent="0.25">
      <c r="A367" s="147">
        <v>123841</v>
      </c>
      <c r="B367" s="120">
        <v>3</v>
      </c>
      <c r="C367" s="121" t="s">
        <v>114</v>
      </c>
      <c r="D367" s="122">
        <v>42563</v>
      </c>
      <c r="E367" s="121" t="s">
        <v>152</v>
      </c>
      <c r="F367" s="122">
        <v>44067</v>
      </c>
      <c r="G367" s="121" t="s">
        <v>170</v>
      </c>
      <c r="H367" s="123" t="s">
        <v>313</v>
      </c>
      <c r="I367" s="121" t="s">
        <v>1857</v>
      </c>
      <c r="J367" s="120" t="s">
        <v>101</v>
      </c>
      <c r="K367" s="121"/>
      <c r="L367" s="120" t="s">
        <v>101</v>
      </c>
      <c r="M367" s="123" t="s">
        <v>1863</v>
      </c>
      <c r="N367" s="123" t="s">
        <v>1859</v>
      </c>
      <c r="O367" s="121" t="s">
        <v>157</v>
      </c>
      <c r="P367" s="121" t="s">
        <v>158</v>
      </c>
      <c r="Q367" s="123" t="s">
        <v>1859</v>
      </c>
      <c r="R367" s="150" t="s">
        <v>47</v>
      </c>
      <c r="S367" s="121" t="s">
        <v>43</v>
      </c>
      <c r="T367" s="124">
        <v>4.4029999999999996</v>
      </c>
      <c r="U367" s="122">
        <v>43868</v>
      </c>
      <c r="V367" s="121" t="s">
        <v>1860</v>
      </c>
      <c r="W367" s="120" t="s">
        <v>93</v>
      </c>
      <c r="X367" s="120" t="s">
        <v>103</v>
      </c>
      <c r="Y367" s="265" t="s">
        <v>32</v>
      </c>
      <c r="Z367" s="123"/>
      <c r="AA367" s="125">
        <v>0</v>
      </c>
      <c r="AB367" s="125">
        <v>0</v>
      </c>
      <c r="AC367" s="125">
        <v>-20557.43</v>
      </c>
      <c r="AD367" s="125">
        <v>126289.94</v>
      </c>
      <c r="AE367" s="125">
        <v>105732.51</v>
      </c>
      <c r="AF367" s="125">
        <v>0</v>
      </c>
      <c r="AG367" s="125">
        <v>0</v>
      </c>
      <c r="AH367" s="125">
        <v>13756.57</v>
      </c>
      <c r="AI367" s="125">
        <v>462026.94</v>
      </c>
      <c r="AJ367" s="125">
        <v>475783.51</v>
      </c>
      <c r="AK367" s="135" t="s">
        <v>1861</v>
      </c>
      <c r="AL367" s="126" t="s">
        <v>1864</v>
      </c>
    </row>
    <row r="368" spans="1:38" ht="36" hidden="1" x14ac:dyDescent="0.25">
      <c r="A368" s="147">
        <v>127166</v>
      </c>
      <c r="B368" s="120">
        <v>2</v>
      </c>
      <c r="C368" s="121" t="s">
        <v>114</v>
      </c>
      <c r="D368" s="122">
        <v>43179</v>
      </c>
      <c r="E368" s="121" t="s">
        <v>152</v>
      </c>
      <c r="F368" s="122">
        <v>44110.875081018516</v>
      </c>
      <c r="G368" s="121" t="s">
        <v>170</v>
      </c>
      <c r="H368" s="123" t="s">
        <v>1613</v>
      </c>
      <c r="I368" s="121" t="s">
        <v>1540</v>
      </c>
      <c r="J368" s="120" t="s">
        <v>101</v>
      </c>
      <c r="K368" s="121"/>
      <c r="L368" s="120" t="s">
        <v>101</v>
      </c>
      <c r="M368" s="123" t="s">
        <v>1865</v>
      </c>
      <c r="N368" s="123" t="s">
        <v>1866</v>
      </c>
      <c r="O368" s="121" t="s">
        <v>157</v>
      </c>
      <c r="P368" s="121" t="s">
        <v>1794</v>
      </c>
      <c r="Q368" s="123" t="s">
        <v>1866</v>
      </c>
      <c r="R368" s="121" t="s">
        <v>47</v>
      </c>
      <c r="S368" s="121" t="s">
        <v>43</v>
      </c>
      <c r="T368" s="124">
        <v>9.2100000000000009</v>
      </c>
      <c r="U368" s="122">
        <v>43868</v>
      </c>
      <c r="V368" s="121" t="s">
        <v>1867</v>
      </c>
      <c r="W368" s="120" t="s">
        <v>93</v>
      </c>
      <c r="X368" s="120" t="s">
        <v>103</v>
      </c>
      <c r="Y368" s="265" t="s">
        <v>32</v>
      </c>
      <c r="Z368" s="123" t="s">
        <v>1868</v>
      </c>
      <c r="AA368" s="125">
        <v>0</v>
      </c>
      <c r="AB368" s="125">
        <v>0</v>
      </c>
      <c r="AC368" s="125">
        <v>4415.79</v>
      </c>
      <c r="AD368" s="125">
        <v>20112.54</v>
      </c>
      <c r="AE368" s="125">
        <v>24528.33</v>
      </c>
      <c r="AF368" s="125">
        <v>0</v>
      </c>
      <c r="AG368" s="125">
        <v>0</v>
      </c>
      <c r="AH368" s="125">
        <v>32529.79</v>
      </c>
      <c r="AI368" s="125">
        <v>588780.54</v>
      </c>
      <c r="AJ368" s="125">
        <v>621310.32999999996</v>
      </c>
      <c r="AK368" s="135" t="s">
        <v>1869</v>
      </c>
      <c r="AL368" s="126" t="s">
        <v>1870</v>
      </c>
    </row>
    <row r="369" spans="1:38" ht="36" hidden="1" x14ac:dyDescent="0.25">
      <c r="A369" s="147">
        <v>127167</v>
      </c>
      <c r="B369" s="120">
        <v>2</v>
      </c>
      <c r="C369" s="121" t="s">
        <v>114</v>
      </c>
      <c r="D369" s="122">
        <v>43179</v>
      </c>
      <c r="E369" s="121" t="s">
        <v>152</v>
      </c>
      <c r="F369" s="122">
        <v>44110.875092592592</v>
      </c>
      <c r="G369" s="121" t="s">
        <v>170</v>
      </c>
      <c r="H369" s="123" t="s">
        <v>1613</v>
      </c>
      <c r="I369" s="121" t="s">
        <v>1673</v>
      </c>
      <c r="J369" s="120" t="s">
        <v>101</v>
      </c>
      <c r="K369" s="121"/>
      <c r="L369" s="120" t="s">
        <v>101</v>
      </c>
      <c r="M369" s="123" t="s">
        <v>1871</v>
      </c>
      <c r="N369" s="123" t="s">
        <v>1866</v>
      </c>
      <c r="O369" s="121" t="s">
        <v>157</v>
      </c>
      <c r="P369" s="121" t="s">
        <v>158</v>
      </c>
      <c r="Q369" s="123" t="s">
        <v>1866</v>
      </c>
      <c r="R369" s="121" t="s">
        <v>47</v>
      </c>
      <c r="S369" s="121" t="s">
        <v>43</v>
      </c>
      <c r="T369" s="124">
        <v>6.6</v>
      </c>
      <c r="U369" s="122">
        <v>43868</v>
      </c>
      <c r="V369" s="121" t="s">
        <v>1867</v>
      </c>
      <c r="W369" s="120" t="s">
        <v>93</v>
      </c>
      <c r="X369" s="120" t="s">
        <v>103</v>
      </c>
      <c r="Y369" s="265" t="s">
        <v>32</v>
      </c>
      <c r="Z369" s="123"/>
      <c r="AA369" s="125">
        <v>0</v>
      </c>
      <c r="AB369" s="125">
        <v>0</v>
      </c>
      <c r="AC369" s="125">
        <v>0</v>
      </c>
      <c r="AD369" s="125">
        <v>6899.21</v>
      </c>
      <c r="AE369" s="125">
        <v>6899.21</v>
      </c>
      <c r="AF369" s="125">
        <v>0</v>
      </c>
      <c r="AG369" s="125">
        <v>0</v>
      </c>
      <c r="AH369" s="125">
        <v>0</v>
      </c>
      <c r="AI369" s="125">
        <v>430504.21</v>
      </c>
      <c r="AJ369" s="125">
        <v>430504.21</v>
      </c>
      <c r="AK369" s="135" t="s">
        <v>1872</v>
      </c>
      <c r="AL369" s="126" t="s">
        <v>1873</v>
      </c>
    </row>
    <row r="370" spans="1:38" hidden="1" x14ac:dyDescent="0.25">
      <c r="A370" s="147">
        <v>127827</v>
      </c>
      <c r="B370" s="120">
        <v>1</v>
      </c>
      <c r="C370" s="121" t="s">
        <v>114</v>
      </c>
      <c r="D370" s="122">
        <v>43287</v>
      </c>
      <c r="E370" s="121" t="s">
        <v>152</v>
      </c>
      <c r="F370" s="122">
        <v>44067</v>
      </c>
      <c r="G370" s="121" t="s">
        <v>170</v>
      </c>
      <c r="H370" s="123" t="s">
        <v>1874</v>
      </c>
      <c r="I370" s="121" t="s">
        <v>1875</v>
      </c>
      <c r="J370" s="120" t="s">
        <v>101</v>
      </c>
      <c r="K370" s="121"/>
      <c r="L370" s="120" t="s">
        <v>101</v>
      </c>
      <c r="M370" s="123" t="s">
        <v>1876</v>
      </c>
      <c r="N370" s="123" t="s">
        <v>1845</v>
      </c>
      <c r="O370" s="121" t="s">
        <v>157</v>
      </c>
      <c r="P370" s="121" t="s">
        <v>158</v>
      </c>
      <c r="Q370" s="123" t="s">
        <v>1845</v>
      </c>
      <c r="R370" s="121" t="s">
        <v>47</v>
      </c>
      <c r="S370" s="121" t="s">
        <v>43</v>
      </c>
      <c r="T370" s="124">
        <v>1.48</v>
      </c>
      <c r="U370" s="122">
        <v>43868</v>
      </c>
      <c r="V370" s="121" t="s">
        <v>1860</v>
      </c>
      <c r="W370" s="120" t="s">
        <v>93</v>
      </c>
      <c r="X370" s="120" t="s">
        <v>103</v>
      </c>
      <c r="Y370" s="265" t="s">
        <v>32</v>
      </c>
      <c r="Z370" s="123"/>
      <c r="AA370" s="125">
        <v>0</v>
      </c>
      <c r="AB370" s="125">
        <v>0</v>
      </c>
      <c r="AC370" s="125">
        <v>0</v>
      </c>
      <c r="AD370" s="125">
        <v>3999.24</v>
      </c>
      <c r="AE370" s="125">
        <v>3999.24</v>
      </c>
      <c r="AF370" s="125">
        <v>0</v>
      </c>
      <c r="AG370" s="125">
        <v>0</v>
      </c>
      <c r="AH370" s="125">
        <v>0</v>
      </c>
      <c r="AI370" s="125">
        <v>294139.24</v>
      </c>
      <c r="AJ370" s="125">
        <v>294139.24</v>
      </c>
      <c r="AK370" s="135" t="s">
        <v>1877</v>
      </c>
      <c r="AL370" s="126" t="s">
        <v>1878</v>
      </c>
    </row>
    <row r="371" spans="1:38" ht="36" hidden="1" x14ac:dyDescent="0.25">
      <c r="A371" s="149">
        <v>129238</v>
      </c>
      <c r="B371" s="120">
        <v>2</v>
      </c>
      <c r="C371" s="121" t="s">
        <v>114</v>
      </c>
      <c r="D371" s="122">
        <v>43644</v>
      </c>
      <c r="E371" s="121" t="s">
        <v>152</v>
      </c>
      <c r="F371" s="122">
        <v>44089.799178240741</v>
      </c>
      <c r="G371" s="121" t="s">
        <v>170</v>
      </c>
      <c r="H371" s="123" t="s">
        <v>460</v>
      </c>
      <c r="I371" s="121" t="s">
        <v>518</v>
      </c>
      <c r="J371" s="120" t="s">
        <v>101</v>
      </c>
      <c r="K371" s="121"/>
      <c r="L371" s="120" t="s">
        <v>101</v>
      </c>
      <c r="M371" s="123" t="s">
        <v>1879</v>
      </c>
      <c r="N371" s="123" t="s">
        <v>1793</v>
      </c>
      <c r="O371" s="121" t="s">
        <v>157</v>
      </c>
      <c r="P371" s="121" t="s">
        <v>158</v>
      </c>
      <c r="Q371" s="123" t="s">
        <v>1793</v>
      </c>
      <c r="R371" s="121" t="s">
        <v>47</v>
      </c>
      <c r="S371" s="121" t="s">
        <v>43</v>
      </c>
      <c r="T371" s="124">
        <v>4.07</v>
      </c>
      <c r="U371" s="122">
        <v>43868</v>
      </c>
      <c r="V371" s="121" t="s">
        <v>1805</v>
      </c>
      <c r="W371" s="120" t="s">
        <v>93</v>
      </c>
      <c r="X371" s="120" t="s">
        <v>103</v>
      </c>
      <c r="Y371" s="265" t="s">
        <v>32</v>
      </c>
      <c r="Z371" s="123"/>
      <c r="AA371" s="125">
        <v>0</v>
      </c>
      <c r="AB371" s="125">
        <v>0</v>
      </c>
      <c r="AC371" s="125">
        <v>-7697.56</v>
      </c>
      <c r="AD371" s="125">
        <v>41182.92</v>
      </c>
      <c r="AE371" s="125">
        <v>33485.360000000001</v>
      </c>
      <c r="AF371" s="125">
        <v>0</v>
      </c>
      <c r="AG371" s="125">
        <v>0</v>
      </c>
      <c r="AH371" s="125">
        <v>29659.439999999999</v>
      </c>
      <c r="AI371" s="125">
        <v>1094657.92</v>
      </c>
      <c r="AJ371" s="125">
        <v>1124317.3600000001</v>
      </c>
      <c r="AK371" s="135" t="s">
        <v>1880</v>
      </c>
      <c r="AL371" s="126" t="s">
        <v>1881</v>
      </c>
    </row>
    <row r="372" spans="1:38" ht="36" hidden="1" x14ac:dyDescent="0.25">
      <c r="A372" s="149">
        <v>129246</v>
      </c>
      <c r="B372" s="120">
        <v>2</v>
      </c>
      <c r="C372" s="121" t="s">
        <v>114</v>
      </c>
      <c r="D372" s="122">
        <v>43644</v>
      </c>
      <c r="E372" s="121" t="s">
        <v>152</v>
      </c>
      <c r="F372" s="122">
        <v>44096.875081018516</v>
      </c>
      <c r="G372" s="121" t="s">
        <v>170</v>
      </c>
      <c r="H372" s="123" t="s">
        <v>847</v>
      </c>
      <c r="I372" s="121" t="s">
        <v>1614</v>
      </c>
      <c r="J372" s="120" t="s">
        <v>101</v>
      </c>
      <c r="K372" s="121"/>
      <c r="L372" s="120" t="s">
        <v>101</v>
      </c>
      <c r="M372" s="123" t="s">
        <v>1882</v>
      </c>
      <c r="N372" s="123" t="s">
        <v>1866</v>
      </c>
      <c r="O372" s="121" t="s">
        <v>157</v>
      </c>
      <c r="P372" s="121" t="s">
        <v>158</v>
      </c>
      <c r="Q372" s="123" t="s">
        <v>1866</v>
      </c>
      <c r="R372" s="121" t="s">
        <v>47</v>
      </c>
      <c r="S372" s="121" t="s">
        <v>43</v>
      </c>
      <c r="T372" s="124">
        <v>7.55</v>
      </c>
      <c r="U372" s="122">
        <v>43868</v>
      </c>
      <c r="V372" s="121" t="s">
        <v>1867</v>
      </c>
      <c r="W372" s="120" t="s">
        <v>93</v>
      </c>
      <c r="X372" s="120" t="s">
        <v>103</v>
      </c>
      <c r="Y372" s="265" t="s">
        <v>32</v>
      </c>
      <c r="Z372" s="123"/>
      <c r="AA372" s="125">
        <v>0</v>
      </c>
      <c r="AB372" s="125">
        <v>0</v>
      </c>
      <c r="AC372" s="125">
        <v>-4.08</v>
      </c>
      <c r="AD372" s="125">
        <v>8141.48</v>
      </c>
      <c r="AE372" s="125">
        <v>8137.4</v>
      </c>
      <c r="AF372" s="125">
        <v>0</v>
      </c>
      <c r="AG372" s="125">
        <v>0</v>
      </c>
      <c r="AH372" s="125">
        <v>6329.92</v>
      </c>
      <c r="AI372" s="125">
        <v>479180.48</v>
      </c>
      <c r="AJ372" s="125">
        <v>485510.40000000002</v>
      </c>
      <c r="AK372" s="135" t="s">
        <v>1883</v>
      </c>
      <c r="AL372" s="126" t="s">
        <v>1884</v>
      </c>
    </row>
    <row r="373" spans="1:38" hidden="1" x14ac:dyDescent="0.25">
      <c r="A373" s="147">
        <v>124284</v>
      </c>
      <c r="B373" s="120">
        <v>3</v>
      </c>
      <c r="C373" s="121" t="s">
        <v>85</v>
      </c>
      <c r="D373" s="122">
        <v>42576</v>
      </c>
      <c r="E373" s="121" t="s">
        <v>189</v>
      </c>
      <c r="F373" s="122">
        <v>43851</v>
      </c>
      <c r="G373" s="121" t="s">
        <v>152</v>
      </c>
      <c r="H373" s="123" t="s">
        <v>1489</v>
      </c>
      <c r="I373" s="121" t="s">
        <v>621</v>
      </c>
      <c r="J373" s="120" t="s">
        <v>299</v>
      </c>
      <c r="K373" s="121"/>
      <c r="L373" s="120" t="s">
        <v>300</v>
      </c>
      <c r="M373" s="123" t="s">
        <v>1885</v>
      </c>
      <c r="N373" s="123" t="s">
        <v>92</v>
      </c>
      <c r="O373" s="121" t="s">
        <v>553</v>
      </c>
      <c r="P373" s="121" t="s">
        <v>92</v>
      </c>
      <c r="Q373" s="123"/>
      <c r="R373" s="150" t="s">
        <v>47</v>
      </c>
      <c r="S373" s="150" t="s">
        <v>41</v>
      </c>
      <c r="T373" s="124">
        <v>2</v>
      </c>
      <c r="U373" s="122">
        <v>45695</v>
      </c>
      <c r="V373" s="121"/>
      <c r="W373" s="120" t="s">
        <v>93</v>
      </c>
      <c r="X373" s="120"/>
      <c r="Y373" s="265" t="s">
        <v>29</v>
      </c>
      <c r="Z373" s="123"/>
      <c r="AA373" s="125">
        <v>119500</v>
      </c>
      <c r="AB373" s="125">
        <v>0</v>
      </c>
      <c r="AC373" s="125">
        <v>0</v>
      </c>
      <c r="AD373" s="125">
        <v>0</v>
      </c>
      <c r="AE373" s="125">
        <v>119500</v>
      </c>
      <c r="AF373" s="125">
        <v>219500</v>
      </c>
      <c r="AG373" s="125">
        <v>0</v>
      </c>
      <c r="AH373" s="125">
        <v>0</v>
      </c>
      <c r="AI373" s="125">
        <v>0</v>
      </c>
      <c r="AJ373" s="125">
        <v>219500</v>
      </c>
      <c r="AK373" s="135"/>
      <c r="AL373" s="126"/>
    </row>
    <row r="374" spans="1:38" ht="36" hidden="1" x14ac:dyDescent="0.25">
      <c r="A374" s="147">
        <v>124211</v>
      </c>
      <c r="B374" s="120">
        <v>3</v>
      </c>
      <c r="C374" s="121" t="s">
        <v>85</v>
      </c>
      <c r="D374" s="122">
        <v>42576</v>
      </c>
      <c r="E374" s="121" t="s">
        <v>189</v>
      </c>
      <c r="F374" s="122">
        <v>44707</v>
      </c>
      <c r="G374" s="121" t="s">
        <v>222</v>
      </c>
      <c r="H374" s="123" t="s">
        <v>538</v>
      </c>
      <c r="I374" s="121" t="s">
        <v>477</v>
      </c>
      <c r="J374" s="120" t="s">
        <v>299</v>
      </c>
      <c r="K374" s="121"/>
      <c r="L374" s="120" t="s">
        <v>300</v>
      </c>
      <c r="M374" s="123" t="s">
        <v>1886</v>
      </c>
      <c r="N374" s="123" t="s">
        <v>1887</v>
      </c>
      <c r="O374" s="121" t="s">
        <v>553</v>
      </c>
      <c r="P374" s="121" t="s">
        <v>1783</v>
      </c>
      <c r="Q374" s="123"/>
      <c r="R374" s="121" t="s">
        <v>47</v>
      </c>
      <c r="S374" s="121" t="s">
        <v>45</v>
      </c>
      <c r="T374" s="124">
        <v>3.78</v>
      </c>
      <c r="U374" s="122">
        <v>45695</v>
      </c>
      <c r="V374" s="121"/>
      <c r="W374" s="120" t="s">
        <v>93</v>
      </c>
      <c r="X374" s="120" t="s">
        <v>303</v>
      </c>
      <c r="Y374" s="265" t="s">
        <v>29</v>
      </c>
      <c r="Z374" s="123"/>
      <c r="AA374" s="125">
        <v>2100000</v>
      </c>
      <c r="AB374" s="125">
        <v>0</v>
      </c>
      <c r="AC374" s="125">
        <v>0</v>
      </c>
      <c r="AD374" s="125">
        <v>0</v>
      </c>
      <c r="AE374" s="125">
        <v>2100000</v>
      </c>
      <c r="AF374" s="125">
        <v>2200000</v>
      </c>
      <c r="AG374" s="125">
        <v>0</v>
      </c>
      <c r="AH374" s="125">
        <v>0</v>
      </c>
      <c r="AI374" s="125">
        <v>0</v>
      </c>
      <c r="AJ374" s="125">
        <v>2200000</v>
      </c>
      <c r="AK374" s="135"/>
      <c r="AL374" s="126"/>
    </row>
    <row r="375" spans="1:38" hidden="1" x14ac:dyDescent="0.25">
      <c r="A375" s="147">
        <v>116321.1</v>
      </c>
      <c r="B375" s="120">
        <v>2</v>
      </c>
      <c r="C375" s="121" t="s">
        <v>122</v>
      </c>
      <c r="D375" s="122">
        <v>44356</v>
      </c>
      <c r="E375" s="121" t="s">
        <v>398</v>
      </c>
      <c r="F375" s="122">
        <v>44552.875185185185</v>
      </c>
      <c r="G375" s="121" t="s">
        <v>108</v>
      </c>
      <c r="H375" s="123" t="s">
        <v>1888</v>
      </c>
      <c r="I375" s="121"/>
      <c r="J375" s="120"/>
      <c r="K375" s="121"/>
      <c r="L375" s="120"/>
      <c r="M375" s="123" t="s">
        <v>1889</v>
      </c>
      <c r="N375" s="123"/>
      <c r="O375" s="121" t="s">
        <v>119</v>
      </c>
      <c r="P375" s="121" t="s">
        <v>19</v>
      </c>
      <c r="Q375" s="123"/>
      <c r="R375" s="150" t="s">
        <v>47</v>
      </c>
      <c r="S375" s="150" t="s">
        <v>46</v>
      </c>
      <c r="T375" s="124" t="s">
        <v>505</v>
      </c>
      <c r="U375" s="122">
        <v>44540</v>
      </c>
      <c r="V375" s="121"/>
      <c r="W375" s="120" t="s">
        <v>93</v>
      </c>
      <c r="X375" s="120"/>
      <c r="Y375" s="265" t="s">
        <v>29</v>
      </c>
      <c r="Z375" s="123"/>
      <c r="AA375" s="125">
        <v>0</v>
      </c>
      <c r="AB375" s="125">
        <v>0</v>
      </c>
      <c r="AC375" s="125">
        <v>1634903</v>
      </c>
      <c r="AD375" s="125">
        <v>0</v>
      </c>
      <c r="AE375" s="125">
        <v>1634903</v>
      </c>
      <c r="AF375" s="125">
        <v>0</v>
      </c>
      <c r="AG375" s="125">
        <v>0</v>
      </c>
      <c r="AH375" s="125">
        <v>1634903</v>
      </c>
      <c r="AI375" s="125">
        <v>0</v>
      </c>
      <c r="AJ375" s="125">
        <v>1634903</v>
      </c>
      <c r="AK375" s="135" t="s">
        <v>1890</v>
      </c>
      <c r="AL375" s="126" t="s">
        <v>1891</v>
      </c>
    </row>
    <row r="376" spans="1:38" hidden="1" x14ac:dyDescent="0.25">
      <c r="A376" s="147">
        <v>118443</v>
      </c>
      <c r="B376" s="120">
        <v>4</v>
      </c>
      <c r="C376" s="121" t="s">
        <v>114</v>
      </c>
      <c r="D376" s="122">
        <v>41270</v>
      </c>
      <c r="E376" s="121" t="s">
        <v>1892</v>
      </c>
      <c r="F376" s="122">
        <v>43952</v>
      </c>
      <c r="G376" s="121" t="s">
        <v>170</v>
      </c>
      <c r="H376" s="123" t="s">
        <v>961</v>
      </c>
      <c r="I376" s="121" t="s">
        <v>1893</v>
      </c>
      <c r="J376" s="120" t="s">
        <v>101</v>
      </c>
      <c r="K376" s="121" t="s">
        <v>1894</v>
      </c>
      <c r="L376" s="120" t="s">
        <v>101</v>
      </c>
      <c r="M376" s="123" t="s">
        <v>1895</v>
      </c>
      <c r="N376" s="123" t="s">
        <v>1896</v>
      </c>
      <c r="O376" s="121" t="s">
        <v>1836</v>
      </c>
      <c r="P376" s="121" t="s">
        <v>1897</v>
      </c>
      <c r="Q376" s="123"/>
      <c r="R376" s="150" t="s">
        <v>47</v>
      </c>
      <c r="S376" s="150" t="s">
        <v>45</v>
      </c>
      <c r="T376" s="124">
        <v>0</v>
      </c>
      <c r="U376" s="122">
        <v>43140</v>
      </c>
      <c r="V376" s="121"/>
      <c r="W376" s="120" t="s">
        <v>93</v>
      </c>
      <c r="X376" s="120" t="s">
        <v>103</v>
      </c>
      <c r="Y376" s="265" t="s">
        <v>32</v>
      </c>
      <c r="Z376" s="123"/>
      <c r="AA376" s="125">
        <v>-3117.45</v>
      </c>
      <c r="AB376" s="125">
        <v>-39266.04</v>
      </c>
      <c r="AC376" s="125">
        <v>61333.81</v>
      </c>
      <c r="AD376" s="125">
        <v>0</v>
      </c>
      <c r="AE376" s="125">
        <v>18950.32</v>
      </c>
      <c r="AF376" s="125">
        <v>162715.54999999999</v>
      </c>
      <c r="AG376" s="125">
        <v>60733.96</v>
      </c>
      <c r="AH376" s="125">
        <v>1849810.81</v>
      </c>
      <c r="AI376" s="125">
        <v>0</v>
      </c>
      <c r="AJ376" s="125">
        <v>2073260.32</v>
      </c>
      <c r="AK376" s="135" t="s">
        <v>1898</v>
      </c>
      <c r="AL376" s="126" t="s">
        <v>1899</v>
      </c>
    </row>
    <row r="377" spans="1:38" ht="108" hidden="1" x14ac:dyDescent="0.25">
      <c r="A377" s="147">
        <v>121544</v>
      </c>
      <c r="B377" s="120">
        <v>1</v>
      </c>
      <c r="C377" s="121" t="s">
        <v>114</v>
      </c>
      <c r="D377" s="122">
        <v>41953</v>
      </c>
      <c r="E377" s="121" t="s">
        <v>1892</v>
      </c>
      <c r="F377" s="122">
        <v>43600.875092592592</v>
      </c>
      <c r="G377" s="121" t="s">
        <v>170</v>
      </c>
      <c r="H377" s="123" t="s">
        <v>297</v>
      </c>
      <c r="I377" s="121" t="s">
        <v>603</v>
      </c>
      <c r="J377" s="120" t="s">
        <v>299</v>
      </c>
      <c r="K377" s="121"/>
      <c r="L377" s="120" t="s">
        <v>300</v>
      </c>
      <c r="M377" s="123" t="s">
        <v>1900</v>
      </c>
      <c r="N377" s="123" t="s">
        <v>1901</v>
      </c>
      <c r="O377" s="121" t="s">
        <v>1836</v>
      </c>
      <c r="P377" s="121" t="s">
        <v>1902</v>
      </c>
      <c r="Q377" s="123"/>
      <c r="R377" s="121" t="s">
        <v>47</v>
      </c>
      <c r="S377" s="121" t="s">
        <v>45</v>
      </c>
      <c r="T377" s="124">
        <v>0</v>
      </c>
      <c r="U377" s="122">
        <v>43140</v>
      </c>
      <c r="V377" s="121"/>
      <c r="W377" s="120" t="s">
        <v>93</v>
      </c>
      <c r="X377" s="120" t="s">
        <v>303</v>
      </c>
      <c r="Y377" s="265" t="str">
        <f>_xlfn.XLOOKUP(TAMPData2205[[#This Row],[PIN]],TAMPData2202[PIN],TAMPData2202[TAMP NHS],"",0)</f>
        <v>NHS-Interstate</v>
      </c>
      <c r="Z377" s="123"/>
      <c r="AA377" s="125">
        <v>-6282.15</v>
      </c>
      <c r="AB377" s="125">
        <v>0</v>
      </c>
      <c r="AC377" s="125">
        <v>94601.08</v>
      </c>
      <c r="AD377" s="125">
        <v>0</v>
      </c>
      <c r="AE377" s="125">
        <v>88318.93</v>
      </c>
      <c r="AF377" s="125">
        <v>77717.850000000006</v>
      </c>
      <c r="AG377" s="125">
        <v>0</v>
      </c>
      <c r="AH377" s="125">
        <v>2094801.08</v>
      </c>
      <c r="AI377" s="125">
        <v>0</v>
      </c>
      <c r="AJ377" s="125">
        <v>2172518.9300000002</v>
      </c>
      <c r="AK377" s="135" t="s">
        <v>1903</v>
      </c>
      <c r="AL377" s="126" t="s">
        <v>1904</v>
      </c>
    </row>
    <row r="378" spans="1:38" ht="36" hidden="1" x14ac:dyDescent="0.25">
      <c r="A378" s="147">
        <v>121476</v>
      </c>
      <c r="B378" s="120">
        <v>2</v>
      </c>
      <c r="C378" s="121" t="s">
        <v>114</v>
      </c>
      <c r="D378" s="122">
        <v>41934</v>
      </c>
      <c r="E378" s="121" t="s">
        <v>1892</v>
      </c>
      <c r="F378" s="122">
        <v>44279</v>
      </c>
      <c r="G378" s="121" t="s">
        <v>170</v>
      </c>
      <c r="H378" s="123" t="s">
        <v>223</v>
      </c>
      <c r="I378" s="121" t="s">
        <v>1553</v>
      </c>
      <c r="J378" s="120" t="s">
        <v>101</v>
      </c>
      <c r="K378" s="121"/>
      <c r="L378" s="120" t="s">
        <v>101</v>
      </c>
      <c r="M378" s="123" t="s">
        <v>1905</v>
      </c>
      <c r="N378" s="123" t="s">
        <v>1906</v>
      </c>
      <c r="O378" s="121" t="s">
        <v>1836</v>
      </c>
      <c r="P378" s="121" t="s">
        <v>1906</v>
      </c>
      <c r="Q378" s="123"/>
      <c r="R378" s="121" t="s">
        <v>47</v>
      </c>
      <c r="S378" s="121" t="s">
        <v>45</v>
      </c>
      <c r="T378" s="124">
        <v>0</v>
      </c>
      <c r="U378" s="122">
        <v>43140</v>
      </c>
      <c r="V378" s="121"/>
      <c r="W378" s="120" t="s">
        <v>93</v>
      </c>
      <c r="X378" s="120" t="s">
        <v>13</v>
      </c>
      <c r="Y378" s="265" t="str">
        <f>_xlfn.XLOOKUP(TAMPData2205[[#This Row],[PIN]],TAMPData2202[PIN],TAMPData2202[TAMP NHS],"",0)</f>
        <v>NHS-SR</v>
      </c>
      <c r="Z378" s="123"/>
      <c r="AA378" s="125">
        <v>-1576.94</v>
      </c>
      <c r="AB378" s="125">
        <v>0</v>
      </c>
      <c r="AC378" s="125">
        <v>64134.91</v>
      </c>
      <c r="AD378" s="125">
        <v>0</v>
      </c>
      <c r="AE378" s="125">
        <v>62557.97</v>
      </c>
      <c r="AF378" s="125">
        <v>96423.06</v>
      </c>
      <c r="AG378" s="125">
        <v>0</v>
      </c>
      <c r="AH378" s="125">
        <v>375177.91</v>
      </c>
      <c r="AI378" s="125">
        <v>0</v>
      </c>
      <c r="AJ378" s="125">
        <v>471600.97</v>
      </c>
      <c r="AK378" s="135" t="s">
        <v>1907</v>
      </c>
      <c r="AL378" s="126" t="s">
        <v>1908</v>
      </c>
    </row>
    <row r="379" spans="1:38" ht="36" hidden="1" x14ac:dyDescent="0.25">
      <c r="A379" s="147">
        <v>124656</v>
      </c>
      <c r="B379" s="120">
        <v>3</v>
      </c>
      <c r="C379" s="121" t="s">
        <v>85</v>
      </c>
      <c r="D379" s="122">
        <v>42578</v>
      </c>
      <c r="E379" s="121" t="s">
        <v>143</v>
      </c>
      <c r="F379" s="122">
        <v>44656</v>
      </c>
      <c r="G379" s="121" t="s">
        <v>241</v>
      </c>
      <c r="H379" s="123" t="s">
        <v>140</v>
      </c>
      <c r="I379" s="121" t="s">
        <v>539</v>
      </c>
      <c r="J379" s="120" t="s">
        <v>299</v>
      </c>
      <c r="K379" s="121"/>
      <c r="L379" s="120" t="s">
        <v>300</v>
      </c>
      <c r="M379" s="123" t="s">
        <v>1909</v>
      </c>
      <c r="N379" s="123" t="s">
        <v>1910</v>
      </c>
      <c r="O379" s="121" t="s">
        <v>553</v>
      </c>
      <c r="P379" s="121" t="s">
        <v>1783</v>
      </c>
      <c r="Q379" s="123"/>
      <c r="R379" s="150" t="s">
        <v>47</v>
      </c>
      <c r="S379" s="150" t="s">
        <v>45</v>
      </c>
      <c r="T379" s="124">
        <v>11.63</v>
      </c>
      <c r="U379" s="122">
        <v>45331</v>
      </c>
      <c r="V379" s="121"/>
      <c r="W379" s="120" t="s">
        <v>93</v>
      </c>
      <c r="X379" s="120" t="s">
        <v>303</v>
      </c>
      <c r="Y379" s="265" t="str">
        <f>_xlfn.XLOOKUP(TAMPData2205[[#This Row],[PIN]],TAMPData2202[PIN],TAMPData2202[TAMP NHS],"",0)</f>
        <v>NHS-Interstate</v>
      </c>
      <c r="Z379" s="123"/>
      <c r="AA379" s="125">
        <v>1168000</v>
      </c>
      <c r="AB379" s="125">
        <v>0</v>
      </c>
      <c r="AC379" s="125">
        <v>0</v>
      </c>
      <c r="AD379" s="125">
        <v>0</v>
      </c>
      <c r="AE379" s="125">
        <v>1168000</v>
      </c>
      <c r="AF379" s="125">
        <v>1268000</v>
      </c>
      <c r="AG379" s="125">
        <v>0</v>
      </c>
      <c r="AH379" s="125">
        <v>0</v>
      </c>
      <c r="AI379" s="125">
        <v>0</v>
      </c>
      <c r="AJ379" s="125">
        <v>1268000</v>
      </c>
      <c r="AK379" s="135"/>
      <c r="AL379" s="126"/>
    </row>
    <row r="380" spans="1:38" hidden="1" x14ac:dyDescent="0.25">
      <c r="A380" s="147">
        <v>100997</v>
      </c>
      <c r="B380" s="120">
        <v>1</v>
      </c>
      <c r="C380" s="121" t="s">
        <v>97</v>
      </c>
      <c r="D380" s="122">
        <v>37319.50409722222</v>
      </c>
      <c r="E380" s="121" t="s">
        <v>108</v>
      </c>
      <c r="F380" s="122">
        <v>44169</v>
      </c>
      <c r="G380" s="121" t="s">
        <v>152</v>
      </c>
      <c r="H380" s="123" t="s">
        <v>297</v>
      </c>
      <c r="I380" s="121" t="s">
        <v>1436</v>
      </c>
      <c r="J380" s="120" t="s">
        <v>101</v>
      </c>
      <c r="K380" s="121"/>
      <c r="L380" s="120" t="s">
        <v>101</v>
      </c>
      <c r="M380" s="123" t="s">
        <v>1911</v>
      </c>
      <c r="N380" s="123"/>
      <c r="O380" s="121" t="s">
        <v>553</v>
      </c>
      <c r="P380" s="121" t="s">
        <v>92</v>
      </c>
      <c r="Q380" s="123"/>
      <c r="R380" s="150" t="s">
        <v>47</v>
      </c>
      <c r="S380" s="150" t="s">
        <v>41</v>
      </c>
      <c r="T380" s="124">
        <v>2.5</v>
      </c>
      <c r="U380" s="122">
        <v>40949</v>
      </c>
      <c r="V380" s="121"/>
      <c r="W380" s="120" t="s">
        <v>93</v>
      </c>
      <c r="X380" s="120" t="s">
        <v>103</v>
      </c>
      <c r="Y380" s="265" t="s">
        <v>32</v>
      </c>
      <c r="Z380" s="123"/>
      <c r="AA380" s="125">
        <v>0</v>
      </c>
      <c r="AB380" s="125">
        <v>0</v>
      </c>
      <c r="AC380" s="125">
        <v>27000</v>
      </c>
      <c r="AD380" s="125">
        <v>0</v>
      </c>
      <c r="AE380" s="125">
        <v>27000</v>
      </c>
      <c r="AF380" s="125">
        <v>940309.3</v>
      </c>
      <c r="AG380" s="125">
        <v>4829165</v>
      </c>
      <c r="AH380" s="125">
        <v>19590719</v>
      </c>
      <c r="AI380" s="125">
        <v>0</v>
      </c>
      <c r="AJ380" s="125">
        <v>25360193.300000001</v>
      </c>
      <c r="AK380" s="135" t="s">
        <v>1912</v>
      </c>
      <c r="AL380" s="126" t="s">
        <v>1913</v>
      </c>
    </row>
    <row r="381" spans="1:38" hidden="1" x14ac:dyDescent="0.25">
      <c r="A381" s="147">
        <v>101244.02</v>
      </c>
      <c r="B381" s="120">
        <v>1</v>
      </c>
      <c r="C381" s="121" t="s">
        <v>97</v>
      </c>
      <c r="D381" s="122">
        <v>37727</v>
      </c>
      <c r="E381" s="121" t="s">
        <v>108</v>
      </c>
      <c r="F381" s="122">
        <v>44270</v>
      </c>
      <c r="G381" s="121" t="s">
        <v>161</v>
      </c>
      <c r="H381" s="123" t="s">
        <v>1192</v>
      </c>
      <c r="I381" s="121" t="s">
        <v>292</v>
      </c>
      <c r="J381" s="120" t="s">
        <v>101</v>
      </c>
      <c r="K381" s="121"/>
      <c r="L381" s="120" t="s">
        <v>101</v>
      </c>
      <c r="M381" s="123" t="s">
        <v>1914</v>
      </c>
      <c r="N381" s="123" t="s">
        <v>1915</v>
      </c>
      <c r="O381" s="121" t="s">
        <v>553</v>
      </c>
      <c r="P381" s="121" t="s">
        <v>1783</v>
      </c>
      <c r="Q381" s="123"/>
      <c r="R381" s="150" t="s">
        <v>47</v>
      </c>
      <c r="S381" s="150" t="s">
        <v>45</v>
      </c>
      <c r="T381" s="124">
        <v>2.12</v>
      </c>
      <c r="U381" s="122">
        <v>42776</v>
      </c>
      <c r="V381" s="121"/>
      <c r="W381" s="120" t="s">
        <v>93</v>
      </c>
      <c r="X381" s="120" t="s">
        <v>103</v>
      </c>
      <c r="Y381" s="265" t="s">
        <v>32</v>
      </c>
      <c r="Z381" s="123"/>
      <c r="AA381" s="125">
        <v>0</v>
      </c>
      <c r="AB381" s="125">
        <v>0</v>
      </c>
      <c r="AC381" s="125">
        <v>1</v>
      </c>
      <c r="AD381" s="125">
        <v>0</v>
      </c>
      <c r="AE381" s="125">
        <v>1</v>
      </c>
      <c r="AF381" s="125">
        <v>0</v>
      </c>
      <c r="AG381" s="125">
        <v>6725000</v>
      </c>
      <c r="AH381" s="125">
        <v>18717120</v>
      </c>
      <c r="AI381" s="125">
        <v>0</v>
      </c>
      <c r="AJ381" s="125">
        <v>25442120</v>
      </c>
      <c r="AK381" s="135" t="s">
        <v>1916</v>
      </c>
      <c r="AL381" s="126" t="s">
        <v>1917</v>
      </c>
    </row>
    <row r="382" spans="1:38" ht="36" hidden="1" x14ac:dyDescent="0.25">
      <c r="A382" s="147">
        <v>128969</v>
      </c>
      <c r="B382" s="120">
        <v>2</v>
      </c>
      <c r="C382" s="121" t="s">
        <v>85</v>
      </c>
      <c r="D382" s="122">
        <v>43610</v>
      </c>
      <c r="E382" s="121" t="s">
        <v>1503</v>
      </c>
      <c r="F382" s="122">
        <v>44704</v>
      </c>
      <c r="G382" s="121" t="s">
        <v>179</v>
      </c>
      <c r="H382" s="123" t="s">
        <v>838</v>
      </c>
      <c r="I382" s="121" t="s">
        <v>1505</v>
      </c>
      <c r="J382" s="120" t="s">
        <v>1506</v>
      </c>
      <c r="K382" s="121"/>
      <c r="L382" s="120"/>
      <c r="M382" s="123" t="s">
        <v>1918</v>
      </c>
      <c r="N382" s="123" t="s">
        <v>1919</v>
      </c>
      <c r="O382" s="121" t="s">
        <v>1509</v>
      </c>
      <c r="P382" s="121" t="s">
        <v>1789</v>
      </c>
      <c r="Q382" s="123"/>
      <c r="R382" s="150" t="s">
        <v>47</v>
      </c>
      <c r="S382" s="150" t="s">
        <v>45</v>
      </c>
      <c r="T382" s="124" t="s">
        <v>505</v>
      </c>
      <c r="U382" s="122">
        <v>44967</v>
      </c>
      <c r="V382" s="121"/>
      <c r="W382" s="120" t="s">
        <v>93</v>
      </c>
      <c r="X382" s="120"/>
      <c r="Y382" s="265" t="s">
        <v>34</v>
      </c>
      <c r="Z382" s="123"/>
      <c r="AA382" s="125">
        <v>30200</v>
      </c>
      <c r="AB382" s="125">
        <v>0</v>
      </c>
      <c r="AC382" s="125">
        <v>0</v>
      </c>
      <c r="AD382" s="125">
        <v>0</v>
      </c>
      <c r="AE382" s="125">
        <v>30200</v>
      </c>
      <c r="AF382" s="125">
        <v>208800</v>
      </c>
      <c r="AG382" s="125">
        <v>0</v>
      </c>
      <c r="AH382" s="125">
        <v>0</v>
      </c>
      <c r="AI382" s="125">
        <v>0</v>
      </c>
      <c r="AJ382" s="125">
        <v>208800</v>
      </c>
      <c r="AK382" s="135"/>
      <c r="AL382" s="126" t="s">
        <v>1920</v>
      </c>
    </row>
    <row r="383" spans="1:38" ht="54" hidden="1" x14ac:dyDescent="0.25">
      <c r="A383" s="147">
        <v>128962</v>
      </c>
      <c r="B383" s="120">
        <v>1</v>
      </c>
      <c r="C383" s="121" t="s">
        <v>85</v>
      </c>
      <c r="D383" s="122">
        <v>43609</v>
      </c>
      <c r="E383" s="121" t="s">
        <v>1503</v>
      </c>
      <c r="F383" s="122">
        <v>44658</v>
      </c>
      <c r="G383" s="121" t="s">
        <v>148</v>
      </c>
      <c r="H383" s="123" t="s">
        <v>722</v>
      </c>
      <c r="I383" s="121" t="s">
        <v>1505</v>
      </c>
      <c r="J383" s="120" t="s">
        <v>1506</v>
      </c>
      <c r="K383" s="121"/>
      <c r="L383" s="120"/>
      <c r="M383" s="123" t="s">
        <v>1921</v>
      </c>
      <c r="N383" s="123" t="s">
        <v>1922</v>
      </c>
      <c r="O383" s="121" t="s">
        <v>1509</v>
      </c>
      <c r="P383" s="121" t="s">
        <v>92</v>
      </c>
      <c r="Q383" s="123"/>
      <c r="R383" s="121" t="s">
        <v>47</v>
      </c>
      <c r="S383" s="121" t="s">
        <v>41</v>
      </c>
      <c r="T383" s="124">
        <v>0.25</v>
      </c>
      <c r="U383" s="122">
        <v>44967</v>
      </c>
      <c r="V383" s="121"/>
      <c r="W383" s="120" t="s">
        <v>93</v>
      </c>
      <c r="X383" s="120"/>
      <c r="Y383" s="265" t="s">
        <v>34</v>
      </c>
      <c r="Z383" s="123"/>
      <c r="AA383" s="125">
        <v>0</v>
      </c>
      <c r="AB383" s="125">
        <v>140200</v>
      </c>
      <c r="AC383" s="125">
        <v>0</v>
      </c>
      <c r="AD383" s="125">
        <v>0</v>
      </c>
      <c r="AE383" s="125">
        <v>140200</v>
      </c>
      <c r="AF383" s="125">
        <v>248100</v>
      </c>
      <c r="AG383" s="125">
        <v>140200</v>
      </c>
      <c r="AH383" s="125">
        <v>0</v>
      </c>
      <c r="AI383" s="125">
        <v>0</v>
      </c>
      <c r="AJ383" s="125">
        <v>388300</v>
      </c>
      <c r="AK383" s="135"/>
      <c r="AL383" s="126" t="s">
        <v>1923</v>
      </c>
    </row>
    <row r="384" spans="1:38" ht="36" hidden="1" x14ac:dyDescent="0.25">
      <c r="A384" s="147">
        <v>127818.01</v>
      </c>
      <c r="B384" s="120">
        <v>1</v>
      </c>
      <c r="C384" s="121" t="s">
        <v>85</v>
      </c>
      <c r="D384" s="122">
        <v>43598</v>
      </c>
      <c r="E384" s="121" t="s">
        <v>152</v>
      </c>
      <c r="F384" s="122">
        <v>44648</v>
      </c>
      <c r="G384" s="121" t="s">
        <v>152</v>
      </c>
      <c r="H384" s="123" t="s">
        <v>1588</v>
      </c>
      <c r="I384" s="121" t="s">
        <v>1924</v>
      </c>
      <c r="J384" s="120" t="s">
        <v>101</v>
      </c>
      <c r="K384" s="121"/>
      <c r="L384" s="120" t="s">
        <v>101</v>
      </c>
      <c r="M384" s="123" t="s">
        <v>1925</v>
      </c>
      <c r="N384" s="123" t="s">
        <v>1926</v>
      </c>
      <c r="O384" s="121" t="s">
        <v>157</v>
      </c>
      <c r="P384" s="121" t="s">
        <v>1794</v>
      </c>
      <c r="Q384" s="123" t="s">
        <v>1859</v>
      </c>
      <c r="R384" s="121" t="s">
        <v>47</v>
      </c>
      <c r="S384" s="121" t="s">
        <v>43</v>
      </c>
      <c r="T384" s="124">
        <v>0.12</v>
      </c>
      <c r="U384" s="122">
        <v>44967</v>
      </c>
      <c r="V384" s="121" t="s">
        <v>1860</v>
      </c>
      <c r="W384" s="120" t="s">
        <v>93</v>
      </c>
      <c r="X384" s="120" t="s">
        <v>103</v>
      </c>
      <c r="Y384" s="265" t="s">
        <v>32</v>
      </c>
      <c r="Z384" s="123" t="s">
        <v>1927</v>
      </c>
      <c r="AA384" s="125">
        <v>0</v>
      </c>
      <c r="AB384" s="125">
        <v>0</v>
      </c>
      <c r="AC384" s="125">
        <v>5000</v>
      </c>
      <c r="AD384" s="125">
        <v>0</v>
      </c>
      <c r="AE384" s="125">
        <v>5000</v>
      </c>
      <c r="AF384" s="125">
        <v>0</v>
      </c>
      <c r="AG384" s="125">
        <v>100000</v>
      </c>
      <c r="AH384" s="125">
        <v>5000</v>
      </c>
      <c r="AI384" s="125">
        <v>0</v>
      </c>
      <c r="AJ384" s="125">
        <v>105000</v>
      </c>
      <c r="AK384" s="135"/>
      <c r="AL384" s="126" t="s">
        <v>1928</v>
      </c>
    </row>
    <row r="385" spans="1:38" ht="36" hidden="1" x14ac:dyDescent="0.25">
      <c r="A385" s="147">
        <v>129519</v>
      </c>
      <c r="B385" s="120">
        <v>3</v>
      </c>
      <c r="C385" s="121" t="s">
        <v>85</v>
      </c>
      <c r="D385" s="122">
        <v>43685</v>
      </c>
      <c r="E385" s="121" t="s">
        <v>152</v>
      </c>
      <c r="F385" s="122">
        <v>44601</v>
      </c>
      <c r="G385" s="121" t="s">
        <v>152</v>
      </c>
      <c r="H385" s="123" t="s">
        <v>1929</v>
      </c>
      <c r="I385" s="121" t="s">
        <v>366</v>
      </c>
      <c r="J385" s="120" t="s">
        <v>101</v>
      </c>
      <c r="K385" s="121"/>
      <c r="L385" s="120" t="s">
        <v>101</v>
      </c>
      <c r="M385" s="123" t="s">
        <v>1930</v>
      </c>
      <c r="N385" s="123" t="s">
        <v>1793</v>
      </c>
      <c r="O385" s="121" t="s">
        <v>157</v>
      </c>
      <c r="P385" s="121" t="s">
        <v>1794</v>
      </c>
      <c r="Q385" s="123" t="s">
        <v>1793</v>
      </c>
      <c r="R385" s="121" t="s">
        <v>47</v>
      </c>
      <c r="S385" s="121" t="s">
        <v>43</v>
      </c>
      <c r="T385" s="124">
        <v>7.45</v>
      </c>
      <c r="U385" s="122">
        <v>44967</v>
      </c>
      <c r="V385" s="121" t="s">
        <v>1805</v>
      </c>
      <c r="W385" s="120" t="s">
        <v>93</v>
      </c>
      <c r="X385" s="120" t="s">
        <v>103</v>
      </c>
      <c r="Y385" s="265" t="s">
        <v>32</v>
      </c>
      <c r="Z385" s="123" t="s">
        <v>1931</v>
      </c>
      <c r="AA385" s="125">
        <v>0</v>
      </c>
      <c r="AB385" s="125">
        <v>39087.839999999997</v>
      </c>
      <c r="AC385" s="125">
        <v>0</v>
      </c>
      <c r="AD385" s="125">
        <v>0</v>
      </c>
      <c r="AE385" s="125">
        <v>39087.839999999997</v>
      </c>
      <c r="AF385" s="125">
        <v>0</v>
      </c>
      <c r="AG385" s="125">
        <v>39087.839999999997</v>
      </c>
      <c r="AH385" s="125">
        <v>5000</v>
      </c>
      <c r="AI385" s="125">
        <v>0</v>
      </c>
      <c r="AJ385" s="125">
        <v>44087.839999999997</v>
      </c>
      <c r="AK385" s="135"/>
      <c r="AL385" s="126" t="s">
        <v>1932</v>
      </c>
    </row>
    <row r="386" spans="1:38" ht="36" hidden="1" x14ac:dyDescent="0.25">
      <c r="A386" s="147">
        <v>123189</v>
      </c>
      <c r="B386" s="120">
        <v>2</v>
      </c>
      <c r="C386" s="121" t="s">
        <v>85</v>
      </c>
      <c r="D386" s="122">
        <v>42353</v>
      </c>
      <c r="E386" s="121" t="s">
        <v>98</v>
      </c>
      <c r="F386" s="122">
        <v>44414</v>
      </c>
      <c r="G386" s="121" t="s">
        <v>1933</v>
      </c>
      <c r="H386" s="123" t="s">
        <v>1539</v>
      </c>
      <c r="I386" s="121" t="s">
        <v>1651</v>
      </c>
      <c r="J386" s="120" t="s">
        <v>101</v>
      </c>
      <c r="K386" s="121"/>
      <c r="L386" s="120" t="s">
        <v>101</v>
      </c>
      <c r="M386" s="123" t="s">
        <v>1934</v>
      </c>
      <c r="N386" s="123" t="s">
        <v>1935</v>
      </c>
      <c r="O386" s="121" t="s">
        <v>103</v>
      </c>
      <c r="P386" s="121" t="s">
        <v>1936</v>
      </c>
      <c r="Q386" s="123"/>
      <c r="R386" s="150" t="s">
        <v>47</v>
      </c>
      <c r="S386" s="150" t="s">
        <v>45</v>
      </c>
      <c r="T386" s="124">
        <v>0.6</v>
      </c>
      <c r="U386" s="122">
        <v>44967</v>
      </c>
      <c r="V386" s="121"/>
      <c r="W386" s="120" t="s">
        <v>93</v>
      </c>
      <c r="X386" s="120" t="s">
        <v>103</v>
      </c>
      <c r="Y386" s="265" t="str">
        <f>_xlfn.XLOOKUP(TAMPData2205[[#This Row],[PIN]],TAMPData2202[PIN],TAMPData2202[TAMP NHS],"",0)</f>
        <v>Non-NHS SR</v>
      </c>
      <c r="Z386" s="123"/>
      <c r="AA386" s="125">
        <v>440000</v>
      </c>
      <c r="AB386" s="125">
        <v>0</v>
      </c>
      <c r="AC386" s="125">
        <v>0</v>
      </c>
      <c r="AD386" s="125">
        <v>0</v>
      </c>
      <c r="AE386" s="125">
        <v>440000</v>
      </c>
      <c r="AF386" s="125">
        <v>828700</v>
      </c>
      <c r="AG386" s="125">
        <v>381121</v>
      </c>
      <c r="AH386" s="125">
        <v>0</v>
      </c>
      <c r="AI386" s="125">
        <v>0</v>
      </c>
      <c r="AJ386" s="125">
        <v>1209821</v>
      </c>
      <c r="AK386" s="135"/>
      <c r="AL386" s="126" t="s">
        <v>1937</v>
      </c>
    </row>
    <row r="387" spans="1:38" hidden="1" x14ac:dyDescent="0.25">
      <c r="A387" s="147">
        <v>116323.1</v>
      </c>
      <c r="B387" s="120">
        <v>3</v>
      </c>
      <c r="C387" s="121" t="s">
        <v>122</v>
      </c>
      <c r="D387" s="122">
        <v>44356</v>
      </c>
      <c r="E387" s="121" t="s">
        <v>398</v>
      </c>
      <c r="F387" s="122">
        <v>44552.875185185185</v>
      </c>
      <c r="G387" s="121" t="s">
        <v>108</v>
      </c>
      <c r="H387" s="123" t="s">
        <v>1839</v>
      </c>
      <c r="I387" s="121"/>
      <c r="J387" s="120"/>
      <c r="K387" s="121"/>
      <c r="L387" s="120"/>
      <c r="M387" s="123" t="s">
        <v>1938</v>
      </c>
      <c r="N387" s="123"/>
      <c r="O387" s="121" t="s">
        <v>119</v>
      </c>
      <c r="P387" s="121" t="s">
        <v>19</v>
      </c>
      <c r="Q387" s="123"/>
      <c r="R387" s="121" t="s">
        <v>47</v>
      </c>
      <c r="S387" s="121" t="s">
        <v>46</v>
      </c>
      <c r="T387" s="124" t="s">
        <v>505</v>
      </c>
      <c r="U387" s="122">
        <v>44540</v>
      </c>
      <c r="V387" s="121"/>
      <c r="W387" s="120" t="s">
        <v>93</v>
      </c>
      <c r="X387" s="120"/>
      <c r="Y387" s="265" t="s">
        <v>29</v>
      </c>
      <c r="Z387" s="123"/>
      <c r="AA387" s="125">
        <v>0</v>
      </c>
      <c r="AB387" s="125">
        <v>0</v>
      </c>
      <c r="AC387" s="125">
        <v>1702328</v>
      </c>
      <c r="AD387" s="125">
        <v>0</v>
      </c>
      <c r="AE387" s="125">
        <v>1702328</v>
      </c>
      <c r="AF387" s="125">
        <v>0</v>
      </c>
      <c r="AG387" s="125">
        <v>0</v>
      </c>
      <c r="AH387" s="125">
        <v>1702328</v>
      </c>
      <c r="AI387" s="125">
        <v>0</v>
      </c>
      <c r="AJ387" s="125">
        <v>1702328</v>
      </c>
      <c r="AK387" s="135" t="s">
        <v>1939</v>
      </c>
      <c r="AL387" s="126" t="s">
        <v>1940</v>
      </c>
    </row>
    <row r="388" spans="1:38" ht="36" hidden="1" x14ac:dyDescent="0.25">
      <c r="A388" s="147">
        <v>126690.01</v>
      </c>
      <c r="B388" s="120">
        <v>4</v>
      </c>
      <c r="C388" s="121" t="s">
        <v>122</v>
      </c>
      <c r="D388" s="122">
        <v>43699</v>
      </c>
      <c r="E388" s="121" t="s">
        <v>1785</v>
      </c>
      <c r="F388" s="122">
        <v>44621.87537037037</v>
      </c>
      <c r="G388" s="121" t="s">
        <v>108</v>
      </c>
      <c r="H388" s="123" t="s">
        <v>1099</v>
      </c>
      <c r="I388" s="121" t="s">
        <v>1505</v>
      </c>
      <c r="J388" s="120" t="s">
        <v>1506</v>
      </c>
      <c r="K388" s="121"/>
      <c r="L388" s="120"/>
      <c r="M388" s="123" t="s">
        <v>1941</v>
      </c>
      <c r="N388" s="123" t="s">
        <v>1942</v>
      </c>
      <c r="O388" s="121" t="s">
        <v>1509</v>
      </c>
      <c r="P388" s="121" t="s">
        <v>92</v>
      </c>
      <c r="Q388" s="123"/>
      <c r="R388" s="121" t="s">
        <v>47</v>
      </c>
      <c r="S388" s="121" t="s">
        <v>41</v>
      </c>
      <c r="T388" s="124" t="s">
        <v>505</v>
      </c>
      <c r="U388" s="122">
        <v>44603</v>
      </c>
      <c r="V388" s="121"/>
      <c r="W388" s="120" t="s">
        <v>93</v>
      </c>
      <c r="X388" s="120"/>
      <c r="Y388" s="265" t="s">
        <v>34</v>
      </c>
      <c r="Z388" s="123"/>
      <c r="AA388" s="125">
        <v>0</v>
      </c>
      <c r="AB388" s="125">
        <v>0</v>
      </c>
      <c r="AC388" s="125">
        <v>546131</v>
      </c>
      <c r="AD388" s="125">
        <v>0</v>
      </c>
      <c r="AE388" s="125">
        <v>546131</v>
      </c>
      <c r="AF388" s="125">
        <v>0</v>
      </c>
      <c r="AG388" s="125">
        <v>50000</v>
      </c>
      <c r="AH388" s="125">
        <v>546131</v>
      </c>
      <c r="AI388" s="125">
        <v>0</v>
      </c>
      <c r="AJ388" s="125">
        <v>596131</v>
      </c>
      <c r="AK388" s="135" t="s">
        <v>1943</v>
      </c>
      <c r="AL388" s="126" t="s">
        <v>1944</v>
      </c>
    </row>
    <row r="389" spans="1:38" hidden="1" x14ac:dyDescent="0.25">
      <c r="A389" s="147">
        <v>127461</v>
      </c>
      <c r="B389" s="120">
        <v>1</v>
      </c>
      <c r="C389" s="121" t="s">
        <v>122</v>
      </c>
      <c r="D389" s="122">
        <v>43216</v>
      </c>
      <c r="E389" s="121" t="s">
        <v>152</v>
      </c>
      <c r="F389" s="122">
        <v>44662</v>
      </c>
      <c r="G389" s="121" t="s">
        <v>161</v>
      </c>
      <c r="H389" s="123" t="s">
        <v>297</v>
      </c>
      <c r="I389" s="121" t="s">
        <v>1945</v>
      </c>
      <c r="J389" s="120" t="s">
        <v>299</v>
      </c>
      <c r="K389" s="121"/>
      <c r="L389" s="120" t="s">
        <v>300</v>
      </c>
      <c r="M389" s="123" t="s">
        <v>1946</v>
      </c>
      <c r="N389" s="123" t="s">
        <v>1947</v>
      </c>
      <c r="O389" s="121" t="s">
        <v>157</v>
      </c>
      <c r="P389" s="121" t="s">
        <v>157</v>
      </c>
      <c r="Q389" s="123" t="s">
        <v>1948</v>
      </c>
      <c r="R389" s="121" t="s">
        <v>47</v>
      </c>
      <c r="S389" s="121" t="s">
        <v>43</v>
      </c>
      <c r="T389" s="124">
        <v>5.44</v>
      </c>
      <c r="U389" s="122">
        <v>44603</v>
      </c>
      <c r="V389" s="121"/>
      <c r="W389" s="120" t="s">
        <v>93</v>
      </c>
      <c r="X389" s="120" t="s">
        <v>303</v>
      </c>
      <c r="Y389" s="265" t="s">
        <v>29</v>
      </c>
      <c r="Z389" s="123"/>
      <c r="AA389" s="125">
        <v>0</v>
      </c>
      <c r="AB389" s="125">
        <v>0</v>
      </c>
      <c r="AC389" s="125">
        <v>0</v>
      </c>
      <c r="AD389" s="125">
        <v>5568770</v>
      </c>
      <c r="AE389" s="125">
        <v>5568770</v>
      </c>
      <c r="AF389" s="125">
        <v>0</v>
      </c>
      <c r="AG389" s="125">
        <v>0</v>
      </c>
      <c r="AH389" s="125">
        <v>0</v>
      </c>
      <c r="AI389" s="125">
        <v>5568770</v>
      </c>
      <c r="AJ389" s="125">
        <v>5568770</v>
      </c>
      <c r="AK389" s="135" t="s">
        <v>1949</v>
      </c>
      <c r="AL389" s="126" t="s">
        <v>1950</v>
      </c>
    </row>
    <row r="390" spans="1:38" ht="36" hidden="1" x14ac:dyDescent="0.25">
      <c r="A390" s="147">
        <v>128853</v>
      </c>
      <c r="B390" s="120">
        <v>2</v>
      </c>
      <c r="C390" s="121" t="s">
        <v>122</v>
      </c>
      <c r="D390" s="122">
        <v>43584</v>
      </c>
      <c r="E390" s="121" t="s">
        <v>152</v>
      </c>
      <c r="F390" s="122">
        <v>44664</v>
      </c>
      <c r="G390" s="121" t="s">
        <v>426</v>
      </c>
      <c r="H390" s="123" t="s">
        <v>128</v>
      </c>
      <c r="I390" s="121" t="s">
        <v>603</v>
      </c>
      <c r="J390" s="120" t="s">
        <v>299</v>
      </c>
      <c r="K390" s="121"/>
      <c r="L390" s="120" t="s">
        <v>300</v>
      </c>
      <c r="M390" s="123" t="s">
        <v>1951</v>
      </c>
      <c r="N390" s="123" t="s">
        <v>1952</v>
      </c>
      <c r="O390" s="121" t="s">
        <v>157</v>
      </c>
      <c r="P390" s="121" t="s">
        <v>1794</v>
      </c>
      <c r="Q390" s="123" t="s">
        <v>1953</v>
      </c>
      <c r="R390" s="150" t="s">
        <v>47</v>
      </c>
      <c r="S390" s="121" t="s">
        <v>43</v>
      </c>
      <c r="T390" s="124">
        <v>4.1399999999999997</v>
      </c>
      <c r="U390" s="122">
        <v>44603</v>
      </c>
      <c r="V390" s="121"/>
      <c r="W390" s="120" t="s">
        <v>93</v>
      </c>
      <c r="X390" s="120" t="s">
        <v>303</v>
      </c>
      <c r="Y390" s="265" t="s">
        <v>29</v>
      </c>
      <c r="Z390" s="123" t="s">
        <v>1954</v>
      </c>
      <c r="AA390" s="125">
        <v>0</v>
      </c>
      <c r="AB390" s="125">
        <v>0</v>
      </c>
      <c r="AC390" s="214">
        <v>0</v>
      </c>
      <c r="AD390" s="125">
        <v>4443641</v>
      </c>
      <c r="AE390" s="214">
        <f>SUM(TAMPData2205[[#This Row],[2022 PE Obligations]:[2022 Paving Obligations]])</f>
        <v>4443641</v>
      </c>
      <c r="AF390" s="125">
        <v>0</v>
      </c>
      <c r="AG390" s="125">
        <v>0</v>
      </c>
      <c r="AH390" s="214">
        <v>0</v>
      </c>
      <c r="AI390" s="125">
        <v>4443641</v>
      </c>
      <c r="AJ390" s="214">
        <f>SUM(TAMPData2205[[#This Row],[Total PE Obligation]:[Total Paving Obligation]])</f>
        <v>4443641</v>
      </c>
      <c r="AK390" s="135" t="s">
        <v>1955</v>
      </c>
      <c r="AL390" s="126" t="s">
        <v>1956</v>
      </c>
    </row>
    <row r="391" spans="1:38" hidden="1" x14ac:dyDescent="0.25">
      <c r="A391" s="149">
        <v>129083</v>
      </c>
      <c r="B391" s="120">
        <v>4</v>
      </c>
      <c r="C391" s="121" t="s">
        <v>122</v>
      </c>
      <c r="D391" s="122">
        <v>43633</v>
      </c>
      <c r="E391" s="121" t="s">
        <v>152</v>
      </c>
      <c r="F391" s="122">
        <v>44662</v>
      </c>
      <c r="G391" s="121" t="s">
        <v>161</v>
      </c>
      <c r="H391" s="123" t="s">
        <v>483</v>
      </c>
      <c r="I391" s="121" t="s">
        <v>1957</v>
      </c>
      <c r="J391" s="120" t="s">
        <v>299</v>
      </c>
      <c r="K391" s="121"/>
      <c r="L391" s="120" t="s">
        <v>300</v>
      </c>
      <c r="M391" s="123" t="s">
        <v>1958</v>
      </c>
      <c r="N391" s="123" t="s">
        <v>1793</v>
      </c>
      <c r="O391" s="121" t="s">
        <v>157</v>
      </c>
      <c r="P391" s="121" t="s">
        <v>1794</v>
      </c>
      <c r="Q391" s="123" t="s">
        <v>1793</v>
      </c>
      <c r="R391" s="121" t="s">
        <v>47</v>
      </c>
      <c r="S391" s="121" t="s">
        <v>43</v>
      </c>
      <c r="T391" s="124">
        <v>6.54</v>
      </c>
      <c r="U391" s="122">
        <v>44603</v>
      </c>
      <c r="V391" s="121"/>
      <c r="W391" s="120" t="s">
        <v>670</v>
      </c>
      <c r="X391" s="120" t="s">
        <v>303</v>
      </c>
      <c r="Y391" s="265" t="s">
        <v>29</v>
      </c>
      <c r="Z391" s="123"/>
      <c r="AA391" s="125">
        <v>0</v>
      </c>
      <c r="AB391" s="125">
        <v>0</v>
      </c>
      <c r="AC391" s="125">
        <v>5000</v>
      </c>
      <c r="AD391" s="125">
        <v>5664900</v>
      </c>
      <c r="AE391" s="125">
        <v>5669900</v>
      </c>
      <c r="AF391" s="125">
        <v>0</v>
      </c>
      <c r="AG391" s="125">
        <v>0</v>
      </c>
      <c r="AH391" s="125">
        <v>5000</v>
      </c>
      <c r="AI391" s="125">
        <v>5664900</v>
      </c>
      <c r="AJ391" s="125">
        <v>5669900</v>
      </c>
      <c r="AK391" s="135" t="s">
        <v>1959</v>
      </c>
      <c r="AL391" s="126" t="s">
        <v>1960</v>
      </c>
    </row>
    <row r="392" spans="1:38" ht="36" hidden="1" x14ac:dyDescent="0.25">
      <c r="A392" s="147">
        <v>129681</v>
      </c>
      <c r="B392" s="120">
        <v>1</v>
      </c>
      <c r="C392" s="121" t="s">
        <v>122</v>
      </c>
      <c r="D392" s="122">
        <v>43704</v>
      </c>
      <c r="E392" s="121" t="s">
        <v>152</v>
      </c>
      <c r="F392" s="122">
        <v>44659</v>
      </c>
      <c r="G392" s="121" t="s">
        <v>203</v>
      </c>
      <c r="H392" s="123" t="s">
        <v>190</v>
      </c>
      <c r="I392" s="121" t="s">
        <v>477</v>
      </c>
      <c r="J392" s="120" t="s">
        <v>299</v>
      </c>
      <c r="K392" s="121"/>
      <c r="L392" s="120" t="s">
        <v>300</v>
      </c>
      <c r="M392" s="123" t="s">
        <v>1961</v>
      </c>
      <c r="N392" s="123" t="s">
        <v>1947</v>
      </c>
      <c r="O392" s="121" t="s">
        <v>157</v>
      </c>
      <c r="P392" s="121" t="s">
        <v>1794</v>
      </c>
      <c r="Q392" s="123" t="s">
        <v>1947</v>
      </c>
      <c r="R392" s="150" t="s">
        <v>47</v>
      </c>
      <c r="S392" s="121" t="s">
        <v>43</v>
      </c>
      <c r="T392" s="124">
        <v>6.01</v>
      </c>
      <c r="U392" s="122">
        <v>44603</v>
      </c>
      <c r="V392" s="121"/>
      <c r="W392" s="120" t="s">
        <v>93</v>
      </c>
      <c r="X392" s="120" t="s">
        <v>303</v>
      </c>
      <c r="Y392" s="265" t="s">
        <v>29</v>
      </c>
      <c r="Z392" s="123" t="s">
        <v>1962</v>
      </c>
      <c r="AA392" s="125">
        <v>0</v>
      </c>
      <c r="AB392" s="125">
        <v>0</v>
      </c>
      <c r="AC392" s="125">
        <v>16800</v>
      </c>
      <c r="AD392" s="125">
        <v>7026030</v>
      </c>
      <c r="AE392" s="125">
        <v>7042830</v>
      </c>
      <c r="AF392" s="125">
        <v>0</v>
      </c>
      <c r="AG392" s="125">
        <v>0</v>
      </c>
      <c r="AH392" s="125">
        <v>16800</v>
      </c>
      <c r="AI392" s="125">
        <v>7026030</v>
      </c>
      <c r="AJ392" s="125">
        <v>7042830</v>
      </c>
      <c r="AK392" s="135" t="s">
        <v>1963</v>
      </c>
      <c r="AL392" s="126" t="s">
        <v>1964</v>
      </c>
    </row>
    <row r="393" spans="1:38" ht="36" hidden="1" x14ac:dyDescent="0.25">
      <c r="A393" s="149">
        <v>132035</v>
      </c>
      <c r="B393" s="120">
        <v>3</v>
      </c>
      <c r="C393" s="121" t="s">
        <v>122</v>
      </c>
      <c r="D393" s="122">
        <v>44421</v>
      </c>
      <c r="E393" s="121" t="s">
        <v>152</v>
      </c>
      <c r="F393" s="122">
        <v>44621.875300925924</v>
      </c>
      <c r="G393" s="121" t="s">
        <v>241</v>
      </c>
      <c r="H393" s="123" t="s">
        <v>701</v>
      </c>
      <c r="I393" s="121" t="s">
        <v>613</v>
      </c>
      <c r="J393" s="120" t="s">
        <v>299</v>
      </c>
      <c r="K393" s="121"/>
      <c r="L393" s="120" t="s">
        <v>300</v>
      </c>
      <c r="M393" s="123" t="s">
        <v>1965</v>
      </c>
      <c r="N393" s="123" t="s">
        <v>1793</v>
      </c>
      <c r="O393" s="121" t="s">
        <v>157</v>
      </c>
      <c r="P393" s="121" t="s">
        <v>1794</v>
      </c>
      <c r="Q393" s="123" t="s">
        <v>1793</v>
      </c>
      <c r="R393" s="121" t="s">
        <v>47</v>
      </c>
      <c r="S393" s="121" t="s">
        <v>43</v>
      </c>
      <c r="T393" s="124">
        <v>4.92</v>
      </c>
      <c r="U393" s="122">
        <v>44603</v>
      </c>
      <c r="V393" s="121"/>
      <c r="W393" s="120" t="s">
        <v>93</v>
      </c>
      <c r="X393" s="120" t="s">
        <v>303</v>
      </c>
      <c r="Y393" s="265" t="s">
        <v>29</v>
      </c>
      <c r="Z393" s="123" t="s">
        <v>1966</v>
      </c>
      <c r="AA393" s="125">
        <v>0</v>
      </c>
      <c r="AB393" s="125">
        <v>0</v>
      </c>
      <c r="AC393" s="125">
        <v>156854</v>
      </c>
      <c r="AD393" s="125">
        <v>3044680</v>
      </c>
      <c r="AE393" s="125">
        <v>3201534</v>
      </c>
      <c r="AF393" s="125">
        <v>0</v>
      </c>
      <c r="AG393" s="125">
        <v>0</v>
      </c>
      <c r="AH393" s="125">
        <v>156854</v>
      </c>
      <c r="AI393" s="125">
        <v>3044680</v>
      </c>
      <c r="AJ393" s="125">
        <v>3201534</v>
      </c>
      <c r="AK393" s="135" t="s">
        <v>1967</v>
      </c>
      <c r="AL393" s="126" t="s">
        <v>1968</v>
      </c>
    </row>
    <row r="394" spans="1:38" hidden="1" x14ac:dyDescent="0.25">
      <c r="A394" s="147">
        <v>116325.1</v>
      </c>
      <c r="B394" s="120">
        <v>4</v>
      </c>
      <c r="C394" s="121" t="s">
        <v>122</v>
      </c>
      <c r="D394" s="122">
        <v>44356</v>
      </c>
      <c r="E394" s="121" t="s">
        <v>398</v>
      </c>
      <c r="F394" s="122">
        <v>44552.875185185185</v>
      </c>
      <c r="G394" s="121" t="s">
        <v>108</v>
      </c>
      <c r="H394" s="123" t="s">
        <v>1760</v>
      </c>
      <c r="I394" s="121"/>
      <c r="J394" s="120"/>
      <c r="K394" s="121"/>
      <c r="L394" s="120"/>
      <c r="M394" s="123" t="s">
        <v>1969</v>
      </c>
      <c r="N394" s="123"/>
      <c r="O394" s="121" t="s">
        <v>119</v>
      </c>
      <c r="P394" s="121" t="s">
        <v>19</v>
      </c>
      <c r="Q394" s="123"/>
      <c r="R394" s="150" t="s">
        <v>47</v>
      </c>
      <c r="S394" s="150" t="s">
        <v>46</v>
      </c>
      <c r="T394" s="124" t="s">
        <v>505</v>
      </c>
      <c r="U394" s="122">
        <v>44540</v>
      </c>
      <c r="V394" s="121"/>
      <c r="W394" s="120" t="s">
        <v>93</v>
      </c>
      <c r="X394" s="120"/>
      <c r="Y394" s="265" t="s">
        <v>29</v>
      </c>
      <c r="Z394" s="123"/>
      <c r="AA394" s="125">
        <v>0</v>
      </c>
      <c r="AB394" s="125">
        <v>0</v>
      </c>
      <c r="AC394" s="125">
        <v>1502145</v>
      </c>
      <c r="AD394" s="125">
        <v>0</v>
      </c>
      <c r="AE394" s="125">
        <v>1502145</v>
      </c>
      <c r="AF394" s="125">
        <v>0</v>
      </c>
      <c r="AG394" s="125">
        <v>0</v>
      </c>
      <c r="AH394" s="125">
        <v>1502145</v>
      </c>
      <c r="AI394" s="125">
        <v>0</v>
      </c>
      <c r="AJ394" s="125">
        <v>1502145</v>
      </c>
      <c r="AK394" s="135" t="s">
        <v>1970</v>
      </c>
      <c r="AL394" s="126" t="s">
        <v>1971</v>
      </c>
    </row>
    <row r="395" spans="1:38" hidden="1" x14ac:dyDescent="0.25">
      <c r="A395" s="147">
        <v>116323.07</v>
      </c>
      <c r="B395" s="120">
        <v>3</v>
      </c>
      <c r="C395" s="121" t="s">
        <v>97</v>
      </c>
      <c r="D395" s="122">
        <v>43277</v>
      </c>
      <c r="E395" s="121" t="s">
        <v>398</v>
      </c>
      <c r="F395" s="122">
        <v>44130.8750462963</v>
      </c>
      <c r="G395" s="121" t="s">
        <v>108</v>
      </c>
      <c r="H395" s="123" t="s">
        <v>1839</v>
      </c>
      <c r="I395" s="121"/>
      <c r="J395" s="120"/>
      <c r="K395" s="121"/>
      <c r="L395" s="120"/>
      <c r="M395" s="123" t="s">
        <v>1972</v>
      </c>
      <c r="N395" s="123"/>
      <c r="O395" s="121" t="s">
        <v>119</v>
      </c>
      <c r="P395" s="121" t="s">
        <v>19</v>
      </c>
      <c r="Q395" s="123"/>
      <c r="R395" s="150" t="s">
        <v>47</v>
      </c>
      <c r="S395" s="150" t="s">
        <v>46</v>
      </c>
      <c r="T395" s="124" t="s">
        <v>505</v>
      </c>
      <c r="U395" s="122">
        <v>43441</v>
      </c>
      <c r="V395" s="121"/>
      <c r="W395" s="120" t="s">
        <v>93</v>
      </c>
      <c r="X395" s="120"/>
      <c r="Y395" s="265" t="s">
        <v>29</v>
      </c>
      <c r="Z395" s="123"/>
      <c r="AA395" s="125">
        <v>0</v>
      </c>
      <c r="AB395" s="125">
        <v>0</v>
      </c>
      <c r="AC395" s="125">
        <v>158250</v>
      </c>
      <c r="AD395" s="125">
        <v>0</v>
      </c>
      <c r="AE395" s="125">
        <v>158250</v>
      </c>
      <c r="AF395" s="125">
        <v>0</v>
      </c>
      <c r="AG395" s="125">
        <v>0</v>
      </c>
      <c r="AH395" s="125">
        <v>1481676</v>
      </c>
      <c r="AI395" s="125">
        <v>0</v>
      </c>
      <c r="AJ395" s="125">
        <v>1481676</v>
      </c>
      <c r="AK395" s="135" t="s">
        <v>1973</v>
      </c>
      <c r="AL395" s="126" t="s">
        <v>1974</v>
      </c>
    </row>
    <row r="396" spans="1:38" hidden="1" x14ac:dyDescent="0.25">
      <c r="A396" s="147">
        <v>123907</v>
      </c>
      <c r="B396" s="120">
        <v>4</v>
      </c>
      <c r="C396" s="121" t="s">
        <v>122</v>
      </c>
      <c r="D396" s="122">
        <v>42571</v>
      </c>
      <c r="E396" s="121" t="s">
        <v>152</v>
      </c>
      <c r="F396" s="122">
        <v>44662</v>
      </c>
      <c r="G396" s="121" t="s">
        <v>510</v>
      </c>
      <c r="H396" s="123" t="s">
        <v>483</v>
      </c>
      <c r="I396" s="121" t="s">
        <v>484</v>
      </c>
      <c r="J396" s="120" t="s">
        <v>101</v>
      </c>
      <c r="K396" s="121"/>
      <c r="L396" s="120" t="s">
        <v>101</v>
      </c>
      <c r="M396" s="123" t="s">
        <v>1975</v>
      </c>
      <c r="N396" s="123" t="s">
        <v>1976</v>
      </c>
      <c r="O396" s="121" t="s">
        <v>157</v>
      </c>
      <c r="P396" s="121" t="s">
        <v>158</v>
      </c>
      <c r="Q396" s="123" t="s">
        <v>1976</v>
      </c>
      <c r="R396" s="150" t="s">
        <v>47</v>
      </c>
      <c r="S396" s="121" t="s">
        <v>43</v>
      </c>
      <c r="T396" s="124">
        <v>6.68</v>
      </c>
      <c r="U396" s="122">
        <v>44603</v>
      </c>
      <c r="V396" s="121" t="s">
        <v>1867</v>
      </c>
      <c r="W396" s="120" t="s">
        <v>670</v>
      </c>
      <c r="X396" s="120" t="s">
        <v>13</v>
      </c>
      <c r="Y396" s="265" t="s">
        <v>31</v>
      </c>
      <c r="Z396" s="123"/>
      <c r="AA396" s="125">
        <v>0</v>
      </c>
      <c r="AB396" s="125">
        <v>0</v>
      </c>
      <c r="AC396" s="125">
        <v>0</v>
      </c>
      <c r="AD396" s="125">
        <v>1615100</v>
      </c>
      <c r="AE396" s="125">
        <v>1615100</v>
      </c>
      <c r="AF396" s="125">
        <v>0</v>
      </c>
      <c r="AG396" s="125">
        <v>0</v>
      </c>
      <c r="AH396" s="125">
        <v>0</v>
      </c>
      <c r="AI396" s="125">
        <v>1615100</v>
      </c>
      <c r="AJ396" s="125">
        <v>1615100</v>
      </c>
      <c r="AK396" s="135" t="s">
        <v>1977</v>
      </c>
      <c r="AL396" s="126" t="s">
        <v>1978</v>
      </c>
    </row>
    <row r="397" spans="1:38" ht="36" hidden="1" x14ac:dyDescent="0.25">
      <c r="A397" s="147">
        <v>127075</v>
      </c>
      <c r="B397" s="120">
        <v>1</v>
      </c>
      <c r="C397" s="121" t="s">
        <v>122</v>
      </c>
      <c r="D397" s="122">
        <v>43168</v>
      </c>
      <c r="E397" s="121" t="s">
        <v>152</v>
      </c>
      <c r="F397" s="122">
        <v>44621.875138888892</v>
      </c>
      <c r="G397" s="121" t="s">
        <v>161</v>
      </c>
      <c r="H397" s="123" t="s">
        <v>1588</v>
      </c>
      <c r="I397" s="121" t="s">
        <v>1655</v>
      </c>
      <c r="J397" s="120" t="s">
        <v>101</v>
      </c>
      <c r="K397" s="121"/>
      <c r="L397" s="120" t="s">
        <v>101</v>
      </c>
      <c r="M397" s="123" t="s">
        <v>1979</v>
      </c>
      <c r="N397" s="123" t="s">
        <v>1859</v>
      </c>
      <c r="O397" s="121" t="s">
        <v>157</v>
      </c>
      <c r="P397" s="121" t="s">
        <v>158</v>
      </c>
      <c r="Q397" s="123" t="s">
        <v>1859</v>
      </c>
      <c r="R397" s="121" t="s">
        <v>47</v>
      </c>
      <c r="S397" s="121" t="s">
        <v>43</v>
      </c>
      <c r="T397" s="124">
        <v>3.75</v>
      </c>
      <c r="U397" s="122">
        <v>44603</v>
      </c>
      <c r="V397" s="121" t="s">
        <v>1860</v>
      </c>
      <c r="W397" s="120" t="s">
        <v>670</v>
      </c>
      <c r="X397" s="120" t="s">
        <v>13</v>
      </c>
      <c r="Y397" s="265" t="s">
        <v>31</v>
      </c>
      <c r="Z397" s="123"/>
      <c r="AA397" s="125">
        <v>0</v>
      </c>
      <c r="AB397" s="125">
        <v>0</v>
      </c>
      <c r="AC397" s="125">
        <v>0</v>
      </c>
      <c r="AD397" s="125">
        <v>877100</v>
      </c>
      <c r="AE397" s="125">
        <v>877100</v>
      </c>
      <c r="AF397" s="125">
        <v>0</v>
      </c>
      <c r="AG397" s="125">
        <v>0</v>
      </c>
      <c r="AH397" s="125">
        <v>0</v>
      </c>
      <c r="AI397" s="125">
        <v>877100</v>
      </c>
      <c r="AJ397" s="125">
        <v>877100</v>
      </c>
      <c r="AK397" s="135" t="s">
        <v>1980</v>
      </c>
      <c r="AL397" s="126" t="s">
        <v>1981</v>
      </c>
    </row>
    <row r="398" spans="1:38" ht="36" hidden="1" x14ac:dyDescent="0.25">
      <c r="A398" s="147">
        <v>127115</v>
      </c>
      <c r="B398" s="120">
        <v>1</v>
      </c>
      <c r="C398" s="121" t="s">
        <v>122</v>
      </c>
      <c r="D398" s="122">
        <v>43172</v>
      </c>
      <c r="E398" s="121" t="s">
        <v>152</v>
      </c>
      <c r="F398" s="122">
        <v>44621.875219907408</v>
      </c>
      <c r="G398" s="121" t="s">
        <v>161</v>
      </c>
      <c r="H398" s="123" t="s">
        <v>1633</v>
      </c>
      <c r="I398" s="121" t="s">
        <v>466</v>
      </c>
      <c r="J398" s="120" t="s">
        <v>101</v>
      </c>
      <c r="K398" s="121"/>
      <c r="L398" s="120" t="s">
        <v>101</v>
      </c>
      <c r="M398" s="123" t="s">
        <v>1982</v>
      </c>
      <c r="N398" s="123" t="s">
        <v>1859</v>
      </c>
      <c r="O398" s="121" t="s">
        <v>157</v>
      </c>
      <c r="P398" s="121" t="s">
        <v>158</v>
      </c>
      <c r="Q398" s="123" t="s">
        <v>1859</v>
      </c>
      <c r="R398" s="121" t="s">
        <v>47</v>
      </c>
      <c r="S398" s="121" t="s">
        <v>43</v>
      </c>
      <c r="T398" s="124">
        <v>4.74</v>
      </c>
      <c r="U398" s="122">
        <v>44603</v>
      </c>
      <c r="V398" s="121" t="s">
        <v>1860</v>
      </c>
      <c r="W398" s="120" t="s">
        <v>670</v>
      </c>
      <c r="X398" s="120" t="s">
        <v>13</v>
      </c>
      <c r="Y398" s="265" t="s">
        <v>31</v>
      </c>
      <c r="Z398" s="123"/>
      <c r="AA398" s="125">
        <v>0</v>
      </c>
      <c r="AB398" s="125">
        <v>0</v>
      </c>
      <c r="AC398" s="125">
        <v>79070</v>
      </c>
      <c r="AD398" s="125">
        <v>1127940</v>
      </c>
      <c r="AE398" s="125">
        <v>1207010</v>
      </c>
      <c r="AF398" s="125">
        <v>0</v>
      </c>
      <c r="AG398" s="125">
        <v>0</v>
      </c>
      <c r="AH398" s="125">
        <v>79070</v>
      </c>
      <c r="AI398" s="125">
        <v>1127940</v>
      </c>
      <c r="AJ398" s="125">
        <v>1207010</v>
      </c>
      <c r="AK398" s="135" t="s">
        <v>1983</v>
      </c>
      <c r="AL398" s="126" t="s">
        <v>1984</v>
      </c>
    </row>
    <row r="399" spans="1:38" ht="36" hidden="1" x14ac:dyDescent="0.25">
      <c r="A399" s="147">
        <v>127285.01</v>
      </c>
      <c r="B399" s="120">
        <v>3</v>
      </c>
      <c r="C399" s="121" t="s">
        <v>122</v>
      </c>
      <c r="D399" s="122">
        <v>43598</v>
      </c>
      <c r="E399" s="121" t="s">
        <v>152</v>
      </c>
      <c r="F399" s="122">
        <v>44621.875300925924</v>
      </c>
      <c r="G399" s="121" t="s">
        <v>241</v>
      </c>
      <c r="H399" s="123" t="s">
        <v>659</v>
      </c>
      <c r="I399" s="121" t="s">
        <v>320</v>
      </c>
      <c r="J399" s="120" t="s">
        <v>101</v>
      </c>
      <c r="K399" s="121"/>
      <c r="L399" s="120" t="s">
        <v>101</v>
      </c>
      <c r="M399" s="123" t="s">
        <v>1985</v>
      </c>
      <c r="N399" s="123" t="s">
        <v>1793</v>
      </c>
      <c r="O399" s="121" t="s">
        <v>157</v>
      </c>
      <c r="P399" s="121" t="s">
        <v>157</v>
      </c>
      <c r="Q399" s="123" t="s">
        <v>1793</v>
      </c>
      <c r="R399" s="121" t="s">
        <v>47</v>
      </c>
      <c r="S399" s="121" t="s">
        <v>43</v>
      </c>
      <c r="T399" s="124">
        <v>2.74</v>
      </c>
      <c r="U399" s="122">
        <v>44603</v>
      </c>
      <c r="V399" s="121" t="s">
        <v>1805</v>
      </c>
      <c r="W399" s="120" t="s">
        <v>670</v>
      </c>
      <c r="X399" s="120" t="s">
        <v>13</v>
      </c>
      <c r="Y399" s="265" t="s">
        <v>31</v>
      </c>
      <c r="Z399" s="123"/>
      <c r="AA399" s="125">
        <v>0</v>
      </c>
      <c r="AB399" s="125">
        <v>0</v>
      </c>
      <c r="AC399" s="125">
        <v>0</v>
      </c>
      <c r="AD399" s="125">
        <v>204532</v>
      </c>
      <c r="AE399" s="125">
        <v>204532</v>
      </c>
      <c r="AF399" s="125">
        <v>0</v>
      </c>
      <c r="AG399" s="125">
        <v>0</v>
      </c>
      <c r="AH399" s="125">
        <v>0</v>
      </c>
      <c r="AI399" s="125">
        <v>204532</v>
      </c>
      <c r="AJ399" s="125">
        <v>204532</v>
      </c>
      <c r="AK399" s="135" t="s">
        <v>1986</v>
      </c>
      <c r="AL399" s="126" t="s">
        <v>1987</v>
      </c>
    </row>
    <row r="400" spans="1:38" ht="54" hidden="1" x14ac:dyDescent="0.25">
      <c r="A400" s="147">
        <v>127384</v>
      </c>
      <c r="B400" s="120">
        <v>4</v>
      </c>
      <c r="C400" s="121" t="s">
        <v>122</v>
      </c>
      <c r="D400" s="122">
        <v>43193</v>
      </c>
      <c r="E400" s="121" t="s">
        <v>152</v>
      </c>
      <c r="F400" s="122">
        <v>44621.875381944446</v>
      </c>
      <c r="G400" s="121" t="s">
        <v>510</v>
      </c>
      <c r="H400" s="123" t="s">
        <v>371</v>
      </c>
      <c r="I400" s="121" t="s">
        <v>771</v>
      </c>
      <c r="J400" s="120" t="s">
        <v>101</v>
      </c>
      <c r="K400" s="121"/>
      <c r="L400" s="120" t="s">
        <v>101</v>
      </c>
      <c r="M400" s="123" t="s">
        <v>1988</v>
      </c>
      <c r="N400" s="123" t="s">
        <v>1793</v>
      </c>
      <c r="O400" s="121" t="s">
        <v>157</v>
      </c>
      <c r="P400" s="121" t="s">
        <v>1794</v>
      </c>
      <c r="Q400" s="123" t="s">
        <v>1793</v>
      </c>
      <c r="R400" s="121" t="s">
        <v>47</v>
      </c>
      <c r="S400" s="121" t="s">
        <v>43</v>
      </c>
      <c r="T400" s="124">
        <v>2.92</v>
      </c>
      <c r="U400" s="122">
        <v>44603</v>
      </c>
      <c r="V400" s="121" t="s">
        <v>1805</v>
      </c>
      <c r="W400" s="120" t="s">
        <v>670</v>
      </c>
      <c r="X400" s="120" t="s">
        <v>13</v>
      </c>
      <c r="Y400" s="265" t="s">
        <v>31</v>
      </c>
      <c r="Z400" s="123" t="s">
        <v>1989</v>
      </c>
      <c r="AA400" s="125">
        <v>0</v>
      </c>
      <c r="AB400" s="125">
        <v>0</v>
      </c>
      <c r="AC400" s="214">
        <f>666000-415000</f>
        <v>251000</v>
      </c>
      <c r="AD400" s="125">
        <v>2665000</v>
      </c>
      <c r="AE400" s="214">
        <f>SUM(TAMPData2205[[#This Row],[2022 PE Obligations]:[2022 Paving Obligations]])</f>
        <v>2916000</v>
      </c>
      <c r="AF400" s="125">
        <v>0</v>
      </c>
      <c r="AG400" s="125">
        <v>0</v>
      </c>
      <c r="AH400" s="214">
        <f>671000-415000</f>
        <v>256000</v>
      </c>
      <c r="AI400" s="125">
        <v>2665000</v>
      </c>
      <c r="AJ400" s="214">
        <f>SUM(TAMPData2205[[#This Row],[Total PE Obligation]:[Total Paving Obligation]])</f>
        <v>2921000</v>
      </c>
      <c r="AK400" s="135" t="s">
        <v>1990</v>
      </c>
      <c r="AL400" s="126" t="s">
        <v>1991</v>
      </c>
    </row>
    <row r="401" spans="1:38" ht="36" hidden="1" x14ac:dyDescent="0.25">
      <c r="A401" s="147">
        <v>127390</v>
      </c>
      <c r="B401" s="120">
        <v>4</v>
      </c>
      <c r="C401" s="121" t="s">
        <v>122</v>
      </c>
      <c r="D401" s="122">
        <v>43194</v>
      </c>
      <c r="E401" s="121" t="s">
        <v>152</v>
      </c>
      <c r="F401" s="122">
        <v>44621.875277777777</v>
      </c>
      <c r="G401" s="121" t="s">
        <v>161</v>
      </c>
      <c r="H401" s="123" t="s">
        <v>961</v>
      </c>
      <c r="I401" s="121" t="s">
        <v>116</v>
      </c>
      <c r="J401" s="120" t="s">
        <v>101</v>
      </c>
      <c r="K401" s="121"/>
      <c r="L401" s="120" t="s">
        <v>101</v>
      </c>
      <c r="M401" s="123" t="s">
        <v>1992</v>
      </c>
      <c r="N401" s="123" t="s">
        <v>1976</v>
      </c>
      <c r="O401" s="121" t="s">
        <v>157</v>
      </c>
      <c r="P401" s="121" t="s">
        <v>1794</v>
      </c>
      <c r="Q401" s="123" t="s">
        <v>1993</v>
      </c>
      <c r="R401" s="121" t="s">
        <v>47</v>
      </c>
      <c r="S401" s="121" t="s">
        <v>43</v>
      </c>
      <c r="T401" s="124">
        <v>7.14</v>
      </c>
      <c r="U401" s="122">
        <v>44603</v>
      </c>
      <c r="V401" s="121" t="s">
        <v>1867</v>
      </c>
      <c r="W401" s="120" t="s">
        <v>670</v>
      </c>
      <c r="X401" s="120" t="s">
        <v>94</v>
      </c>
      <c r="Y401" s="265" t="s">
        <v>31</v>
      </c>
      <c r="Z401" s="123" t="s">
        <v>1994</v>
      </c>
      <c r="AA401" s="125">
        <v>0</v>
      </c>
      <c r="AB401" s="125">
        <v>0</v>
      </c>
      <c r="AC401" s="214">
        <f>280200-76200</f>
        <v>204000</v>
      </c>
      <c r="AD401" s="125">
        <v>1389400</v>
      </c>
      <c r="AE401" s="214">
        <f>SUM(TAMPData2205[[#This Row],[2022 PE Obligations]:[2022 Paving Obligations]])</f>
        <v>1593400</v>
      </c>
      <c r="AF401" s="125">
        <v>0</v>
      </c>
      <c r="AG401" s="125">
        <v>0</v>
      </c>
      <c r="AH401" s="214">
        <f>280200-76200</f>
        <v>204000</v>
      </c>
      <c r="AI401" s="125">
        <v>1389400</v>
      </c>
      <c r="AJ401" s="214">
        <f>SUM(TAMPData2205[[#This Row],[Total PE Obligation]:[Total Paving Obligation]])</f>
        <v>1593400</v>
      </c>
      <c r="AK401" s="135" t="s">
        <v>1995</v>
      </c>
      <c r="AL401" s="126" t="s">
        <v>1996</v>
      </c>
    </row>
    <row r="402" spans="1:38" hidden="1" x14ac:dyDescent="0.25">
      <c r="A402" s="149">
        <v>127394</v>
      </c>
      <c r="B402" s="120">
        <v>4</v>
      </c>
      <c r="C402" s="121" t="s">
        <v>122</v>
      </c>
      <c r="D402" s="122">
        <v>43194</v>
      </c>
      <c r="E402" s="121" t="s">
        <v>152</v>
      </c>
      <c r="F402" s="122">
        <v>44662</v>
      </c>
      <c r="G402" s="121" t="s">
        <v>161</v>
      </c>
      <c r="H402" s="123" t="s">
        <v>961</v>
      </c>
      <c r="I402" s="121" t="s">
        <v>1893</v>
      </c>
      <c r="J402" s="120" t="s">
        <v>101</v>
      </c>
      <c r="K402" s="121"/>
      <c r="L402" s="120" t="s">
        <v>101</v>
      </c>
      <c r="M402" s="123" t="s">
        <v>1997</v>
      </c>
      <c r="N402" s="123" t="s">
        <v>1976</v>
      </c>
      <c r="O402" s="121" t="s">
        <v>157</v>
      </c>
      <c r="P402" s="121" t="s">
        <v>158</v>
      </c>
      <c r="Q402" s="123" t="s">
        <v>1976</v>
      </c>
      <c r="R402" s="121" t="s">
        <v>47</v>
      </c>
      <c r="S402" s="121" t="s">
        <v>43</v>
      </c>
      <c r="T402" s="124">
        <v>1.68</v>
      </c>
      <c r="U402" s="122">
        <v>44603</v>
      </c>
      <c r="V402" s="121" t="s">
        <v>1867</v>
      </c>
      <c r="W402" s="120" t="s">
        <v>670</v>
      </c>
      <c r="X402" s="120" t="s">
        <v>13</v>
      </c>
      <c r="Y402" s="265" t="s">
        <v>31</v>
      </c>
      <c r="Z402" s="123"/>
      <c r="AA402" s="125">
        <v>0</v>
      </c>
      <c r="AB402" s="125">
        <v>0</v>
      </c>
      <c r="AC402" s="125">
        <v>56800</v>
      </c>
      <c r="AD402" s="125">
        <v>454000</v>
      </c>
      <c r="AE402" s="125">
        <v>510800</v>
      </c>
      <c r="AF402" s="125">
        <v>0</v>
      </c>
      <c r="AG402" s="125">
        <v>0</v>
      </c>
      <c r="AH402" s="125">
        <v>56800</v>
      </c>
      <c r="AI402" s="125">
        <v>454000</v>
      </c>
      <c r="AJ402" s="125">
        <v>510800</v>
      </c>
      <c r="AK402" s="135" t="s">
        <v>1998</v>
      </c>
      <c r="AL402" s="126" t="s">
        <v>1999</v>
      </c>
    </row>
    <row r="403" spans="1:38" hidden="1" x14ac:dyDescent="0.25">
      <c r="A403" s="147">
        <v>128091</v>
      </c>
      <c r="B403" s="120">
        <v>3</v>
      </c>
      <c r="C403" s="121" t="s">
        <v>122</v>
      </c>
      <c r="D403" s="122">
        <v>43356</v>
      </c>
      <c r="E403" s="121" t="s">
        <v>152</v>
      </c>
      <c r="F403" s="122">
        <v>44621.8752662037</v>
      </c>
      <c r="G403" s="121" t="s">
        <v>241</v>
      </c>
      <c r="H403" s="123" t="s">
        <v>701</v>
      </c>
      <c r="I403" s="121" t="s">
        <v>2000</v>
      </c>
      <c r="J403" s="120" t="s">
        <v>101</v>
      </c>
      <c r="K403" s="121"/>
      <c r="L403" s="120" t="s">
        <v>101</v>
      </c>
      <c r="M403" s="123" t="s">
        <v>2001</v>
      </c>
      <c r="N403" s="123" t="s">
        <v>1793</v>
      </c>
      <c r="O403" s="121" t="s">
        <v>157</v>
      </c>
      <c r="P403" s="121" t="s">
        <v>157</v>
      </c>
      <c r="Q403" s="123" t="s">
        <v>1793</v>
      </c>
      <c r="R403" s="150" t="s">
        <v>47</v>
      </c>
      <c r="S403" s="121" t="s">
        <v>43</v>
      </c>
      <c r="T403" s="124">
        <v>1.91</v>
      </c>
      <c r="U403" s="122">
        <v>44603</v>
      </c>
      <c r="V403" s="121" t="s">
        <v>1805</v>
      </c>
      <c r="W403" s="120" t="s">
        <v>670</v>
      </c>
      <c r="X403" s="120" t="s">
        <v>13</v>
      </c>
      <c r="Y403" s="265" t="s">
        <v>31</v>
      </c>
      <c r="Z403" s="123"/>
      <c r="AA403" s="125">
        <v>0</v>
      </c>
      <c r="AB403" s="125">
        <v>0</v>
      </c>
      <c r="AC403" s="125">
        <v>0</v>
      </c>
      <c r="AD403" s="125">
        <v>1314180</v>
      </c>
      <c r="AE403" s="125">
        <v>1314180</v>
      </c>
      <c r="AF403" s="125">
        <v>0</v>
      </c>
      <c r="AG403" s="125">
        <v>0</v>
      </c>
      <c r="AH403" s="125">
        <v>0</v>
      </c>
      <c r="AI403" s="125">
        <v>1314180</v>
      </c>
      <c r="AJ403" s="125">
        <v>1314180</v>
      </c>
      <c r="AK403" s="135" t="s">
        <v>2002</v>
      </c>
      <c r="AL403" s="126" t="s">
        <v>2003</v>
      </c>
    </row>
    <row r="404" spans="1:38" hidden="1" x14ac:dyDescent="0.25">
      <c r="A404" s="147">
        <v>129151</v>
      </c>
      <c r="B404" s="120">
        <v>1</v>
      </c>
      <c r="C404" s="121" t="s">
        <v>122</v>
      </c>
      <c r="D404" s="122">
        <v>43636</v>
      </c>
      <c r="E404" s="121" t="s">
        <v>152</v>
      </c>
      <c r="F404" s="122">
        <v>44621.875219907408</v>
      </c>
      <c r="G404" s="121" t="s">
        <v>161</v>
      </c>
      <c r="H404" s="123" t="s">
        <v>297</v>
      </c>
      <c r="I404" s="121" t="s">
        <v>292</v>
      </c>
      <c r="J404" s="120" t="s">
        <v>101</v>
      </c>
      <c r="K404" s="121"/>
      <c r="L404" s="120" t="s">
        <v>101</v>
      </c>
      <c r="M404" s="123" t="s">
        <v>2004</v>
      </c>
      <c r="N404" s="123" t="s">
        <v>1793</v>
      </c>
      <c r="O404" s="121" t="s">
        <v>157</v>
      </c>
      <c r="P404" s="121" t="s">
        <v>158</v>
      </c>
      <c r="Q404" s="123" t="s">
        <v>1793</v>
      </c>
      <c r="R404" s="150" t="s">
        <v>47</v>
      </c>
      <c r="S404" s="121" t="s">
        <v>43</v>
      </c>
      <c r="T404" s="124">
        <v>6.94</v>
      </c>
      <c r="U404" s="122">
        <v>44603</v>
      </c>
      <c r="V404" s="121" t="s">
        <v>1805</v>
      </c>
      <c r="W404" s="120" t="s">
        <v>670</v>
      </c>
      <c r="X404" s="120" t="s">
        <v>13</v>
      </c>
      <c r="Y404" s="265" t="s">
        <v>31</v>
      </c>
      <c r="Z404" s="123"/>
      <c r="AA404" s="125">
        <v>0</v>
      </c>
      <c r="AB404" s="125">
        <v>0</v>
      </c>
      <c r="AC404" s="125">
        <v>430520</v>
      </c>
      <c r="AD404" s="125">
        <v>5303520</v>
      </c>
      <c r="AE404" s="125">
        <v>5734040</v>
      </c>
      <c r="AF404" s="125">
        <v>0</v>
      </c>
      <c r="AG404" s="125">
        <v>0</v>
      </c>
      <c r="AH404" s="125">
        <v>430520</v>
      </c>
      <c r="AI404" s="125">
        <v>5303520</v>
      </c>
      <c r="AJ404" s="125">
        <v>5734040</v>
      </c>
      <c r="AK404" s="135" t="s">
        <v>1983</v>
      </c>
      <c r="AL404" s="126" t="s">
        <v>2005</v>
      </c>
    </row>
    <row r="405" spans="1:38" ht="36" hidden="1" x14ac:dyDescent="0.25">
      <c r="A405" s="149">
        <v>129159</v>
      </c>
      <c r="B405" s="120">
        <v>1</v>
      </c>
      <c r="C405" s="121" t="s">
        <v>122</v>
      </c>
      <c r="D405" s="122">
        <v>43636</v>
      </c>
      <c r="E405" s="121" t="s">
        <v>152</v>
      </c>
      <c r="F405" s="122">
        <v>44621.875150462962</v>
      </c>
      <c r="G405" s="121" t="s">
        <v>108</v>
      </c>
      <c r="H405" s="123" t="s">
        <v>1633</v>
      </c>
      <c r="I405" s="121" t="s">
        <v>1655</v>
      </c>
      <c r="J405" s="120" t="s">
        <v>101</v>
      </c>
      <c r="K405" s="121"/>
      <c r="L405" s="120" t="s">
        <v>101</v>
      </c>
      <c r="M405" s="123" t="s">
        <v>2006</v>
      </c>
      <c r="N405" s="123" t="s">
        <v>1859</v>
      </c>
      <c r="O405" s="121" t="s">
        <v>157</v>
      </c>
      <c r="P405" s="121" t="s">
        <v>158</v>
      </c>
      <c r="Q405" s="123" t="s">
        <v>1859</v>
      </c>
      <c r="R405" s="121" t="s">
        <v>47</v>
      </c>
      <c r="S405" s="121" t="s">
        <v>43</v>
      </c>
      <c r="T405" s="124">
        <v>5.08</v>
      </c>
      <c r="U405" s="122">
        <v>44603</v>
      </c>
      <c r="V405" s="121" t="s">
        <v>1860</v>
      </c>
      <c r="W405" s="120" t="s">
        <v>670</v>
      </c>
      <c r="X405" s="120" t="s">
        <v>13</v>
      </c>
      <c r="Y405" s="265" t="s">
        <v>31</v>
      </c>
      <c r="Z405" s="123"/>
      <c r="AA405" s="125">
        <v>0</v>
      </c>
      <c r="AB405" s="125">
        <v>0</v>
      </c>
      <c r="AC405" s="125">
        <v>51240</v>
      </c>
      <c r="AD405" s="125">
        <v>1730390</v>
      </c>
      <c r="AE405" s="125">
        <v>1781630</v>
      </c>
      <c r="AF405" s="125">
        <v>0</v>
      </c>
      <c r="AG405" s="125">
        <v>0</v>
      </c>
      <c r="AH405" s="125">
        <v>51240</v>
      </c>
      <c r="AI405" s="125">
        <v>1730390</v>
      </c>
      <c r="AJ405" s="125">
        <v>1781630</v>
      </c>
      <c r="AK405" s="135" t="s">
        <v>2007</v>
      </c>
      <c r="AL405" s="126" t="s">
        <v>2008</v>
      </c>
    </row>
    <row r="406" spans="1:38" ht="36" hidden="1" x14ac:dyDescent="0.25">
      <c r="A406" s="147">
        <v>130280</v>
      </c>
      <c r="B406" s="120">
        <v>4</v>
      </c>
      <c r="C406" s="121" t="s">
        <v>122</v>
      </c>
      <c r="D406" s="122">
        <v>43951</v>
      </c>
      <c r="E406" s="121" t="s">
        <v>152</v>
      </c>
      <c r="F406" s="122">
        <v>44621.875381944446</v>
      </c>
      <c r="G406" s="121" t="s">
        <v>510</v>
      </c>
      <c r="H406" s="123" t="s">
        <v>371</v>
      </c>
      <c r="I406" s="121" t="s">
        <v>2009</v>
      </c>
      <c r="J406" s="120" t="s">
        <v>101</v>
      </c>
      <c r="K406" s="121"/>
      <c r="L406" s="120" t="s">
        <v>101</v>
      </c>
      <c r="M406" s="123" t="s">
        <v>2010</v>
      </c>
      <c r="N406" s="123" t="s">
        <v>1793</v>
      </c>
      <c r="O406" s="121" t="s">
        <v>157</v>
      </c>
      <c r="P406" s="121" t="s">
        <v>1794</v>
      </c>
      <c r="Q406" s="123" t="s">
        <v>1793</v>
      </c>
      <c r="R406" s="150" t="s">
        <v>47</v>
      </c>
      <c r="S406" s="121" t="s">
        <v>43</v>
      </c>
      <c r="T406" s="124">
        <v>0.97</v>
      </c>
      <c r="U406" s="122">
        <v>44603</v>
      </c>
      <c r="V406" s="121" t="s">
        <v>1805</v>
      </c>
      <c r="W406" s="120" t="s">
        <v>670</v>
      </c>
      <c r="X406" s="120" t="s">
        <v>13</v>
      </c>
      <c r="Y406" s="265" t="s">
        <v>31</v>
      </c>
      <c r="Z406" s="123" t="s">
        <v>2011</v>
      </c>
      <c r="AA406" s="125">
        <v>0</v>
      </c>
      <c r="AB406" s="125">
        <v>0</v>
      </c>
      <c r="AC406" s="214">
        <f>102500-53100</f>
        <v>49400</v>
      </c>
      <c r="AD406" s="125">
        <v>668000</v>
      </c>
      <c r="AE406" s="214">
        <f>SUM(TAMPData2205[[#This Row],[2022 PE Obligations]:[2022 Paving Obligations]])</f>
        <v>717400</v>
      </c>
      <c r="AF406" s="125">
        <v>0</v>
      </c>
      <c r="AG406" s="125">
        <v>0</v>
      </c>
      <c r="AH406" s="214">
        <f>107500-53100</f>
        <v>54400</v>
      </c>
      <c r="AI406" s="125">
        <v>668000</v>
      </c>
      <c r="AJ406" s="214">
        <f>SUM(TAMPData2205[[#This Row],[Total PE Obligation]:[Total Paving Obligation]])</f>
        <v>722400</v>
      </c>
      <c r="AK406" s="135" t="s">
        <v>1990</v>
      </c>
      <c r="AL406" s="126" t="s">
        <v>2012</v>
      </c>
    </row>
    <row r="407" spans="1:38" ht="36" hidden="1" x14ac:dyDescent="0.25">
      <c r="A407" s="147">
        <v>130410</v>
      </c>
      <c r="B407" s="120">
        <v>1</v>
      </c>
      <c r="C407" s="121" t="s">
        <v>122</v>
      </c>
      <c r="D407" s="122">
        <v>43978</v>
      </c>
      <c r="E407" s="121" t="s">
        <v>152</v>
      </c>
      <c r="F407" s="122">
        <v>44662</v>
      </c>
      <c r="G407" s="121" t="s">
        <v>161</v>
      </c>
      <c r="H407" s="123" t="s">
        <v>689</v>
      </c>
      <c r="I407" s="121" t="s">
        <v>690</v>
      </c>
      <c r="J407" s="120" t="s">
        <v>101</v>
      </c>
      <c r="K407" s="121"/>
      <c r="L407" s="120" t="s">
        <v>101</v>
      </c>
      <c r="M407" s="123" t="s">
        <v>2013</v>
      </c>
      <c r="N407" s="123" t="s">
        <v>1793</v>
      </c>
      <c r="O407" s="121" t="s">
        <v>157</v>
      </c>
      <c r="P407" s="121" t="s">
        <v>158</v>
      </c>
      <c r="Q407" s="123" t="s">
        <v>1793</v>
      </c>
      <c r="R407" s="121" t="s">
        <v>47</v>
      </c>
      <c r="S407" s="121" t="s">
        <v>43</v>
      </c>
      <c r="T407" s="124">
        <v>2.2599999999999998</v>
      </c>
      <c r="U407" s="122">
        <v>44603</v>
      </c>
      <c r="V407" s="121" t="s">
        <v>1805</v>
      </c>
      <c r="W407" s="120" t="s">
        <v>670</v>
      </c>
      <c r="X407" s="120" t="s">
        <v>13</v>
      </c>
      <c r="Y407" s="265" t="s">
        <v>31</v>
      </c>
      <c r="Z407" s="123"/>
      <c r="AA407" s="125">
        <v>0</v>
      </c>
      <c r="AB407" s="125">
        <v>0</v>
      </c>
      <c r="AC407" s="125">
        <v>338100</v>
      </c>
      <c r="AD407" s="125">
        <v>2395950</v>
      </c>
      <c r="AE407" s="125">
        <v>2734050</v>
      </c>
      <c r="AF407" s="125">
        <v>0</v>
      </c>
      <c r="AG407" s="125">
        <v>0</v>
      </c>
      <c r="AH407" s="125">
        <v>338100</v>
      </c>
      <c r="AI407" s="125">
        <v>2395950</v>
      </c>
      <c r="AJ407" s="125">
        <v>2734050</v>
      </c>
      <c r="AK407" s="135" t="s">
        <v>2014</v>
      </c>
      <c r="AL407" s="126" t="s">
        <v>2015</v>
      </c>
    </row>
    <row r="408" spans="1:38" ht="36" hidden="1" x14ac:dyDescent="0.25">
      <c r="A408" s="147">
        <v>131226</v>
      </c>
      <c r="B408" s="120">
        <v>3</v>
      </c>
      <c r="C408" s="121" t="s">
        <v>122</v>
      </c>
      <c r="D408" s="122">
        <v>44221</v>
      </c>
      <c r="E408" s="121" t="s">
        <v>152</v>
      </c>
      <c r="F408" s="122">
        <v>44621.875243055554</v>
      </c>
      <c r="G408" s="121" t="s">
        <v>241</v>
      </c>
      <c r="H408" s="123" t="s">
        <v>365</v>
      </c>
      <c r="I408" s="121" t="s">
        <v>292</v>
      </c>
      <c r="J408" s="120" t="s">
        <v>101</v>
      </c>
      <c r="K408" s="121"/>
      <c r="L408" s="120" t="s">
        <v>101</v>
      </c>
      <c r="M408" s="123" t="s">
        <v>2016</v>
      </c>
      <c r="N408" s="123" t="s">
        <v>1793</v>
      </c>
      <c r="O408" s="121" t="s">
        <v>157</v>
      </c>
      <c r="P408" s="121" t="s">
        <v>158</v>
      </c>
      <c r="Q408" s="123" t="s">
        <v>1793</v>
      </c>
      <c r="R408" s="121" t="s">
        <v>47</v>
      </c>
      <c r="S408" s="121" t="s">
        <v>43</v>
      </c>
      <c r="T408" s="124">
        <v>4.8</v>
      </c>
      <c r="U408" s="122">
        <v>44603</v>
      </c>
      <c r="V408" s="121" t="s">
        <v>1805</v>
      </c>
      <c r="W408" s="120" t="s">
        <v>670</v>
      </c>
      <c r="X408" s="120" t="s">
        <v>13</v>
      </c>
      <c r="Y408" s="265" t="s">
        <v>31</v>
      </c>
      <c r="Z408" s="123"/>
      <c r="AA408" s="125">
        <v>0</v>
      </c>
      <c r="AB408" s="125">
        <v>0</v>
      </c>
      <c r="AC408" s="125">
        <v>13388</v>
      </c>
      <c r="AD408" s="125">
        <v>2255350</v>
      </c>
      <c r="AE408" s="125">
        <v>2268738</v>
      </c>
      <c r="AF408" s="125">
        <v>0</v>
      </c>
      <c r="AG408" s="125">
        <v>0</v>
      </c>
      <c r="AH408" s="125">
        <v>13388</v>
      </c>
      <c r="AI408" s="125">
        <v>2255350</v>
      </c>
      <c r="AJ408" s="125">
        <v>2268738</v>
      </c>
      <c r="AK408" s="135" t="s">
        <v>2017</v>
      </c>
      <c r="AL408" s="126" t="s">
        <v>2018</v>
      </c>
    </row>
    <row r="409" spans="1:38" ht="36" hidden="1" x14ac:dyDescent="0.25">
      <c r="A409" s="149">
        <v>131412</v>
      </c>
      <c r="B409" s="120">
        <v>3</v>
      </c>
      <c r="C409" s="121" t="s">
        <v>122</v>
      </c>
      <c r="D409" s="122">
        <v>44272</v>
      </c>
      <c r="E409" s="121" t="s">
        <v>152</v>
      </c>
      <c r="F409" s="122">
        <v>44621.875196759262</v>
      </c>
      <c r="G409" s="121" t="s">
        <v>241</v>
      </c>
      <c r="H409" s="123" t="s">
        <v>180</v>
      </c>
      <c r="I409" s="121" t="s">
        <v>848</v>
      </c>
      <c r="J409" s="120" t="s">
        <v>101</v>
      </c>
      <c r="K409" s="121"/>
      <c r="L409" s="120" t="s">
        <v>101</v>
      </c>
      <c r="M409" s="123" t="s">
        <v>2019</v>
      </c>
      <c r="N409" s="123" t="s">
        <v>1793</v>
      </c>
      <c r="O409" s="121" t="s">
        <v>157</v>
      </c>
      <c r="P409" s="121" t="s">
        <v>1794</v>
      </c>
      <c r="Q409" s="123" t="s">
        <v>1793</v>
      </c>
      <c r="R409" s="121" t="s">
        <v>47</v>
      </c>
      <c r="S409" s="121" t="s">
        <v>43</v>
      </c>
      <c r="T409" s="124">
        <v>4.72</v>
      </c>
      <c r="U409" s="122">
        <v>44603</v>
      </c>
      <c r="V409" s="121" t="s">
        <v>1805</v>
      </c>
      <c r="W409" s="120" t="s">
        <v>670</v>
      </c>
      <c r="X409" s="120" t="s">
        <v>13</v>
      </c>
      <c r="Y409" s="265" t="s">
        <v>31</v>
      </c>
      <c r="Z409" s="123" t="s">
        <v>2020</v>
      </c>
      <c r="AA409" s="125">
        <v>0</v>
      </c>
      <c r="AB409" s="125">
        <v>0</v>
      </c>
      <c r="AC409" s="214">
        <f>359898-172288</f>
        <v>187610</v>
      </c>
      <c r="AD409" s="125">
        <v>1395190</v>
      </c>
      <c r="AE409" s="214">
        <f>SUM(TAMPData2205[[#This Row],[2022 PE Obligations]:[2022 Paving Obligations]])</f>
        <v>1582800</v>
      </c>
      <c r="AF409" s="125">
        <v>0</v>
      </c>
      <c r="AG409" s="125">
        <v>0</v>
      </c>
      <c r="AH409" s="214">
        <f>359898-172288</f>
        <v>187610</v>
      </c>
      <c r="AI409" s="125">
        <v>1395190</v>
      </c>
      <c r="AJ409" s="214">
        <f>SUM(TAMPData2205[[#This Row],[Total PE Obligation]:[Total Paving Obligation]])</f>
        <v>1582800</v>
      </c>
      <c r="AK409" s="135" t="s">
        <v>2021</v>
      </c>
      <c r="AL409" s="126" t="s">
        <v>2022</v>
      </c>
    </row>
    <row r="410" spans="1:38" hidden="1" x14ac:dyDescent="0.25">
      <c r="A410" s="147">
        <v>131442</v>
      </c>
      <c r="B410" s="120">
        <v>3</v>
      </c>
      <c r="C410" s="121" t="s">
        <v>122</v>
      </c>
      <c r="D410" s="122">
        <v>44273</v>
      </c>
      <c r="E410" s="121" t="s">
        <v>152</v>
      </c>
      <c r="F410" s="122">
        <v>44621.875300925924</v>
      </c>
      <c r="G410" s="121" t="s">
        <v>241</v>
      </c>
      <c r="H410" s="123" t="s">
        <v>659</v>
      </c>
      <c r="I410" s="121" t="s">
        <v>320</v>
      </c>
      <c r="J410" s="120" t="s">
        <v>101</v>
      </c>
      <c r="K410" s="121"/>
      <c r="L410" s="120" t="s">
        <v>101</v>
      </c>
      <c r="M410" s="123" t="s">
        <v>2023</v>
      </c>
      <c r="N410" s="123" t="s">
        <v>1793</v>
      </c>
      <c r="O410" s="121" t="s">
        <v>157</v>
      </c>
      <c r="P410" s="121" t="s">
        <v>158</v>
      </c>
      <c r="Q410" s="123" t="s">
        <v>1793</v>
      </c>
      <c r="R410" s="150" t="s">
        <v>47</v>
      </c>
      <c r="S410" s="121" t="s">
        <v>43</v>
      </c>
      <c r="T410" s="124">
        <v>2.2400000000000002</v>
      </c>
      <c r="U410" s="122">
        <v>44603</v>
      </c>
      <c r="V410" s="121" t="s">
        <v>1805</v>
      </c>
      <c r="W410" s="120" t="s">
        <v>670</v>
      </c>
      <c r="X410" s="120" t="s">
        <v>13</v>
      </c>
      <c r="Y410" s="265" t="s">
        <v>31</v>
      </c>
      <c r="Z410" s="123"/>
      <c r="AA410" s="125">
        <v>0</v>
      </c>
      <c r="AB410" s="125">
        <v>0</v>
      </c>
      <c r="AC410" s="125">
        <v>22858</v>
      </c>
      <c r="AD410" s="125">
        <v>1032660</v>
      </c>
      <c r="AE410" s="125">
        <v>1055518</v>
      </c>
      <c r="AF410" s="125">
        <v>0</v>
      </c>
      <c r="AG410" s="125">
        <v>0</v>
      </c>
      <c r="AH410" s="125">
        <v>22858</v>
      </c>
      <c r="AI410" s="125">
        <v>1032660</v>
      </c>
      <c r="AJ410" s="125">
        <v>1055518</v>
      </c>
      <c r="AK410" s="135" t="s">
        <v>2024</v>
      </c>
      <c r="AL410" s="126" t="s">
        <v>2025</v>
      </c>
    </row>
    <row r="411" spans="1:38" hidden="1" x14ac:dyDescent="0.25">
      <c r="A411" s="147">
        <v>115441</v>
      </c>
      <c r="B411" s="120">
        <v>4</v>
      </c>
      <c r="C411" s="121" t="s">
        <v>122</v>
      </c>
      <c r="D411" s="122">
        <v>40548</v>
      </c>
      <c r="E411" s="121" t="s">
        <v>2026</v>
      </c>
      <c r="F411" s="122">
        <v>44621.875231481485</v>
      </c>
      <c r="G411" s="121" t="s">
        <v>108</v>
      </c>
      <c r="H411" s="123" t="s">
        <v>325</v>
      </c>
      <c r="I411" s="121" t="s">
        <v>2027</v>
      </c>
      <c r="J411" s="120" t="s">
        <v>101</v>
      </c>
      <c r="K411" s="121"/>
      <c r="L411" s="120" t="s">
        <v>101</v>
      </c>
      <c r="M411" s="123" t="s">
        <v>2028</v>
      </c>
      <c r="N411" s="123" t="s">
        <v>2029</v>
      </c>
      <c r="O411" s="121" t="s">
        <v>157</v>
      </c>
      <c r="P411" s="121" t="s">
        <v>158</v>
      </c>
      <c r="Q411" s="123" t="s">
        <v>2029</v>
      </c>
      <c r="R411" s="150" t="s">
        <v>47</v>
      </c>
      <c r="S411" s="121" t="s">
        <v>43</v>
      </c>
      <c r="T411" s="124">
        <v>8.84</v>
      </c>
      <c r="U411" s="122">
        <v>44603</v>
      </c>
      <c r="V411" s="121" t="s">
        <v>2030</v>
      </c>
      <c r="W411" s="120" t="s">
        <v>93</v>
      </c>
      <c r="X411" s="120" t="s">
        <v>103</v>
      </c>
      <c r="Y411" s="265" t="s">
        <v>32</v>
      </c>
      <c r="Z411" s="123"/>
      <c r="AA411" s="125">
        <v>0</v>
      </c>
      <c r="AB411" s="125">
        <v>0</v>
      </c>
      <c r="AC411" s="125">
        <v>378000</v>
      </c>
      <c r="AD411" s="125">
        <v>819000</v>
      </c>
      <c r="AE411" s="125">
        <v>1197000</v>
      </c>
      <c r="AF411" s="125">
        <v>0</v>
      </c>
      <c r="AG411" s="125">
        <v>0</v>
      </c>
      <c r="AH411" s="125">
        <v>378000</v>
      </c>
      <c r="AI411" s="125">
        <v>819000</v>
      </c>
      <c r="AJ411" s="125">
        <v>1197000</v>
      </c>
      <c r="AK411" s="135" t="s">
        <v>2031</v>
      </c>
      <c r="AL411" s="126" t="s">
        <v>2032</v>
      </c>
    </row>
    <row r="412" spans="1:38" hidden="1" x14ac:dyDescent="0.25">
      <c r="A412" s="147">
        <v>123906</v>
      </c>
      <c r="B412" s="120">
        <v>4</v>
      </c>
      <c r="C412" s="121" t="s">
        <v>122</v>
      </c>
      <c r="D412" s="122">
        <v>42571</v>
      </c>
      <c r="E412" s="121" t="s">
        <v>152</v>
      </c>
      <c r="F412" s="122">
        <v>44623</v>
      </c>
      <c r="G412" s="121" t="s">
        <v>510</v>
      </c>
      <c r="H412" s="123" t="s">
        <v>483</v>
      </c>
      <c r="I412" s="121" t="s">
        <v>2033</v>
      </c>
      <c r="J412" s="120" t="s">
        <v>101</v>
      </c>
      <c r="K412" s="121"/>
      <c r="L412" s="120" t="s">
        <v>101</v>
      </c>
      <c r="M412" s="123" t="s">
        <v>2034</v>
      </c>
      <c r="N412" s="123" t="s">
        <v>2035</v>
      </c>
      <c r="O412" s="121" t="s">
        <v>157</v>
      </c>
      <c r="P412" s="121" t="s">
        <v>158</v>
      </c>
      <c r="Q412" s="123" t="s">
        <v>2035</v>
      </c>
      <c r="R412" s="150" t="s">
        <v>47</v>
      </c>
      <c r="S412" s="121" t="s">
        <v>43</v>
      </c>
      <c r="T412" s="124">
        <v>2.5299999999999998</v>
      </c>
      <c r="U412" s="122">
        <v>44603</v>
      </c>
      <c r="V412" s="121" t="s">
        <v>2036</v>
      </c>
      <c r="W412" s="120" t="s">
        <v>93</v>
      </c>
      <c r="X412" s="120" t="s">
        <v>103</v>
      </c>
      <c r="Y412" s="265" t="s">
        <v>32</v>
      </c>
      <c r="Z412" s="123"/>
      <c r="AA412" s="125">
        <v>0</v>
      </c>
      <c r="AB412" s="125">
        <v>0</v>
      </c>
      <c r="AC412" s="125">
        <v>56700</v>
      </c>
      <c r="AD412" s="125">
        <v>314000</v>
      </c>
      <c r="AE412" s="125">
        <v>370700</v>
      </c>
      <c r="AF412" s="125">
        <v>0</v>
      </c>
      <c r="AG412" s="125">
        <v>0</v>
      </c>
      <c r="AH412" s="125">
        <v>56700</v>
      </c>
      <c r="AI412" s="125">
        <v>314000</v>
      </c>
      <c r="AJ412" s="125">
        <v>370700</v>
      </c>
      <c r="AK412" s="135" t="s">
        <v>2037</v>
      </c>
      <c r="AL412" s="126" t="s">
        <v>2038</v>
      </c>
    </row>
    <row r="413" spans="1:38" hidden="1" x14ac:dyDescent="0.25">
      <c r="A413" s="147">
        <v>123927</v>
      </c>
      <c r="B413" s="120">
        <v>4</v>
      </c>
      <c r="C413" s="121" t="s">
        <v>122</v>
      </c>
      <c r="D413" s="122">
        <v>42571</v>
      </c>
      <c r="E413" s="121" t="s">
        <v>152</v>
      </c>
      <c r="F413" s="122">
        <v>44621.875243055554</v>
      </c>
      <c r="G413" s="121" t="s">
        <v>510</v>
      </c>
      <c r="H413" s="123" t="s">
        <v>863</v>
      </c>
      <c r="I413" s="121" t="s">
        <v>2039</v>
      </c>
      <c r="J413" s="120" t="s">
        <v>101</v>
      </c>
      <c r="K413" s="121"/>
      <c r="L413" s="120" t="s">
        <v>101</v>
      </c>
      <c r="M413" s="123" t="s">
        <v>2040</v>
      </c>
      <c r="N413" s="123" t="s">
        <v>2041</v>
      </c>
      <c r="O413" s="121" t="s">
        <v>157</v>
      </c>
      <c r="P413" s="121" t="s">
        <v>158</v>
      </c>
      <c r="Q413" s="123" t="s">
        <v>2041</v>
      </c>
      <c r="R413" s="150" t="s">
        <v>47</v>
      </c>
      <c r="S413" s="121" t="s">
        <v>43</v>
      </c>
      <c r="T413" s="124">
        <v>1.02</v>
      </c>
      <c r="U413" s="122">
        <v>44603</v>
      </c>
      <c r="V413" s="121" t="s">
        <v>1805</v>
      </c>
      <c r="W413" s="120" t="s">
        <v>93</v>
      </c>
      <c r="X413" s="120" t="s">
        <v>103</v>
      </c>
      <c r="Y413" s="265" t="s">
        <v>32</v>
      </c>
      <c r="Z413" s="123"/>
      <c r="AA413" s="125">
        <v>0</v>
      </c>
      <c r="AB413" s="125">
        <v>0</v>
      </c>
      <c r="AC413" s="125">
        <v>29065</v>
      </c>
      <c r="AD413" s="125">
        <v>218000</v>
      </c>
      <c r="AE413" s="125">
        <v>247065</v>
      </c>
      <c r="AF413" s="125">
        <v>0</v>
      </c>
      <c r="AG413" s="125">
        <v>0</v>
      </c>
      <c r="AH413" s="125">
        <v>29065</v>
      </c>
      <c r="AI413" s="125">
        <v>218000</v>
      </c>
      <c r="AJ413" s="125">
        <v>247065</v>
      </c>
      <c r="AK413" s="135" t="s">
        <v>2042</v>
      </c>
      <c r="AL413" s="126" t="s">
        <v>2043</v>
      </c>
    </row>
    <row r="414" spans="1:38" ht="36" hidden="1" x14ac:dyDescent="0.25">
      <c r="A414" s="147">
        <v>123942</v>
      </c>
      <c r="B414" s="120">
        <v>4</v>
      </c>
      <c r="C414" s="121" t="s">
        <v>122</v>
      </c>
      <c r="D414" s="122">
        <v>42571</v>
      </c>
      <c r="E414" s="121" t="s">
        <v>152</v>
      </c>
      <c r="F414" s="122">
        <v>44662</v>
      </c>
      <c r="G414" s="121" t="s">
        <v>161</v>
      </c>
      <c r="H414" s="123" t="s">
        <v>2044</v>
      </c>
      <c r="I414" s="121" t="s">
        <v>2045</v>
      </c>
      <c r="J414" s="120" t="s">
        <v>101</v>
      </c>
      <c r="K414" s="121"/>
      <c r="L414" s="120" t="s">
        <v>101</v>
      </c>
      <c r="M414" s="123" t="s">
        <v>2046</v>
      </c>
      <c r="N414" s="123" t="s">
        <v>2047</v>
      </c>
      <c r="O414" s="121" t="s">
        <v>157</v>
      </c>
      <c r="P414" s="121" t="s">
        <v>158</v>
      </c>
      <c r="Q414" s="123" t="s">
        <v>2047</v>
      </c>
      <c r="R414" s="150" t="s">
        <v>47</v>
      </c>
      <c r="S414" s="121" t="s">
        <v>43</v>
      </c>
      <c r="T414" s="124">
        <v>8.24</v>
      </c>
      <c r="U414" s="122">
        <v>44603</v>
      </c>
      <c r="V414" s="121" t="s">
        <v>1867</v>
      </c>
      <c r="W414" s="120" t="s">
        <v>93</v>
      </c>
      <c r="X414" s="120" t="s">
        <v>103</v>
      </c>
      <c r="Y414" s="265" t="s">
        <v>32</v>
      </c>
      <c r="Z414" s="123"/>
      <c r="AA414" s="125">
        <v>0</v>
      </c>
      <c r="AB414" s="125">
        <v>0</v>
      </c>
      <c r="AC414" s="125">
        <v>180600</v>
      </c>
      <c r="AD414" s="125">
        <v>633000</v>
      </c>
      <c r="AE414" s="125">
        <v>813600</v>
      </c>
      <c r="AF414" s="125">
        <v>0</v>
      </c>
      <c r="AG414" s="125">
        <v>0</v>
      </c>
      <c r="AH414" s="125">
        <v>180600</v>
      </c>
      <c r="AI414" s="125">
        <v>633000</v>
      </c>
      <c r="AJ414" s="125">
        <v>813600</v>
      </c>
      <c r="AK414" s="135" t="s">
        <v>1998</v>
      </c>
      <c r="AL414" s="126" t="s">
        <v>2048</v>
      </c>
    </row>
    <row r="415" spans="1:38" ht="36" hidden="1" x14ac:dyDescent="0.25">
      <c r="A415" s="147">
        <v>127067</v>
      </c>
      <c r="B415" s="120">
        <v>1</v>
      </c>
      <c r="C415" s="121" t="s">
        <v>122</v>
      </c>
      <c r="D415" s="122">
        <v>43168</v>
      </c>
      <c r="E415" s="121" t="s">
        <v>152</v>
      </c>
      <c r="F415" s="122">
        <v>44621.875219907408</v>
      </c>
      <c r="G415" s="121" t="s">
        <v>108</v>
      </c>
      <c r="H415" s="123" t="s">
        <v>204</v>
      </c>
      <c r="I415" s="121" t="s">
        <v>1451</v>
      </c>
      <c r="J415" s="120" t="s">
        <v>101</v>
      </c>
      <c r="K415" s="121"/>
      <c r="L415" s="120" t="s">
        <v>101</v>
      </c>
      <c r="M415" s="123" t="s">
        <v>2049</v>
      </c>
      <c r="N415" s="123" t="s">
        <v>1845</v>
      </c>
      <c r="O415" s="121" t="s">
        <v>157</v>
      </c>
      <c r="P415" s="121" t="s">
        <v>158</v>
      </c>
      <c r="Q415" s="123" t="s">
        <v>1845</v>
      </c>
      <c r="R415" s="121" t="s">
        <v>47</v>
      </c>
      <c r="S415" s="121" t="s">
        <v>43</v>
      </c>
      <c r="T415" s="124">
        <v>11.68</v>
      </c>
      <c r="U415" s="122">
        <v>44603</v>
      </c>
      <c r="V415" s="121" t="s">
        <v>1805</v>
      </c>
      <c r="W415" s="120" t="s">
        <v>93</v>
      </c>
      <c r="X415" s="120" t="s">
        <v>103</v>
      </c>
      <c r="Y415" s="265" t="s">
        <v>32</v>
      </c>
      <c r="Z415" s="123"/>
      <c r="AA415" s="125">
        <v>0</v>
      </c>
      <c r="AB415" s="125">
        <v>0</v>
      </c>
      <c r="AC415" s="125">
        <v>0</v>
      </c>
      <c r="AD415" s="125">
        <v>1878150</v>
      </c>
      <c r="AE415" s="125">
        <v>1878150</v>
      </c>
      <c r="AF415" s="125">
        <v>0</v>
      </c>
      <c r="AG415" s="125">
        <v>0</v>
      </c>
      <c r="AH415" s="125">
        <v>0</v>
      </c>
      <c r="AI415" s="125">
        <v>1878150</v>
      </c>
      <c r="AJ415" s="125">
        <v>1878150</v>
      </c>
      <c r="AK415" s="135" t="s">
        <v>2050</v>
      </c>
      <c r="AL415" s="126" t="s">
        <v>2051</v>
      </c>
    </row>
    <row r="416" spans="1:38" hidden="1" x14ac:dyDescent="0.25">
      <c r="A416" s="147">
        <v>127932</v>
      </c>
      <c r="B416" s="120">
        <v>3</v>
      </c>
      <c r="C416" s="121" t="s">
        <v>122</v>
      </c>
      <c r="D416" s="122">
        <v>43306</v>
      </c>
      <c r="E416" s="121" t="s">
        <v>152</v>
      </c>
      <c r="F416" s="122">
        <v>44621.875254629631</v>
      </c>
      <c r="G416" s="121" t="s">
        <v>241</v>
      </c>
      <c r="H416" s="123" t="s">
        <v>551</v>
      </c>
      <c r="I416" s="121" t="s">
        <v>218</v>
      </c>
      <c r="J416" s="120" t="s">
        <v>101</v>
      </c>
      <c r="K416" s="121"/>
      <c r="L416" s="120" t="s">
        <v>101</v>
      </c>
      <c r="M416" s="123" t="s">
        <v>2052</v>
      </c>
      <c r="N416" s="123" t="s">
        <v>1845</v>
      </c>
      <c r="O416" s="121" t="s">
        <v>157</v>
      </c>
      <c r="P416" s="121" t="s">
        <v>158</v>
      </c>
      <c r="Q416" s="123" t="s">
        <v>1845</v>
      </c>
      <c r="R416" s="150" t="s">
        <v>47</v>
      </c>
      <c r="S416" s="121" t="s">
        <v>43</v>
      </c>
      <c r="T416" s="124">
        <v>9.85</v>
      </c>
      <c r="U416" s="122">
        <v>44603</v>
      </c>
      <c r="V416" s="121" t="s">
        <v>1805</v>
      </c>
      <c r="W416" s="120" t="s">
        <v>93</v>
      </c>
      <c r="X416" s="120" t="s">
        <v>103</v>
      </c>
      <c r="Y416" s="265" t="s">
        <v>32</v>
      </c>
      <c r="Z416" s="123"/>
      <c r="AA416" s="125">
        <v>0</v>
      </c>
      <c r="AB416" s="125">
        <v>0</v>
      </c>
      <c r="AC416" s="125">
        <v>100548</v>
      </c>
      <c r="AD416" s="125">
        <v>2052740</v>
      </c>
      <c r="AE416" s="125">
        <v>2153288</v>
      </c>
      <c r="AF416" s="125">
        <v>0</v>
      </c>
      <c r="AG416" s="125">
        <v>0</v>
      </c>
      <c r="AH416" s="125">
        <v>100548</v>
      </c>
      <c r="AI416" s="125">
        <v>2052740</v>
      </c>
      <c r="AJ416" s="125">
        <v>2153288</v>
      </c>
      <c r="AK416" s="135" t="s">
        <v>2053</v>
      </c>
      <c r="AL416" s="126" t="s">
        <v>2054</v>
      </c>
    </row>
    <row r="417" spans="1:38" hidden="1" x14ac:dyDescent="0.25">
      <c r="A417" s="149">
        <v>129123</v>
      </c>
      <c r="B417" s="120">
        <v>1</v>
      </c>
      <c r="C417" s="121" t="s">
        <v>122</v>
      </c>
      <c r="D417" s="122">
        <v>43635</v>
      </c>
      <c r="E417" s="121" t="s">
        <v>152</v>
      </c>
      <c r="F417" s="122">
        <v>44621.875219907408</v>
      </c>
      <c r="G417" s="121" t="s">
        <v>108</v>
      </c>
      <c r="H417" s="123" t="s">
        <v>204</v>
      </c>
      <c r="I417" s="121" t="s">
        <v>2055</v>
      </c>
      <c r="J417" s="120" t="s">
        <v>101</v>
      </c>
      <c r="K417" s="121"/>
      <c r="L417" s="120" t="s">
        <v>101</v>
      </c>
      <c r="M417" s="123" t="s">
        <v>2056</v>
      </c>
      <c r="N417" s="123" t="s">
        <v>1793</v>
      </c>
      <c r="O417" s="121" t="s">
        <v>157</v>
      </c>
      <c r="P417" s="121" t="s">
        <v>158</v>
      </c>
      <c r="Q417" s="123" t="s">
        <v>1793</v>
      </c>
      <c r="R417" s="121" t="s">
        <v>47</v>
      </c>
      <c r="S417" s="121" t="s">
        <v>43</v>
      </c>
      <c r="T417" s="124">
        <v>1.76</v>
      </c>
      <c r="U417" s="122">
        <v>44603</v>
      </c>
      <c r="V417" s="121" t="s">
        <v>1805</v>
      </c>
      <c r="W417" s="120" t="s">
        <v>93</v>
      </c>
      <c r="X417" s="120" t="s">
        <v>103</v>
      </c>
      <c r="Y417" s="265" t="s">
        <v>32</v>
      </c>
      <c r="Z417" s="123"/>
      <c r="AA417" s="125">
        <v>0</v>
      </c>
      <c r="AB417" s="125">
        <v>0</v>
      </c>
      <c r="AC417" s="125">
        <v>89650</v>
      </c>
      <c r="AD417" s="125">
        <v>308300</v>
      </c>
      <c r="AE417" s="125">
        <v>397950</v>
      </c>
      <c r="AF417" s="125">
        <v>0</v>
      </c>
      <c r="AG417" s="125">
        <v>0</v>
      </c>
      <c r="AH417" s="125">
        <v>89650</v>
      </c>
      <c r="AI417" s="125">
        <v>308300</v>
      </c>
      <c r="AJ417" s="125">
        <v>397950</v>
      </c>
      <c r="AK417" s="135" t="s">
        <v>2057</v>
      </c>
      <c r="AL417" s="126" t="s">
        <v>2058</v>
      </c>
    </row>
    <row r="418" spans="1:38" hidden="1" x14ac:dyDescent="0.25">
      <c r="A418" s="147">
        <v>129154</v>
      </c>
      <c r="B418" s="120">
        <v>1</v>
      </c>
      <c r="C418" s="121" t="s">
        <v>122</v>
      </c>
      <c r="D418" s="122">
        <v>43636</v>
      </c>
      <c r="E418" s="121" t="s">
        <v>152</v>
      </c>
      <c r="F418" s="122">
        <v>44621.8753125</v>
      </c>
      <c r="G418" s="121" t="s">
        <v>108</v>
      </c>
      <c r="H418" s="123" t="s">
        <v>297</v>
      </c>
      <c r="I418" s="121" t="s">
        <v>2059</v>
      </c>
      <c r="J418" s="120" t="s">
        <v>101</v>
      </c>
      <c r="K418" s="121"/>
      <c r="L418" s="120" t="s">
        <v>101</v>
      </c>
      <c r="M418" s="123" t="s">
        <v>2060</v>
      </c>
      <c r="N418" s="123" t="s">
        <v>1793</v>
      </c>
      <c r="O418" s="121" t="s">
        <v>157</v>
      </c>
      <c r="P418" s="121" t="s">
        <v>158</v>
      </c>
      <c r="Q418" s="123" t="s">
        <v>1793</v>
      </c>
      <c r="R418" s="121" t="s">
        <v>47</v>
      </c>
      <c r="S418" s="121" t="s">
        <v>43</v>
      </c>
      <c r="T418" s="124">
        <v>1.86</v>
      </c>
      <c r="U418" s="122">
        <v>44603</v>
      </c>
      <c r="V418" s="121" t="s">
        <v>1805</v>
      </c>
      <c r="W418" s="120" t="s">
        <v>93</v>
      </c>
      <c r="X418" s="120" t="s">
        <v>103</v>
      </c>
      <c r="Y418" s="265" t="s">
        <v>32</v>
      </c>
      <c r="Z418" s="123"/>
      <c r="AA418" s="125">
        <v>0</v>
      </c>
      <c r="AB418" s="125">
        <v>0</v>
      </c>
      <c r="AC418" s="125">
        <v>183300</v>
      </c>
      <c r="AD418" s="125">
        <v>1165330</v>
      </c>
      <c r="AE418" s="125">
        <v>1348630</v>
      </c>
      <c r="AF418" s="125">
        <v>0</v>
      </c>
      <c r="AG418" s="125">
        <v>0</v>
      </c>
      <c r="AH418" s="125">
        <v>183300</v>
      </c>
      <c r="AI418" s="125">
        <v>1165330</v>
      </c>
      <c r="AJ418" s="125">
        <v>1348630</v>
      </c>
      <c r="AK418" s="135" t="s">
        <v>2061</v>
      </c>
      <c r="AL418" s="126" t="s">
        <v>2062</v>
      </c>
    </row>
    <row r="419" spans="1:38" ht="36" hidden="1" x14ac:dyDescent="0.25">
      <c r="A419" s="149">
        <v>129243</v>
      </c>
      <c r="B419" s="120">
        <v>2</v>
      </c>
      <c r="C419" s="121" t="s">
        <v>122</v>
      </c>
      <c r="D419" s="122">
        <v>43644</v>
      </c>
      <c r="E419" s="121" t="s">
        <v>152</v>
      </c>
      <c r="F419" s="122">
        <v>44641</v>
      </c>
      <c r="G419" s="121" t="s">
        <v>2063</v>
      </c>
      <c r="H419" s="123" t="s">
        <v>2064</v>
      </c>
      <c r="I419" s="121" t="s">
        <v>1540</v>
      </c>
      <c r="J419" s="120" t="s">
        <v>101</v>
      </c>
      <c r="K419" s="121"/>
      <c r="L419" s="120" t="s">
        <v>101</v>
      </c>
      <c r="M419" s="123" t="s">
        <v>2065</v>
      </c>
      <c r="N419" s="123" t="s">
        <v>2066</v>
      </c>
      <c r="O419" s="121" t="s">
        <v>157</v>
      </c>
      <c r="P419" s="121" t="s">
        <v>158</v>
      </c>
      <c r="Q419" s="123" t="s">
        <v>2067</v>
      </c>
      <c r="R419" s="121" t="s">
        <v>47</v>
      </c>
      <c r="S419" s="121" t="s">
        <v>43</v>
      </c>
      <c r="T419" s="124">
        <v>15.74</v>
      </c>
      <c r="U419" s="122">
        <v>44603</v>
      </c>
      <c r="V419" s="121" t="s">
        <v>1867</v>
      </c>
      <c r="W419" s="120" t="s">
        <v>93</v>
      </c>
      <c r="X419" s="120" t="s">
        <v>103</v>
      </c>
      <c r="Y419" s="265" t="s">
        <v>32</v>
      </c>
      <c r="Z419" s="123"/>
      <c r="AA419" s="125">
        <v>0</v>
      </c>
      <c r="AB419" s="125">
        <v>0</v>
      </c>
      <c r="AC419" s="125">
        <v>0</v>
      </c>
      <c r="AD419" s="125">
        <v>1086860</v>
      </c>
      <c r="AE419" s="125">
        <v>1086860</v>
      </c>
      <c r="AF419" s="125">
        <v>0</v>
      </c>
      <c r="AG419" s="125">
        <v>0</v>
      </c>
      <c r="AH419" s="125">
        <v>0</v>
      </c>
      <c r="AI419" s="125">
        <v>1086860</v>
      </c>
      <c r="AJ419" s="125">
        <v>1086860</v>
      </c>
      <c r="AK419" s="135" t="s">
        <v>2068</v>
      </c>
      <c r="AL419" s="126" t="s">
        <v>2069</v>
      </c>
    </row>
    <row r="420" spans="1:38" ht="36" hidden="1" x14ac:dyDescent="0.25">
      <c r="A420" s="149">
        <v>129266</v>
      </c>
      <c r="B420" s="120">
        <v>2</v>
      </c>
      <c r="C420" s="121" t="s">
        <v>122</v>
      </c>
      <c r="D420" s="122">
        <v>43644</v>
      </c>
      <c r="E420" s="121" t="s">
        <v>152</v>
      </c>
      <c r="F420" s="122">
        <v>44621.875208333331</v>
      </c>
      <c r="G420" s="121" t="s">
        <v>426</v>
      </c>
      <c r="H420" s="123" t="s">
        <v>1038</v>
      </c>
      <c r="I420" s="121" t="s">
        <v>518</v>
      </c>
      <c r="J420" s="120" t="s">
        <v>101</v>
      </c>
      <c r="K420" s="121"/>
      <c r="L420" s="120" t="s">
        <v>101</v>
      </c>
      <c r="M420" s="123" t="s">
        <v>2070</v>
      </c>
      <c r="N420" s="123" t="s">
        <v>2071</v>
      </c>
      <c r="O420" s="121" t="s">
        <v>157</v>
      </c>
      <c r="P420" s="121" t="s">
        <v>157</v>
      </c>
      <c r="Q420" s="123" t="s">
        <v>2071</v>
      </c>
      <c r="R420" s="121" t="s">
        <v>47</v>
      </c>
      <c r="S420" s="121" t="s">
        <v>43</v>
      </c>
      <c r="T420" s="124">
        <v>4.6100000000000003</v>
      </c>
      <c r="U420" s="122">
        <v>44603</v>
      </c>
      <c r="V420" s="121" t="s">
        <v>1867</v>
      </c>
      <c r="W420" s="120" t="s">
        <v>93</v>
      </c>
      <c r="X420" s="120" t="s">
        <v>103</v>
      </c>
      <c r="Y420" s="265" t="s">
        <v>32</v>
      </c>
      <c r="Z420" s="123"/>
      <c r="AA420" s="125">
        <v>0</v>
      </c>
      <c r="AB420" s="125">
        <v>0</v>
      </c>
      <c r="AC420" s="125">
        <v>0</v>
      </c>
      <c r="AD420" s="125">
        <v>350683</v>
      </c>
      <c r="AE420" s="125">
        <v>350683</v>
      </c>
      <c r="AF420" s="125">
        <v>0</v>
      </c>
      <c r="AG420" s="125">
        <v>0</v>
      </c>
      <c r="AH420" s="125">
        <v>0</v>
      </c>
      <c r="AI420" s="125">
        <v>350683</v>
      </c>
      <c r="AJ420" s="125">
        <v>350683</v>
      </c>
      <c r="AK420" s="135" t="s">
        <v>2072</v>
      </c>
      <c r="AL420" s="126" t="s">
        <v>2073</v>
      </c>
    </row>
    <row r="421" spans="1:38" ht="36" hidden="1" x14ac:dyDescent="0.25">
      <c r="A421" s="149">
        <v>129504</v>
      </c>
      <c r="B421" s="120">
        <v>3</v>
      </c>
      <c r="C421" s="121" t="s">
        <v>122</v>
      </c>
      <c r="D421" s="122">
        <v>43685</v>
      </c>
      <c r="E421" s="121" t="s">
        <v>152</v>
      </c>
      <c r="F421" s="122">
        <v>44621.875208333331</v>
      </c>
      <c r="G421" s="121" t="s">
        <v>241</v>
      </c>
      <c r="H421" s="123" t="s">
        <v>2074</v>
      </c>
      <c r="I421" s="121" t="s">
        <v>2075</v>
      </c>
      <c r="J421" s="120" t="s">
        <v>101</v>
      </c>
      <c r="K421" s="121"/>
      <c r="L421" s="120" t="s">
        <v>101</v>
      </c>
      <c r="M421" s="123" t="s">
        <v>2076</v>
      </c>
      <c r="N421" s="123" t="s">
        <v>2077</v>
      </c>
      <c r="O421" s="121" t="s">
        <v>157</v>
      </c>
      <c r="P421" s="121" t="s">
        <v>158</v>
      </c>
      <c r="Q421" s="123" t="s">
        <v>2077</v>
      </c>
      <c r="R421" s="121" t="s">
        <v>47</v>
      </c>
      <c r="S421" s="121" t="s">
        <v>43</v>
      </c>
      <c r="T421" s="124">
        <v>7.07</v>
      </c>
      <c r="U421" s="122">
        <v>44603</v>
      </c>
      <c r="V421" s="121" t="s">
        <v>1805</v>
      </c>
      <c r="W421" s="120" t="s">
        <v>93</v>
      </c>
      <c r="X421" s="120" t="s">
        <v>103</v>
      </c>
      <c r="Y421" s="265" t="s">
        <v>32</v>
      </c>
      <c r="Z421" s="123"/>
      <c r="AA421" s="125">
        <v>0</v>
      </c>
      <c r="AB421" s="125">
        <v>0</v>
      </c>
      <c r="AC421" s="125">
        <v>44613</v>
      </c>
      <c r="AD421" s="125">
        <v>1113668</v>
      </c>
      <c r="AE421" s="125">
        <v>1158281</v>
      </c>
      <c r="AF421" s="125">
        <v>0</v>
      </c>
      <c r="AG421" s="125">
        <v>0</v>
      </c>
      <c r="AH421" s="125">
        <v>44613</v>
      </c>
      <c r="AI421" s="125">
        <v>1113668</v>
      </c>
      <c r="AJ421" s="125">
        <v>1158281</v>
      </c>
      <c r="AK421" s="135" t="s">
        <v>2078</v>
      </c>
      <c r="AL421" s="126" t="s">
        <v>2079</v>
      </c>
    </row>
    <row r="422" spans="1:38" hidden="1" x14ac:dyDescent="0.25">
      <c r="A422" s="147">
        <v>129506</v>
      </c>
      <c r="B422" s="120">
        <v>3</v>
      </c>
      <c r="C422" s="121" t="s">
        <v>122</v>
      </c>
      <c r="D422" s="122">
        <v>43685</v>
      </c>
      <c r="E422" s="121" t="s">
        <v>152</v>
      </c>
      <c r="F422" s="122">
        <v>44621.8752662037</v>
      </c>
      <c r="G422" s="121" t="s">
        <v>241</v>
      </c>
      <c r="H422" s="123" t="s">
        <v>358</v>
      </c>
      <c r="I422" s="121" t="s">
        <v>1417</v>
      </c>
      <c r="J422" s="120" t="s">
        <v>101</v>
      </c>
      <c r="K422" s="121"/>
      <c r="L422" s="120" t="s">
        <v>101</v>
      </c>
      <c r="M422" s="123" t="s">
        <v>2080</v>
      </c>
      <c r="N422" s="123" t="s">
        <v>2077</v>
      </c>
      <c r="O422" s="121" t="s">
        <v>157</v>
      </c>
      <c r="P422" s="121" t="s">
        <v>157</v>
      </c>
      <c r="Q422" s="123" t="s">
        <v>2077</v>
      </c>
      <c r="R422" s="121" t="s">
        <v>47</v>
      </c>
      <c r="S422" s="121" t="s">
        <v>43</v>
      </c>
      <c r="T422" s="124">
        <v>5.97</v>
      </c>
      <c r="U422" s="122">
        <v>44603</v>
      </c>
      <c r="V422" s="121" t="s">
        <v>1805</v>
      </c>
      <c r="W422" s="120" t="s">
        <v>93</v>
      </c>
      <c r="X422" s="120" t="s">
        <v>103</v>
      </c>
      <c r="Y422" s="265" t="s">
        <v>32</v>
      </c>
      <c r="Z422" s="123"/>
      <c r="AA422" s="125">
        <v>0</v>
      </c>
      <c r="AB422" s="125">
        <v>0</v>
      </c>
      <c r="AC422" s="125">
        <v>0</v>
      </c>
      <c r="AD422" s="125">
        <v>659140</v>
      </c>
      <c r="AE422" s="125">
        <v>659140</v>
      </c>
      <c r="AF422" s="125">
        <v>0</v>
      </c>
      <c r="AG422" s="125">
        <v>0</v>
      </c>
      <c r="AH422" s="125">
        <v>0</v>
      </c>
      <c r="AI422" s="125">
        <v>659140</v>
      </c>
      <c r="AJ422" s="125">
        <v>659140</v>
      </c>
      <c r="AK422" s="135" t="s">
        <v>2081</v>
      </c>
      <c r="AL422" s="126" t="s">
        <v>2082</v>
      </c>
    </row>
    <row r="423" spans="1:38" ht="36" hidden="1" x14ac:dyDescent="0.25">
      <c r="A423" s="147">
        <v>129513</v>
      </c>
      <c r="B423" s="120">
        <v>3</v>
      </c>
      <c r="C423" s="121" t="s">
        <v>122</v>
      </c>
      <c r="D423" s="122">
        <v>43685</v>
      </c>
      <c r="E423" s="121" t="s">
        <v>152</v>
      </c>
      <c r="F423" s="122">
        <v>44621.875150462962</v>
      </c>
      <c r="G423" s="121" t="s">
        <v>241</v>
      </c>
      <c r="H423" s="123" t="s">
        <v>313</v>
      </c>
      <c r="I423" s="121" t="s">
        <v>2083</v>
      </c>
      <c r="J423" s="120" t="s">
        <v>101</v>
      </c>
      <c r="K423" s="121"/>
      <c r="L423" s="120" t="s">
        <v>101</v>
      </c>
      <c r="M423" s="123" t="s">
        <v>2084</v>
      </c>
      <c r="N423" s="123" t="s">
        <v>1859</v>
      </c>
      <c r="O423" s="121" t="s">
        <v>157</v>
      </c>
      <c r="P423" s="121" t="s">
        <v>157</v>
      </c>
      <c r="Q423" s="123" t="s">
        <v>1859</v>
      </c>
      <c r="R423" s="150" t="s">
        <v>47</v>
      </c>
      <c r="S423" s="121" t="s">
        <v>43</v>
      </c>
      <c r="T423" s="124">
        <v>9.4600000000000009</v>
      </c>
      <c r="U423" s="122">
        <v>44603</v>
      </c>
      <c r="V423" s="121" t="s">
        <v>1860</v>
      </c>
      <c r="W423" s="120" t="s">
        <v>93</v>
      </c>
      <c r="X423" s="120" t="s">
        <v>103</v>
      </c>
      <c r="Y423" s="265" t="s">
        <v>32</v>
      </c>
      <c r="Z423" s="123"/>
      <c r="AA423" s="125">
        <v>0</v>
      </c>
      <c r="AB423" s="125">
        <v>0</v>
      </c>
      <c r="AC423" s="125">
        <v>0</v>
      </c>
      <c r="AD423" s="125">
        <v>1217142</v>
      </c>
      <c r="AE423" s="125">
        <v>1217142</v>
      </c>
      <c r="AF423" s="125">
        <v>0</v>
      </c>
      <c r="AG423" s="125">
        <v>0</v>
      </c>
      <c r="AH423" s="125">
        <v>0</v>
      </c>
      <c r="AI423" s="125">
        <v>1217142</v>
      </c>
      <c r="AJ423" s="125">
        <v>1217142</v>
      </c>
      <c r="AK423" s="135" t="s">
        <v>2085</v>
      </c>
      <c r="AL423" s="126" t="s">
        <v>2086</v>
      </c>
    </row>
    <row r="424" spans="1:38" hidden="1" x14ac:dyDescent="0.25">
      <c r="A424" s="147">
        <v>129585</v>
      </c>
      <c r="B424" s="120">
        <v>2</v>
      </c>
      <c r="C424" s="121" t="s">
        <v>122</v>
      </c>
      <c r="D424" s="122">
        <v>43698</v>
      </c>
      <c r="E424" s="121" t="s">
        <v>152</v>
      </c>
      <c r="F424" s="122">
        <v>44621.875185185185</v>
      </c>
      <c r="G424" s="121" t="s">
        <v>426</v>
      </c>
      <c r="H424" s="123" t="s">
        <v>135</v>
      </c>
      <c r="I424" s="121" t="s">
        <v>136</v>
      </c>
      <c r="J424" s="120" t="s">
        <v>101</v>
      </c>
      <c r="K424" s="121"/>
      <c r="L424" s="120" t="s">
        <v>101</v>
      </c>
      <c r="M424" s="123" t="s">
        <v>2087</v>
      </c>
      <c r="N424" s="123" t="s">
        <v>2088</v>
      </c>
      <c r="O424" s="121" t="s">
        <v>157</v>
      </c>
      <c r="P424" s="121" t="s">
        <v>158</v>
      </c>
      <c r="Q424" s="123" t="s">
        <v>2088</v>
      </c>
      <c r="R424" s="121" t="s">
        <v>47</v>
      </c>
      <c r="S424" s="121" t="s">
        <v>43</v>
      </c>
      <c r="T424" s="124">
        <v>3.74</v>
      </c>
      <c r="U424" s="122">
        <v>44603</v>
      </c>
      <c r="V424" s="121" t="s">
        <v>1860</v>
      </c>
      <c r="W424" s="120" t="s">
        <v>93</v>
      </c>
      <c r="X424" s="120" t="s">
        <v>103</v>
      </c>
      <c r="Y424" s="265" t="s">
        <v>32</v>
      </c>
      <c r="Z424" s="123"/>
      <c r="AA424" s="125">
        <v>0</v>
      </c>
      <c r="AB424" s="125">
        <v>0</v>
      </c>
      <c r="AC424" s="125">
        <v>18468</v>
      </c>
      <c r="AD424" s="125">
        <v>545029</v>
      </c>
      <c r="AE424" s="125">
        <v>563497</v>
      </c>
      <c r="AF424" s="125">
        <v>0</v>
      </c>
      <c r="AG424" s="125">
        <v>0</v>
      </c>
      <c r="AH424" s="125">
        <v>18468</v>
      </c>
      <c r="AI424" s="125">
        <v>545029</v>
      </c>
      <c r="AJ424" s="125">
        <v>563497</v>
      </c>
      <c r="AK424" s="135" t="s">
        <v>2089</v>
      </c>
      <c r="AL424" s="126" t="s">
        <v>2090</v>
      </c>
    </row>
    <row r="425" spans="1:38" hidden="1" x14ac:dyDescent="0.25">
      <c r="A425" s="147">
        <v>129586</v>
      </c>
      <c r="B425" s="120">
        <v>2</v>
      </c>
      <c r="C425" s="121" t="s">
        <v>122</v>
      </c>
      <c r="D425" s="122">
        <v>43698</v>
      </c>
      <c r="E425" s="121" t="s">
        <v>152</v>
      </c>
      <c r="F425" s="122">
        <v>44621.875185185185</v>
      </c>
      <c r="G425" s="121" t="s">
        <v>426</v>
      </c>
      <c r="H425" s="123" t="s">
        <v>135</v>
      </c>
      <c r="I425" s="121" t="s">
        <v>2091</v>
      </c>
      <c r="J425" s="120" t="s">
        <v>101</v>
      </c>
      <c r="K425" s="121"/>
      <c r="L425" s="120" t="s">
        <v>101</v>
      </c>
      <c r="M425" s="123" t="s">
        <v>2092</v>
      </c>
      <c r="N425" s="123" t="s">
        <v>2088</v>
      </c>
      <c r="O425" s="121" t="s">
        <v>157</v>
      </c>
      <c r="P425" s="121" t="s">
        <v>158</v>
      </c>
      <c r="Q425" s="123" t="s">
        <v>2088</v>
      </c>
      <c r="R425" s="121" t="s">
        <v>47</v>
      </c>
      <c r="S425" s="121" t="s">
        <v>43</v>
      </c>
      <c r="T425" s="124">
        <v>4.03</v>
      </c>
      <c r="U425" s="122">
        <v>44603</v>
      </c>
      <c r="V425" s="121" t="s">
        <v>1860</v>
      </c>
      <c r="W425" s="120" t="s">
        <v>93</v>
      </c>
      <c r="X425" s="120" t="s">
        <v>103</v>
      </c>
      <c r="Y425" s="265" t="s">
        <v>32</v>
      </c>
      <c r="Z425" s="123"/>
      <c r="AA425" s="125">
        <v>0</v>
      </c>
      <c r="AB425" s="125">
        <v>0</v>
      </c>
      <c r="AC425" s="125">
        <v>19957</v>
      </c>
      <c r="AD425" s="125">
        <v>597468</v>
      </c>
      <c r="AE425" s="125">
        <v>617425</v>
      </c>
      <c r="AF425" s="125">
        <v>0</v>
      </c>
      <c r="AG425" s="125">
        <v>0</v>
      </c>
      <c r="AH425" s="125">
        <v>19957</v>
      </c>
      <c r="AI425" s="125">
        <v>597468</v>
      </c>
      <c r="AJ425" s="125">
        <v>617425</v>
      </c>
      <c r="AK425" s="135" t="s">
        <v>2089</v>
      </c>
      <c r="AL425" s="126" t="s">
        <v>2093</v>
      </c>
    </row>
    <row r="426" spans="1:38" ht="36" hidden="1" x14ac:dyDescent="0.25">
      <c r="A426" s="147">
        <v>129590</v>
      </c>
      <c r="B426" s="120">
        <v>2</v>
      </c>
      <c r="C426" s="121" t="s">
        <v>122</v>
      </c>
      <c r="D426" s="122">
        <v>43698</v>
      </c>
      <c r="E426" s="121" t="s">
        <v>152</v>
      </c>
      <c r="F426" s="122">
        <v>44621.875196759262</v>
      </c>
      <c r="G426" s="121" t="s">
        <v>426</v>
      </c>
      <c r="H426" s="123" t="s">
        <v>399</v>
      </c>
      <c r="I426" s="121" t="s">
        <v>400</v>
      </c>
      <c r="J426" s="120" t="s">
        <v>101</v>
      </c>
      <c r="K426" s="121"/>
      <c r="L426" s="120" t="s">
        <v>101</v>
      </c>
      <c r="M426" s="123" t="s">
        <v>2094</v>
      </c>
      <c r="N426" s="123" t="s">
        <v>1866</v>
      </c>
      <c r="O426" s="121" t="s">
        <v>157</v>
      </c>
      <c r="P426" s="121" t="s">
        <v>158</v>
      </c>
      <c r="Q426" s="123" t="s">
        <v>1866</v>
      </c>
      <c r="R426" s="150" t="s">
        <v>47</v>
      </c>
      <c r="S426" s="121" t="s">
        <v>43</v>
      </c>
      <c r="T426" s="124">
        <v>4.37</v>
      </c>
      <c r="U426" s="122">
        <v>44603</v>
      </c>
      <c r="V426" s="121" t="s">
        <v>1867</v>
      </c>
      <c r="W426" s="120" t="s">
        <v>93</v>
      </c>
      <c r="X426" s="120" t="s">
        <v>103</v>
      </c>
      <c r="Y426" s="265" t="s">
        <v>32</v>
      </c>
      <c r="Z426" s="123"/>
      <c r="AA426" s="125">
        <v>0</v>
      </c>
      <c r="AB426" s="125">
        <v>0</v>
      </c>
      <c r="AC426" s="125">
        <v>0</v>
      </c>
      <c r="AD426" s="125">
        <v>274860</v>
      </c>
      <c r="AE426" s="125">
        <v>274860</v>
      </c>
      <c r="AF426" s="125">
        <v>0</v>
      </c>
      <c r="AG426" s="125">
        <v>0</v>
      </c>
      <c r="AH426" s="125">
        <v>0</v>
      </c>
      <c r="AI426" s="125">
        <v>274860</v>
      </c>
      <c r="AJ426" s="125">
        <v>274860</v>
      </c>
      <c r="AK426" s="135" t="s">
        <v>2095</v>
      </c>
      <c r="AL426" s="126" t="s">
        <v>2096</v>
      </c>
    </row>
    <row r="427" spans="1:38" ht="36" hidden="1" x14ac:dyDescent="0.25">
      <c r="A427" s="147">
        <v>129591</v>
      </c>
      <c r="B427" s="120">
        <v>2</v>
      </c>
      <c r="C427" s="121" t="s">
        <v>122</v>
      </c>
      <c r="D427" s="122">
        <v>43698</v>
      </c>
      <c r="E427" s="121" t="s">
        <v>152</v>
      </c>
      <c r="F427" s="122">
        <v>44621.875196759262</v>
      </c>
      <c r="G427" s="121" t="s">
        <v>426</v>
      </c>
      <c r="H427" s="123" t="s">
        <v>1572</v>
      </c>
      <c r="I427" s="121" t="s">
        <v>400</v>
      </c>
      <c r="J427" s="120" t="s">
        <v>101</v>
      </c>
      <c r="K427" s="121"/>
      <c r="L427" s="120" t="s">
        <v>101</v>
      </c>
      <c r="M427" s="123" t="s">
        <v>2097</v>
      </c>
      <c r="N427" s="123" t="s">
        <v>1866</v>
      </c>
      <c r="O427" s="121" t="s">
        <v>157</v>
      </c>
      <c r="P427" s="121" t="s">
        <v>158</v>
      </c>
      <c r="Q427" s="123" t="s">
        <v>1866</v>
      </c>
      <c r="R427" s="150" t="s">
        <v>47</v>
      </c>
      <c r="S427" s="121" t="s">
        <v>43</v>
      </c>
      <c r="T427" s="124">
        <v>7.79</v>
      </c>
      <c r="U427" s="122">
        <v>44603</v>
      </c>
      <c r="V427" s="121" t="s">
        <v>1867</v>
      </c>
      <c r="W427" s="120" t="s">
        <v>93</v>
      </c>
      <c r="X427" s="120" t="s">
        <v>103</v>
      </c>
      <c r="Y427" s="265" t="s">
        <v>32</v>
      </c>
      <c r="Z427" s="123"/>
      <c r="AA427" s="125">
        <v>0</v>
      </c>
      <c r="AB427" s="125">
        <v>0</v>
      </c>
      <c r="AC427" s="125">
        <v>0</v>
      </c>
      <c r="AD427" s="125">
        <v>476574</v>
      </c>
      <c r="AE427" s="125">
        <v>476574</v>
      </c>
      <c r="AF427" s="125">
        <v>0</v>
      </c>
      <c r="AG427" s="125">
        <v>0</v>
      </c>
      <c r="AH427" s="125">
        <v>0</v>
      </c>
      <c r="AI427" s="125">
        <v>476574</v>
      </c>
      <c r="AJ427" s="125">
        <v>476574</v>
      </c>
      <c r="AK427" s="135" t="s">
        <v>2095</v>
      </c>
      <c r="AL427" s="126" t="s">
        <v>2098</v>
      </c>
    </row>
    <row r="428" spans="1:38" ht="36" hidden="1" x14ac:dyDescent="0.25">
      <c r="A428" s="147">
        <v>129592</v>
      </c>
      <c r="B428" s="120">
        <v>2</v>
      </c>
      <c r="C428" s="121" t="s">
        <v>122</v>
      </c>
      <c r="D428" s="122">
        <v>43698</v>
      </c>
      <c r="E428" s="121" t="s">
        <v>152</v>
      </c>
      <c r="F428" s="122">
        <v>44621.875196759262</v>
      </c>
      <c r="G428" s="121" t="s">
        <v>426</v>
      </c>
      <c r="H428" s="123" t="s">
        <v>1572</v>
      </c>
      <c r="I428" s="121" t="s">
        <v>2099</v>
      </c>
      <c r="J428" s="120" t="s">
        <v>101</v>
      </c>
      <c r="K428" s="121"/>
      <c r="L428" s="120" t="s">
        <v>101</v>
      </c>
      <c r="M428" s="123" t="s">
        <v>2100</v>
      </c>
      <c r="N428" s="123" t="s">
        <v>1866</v>
      </c>
      <c r="O428" s="121" t="s">
        <v>157</v>
      </c>
      <c r="P428" s="121" t="s">
        <v>158</v>
      </c>
      <c r="Q428" s="123" t="s">
        <v>1866</v>
      </c>
      <c r="R428" s="150" t="s">
        <v>47</v>
      </c>
      <c r="S428" s="121" t="s">
        <v>43</v>
      </c>
      <c r="T428" s="124">
        <v>5.39</v>
      </c>
      <c r="U428" s="122">
        <v>44603</v>
      </c>
      <c r="V428" s="121" t="s">
        <v>1867</v>
      </c>
      <c r="W428" s="120" t="s">
        <v>93</v>
      </c>
      <c r="X428" s="120" t="s">
        <v>103</v>
      </c>
      <c r="Y428" s="265" t="s">
        <v>32</v>
      </c>
      <c r="Z428" s="123"/>
      <c r="AA428" s="125">
        <v>0</v>
      </c>
      <c r="AB428" s="125">
        <v>0</v>
      </c>
      <c r="AC428" s="125">
        <v>0</v>
      </c>
      <c r="AD428" s="125">
        <v>360412</v>
      </c>
      <c r="AE428" s="125">
        <v>360412</v>
      </c>
      <c r="AF428" s="125">
        <v>0</v>
      </c>
      <c r="AG428" s="125">
        <v>0</v>
      </c>
      <c r="AH428" s="125">
        <v>0</v>
      </c>
      <c r="AI428" s="125">
        <v>360412</v>
      </c>
      <c r="AJ428" s="125">
        <v>360412</v>
      </c>
      <c r="AK428" s="135" t="s">
        <v>2095</v>
      </c>
      <c r="AL428" s="126" t="s">
        <v>2101</v>
      </c>
    </row>
    <row r="429" spans="1:38" ht="36" hidden="1" x14ac:dyDescent="0.25">
      <c r="A429" s="147">
        <v>129601</v>
      </c>
      <c r="B429" s="120">
        <v>2</v>
      </c>
      <c r="C429" s="121" t="s">
        <v>122</v>
      </c>
      <c r="D429" s="122">
        <v>43698</v>
      </c>
      <c r="E429" s="121" t="s">
        <v>152</v>
      </c>
      <c r="F429" s="122">
        <v>44621.875243055554</v>
      </c>
      <c r="G429" s="121" t="s">
        <v>426</v>
      </c>
      <c r="H429" s="123" t="s">
        <v>399</v>
      </c>
      <c r="I429" s="121" t="s">
        <v>2102</v>
      </c>
      <c r="J429" s="120" t="s">
        <v>101</v>
      </c>
      <c r="K429" s="121"/>
      <c r="L429" s="120" t="s">
        <v>101</v>
      </c>
      <c r="M429" s="123" t="s">
        <v>2103</v>
      </c>
      <c r="N429" s="123" t="s">
        <v>2104</v>
      </c>
      <c r="O429" s="121" t="s">
        <v>157</v>
      </c>
      <c r="P429" s="121" t="s">
        <v>158</v>
      </c>
      <c r="Q429" s="123" t="s">
        <v>2104</v>
      </c>
      <c r="R429" s="150" t="s">
        <v>47</v>
      </c>
      <c r="S429" s="121" t="s">
        <v>43</v>
      </c>
      <c r="T429" s="124">
        <v>3.6</v>
      </c>
      <c r="U429" s="122">
        <v>44603</v>
      </c>
      <c r="V429" s="121" t="s">
        <v>2105</v>
      </c>
      <c r="W429" s="120" t="s">
        <v>93</v>
      </c>
      <c r="X429" s="120" t="s">
        <v>103</v>
      </c>
      <c r="Y429" s="265" t="s">
        <v>32</v>
      </c>
      <c r="Z429" s="123"/>
      <c r="AA429" s="125">
        <v>0</v>
      </c>
      <c r="AB429" s="125">
        <v>0</v>
      </c>
      <c r="AC429" s="125">
        <v>18449</v>
      </c>
      <c r="AD429" s="125">
        <v>335567</v>
      </c>
      <c r="AE429" s="125">
        <v>354016</v>
      </c>
      <c r="AF429" s="125">
        <v>0</v>
      </c>
      <c r="AG429" s="125">
        <v>0</v>
      </c>
      <c r="AH429" s="125">
        <v>18449</v>
      </c>
      <c r="AI429" s="125">
        <v>335567</v>
      </c>
      <c r="AJ429" s="125">
        <v>354016</v>
      </c>
      <c r="AK429" s="135" t="s">
        <v>2106</v>
      </c>
      <c r="AL429" s="126" t="s">
        <v>2107</v>
      </c>
    </row>
    <row r="430" spans="1:38" ht="36" hidden="1" x14ac:dyDescent="0.25">
      <c r="A430" s="147">
        <v>129602</v>
      </c>
      <c r="B430" s="120">
        <v>2</v>
      </c>
      <c r="C430" s="121" t="s">
        <v>122</v>
      </c>
      <c r="D430" s="122">
        <v>43698</v>
      </c>
      <c r="E430" s="121" t="s">
        <v>152</v>
      </c>
      <c r="F430" s="122">
        <v>44621.875254629631</v>
      </c>
      <c r="G430" s="121" t="s">
        <v>426</v>
      </c>
      <c r="H430" s="123" t="s">
        <v>1613</v>
      </c>
      <c r="I430" s="121" t="s">
        <v>2102</v>
      </c>
      <c r="J430" s="120" t="s">
        <v>101</v>
      </c>
      <c r="K430" s="121"/>
      <c r="L430" s="120" t="s">
        <v>101</v>
      </c>
      <c r="M430" s="123" t="s">
        <v>1865</v>
      </c>
      <c r="N430" s="123" t="s">
        <v>2104</v>
      </c>
      <c r="O430" s="121" t="s">
        <v>157</v>
      </c>
      <c r="P430" s="121" t="s">
        <v>1794</v>
      </c>
      <c r="Q430" s="123" t="s">
        <v>2104</v>
      </c>
      <c r="R430" s="121" t="s">
        <v>47</v>
      </c>
      <c r="S430" s="121" t="s">
        <v>43</v>
      </c>
      <c r="T430" s="124">
        <v>14.73</v>
      </c>
      <c r="U430" s="122">
        <v>44603</v>
      </c>
      <c r="V430" s="121" t="s">
        <v>1867</v>
      </c>
      <c r="W430" s="120" t="s">
        <v>93</v>
      </c>
      <c r="X430" s="120" t="s">
        <v>103</v>
      </c>
      <c r="Y430" s="265" t="s">
        <v>32</v>
      </c>
      <c r="Z430" s="123" t="s">
        <v>2108</v>
      </c>
      <c r="AA430" s="125">
        <v>0</v>
      </c>
      <c r="AB430" s="125">
        <v>0</v>
      </c>
      <c r="AC430" s="214">
        <f>71312-35280</f>
        <v>36032</v>
      </c>
      <c r="AD430" s="125">
        <v>1343693</v>
      </c>
      <c r="AE430" s="214">
        <f>SUM(TAMPData2205[[#This Row],[2022 PE Obligations]:[2022 Paving Obligations]])</f>
        <v>1379725</v>
      </c>
      <c r="AF430" s="125">
        <v>0</v>
      </c>
      <c r="AG430" s="125">
        <v>0</v>
      </c>
      <c r="AH430" s="214">
        <f>71312-35280</f>
        <v>36032</v>
      </c>
      <c r="AI430" s="125">
        <v>1343693</v>
      </c>
      <c r="AJ430" s="214">
        <f>SUM(TAMPData2205[[#This Row],[Total PE Obligation]:[Total Paving Obligation]])</f>
        <v>1379725</v>
      </c>
      <c r="AK430" s="135" t="s">
        <v>2109</v>
      </c>
      <c r="AL430" s="126" t="s">
        <v>2110</v>
      </c>
    </row>
    <row r="431" spans="1:38" ht="54" hidden="1" x14ac:dyDescent="0.25">
      <c r="A431" s="147">
        <v>129603</v>
      </c>
      <c r="B431" s="120">
        <v>2</v>
      </c>
      <c r="C431" s="121" t="s">
        <v>122</v>
      </c>
      <c r="D431" s="122">
        <v>43698</v>
      </c>
      <c r="E431" s="121" t="s">
        <v>152</v>
      </c>
      <c r="F431" s="122">
        <v>44670</v>
      </c>
      <c r="G431" s="121" t="s">
        <v>235</v>
      </c>
      <c r="H431" s="123" t="s">
        <v>2111</v>
      </c>
      <c r="I431" s="121" t="s">
        <v>2112</v>
      </c>
      <c r="J431" s="120" t="s">
        <v>101</v>
      </c>
      <c r="K431" s="121"/>
      <c r="L431" s="120" t="s">
        <v>101</v>
      </c>
      <c r="M431" s="123" t="s">
        <v>2113</v>
      </c>
      <c r="N431" s="123" t="s">
        <v>2114</v>
      </c>
      <c r="O431" s="121" t="s">
        <v>157</v>
      </c>
      <c r="P431" s="121" t="s">
        <v>158</v>
      </c>
      <c r="Q431" s="123" t="s">
        <v>2114</v>
      </c>
      <c r="R431" s="150" t="s">
        <v>47</v>
      </c>
      <c r="S431" s="121" t="s">
        <v>43</v>
      </c>
      <c r="T431" s="124">
        <v>5.03</v>
      </c>
      <c r="U431" s="122">
        <v>44603</v>
      </c>
      <c r="V431" s="121" t="s">
        <v>2115</v>
      </c>
      <c r="W431" s="120" t="s">
        <v>93</v>
      </c>
      <c r="X431" s="120" t="s">
        <v>103</v>
      </c>
      <c r="Y431" s="265" t="s">
        <v>32</v>
      </c>
      <c r="Z431" s="123"/>
      <c r="AA431" s="125">
        <v>0</v>
      </c>
      <c r="AB431" s="125">
        <v>0</v>
      </c>
      <c r="AC431" s="125">
        <v>23667</v>
      </c>
      <c r="AD431" s="125">
        <v>459914</v>
      </c>
      <c r="AE431" s="125">
        <v>483581</v>
      </c>
      <c r="AF431" s="125">
        <v>0</v>
      </c>
      <c r="AG431" s="125">
        <v>0</v>
      </c>
      <c r="AH431" s="125">
        <v>23667</v>
      </c>
      <c r="AI431" s="125">
        <v>459914</v>
      </c>
      <c r="AJ431" s="125">
        <v>483581</v>
      </c>
      <c r="AK431" s="135" t="s">
        <v>2116</v>
      </c>
      <c r="AL431" s="126" t="s">
        <v>2117</v>
      </c>
    </row>
    <row r="432" spans="1:38" ht="54" hidden="1" x14ac:dyDescent="0.25">
      <c r="A432" s="147">
        <v>129604</v>
      </c>
      <c r="B432" s="120">
        <v>2</v>
      </c>
      <c r="C432" s="121" t="s">
        <v>122</v>
      </c>
      <c r="D432" s="122">
        <v>43698</v>
      </c>
      <c r="E432" s="121" t="s">
        <v>152</v>
      </c>
      <c r="F432" s="122">
        <v>44663</v>
      </c>
      <c r="G432" s="121" t="s">
        <v>426</v>
      </c>
      <c r="H432" s="123" t="s">
        <v>2111</v>
      </c>
      <c r="I432" s="121" t="s">
        <v>2118</v>
      </c>
      <c r="J432" s="120" t="s">
        <v>101</v>
      </c>
      <c r="K432" s="121"/>
      <c r="L432" s="120" t="s">
        <v>101</v>
      </c>
      <c r="M432" s="123" t="s">
        <v>2119</v>
      </c>
      <c r="N432" s="123" t="s">
        <v>2114</v>
      </c>
      <c r="O432" s="121" t="s">
        <v>157</v>
      </c>
      <c r="P432" s="121" t="s">
        <v>158</v>
      </c>
      <c r="Q432" s="123" t="s">
        <v>2114</v>
      </c>
      <c r="R432" s="150" t="s">
        <v>47</v>
      </c>
      <c r="S432" s="121" t="s">
        <v>43</v>
      </c>
      <c r="T432" s="124">
        <v>4.54</v>
      </c>
      <c r="U432" s="122">
        <v>44603</v>
      </c>
      <c r="V432" s="121" t="s">
        <v>2120</v>
      </c>
      <c r="W432" s="120" t="s">
        <v>93</v>
      </c>
      <c r="X432" s="120" t="s">
        <v>103</v>
      </c>
      <c r="Y432" s="265" t="s">
        <v>32</v>
      </c>
      <c r="Z432" s="123"/>
      <c r="AA432" s="125">
        <v>0</v>
      </c>
      <c r="AB432" s="125">
        <v>0</v>
      </c>
      <c r="AC432" s="125">
        <v>24200</v>
      </c>
      <c r="AD432" s="125">
        <v>405497</v>
      </c>
      <c r="AE432" s="125">
        <v>429697</v>
      </c>
      <c r="AF432" s="125">
        <v>0</v>
      </c>
      <c r="AG432" s="125">
        <v>0</v>
      </c>
      <c r="AH432" s="125">
        <v>24200</v>
      </c>
      <c r="AI432" s="125">
        <v>405497</v>
      </c>
      <c r="AJ432" s="125">
        <v>429697</v>
      </c>
      <c r="AK432" s="135" t="s">
        <v>2116</v>
      </c>
      <c r="AL432" s="126" t="s">
        <v>2121</v>
      </c>
    </row>
    <row r="433" spans="1:38" ht="54" hidden="1" x14ac:dyDescent="0.25">
      <c r="A433" s="147">
        <v>129605</v>
      </c>
      <c r="B433" s="120">
        <v>2</v>
      </c>
      <c r="C433" s="121" t="s">
        <v>122</v>
      </c>
      <c r="D433" s="122">
        <v>43698</v>
      </c>
      <c r="E433" s="121" t="s">
        <v>152</v>
      </c>
      <c r="F433" s="122">
        <v>44663</v>
      </c>
      <c r="G433" s="121" t="s">
        <v>426</v>
      </c>
      <c r="H433" s="123" t="s">
        <v>144</v>
      </c>
      <c r="I433" s="121" t="s">
        <v>2118</v>
      </c>
      <c r="J433" s="120" t="s">
        <v>101</v>
      </c>
      <c r="K433" s="121"/>
      <c r="L433" s="120" t="s">
        <v>101</v>
      </c>
      <c r="M433" s="123" t="s">
        <v>2122</v>
      </c>
      <c r="N433" s="123" t="s">
        <v>2114</v>
      </c>
      <c r="O433" s="121" t="s">
        <v>157</v>
      </c>
      <c r="P433" s="121" t="s">
        <v>158</v>
      </c>
      <c r="Q433" s="123" t="s">
        <v>2114</v>
      </c>
      <c r="R433" s="121" t="s">
        <v>47</v>
      </c>
      <c r="S433" s="121" t="s">
        <v>43</v>
      </c>
      <c r="T433" s="124">
        <v>2.54</v>
      </c>
      <c r="U433" s="122">
        <v>44603</v>
      </c>
      <c r="V433" s="121" t="s">
        <v>2120</v>
      </c>
      <c r="W433" s="120" t="s">
        <v>93</v>
      </c>
      <c r="X433" s="120" t="s">
        <v>103</v>
      </c>
      <c r="Y433" s="265" t="s">
        <v>32</v>
      </c>
      <c r="Z433" s="123"/>
      <c r="AA433" s="125">
        <v>0</v>
      </c>
      <c r="AB433" s="125">
        <v>0</v>
      </c>
      <c r="AC433" s="125">
        <v>929</v>
      </c>
      <c r="AD433" s="125">
        <v>172645</v>
      </c>
      <c r="AE433" s="125">
        <v>173574</v>
      </c>
      <c r="AF433" s="125">
        <v>0</v>
      </c>
      <c r="AG433" s="125">
        <v>0</v>
      </c>
      <c r="AH433" s="125">
        <v>929</v>
      </c>
      <c r="AI433" s="125">
        <v>172645</v>
      </c>
      <c r="AJ433" s="125">
        <v>173574</v>
      </c>
      <c r="AK433" s="135" t="s">
        <v>2116</v>
      </c>
      <c r="AL433" s="126" t="s">
        <v>2123</v>
      </c>
    </row>
    <row r="434" spans="1:38" hidden="1" x14ac:dyDescent="0.25">
      <c r="A434" s="147">
        <v>130284</v>
      </c>
      <c r="B434" s="120">
        <v>4</v>
      </c>
      <c r="C434" s="121" t="s">
        <v>122</v>
      </c>
      <c r="D434" s="122">
        <v>43951</v>
      </c>
      <c r="E434" s="121" t="s">
        <v>152</v>
      </c>
      <c r="F434" s="122">
        <v>44662</v>
      </c>
      <c r="G434" s="121" t="s">
        <v>510</v>
      </c>
      <c r="H434" s="123" t="s">
        <v>2124</v>
      </c>
      <c r="I434" s="121" t="s">
        <v>2125</v>
      </c>
      <c r="J434" s="120" t="s">
        <v>101</v>
      </c>
      <c r="K434" s="121"/>
      <c r="L434" s="120" t="s">
        <v>101</v>
      </c>
      <c r="M434" s="123" t="s">
        <v>2126</v>
      </c>
      <c r="N434" s="123" t="s">
        <v>1793</v>
      </c>
      <c r="O434" s="121" t="s">
        <v>157</v>
      </c>
      <c r="P434" s="121" t="s">
        <v>158</v>
      </c>
      <c r="Q434" s="123" t="s">
        <v>1793</v>
      </c>
      <c r="R434" s="150" t="s">
        <v>47</v>
      </c>
      <c r="S434" s="121" t="s">
        <v>43</v>
      </c>
      <c r="T434" s="124">
        <v>6.18</v>
      </c>
      <c r="U434" s="122">
        <v>44603</v>
      </c>
      <c r="V434" s="121" t="s">
        <v>1805</v>
      </c>
      <c r="W434" s="120" t="s">
        <v>93</v>
      </c>
      <c r="X434" s="120" t="s">
        <v>103</v>
      </c>
      <c r="Y434" s="265" t="s">
        <v>32</v>
      </c>
      <c r="Z434" s="123"/>
      <c r="AA434" s="125">
        <v>0</v>
      </c>
      <c r="AB434" s="125">
        <v>0</v>
      </c>
      <c r="AC434" s="125">
        <v>5900</v>
      </c>
      <c r="AD434" s="125">
        <v>1673000</v>
      </c>
      <c r="AE434" s="125">
        <v>1678900</v>
      </c>
      <c r="AF434" s="125">
        <v>0</v>
      </c>
      <c r="AG434" s="125">
        <v>0</v>
      </c>
      <c r="AH434" s="125">
        <v>5900</v>
      </c>
      <c r="AI434" s="125">
        <v>1673000</v>
      </c>
      <c r="AJ434" s="125">
        <v>1678900</v>
      </c>
      <c r="AK434" s="135" t="s">
        <v>2127</v>
      </c>
      <c r="AL434" s="126" t="s">
        <v>2128</v>
      </c>
    </row>
    <row r="435" spans="1:38" hidden="1" x14ac:dyDescent="0.25">
      <c r="A435" s="147">
        <v>131220</v>
      </c>
      <c r="B435" s="120">
        <v>3</v>
      </c>
      <c r="C435" s="121" t="s">
        <v>122</v>
      </c>
      <c r="D435" s="122">
        <v>44221</v>
      </c>
      <c r="E435" s="121" t="s">
        <v>152</v>
      </c>
      <c r="F435" s="122">
        <v>44623</v>
      </c>
      <c r="G435" s="121" t="s">
        <v>134</v>
      </c>
      <c r="H435" s="123" t="s">
        <v>319</v>
      </c>
      <c r="I435" s="121" t="s">
        <v>1463</v>
      </c>
      <c r="J435" s="120" t="s">
        <v>101</v>
      </c>
      <c r="K435" s="121"/>
      <c r="L435" s="120" t="s">
        <v>101</v>
      </c>
      <c r="M435" s="123" t="s">
        <v>2129</v>
      </c>
      <c r="N435" s="123" t="s">
        <v>2077</v>
      </c>
      <c r="O435" s="121" t="s">
        <v>157</v>
      </c>
      <c r="P435" s="121" t="s">
        <v>157</v>
      </c>
      <c r="Q435" s="123" t="s">
        <v>2077</v>
      </c>
      <c r="R435" s="121" t="s">
        <v>47</v>
      </c>
      <c r="S435" s="121" t="s">
        <v>43</v>
      </c>
      <c r="T435" s="124">
        <v>0.55000000000000004</v>
      </c>
      <c r="U435" s="122">
        <v>44603</v>
      </c>
      <c r="V435" s="121" t="s">
        <v>1805</v>
      </c>
      <c r="W435" s="120" t="s">
        <v>93</v>
      </c>
      <c r="X435" s="120" t="s">
        <v>103</v>
      </c>
      <c r="Y435" s="265" t="s">
        <v>32</v>
      </c>
      <c r="Z435" s="123"/>
      <c r="AA435" s="125">
        <v>0</v>
      </c>
      <c r="AB435" s="125">
        <v>0</v>
      </c>
      <c r="AC435" s="125">
        <v>0</v>
      </c>
      <c r="AD435" s="125">
        <v>97853</v>
      </c>
      <c r="AE435" s="125">
        <v>97853</v>
      </c>
      <c r="AF435" s="125">
        <v>0</v>
      </c>
      <c r="AG435" s="125">
        <v>0</v>
      </c>
      <c r="AH435" s="125">
        <v>0</v>
      </c>
      <c r="AI435" s="125">
        <v>97853</v>
      </c>
      <c r="AJ435" s="125">
        <v>97853</v>
      </c>
      <c r="AK435" s="135" t="s">
        <v>2130</v>
      </c>
      <c r="AL435" s="126" t="s">
        <v>2131</v>
      </c>
    </row>
    <row r="436" spans="1:38" ht="36" hidden="1" x14ac:dyDescent="0.25">
      <c r="A436" s="149">
        <v>131247</v>
      </c>
      <c r="B436" s="120">
        <v>3</v>
      </c>
      <c r="C436" s="121" t="s">
        <v>122</v>
      </c>
      <c r="D436" s="122">
        <v>44221</v>
      </c>
      <c r="E436" s="121" t="s">
        <v>152</v>
      </c>
      <c r="F436" s="122">
        <v>44621.875150462962</v>
      </c>
      <c r="G436" s="121" t="s">
        <v>241</v>
      </c>
      <c r="H436" s="123" t="s">
        <v>99</v>
      </c>
      <c r="I436" s="121" t="s">
        <v>292</v>
      </c>
      <c r="J436" s="120" t="s">
        <v>101</v>
      </c>
      <c r="K436" s="121"/>
      <c r="L436" s="120" t="s">
        <v>101</v>
      </c>
      <c r="M436" s="123" t="s">
        <v>2132</v>
      </c>
      <c r="N436" s="123" t="s">
        <v>1793</v>
      </c>
      <c r="O436" s="121" t="s">
        <v>157</v>
      </c>
      <c r="P436" s="121" t="s">
        <v>158</v>
      </c>
      <c r="Q436" s="123" t="s">
        <v>1793</v>
      </c>
      <c r="R436" s="121" t="s">
        <v>47</v>
      </c>
      <c r="S436" s="121" t="s">
        <v>43</v>
      </c>
      <c r="T436" s="124">
        <v>9.36</v>
      </c>
      <c r="U436" s="122">
        <v>44603</v>
      </c>
      <c r="V436" s="121" t="s">
        <v>1805</v>
      </c>
      <c r="W436" s="120" t="s">
        <v>93</v>
      </c>
      <c r="X436" s="120" t="s">
        <v>103</v>
      </c>
      <c r="Y436" s="265" t="s">
        <v>32</v>
      </c>
      <c r="Z436" s="123"/>
      <c r="AA436" s="125">
        <v>0</v>
      </c>
      <c r="AB436" s="125">
        <v>0</v>
      </c>
      <c r="AC436" s="125">
        <v>84399</v>
      </c>
      <c r="AD436" s="125">
        <v>1852582</v>
      </c>
      <c r="AE436" s="125">
        <v>1936981</v>
      </c>
      <c r="AF436" s="125">
        <v>0</v>
      </c>
      <c r="AG436" s="125">
        <v>0</v>
      </c>
      <c r="AH436" s="125">
        <v>84399</v>
      </c>
      <c r="AI436" s="125">
        <v>1852582</v>
      </c>
      <c r="AJ436" s="125">
        <v>1936981</v>
      </c>
      <c r="AK436" s="135" t="s">
        <v>2133</v>
      </c>
      <c r="AL436" s="126" t="s">
        <v>2134</v>
      </c>
    </row>
    <row r="437" spans="1:38" ht="36" hidden="1" x14ac:dyDescent="0.25">
      <c r="A437" s="149">
        <v>131256</v>
      </c>
      <c r="B437" s="120">
        <v>3</v>
      </c>
      <c r="C437" s="121" t="s">
        <v>122</v>
      </c>
      <c r="D437" s="122">
        <v>44221</v>
      </c>
      <c r="E437" s="121" t="s">
        <v>152</v>
      </c>
      <c r="F437" s="122">
        <v>44621.875173611108</v>
      </c>
      <c r="G437" s="121" t="s">
        <v>241</v>
      </c>
      <c r="H437" s="123" t="s">
        <v>1111</v>
      </c>
      <c r="I437" s="121" t="s">
        <v>2135</v>
      </c>
      <c r="J437" s="120" t="s">
        <v>101</v>
      </c>
      <c r="K437" s="121"/>
      <c r="L437" s="120" t="s">
        <v>101</v>
      </c>
      <c r="M437" s="123" t="s">
        <v>2136</v>
      </c>
      <c r="N437" s="123" t="s">
        <v>2137</v>
      </c>
      <c r="O437" s="121" t="s">
        <v>157</v>
      </c>
      <c r="P437" s="121" t="s">
        <v>157</v>
      </c>
      <c r="Q437" s="123" t="s">
        <v>2137</v>
      </c>
      <c r="R437" s="121" t="s">
        <v>47</v>
      </c>
      <c r="S437" s="121" t="s">
        <v>43</v>
      </c>
      <c r="T437" s="124">
        <v>6.5</v>
      </c>
      <c r="U437" s="122">
        <v>44603</v>
      </c>
      <c r="V437" s="121" t="s">
        <v>1867</v>
      </c>
      <c r="W437" s="120" t="s">
        <v>93</v>
      </c>
      <c r="X437" s="120" t="s">
        <v>103</v>
      </c>
      <c r="Y437" s="265" t="s">
        <v>32</v>
      </c>
      <c r="Z437" s="123"/>
      <c r="AA437" s="125">
        <v>0</v>
      </c>
      <c r="AB437" s="125">
        <v>0</v>
      </c>
      <c r="AC437" s="125">
        <v>0</v>
      </c>
      <c r="AD437" s="125">
        <v>755629</v>
      </c>
      <c r="AE437" s="125">
        <v>755629</v>
      </c>
      <c r="AF437" s="125">
        <v>0</v>
      </c>
      <c r="AG437" s="125">
        <v>0</v>
      </c>
      <c r="AH437" s="125">
        <v>0</v>
      </c>
      <c r="AI437" s="125">
        <v>755629</v>
      </c>
      <c r="AJ437" s="125">
        <v>755629</v>
      </c>
      <c r="AK437" s="135" t="s">
        <v>2138</v>
      </c>
      <c r="AL437" s="126" t="s">
        <v>2139</v>
      </c>
    </row>
    <row r="438" spans="1:38" hidden="1" x14ac:dyDescent="0.25">
      <c r="A438" s="147">
        <v>131413</v>
      </c>
      <c r="B438" s="120">
        <v>3</v>
      </c>
      <c r="C438" s="121" t="s">
        <v>122</v>
      </c>
      <c r="D438" s="122">
        <v>44272</v>
      </c>
      <c r="E438" s="121" t="s">
        <v>152</v>
      </c>
      <c r="F438" s="122">
        <v>44623</v>
      </c>
      <c r="G438" s="121" t="s">
        <v>134</v>
      </c>
      <c r="H438" s="123" t="s">
        <v>180</v>
      </c>
      <c r="I438" s="121" t="s">
        <v>786</v>
      </c>
      <c r="J438" s="120" t="s">
        <v>101</v>
      </c>
      <c r="K438" s="121"/>
      <c r="L438" s="120" t="s">
        <v>101</v>
      </c>
      <c r="M438" s="123" t="s">
        <v>2140</v>
      </c>
      <c r="N438" s="123" t="s">
        <v>1793</v>
      </c>
      <c r="O438" s="121" t="s">
        <v>157</v>
      </c>
      <c r="P438" s="121" t="s">
        <v>157</v>
      </c>
      <c r="Q438" s="123" t="s">
        <v>1793</v>
      </c>
      <c r="R438" s="121" t="s">
        <v>47</v>
      </c>
      <c r="S438" s="121" t="s">
        <v>43</v>
      </c>
      <c r="T438" s="124">
        <v>1.54</v>
      </c>
      <c r="U438" s="122">
        <v>44603</v>
      </c>
      <c r="V438" s="121" t="s">
        <v>1805</v>
      </c>
      <c r="W438" s="120" t="s">
        <v>93</v>
      </c>
      <c r="X438" s="120" t="s">
        <v>103</v>
      </c>
      <c r="Y438" s="265" t="s">
        <v>32</v>
      </c>
      <c r="Z438" s="123"/>
      <c r="AA438" s="125">
        <v>0</v>
      </c>
      <c r="AB438" s="125">
        <v>0</v>
      </c>
      <c r="AC438" s="125">
        <v>0</v>
      </c>
      <c r="AD438" s="125">
        <v>579179</v>
      </c>
      <c r="AE438" s="125">
        <v>579179</v>
      </c>
      <c r="AF438" s="125">
        <v>0</v>
      </c>
      <c r="AG438" s="125">
        <v>0</v>
      </c>
      <c r="AH438" s="125">
        <v>0</v>
      </c>
      <c r="AI438" s="125">
        <v>579179</v>
      </c>
      <c r="AJ438" s="125">
        <v>579179</v>
      </c>
      <c r="AK438" s="135" t="s">
        <v>2141</v>
      </c>
      <c r="AL438" s="126" t="s">
        <v>2142</v>
      </c>
    </row>
    <row r="439" spans="1:38" hidden="1" x14ac:dyDescent="0.25">
      <c r="A439" s="147">
        <v>101416</v>
      </c>
      <c r="B439" s="120">
        <v>1</v>
      </c>
      <c r="C439" s="121" t="s">
        <v>122</v>
      </c>
      <c r="D439" s="122">
        <v>37319.503252314818</v>
      </c>
      <c r="E439" s="121" t="s">
        <v>108</v>
      </c>
      <c r="F439" s="122">
        <v>44621.875358796293</v>
      </c>
      <c r="G439" s="121" t="s">
        <v>161</v>
      </c>
      <c r="H439" s="123" t="s">
        <v>443</v>
      </c>
      <c r="I439" s="121" t="s">
        <v>444</v>
      </c>
      <c r="J439" s="120" t="s">
        <v>101</v>
      </c>
      <c r="K439" s="121"/>
      <c r="L439" s="120" t="s">
        <v>101</v>
      </c>
      <c r="M439" s="123" t="s">
        <v>2143</v>
      </c>
      <c r="N439" s="123" t="s">
        <v>2144</v>
      </c>
      <c r="O439" s="121" t="s">
        <v>553</v>
      </c>
      <c r="P439" s="121" t="s">
        <v>1789</v>
      </c>
      <c r="Q439" s="123"/>
      <c r="R439" s="121" t="s">
        <v>47</v>
      </c>
      <c r="S439" s="121" t="s">
        <v>45</v>
      </c>
      <c r="T439" s="124">
        <v>5.1710000000000003</v>
      </c>
      <c r="U439" s="122">
        <v>44603</v>
      </c>
      <c r="V439" s="121"/>
      <c r="W439" s="120" t="s">
        <v>93</v>
      </c>
      <c r="X439" s="120" t="s">
        <v>103</v>
      </c>
      <c r="Y439" s="265" t="str">
        <f>_xlfn.XLOOKUP(TAMPData2205[[#This Row],[PIN]],TAMPData2202[PIN],TAMPData2202[TAMP NHS],"",0)</f>
        <v>Non-NHS SR</v>
      </c>
      <c r="Z439" s="123"/>
      <c r="AA439" s="125">
        <v>0</v>
      </c>
      <c r="AB439" s="125">
        <v>0</v>
      </c>
      <c r="AC439" s="125">
        <v>54926000</v>
      </c>
      <c r="AD439" s="125">
        <v>0</v>
      </c>
      <c r="AE439" s="125">
        <v>54926000</v>
      </c>
      <c r="AF439" s="125">
        <v>0</v>
      </c>
      <c r="AG439" s="125">
        <v>15989000</v>
      </c>
      <c r="AH439" s="125">
        <v>54926000</v>
      </c>
      <c r="AI439" s="125">
        <v>0</v>
      </c>
      <c r="AJ439" s="125">
        <v>70915000</v>
      </c>
      <c r="AK439" s="135" t="s">
        <v>2145</v>
      </c>
      <c r="AL439" s="126" t="s">
        <v>2146</v>
      </c>
    </row>
    <row r="440" spans="1:38" ht="90" hidden="1" x14ac:dyDescent="0.25">
      <c r="A440" s="147">
        <v>128971</v>
      </c>
      <c r="B440" s="120">
        <v>3</v>
      </c>
      <c r="C440" s="121" t="s">
        <v>122</v>
      </c>
      <c r="D440" s="122">
        <v>43613</v>
      </c>
      <c r="E440" s="121" t="s">
        <v>1397</v>
      </c>
      <c r="F440" s="122">
        <v>44621.87537037037</v>
      </c>
      <c r="G440" s="121" t="s">
        <v>108</v>
      </c>
      <c r="H440" s="123" t="s">
        <v>701</v>
      </c>
      <c r="I440" s="121" t="s">
        <v>2147</v>
      </c>
      <c r="J440" s="120" t="s">
        <v>101</v>
      </c>
      <c r="K440" s="121"/>
      <c r="L440" s="120" t="s">
        <v>101</v>
      </c>
      <c r="M440" s="123" t="s">
        <v>2148</v>
      </c>
      <c r="N440" s="123" t="s">
        <v>2149</v>
      </c>
      <c r="O440" s="121" t="s">
        <v>91</v>
      </c>
      <c r="P440" s="121" t="s">
        <v>1897</v>
      </c>
      <c r="Q440" s="123"/>
      <c r="R440" s="150" t="s">
        <v>47</v>
      </c>
      <c r="S440" s="150" t="s">
        <v>45</v>
      </c>
      <c r="T440" s="124">
        <v>0.02</v>
      </c>
      <c r="U440" s="122">
        <v>44603</v>
      </c>
      <c r="V440" s="121"/>
      <c r="W440" s="120" t="s">
        <v>93</v>
      </c>
      <c r="X440" s="120" t="s">
        <v>103</v>
      </c>
      <c r="Y440" s="265" t="str">
        <f>_xlfn.XLOOKUP(TAMPData2205[[#This Row],[PIN]],TAMPData2202[PIN],TAMPData2202[TAMP NHS],"",0)</f>
        <v>Non-NHS SR</v>
      </c>
      <c r="Z440" s="123"/>
      <c r="AA440" s="125">
        <v>54900</v>
      </c>
      <c r="AB440" s="125">
        <v>0</v>
      </c>
      <c r="AC440" s="125">
        <v>937781</v>
      </c>
      <c r="AD440" s="125">
        <v>0</v>
      </c>
      <c r="AE440" s="125">
        <v>992681</v>
      </c>
      <c r="AF440" s="125">
        <v>101483</v>
      </c>
      <c r="AG440" s="125">
        <v>79136</v>
      </c>
      <c r="AH440" s="125">
        <v>937781</v>
      </c>
      <c r="AI440" s="125">
        <v>0</v>
      </c>
      <c r="AJ440" s="125">
        <v>1118400</v>
      </c>
      <c r="AK440" s="135" t="s">
        <v>2150</v>
      </c>
      <c r="AL440" s="126" t="s">
        <v>2151</v>
      </c>
    </row>
    <row r="441" spans="1:38" ht="36" hidden="1" x14ac:dyDescent="0.25">
      <c r="A441" s="147">
        <v>127415</v>
      </c>
      <c r="B441" s="120">
        <v>4</v>
      </c>
      <c r="C441" s="121" t="s">
        <v>114</v>
      </c>
      <c r="D441" s="122">
        <v>43194</v>
      </c>
      <c r="E441" s="121" t="s">
        <v>152</v>
      </c>
      <c r="F441" s="122">
        <v>43771.875081018516</v>
      </c>
      <c r="G441" s="121" t="s">
        <v>134</v>
      </c>
      <c r="H441" s="123" t="s">
        <v>196</v>
      </c>
      <c r="I441" s="121" t="s">
        <v>2152</v>
      </c>
      <c r="J441" s="120" t="s">
        <v>101</v>
      </c>
      <c r="K441" s="121"/>
      <c r="L441" s="120" t="s">
        <v>101</v>
      </c>
      <c r="M441" s="123" t="s">
        <v>2153</v>
      </c>
      <c r="N441" s="123" t="s">
        <v>2154</v>
      </c>
      <c r="O441" s="121" t="s">
        <v>157</v>
      </c>
      <c r="P441" s="121" t="s">
        <v>1794</v>
      </c>
      <c r="Q441" s="123" t="s">
        <v>2154</v>
      </c>
      <c r="R441" s="169" t="s">
        <v>47</v>
      </c>
      <c r="S441" s="121" t="s">
        <v>46</v>
      </c>
      <c r="T441" s="124">
        <v>3.76</v>
      </c>
      <c r="U441" s="122">
        <v>43441</v>
      </c>
      <c r="V441" s="121" t="s">
        <v>2155</v>
      </c>
      <c r="W441" s="120" t="s">
        <v>93</v>
      </c>
      <c r="X441" s="120" t="s">
        <v>103</v>
      </c>
      <c r="Y441" s="265" t="s">
        <v>32</v>
      </c>
      <c r="Z441" s="123" t="s">
        <v>2156</v>
      </c>
      <c r="AA441" s="125">
        <v>0</v>
      </c>
      <c r="AB441" s="125">
        <v>0</v>
      </c>
      <c r="AC441" s="125">
        <v>18530.490000000002</v>
      </c>
      <c r="AD441" s="125">
        <v>174800.85</v>
      </c>
      <c r="AE441" s="125">
        <v>193331.34</v>
      </c>
      <c r="AF441" s="125">
        <v>0</v>
      </c>
      <c r="AG441" s="125">
        <v>0</v>
      </c>
      <c r="AH441" s="125">
        <v>182514.49</v>
      </c>
      <c r="AI441" s="125">
        <v>2589373.85</v>
      </c>
      <c r="AJ441" s="125">
        <v>2771888.34</v>
      </c>
      <c r="AK441" s="135" t="s">
        <v>2157</v>
      </c>
      <c r="AL441" s="126" t="s">
        <v>2158</v>
      </c>
    </row>
    <row r="442" spans="1:38" hidden="1" x14ac:dyDescent="0.25">
      <c r="A442" s="147">
        <v>116320.07</v>
      </c>
      <c r="B442" s="120">
        <v>2</v>
      </c>
      <c r="C442" s="121" t="s">
        <v>114</v>
      </c>
      <c r="D442" s="122">
        <v>43199</v>
      </c>
      <c r="E442" s="121" t="s">
        <v>398</v>
      </c>
      <c r="F442" s="122">
        <v>44272</v>
      </c>
      <c r="G442" s="121" t="s">
        <v>98</v>
      </c>
      <c r="H442" s="123" t="s">
        <v>1888</v>
      </c>
      <c r="I442" s="121"/>
      <c r="J442" s="120"/>
      <c r="K442" s="121"/>
      <c r="L442" s="120"/>
      <c r="M442" s="123" t="s">
        <v>2159</v>
      </c>
      <c r="N442" s="123" t="s">
        <v>2160</v>
      </c>
      <c r="O442" s="121" t="s">
        <v>119</v>
      </c>
      <c r="P442" s="121" t="s">
        <v>19</v>
      </c>
      <c r="Q442" s="126"/>
      <c r="R442" s="38" t="s">
        <v>1778</v>
      </c>
      <c r="S442" s="168" t="s">
        <v>1778</v>
      </c>
      <c r="T442" s="124" t="s">
        <v>505</v>
      </c>
      <c r="U442" s="122">
        <v>43378</v>
      </c>
      <c r="V442" s="121"/>
      <c r="W442" s="120" t="s">
        <v>93</v>
      </c>
      <c r="X442" s="120"/>
      <c r="Y442" s="265" t="s">
        <v>671</v>
      </c>
      <c r="Z442" s="123"/>
      <c r="AA442" s="125">
        <v>0</v>
      </c>
      <c r="AB442" s="125">
        <v>0</v>
      </c>
      <c r="AC442" s="125">
        <v>458.52</v>
      </c>
      <c r="AD442" s="125">
        <v>0</v>
      </c>
      <c r="AE442" s="125">
        <v>458.52</v>
      </c>
      <c r="AF442" s="125">
        <v>0</v>
      </c>
      <c r="AG442" s="125">
        <v>0</v>
      </c>
      <c r="AH442" s="125">
        <v>403511.37</v>
      </c>
      <c r="AI442" s="125">
        <v>0</v>
      </c>
      <c r="AJ442" s="125">
        <v>403511.37</v>
      </c>
      <c r="AK442" s="135" t="s">
        <v>2161</v>
      </c>
      <c r="AL442" s="126" t="s">
        <v>2162</v>
      </c>
    </row>
    <row r="443" spans="1:38" ht="36" hidden="1" x14ac:dyDescent="0.25">
      <c r="A443" s="147">
        <v>103029</v>
      </c>
      <c r="B443" s="120">
        <v>1</v>
      </c>
      <c r="C443" s="121" t="s">
        <v>97</v>
      </c>
      <c r="D443" s="122">
        <v>37938</v>
      </c>
      <c r="E443" s="121" t="s">
        <v>108</v>
      </c>
      <c r="F443" s="122">
        <v>44617</v>
      </c>
      <c r="G443" s="121" t="s">
        <v>161</v>
      </c>
      <c r="H443" s="123" t="s">
        <v>297</v>
      </c>
      <c r="I443" s="121" t="s">
        <v>2163</v>
      </c>
      <c r="J443" s="120" t="s">
        <v>299</v>
      </c>
      <c r="K443" s="121"/>
      <c r="L443" s="120" t="s">
        <v>300</v>
      </c>
      <c r="M443" s="123" t="s">
        <v>2164</v>
      </c>
      <c r="N443" s="123" t="s">
        <v>2165</v>
      </c>
      <c r="O443" s="121" t="s">
        <v>553</v>
      </c>
      <c r="P443" s="121" t="s">
        <v>2166</v>
      </c>
      <c r="Q443" s="123"/>
      <c r="R443" s="170" t="s">
        <v>47</v>
      </c>
      <c r="S443" s="121" t="s">
        <v>45</v>
      </c>
      <c r="T443" s="124">
        <v>0.46</v>
      </c>
      <c r="U443" s="122">
        <v>42412</v>
      </c>
      <c r="V443" s="121"/>
      <c r="W443" s="120" t="s">
        <v>93</v>
      </c>
      <c r="X443" s="120" t="s">
        <v>2167</v>
      </c>
      <c r="Y443" s="265" t="str">
        <f>_xlfn.XLOOKUP(TAMPData2205[[#This Row],[PIN]],TAMPData2202[PIN],TAMPData2202[TAMP NHS],"",0)</f>
        <v>NHS-Interstate</v>
      </c>
      <c r="Z443" s="123"/>
      <c r="AA443" s="125">
        <v>0</v>
      </c>
      <c r="AB443" s="125">
        <v>-1125000</v>
      </c>
      <c r="AC443" s="125">
        <v>2700000</v>
      </c>
      <c r="AD443" s="125">
        <v>0</v>
      </c>
      <c r="AE443" s="125">
        <v>1575000</v>
      </c>
      <c r="AF443" s="125">
        <v>1971500</v>
      </c>
      <c r="AG443" s="125">
        <v>3775000</v>
      </c>
      <c r="AH443" s="125">
        <v>27138730</v>
      </c>
      <c r="AI443" s="125">
        <v>0</v>
      </c>
      <c r="AJ443" s="125">
        <v>32885230</v>
      </c>
      <c r="AK443" s="135" t="s">
        <v>2168</v>
      </c>
      <c r="AL443" s="126" t="s">
        <v>2169</v>
      </c>
    </row>
    <row r="444" spans="1:38" ht="36" hidden="1" x14ac:dyDescent="0.25">
      <c r="A444" s="147">
        <v>115778</v>
      </c>
      <c r="B444" s="120">
        <v>1</v>
      </c>
      <c r="C444" s="121" t="s">
        <v>97</v>
      </c>
      <c r="D444" s="122">
        <v>40648</v>
      </c>
      <c r="E444" s="121" t="s">
        <v>2170</v>
      </c>
      <c r="F444" s="122">
        <v>44396</v>
      </c>
      <c r="G444" s="121" t="s">
        <v>235</v>
      </c>
      <c r="H444" s="123" t="s">
        <v>204</v>
      </c>
      <c r="I444" s="121" t="s">
        <v>603</v>
      </c>
      <c r="J444" s="120" t="s">
        <v>299</v>
      </c>
      <c r="K444" s="121"/>
      <c r="L444" s="120" t="s">
        <v>300</v>
      </c>
      <c r="M444" s="123" t="s">
        <v>2171</v>
      </c>
      <c r="N444" s="123" t="s">
        <v>2172</v>
      </c>
      <c r="O444" s="121" t="s">
        <v>553</v>
      </c>
      <c r="P444" s="121" t="s">
        <v>1783</v>
      </c>
      <c r="Q444" s="123"/>
      <c r="R444" s="121" t="s">
        <v>47</v>
      </c>
      <c r="S444" s="121" t="s">
        <v>45</v>
      </c>
      <c r="T444" s="124">
        <v>4.5999999999999996</v>
      </c>
      <c r="U444" s="122">
        <v>42412</v>
      </c>
      <c r="V444" s="121"/>
      <c r="W444" s="120" t="s">
        <v>93</v>
      </c>
      <c r="X444" s="120" t="s">
        <v>303</v>
      </c>
      <c r="Y444" s="265" t="str">
        <f>_xlfn.XLOOKUP(TAMPData2205[[#This Row],[PIN]],TAMPData2202[PIN],TAMPData2202[TAMP NHS],"",0)</f>
        <v>NHS-Interstate</v>
      </c>
      <c r="Z444" s="123"/>
      <c r="AA444" s="125">
        <v>0</v>
      </c>
      <c r="AB444" s="125">
        <v>0</v>
      </c>
      <c r="AC444" s="125">
        <v>2000000</v>
      </c>
      <c r="AD444" s="125">
        <v>0</v>
      </c>
      <c r="AE444" s="125">
        <v>2000000</v>
      </c>
      <c r="AF444" s="125">
        <v>531000</v>
      </c>
      <c r="AG444" s="125">
        <v>0</v>
      </c>
      <c r="AH444" s="125">
        <v>37923560</v>
      </c>
      <c r="AI444" s="125">
        <v>0</v>
      </c>
      <c r="AJ444" s="125">
        <v>38454560</v>
      </c>
      <c r="AK444" s="135" t="s">
        <v>2173</v>
      </c>
      <c r="AL444" s="126" t="s">
        <v>2174</v>
      </c>
    </row>
    <row r="445" spans="1:38" ht="36" hidden="1" x14ac:dyDescent="0.25">
      <c r="A445" s="147">
        <v>100241.04</v>
      </c>
      <c r="B445" s="120">
        <v>1</v>
      </c>
      <c r="C445" s="121" t="s">
        <v>122</v>
      </c>
      <c r="D445" s="122">
        <v>37319.504050925927</v>
      </c>
      <c r="E445" s="121" t="s">
        <v>108</v>
      </c>
      <c r="F445" s="122">
        <v>44684</v>
      </c>
      <c r="G445" s="121" t="s">
        <v>666</v>
      </c>
      <c r="H445" s="123" t="s">
        <v>297</v>
      </c>
      <c r="I445" s="121" t="s">
        <v>2175</v>
      </c>
      <c r="J445" s="120" t="s">
        <v>101</v>
      </c>
      <c r="K445" s="121"/>
      <c r="L445" s="120" t="s">
        <v>101</v>
      </c>
      <c r="M445" s="123" t="s">
        <v>2176</v>
      </c>
      <c r="N445" s="123" t="s">
        <v>2177</v>
      </c>
      <c r="O445" s="121" t="s">
        <v>553</v>
      </c>
      <c r="P445" s="121" t="s">
        <v>1783</v>
      </c>
      <c r="Q445" s="123"/>
      <c r="R445" s="150" t="s">
        <v>47</v>
      </c>
      <c r="S445" s="150" t="s">
        <v>45</v>
      </c>
      <c r="T445" s="124">
        <v>1.4</v>
      </c>
      <c r="U445" s="122">
        <v>42412</v>
      </c>
      <c r="V445" s="121"/>
      <c r="W445" s="120" t="s">
        <v>93</v>
      </c>
      <c r="X445" s="120" t="s">
        <v>13</v>
      </c>
      <c r="Y445" s="265" t="str">
        <f>_xlfn.XLOOKUP(TAMPData2205[[#This Row],[PIN]],TAMPData2202[PIN],TAMPData2202[TAMP NHS],"",0)</f>
        <v>NHS-SR</v>
      </c>
      <c r="Z445" s="123"/>
      <c r="AA445" s="125">
        <v>0</v>
      </c>
      <c r="AB445" s="125">
        <v>0</v>
      </c>
      <c r="AC445" s="125">
        <v>6500000</v>
      </c>
      <c r="AD445" s="125">
        <v>0</v>
      </c>
      <c r="AE445" s="125">
        <v>6500000</v>
      </c>
      <c r="AF445" s="125">
        <v>3707000</v>
      </c>
      <c r="AG445" s="125">
        <v>14630650</v>
      </c>
      <c r="AH445" s="125">
        <v>92316818</v>
      </c>
      <c r="AI445" s="125">
        <v>0</v>
      </c>
      <c r="AJ445" s="125">
        <v>110654468</v>
      </c>
      <c r="AK445" s="135" t="s">
        <v>2178</v>
      </c>
      <c r="AL445" s="126" t="s">
        <v>2179</v>
      </c>
    </row>
    <row r="446" spans="1:38" ht="36" hidden="1" x14ac:dyDescent="0.25">
      <c r="A446" s="149">
        <v>125028</v>
      </c>
      <c r="B446" s="120">
        <v>2</v>
      </c>
      <c r="C446" s="121" t="s">
        <v>85</v>
      </c>
      <c r="D446" s="122">
        <v>42606</v>
      </c>
      <c r="E446" s="121" t="s">
        <v>2180</v>
      </c>
      <c r="F446" s="122">
        <v>44614</v>
      </c>
      <c r="G446" s="121" t="s">
        <v>426</v>
      </c>
      <c r="H446" s="123" t="s">
        <v>399</v>
      </c>
      <c r="I446" s="121" t="s">
        <v>400</v>
      </c>
      <c r="J446" s="120" t="s">
        <v>101</v>
      </c>
      <c r="K446" s="121"/>
      <c r="L446" s="120" t="s">
        <v>101</v>
      </c>
      <c r="M446" s="123" t="s">
        <v>2181</v>
      </c>
      <c r="N446" s="123" t="s">
        <v>2182</v>
      </c>
      <c r="O446" s="121" t="s">
        <v>553</v>
      </c>
      <c r="P446" s="121" t="s">
        <v>1783</v>
      </c>
      <c r="Q446" s="123"/>
      <c r="R446" s="121" t="s">
        <v>47</v>
      </c>
      <c r="S446" s="121" t="s">
        <v>45</v>
      </c>
      <c r="T446" s="124">
        <v>1</v>
      </c>
      <c r="U446" s="122">
        <v>46430</v>
      </c>
      <c r="V446" s="121"/>
      <c r="W446" s="120" t="s">
        <v>93</v>
      </c>
      <c r="X446" s="120" t="s">
        <v>103</v>
      </c>
      <c r="Y446" s="265" t="s">
        <v>32</v>
      </c>
      <c r="Z446" s="123"/>
      <c r="AA446" s="125">
        <v>700000</v>
      </c>
      <c r="AB446" s="125">
        <v>0</v>
      </c>
      <c r="AC446" s="125">
        <v>0</v>
      </c>
      <c r="AD446" s="125">
        <v>0</v>
      </c>
      <c r="AE446" s="125">
        <v>700000</v>
      </c>
      <c r="AF446" s="125">
        <v>800000</v>
      </c>
      <c r="AG446" s="125">
        <v>0</v>
      </c>
      <c r="AH446" s="125">
        <v>0</v>
      </c>
      <c r="AI446" s="125">
        <v>0</v>
      </c>
      <c r="AJ446" s="125">
        <v>800000</v>
      </c>
      <c r="AK446" s="135"/>
      <c r="AL446" s="126"/>
    </row>
    <row r="447" spans="1:38" ht="36" hidden="1" x14ac:dyDescent="0.25">
      <c r="A447" s="147">
        <v>101422</v>
      </c>
      <c r="B447" s="120">
        <v>1</v>
      </c>
      <c r="C447" s="121" t="s">
        <v>85</v>
      </c>
      <c r="D447" s="122">
        <v>37319.503159722219</v>
      </c>
      <c r="E447" s="121" t="s">
        <v>108</v>
      </c>
      <c r="F447" s="122">
        <v>44638</v>
      </c>
      <c r="G447" s="121" t="s">
        <v>666</v>
      </c>
      <c r="H447" s="123" t="s">
        <v>190</v>
      </c>
      <c r="I447" s="121" t="s">
        <v>172</v>
      </c>
      <c r="J447" s="120" t="s">
        <v>101</v>
      </c>
      <c r="K447" s="121"/>
      <c r="L447" s="120" t="s">
        <v>101</v>
      </c>
      <c r="M447" s="123" t="s">
        <v>2183</v>
      </c>
      <c r="N447" s="123" t="s">
        <v>2184</v>
      </c>
      <c r="O447" s="121" t="s">
        <v>553</v>
      </c>
      <c r="P447" s="121" t="s">
        <v>92</v>
      </c>
      <c r="Q447" s="123"/>
      <c r="R447" s="121" t="s">
        <v>47</v>
      </c>
      <c r="S447" s="121" t="s">
        <v>41</v>
      </c>
      <c r="T447" s="124">
        <v>7.36</v>
      </c>
      <c r="U447" s="122">
        <v>46430</v>
      </c>
      <c r="V447" s="121"/>
      <c r="W447" s="120" t="s">
        <v>93</v>
      </c>
      <c r="X447" s="120" t="s">
        <v>103</v>
      </c>
      <c r="Y447" s="265" t="str">
        <f>_xlfn.XLOOKUP(TAMPData2205[[#This Row],[PIN]],TAMPData2202[PIN],TAMPData2202[TAMP NHS],"",0)</f>
        <v>Non-NHS SR</v>
      </c>
      <c r="Z447" s="123"/>
      <c r="AA447" s="125">
        <v>1500000</v>
      </c>
      <c r="AB447" s="125">
        <v>0</v>
      </c>
      <c r="AC447" s="125">
        <v>0</v>
      </c>
      <c r="AD447" s="125">
        <v>0</v>
      </c>
      <c r="AE447" s="125">
        <v>1500000</v>
      </c>
      <c r="AF447" s="125">
        <v>4400000</v>
      </c>
      <c r="AG447" s="125">
        <v>0</v>
      </c>
      <c r="AH447" s="125">
        <v>0</v>
      </c>
      <c r="AI447" s="125">
        <v>0</v>
      </c>
      <c r="AJ447" s="125">
        <v>4400000</v>
      </c>
      <c r="AK447" s="135"/>
      <c r="AL447" s="126"/>
    </row>
    <row r="448" spans="1:38" hidden="1" x14ac:dyDescent="0.25">
      <c r="A448" s="147">
        <v>107349</v>
      </c>
      <c r="B448" s="120">
        <v>1</v>
      </c>
      <c r="C448" s="121" t="s">
        <v>97</v>
      </c>
      <c r="D448" s="122">
        <v>38755</v>
      </c>
      <c r="E448" s="121" t="s">
        <v>2185</v>
      </c>
      <c r="F448" s="122">
        <v>43770.875057870369</v>
      </c>
      <c r="G448" s="121" t="s">
        <v>161</v>
      </c>
      <c r="H448" s="123" t="s">
        <v>190</v>
      </c>
      <c r="I448" s="121" t="s">
        <v>172</v>
      </c>
      <c r="J448" s="120" t="s">
        <v>101</v>
      </c>
      <c r="K448" s="121"/>
      <c r="L448" s="120" t="s">
        <v>101</v>
      </c>
      <c r="M448" s="123" t="s">
        <v>2186</v>
      </c>
      <c r="N448" s="123"/>
      <c r="O448" s="121" t="s">
        <v>553</v>
      </c>
      <c r="P448" s="121" t="s">
        <v>1789</v>
      </c>
      <c r="Q448" s="123"/>
      <c r="R448" s="150" t="s">
        <v>47</v>
      </c>
      <c r="S448" s="150" t="s">
        <v>45</v>
      </c>
      <c r="T448" s="124">
        <v>5.15</v>
      </c>
      <c r="U448" s="122">
        <v>42048</v>
      </c>
      <c r="V448" s="121"/>
      <c r="W448" s="120" t="s">
        <v>93</v>
      </c>
      <c r="X448" s="120" t="s">
        <v>94</v>
      </c>
      <c r="Y448" s="265" t="str">
        <f>_xlfn.XLOOKUP(TAMPData2205[[#This Row],[PIN]],TAMPData2202[PIN],TAMPData2202[TAMP NHS],"",0)</f>
        <v>NHS-SR</v>
      </c>
      <c r="Z448" s="123"/>
      <c r="AA448" s="125">
        <v>0</v>
      </c>
      <c r="AB448" s="125">
        <v>-70000</v>
      </c>
      <c r="AC448" s="125">
        <v>0</v>
      </c>
      <c r="AD448" s="125">
        <v>0</v>
      </c>
      <c r="AE448" s="125">
        <v>-70000</v>
      </c>
      <c r="AF448" s="125">
        <v>1156000</v>
      </c>
      <c r="AG448" s="125">
        <v>530000</v>
      </c>
      <c r="AH448" s="125">
        <v>18396930.25</v>
      </c>
      <c r="AI448" s="125">
        <v>0</v>
      </c>
      <c r="AJ448" s="125">
        <v>20082930.25</v>
      </c>
      <c r="AK448" s="135" t="s">
        <v>2187</v>
      </c>
      <c r="AL448" s="126" t="s">
        <v>2188</v>
      </c>
    </row>
    <row r="449" spans="1:38" ht="36" hidden="1" x14ac:dyDescent="0.25">
      <c r="A449" s="147">
        <v>44929</v>
      </c>
      <c r="B449" s="120">
        <v>1</v>
      </c>
      <c r="C449" s="121" t="s">
        <v>97</v>
      </c>
      <c r="D449" s="122">
        <v>37843.674837962964</v>
      </c>
      <c r="E449" s="121" t="s">
        <v>108</v>
      </c>
      <c r="F449" s="122">
        <v>44306</v>
      </c>
      <c r="G449" s="121" t="s">
        <v>143</v>
      </c>
      <c r="H449" s="123" t="s">
        <v>1874</v>
      </c>
      <c r="I449" s="121" t="s">
        <v>1875</v>
      </c>
      <c r="J449" s="120" t="s">
        <v>101</v>
      </c>
      <c r="K449" s="121"/>
      <c r="L449" s="120" t="s">
        <v>101</v>
      </c>
      <c r="M449" s="123" t="s">
        <v>2189</v>
      </c>
      <c r="N449" s="123"/>
      <c r="O449" s="121" t="s">
        <v>103</v>
      </c>
      <c r="P449" s="121" t="s">
        <v>1789</v>
      </c>
      <c r="Q449" s="123"/>
      <c r="R449" s="150" t="s">
        <v>47</v>
      </c>
      <c r="S449" s="150" t="s">
        <v>45</v>
      </c>
      <c r="T449" s="124">
        <v>3.7</v>
      </c>
      <c r="U449" s="122">
        <v>35111</v>
      </c>
      <c r="V449" s="121"/>
      <c r="W449" s="120" t="s">
        <v>93</v>
      </c>
      <c r="X449" s="120"/>
      <c r="Y449" s="265" t="s">
        <v>32</v>
      </c>
      <c r="Z449" s="123"/>
      <c r="AA449" s="125">
        <v>0</v>
      </c>
      <c r="AB449" s="125">
        <v>114500</v>
      </c>
      <c r="AC449" s="125">
        <v>0</v>
      </c>
      <c r="AD449" s="125">
        <v>0</v>
      </c>
      <c r="AE449" s="125">
        <v>114500</v>
      </c>
      <c r="AF449" s="125">
        <v>0</v>
      </c>
      <c r="AG449" s="125">
        <v>1394900.75</v>
      </c>
      <c r="AH449" s="125">
        <v>0</v>
      </c>
      <c r="AI449" s="125">
        <v>0</v>
      </c>
      <c r="AJ449" s="125">
        <v>1394900.75</v>
      </c>
      <c r="AK449" s="135" t="s">
        <v>2190</v>
      </c>
      <c r="AL449" s="126" t="s">
        <v>2191</v>
      </c>
    </row>
    <row r="450" spans="1:38" ht="36" hidden="1" x14ac:dyDescent="0.25">
      <c r="A450" s="149">
        <v>123817</v>
      </c>
      <c r="B450" s="120">
        <v>2</v>
      </c>
      <c r="C450" s="121" t="s">
        <v>85</v>
      </c>
      <c r="D450" s="122">
        <v>42557</v>
      </c>
      <c r="E450" s="121" t="s">
        <v>143</v>
      </c>
      <c r="F450" s="122">
        <v>44663</v>
      </c>
      <c r="G450" s="121" t="s">
        <v>2192</v>
      </c>
      <c r="H450" s="123" t="s">
        <v>465</v>
      </c>
      <c r="I450" s="121" t="s">
        <v>466</v>
      </c>
      <c r="J450" s="120" t="s">
        <v>101</v>
      </c>
      <c r="K450" s="121"/>
      <c r="L450" s="120" t="s">
        <v>101</v>
      </c>
      <c r="M450" s="123" t="s">
        <v>2193</v>
      </c>
      <c r="N450" s="123" t="s">
        <v>2194</v>
      </c>
      <c r="O450" s="121" t="s">
        <v>553</v>
      </c>
      <c r="P450" s="121" t="s">
        <v>1783</v>
      </c>
      <c r="Q450" s="123"/>
      <c r="R450" s="121" t="s">
        <v>47</v>
      </c>
      <c r="S450" s="121" t="s">
        <v>45</v>
      </c>
      <c r="T450" s="124">
        <v>2.13</v>
      </c>
      <c r="U450" s="122">
        <v>45708</v>
      </c>
      <c r="V450" s="121"/>
      <c r="W450" s="120" t="s">
        <v>93</v>
      </c>
      <c r="X450" s="120" t="s">
        <v>103</v>
      </c>
      <c r="Y450" s="265" t="str">
        <f>_xlfn.XLOOKUP(TAMPData2205[[#This Row],[PIN]],TAMPData2202[PIN],TAMPData2202[TAMP NHS],"",0)</f>
        <v>Non-NHS SR</v>
      </c>
      <c r="Z450" s="123"/>
      <c r="AA450" s="125">
        <v>370200</v>
      </c>
      <c r="AB450" s="125">
        <v>0</v>
      </c>
      <c r="AC450" s="125">
        <v>0</v>
      </c>
      <c r="AD450" s="125">
        <v>0</v>
      </c>
      <c r="AE450" s="125">
        <v>370200</v>
      </c>
      <c r="AF450" s="125">
        <v>1320200</v>
      </c>
      <c r="AG450" s="125">
        <v>0</v>
      </c>
      <c r="AH450" s="125">
        <v>0</v>
      </c>
      <c r="AI450" s="125">
        <v>0</v>
      </c>
      <c r="AJ450" s="125">
        <v>1320200</v>
      </c>
      <c r="AK450" s="135"/>
      <c r="AL450" s="126" t="s">
        <v>2195</v>
      </c>
    </row>
    <row r="451" spans="1:38" ht="54" hidden="1" x14ac:dyDescent="0.25">
      <c r="A451" s="147">
        <v>106634.02</v>
      </c>
      <c r="B451" s="120">
        <v>3</v>
      </c>
      <c r="C451" s="121" t="s">
        <v>85</v>
      </c>
      <c r="D451" s="122">
        <v>42401</v>
      </c>
      <c r="E451" s="121" t="s">
        <v>143</v>
      </c>
      <c r="F451" s="122">
        <v>44516</v>
      </c>
      <c r="G451" s="121" t="s">
        <v>179</v>
      </c>
      <c r="H451" s="123" t="s">
        <v>701</v>
      </c>
      <c r="I451" s="121" t="s">
        <v>2196</v>
      </c>
      <c r="J451" s="120" t="s">
        <v>101</v>
      </c>
      <c r="K451" s="121"/>
      <c r="L451" s="120" t="s">
        <v>101</v>
      </c>
      <c r="M451" s="123" t="s">
        <v>2197</v>
      </c>
      <c r="N451" s="123" t="s">
        <v>2198</v>
      </c>
      <c r="O451" s="121" t="s">
        <v>553</v>
      </c>
      <c r="P451" s="121" t="s">
        <v>92</v>
      </c>
      <c r="Q451" s="123"/>
      <c r="R451" s="150" t="s">
        <v>47</v>
      </c>
      <c r="S451" s="150" t="s">
        <v>41</v>
      </c>
      <c r="T451" s="124">
        <v>3.9</v>
      </c>
      <c r="U451" s="122">
        <v>45737</v>
      </c>
      <c r="V451" s="121"/>
      <c r="W451" s="120" t="s">
        <v>93</v>
      </c>
      <c r="X451" s="120" t="s">
        <v>13</v>
      </c>
      <c r="Y451" s="265" t="str">
        <f>_xlfn.XLOOKUP(TAMPData2205[[#This Row],[PIN]],TAMPData2202[PIN],TAMPData2202[TAMP NHS],"",0)</f>
        <v>NHS-SR</v>
      </c>
      <c r="Z451" s="123"/>
      <c r="AA451" s="125">
        <v>0</v>
      </c>
      <c r="AB451" s="125">
        <v>13113973</v>
      </c>
      <c r="AC451" s="125">
        <v>0</v>
      </c>
      <c r="AD451" s="125">
        <v>0</v>
      </c>
      <c r="AE451" s="125">
        <v>13113973</v>
      </c>
      <c r="AF451" s="125">
        <v>0</v>
      </c>
      <c r="AG451" s="125">
        <v>13113973</v>
      </c>
      <c r="AH451" s="125">
        <v>0</v>
      </c>
      <c r="AI451" s="125">
        <v>0</v>
      </c>
      <c r="AJ451" s="125">
        <v>13113973</v>
      </c>
      <c r="AK451" s="135"/>
      <c r="AL451" s="126" t="s">
        <v>2199</v>
      </c>
    </row>
    <row r="452" spans="1:38" ht="72" hidden="1" x14ac:dyDescent="0.25">
      <c r="A452" s="149">
        <v>132004</v>
      </c>
      <c r="B452" s="120">
        <v>4</v>
      </c>
      <c r="C452" s="121" t="s">
        <v>85</v>
      </c>
      <c r="D452" s="122">
        <v>44412</v>
      </c>
      <c r="E452" s="121" t="s">
        <v>1503</v>
      </c>
      <c r="F452" s="122">
        <v>44697</v>
      </c>
      <c r="G452" s="121" t="s">
        <v>2200</v>
      </c>
      <c r="H452" s="123" t="s">
        <v>750</v>
      </c>
      <c r="I452" s="121" t="s">
        <v>1505</v>
      </c>
      <c r="J452" s="120" t="s">
        <v>1506</v>
      </c>
      <c r="K452" s="121"/>
      <c r="L452" s="120"/>
      <c r="M452" s="123" t="s">
        <v>2201</v>
      </c>
      <c r="N452" s="123" t="s">
        <v>2202</v>
      </c>
      <c r="O452" s="121" t="s">
        <v>1509</v>
      </c>
      <c r="P452" s="121" t="s">
        <v>1789</v>
      </c>
      <c r="Q452" s="123"/>
      <c r="R452" s="121" t="s">
        <v>47</v>
      </c>
      <c r="S452" s="121" t="s">
        <v>45</v>
      </c>
      <c r="T452" s="124" t="s">
        <v>505</v>
      </c>
      <c r="U452" s="122">
        <v>45373</v>
      </c>
      <c r="V452" s="121"/>
      <c r="W452" s="120" t="s">
        <v>93</v>
      </c>
      <c r="X452" s="120"/>
      <c r="Y452" s="265" t="str">
        <f>_xlfn.XLOOKUP(TAMPData2205[[#This Row],[PIN]],TAMPData2202[PIN],TAMPData2202[TAMP NHS],"",0)</f>
        <v>Non-NHS Local</v>
      </c>
      <c r="Z452" s="123"/>
      <c r="AA452" s="125">
        <v>131400</v>
      </c>
      <c r="AB452" s="125">
        <v>0</v>
      </c>
      <c r="AC452" s="125">
        <v>0</v>
      </c>
      <c r="AD452" s="125">
        <v>0</v>
      </c>
      <c r="AE452" s="125">
        <v>131400</v>
      </c>
      <c r="AF452" s="125">
        <v>131400</v>
      </c>
      <c r="AG452" s="125">
        <v>0</v>
      </c>
      <c r="AH452" s="125">
        <v>0</v>
      </c>
      <c r="AI452" s="125">
        <v>0</v>
      </c>
      <c r="AJ452" s="125">
        <v>131400</v>
      </c>
      <c r="AK452" s="135"/>
      <c r="AL452" s="126" t="s">
        <v>2203</v>
      </c>
    </row>
    <row r="453" spans="1:38" ht="36" hidden="1" x14ac:dyDescent="0.25">
      <c r="A453" s="149">
        <v>124782</v>
      </c>
      <c r="B453" s="120">
        <v>2</v>
      </c>
      <c r="C453" s="121" t="s">
        <v>85</v>
      </c>
      <c r="D453" s="122">
        <v>42579</v>
      </c>
      <c r="E453" s="121" t="s">
        <v>143</v>
      </c>
      <c r="F453" s="122">
        <v>44609</v>
      </c>
      <c r="G453" s="121" t="s">
        <v>143</v>
      </c>
      <c r="H453" s="123" t="s">
        <v>392</v>
      </c>
      <c r="I453" s="121" t="s">
        <v>124</v>
      </c>
      <c r="J453" s="120" t="s">
        <v>101</v>
      </c>
      <c r="K453" s="121"/>
      <c r="L453" s="120" t="s">
        <v>101</v>
      </c>
      <c r="M453" s="123" t="s">
        <v>2204</v>
      </c>
      <c r="N453" s="123" t="s">
        <v>1783</v>
      </c>
      <c r="O453" s="121" t="s">
        <v>553</v>
      </c>
      <c r="P453" s="121" t="s">
        <v>1783</v>
      </c>
      <c r="Q453" s="123"/>
      <c r="R453" s="121" t="s">
        <v>47</v>
      </c>
      <c r="S453" s="121" t="s">
        <v>45</v>
      </c>
      <c r="T453" s="124">
        <v>3.13</v>
      </c>
      <c r="U453" s="122">
        <v>45373</v>
      </c>
      <c r="V453" s="121"/>
      <c r="W453" s="120" t="s">
        <v>93</v>
      </c>
      <c r="X453" s="120" t="s">
        <v>103</v>
      </c>
      <c r="Y453" s="265" t="str">
        <f>_xlfn.XLOOKUP(TAMPData2205[[#This Row],[PIN]],TAMPData2202[PIN],TAMPData2202[TAMP NHS],"",0)</f>
        <v>Non-NHS SR</v>
      </c>
      <c r="Z453" s="123"/>
      <c r="AA453" s="125">
        <v>540000</v>
      </c>
      <c r="AB453" s="125">
        <v>0</v>
      </c>
      <c r="AC453" s="125">
        <v>0</v>
      </c>
      <c r="AD453" s="125">
        <v>0</v>
      </c>
      <c r="AE453" s="125">
        <v>540000</v>
      </c>
      <c r="AF453" s="125">
        <v>640000</v>
      </c>
      <c r="AG453" s="125">
        <v>0</v>
      </c>
      <c r="AH453" s="125">
        <v>0</v>
      </c>
      <c r="AI453" s="125">
        <v>0</v>
      </c>
      <c r="AJ453" s="125">
        <v>640000</v>
      </c>
      <c r="AK453" s="135"/>
      <c r="AL453" s="126"/>
    </row>
    <row r="454" spans="1:38" ht="54" hidden="1" x14ac:dyDescent="0.25">
      <c r="A454" s="147">
        <v>132168</v>
      </c>
      <c r="B454" s="120">
        <v>1</v>
      </c>
      <c r="C454" s="121" t="s">
        <v>85</v>
      </c>
      <c r="D454" s="122">
        <v>44467</v>
      </c>
      <c r="E454" s="121" t="s">
        <v>1503</v>
      </c>
      <c r="F454" s="122">
        <v>44596</v>
      </c>
      <c r="G454" s="121" t="s">
        <v>1503</v>
      </c>
      <c r="H454" s="123" t="s">
        <v>1588</v>
      </c>
      <c r="I454" s="121" t="s">
        <v>1589</v>
      </c>
      <c r="J454" s="120" t="s">
        <v>101</v>
      </c>
      <c r="K454" s="121"/>
      <c r="L454" s="120" t="s">
        <v>101</v>
      </c>
      <c r="M454" s="123" t="s">
        <v>2205</v>
      </c>
      <c r="N454" s="123" t="s">
        <v>2206</v>
      </c>
      <c r="O454" s="121" t="s">
        <v>1509</v>
      </c>
      <c r="P454" s="121" t="s">
        <v>1789</v>
      </c>
      <c r="Q454" s="123"/>
      <c r="R454" s="150" t="s">
        <v>47</v>
      </c>
      <c r="S454" s="150" t="s">
        <v>45</v>
      </c>
      <c r="T454" s="124">
        <v>0.21</v>
      </c>
      <c r="U454" s="122">
        <v>45373</v>
      </c>
      <c r="V454" s="121"/>
      <c r="W454" s="120" t="s">
        <v>93</v>
      </c>
      <c r="X454" s="120" t="s">
        <v>103</v>
      </c>
      <c r="Y454" s="265" t="str">
        <f>_xlfn.XLOOKUP(TAMPData2205[[#This Row],[PIN]],TAMPData2202[PIN],TAMPData2202[TAMP NHS],"",0)</f>
        <v>Non-NHS SR</v>
      </c>
      <c r="Z454" s="123"/>
      <c r="AA454" s="125">
        <v>443700</v>
      </c>
      <c r="AB454" s="125">
        <v>0</v>
      </c>
      <c r="AC454" s="125">
        <v>0</v>
      </c>
      <c r="AD454" s="125">
        <v>0</v>
      </c>
      <c r="AE454" s="125">
        <v>443700</v>
      </c>
      <c r="AF454" s="125">
        <v>443700</v>
      </c>
      <c r="AG454" s="125">
        <v>0</v>
      </c>
      <c r="AH454" s="125">
        <v>0</v>
      </c>
      <c r="AI454" s="125">
        <v>0</v>
      </c>
      <c r="AJ454" s="125">
        <v>443700</v>
      </c>
      <c r="AK454" s="135"/>
      <c r="AL454" s="126" t="s">
        <v>2207</v>
      </c>
    </row>
    <row r="455" spans="1:38" ht="36" hidden="1" x14ac:dyDescent="0.25">
      <c r="A455" s="147">
        <v>104004.01</v>
      </c>
      <c r="B455" s="120">
        <v>3</v>
      </c>
      <c r="C455" s="121" t="s">
        <v>97</v>
      </c>
      <c r="D455" s="122">
        <v>41649</v>
      </c>
      <c r="E455" s="121" t="s">
        <v>2170</v>
      </c>
      <c r="F455" s="122">
        <v>44697.875127314815</v>
      </c>
      <c r="G455" s="121" t="s">
        <v>108</v>
      </c>
      <c r="H455" s="123" t="s">
        <v>365</v>
      </c>
      <c r="I455" s="121" t="s">
        <v>366</v>
      </c>
      <c r="J455" s="120" t="s">
        <v>101</v>
      </c>
      <c r="K455" s="121"/>
      <c r="L455" s="120" t="s">
        <v>101</v>
      </c>
      <c r="M455" s="123" t="s">
        <v>2208</v>
      </c>
      <c r="N455" s="123" t="s">
        <v>2209</v>
      </c>
      <c r="O455" s="121" t="s">
        <v>553</v>
      </c>
      <c r="P455" s="121" t="s">
        <v>1783</v>
      </c>
      <c r="Q455" s="123"/>
      <c r="R455" s="121" t="s">
        <v>47</v>
      </c>
      <c r="S455" s="121" t="s">
        <v>45</v>
      </c>
      <c r="T455" s="124">
        <v>2.15</v>
      </c>
      <c r="U455" s="122">
        <v>43182</v>
      </c>
      <c r="V455" s="121"/>
      <c r="W455" s="120" t="s">
        <v>93</v>
      </c>
      <c r="X455" s="120" t="s">
        <v>103</v>
      </c>
      <c r="Y455" s="265" t="s">
        <v>32</v>
      </c>
      <c r="Z455" s="123"/>
      <c r="AA455" s="125">
        <v>0</v>
      </c>
      <c r="AB455" s="125">
        <v>0</v>
      </c>
      <c r="AC455" s="125">
        <v>800000</v>
      </c>
      <c r="AD455" s="125">
        <v>0</v>
      </c>
      <c r="AE455" s="125">
        <v>800000</v>
      </c>
      <c r="AF455" s="125">
        <v>0</v>
      </c>
      <c r="AG455" s="125">
        <v>0</v>
      </c>
      <c r="AH455" s="125">
        <v>32344770</v>
      </c>
      <c r="AI455" s="125">
        <v>0</v>
      </c>
      <c r="AJ455" s="125">
        <v>32344770</v>
      </c>
      <c r="AK455" s="135" t="s">
        <v>2210</v>
      </c>
      <c r="AL455" s="126" t="s">
        <v>2211</v>
      </c>
    </row>
    <row r="456" spans="1:38" hidden="1" x14ac:dyDescent="0.25">
      <c r="A456" s="147">
        <v>126238</v>
      </c>
      <c r="B456" s="120">
        <v>3</v>
      </c>
      <c r="C456" s="121" t="s">
        <v>114</v>
      </c>
      <c r="D456" s="122">
        <v>42944</v>
      </c>
      <c r="E456" s="121" t="s">
        <v>152</v>
      </c>
      <c r="F456" s="122">
        <v>44517</v>
      </c>
      <c r="G456" s="121" t="s">
        <v>170</v>
      </c>
      <c r="H456" s="123" t="s">
        <v>180</v>
      </c>
      <c r="I456" s="121" t="s">
        <v>1578</v>
      </c>
      <c r="J456" s="120" t="s">
        <v>101</v>
      </c>
      <c r="K456" s="121"/>
      <c r="L456" s="120" t="s">
        <v>101</v>
      </c>
      <c r="M456" s="123" t="s">
        <v>2212</v>
      </c>
      <c r="N456" s="123" t="s">
        <v>1845</v>
      </c>
      <c r="O456" s="121" t="s">
        <v>157</v>
      </c>
      <c r="P456" s="121" t="s">
        <v>158</v>
      </c>
      <c r="Q456" s="123" t="s">
        <v>1845</v>
      </c>
      <c r="R456" s="150" t="s">
        <v>47</v>
      </c>
      <c r="S456" s="121" t="s">
        <v>43</v>
      </c>
      <c r="T456" s="124">
        <v>5.39</v>
      </c>
      <c r="U456" s="122">
        <v>43182</v>
      </c>
      <c r="V456" s="121" t="s">
        <v>1805</v>
      </c>
      <c r="W456" s="120" t="s">
        <v>93</v>
      </c>
      <c r="X456" s="120" t="s">
        <v>103</v>
      </c>
      <c r="Y456" s="265" t="s">
        <v>32</v>
      </c>
      <c r="Z456" s="123"/>
      <c r="AA456" s="125">
        <v>0</v>
      </c>
      <c r="AB456" s="125">
        <v>0</v>
      </c>
      <c r="AC456" s="125">
        <v>-2614.3000000000002</v>
      </c>
      <c r="AD456" s="125">
        <v>48522.39</v>
      </c>
      <c r="AE456" s="125">
        <v>45908.09</v>
      </c>
      <c r="AF456" s="125">
        <v>0</v>
      </c>
      <c r="AG456" s="125">
        <v>0</v>
      </c>
      <c r="AH456" s="125">
        <v>18587.7</v>
      </c>
      <c r="AI456" s="125">
        <v>669464.39</v>
      </c>
      <c r="AJ456" s="125">
        <v>688052.09</v>
      </c>
      <c r="AK456" s="135" t="s">
        <v>2213</v>
      </c>
      <c r="AL456" s="126" t="s">
        <v>2214</v>
      </c>
    </row>
    <row r="457" spans="1:38" ht="54" hidden="1" x14ac:dyDescent="0.25">
      <c r="A457" s="147">
        <v>101607.01</v>
      </c>
      <c r="B457" s="120">
        <v>4</v>
      </c>
      <c r="C457" s="121" t="s">
        <v>122</v>
      </c>
      <c r="D457" s="122">
        <v>40562</v>
      </c>
      <c r="E457" s="121" t="s">
        <v>2170</v>
      </c>
      <c r="F457" s="122">
        <v>44671</v>
      </c>
      <c r="G457" s="121" t="s">
        <v>510</v>
      </c>
      <c r="H457" s="123" t="s">
        <v>2044</v>
      </c>
      <c r="I457" s="121" t="s">
        <v>2215</v>
      </c>
      <c r="J457" s="120" t="s">
        <v>101</v>
      </c>
      <c r="K457" s="121"/>
      <c r="L457" s="120" t="s">
        <v>101</v>
      </c>
      <c r="M457" s="123" t="s">
        <v>2216</v>
      </c>
      <c r="N457" s="123" t="s">
        <v>2217</v>
      </c>
      <c r="O457" s="121" t="s">
        <v>553</v>
      </c>
      <c r="P457" s="121" t="s">
        <v>92</v>
      </c>
      <c r="Q457" s="123"/>
      <c r="R457" s="121" t="s">
        <v>47</v>
      </c>
      <c r="S457" s="121" t="s">
        <v>41</v>
      </c>
      <c r="T457" s="124">
        <v>2.62</v>
      </c>
      <c r="U457" s="122">
        <v>44645</v>
      </c>
      <c r="V457" s="121"/>
      <c r="W457" s="120" t="s">
        <v>93</v>
      </c>
      <c r="X457" s="120"/>
      <c r="Y457" s="265" t="s">
        <v>32</v>
      </c>
      <c r="Z457" s="123"/>
      <c r="AA457" s="125">
        <v>0</v>
      </c>
      <c r="AB457" s="125">
        <v>0</v>
      </c>
      <c r="AC457" s="125">
        <v>36000000</v>
      </c>
      <c r="AD457" s="125">
        <v>0</v>
      </c>
      <c r="AE457" s="125">
        <v>36000000</v>
      </c>
      <c r="AF457" s="125">
        <v>0</v>
      </c>
      <c r="AG457" s="125">
        <v>0</v>
      </c>
      <c r="AH457" s="125">
        <v>36000000</v>
      </c>
      <c r="AI457" s="125">
        <v>0</v>
      </c>
      <c r="AJ457" s="125">
        <v>36000000</v>
      </c>
      <c r="AK457" s="135" t="s">
        <v>2218</v>
      </c>
      <c r="AL457" s="126" t="s">
        <v>2219</v>
      </c>
    </row>
    <row r="458" spans="1:38" hidden="1" x14ac:dyDescent="0.25">
      <c r="A458" s="149">
        <v>101742</v>
      </c>
      <c r="B458" s="120">
        <v>4</v>
      </c>
      <c r="C458" s="121" t="s">
        <v>122</v>
      </c>
      <c r="D458" s="122">
        <v>37391</v>
      </c>
      <c r="E458" s="121" t="s">
        <v>108</v>
      </c>
      <c r="F458" s="122">
        <v>44662.875127314815</v>
      </c>
      <c r="G458" s="121" t="s">
        <v>108</v>
      </c>
      <c r="H458" s="123" t="s">
        <v>88</v>
      </c>
      <c r="I458" s="121" t="s">
        <v>591</v>
      </c>
      <c r="J458" s="120" t="s">
        <v>299</v>
      </c>
      <c r="K458" s="121"/>
      <c r="L458" s="120" t="s">
        <v>300</v>
      </c>
      <c r="M458" s="123" t="s">
        <v>2220</v>
      </c>
      <c r="N458" s="123" t="s">
        <v>2221</v>
      </c>
      <c r="O458" s="121" t="s">
        <v>553</v>
      </c>
      <c r="P458" s="121" t="s">
        <v>2166</v>
      </c>
      <c r="Q458" s="123"/>
      <c r="R458" s="121" t="s">
        <v>47</v>
      </c>
      <c r="S458" s="121" t="s">
        <v>45</v>
      </c>
      <c r="T458" s="124">
        <v>0</v>
      </c>
      <c r="U458" s="122">
        <v>44645</v>
      </c>
      <c r="V458" s="121"/>
      <c r="W458" s="120" t="s">
        <v>93</v>
      </c>
      <c r="X458" s="120" t="s">
        <v>303</v>
      </c>
      <c r="Y458" s="265" t="s">
        <v>29</v>
      </c>
      <c r="Z458" s="123"/>
      <c r="AA458" s="125">
        <v>0</v>
      </c>
      <c r="AB458" s="125">
        <v>0</v>
      </c>
      <c r="AC458" s="125">
        <v>88305900</v>
      </c>
      <c r="AD458" s="125">
        <v>0</v>
      </c>
      <c r="AE458" s="125">
        <v>88305900</v>
      </c>
      <c r="AF458" s="125">
        <v>6411000.7599999998</v>
      </c>
      <c r="AG458" s="125">
        <v>3735000</v>
      </c>
      <c r="AH458" s="125">
        <v>88305900</v>
      </c>
      <c r="AI458" s="125">
        <v>0</v>
      </c>
      <c r="AJ458" s="125">
        <v>98451900.760000005</v>
      </c>
      <c r="AK458" s="135" t="s">
        <v>594</v>
      </c>
      <c r="AL458" s="126" t="s">
        <v>2222</v>
      </c>
    </row>
    <row r="459" spans="1:38" ht="36" hidden="1" x14ac:dyDescent="0.25">
      <c r="A459" s="147">
        <v>126602</v>
      </c>
      <c r="B459" s="120">
        <v>4</v>
      </c>
      <c r="C459" s="121" t="s">
        <v>122</v>
      </c>
      <c r="D459" s="122">
        <v>43003</v>
      </c>
      <c r="E459" s="121" t="s">
        <v>1503</v>
      </c>
      <c r="F459" s="122">
        <v>44665.875324074077</v>
      </c>
      <c r="G459" s="121" t="s">
        <v>108</v>
      </c>
      <c r="H459" s="123" t="s">
        <v>2044</v>
      </c>
      <c r="I459" s="121" t="s">
        <v>1505</v>
      </c>
      <c r="J459" s="120" t="s">
        <v>1506</v>
      </c>
      <c r="K459" s="121" t="s">
        <v>2223</v>
      </c>
      <c r="L459" s="120"/>
      <c r="M459" s="123" t="s">
        <v>2224</v>
      </c>
      <c r="N459" s="123" t="s">
        <v>2225</v>
      </c>
      <c r="O459" s="121" t="s">
        <v>1509</v>
      </c>
      <c r="P459" s="121" t="s">
        <v>2226</v>
      </c>
      <c r="Q459" s="123"/>
      <c r="R459" s="169" t="s">
        <v>47</v>
      </c>
      <c r="S459" s="150" t="s">
        <v>45</v>
      </c>
      <c r="T459" s="124">
        <v>0.25</v>
      </c>
      <c r="U459" s="122">
        <v>44645</v>
      </c>
      <c r="V459" s="121"/>
      <c r="W459" s="120" t="s">
        <v>93</v>
      </c>
      <c r="X459" s="120" t="s">
        <v>103</v>
      </c>
      <c r="Y459" s="265" t="s">
        <v>34</v>
      </c>
      <c r="Z459" s="123"/>
      <c r="AA459" s="125">
        <v>0</v>
      </c>
      <c r="AB459" s="125">
        <v>0</v>
      </c>
      <c r="AC459" s="125">
        <v>2172404.33</v>
      </c>
      <c r="AD459" s="125">
        <v>0</v>
      </c>
      <c r="AE459" s="125">
        <v>2172404.33</v>
      </c>
      <c r="AF459" s="125">
        <v>381400</v>
      </c>
      <c r="AG459" s="125">
        <v>0</v>
      </c>
      <c r="AH459" s="125">
        <v>2172404.33</v>
      </c>
      <c r="AI459" s="125">
        <v>0</v>
      </c>
      <c r="AJ459" s="125">
        <v>2553804.33</v>
      </c>
      <c r="AK459" s="135" t="s">
        <v>2227</v>
      </c>
      <c r="AL459" s="126" t="s">
        <v>2228</v>
      </c>
    </row>
    <row r="460" spans="1:38" hidden="1" x14ac:dyDescent="0.25">
      <c r="A460" s="147">
        <v>116320.08</v>
      </c>
      <c r="B460" s="120">
        <v>2</v>
      </c>
      <c r="C460" s="121" t="s">
        <v>114</v>
      </c>
      <c r="D460" s="122">
        <v>43563</v>
      </c>
      <c r="E460" s="121" t="s">
        <v>134</v>
      </c>
      <c r="F460" s="122">
        <v>44523</v>
      </c>
      <c r="G460" s="121" t="s">
        <v>98</v>
      </c>
      <c r="H460" s="123" t="s">
        <v>1888</v>
      </c>
      <c r="I460" s="121"/>
      <c r="J460" s="120"/>
      <c r="K460" s="121"/>
      <c r="L460" s="120"/>
      <c r="M460" s="123" t="s">
        <v>2229</v>
      </c>
      <c r="N460" s="123" t="s">
        <v>2160</v>
      </c>
      <c r="O460" s="121" t="s">
        <v>119</v>
      </c>
      <c r="P460" s="121" t="s">
        <v>19</v>
      </c>
      <c r="Q460" s="126"/>
      <c r="R460" s="38" t="s">
        <v>1778</v>
      </c>
      <c r="S460" s="173" t="s">
        <v>1778</v>
      </c>
      <c r="T460" s="124" t="s">
        <v>505</v>
      </c>
      <c r="U460" s="122">
        <v>43742</v>
      </c>
      <c r="V460" s="121"/>
      <c r="W460" s="120" t="s">
        <v>93</v>
      </c>
      <c r="X460" s="120"/>
      <c r="Y460" s="265" t="s">
        <v>671</v>
      </c>
      <c r="Z460" s="123"/>
      <c r="AA460" s="125">
        <v>0</v>
      </c>
      <c r="AB460" s="125">
        <v>0</v>
      </c>
      <c r="AC460" s="125">
        <v>7561.27</v>
      </c>
      <c r="AD460" s="125">
        <v>0</v>
      </c>
      <c r="AE460" s="125">
        <v>7561.27</v>
      </c>
      <c r="AF460" s="125">
        <v>0</v>
      </c>
      <c r="AG460" s="125">
        <v>0</v>
      </c>
      <c r="AH460" s="125">
        <v>421742.27</v>
      </c>
      <c r="AI460" s="125">
        <v>0</v>
      </c>
      <c r="AJ460" s="125">
        <v>421742.27</v>
      </c>
      <c r="AK460" s="135" t="s">
        <v>2230</v>
      </c>
      <c r="AL460" s="126" t="s">
        <v>2231</v>
      </c>
    </row>
    <row r="461" spans="1:38" hidden="1" x14ac:dyDescent="0.25">
      <c r="A461" s="147">
        <v>116318.08</v>
      </c>
      <c r="B461" s="120">
        <v>1</v>
      </c>
      <c r="C461" s="121" t="s">
        <v>97</v>
      </c>
      <c r="D461" s="122">
        <v>43563</v>
      </c>
      <c r="E461" s="121" t="s">
        <v>134</v>
      </c>
      <c r="F461" s="122">
        <v>44272</v>
      </c>
      <c r="G461" s="121" t="s">
        <v>143</v>
      </c>
      <c r="H461" s="123" t="s">
        <v>2232</v>
      </c>
      <c r="I461" s="121"/>
      <c r="J461" s="120"/>
      <c r="K461" s="121"/>
      <c r="L461" s="120"/>
      <c r="M461" s="123" t="s">
        <v>2233</v>
      </c>
      <c r="N461" s="123" t="s">
        <v>2160</v>
      </c>
      <c r="O461" s="121" t="s">
        <v>119</v>
      </c>
      <c r="P461" s="121" t="s">
        <v>19</v>
      </c>
      <c r="Q461" s="126"/>
      <c r="R461" s="38" t="s">
        <v>1778</v>
      </c>
      <c r="S461" s="173" t="s">
        <v>1778</v>
      </c>
      <c r="T461" s="124" t="s">
        <v>505</v>
      </c>
      <c r="U461" s="122">
        <v>43742</v>
      </c>
      <c r="V461" s="121"/>
      <c r="W461" s="120" t="s">
        <v>93</v>
      </c>
      <c r="X461" s="120"/>
      <c r="Y461" s="265" t="s">
        <v>671</v>
      </c>
      <c r="Z461" s="123"/>
      <c r="AA461" s="125">
        <v>0</v>
      </c>
      <c r="AB461" s="125">
        <v>0</v>
      </c>
      <c r="AC461" s="125">
        <v>54900</v>
      </c>
      <c r="AD461" s="125">
        <v>0</v>
      </c>
      <c r="AE461" s="125">
        <v>54900</v>
      </c>
      <c r="AF461" s="125">
        <v>0</v>
      </c>
      <c r="AG461" s="125">
        <v>0</v>
      </c>
      <c r="AH461" s="125">
        <v>673713</v>
      </c>
      <c r="AI461" s="125">
        <v>0</v>
      </c>
      <c r="AJ461" s="125">
        <v>673713</v>
      </c>
      <c r="AK461" s="135" t="s">
        <v>2234</v>
      </c>
      <c r="AL461" s="126" t="s">
        <v>2235</v>
      </c>
    </row>
    <row r="462" spans="1:38" ht="54" hidden="1" x14ac:dyDescent="0.25">
      <c r="A462" s="147">
        <v>127265</v>
      </c>
      <c r="B462" s="120">
        <v>3</v>
      </c>
      <c r="C462" s="121" t="s">
        <v>114</v>
      </c>
      <c r="D462" s="122">
        <v>43182</v>
      </c>
      <c r="E462" s="121" t="s">
        <v>1397</v>
      </c>
      <c r="F462" s="122">
        <v>44181.875069444446</v>
      </c>
      <c r="G462" s="121" t="s">
        <v>170</v>
      </c>
      <c r="H462" s="123" t="s">
        <v>1776</v>
      </c>
      <c r="I462" s="121" t="s">
        <v>2236</v>
      </c>
      <c r="J462" s="120" t="s">
        <v>101</v>
      </c>
      <c r="K462" s="121"/>
      <c r="L462" s="120" t="s">
        <v>101</v>
      </c>
      <c r="M462" s="123" t="s">
        <v>2237</v>
      </c>
      <c r="N462" s="123" t="s">
        <v>2238</v>
      </c>
      <c r="O462" s="121" t="s">
        <v>103</v>
      </c>
      <c r="P462" s="121" t="s">
        <v>1794</v>
      </c>
      <c r="Q462" s="123"/>
      <c r="R462" s="171" t="s">
        <v>47</v>
      </c>
      <c r="S462" s="121" t="s">
        <v>46</v>
      </c>
      <c r="T462" s="124">
        <v>3</v>
      </c>
      <c r="U462" s="122">
        <v>43742</v>
      </c>
      <c r="V462" s="121"/>
      <c r="W462" s="120" t="s">
        <v>93</v>
      </c>
      <c r="X462" s="120" t="s">
        <v>103</v>
      </c>
      <c r="Y462" s="265" t="str">
        <f>_xlfn.XLOOKUP(TAMPData2205[[#This Row],[PIN]],TAMPData2202[PIN],TAMPData2202[TAMP NHS],"",0)</f>
        <v>Non-NHS SR</v>
      </c>
      <c r="Z462" s="123" t="s">
        <v>2239</v>
      </c>
      <c r="AA462" s="125">
        <v>-38668.54</v>
      </c>
      <c r="AB462" s="125">
        <v>0</v>
      </c>
      <c r="AC462" s="125">
        <v>57377.75</v>
      </c>
      <c r="AD462" s="125">
        <v>0</v>
      </c>
      <c r="AE462" s="125">
        <v>18709.21</v>
      </c>
      <c r="AF462" s="125">
        <v>1331.46</v>
      </c>
      <c r="AG462" s="125">
        <v>0</v>
      </c>
      <c r="AH462" s="125">
        <v>1070108.75</v>
      </c>
      <c r="AI462" s="125">
        <v>0</v>
      </c>
      <c r="AJ462" s="125">
        <v>1071440.21</v>
      </c>
      <c r="AK462" s="135" t="s">
        <v>2240</v>
      </c>
      <c r="AL462" s="126" t="s">
        <v>2241</v>
      </c>
    </row>
    <row r="463" spans="1:38" ht="36" hidden="1" x14ac:dyDescent="0.25">
      <c r="A463" s="147">
        <v>114543.08</v>
      </c>
      <c r="B463" s="120">
        <v>1</v>
      </c>
      <c r="C463" s="121" t="s">
        <v>114</v>
      </c>
      <c r="D463" s="122">
        <v>43154</v>
      </c>
      <c r="E463" s="121" t="s">
        <v>398</v>
      </c>
      <c r="F463" s="122">
        <v>44447</v>
      </c>
      <c r="G463" s="121" t="s">
        <v>98</v>
      </c>
      <c r="H463" s="123" t="s">
        <v>2232</v>
      </c>
      <c r="I463" s="121"/>
      <c r="J463" s="120"/>
      <c r="K463" s="121"/>
      <c r="L463" s="120"/>
      <c r="M463" s="123" t="s">
        <v>2242</v>
      </c>
      <c r="N463" s="123" t="s">
        <v>2243</v>
      </c>
      <c r="O463" s="121" t="s">
        <v>119</v>
      </c>
      <c r="P463" s="121" t="s">
        <v>19</v>
      </c>
      <c r="Q463" s="126"/>
      <c r="R463" s="38" t="s">
        <v>1778</v>
      </c>
      <c r="S463" s="173" t="s">
        <v>1778</v>
      </c>
      <c r="T463" s="124" t="s">
        <v>505</v>
      </c>
      <c r="U463" s="122">
        <v>43329</v>
      </c>
      <c r="V463" s="121"/>
      <c r="W463" s="120" t="s">
        <v>93</v>
      </c>
      <c r="X463" s="120"/>
      <c r="Y463" s="265" t="s">
        <v>671</v>
      </c>
      <c r="Z463" s="123"/>
      <c r="AA463" s="125">
        <v>0</v>
      </c>
      <c r="AB463" s="125">
        <v>0</v>
      </c>
      <c r="AC463" s="125">
        <v>47876.47</v>
      </c>
      <c r="AD463" s="125">
        <v>0</v>
      </c>
      <c r="AE463" s="125">
        <v>47876.47</v>
      </c>
      <c r="AF463" s="125">
        <v>0</v>
      </c>
      <c r="AG463" s="125">
        <v>0</v>
      </c>
      <c r="AH463" s="125">
        <v>899968.47</v>
      </c>
      <c r="AI463" s="125">
        <v>0</v>
      </c>
      <c r="AJ463" s="125">
        <v>899968.47</v>
      </c>
      <c r="AK463" s="135" t="s">
        <v>2244</v>
      </c>
      <c r="AL463" s="126" t="s">
        <v>2245</v>
      </c>
    </row>
    <row r="464" spans="1:38" hidden="1" x14ac:dyDescent="0.25">
      <c r="A464" s="147">
        <v>127234.01</v>
      </c>
      <c r="B464" s="120">
        <v>2</v>
      </c>
      <c r="C464" s="121" t="s">
        <v>122</v>
      </c>
      <c r="D464" s="122">
        <v>43598</v>
      </c>
      <c r="E464" s="121" t="s">
        <v>152</v>
      </c>
      <c r="F464" s="122">
        <v>44665.875324074077</v>
      </c>
      <c r="G464" s="121" t="s">
        <v>426</v>
      </c>
      <c r="H464" s="123" t="s">
        <v>223</v>
      </c>
      <c r="I464" s="121" t="s">
        <v>2246</v>
      </c>
      <c r="J464" s="120" t="s">
        <v>101</v>
      </c>
      <c r="K464" s="121"/>
      <c r="L464" s="120" t="s">
        <v>101</v>
      </c>
      <c r="M464" s="123" t="s">
        <v>2247</v>
      </c>
      <c r="N464" s="123" t="s">
        <v>1793</v>
      </c>
      <c r="O464" s="121" t="s">
        <v>157</v>
      </c>
      <c r="P464" s="121" t="s">
        <v>1794</v>
      </c>
      <c r="Q464" s="123" t="s">
        <v>1793</v>
      </c>
      <c r="R464" s="170" t="s">
        <v>47</v>
      </c>
      <c r="S464" s="121" t="s">
        <v>43</v>
      </c>
      <c r="T464" s="124">
        <v>0.18</v>
      </c>
      <c r="U464" s="122">
        <v>44645</v>
      </c>
      <c r="V464" s="121" t="s">
        <v>1805</v>
      </c>
      <c r="W464" s="120" t="s">
        <v>670</v>
      </c>
      <c r="X464" s="120" t="s">
        <v>13</v>
      </c>
      <c r="Y464" s="265" t="s">
        <v>31</v>
      </c>
      <c r="Z464" s="123" t="s">
        <v>2248</v>
      </c>
      <c r="AA464" s="125">
        <v>0</v>
      </c>
      <c r="AB464" s="125">
        <v>0</v>
      </c>
      <c r="AC464" s="214">
        <v>0</v>
      </c>
      <c r="AD464" s="125">
        <v>310396</v>
      </c>
      <c r="AE464" s="214">
        <f>SUM(TAMPData2205[[#This Row],[2022 PE Obligations]:[2022 Paving Obligations]])</f>
        <v>310396</v>
      </c>
      <c r="AF464" s="125">
        <v>0</v>
      </c>
      <c r="AG464" s="125">
        <v>0</v>
      </c>
      <c r="AH464" s="214">
        <f>112153-107153</f>
        <v>5000</v>
      </c>
      <c r="AI464" s="125">
        <v>310396</v>
      </c>
      <c r="AJ464" s="214">
        <f>SUM(TAMPData2205[[#This Row],[Total PE Obligation]:[Total Paving Obligation]])</f>
        <v>315396</v>
      </c>
      <c r="AK464" s="135" t="s">
        <v>2249</v>
      </c>
      <c r="AL464" s="126" t="s">
        <v>2250</v>
      </c>
    </row>
    <row r="465" spans="1:38" ht="36" hidden="1" x14ac:dyDescent="0.25">
      <c r="A465" s="147">
        <v>129476</v>
      </c>
      <c r="B465" s="120">
        <v>3</v>
      </c>
      <c r="C465" s="121" t="s">
        <v>122</v>
      </c>
      <c r="D465" s="122">
        <v>43685</v>
      </c>
      <c r="E465" s="121" t="s">
        <v>152</v>
      </c>
      <c r="F465" s="122">
        <v>44665.875185185185</v>
      </c>
      <c r="G465" s="121" t="s">
        <v>241</v>
      </c>
      <c r="H465" s="123" t="s">
        <v>910</v>
      </c>
      <c r="I465" s="121" t="s">
        <v>680</v>
      </c>
      <c r="J465" s="120" t="s">
        <v>101</v>
      </c>
      <c r="K465" s="121"/>
      <c r="L465" s="120" t="s">
        <v>101</v>
      </c>
      <c r="M465" s="123" t="s">
        <v>2251</v>
      </c>
      <c r="N465" s="123" t="s">
        <v>1793</v>
      </c>
      <c r="O465" s="121" t="s">
        <v>157</v>
      </c>
      <c r="P465" s="121" t="s">
        <v>1794</v>
      </c>
      <c r="Q465" s="123" t="s">
        <v>1793</v>
      </c>
      <c r="R465" s="150" t="s">
        <v>47</v>
      </c>
      <c r="S465" s="121" t="s">
        <v>43</v>
      </c>
      <c r="T465" s="124">
        <v>5.38</v>
      </c>
      <c r="U465" s="122">
        <v>44645</v>
      </c>
      <c r="V465" s="121" t="s">
        <v>1805</v>
      </c>
      <c r="W465" s="120" t="s">
        <v>670</v>
      </c>
      <c r="X465" s="120" t="s">
        <v>13</v>
      </c>
      <c r="Y465" s="265" t="s">
        <v>31</v>
      </c>
      <c r="Z465" s="123" t="s">
        <v>2252</v>
      </c>
      <c r="AA465" s="125">
        <v>0</v>
      </c>
      <c r="AB465" s="125">
        <v>0</v>
      </c>
      <c r="AC465" s="214">
        <f>278883-164093</f>
        <v>114790</v>
      </c>
      <c r="AD465" s="125">
        <v>2534640</v>
      </c>
      <c r="AE465" s="214">
        <f>SUM(TAMPData2205[[#This Row],[2022 PE Obligations]:[2022 Paving Obligations]])</f>
        <v>2649430</v>
      </c>
      <c r="AF465" s="125">
        <v>0</v>
      </c>
      <c r="AG465" s="125">
        <v>0</v>
      </c>
      <c r="AH465" s="214">
        <f>283883-164093</f>
        <v>119790</v>
      </c>
      <c r="AI465" s="125">
        <v>2534640</v>
      </c>
      <c r="AJ465" s="214">
        <f>SUM(TAMPData2205[[#This Row],[Total PE Obligation]:[Total Paving Obligation]])</f>
        <v>2654430</v>
      </c>
      <c r="AK465" s="135" t="s">
        <v>2253</v>
      </c>
      <c r="AL465" s="126" t="s">
        <v>2254</v>
      </c>
    </row>
    <row r="466" spans="1:38" hidden="1" x14ac:dyDescent="0.25">
      <c r="A466" s="147">
        <v>130389</v>
      </c>
      <c r="B466" s="120">
        <v>1</v>
      </c>
      <c r="C466" s="121" t="s">
        <v>122</v>
      </c>
      <c r="D466" s="122">
        <v>43977</v>
      </c>
      <c r="E466" s="121" t="s">
        <v>152</v>
      </c>
      <c r="F466" s="122">
        <v>44665.875138888892</v>
      </c>
      <c r="G466" s="121" t="s">
        <v>108</v>
      </c>
      <c r="H466" s="123" t="s">
        <v>523</v>
      </c>
      <c r="I466" s="121" t="s">
        <v>524</v>
      </c>
      <c r="J466" s="120" t="s">
        <v>101</v>
      </c>
      <c r="K466" s="121"/>
      <c r="L466" s="120" t="s">
        <v>101</v>
      </c>
      <c r="M466" s="123" t="s">
        <v>2255</v>
      </c>
      <c r="N466" s="123" t="s">
        <v>1845</v>
      </c>
      <c r="O466" s="121" t="s">
        <v>157</v>
      </c>
      <c r="P466" s="121" t="s">
        <v>157</v>
      </c>
      <c r="Q466" s="123" t="s">
        <v>1845</v>
      </c>
      <c r="R466" s="150" t="s">
        <v>47</v>
      </c>
      <c r="S466" s="121" t="s">
        <v>43</v>
      </c>
      <c r="T466" s="124">
        <v>5.23</v>
      </c>
      <c r="U466" s="122">
        <v>44645</v>
      </c>
      <c r="V466" s="121" t="s">
        <v>1805</v>
      </c>
      <c r="W466" s="120" t="s">
        <v>670</v>
      </c>
      <c r="X466" s="120" t="s">
        <v>13</v>
      </c>
      <c r="Y466" s="265" t="s">
        <v>31</v>
      </c>
      <c r="Z466" s="123"/>
      <c r="AA466" s="125">
        <v>0</v>
      </c>
      <c r="AB466" s="125">
        <v>0</v>
      </c>
      <c r="AC466" s="125">
        <v>0</v>
      </c>
      <c r="AD466" s="125">
        <v>2607800</v>
      </c>
      <c r="AE466" s="125">
        <v>2607800</v>
      </c>
      <c r="AF466" s="125">
        <v>0</v>
      </c>
      <c r="AG466" s="125">
        <v>0</v>
      </c>
      <c r="AH466" s="125">
        <v>0</v>
      </c>
      <c r="AI466" s="125">
        <v>2607800</v>
      </c>
      <c r="AJ466" s="125">
        <v>2607800</v>
      </c>
      <c r="AK466" s="135" t="s">
        <v>2256</v>
      </c>
      <c r="AL466" s="126" t="s">
        <v>2257</v>
      </c>
    </row>
    <row r="467" spans="1:38" hidden="1" x14ac:dyDescent="0.25">
      <c r="A467" s="147">
        <v>130404</v>
      </c>
      <c r="B467" s="120">
        <v>1</v>
      </c>
      <c r="C467" s="121" t="s">
        <v>122</v>
      </c>
      <c r="D467" s="122">
        <v>43978</v>
      </c>
      <c r="E467" s="121" t="s">
        <v>152</v>
      </c>
      <c r="F467" s="122">
        <v>44665.875138888892</v>
      </c>
      <c r="G467" s="121" t="s">
        <v>108</v>
      </c>
      <c r="H467" s="123" t="s">
        <v>337</v>
      </c>
      <c r="I467" s="121" t="s">
        <v>697</v>
      </c>
      <c r="J467" s="120" t="s">
        <v>101</v>
      </c>
      <c r="K467" s="121"/>
      <c r="L467" s="120" t="s">
        <v>101</v>
      </c>
      <c r="M467" s="123" t="s">
        <v>2258</v>
      </c>
      <c r="N467" s="123" t="s">
        <v>1845</v>
      </c>
      <c r="O467" s="121" t="s">
        <v>157</v>
      </c>
      <c r="P467" s="121" t="s">
        <v>158</v>
      </c>
      <c r="Q467" s="123" t="s">
        <v>1845</v>
      </c>
      <c r="R467" s="121" t="s">
        <v>47</v>
      </c>
      <c r="S467" s="121" t="s">
        <v>43</v>
      </c>
      <c r="T467" s="124">
        <v>3.23</v>
      </c>
      <c r="U467" s="122">
        <v>44645</v>
      </c>
      <c r="V467" s="121" t="s">
        <v>1805</v>
      </c>
      <c r="W467" s="120" t="s">
        <v>670</v>
      </c>
      <c r="X467" s="120" t="s">
        <v>13</v>
      </c>
      <c r="Y467" s="265" t="s">
        <v>31</v>
      </c>
      <c r="Z467" s="123"/>
      <c r="AA467" s="125">
        <v>0</v>
      </c>
      <c r="AB467" s="125">
        <v>0</v>
      </c>
      <c r="AC467" s="125">
        <v>521200</v>
      </c>
      <c r="AD467" s="125">
        <v>1072200</v>
      </c>
      <c r="AE467" s="125">
        <v>1593400</v>
      </c>
      <c r="AF467" s="125">
        <v>0</v>
      </c>
      <c r="AG467" s="125">
        <v>0</v>
      </c>
      <c r="AH467" s="125">
        <v>521200</v>
      </c>
      <c r="AI467" s="125">
        <v>1072200</v>
      </c>
      <c r="AJ467" s="125">
        <v>1593400</v>
      </c>
      <c r="AK467" s="135" t="s">
        <v>2259</v>
      </c>
      <c r="AL467" s="126" t="s">
        <v>2260</v>
      </c>
    </row>
    <row r="468" spans="1:38" ht="36" hidden="1" x14ac:dyDescent="0.25">
      <c r="A468" s="147">
        <v>130544</v>
      </c>
      <c r="B468" s="120">
        <v>2</v>
      </c>
      <c r="C468" s="121" t="s">
        <v>122</v>
      </c>
      <c r="D468" s="122">
        <v>44001</v>
      </c>
      <c r="E468" s="121" t="s">
        <v>152</v>
      </c>
      <c r="F468" s="122">
        <v>44665.875289351854</v>
      </c>
      <c r="G468" s="121" t="s">
        <v>426</v>
      </c>
      <c r="H468" s="123" t="s">
        <v>123</v>
      </c>
      <c r="I468" s="121" t="s">
        <v>124</v>
      </c>
      <c r="J468" s="120" t="s">
        <v>101</v>
      </c>
      <c r="K468" s="121"/>
      <c r="L468" s="120" t="s">
        <v>101</v>
      </c>
      <c r="M468" s="123" t="s">
        <v>2261</v>
      </c>
      <c r="N468" s="123" t="s">
        <v>2104</v>
      </c>
      <c r="O468" s="121" t="s">
        <v>157</v>
      </c>
      <c r="P468" s="121" t="s">
        <v>158</v>
      </c>
      <c r="Q468" s="123" t="s">
        <v>2104</v>
      </c>
      <c r="R468" s="150" t="s">
        <v>47</v>
      </c>
      <c r="S468" s="121" t="s">
        <v>43</v>
      </c>
      <c r="T468" s="124">
        <v>6.46</v>
      </c>
      <c r="U468" s="122">
        <v>44645</v>
      </c>
      <c r="V468" s="121" t="s">
        <v>1867</v>
      </c>
      <c r="W468" s="120" t="s">
        <v>670</v>
      </c>
      <c r="X468" s="120" t="s">
        <v>13</v>
      </c>
      <c r="Y468" s="265" t="s">
        <v>31</v>
      </c>
      <c r="Z468" s="123"/>
      <c r="AA468" s="125">
        <v>0</v>
      </c>
      <c r="AB468" s="125">
        <v>0</v>
      </c>
      <c r="AC468" s="125">
        <v>0</v>
      </c>
      <c r="AD468" s="125">
        <v>1044659</v>
      </c>
      <c r="AE468" s="125">
        <v>1044659</v>
      </c>
      <c r="AF468" s="125">
        <v>0</v>
      </c>
      <c r="AG468" s="125">
        <v>0</v>
      </c>
      <c r="AH468" s="125">
        <v>0</v>
      </c>
      <c r="AI468" s="125">
        <v>1044659</v>
      </c>
      <c r="AJ468" s="125">
        <v>1044659</v>
      </c>
      <c r="AK468" s="135" t="s">
        <v>2262</v>
      </c>
      <c r="AL468" s="126" t="s">
        <v>2263</v>
      </c>
    </row>
    <row r="469" spans="1:38" hidden="1" x14ac:dyDescent="0.25">
      <c r="A469" s="149">
        <v>131227</v>
      </c>
      <c r="B469" s="120">
        <v>3</v>
      </c>
      <c r="C469" s="121" t="s">
        <v>122</v>
      </c>
      <c r="D469" s="122">
        <v>44221</v>
      </c>
      <c r="E469" s="121" t="s">
        <v>152</v>
      </c>
      <c r="F469" s="122">
        <v>44665.875208333331</v>
      </c>
      <c r="G469" s="121" t="s">
        <v>241</v>
      </c>
      <c r="H469" s="123" t="s">
        <v>365</v>
      </c>
      <c r="I469" s="121" t="s">
        <v>786</v>
      </c>
      <c r="J469" s="120" t="s">
        <v>101</v>
      </c>
      <c r="K469" s="121"/>
      <c r="L469" s="120" t="s">
        <v>101</v>
      </c>
      <c r="M469" s="123" t="s">
        <v>2264</v>
      </c>
      <c r="N469" s="123" t="s">
        <v>1793</v>
      </c>
      <c r="O469" s="121" t="s">
        <v>157</v>
      </c>
      <c r="P469" s="121" t="s">
        <v>157</v>
      </c>
      <c r="Q469" s="123" t="s">
        <v>1793</v>
      </c>
      <c r="R469" s="151" t="s">
        <v>47</v>
      </c>
      <c r="S469" s="121" t="s">
        <v>43</v>
      </c>
      <c r="T469" s="124">
        <v>4.34</v>
      </c>
      <c r="U469" s="122">
        <v>44645</v>
      </c>
      <c r="V469" s="121" t="s">
        <v>1805</v>
      </c>
      <c r="W469" s="120" t="s">
        <v>93</v>
      </c>
      <c r="X469" s="120" t="s">
        <v>13</v>
      </c>
      <c r="Y469" s="265" t="s">
        <v>31</v>
      </c>
      <c r="Z469" s="123"/>
      <c r="AA469" s="125">
        <v>0</v>
      </c>
      <c r="AB469" s="125">
        <v>0</v>
      </c>
      <c r="AC469" s="125">
        <v>0</v>
      </c>
      <c r="AD469" s="125">
        <v>2051700</v>
      </c>
      <c r="AE469" s="125">
        <v>2051700</v>
      </c>
      <c r="AF469" s="125">
        <v>0</v>
      </c>
      <c r="AG469" s="125">
        <v>0</v>
      </c>
      <c r="AH469" s="125">
        <v>0</v>
      </c>
      <c r="AI469" s="125">
        <v>2051700</v>
      </c>
      <c r="AJ469" s="125">
        <v>2051700</v>
      </c>
      <c r="AK469" s="135" t="s">
        <v>2265</v>
      </c>
      <c r="AL469" s="126" t="s">
        <v>2266</v>
      </c>
    </row>
    <row r="470" spans="1:38" ht="36" hidden="1" x14ac:dyDescent="0.25">
      <c r="A470" s="149">
        <v>131230</v>
      </c>
      <c r="B470" s="120">
        <v>3</v>
      </c>
      <c r="C470" s="121" t="s">
        <v>122</v>
      </c>
      <c r="D470" s="122">
        <v>44221</v>
      </c>
      <c r="E470" s="121" t="s">
        <v>152</v>
      </c>
      <c r="F470" s="122">
        <v>44678</v>
      </c>
      <c r="G470" s="121" t="s">
        <v>241</v>
      </c>
      <c r="H470" s="123" t="s">
        <v>140</v>
      </c>
      <c r="I470" s="121" t="s">
        <v>1417</v>
      </c>
      <c r="J470" s="120" t="s">
        <v>101</v>
      </c>
      <c r="K470" s="121"/>
      <c r="L470" s="120" t="s">
        <v>101</v>
      </c>
      <c r="M470" s="123" t="s">
        <v>2267</v>
      </c>
      <c r="N470" s="123" t="s">
        <v>1793</v>
      </c>
      <c r="O470" s="121" t="s">
        <v>157</v>
      </c>
      <c r="P470" s="121" t="s">
        <v>158</v>
      </c>
      <c r="Q470" s="123" t="s">
        <v>1793</v>
      </c>
      <c r="R470" s="121" t="s">
        <v>47</v>
      </c>
      <c r="S470" s="121" t="s">
        <v>43</v>
      </c>
      <c r="T470" s="124">
        <v>0.35</v>
      </c>
      <c r="U470" s="122">
        <v>44645</v>
      </c>
      <c r="V470" s="121" t="s">
        <v>1805</v>
      </c>
      <c r="W470" s="120" t="s">
        <v>93</v>
      </c>
      <c r="X470" s="120" t="s">
        <v>13</v>
      </c>
      <c r="Y470" s="265" t="s">
        <v>31</v>
      </c>
      <c r="Z470" s="123"/>
      <c r="AA470" s="125">
        <v>0</v>
      </c>
      <c r="AB470" s="125">
        <v>0</v>
      </c>
      <c r="AC470" s="125">
        <v>11855</v>
      </c>
      <c r="AD470" s="125">
        <v>173654</v>
      </c>
      <c r="AE470" s="125">
        <v>185509</v>
      </c>
      <c r="AF470" s="125">
        <v>0</v>
      </c>
      <c r="AG470" s="125">
        <v>0</v>
      </c>
      <c r="AH470" s="125">
        <v>11855</v>
      </c>
      <c r="AI470" s="125">
        <v>173654</v>
      </c>
      <c r="AJ470" s="125">
        <v>185509</v>
      </c>
      <c r="AK470" s="135" t="s">
        <v>2268</v>
      </c>
      <c r="AL470" s="126" t="s">
        <v>2269</v>
      </c>
    </row>
    <row r="471" spans="1:38" ht="36" hidden="1" x14ac:dyDescent="0.25">
      <c r="A471" s="149">
        <v>131232</v>
      </c>
      <c r="B471" s="120">
        <v>3</v>
      </c>
      <c r="C471" s="121" t="s">
        <v>122</v>
      </c>
      <c r="D471" s="122">
        <v>44221</v>
      </c>
      <c r="E471" s="121" t="s">
        <v>152</v>
      </c>
      <c r="F471" s="122">
        <v>44665.875231481485</v>
      </c>
      <c r="G471" s="121" t="s">
        <v>241</v>
      </c>
      <c r="H471" s="123" t="s">
        <v>109</v>
      </c>
      <c r="I471" s="121" t="s">
        <v>2270</v>
      </c>
      <c r="J471" s="120" t="s">
        <v>101</v>
      </c>
      <c r="K471" s="121"/>
      <c r="L471" s="120" t="s">
        <v>101</v>
      </c>
      <c r="M471" s="123" t="s">
        <v>2271</v>
      </c>
      <c r="N471" s="123" t="s">
        <v>1793</v>
      </c>
      <c r="O471" s="121" t="s">
        <v>157</v>
      </c>
      <c r="P471" s="121" t="s">
        <v>158</v>
      </c>
      <c r="Q471" s="123" t="s">
        <v>1793</v>
      </c>
      <c r="R471" s="121" t="s">
        <v>47</v>
      </c>
      <c r="S471" s="121" t="s">
        <v>43</v>
      </c>
      <c r="T471" s="124">
        <v>2.23</v>
      </c>
      <c r="U471" s="122">
        <v>44645</v>
      </c>
      <c r="V471" s="121" t="s">
        <v>1805</v>
      </c>
      <c r="W471" s="120" t="s">
        <v>670</v>
      </c>
      <c r="X471" s="120" t="s">
        <v>13</v>
      </c>
      <c r="Y471" s="265" t="s">
        <v>31</v>
      </c>
      <c r="Z471" s="123"/>
      <c r="AA471" s="125">
        <v>0</v>
      </c>
      <c r="AB471" s="125">
        <v>0</v>
      </c>
      <c r="AC471" s="125">
        <v>48000</v>
      </c>
      <c r="AD471" s="125">
        <v>730450</v>
      </c>
      <c r="AE471" s="125">
        <v>778450</v>
      </c>
      <c r="AF471" s="125">
        <v>0</v>
      </c>
      <c r="AG471" s="125">
        <v>0</v>
      </c>
      <c r="AH471" s="125">
        <v>48000</v>
      </c>
      <c r="AI471" s="125">
        <v>730450</v>
      </c>
      <c r="AJ471" s="125">
        <v>778450</v>
      </c>
      <c r="AK471" s="135" t="s">
        <v>2272</v>
      </c>
      <c r="AL471" s="126" t="s">
        <v>2273</v>
      </c>
    </row>
    <row r="472" spans="1:38" hidden="1" x14ac:dyDescent="0.25">
      <c r="A472" s="149">
        <v>131233</v>
      </c>
      <c r="B472" s="120">
        <v>3</v>
      </c>
      <c r="C472" s="121" t="s">
        <v>122</v>
      </c>
      <c r="D472" s="122">
        <v>44221</v>
      </c>
      <c r="E472" s="121" t="s">
        <v>152</v>
      </c>
      <c r="F472" s="122">
        <v>44665.875231481485</v>
      </c>
      <c r="G472" s="121" t="s">
        <v>241</v>
      </c>
      <c r="H472" s="123" t="s">
        <v>109</v>
      </c>
      <c r="I472" s="121" t="s">
        <v>2270</v>
      </c>
      <c r="J472" s="120" t="s">
        <v>101</v>
      </c>
      <c r="K472" s="121"/>
      <c r="L472" s="120" t="s">
        <v>101</v>
      </c>
      <c r="M472" s="123" t="s">
        <v>2274</v>
      </c>
      <c r="N472" s="123" t="s">
        <v>1793</v>
      </c>
      <c r="O472" s="121" t="s">
        <v>157</v>
      </c>
      <c r="P472" s="121" t="s">
        <v>158</v>
      </c>
      <c r="Q472" s="123" t="s">
        <v>1793</v>
      </c>
      <c r="R472" s="121" t="s">
        <v>47</v>
      </c>
      <c r="S472" s="121" t="s">
        <v>43</v>
      </c>
      <c r="T472" s="124">
        <v>2.89</v>
      </c>
      <c r="U472" s="122">
        <v>44645</v>
      </c>
      <c r="V472" s="121" t="s">
        <v>1805</v>
      </c>
      <c r="W472" s="120" t="s">
        <v>670</v>
      </c>
      <c r="X472" s="120" t="s">
        <v>13</v>
      </c>
      <c r="Y472" s="265" t="s">
        <v>31</v>
      </c>
      <c r="Z472" s="123"/>
      <c r="AA472" s="125">
        <v>0</v>
      </c>
      <c r="AB472" s="125">
        <v>0</v>
      </c>
      <c r="AC472" s="125">
        <v>122120</v>
      </c>
      <c r="AD472" s="125">
        <v>1210210</v>
      </c>
      <c r="AE472" s="125">
        <v>1332330</v>
      </c>
      <c r="AF472" s="125">
        <v>0</v>
      </c>
      <c r="AG472" s="125">
        <v>0</v>
      </c>
      <c r="AH472" s="125">
        <v>122120</v>
      </c>
      <c r="AI472" s="125">
        <v>1210210</v>
      </c>
      <c r="AJ472" s="125">
        <v>1332330</v>
      </c>
      <c r="AK472" s="135" t="s">
        <v>2272</v>
      </c>
      <c r="AL472" s="126" t="s">
        <v>2275</v>
      </c>
    </row>
    <row r="473" spans="1:38" ht="36" hidden="1" x14ac:dyDescent="0.25">
      <c r="A473" s="147">
        <v>114543.1</v>
      </c>
      <c r="B473" s="120">
        <v>1</v>
      </c>
      <c r="C473" s="121" t="s">
        <v>97</v>
      </c>
      <c r="D473" s="122">
        <v>43873</v>
      </c>
      <c r="E473" s="121" t="s">
        <v>134</v>
      </c>
      <c r="F473" s="122">
        <v>44642</v>
      </c>
      <c r="G473" s="121" t="s">
        <v>98</v>
      </c>
      <c r="H473" s="123" t="s">
        <v>2232</v>
      </c>
      <c r="I473" s="121"/>
      <c r="J473" s="120"/>
      <c r="K473" s="121"/>
      <c r="L473" s="120"/>
      <c r="M473" s="123" t="s">
        <v>2276</v>
      </c>
      <c r="N473" s="123" t="s">
        <v>2277</v>
      </c>
      <c r="O473" s="121" t="s">
        <v>119</v>
      </c>
      <c r="P473" s="121" t="s">
        <v>19</v>
      </c>
      <c r="Q473" s="123"/>
      <c r="R473" s="38" t="s">
        <v>1778</v>
      </c>
      <c r="S473" s="121" t="s">
        <v>46</v>
      </c>
      <c r="T473" s="124" t="s">
        <v>505</v>
      </c>
      <c r="U473" s="122">
        <v>44057</v>
      </c>
      <c r="V473" s="121"/>
      <c r="W473" s="120" t="s">
        <v>93</v>
      </c>
      <c r="X473" s="120"/>
      <c r="Y473" s="265" t="s">
        <v>671</v>
      </c>
      <c r="Z473" s="123"/>
      <c r="AA473" s="125">
        <v>0</v>
      </c>
      <c r="AB473" s="125">
        <v>0</v>
      </c>
      <c r="AC473" s="125">
        <v>62750</v>
      </c>
      <c r="AD473" s="125">
        <v>0</v>
      </c>
      <c r="AE473" s="125">
        <v>62750</v>
      </c>
      <c r="AF473" s="125">
        <v>0</v>
      </c>
      <c r="AG473" s="125">
        <v>0</v>
      </c>
      <c r="AH473" s="125">
        <v>824444</v>
      </c>
      <c r="AI473" s="125">
        <v>0</v>
      </c>
      <c r="AJ473" s="125">
        <v>824444</v>
      </c>
      <c r="AK473" s="135" t="s">
        <v>2278</v>
      </c>
      <c r="AL473" s="126" t="s">
        <v>2279</v>
      </c>
    </row>
    <row r="474" spans="1:38" ht="36" hidden="1" x14ac:dyDescent="0.25">
      <c r="A474" s="147">
        <v>114546.1</v>
      </c>
      <c r="B474" s="120">
        <v>4</v>
      </c>
      <c r="C474" s="121" t="s">
        <v>97</v>
      </c>
      <c r="D474" s="122">
        <v>43873</v>
      </c>
      <c r="E474" s="121" t="s">
        <v>134</v>
      </c>
      <c r="F474" s="122">
        <v>44620.875115740739</v>
      </c>
      <c r="G474" s="121" t="s">
        <v>108</v>
      </c>
      <c r="H474" s="123" t="s">
        <v>1760</v>
      </c>
      <c r="I474" s="121"/>
      <c r="J474" s="120"/>
      <c r="K474" s="121"/>
      <c r="L474" s="120"/>
      <c r="M474" s="123" t="s">
        <v>2280</v>
      </c>
      <c r="N474" s="123" t="s">
        <v>2281</v>
      </c>
      <c r="O474" s="121" t="s">
        <v>119</v>
      </c>
      <c r="P474" s="121" t="s">
        <v>19</v>
      </c>
      <c r="Q474" s="123"/>
      <c r="R474" s="38" t="s">
        <v>1778</v>
      </c>
      <c r="S474" s="150" t="s">
        <v>46</v>
      </c>
      <c r="T474" s="124" t="s">
        <v>505</v>
      </c>
      <c r="U474" s="122">
        <v>44057</v>
      </c>
      <c r="V474" s="121"/>
      <c r="W474" s="120" t="s">
        <v>93</v>
      </c>
      <c r="X474" s="120"/>
      <c r="Y474" s="265" t="s">
        <v>671</v>
      </c>
      <c r="Z474" s="123"/>
      <c r="AA474" s="125">
        <v>0</v>
      </c>
      <c r="AB474" s="125">
        <v>0</v>
      </c>
      <c r="AC474" s="125">
        <v>115700</v>
      </c>
      <c r="AD474" s="125">
        <v>0</v>
      </c>
      <c r="AE474" s="125">
        <v>115700</v>
      </c>
      <c r="AF474" s="125">
        <v>0</v>
      </c>
      <c r="AG474" s="125">
        <v>0</v>
      </c>
      <c r="AH474" s="125">
        <v>585654</v>
      </c>
      <c r="AI474" s="125">
        <v>0</v>
      </c>
      <c r="AJ474" s="125">
        <v>585654</v>
      </c>
      <c r="AK474" s="135" t="s">
        <v>2282</v>
      </c>
      <c r="AL474" s="126" t="s">
        <v>2283</v>
      </c>
    </row>
    <row r="475" spans="1:38" ht="36" hidden="1" x14ac:dyDescent="0.25">
      <c r="A475" s="147">
        <v>129608</v>
      </c>
      <c r="B475" s="120">
        <v>2</v>
      </c>
      <c r="C475" s="121" t="s">
        <v>122</v>
      </c>
      <c r="D475" s="122">
        <v>43698</v>
      </c>
      <c r="E475" s="121" t="s">
        <v>152</v>
      </c>
      <c r="F475" s="122">
        <v>44665.875289351854</v>
      </c>
      <c r="G475" s="121" t="s">
        <v>426</v>
      </c>
      <c r="H475" s="123" t="s">
        <v>123</v>
      </c>
      <c r="I475" s="121" t="s">
        <v>2284</v>
      </c>
      <c r="J475" s="120" t="s">
        <v>101</v>
      </c>
      <c r="K475" s="121"/>
      <c r="L475" s="120" t="s">
        <v>101</v>
      </c>
      <c r="M475" s="123" t="s">
        <v>2285</v>
      </c>
      <c r="N475" s="123" t="s">
        <v>2104</v>
      </c>
      <c r="O475" s="121" t="s">
        <v>157</v>
      </c>
      <c r="P475" s="121" t="s">
        <v>1794</v>
      </c>
      <c r="Q475" s="123" t="s">
        <v>2104</v>
      </c>
      <c r="R475" s="150" t="s">
        <v>47</v>
      </c>
      <c r="S475" s="121" t="s">
        <v>43</v>
      </c>
      <c r="T475" s="124">
        <v>8.0299999999999994</v>
      </c>
      <c r="U475" s="122">
        <v>44645</v>
      </c>
      <c r="V475" s="121" t="s">
        <v>1867</v>
      </c>
      <c r="W475" s="120" t="s">
        <v>670</v>
      </c>
      <c r="X475" s="120" t="s">
        <v>94</v>
      </c>
      <c r="Y475" s="265" t="s">
        <v>31</v>
      </c>
      <c r="Z475" s="123" t="s">
        <v>2286</v>
      </c>
      <c r="AA475" s="125">
        <v>0</v>
      </c>
      <c r="AB475" s="125">
        <v>0</v>
      </c>
      <c r="AC475" s="214">
        <f>14682-20213</f>
        <v>-5531</v>
      </c>
      <c r="AD475" s="125">
        <v>1276249</v>
      </c>
      <c r="AE475" s="214">
        <f>SUM(TAMPData2205[[#This Row],[2022 PE Obligations]:[2022 Paving Obligations]])</f>
        <v>1270718</v>
      </c>
      <c r="AF475" s="125">
        <v>0</v>
      </c>
      <c r="AG475" s="125">
        <v>0</v>
      </c>
      <c r="AH475" s="214">
        <f>14682-20213</f>
        <v>-5531</v>
      </c>
      <c r="AI475" s="125">
        <v>1276249</v>
      </c>
      <c r="AJ475" s="214">
        <f>SUM(TAMPData2205[[#This Row],[Total PE Obligation]:[Total Paving Obligation]])</f>
        <v>1270718</v>
      </c>
      <c r="AK475" s="135" t="s">
        <v>2287</v>
      </c>
      <c r="AL475" s="126" t="s">
        <v>2288</v>
      </c>
    </row>
    <row r="476" spans="1:38" ht="36" hidden="1" x14ac:dyDescent="0.25">
      <c r="A476" s="147">
        <v>130390</v>
      </c>
      <c r="B476" s="120">
        <v>1</v>
      </c>
      <c r="C476" s="121" t="s">
        <v>122</v>
      </c>
      <c r="D476" s="122">
        <v>43977</v>
      </c>
      <c r="E476" s="121" t="s">
        <v>152</v>
      </c>
      <c r="F476" s="122">
        <v>44665.875127314815</v>
      </c>
      <c r="G476" s="121" t="s">
        <v>108</v>
      </c>
      <c r="H476" s="123" t="s">
        <v>718</v>
      </c>
      <c r="I476" s="121" t="s">
        <v>697</v>
      </c>
      <c r="J476" s="120" t="s">
        <v>101</v>
      </c>
      <c r="K476" s="121"/>
      <c r="L476" s="120" t="s">
        <v>101</v>
      </c>
      <c r="M476" s="123" t="s">
        <v>2289</v>
      </c>
      <c r="N476" s="123" t="s">
        <v>1845</v>
      </c>
      <c r="O476" s="121" t="s">
        <v>157</v>
      </c>
      <c r="P476" s="121" t="s">
        <v>1794</v>
      </c>
      <c r="Q476" s="123" t="s">
        <v>1845</v>
      </c>
      <c r="R476" s="150" t="s">
        <v>47</v>
      </c>
      <c r="S476" s="121" t="s">
        <v>43</v>
      </c>
      <c r="T476" s="124">
        <v>5.0199999999999996</v>
      </c>
      <c r="U476" s="122">
        <v>44645</v>
      </c>
      <c r="V476" s="121" t="s">
        <v>1805</v>
      </c>
      <c r="W476" s="120" t="s">
        <v>670</v>
      </c>
      <c r="X476" s="120" t="s">
        <v>13</v>
      </c>
      <c r="Y476" s="265" t="s">
        <v>31</v>
      </c>
      <c r="Z476" s="123" t="s">
        <v>2290</v>
      </c>
      <c r="AA476" s="125">
        <v>0</v>
      </c>
      <c r="AB476" s="125">
        <v>0</v>
      </c>
      <c r="AC476" s="214">
        <f>385300-295900</f>
        <v>89400</v>
      </c>
      <c r="AD476" s="125">
        <v>3246200</v>
      </c>
      <c r="AE476" s="214">
        <f>SUM(TAMPData2205[[#This Row],[2022 PE Obligations]:[2022 Paving Obligations]])</f>
        <v>3335600</v>
      </c>
      <c r="AF476" s="125">
        <v>0</v>
      </c>
      <c r="AG476" s="125">
        <v>0</v>
      </c>
      <c r="AH476" s="214">
        <f>385300-295900</f>
        <v>89400</v>
      </c>
      <c r="AI476" s="125">
        <v>3246200</v>
      </c>
      <c r="AJ476" s="214">
        <f>SUM(TAMPData2205[[#This Row],[Total PE Obligation]:[Total Paving Obligation]])</f>
        <v>3335600</v>
      </c>
      <c r="AK476" s="135" t="s">
        <v>2291</v>
      </c>
      <c r="AL476" s="126" t="s">
        <v>2292</v>
      </c>
    </row>
    <row r="477" spans="1:38" hidden="1" x14ac:dyDescent="0.25">
      <c r="A477" s="147">
        <v>123898</v>
      </c>
      <c r="B477" s="120">
        <v>4</v>
      </c>
      <c r="C477" s="121" t="s">
        <v>122</v>
      </c>
      <c r="D477" s="122">
        <v>42571</v>
      </c>
      <c r="E477" s="121" t="s">
        <v>152</v>
      </c>
      <c r="F477" s="122">
        <v>44665.875185185185</v>
      </c>
      <c r="G477" s="121" t="s">
        <v>108</v>
      </c>
      <c r="H477" s="123" t="s">
        <v>325</v>
      </c>
      <c r="I477" s="121" t="s">
        <v>2027</v>
      </c>
      <c r="J477" s="120" t="s">
        <v>101</v>
      </c>
      <c r="K477" s="121"/>
      <c r="L477" s="120" t="s">
        <v>101</v>
      </c>
      <c r="M477" s="123" t="s">
        <v>2293</v>
      </c>
      <c r="N477" s="123" t="s">
        <v>2035</v>
      </c>
      <c r="O477" s="121" t="s">
        <v>157</v>
      </c>
      <c r="P477" s="121" t="s">
        <v>158</v>
      </c>
      <c r="Q477" s="123" t="s">
        <v>2035</v>
      </c>
      <c r="R477" s="150" t="s">
        <v>47</v>
      </c>
      <c r="S477" s="121" t="s">
        <v>43</v>
      </c>
      <c r="T477" s="124">
        <v>10</v>
      </c>
      <c r="U477" s="122">
        <v>44645</v>
      </c>
      <c r="V477" s="121" t="s">
        <v>2036</v>
      </c>
      <c r="W477" s="120" t="s">
        <v>93</v>
      </c>
      <c r="X477" s="120" t="s">
        <v>103</v>
      </c>
      <c r="Y477" s="265" t="s">
        <v>32</v>
      </c>
      <c r="Z477" s="123"/>
      <c r="AA477" s="125">
        <v>0</v>
      </c>
      <c r="AB477" s="125">
        <v>0</v>
      </c>
      <c r="AC477" s="125">
        <v>333000</v>
      </c>
      <c r="AD477" s="125">
        <v>706300</v>
      </c>
      <c r="AE477" s="125">
        <v>1039300</v>
      </c>
      <c r="AF477" s="125">
        <v>0</v>
      </c>
      <c r="AG477" s="125">
        <v>0</v>
      </c>
      <c r="AH477" s="125">
        <v>333000</v>
      </c>
      <c r="AI477" s="125">
        <v>706300</v>
      </c>
      <c r="AJ477" s="125">
        <v>1039300</v>
      </c>
      <c r="AK477" s="135" t="s">
        <v>2294</v>
      </c>
      <c r="AL477" s="126" t="s">
        <v>2295</v>
      </c>
    </row>
    <row r="478" spans="1:38" hidden="1" x14ac:dyDescent="0.25">
      <c r="A478" s="147">
        <v>123899</v>
      </c>
      <c r="B478" s="120">
        <v>4</v>
      </c>
      <c r="C478" s="121" t="s">
        <v>122</v>
      </c>
      <c r="D478" s="122">
        <v>42571</v>
      </c>
      <c r="E478" s="121" t="s">
        <v>152</v>
      </c>
      <c r="F478" s="122">
        <v>44665.875185185185</v>
      </c>
      <c r="G478" s="121" t="s">
        <v>108</v>
      </c>
      <c r="H478" s="123" t="s">
        <v>325</v>
      </c>
      <c r="I478" s="121" t="s">
        <v>2027</v>
      </c>
      <c r="J478" s="120" t="s">
        <v>101</v>
      </c>
      <c r="K478" s="121"/>
      <c r="L478" s="120" t="s">
        <v>101</v>
      </c>
      <c r="M478" s="123" t="s">
        <v>2296</v>
      </c>
      <c r="N478" s="123" t="s">
        <v>2035</v>
      </c>
      <c r="O478" s="121" t="s">
        <v>157</v>
      </c>
      <c r="P478" s="121" t="s">
        <v>158</v>
      </c>
      <c r="Q478" s="123" t="s">
        <v>2035</v>
      </c>
      <c r="R478" s="150" t="s">
        <v>47</v>
      </c>
      <c r="S478" s="121" t="s">
        <v>43</v>
      </c>
      <c r="T478" s="124">
        <v>3.24</v>
      </c>
      <c r="U478" s="122">
        <v>44645</v>
      </c>
      <c r="V478" s="121" t="s">
        <v>2036</v>
      </c>
      <c r="W478" s="120" t="s">
        <v>93</v>
      </c>
      <c r="X478" s="120" t="s">
        <v>103</v>
      </c>
      <c r="Y478" s="265" t="s">
        <v>32</v>
      </c>
      <c r="Z478" s="123"/>
      <c r="AA478" s="125">
        <v>0</v>
      </c>
      <c r="AB478" s="125">
        <v>0</v>
      </c>
      <c r="AC478" s="125">
        <v>75600</v>
      </c>
      <c r="AD478" s="125">
        <v>243000</v>
      </c>
      <c r="AE478" s="125">
        <v>318600</v>
      </c>
      <c r="AF478" s="125">
        <v>0</v>
      </c>
      <c r="AG478" s="125">
        <v>0</v>
      </c>
      <c r="AH478" s="125">
        <v>75600</v>
      </c>
      <c r="AI478" s="125">
        <v>243000</v>
      </c>
      <c r="AJ478" s="125">
        <v>318600</v>
      </c>
      <c r="AK478" s="135" t="s">
        <v>2294</v>
      </c>
      <c r="AL478" s="126" t="s">
        <v>2297</v>
      </c>
    </row>
    <row r="479" spans="1:38" hidden="1" x14ac:dyDescent="0.25">
      <c r="A479" s="147">
        <v>127103</v>
      </c>
      <c r="B479" s="120">
        <v>1</v>
      </c>
      <c r="C479" s="121" t="s">
        <v>122</v>
      </c>
      <c r="D479" s="122">
        <v>43172</v>
      </c>
      <c r="E479" s="121" t="s">
        <v>152</v>
      </c>
      <c r="F479" s="122">
        <v>44665.875335648147</v>
      </c>
      <c r="G479" s="121" t="s">
        <v>108</v>
      </c>
      <c r="H479" s="123" t="s">
        <v>337</v>
      </c>
      <c r="I479" s="121" t="s">
        <v>344</v>
      </c>
      <c r="J479" s="120" t="s">
        <v>101</v>
      </c>
      <c r="K479" s="121"/>
      <c r="L479" s="120" t="s">
        <v>101</v>
      </c>
      <c r="M479" s="123" t="s">
        <v>2298</v>
      </c>
      <c r="N479" s="123" t="s">
        <v>1845</v>
      </c>
      <c r="O479" s="121" t="s">
        <v>157</v>
      </c>
      <c r="P479" s="121" t="s">
        <v>158</v>
      </c>
      <c r="Q479" s="123" t="s">
        <v>1845</v>
      </c>
      <c r="R479" s="121" t="s">
        <v>47</v>
      </c>
      <c r="S479" s="121" t="s">
        <v>43</v>
      </c>
      <c r="T479" s="124">
        <v>3.95</v>
      </c>
      <c r="U479" s="122">
        <v>44645</v>
      </c>
      <c r="V479" s="121" t="s">
        <v>1805</v>
      </c>
      <c r="W479" s="120" t="s">
        <v>93</v>
      </c>
      <c r="X479" s="120" t="s">
        <v>103</v>
      </c>
      <c r="Y479" s="265" t="s">
        <v>32</v>
      </c>
      <c r="Z479" s="123"/>
      <c r="AA479" s="125">
        <v>0</v>
      </c>
      <c r="AB479" s="125">
        <v>0</v>
      </c>
      <c r="AC479" s="125">
        <v>112855</v>
      </c>
      <c r="AD479" s="125">
        <v>2451205</v>
      </c>
      <c r="AE479" s="125">
        <v>2564060</v>
      </c>
      <c r="AF479" s="125">
        <v>0</v>
      </c>
      <c r="AG479" s="125">
        <v>0</v>
      </c>
      <c r="AH479" s="125">
        <v>112855</v>
      </c>
      <c r="AI479" s="125">
        <v>2451205</v>
      </c>
      <c r="AJ479" s="125">
        <v>2564060</v>
      </c>
      <c r="AK479" s="135" t="s">
        <v>2299</v>
      </c>
      <c r="AL479" s="126" t="s">
        <v>2300</v>
      </c>
    </row>
    <row r="480" spans="1:38" ht="36" hidden="1" x14ac:dyDescent="0.25">
      <c r="A480" s="147">
        <v>127112</v>
      </c>
      <c r="B480" s="120">
        <v>1</v>
      </c>
      <c r="C480" s="121" t="s">
        <v>122</v>
      </c>
      <c r="D480" s="122">
        <v>43172</v>
      </c>
      <c r="E480" s="121" t="s">
        <v>152</v>
      </c>
      <c r="F480" s="122">
        <v>44665.875324074077</v>
      </c>
      <c r="G480" s="121" t="s">
        <v>108</v>
      </c>
      <c r="H480" s="123" t="s">
        <v>285</v>
      </c>
      <c r="I480" s="121" t="s">
        <v>286</v>
      </c>
      <c r="J480" s="120" t="s">
        <v>101</v>
      </c>
      <c r="K480" s="121"/>
      <c r="L480" s="120" t="s">
        <v>101</v>
      </c>
      <c r="M480" s="123" t="s">
        <v>2301</v>
      </c>
      <c r="N480" s="123" t="s">
        <v>2302</v>
      </c>
      <c r="O480" s="121" t="s">
        <v>157</v>
      </c>
      <c r="P480" s="121" t="s">
        <v>158</v>
      </c>
      <c r="Q480" s="123" t="s">
        <v>1859</v>
      </c>
      <c r="R480" s="121" t="s">
        <v>47</v>
      </c>
      <c r="S480" s="121" t="s">
        <v>43</v>
      </c>
      <c r="T480" s="124">
        <v>7.62</v>
      </c>
      <c r="U480" s="122">
        <v>44645</v>
      </c>
      <c r="V480" s="121" t="s">
        <v>1860</v>
      </c>
      <c r="W480" s="120" t="s">
        <v>93</v>
      </c>
      <c r="X480" s="120" t="s">
        <v>103</v>
      </c>
      <c r="Y480" s="265" t="s">
        <v>32</v>
      </c>
      <c r="Z480" s="123"/>
      <c r="AA480" s="125">
        <v>0</v>
      </c>
      <c r="AB480" s="125">
        <v>0</v>
      </c>
      <c r="AC480" s="125">
        <v>28100</v>
      </c>
      <c r="AD480" s="125">
        <v>995000</v>
      </c>
      <c r="AE480" s="125">
        <v>1023100</v>
      </c>
      <c r="AF480" s="125">
        <v>0</v>
      </c>
      <c r="AG480" s="125">
        <v>0</v>
      </c>
      <c r="AH480" s="125">
        <v>28100</v>
      </c>
      <c r="AI480" s="125">
        <v>995000</v>
      </c>
      <c r="AJ480" s="125">
        <v>1023100</v>
      </c>
      <c r="AK480" s="135" t="s">
        <v>2303</v>
      </c>
      <c r="AL480" s="126" t="s">
        <v>2304</v>
      </c>
    </row>
    <row r="481" spans="1:38" hidden="1" x14ac:dyDescent="0.25">
      <c r="A481" s="147">
        <v>127120</v>
      </c>
      <c r="B481" s="120">
        <v>1</v>
      </c>
      <c r="C481" s="121" t="s">
        <v>122</v>
      </c>
      <c r="D481" s="122">
        <v>43173</v>
      </c>
      <c r="E481" s="121" t="s">
        <v>152</v>
      </c>
      <c r="F481" s="122">
        <v>44665.875208333331</v>
      </c>
      <c r="G481" s="121" t="s">
        <v>108</v>
      </c>
      <c r="H481" s="123" t="s">
        <v>1192</v>
      </c>
      <c r="I481" s="121" t="s">
        <v>1553</v>
      </c>
      <c r="J481" s="120" t="s">
        <v>101</v>
      </c>
      <c r="K481" s="121"/>
      <c r="L481" s="120" t="s">
        <v>101</v>
      </c>
      <c r="M481" s="123" t="s">
        <v>2305</v>
      </c>
      <c r="N481" s="123" t="s">
        <v>2306</v>
      </c>
      <c r="O481" s="121" t="s">
        <v>157</v>
      </c>
      <c r="P481" s="121" t="s">
        <v>158</v>
      </c>
      <c r="Q481" s="123" t="s">
        <v>2306</v>
      </c>
      <c r="R481" s="121" t="s">
        <v>47</v>
      </c>
      <c r="S481" s="121" t="s">
        <v>43</v>
      </c>
      <c r="T481" s="124">
        <v>7.08</v>
      </c>
      <c r="U481" s="122">
        <v>44645</v>
      </c>
      <c r="V481" s="121" t="s">
        <v>1860</v>
      </c>
      <c r="W481" s="120" t="s">
        <v>93</v>
      </c>
      <c r="X481" s="120" t="s">
        <v>103</v>
      </c>
      <c r="Y481" s="265" t="s">
        <v>32</v>
      </c>
      <c r="Z481" s="123"/>
      <c r="AA481" s="125">
        <v>0</v>
      </c>
      <c r="AB481" s="125">
        <v>0</v>
      </c>
      <c r="AC481" s="125">
        <v>0</v>
      </c>
      <c r="AD481" s="125">
        <v>758000</v>
      </c>
      <c r="AE481" s="125">
        <v>758000</v>
      </c>
      <c r="AF481" s="125">
        <v>0</v>
      </c>
      <c r="AG481" s="125">
        <v>0</v>
      </c>
      <c r="AH481" s="125">
        <v>0</v>
      </c>
      <c r="AI481" s="125">
        <v>758000</v>
      </c>
      <c r="AJ481" s="125">
        <v>758000</v>
      </c>
      <c r="AK481" s="135" t="s">
        <v>2307</v>
      </c>
      <c r="AL481" s="126" t="s">
        <v>2308</v>
      </c>
    </row>
    <row r="482" spans="1:38" hidden="1" x14ac:dyDescent="0.25">
      <c r="A482" s="147">
        <v>127222</v>
      </c>
      <c r="B482" s="120">
        <v>2</v>
      </c>
      <c r="C482" s="121" t="s">
        <v>122</v>
      </c>
      <c r="D482" s="122">
        <v>43180</v>
      </c>
      <c r="E482" s="121" t="s">
        <v>152</v>
      </c>
      <c r="F482" s="122">
        <v>44665.875300925924</v>
      </c>
      <c r="G482" s="121" t="s">
        <v>426</v>
      </c>
      <c r="H482" s="123" t="s">
        <v>517</v>
      </c>
      <c r="I482" s="121" t="s">
        <v>2309</v>
      </c>
      <c r="J482" s="120" t="s">
        <v>101</v>
      </c>
      <c r="K482" s="121"/>
      <c r="L482" s="120" t="s">
        <v>101</v>
      </c>
      <c r="M482" s="123" t="s">
        <v>2310</v>
      </c>
      <c r="N482" s="123" t="s">
        <v>1793</v>
      </c>
      <c r="O482" s="121" t="s">
        <v>157</v>
      </c>
      <c r="P482" s="121" t="s">
        <v>158</v>
      </c>
      <c r="Q482" s="123" t="s">
        <v>1793</v>
      </c>
      <c r="R482" s="121" t="s">
        <v>47</v>
      </c>
      <c r="S482" s="121" t="s">
        <v>43</v>
      </c>
      <c r="T482" s="124">
        <v>3.93</v>
      </c>
      <c r="U482" s="122">
        <v>44645</v>
      </c>
      <c r="V482" s="121" t="s">
        <v>1805</v>
      </c>
      <c r="W482" s="120" t="s">
        <v>93</v>
      </c>
      <c r="X482" s="120" t="s">
        <v>103</v>
      </c>
      <c r="Y482" s="265" t="s">
        <v>32</v>
      </c>
      <c r="Z482" s="123"/>
      <c r="AA482" s="125">
        <v>0</v>
      </c>
      <c r="AB482" s="125">
        <v>0</v>
      </c>
      <c r="AC482" s="125">
        <v>18914</v>
      </c>
      <c r="AD482" s="125">
        <v>878516</v>
      </c>
      <c r="AE482" s="125">
        <v>897430</v>
      </c>
      <c r="AF482" s="125">
        <v>0</v>
      </c>
      <c r="AG482" s="125">
        <v>0</v>
      </c>
      <c r="AH482" s="125">
        <v>18914</v>
      </c>
      <c r="AI482" s="125">
        <v>878516</v>
      </c>
      <c r="AJ482" s="125">
        <v>897430</v>
      </c>
      <c r="AK482" s="135" t="s">
        <v>2311</v>
      </c>
      <c r="AL482" s="126" t="s">
        <v>2312</v>
      </c>
    </row>
    <row r="483" spans="1:38" hidden="1" x14ac:dyDescent="0.25">
      <c r="A483" s="147">
        <v>127291</v>
      </c>
      <c r="B483" s="120">
        <v>3</v>
      </c>
      <c r="C483" s="121" t="s">
        <v>122</v>
      </c>
      <c r="D483" s="122">
        <v>43187</v>
      </c>
      <c r="E483" s="121" t="s">
        <v>152</v>
      </c>
      <c r="F483" s="122">
        <v>44665.875243055554</v>
      </c>
      <c r="G483" s="121" t="s">
        <v>241</v>
      </c>
      <c r="H483" s="123" t="s">
        <v>785</v>
      </c>
      <c r="I483" s="121" t="s">
        <v>2313</v>
      </c>
      <c r="J483" s="120" t="s">
        <v>101</v>
      </c>
      <c r="K483" s="121"/>
      <c r="L483" s="120" t="s">
        <v>101</v>
      </c>
      <c r="M483" s="123" t="s">
        <v>2314</v>
      </c>
      <c r="N483" s="123" t="s">
        <v>1845</v>
      </c>
      <c r="O483" s="121" t="s">
        <v>157</v>
      </c>
      <c r="P483" s="121" t="s">
        <v>157</v>
      </c>
      <c r="Q483" s="123" t="s">
        <v>1845</v>
      </c>
      <c r="R483" s="121" t="s">
        <v>47</v>
      </c>
      <c r="S483" s="121" t="s">
        <v>43</v>
      </c>
      <c r="T483" s="124">
        <v>3.12</v>
      </c>
      <c r="U483" s="122">
        <v>44645</v>
      </c>
      <c r="V483" s="121" t="s">
        <v>1805</v>
      </c>
      <c r="W483" s="120" t="s">
        <v>93</v>
      </c>
      <c r="X483" s="120" t="s">
        <v>103</v>
      </c>
      <c r="Y483" s="265" t="s">
        <v>32</v>
      </c>
      <c r="Z483" s="123"/>
      <c r="AA483" s="125">
        <v>0</v>
      </c>
      <c r="AB483" s="125">
        <v>0</v>
      </c>
      <c r="AC483" s="125">
        <v>0</v>
      </c>
      <c r="AD483" s="125">
        <v>633610</v>
      </c>
      <c r="AE483" s="125">
        <v>633610</v>
      </c>
      <c r="AF483" s="125">
        <v>0</v>
      </c>
      <c r="AG483" s="125">
        <v>0</v>
      </c>
      <c r="AH483" s="125">
        <v>0</v>
      </c>
      <c r="AI483" s="125">
        <v>633610</v>
      </c>
      <c r="AJ483" s="125">
        <v>633610</v>
      </c>
      <c r="AK483" s="135" t="s">
        <v>2315</v>
      </c>
      <c r="AL483" s="126" t="s">
        <v>2316</v>
      </c>
    </row>
    <row r="484" spans="1:38" hidden="1" x14ac:dyDescent="0.25">
      <c r="A484" s="147">
        <v>127376</v>
      </c>
      <c r="B484" s="120">
        <v>4</v>
      </c>
      <c r="C484" s="121" t="s">
        <v>122</v>
      </c>
      <c r="D484" s="122">
        <v>43193</v>
      </c>
      <c r="E484" s="121" t="s">
        <v>152</v>
      </c>
      <c r="F484" s="122">
        <v>44665.875185185185</v>
      </c>
      <c r="G484" s="121" t="s">
        <v>108</v>
      </c>
      <c r="H484" s="123" t="s">
        <v>325</v>
      </c>
      <c r="I484" s="121" t="s">
        <v>2027</v>
      </c>
      <c r="J484" s="120" t="s">
        <v>101</v>
      </c>
      <c r="K484" s="121"/>
      <c r="L484" s="120" t="s">
        <v>101</v>
      </c>
      <c r="M484" s="123" t="s">
        <v>2317</v>
      </c>
      <c r="N484" s="123" t="s">
        <v>2035</v>
      </c>
      <c r="O484" s="121" t="s">
        <v>157</v>
      </c>
      <c r="P484" s="121" t="s">
        <v>158</v>
      </c>
      <c r="Q484" s="123" t="s">
        <v>2035</v>
      </c>
      <c r="R484" s="121" t="s">
        <v>47</v>
      </c>
      <c r="S484" s="121" t="s">
        <v>43</v>
      </c>
      <c r="T484" s="124">
        <v>6.45</v>
      </c>
      <c r="U484" s="122">
        <v>44645</v>
      </c>
      <c r="V484" s="121" t="s">
        <v>2036</v>
      </c>
      <c r="W484" s="120" t="s">
        <v>93</v>
      </c>
      <c r="X484" s="120" t="s">
        <v>103</v>
      </c>
      <c r="Y484" s="265" t="s">
        <v>32</v>
      </c>
      <c r="Z484" s="123"/>
      <c r="AA484" s="125">
        <v>0</v>
      </c>
      <c r="AB484" s="125">
        <v>0</v>
      </c>
      <c r="AC484" s="125">
        <v>178500</v>
      </c>
      <c r="AD484" s="125">
        <v>445000</v>
      </c>
      <c r="AE484" s="125">
        <v>623500</v>
      </c>
      <c r="AF484" s="125">
        <v>0</v>
      </c>
      <c r="AG484" s="125">
        <v>0</v>
      </c>
      <c r="AH484" s="125">
        <v>178500</v>
      </c>
      <c r="AI484" s="125">
        <v>445000</v>
      </c>
      <c r="AJ484" s="125">
        <v>623500</v>
      </c>
      <c r="AK484" s="135" t="s">
        <v>2294</v>
      </c>
      <c r="AL484" s="126" t="s">
        <v>2318</v>
      </c>
    </row>
    <row r="485" spans="1:38" ht="36" hidden="1" x14ac:dyDescent="0.25">
      <c r="A485" s="147">
        <v>127398</v>
      </c>
      <c r="B485" s="120">
        <v>4</v>
      </c>
      <c r="C485" s="121" t="s">
        <v>122</v>
      </c>
      <c r="D485" s="122">
        <v>43194</v>
      </c>
      <c r="E485" s="121" t="s">
        <v>152</v>
      </c>
      <c r="F485" s="122">
        <v>44665.875289351854</v>
      </c>
      <c r="G485" s="121" t="s">
        <v>108</v>
      </c>
      <c r="H485" s="123" t="s">
        <v>415</v>
      </c>
      <c r="I485" s="121" t="s">
        <v>2033</v>
      </c>
      <c r="J485" s="120" t="s">
        <v>101</v>
      </c>
      <c r="K485" s="121"/>
      <c r="L485" s="120" t="s">
        <v>101</v>
      </c>
      <c r="M485" s="123" t="s">
        <v>2319</v>
      </c>
      <c r="N485" s="123" t="s">
        <v>2035</v>
      </c>
      <c r="O485" s="121" t="s">
        <v>157</v>
      </c>
      <c r="P485" s="121" t="s">
        <v>1794</v>
      </c>
      <c r="Q485" s="123" t="s">
        <v>2035</v>
      </c>
      <c r="R485" s="150" t="s">
        <v>47</v>
      </c>
      <c r="S485" s="121" t="s">
        <v>43</v>
      </c>
      <c r="T485" s="124">
        <v>9.1300000000000008</v>
      </c>
      <c r="U485" s="122">
        <v>44645</v>
      </c>
      <c r="V485" s="121" t="s">
        <v>2036</v>
      </c>
      <c r="W485" s="120" t="s">
        <v>93</v>
      </c>
      <c r="X485" s="120" t="s">
        <v>103</v>
      </c>
      <c r="Y485" s="265" t="s">
        <v>32</v>
      </c>
      <c r="Z485" s="123" t="s">
        <v>2320</v>
      </c>
      <c r="AA485" s="125">
        <v>0</v>
      </c>
      <c r="AB485" s="125">
        <v>0</v>
      </c>
      <c r="AC485" s="214">
        <f>290300-67400</f>
        <v>222900</v>
      </c>
      <c r="AD485" s="125">
        <v>797000</v>
      </c>
      <c r="AE485" s="214">
        <f>SUM(TAMPData2205[[#This Row],[2022 PE Obligations]:[2022 Paving Obligations]])</f>
        <v>1019900</v>
      </c>
      <c r="AF485" s="125">
        <v>0</v>
      </c>
      <c r="AG485" s="125">
        <v>0</v>
      </c>
      <c r="AH485" s="214">
        <f>290300-67400</f>
        <v>222900</v>
      </c>
      <c r="AI485" s="125">
        <v>797000</v>
      </c>
      <c r="AJ485" s="214">
        <f>SUM(TAMPData2205[[#This Row],[Total PE Obligation]:[Total Paving Obligation]])</f>
        <v>1019900</v>
      </c>
      <c r="AK485" s="135" t="s">
        <v>2321</v>
      </c>
      <c r="AL485" s="126" t="s">
        <v>2322</v>
      </c>
    </row>
    <row r="486" spans="1:38" hidden="1" x14ac:dyDescent="0.25">
      <c r="A486" s="147">
        <v>127413</v>
      </c>
      <c r="B486" s="120">
        <v>4</v>
      </c>
      <c r="C486" s="121" t="s">
        <v>122</v>
      </c>
      <c r="D486" s="122">
        <v>43194</v>
      </c>
      <c r="E486" s="121" t="s">
        <v>152</v>
      </c>
      <c r="F486" s="122">
        <v>44665.875289351854</v>
      </c>
      <c r="G486" s="121" t="s">
        <v>108</v>
      </c>
      <c r="H486" s="123" t="s">
        <v>415</v>
      </c>
      <c r="I486" s="121" t="s">
        <v>2033</v>
      </c>
      <c r="J486" s="120" t="s">
        <v>101</v>
      </c>
      <c r="K486" s="121"/>
      <c r="L486" s="120" t="s">
        <v>101</v>
      </c>
      <c r="M486" s="123" t="s">
        <v>2323</v>
      </c>
      <c r="N486" s="123" t="s">
        <v>2035</v>
      </c>
      <c r="O486" s="121" t="s">
        <v>157</v>
      </c>
      <c r="P486" s="121" t="s">
        <v>158</v>
      </c>
      <c r="Q486" s="123" t="s">
        <v>2324</v>
      </c>
      <c r="R486" s="150" t="s">
        <v>47</v>
      </c>
      <c r="S486" s="121" t="s">
        <v>43</v>
      </c>
      <c r="T486" s="124">
        <v>2.75</v>
      </c>
      <c r="U486" s="122">
        <v>44645</v>
      </c>
      <c r="V486" s="121" t="s">
        <v>1805</v>
      </c>
      <c r="W486" s="120" t="s">
        <v>93</v>
      </c>
      <c r="X486" s="120" t="s">
        <v>103</v>
      </c>
      <c r="Y486" s="265" t="s">
        <v>32</v>
      </c>
      <c r="Z486" s="123"/>
      <c r="AA486" s="125">
        <v>0</v>
      </c>
      <c r="AB486" s="125">
        <v>0</v>
      </c>
      <c r="AC486" s="125">
        <v>71400</v>
      </c>
      <c r="AD486" s="125">
        <v>240000</v>
      </c>
      <c r="AE486" s="125">
        <v>311400</v>
      </c>
      <c r="AF486" s="125">
        <v>0</v>
      </c>
      <c r="AG486" s="125">
        <v>0</v>
      </c>
      <c r="AH486" s="125">
        <v>71400</v>
      </c>
      <c r="AI486" s="125">
        <v>240000</v>
      </c>
      <c r="AJ486" s="125">
        <v>311400</v>
      </c>
      <c r="AK486" s="135" t="s">
        <v>2325</v>
      </c>
      <c r="AL486" s="126" t="s">
        <v>2326</v>
      </c>
    </row>
    <row r="487" spans="1:38" hidden="1" x14ac:dyDescent="0.25">
      <c r="A487" s="149">
        <v>129140</v>
      </c>
      <c r="B487" s="120">
        <v>1</v>
      </c>
      <c r="C487" s="121" t="s">
        <v>122</v>
      </c>
      <c r="D487" s="122">
        <v>43635</v>
      </c>
      <c r="E487" s="121" t="s">
        <v>152</v>
      </c>
      <c r="F487" s="122">
        <v>44669</v>
      </c>
      <c r="G487" s="121" t="s">
        <v>134</v>
      </c>
      <c r="H487" s="123" t="s">
        <v>190</v>
      </c>
      <c r="I487" s="121" t="s">
        <v>2327</v>
      </c>
      <c r="J487" s="120" t="s">
        <v>101</v>
      </c>
      <c r="K487" s="121"/>
      <c r="L487" s="120" t="s">
        <v>101</v>
      </c>
      <c r="M487" s="123" t="s">
        <v>2328</v>
      </c>
      <c r="N487" s="123"/>
      <c r="O487" s="121" t="s">
        <v>157</v>
      </c>
      <c r="P487" s="121" t="s">
        <v>157</v>
      </c>
      <c r="Q487" s="123" t="s">
        <v>2306</v>
      </c>
      <c r="R487" s="121" t="s">
        <v>47</v>
      </c>
      <c r="S487" s="121" t="s">
        <v>43</v>
      </c>
      <c r="T487" s="124">
        <v>12.09</v>
      </c>
      <c r="U487" s="122">
        <v>44645</v>
      </c>
      <c r="V487" s="121" t="s">
        <v>1860</v>
      </c>
      <c r="W487" s="120" t="s">
        <v>93</v>
      </c>
      <c r="X487" s="120" t="s">
        <v>103</v>
      </c>
      <c r="Y487" s="265" t="s">
        <v>32</v>
      </c>
      <c r="Z487" s="123"/>
      <c r="AA487" s="125">
        <v>0</v>
      </c>
      <c r="AB487" s="125">
        <v>0</v>
      </c>
      <c r="AC487" s="125">
        <v>0</v>
      </c>
      <c r="AD487" s="125">
        <v>2238470</v>
      </c>
      <c r="AE487" s="125">
        <v>2238470</v>
      </c>
      <c r="AF487" s="125">
        <v>0</v>
      </c>
      <c r="AG487" s="125">
        <v>0</v>
      </c>
      <c r="AH487" s="125">
        <v>0</v>
      </c>
      <c r="AI487" s="125">
        <v>2238470</v>
      </c>
      <c r="AJ487" s="125">
        <v>2238470</v>
      </c>
      <c r="AK487" s="135" t="s">
        <v>2329</v>
      </c>
      <c r="AL487" s="126" t="s">
        <v>2330</v>
      </c>
    </row>
    <row r="488" spans="1:38" ht="36" hidden="1" x14ac:dyDescent="0.25">
      <c r="A488" s="147">
        <v>129615</v>
      </c>
      <c r="B488" s="120">
        <v>2</v>
      </c>
      <c r="C488" s="121" t="s">
        <v>122</v>
      </c>
      <c r="D488" s="122">
        <v>43698</v>
      </c>
      <c r="E488" s="121" t="s">
        <v>152</v>
      </c>
      <c r="F488" s="122">
        <v>44665.875254629631</v>
      </c>
      <c r="G488" s="121" t="s">
        <v>426</v>
      </c>
      <c r="H488" s="123" t="s">
        <v>392</v>
      </c>
      <c r="I488" s="121" t="s">
        <v>2331</v>
      </c>
      <c r="J488" s="120" t="s">
        <v>101</v>
      </c>
      <c r="K488" s="121"/>
      <c r="L488" s="120" t="s">
        <v>101</v>
      </c>
      <c r="M488" s="123" t="s">
        <v>2332</v>
      </c>
      <c r="N488" s="123" t="s">
        <v>1866</v>
      </c>
      <c r="O488" s="121" t="s">
        <v>157</v>
      </c>
      <c r="P488" s="121" t="s">
        <v>158</v>
      </c>
      <c r="Q488" s="123" t="s">
        <v>1866</v>
      </c>
      <c r="R488" s="150" t="s">
        <v>47</v>
      </c>
      <c r="S488" s="121" t="s">
        <v>43</v>
      </c>
      <c r="T488" s="124">
        <v>3.05</v>
      </c>
      <c r="U488" s="122">
        <v>44645</v>
      </c>
      <c r="V488" s="121" t="s">
        <v>1867</v>
      </c>
      <c r="W488" s="120" t="s">
        <v>93</v>
      </c>
      <c r="X488" s="120" t="s">
        <v>103</v>
      </c>
      <c r="Y488" s="265" t="s">
        <v>32</v>
      </c>
      <c r="Z488" s="123"/>
      <c r="AA488" s="125">
        <v>0</v>
      </c>
      <c r="AB488" s="125">
        <v>0</v>
      </c>
      <c r="AC488" s="125">
        <v>0</v>
      </c>
      <c r="AD488" s="125">
        <v>378083</v>
      </c>
      <c r="AE488" s="125">
        <v>378083</v>
      </c>
      <c r="AF488" s="125">
        <v>0</v>
      </c>
      <c r="AG488" s="125">
        <v>0</v>
      </c>
      <c r="AH488" s="125">
        <v>0</v>
      </c>
      <c r="AI488" s="125">
        <v>378083</v>
      </c>
      <c r="AJ488" s="125">
        <v>378083</v>
      </c>
      <c r="AK488" s="135" t="s">
        <v>2333</v>
      </c>
      <c r="AL488" s="126" t="s">
        <v>2334</v>
      </c>
    </row>
    <row r="489" spans="1:38" ht="36" hidden="1" x14ac:dyDescent="0.25">
      <c r="A489" s="147">
        <v>129671</v>
      </c>
      <c r="B489" s="120">
        <v>2</v>
      </c>
      <c r="C489" s="121" t="s">
        <v>122</v>
      </c>
      <c r="D489" s="122">
        <v>43698</v>
      </c>
      <c r="E489" s="121" t="s">
        <v>152</v>
      </c>
      <c r="F489" s="122">
        <v>44665.8753125</v>
      </c>
      <c r="G489" s="121" t="s">
        <v>108</v>
      </c>
      <c r="H489" s="123" t="s">
        <v>1027</v>
      </c>
      <c r="I489" s="121" t="s">
        <v>1553</v>
      </c>
      <c r="J489" s="120" t="s">
        <v>101</v>
      </c>
      <c r="K489" s="121"/>
      <c r="L489" s="120" t="s">
        <v>101</v>
      </c>
      <c r="M489" s="123" t="s">
        <v>2335</v>
      </c>
      <c r="N489" s="123" t="s">
        <v>1793</v>
      </c>
      <c r="O489" s="121" t="s">
        <v>157</v>
      </c>
      <c r="P489" s="121" t="s">
        <v>157</v>
      </c>
      <c r="Q489" s="123" t="s">
        <v>1793</v>
      </c>
      <c r="R489" s="150" t="s">
        <v>47</v>
      </c>
      <c r="S489" s="121" t="s">
        <v>43</v>
      </c>
      <c r="T489" s="124">
        <v>9.5500000000000007</v>
      </c>
      <c r="U489" s="122">
        <v>44645</v>
      </c>
      <c r="V489" s="121" t="s">
        <v>1805</v>
      </c>
      <c r="W489" s="120" t="s">
        <v>93</v>
      </c>
      <c r="X489" s="120" t="s">
        <v>103</v>
      </c>
      <c r="Y489" s="265" t="s">
        <v>32</v>
      </c>
      <c r="Z489" s="123"/>
      <c r="AA489" s="125">
        <v>0</v>
      </c>
      <c r="AB489" s="125">
        <v>0</v>
      </c>
      <c r="AC489" s="125">
        <v>0</v>
      </c>
      <c r="AD489" s="125">
        <v>2477110</v>
      </c>
      <c r="AE489" s="125">
        <v>2477110</v>
      </c>
      <c r="AF489" s="125">
        <v>0</v>
      </c>
      <c r="AG489" s="125">
        <v>0</v>
      </c>
      <c r="AH489" s="125">
        <v>0</v>
      </c>
      <c r="AI489" s="125">
        <v>2477110</v>
      </c>
      <c r="AJ489" s="125">
        <v>2477110</v>
      </c>
      <c r="AK489" s="135" t="s">
        <v>2336</v>
      </c>
      <c r="AL489" s="126" t="s">
        <v>2337</v>
      </c>
    </row>
    <row r="490" spans="1:38" ht="36" hidden="1" x14ac:dyDescent="0.25">
      <c r="A490" s="147">
        <v>129674</v>
      </c>
      <c r="B490" s="120">
        <v>2</v>
      </c>
      <c r="C490" s="121" t="s">
        <v>122</v>
      </c>
      <c r="D490" s="122">
        <v>43698</v>
      </c>
      <c r="E490" s="121" t="s">
        <v>152</v>
      </c>
      <c r="F490" s="122">
        <v>44665.875254629631</v>
      </c>
      <c r="G490" s="121" t="s">
        <v>426</v>
      </c>
      <c r="H490" s="123" t="s">
        <v>128</v>
      </c>
      <c r="I490" s="121" t="s">
        <v>1709</v>
      </c>
      <c r="J490" s="120" t="s">
        <v>101</v>
      </c>
      <c r="K490" s="121"/>
      <c r="L490" s="120" t="s">
        <v>101</v>
      </c>
      <c r="M490" s="123" t="s">
        <v>2338</v>
      </c>
      <c r="N490" s="123" t="s">
        <v>1866</v>
      </c>
      <c r="O490" s="121" t="s">
        <v>157</v>
      </c>
      <c r="P490" s="121" t="s">
        <v>158</v>
      </c>
      <c r="Q490" s="123" t="s">
        <v>2104</v>
      </c>
      <c r="R490" s="150" t="s">
        <v>47</v>
      </c>
      <c r="S490" s="121" t="s">
        <v>43</v>
      </c>
      <c r="T490" s="124">
        <v>4.7699999999999996</v>
      </c>
      <c r="U490" s="122">
        <v>44645</v>
      </c>
      <c r="V490" s="121" t="s">
        <v>1867</v>
      </c>
      <c r="W490" s="120" t="s">
        <v>93</v>
      </c>
      <c r="X490" s="120" t="s">
        <v>103</v>
      </c>
      <c r="Y490" s="265" t="s">
        <v>32</v>
      </c>
      <c r="Z490" s="123"/>
      <c r="AA490" s="125">
        <v>0</v>
      </c>
      <c r="AB490" s="125">
        <v>0</v>
      </c>
      <c r="AC490" s="125">
        <v>14872</v>
      </c>
      <c r="AD490" s="125">
        <v>444984</v>
      </c>
      <c r="AE490" s="125">
        <v>459856</v>
      </c>
      <c r="AF490" s="125">
        <v>0</v>
      </c>
      <c r="AG490" s="125">
        <v>0</v>
      </c>
      <c r="AH490" s="125">
        <v>14872</v>
      </c>
      <c r="AI490" s="125">
        <v>444984</v>
      </c>
      <c r="AJ490" s="125">
        <v>459856</v>
      </c>
      <c r="AK490" s="135" t="s">
        <v>2339</v>
      </c>
      <c r="AL490" s="126" t="s">
        <v>2340</v>
      </c>
    </row>
    <row r="491" spans="1:38" ht="36" hidden="1" x14ac:dyDescent="0.25">
      <c r="A491" s="147">
        <v>130397</v>
      </c>
      <c r="B491" s="120">
        <v>1</v>
      </c>
      <c r="C491" s="121" t="s">
        <v>122</v>
      </c>
      <c r="D491" s="122">
        <v>43978</v>
      </c>
      <c r="E491" s="121" t="s">
        <v>152</v>
      </c>
      <c r="F491" s="122">
        <v>44665.875219907408</v>
      </c>
      <c r="G491" s="121" t="s">
        <v>203</v>
      </c>
      <c r="H491" s="123" t="s">
        <v>648</v>
      </c>
      <c r="I491" s="121" t="s">
        <v>338</v>
      </c>
      <c r="J491" s="120" t="s">
        <v>101</v>
      </c>
      <c r="K491" s="121"/>
      <c r="L491" s="120" t="s">
        <v>101</v>
      </c>
      <c r="M491" s="123" t="s">
        <v>2341</v>
      </c>
      <c r="N491" s="123" t="s">
        <v>1859</v>
      </c>
      <c r="O491" s="121" t="s">
        <v>157</v>
      </c>
      <c r="P491" s="121" t="s">
        <v>158</v>
      </c>
      <c r="Q491" s="123" t="s">
        <v>1859</v>
      </c>
      <c r="R491" s="150" t="s">
        <v>47</v>
      </c>
      <c r="S491" s="121" t="s">
        <v>43</v>
      </c>
      <c r="T491" s="124">
        <v>7.6</v>
      </c>
      <c r="U491" s="122">
        <v>44645</v>
      </c>
      <c r="V491" s="121" t="s">
        <v>1860</v>
      </c>
      <c r="W491" s="120" t="s">
        <v>93</v>
      </c>
      <c r="X491" s="120" t="s">
        <v>103</v>
      </c>
      <c r="Y491" s="265" t="s">
        <v>32</v>
      </c>
      <c r="Z491" s="123"/>
      <c r="AA491" s="125">
        <v>0</v>
      </c>
      <c r="AB491" s="125">
        <v>0</v>
      </c>
      <c r="AC491" s="125">
        <v>137470</v>
      </c>
      <c r="AD491" s="125">
        <v>1409950</v>
      </c>
      <c r="AE491" s="125">
        <v>1547420</v>
      </c>
      <c r="AF491" s="125">
        <v>0</v>
      </c>
      <c r="AG491" s="125">
        <v>0</v>
      </c>
      <c r="AH491" s="125">
        <v>137470</v>
      </c>
      <c r="AI491" s="125">
        <v>1409950</v>
      </c>
      <c r="AJ491" s="125">
        <v>1547420</v>
      </c>
      <c r="AK491" s="135" t="s">
        <v>2342</v>
      </c>
      <c r="AL491" s="126" t="s">
        <v>2343</v>
      </c>
    </row>
    <row r="492" spans="1:38" ht="36" hidden="1" x14ac:dyDescent="0.25">
      <c r="A492" s="147">
        <v>130400</v>
      </c>
      <c r="B492" s="120">
        <v>1</v>
      </c>
      <c r="C492" s="121" t="s">
        <v>122</v>
      </c>
      <c r="D492" s="122">
        <v>43978</v>
      </c>
      <c r="E492" s="121" t="s">
        <v>152</v>
      </c>
      <c r="F492" s="122">
        <v>44665.875335648147</v>
      </c>
      <c r="G492" s="121" t="s">
        <v>108</v>
      </c>
      <c r="H492" s="123" t="s">
        <v>285</v>
      </c>
      <c r="I492" s="121" t="s">
        <v>2344</v>
      </c>
      <c r="J492" s="120" t="s">
        <v>101</v>
      </c>
      <c r="K492" s="121"/>
      <c r="L492" s="120" t="s">
        <v>101</v>
      </c>
      <c r="M492" s="123" t="s">
        <v>2345</v>
      </c>
      <c r="N492" s="123" t="s">
        <v>1859</v>
      </c>
      <c r="O492" s="121" t="s">
        <v>157</v>
      </c>
      <c r="P492" s="121" t="s">
        <v>158</v>
      </c>
      <c r="Q492" s="123" t="s">
        <v>1859</v>
      </c>
      <c r="R492" s="150" t="s">
        <v>47</v>
      </c>
      <c r="S492" s="121" t="s">
        <v>43</v>
      </c>
      <c r="T492" s="124">
        <v>6.57</v>
      </c>
      <c r="U492" s="122">
        <v>44645</v>
      </c>
      <c r="V492" s="121" t="s">
        <v>1860</v>
      </c>
      <c r="W492" s="120" t="s">
        <v>93</v>
      </c>
      <c r="X492" s="120" t="s">
        <v>103</v>
      </c>
      <c r="Y492" s="265" t="s">
        <v>32</v>
      </c>
      <c r="Z492" s="123"/>
      <c r="AA492" s="125">
        <v>0</v>
      </c>
      <c r="AB492" s="125">
        <v>0</v>
      </c>
      <c r="AC492" s="125">
        <v>22100</v>
      </c>
      <c r="AD492" s="125">
        <v>887100</v>
      </c>
      <c r="AE492" s="125">
        <v>909200</v>
      </c>
      <c r="AF492" s="125">
        <v>0</v>
      </c>
      <c r="AG492" s="125">
        <v>0</v>
      </c>
      <c r="AH492" s="125">
        <v>22100</v>
      </c>
      <c r="AI492" s="125">
        <v>887100</v>
      </c>
      <c r="AJ492" s="125">
        <v>909200</v>
      </c>
      <c r="AK492" s="135" t="s">
        <v>2303</v>
      </c>
      <c r="AL492" s="126" t="s">
        <v>2346</v>
      </c>
    </row>
    <row r="493" spans="1:38" ht="36" hidden="1" x14ac:dyDescent="0.25">
      <c r="A493" s="147">
        <v>130485</v>
      </c>
      <c r="B493" s="120">
        <v>2</v>
      </c>
      <c r="C493" s="121" t="s">
        <v>122</v>
      </c>
      <c r="D493" s="122">
        <v>43985</v>
      </c>
      <c r="E493" s="121" t="s">
        <v>152</v>
      </c>
      <c r="F493" s="122">
        <v>44665.875300925924</v>
      </c>
      <c r="G493" s="121" t="s">
        <v>426</v>
      </c>
      <c r="H493" s="123" t="s">
        <v>236</v>
      </c>
      <c r="I493" s="121" t="s">
        <v>2347</v>
      </c>
      <c r="J493" s="120" t="s">
        <v>101</v>
      </c>
      <c r="K493" s="121"/>
      <c r="L493" s="120" t="s">
        <v>101</v>
      </c>
      <c r="M493" s="123" t="s">
        <v>2348</v>
      </c>
      <c r="N493" s="123" t="s">
        <v>2349</v>
      </c>
      <c r="O493" s="121" t="s">
        <v>157</v>
      </c>
      <c r="P493" s="121" t="s">
        <v>158</v>
      </c>
      <c r="Q493" s="123" t="s">
        <v>2349</v>
      </c>
      <c r="R493" s="150" t="s">
        <v>47</v>
      </c>
      <c r="S493" s="121" t="s">
        <v>43</v>
      </c>
      <c r="T493" s="124">
        <v>6.5</v>
      </c>
      <c r="U493" s="122">
        <v>44645</v>
      </c>
      <c r="V493" s="121" t="s">
        <v>2350</v>
      </c>
      <c r="W493" s="120" t="s">
        <v>93</v>
      </c>
      <c r="X493" s="120" t="s">
        <v>103</v>
      </c>
      <c r="Y493" s="265" t="s">
        <v>32</v>
      </c>
      <c r="Z493" s="123"/>
      <c r="AA493" s="125">
        <v>0</v>
      </c>
      <c r="AB493" s="125">
        <v>0</v>
      </c>
      <c r="AC493" s="125">
        <v>0</v>
      </c>
      <c r="AD493" s="125">
        <v>985872</v>
      </c>
      <c r="AE493" s="125">
        <v>985872</v>
      </c>
      <c r="AF493" s="125">
        <v>0</v>
      </c>
      <c r="AG493" s="125">
        <v>0</v>
      </c>
      <c r="AH493" s="125">
        <v>0</v>
      </c>
      <c r="AI493" s="125">
        <v>985872</v>
      </c>
      <c r="AJ493" s="125">
        <v>985872</v>
      </c>
      <c r="AK493" s="135" t="s">
        <v>2351</v>
      </c>
      <c r="AL493" s="126" t="s">
        <v>2352</v>
      </c>
    </row>
    <row r="494" spans="1:38" hidden="1" x14ac:dyDescent="0.25">
      <c r="A494" s="147">
        <v>130859</v>
      </c>
      <c r="B494" s="120">
        <v>2</v>
      </c>
      <c r="C494" s="121" t="s">
        <v>122</v>
      </c>
      <c r="D494" s="122">
        <v>44083</v>
      </c>
      <c r="E494" s="121" t="s">
        <v>152</v>
      </c>
      <c r="F494" s="122">
        <v>44665.875300925924</v>
      </c>
      <c r="G494" s="121" t="s">
        <v>426</v>
      </c>
      <c r="H494" s="123" t="s">
        <v>1828</v>
      </c>
      <c r="I494" s="121" t="s">
        <v>2309</v>
      </c>
      <c r="J494" s="120" t="s">
        <v>101</v>
      </c>
      <c r="K494" s="121"/>
      <c r="L494" s="120" t="s">
        <v>101</v>
      </c>
      <c r="M494" s="123" t="s">
        <v>2353</v>
      </c>
      <c r="N494" s="123" t="s">
        <v>2354</v>
      </c>
      <c r="O494" s="121" t="s">
        <v>157</v>
      </c>
      <c r="P494" s="121" t="s">
        <v>158</v>
      </c>
      <c r="Q494" s="123" t="s">
        <v>1793</v>
      </c>
      <c r="R494" s="121" t="s">
        <v>47</v>
      </c>
      <c r="S494" s="121" t="s">
        <v>43</v>
      </c>
      <c r="T494" s="124">
        <v>6.87</v>
      </c>
      <c r="U494" s="122">
        <v>44645</v>
      </c>
      <c r="V494" s="121" t="s">
        <v>1805</v>
      </c>
      <c r="W494" s="120" t="s">
        <v>93</v>
      </c>
      <c r="X494" s="120" t="s">
        <v>103</v>
      </c>
      <c r="Y494" s="265" t="s">
        <v>32</v>
      </c>
      <c r="Z494" s="123"/>
      <c r="AA494" s="125">
        <v>0</v>
      </c>
      <c r="AB494" s="125">
        <v>0</v>
      </c>
      <c r="AC494" s="125">
        <v>40419</v>
      </c>
      <c r="AD494" s="125">
        <v>1249920</v>
      </c>
      <c r="AE494" s="125">
        <v>1290339</v>
      </c>
      <c r="AF494" s="125">
        <v>0</v>
      </c>
      <c r="AG494" s="125">
        <v>0</v>
      </c>
      <c r="AH494" s="125">
        <v>40419</v>
      </c>
      <c r="AI494" s="125">
        <v>1249920</v>
      </c>
      <c r="AJ494" s="125">
        <v>1290339</v>
      </c>
      <c r="AK494" s="135" t="s">
        <v>2311</v>
      </c>
      <c r="AL494" s="126" t="s">
        <v>2355</v>
      </c>
    </row>
    <row r="495" spans="1:38" ht="36" hidden="1" x14ac:dyDescent="0.25">
      <c r="A495" s="149">
        <v>131229</v>
      </c>
      <c r="B495" s="120">
        <v>3</v>
      </c>
      <c r="C495" s="121" t="s">
        <v>122</v>
      </c>
      <c r="D495" s="122">
        <v>44221</v>
      </c>
      <c r="E495" s="121" t="s">
        <v>152</v>
      </c>
      <c r="F495" s="122">
        <v>44665.875196759262</v>
      </c>
      <c r="G495" s="121" t="s">
        <v>241</v>
      </c>
      <c r="H495" s="123" t="s">
        <v>140</v>
      </c>
      <c r="I495" s="121" t="s">
        <v>2135</v>
      </c>
      <c r="J495" s="120" t="s">
        <v>101</v>
      </c>
      <c r="K495" s="121"/>
      <c r="L495" s="120" t="s">
        <v>101</v>
      </c>
      <c r="M495" s="123" t="s">
        <v>2356</v>
      </c>
      <c r="N495" s="123" t="s">
        <v>1793</v>
      </c>
      <c r="O495" s="121" t="s">
        <v>157</v>
      </c>
      <c r="P495" s="121" t="s">
        <v>158</v>
      </c>
      <c r="Q495" s="123" t="s">
        <v>1793</v>
      </c>
      <c r="R495" s="121" t="s">
        <v>47</v>
      </c>
      <c r="S495" s="121" t="s">
        <v>43</v>
      </c>
      <c r="T495" s="124">
        <v>1.68</v>
      </c>
      <c r="U495" s="122">
        <v>44645</v>
      </c>
      <c r="V495" s="121" t="s">
        <v>1805</v>
      </c>
      <c r="W495" s="120" t="s">
        <v>93</v>
      </c>
      <c r="X495" s="120" t="s">
        <v>103</v>
      </c>
      <c r="Y495" s="265" t="s">
        <v>32</v>
      </c>
      <c r="Z495" s="123"/>
      <c r="AA495" s="125">
        <v>0</v>
      </c>
      <c r="AB495" s="125">
        <v>0</v>
      </c>
      <c r="AC495" s="125">
        <v>35390</v>
      </c>
      <c r="AD495" s="125">
        <v>694410</v>
      </c>
      <c r="AE495" s="125">
        <v>729800</v>
      </c>
      <c r="AF495" s="125">
        <v>0</v>
      </c>
      <c r="AG495" s="125">
        <v>0</v>
      </c>
      <c r="AH495" s="125">
        <v>35390</v>
      </c>
      <c r="AI495" s="125">
        <v>694410</v>
      </c>
      <c r="AJ495" s="125">
        <v>729800</v>
      </c>
      <c r="AK495" s="135" t="s">
        <v>2268</v>
      </c>
      <c r="AL495" s="126" t="s">
        <v>2357</v>
      </c>
    </row>
    <row r="496" spans="1:38" ht="36" hidden="1" x14ac:dyDescent="0.25">
      <c r="A496" s="149">
        <v>131234</v>
      </c>
      <c r="B496" s="120">
        <v>3</v>
      </c>
      <c r="C496" s="121" t="s">
        <v>122</v>
      </c>
      <c r="D496" s="122">
        <v>44221</v>
      </c>
      <c r="E496" s="121" t="s">
        <v>152</v>
      </c>
      <c r="F496" s="122">
        <v>44665.875219907408</v>
      </c>
      <c r="G496" s="121" t="s">
        <v>241</v>
      </c>
      <c r="H496" s="123" t="s">
        <v>140</v>
      </c>
      <c r="I496" s="121" t="s">
        <v>2358</v>
      </c>
      <c r="J496" s="120" t="s">
        <v>101</v>
      </c>
      <c r="K496" s="121"/>
      <c r="L496" s="120" t="s">
        <v>101</v>
      </c>
      <c r="M496" s="123" t="s">
        <v>2359</v>
      </c>
      <c r="N496" s="123" t="s">
        <v>1793</v>
      </c>
      <c r="O496" s="121" t="s">
        <v>157</v>
      </c>
      <c r="P496" s="121" t="s">
        <v>1794</v>
      </c>
      <c r="Q496" s="123" t="s">
        <v>1793</v>
      </c>
      <c r="R496" s="121" t="s">
        <v>47</v>
      </c>
      <c r="S496" s="121" t="s">
        <v>43</v>
      </c>
      <c r="T496" s="124">
        <v>5.7549999999999999</v>
      </c>
      <c r="U496" s="122">
        <v>44645</v>
      </c>
      <c r="V496" s="121" t="s">
        <v>1805</v>
      </c>
      <c r="W496" s="120" t="s">
        <v>93</v>
      </c>
      <c r="X496" s="120" t="s">
        <v>103</v>
      </c>
      <c r="Y496" s="265" t="s">
        <v>32</v>
      </c>
      <c r="Z496" s="123" t="s">
        <v>2360</v>
      </c>
      <c r="AA496" s="125">
        <v>0</v>
      </c>
      <c r="AB496" s="125">
        <v>0</v>
      </c>
      <c r="AC496" s="214">
        <f>288090-180179</f>
        <v>107911</v>
      </c>
      <c r="AD496" s="125">
        <v>1689850</v>
      </c>
      <c r="AE496" s="214">
        <f>SUM(TAMPData2205[[#This Row],[2022 PE Obligations]:[2022 Paving Obligations]])</f>
        <v>1797761</v>
      </c>
      <c r="AF496" s="125">
        <v>0</v>
      </c>
      <c r="AG496" s="125">
        <v>0</v>
      </c>
      <c r="AH496" s="214">
        <f>288090-180179</f>
        <v>107911</v>
      </c>
      <c r="AI496" s="125">
        <v>1689850</v>
      </c>
      <c r="AJ496" s="214">
        <f>SUM(TAMPData2205[[#This Row],[Total PE Obligation]:[Total Paving Obligation]])</f>
        <v>1797761</v>
      </c>
      <c r="AK496" s="135" t="s">
        <v>2361</v>
      </c>
      <c r="AL496" s="126" t="s">
        <v>2362</v>
      </c>
    </row>
    <row r="497" spans="1:38" hidden="1" x14ac:dyDescent="0.25">
      <c r="A497" s="149">
        <v>131235</v>
      </c>
      <c r="B497" s="120">
        <v>3</v>
      </c>
      <c r="C497" s="121" t="s">
        <v>122</v>
      </c>
      <c r="D497" s="122">
        <v>44221</v>
      </c>
      <c r="E497" s="121" t="s">
        <v>152</v>
      </c>
      <c r="F497" s="122">
        <v>44678</v>
      </c>
      <c r="G497" s="121" t="s">
        <v>241</v>
      </c>
      <c r="H497" s="123" t="s">
        <v>1272</v>
      </c>
      <c r="I497" s="121" t="s">
        <v>2363</v>
      </c>
      <c r="J497" s="120" t="s">
        <v>101</v>
      </c>
      <c r="K497" s="121"/>
      <c r="L497" s="120" t="s">
        <v>101</v>
      </c>
      <c r="M497" s="123" t="s">
        <v>2364</v>
      </c>
      <c r="N497" s="123" t="s">
        <v>2077</v>
      </c>
      <c r="O497" s="121" t="s">
        <v>157</v>
      </c>
      <c r="P497" s="121" t="s">
        <v>158</v>
      </c>
      <c r="Q497" s="123" t="s">
        <v>2077</v>
      </c>
      <c r="R497" s="121" t="s">
        <v>47</v>
      </c>
      <c r="S497" s="121" t="s">
        <v>43</v>
      </c>
      <c r="T497" s="124">
        <v>8.52</v>
      </c>
      <c r="U497" s="122">
        <v>44645</v>
      </c>
      <c r="V497" s="121" t="s">
        <v>1805</v>
      </c>
      <c r="W497" s="120" t="s">
        <v>93</v>
      </c>
      <c r="X497" s="120" t="s">
        <v>103</v>
      </c>
      <c r="Y497" s="265" t="s">
        <v>32</v>
      </c>
      <c r="Z497" s="123"/>
      <c r="AA497" s="125">
        <v>0</v>
      </c>
      <c r="AB497" s="125">
        <v>0</v>
      </c>
      <c r="AC497" s="125">
        <v>28755</v>
      </c>
      <c r="AD497" s="125">
        <v>1543355</v>
      </c>
      <c r="AE497" s="125">
        <v>1572110</v>
      </c>
      <c r="AF497" s="125">
        <v>0</v>
      </c>
      <c r="AG497" s="125">
        <v>0</v>
      </c>
      <c r="AH497" s="125">
        <v>28755</v>
      </c>
      <c r="AI497" s="125">
        <v>1543355</v>
      </c>
      <c r="AJ497" s="125">
        <v>1572110</v>
      </c>
      <c r="AK497" s="135" t="s">
        <v>2365</v>
      </c>
      <c r="AL497" s="126" t="s">
        <v>2366</v>
      </c>
    </row>
    <row r="498" spans="1:38" hidden="1" x14ac:dyDescent="0.25">
      <c r="A498" s="149">
        <v>131237</v>
      </c>
      <c r="B498" s="120">
        <v>3</v>
      </c>
      <c r="C498" s="121" t="s">
        <v>122</v>
      </c>
      <c r="D498" s="122">
        <v>44221</v>
      </c>
      <c r="E498" s="121" t="s">
        <v>152</v>
      </c>
      <c r="F498" s="122">
        <v>44665.875162037039</v>
      </c>
      <c r="G498" s="121" t="s">
        <v>241</v>
      </c>
      <c r="H498" s="123" t="s">
        <v>450</v>
      </c>
      <c r="I498" s="121" t="s">
        <v>2367</v>
      </c>
      <c r="J498" s="120" t="s">
        <v>101</v>
      </c>
      <c r="K498" s="121"/>
      <c r="L498" s="120" t="s">
        <v>101</v>
      </c>
      <c r="M498" s="123" t="s">
        <v>2368</v>
      </c>
      <c r="N498" s="123" t="s">
        <v>2077</v>
      </c>
      <c r="O498" s="121" t="s">
        <v>157</v>
      </c>
      <c r="P498" s="121" t="s">
        <v>158</v>
      </c>
      <c r="Q498" s="123" t="s">
        <v>2077</v>
      </c>
      <c r="R498" s="121" t="s">
        <v>47</v>
      </c>
      <c r="S498" s="121" t="s">
        <v>43</v>
      </c>
      <c r="T498" s="124">
        <v>6.16</v>
      </c>
      <c r="U498" s="122">
        <v>44645</v>
      </c>
      <c r="V498" s="121" t="s">
        <v>1805</v>
      </c>
      <c r="W498" s="120" t="s">
        <v>93</v>
      </c>
      <c r="X498" s="120" t="s">
        <v>103</v>
      </c>
      <c r="Y498" s="265" t="s">
        <v>32</v>
      </c>
      <c r="Z498" s="123"/>
      <c r="AA498" s="125">
        <v>0</v>
      </c>
      <c r="AB498" s="125">
        <v>0</v>
      </c>
      <c r="AC498" s="125">
        <v>75593</v>
      </c>
      <c r="AD498" s="125">
        <v>1286110</v>
      </c>
      <c r="AE498" s="125">
        <v>1361703</v>
      </c>
      <c r="AF498" s="125">
        <v>0</v>
      </c>
      <c r="AG498" s="125">
        <v>0</v>
      </c>
      <c r="AH498" s="125">
        <v>75593</v>
      </c>
      <c r="AI498" s="125">
        <v>1286110</v>
      </c>
      <c r="AJ498" s="125">
        <v>1361703</v>
      </c>
      <c r="AK498" s="135" t="s">
        <v>2369</v>
      </c>
      <c r="AL498" s="126" t="s">
        <v>2370</v>
      </c>
    </row>
    <row r="499" spans="1:38" ht="36" hidden="1" x14ac:dyDescent="0.25">
      <c r="A499" s="149">
        <v>131240</v>
      </c>
      <c r="B499" s="120">
        <v>3</v>
      </c>
      <c r="C499" s="121" t="s">
        <v>122</v>
      </c>
      <c r="D499" s="122">
        <v>44221</v>
      </c>
      <c r="E499" s="121" t="s">
        <v>152</v>
      </c>
      <c r="F499" s="122">
        <v>44678</v>
      </c>
      <c r="G499" s="121" t="s">
        <v>241</v>
      </c>
      <c r="H499" s="123" t="s">
        <v>2371</v>
      </c>
      <c r="I499" s="121" t="s">
        <v>2372</v>
      </c>
      <c r="J499" s="120" t="s">
        <v>101</v>
      </c>
      <c r="K499" s="121"/>
      <c r="L499" s="120" t="s">
        <v>101</v>
      </c>
      <c r="M499" s="123" t="s">
        <v>2373</v>
      </c>
      <c r="N499" s="123" t="s">
        <v>1793</v>
      </c>
      <c r="O499" s="121" t="s">
        <v>157</v>
      </c>
      <c r="P499" s="121" t="s">
        <v>158</v>
      </c>
      <c r="Q499" s="123" t="s">
        <v>1793</v>
      </c>
      <c r="R499" s="121" t="s">
        <v>47</v>
      </c>
      <c r="S499" s="121" t="s">
        <v>43</v>
      </c>
      <c r="T499" s="124">
        <v>4.5</v>
      </c>
      <c r="U499" s="122">
        <v>44645</v>
      </c>
      <c r="V499" s="121" t="s">
        <v>1805</v>
      </c>
      <c r="W499" s="120" t="s">
        <v>93</v>
      </c>
      <c r="X499" s="120" t="s">
        <v>103</v>
      </c>
      <c r="Y499" s="265" t="s">
        <v>32</v>
      </c>
      <c r="Z499" s="123"/>
      <c r="AA499" s="125">
        <v>0</v>
      </c>
      <c r="AB499" s="125">
        <v>0</v>
      </c>
      <c r="AC499" s="125">
        <v>146812</v>
      </c>
      <c r="AD499" s="125">
        <v>1924900</v>
      </c>
      <c r="AE499" s="125">
        <v>2071712</v>
      </c>
      <c r="AF499" s="125">
        <v>0</v>
      </c>
      <c r="AG499" s="125">
        <v>0</v>
      </c>
      <c r="AH499" s="125">
        <v>146812</v>
      </c>
      <c r="AI499" s="125">
        <v>1924900</v>
      </c>
      <c r="AJ499" s="125">
        <v>2071712</v>
      </c>
      <c r="AK499" s="135" t="s">
        <v>2374</v>
      </c>
      <c r="AL499" s="126" t="s">
        <v>2375</v>
      </c>
    </row>
    <row r="500" spans="1:38" hidden="1" x14ac:dyDescent="0.25">
      <c r="A500" s="149">
        <v>131317</v>
      </c>
      <c r="B500" s="120">
        <v>2</v>
      </c>
      <c r="C500" s="121" t="s">
        <v>122</v>
      </c>
      <c r="D500" s="122">
        <v>44237</v>
      </c>
      <c r="E500" s="121" t="s">
        <v>152</v>
      </c>
      <c r="F500" s="122">
        <v>44665.875173611108</v>
      </c>
      <c r="G500" s="121" t="s">
        <v>426</v>
      </c>
      <c r="H500" s="123" t="s">
        <v>123</v>
      </c>
      <c r="I500" s="121" t="s">
        <v>1463</v>
      </c>
      <c r="J500" s="120" t="s">
        <v>101</v>
      </c>
      <c r="K500" s="121"/>
      <c r="L500" s="120" t="s">
        <v>101</v>
      </c>
      <c r="M500" s="123" t="s">
        <v>2376</v>
      </c>
      <c r="N500" s="123" t="s">
        <v>2377</v>
      </c>
      <c r="O500" s="121" t="s">
        <v>157</v>
      </c>
      <c r="P500" s="121" t="s">
        <v>158</v>
      </c>
      <c r="Q500" s="123" t="s">
        <v>2377</v>
      </c>
      <c r="R500" s="121" t="s">
        <v>47</v>
      </c>
      <c r="S500" s="121" t="s">
        <v>43</v>
      </c>
      <c r="T500" s="124">
        <v>1.1200000000000001</v>
      </c>
      <c r="U500" s="122">
        <v>44645</v>
      </c>
      <c r="V500" s="121" t="s">
        <v>1805</v>
      </c>
      <c r="W500" s="120" t="s">
        <v>93</v>
      </c>
      <c r="X500" s="120" t="s">
        <v>103</v>
      </c>
      <c r="Y500" s="265" t="s">
        <v>32</v>
      </c>
      <c r="Z500" s="123"/>
      <c r="AA500" s="125">
        <v>0</v>
      </c>
      <c r="AB500" s="125">
        <v>0</v>
      </c>
      <c r="AC500" s="125">
        <v>108765</v>
      </c>
      <c r="AD500" s="125">
        <v>661525</v>
      </c>
      <c r="AE500" s="125">
        <v>770290</v>
      </c>
      <c r="AF500" s="125">
        <v>0</v>
      </c>
      <c r="AG500" s="125">
        <v>0</v>
      </c>
      <c r="AH500" s="125">
        <v>108765</v>
      </c>
      <c r="AI500" s="125">
        <v>661525</v>
      </c>
      <c r="AJ500" s="125">
        <v>770290</v>
      </c>
      <c r="AK500" s="135" t="s">
        <v>2378</v>
      </c>
      <c r="AL500" s="126" t="s">
        <v>2379</v>
      </c>
    </row>
    <row r="501" spans="1:38" ht="36" hidden="1" x14ac:dyDescent="0.25">
      <c r="A501" s="149">
        <v>131597</v>
      </c>
      <c r="B501" s="120">
        <v>1</v>
      </c>
      <c r="C501" s="121" t="s">
        <v>122</v>
      </c>
      <c r="D501" s="122">
        <v>44333</v>
      </c>
      <c r="E501" s="121" t="s">
        <v>152</v>
      </c>
      <c r="F501" s="122">
        <v>44665.875196759262</v>
      </c>
      <c r="G501" s="121" t="s">
        <v>108</v>
      </c>
      <c r="H501" s="123" t="s">
        <v>1160</v>
      </c>
      <c r="I501" s="121" t="s">
        <v>2380</v>
      </c>
      <c r="J501" s="120" t="s">
        <v>101</v>
      </c>
      <c r="K501" s="121"/>
      <c r="L501" s="120" t="s">
        <v>101</v>
      </c>
      <c r="M501" s="123" t="s">
        <v>2381</v>
      </c>
      <c r="N501" s="123" t="s">
        <v>1866</v>
      </c>
      <c r="O501" s="121" t="s">
        <v>157</v>
      </c>
      <c r="P501" s="121" t="s">
        <v>158</v>
      </c>
      <c r="Q501" s="123" t="s">
        <v>1866</v>
      </c>
      <c r="R501" s="121" t="s">
        <v>47</v>
      </c>
      <c r="S501" s="121" t="s">
        <v>43</v>
      </c>
      <c r="T501" s="124">
        <v>20.68</v>
      </c>
      <c r="U501" s="122">
        <v>44645</v>
      </c>
      <c r="V501" s="121" t="s">
        <v>1867</v>
      </c>
      <c r="W501" s="120" t="s">
        <v>93</v>
      </c>
      <c r="X501" s="120" t="s">
        <v>103</v>
      </c>
      <c r="Y501" s="265" t="s">
        <v>32</v>
      </c>
      <c r="Z501" s="123"/>
      <c r="AA501" s="125">
        <v>0</v>
      </c>
      <c r="AB501" s="125">
        <v>0</v>
      </c>
      <c r="AC501" s="125">
        <v>99170</v>
      </c>
      <c r="AD501" s="125">
        <v>2071480</v>
      </c>
      <c r="AE501" s="125">
        <v>2170650</v>
      </c>
      <c r="AF501" s="125">
        <v>0</v>
      </c>
      <c r="AG501" s="125">
        <v>0</v>
      </c>
      <c r="AH501" s="125">
        <v>99170</v>
      </c>
      <c r="AI501" s="125">
        <v>2071480</v>
      </c>
      <c r="AJ501" s="125">
        <v>2170650</v>
      </c>
      <c r="AK501" s="135" t="s">
        <v>2382</v>
      </c>
      <c r="AL501" s="126" t="s">
        <v>2383</v>
      </c>
    </row>
    <row r="502" spans="1:38" ht="36" hidden="1" x14ac:dyDescent="0.25">
      <c r="A502" s="149">
        <v>131666</v>
      </c>
      <c r="B502" s="120">
        <v>3</v>
      </c>
      <c r="C502" s="121" t="s">
        <v>122</v>
      </c>
      <c r="D502" s="122">
        <v>44348</v>
      </c>
      <c r="E502" s="121" t="s">
        <v>152</v>
      </c>
      <c r="F502" s="122">
        <v>44665.875208333331</v>
      </c>
      <c r="G502" s="121" t="s">
        <v>241</v>
      </c>
      <c r="H502" s="123" t="s">
        <v>140</v>
      </c>
      <c r="I502" s="121" t="s">
        <v>2384</v>
      </c>
      <c r="J502" s="120" t="s">
        <v>101</v>
      </c>
      <c r="K502" s="121"/>
      <c r="L502" s="120" t="s">
        <v>101</v>
      </c>
      <c r="M502" s="123" t="s">
        <v>2385</v>
      </c>
      <c r="N502" s="123" t="s">
        <v>1793</v>
      </c>
      <c r="O502" s="121" t="s">
        <v>157</v>
      </c>
      <c r="P502" s="121" t="s">
        <v>1794</v>
      </c>
      <c r="Q502" s="123" t="s">
        <v>1793</v>
      </c>
      <c r="R502" s="121" t="s">
        <v>47</v>
      </c>
      <c r="S502" s="121" t="s">
        <v>43</v>
      </c>
      <c r="T502" s="124">
        <v>6.8250000000000002</v>
      </c>
      <c r="U502" s="122">
        <v>44645</v>
      </c>
      <c r="V502" s="121" t="s">
        <v>1805</v>
      </c>
      <c r="W502" s="120" t="s">
        <v>93</v>
      </c>
      <c r="X502" s="120" t="s">
        <v>103</v>
      </c>
      <c r="Y502" s="265" t="s">
        <v>32</v>
      </c>
      <c r="Z502" s="123" t="s">
        <v>2386</v>
      </c>
      <c r="AA502" s="125">
        <v>0</v>
      </c>
      <c r="AB502" s="125">
        <v>0</v>
      </c>
      <c r="AC502" s="214">
        <f>348441-216796</f>
        <v>131645</v>
      </c>
      <c r="AD502" s="125">
        <v>3278600</v>
      </c>
      <c r="AE502" s="214">
        <f>SUM(TAMPData2205[[#This Row],[2022 PE Obligations]:[2022 Paving Obligations]])</f>
        <v>3410245</v>
      </c>
      <c r="AF502" s="125">
        <v>0</v>
      </c>
      <c r="AG502" s="125">
        <v>0</v>
      </c>
      <c r="AH502" s="214">
        <f>348441-216796</f>
        <v>131645</v>
      </c>
      <c r="AI502" s="125">
        <v>3278600</v>
      </c>
      <c r="AJ502" s="214">
        <f>SUM(TAMPData2205[[#This Row],[Total PE Obligation]:[Total Paving Obligation]])</f>
        <v>3410245</v>
      </c>
      <c r="AK502" s="135" t="s">
        <v>2387</v>
      </c>
      <c r="AL502" s="126" t="s">
        <v>2388</v>
      </c>
    </row>
    <row r="503" spans="1:38" hidden="1" x14ac:dyDescent="0.25">
      <c r="A503" s="149">
        <v>131668</v>
      </c>
      <c r="B503" s="120">
        <v>3</v>
      </c>
      <c r="C503" s="121" t="s">
        <v>122</v>
      </c>
      <c r="D503" s="122">
        <v>44348</v>
      </c>
      <c r="E503" s="121" t="s">
        <v>152</v>
      </c>
      <c r="F503" s="122">
        <v>44678</v>
      </c>
      <c r="G503" s="121" t="s">
        <v>241</v>
      </c>
      <c r="H503" s="123" t="s">
        <v>140</v>
      </c>
      <c r="I503" s="121" t="s">
        <v>2389</v>
      </c>
      <c r="J503" s="120" t="s">
        <v>101</v>
      </c>
      <c r="K503" s="121"/>
      <c r="L503" s="120" t="s">
        <v>101</v>
      </c>
      <c r="M503" s="123" t="s">
        <v>2390</v>
      </c>
      <c r="N503" s="123" t="s">
        <v>1793</v>
      </c>
      <c r="O503" s="121" t="s">
        <v>157</v>
      </c>
      <c r="P503" s="121" t="s">
        <v>158</v>
      </c>
      <c r="Q503" s="123" t="s">
        <v>1793</v>
      </c>
      <c r="R503" s="121" t="s">
        <v>47</v>
      </c>
      <c r="S503" s="121" t="s">
        <v>43</v>
      </c>
      <c r="T503" s="124">
        <v>1.1499999999999999</v>
      </c>
      <c r="U503" s="122">
        <v>44645</v>
      </c>
      <c r="V503" s="121" t="s">
        <v>1805</v>
      </c>
      <c r="W503" s="120" t="s">
        <v>93</v>
      </c>
      <c r="X503" s="120" t="s">
        <v>103</v>
      </c>
      <c r="Y503" s="265" t="s">
        <v>32</v>
      </c>
      <c r="Z503" s="123"/>
      <c r="AA503" s="125">
        <v>0</v>
      </c>
      <c r="AB503" s="125">
        <v>0</v>
      </c>
      <c r="AC503" s="125">
        <v>19240</v>
      </c>
      <c r="AD503" s="125">
        <v>527060</v>
      </c>
      <c r="AE503" s="125">
        <v>546300</v>
      </c>
      <c r="AF503" s="125">
        <v>0</v>
      </c>
      <c r="AG503" s="125">
        <v>0</v>
      </c>
      <c r="AH503" s="125">
        <v>19240</v>
      </c>
      <c r="AI503" s="125">
        <v>527060</v>
      </c>
      <c r="AJ503" s="125">
        <v>546300</v>
      </c>
      <c r="AK503" s="135" t="s">
        <v>2268</v>
      </c>
      <c r="AL503" s="126" t="s">
        <v>2391</v>
      </c>
    </row>
    <row r="504" spans="1:38" ht="36" hidden="1" x14ac:dyDescent="0.25">
      <c r="A504" s="149">
        <v>131675</v>
      </c>
      <c r="B504" s="120">
        <v>3</v>
      </c>
      <c r="C504" s="121" t="s">
        <v>122</v>
      </c>
      <c r="D504" s="122">
        <v>44348</v>
      </c>
      <c r="E504" s="121" t="s">
        <v>152</v>
      </c>
      <c r="F504" s="122">
        <v>44708</v>
      </c>
      <c r="G504" s="121" t="s">
        <v>241</v>
      </c>
      <c r="H504" s="123" t="s">
        <v>1272</v>
      </c>
      <c r="I504" s="121" t="s">
        <v>1417</v>
      </c>
      <c r="J504" s="120" t="s">
        <v>101</v>
      </c>
      <c r="K504" s="121"/>
      <c r="L504" s="120" t="s">
        <v>101</v>
      </c>
      <c r="M504" s="123" t="s">
        <v>2392</v>
      </c>
      <c r="N504" s="123" t="s">
        <v>1866</v>
      </c>
      <c r="O504" s="121" t="s">
        <v>157</v>
      </c>
      <c r="P504" s="121" t="s">
        <v>1794</v>
      </c>
      <c r="Q504" s="123" t="s">
        <v>1866</v>
      </c>
      <c r="R504" s="121" t="s">
        <v>47</v>
      </c>
      <c r="S504" s="121" t="s">
        <v>43</v>
      </c>
      <c r="T504" s="124">
        <v>4.9800000000000004</v>
      </c>
      <c r="U504" s="122">
        <v>44645</v>
      </c>
      <c r="V504" s="121" t="s">
        <v>1867</v>
      </c>
      <c r="W504" s="120" t="s">
        <v>93</v>
      </c>
      <c r="X504" s="120" t="s">
        <v>103</v>
      </c>
      <c r="Y504" s="265" t="s">
        <v>32</v>
      </c>
      <c r="Z504" s="123" t="s">
        <v>2393</v>
      </c>
      <c r="AA504" s="125">
        <v>0</v>
      </c>
      <c r="AB504" s="125">
        <v>0</v>
      </c>
      <c r="AC504" s="214">
        <f>285872-285872</f>
        <v>0</v>
      </c>
      <c r="AD504" s="125">
        <v>456940</v>
      </c>
      <c r="AE504" s="214">
        <f>SUM(TAMPData2205[[#This Row],[2022 PE Obligations]:[2022 Paving Obligations]])</f>
        <v>456940</v>
      </c>
      <c r="AF504" s="125">
        <v>0</v>
      </c>
      <c r="AG504" s="125">
        <v>0</v>
      </c>
      <c r="AH504" s="214">
        <f>285872-285872</f>
        <v>0</v>
      </c>
      <c r="AI504" s="125">
        <v>456940</v>
      </c>
      <c r="AJ504" s="214">
        <f>SUM(TAMPData2205[[#This Row],[Total PE Obligation]:[Total Paving Obligation]])</f>
        <v>456940</v>
      </c>
      <c r="AK504" s="135" t="s">
        <v>2394</v>
      </c>
      <c r="AL504" s="126" t="s">
        <v>2395</v>
      </c>
    </row>
    <row r="505" spans="1:38" ht="36" hidden="1" x14ac:dyDescent="0.25">
      <c r="A505" s="149">
        <v>131676</v>
      </c>
      <c r="B505" s="120">
        <v>3</v>
      </c>
      <c r="C505" s="121" t="s">
        <v>122</v>
      </c>
      <c r="D505" s="122">
        <v>44348</v>
      </c>
      <c r="E505" s="121" t="s">
        <v>152</v>
      </c>
      <c r="F505" s="122">
        <v>44708</v>
      </c>
      <c r="G505" s="121" t="s">
        <v>241</v>
      </c>
      <c r="H505" s="123" t="s">
        <v>1272</v>
      </c>
      <c r="I505" s="121" t="s">
        <v>2135</v>
      </c>
      <c r="J505" s="120" t="s">
        <v>101</v>
      </c>
      <c r="K505" s="121"/>
      <c r="L505" s="120" t="s">
        <v>101</v>
      </c>
      <c r="M505" s="123" t="s">
        <v>2396</v>
      </c>
      <c r="N505" s="123" t="s">
        <v>1866</v>
      </c>
      <c r="O505" s="121" t="s">
        <v>157</v>
      </c>
      <c r="P505" s="121" t="s">
        <v>157</v>
      </c>
      <c r="Q505" s="123" t="s">
        <v>1866</v>
      </c>
      <c r="R505" s="121" t="s">
        <v>47</v>
      </c>
      <c r="S505" s="121" t="s">
        <v>43</v>
      </c>
      <c r="T505" s="124">
        <v>2.74</v>
      </c>
      <c r="U505" s="122">
        <v>44645</v>
      </c>
      <c r="V505" s="121" t="s">
        <v>1867</v>
      </c>
      <c r="W505" s="120" t="s">
        <v>93</v>
      </c>
      <c r="X505" s="120" t="s">
        <v>103</v>
      </c>
      <c r="Y505" s="265" t="s">
        <v>32</v>
      </c>
      <c r="Z505" s="123"/>
      <c r="AA505" s="125">
        <v>0</v>
      </c>
      <c r="AB505" s="125">
        <v>0</v>
      </c>
      <c r="AC505" s="125">
        <v>0</v>
      </c>
      <c r="AD505" s="125">
        <v>238890</v>
      </c>
      <c r="AE505" s="125">
        <v>238890</v>
      </c>
      <c r="AF505" s="125">
        <v>0</v>
      </c>
      <c r="AG505" s="125">
        <v>0</v>
      </c>
      <c r="AH505" s="125">
        <v>0</v>
      </c>
      <c r="AI505" s="125">
        <v>238890</v>
      </c>
      <c r="AJ505" s="125">
        <v>238890</v>
      </c>
      <c r="AK505" s="135" t="s">
        <v>2397</v>
      </c>
      <c r="AL505" s="126" t="s">
        <v>2398</v>
      </c>
    </row>
    <row r="506" spans="1:38" ht="36" hidden="1" x14ac:dyDescent="0.25">
      <c r="A506" s="149">
        <v>131677</v>
      </c>
      <c r="B506" s="120">
        <v>3</v>
      </c>
      <c r="C506" s="121" t="s">
        <v>122</v>
      </c>
      <c r="D506" s="122">
        <v>44348</v>
      </c>
      <c r="E506" s="121" t="s">
        <v>152</v>
      </c>
      <c r="F506" s="122">
        <v>44708</v>
      </c>
      <c r="G506" s="121" t="s">
        <v>241</v>
      </c>
      <c r="H506" s="123" t="s">
        <v>358</v>
      </c>
      <c r="I506" s="121" t="s">
        <v>2135</v>
      </c>
      <c r="J506" s="120" t="s">
        <v>101</v>
      </c>
      <c r="K506" s="121"/>
      <c r="L506" s="120" t="s">
        <v>101</v>
      </c>
      <c r="M506" s="123" t="s">
        <v>2399</v>
      </c>
      <c r="N506" s="123" t="s">
        <v>1866</v>
      </c>
      <c r="O506" s="121" t="s">
        <v>157</v>
      </c>
      <c r="P506" s="121" t="s">
        <v>157</v>
      </c>
      <c r="Q506" s="123" t="s">
        <v>1866</v>
      </c>
      <c r="R506" s="121" t="s">
        <v>47</v>
      </c>
      <c r="S506" s="121" t="s">
        <v>43</v>
      </c>
      <c r="T506" s="124">
        <v>0.64</v>
      </c>
      <c r="U506" s="122">
        <v>44645</v>
      </c>
      <c r="V506" s="121" t="s">
        <v>1867</v>
      </c>
      <c r="W506" s="120" t="s">
        <v>93</v>
      </c>
      <c r="X506" s="120" t="s">
        <v>103</v>
      </c>
      <c r="Y506" s="265" t="s">
        <v>32</v>
      </c>
      <c r="Z506" s="123"/>
      <c r="AA506" s="125">
        <v>0</v>
      </c>
      <c r="AB506" s="125">
        <v>0</v>
      </c>
      <c r="AC506" s="125">
        <v>0</v>
      </c>
      <c r="AD506" s="125">
        <v>58420</v>
      </c>
      <c r="AE506" s="125">
        <v>58420</v>
      </c>
      <c r="AF506" s="125">
        <v>0</v>
      </c>
      <c r="AG506" s="125">
        <v>0</v>
      </c>
      <c r="AH506" s="125">
        <v>0</v>
      </c>
      <c r="AI506" s="125">
        <v>58420</v>
      </c>
      <c r="AJ506" s="125">
        <v>58420</v>
      </c>
      <c r="AK506" s="135" t="s">
        <v>2397</v>
      </c>
      <c r="AL506" s="126" t="s">
        <v>2400</v>
      </c>
    </row>
    <row r="507" spans="1:38" ht="36" hidden="1" x14ac:dyDescent="0.25">
      <c r="A507" s="149">
        <v>131744</v>
      </c>
      <c r="B507" s="120">
        <v>2</v>
      </c>
      <c r="C507" s="121" t="s">
        <v>122</v>
      </c>
      <c r="D507" s="122">
        <v>44362</v>
      </c>
      <c r="E507" s="121" t="s">
        <v>152</v>
      </c>
      <c r="F507" s="122">
        <v>44665.875243055554</v>
      </c>
      <c r="G507" s="121" t="s">
        <v>426</v>
      </c>
      <c r="H507" s="123" t="s">
        <v>223</v>
      </c>
      <c r="I507" s="121" t="s">
        <v>1709</v>
      </c>
      <c r="J507" s="120" t="s">
        <v>101</v>
      </c>
      <c r="K507" s="121"/>
      <c r="L507" s="120" t="s">
        <v>101</v>
      </c>
      <c r="M507" s="123" t="s">
        <v>2401</v>
      </c>
      <c r="N507" s="123" t="s">
        <v>2104</v>
      </c>
      <c r="O507" s="121" t="s">
        <v>157</v>
      </c>
      <c r="P507" s="121" t="s">
        <v>158</v>
      </c>
      <c r="Q507" s="123" t="s">
        <v>2104</v>
      </c>
      <c r="R507" s="121" t="s">
        <v>47</v>
      </c>
      <c r="S507" s="121" t="s">
        <v>43</v>
      </c>
      <c r="T507" s="124">
        <v>3.44</v>
      </c>
      <c r="U507" s="122">
        <v>44645</v>
      </c>
      <c r="V507" s="121" t="s">
        <v>1867</v>
      </c>
      <c r="W507" s="120" t="s">
        <v>93</v>
      </c>
      <c r="X507" s="120" t="s">
        <v>103</v>
      </c>
      <c r="Y507" s="265" t="s">
        <v>32</v>
      </c>
      <c r="Z507" s="123"/>
      <c r="AA507" s="125">
        <v>0</v>
      </c>
      <c r="AB507" s="125">
        <v>0</v>
      </c>
      <c r="AC507" s="125">
        <v>0</v>
      </c>
      <c r="AD507" s="125">
        <v>343390</v>
      </c>
      <c r="AE507" s="125">
        <v>343390</v>
      </c>
      <c r="AF507" s="125">
        <v>0</v>
      </c>
      <c r="AG507" s="125">
        <v>0</v>
      </c>
      <c r="AH507" s="125">
        <v>0</v>
      </c>
      <c r="AI507" s="125">
        <v>343390</v>
      </c>
      <c r="AJ507" s="125">
        <v>343390</v>
      </c>
      <c r="AK507" s="135" t="s">
        <v>2402</v>
      </c>
      <c r="AL507" s="126" t="s">
        <v>2403</v>
      </c>
    </row>
    <row r="508" spans="1:38" ht="36" hidden="1" x14ac:dyDescent="0.25">
      <c r="A508" s="147">
        <v>112336</v>
      </c>
      <c r="B508" s="120">
        <v>3</v>
      </c>
      <c r="C508" s="121" t="s">
        <v>122</v>
      </c>
      <c r="D508" s="122">
        <v>39835</v>
      </c>
      <c r="E508" s="121" t="s">
        <v>2404</v>
      </c>
      <c r="F508" s="122">
        <v>44665.875347222223</v>
      </c>
      <c r="G508" s="121" t="s">
        <v>108</v>
      </c>
      <c r="H508" s="123" t="s">
        <v>1544</v>
      </c>
      <c r="I508" s="121" t="s">
        <v>786</v>
      </c>
      <c r="J508" s="120" t="s">
        <v>101</v>
      </c>
      <c r="K508" s="121"/>
      <c r="L508" s="120" t="s">
        <v>101</v>
      </c>
      <c r="M508" s="123" t="s">
        <v>2405</v>
      </c>
      <c r="N508" s="123"/>
      <c r="O508" s="121" t="s">
        <v>103</v>
      </c>
      <c r="P508" s="121" t="s">
        <v>1835</v>
      </c>
      <c r="Q508" s="123"/>
      <c r="R508" s="169" t="s">
        <v>47</v>
      </c>
      <c r="S508" s="150" t="s">
        <v>45</v>
      </c>
      <c r="T508" s="124">
        <v>0.01</v>
      </c>
      <c r="U508" s="122">
        <v>44645</v>
      </c>
      <c r="V508" s="121"/>
      <c r="W508" s="120" t="s">
        <v>93</v>
      </c>
      <c r="X508" s="120" t="s">
        <v>103</v>
      </c>
      <c r="Y508" s="265" t="str">
        <f>_xlfn.XLOOKUP(TAMPData2205[[#This Row],[PIN]],TAMPData2202[PIN],TAMPData2202[TAMP NHS],"",0)</f>
        <v>Non-NHS SR</v>
      </c>
      <c r="Z508" s="123"/>
      <c r="AA508" s="125">
        <v>168100</v>
      </c>
      <c r="AB508" s="125">
        <v>0</v>
      </c>
      <c r="AC508" s="125">
        <v>1628657</v>
      </c>
      <c r="AD508" s="125">
        <v>0</v>
      </c>
      <c r="AE508" s="125">
        <v>1796757</v>
      </c>
      <c r="AF508" s="125">
        <v>259760</v>
      </c>
      <c r="AG508" s="125">
        <v>125478.75</v>
      </c>
      <c r="AH508" s="125">
        <v>1628657</v>
      </c>
      <c r="AI508" s="125">
        <v>0</v>
      </c>
      <c r="AJ508" s="125">
        <v>2013895.75</v>
      </c>
      <c r="AK508" s="135" t="s">
        <v>2406</v>
      </c>
      <c r="AL508" s="126" t="s">
        <v>2407</v>
      </c>
    </row>
    <row r="509" spans="1:38" ht="36" hidden="1" x14ac:dyDescent="0.25">
      <c r="A509" s="149">
        <v>114547.1</v>
      </c>
      <c r="B509" s="120">
        <v>3</v>
      </c>
      <c r="C509" s="121" t="s">
        <v>97</v>
      </c>
      <c r="D509" s="122">
        <v>43873</v>
      </c>
      <c r="E509" s="121" t="s">
        <v>134</v>
      </c>
      <c r="F509" s="122">
        <v>44580.875115740739</v>
      </c>
      <c r="G509" s="121" t="s">
        <v>108</v>
      </c>
      <c r="H509" s="123" t="s">
        <v>1839</v>
      </c>
      <c r="I509" s="121"/>
      <c r="J509" s="120"/>
      <c r="K509" s="121"/>
      <c r="L509" s="120"/>
      <c r="M509" s="123" t="s">
        <v>2408</v>
      </c>
      <c r="N509" s="123" t="s">
        <v>2409</v>
      </c>
      <c r="O509" s="121" t="s">
        <v>119</v>
      </c>
      <c r="P509" s="121" t="s">
        <v>19</v>
      </c>
      <c r="Q509" s="126"/>
      <c r="R509" s="38" t="s">
        <v>1778</v>
      </c>
      <c r="S509" s="173" t="s">
        <v>42</v>
      </c>
      <c r="T509" s="124" t="s">
        <v>505</v>
      </c>
      <c r="U509" s="122">
        <v>44057</v>
      </c>
      <c r="V509" s="121"/>
      <c r="W509" s="120" t="s">
        <v>93</v>
      </c>
      <c r="X509" s="120"/>
      <c r="Y509" s="265" t="s">
        <v>671</v>
      </c>
      <c r="Z509" s="123"/>
      <c r="AA509" s="125">
        <v>0</v>
      </c>
      <c r="AB509" s="125">
        <v>0</v>
      </c>
      <c r="AC509" s="125">
        <v>192600</v>
      </c>
      <c r="AD509" s="125">
        <v>0</v>
      </c>
      <c r="AE509" s="125">
        <v>192600</v>
      </c>
      <c r="AF509" s="125">
        <v>0</v>
      </c>
      <c r="AG509" s="125">
        <v>0</v>
      </c>
      <c r="AH509" s="125">
        <v>657262</v>
      </c>
      <c r="AI509" s="125">
        <v>0</v>
      </c>
      <c r="AJ509" s="125">
        <v>657262</v>
      </c>
      <c r="AK509" s="135" t="s">
        <v>2410</v>
      </c>
      <c r="AL509" s="126" t="s">
        <v>2411</v>
      </c>
    </row>
    <row r="510" spans="1:38" ht="36" hidden="1" x14ac:dyDescent="0.25">
      <c r="A510" s="147">
        <v>114543.09</v>
      </c>
      <c r="B510" s="120">
        <v>1</v>
      </c>
      <c r="C510" s="121" t="s">
        <v>114</v>
      </c>
      <c r="D510" s="122">
        <v>43516</v>
      </c>
      <c r="E510" s="121" t="s">
        <v>134</v>
      </c>
      <c r="F510" s="122">
        <v>44523</v>
      </c>
      <c r="G510" s="121" t="s">
        <v>98</v>
      </c>
      <c r="H510" s="123" t="s">
        <v>2232</v>
      </c>
      <c r="I510" s="121"/>
      <c r="J510" s="120"/>
      <c r="K510" s="121"/>
      <c r="L510" s="120"/>
      <c r="M510" s="123" t="s">
        <v>2412</v>
      </c>
      <c r="N510" s="123" t="s">
        <v>2413</v>
      </c>
      <c r="O510" s="121" t="s">
        <v>119</v>
      </c>
      <c r="P510" s="121" t="s">
        <v>19</v>
      </c>
      <c r="Q510" s="126"/>
      <c r="R510" s="38" t="s">
        <v>1778</v>
      </c>
      <c r="S510" s="173" t="s">
        <v>42</v>
      </c>
      <c r="T510" s="124" t="s">
        <v>505</v>
      </c>
      <c r="U510" s="122">
        <v>43686</v>
      </c>
      <c r="V510" s="121"/>
      <c r="W510" s="120" t="s">
        <v>93</v>
      </c>
      <c r="X510" s="120"/>
      <c r="Y510" s="265" t="s">
        <v>671</v>
      </c>
      <c r="Z510" s="123"/>
      <c r="AA510" s="125">
        <v>0</v>
      </c>
      <c r="AB510" s="125">
        <v>0</v>
      </c>
      <c r="AC510" s="125">
        <v>86776.8</v>
      </c>
      <c r="AD510" s="125">
        <v>0</v>
      </c>
      <c r="AE510" s="125">
        <v>86776.8</v>
      </c>
      <c r="AF510" s="125">
        <v>0</v>
      </c>
      <c r="AG510" s="125">
        <v>0</v>
      </c>
      <c r="AH510" s="125">
        <v>807862.8</v>
      </c>
      <c r="AI510" s="125">
        <v>0</v>
      </c>
      <c r="AJ510" s="125">
        <v>807862.8</v>
      </c>
      <c r="AK510" s="135" t="s">
        <v>2414</v>
      </c>
      <c r="AL510" s="126" t="s">
        <v>2415</v>
      </c>
    </row>
    <row r="511" spans="1:38" ht="36" hidden="1" x14ac:dyDescent="0.25">
      <c r="A511" s="147">
        <v>114546.09</v>
      </c>
      <c r="B511" s="120">
        <v>4</v>
      </c>
      <c r="C511" s="121" t="s">
        <v>114</v>
      </c>
      <c r="D511" s="122">
        <v>43516</v>
      </c>
      <c r="E511" s="121" t="s">
        <v>134</v>
      </c>
      <c r="F511" s="122">
        <v>44523</v>
      </c>
      <c r="G511" s="121" t="s">
        <v>98</v>
      </c>
      <c r="H511" s="123" t="s">
        <v>1760</v>
      </c>
      <c r="I511" s="121"/>
      <c r="J511" s="120"/>
      <c r="K511" s="121"/>
      <c r="L511" s="120"/>
      <c r="M511" s="123" t="s">
        <v>2416</v>
      </c>
      <c r="N511" s="123" t="s">
        <v>2417</v>
      </c>
      <c r="O511" s="121" t="s">
        <v>119</v>
      </c>
      <c r="P511" s="121" t="s">
        <v>19</v>
      </c>
      <c r="Q511" s="126"/>
      <c r="R511" s="38" t="s">
        <v>1778</v>
      </c>
      <c r="S511" s="173" t="s">
        <v>42</v>
      </c>
      <c r="T511" s="124" t="s">
        <v>505</v>
      </c>
      <c r="U511" s="122">
        <v>43686</v>
      </c>
      <c r="V511" s="121"/>
      <c r="W511" s="120" t="s">
        <v>93</v>
      </c>
      <c r="X511" s="120"/>
      <c r="Y511" s="265" t="s">
        <v>671</v>
      </c>
      <c r="Z511" s="123"/>
      <c r="AA511" s="125">
        <v>0</v>
      </c>
      <c r="AB511" s="125">
        <v>0</v>
      </c>
      <c r="AC511" s="125">
        <v>115676.28</v>
      </c>
      <c r="AD511" s="125">
        <v>0</v>
      </c>
      <c r="AE511" s="125">
        <v>115676.28</v>
      </c>
      <c r="AF511" s="125">
        <v>0</v>
      </c>
      <c r="AG511" s="125">
        <v>0</v>
      </c>
      <c r="AH511" s="125">
        <v>589686.28</v>
      </c>
      <c r="AI511" s="125">
        <v>0</v>
      </c>
      <c r="AJ511" s="125">
        <v>589686.28</v>
      </c>
      <c r="AK511" s="135" t="s">
        <v>2418</v>
      </c>
      <c r="AL511" s="126" t="s">
        <v>2419</v>
      </c>
    </row>
    <row r="512" spans="1:38" ht="36" hidden="1" x14ac:dyDescent="0.25">
      <c r="A512" s="149">
        <v>131528.01</v>
      </c>
      <c r="B512" s="120">
        <v>4</v>
      </c>
      <c r="C512" s="121" t="s">
        <v>122</v>
      </c>
      <c r="D512" s="122">
        <v>44312</v>
      </c>
      <c r="E512" s="121" t="s">
        <v>152</v>
      </c>
      <c r="F512" s="122">
        <v>44665.8752662037</v>
      </c>
      <c r="G512" s="121" t="s">
        <v>108</v>
      </c>
      <c r="H512" s="123" t="s">
        <v>88</v>
      </c>
      <c r="I512" s="121" t="s">
        <v>790</v>
      </c>
      <c r="J512" s="120" t="s">
        <v>101</v>
      </c>
      <c r="K512" s="121"/>
      <c r="L512" s="120" t="s">
        <v>101</v>
      </c>
      <c r="M512" s="123" t="s">
        <v>2420</v>
      </c>
      <c r="N512" s="123"/>
      <c r="O512" s="121" t="s">
        <v>157</v>
      </c>
      <c r="P512" s="121" t="s">
        <v>157</v>
      </c>
      <c r="Q512" s="123"/>
      <c r="R512" s="170" t="s">
        <v>47</v>
      </c>
      <c r="S512" s="121" t="s">
        <v>43</v>
      </c>
      <c r="T512" s="124">
        <v>8.18</v>
      </c>
      <c r="U512" s="122">
        <v>44645</v>
      </c>
      <c r="V512" s="121"/>
      <c r="W512" s="120" t="s">
        <v>93</v>
      </c>
      <c r="X512" s="120" t="s">
        <v>186</v>
      </c>
      <c r="Y512" s="265" t="s">
        <v>33</v>
      </c>
      <c r="Z512" s="123"/>
      <c r="AA512" s="125">
        <v>0</v>
      </c>
      <c r="AB512" s="125">
        <v>0</v>
      </c>
      <c r="AC512" s="125">
        <v>0</v>
      </c>
      <c r="AD512" s="125">
        <v>2562946</v>
      </c>
      <c r="AE512" s="125">
        <v>2562946</v>
      </c>
      <c r="AF512" s="125">
        <v>0</v>
      </c>
      <c r="AG512" s="125">
        <v>0</v>
      </c>
      <c r="AH512" s="125">
        <v>0</v>
      </c>
      <c r="AI512" s="125">
        <v>2562946</v>
      </c>
      <c r="AJ512" s="125">
        <v>2562946</v>
      </c>
      <c r="AK512" s="135" t="s">
        <v>2421</v>
      </c>
      <c r="AL512" s="126" t="s">
        <v>2422</v>
      </c>
    </row>
    <row r="513" spans="1:38" ht="36" hidden="1" x14ac:dyDescent="0.25">
      <c r="A513" s="147">
        <v>129567</v>
      </c>
      <c r="B513" s="120">
        <v>3</v>
      </c>
      <c r="C513" s="121" t="s">
        <v>122</v>
      </c>
      <c r="D513" s="122">
        <v>43696</v>
      </c>
      <c r="E513" s="121" t="s">
        <v>152</v>
      </c>
      <c r="F513" s="122">
        <v>44299</v>
      </c>
      <c r="G513" s="121" t="s">
        <v>241</v>
      </c>
      <c r="H513" s="123" t="s">
        <v>538</v>
      </c>
      <c r="I513" s="121" t="s">
        <v>539</v>
      </c>
      <c r="J513" s="120" t="s">
        <v>299</v>
      </c>
      <c r="K513" s="121"/>
      <c r="L513" s="120" t="s">
        <v>300</v>
      </c>
      <c r="M513" s="123" t="s">
        <v>2423</v>
      </c>
      <c r="N513" s="123" t="s">
        <v>1793</v>
      </c>
      <c r="O513" s="121" t="s">
        <v>157</v>
      </c>
      <c r="P513" s="121" t="s">
        <v>1794</v>
      </c>
      <c r="Q513" s="123" t="s">
        <v>1793</v>
      </c>
      <c r="R513" s="150" t="s">
        <v>47</v>
      </c>
      <c r="S513" s="121" t="s">
        <v>43</v>
      </c>
      <c r="T513" s="124">
        <v>1.45</v>
      </c>
      <c r="U513" s="122">
        <v>44281</v>
      </c>
      <c r="V513" s="121"/>
      <c r="W513" s="120" t="s">
        <v>93</v>
      </c>
      <c r="X513" s="120" t="s">
        <v>303</v>
      </c>
      <c r="Y513" s="265" t="s">
        <v>29</v>
      </c>
      <c r="Z513" s="123" t="s">
        <v>2424</v>
      </c>
      <c r="AA513" s="125">
        <v>0</v>
      </c>
      <c r="AB513" s="125">
        <v>0</v>
      </c>
      <c r="AC513" s="125">
        <v>-92613</v>
      </c>
      <c r="AD513" s="125">
        <v>452620</v>
      </c>
      <c r="AE513" s="125">
        <v>360007</v>
      </c>
      <c r="AF513" s="125">
        <v>0</v>
      </c>
      <c r="AG513" s="125">
        <v>0</v>
      </c>
      <c r="AH513" s="125">
        <v>423911</v>
      </c>
      <c r="AI513" s="125">
        <v>2407990</v>
      </c>
      <c r="AJ513" s="125">
        <v>2831901</v>
      </c>
      <c r="AK513" s="135" t="s">
        <v>2425</v>
      </c>
      <c r="AL513" s="126" t="s">
        <v>2426</v>
      </c>
    </row>
    <row r="514" spans="1:38" ht="72" hidden="1" x14ac:dyDescent="0.25">
      <c r="A514" s="147">
        <v>121619</v>
      </c>
      <c r="B514" s="120">
        <v>1</v>
      </c>
      <c r="C514" s="121" t="s">
        <v>122</v>
      </c>
      <c r="D514" s="122">
        <v>41995</v>
      </c>
      <c r="E514" s="121" t="s">
        <v>2427</v>
      </c>
      <c r="F514" s="122">
        <v>44371</v>
      </c>
      <c r="G514" s="121" t="s">
        <v>253</v>
      </c>
      <c r="H514" s="123" t="s">
        <v>297</v>
      </c>
      <c r="I514" s="121" t="s">
        <v>2163</v>
      </c>
      <c r="J514" s="120" t="s">
        <v>299</v>
      </c>
      <c r="K514" s="121"/>
      <c r="L514" s="120" t="s">
        <v>300</v>
      </c>
      <c r="M514" s="123" t="s">
        <v>2428</v>
      </c>
      <c r="N514" s="123" t="s">
        <v>2429</v>
      </c>
      <c r="O514" s="121" t="s">
        <v>1836</v>
      </c>
      <c r="P514" s="121" t="s">
        <v>2430</v>
      </c>
      <c r="Q514" s="123"/>
      <c r="R514" s="150" t="s">
        <v>47</v>
      </c>
      <c r="S514" s="150" t="s">
        <v>45</v>
      </c>
      <c r="T514" s="124">
        <v>1.43</v>
      </c>
      <c r="U514" s="122">
        <v>44281</v>
      </c>
      <c r="V514" s="121"/>
      <c r="W514" s="120" t="s">
        <v>93</v>
      </c>
      <c r="X514" s="120" t="s">
        <v>303</v>
      </c>
      <c r="Y514" s="265" t="str">
        <f>_xlfn.XLOOKUP(TAMPData2205[[#This Row],[PIN]],TAMPData2202[PIN],TAMPData2202[TAMP NHS],"",0)</f>
        <v>NHS-Interstate</v>
      </c>
      <c r="Z514" s="123"/>
      <c r="AA514" s="125">
        <v>2800</v>
      </c>
      <c r="AB514" s="125">
        <v>0</v>
      </c>
      <c r="AC514" s="125">
        <v>-26790</v>
      </c>
      <c r="AD514" s="125">
        <v>0</v>
      </c>
      <c r="AE514" s="125">
        <v>-23990</v>
      </c>
      <c r="AF514" s="125">
        <v>176300</v>
      </c>
      <c r="AG514" s="125">
        <v>0</v>
      </c>
      <c r="AH514" s="125">
        <v>2666210</v>
      </c>
      <c r="AI514" s="125">
        <v>0</v>
      </c>
      <c r="AJ514" s="125">
        <v>2842510</v>
      </c>
      <c r="AK514" s="135" t="s">
        <v>2431</v>
      </c>
      <c r="AL514" s="126" t="s">
        <v>2432</v>
      </c>
    </row>
    <row r="515" spans="1:38" ht="36" hidden="1" x14ac:dyDescent="0.25">
      <c r="A515" s="149">
        <v>124013</v>
      </c>
      <c r="B515" s="120">
        <v>2</v>
      </c>
      <c r="C515" s="121" t="s">
        <v>122</v>
      </c>
      <c r="D515" s="122">
        <v>42572</v>
      </c>
      <c r="E515" s="121" t="s">
        <v>143</v>
      </c>
      <c r="F515" s="122">
        <v>44449</v>
      </c>
      <c r="G515" s="121" t="s">
        <v>235</v>
      </c>
      <c r="H515" s="123" t="s">
        <v>128</v>
      </c>
      <c r="I515" s="121" t="s">
        <v>603</v>
      </c>
      <c r="J515" s="120" t="s">
        <v>299</v>
      </c>
      <c r="K515" s="121"/>
      <c r="L515" s="120" t="s">
        <v>300</v>
      </c>
      <c r="M515" s="123" t="s">
        <v>2433</v>
      </c>
      <c r="N515" s="123" t="s">
        <v>2434</v>
      </c>
      <c r="O515" s="121" t="s">
        <v>553</v>
      </c>
      <c r="P515" s="121" t="s">
        <v>1783</v>
      </c>
      <c r="Q515" s="123"/>
      <c r="R515" s="128" t="s">
        <v>47</v>
      </c>
      <c r="S515" s="121" t="s">
        <v>45</v>
      </c>
      <c r="T515" s="124">
        <v>0.45</v>
      </c>
      <c r="U515" s="122">
        <v>44281</v>
      </c>
      <c r="V515" s="121"/>
      <c r="W515" s="120" t="s">
        <v>93</v>
      </c>
      <c r="X515" s="120" t="s">
        <v>303</v>
      </c>
      <c r="Y515" s="265" t="str">
        <f>_xlfn.XLOOKUP(TAMPData2205[[#This Row],[PIN]],TAMPData2202[PIN],TAMPData2202[TAMP NHS],"",0)</f>
        <v>NHS-Interstate</v>
      </c>
      <c r="Z515" s="123"/>
      <c r="AA515" s="125">
        <v>60000</v>
      </c>
      <c r="AB515" s="125">
        <v>0</v>
      </c>
      <c r="AC515" s="125">
        <v>0</v>
      </c>
      <c r="AD515" s="125">
        <v>0</v>
      </c>
      <c r="AE515" s="125">
        <v>60000</v>
      </c>
      <c r="AF515" s="125">
        <v>293700</v>
      </c>
      <c r="AG515" s="125">
        <v>0</v>
      </c>
      <c r="AH515" s="125">
        <v>5379726</v>
      </c>
      <c r="AI515" s="125">
        <v>0</v>
      </c>
      <c r="AJ515" s="125">
        <v>5673426</v>
      </c>
      <c r="AK515" s="135" t="s">
        <v>1626</v>
      </c>
      <c r="AL515" s="126" t="s">
        <v>2435</v>
      </c>
    </row>
    <row r="516" spans="1:38" ht="36" x14ac:dyDescent="0.25">
      <c r="A516" s="149">
        <v>114547.09</v>
      </c>
      <c r="B516" s="120">
        <v>3</v>
      </c>
      <c r="C516" s="121" t="s">
        <v>114</v>
      </c>
      <c r="D516" s="122">
        <v>43516</v>
      </c>
      <c r="E516" s="121" t="s">
        <v>134</v>
      </c>
      <c r="F516" s="122">
        <v>44551</v>
      </c>
      <c r="G516" s="121" t="s">
        <v>98</v>
      </c>
      <c r="H516" s="123" t="s">
        <v>1839</v>
      </c>
      <c r="I516" s="121"/>
      <c r="J516" s="120"/>
      <c r="K516" s="121"/>
      <c r="L516" s="120"/>
      <c r="M516" s="123" t="s">
        <v>2436</v>
      </c>
      <c r="N516" s="123" t="s">
        <v>2437</v>
      </c>
      <c r="O516" s="121" t="s">
        <v>119</v>
      </c>
      <c r="P516" s="121" t="s">
        <v>19</v>
      </c>
      <c r="Q516" s="126"/>
      <c r="R516" s="268" t="s">
        <v>1778</v>
      </c>
      <c r="S516" s="269" t="s">
        <v>42</v>
      </c>
      <c r="T516" s="124" t="s">
        <v>505</v>
      </c>
      <c r="U516" s="122">
        <v>43686</v>
      </c>
      <c r="V516" s="121"/>
      <c r="W516" s="120" t="s">
        <v>93</v>
      </c>
      <c r="X516" s="120"/>
      <c r="Y516" s="267" t="s">
        <v>671</v>
      </c>
      <c r="Z516" s="123"/>
      <c r="AA516" s="125">
        <v>0</v>
      </c>
      <c r="AB516" s="125">
        <v>0</v>
      </c>
      <c r="AC516" s="125">
        <v>301419.13</v>
      </c>
      <c r="AD516" s="125">
        <v>0</v>
      </c>
      <c r="AE516" s="125">
        <v>301419.13</v>
      </c>
      <c r="AF516" s="125">
        <v>0</v>
      </c>
      <c r="AG516" s="125">
        <v>0</v>
      </c>
      <c r="AH516" s="125">
        <v>573501.13</v>
      </c>
      <c r="AI516" s="125">
        <v>0</v>
      </c>
      <c r="AJ516" s="125">
        <v>573501.13</v>
      </c>
      <c r="AK516" s="135" t="s">
        <v>2438</v>
      </c>
      <c r="AL516" s="126" t="s">
        <v>2439</v>
      </c>
    </row>
    <row r="517" spans="1:38" ht="36" hidden="1" x14ac:dyDescent="0.25">
      <c r="A517" s="149">
        <v>129303</v>
      </c>
      <c r="B517" s="120">
        <v>4</v>
      </c>
      <c r="C517" s="121" t="s">
        <v>97</v>
      </c>
      <c r="D517" s="122">
        <v>43654</v>
      </c>
      <c r="E517" s="121" t="s">
        <v>152</v>
      </c>
      <c r="F517" s="122">
        <v>44182.875127314815</v>
      </c>
      <c r="G517" s="121" t="s">
        <v>666</v>
      </c>
      <c r="H517" s="123" t="s">
        <v>893</v>
      </c>
      <c r="I517" s="121" t="s">
        <v>708</v>
      </c>
      <c r="J517" s="120" t="s">
        <v>101</v>
      </c>
      <c r="K517" s="121"/>
      <c r="L517" s="120" t="s">
        <v>101</v>
      </c>
      <c r="M517" s="123" t="s">
        <v>2440</v>
      </c>
      <c r="N517" s="123" t="s">
        <v>2154</v>
      </c>
      <c r="O517" s="121" t="s">
        <v>157</v>
      </c>
      <c r="P517" s="121" t="s">
        <v>1794</v>
      </c>
      <c r="Q517" s="123" t="s">
        <v>2154</v>
      </c>
      <c r="R517" s="170" t="s">
        <v>47</v>
      </c>
      <c r="S517" s="121" t="s">
        <v>46</v>
      </c>
      <c r="T517" s="124">
        <v>12.67</v>
      </c>
      <c r="U517" s="122">
        <v>44008</v>
      </c>
      <c r="V517" s="121" t="s">
        <v>2155</v>
      </c>
      <c r="W517" s="120" t="s">
        <v>93</v>
      </c>
      <c r="X517" s="120" t="s">
        <v>103</v>
      </c>
      <c r="Y517" s="265" t="s">
        <v>32</v>
      </c>
      <c r="Z517" s="123" t="s">
        <v>2441</v>
      </c>
      <c r="AA517" s="125">
        <v>0</v>
      </c>
      <c r="AB517" s="125">
        <v>0</v>
      </c>
      <c r="AC517" s="125">
        <v>8000</v>
      </c>
      <c r="AD517" s="125">
        <v>300000</v>
      </c>
      <c r="AE517" s="125">
        <v>308000</v>
      </c>
      <c r="AF517" s="125">
        <v>0</v>
      </c>
      <c r="AG517" s="125">
        <v>0</v>
      </c>
      <c r="AH517" s="125">
        <v>148541</v>
      </c>
      <c r="AI517" s="125">
        <v>3360215</v>
      </c>
      <c r="AJ517" s="125">
        <v>3508756</v>
      </c>
      <c r="AK517" s="135" t="s">
        <v>2442</v>
      </c>
      <c r="AL517" s="126" t="s">
        <v>2443</v>
      </c>
    </row>
    <row r="518" spans="1:38" ht="36" hidden="1" x14ac:dyDescent="0.25">
      <c r="A518" s="147">
        <v>130285</v>
      </c>
      <c r="B518" s="120">
        <v>4</v>
      </c>
      <c r="C518" s="121" t="s">
        <v>122</v>
      </c>
      <c r="D518" s="122">
        <v>43951</v>
      </c>
      <c r="E518" s="121" t="s">
        <v>152</v>
      </c>
      <c r="F518" s="122">
        <v>44384</v>
      </c>
      <c r="G518" s="121" t="s">
        <v>510</v>
      </c>
      <c r="H518" s="123" t="s">
        <v>2044</v>
      </c>
      <c r="I518" s="121" t="s">
        <v>2444</v>
      </c>
      <c r="J518" s="120" t="s">
        <v>101</v>
      </c>
      <c r="K518" s="121"/>
      <c r="L518" s="120" t="s">
        <v>101</v>
      </c>
      <c r="M518" s="123" t="s">
        <v>2445</v>
      </c>
      <c r="N518" s="123" t="s">
        <v>2446</v>
      </c>
      <c r="O518" s="121" t="s">
        <v>157</v>
      </c>
      <c r="P518" s="121" t="s">
        <v>158</v>
      </c>
      <c r="Q518" s="123" t="s">
        <v>2446</v>
      </c>
      <c r="R518" s="150" t="s">
        <v>47</v>
      </c>
      <c r="S518" s="121" t="s">
        <v>46</v>
      </c>
      <c r="T518" s="124">
        <v>8</v>
      </c>
      <c r="U518" s="122">
        <v>44365</v>
      </c>
      <c r="V518" s="121" t="s">
        <v>1805</v>
      </c>
      <c r="W518" s="120" t="s">
        <v>93</v>
      </c>
      <c r="X518" s="120" t="s">
        <v>103</v>
      </c>
      <c r="Y518" s="265" t="s">
        <v>32</v>
      </c>
      <c r="Z518" s="123"/>
      <c r="AA518" s="125">
        <v>0</v>
      </c>
      <c r="AB518" s="125">
        <v>0</v>
      </c>
      <c r="AC518" s="125">
        <v>33970</v>
      </c>
      <c r="AD518" s="125">
        <v>-266810</v>
      </c>
      <c r="AE518" s="125">
        <v>-232840</v>
      </c>
      <c r="AF518" s="125">
        <v>0</v>
      </c>
      <c r="AG518" s="125">
        <v>0</v>
      </c>
      <c r="AH518" s="125">
        <v>636970</v>
      </c>
      <c r="AI518" s="125">
        <v>3523690</v>
      </c>
      <c r="AJ518" s="125">
        <v>4160660</v>
      </c>
      <c r="AK518" s="135" t="s">
        <v>2447</v>
      </c>
      <c r="AL518" s="126" t="s">
        <v>2448</v>
      </c>
    </row>
    <row r="519" spans="1:38" ht="36" hidden="1" x14ac:dyDescent="0.25">
      <c r="A519" s="147">
        <v>127072</v>
      </c>
      <c r="B519" s="120">
        <v>1</v>
      </c>
      <c r="C519" s="121" t="s">
        <v>97</v>
      </c>
      <c r="D519" s="122">
        <v>43168</v>
      </c>
      <c r="E519" s="121" t="s">
        <v>152</v>
      </c>
      <c r="F519" s="122">
        <v>44474.875150462962</v>
      </c>
      <c r="G519" s="121" t="s">
        <v>203</v>
      </c>
      <c r="H519" s="123" t="s">
        <v>1588</v>
      </c>
      <c r="I519" s="121" t="s">
        <v>2449</v>
      </c>
      <c r="J519" s="120" t="s">
        <v>101</v>
      </c>
      <c r="K519" s="121"/>
      <c r="L519" s="120" t="s">
        <v>101</v>
      </c>
      <c r="M519" s="123" t="s">
        <v>2450</v>
      </c>
      <c r="N519" s="123" t="s">
        <v>1859</v>
      </c>
      <c r="O519" s="121" t="s">
        <v>157</v>
      </c>
      <c r="P519" s="121" t="s">
        <v>1794</v>
      </c>
      <c r="Q519" s="123" t="s">
        <v>1859</v>
      </c>
      <c r="R519" s="121" t="s">
        <v>47</v>
      </c>
      <c r="S519" s="121" t="s">
        <v>43</v>
      </c>
      <c r="T519" s="124">
        <v>13.12</v>
      </c>
      <c r="U519" s="122">
        <v>44281</v>
      </c>
      <c r="V519" s="121" t="s">
        <v>1860</v>
      </c>
      <c r="W519" s="120" t="s">
        <v>93</v>
      </c>
      <c r="X519" s="120" t="s">
        <v>94</v>
      </c>
      <c r="Y519" s="265" t="s">
        <v>31</v>
      </c>
      <c r="Z519" s="123" t="s">
        <v>2451</v>
      </c>
      <c r="AA519" s="125">
        <v>0</v>
      </c>
      <c r="AB519" s="125">
        <v>0</v>
      </c>
      <c r="AC519" s="125">
        <v>-24100</v>
      </c>
      <c r="AD519" s="125">
        <v>50900</v>
      </c>
      <c r="AE519" s="125">
        <v>26800</v>
      </c>
      <c r="AF519" s="125">
        <v>0</v>
      </c>
      <c r="AG519" s="125">
        <v>0</v>
      </c>
      <c r="AH519" s="125">
        <v>83800</v>
      </c>
      <c r="AI519" s="125">
        <v>1742400</v>
      </c>
      <c r="AJ519" s="125">
        <v>1826200</v>
      </c>
      <c r="AK519" s="135" t="s">
        <v>2452</v>
      </c>
      <c r="AL519" s="126" t="s">
        <v>2453</v>
      </c>
    </row>
    <row r="520" spans="1:38" hidden="1" x14ac:dyDescent="0.25">
      <c r="A520" s="147">
        <v>127137</v>
      </c>
      <c r="B520" s="120">
        <v>1</v>
      </c>
      <c r="C520" s="121" t="s">
        <v>97</v>
      </c>
      <c r="D520" s="122">
        <v>43174</v>
      </c>
      <c r="E520" s="121" t="s">
        <v>152</v>
      </c>
      <c r="F520" s="122">
        <v>44474.875162037039</v>
      </c>
      <c r="G520" s="121" t="s">
        <v>203</v>
      </c>
      <c r="H520" s="123" t="s">
        <v>1588</v>
      </c>
      <c r="I520" s="121" t="s">
        <v>2454</v>
      </c>
      <c r="J520" s="120" t="s">
        <v>101</v>
      </c>
      <c r="K520" s="121"/>
      <c r="L520" s="120" t="s">
        <v>101</v>
      </c>
      <c r="M520" s="123" t="s">
        <v>2455</v>
      </c>
      <c r="N520" s="123" t="s">
        <v>1793</v>
      </c>
      <c r="O520" s="121" t="s">
        <v>157</v>
      </c>
      <c r="P520" s="121" t="s">
        <v>158</v>
      </c>
      <c r="Q520" s="123" t="s">
        <v>1793</v>
      </c>
      <c r="R520" s="121" t="s">
        <v>47</v>
      </c>
      <c r="S520" s="121" t="s">
        <v>43</v>
      </c>
      <c r="T520" s="124">
        <v>0.16</v>
      </c>
      <c r="U520" s="122">
        <v>44281</v>
      </c>
      <c r="V520" s="121" t="s">
        <v>1805</v>
      </c>
      <c r="W520" s="120" t="s">
        <v>93</v>
      </c>
      <c r="X520" s="120" t="s">
        <v>13</v>
      </c>
      <c r="Y520" s="265" t="s">
        <v>31</v>
      </c>
      <c r="Z520" s="123"/>
      <c r="AA520" s="125">
        <v>0</v>
      </c>
      <c r="AB520" s="125">
        <v>0</v>
      </c>
      <c r="AC520" s="125">
        <v>1700</v>
      </c>
      <c r="AD520" s="125">
        <v>20600</v>
      </c>
      <c r="AE520" s="125">
        <v>22300</v>
      </c>
      <c r="AF520" s="125">
        <v>0</v>
      </c>
      <c r="AG520" s="125">
        <v>0</v>
      </c>
      <c r="AH520" s="125">
        <v>32300</v>
      </c>
      <c r="AI520" s="125">
        <v>113100</v>
      </c>
      <c r="AJ520" s="125">
        <v>145400</v>
      </c>
      <c r="AK520" s="135" t="s">
        <v>2456</v>
      </c>
      <c r="AL520" s="126" t="s">
        <v>2457</v>
      </c>
    </row>
    <row r="521" spans="1:38" ht="36" hidden="1" x14ac:dyDescent="0.25">
      <c r="A521" s="149">
        <v>129137</v>
      </c>
      <c r="B521" s="120">
        <v>1</v>
      </c>
      <c r="C521" s="121" t="s">
        <v>97</v>
      </c>
      <c r="D521" s="122">
        <v>43635</v>
      </c>
      <c r="E521" s="121" t="s">
        <v>152</v>
      </c>
      <c r="F521" s="122">
        <v>44499.875162037039</v>
      </c>
      <c r="G521" s="121" t="s">
        <v>161</v>
      </c>
      <c r="H521" s="123" t="s">
        <v>248</v>
      </c>
      <c r="I521" s="121" t="s">
        <v>2458</v>
      </c>
      <c r="J521" s="120" t="s">
        <v>101</v>
      </c>
      <c r="K521" s="121"/>
      <c r="L521" s="120" t="s">
        <v>101</v>
      </c>
      <c r="M521" s="123" t="s">
        <v>2459</v>
      </c>
      <c r="N521" s="123" t="s">
        <v>1845</v>
      </c>
      <c r="O521" s="121" t="s">
        <v>157</v>
      </c>
      <c r="P521" s="121" t="s">
        <v>1794</v>
      </c>
      <c r="Q521" s="123" t="s">
        <v>1845</v>
      </c>
      <c r="R521" s="121" t="s">
        <v>47</v>
      </c>
      <c r="S521" s="121" t="s">
        <v>43</v>
      </c>
      <c r="T521" s="124">
        <v>0.6</v>
      </c>
      <c r="U521" s="122">
        <v>44281</v>
      </c>
      <c r="V521" s="121" t="s">
        <v>1805</v>
      </c>
      <c r="W521" s="120" t="s">
        <v>93</v>
      </c>
      <c r="X521" s="120" t="s">
        <v>13</v>
      </c>
      <c r="Y521" s="265" t="s">
        <v>31</v>
      </c>
      <c r="Z521" s="123" t="s">
        <v>2460</v>
      </c>
      <c r="AA521" s="125">
        <v>0</v>
      </c>
      <c r="AB521" s="125">
        <v>0</v>
      </c>
      <c r="AC521" s="125">
        <v>-12790</v>
      </c>
      <c r="AD521" s="125">
        <v>65400</v>
      </c>
      <c r="AE521" s="125">
        <v>52610</v>
      </c>
      <c r="AF521" s="125">
        <v>0</v>
      </c>
      <c r="AG521" s="125">
        <v>0</v>
      </c>
      <c r="AH521" s="125">
        <v>154210</v>
      </c>
      <c r="AI521" s="125">
        <v>432000</v>
      </c>
      <c r="AJ521" s="125">
        <v>586210</v>
      </c>
      <c r="AK521" s="135" t="s">
        <v>2461</v>
      </c>
      <c r="AL521" s="126" t="s">
        <v>2462</v>
      </c>
    </row>
    <row r="522" spans="1:38" hidden="1" x14ac:dyDescent="0.25">
      <c r="A522" s="149">
        <v>129155</v>
      </c>
      <c r="B522" s="120">
        <v>1</v>
      </c>
      <c r="C522" s="121" t="s">
        <v>97</v>
      </c>
      <c r="D522" s="122">
        <v>43636</v>
      </c>
      <c r="E522" s="121" t="s">
        <v>152</v>
      </c>
      <c r="F522" s="122">
        <v>44592.875150462962</v>
      </c>
      <c r="G522" s="121" t="s">
        <v>161</v>
      </c>
      <c r="H522" s="123" t="s">
        <v>689</v>
      </c>
      <c r="I522" s="121" t="s">
        <v>690</v>
      </c>
      <c r="J522" s="120" t="s">
        <v>101</v>
      </c>
      <c r="K522" s="121"/>
      <c r="L522" s="120" t="s">
        <v>101</v>
      </c>
      <c r="M522" s="123" t="s">
        <v>2463</v>
      </c>
      <c r="N522" s="123" t="s">
        <v>1845</v>
      </c>
      <c r="O522" s="121" t="s">
        <v>157</v>
      </c>
      <c r="P522" s="121" t="s">
        <v>158</v>
      </c>
      <c r="Q522" s="123" t="s">
        <v>1845</v>
      </c>
      <c r="R522" s="121" t="s">
        <v>47</v>
      </c>
      <c r="S522" s="121" t="s">
        <v>43</v>
      </c>
      <c r="T522" s="124">
        <v>2.19</v>
      </c>
      <c r="U522" s="122">
        <v>44281</v>
      </c>
      <c r="V522" s="121" t="s">
        <v>1805</v>
      </c>
      <c r="W522" s="120" t="s">
        <v>670</v>
      </c>
      <c r="X522" s="120" t="s">
        <v>13</v>
      </c>
      <c r="Y522" s="265" t="s">
        <v>31</v>
      </c>
      <c r="Z522" s="123"/>
      <c r="AA522" s="125">
        <v>0</v>
      </c>
      <c r="AB522" s="125">
        <v>0</v>
      </c>
      <c r="AC522" s="125">
        <v>17400</v>
      </c>
      <c r="AD522" s="125">
        <v>117200</v>
      </c>
      <c r="AE522" s="125">
        <v>134600</v>
      </c>
      <c r="AF522" s="125">
        <v>0</v>
      </c>
      <c r="AG522" s="125">
        <v>0</v>
      </c>
      <c r="AH522" s="125">
        <v>137200</v>
      </c>
      <c r="AI522" s="125">
        <v>2146000</v>
      </c>
      <c r="AJ522" s="125">
        <v>2283200</v>
      </c>
      <c r="AK522" s="135" t="s">
        <v>2464</v>
      </c>
      <c r="AL522" s="126" t="s">
        <v>2465</v>
      </c>
    </row>
    <row r="523" spans="1:38" hidden="1" x14ac:dyDescent="0.25">
      <c r="A523" s="149">
        <v>129213</v>
      </c>
      <c r="B523" s="120">
        <v>3</v>
      </c>
      <c r="C523" s="121" t="s">
        <v>97</v>
      </c>
      <c r="D523" s="122">
        <v>43641</v>
      </c>
      <c r="E523" s="121" t="s">
        <v>152</v>
      </c>
      <c r="F523" s="122">
        <v>44585.875138888892</v>
      </c>
      <c r="G523" s="121" t="s">
        <v>241</v>
      </c>
      <c r="H523" s="123" t="s">
        <v>538</v>
      </c>
      <c r="I523" s="121" t="s">
        <v>2466</v>
      </c>
      <c r="J523" s="120" t="s">
        <v>101</v>
      </c>
      <c r="K523" s="121"/>
      <c r="L523" s="120" t="s">
        <v>101</v>
      </c>
      <c r="M523" s="123" t="s">
        <v>2467</v>
      </c>
      <c r="N523" s="123" t="s">
        <v>1793</v>
      </c>
      <c r="O523" s="121" t="s">
        <v>157</v>
      </c>
      <c r="P523" s="121" t="s">
        <v>158</v>
      </c>
      <c r="Q523" s="123" t="s">
        <v>1793</v>
      </c>
      <c r="R523" s="121" t="s">
        <v>47</v>
      </c>
      <c r="S523" s="121" t="s">
        <v>43</v>
      </c>
      <c r="T523" s="124">
        <v>2.09</v>
      </c>
      <c r="U523" s="122">
        <v>44281</v>
      </c>
      <c r="V523" s="121" t="s">
        <v>1805</v>
      </c>
      <c r="W523" s="120" t="s">
        <v>670</v>
      </c>
      <c r="X523" s="120" t="s">
        <v>13</v>
      </c>
      <c r="Y523" s="265" t="s">
        <v>31</v>
      </c>
      <c r="Z523" s="123"/>
      <c r="AA523" s="125">
        <v>0</v>
      </c>
      <c r="AB523" s="125">
        <v>0</v>
      </c>
      <c r="AC523" s="125">
        <v>-20577</v>
      </c>
      <c r="AD523" s="125">
        <v>-110185</v>
      </c>
      <c r="AE523" s="125">
        <v>-130762</v>
      </c>
      <c r="AF523" s="125">
        <v>0</v>
      </c>
      <c r="AG523" s="125">
        <v>0</v>
      </c>
      <c r="AH523" s="125">
        <v>103583</v>
      </c>
      <c r="AI523" s="125">
        <v>825285</v>
      </c>
      <c r="AJ523" s="125">
        <v>928868</v>
      </c>
      <c r="AK523" s="135" t="s">
        <v>2468</v>
      </c>
      <c r="AL523" s="126" t="s">
        <v>2469</v>
      </c>
    </row>
    <row r="524" spans="1:38" ht="36" hidden="1" x14ac:dyDescent="0.25">
      <c r="A524" s="149">
        <v>129492</v>
      </c>
      <c r="B524" s="120">
        <v>3</v>
      </c>
      <c r="C524" s="121" t="s">
        <v>97</v>
      </c>
      <c r="D524" s="122">
        <v>43685</v>
      </c>
      <c r="E524" s="121" t="s">
        <v>152</v>
      </c>
      <c r="F524" s="122">
        <v>44609.875115740739</v>
      </c>
      <c r="G524" s="121" t="s">
        <v>241</v>
      </c>
      <c r="H524" s="123" t="s">
        <v>538</v>
      </c>
      <c r="I524" s="121" t="s">
        <v>320</v>
      </c>
      <c r="J524" s="120" t="s">
        <v>101</v>
      </c>
      <c r="K524" s="121"/>
      <c r="L524" s="120" t="s">
        <v>101</v>
      </c>
      <c r="M524" s="123" t="s">
        <v>2470</v>
      </c>
      <c r="N524" s="123" t="s">
        <v>1793</v>
      </c>
      <c r="O524" s="121" t="s">
        <v>157</v>
      </c>
      <c r="P524" s="121" t="s">
        <v>1794</v>
      </c>
      <c r="Q524" s="123" t="s">
        <v>1793</v>
      </c>
      <c r="R524" s="121" t="s">
        <v>47</v>
      </c>
      <c r="S524" s="121" t="s">
        <v>43</v>
      </c>
      <c r="T524" s="124">
        <v>4.24</v>
      </c>
      <c r="U524" s="122">
        <v>44281</v>
      </c>
      <c r="V524" s="121" t="s">
        <v>1805</v>
      </c>
      <c r="W524" s="120" t="s">
        <v>670</v>
      </c>
      <c r="X524" s="120" t="s">
        <v>13</v>
      </c>
      <c r="Y524" s="265" t="s">
        <v>31</v>
      </c>
      <c r="Z524" s="123" t="s">
        <v>2471</v>
      </c>
      <c r="AA524" s="125">
        <v>0</v>
      </c>
      <c r="AB524" s="125">
        <v>0</v>
      </c>
      <c r="AC524" s="125">
        <v>8124</v>
      </c>
      <c r="AD524" s="125">
        <v>-68282</v>
      </c>
      <c r="AE524" s="125">
        <v>-60158</v>
      </c>
      <c r="AF524" s="125">
        <v>0</v>
      </c>
      <c r="AG524" s="125">
        <v>0</v>
      </c>
      <c r="AH524" s="125">
        <v>156962</v>
      </c>
      <c r="AI524" s="125">
        <v>1286848</v>
      </c>
      <c r="AJ524" s="125">
        <v>1443810</v>
      </c>
      <c r="AK524" s="135" t="s">
        <v>2472</v>
      </c>
      <c r="AL524" s="126" t="s">
        <v>2473</v>
      </c>
    </row>
    <row r="525" spans="1:38" hidden="1" x14ac:dyDescent="0.25">
      <c r="A525" s="149">
        <v>129505</v>
      </c>
      <c r="B525" s="120">
        <v>3</v>
      </c>
      <c r="C525" s="121" t="s">
        <v>97</v>
      </c>
      <c r="D525" s="122">
        <v>43685</v>
      </c>
      <c r="E525" s="121" t="s">
        <v>152</v>
      </c>
      <c r="F525" s="122">
        <v>44529.875162037039</v>
      </c>
      <c r="G525" s="121" t="s">
        <v>241</v>
      </c>
      <c r="H525" s="123" t="s">
        <v>109</v>
      </c>
      <c r="I525" s="121" t="s">
        <v>680</v>
      </c>
      <c r="J525" s="120" t="s">
        <v>101</v>
      </c>
      <c r="K525" s="121"/>
      <c r="L525" s="120" t="s">
        <v>101</v>
      </c>
      <c r="M525" s="123" t="s">
        <v>2474</v>
      </c>
      <c r="N525" s="123" t="s">
        <v>1845</v>
      </c>
      <c r="O525" s="121" t="s">
        <v>157</v>
      </c>
      <c r="P525" s="121" t="s">
        <v>158</v>
      </c>
      <c r="Q525" s="123" t="s">
        <v>1845</v>
      </c>
      <c r="R525" s="121" t="s">
        <v>47</v>
      </c>
      <c r="S525" s="121" t="s">
        <v>43</v>
      </c>
      <c r="T525" s="124">
        <v>4.91</v>
      </c>
      <c r="U525" s="122">
        <v>44281</v>
      </c>
      <c r="V525" s="121" t="s">
        <v>1860</v>
      </c>
      <c r="W525" s="120" t="s">
        <v>93</v>
      </c>
      <c r="X525" s="120" t="s">
        <v>13</v>
      </c>
      <c r="Y525" s="265" t="s">
        <v>31</v>
      </c>
      <c r="Z525" s="123"/>
      <c r="AA525" s="125">
        <v>0</v>
      </c>
      <c r="AB525" s="125">
        <v>0</v>
      </c>
      <c r="AC525" s="125">
        <v>-1019</v>
      </c>
      <c r="AD525" s="125">
        <v>-276807</v>
      </c>
      <c r="AE525" s="125">
        <v>-277826</v>
      </c>
      <c r="AF525" s="125">
        <v>0</v>
      </c>
      <c r="AG525" s="125">
        <v>0</v>
      </c>
      <c r="AH525" s="125">
        <v>22696</v>
      </c>
      <c r="AI525" s="125">
        <v>1093213</v>
      </c>
      <c r="AJ525" s="125">
        <v>1115909</v>
      </c>
      <c r="AK525" s="135" t="s">
        <v>2475</v>
      </c>
      <c r="AL525" s="126" t="s">
        <v>2476</v>
      </c>
    </row>
    <row r="526" spans="1:38" ht="36" hidden="1" x14ac:dyDescent="0.25">
      <c r="A526" s="147">
        <v>129598</v>
      </c>
      <c r="B526" s="120">
        <v>2</v>
      </c>
      <c r="C526" s="121" t="s">
        <v>97</v>
      </c>
      <c r="D526" s="122">
        <v>43698</v>
      </c>
      <c r="E526" s="121" t="s">
        <v>152</v>
      </c>
      <c r="F526" s="122">
        <v>44568.875115740739</v>
      </c>
      <c r="G526" s="121" t="s">
        <v>426</v>
      </c>
      <c r="H526" s="123" t="s">
        <v>2064</v>
      </c>
      <c r="I526" s="121" t="s">
        <v>2477</v>
      </c>
      <c r="J526" s="120" t="s">
        <v>101</v>
      </c>
      <c r="K526" s="121"/>
      <c r="L526" s="120" t="s">
        <v>101</v>
      </c>
      <c r="M526" s="123" t="s">
        <v>2478</v>
      </c>
      <c r="N526" s="123" t="s">
        <v>1866</v>
      </c>
      <c r="O526" s="121" t="s">
        <v>157</v>
      </c>
      <c r="P526" s="121" t="s">
        <v>158</v>
      </c>
      <c r="Q526" s="123" t="s">
        <v>1866</v>
      </c>
      <c r="R526" s="150" t="s">
        <v>47</v>
      </c>
      <c r="S526" s="121" t="s">
        <v>43</v>
      </c>
      <c r="T526" s="124">
        <v>5.2</v>
      </c>
      <c r="U526" s="122">
        <v>44281</v>
      </c>
      <c r="V526" s="121" t="s">
        <v>1867</v>
      </c>
      <c r="W526" s="120" t="s">
        <v>670</v>
      </c>
      <c r="X526" s="120" t="s">
        <v>13</v>
      </c>
      <c r="Y526" s="265" t="s">
        <v>31</v>
      </c>
      <c r="Z526" s="123" t="s">
        <v>2479</v>
      </c>
      <c r="AA526" s="125">
        <v>0</v>
      </c>
      <c r="AB526" s="125">
        <v>0</v>
      </c>
      <c r="AC526" s="125">
        <v>4173</v>
      </c>
      <c r="AD526" s="125">
        <v>-78920</v>
      </c>
      <c r="AE526" s="125">
        <v>-74747</v>
      </c>
      <c r="AF526" s="125">
        <v>0</v>
      </c>
      <c r="AG526" s="125">
        <v>0</v>
      </c>
      <c r="AH526" s="125">
        <v>190277</v>
      </c>
      <c r="AI526" s="125">
        <v>651134</v>
      </c>
      <c r="AJ526" s="125">
        <v>841411</v>
      </c>
      <c r="AK526" s="135" t="s">
        <v>2480</v>
      </c>
      <c r="AL526" s="126" t="s">
        <v>2481</v>
      </c>
    </row>
    <row r="527" spans="1:38" ht="36" hidden="1" x14ac:dyDescent="0.25">
      <c r="A527" s="147">
        <v>129599</v>
      </c>
      <c r="B527" s="120">
        <v>2</v>
      </c>
      <c r="C527" s="121" t="s">
        <v>97</v>
      </c>
      <c r="D527" s="122">
        <v>43698</v>
      </c>
      <c r="E527" s="121" t="s">
        <v>152</v>
      </c>
      <c r="F527" s="122">
        <v>44568.875115740739</v>
      </c>
      <c r="G527" s="121" t="s">
        <v>426</v>
      </c>
      <c r="H527" s="123" t="s">
        <v>399</v>
      </c>
      <c r="I527" s="121" t="s">
        <v>2477</v>
      </c>
      <c r="J527" s="120" t="s">
        <v>101</v>
      </c>
      <c r="K527" s="121"/>
      <c r="L527" s="120" t="s">
        <v>101</v>
      </c>
      <c r="M527" s="123" t="s">
        <v>2482</v>
      </c>
      <c r="N527" s="123" t="s">
        <v>1866</v>
      </c>
      <c r="O527" s="121" t="s">
        <v>157</v>
      </c>
      <c r="P527" s="121" t="s">
        <v>158</v>
      </c>
      <c r="Q527" s="123" t="s">
        <v>1866</v>
      </c>
      <c r="R527" s="121" t="s">
        <v>47</v>
      </c>
      <c r="S527" s="121" t="s">
        <v>43</v>
      </c>
      <c r="T527" s="124">
        <v>2.0299999999999998</v>
      </c>
      <c r="U527" s="122">
        <v>44281</v>
      </c>
      <c r="V527" s="121" t="s">
        <v>1867</v>
      </c>
      <c r="W527" s="120" t="s">
        <v>670</v>
      </c>
      <c r="X527" s="120" t="s">
        <v>13</v>
      </c>
      <c r="Y527" s="265" t="str">
        <f>_xlfn.XLOOKUP(TAMPData2205[[#This Row],[PIN]],TAMPData2202[PIN],TAMPData2202[TAMP NHS],"",0)</f>
        <v>NHS-SR</v>
      </c>
      <c r="Z527" s="123"/>
      <c r="AA527" s="125">
        <v>0</v>
      </c>
      <c r="AB527" s="125">
        <v>0</v>
      </c>
      <c r="AC527" s="125">
        <v>0</v>
      </c>
      <c r="AD527" s="125">
        <v>-53019</v>
      </c>
      <c r="AE527" s="125">
        <v>-53019</v>
      </c>
      <c r="AF527" s="125">
        <v>0</v>
      </c>
      <c r="AG527" s="125">
        <v>0</v>
      </c>
      <c r="AH527" s="125">
        <v>0</v>
      </c>
      <c r="AI527" s="125">
        <v>297048</v>
      </c>
      <c r="AJ527" s="125">
        <v>297048</v>
      </c>
      <c r="AK527" s="135" t="s">
        <v>2483</v>
      </c>
      <c r="AL527" s="126" t="s">
        <v>2484</v>
      </c>
    </row>
    <row r="528" spans="1:38" hidden="1" x14ac:dyDescent="0.25">
      <c r="A528" s="147">
        <v>130274</v>
      </c>
      <c r="B528" s="120">
        <v>4</v>
      </c>
      <c r="C528" s="121" t="s">
        <v>122</v>
      </c>
      <c r="D528" s="122">
        <v>43951</v>
      </c>
      <c r="E528" s="121" t="s">
        <v>152</v>
      </c>
      <c r="F528" s="122">
        <v>44299.875243055554</v>
      </c>
      <c r="G528" s="121" t="s">
        <v>666</v>
      </c>
      <c r="H528" s="123" t="s">
        <v>88</v>
      </c>
      <c r="I528" s="121" t="s">
        <v>292</v>
      </c>
      <c r="J528" s="120" t="s">
        <v>101</v>
      </c>
      <c r="K528" s="121"/>
      <c r="L528" s="120" t="s">
        <v>101</v>
      </c>
      <c r="M528" s="123" t="s">
        <v>2485</v>
      </c>
      <c r="N528" s="123" t="s">
        <v>1793</v>
      </c>
      <c r="O528" s="121" t="s">
        <v>157</v>
      </c>
      <c r="P528" s="121" t="s">
        <v>158</v>
      </c>
      <c r="Q528" s="123" t="s">
        <v>1793</v>
      </c>
      <c r="R528" s="150" t="s">
        <v>47</v>
      </c>
      <c r="S528" s="121" t="s">
        <v>43</v>
      </c>
      <c r="T528" s="124">
        <v>4.49</v>
      </c>
      <c r="U528" s="122">
        <v>44281</v>
      </c>
      <c r="V528" s="121" t="s">
        <v>1805</v>
      </c>
      <c r="W528" s="120" t="s">
        <v>670</v>
      </c>
      <c r="X528" s="120" t="s">
        <v>13</v>
      </c>
      <c r="Y528" s="265" t="s">
        <v>31</v>
      </c>
      <c r="Z528" s="123"/>
      <c r="AA528" s="125">
        <v>0</v>
      </c>
      <c r="AB528" s="125">
        <v>0</v>
      </c>
      <c r="AC528" s="125">
        <v>550000</v>
      </c>
      <c r="AD528" s="125">
        <v>0</v>
      </c>
      <c r="AE528" s="125">
        <v>550000</v>
      </c>
      <c r="AF528" s="125">
        <v>0</v>
      </c>
      <c r="AG528" s="125">
        <v>0</v>
      </c>
      <c r="AH528" s="125">
        <v>1343650</v>
      </c>
      <c r="AI528" s="125">
        <v>3078330</v>
      </c>
      <c r="AJ528" s="125">
        <v>4421980</v>
      </c>
      <c r="AK528" s="135" t="s">
        <v>2486</v>
      </c>
      <c r="AL528" s="126" t="s">
        <v>2487</v>
      </c>
    </row>
    <row r="529" spans="1:38" hidden="1" x14ac:dyDescent="0.25">
      <c r="A529" s="147">
        <v>130436</v>
      </c>
      <c r="B529" s="120">
        <v>1</v>
      </c>
      <c r="C529" s="121" t="s">
        <v>97</v>
      </c>
      <c r="D529" s="122">
        <v>43979</v>
      </c>
      <c r="E529" s="121" t="s">
        <v>152</v>
      </c>
      <c r="F529" s="122">
        <v>44512.875173611108</v>
      </c>
      <c r="G529" s="121" t="s">
        <v>108</v>
      </c>
      <c r="H529" s="123" t="s">
        <v>2232</v>
      </c>
      <c r="I529" s="121" t="s">
        <v>790</v>
      </c>
      <c r="J529" s="120" t="s">
        <v>101</v>
      </c>
      <c r="K529" s="121"/>
      <c r="L529" s="120" t="s">
        <v>101</v>
      </c>
      <c r="M529" s="123" t="s">
        <v>2488</v>
      </c>
      <c r="N529" s="123" t="s">
        <v>2489</v>
      </c>
      <c r="O529" s="121" t="s">
        <v>157</v>
      </c>
      <c r="P529" s="121" t="s">
        <v>157</v>
      </c>
      <c r="Q529" s="123" t="s">
        <v>2490</v>
      </c>
      <c r="R529" s="121" t="s">
        <v>47</v>
      </c>
      <c r="S529" s="121" t="s">
        <v>43</v>
      </c>
      <c r="T529" s="124">
        <v>64.97</v>
      </c>
      <c r="U529" s="122">
        <v>44281</v>
      </c>
      <c r="V529" s="121"/>
      <c r="W529" s="120" t="s">
        <v>93</v>
      </c>
      <c r="X529" s="120" t="s">
        <v>94</v>
      </c>
      <c r="Y529" s="265" t="s">
        <v>31</v>
      </c>
      <c r="Z529" s="123"/>
      <c r="AA529" s="125">
        <v>0</v>
      </c>
      <c r="AB529" s="125">
        <v>0</v>
      </c>
      <c r="AC529" s="125">
        <v>0</v>
      </c>
      <c r="AD529" s="125">
        <v>38500</v>
      </c>
      <c r="AE529" s="125">
        <v>38500</v>
      </c>
      <c r="AF529" s="125">
        <v>0</v>
      </c>
      <c r="AG529" s="125">
        <v>0</v>
      </c>
      <c r="AH529" s="125">
        <v>0</v>
      </c>
      <c r="AI529" s="125">
        <v>301595</v>
      </c>
      <c r="AJ529" s="125">
        <v>301595</v>
      </c>
      <c r="AK529" s="135" t="s">
        <v>2491</v>
      </c>
      <c r="AL529" s="126" t="s">
        <v>2492</v>
      </c>
    </row>
    <row r="530" spans="1:38" ht="36" hidden="1" x14ac:dyDescent="0.25">
      <c r="A530" s="147">
        <v>130471</v>
      </c>
      <c r="B530" s="120">
        <v>2</v>
      </c>
      <c r="C530" s="121" t="s">
        <v>122</v>
      </c>
      <c r="D530" s="122">
        <v>43985</v>
      </c>
      <c r="E530" s="121" t="s">
        <v>152</v>
      </c>
      <c r="F530" s="122">
        <v>44299</v>
      </c>
      <c r="G530" s="121" t="s">
        <v>426</v>
      </c>
      <c r="H530" s="123" t="s">
        <v>1006</v>
      </c>
      <c r="I530" s="121" t="s">
        <v>292</v>
      </c>
      <c r="J530" s="120" t="s">
        <v>101</v>
      </c>
      <c r="K530" s="121"/>
      <c r="L530" s="120" t="s">
        <v>101</v>
      </c>
      <c r="M530" s="123" t="s">
        <v>2493</v>
      </c>
      <c r="N530" s="123" t="s">
        <v>2104</v>
      </c>
      <c r="O530" s="121" t="s">
        <v>157</v>
      </c>
      <c r="P530" s="121" t="s">
        <v>158</v>
      </c>
      <c r="Q530" s="123" t="s">
        <v>2104</v>
      </c>
      <c r="R530" s="150" t="s">
        <v>47</v>
      </c>
      <c r="S530" s="121" t="s">
        <v>43</v>
      </c>
      <c r="T530" s="124">
        <v>3.82</v>
      </c>
      <c r="U530" s="122">
        <v>44281</v>
      </c>
      <c r="V530" s="121" t="s">
        <v>1867</v>
      </c>
      <c r="W530" s="120" t="s">
        <v>93</v>
      </c>
      <c r="X530" s="120" t="s">
        <v>13</v>
      </c>
      <c r="Y530" s="265" t="s">
        <v>31</v>
      </c>
      <c r="Z530" s="123"/>
      <c r="AA530" s="125">
        <v>0</v>
      </c>
      <c r="AB530" s="125">
        <v>0</v>
      </c>
      <c r="AC530" s="125">
        <v>1905</v>
      </c>
      <c r="AD530" s="125">
        <v>-60186</v>
      </c>
      <c r="AE530" s="125">
        <v>-58281</v>
      </c>
      <c r="AF530" s="125">
        <v>0</v>
      </c>
      <c r="AG530" s="125">
        <v>0</v>
      </c>
      <c r="AH530" s="125">
        <v>16349</v>
      </c>
      <c r="AI530" s="125">
        <v>573352</v>
      </c>
      <c r="AJ530" s="125">
        <v>589701</v>
      </c>
      <c r="AK530" s="135" t="s">
        <v>2494</v>
      </c>
      <c r="AL530" s="126" t="s">
        <v>2495</v>
      </c>
    </row>
    <row r="531" spans="1:38" ht="36" hidden="1" x14ac:dyDescent="0.25">
      <c r="A531" s="147">
        <v>130472</v>
      </c>
      <c r="B531" s="120">
        <v>2</v>
      </c>
      <c r="C531" s="121" t="s">
        <v>122</v>
      </c>
      <c r="D531" s="122">
        <v>43985</v>
      </c>
      <c r="E531" s="121" t="s">
        <v>152</v>
      </c>
      <c r="F531" s="122">
        <v>44299.875162037039</v>
      </c>
      <c r="G531" s="121" t="s">
        <v>426</v>
      </c>
      <c r="H531" s="123" t="s">
        <v>1539</v>
      </c>
      <c r="I531" s="121" t="s">
        <v>292</v>
      </c>
      <c r="J531" s="120" t="s">
        <v>101</v>
      </c>
      <c r="K531" s="121"/>
      <c r="L531" s="120" t="s">
        <v>101</v>
      </c>
      <c r="M531" s="123" t="s">
        <v>2496</v>
      </c>
      <c r="N531" s="123" t="s">
        <v>2104</v>
      </c>
      <c r="O531" s="121" t="s">
        <v>157</v>
      </c>
      <c r="P531" s="121" t="s">
        <v>1794</v>
      </c>
      <c r="Q531" s="123" t="s">
        <v>2104</v>
      </c>
      <c r="R531" s="121" t="s">
        <v>47</v>
      </c>
      <c r="S531" s="121" t="s">
        <v>43</v>
      </c>
      <c r="T531" s="124">
        <v>9.35</v>
      </c>
      <c r="U531" s="122">
        <v>44281</v>
      </c>
      <c r="V531" s="121" t="s">
        <v>1867</v>
      </c>
      <c r="W531" s="120" t="s">
        <v>93</v>
      </c>
      <c r="X531" s="120" t="s">
        <v>13</v>
      </c>
      <c r="Y531" s="265" t="s">
        <v>31</v>
      </c>
      <c r="Z531" s="123" t="s">
        <v>2497</v>
      </c>
      <c r="AA531" s="125">
        <v>0</v>
      </c>
      <c r="AB531" s="125">
        <v>0</v>
      </c>
      <c r="AC531" s="125">
        <v>132524</v>
      </c>
      <c r="AD531" s="125">
        <v>-200672</v>
      </c>
      <c r="AE531" s="125">
        <v>-68148</v>
      </c>
      <c r="AF531" s="125">
        <v>0</v>
      </c>
      <c r="AG531" s="125">
        <v>0</v>
      </c>
      <c r="AH531" s="125">
        <v>680959</v>
      </c>
      <c r="AI531" s="125">
        <v>1487362</v>
      </c>
      <c r="AJ531" s="125">
        <v>2168321</v>
      </c>
      <c r="AK531" s="135" t="s">
        <v>2498</v>
      </c>
      <c r="AL531" s="126" t="s">
        <v>2499</v>
      </c>
    </row>
    <row r="532" spans="1:38" ht="36" hidden="1" x14ac:dyDescent="0.25">
      <c r="A532" s="147">
        <v>122584</v>
      </c>
      <c r="B532" s="120">
        <v>1</v>
      </c>
      <c r="C532" s="121" t="s">
        <v>97</v>
      </c>
      <c r="D532" s="122">
        <v>42243</v>
      </c>
      <c r="E532" s="121" t="s">
        <v>2500</v>
      </c>
      <c r="F532" s="122">
        <v>44512.875173611108</v>
      </c>
      <c r="G532" s="121" t="s">
        <v>161</v>
      </c>
      <c r="H532" s="123" t="s">
        <v>248</v>
      </c>
      <c r="I532" s="121" t="s">
        <v>799</v>
      </c>
      <c r="J532" s="120" t="s">
        <v>101</v>
      </c>
      <c r="K532" s="121"/>
      <c r="L532" s="120" t="s">
        <v>101</v>
      </c>
      <c r="M532" s="123" t="s">
        <v>2501</v>
      </c>
      <c r="N532" s="123" t="s">
        <v>1859</v>
      </c>
      <c r="O532" s="121" t="s">
        <v>157</v>
      </c>
      <c r="P532" s="121" t="s">
        <v>158</v>
      </c>
      <c r="Q532" s="123" t="s">
        <v>1859</v>
      </c>
      <c r="R532" s="150" t="s">
        <v>47</v>
      </c>
      <c r="S532" s="121" t="s">
        <v>43</v>
      </c>
      <c r="T532" s="124">
        <v>4.6100000000000003</v>
      </c>
      <c r="U532" s="122">
        <v>44281</v>
      </c>
      <c r="V532" s="121" t="s">
        <v>1860</v>
      </c>
      <c r="W532" s="120" t="s">
        <v>93</v>
      </c>
      <c r="X532" s="120" t="s">
        <v>103</v>
      </c>
      <c r="Y532" s="265" t="s">
        <v>32</v>
      </c>
      <c r="Z532" s="123" t="s">
        <v>2502</v>
      </c>
      <c r="AA532" s="125">
        <v>0</v>
      </c>
      <c r="AB532" s="125">
        <v>0</v>
      </c>
      <c r="AC532" s="125">
        <v>30900</v>
      </c>
      <c r="AD532" s="125">
        <v>109000</v>
      </c>
      <c r="AE532" s="125">
        <v>139900</v>
      </c>
      <c r="AF532" s="125">
        <v>0</v>
      </c>
      <c r="AG532" s="125">
        <v>0</v>
      </c>
      <c r="AH532" s="125">
        <v>128900</v>
      </c>
      <c r="AI532" s="125">
        <v>1000000</v>
      </c>
      <c r="AJ532" s="125">
        <v>1128900</v>
      </c>
      <c r="AK532" s="135" t="s">
        <v>2503</v>
      </c>
      <c r="AL532" s="126" t="s">
        <v>2504</v>
      </c>
    </row>
    <row r="533" spans="1:38" ht="36" hidden="1" x14ac:dyDescent="0.25">
      <c r="A533" s="147">
        <v>127102</v>
      </c>
      <c r="B533" s="120">
        <v>1</v>
      </c>
      <c r="C533" s="121" t="s">
        <v>97</v>
      </c>
      <c r="D533" s="122">
        <v>43172</v>
      </c>
      <c r="E533" s="121" t="s">
        <v>152</v>
      </c>
      <c r="F533" s="122">
        <v>44538.875138888892</v>
      </c>
      <c r="G533" s="121" t="s">
        <v>161</v>
      </c>
      <c r="H533" s="123" t="s">
        <v>2505</v>
      </c>
      <c r="I533" s="121" t="s">
        <v>2506</v>
      </c>
      <c r="J533" s="120" t="s">
        <v>101</v>
      </c>
      <c r="K533" s="121"/>
      <c r="L533" s="120" t="s">
        <v>101</v>
      </c>
      <c r="M533" s="123" t="s">
        <v>2507</v>
      </c>
      <c r="N533" s="123" t="s">
        <v>1859</v>
      </c>
      <c r="O533" s="121" t="s">
        <v>157</v>
      </c>
      <c r="P533" s="121" t="s">
        <v>158</v>
      </c>
      <c r="Q533" s="123" t="s">
        <v>1859</v>
      </c>
      <c r="R533" s="121" t="s">
        <v>47</v>
      </c>
      <c r="S533" s="121" t="s">
        <v>43</v>
      </c>
      <c r="T533" s="124">
        <v>6.89</v>
      </c>
      <c r="U533" s="122">
        <v>44281</v>
      </c>
      <c r="V533" s="121" t="s">
        <v>1860</v>
      </c>
      <c r="W533" s="120" t="s">
        <v>93</v>
      </c>
      <c r="X533" s="120" t="s">
        <v>103</v>
      </c>
      <c r="Y533" s="265" t="s">
        <v>32</v>
      </c>
      <c r="Z533" s="123"/>
      <c r="AA533" s="125">
        <v>0</v>
      </c>
      <c r="AB533" s="125">
        <v>0</v>
      </c>
      <c r="AC533" s="125">
        <v>0</v>
      </c>
      <c r="AD533" s="125">
        <v>0</v>
      </c>
      <c r="AE533" s="125">
        <v>0</v>
      </c>
      <c r="AF533" s="125">
        <v>0</v>
      </c>
      <c r="AG533" s="125">
        <v>0</v>
      </c>
      <c r="AH533" s="125">
        <v>0</v>
      </c>
      <c r="AI533" s="125">
        <v>847910</v>
      </c>
      <c r="AJ533" s="125">
        <v>847910</v>
      </c>
      <c r="AK533" s="135" t="s">
        <v>2508</v>
      </c>
      <c r="AL533" s="126" t="s">
        <v>2509</v>
      </c>
    </row>
    <row r="534" spans="1:38" ht="36" hidden="1" x14ac:dyDescent="0.25">
      <c r="A534" s="147">
        <v>127223</v>
      </c>
      <c r="B534" s="120">
        <v>2</v>
      </c>
      <c r="C534" s="121" t="s">
        <v>97</v>
      </c>
      <c r="D534" s="122">
        <v>43180</v>
      </c>
      <c r="E534" s="121" t="s">
        <v>152</v>
      </c>
      <c r="F534" s="122">
        <v>44469.875127314815</v>
      </c>
      <c r="G534" s="121" t="s">
        <v>426</v>
      </c>
      <c r="H534" s="123" t="s">
        <v>1539</v>
      </c>
      <c r="I534" s="121" t="s">
        <v>1628</v>
      </c>
      <c r="J534" s="120" t="s">
        <v>101</v>
      </c>
      <c r="K534" s="121"/>
      <c r="L534" s="120" t="s">
        <v>101</v>
      </c>
      <c r="M534" s="123" t="s">
        <v>2510</v>
      </c>
      <c r="N534" s="123" t="s">
        <v>2511</v>
      </c>
      <c r="O534" s="121" t="s">
        <v>157</v>
      </c>
      <c r="P534" s="121" t="s">
        <v>158</v>
      </c>
      <c r="Q534" s="123" t="s">
        <v>2511</v>
      </c>
      <c r="R534" s="121" t="s">
        <v>47</v>
      </c>
      <c r="S534" s="121" t="s">
        <v>43</v>
      </c>
      <c r="T534" s="124">
        <v>4.33</v>
      </c>
      <c r="U534" s="122">
        <v>44281</v>
      </c>
      <c r="V534" s="121" t="s">
        <v>1805</v>
      </c>
      <c r="W534" s="120" t="s">
        <v>93</v>
      </c>
      <c r="X534" s="120" t="s">
        <v>103</v>
      </c>
      <c r="Y534" s="265" t="s">
        <v>32</v>
      </c>
      <c r="Z534" s="123"/>
      <c r="AA534" s="125">
        <v>0</v>
      </c>
      <c r="AB534" s="125">
        <v>0</v>
      </c>
      <c r="AC534" s="125">
        <v>-388</v>
      </c>
      <c r="AD534" s="125">
        <v>19602</v>
      </c>
      <c r="AE534" s="125">
        <v>19214</v>
      </c>
      <c r="AF534" s="125">
        <v>0</v>
      </c>
      <c r="AG534" s="125">
        <v>0</v>
      </c>
      <c r="AH534" s="125">
        <v>69607</v>
      </c>
      <c r="AI534" s="125">
        <v>1273885</v>
      </c>
      <c r="AJ534" s="125">
        <v>1343492</v>
      </c>
      <c r="AK534" s="135" t="s">
        <v>2512</v>
      </c>
      <c r="AL534" s="126" t="s">
        <v>2513</v>
      </c>
    </row>
    <row r="535" spans="1:38" ht="36" hidden="1" x14ac:dyDescent="0.25">
      <c r="A535" s="149">
        <v>129134</v>
      </c>
      <c r="B535" s="120">
        <v>1</v>
      </c>
      <c r="C535" s="121" t="s">
        <v>97</v>
      </c>
      <c r="D535" s="122">
        <v>43635</v>
      </c>
      <c r="E535" s="121" t="s">
        <v>152</v>
      </c>
      <c r="F535" s="122">
        <v>44499.875173611108</v>
      </c>
      <c r="G535" s="121" t="s">
        <v>161</v>
      </c>
      <c r="H535" s="123" t="s">
        <v>347</v>
      </c>
      <c r="I535" s="121" t="s">
        <v>154</v>
      </c>
      <c r="J535" s="120" t="s">
        <v>101</v>
      </c>
      <c r="K535" s="121"/>
      <c r="L535" s="120" t="s">
        <v>101</v>
      </c>
      <c r="M535" s="123" t="s">
        <v>2514</v>
      </c>
      <c r="N535" s="123" t="s">
        <v>1859</v>
      </c>
      <c r="O535" s="121" t="s">
        <v>157</v>
      </c>
      <c r="P535" s="121" t="s">
        <v>158</v>
      </c>
      <c r="Q535" s="123" t="s">
        <v>1859</v>
      </c>
      <c r="R535" s="121" t="s">
        <v>47</v>
      </c>
      <c r="S535" s="121" t="s">
        <v>43</v>
      </c>
      <c r="T535" s="124">
        <v>1.19</v>
      </c>
      <c r="U535" s="122">
        <v>44281</v>
      </c>
      <c r="V535" s="121" t="s">
        <v>1860</v>
      </c>
      <c r="W535" s="120" t="s">
        <v>93</v>
      </c>
      <c r="X535" s="120" t="s">
        <v>103</v>
      </c>
      <c r="Y535" s="265" t="s">
        <v>32</v>
      </c>
      <c r="Z535" s="123"/>
      <c r="AA535" s="125">
        <v>0</v>
      </c>
      <c r="AB535" s="125">
        <v>0</v>
      </c>
      <c r="AC535" s="125">
        <v>-1600</v>
      </c>
      <c r="AD535" s="125">
        <v>22100</v>
      </c>
      <c r="AE535" s="125">
        <v>20500</v>
      </c>
      <c r="AF535" s="125">
        <v>0</v>
      </c>
      <c r="AG535" s="125">
        <v>0</v>
      </c>
      <c r="AH535" s="125">
        <v>41600</v>
      </c>
      <c r="AI535" s="125">
        <v>272600</v>
      </c>
      <c r="AJ535" s="125">
        <v>314200</v>
      </c>
      <c r="AK535" s="135" t="s">
        <v>2515</v>
      </c>
      <c r="AL535" s="126" t="s">
        <v>2516</v>
      </c>
    </row>
    <row r="536" spans="1:38" ht="36" hidden="1" x14ac:dyDescent="0.25">
      <c r="A536" s="149">
        <v>129135</v>
      </c>
      <c r="B536" s="120">
        <v>1</v>
      </c>
      <c r="C536" s="121" t="s">
        <v>97</v>
      </c>
      <c r="D536" s="122">
        <v>43635</v>
      </c>
      <c r="E536" s="121" t="s">
        <v>152</v>
      </c>
      <c r="F536" s="122">
        <v>44499.875173611108</v>
      </c>
      <c r="G536" s="121" t="s">
        <v>161</v>
      </c>
      <c r="H536" s="123" t="s">
        <v>248</v>
      </c>
      <c r="I536" s="121" t="s">
        <v>154</v>
      </c>
      <c r="J536" s="120" t="s">
        <v>101</v>
      </c>
      <c r="K536" s="121"/>
      <c r="L536" s="120" t="s">
        <v>101</v>
      </c>
      <c r="M536" s="123" t="s">
        <v>2517</v>
      </c>
      <c r="N536" s="123" t="s">
        <v>1859</v>
      </c>
      <c r="O536" s="121" t="s">
        <v>157</v>
      </c>
      <c r="P536" s="121" t="s">
        <v>158</v>
      </c>
      <c r="Q536" s="123" t="s">
        <v>1859</v>
      </c>
      <c r="R536" s="121" t="s">
        <v>47</v>
      </c>
      <c r="S536" s="121" t="s">
        <v>43</v>
      </c>
      <c r="T536" s="124">
        <v>2.6</v>
      </c>
      <c r="U536" s="122">
        <v>44281</v>
      </c>
      <c r="V536" s="121" t="s">
        <v>1860</v>
      </c>
      <c r="W536" s="120" t="s">
        <v>93</v>
      </c>
      <c r="X536" s="120" t="s">
        <v>103</v>
      </c>
      <c r="Y536" s="265" t="s">
        <v>32</v>
      </c>
      <c r="Z536" s="123"/>
      <c r="AA536" s="125">
        <v>0</v>
      </c>
      <c r="AB536" s="125">
        <v>0</v>
      </c>
      <c r="AC536" s="125">
        <v>7400</v>
      </c>
      <c r="AD536" s="125">
        <v>37400</v>
      </c>
      <c r="AE536" s="125">
        <v>44800</v>
      </c>
      <c r="AF536" s="125">
        <v>0</v>
      </c>
      <c r="AG536" s="125">
        <v>0</v>
      </c>
      <c r="AH536" s="125">
        <v>95400</v>
      </c>
      <c r="AI536" s="125">
        <v>431400</v>
      </c>
      <c r="AJ536" s="125">
        <v>526800</v>
      </c>
      <c r="AK536" s="135" t="s">
        <v>2515</v>
      </c>
      <c r="AL536" s="126" t="s">
        <v>2518</v>
      </c>
    </row>
    <row r="537" spans="1:38" ht="36" hidden="1" x14ac:dyDescent="0.25">
      <c r="A537" s="149">
        <v>129136</v>
      </c>
      <c r="B537" s="120">
        <v>1</v>
      </c>
      <c r="C537" s="121" t="s">
        <v>97</v>
      </c>
      <c r="D537" s="122">
        <v>43635</v>
      </c>
      <c r="E537" s="121" t="s">
        <v>152</v>
      </c>
      <c r="F537" s="122">
        <v>44499.875173611108</v>
      </c>
      <c r="G537" s="121" t="s">
        <v>161</v>
      </c>
      <c r="H537" s="123" t="s">
        <v>248</v>
      </c>
      <c r="I537" s="121" t="s">
        <v>2519</v>
      </c>
      <c r="J537" s="120" t="s">
        <v>101</v>
      </c>
      <c r="K537" s="121"/>
      <c r="L537" s="120" t="s">
        <v>101</v>
      </c>
      <c r="M537" s="123" t="s">
        <v>2520</v>
      </c>
      <c r="N537" s="123" t="s">
        <v>2521</v>
      </c>
      <c r="O537" s="121" t="s">
        <v>157</v>
      </c>
      <c r="P537" s="121" t="s">
        <v>1794</v>
      </c>
      <c r="Q537" s="123" t="s">
        <v>2521</v>
      </c>
      <c r="R537" s="121" t="s">
        <v>47</v>
      </c>
      <c r="S537" s="121" t="s">
        <v>43</v>
      </c>
      <c r="T537" s="124">
        <v>2.5099999999999998</v>
      </c>
      <c r="U537" s="122">
        <v>44281</v>
      </c>
      <c r="V537" s="121" t="s">
        <v>1860</v>
      </c>
      <c r="W537" s="120" t="s">
        <v>93</v>
      </c>
      <c r="X537" s="120" t="s">
        <v>103</v>
      </c>
      <c r="Y537" s="265" t="s">
        <v>32</v>
      </c>
      <c r="Z537" s="123" t="s">
        <v>2522</v>
      </c>
      <c r="AA537" s="125">
        <v>0</v>
      </c>
      <c r="AB537" s="125">
        <v>0</v>
      </c>
      <c r="AC537" s="125">
        <v>-2600</v>
      </c>
      <c r="AD537" s="125">
        <v>18500</v>
      </c>
      <c r="AE537" s="125">
        <v>15900</v>
      </c>
      <c r="AF537" s="125">
        <v>0</v>
      </c>
      <c r="AG537" s="125">
        <v>0</v>
      </c>
      <c r="AH537" s="125">
        <v>61500</v>
      </c>
      <c r="AI537" s="125">
        <v>319500</v>
      </c>
      <c r="AJ537" s="125">
        <v>381000</v>
      </c>
      <c r="AK537" s="135" t="s">
        <v>2461</v>
      </c>
      <c r="AL537" s="126" t="s">
        <v>2523</v>
      </c>
    </row>
    <row r="538" spans="1:38" ht="36" hidden="1" x14ac:dyDescent="0.25">
      <c r="A538" s="149">
        <v>129145</v>
      </c>
      <c r="B538" s="120">
        <v>1</v>
      </c>
      <c r="C538" s="121" t="s">
        <v>97</v>
      </c>
      <c r="D538" s="122">
        <v>43635</v>
      </c>
      <c r="E538" s="121" t="s">
        <v>152</v>
      </c>
      <c r="F538" s="122">
        <v>44592.875162037039</v>
      </c>
      <c r="G538" s="121" t="s">
        <v>161</v>
      </c>
      <c r="H538" s="123" t="s">
        <v>689</v>
      </c>
      <c r="I538" s="121" t="s">
        <v>2524</v>
      </c>
      <c r="J538" s="120" t="s">
        <v>101</v>
      </c>
      <c r="K538" s="121"/>
      <c r="L538" s="120" t="s">
        <v>101</v>
      </c>
      <c r="M538" s="123" t="s">
        <v>2525</v>
      </c>
      <c r="N538" s="123" t="s">
        <v>1845</v>
      </c>
      <c r="O538" s="121" t="s">
        <v>157</v>
      </c>
      <c r="P538" s="121" t="s">
        <v>1794</v>
      </c>
      <c r="Q538" s="123" t="s">
        <v>1845</v>
      </c>
      <c r="R538" s="121" t="s">
        <v>47</v>
      </c>
      <c r="S538" s="121" t="s">
        <v>43</v>
      </c>
      <c r="T538" s="124">
        <v>3.35</v>
      </c>
      <c r="U538" s="122">
        <v>44281</v>
      </c>
      <c r="V538" s="121" t="s">
        <v>1805</v>
      </c>
      <c r="W538" s="120" t="s">
        <v>93</v>
      </c>
      <c r="X538" s="120" t="s">
        <v>103</v>
      </c>
      <c r="Y538" s="265" t="s">
        <v>32</v>
      </c>
      <c r="Z538" s="123" t="s">
        <v>2526</v>
      </c>
      <c r="AA538" s="125">
        <v>0</v>
      </c>
      <c r="AB538" s="125">
        <v>0</v>
      </c>
      <c r="AC538" s="125">
        <v>248500</v>
      </c>
      <c r="AD538" s="125">
        <v>138900</v>
      </c>
      <c r="AE538" s="125">
        <v>387400</v>
      </c>
      <c r="AF538" s="125">
        <v>0</v>
      </c>
      <c r="AG538" s="125">
        <v>0</v>
      </c>
      <c r="AH538" s="125">
        <v>1119800</v>
      </c>
      <c r="AI538" s="125">
        <v>2336400</v>
      </c>
      <c r="AJ538" s="125">
        <v>3456200</v>
      </c>
      <c r="AK538" s="135" t="s">
        <v>2527</v>
      </c>
      <c r="AL538" s="126" t="s">
        <v>2528</v>
      </c>
    </row>
    <row r="539" spans="1:38" hidden="1" x14ac:dyDescent="0.25">
      <c r="A539" s="149">
        <v>129197</v>
      </c>
      <c r="B539" s="120">
        <v>3</v>
      </c>
      <c r="C539" s="121" t="s">
        <v>97</v>
      </c>
      <c r="D539" s="122">
        <v>43641</v>
      </c>
      <c r="E539" s="121" t="s">
        <v>152</v>
      </c>
      <c r="F539" s="122">
        <v>44699.875127314815</v>
      </c>
      <c r="G539" s="121" t="s">
        <v>108</v>
      </c>
      <c r="H539" s="123" t="s">
        <v>115</v>
      </c>
      <c r="I539" s="121" t="s">
        <v>1619</v>
      </c>
      <c r="J539" s="120" t="s">
        <v>101</v>
      </c>
      <c r="K539" s="121"/>
      <c r="L539" s="120" t="s">
        <v>101</v>
      </c>
      <c r="M539" s="123" t="s">
        <v>2529</v>
      </c>
      <c r="N539" s="123" t="s">
        <v>1793</v>
      </c>
      <c r="O539" s="121" t="s">
        <v>157</v>
      </c>
      <c r="P539" s="121" t="s">
        <v>157</v>
      </c>
      <c r="Q539" s="123" t="s">
        <v>1793</v>
      </c>
      <c r="R539" s="121" t="s">
        <v>47</v>
      </c>
      <c r="S539" s="121" t="s">
        <v>43</v>
      </c>
      <c r="T539" s="124">
        <v>0.73</v>
      </c>
      <c r="U539" s="122">
        <v>44281</v>
      </c>
      <c r="V539" s="121" t="s">
        <v>1805</v>
      </c>
      <c r="W539" s="120" t="s">
        <v>93</v>
      </c>
      <c r="X539" s="120" t="s">
        <v>103</v>
      </c>
      <c r="Y539" s="265" t="s">
        <v>32</v>
      </c>
      <c r="Z539" s="123"/>
      <c r="AA539" s="125">
        <v>0</v>
      </c>
      <c r="AB539" s="125">
        <v>0</v>
      </c>
      <c r="AC539" s="125">
        <v>0</v>
      </c>
      <c r="AD539" s="125">
        <v>-89646</v>
      </c>
      <c r="AE539" s="125">
        <v>-89646</v>
      </c>
      <c r="AF539" s="125">
        <v>0</v>
      </c>
      <c r="AG539" s="125">
        <v>0</v>
      </c>
      <c r="AH539" s="125">
        <v>0</v>
      </c>
      <c r="AI539" s="125">
        <v>234074</v>
      </c>
      <c r="AJ539" s="125">
        <v>234074</v>
      </c>
      <c r="AK539" s="135" t="s">
        <v>2530</v>
      </c>
      <c r="AL539" s="126" t="s">
        <v>2531</v>
      </c>
    </row>
    <row r="540" spans="1:38" ht="36" hidden="1" x14ac:dyDescent="0.25">
      <c r="A540" s="147">
        <v>129477</v>
      </c>
      <c r="B540" s="120">
        <v>3</v>
      </c>
      <c r="C540" s="121" t="s">
        <v>97</v>
      </c>
      <c r="D540" s="122">
        <v>43685</v>
      </c>
      <c r="E540" s="121" t="s">
        <v>152</v>
      </c>
      <c r="F540" s="122">
        <v>44587.875115740739</v>
      </c>
      <c r="G540" s="121" t="s">
        <v>241</v>
      </c>
      <c r="H540" s="123" t="s">
        <v>358</v>
      </c>
      <c r="I540" s="121" t="s">
        <v>2532</v>
      </c>
      <c r="J540" s="120" t="s">
        <v>101</v>
      </c>
      <c r="K540" s="121"/>
      <c r="L540" s="120" t="s">
        <v>101</v>
      </c>
      <c r="M540" s="123" t="s">
        <v>2533</v>
      </c>
      <c r="N540" s="123" t="s">
        <v>1845</v>
      </c>
      <c r="O540" s="121" t="s">
        <v>157</v>
      </c>
      <c r="P540" s="121" t="s">
        <v>1794</v>
      </c>
      <c r="Q540" s="123" t="s">
        <v>1845</v>
      </c>
      <c r="R540" s="150" t="s">
        <v>47</v>
      </c>
      <c r="S540" s="121" t="s">
        <v>43</v>
      </c>
      <c r="T540" s="124">
        <v>4.8899999999999997</v>
      </c>
      <c r="U540" s="122">
        <v>44281</v>
      </c>
      <c r="V540" s="121" t="s">
        <v>1805</v>
      </c>
      <c r="W540" s="120" t="s">
        <v>93</v>
      </c>
      <c r="X540" s="120" t="s">
        <v>103</v>
      </c>
      <c r="Y540" s="265" t="s">
        <v>32</v>
      </c>
      <c r="Z540" s="123" t="s">
        <v>2534</v>
      </c>
      <c r="AA540" s="125">
        <v>0</v>
      </c>
      <c r="AB540" s="125">
        <v>0</v>
      </c>
      <c r="AC540" s="125">
        <v>-471</v>
      </c>
      <c r="AD540" s="125">
        <v>-247764</v>
      </c>
      <c r="AE540" s="125">
        <v>-248235</v>
      </c>
      <c r="AF540" s="125">
        <v>0</v>
      </c>
      <c r="AG540" s="125">
        <v>0</v>
      </c>
      <c r="AH540" s="125">
        <v>256323</v>
      </c>
      <c r="AI540" s="125">
        <v>573446</v>
      </c>
      <c r="AJ540" s="125">
        <v>829769</v>
      </c>
      <c r="AK540" s="135" t="s">
        <v>2535</v>
      </c>
      <c r="AL540" s="126" t="s">
        <v>2536</v>
      </c>
    </row>
    <row r="541" spans="1:38" hidden="1" x14ac:dyDescent="0.25">
      <c r="A541" s="147">
        <v>129483</v>
      </c>
      <c r="B541" s="120">
        <v>3</v>
      </c>
      <c r="C541" s="121" t="s">
        <v>97</v>
      </c>
      <c r="D541" s="122">
        <v>43685</v>
      </c>
      <c r="E541" s="121" t="s">
        <v>152</v>
      </c>
      <c r="F541" s="122">
        <v>44516.875138888892</v>
      </c>
      <c r="G541" s="121" t="s">
        <v>241</v>
      </c>
      <c r="H541" s="123" t="s">
        <v>365</v>
      </c>
      <c r="I541" s="121" t="s">
        <v>2313</v>
      </c>
      <c r="J541" s="120" t="s">
        <v>101</v>
      </c>
      <c r="K541" s="121"/>
      <c r="L541" s="120" t="s">
        <v>101</v>
      </c>
      <c r="M541" s="123" t="s">
        <v>2537</v>
      </c>
      <c r="N541" s="123" t="s">
        <v>1793</v>
      </c>
      <c r="O541" s="121" t="s">
        <v>157</v>
      </c>
      <c r="P541" s="121" t="s">
        <v>158</v>
      </c>
      <c r="Q541" s="123" t="s">
        <v>1793</v>
      </c>
      <c r="R541" s="150" t="s">
        <v>47</v>
      </c>
      <c r="S541" s="121" t="s">
        <v>43</v>
      </c>
      <c r="T541" s="124">
        <v>3.02</v>
      </c>
      <c r="U541" s="122">
        <v>44281</v>
      </c>
      <c r="V541" s="121" t="s">
        <v>1805</v>
      </c>
      <c r="W541" s="120" t="s">
        <v>93</v>
      </c>
      <c r="X541" s="120" t="s">
        <v>103</v>
      </c>
      <c r="Y541" s="265" t="s">
        <v>32</v>
      </c>
      <c r="Z541" s="123"/>
      <c r="AA541" s="125">
        <v>0</v>
      </c>
      <c r="AB541" s="125">
        <v>0</v>
      </c>
      <c r="AC541" s="125">
        <v>-614</v>
      </c>
      <c r="AD541" s="125">
        <v>-154517</v>
      </c>
      <c r="AE541" s="125">
        <v>-155131</v>
      </c>
      <c r="AF541" s="125">
        <v>0</v>
      </c>
      <c r="AG541" s="125">
        <v>0</v>
      </c>
      <c r="AH541" s="125">
        <v>14412</v>
      </c>
      <c r="AI541" s="125">
        <v>494503</v>
      </c>
      <c r="AJ541" s="125">
        <v>508915</v>
      </c>
      <c r="AK541" s="135" t="s">
        <v>2538</v>
      </c>
      <c r="AL541" s="126" t="s">
        <v>2539</v>
      </c>
    </row>
    <row r="542" spans="1:38" hidden="1" x14ac:dyDescent="0.25">
      <c r="A542" s="147">
        <v>129484</v>
      </c>
      <c r="B542" s="120">
        <v>3</v>
      </c>
      <c r="C542" s="121" t="s">
        <v>97</v>
      </c>
      <c r="D542" s="122">
        <v>43685</v>
      </c>
      <c r="E542" s="121" t="s">
        <v>152</v>
      </c>
      <c r="F542" s="122">
        <v>44516.875138888892</v>
      </c>
      <c r="G542" s="121" t="s">
        <v>241</v>
      </c>
      <c r="H542" s="123" t="s">
        <v>365</v>
      </c>
      <c r="I542" s="121" t="s">
        <v>2270</v>
      </c>
      <c r="J542" s="120" t="s">
        <v>101</v>
      </c>
      <c r="K542" s="121"/>
      <c r="L542" s="120" t="s">
        <v>101</v>
      </c>
      <c r="M542" s="123" t="s">
        <v>2540</v>
      </c>
      <c r="N542" s="123" t="s">
        <v>1793</v>
      </c>
      <c r="O542" s="121" t="s">
        <v>157</v>
      </c>
      <c r="P542" s="121" t="s">
        <v>158</v>
      </c>
      <c r="Q542" s="123" t="s">
        <v>1793</v>
      </c>
      <c r="R542" s="150" t="s">
        <v>47</v>
      </c>
      <c r="S542" s="121" t="s">
        <v>43</v>
      </c>
      <c r="T542" s="124">
        <v>6.76</v>
      </c>
      <c r="U542" s="122">
        <v>44281</v>
      </c>
      <c r="V542" s="121" t="s">
        <v>1805</v>
      </c>
      <c r="W542" s="120" t="s">
        <v>93</v>
      </c>
      <c r="X542" s="120" t="s">
        <v>103</v>
      </c>
      <c r="Y542" s="265" t="s">
        <v>32</v>
      </c>
      <c r="Z542" s="123"/>
      <c r="AA542" s="125">
        <v>0</v>
      </c>
      <c r="AB542" s="125">
        <v>0</v>
      </c>
      <c r="AC542" s="125">
        <v>-3560</v>
      </c>
      <c r="AD542" s="125">
        <v>-271712</v>
      </c>
      <c r="AE542" s="125">
        <v>-275272</v>
      </c>
      <c r="AF542" s="125">
        <v>0</v>
      </c>
      <c r="AG542" s="125">
        <v>0</v>
      </c>
      <c r="AH542" s="125">
        <v>61378</v>
      </c>
      <c r="AI542" s="125">
        <v>858528</v>
      </c>
      <c r="AJ542" s="125">
        <v>919906</v>
      </c>
      <c r="AK542" s="135" t="s">
        <v>2538</v>
      </c>
      <c r="AL542" s="126" t="s">
        <v>2541</v>
      </c>
    </row>
    <row r="543" spans="1:38" hidden="1" x14ac:dyDescent="0.25">
      <c r="A543" s="149">
        <v>129494</v>
      </c>
      <c r="B543" s="120">
        <v>3</v>
      </c>
      <c r="C543" s="121" t="s">
        <v>97</v>
      </c>
      <c r="D543" s="122">
        <v>43685</v>
      </c>
      <c r="E543" s="121" t="s">
        <v>152</v>
      </c>
      <c r="F543" s="122">
        <v>44529.875162037039</v>
      </c>
      <c r="G543" s="121" t="s">
        <v>241</v>
      </c>
      <c r="H543" s="123" t="s">
        <v>109</v>
      </c>
      <c r="I543" s="121" t="s">
        <v>2542</v>
      </c>
      <c r="J543" s="120" t="s">
        <v>101</v>
      </c>
      <c r="K543" s="121"/>
      <c r="L543" s="120" t="s">
        <v>101</v>
      </c>
      <c r="M543" s="123" t="s">
        <v>2543</v>
      </c>
      <c r="N543" s="123" t="s">
        <v>1793</v>
      </c>
      <c r="O543" s="121" t="s">
        <v>157</v>
      </c>
      <c r="P543" s="121" t="s">
        <v>158</v>
      </c>
      <c r="Q543" s="123" t="s">
        <v>1793</v>
      </c>
      <c r="R543" s="121" t="s">
        <v>47</v>
      </c>
      <c r="S543" s="121" t="s">
        <v>43</v>
      </c>
      <c r="T543" s="124">
        <v>0.79</v>
      </c>
      <c r="U543" s="122">
        <v>44281</v>
      </c>
      <c r="V543" s="121" t="s">
        <v>1805</v>
      </c>
      <c r="W543" s="120" t="s">
        <v>93</v>
      </c>
      <c r="X543" s="120" t="s">
        <v>103</v>
      </c>
      <c r="Y543" s="265" t="s">
        <v>32</v>
      </c>
      <c r="Z543" s="123"/>
      <c r="AA543" s="125">
        <v>0</v>
      </c>
      <c r="AB543" s="125">
        <v>0</v>
      </c>
      <c r="AC543" s="125">
        <v>-50297</v>
      </c>
      <c r="AD543" s="125">
        <v>-67079</v>
      </c>
      <c r="AE543" s="125">
        <v>-117376</v>
      </c>
      <c r="AF543" s="125">
        <v>0</v>
      </c>
      <c r="AG543" s="125">
        <v>0</v>
      </c>
      <c r="AH543" s="125">
        <v>74743</v>
      </c>
      <c r="AI543" s="125">
        <v>252261</v>
      </c>
      <c r="AJ543" s="125">
        <v>327004</v>
      </c>
      <c r="AK543" s="135" t="s">
        <v>2475</v>
      </c>
      <c r="AL543" s="126" t="s">
        <v>2544</v>
      </c>
    </row>
    <row r="544" spans="1:38" ht="36" hidden="1" x14ac:dyDescent="0.25">
      <c r="A544" s="147">
        <v>129498</v>
      </c>
      <c r="B544" s="120">
        <v>3</v>
      </c>
      <c r="C544" s="121" t="s">
        <v>97</v>
      </c>
      <c r="D544" s="122">
        <v>43685</v>
      </c>
      <c r="E544" s="121" t="s">
        <v>152</v>
      </c>
      <c r="F544" s="122">
        <v>44699.875138888892</v>
      </c>
      <c r="G544" s="121" t="s">
        <v>108</v>
      </c>
      <c r="H544" s="123" t="s">
        <v>115</v>
      </c>
      <c r="I544" s="121" t="s">
        <v>1619</v>
      </c>
      <c r="J544" s="120" t="s">
        <v>101</v>
      </c>
      <c r="K544" s="121"/>
      <c r="L544" s="120" t="s">
        <v>101</v>
      </c>
      <c r="M544" s="123" t="s">
        <v>2545</v>
      </c>
      <c r="N544" s="123" t="s">
        <v>1793</v>
      </c>
      <c r="O544" s="121" t="s">
        <v>157</v>
      </c>
      <c r="P544" s="121" t="s">
        <v>1794</v>
      </c>
      <c r="Q544" s="123" t="s">
        <v>1793</v>
      </c>
      <c r="R544" s="150" t="s">
        <v>47</v>
      </c>
      <c r="S544" s="121" t="s">
        <v>43</v>
      </c>
      <c r="T544" s="124">
        <v>4.4000000000000004</v>
      </c>
      <c r="U544" s="122">
        <v>44281</v>
      </c>
      <c r="V544" s="121" t="s">
        <v>1805</v>
      </c>
      <c r="W544" s="120" t="s">
        <v>93</v>
      </c>
      <c r="X544" s="120" t="s">
        <v>103</v>
      </c>
      <c r="Y544" s="265" t="s">
        <v>32</v>
      </c>
      <c r="Z544" s="123" t="s">
        <v>2546</v>
      </c>
      <c r="AA544" s="125">
        <v>0</v>
      </c>
      <c r="AB544" s="125">
        <v>0</v>
      </c>
      <c r="AC544" s="125">
        <v>-26289</v>
      </c>
      <c r="AD544" s="125">
        <v>-233693</v>
      </c>
      <c r="AE544" s="125">
        <v>-259982</v>
      </c>
      <c r="AF544" s="125">
        <v>0</v>
      </c>
      <c r="AG544" s="125">
        <v>0</v>
      </c>
      <c r="AH544" s="125">
        <v>170116</v>
      </c>
      <c r="AI544" s="125">
        <v>829827</v>
      </c>
      <c r="AJ544" s="125">
        <v>999943</v>
      </c>
      <c r="AK544" s="135" t="s">
        <v>2547</v>
      </c>
      <c r="AL544" s="126" t="s">
        <v>2548</v>
      </c>
    </row>
    <row r="545" spans="1:38" ht="36" hidden="1" x14ac:dyDescent="0.25">
      <c r="A545" s="147">
        <v>129499</v>
      </c>
      <c r="B545" s="120">
        <v>3</v>
      </c>
      <c r="C545" s="121" t="s">
        <v>97</v>
      </c>
      <c r="D545" s="122">
        <v>43685</v>
      </c>
      <c r="E545" s="121" t="s">
        <v>152</v>
      </c>
      <c r="F545" s="122">
        <v>44699.875138888892</v>
      </c>
      <c r="G545" s="121" t="s">
        <v>108</v>
      </c>
      <c r="H545" s="123" t="s">
        <v>115</v>
      </c>
      <c r="I545" s="121" t="s">
        <v>1619</v>
      </c>
      <c r="J545" s="120" t="s">
        <v>101</v>
      </c>
      <c r="K545" s="121"/>
      <c r="L545" s="120" t="s">
        <v>101</v>
      </c>
      <c r="M545" s="123" t="s">
        <v>2549</v>
      </c>
      <c r="N545" s="123" t="s">
        <v>1793</v>
      </c>
      <c r="O545" s="121" t="s">
        <v>157</v>
      </c>
      <c r="P545" s="121" t="s">
        <v>157</v>
      </c>
      <c r="Q545" s="123" t="s">
        <v>1793</v>
      </c>
      <c r="R545" s="150" t="s">
        <v>47</v>
      </c>
      <c r="S545" s="121" t="s">
        <v>43</v>
      </c>
      <c r="T545" s="124">
        <v>1.81</v>
      </c>
      <c r="U545" s="122">
        <v>44281</v>
      </c>
      <c r="V545" s="121" t="s">
        <v>1805</v>
      </c>
      <c r="W545" s="120" t="s">
        <v>93</v>
      </c>
      <c r="X545" s="120" t="s">
        <v>103</v>
      </c>
      <c r="Y545" s="265" t="s">
        <v>32</v>
      </c>
      <c r="Z545" s="123"/>
      <c r="AA545" s="125">
        <v>0</v>
      </c>
      <c r="AB545" s="125">
        <v>0</v>
      </c>
      <c r="AC545" s="125">
        <v>0</v>
      </c>
      <c r="AD545" s="125">
        <v>-80588</v>
      </c>
      <c r="AE545" s="125">
        <v>-80588</v>
      </c>
      <c r="AF545" s="125">
        <v>0</v>
      </c>
      <c r="AG545" s="125">
        <v>0</v>
      </c>
      <c r="AH545" s="125">
        <v>0</v>
      </c>
      <c r="AI545" s="125">
        <v>278662</v>
      </c>
      <c r="AJ545" s="125">
        <v>278662</v>
      </c>
      <c r="AK545" s="135" t="s">
        <v>2530</v>
      </c>
      <c r="AL545" s="126" t="s">
        <v>2550</v>
      </c>
    </row>
    <row r="546" spans="1:38" ht="36" hidden="1" x14ac:dyDescent="0.25">
      <c r="A546" s="147">
        <v>129584</v>
      </c>
      <c r="B546" s="120">
        <v>2</v>
      </c>
      <c r="C546" s="121" t="s">
        <v>97</v>
      </c>
      <c r="D546" s="122">
        <v>43698</v>
      </c>
      <c r="E546" s="121" t="s">
        <v>152</v>
      </c>
      <c r="F546" s="122">
        <v>44610.875115740739</v>
      </c>
      <c r="G546" s="121" t="s">
        <v>426</v>
      </c>
      <c r="H546" s="123" t="s">
        <v>404</v>
      </c>
      <c r="I546" s="121" t="s">
        <v>2551</v>
      </c>
      <c r="J546" s="120" t="s">
        <v>101</v>
      </c>
      <c r="K546" s="121"/>
      <c r="L546" s="120" t="s">
        <v>101</v>
      </c>
      <c r="M546" s="123" t="s">
        <v>2552</v>
      </c>
      <c r="N546" s="123" t="s">
        <v>1866</v>
      </c>
      <c r="O546" s="121" t="s">
        <v>157</v>
      </c>
      <c r="P546" s="121" t="s">
        <v>157</v>
      </c>
      <c r="Q546" s="123" t="s">
        <v>1866</v>
      </c>
      <c r="R546" s="150" t="s">
        <v>47</v>
      </c>
      <c r="S546" s="121" t="s">
        <v>43</v>
      </c>
      <c r="T546" s="124">
        <v>8.33</v>
      </c>
      <c r="U546" s="122">
        <v>44281</v>
      </c>
      <c r="V546" s="121" t="s">
        <v>1867</v>
      </c>
      <c r="W546" s="120" t="s">
        <v>93</v>
      </c>
      <c r="X546" s="120" t="s">
        <v>103</v>
      </c>
      <c r="Y546" s="265" t="s">
        <v>32</v>
      </c>
      <c r="Z546" s="123"/>
      <c r="AA546" s="125">
        <v>0</v>
      </c>
      <c r="AB546" s="125">
        <v>0</v>
      </c>
      <c r="AC546" s="125">
        <v>0</v>
      </c>
      <c r="AD546" s="125">
        <v>-71614</v>
      </c>
      <c r="AE546" s="125">
        <v>-71614</v>
      </c>
      <c r="AF546" s="125">
        <v>0</v>
      </c>
      <c r="AG546" s="125">
        <v>0</v>
      </c>
      <c r="AH546" s="125">
        <v>0</v>
      </c>
      <c r="AI546" s="125">
        <v>448012</v>
      </c>
      <c r="AJ546" s="125">
        <v>448012</v>
      </c>
      <c r="AK546" s="135" t="s">
        <v>2553</v>
      </c>
      <c r="AL546" s="126" t="s">
        <v>2554</v>
      </c>
    </row>
    <row r="547" spans="1:38" ht="54" hidden="1" x14ac:dyDescent="0.25">
      <c r="A547" s="147">
        <v>129595</v>
      </c>
      <c r="B547" s="120">
        <v>2</v>
      </c>
      <c r="C547" s="121" t="s">
        <v>97</v>
      </c>
      <c r="D547" s="122">
        <v>43698</v>
      </c>
      <c r="E547" s="121" t="s">
        <v>152</v>
      </c>
      <c r="F547" s="122">
        <v>44648.875115740739</v>
      </c>
      <c r="G547" s="121" t="s">
        <v>108</v>
      </c>
      <c r="H547" s="123" t="s">
        <v>2064</v>
      </c>
      <c r="I547" s="121" t="s">
        <v>400</v>
      </c>
      <c r="J547" s="120" t="s">
        <v>101</v>
      </c>
      <c r="K547" s="121"/>
      <c r="L547" s="120" t="s">
        <v>101</v>
      </c>
      <c r="M547" s="123" t="s">
        <v>2555</v>
      </c>
      <c r="N547" s="123" t="s">
        <v>2114</v>
      </c>
      <c r="O547" s="121" t="s">
        <v>157</v>
      </c>
      <c r="P547" s="121" t="s">
        <v>158</v>
      </c>
      <c r="Q547" s="123" t="s">
        <v>2114</v>
      </c>
      <c r="R547" s="150" t="s">
        <v>47</v>
      </c>
      <c r="S547" s="121" t="s">
        <v>43</v>
      </c>
      <c r="T547" s="124">
        <v>3.32</v>
      </c>
      <c r="U547" s="122">
        <v>44281</v>
      </c>
      <c r="V547" s="121" t="s">
        <v>2556</v>
      </c>
      <c r="W547" s="120" t="s">
        <v>93</v>
      </c>
      <c r="X547" s="120" t="s">
        <v>103</v>
      </c>
      <c r="Y547" s="265" t="s">
        <v>32</v>
      </c>
      <c r="Z547" s="123"/>
      <c r="AA547" s="125">
        <v>0</v>
      </c>
      <c r="AB547" s="125">
        <v>0</v>
      </c>
      <c r="AC547" s="125">
        <v>-2423</v>
      </c>
      <c r="AD547" s="125">
        <v>-35089</v>
      </c>
      <c r="AE547" s="125">
        <v>-37512</v>
      </c>
      <c r="AF547" s="125">
        <v>0</v>
      </c>
      <c r="AG547" s="125">
        <v>0</v>
      </c>
      <c r="AH547" s="125">
        <v>8370</v>
      </c>
      <c r="AI547" s="125">
        <v>223224</v>
      </c>
      <c r="AJ547" s="125">
        <v>231594</v>
      </c>
      <c r="AK547" s="135" t="s">
        <v>2557</v>
      </c>
      <c r="AL547" s="126" t="s">
        <v>2558</v>
      </c>
    </row>
    <row r="548" spans="1:38" ht="54" hidden="1" x14ac:dyDescent="0.25">
      <c r="A548" s="149">
        <v>129596</v>
      </c>
      <c r="B548" s="120">
        <v>2</v>
      </c>
      <c r="C548" s="121" t="s">
        <v>97</v>
      </c>
      <c r="D548" s="122">
        <v>43698</v>
      </c>
      <c r="E548" s="121" t="s">
        <v>152</v>
      </c>
      <c r="F548" s="122">
        <v>44648.875104166669</v>
      </c>
      <c r="G548" s="121" t="s">
        <v>426</v>
      </c>
      <c r="H548" s="123" t="s">
        <v>399</v>
      </c>
      <c r="I548" s="121" t="s">
        <v>400</v>
      </c>
      <c r="J548" s="120" t="s">
        <v>101</v>
      </c>
      <c r="K548" s="121"/>
      <c r="L548" s="120" t="s">
        <v>101</v>
      </c>
      <c r="M548" s="123" t="s">
        <v>2559</v>
      </c>
      <c r="N548" s="123" t="s">
        <v>2114</v>
      </c>
      <c r="O548" s="121" t="s">
        <v>157</v>
      </c>
      <c r="P548" s="121" t="s">
        <v>1794</v>
      </c>
      <c r="Q548" s="123" t="s">
        <v>2114</v>
      </c>
      <c r="R548" s="121" t="s">
        <v>47</v>
      </c>
      <c r="S548" s="121" t="s">
        <v>43</v>
      </c>
      <c r="T548" s="124">
        <v>7.38</v>
      </c>
      <c r="U548" s="122">
        <v>44281</v>
      </c>
      <c r="V548" s="121" t="s">
        <v>2556</v>
      </c>
      <c r="W548" s="120" t="s">
        <v>93</v>
      </c>
      <c r="X548" s="120" t="s">
        <v>103</v>
      </c>
      <c r="Y548" s="265" t="s">
        <v>32</v>
      </c>
      <c r="Z548" s="123" t="s">
        <v>2560</v>
      </c>
      <c r="AA548" s="125">
        <v>0</v>
      </c>
      <c r="AB548" s="125">
        <v>0</v>
      </c>
      <c r="AC548" s="125">
        <v>-87007</v>
      </c>
      <c r="AD548" s="125">
        <v>-92030</v>
      </c>
      <c r="AE548" s="125">
        <v>-179037</v>
      </c>
      <c r="AF548" s="125">
        <v>0</v>
      </c>
      <c r="AG548" s="125">
        <v>0</v>
      </c>
      <c r="AH548" s="125">
        <v>155582</v>
      </c>
      <c r="AI548" s="125">
        <v>582614</v>
      </c>
      <c r="AJ548" s="125">
        <v>738196</v>
      </c>
      <c r="AK548" s="135" t="s">
        <v>2561</v>
      </c>
      <c r="AL548" s="126" t="s">
        <v>2562</v>
      </c>
    </row>
    <row r="549" spans="1:38" ht="54" hidden="1" x14ac:dyDescent="0.25">
      <c r="A549" s="147">
        <v>129597</v>
      </c>
      <c r="B549" s="120">
        <v>2</v>
      </c>
      <c r="C549" s="121" t="s">
        <v>97</v>
      </c>
      <c r="D549" s="122">
        <v>43698</v>
      </c>
      <c r="E549" s="121" t="s">
        <v>152</v>
      </c>
      <c r="F549" s="122">
        <v>44648.875115740739</v>
      </c>
      <c r="G549" s="121" t="s">
        <v>426</v>
      </c>
      <c r="H549" s="123" t="s">
        <v>2064</v>
      </c>
      <c r="I549" s="121" t="s">
        <v>1540</v>
      </c>
      <c r="J549" s="120" t="s">
        <v>101</v>
      </c>
      <c r="K549" s="121"/>
      <c r="L549" s="120" t="s">
        <v>101</v>
      </c>
      <c r="M549" s="123" t="s">
        <v>2563</v>
      </c>
      <c r="N549" s="123" t="s">
        <v>2114</v>
      </c>
      <c r="O549" s="121" t="s">
        <v>157</v>
      </c>
      <c r="P549" s="121" t="s">
        <v>158</v>
      </c>
      <c r="Q549" s="123" t="s">
        <v>2114</v>
      </c>
      <c r="R549" s="121" t="s">
        <v>47</v>
      </c>
      <c r="S549" s="121" t="s">
        <v>43</v>
      </c>
      <c r="T549" s="124">
        <v>4.1399999999999997</v>
      </c>
      <c r="U549" s="122">
        <v>44281</v>
      </c>
      <c r="V549" s="121" t="s">
        <v>2556</v>
      </c>
      <c r="W549" s="120" t="s">
        <v>93</v>
      </c>
      <c r="X549" s="120" t="s">
        <v>103</v>
      </c>
      <c r="Y549" s="265" t="s">
        <v>32</v>
      </c>
      <c r="Z549" s="123"/>
      <c r="AA549" s="125">
        <v>0</v>
      </c>
      <c r="AB549" s="125">
        <v>0</v>
      </c>
      <c r="AC549" s="125">
        <v>-6460</v>
      </c>
      <c r="AD549" s="125">
        <v>-46488</v>
      </c>
      <c r="AE549" s="125">
        <v>-52948</v>
      </c>
      <c r="AF549" s="125">
        <v>0</v>
      </c>
      <c r="AG549" s="125">
        <v>0</v>
      </c>
      <c r="AH549" s="125">
        <v>11401</v>
      </c>
      <c r="AI549" s="125">
        <v>301562</v>
      </c>
      <c r="AJ549" s="125">
        <v>312963</v>
      </c>
      <c r="AK549" s="135" t="s">
        <v>2557</v>
      </c>
      <c r="AL549" s="126" t="s">
        <v>2564</v>
      </c>
    </row>
    <row r="550" spans="1:38" hidden="1" x14ac:dyDescent="0.25">
      <c r="A550" s="147">
        <v>129672</v>
      </c>
      <c r="B550" s="120">
        <v>2</v>
      </c>
      <c r="C550" s="121" t="s">
        <v>97</v>
      </c>
      <c r="D550" s="122">
        <v>43698</v>
      </c>
      <c r="E550" s="121" t="s">
        <v>152</v>
      </c>
      <c r="F550" s="122">
        <v>44389.875069444446</v>
      </c>
      <c r="G550" s="121" t="s">
        <v>666</v>
      </c>
      <c r="H550" s="123" t="s">
        <v>223</v>
      </c>
      <c r="I550" s="121" t="s">
        <v>1709</v>
      </c>
      <c r="J550" s="120" t="s">
        <v>101</v>
      </c>
      <c r="K550" s="121"/>
      <c r="L550" s="120" t="s">
        <v>101</v>
      </c>
      <c r="M550" s="123" t="s">
        <v>2565</v>
      </c>
      <c r="N550" s="123" t="s">
        <v>1793</v>
      </c>
      <c r="O550" s="121" t="s">
        <v>157</v>
      </c>
      <c r="P550" s="121" t="s">
        <v>158</v>
      </c>
      <c r="Q550" s="123" t="s">
        <v>1793</v>
      </c>
      <c r="R550" s="150" t="s">
        <v>47</v>
      </c>
      <c r="S550" s="121" t="s">
        <v>43</v>
      </c>
      <c r="T550" s="124">
        <v>7.31</v>
      </c>
      <c r="U550" s="122">
        <v>44281</v>
      </c>
      <c r="V550" s="121" t="s">
        <v>1805</v>
      </c>
      <c r="W550" s="120" t="s">
        <v>93</v>
      </c>
      <c r="X550" s="120" t="s">
        <v>103</v>
      </c>
      <c r="Y550" s="265" t="s">
        <v>32</v>
      </c>
      <c r="Z550" s="123"/>
      <c r="AA550" s="125">
        <v>0</v>
      </c>
      <c r="AB550" s="125">
        <v>0</v>
      </c>
      <c r="AC550" s="125">
        <v>-1917</v>
      </c>
      <c r="AD550" s="125">
        <v>-189719</v>
      </c>
      <c r="AE550" s="125">
        <v>-191636</v>
      </c>
      <c r="AF550" s="125">
        <v>0</v>
      </c>
      <c r="AG550" s="125">
        <v>0</v>
      </c>
      <c r="AH550" s="125">
        <v>41020</v>
      </c>
      <c r="AI550" s="125">
        <v>1286686</v>
      </c>
      <c r="AJ550" s="125">
        <v>1327706</v>
      </c>
      <c r="AK550" s="135" t="s">
        <v>2566</v>
      </c>
      <c r="AL550" s="126" t="s">
        <v>2567</v>
      </c>
    </row>
    <row r="551" spans="1:38" hidden="1" x14ac:dyDescent="0.25">
      <c r="A551" s="147">
        <v>130475</v>
      </c>
      <c r="B551" s="120">
        <v>2</v>
      </c>
      <c r="C551" s="121" t="s">
        <v>97</v>
      </c>
      <c r="D551" s="122">
        <v>43985</v>
      </c>
      <c r="E551" s="121" t="s">
        <v>152</v>
      </c>
      <c r="F551" s="122">
        <v>44538.875138888892</v>
      </c>
      <c r="G551" s="121" t="s">
        <v>426</v>
      </c>
      <c r="H551" s="123" t="s">
        <v>392</v>
      </c>
      <c r="I551" s="121" t="s">
        <v>1578</v>
      </c>
      <c r="J551" s="120" t="s">
        <v>101</v>
      </c>
      <c r="K551" s="121"/>
      <c r="L551" s="120" t="s">
        <v>101</v>
      </c>
      <c r="M551" s="123" t="s">
        <v>2568</v>
      </c>
      <c r="N551" s="123" t="s">
        <v>2569</v>
      </c>
      <c r="O551" s="121" t="s">
        <v>157</v>
      </c>
      <c r="P551" s="121" t="s">
        <v>158</v>
      </c>
      <c r="Q551" s="123" t="s">
        <v>2569</v>
      </c>
      <c r="R551" s="121" t="s">
        <v>47</v>
      </c>
      <c r="S551" s="121" t="s">
        <v>43</v>
      </c>
      <c r="T551" s="124">
        <v>5.61</v>
      </c>
      <c r="U551" s="122">
        <v>44281</v>
      </c>
      <c r="V551" s="121" t="s">
        <v>1860</v>
      </c>
      <c r="W551" s="120" t="s">
        <v>93</v>
      </c>
      <c r="X551" s="120" t="s">
        <v>103</v>
      </c>
      <c r="Y551" s="265" t="s">
        <v>32</v>
      </c>
      <c r="Z551" s="123"/>
      <c r="AA551" s="125">
        <v>0</v>
      </c>
      <c r="AB551" s="125">
        <v>0</v>
      </c>
      <c r="AC551" s="125">
        <v>0</v>
      </c>
      <c r="AD551" s="125">
        <v>-181771</v>
      </c>
      <c r="AE551" s="125">
        <v>-181771</v>
      </c>
      <c r="AF551" s="125">
        <v>0</v>
      </c>
      <c r="AG551" s="125">
        <v>0</v>
      </c>
      <c r="AH551" s="125">
        <v>0</v>
      </c>
      <c r="AI551" s="125">
        <v>860499</v>
      </c>
      <c r="AJ551" s="125">
        <v>860499</v>
      </c>
      <c r="AK551" s="135" t="s">
        <v>2570</v>
      </c>
      <c r="AL551" s="126" t="s">
        <v>2571</v>
      </c>
    </row>
    <row r="552" spans="1:38" ht="36" hidden="1" x14ac:dyDescent="0.25">
      <c r="A552" s="147">
        <v>130478</v>
      </c>
      <c r="B552" s="120">
        <v>2</v>
      </c>
      <c r="C552" s="121" t="s">
        <v>97</v>
      </c>
      <c r="D552" s="122">
        <v>43985</v>
      </c>
      <c r="E552" s="121" t="s">
        <v>152</v>
      </c>
      <c r="F552" s="122">
        <v>44473.875138888892</v>
      </c>
      <c r="G552" s="121" t="s">
        <v>426</v>
      </c>
      <c r="H552" s="123" t="s">
        <v>1572</v>
      </c>
      <c r="I552" s="121" t="s">
        <v>1578</v>
      </c>
      <c r="J552" s="120" t="s">
        <v>101</v>
      </c>
      <c r="K552" s="121"/>
      <c r="L552" s="120" t="s">
        <v>101</v>
      </c>
      <c r="M552" s="123" t="s">
        <v>2572</v>
      </c>
      <c r="N552" s="123" t="s">
        <v>2573</v>
      </c>
      <c r="O552" s="121" t="s">
        <v>157</v>
      </c>
      <c r="P552" s="121" t="s">
        <v>158</v>
      </c>
      <c r="Q552" s="123" t="s">
        <v>2573</v>
      </c>
      <c r="R552" s="150" t="s">
        <v>47</v>
      </c>
      <c r="S552" s="121" t="s">
        <v>43</v>
      </c>
      <c r="T552" s="124">
        <v>10.19</v>
      </c>
      <c r="U552" s="122">
        <v>44281</v>
      </c>
      <c r="V552" s="121" t="s">
        <v>2036</v>
      </c>
      <c r="W552" s="120" t="s">
        <v>93</v>
      </c>
      <c r="X552" s="120" t="s">
        <v>103</v>
      </c>
      <c r="Y552" s="265" t="s">
        <v>32</v>
      </c>
      <c r="Z552" s="123"/>
      <c r="AA552" s="125">
        <v>0</v>
      </c>
      <c r="AB552" s="125">
        <v>0</v>
      </c>
      <c r="AC552" s="125">
        <v>8648</v>
      </c>
      <c r="AD552" s="125">
        <v>25183</v>
      </c>
      <c r="AE552" s="125">
        <v>33831</v>
      </c>
      <c r="AF552" s="125">
        <v>0</v>
      </c>
      <c r="AG552" s="125">
        <v>0</v>
      </c>
      <c r="AH552" s="125">
        <v>53604</v>
      </c>
      <c r="AI552" s="125">
        <v>757981</v>
      </c>
      <c r="AJ552" s="125">
        <v>811585</v>
      </c>
      <c r="AK552" s="135" t="s">
        <v>2574</v>
      </c>
      <c r="AL552" s="126" t="s">
        <v>2575</v>
      </c>
    </row>
    <row r="553" spans="1:38" ht="36" hidden="1" x14ac:dyDescent="0.25">
      <c r="A553" s="147">
        <v>100261.03</v>
      </c>
      <c r="B553" s="120">
        <v>2</v>
      </c>
      <c r="C553" s="121" t="s">
        <v>122</v>
      </c>
      <c r="D553" s="122">
        <v>40561</v>
      </c>
      <c r="E553" s="121" t="s">
        <v>2170</v>
      </c>
      <c r="F553" s="122">
        <v>44307</v>
      </c>
      <c r="G553" s="121" t="s">
        <v>426</v>
      </c>
      <c r="H553" s="123" t="s">
        <v>404</v>
      </c>
      <c r="I553" s="121" t="s">
        <v>2576</v>
      </c>
      <c r="J553" s="120" t="s">
        <v>101</v>
      </c>
      <c r="K553" s="121"/>
      <c r="L553" s="120" t="s">
        <v>101</v>
      </c>
      <c r="M553" s="123" t="s">
        <v>2577</v>
      </c>
      <c r="N553" s="123" t="s">
        <v>2578</v>
      </c>
      <c r="O553" s="121" t="s">
        <v>553</v>
      </c>
      <c r="P553" s="121" t="s">
        <v>1789</v>
      </c>
      <c r="Q553" s="123"/>
      <c r="R553" s="150" t="s">
        <v>47</v>
      </c>
      <c r="S553" s="150" t="s">
        <v>45</v>
      </c>
      <c r="T553" s="124">
        <v>4.0999999999999996</v>
      </c>
      <c r="U553" s="122">
        <v>44281</v>
      </c>
      <c r="V553" s="121"/>
      <c r="W553" s="120" t="s">
        <v>93</v>
      </c>
      <c r="X553" s="120" t="s">
        <v>103</v>
      </c>
      <c r="Y553" s="265" t="str">
        <f>_xlfn.XLOOKUP(TAMPData2205[[#This Row],[PIN]],TAMPData2202[PIN],TAMPData2202[TAMP NHS],"",0)</f>
        <v>Non-NHS SR</v>
      </c>
      <c r="Z553" s="123"/>
      <c r="AA553" s="125">
        <v>0</v>
      </c>
      <c r="AB553" s="125">
        <v>0</v>
      </c>
      <c r="AC553" s="125">
        <v>1107896</v>
      </c>
      <c r="AD553" s="125">
        <v>0</v>
      </c>
      <c r="AE553" s="125">
        <v>1107896</v>
      </c>
      <c r="AF553" s="125">
        <v>0</v>
      </c>
      <c r="AG553" s="125">
        <v>0</v>
      </c>
      <c r="AH553" s="125">
        <v>33962637</v>
      </c>
      <c r="AI553" s="125">
        <v>0</v>
      </c>
      <c r="AJ553" s="125">
        <v>33962637</v>
      </c>
      <c r="AK553" s="135" t="s">
        <v>2579</v>
      </c>
      <c r="AL553" s="126" t="s">
        <v>2580</v>
      </c>
    </row>
    <row r="554" spans="1:38" ht="36" hidden="1" x14ac:dyDescent="0.25">
      <c r="A554" s="147">
        <v>130283</v>
      </c>
      <c r="B554" s="120">
        <v>4</v>
      </c>
      <c r="C554" s="121" t="s">
        <v>122</v>
      </c>
      <c r="D554" s="122">
        <v>43951</v>
      </c>
      <c r="E554" s="121" t="s">
        <v>152</v>
      </c>
      <c r="F554" s="122">
        <v>44384</v>
      </c>
      <c r="G554" s="121" t="s">
        <v>510</v>
      </c>
      <c r="H554" s="123" t="s">
        <v>88</v>
      </c>
      <c r="I554" s="121" t="s">
        <v>2581</v>
      </c>
      <c r="J554" s="120" t="s">
        <v>101</v>
      </c>
      <c r="K554" s="121"/>
      <c r="L554" s="120" t="s">
        <v>101</v>
      </c>
      <c r="M554" s="123" t="s">
        <v>2582</v>
      </c>
      <c r="N554" s="123" t="s">
        <v>2583</v>
      </c>
      <c r="O554" s="121" t="s">
        <v>157</v>
      </c>
      <c r="P554" s="121" t="s">
        <v>158</v>
      </c>
      <c r="Q554" s="123" t="s">
        <v>2583</v>
      </c>
      <c r="R554" s="150" t="s">
        <v>47</v>
      </c>
      <c r="S554" s="121" t="s">
        <v>46</v>
      </c>
      <c r="T554" s="124">
        <v>3.1</v>
      </c>
      <c r="U554" s="122">
        <v>44365</v>
      </c>
      <c r="V554" s="121" t="s">
        <v>1805</v>
      </c>
      <c r="W554" s="120" t="s">
        <v>93</v>
      </c>
      <c r="X554" s="120" t="s">
        <v>103</v>
      </c>
      <c r="Y554" s="265" t="s">
        <v>32</v>
      </c>
      <c r="Z554" s="123"/>
      <c r="AA554" s="125">
        <v>0</v>
      </c>
      <c r="AB554" s="125">
        <v>0</v>
      </c>
      <c r="AC554" s="125">
        <v>-16300</v>
      </c>
      <c r="AD554" s="125">
        <v>194640</v>
      </c>
      <c r="AE554" s="125">
        <v>178340</v>
      </c>
      <c r="AF554" s="125">
        <v>0</v>
      </c>
      <c r="AG554" s="125">
        <v>0</v>
      </c>
      <c r="AH554" s="125">
        <v>154100</v>
      </c>
      <c r="AI554" s="125">
        <v>3922640</v>
      </c>
      <c r="AJ554" s="125">
        <v>4076740</v>
      </c>
      <c r="AK554" s="135" t="s">
        <v>2584</v>
      </c>
      <c r="AL554" s="126" t="s">
        <v>2585</v>
      </c>
    </row>
    <row r="555" spans="1:38" ht="54" hidden="1" x14ac:dyDescent="0.25">
      <c r="A555" s="147">
        <v>118769</v>
      </c>
      <c r="B555" s="120">
        <v>2</v>
      </c>
      <c r="C555" s="121" t="s">
        <v>114</v>
      </c>
      <c r="D555" s="122">
        <v>41376</v>
      </c>
      <c r="E555" s="121" t="s">
        <v>1833</v>
      </c>
      <c r="F555" s="122">
        <v>44538</v>
      </c>
      <c r="G555" s="121" t="s">
        <v>170</v>
      </c>
      <c r="H555" s="123" t="s">
        <v>223</v>
      </c>
      <c r="I555" s="121" t="s">
        <v>2586</v>
      </c>
      <c r="J555" s="120"/>
      <c r="K555" s="121" t="s">
        <v>2587</v>
      </c>
      <c r="L555" s="120" t="s">
        <v>183</v>
      </c>
      <c r="M555" s="123" t="s">
        <v>2588</v>
      </c>
      <c r="N555" s="123" t="s">
        <v>2589</v>
      </c>
      <c r="O555" s="121" t="s">
        <v>1836</v>
      </c>
      <c r="P555" s="121" t="s">
        <v>1789</v>
      </c>
      <c r="Q555" s="123"/>
      <c r="R555" s="150" t="s">
        <v>47</v>
      </c>
      <c r="S555" s="150" t="s">
        <v>45</v>
      </c>
      <c r="T555" s="124">
        <v>0.35399999999999998</v>
      </c>
      <c r="U555" s="122">
        <v>42090</v>
      </c>
      <c r="V555" s="121"/>
      <c r="W555" s="120" t="s">
        <v>93</v>
      </c>
      <c r="X555" s="120" t="s">
        <v>94</v>
      </c>
      <c r="Y555" s="265" t="str">
        <f>_xlfn.XLOOKUP(TAMPData2205[[#This Row],[PIN]],TAMPData2202[PIN],TAMPData2202[TAMP NHS],"",0)</f>
        <v>NHS-Local</v>
      </c>
      <c r="Z555" s="123"/>
      <c r="AA555" s="125">
        <v>4941.8</v>
      </c>
      <c r="AB555" s="125">
        <v>-2436.77</v>
      </c>
      <c r="AC555" s="125">
        <v>60249.98</v>
      </c>
      <c r="AD555" s="125">
        <v>0</v>
      </c>
      <c r="AE555" s="125">
        <v>62755.01</v>
      </c>
      <c r="AF555" s="125">
        <v>321216.37</v>
      </c>
      <c r="AG555" s="125">
        <v>3563.23</v>
      </c>
      <c r="AH555" s="125">
        <v>6204790.9800000004</v>
      </c>
      <c r="AI555" s="125">
        <v>0</v>
      </c>
      <c r="AJ555" s="125">
        <v>6529570.5800000001</v>
      </c>
      <c r="AK555" s="135" t="s">
        <v>2590</v>
      </c>
      <c r="AL555" s="126" t="s">
        <v>2591</v>
      </c>
    </row>
    <row r="556" spans="1:38" ht="36" hidden="1" x14ac:dyDescent="0.25">
      <c r="A556" s="149">
        <v>131733</v>
      </c>
      <c r="B556" s="120">
        <v>3</v>
      </c>
      <c r="C556" s="121" t="s">
        <v>85</v>
      </c>
      <c r="D556" s="122">
        <v>44358</v>
      </c>
      <c r="E556" s="121" t="s">
        <v>152</v>
      </c>
      <c r="F556" s="122">
        <v>44690</v>
      </c>
      <c r="G556" s="121" t="s">
        <v>241</v>
      </c>
      <c r="H556" s="123" t="s">
        <v>538</v>
      </c>
      <c r="I556" s="121" t="s">
        <v>2592</v>
      </c>
      <c r="J556" s="120" t="s">
        <v>101</v>
      </c>
      <c r="K556" s="121"/>
      <c r="L556" s="120" t="s">
        <v>101</v>
      </c>
      <c r="M556" s="123" t="s">
        <v>2593</v>
      </c>
      <c r="N556" s="123" t="s">
        <v>2594</v>
      </c>
      <c r="O556" s="121" t="s">
        <v>157</v>
      </c>
      <c r="P556" s="121" t="s">
        <v>157</v>
      </c>
      <c r="Q556" s="123" t="s">
        <v>2595</v>
      </c>
      <c r="R556" s="121" t="s">
        <v>47</v>
      </c>
      <c r="S556" s="121" t="s">
        <v>46</v>
      </c>
      <c r="T556" s="124">
        <v>0.13</v>
      </c>
      <c r="U556" s="122">
        <v>44729</v>
      </c>
      <c r="V556" s="121"/>
      <c r="W556" s="120" t="s">
        <v>93</v>
      </c>
      <c r="X556" s="120" t="s">
        <v>13</v>
      </c>
      <c r="Y556" s="265" t="s">
        <v>31</v>
      </c>
      <c r="Z556" s="123"/>
      <c r="AA556" s="125">
        <v>0</v>
      </c>
      <c r="AB556" s="125">
        <v>0</v>
      </c>
      <c r="AC556" s="125">
        <v>0</v>
      </c>
      <c r="AD556" s="125">
        <v>1345693</v>
      </c>
      <c r="AE556" s="125">
        <v>1345693</v>
      </c>
      <c r="AF556" s="125">
        <v>0</v>
      </c>
      <c r="AG556" s="125">
        <v>0</v>
      </c>
      <c r="AH556" s="125">
        <v>0</v>
      </c>
      <c r="AI556" s="125">
        <v>1345693</v>
      </c>
      <c r="AJ556" s="125">
        <v>1345693</v>
      </c>
      <c r="AK556" s="135"/>
      <c r="AL556" s="126" t="s">
        <v>2596</v>
      </c>
    </row>
    <row r="557" spans="1:38" ht="54" hidden="1" x14ac:dyDescent="0.25">
      <c r="A557" s="147">
        <v>123079</v>
      </c>
      <c r="B557" s="120">
        <v>3</v>
      </c>
      <c r="C557" s="121" t="s">
        <v>97</v>
      </c>
      <c r="D557" s="122">
        <v>42300</v>
      </c>
      <c r="E557" s="121" t="s">
        <v>2180</v>
      </c>
      <c r="F557" s="122">
        <v>44538</v>
      </c>
      <c r="G557" s="121" t="s">
        <v>253</v>
      </c>
      <c r="H557" s="123" t="s">
        <v>1111</v>
      </c>
      <c r="I557" s="121" t="s">
        <v>1893</v>
      </c>
      <c r="J557" s="120" t="s">
        <v>101</v>
      </c>
      <c r="K557" s="121"/>
      <c r="L557" s="120" t="s">
        <v>101</v>
      </c>
      <c r="M557" s="123" t="s">
        <v>2597</v>
      </c>
      <c r="N557" s="123" t="s">
        <v>2598</v>
      </c>
      <c r="O557" s="121" t="s">
        <v>553</v>
      </c>
      <c r="P557" s="121" t="s">
        <v>1897</v>
      </c>
      <c r="Q557" s="123"/>
      <c r="R557" s="150" t="s">
        <v>47</v>
      </c>
      <c r="S557" s="150" t="s">
        <v>45</v>
      </c>
      <c r="T557" s="124">
        <v>0.1</v>
      </c>
      <c r="U557" s="122">
        <v>43917</v>
      </c>
      <c r="V557" s="121"/>
      <c r="W557" s="120" t="s">
        <v>93</v>
      </c>
      <c r="X557" s="120" t="s">
        <v>103</v>
      </c>
      <c r="Y557" s="265" t="s">
        <v>32</v>
      </c>
      <c r="Z557" s="123"/>
      <c r="AA557" s="125">
        <v>0</v>
      </c>
      <c r="AB557" s="125">
        <v>0</v>
      </c>
      <c r="AC557" s="125">
        <v>34900</v>
      </c>
      <c r="AD557" s="125">
        <v>0</v>
      </c>
      <c r="AE557" s="125">
        <v>34900</v>
      </c>
      <c r="AF557" s="125">
        <v>75000</v>
      </c>
      <c r="AG557" s="125">
        <v>0</v>
      </c>
      <c r="AH557" s="125">
        <v>288647</v>
      </c>
      <c r="AI557" s="125">
        <v>0</v>
      </c>
      <c r="AJ557" s="125">
        <v>363647</v>
      </c>
      <c r="AK557" s="135" t="s">
        <v>2599</v>
      </c>
      <c r="AL557" s="126" t="s">
        <v>2600</v>
      </c>
    </row>
    <row r="558" spans="1:38" ht="36" hidden="1" x14ac:dyDescent="0.25">
      <c r="A558" s="147">
        <v>127271</v>
      </c>
      <c r="B558" s="120">
        <v>3</v>
      </c>
      <c r="C558" s="121" t="s">
        <v>97</v>
      </c>
      <c r="D558" s="122">
        <v>43186</v>
      </c>
      <c r="E558" s="121" t="s">
        <v>152</v>
      </c>
      <c r="F558" s="122">
        <v>44398.875057870369</v>
      </c>
      <c r="G558" s="121" t="s">
        <v>2601</v>
      </c>
      <c r="H558" s="123" t="s">
        <v>109</v>
      </c>
      <c r="I558" s="121" t="s">
        <v>621</v>
      </c>
      <c r="J558" s="120" t="s">
        <v>299</v>
      </c>
      <c r="K558" s="121"/>
      <c r="L558" s="120" t="s">
        <v>300</v>
      </c>
      <c r="M558" s="123" t="s">
        <v>2602</v>
      </c>
      <c r="N558" s="123" t="s">
        <v>2603</v>
      </c>
      <c r="O558" s="121" t="s">
        <v>157</v>
      </c>
      <c r="P558" s="121" t="s">
        <v>1794</v>
      </c>
      <c r="Q558" s="123" t="s">
        <v>2604</v>
      </c>
      <c r="R558" s="121" t="s">
        <v>47</v>
      </c>
      <c r="S558" s="121" t="s">
        <v>43</v>
      </c>
      <c r="T558" s="124">
        <v>6.14</v>
      </c>
      <c r="U558" s="122">
        <v>43917</v>
      </c>
      <c r="V558" s="121" t="s">
        <v>1805</v>
      </c>
      <c r="W558" s="120" t="s">
        <v>93</v>
      </c>
      <c r="X558" s="120" t="s">
        <v>303</v>
      </c>
      <c r="Y558" s="265" t="s">
        <v>29</v>
      </c>
      <c r="Z558" s="123" t="s">
        <v>2605</v>
      </c>
      <c r="AA558" s="125">
        <v>0</v>
      </c>
      <c r="AB558" s="125">
        <v>0</v>
      </c>
      <c r="AC558" s="125">
        <v>265000</v>
      </c>
      <c r="AD558" s="125">
        <v>635000</v>
      </c>
      <c r="AE558" s="125">
        <v>900000</v>
      </c>
      <c r="AF558" s="125">
        <v>0</v>
      </c>
      <c r="AG558" s="125">
        <v>0</v>
      </c>
      <c r="AH558" s="125">
        <v>1650239</v>
      </c>
      <c r="AI558" s="125">
        <v>5175616</v>
      </c>
      <c r="AJ558" s="125">
        <v>6825855</v>
      </c>
      <c r="AK558" s="135" t="s">
        <v>2606</v>
      </c>
      <c r="AL558" s="126" t="s">
        <v>2607</v>
      </c>
    </row>
    <row r="559" spans="1:38" ht="36" hidden="1" x14ac:dyDescent="0.25">
      <c r="A559" s="147">
        <v>127354</v>
      </c>
      <c r="B559" s="120">
        <v>4</v>
      </c>
      <c r="C559" s="121" t="s">
        <v>85</v>
      </c>
      <c r="D559" s="122">
        <v>43192</v>
      </c>
      <c r="E559" s="121" t="s">
        <v>152</v>
      </c>
      <c r="F559" s="122">
        <v>44691</v>
      </c>
      <c r="G559" s="121" t="s">
        <v>510</v>
      </c>
      <c r="H559" s="123" t="s">
        <v>325</v>
      </c>
      <c r="I559" s="121" t="s">
        <v>1558</v>
      </c>
      <c r="J559" s="120" t="s">
        <v>101</v>
      </c>
      <c r="K559" s="121"/>
      <c r="L559" s="120" t="s">
        <v>101</v>
      </c>
      <c r="M559" s="123" t="s">
        <v>2608</v>
      </c>
      <c r="N559" s="123" t="s">
        <v>2154</v>
      </c>
      <c r="O559" s="121" t="s">
        <v>157</v>
      </c>
      <c r="P559" s="121" t="s">
        <v>158</v>
      </c>
      <c r="Q559" s="123" t="s">
        <v>2609</v>
      </c>
      <c r="R559" s="121" t="s">
        <v>47</v>
      </c>
      <c r="S559" s="121" t="s">
        <v>46</v>
      </c>
      <c r="T559" s="124">
        <v>11.29</v>
      </c>
      <c r="U559" s="122">
        <v>44729</v>
      </c>
      <c r="V559" s="121" t="s">
        <v>2155</v>
      </c>
      <c r="W559" s="120" t="s">
        <v>670</v>
      </c>
      <c r="X559" s="120" t="s">
        <v>13</v>
      </c>
      <c r="Y559" s="265" t="s">
        <v>31</v>
      </c>
      <c r="Z559" s="123"/>
      <c r="AA559" s="125">
        <v>0</v>
      </c>
      <c r="AB559" s="125">
        <v>0</v>
      </c>
      <c r="AC559" s="125">
        <v>130600</v>
      </c>
      <c r="AD559" s="125">
        <v>7222200</v>
      </c>
      <c r="AE559" s="125">
        <v>7352800</v>
      </c>
      <c r="AF559" s="125">
        <v>0</v>
      </c>
      <c r="AG559" s="125">
        <v>0</v>
      </c>
      <c r="AH559" s="125">
        <v>130600</v>
      </c>
      <c r="AI559" s="125">
        <v>7222200</v>
      </c>
      <c r="AJ559" s="125">
        <v>7352800</v>
      </c>
      <c r="AK559" s="135"/>
      <c r="AL559" s="126" t="s">
        <v>2610</v>
      </c>
    </row>
    <row r="560" spans="1:38" ht="72" hidden="1" x14ac:dyDescent="0.25">
      <c r="A560" s="149">
        <v>131740</v>
      </c>
      <c r="B560" s="120">
        <v>3</v>
      </c>
      <c r="C560" s="121" t="s">
        <v>85</v>
      </c>
      <c r="D560" s="122">
        <v>44361</v>
      </c>
      <c r="E560" s="121" t="s">
        <v>152</v>
      </c>
      <c r="F560" s="122">
        <v>44685</v>
      </c>
      <c r="G560" s="121" t="s">
        <v>241</v>
      </c>
      <c r="H560" s="123" t="s">
        <v>365</v>
      </c>
      <c r="I560" s="121"/>
      <c r="J560" s="120"/>
      <c r="K560" s="121"/>
      <c r="L560" s="120"/>
      <c r="M560" s="123" t="s">
        <v>2611</v>
      </c>
      <c r="N560" s="123" t="s">
        <v>2612</v>
      </c>
      <c r="O560" s="121" t="s">
        <v>157</v>
      </c>
      <c r="P560" s="121" t="s">
        <v>157</v>
      </c>
      <c r="Q560" s="123" t="s">
        <v>2613</v>
      </c>
      <c r="R560" s="121" t="s">
        <v>47</v>
      </c>
      <c r="S560" s="121" t="s">
        <v>46</v>
      </c>
      <c r="T560" s="124">
        <v>0.31</v>
      </c>
      <c r="U560" s="122">
        <v>44729</v>
      </c>
      <c r="V560" s="121" t="s">
        <v>2612</v>
      </c>
      <c r="W560" s="120" t="s">
        <v>93</v>
      </c>
      <c r="X560" s="120" t="s">
        <v>103</v>
      </c>
      <c r="Y560" s="265" t="s">
        <v>32</v>
      </c>
      <c r="Z560" s="123"/>
      <c r="AA560" s="125">
        <v>0</v>
      </c>
      <c r="AB560" s="125">
        <v>0</v>
      </c>
      <c r="AC560" s="125">
        <v>0</v>
      </c>
      <c r="AD560" s="125">
        <v>1737093</v>
      </c>
      <c r="AE560" s="125">
        <v>1737093</v>
      </c>
      <c r="AF560" s="125">
        <v>0</v>
      </c>
      <c r="AG560" s="125">
        <v>0</v>
      </c>
      <c r="AH560" s="125">
        <v>0</v>
      </c>
      <c r="AI560" s="125">
        <v>1737093</v>
      </c>
      <c r="AJ560" s="125">
        <v>1737093</v>
      </c>
      <c r="AK560" s="135"/>
      <c r="AL560" s="126" t="s">
        <v>2614</v>
      </c>
    </row>
    <row r="561" spans="1:38" ht="36" hidden="1" x14ac:dyDescent="0.25">
      <c r="A561" s="147">
        <v>127156</v>
      </c>
      <c r="B561" s="120">
        <v>2</v>
      </c>
      <c r="C561" s="121" t="s">
        <v>114</v>
      </c>
      <c r="D561" s="122">
        <v>43179</v>
      </c>
      <c r="E561" s="121" t="s">
        <v>152</v>
      </c>
      <c r="F561" s="122">
        <v>44175.875115740739</v>
      </c>
      <c r="G561" s="121" t="s">
        <v>170</v>
      </c>
      <c r="H561" s="123" t="s">
        <v>135</v>
      </c>
      <c r="I561" s="121" t="s">
        <v>145</v>
      </c>
      <c r="J561" s="120" t="s">
        <v>101</v>
      </c>
      <c r="K561" s="121"/>
      <c r="L561" s="120" t="s">
        <v>101</v>
      </c>
      <c r="M561" s="123" t="s">
        <v>2615</v>
      </c>
      <c r="N561" s="123" t="s">
        <v>1793</v>
      </c>
      <c r="O561" s="121" t="s">
        <v>157</v>
      </c>
      <c r="P561" s="121" t="s">
        <v>1794</v>
      </c>
      <c r="Q561" s="123" t="s">
        <v>1793</v>
      </c>
      <c r="R561" s="121" t="s">
        <v>47</v>
      </c>
      <c r="S561" s="121" t="s">
        <v>43</v>
      </c>
      <c r="T561" s="124">
        <v>2.95</v>
      </c>
      <c r="U561" s="122">
        <v>43917</v>
      </c>
      <c r="V561" s="121" t="s">
        <v>1805</v>
      </c>
      <c r="W561" s="120" t="s">
        <v>670</v>
      </c>
      <c r="X561" s="120" t="s">
        <v>13</v>
      </c>
      <c r="Y561" s="265" t="s">
        <v>31</v>
      </c>
      <c r="Z561" s="123" t="s">
        <v>2616</v>
      </c>
      <c r="AA561" s="125">
        <v>0</v>
      </c>
      <c r="AB561" s="125">
        <v>0</v>
      </c>
      <c r="AC561" s="125">
        <v>235754.15</v>
      </c>
      <c r="AD561" s="125">
        <v>-129067.26</v>
      </c>
      <c r="AE561" s="125">
        <v>106686.89</v>
      </c>
      <c r="AF561" s="125">
        <v>0</v>
      </c>
      <c r="AG561" s="125">
        <v>0</v>
      </c>
      <c r="AH561" s="125">
        <v>693997.15</v>
      </c>
      <c r="AI561" s="125">
        <v>2237726.7400000002</v>
      </c>
      <c r="AJ561" s="125">
        <v>2931723.89</v>
      </c>
      <c r="AK561" s="135" t="s">
        <v>2617</v>
      </c>
      <c r="AL561" s="126" t="s">
        <v>2618</v>
      </c>
    </row>
    <row r="562" spans="1:38" ht="36" hidden="1" x14ac:dyDescent="0.25">
      <c r="A562" s="147">
        <v>127224</v>
      </c>
      <c r="B562" s="120">
        <v>2</v>
      </c>
      <c r="C562" s="121" t="s">
        <v>114</v>
      </c>
      <c r="D562" s="122">
        <v>43180</v>
      </c>
      <c r="E562" s="121" t="s">
        <v>152</v>
      </c>
      <c r="F562" s="122">
        <v>44117.875081018516</v>
      </c>
      <c r="G562" s="121" t="s">
        <v>170</v>
      </c>
      <c r="H562" s="123" t="s">
        <v>517</v>
      </c>
      <c r="I562" s="121" t="s">
        <v>145</v>
      </c>
      <c r="J562" s="120" t="s">
        <v>101</v>
      </c>
      <c r="K562" s="121"/>
      <c r="L562" s="120" t="s">
        <v>101</v>
      </c>
      <c r="M562" s="123" t="s">
        <v>2619</v>
      </c>
      <c r="N562" s="123" t="s">
        <v>1793</v>
      </c>
      <c r="O562" s="121" t="s">
        <v>157</v>
      </c>
      <c r="P562" s="121" t="s">
        <v>158</v>
      </c>
      <c r="Q562" s="123" t="s">
        <v>1793</v>
      </c>
      <c r="R562" s="121" t="s">
        <v>47</v>
      </c>
      <c r="S562" s="121" t="s">
        <v>43</v>
      </c>
      <c r="T562" s="124">
        <v>2.48</v>
      </c>
      <c r="U562" s="122">
        <v>43917</v>
      </c>
      <c r="V562" s="121" t="s">
        <v>1805</v>
      </c>
      <c r="W562" s="120" t="s">
        <v>670</v>
      </c>
      <c r="X562" s="120" t="s">
        <v>13</v>
      </c>
      <c r="Y562" s="265" t="s">
        <v>31</v>
      </c>
      <c r="Z562" s="123"/>
      <c r="AA562" s="125">
        <v>0</v>
      </c>
      <c r="AB562" s="125">
        <v>0</v>
      </c>
      <c r="AC562" s="125">
        <v>-3803.53</v>
      </c>
      <c r="AD562" s="125">
        <v>8142.76</v>
      </c>
      <c r="AE562" s="125">
        <v>4339.2299999999996</v>
      </c>
      <c r="AF562" s="125">
        <v>0</v>
      </c>
      <c r="AG562" s="125">
        <v>0</v>
      </c>
      <c r="AH562" s="125">
        <v>42277.47</v>
      </c>
      <c r="AI562" s="125">
        <v>1176597.76</v>
      </c>
      <c r="AJ562" s="125">
        <v>1218875.23</v>
      </c>
      <c r="AK562" s="135" t="s">
        <v>2620</v>
      </c>
      <c r="AL562" s="126" t="s">
        <v>2621</v>
      </c>
    </row>
    <row r="563" spans="1:38" ht="36" hidden="1" x14ac:dyDescent="0.25">
      <c r="A563" s="147">
        <v>127366</v>
      </c>
      <c r="B563" s="120">
        <v>4</v>
      </c>
      <c r="C563" s="121" t="s">
        <v>114</v>
      </c>
      <c r="D563" s="122">
        <v>43193</v>
      </c>
      <c r="E563" s="121" t="s">
        <v>152</v>
      </c>
      <c r="F563" s="122">
        <v>44112.875081018516</v>
      </c>
      <c r="G563" s="121" t="s">
        <v>170</v>
      </c>
      <c r="H563" s="123" t="s">
        <v>88</v>
      </c>
      <c r="I563" s="121" t="s">
        <v>455</v>
      </c>
      <c r="J563" s="120" t="s">
        <v>101</v>
      </c>
      <c r="K563" s="121"/>
      <c r="L563" s="120" t="s">
        <v>101</v>
      </c>
      <c r="M563" s="123" t="s">
        <v>2622</v>
      </c>
      <c r="N563" s="123" t="s">
        <v>2623</v>
      </c>
      <c r="O563" s="121" t="s">
        <v>157</v>
      </c>
      <c r="P563" s="121" t="s">
        <v>158</v>
      </c>
      <c r="Q563" s="123" t="s">
        <v>2623</v>
      </c>
      <c r="R563" s="150" t="s">
        <v>47</v>
      </c>
      <c r="S563" s="121" t="s">
        <v>43</v>
      </c>
      <c r="T563" s="124">
        <v>2.92</v>
      </c>
      <c r="U563" s="122">
        <v>43917</v>
      </c>
      <c r="V563" s="121" t="s">
        <v>1805</v>
      </c>
      <c r="W563" s="120" t="s">
        <v>93</v>
      </c>
      <c r="X563" s="120" t="s">
        <v>13</v>
      </c>
      <c r="Y563" s="265" t="s">
        <v>31</v>
      </c>
      <c r="Z563" s="123"/>
      <c r="AA563" s="125">
        <v>0</v>
      </c>
      <c r="AB563" s="125">
        <v>0</v>
      </c>
      <c r="AC563" s="125">
        <v>75208.17</v>
      </c>
      <c r="AD563" s="125">
        <v>195588.26</v>
      </c>
      <c r="AE563" s="125">
        <v>270796.43</v>
      </c>
      <c r="AF563" s="125">
        <v>0</v>
      </c>
      <c r="AG563" s="125">
        <v>0</v>
      </c>
      <c r="AH563" s="125">
        <v>146708.17000000001</v>
      </c>
      <c r="AI563" s="125">
        <v>1763588.26</v>
      </c>
      <c r="AJ563" s="125">
        <v>1910296.43</v>
      </c>
      <c r="AK563" s="135" t="s">
        <v>2624</v>
      </c>
      <c r="AL563" s="126" t="s">
        <v>2625</v>
      </c>
    </row>
    <row r="564" spans="1:38" ht="36" hidden="1" x14ac:dyDescent="0.25">
      <c r="A564" s="147">
        <v>129100</v>
      </c>
      <c r="B564" s="120">
        <v>1</v>
      </c>
      <c r="C564" s="121" t="s">
        <v>114</v>
      </c>
      <c r="D564" s="122">
        <v>43634</v>
      </c>
      <c r="E564" s="121" t="s">
        <v>152</v>
      </c>
      <c r="F564" s="122">
        <v>44352</v>
      </c>
      <c r="G564" s="121" t="s">
        <v>170</v>
      </c>
      <c r="H564" s="123" t="s">
        <v>689</v>
      </c>
      <c r="I564" s="121" t="s">
        <v>1655</v>
      </c>
      <c r="J564" s="120" t="s">
        <v>101</v>
      </c>
      <c r="K564" s="121"/>
      <c r="L564" s="120" t="s">
        <v>101</v>
      </c>
      <c r="M564" s="123" t="s">
        <v>2626</v>
      </c>
      <c r="N564" s="123" t="s">
        <v>1793</v>
      </c>
      <c r="O564" s="121" t="s">
        <v>157</v>
      </c>
      <c r="P564" s="121" t="s">
        <v>1794</v>
      </c>
      <c r="Q564" s="123" t="s">
        <v>1793</v>
      </c>
      <c r="R564" s="121" t="s">
        <v>47</v>
      </c>
      <c r="S564" s="121" t="s">
        <v>43</v>
      </c>
      <c r="T564" s="124">
        <v>2.92</v>
      </c>
      <c r="U564" s="122">
        <v>43917</v>
      </c>
      <c r="V564" s="121" t="s">
        <v>1805</v>
      </c>
      <c r="W564" s="120" t="s">
        <v>93</v>
      </c>
      <c r="X564" s="120" t="s">
        <v>13</v>
      </c>
      <c r="Y564" s="265" t="s">
        <v>31</v>
      </c>
      <c r="Z564" s="123" t="s">
        <v>2627</v>
      </c>
      <c r="AA564" s="125">
        <v>0</v>
      </c>
      <c r="AB564" s="125">
        <v>0</v>
      </c>
      <c r="AC564" s="125">
        <v>146194.38</v>
      </c>
      <c r="AD564" s="125">
        <v>-29071.119999999999</v>
      </c>
      <c r="AE564" s="125">
        <v>117123.26</v>
      </c>
      <c r="AF564" s="125">
        <v>0</v>
      </c>
      <c r="AG564" s="125">
        <v>0</v>
      </c>
      <c r="AH564" s="125">
        <v>902194.38</v>
      </c>
      <c r="AI564" s="125">
        <v>1316528.8799999999</v>
      </c>
      <c r="AJ564" s="125">
        <v>2218723.2599999998</v>
      </c>
      <c r="AK564" s="135" t="s">
        <v>2628</v>
      </c>
      <c r="AL564" s="126" t="s">
        <v>2629</v>
      </c>
    </row>
    <row r="565" spans="1:38" ht="36" hidden="1" x14ac:dyDescent="0.25">
      <c r="A565" s="147">
        <v>129561</v>
      </c>
      <c r="B565" s="120">
        <v>2</v>
      </c>
      <c r="C565" s="121" t="s">
        <v>114</v>
      </c>
      <c r="D565" s="122">
        <v>43693</v>
      </c>
      <c r="E565" s="121" t="s">
        <v>152</v>
      </c>
      <c r="F565" s="122">
        <v>44447</v>
      </c>
      <c r="G565" s="121" t="s">
        <v>98</v>
      </c>
      <c r="H565" s="123" t="s">
        <v>399</v>
      </c>
      <c r="I565" s="121" t="s">
        <v>2477</v>
      </c>
      <c r="J565" s="120" t="s">
        <v>101</v>
      </c>
      <c r="K565" s="121"/>
      <c r="L565" s="120" t="s">
        <v>101</v>
      </c>
      <c r="M565" s="123" t="s">
        <v>2630</v>
      </c>
      <c r="N565" s="123" t="s">
        <v>1793</v>
      </c>
      <c r="O565" s="121" t="s">
        <v>157</v>
      </c>
      <c r="P565" s="121" t="s">
        <v>158</v>
      </c>
      <c r="Q565" s="123" t="s">
        <v>1793</v>
      </c>
      <c r="R565" s="150" t="s">
        <v>47</v>
      </c>
      <c r="S565" s="121" t="s">
        <v>43</v>
      </c>
      <c r="T565" s="124">
        <v>2.66</v>
      </c>
      <c r="U565" s="122">
        <v>43917</v>
      </c>
      <c r="V565" s="121" t="s">
        <v>1805</v>
      </c>
      <c r="W565" s="120" t="s">
        <v>93</v>
      </c>
      <c r="X565" s="120" t="s">
        <v>13</v>
      </c>
      <c r="Y565" s="265" t="s">
        <v>31</v>
      </c>
      <c r="Z565" s="123"/>
      <c r="AA565" s="125">
        <v>0</v>
      </c>
      <c r="AB565" s="125">
        <v>0</v>
      </c>
      <c r="AC565" s="125">
        <v>0</v>
      </c>
      <c r="AD565" s="125">
        <v>23466.91</v>
      </c>
      <c r="AE565" s="125">
        <v>23466.91</v>
      </c>
      <c r="AF565" s="125">
        <v>0</v>
      </c>
      <c r="AG565" s="125">
        <v>0</v>
      </c>
      <c r="AH565" s="125">
        <v>0</v>
      </c>
      <c r="AI565" s="125">
        <v>1477653.91</v>
      </c>
      <c r="AJ565" s="125">
        <v>1477653.91</v>
      </c>
      <c r="AK565" s="135" t="s">
        <v>2631</v>
      </c>
      <c r="AL565" s="126" t="s">
        <v>2632</v>
      </c>
    </row>
    <row r="566" spans="1:38" ht="36" hidden="1" x14ac:dyDescent="0.25">
      <c r="A566" s="147">
        <v>101789.01</v>
      </c>
      <c r="B566" s="120">
        <v>3</v>
      </c>
      <c r="C566" s="121" t="s">
        <v>97</v>
      </c>
      <c r="D566" s="122">
        <v>42934</v>
      </c>
      <c r="E566" s="121" t="s">
        <v>98</v>
      </c>
      <c r="F566" s="122">
        <v>44431.875069444446</v>
      </c>
      <c r="G566" s="121" t="s">
        <v>152</v>
      </c>
      <c r="H566" s="123" t="s">
        <v>109</v>
      </c>
      <c r="I566" s="121" t="s">
        <v>110</v>
      </c>
      <c r="J566" s="120" t="s">
        <v>101</v>
      </c>
      <c r="K566" s="121"/>
      <c r="L566" s="120" t="s">
        <v>101</v>
      </c>
      <c r="M566" s="123" t="s">
        <v>2633</v>
      </c>
      <c r="N566" s="123" t="s">
        <v>2634</v>
      </c>
      <c r="O566" s="121" t="s">
        <v>1836</v>
      </c>
      <c r="P566" s="121" t="s">
        <v>1906</v>
      </c>
      <c r="Q566" s="123"/>
      <c r="R566" s="121" t="s">
        <v>47</v>
      </c>
      <c r="S566" s="121" t="s">
        <v>45</v>
      </c>
      <c r="T566" s="124">
        <v>0</v>
      </c>
      <c r="U566" s="122">
        <v>43917</v>
      </c>
      <c r="V566" s="121"/>
      <c r="W566" s="120" t="s">
        <v>93</v>
      </c>
      <c r="X566" s="120" t="s">
        <v>13</v>
      </c>
      <c r="Y566" s="265" t="str">
        <f>_xlfn.XLOOKUP(TAMPData2205[[#This Row],[PIN]],TAMPData2202[PIN],TAMPData2202[TAMP NHS],"",0)</f>
        <v>NHS-SR</v>
      </c>
      <c r="Z566" s="123"/>
      <c r="AA566" s="125">
        <v>0</v>
      </c>
      <c r="AB566" s="125">
        <v>-29168.1</v>
      </c>
      <c r="AC566" s="125">
        <v>194350</v>
      </c>
      <c r="AD566" s="125">
        <v>0</v>
      </c>
      <c r="AE566" s="125">
        <v>165181.9</v>
      </c>
      <c r="AF566" s="125">
        <v>231100</v>
      </c>
      <c r="AG566" s="125">
        <v>65156.26</v>
      </c>
      <c r="AH566" s="125">
        <v>1114580</v>
      </c>
      <c r="AI566" s="125">
        <v>0</v>
      </c>
      <c r="AJ566" s="125">
        <v>1410836.26</v>
      </c>
      <c r="AK566" s="135" t="s">
        <v>2635</v>
      </c>
      <c r="AL566" s="126" t="s">
        <v>2636</v>
      </c>
    </row>
    <row r="567" spans="1:38" hidden="1" x14ac:dyDescent="0.25">
      <c r="A567" s="149">
        <v>131320</v>
      </c>
      <c r="B567" s="120">
        <v>4</v>
      </c>
      <c r="C567" s="121" t="s">
        <v>85</v>
      </c>
      <c r="D567" s="122">
        <v>44237</v>
      </c>
      <c r="E567" s="121" t="s">
        <v>152</v>
      </c>
      <c r="F567" s="122">
        <v>44690</v>
      </c>
      <c r="G567" s="121" t="s">
        <v>510</v>
      </c>
      <c r="H567" s="123" t="s">
        <v>371</v>
      </c>
      <c r="I567" s="121" t="s">
        <v>1485</v>
      </c>
      <c r="J567" s="120" t="s">
        <v>101</v>
      </c>
      <c r="K567" s="121"/>
      <c r="L567" s="120" t="s">
        <v>101</v>
      </c>
      <c r="M567" s="123" t="s">
        <v>2637</v>
      </c>
      <c r="N567" s="123" t="s">
        <v>2638</v>
      </c>
      <c r="O567" s="121" t="s">
        <v>157</v>
      </c>
      <c r="P567" s="121" t="s">
        <v>158</v>
      </c>
      <c r="Q567" s="123" t="s">
        <v>2638</v>
      </c>
      <c r="R567" s="121" t="s">
        <v>47</v>
      </c>
      <c r="S567" s="121" t="s">
        <v>46</v>
      </c>
      <c r="T567" s="124">
        <v>4.74</v>
      </c>
      <c r="U567" s="122">
        <v>44729</v>
      </c>
      <c r="V567" s="121" t="s">
        <v>2155</v>
      </c>
      <c r="W567" s="120" t="s">
        <v>93</v>
      </c>
      <c r="X567" s="120" t="s">
        <v>103</v>
      </c>
      <c r="Y567" s="265" t="s">
        <v>32</v>
      </c>
      <c r="Z567" s="123"/>
      <c r="AA567" s="125">
        <v>0</v>
      </c>
      <c r="AB567" s="125">
        <v>0</v>
      </c>
      <c r="AC567" s="125">
        <v>246200</v>
      </c>
      <c r="AD567" s="125">
        <v>2615600</v>
      </c>
      <c r="AE567" s="125">
        <v>2861800</v>
      </c>
      <c r="AF567" s="125">
        <v>0</v>
      </c>
      <c r="AG567" s="125">
        <v>0</v>
      </c>
      <c r="AH567" s="125">
        <v>246200</v>
      </c>
      <c r="AI567" s="125">
        <v>2615600</v>
      </c>
      <c r="AJ567" s="125">
        <v>2861800</v>
      </c>
      <c r="AK567" s="135"/>
      <c r="AL567" s="126" t="s">
        <v>2639</v>
      </c>
    </row>
    <row r="568" spans="1:38" hidden="1" x14ac:dyDescent="0.25">
      <c r="A568" s="147">
        <v>127225</v>
      </c>
      <c r="B568" s="120">
        <v>2</v>
      </c>
      <c r="C568" s="121" t="s">
        <v>114</v>
      </c>
      <c r="D568" s="122">
        <v>43180</v>
      </c>
      <c r="E568" s="121" t="s">
        <v>152</v>
      </c>
      <c r="F568" s="122">
        <v>44447</v>
      </c>
      <c r="G568" s="121" t="s">
        <v>98</v>
      </c>
      <c r="H568" s="123" t="s">
        <v>1888</v>
      </c>
      <c r="I568" s="121" t="s">
        <v>790</v>
      </c>
      <c r="J568" s="120" t="s">
        <v>101</v>
      </c>
      <c r="K568" s="121"/>
      <c r="L568" s="120" t="s">
        <v>101</v>
      </c>
      <c r="M568" s="123" t="s">
        <v>2640</v>
      </c>
      <c r="N568" s="123" t="s">
        <v>2490</v>
      </c>
      <c r="O568" s="121" t="s">
        <v>157</v>
      </c>
      <c r="P568" s="121" t="s">
        <v>157</v>
      </c>
      <c r="Q568" s="123" t="s">
        <v>2490</v>
      </c>
      <c r="R568" s="121" t="s">
        <v>47</v>
      </c>
      <c r="S568" s="121" t="s">
        <v>43</v>
      </c>
      <c r="T568" s="124">
        <v>50.54</v>
      </c>
      <c r="U568" s="122">
        <v>43917</v>
      </c>
      <c r="V568" s="121" t="s">
        <v>2036</v>
      </c>
      <c r="W568" s="120" t="s">
        <v>93</v>
      </c>
      <c r="X568" s="120"/>
      <c r="Y568" s="265" t="s">
        <v>32</v>
      </c>
      <c r="Z568" s="123"/>
      <c r="AA568" s="125">
        <v>0</v>
      </c>
      <c r="AB568" s="125">
        <v>0</v>
      </c>
      <c r="AC568" s="125">
        <v>36588.629999999997</v>
      </c>
      <c r="AD568" s="125">
        <v>0</v>
      </c>
      <c r="AE568" s="125">
        <v>36588.629999999997</v>
      </c>
      <c r="AF568" s="125">
        <v>0</v>
      </c>
      <c r="AG568" s="125">
        <v>0</v>
      </c>
      <c r="AH568" s="125">
        <v>313843.63</v>
      </c>
      <c r="AI568" s="125">
        <v>0</v>
      </c>
      <c r="AJ568" s="125">
        <v>313843.63</v>
      </c>
      <c r="AK568" s="135" t="s">
        <v>2641</v>
      </c>
      <c r="AL568" s="126" t="s">
        <v>2642</v>
      </c>
    </row>
    <row r="569" spans="1:38" ht="36" hidden="1" x14ac:dyDescent="0.25">
      <c r="A569" s="147">
        <v>127315</v>
      </c>
      <c r="B569" s="120">
        <v>3</v>
      </c>
      <c r="C569" s="121" t="s">
        <v>97</v>
      </c>
      <c r="D569" s="122">
        <v>43187</v>
      </c>
      <c r="E569" s="121" t="s">
        <v>152</v>
      </c>
      <c r="F569" s="122">
        <v>44175.875127314815</v>
      </c>
      <c r="G569" s="121" t="s">
        <v>2601</v>
      </c>
      <c r="H569" s="123" t="s">
        <v>659</v>
      </c>
      <c r="I569" s="121" t="s">
        <v>756</v>
      </c>
      <c r="J569" s="120" t="s">
        <v>101</v>
      </c>
      <c r="K569" s="121"/>
      <c r="L569" s="120" t="s">
        <v>101</v>
      </c>
      <c r="M569" s="123" t="s">
        <v>2643</v>
      </c>
      <c r="N569" s="123" t="s">
        <v>1793</v>
      </c>
      <c r="O569" s="121" t="s">
        <v>157</v>
      </c>
      <c r="P569" s="121" t="s">
        <v>1794</v>
      </c>
      <c r="Q569" s="123" t="s">
        <v>1793</v>
      </c>
      <c r="R569" s="121" t="s">
        <v>47</v>
      </c>
      <c r="S569" s="121" t="s">
        <v>43</v>
      </c>
      <c r="T569" s="124">
        <v>6.18</v>
      </c>
      <c r="U569" s="122">
        <v>43917</v>
      </c>
      <c r="V569" s="121" t="s">
        <v>1805</v>
      </c>
      <c r="W569" s="120" t="s">
        <v>93</v>
      </c>
      <c r="X569" s="120" t="s">
        <v>103</v>
      </c>
      <c r="Y569" s="265" t="str">
        <f>_xlfn.XLOOKUP(TAMPData2205[[#This Row],[PIN]],TAMPData2202[PIN],TAMPData2202[TAMP NHS],"",0)</f>
        <v>Non-NHS SR</v>
      </c>
      <c r="Z569" s="123" t="s">
        <v>2644</v>
      </c>
      <c r="AA569" s="125">
        <v>0</v>
      </c>
      <c r="AB569" s="125">
        <v>0</v>
      </c>
      <c r="AC569" s="125">
        <v>200000</v>
      </c>
      <c r="AD569" s="125">
        <v>7000</v>
      </c>
      <c r="AE569" s="125">
        <v>207000</v>
      </c>
      <c r="AF569" s="125">
        <v>0</v>
      </c>
      <c r="AG569" s="125">
        <v>0</v>
      </c>
      <c r="AH569" s="125">
        <v>362385</v>
      </c>
      <c r="AI569" s="125">
        <v>1231505</v>
      </c>
      <c r="AJ569" s="125">
        <v>1593890</v>
      </c>
      <c r="AK569" s="135" t="s">
        <v>2645</v>
      </c>
      <c r="AL569" s="126" t="s">
        <v>2646</v>
      </c>
    </row>
    <row r="570" spans="1:38" ht="36" hidden="1" x14ac:dyDescent="0.25">
      <c r="A570" s="149">
        <v>129104</v>
      </c>
      <c r="B570" s="120">
        <v>1</v>
      </c>
      <c r="C570" s="121" t="s">
        <v>114</v>
      </c>
      <c r="D570" s="122">
        <v>43634</v>
      </c>
      <c r="E570" s="121" t="s">
        <v>152</v>
      </c>
      <c r="F570" s="122">
        <v>44124.875081018516</v>
      </c>
      <c r="G570" s="121" t="s">
        <v>170</v>
      </c>
      <c r="H570" s="123" t="s">
        <v>190</v>
      </c>
      <c r="I570" s="121" t="s">
        <v>1655</v>
      </c>
      <c r="J570" s="120" t="s">
        <v>101</v>
      </c>
      <c r="K570" s="121"/>
      <c r="L570" s="120" t="s">
        <v>101</v>
      </c>
      <c r="M570" s="123" t="s">
        <v>2647</v>
      </c>
      <c r="N570" s="123" t="s">
        <v>1859</v>
      </c>
      <c r="O570" s="121" t="s">
        <v>157</v>
      </c>
      <c r="P570" s="121" t="s">
        <v>158</v>
      </c>
      <c r="Q570" s="123" t="s">
        <v>1859</v>
      </c>
      <c r="R570" s="121" t="s">
        <v>47</v>
      </c>
      <c r="S570" s="121" t="s">
        <v>43</v>
      </c>
      <c r="T570" s="124">
        <v>3.1</v>
      </c>
      <c r="U570" s="122">
        <v>43917</v>
      </c>
      <c r="V570" s="121" t="s">
        <v>1860</v>
      </c>
      <c r="W570" s="120" t="s">
        <v>93</v>
      </c>
      <c r="X570" s="120" t="s">
        <v>103</v>
      </c>
      <c r="Y570" s="265" t="s">
        <v>32</v>
      </c>
      <c r="Z570" s="123"/>
      <c r="AA570" s="125">
        <v>0</v>
      </c>
      <c r="AB570" s="125">
        <v>0</v>
      </c>
      <c r="AC570" s="125">
        <v>-9878.34</v>
      </c>
      <c r="AD570" s="125">
        <v>18990.86</v>
      </c>
      <c r="AE570" s="125">
        <v>9112.52</v>
      </c>
      <c r="AF570" s="125">
        <v>0</v>
      </c>
      <c r="AG570" s="125">
        <v>0</v>
      </c>
      <c r="AH570" s="125">
        <v>10481.66</v>
      </c>
      <c r="AI570" s="125">
        <v>559800.86</v>
      </c>
      <c r="AJ570" s="125">
        <v>570282.52</v>
      </c>
      <c r="AK570" s="135" t="s">
        <v>2648</v>
      </c>
      <c r="AL570" s="126" t="s">
        <v>2649</v>
      </c>
    </row>
    <row r="571" spans="1:38" hidden="1" x14ac:dyDescent="0.25">
      <c r="A571" s="149">
        <v>129200</v>
      </c>
      <c r="B571" s="120">
        <v>3</v>
      </c>
      <c r="C571" s="121" t="s">
        <v>97</v>
      </c>
      <c r="D571" s="122">
        <v>43641</v>
      </c>
      <c r="E571" s="121" t="s">
        <v>152</v>
      </c>
      <c r="F571" s="122">
        <v>44692</v>
      </c>
      <c r="G571" s="121" t="s">
        <v>2601</v>
      </c>
      <c r="H571" s="123" t="s">
        <v>659</v>
      </c>
      <c r="I571" s="121" t="s">
        <v>756</v>
      </c>
      <c r="J571" s="120" t="s">
        <v>101</v>
      </c>
      <c r="K571" s="121"/>
      <c r="L571" s="120" t="s">
        <v>101</v>
      </c>
      <c r="M571" s="123" t="s">
        <v>2650</v>
      </c>
      <c r="N571" s="123" t="s">
        <v>2651</v>
      </c>
      <c r="O571" s="121" t="s">
        <v>157</v>
      </c>
      <c r="P571" s="121" t="s">
        <v>158</v>
      </c>
      <c r="Q571" s="123" t="s">
        <v>2651</v>
      </c>
      <c r="R571" s="121" t="s">
        <v>47</v>
      </c>
      <c r="S571" s="121" t="s">
        <v>43</v>
      </c>
      <c r="T571" s="124">
        <v>4.5999999999999996</v>
      </c>
      <c r="U571" s="122">
        <v>43917</v>
      </c>
      <c r="V571" s="121" t="s">
        <v>1860</v>
      </c>
      <c r="W571" s="120" t="s">
        <v>93</v>
      </c>
      <c r="X571" s="120" t="s">
        <v>103</v>
      </c>
      <c r="Y571" s="265" t="s">
        <v>32</v>
      </c>
      <c r="Z571" s="123"/>
      <c r="AA571" s="125">
        <v>0</v>
      </c>
      <c r="AB571" s="125">
        <v>0</v>
      </c>
      <c r="AC571" s="125">
        <v>-43178</v>
      </c>
      <c r="AD571" s="125">
        <v>-123789</v>
      </c>
      <c r="AE571" s="125">
        <v>-166967</v>
      </c>
      <c r="AF571" s="125">
        <v>0</v>
      </c>
      <c r="AG571" s="125">
        <v>0</v>
      </c>
      <c r="AH571" s="125">
        <v>9000</v>
      </c>
      <c r="AI571" s="125">
        <v>625000</v>
      </c>
      <c r="AJ571" s="125">
        <v>634000</v>
      </c>
      <c r="AK571" s="135" t="s">
        <v>2652</v>
      </c>
      <c r="AL571" s="126" t="s">
        <v>2653</v>
      </c>
    </row>
    <row r="572" spans="1:38" ht="36" hidden="1" x14ac:dyDescent="0.25">
      <c r="A572" s="147">
        <v>129295</v>
      </c>
      <c r="B572" s="120">
        <v>4</v>
      </c>
      <c r="C572" s="121" t="s">
        <v>114</v>
      </c>
      <c r="D572" s="122">
        <v>43654</v>
      </c>
      <c r="E572" s="121" t="s">
        <v>152</v>
      </c>
      <c r="F572" s="122">
        <v>44298.875081018516</v>
      </c>
      <c r="G572" s="121" t="s">
        <v>170</v>
      </c>
      <c r="H572" s="123" t="s">
        <v>88</v>
      </c>
      <c r="I572" s="121" t="s">
        <v>484</v>
      </c>
      <c r="J572" s="120" t="s">
        <v>101</v>
      </c>
      <c r="K572" s="121"/>
      <c r="L572" s="120" t="s">
        <v>101</v>
      </c>
      <c r="M572" s="123" t="s">
        <v>2654</v>
      </c>
      <c r="N572" s="123" t="s">
        <v>2623</v>
      </c>
      <c r="O572" s="121" t="s">
        <v>157</v>
      </c>
      <c r="P572" s="121" t="s">
        <v>158</v>
      </c>
      <c r="Q572" s="123" t="s">
        <v>2623</v>
      </c>
      <c r="R572" s="150" t="s">
        <v>47</v>
      </c>
      <c r="S572" s="121" t="s">
        <v>43</v>
      </c>
      <c r="T572" s="124">
        <v>1.76</v>
      </c>
      <c r="U572" s="122">
        <v>43917</v>
      </c>
      <c r="V572" s="121" t="s">
        <v>1805</v>
      </c>
      <c r="W572" s="120" t="s">
        <v>93</v>
      </c>
      <c r="X572" s="120" t="s">
        <v>94</v>
      </c>
      <c r="Y572" s="265" t="s">
        <v>31</v>
      </c>
      <c r="Z572" s="123"/>
      <c r="AA572" s="125">
        <v>0</v>
      </c>
      <c r="AB572" s="125">
        <v>0</v>
      </c>
      <c r="AC572" s="125">
        <v>144449.9</v>
      </c>
      <c r="AD572" s="125">
        <v>-79072.600000000006</v>
      </c>
      <c r="AE572" s="125">
        <v>65377.3</v>
      </c>
      <c r="AF572" s="125">
        <v>0</v>
      </c>
      <c r="AG572" s="125">
        <v>0</v>
      </c>
      <c r="AH572" s="125">
        <v>541749.9</v>
      </c>
      <c r="AI572" s="125">
        <v>1596832.4</v>
      </c>
      <c r="AJ572" s="125">
        <v>2138582.2999999998</v>
      </c>
      <c r="AK572" s="135" t="s">
        <v>2655</v>
      </c>
      <c r="AL572" s="126" t="s">
        <v>2656</v>
      </c>
    </row>
    <row r="573" spans="1:38" ht="54" hidden="1" x14ac:dyDescent="0.25">
      <c r="A573" s="149">
        <v>124792</v>
      </c>
      <c r="B573" s="120">
        <v>3</v>
      </c>
      <c r="C573" s="121" t="s">
        <v>85</v>
      </c>
      <c r="D573" s="122">
        <v>42579</v>
      </c>
      <c r="E573" s="121" t="s">
        <v>143</v>
      </c>
      <c r="F573" s="122">
        <v>44707</v>
      </c>
      <c r="G573" s="121" t="s">
        <v>222</v>
      </c>
      <c r="H573" s="123" t="s">
        <v>109</v>
      </c>
      <c r="I573" s="121" t="s">
        <v>680</v>
      </c>
      <c r="J573" s="120" t="s">
        <v>101</v>
      </c>
      <c r="K573" s="121"/>
      <c r="L573" s="120" t="s">
        <v>101</v>
      </c>
      <c r="M573" s="123" t="s">
        <v>2657</v>
      </c>
      <c r="N573" s="123" t="s">
        <v>1783</v>
      </c>
      <c r="O573" s="121" t="s">
        <v>553</v>
      </c>
      <c r="P573" s="121" t="s">
        <v>1783</v>
      </c>
      <c r="Q573" s="123"/>
      <c r="R573" s="121" t="s">
        <v>47</v>
      </c>
      <c r="S573" s="121" t="s">
        <v>45</v>
      </c>
      <c r="T573" s="124">
        <v>4.2699999999999996</v>
      </c>
      <c r="U573" s="122">
        <v>46108</v>
      </c>
      <c r="V573" s="121"/>
      <c r="W573" s="120" t="s">
        <v>93</v>
      </c>
      <c r="X573" s="120" t="s">
        <v>13</v>
      </c>
      <c r="Y573" s="265" t="s">
        <v>31</v>
      </c>
      <c r="Z573" s="123" t="s">
        <v>2658</v>
      </c>
      <c r="AA573" s="125">
        <v>38000</v>
      </c>
      <c r="AB573" s="125">
        <v>0</v>
      </c>
      <c r="AC573" s="125">
        <v>0</v>
      </c>
      <c r="AD573" s="125">
        <v>0</v>
      </c>
      <c r="AE573" s="125">
        <v>38000</v>
      </c>
      <c r="AF573" s="125">
        <v>138000</v>
      </c>
      <c r="AG573" s="125">
        <v>0</v>
      </c>
      <c r="AH573" s="125">
        <v>0</v>
      </c>
      <c r="AI573" s="125">
        <v>0</v>
      </c>
      <c r="AJ573" s="125">
        <v>138000</v>
      </c>
      <c r="AK573" s="135"/>
      <c r="AL573" s="126"/>
    </row>
    <row r="574" spans="1:38" ht="36" hidden="1" x14ac:dyDescent="0.25">
      <c r="A574" s="147">
        <v>132365</v>
      </c>
      <c r="B574" s="120">
        <v>3</v>
      </c>
      <c r="C574" s="121" t="s">
        <v>85</v>
      </c>
      <c r="D574" s="122">
        <v>44539</v>
      </c>
      <c r="E574" s="121" t="s">
        <v>1503</v>
      </c>
      <c r="F574" s="122">
        <v>44655</v>
      </c>
      <c r="G574" s="121" t="s">
        <v>2659</v>
      </c>
      <c r="H574" s="123" t="s">
        <v>910</v>
      </c>
      <c r="I574" s="121" t="s">
        <v>366</v>
      </c>
      <c r="J574" s="120" t="s">
        <v>101</v>
      </c>
      <c r="K574" s="121"/>
      <c r="L574" s="120" t="s">
        <v>101</v>
      </c>
      <c r="M574" s="123" t="s">
        <v>2660</v>
      </c>
      <c r="N574" s="123" t="s">
        <v>2661</v>
      </c>
      <c r="O574" s="121" t="s">
        <v>1509</v>
      </c>
      <c r="P574" s="121" t="s">
        <v>1783</v>
      </c>
      <c r="Q574" s="123"/>
      <c r="R574" s="150" t="s">
        <v>47</v>
      </c>
      <c r="S574" s="150" t="s">
        <v>41</v>
      </c>
      <c r="T574" s="124">
        <v>0.3</v>
      </c>
      <c r="U574" s="122">
        <v>45744</v>
      </c>
      <c r="V574" s="121"/>
      <c r="W574" s="120" t="s">
        <v>93</v>
      </c>
      <c r="X574" s="120" t="s">
        <v>13</v>
      </c>
      <c r="Y574" s="265" t="str">
        <f>_xlfn.XLOOKUP(TAMPData2205[[#This Row],[PIN]],TAMPData2202[PIN],TAMPData2202[TAMP NHS],"",0)</f>
        <v>NHS-SR</v>
      </c>
      <c r="Z574" s="123" t="s">
        <v>2662</v>
      </c>
      <c r="AA574" s="125">
        <v>320000</v>
      </c>
      <c r="AB574" s="125">
        <v>0</v>
      </c>
      <c r="AC574" s="125">
        <v>0</v>
      </c>
      <c r="AD574" s="125">
        <v>0</v>
      </c>
      <c r="AE574" s="125">
        <v>320000</v>
      </c>
      <c r="AF574" s="125">
        <v>320000</v>
      </c>
      <c r="AG574" s="125">
        <v>0</v>
      </c>
      <c r="AH574" s="125">
        <v>0</v>
      </c>
      <c r="AI574" s="125">
        <v>0</v>
      </c>
      <c r="AJ574" s="125">
        <v>320000</v>
      </c>
      <c r="AK574" s="135"/>
      <c r="AL574" s="126" t="s">
        <v>2663</v>
      </c>
    </row>
    <row r="575" spans="1:38" ht="36" hidden="1" x14ac:dyDescent="0.25">
      <c r="A575" s="147">
        <v>124080.01</v>
      </c>
      <c r="B575" s="120">
        <v>2</v>
      </c>
      <c r="C575" s="121" t="s">
        <v>85</v>
      </c>
      <c r="D575" s="122">
        <v>44088</v>
      </c>
      <c r="E575" s="121" t="s">
        <v>143</v>
      </c>
      <c r="F575" s="122">
        <v>44657</v>
      </c>
      <c r="G575" s="121" t="s">
        <v>235</v>
      </c>
      <c r="H575" s="123" t="s">
        <v>223</v>
      </c>
      <c r="I575" s="121" t="s">
        <v>1628</v>
      </c>
      <c r="J575" s="120" t="s">
        <v>101</v>
      </c>
      <c r="K575" s="121"/>
      <c r="L575" s="120" t="s">
        <v>101</v>
      </c>
      <c r="M575" s="123" t="s">
        <v>2664</v>
      </c>
      <c r="N575" s="123"/>
      <c r="O575" s="121" t="s">
        <v>103</v>
      </c>
      <c r="P575" s="121" t="s">
        <v>2226</v>
      </c>
      <c r="Q575" s="123"/>
      <c r="R575" s="150" t="s">
        <v>47</v>
      </c>
      <c r="S575" s="150" t="s">
        <v>46</v>
      </c>
      <c r="T575" s="124">
        <v>0.24</v>
      </c>
      <c r="U575" s="122">
        <v>44729</v>
      </c>
      <c r="V575" s="121"/>
      <c r="W575" s="120" t="s">
        <v>93</v>
      </c>
      <c r="X575" s="120" t="s">
        <v>103</v>
      </c>
      <c r="Y575" s="265" t="str">
        <f>_xlfn.XLOOKUP(TAMPData2205[[#This Row],[PIN]],TAMPData2202[PIN],TAMPData2202[TAMP NHS],"",0)</f>
        <v>Non-NHS SR</v>
      </c>
      <c r="Z575" s="123"/>
      <c r="AA575" s="125">
        <v>10000</v>
      </c>
      <c r="AB575" s="125">
        <v>0</v>
      </c>
      <c r="AC575" s="125">
        <v>5262058</v>
      </c>
      <c r="AD575" s="125">
        <v>0</v>
      </c>
      <c r="AE575" s="125">
        <v>5272058</v>
      </c>
      <c r="AF575" s="125">
        <v>10000</v>
      </c>
      <c r="AG575" s="125">
        <v>0</v>
      </c>
      <c r="AH575" s="125">
        <v>5262058</v>
      </c>
      <c r="AI575" s="125">
        <v>0</v>
      </c>
      <c r="AJ575" s="125">
        <v>5272058</v>
      </c>
      <c r="AK575" s="135"/>
      <c r="AL575" s="126" t="s">
        <v>2665</v>
      </c>
    </row>
    <row r="576" spans="1:38" ht="36" hidden="1" x14ac:dyDescent="0.25">
      <c r="A576" s="147">
        <v>127195</v>
      </c>
      <c r="B576" s="120">
        <v>2</v>
      </c>
      <c r="C576" s="121" t="s">
        <v>97</v>
      </c>
      <c r="D576" s="122">
        <v>43180</v>
      </c>
      <c r="E576" s="121" t="s">
        <v>152</v>
      </c>
      <c r="F576" s="122">
        <v>44454.875127314815</v>
      </c>
      <c r="G576" s="121" t="s">
        <v>426</v>
      </c>
      <c r="H576" s="123" t="s">
        <v>223</v>
      </c>
      <c r="I576" s="121" t="s">
        <v>466</v>
      </c>
      <c r="J576" s="120" t="s">
        <v>101</v>
      </c>
      <c r="K576" s="121"/>
      <c r="L576" s="120" t="s">
        <v>101</v>
      </c>
      <c r="M576" s="123" t="s">
        <v>2666</v>
      </c>
      <c r="N576" s="123" t="s">
        <v>1793</v>
      </c>
      <c r="O576" s="121" t="s">
        <v>157</v>
      </c>
      <c r="P576" s="121" t="s">
        <v>158</v>
      </c>
      <c r="Q576" s="123" t="s">
        <v>1793</v>
      </c>
      <c r="R576" s="121" t="s">
        <v>47</v>
      </c>
      <c r="S576" s="121" t="s">
        <v>43</v>
      </c>
      <c r="T576" s="124">
        <v>1.69</v>
      </c>
      <c r="U576" s="122">
        <v>43553</v>
      </c>
      <c r="V576" s="121" t="s">
        <v>1805</v>
      </c>
      <c r="W576" s="120" t="s">
        <v>670</v>
      </c>
      <c r="X576" s="120" t="s">
        <v>13</v>
      </c>
      <c r="Y576" s="265" t="s">
        <v>31</v>
      </c>
      <c r="Z576" s="123"/>
      <c r="AA576" s="125">
        <v>0</v>
      </c>
      <c r="AB576" s="125">
        <v>0</v>
      </c>
      <c r="AC576" s="125">
        <v>75000</v>
      </c>
      <c r="AD576" s="125">
        <v>0</v>
      </c>
      <c r="AE576" s="125">
        <v>75000</v>
      </c>
      <c r="AF576" s="125">
        <v>0</v>
      </c>
      <c r="AG576" s="125">
        <v>0</v>
      </c>
      <c r="AH576" s="125">
        <v>134534</v>
      </c>
      <c r="AI576" s="125">
        <v>763664</v>
      </c>
      <c r="AJ576" s="125">
        <v>898198</v>
      </c>
      <c r="AK576" s="135" t="s">
        <v>2667</v>
      </c>
      <c r="AL576" s="126" t="s">
        <v>2668</v>
      </c>
    </row>
    <row r="577" spans="1:38" ht="36" hidden="1" x14ac:dyDescent="0.25">
      <c r="A577" s="147">
        <v>127829</v>
      </c>
      <c r="B577" s="120">
        <v>1</v>
      </c>
      <c r="C577" s="121" t="s">
        <v>114</v>
      </c>
      <c r="D577" s="122">
        <v>43287</v>
      </c>
      <c r="E577" s="121" t="s">
        <v>152</v>
      </c>
      <c r="F577" s="122">
        <v>43767.875127314815</v>
      </c>
      <c r="G577" s="121" t="s">
        <v>152</v>
      </c>
      <c r="H577" s="123" t="s">
        <v>297</v>
      </c>
      <c r="I577" s="121" t="s">
        <v>1451</v>
      </c>
      <c r="J577" s="120" t="s">
        <v>101</v>
      </c>
      <c r="K577" s="121"/>
      <c r="L577" s="120" t="s">
        <v>101</v>
      </c>
      <c r="M577" s="123" t="s">
        <v>2669</v>
      </c>
      <c r="N577" s="123" t="s">
        <v>1793</v>
      </c>
      <c r="O577" s="121" t="s">
        <v>157</v>
      </c>
      <c r="P577" s="121" t="s">
        <v>1794</v>
      </c>
      <c r="Q577" s="123" t="s">
        <v>1793</v>
      </c>
      <c r="R577" s="121" t="s">
        <v>47</v>
      </c>
      <c r="S577" s="121" t="s">
        <v>43</v>
      </c>
      <c r="T577" s="124">
        <v>0.92</v>
      </c>
      <c r="U577" s="122">
        <v>43553</v>
      </c>
      <c r="V577" s="121" t="s">
        <v>1805</v>
      </c>
      <c r="W577" s="120" t="s">
        <v>670</v>
      </c>
      <c r="X577" s="120" t="s">
        <v>13</v>
      </c>
      <c r="Y577" s="265" t="s">
        <v>31</v>
      </c>
      <c r="Z577" s="123" t="s">
        <v>2670</v>
      </c>
      <c r="AA577" s="125">
        <v>0</v>
      </c>
      <c r="AB577" s="125">
        <v>0</v>
      </c>
      <c r="AC577" s="125">
        <v>136503.16</v>
      </c>
      <c r="AD577" s="125">
        <v>52148.15</v>
      </c>
      <c r="AE577" s="125">
        <v>188651.31</v>
      </c>
      <c r="AF577" s="125">
        <v>0</v>
      </c>
      <c r="AG577" s="125">
        <v>0</v>
      </c>
      <c r="AH577" s="125">
        <v>684303.16</v>
      </c>
      <c r="AI577" s="125">
        <v>577148.15</v>
      </c>
      <c r="AJ577" s="125">
        <v>1261451.31</v>
      </c>
      <c r="AK577" s="135" t="s">
        <v>2671</v>
      </c>
      <c r="AL577" s="126" t="s">
        <v>2672</v>
      </c>
    </row>
    <row r="578" spans="1:38" ht="36" hidden="1" x14ac:dyDescent="0.25">
      <c r="A578" s="147">
        <v>127399</v>
      </c>
      <c r="B578" s="120">
        <v>4</v>
      </c>
      <c r="C578" s="121" t="s">
        <v>114</v>
      </c>
      <c r="D578" s="122">
        <v>43194</v>
      </c>
      <c r="E578" s="121" t="s">
        <v>152</v>
      </c>
      <c r="F578" s="122">
        <v>44277.875115740739</v>
      </c>
      <c r="G578" s="121" t="s">
        <v>170</v>
      </c>
      <c r="H578" s="123" t="s">
        <v>770</v>
      </c>
      <c r="I578" s="121" t="s">
        <v>484</v>
      </c>
      <c r="J578" s="120" t="s">
        <v>101</v>
      </c>
      <c r="K578" s="121"/>
      <c r="L578" s="120" t="s">
        <v>101</v>
      </c>
      <c r="M578" s="123" t="s">
        <v>2673</v>
      </c>
      <c r="N578" s="123" t="s">
        <v>2674</v>
      </c>
      <c r="O578" s="121" t="s">
        <v>157</v>
      </c>
      <c r="P578" s="121" t="s">
        <v>158</v>
      </c>
      <c r="Q578" s="123" t="s">
        <v>2674</v>
      </c>
      <c r="R578" s="121" t="s">
        <v>47</v>
      </c>
      <c r="S578" s="121" t="s">
        <v>46</v>
      </c>
      <c r="T578" s="124">
        <v>9.84</v>
      </c>
      <c r="U578" s="122">
        <v>43966</v>
      </c>
      <c r="V578" s="121" t="s">
        <v>2675</v>
      </c>
      <c r="W578" s="120" t="s">
        <v>670</v>
      </c>
      <c r="X578" s="120" t="s">
        <v>13</v>
      </c>
      <c r="Y578" s="265" t="s">
        <v>31</v>
      </c>
      <c r="Z578" s="123"/>
      <c r="AA578" s="125">
        <v>0</v>
      </c>
      <c r="AB578" s="125">
        <v>0</v>
      </c>
      <c r="AC578" s="125">
        <v>-3409.94</v>
      </c>
      <c r="AD578" s="125">
        <v>25593.200000000001</v>
      </c>
      <c r="AE578" s="125">
        <v>22183.26</v>
      </c>
      <c r="AF578" s="125">
        <v>0</v>
      </c>
      <c r="AG578" s="125">
        <v>0</v>
      </c>
      <c r="AH578" s="125">
        <v>359580.06</v>
      </c>
      <c r="AI578" s="125">
        <v>6106293.2000000002</v>
      </c>
      <c r="AJ578" s="125">
        <v>6465873.2599999998</v>
      </c>
      <c r="AK578" s="135" t="s">
        <v>2676</v>
      </c>
      <c r="AL578" s="126" t="s">
        <v>2677</v>
      </c>
    </row>
    <row r="579" spans="1:38" hidden="1" x14ac:dyDescent="0.25">
      <c r="A579" s="149">
        <v>124922</v>
      </c>
      <c r="B579" s="120">
        <v>2</v>
      </c>
      <c r="C579" s="121" t="s">
        <v>114</v>
      </c>
      <c r="D579" s="122">
        <v>42584</v>
      </c>
      <c r="E579" s="121" t="s">
        <v>152</v>
      </c>
      <c r="F579" s="122">
        <v>44281</v>
      </c>
      <c r="G579" s="121" t="s">
        <v>170</v>
      </c>
      <c r="H579" s="123" t="s">
        <v>128</v>
      </c>
      <c r="I579" s="121" t="s">
        <v>1709</v>
      </c>
      <c r="J579" s="120" t="s">
        <v>101</v>
      </c>
      <c r="K579" s="121"/>
      <c r="L579" s="120" t="s">
        <v>101</v>
      </c>
      <c r="M579" s="123" t="s">
        <v>2678</v>
      </c>
      <c r="N579" s="123" t="s">
        <v>2679</v>
      </c>
      <c r="O579" s="121" t="s">
        <v>157</v>
      </c>
      <c r="P579" s="121" t="s">
        <v>158</v>
      </c>
      <c r="Q579" s="123" t="s">
        <v>2306</v>
      </c>
      <c r="R579" s="121" t="s">
        <v>47</v>
      </c>
      <c r="S579" s="121" t="s">
        <v>43</v>
      </c>
      <c r="T579" s="124">
        <v>3.73</v>
      </c>
      <c r="U579" s="122">
        <v>42825</v>
      </c>
      <c r="V579" s="121" t="s">
        <v>1860</v>
      </c>
      <c r="W579" s="120" t="s">
        <v>93</v>
      </c>
      <c r="X579" s="120" t="s">
        <v>103</v>
      </c>
      <c r="Y579" s="265" t="s">
        <v>32</v>
      </c>
      <c r="Z579" s="123"/>
      <c r="AA579" s="125">
        <v>0</v>
      </c>
      <c r="AB579" s="125">
        <v>0</v>
      </c>
      <c r="AC579" s="125">
        <v>6901.62</v>
      </c>
      <c r="AD579" s="125">
        <v>47051.95</v>
      </c>
      <c r="AE579" s="125">
        <v>53953.57</v>
      </c>
      <c r="AF579" s="125">
        <v>0</v>
      </c>
      <c r="AG579" s="125">
        <v>0</v>
      </c>
      <c r="AH579" s="125">
        <v>102952.62</v>
      </c>
      <c r="AI579" s="125">
        <v>241925.95</v>
      </c>
      <c r="AJ579" s="125">
        <v>344878.57</v>
      </c>
      <c r="AK579" s="135" t="s">
        <v>2680</v>
      </c>
      <c r="AL579" s="126" t="s">
        <v>2681</v>
      </c>
    </row>
    <row r="580" spans="1:38" ht="90" hidden="1" x14ac:dyDescent="0.25">
      <c r="A580" s="149">
        <v>131034</v>
      </c>
      <c r="B580" s="120">
        <v>1</v>
      </c>
      <c r="C580" s="121" t="s">
        <v>85</v>
      </c>
      <c r="D580" s="122">
        <v>44141</v>
      </c>
      <c r="E580" s="121" t="s">
        <v>1503</v>
      </c>
      <c r="F580" s="122">
        <v>44672</v>
      </c>
      <c r="G580" s="121" t="s">
        <v>1503</v>
      </c>
      <c r="H580" s="123" t="s">
        <v>337</v>
      </c>
      <c r="I580" s="121" t="s">
        <v>1505</v>
      </c>
      <c r="J580" s="120" t="s">
        <v>1506</v>
      </c>
      <c r="K580" s="121"/>
      <c r="L580" s="120"/>
      <c r="M580" s="123" t="s">
        <v>2682</v>
      </c>
      <c r="N580" s="123" t="s">
        <v>2683</v>
      </c>
      <c r="O580" s="121" t="s">
        <v>1509</v>
      </c>
      <c r="P580" s="121" t="s">
        <v>92</v>
      </c>
      <c r="Q580" s="123"/>
      <c r="R580" s="121" t="s">
        <v>47</v>
      </c>
      <c r="S580" s="121" t="s">
        <v>41</v>
      </c>
      <c r="T580" s="124" t="s">
        <v>505</v>
      </c>
      <c r="U580" s="122">
        <v>45016</v>
      </c>
      <c r="V580" s="121"/>
      <c r="W580" s="120" t="s">
        <v>93</v>
      </c>
      <c r="X580" s="120"/>
      <c r="Y580" s="265" t="s">
        <v>34</v>
      </c>
      <c r="Z580" s="123"/>
      <c r="AA580" s="125">
        <v>1960000</v>
      </c>
      <c r="AB580" s="125">
        <v>0</v>
      </c>
      <c r="AC580" s="125">
        <v>0</v>
      </c>
      <c r="AD580" s="125">
        <v>0</v>
      </c>
      <c r="AE580" s="125">
        <v>1960000</v>
      </c>
      <c r="AF580" s="125">
        <v>1960000</v>
      </c>
      <c r="AG580" s="125">
        <v>0</v>
      </c>
      <c r="AH580" s="125">
        <v>0</v>
      </c>
      <c r="AI580" s="125">
        <v>0</v>
      </c>
      <c r="AJ580" s="125">
        <v>1960000</v>
      </c>
      <c r="AK580" s="135"/>
      <c r="AL580" s="126" t="s">
        <v>2684</v>
      </c>
    </row>
    <row r="581" spans="1:38" ht="72" hidden="1" x14ac:dyDescent="0.25">
      <c r="A581" s="147">
        <v>128328</v>
      </c>
      <c r="B581" s="120">
        <v>1</v>
      </c>
      <c r="C581" s="121" t="s">
        <v>85</v>
      </c>
      <c r="D581" s="122">
        <v>43425</v>
      </c>
      <c r="E581" s="121" t="s">
        <v>2685</v>
      </c>
      <c r="F581" s="122">
        <v>44692</v>
      </c>
      <c r="G581" s="121" t="s">
        <v>1397</v>
      </c>
      <c r="H581" s="123" t="s">
        <v>1105</v>
      </c>
      <c r="I581" s="121" t="s">
        <v>172</v>
      </c>
      <c r="J581" s="120" t="s">
        <v>101</v>
      </c>
      <c r="K581" s="121"/>
      <c r="L581" s="120" t="s">
        <v>101</v>
      </c>
      <c r="M581" s="123" t="s">
        <v>2686</v>
      </c>
      <c r="N581" s="123" t="s">
        <v>2687</v>
      </c>
      <c r="O581" s="121" t="s">
        <v>1509</v>
      </c>
      <c r="P581" s="121" t="s">
        <v>1897</v>
      </c>
      <c r="Q581" s="123"/>
      <c r="R581" s="150" t="s">
        <v>47</v>
      </c>
      <c r="S581" s="150" t="s">
        <v>45</v>
      </c>
      <c r="T581" s="124">
        <v>0.42</v>
      </c>
      <c r="U581" s="122">
        <v>45016</v>
      </c>
      <c r="V581" s="121"/>
      <c r="W581" s="120" t="s">
        <v>93</v>
      </c>
      <c r="X581" s="120" t="s">
        <v>13</v>
      </c>
      <c r="Y581" s="265" t="s">
        <v>31</v>
      </c>
      <c r="Z581" s="123"/>
      <c r="AA581" s="125">
        <v>0</v>
      </c>
      <c r="AB581" s="125">
        <v>223417.5</v>
      </c>
      <c r="AC581" s="125">
        <v>0</v>
      </c>
      <c r="AD581" s="125">
        <v>0</v>
      </c>
      <c r="AE581" s="125">
        <v>223417.5</v>
      </c>
      <c r="AF581" s="125">
        <v>449100</v>
      </c>
      <c r="AG581" s="125">
        <v>223417.5</v>
      </c>
      <c r="AH581" s="125">
        <v>0</v>
      </c>
      <c r="AI581" s="125">
        <v>0</v>
      </c>
      <c r="AJ581" s="125">
        <v>672517.5</v>
      </c>
      <c r="AK581" s="135"/>
      <c r="AL581" s="126" t="s">
        <v>2688</v>
      </c>
    </row>
    <row r="582" spans="1:38" ht="36" hidden="1" x14ac:dyDescent="0.25">
      <c r="A582" s="147">
        <v>128574</v>
      </c>
      <c r="B582" s="120">
        <v>4</v>
      </c>
      <c r="C582" s="121" t="s">
        <v>85</v>
      </c>
      <c r="D582" s="122">
        <v>43495</v>
      </c>
      <c r="E582" s="121" t="s">
        <v>1785</v>
      </c>
      <c r="F582" s="122">
        <v>44600</v>
      </c>
      <c r="G582" s="121" t="s">
        <v>148</v>
      </c>
      <c r="H582" s="123" t="s">
        <v>254</v>
      </c>
      <c r="I582" s="121" t="s">
        <v>1558</v>
      </c>
      <c r="J582" s="120" t="s">
        <v>101</v>
      </c>
      <c r="K582" s="121"/>
      <c r="L582" s="120" t="s">
        <v>101</v>
      </c>
      <c r="M582" s="123" t="s">
        <v>2689</v>
      </c>
      <c r="N582" s="123" t="s">
        <v>2690</v>
      </c>
      <c r="O582" s="121" t="s">
        <v>1509</v>
      </c>
      <c r="P582" s="121" t="s">
        <v>1936</v>
      </c>
      <c r="Q582" s="123"/>
      <c r="R582" s="150" t="s">
        <v>47</v>
      </c>
      <c r="S582" s="150" t="s">
        <v>45</v>
      </c>
      <c r="T582" s="124" t="s">
        <v>505</v>
      </c>
      <c r="U582" s="122">
        <v>45016</v>
      </c>
      <c r="V582" s="121"/>
      <c r="W582" s="120" t="s">
        <v>93</v>
      </c>
      <c r="X582" s="120"/>
      <c r="Y582" s="265" t="s">
        <v>32</v>
      </c>
      <c r="Z582" s="123"/>
      <c r="AA582" s="125">
        <v>1500000</v>
      </c>
      <c r="AB582" s="125">
        <v>0</v>
      </c>
      <c r="AC582" s="125">
        <v>0</v>
      </c>
      <c r="AD582" s="125">
        <v>0</v>
      </c>
      <c r="AE582" s="125">
        <v>1500000</v>
      </c>
      <c r="AF582" s="125">
        <v>2050600</v>
      </c>
      <c r="AG582" s="125">
        <v>0</v>
      </c>
      <c r="AH582" s="125">
        <v>0</v>
      </c>
      <c r="AI582" s="125">
        <v>0</v>
      </c>
      <c r="AJ582" s="125">
        <v>2050600</v>
      </c>
      <c r="AK582" s="135"/>
      <c r="AL582" s="126" t="s">
        <v>2691</v>
      </c>
    </row>
    <row r="583" spans="1:38" ht="36" hidden="1" x14ac:dyDescent="0.25">
      <c r="A583" s="147">
        <v>101610</v>
      </c>
      <c r="B583" s="120">
        <v>4</v>
      </c>
      <c r="C583" s="121" t="s">
        <v>114</v>
      </c>
      <c r="D583" s="122">
        <v>37319.527013888888</v>
      </c>
      <c r="E583" s="121" t="s">
        <v>108</v>
      </c>
      <c r="F583" s="122">
        <v>43926</v>
      </c>
      <c r="G583" s="121" t="s">
        <v>170</v>
      </c>
      <c r="H583" s="123" t="s">
        <v>88</v>
      </c>
      <c r="I583" s="121" t="s">
        <v>2692</v>
      </c>
      <c r="J583" s="120" t="s">
        <v>101</v>
      </c>
      <c r="K583" s="121"/>
      <c r="L583" s="120" t="s">
        <v>101</v>
      </c>
      <c r="M583" s="123" t="s">
        <v>2693</v>
      </c>
      <c r="N583" s="123" t="s">
        <v>2694</v>
      </c>
      <c r="O583" s="121" t="s">
        <v>553</v>
      </c>
      <c r="P583" s="121" t="s">
        <v>1783</v>
      </c>
      <c r="Q583" s="123"/>
      <c r="R583" s="121" t="s">
        <v>47</v>
      </c>
      <c r="S583" s="121" t="s">
        <v>45</v>
      </c>
      <c r="T583" s="124">
        <v>0.746</v>
      </c>
      <c r="U583" s="122">
        <v>41369</v>
      </c>
      <c r="V583" s="121"/>
      <c r="W583" s="120" t="s">
        <v>93</v>
      </c>
      <c r="X583" s="120" t="s">
        <v>13</v>
      </c>
      <c r="Y583" s="265" t="str">
        <f>_xlfn.XLOOKUP(TAMPData2205[[#This Row],[PIN]],TAMPData2202[PIN],TAMPData2202[TAMP NHS],"",0)</f>
        <v>NHS-SR</v>
      </c>
      <c r="Z583" s="123" t="s">
        <v>2695</v>
      </c>
      <c r="AA583" s="125">
        <v>0</v>
      </c>
      <c r="AB583" s="125">
        <v>4159.49</v>
      </c>
      <c r="AC583" s="125">
        <v>231239.67999999999</v>
      </c>
      <c r="AD583" s="125">
        <v>0</v>
      </c>
      <c r="AE583" s="125">
        <v>235399.17</v>
      </c>
      <c r="AF583" s="125">
        <v>792550</v>
      </c>
      <c r="AG583" s="125">
        <v>1171659.49</v>
      </c>
      <c r="AH583" s="125">
        <v>5085755.68</v>
      </c>
      <c r="AI583" s="125">
        <v>0</v>
      </c>
      <c r="AJ583" s="125">
        <v>7049965.1699999999</v>
      </c>
      <c r="AK583" s="135" t="s">
        <v>2696</v>
      </c>
      <c r="AL583" s="126" t="s">
        <v>2697</v>
      </c>
    </row>
    <row r="584" spans="1:38" hidden="1" x14ac:dyDescent="0.25">
      <c r="A584" s="147">
        <v>120583</v>
      </c>
      <c r="B584" s="120">
        <v>1</v>
      </c>
      <c r="C584" s="121" t="s">
        <v>122</v>
      </c>
      <c r="D584" s="122">
        <v>41780</v>
      </c>
      <c r="E584" s="121" t="s">
        <v>98</v>
      </c>
      <c r="F584" s="122">
        <v>44006</v>
      </c>
      <c r="G584" s="121" t="s">
        <v>161</v>
      </c>
      <c r="H584" s="123" t="s">
        <v>204</v>
      </c>
      <c r="I584" s="121" t="s">
        <v>603</v>
      </c>
      <c r="J584" s="120" t="s">
        <v>299</v>
      </c>
      <c r="K584" s="121"/>
      <c r="L584" s="120" t="s">
        <v>300</v>
      </c>
      <c r="M584" s="123" t="s">
        <v>2698</v>
      </c>
      <c r="N584" s="123" t="s">
        <v>2699</v>
      </c>
      <c r="O584" s="121" t="s">
        <v>119</v>
      </c>
      <c r="P584" s="121" t="s">
        <v>19</v>
      </c>
      <c r="Q584" s="123"/>
      <c r="R584" s="150" t="s">
        <v>47</v>
      </c>
      <c r="S584" s="150" t="s">
        <v>46</v>
      </c>
      <c r="T584" s="124">
        <v>0.01</v>
      </c>
      <c r="U584" s="122">
        <v>43966</v>
      </c>
      <c r="V584" s="121"/>
      <c r="W584" s="120" t="s">
        <v>93</v>
      </c>
      <c r="X584" s="120" t="s">
        <v>303</v>
      </c>
      <c r="Y584" s="265" t="str">
        <f>_xlfn.XLOOKUP(TAMPData2205[[#This Row],[PIN]],TAMPData2202[PIN],TAMPData2202[TAMP NHS],"",0)</f>
        <v>NHS-Interstate</v>
      </c>
      <c r="Z584" s="123"/>
      <c r="AA584" s="125">
        <v>8000</v>
      </c>
      <c r="AB584" s="125">
        <v>0</v>
      </c>
      <c r="AC584" s="125">
        <v>605000</v>
      </c>
      <c r="AD584" s="125">
        <v>0</v>
      </c>
      <c r="AE584" s="125">
        <v>674000</v>
      </c>
      <c r="AF584" s="125">
        <v>103200</v>
      </c>
      <c r="AG584" s="125">
        <v>80000</v>
      </c>
      <c r="AH584" s="125">
        <v>1853926.67</v>
      </c>
      <c r="AI584" s="125">
        <v>0</v>
      </c>
      <c r="AJ584" s="125">
        <v>2772326.67</v>
      </c>
      <c r="AK584" s="135" t="s">
        <v>2700</v>
      </c>
      <c r="AL584" s="126" t="s">
        <v>2701</v>
      </c>
    </row>
    <row r="585" spans="1:38" hidden="1" x14ac:dyDescent="0.25">
      <c r="A585" s="147">
        <v>101343.01</v>
      </c>
      <c r="B585" s="120">
        <v>4</v>
      </c>
      <c r="C585" s="121" t="s">
        <v>122</v>
      </c>
      <c r="D585" s="122">
        <v>41744</v>
      </c>
      <c r="E585" s="121" t="s">
        <v>2170</v>
      </c>
      <c r="F585" s="122">
        <v>44349.8752662037</v>
      </c>
      <c r="G585" s="121" t="s">
        <v>108</v>
      </c>
      <c r="H585" s="123" t="s">
        <v>770</v>
      </c>
      <c r="I585" s="121" t="s">
        <v>2702</v>
      </c>
      <c r="J585" s="120" t="s">
        <v>299</v>
      </c>
      <c r="K585" s="121"/>
      <c r="L585" s="120" t="s">
        <v>300</v>
      </c>
      <c r="M585" s="123" t="s">
        <v>2703</v>
      </c>
      <c r="N585" s="123" t="s">
        <v>2704</v>
      </c>
      <c r="O585" s="121" t="s">
        <v>553</v>
      </c>
      <c r="P585" s="121" t="s">
        <v>2705</v>
      </c>
      <c r="Q585" s="123"/>
      <c r="R585" s="121" t="s">
        <v>47</v>
      </c>
      <c r="S585" s="121" t="s">
        <v>41</v>
      </c>
      <c r="T585" s="124">
        <v>2.87</v>
      </c>
      <c r="U585" s="122">
        <v>44323</v>
      </c>
      <c r="V585" s="121"/>
      <c r="W585" s="120" t="s">
        <v>93</v>
      </c>
      <c r="X585" s="120" t="s">
        <v>303</v>
      </c>
      <c r="Y585" s="265" t="str">
        <f>_xlfn.XLOOKUP(TAMPData2205[[#This Row],[PIN]],TAMPData2202[PIN],TAMPData2202[TAMP NHS],"",0)</f>
        <v>NHS-Interstate</v>
      </c>
      <c r="Z585" s="123"/>
      <c r="AA585" s="125">
        <v>0</v>
      </c>
      <c r="AB585" s="125">
        <v>0</v>
      </c>
      <c r="AC585" s="125">
        <v>1526600</v>
      </c>
      <c r="AD585" s="125">
        <v>0</v>
      </c>
      <c r="AE585" s="125">
        <v>1526600</v>
      </c>
      <c r="AF585" s="125">
        <v>0</v>
      </c>
      <c r="AG585" s="125">
        <v>0</v>
      </c>
      <c r="AH585" s="125">
        <v>12026600</v>
      </c>
      <c r="AI585" s="125">
        <v>0</v>
      </c>
      <c r="AJ585" s="125">
        <v>12026600</v>
      </c>
      <c r="AK585" s="135" t="s">
        <v>2706</v>
      </c>
      <c r="AL585" s="126" t="s">
        <v>2707</v>
      </c>
    </row>
    <row r="586" spans="1:38" hidden="1" x14ac:dyDescent="0.25">
      <c r="A586" s="149">
        <v>101344.01</v>
      </c>
      <c r="B586" s="120">
        <v>4</v>
      </c>
      <c r="C586" s="121" t="s">
        <v>122</v>
      </c>
      <c r="D586" s="122">
        <v>40120</v>
      </c>
      <c r="E586" s="121" t="s">
        <v>2708</v>
      </c>
      <c r="F586" s="122">
        <v>44349.8752662037</v>
      </c>
      <c r="G586" s="121" t="s">
        <v>108</v>
      </c>
      <c r="H586" s="123" t="s">
        <v>770</v>
      </c>
      <c r="I586" s="121" t="s">
        <v>2702</v>
      </c>
      <c r="J586" s="120" t="s">
        <v>299</v>
      </c>
      <c r="K586" s="121"/>
      <c r="L586" s="120" t="s">
        <v>300</v>
      </c>
      <c r="M586" s="123" t="s">
        <v>2709</v>
      </c>
      <c r="N586" s="123" t="s">
        <v>2710</v>
      </c>
      <c r="O586" s="121" t="s">
        <v>553</v>
      </c>
      <c r="P586" s="121" t="s">
        <v>2705</v>
      </c>
      <c r="Q586" s="123"/>
      <c r="R586" s="121" t="s">
        <v>47</v>
      </c>
      <c r="S586" s="121" t="s">
        <v>41</v>
      </c>
      <c r="T586" s="124">
        <v>3.98</v>
      </c>
      <c r="U586" s="122">
        <v>44323</v>
      </c>
      <c r="V586" s="121"/>
      <c r="W586" s="120" t="s">
        <v>93</v>
      </c>
      <c r="X586" s="120" t="s">
        <v>303</v>
      </c>
      <c r="Y586" s="265" t="str">
        <f>_xlfn.XLOOKUP(TAMPData2205[[#This Row],[PIN]],TAMPData2202[PIN],TAMPData2202[TAMP NHS],"",0)</f>
        <v>NHS-Interstate</v>
      </c>
      <c r="Z586" s="123"/>
      <c r="AA586" s="125">
        <v>0</v>
      </c>
      <c r="AB586" s="125">
        <v>0</v>
      </c>
      <c r="AC586" s="125">
        <v>1832685</v>
      </c>
      <c r="AD586" s="125">
        <v>0</v>
      </c>
      <c r="AE586" s="125">
        <v>1832685</v>
      </c>
      <c r="AF586" s="125">
        <v>0</v>
      </c>
      <c r="AG586" s="125">
        <v>0</v>
      </c>
      <c r="AH586" s="125">
        <v>23128685</v>
      </c>
      <c r="AI586" s="125">
        <v>0</v>
      </c>
      <c r="AJ586" s="125">
        <v>23128685</v>
      </c>
      <c r="AK586" s="135" t="s">
        <v>2706</v>
      </c>
      <c r="AL586" s="126" t="s">
        <v>2711</v>
      </c>
    </row>
    <row r="587" spans="1:38" hidden="1" x14ac:dyDescent="0.25">
      <c r="A587" s="149">
        <v>115786</v>
      </c>
      <c r="B587" s="120">
        <v>3</v>
      </c>
      <c r="C587" s="121" t="s">
        <v>122</v>
      </c>
      <c r="D587" s="122">
        <v>40651</v>
      </c>
      <c r="E587" s="121" t="s">
        <v>2170</v>
      </c>
      <c r="F587" s="122">
        <v>44349.875243055554</v>
      </c>
      <c r="G587" s="121" t="s">
        <v>241</v>
      </c>
      <c r="H587" s="123" t="s">
        <v>910</v>
      </c>
      <c r="I587" s="121" t="s">
        <v>613</v>
      </c>
      <c r="J587" s="120" t="s">
        <v>299</v>
      </c>
      <c r="K587" s="121"/>
      <c r="L587" s="120" t="s">
        <v>300</v>
      </c>
      <c r="M587" s="123" t="s">
        <v>2712</v>
      </c>
      <c r="N587" s="123" t="s">
        <v>2713</v>
      </c>
      <c r="O587" s="121" t="s">
        <v>553</v>
      </c>
      <c r="P587" s="121" t="s">
        <v>2166</v>
      </c>
      <c r="Q587" s="123"/>
      <c r="R587" s="121" t="s">
        <v>47</v>
      </c>
      <c r="S587" s="121" t="s">
        <v>45</v>
      </c>
      <c r="T587" s="124">
        <v>1.1000000000000001</v>
      </c>
      <c r="U587" s="122">
        <v>44323</v>
      </c>
      <c r="V587" s="121"/>
      <c r="W587" s="120" t="s">
        <v>93</v>
      </c>
      <c r="X587" s="120" t="s">
        <v>303</v>
      </c>
      <c r="Y587" s="265" t="str">
        <f>_xlfn.XLOOKUP(TAMPData2205[[#This Row],[PIN]],TAMPData2202[PIN],TAMPData2202[TAMP NHS],"",0)</f>
        <v>NHS-Interstate</v>
      </c>
      <c r="Z587" s="123"/>
      <c r="AA587" s="125">
        <v>150019.22</v>
      </c>
      <c r="AB587" s="125">
        <v>-57600</v>
      </c>
      <c r="AC587" s="125">
        <v>0</v>
      </c>
      <c r="AD587" s="125">
        <v>0</v>
      </c>
      <c r="AE587" s="125">
        <v>92419.22</v>
      </c>
      <c r="AF587" s="125">
        <v>1593019.22</v>
      </c>
      <c r="AG587" s="125">
        <v>3478266</v>
      </c>
      <c r="AH587" s="125">
        <v>30724570.699999999</v>
      </c>
      <c r="AI587" s="125">
        <v>0</v>
      </c>
      <c r="AJ587" s="125">
        <v>35795855.920000002</v>
      </c>
      <c r="AK587" s="135" t="s">
        <v>2714</v>
      </c>
      <c r="AL587" s="126" t="s">
        <v>2715</v>
      </c>
    </row>
    <row r="588" spans="1:38" ht="36" hidden="1" x14ac:dyDescent="0.25">
      <c r="A588" s="147">
        <v>127237</v>
      </c>
      <c r="B588" s="120">
        <v>2</v>
      </c>
      <c r="C588" s="121" t="s">
        <v>122</v>
      </c>
      <c r="D588" s="122">
        <v>43180</v>
      </c>
      <c r="E588" s="121" t="s">
        <v>152</v>
      </c>
      <c r="F588" s="122">
        <v>44349.875219907408</v>
      </c>
      <c r="G588" s="121" t="s">
        <v>426</v>
      </c>
      <c r="H588" s="123" t="s">
        <v>236</v>
      </c>
      <c r="I588" s="121" t="s">
        <v>466</v>
      </c>
      <c r="J588" s="120" t="s">
        <v>101</v>
      </c>
      <c r="K588" s="121"/>
      <c r="L588" s="120" t="s">
        <v>101</v>
      </c>
      <c r="M588" s="123" t="s">
        <v>2716</v>
      </c>
      <c r="N588" s="123" t="s">
        <v>1793</v>
      </c>
      <c r="O588" s="121" t="s">
        <v>157</v>
      </c>
      <c r="P588" s="121" t="s">
        <v>158</v>
      </c>
      <c r="Q588" s="123" t="s">
        <v>1793</v>
      </c>
      <c r="R588" s="121" t="s">
        <v>47</v>
      </c>
      <c r="S588" s="121" t="s">
        <v>43</v>
      </c>
      <c r="T588" s="124">
        <v>2.58</v>
      </c>
      <c r="U588" s="122">
        <v>44323</v>
      </c>
      <c r="V588" s="121" t="s">
        <v>1805</v>
      </c>
      <c r="W588" s="120" t="s">
        <v>670</v>
      </c>
      <c r="X588" s="120" t="s">
        <v>13</v>
      </c>
      <c r="Y588" s="265" t="s">
        <v>31</v>
      </c>
      <c r="Z588" s="123"/>
      <c r="AA588" s="125">
        <v>0</v>
      </c>
      <c r="AB588" s="125">
        <v>0</v>
      </c>
      <c r="AC588" s="125">
        <v>0</v>
      </c>
      <c r="AD588" s="125">
        <v>65984</v>
      </c>
      <c r="AE588" s="125">
        <v>65984</v>
      </c>
      <c r="AF588" s="125">
        <v>0</v>
      </c>
      <c r="AG588" s="125">
        <v>0</v>
      </c>
      <c r="AH588" s="125">
        <v>0</v>
      </c>
      <c r="AI588" s="125">
        <v>1641367</v>
      </c>
      <c r="AJ588" s="125">
        <v>1641367</v>
      </c>
      <c r="AK588" s="135" t="s">
        <v>2717</v>
      </c>
      <c r="AL588" s="126" t="s">
        <v>2718</v>
      </c>
    </row>
    <row r="589" spans="1:38" ht="36" hidden="1" x14ac:dyDescent="0.25">
      <c r="A589" s="149">
        <v>129093</v>
      </c>
      <c r="B589" s="120">
        <v>1</v>
      </c>
      <c r="C589" s="121" t="s">
        <v>122</v>
      </c>
      <c r="D589" s="122">
        <v>43634</v>
      </c>
      <c r="E589" s="121" t="s">
        <v>152</v>
      </c>
      <c r="F589" s="122">
        <v>44349.875254629631</v>
      </c>
      <c r="G589" s="121" t="s">
        <v>161</v>
      </c>
      <c r="H589" s="123" t="s">
        <v>1176</v>
      </c>
      <c r="I589" s="121" t="s">
        <v>524</v>
      </c>
      <c r="J589" s="120" t="s">
        <v>101</v>
      </c>
      <c r="K589" s="121"/>
      <c r="L589" s="120" t="s">
        <v>101</v>
      </c>
      <c r="M589" s="123" t="s">
        <v>2719</v>
      </c>
      <c r="N589" s="123" t="s">
        <v>1859</v>
      </c>
      <c r="O589" s="121" t="s">
        <v>157</v>
      </c>
      <c r="P589" s="121" t="s">
        <v>158</v>
      </c>
      <c r="Q589" s="123" t="s">
        <v>1859</v>
      </c>
      <c r="R589" s="121" t="s">
        <v>47</v>
      </c>
      <c r="S589" s="121" t="s">
        <v>43</v>
      </c>
      <c r="T589" s="124">
        <v>13.6</v>
      </c>
      <c r="U589" s="122">
        <v>44323</v>
      </c>
      <c r="V589" s="121" t="s">
        <v>1860</v>
      </c>
      <c r="W589" s="120" t="s">
        <v>670</v>
      </c>
      <c r="X589" s="120" t="s">
        <v>13</v>
      </c>
      <c r="Y589" s="265" t="s">
        <v>31</v>
      </c>
      <c r="Z589" s="123"/>
      <c r="AA589" s="125">
        <v>0</v>
      </c>
      <c r="AB589" s="125">
        <v>0</v>
      </c>
      <c r="AC589" s="125">
        <v>8726</v>
      </c>
      <c r="AD589" s="125">
        <v>-211990</v>
      </c>
      <c r="AE589" s="125">
        <v>-203264</v>
      </c>
      <c r="AF589" s="125">
        <v>0</v>
      </c>
      <c r="AG589" s="125">
        <v>0</v>
      </c>
      <c r="AH589" s="125">
        <v>48426</v>
      </c>
      <c r="AI589" s="125">
        <v>1658110</v>
      </c>
      <c r="AJ589" s="125">
        <v>1706536</v>
      </c>
      <c r="AK589" s="135" t="s">
        <v>2720</v>
      </c>
      <c r="AL589" s="126" t="s">
        <v>2721</v>
      </c>
    </row>
    <row r="590" spans="1:38" hidden="1" x14ac:dyDescent="0.25">
      <c r="A590" s="147">
        <v>129475</v>
      </c>
      <c r="B590" s="120">
        <v>3</v>
      </c>
      <c r="C590" s="121" t="s">
        <v>97</v>
      </c>
      <c r="D590" s="122">
        <v>43685</v>
      </c>
      <c r="E590" s="121" t="s">
        <v>152</v>
      </c>
      <c r="F590" s="122">
        <v>44512.875196759262</v>
      </c>
      <c r="G590" s="121" t="s">
        <v>203</v>
      </c>
      <c r="H590" s="123" t="s">
        <v>701</v>
      </c>
      <c r="I590" s="121" t="s">
        <v>2722</v>
      </c>
      <c r="J590" s="120" t="s">
        <v>101</v>
      </c>
      <c r="K590" s="121"/>
      <c r="L590" s="120" t="s">
        <v>101</v>
      </c>
      <c r="M590" s="123" t="s">
        <v>2723</v>
      </c>
      <c r="N590" s="123" t="s">
        <v>1793</v>
      </c>
      <c r="O590" s="121" t="s">
        <v>157</v>
      </c>
      <c r="P590" s="121" t="s">
        <v>157</v>
      </c>
      <c r="Q590" s="123" t="s">
        <v>1793</v>
      </c>
      <c r="R590" s="150" t="s">
        <v>47</v>
      </c>
      <c r="S590" s="121" t="s">
        <v>43</v>
      </c>
      <c r="T590" s="124">
        <v>9.41</v>
      </c>
      <c r="U590" s="122">
        <v>44323</v>
      </c>
      <c r="V590" s="121" t="s">
        <v>1805</v>
      </c>
      <c r="W590" s="120" t="s">
        <v>670</v>
      </c>
      <c r="X590" s="120" t="s">
        <v>13</v>
      </c>
      <c r="Y590" s="265" t="s">
        <v>31</v>
      </c>
      <c r="Z590" s="123"/>
      <c r="AA590" s="125">
        <v>0</v>
      </c>
      <c r="AB590" s="125">
        <v>0</v>
      </c>
      <c r="AC590" s="125">
        <v>0</v>
      </c>
      <c r="AD590" s="125">
        <v>-144582</v>
      </c>
      <c r="AE590" s="125">
        <v>-144582</v>
      </c>
      <c r="AF590" s="125">
        <v>0</v>
      </c>
      <c r="AG590" s="125">
        <v>0</v>
      </c>
      <c r="AH590" s="125">
        <v>0</v>
      </c>
      <c r="AI590" s="125">
        <v>2722788</v>
      </c>
      <c r="AJ590" s="125">
        <v>2722788</v>
      </c>
      <c r="AK590" s="135" t="s">
        <v>2724</v>
      </c>
      <c r="AL590" s="126" t="s">
        <v>2725</v>
      </c>
    </row>
    <row r="591" spans="1:38" ht="36" hidden="1" x14ac:dyDescent="0.25">
      <c r="A591" s="149">
        <v>129490</v>
      </c>
      <c r="B591" s="120">
        <v>3</v>
      </c>
      <c r="C591" s="121" t="s">
        <v>97</v>
      </c>
      <c r="D591" s="122">
        <v>43685</v>
      </c>
      <c r="E591" s="121" t="s">
        <v>152</v>
      </c>
      <c r="F591" s="122">
        <v>44488.875150462962</v>
      </c>
      <c r="G591" s="121" t="s">
        <v>241</v>
      </c>
      <c r="H591" s="123" t="s">
        <v>450</v>
      </c>
      <c r="I591" s="121" t="s">
        <v>124</v>
      </c>
      <c r="J591" s="120" t="s">
        <v>101</v>
      </c>
      <c r="K591" s="121"/>
      <c r="L591" s="120" t="s">
        <v>101</v>
      </c>
      <c r="M591" s="123" t="s">
        <v>2726</v>
      </c>
      <c r="N591" s="123" t="s">
        <v>1793</v>
      </c>
      <c r="O591" s="121" t="s">
        <v>157</v>
      </c>
      <c r="P591" s="121" t="s">
        <v>158</v>
      </c>
      <c r="Q591" s="123" t="s">
        <v>1793</v>
      </c>
      <c r="R591" s="121" t="s">
        <v>47</v>
      </c>
      <c r="S591" s="121" t="s">
        <v>43</v>
      </c>
      <c r="T591" s="124">
        <v>5.64</v>
      </c>
      <c r="U591" s="122">
        <v>44323</v>
      </c>
      <c r="V591" s="121" t="s">
        <v>1805</v>
      </c>
      <c r="W591" s="120" t="s">
        <v>670</v>
      </c>
      <c r="X591" s="120" t="s">
        <v>94</v>
      </c>
      <c r="Y591" s="265" t="s">
        <v>31</v>
      </c>
      <c r="Z591" s="123"/>
      <c r="AA591" s="125">
        <v>0</v>
      </c>
      <c r="AB591" s="125">
        <v>0</v>
      </c>
      <c r="AC591" s="125">
        <v>-3506</v>
      </c>
      <c r="AD591" s="125">
        <v>-125166</v>
      </c>
      <c r="AE591" s="125">
        <v>-128672</v>
      </c>
      <c r="AF591" s="125">
        <v>0</v>
      </c>
      <c r="AG591" s="125">
        <v>0</v>
      </c>
      <c r="AH591" s="125">
        <v>38985</v>
      </c>
      <c r="AI591" s="125">
        <v>983874</v>
      </c>
      <c r="AJ591" s="125">
        <v>1022859</v>
      </c>
      <c r="AK591" s="135" t="s">
        <v>2727</v>
      </c>
      <c r="AL591" s="126" t="s">
        <v>2728</v>
      </c>
    </row>
    <row r="592" spans="1:38" ht="36" hidden="1" x14ac:dyDescent="0.25">
      <c r="A592" s="149">
        <v>129497</v>
      </c>
      <c r="B592" s="120">
        <v>3</v>
      </c>
      <c r="C592" s="121" t="s">
        <v>97</v>
      </c>
      <c r="D592" s="122">
        <v>43685</v>
      </c>
      <c r="E592" s="121" t="s">
        <v>152</v>
      </c>
      <c r="F592" s="122">
        <v>44473.875138888892</v>
      </c>
      <c r="G592" s="121" t="s">
        <v>241</v>
      </c>
      <c r="H592" s="123" t="s">
        <v>1776</v>
      </c>
      <c r="I592" s="121" t="s">
        <v>1558</v>
      </c>
      <c r="J592" s="120" t="s">
        <v>101</v>
      </c>
      <c r="K592" s="121"/>
      <c r="L592" s="120" t="s">
        <v>101</v>
      </c>
      <c r="M592" s="123" t="s">
        <v>2729</v>
      </c>
      <c r="N592" s="123" t="s">
        <v>1845</v>
      </c>
      <c r="O592" s="121" t="s">
        <v>157</v>
      </c>
      <c r="P592" s="121" t="s">
        <v>158</v>
      </c>
      <c r="Q592" s="123" t="s">
        <v>1845</v>
      </c>
      <c r="R592" s="121" t="s">
        <v>47</v>
      </c>
      <c r="S592" s="121" t="s">
        <v>43</v>
      </c>
      <c r="T592" s="124">
        <v>2.83</v>
      </c>
      <c r="U592" s="122">
        <v>44323</v>
      </c>
      <c r="V592" s="121" t="s">
        <v>1860</v>
      </c>
      <c r="W592" s="120" t="s">
        <v>670</v>
      </c>
      <c r="X592" s="120" t="s">
        <v>13</v>
      </c>
      <c r="Y592" s="265" t="s">
        <v>31</v>
      </c>
      <c r="Z592" s="123"/>
      <c r="AA592" s="125">
        <v>0</v>
      </c>
      <c r="AB592" s="125">
        <v>0</v>
      </c>
      <c r="AC592" s="125">
        <v>-4236</v>
      </c>
      <c r="AD592" s="125">
        <v>-237614</v>
      </c>
      <c r="AE592" s="125">
        <v>-241850</v>
      </c>
      <c r="AF592" s="125">
        <v>0</v>
      </c>
      <c r="AG592" s="125">
        <v>0</v>
      </c>
      <c r="AH592" s="125">
        <v>16901</v>
      </c>
      <c r="AI592" s="125">
        <v>1511316</v>
      </c>
      <c r="AJ592" s="125">
        <v>1528217</v>
      </c>
      <c r="AK592" s="135" t="s">
        <v>2730</v>
      </c>
      <c r="AL592" s="126" t="s">
        <v>2731</v>
      </c>
    </row>
    <row r="593" spans="1:38" hidden="1" x14ac:dyDescent="0.25">
      <c r="A593" s="147">
        <v>129502</v>
      </c>
      <c r="B593" s="120">
        <v>3</v>
      </c>
      <c r="C593" s="121" t="s">
        <v>97</v>
      </c>
      <c r="D593" s="122">
        <v>43685</v>
      </c>
      <c r="E593" s="121" t="s">
        <v>152</v>
      </c>
      <c r="F593" s="122">
        <v>44532.875150462962</v>
      </c>
      <c r="G593" s="121" t="s">
        <v>241</v>
      </c>
      <c r="H593" s="123" t="s">
        <v>2074</v>
      </c>
      <c r="I593" s="121" t="s">
        <v>786</v>
      </c>
      <c r="J593" s="120" t="s">
        <v>101</v>
      </c>
      <c r="K593" s="121"/>
      <c r="L593" s="120" t="s">
        <v>101</v>
      </c>
      <c r="M593" s="123" t="s">
        <v>2732</v>
      </c>
      <c r="N593" s="123" t="s">
        <v>1845</v>
      </c>
      <c r="O593" s="121" t="s">
        <v>157</v>
      </c>
      <c r="P593" s="121" t="s">
        <v>157</v>
      </c>
      <c r="Q593" s="123" t="s">
        <v>1845</v>
      </c>
      <c r="R593" s="150" t="s">
        <v>47</v>
      </c>
      <c r="S593" s="121" t="s">
        <v>43</v>
      </c>
      <c r="T593" s="124">
        <v>8.15</v>
      </c>
      <c r="U593" s="122">
        <v>44323</v>
      </c>
      <c r="V593" s="121" t="s">
        <v>1860</v>
      </c>
      <c r="W593" s="120" t="s">
        <v>670</v>
      </c>
      <c r="X593" s="120" t="s">
        <v>13</v>
      </c>
      <c r="Y593" s="265" t="s">
        <v>31</v>
      </c>
      <c r="Z593" s="123"/>
      <c r="AA593" s="125">
        <v>0</v>
      </c>
      <c r="AB593" s="125">
        <v>0</v>
      </c>
      <c r="AC593" s="125">
        <v>0</v>
      </c>
      <c r="AD593" s="125">
        <v>-135827</v>
      </c>
      <c r="AE593" s="125">
        <v>-135827</v>
      </c>
      <c r="AF593" s="125">
        <v>0</v>
      </c>
      <c r="AG593" s="125">
        <v>0</v>
      </c>
      <c r="AH593" s="125">
        <v>0</v>
      </c>
      <c r="AI593" s="125">
        <v>1248433</v>
      </c>
      <c r="AJ593" s="125">
        <v>1248433</v>
      </c>
      <c r="AK593" s="135" t="s">
        <v>2733</v>
      </c>
      <c r="AL593" s="126" t="s">
        <v>2734</v>
      </c>
    </row>
    <row r="594" spans="1:38" ht="36" hidden="1" x14ac:dyDescent="0.25">
      <c r="A594" s="147">
        <v>129509</v>
      </c>
      <c r="B594" s="120">
        <v>3</v>
      </c>
      <c r="C594" s="121" t="s">
        <v>122</v>
      </c>
      <c r="D594" s="122">
        <v>43685</v>
      </c>
      <c r="E594" s="121" t="s">
        <v>152</v>
      </c>
      <c r="F594" s="122">
        <v>44349.875138888892</v>
      </c>
      <c r="G594" s="121" t="s">
        <v>241</v>
      </c>
      <c r="H594" s="123" t="s">
        <v>538</v>
      </c>
      <c r="I594" s="121" t="s">
        <v>292</v>
      </c>
      <c r="J594" s="120" t="s">
        <v>101</v>
      </c>
      <c r="K594" s="121"/>
      <c r="L594" s="120" t="s">
        <v>101</v>
      </c>
      <c r="M594" s="123" t="s">
        <v>2735</v>
      </c>
      <c r="N594" s="123" t="s">
        <v>1793</v>
      </c>
      <c r="O594" s="121" t="s">
        <v>157</v>
      </c>
      <c r="P594" s="121" t="s">
        <v>158</v>
      </c>
      <c r="Q594" s="123" t="s">
        <v>1793</v>
      </c>
      <c r="R594" s="150" t="s">
        <v>47</v>
      </c>
      <c r="S594" s="121" t="s">
        <v>43</v>
      </c>
      <c r="T594" s="124">
        <v>4</v>
      </c>
      <c r="U594" s="122">
        <v>44323</v>
      </c>
      <c r="V594" s="121" t="s">
        <v>1805</v>
      </c>
      <c r="W594" s="120" t="s">
        <v>670</v>
      </c>
      <c r="X594" s="120" t="s">
        <v>13</v>
      </c>
      <c r="Y594" s="265" t="str">
        <f>_xlfn.XLOOKUP(TAMPData2205[[#This Row],[PIN]],TAMPData2202[PIN],TAMPData2202[TAMP NHS],"",0)</f>
        <v>NHS-SR</v>
      </c>
      <c r="Z594" s="123"/>
      <c r="AA594" s="125">
        <v>0</v>
      </c>
      <c r="AB594" s="125">
        <v>0</v>
      </c>
      <c r="AC594" s="125">
        <v>-79050</v>
      </c>
      <c r="AD594" s="125">
        <v>-81858</v>
      </c>
      <c r="AE594" s="125">
        <v>-160908</v>
      </c>
      <c r="AF594" s="125">
        <v>0</v>
      </c>
      <c r="AG594" s="125">
        <v>0</v>
      </c>
      <c r="AH594" s="125">
        <v>326120</v>
      </c>
      <c r="AI594" s="125">
        <v>2258852</v>
      </c>
      <c r="AJ594" s="125">
        <v>2584972</v>
      </c>
      <c r="AK594" s="135" t="s">
        <v>2736</v>
      </c>
      <c r="AL594" s="126" t="s">
        <v>2737</v>
      </c>
    </row>
    <row r="595" spans="1:38" ht="36" hidden="1" x14ac:dyDescent="0.25">
      <c r="A595" s="147">
        <v>129624</v>
      </c>
      <c r="B595" s="120">
        <v>2</v>
      </c>
      <c r="C595" s="121" t="s">
        <v>97</v>
      </c>
      <c r="D595" s="122">
        <v>43698</v>
      </c>
      <c r="E595" s="121" t="s">
        <v>152</v>
      </c>
      <c r="F595" s="122">
        <v>44581.875127314815</v>
      </c>
      <c r="G595" s="121" t="s">
        <v>426</v>
      </c>
      <c r="H595" s="123" t="s">
        <v>1828</v>
      </c>
      <c r="I595" s="121" t="s">
        <v>524</v>
      </c>
      <c r="J595" s="120" t="s">
        <v>101</v>
      </c>
      <c r="K595" s="121"/>
      <c r="L595" s="120" t="s">
        <v>101</v>
      </c>
      <c r="M595" s="123" t="s">
        <v>2738</v>
      </c>
      <c r="N595" s="123" t="s">
        <v>1793</v>
      </c>
      <c r="O595" s="121" t="s">
        <v>157</v>
      </c>
      <c r="P595" s="121" t="s">
        <v>158</v>
      </c>
      <c r="Q595" s="123" t="s">
        <v>1793</v>
      </c>
      <c r="R595" s="150" t="s">
        <v>47</v>
      </c>
      <c r="S595" s="121" t="s">
        <v>43</v>
      </c>
      <c r="T595" s="124">
        <v>4.13</v>
      </c>
      <c r="U595" s="122">
        <v>44323</v>
      </c>
      <c r="V595" s="121" t="s">
        <v>1805</v>
      </c>
      <c r="W595" s="120" t="s">
        <v>670</v>
      </c>
      <c r="X595" s="120" t="s">
        <v>13</v>
      </c>
      <c r="Y595" s="265" t="s">
        <v>31</v>
      </c>
      <c r="Z595" s="123"/>
      <c r="AA595" s="125">
        <v>0</v>
      </c>
      <c r="AB595" s="125">
        <v>0</v>
      </c>
      <c r="AC595" s="125">
        <v>26207</v>
      </c>
      <c r="AD595" s="125">
        <v>-1191506</v>
      </c>
      <c r="AE595" s="125">
        <v>-1165299</v>
      </c>
      <c r="AF595" s="125">
        <v>0</v>
      </c>
      <c r="AG595" s="125">
        <v>0</v>
      </c>
      <c r="AH595" s="125">
        <v>296224</v>
      </c>
      <c r="AI595" s="125">
        <v>2001883</v>
      </c>
      <c r="AJ595" s="125">
        <v>2298107</v>
      </c>
      <c r="AK595" s="135" t="s">
        <v>2739</v>
      </c>
      <c r="AL595" s="126" t="s">
        <v>2740</v>
      </c>
    </row>
    <row r="596" spans="1:38" ht="36" hidden="1" x14ac:dyDescent="0.25">
      <c r="A596" s="147">
        <v>129636</v>
      </c>
      <c r="B596" s="120">
        <v>2</v>
      </c>
      <c r="C596" s="121" t="s">
        <v>97</v>
      </c>
      <c r="D596" s="122">
        <v>43698</v>
      </c>
      <c r="E596" s="121" t="s">
        <v>152</v>
      </c>
      <c r="F596" s="122">
        <v>44516.875150462962</v>
      </c>
      <c r="G596" s="121" t="s">
        <v>426</v>
      </c>
      <c r="H596" s="123" t="s">
        <v>144</v>
      </c>
      <c r="I596" s="121" t="s">
        <v>145</v>
      </c>
      <c r="J596" s="120" t="s">
        <v>101</v>
      </c>
      <c r="K596" s="121"/>
      <c r="L596" s="120" t="s">
        <v>101</v>
      </c>
      <c r="M596" s="123" t="s">
        <v>2741</v>
      </c>
      <c r="N596" s="123" t="s">
        <v>1793</v>
      </c>
      <c r="O596" s="121" t="s">
        <v>157</v>
      </c>
      <c r="P596" s="121" t="s">
        <v>158</v>
      </c>
      <c r="Q596" s="123" t="s">
        <v>1793</v>
      </c>
      <c r="R596" s="150" t="s">
        <v>47</v>
      </c>
      <c r="S596" s="121" t="s">
        <v>43</v>
      </c>
      <c r="T596" s="124">
        <v>3.28</v>
      </c>
      <c r="U596" s="122">
        <v>44323</v>
      </c>
      <c r="V596" s="121" t="s">
        <v>1805</v>
      </c>
      <c r="W596" s="120" t="s">
        <v>670</v>
      </c>
      <c r="X596" s="120" t="s">
        <v>13</v>
      </c>
      <c r="Y596" s="265" t="s">
        <v>31</v>
      </c>
      <c r="Z596" s="123"/>
      <c r="AA596" s="125">
        <v>0</v>
      </c>
      <c r="AB596" s="125">
        <v>0</v>
      </c>
      <c r="AC596" s="125">
        <v>856</v>
      </c>
      <c r="AD596" s="125">
        <v>-363209</v>
      </c>
      <c r="AE596" s="125">
        <v>-362353</v>
      </c>
      <c r="AF596" s="125">
        <v>0</v>
      </c>
      <c r="AG596" s="125">
        <v>0</v>
      </c>
      <c r="AH596" s="125">
        <v>11325</v>
      </c>
      <c r="AI596" s="125">
        <v>1577855</v>
      </c>
      <c r="AJ596" s="125">
        <v>1589180</v>
      </c>
      <c r="AK596" s="135" t="s">
        <v>2742</v>
      </c>
      <c r="AL596" s="126" t="s">
        <v>2743</v>
      </c>
    </row>
    <row r="597" spans="1:38" hidden="1" x14ac:dyDescent="0.25">
      <c r="A597" s="147">
        <v>129639</v>
      </c>
      <c r="B597" s="120">
        <v>2</v>
      </c>
      <c r="C597" s="121" t="s">
        <v>97</v>
      </c>
      <c r="D597" s="122">
        <v>43698</v>
      </c>
      <c r="E597" s="121" t="s">
        <v>152</v>
      </c>
      <c r="F597" s="122">
        <v>44532.875173611108</v>
      </c>
      <c r="G597" s="121" t="s">
        <v>666</v>
      </c>
      <c r="H597" s="123" t="s">
        <v>1613</v>
      </c>
      <c r="I597" s="121" t="s">
        <v>2477</v>
      </c>
      <c r="J597" s="120" t="s">
        <v>101</v>
      </c>
      <c r="K597" s="121"/>
      <c r="L597" s="120" t="s">
        <v>101</v>
      </c>
      <c r="M597" s="123" t="s">
        <v>2744</v>
      </c>
      <c r="N597" s="123" t="s">
        <v>1793</v>
      </c>
      <c r="O597" s="121" t="s">
        <v>157</v>
      </c>
      <c r="P597" s="121" t="s">
        <v>158</v>
      </c>
      <c r="Q597" s="123" t="s">
        <v>1793</v>
      </c>
      <c r="R597" s="150" t="s">
        <v>47</v>
      </c>
      <c r="S597" s="121" t="s">
        <v>43</v>
      </c>
      <c r="T597" s="124">
        <v>4.59</v>
      </c>
      <c r="U597" s="122">
        <v>44323</v>
      </c>
      <c r="V597" s="121" t="s">
        <v>1805</v>
      </c>
      <c r="W597" s="120" t="s">
        <v>670</v>
      </c>
      <c r="X597" s="120" t="s">
        <v>13</v>
      </c>
      <c r="Y597" s="265" t="s">
        <v>31</v>
      </c>
      <c r="Z597" s="123"/>
      <c r="AA597" s="125">
        <v>0</v>
      </c>
      <c r="AB597" s="125">
        <v>0</v>
      </c>
      <c r="AC597" s="125">
        <v>12928</v>
      </c>
      <c r="AD597" s="125">
        <v>-244805</v>
      </c>
      <c r="AE597" s="125">
        <v>-231877</v>
      </c>
      <c r="AF597" s="125">
        <v>0</v>
      </c>
      <c r="AG597" s="125">
        <v>0</v>
      </c>
      <c r="AH597" s="125">
        <v>36328</v>
      </c>
      <c r="AI597" s="125">
        <v>1927430</v>
      </c>
      <c r="AJ597" s="125">
        <v>1963758</v>
      </c>
      <c r="AK597" s="135" t="s">
        <v>2745</v>
      </c>
      <c r="AL597" s="126" t="s">
        <v>2746</v>
      </c>
    </row>
    <row r="598" spans="1:38" hidden="1" x14ac:dyDescent="0.25">
      <c r="A598" s="147">
        <v>129664</v>
      </c>
      <c r="B598" s="120">
        <v>2</v>
      </c>
      <c r="C598" s="121" t="s">
        <v>97</v>
      </c>
      <c r="D598" s="122">
        <v>43698</v>
      </c>
      <c r="E598" s="121" t="s">
        <v>152</v>
      </c>
      <c r="F598" s="122">
        <v>44484.875138888892</v>
      </c>
      <c r="G598" s="121" t="s">
        <v>426</v>
      </c>
      <c r="H598" s="123" t="s">
        <v>1828</v>
      </c>
      <c r="I598" s="121" t="s">
        <v>129</v>
      </c>
      <c r="J598" s="120" t="s">
        <v>101</v>
      </c>
      <c r="K598" s="121"/>
      <c r="L598" s="120" t="s">
        <v>101</v>
      </c>
      <c r="M598" s="123" t="s">
        <v>2747</v>
      </c>
      <c r="N598" s="123" t="s">
        <v>1793</v>
      </c>
      <c r="O598" s="121" t="s">
        <v>157</v>
      </c>
      <c r="P598" s="121" t="s">
        <v>158</v>
      </c>
      <c r="Q598" s="123" t="s">
        <v>1793</v>
      </c>
      <c r="R598" s="150" t="s">
        <v>47</v>
      </c>
      <c r="S598" s="121" t="s">
        <v>43</v>
      </c>
      <c r="T598" s="124">
        <v>5.35</v>
      </c>
      <c r="U598" s="122">
        <v>44323</v>
      </c>
      <c r="V598" s="121" t="s">
        <v>1805</v>
      </c>
      <c r="W598" s="120" t="s">
        <v>93</v>
      </c>
      <c r="X598" s="120" t="s">
        <v>13</v>
      </c>
      <c r="Y598" s="265" t="s">
        <v>31</v>
      </c>
      <c r="Z598" s="123"/>
      <c r="AA598" s="125">
        <v>0</v>
      </c>
      <c r="AB598" s="125">
        <v>0</v>
      </c>
      <c r="AC598" s="125">
        <v>0</v>
      </c>
      <c r="AD598" s="125">
        <v>-604976</v>
      </c>
      <c r="AE598" s="125">
        <v>-604976</v>
      </c>
      <c r="AF598" s="125">
        <v>0</v>
      </c>
      <c r="AG598" s="125">
        <v>0</v>
      </c>
      <c r="AH598" s="125">
        <v>0</v>
      </c>
      <c r="AI598" s="125">
        <v>1483657</v>
      </c>
      <c r="AJ598" s="125">
        <v>1483657</v>
      </c>
      <c r="AK598" s="135" t="s">
        <v>2748</v>
      </c>
      <c r="AL598" s="126" t="s">
        <v>2749</v>
      </c>
    </row>
    <row r="599" spans="1:38" ht="36" hidden="1" x14ac:dyDescent="0.25">
      <c r="A599" s="147">
        <v>129665</v>
      </c>
      <c r="B599" s="120">
        <v>2</v>
      </c>
      <c r="C599" s="121" t="s">
        <v>97</v>
      </c>
      <c r="D599" s="122">
        <v>43698</v>
      </c>
      <c r="E599" s="121" t="s">
        <v>152</v>
      </c>
      <c r="F599" s="122">
        <v>44484.875127314815</v>
      </c>
      <c r="G599" s="121" t="s">
        <v>426</v>
      </c>
      <c r="H599" s="123" t="s">
        <v>1027</v>
      </c>
      <c r="I599" s="121" t="s">
        <v>129</v>
      </c>
      <c r="J599" s="120" t="s">
        <v>101</v>
      </c>
      <c r="K599" s="121"/>
      <c r="L599" s="120" t="s">
        <v>101</v>
      </c>
      <c r="M599" s="123" t="s">
        <v>2750</v>
      </c>
      <c r="N599" s="123" t="s">
        <v>1793</v>
      </c>
      <c r="O599" s="121" t="s">
        <v>157</v>
      </c>
      <c r="P599" s="121" t="s">
        <v>158</v>
      </c>
      <c r="Q599" s="123" t="s">
        <v>1793</v>
      </c>
      <c r="R599" s="150" t="s">
        <v>47</v>
      </c>
      <c r="S599" s="121" t="s">
        <v>43</v>
      </c>
      <c r="T599" s="124">
        <v>2.2599999999999998</v>
      </c>
      <c r="U599" s="122">
        <v>44323</v>
      </c>
      <c r="V599" s="121" t="s">
        <v>1805</v>
      </c>
      <c r="W599" s="120" t="s">
        <v>93</v>
      </c>
      <c r="X599" s="120" t="s">
        <v>13</v>
      </c>
      <c r="Y599" s="265" t="s">
        <v>31</v>
      </c>
      <c r="Z599" s="123"/>
      <c r="AA599" s="125">
        <v>0</v>
      </c>
      <c r="AB599" s="125">
        <v>0</v>
      </c>
      <c r="AC599" s="125">
        <v>0</v>
      </c>
      <c r="AD599" s="125">
        <v>-229135</v>
      </c>
      <c r="AE599" s="125">
        <v>-229135</v>
      </c>
      <c r="AF599" s="125">
        <v>0</v>
      </c>
      <c r="AG599" s="125">
        <v>0</v>
      </c>
      <c r="AH599" s="125">
        <v>0</v>
      </c>
      <c r="AI599" s="125">
        <v>560519</v>
      </c>
      <c r="AJ599" s="125">
        <v>560519</v>
      </c>
      <c r="AK599" s="135" t="s">
        <v>2748</v>
      </c>
      <c r="AL599" s="126" t="s">
        <v>2751</v>
      </c>
    </row>
    <row r="600" spans="1:38" ht="36" hidden="1" x14ac:dyDescent="0.25">
      <c r="A600" s="147">
        <v>130479</v>
      </c>
      <c r="B600" s="120">
        <v>2</v>
      </c>
      <c r="C600" s="121" t="s">
        <v>97</v>
      </c>
      <c r="D600" s="122">
        <v>43985</v>
      </c>
      <c r="E600" s="121" t="s">
        <v>152</v>
      </c>
      <c r="F600" s="122">
        <v>44586.875138888892</v>
      </c>
      <c r="G600" s="121" t="s">
        <v>426</v>
      </c>
      <c r="H600" s="123" t="s">
        <v>410</v>
      </c>
      <c r="I600" s="121" t="s">
        <v>1628</v>
      </c>
      <c r="J600" s="120" t="s">
        <v>101</v>
      </c>
      <c r="K600" s="121"/>
      <c r="L600" s="120" t="s">
        <v>101</v>
      </c>
      <c r="M600" s="123" t="s">
        <v>2752</v>
      </c>
      <c r="N600" s="123" t="s">
        <v>1793</v>
      </c>
      <c r="O600" s="121" t="s">
        <v>157</v>
      </c>
      <c r="P600" s="121" t="s">
        <v>158</v>
      </c>
      <c r="Q600" s="123" t="s">
        <v>1793</v>
      </c>
      <c r="R600" s="150" t="s">
        <v>47</v>
      </c>
      <c r="S600" s="121" t="s">
        <v>43</v>
      </c>
      <c r="T600" s="124">
        <v>1.1000000000000001</v>
      </c>
      <c r="U600" s="122">
        <v>44323</v>
      </c>
      <c r="V600" s="121" t="s">
        <v>1805</v>
      </c>
      <c r="W600" s="120" t="s">
        <v>670</v>
      </c>
      <c r="X600" s="120" t="s">
        <v>13</v>
      </c>
      <c r="Y600" s="265" t="s">
        <v>31</v>
      </c>
      <c r="Z600" s="123"/>
      <c r="AA600" s="125">
        <v>0</v>
      </c>
      <c r="AB600" s="125">
        <v>0</v>
      </c>
      <c r="AC600" s="125">
        <v>0</v>
      </c>
      <c r="AD600" s="125">
        <v>-204236</v>
      </c>
      <c r="AE600" s="125">
        <v>-204236</v>
      </c>
      <c r="AF600" s="125">
        <v>0</v>
      </c>
      <c r="AG600" s="125">
        <v>0</v>
      </c>
      <c r="AH600" s="125">
        <v>0</v>
      </c>
      <c r="AI600" s="125">
        <v>462882</v>
      </c>
      <c r="AJ600" s="125">
        <v>462882</v>
      </c>
      <c r="AK600" s="135" t="s">
        <v>2753</v>
      </c>
      <c r="AL600" s="126" t="s">
        <v>2754</v>
      </c>
    </row>
    <row r="601" spans="1:38" ht="36" hidden="1" x14ac:dyDescent="0.25">
      <c r="A601" s="147">
        <v>122434</v>
      </c>
      <c r="B601" s="120">
        <v>3</v>
      </c>
      <c r="C601" s="121" t="s">
        <v>97</v>
      </c>
      <c r="D601" s="122">
        <v>42237</v>
      </c>
      <c r="E601" s="121" t="s">
        <v>2180</v>
      </c>
      <c r="F601" s="122">
        <v>44685.875138888892</v>
      </c>
      <c r="G601" s="121" t="s">
        <v>241</v>
      </c>
      <c r="H601" s="123" t="s">
        <v>180</v>
      </c>
      <c r="I601" s="121" t="s">
        <v>848</v>
      </c>
      <c r="J601" s="120" t="s">
        <v>101</v>
      </c>
      <c r="K601" s="121"/>
      <c r="L601" s="120" t="s">
        <v>101</v>
      </c>
      <c r="M601" s="123" t="s">
        <v>2755</v>
      </c>
      <c r="N601" s="123"/>
      <c r="O601" s="121" t="s">
        <v>1836</v>
      </c>
      <c r="P601" s="121" t="s">
        <v>1897</v>
      </c>
      <c r="Q601" s="123"/>
      <c r="R601" s="150" t="s">
        <v>47</v>
      </c>
      <c r="S601" s="150" t="s">
        <v>45</v>
      </c>
      <c r="T601" s="124">
        <v>0</v>
      </c>
      <c r="U601" s="122">
        <v>44323</v>
      </c>
      <c r="V601" s="121"/>
      <c r="W601" s="120" t="s">
        <v>93</v>
      </c>
      <c r="X601" s="120" t="s">
        <v>13</v>
      </c>
      <c r="Y601" s="265" t="str">
        <f>_xlfn.XLOOKUP(TAMPData2205[[#This Row],[PIN]],TAMPData2202[PIN],TAMPData2202[TAMP NHS],"",0)</f>
        <v>NHS-SR</v>
      </c>
      <c r="Z601" s="123"/>
      <c r="AA601" s="125">
        <v>0</v>
      </c>
      <c r="AB601" s="125">
        <v>0</v>
      </c>
      <c r="AC601" s="125">
        <v>-55075</v>
      </c>
      <c r="AD601" s="125">
        <v>0</v>
      </c>
      <c r="AE601" s="125">
        <v>-55075</v>
      </c>
      <c r="AF601" s="125">
        <v>110000</v>
      </c>
      <c r="AG601" s="125">
        <v>17000</v>
      </c>
      <c r="AH601" s="125">
        <v>300054</v>
      </c>
      <c r="AI601" s="125">
        <v>0</v>
      </c>
      <c r="AJ601" s="125">
        <v>427054</v>
      </c>
      <c r="AK601" s="135" t="s">
        <v>2756</v>
      </c>
      <c r="AL601" s="126" t="s">
        <v>2757</v>
      </c>
    </row>
    <row r="602" spans="1:38" ht="36" hidden="1" x14ac:dyDescent="0.25">
      <c r="A602" s="147">
        <v>129306</v>
      </c>
      <c r="B602" s="120">
        <v>4</v>
      </c>
      <c r="C602" s="121" t="s">
        <v>114</v>
      </c>
      <c r="D602" s="122">
        <v>43654</v>
      </c>
      <c r="E602" s="121" t="s">
        <v>152</v>
      </c>
      <c r="F602" s="122">
        <v>44182.875127314815</v>
      </c>
      <c r="G602" s="121" t="s">
        <v>170</v>
      </c>
      <c r="H602" s="123" t="s">
        <v>331</v>
      </c>
      <c r="I602" s="121" t="s">
        <v>2758</v>
      </c>
      <c r="J602" s="120" t="s">
        <v>101</v>
      </c>
      <c r="K602" s="121"/>
      <c r="L602" s="120" t="s">
        <v>101</v>
      </c>
      <c r="M602" s="123" t="s">
        <v>2759</v>
      </c>
      <c r="N602" s="123" t="s">
        <v>2760</v>
      </c>
      <c r="O602" s="121" t="s">
        <v>157</v>
      </c>
      <c r="P602" s="121" t="s">
        <v>1794</v>
      </c>
      <c r="Q602" s="123" t="s">
        <v>2760</v>
      </c>
      <c r="R602" s="150" t="s">
        <v>47</v>
      </c>
      <c r="S602" s="121" t="s">
        <v>46</v>
      </c>
      <c r="T602" s="124">
        <v>9.5340000000000007</v>
      </c>
      <c r="U602" s="122">
        <v>43966</v>
      </c>
      <c r="V602" s="121" t="s">
        <v>1805</v>
      </c>
      <c r="W602" s="120" t="s">
        <v>93</v>
      </c>
      <c r="X602" s="120" t="s">
        <v>103</v>
      </c>
      <c r="Y602" s="265" t="s">
        <v>32</v>
      </c>
      <c r="Z602" s="123" t="s">
        <v>2761</v>
      </c>
      <c r="AA602" s="125">
        <v>0</v>
      </c>
      <c r="AB602" s="125">
        <v>0</v>
      </c>
      <c r="AC602" s="125">
        <v>-9475.4699999999993</v>
      </c>
      <c r="AD602" s="125">
        <v>118490.6</v>
      </c>
      <c r="AE602" s="125">
        <v>109015.13</v>
      </c>
      <c r="AF602" s="125">
        <v>0</v>
      </c>
      <c r="AG602" s="125">
        <v>0</v>
      </c>
      <c r="AH602" s="125">
        <v>447131.53</v>
      </c>
      <c r="AI602" s="125">
        <v>2235070.6</v>
      </c>
      <c r="AJ602" s="125">
        <v>2682202.13</v>
      </c>
      <c r="AK602" s="135" t="s">
        <v>2762</v>
      </c>
      <c r="AL602" s="126" t="s">
        <v>2763</v>
      </c>
    </row>
    <row r="603" spans="1:38" ht="36" hidden="1" x14ac:dyDescent="0.25">
      <c r="A603" s="147">
        <v>129522</v>
      </c>
      <c r="B603" s="120">
        <v>2</v>
      </c>
      <c r="C603" s="121" t="s">
        <v>85</v>
      </c>
      <c r="D603" s="122">
        <v>43685</v>
      </c>
      <c r="E603" s="121" t="s">
        <v>152</v>
      </c>
      <c r="F603" s="122">
        <v>44645</v>
      </c>
      <c r="G603" s="121" t="s">
        <v>426</v>
      </c>
      <c r="H603" s="123" t="s">
        <v>135</v>
      </c>
      <c r="I603" s="121" t="s">
        <v>145</v>
      </c>
      <c r="J603" s="120" t="s">
        <v>101</v>
      </c>
      <c r="K603" s="121"/>
      <c r="L603" s="120" t="s">
        <v>101</v>
      </c>
      <c r="M603" s="123" t="s">
        <v>2764</v>
      </c>
      <c r="N603" s="123" t="s">
        <v>2765</v>
      </c>
      <c r="O603" s="121" t="s">
        <v>157</v>
      </c>
      <c r="P603" s="121" t="s">
        <v>158</v>
      </c>
      <c r="Q603" s="123" t="s">
        <v>2765</v>
      </c>
      <c r="R603" s="150" t="s">
        <v>47</v>
      </c>
      <c r="S603" s="121" t="s">
        <v>46</v>
      </c>
      <c r="T603" s="124">
        <v>0.67</v>
      </c>
      <c r="U603" s="122">
        <v>44694</v>
      </c>
      <c r="V603" s="121" t="s">
        <v>1805</v>
      </c>
      <c r="W603" s="120" t="s">
        <v>670</v>
      </c>
      <c r="X603" s="120" t="s">
        <v>13</v>
      </c>
      <c r="Y603" s="265" t="s">
        <v>31</v>
      </c>
      <c r="Z603" s="123"/>
      <c r="AA603" s="125">
        <v>0</v>
      </c>
      <c r="AB603" s="125">
        <v>0</v>
      </c>
      <c r="AC603" s="125">
        <v>0</v>
      </c>
      <c r="AD603" s="125">
        <v>602250</v>
      </c>
      <c r="AE603" s="125">
        <v>602250</v>
      </c>
      <c r="AF603" s="125">
        <v>0</v>
      </c>
      <c r="AG603" s="125">
        <v>0</v>
      </c>
      <c r="AH603" s="125">
        <v>0</v>
      </c>
      <c r="AI603" s="125">
        <v>602250</v>
      </c>
      <c r="AJ603" s="125">
        <v>602250</v>
      </c>
      <c r="AK603" s="135"/>
      <c r="AL603" s="126" t="s">
        <v>2766</v>
      </c>
    </row>
    <row r="604" spans="1:38" ht="36" hidden="1" x14ac:dyDescent="0.25">
      <c r="A604" s="147">
        <v>123926</v>
      </c>
      <c r="B604" s="120">
        <v>4</v>
      </c>
      <c r="C604" s="121" t="s">
        <v>85</v>
      </c>
      <c r="D604" s="122">
        <v>42571</v>
      </c>
      <c r="E604" s="121" t="s">
        <v>152</v>
      </c>
      <c r="F604" s="122">
        <v>44698</v>
      </c>
      <c r="G604" s="121" t="s">
        <v>222</v>
      </c>
      <c r="H604" s="123" t="s">
        <v>893</v>
      </c>
      <c r="I604" s="121" t="s">
        <v>2767</v>
      </c>
      <c r="J604" s="120" t="s">
        <v>101</v>
      </c>
      <c r="K604" s="121"/>
      <c r="L604" s="120" t="s">
        <v>101</v>
      </c>
      <c r="M604" s="123" t="s">
        <v>2768</v>
      </c>
      <c r="N604" s="123" t="s">
        <v>2769</v>
      </c>
      <c r="O604" s="121" t="s">
        <v>157</v>
      </c>
      <c r="P604" s="121" t="s">
        <v>1794</v>
      </c>
      <c r="Q604" s="123" t="s">
        <v>2769</v>
      </c>
      <c r="R604" s="150" t="s">
        <v>47</v>
      </c>
      <c r="S604" s="121" t="s">
        <v>46</v>
      </c>
      <c r="T604" s="124">
        <v>3.8</v>
      </c>
      <c r="U604" s="122">
        <v>44694</v>
      </c>
      <c r="V604" s="121" t="s">
        <v>2770</v>
      </c>
      <c r="W604" s="120" t="s">
        <v>670</v>
      </c>
      <c r="X604" s="120" t="s">
        <v>13</v>
      </c>
      <c r="Y604" s="265" t="s">
        <v>31</v>
      </c>
      <c r="Z604" s="123" t="s">
        <v>2771</v>
      </c>
      <c r="AA604" s="125">
        <v>0</v>
      </c>
      <c r="AB604" s="125">
        <v>0</v>
      </c>
      <c r="AC604" s="214">
        <f>267710-200510</f>
        <v>67200</v>
      </c>
      <c r="AD604" s="125">
        <v>2361000</v>
      </c>
      <c r="AE604" s="214">
        <f>SUM(TAMPData2205[[#This Row],[2022 PE Obligations]:[2022 Paving Obligations]])</f>
        <v>2428200</v>
      </c>
      <c r="AF604" s="125">
        <v>0</v>
      </c>
      <c r="AG604" s="125">
        <v>0</v>
      </c>
      <c r="AH604" s="214">
        <f>267710-200510</f>
        <v>67200</v>
      </c>
      <c r="AI604" s="125">
        <v>2361000</v>
      </c>
      <c r="AJ604" s="214">
        <f>SUM(TAMPData2205[[#This Row],[Total PE Obligation]:[Total Paving Obligation]])</f>
        <v>2428200</v>
      </c>
      <c r="AK604" s="135"/>
      <c r="AL604" s="126" t="s">
        <v>2772</v>
      </c>
    </row>
    <row r="605" spans="1:38" ht="54" hidden="1" x14ac:dyDescent="0.25">
      <c r="A605" s="147">
        <v>104963.01</v>
      </c>
      <c r="B605" s="120">
        <v>2</v>
      </c>
      <c r="C605" s="121" t="s">
        <v>122</v>
      </c>
      <c r="D605" s="122">
        <v>37911</v>
      </c>
      <c r="E605" s="121" t="s">
        <v>108</v>
      </c>
      <c r="F605" s="122">
        <v>44349.875092592592</v>
      </c>
      <c r="G605" s="121" t="s">
        <v>426</v>
      </c>
      <c r="H605" s="123" t="s">
        <v>135</v>
      </c>
      <c r="I605" s="121" t="s">
        <v>2773</v>
      </c>
      <c r="J605" s="120" t="s">
        <v>101</v>
      </c>
      <c r="K605" s="121"/>
      <c r="L605" s="120" t="s">
        <v>101</v>
      </c>
      <c r="M605" s="123" t="s">
        <v>2774</v>
      </c>
      <c r="N605" s="123" t="s">
        <v>2775</v>
      </c>
      <c r="O605" s="121" t="s">
        <v>553</v>
      </c>
      <c r="P605" s="121" t="s">
        <v>92</v>
      </c>
      <c r="Q605" s="123"/>
      <c r="R605" s="150" t="s">
        <v>47</v>
      </c>
      <c r="S605" s="150" t="s">
        <v>41</v>
      </c>
      <c r="T605" s="124">
        <v>1.63</v>
      </c>
      <c r="U605" s="122">
        <v>44323</v>
      </c>
      <c r="V605" s="121"/>
      <c r="W605" s="120" t="s">
        <v>93</v>
      </c>
      <c r="X605" s="120" t="s">
        <v>103</v>
      </c>
      <c r="Y605" s="265" t="str">
        <f>_xlfn.XLOOKUP(TAMPData2205[[#This Row],[PIN]],TAMPData2202[PIN],TAMPData2202[TAMP NHS],"",0)</f>
        <v>Non-NHS SR</v>
      </c>
      <c r="Z605" s="123"/>
      <c r="AA605" s="125">
        <v>733341</v>
      </c>
      <c r="AB605" s="125">
        <v>362921</v>
      </c>
      <c r="AC605" s="125">
        <v>-1811919</v>
      </c>
      <c r="AD605" s="125">
        <v>0</v>
      </c>
      <c r="AE605" s="125">
        <v>-715657</v>
      </c>
      <c r="AF605" s="125">
        <v>1725000</v>
      </c>
      <c r="AG605" s="125">
        <v>1257670</v>
      </c>
      <c r="AH605" s="125">
        <v>21488332</v>
      </c>
      <c r="AI605" s="125">
        <v>0</v>
      </c>
      <c r="AJ605" s="125">
        <v>24471002</v>
      </c>
      <c r="AK605" s="135" t="s">
        <v>2776</v>
      </c>
      <c r="AL605" s="126" t="s">
        <v>2777</v>
      </c>
    </row>
    <row r="606" spans="1:38" ht="36" hidden="1" x14ac:dyDescent="0.25">
      <c r="A606" s="147">
        <v>122532</v>
      </c>
      <c r="B606" s="120">
        <v>3</v>
      </c>
      <c r="C606" s="121" t="s">
        <v>97</v>
      </c>
      <c r="D606" s="122">
        <v>42242</v>
      </c>
      <c r="E606" s="121" t="s">
        <v>152</v>
      </c>
      <c r="F606" s="122">
        <v>44489.875127314815</v>
      </c>
      <c r="G606" s="121" t="s">
        <v>108</v>
      </c>
      <c r="H606" s="123" t="s">
        <v>910</v>
      </c>
      <c r="I606" s="121" t="s">
        <v>1619</v>
      </c>
      <c r="J606" s="120" t="s">
        <v>101</v>
      </c>
      <c r="K606" s="121"/>
      <c r="L606" s="120" t="s">
        <v>101</v>
      </c>
      <c r="M606" s="123" t="s">
        <v>2778</v>
      </c>
      <c r="N606" s="123" t="s">
        <v>1793</v>
      </c>
      <c r="O606" s="121" t="s">
        <v>157</v>
      </c>
      <c r="P606" s="121" t="s">
        <v>1794</v>
      </c>
      <c r="Q606" s="123" t="s">
        <v>1793</v>
      </c>
      <c r="R606" s="150" t="s">
        <v>47</v>
      </c>
      <c r="S606" s="121" t="s">
        <v>43</v>
      </c>
      <c r="T606" s="124">
        <v>3.94</v>
      </c>
      <c r="U606" s="122">
        <v>44323</v>
      </c>
      <c r="V606" s="121" t="s">
        <v>1805</v>
      </c>
      <c r="W606" s="120" t="s">
        <v>93</v>
      </c>
      <c r="X606" s="120" t="s">
        <v>103</v>
      </c>
      <c r="Y606" s="265" t="s">
        <v>32</v>
      </c>
      <c r="Z606" s="123" t="s">
        <v>2779</v>
      </c>
      <c r="AA606" s="125">
        <v>0</v>
      </c>
      <c r="AB606" s="125">
        <v>0</v>
      </c>
      <c r="AC606" s="125">
        <v>40572</v>
      </c>
      <c r="AD606" s="125">
        <v>1188187</v>
      </c>
      <c r="AE606" s="125">
        <v>1228759</v>
      </c>
      <c r="AF606" s="125">
        <v>0</v>
      </c>
      <c r="AG606" s="125">
        <v>0</v>
      </c>
      <c r="AH606" s="125">
        <v>45572</v>
      </c>
      <c r="AI606" s="125">
        <v>1188187</v>
      </c>
      <c r="AJ606" s="125">
        <v>1233759</v>
      </c>
      <c r="AK606" s="135" t="s">
        <v>2780</v>
      </c>
      <c r="AL606" s="126" t="s">
        <v>2781</v>
      </c>
    </row>
    <row r="607" spans="1:38" hidden="1" x14ac:dyDescent="0.25">
      <c r="A607" s="147">
        <v>127164</v>
      </c>
      <c r="B607" s="120">
        <v>2</v>
      </c>
      <c r="C607" s="121" t="s">
        <v>97</v>
      </c>
      <c r="D607" s="122">
        <v>43179</v>
      </c>
      <c r="E607" s="121" t="s">
        <v>152</v>
      </c>
      <c r="F607" s="122">
        <v>44516.875138888892</v>
      </c>
      <c r="G607" s="121" t="s">
        <v>426</v>
      </c>
      <c r="H607" s="123" t="s">
        <v>144</v>
      </c>
      <c r="I607" s="121" t="s">
        <v>1677</v>
      </c>
      <c r="J607" s="120" t="s">
        <v>101</v>
      </c>
      <c r="K607" s="121"/>
      <c r="L607" s="120" t="s">
        <v>101</v>
      </c>
      <c r="M607" s="123" t="s">
        <v>2782</v>
      </c>
      <c r="N607" s="123" t="s">
        <v>2088</v>
      </c>
      <c r="O607" s="121" t="s">
        <v>157</v>
      </c>
      <c r="P607" s="121" t="s">
        <v>158</v>
      </c>
      <c r="Q607" s="123" t="s">
        <v>2088</v>
      </c>
      <c r="R607" s="121" t="s">
        <v>47</v>
      </c>
      <c r="S607" s="121" t="s">
        <v>43</v>
      </c>
      <c r="T607" s="124">
        <v>4.87</v>
      </c>
      <c r="U607" s="122">
        <v>44323</v>
      </c>
      <c r="V607" s="121" t="s">
        <v>1867</v>
      </c>
      <c r="W607" s="120" t="s">
        <v>93</v>
      </c>
      <c r="X607" s="120" t="s">
        <v>103</v>
      </c>
      <c r="Y607" s="265" t="s">
        <v>32</v>
      </c>
      <c r="Z607" s="123"/>
      <c r="AA607" s="125">
        <v>0</v>
      </c>
      <c r="AB607" s="125">
        <v>0</v>
      </c>
      <c r="AC607" s="125">
        <v>0</v>
      </c>
      <c r="AD607" s="125">
        <v>-187729</v>
      </c>
      <c r="AE607" s="125">
        <v>-187729</v>
      </c>
      <c r="AF607" s="125">
        <v>0</v>
      </c>
      <c r="AG607" s="125">
        <v>0</v>
      </c>
      <c r="AH607" s="125">
        <v>0</v>
      </c>
      <c r="AI607" s="125">
        <v>721321</v>
      </c>
      <c r="AJ607" s="125">
        <v>721321</v>
      </c>
      <c r="AK607" s="135" t="s">
        <v>2783</v>
      </c>
      <c r="AL607" s="126" t="s">
        <v>2784</v>
      </c>
    </row>
    <row r="608" spans="1:38" hidden="1" x14ac:dyDescent="0.25">
      <c r="A608" s="147">
        <v>127245</v>
      </c>
      <c r="B608" s="120">
        <v>2</v>
      </c>
      <c r="C608" s="121" t="s">
        <v>122</v>
      </c>
      <c r="D608" s="122">
        <v>43180</v>
      </c>
      <c r="E608" s="121" t="s">
        <v>152</v>
      </c>
      <c r="F608" s="122">
        <v>44349.8753125</v>
      </c>
      <c r="G608" s="121" t="s">
        <v>426</v>
      </c>
      <c r="H608" s="123" t="s">
        <v>460</v>
      </c>
      <c r="I608" s="121" t="s">
        <v>461</v>
      </c>
      <c r="J608" s="120" t="s">
        <v>101</v>
      </c>
      <c r="K608" s="121"/>
      <c r="L608" s="120" t="s">
        <v>101</v>
      </c>
      <c r="M608" s="123" t="s">
        <v>2785</v>
      </c>
      <c r="N608" s="123" t="s">
        <v>1793</v>
      </c>
      <c r="O608" s="121" t="s">
        <v>157</v>
      </c>
      <c r="P608" s="121" t="s">
        <v>158</v>
      </c>
      <c r="Q608" s="123" t="s">
        <v>1793</v>
      </c>
      <c r="R608" s="121" t="s">
        <v>47</v>
      </c>
      <c r="S608" s="121" t="s">
        <v>43</v>
      </c>
      <c r="T608" s="124">
        <v>6.18</v>
      </c>
      <c r="U608" s="122">
        <v>44323</v>
      </c>
      <c r="V608" s="121" t="s">
        <v>1805</v>
      </c>
      <c r="W608" s="120" t="s">
        <v>93</v>
      </c>
      <c r="X608" s="120" t="s">
        <v>103</v>
      </c>
      <c r="Y608" s="265" t="s">
        <v>32</v>
      </c>
      <c r="Z608" s="123"/>
      <c r="AA608" s="125">
        <v>0</v>
      </c>
      <c r="AB608" s="125">
        <v>0</v>
      </c>
      <c r="AC608" s="125">
        <v>0</v>
      </c>
      <c r="AD608" s="125">
        <v>40778</v>
      </c>
      <c r="AE608" s="125">
        <v>40778</v>
      </c>
      <c r="AF608" s="125">
        <v>0</v>
      </c>
      <c r="AG608" s="125">
        <v>0</v>
      </c>
      <c r="AH608" s="125">
        <v>0</v>
      </c>
      <c r="AI608" s="125">
        <v>1366547</v>
      </c>
      <c r="AJ608" s="125">
        <v>1366547</v>
      </c>
      <c r="AK608" s="135" t="s">
        <v>2786</v>
      </c>
      <c r="AL608" s="126" t="s">
        <v>2787</v>
      </c>
    </row>
    <row r="609" spans="1:38" ht="36" hidden="1" x14ac:dyDescent="0.25">
      <c r="A609" s="149">
        <v>129088</v>
      </c>
      <c r="B609" s="120">
        <v>1</v>
      </c>
      <c r="C609" s="121" t="s">
        <v>97</v>
      </c>
      <c r="D609" s="122">
        <v>43634</v>
      </c>
      <c r="E609" s="121" t="s">
        <v>152</v>
      </c>
      <c r="F609" s="122">
        <v>44588.876446759263</v>
      </c>
      <c r="G609" s="121" t="s">
        <v>203</v>
      </c>
      <c r="H609" s="123" t="s">
        <v>523</v>
      </c>
      <c r="I609" s="121" t="s">
        <v>1691</v>
      </c>
      <c r="J609" s="120" t="s">
        <v>101</v>
      </c>
      <c r="K609" s="121"/>
      <c r="L609" s="120" t="s">
        <v>101</v>
      </c>
      <c r="M609" s="123" t="s">
        <v>2788</v>
      </c>
      <c r="N609" s="123" t="s">
        <v>1859</v>
      </c>
      <c r="O609" s="121" t="s">
        <v>157</v>
      </c>
      <c r="P609" s="121" t="s">
        <v>158</v>
      </c>
      <c r="Q609" s="123" t="s">
        <v>1859</v>
      </c>
      <c r="R609" s="121" t="s">
        <v>47</v>
      </c>
      <c r="S609" s="121" t="s">
        <v>43</v>
      </c>
      <c r="T609" s="124">
        <v>8.8000000000000007</v>
      </c>
      <c r="U609" s="122">
        <v>44323</v>
      </c>
      <c r="V609" s="121" t="s">
        <v>1860</v>
      </c>
      <c r="W609" s="120" t="s">
        <v>93</v>
      </c>
      <c r="X609" s="120" t="s">
        <v>103</v>
      </c>
      <c r="Y609" s="265" t="s">
        <v>32</v>
      </c>
      <c r="Z609" s="123"/>
      <c r="AA609" s="125">
        <v>0</v>
      </c>
      <c r="AB609" s="125">
        <v>0</v>
      </c>
      <c r="AC609" s="125">
        <v>10300</v>
      </c>
      <c r="AD609" s="125">
        <v>-71420</v>
      </c>
      <c r="AE609" s="125">
        <v>-61120</v>
      </c>
      <c r="AF609" s="125">
        <v>0</v>
      </c>
      <c r="AG609" s="125">
        <v>0</v>
      </c>
      <c r="AH609" s="125">
        <v>156600</v>
      </c>
      <c r="AI609" s="125">
        <v>906380</v>
      </c>
      <c r="AJ609" s="125">
        <v>1062980</v>
      </c>
      <c r="AK609" s="135" t="s">
        <v>2789</v>
      </c>
      <c r="AL609" s="126" t="s">
        <v>2790</v>
      </c>
    </row>
    <row r="610" spans="1:38" ht="36" hidden="1" x14ac:dyDescent="0.25">
      <c r="A610" s="149">
        <v>129092</v>
      </c>
      <c r="B610" s="120">
        <v>1</v>
      </c>
      <c r="C610" s="121" t="s">
        <v>122</v>
      </c>
      <c r="D610" s="122">
        <v>43634</v>
      </c>
      <c r="E610" s="121" t="s">
        <v>152</v>
      </c>
      <c r="F610" s="122">
        <v>44349.875254629631</v>
      </c>
      <c r="G610" s="121" t="s">
        <v>108</v>
      </c>
      <c r="H610" s="123" t="s">
        <v>1176</v>
      </c>
      <c r="I610" s="121" t="s">
        <v>2791</v>
      </c>
      <c r="J610" s="120" t="s">
        <v>101</v>
      </c>
      <c r="K610" s="121"/>
      <c r="L610" s="120" t="s">
        <v>101</v>
      </c>
      <c r="M610" s="123" t="s">
        <v>2792</v>
      </c>
      <c r="N610" s="123" t="s">
        <v>1859</v>
      </c>
      <c r="O610" s="121" t="s">
        <v>157</v>
      </c>
      <c r="P610" s="121" t="s">
        <v>158</v>
      </c>
      <c r="Q610" s="123" t="s">
        <v>1859</v>
      </c>
      <c r="R610" s="121" t="s">
        <v>47</v>
      </c>
      <c r="S610" s="121" t="s">
        <v>43</v>
      </c>
      <c r="T610" s="124">
        <v>2.79</v>
      </c>
      <c r="U610" s="122">
        <v>44323</v>
      </c>
      <c r="V610" s="121" t="s">
        <v>1860</v>
      </c>
      <c r="W610" s="120" t="s">
        <v>93</v>
      </c>
      <c r="X610" s="120" t="s">
        <v>103</v>
      </c>
      <c r="Y610" s="265" t="s">
        <v>32</v>
      </c>
      <c r="Z610" s="123"/>
      <c r="AA610" s="125">
        <v>0</v>
      </c>
      <c r="AB610" s="125">
        <v>0</v>
      </c>
      <c r="AC610" s="125">
        <v>0</v>
      </c>
      <c r="AD610" s="125">
        <v>374733</v>
      </c>
      <c r="AE610" s="125">
        <v>374733</v>
      </c>
      <c r="AF610" s="125">
        <v>0</v>
      </c>
      <c r="AG610" s="125">
        <v>0</v>
      </c>
      <c r="AH610" s="125">
        <v>0</v>
      </c>
      <c r="AI610" s="125">
        <v>374733</v>
      </c>
      <c r="AJ610" s="125">
        <v>374733</v>
      </c>
      <c r="AK610" s="135" t="s">
        <v>2793</v>
      </c>
      <c r="AL610" s="126" t="s">
        <v>2794</v>
      </c>
    </row>
    <row r="611" spans="1:38" ht="36" hidden="1" x14ac:dyDescent="0.25">
      <c r="A611" s="147">
        <v>129096</v>
      </c>
      <c r="B611" s="120">
        <v>1</v>
      </c>
      <c r="C611" s="121" t="s">
        <v>97</v>
      </c>
      <c r="D611" s="122">
        <v>43634</v>
      </c>
      <c r="E611" s="121" t="s">
        <v>152</v>
      </c>
      <c r="F611" s="122">
        <v>44600</v>
      </c>
      <c r="G611" s="121" t="s">
        <v>98</v>
      </c>
      <c r="H611" s="123" t="s">
        <v>1160</v>
      </c>
      <c r="I611" s="121" t="s">
        <v>2795</v>
      </c>
      <c r="J611" s="120" t="s">
        <v>101</v>
      </c>
      <c r="K611" s="121"/>
      <c r="L611" s="120" t="s">
        <v>101</v>
      </c>
      <c r="M611" s="123" t="s">
        <v>2796</v>
      </c>
      <c r="N611" s="123" t="s">
        <v>2521</v>
      </c>
      <c r="O611" s="121" t="s">
        <v>157</v>
      </c>
      <c r="P611" s="121" t="s">
        <v>1794</v>
      </c>
      <c r="Q611" s="123" t="s">
        <v>2521</v>
      </c>
      <c r="R611" s="150" t="s">
        <v>47</v>
      </c>
      <c r="S611" s="121" t="s">
        <v>43</v>
      </c>
      <c r="T611" s="124">
        <v>3.3</v>
      </c>
      <c r="U611" s="122">
        <v>44323</v>
      </c>
      <c r="V611" s="121" t="s">
        <v>1860</v>
      </c>
      <c r="W611" s="120" t="s">
        <v>93</v>
      </c>
      <c r="X611" s="120" t="s">
        <v>103</v>
      </c>
      <c r="Y611" s="265" t="s">
        <v>32</v>
      </c>
      <c r="Z611" s="123" t="s">
        <v>2797</v>
      </c>
      <c r="AA611" s="125">
        <v>0</v>
      </c>
      <c r="AB611" s="125">
        <v>0</v>
      </c>
      <c r="AC611" s="125">
        <v>198260</v>
      </c>
      <c r="AD611" s="125">
        <v>579350</v>
      </c>
      <c r="AE611" s="125">
        <v>777610</v>
      </c>
      <c r="AF611" s="125">
        <v>0</v>
      </c>
      <c r="AG611" s="125">
        <v>0</v>
      </c>
      <c r="AH611" s="125">
        <v>203260</v>
      </c>
      <c r="AI611" s="125">
        <v>579350</v>
      </c>
      <c r="AJ611" s="125">
        <v>782610</v>
      </c>
      <c r="AK611" s="135" t="s">
        <v>2798</v>
      </c>
      <c r="AL611" s="126" t="s">
        <v>2799</v>
      </c>
    </row>
    <row r="612" spans="1:38" ht="36" hidden="1" x14ac:dyDescent="0.25">
      <c r="A612" s="149">
        <v>129099</v>
      </c>
      <c r="B612" s="120">
        <v>1</v>
      </c>
      <c r="C612" s="121" t="s">
        <v>97</v>
      </c>
      <c r="D612" s="122">
        <v>43634</v>
      </c>
      <c r="E612" s="121" t="s">
        <v>152</v>
      </c>
      <c r="F612" s="122">
        <v>44480.875138888892</v>
      </c>
      <c r="G612" s="121" t="s">
        <v>161</v>
      </c>
      <c r="H612" s="123" t="s">
        <v>1633</v>
      </c>
      <c r="I612" s="121" t="s">
        <v>2800</v>
      </c>
      <c r="J612" s="120" t="s">
        <v>101</v>
      </c>
      <c r="K612" s="121"/>
      <c r="L612" s="120" t="s">
        <v>101</v>
      </c>
      <c r="M612" s="123" t="s">
        <v>2801</v>
      </c>
      <c r="N612" s="123" t="s">
        <v>1859</v>
      </c>
      <c r="O612" s="121" t="s">
        <v>157</v>
      </c>
      <c r="P612" s="121" t="s">
        <v>158</v>
      </c>
      <c r="Q612" s="123" t="s">
        <v>1859</v>
      </c>
      <c r="R612" s="121" t="s">
        <v>47</v>
      </c>
      <c r="S612" s="121" t="s">
        <v>43</v>
      </c>
      <c r="T612" s="124">
        <v>5.44</v>
      </c>
      <c r="U612" s="122">
        <v>44323</v>
      </c>
      <c r="V612" s="121" t="s">
        <v>1860</v>
      </c>
      <c r="W612" s="120" t="s">
        <v>93</v>
      </c>
      <c r="X612" s="120" t="s">
        <v>103</v>
      </c>
      <c r="Y612" s="265" t="s">
        <v>32</v>
      </c>
      <c r="Z612" s="123"/>
      <c r="AA612" s="125">
        <v>0</v>
      </c>
      <c r="AB612" s="125">
        <v>0</v>
      </c>
      <c r="AC612" s="125">
        <v>-31680</v>
      </c>
      <c r="AD612" s="125">
        <v>54570</v>
      </c>
      <c r="AE612" s="125">
        <v>22890</v>
      </c>
      <c r="AF612" s="125">
        <v>0</v>
      </c>
      <c r="AG612" s="125">
        <v>0</v>
      </c>
      <c r="AH612" s="125">
        <v>146020</v>
      </c>
      <c r="AI612" s="125">
        <v>1061570</v>
      </c>
      <c r="AJ612" s="125">
        <v>1207590</v>
      </c>
      <c r="AK612" s="135" t="s">
        <v>2802</v>
      </c>
      <c r="AL612" s="126" t="s">
        <v>2803</v>
      </c>
    </row>
    <row r="613" spans="1:38" hidden="1" x14ac:dyDescent="0.25">
      <c r="A613" s="147">
        <v>129146</v>
      </c>
      <c r="B613" s="120">
        <v>1</v>
      </c>
      <c r="C613" s="121" t="s">
        <v>97</v>
      </c>
      <c r="D613" s="122">
        <v>43635</v>
      </c>
      <c r="E613" s="121" t="s">
        <v>152</v>
      </c>
      <c r="F613" s="122">
        <v>44547.875185185185</v>
      </c>
      <c r="G613" s="121" t="s">
        <v>161</v>
      </c>
      <c r="H613" s="123" t="s">
        <v>153</v>
      </c>
      <c r="I613" s="121" t="s">
        <v>697</v>
      </c>
      <c r="J613" s="120" t="s">
        <v>101</v>
      </c>
      <c r="K613" s="121"/>
      <c r="L613" s="120" t="s">
        <v>101</v>
      </c>
      <c r="M613" s="123" t="s">
        <v>2804</v>
      </c>
      <c r="N613" s="123" t="s">
        <v>1845</v>
      </c>
      <c r="O613" s="121" t="s">
        <v>157</v>
      </c>
      <c r="P613" s="121" t="s">
        <v>158</v>
      </c>
      <c r="Q613" s="123" t="s">
        <v>1845</v>
      </c>
      <c r="R613" s="150" t="s">
        <v>47</v>
      </c>
      <c r="S613" s="121" t="s">
        <v>43</v>
      </c>
      <c r="T613" s="124">
        <v>4.88</v>
      </c>
      <c r="U613" s="122">
        <v>44323</v>
      </c>
      <c r="V613" s="121" t="s">
        <v>1805</v>
      </c>
      <c r="W613" s="120" t="s">
        <v>93</v>
      </c>
      <c r="X613" s="120" t="s">
        <v>103</v>
      </c>
      <c r="Y613" s="265" t="s">
        <v>32</v>
      </c>
      <c r="Z613" s="123"/>
      <c r="AA613" s="125">
        <v>0</v>
      </c>
      <c r="AB613" s="125">
        <v>0</v>
      </c>
      <c r="AC613" s="125">
        <v>57340</v>
      </c>
      <c r="AD613" s="125">
        <v>370710</v>
      </c>
      <c r="AE613" s="125">
        <v>428050</v>
      </c>
      <c r="AF613" s="125">
        <v>0</v>
      </c>
      <c r="AG613" s="125">
        <v>0</v>
      </c>
      <c r="AH613" s="125">
        <v>294840</v>
      </c>
      <c r="AI613" s="125">
        <v>2335610</v>
      </c>
      <c r="AJ613" s="125">
        <v>2630450</v>
      </c>
      <c r="AK613" s="135" t="s">
        <v>2805</v>
      </c>
      <c r="AL613" s="126" t="s">
        <v>2806</v>
      </c>
    </row>
    <row r="614" spans="1:38" ht="36" hidden="1" x14ac:dyDescent="0.25">
      <c r="A614" s="149">
        <v>129158</v>
      </c>
      <c r="B614" s="120">
        <v>1</v>
      </c>
      <c r="C614" s="121" t="s">
        <v>97</v>
      </c>
      <c r="D614" s="122">
        <v>43636</v>
      </c>
      <c r="E614" s="121" t="s">
        <v>152</v>
      </c>
      <c r="F614" s="122">
        <v>44499.875196759262</v>
      </c>
      <c r="G614" s="121" t="s">
        <v>203</v>
      </c>
      <c r="H614" s="123" t="s">
        <v>718</v>
      </c>
      <c r="I614" s="121" t="s">
        <v>2449</v>
      </c>
      <c r="J614" s="120" t="s">
        <v>101</v>
      </c>
      <c r="K614" s="121"/>
      <c r="L614" s="120" t="s">
        <v>101</v>
      </c>
      <c r="M614" s="123" t="s">
        <v>2807</v>
      </c>
      <c r="N614" s="123" t="s">
        <v>1845</v>
      </c>
      <c r="O614" s="121" t="s">
        <v>157</v>
      </c>
      <c r="P614" s="121" t="s">
        <v>158</v>
      </c>
      <c r="Q614" s="123" t="s">
        <v>2808</v>
      </c>
      <c r="R614" s="121" t="s">
        <v>47</v>
      </c>
      <c r="S614" s="121" t="s">
        <v>43</v>
      </c>
      <c r="T614" s="124">
        <v>3.9</v>
      </c>
      <c r="U614" s="122">
        <v>44323</v>
      </c>
      <c r="V614" s="121" t="s">
        <v>1805</v>
      </c>
      <c r="W614" s="120" t="s">
        <v>93</v>
      </c>
      <c r="X614" s="120" t="s">
        <v>103</v>
      </c>
      <c r="Y614" s="265" t="s">
        <v>32</v>
      </c>
      <c r="Z614" s="123"/>
      <c r="AA614" s="125">
        <v>0</v>
      </c>
      <c r="AB614" s="125">
        <v>0</v>
      </c>
      <c r="AC614" s="125">
        <v>0</v>
      </c>
      <c r="AD614" s="125">
        <v>61300</v>
      </c>
      <c r="AE614" s="125">
        <v>61300</v>
      </c>
      <c r="AF614" s="125">
        <v>0</v>
      </c>
      <c r="AG614" s="125">
        <v>0</v>
      </c>
      <c r="AH614" s="125">
        <v>33600</v>
      </c>
      <c r="AI614" s="125">
        <v>797700</v>
      </c>
      <c r="AJ614" s="125">
        <v>831300</v>
      </c>
      <c r="AK614" s="135" t="s">
        <v>2809</v>
      </c>
      <c r="AL614" s="126" t="s">
        <v>2810</v>
      </c>
    </row>
    <row r="615" spans="1:38" ht="36" hidden="1" x14ac:dyDescent="0.25">
      <c r="A615" s="149">
        <v>129163</v>
      </c>
      <c r="B615" s="120">
        <v>1</v>
      </c>
      <c r="C615" s="121" t="s">
        <v>97</v>
      </c>
      <c r="D615" s="122">
        <v>43636</v>
      </c>
      <c r="E615" s="121" t="s">
        <v>152</v>
      </c>
      <c r="F615" s="122">
        <v>44499.875185185185</v>
      </c>
      <c r="G615" s="121" t="s">
        <v>666</v>
      </c>
      <c r="H615" s="123" t="s">
        <v>190</v>
      </c>
      <c r="I615" s="121" t="s">
        <v>2449</v>
      </c>
      <c r="J615" s="120" t="s">
        <v>101</v>
      </c>
      <c r="K615" s="121"/>
      <c r="L615" s="120" t="s">
        <v>101</v>
      </c>
      <c r="M615" s="123" t="s">
        <v>2811</v>
      </c>
      <c r="N615" s="123" t="s">
        <v>1859</v>
      </c>
      <c r="O615" s="121" t="s">
        <v>157</v>
      </c>
      <c r="P615" s="121" t="s">
        <v>158</v>
      </c>
      <c r="Q615" s="123" t="s">
        <v>1859</v>
      </c>
      <c r="R615" s="121" t="s">
        <v>47</v>
      </c>
      <c r="S615" s="121" t="s">
        <v>43</v>
      </c>
      <c r="T615" s="124">
        <v>3.54</v>
      </c>
      <c r="U615" s="122">
        <v>44323</v>
      </c>
      <c r="V615" s="121" t="s">
        <v>1805</v>
      </c>
      <c r="W615" s="120" t="s">
        <v>93</v>
      </c>
      <c r="X615" s="120" t="s">
        <v>103</v>
      </c>
      <c r="Y615" s="265" t="s">
        <v>32</v>
      </c>
      <c r="Z615" s="123"/>
      <c r="AA615" s="125">
        <v>0</v>
      </c>
      <c r="AB615" s="125">
        <v>0</v>
      </c>
      <c r="AC615" s="125">
        <v>150</v>
      </c>
      <c r="AD615" s="125">
        <v>40690</v>
      </c>
      <c r="AE615" s="125">
        <v>40840</v>
      </c>
      <c r="AF615" s="125">
        <v>0</v>
      </c>
      <c r="AG615" s="125">
        <v>0</v>
      </c>
      <c r="AH615" s="125">
        <v>10250</v>
      </c>
      <c r="AI615" s="125">
        <v>1247190</v>
      </c>
      <c r="AJ615" s="125">
        <v>1257440</v>
      </c>
      <c r="AK615" s="135" t="s">
        <v>2809</v>
      </c>
      <c r="AL615" s="126" t="s">
        <v>2812</v>
      </c>
    </row>
    <row r="616" spans="1:38" hidden="1" x14ac:dyDescent="0.25">
      <c r="A616" s="149">
        <v>129223</v>
      </c>
      <c r="B616" s="120">
        <v>3</v>
      </c>
      <c r="C616" s="121" t="s">
        <v>97</v>
      </c>
      <c r="D616" s="122">
        <v>43641</v>
      </c>
      <c r="E616" s="121" t="s">
        <v>152</v>
      </c>
      <c r="F616" s="122">
        <v>44588.876423611109</v>
      </c>
      <c r="G616" s="121" t="s">
        <v>241</v>
      </c>
      <c r="H616" s="123" t="s">
        <v>1489</v>
      </c>
      <c r="I616" s="121" t="s">
        <v>2135</v>
      </c>
      <c r="J616" s="120" t="s">
        <v>101</v>
      </c>
      <c r="K616" s="121"/>
      <c r="L616" s="120" t="s">
        <v>101</v>
      </c>
      <c r="M616" s="123" t="s">
        <v>2813</v>
      </c>
      <c r="N616" s="123" t="s">
        <v>2651</v>
      </c>
      <c r="O616" s="121" t="s">
        <v>157</v>
      </c>
      <c r="P616" s="121" t="s">
        <v>158</v>
      </c>
      <c r="Q616" s="123" t="s">
        <v>2651</v>
      </c>
      <c r="R616" s="121" t="s">
        <v>47</v>
      </c>
      <c r="S616" s="121" t="s">
        <v>43</v>
      </c>
      <c r="T616" s="124">
        <v>9.17</v>
      </c>
      <c r="U616" s="122">
        <v>44323</v>
      </c>
      <c r="V616" s="121" t="s">
        <v>1805</v>
      </c>
      <c r="W616" s="120" t="s">
        <v>93</v>
      </c>
      <c r="X616" s="120" t="s">
        <v>103</v>
      </c>
      <c r="Y616" s="265" t="s">
        <v>32</v>
      </c>
      <c r="Z616" s="123"/>
      <c r="AA616" s="125">
        <v>0</v>
      </c>
      <c r="AB616" s="125">
        <v>0</v>
      </c>
      <c r="AC616" s="125">
        <v>-603</v>
      </c>
      <c r="AD616" s="125">
        <v>-114536</v>
      </c>
      <c r="AE616" s="125">
        <v>-115139</v>
      </c>
      <c r="AF616" s="125">
        <v>0</v>
      </c>
      <c r="AG616" s="125">
        <v>0</v>
      </c>
      <c r="AH616" s="125">
        <v>41187</v>
      </c>
      <c r="AI616" s="125">
        <v>1112474</v>
      </c>
      <c r="AJ616" s="125">
        <v>1153661</v>
      </c>
      <c r="AK616" s="135" t="s">
        <v>2814</v>
      </c>
      <c r="AL616" s="126" t="s">
        <v>2815</v>
      </c>
    </row>
    <row r="617" spans="1:38" ht="36" hidden="1" x14ac:dyDescent="0.25">
      <c r="A617" s="147">
        <v>129479</v>
      </c>
      <c r="B617" s="120">
        <v>3</v>
      </c>
      <c r="C617" s="121" t="s">
        <v>97</v>
      </c>
      <c r="D617" s="122">
        <v>43685</v>
      </c>
      <c r="E617" s="121" t="s">
        <v>152</v>
      </c>
      <c r="F617" s="122">
        <v>44574.875162037039</v>
      </c>
      <c r="G617" s="121" t="s">
        <v>108</v>
      </c>
      <c r="H617" s="123" t="s">
        <v>140</v>
      </c>
      <c r="I617" s="121" t="s">
        <v>2816</v>
      </c>
      <c r="J617" s="120" t="s">
        <v>101</v>
      </c>
      <c r="K617" s="121"/>
      <c r="L617" s="120" t="s">
        <v>101</v>
      </c>
      <c r="M617" s="123" t="s">
        <v>2817</v>
      </c>
      <c r="N617" s="123" t="s">
        <v>2651</v>
      </c>
      <c r="O617" s="121" t="s">
        <v>157</v>
      </c>
      <c r="P617" s="121" t="s">
        <v>1794</v>
      </c>
      <c r="Q617" s="123" t="s">
        <v>2651</v>
      </c>
      <c r="R617" s="150" t="s">
        <v>47</v>
      </c>
      <c r="S617" s="121" t="s">
        <v>43</v>
      </c>
      <c r="T617" s="124">
        <v>4.79</v>
      </c>
      <c r="U617" s="122">
        <v>44323</v>
      </c>
      <c r="V617" s="121" t="s">
        <v>1805</v>
      </c>
      <c r="W617" s="120" t="s">
        <v>93</v>
      </c>
      <c r="X617" s="120" t="s">
        <v>103</v>
      </c>
      <c r="Y617" s="265" t="s">
        <v>32</v>
      </c>
      <c r="Z617" s="123" t="s">
        <v>2818</v>
      </c>
      <c r="AA617" s="125">
        <v>0</v>
      </c>
      <c r="AB617" s="125">
        <v>0</v>
      </c>
      <c r="AC617" s="125">
        <v>28558</v>
      </c>
      <c r="AD617" s="125">
        <v>-72137</v>
      </c>
      <c r="AE617" s="125">
        <v>-43579</v>
      </c>
      <c r="AF617" s="125">
        <v>0</v>
      </c>
      <c r="AG617" s="125">
        <v>0</v>
      </c>
      <c r="AH617" s="125">
        <v>56755</v>
      </c>
      <c r="AI617" s="125">
        <v>551403</v>
      </c>
      <c r="AJ617" s="125">
        <v>608158</v>
      </c>
      <c r="AK617" s="135" t="s">
        <v>2819</v>
      </c>
      <c r="AL617" s="126" t="s">
        <v>2820</v>
      </c>
    </row>
    <row r="618" spans="1:38" hidden="1" x14ac:dyDescent="0.25">
      <c r="A618" s="147">
        <v>129481</v>
      </c>
      <c r="B618" s="120">
        <v>3</v>
      </c>
      <c r="C618" s="121" t="s">
        <v>97</v>
      </c>
      <c r="D618" s="122">
        <v>43685</v>
      </c>
      <c r="E618" s="121" t="s">
        <v>152</v>
      </c>
      <c r="F618" s="122">
        <v>44574.875162037039</v>
      </c>
      <c r="G618" s="121" t="s">
        <v>108</v>
      </c>
      <c r="H618" s="123" t="s">
        <v>140</v>
      </c>
      <c r="I618" s="121" t="s">
        <v>2816</v>
      </c>
      <c r="J618" s="120" t="s">
        <v>101</v>
      </c>
      <c r="K618" s="121"/>
      <c r="L618" s="120" t="s">
        <v>101</v>
      </c>
      <c r="M618" s="123" t="s">
        <v>2821</v>
      </c>
      <c r="N618" s="123" t="s">
        <v>2651</v>
      </c>
      <c r="O618" s="121" t="s">
        <v>157</v>
      </c>
      <c r="P618" s="121" t="s">
        <v>157</v>
      </c>
      <c r="Q618" s="123" t="s">
        <v>2651</v>
      </c>
      <c r="R618" s="150" t="s">
        <v>47</v>
      </c>
      <c r="S618" s="121" t="s">
        <v>43</v>
      </c>
      <c r="T618" s="124">
        <v>4.24</v>
      </c>
      <c r="U618" s="122">
        <v>44323</v>
      </c>
      <c r="V618" s="121" t="s">
        <v>1805</v>
      </c>
      <c r="W618" s="120" t="s">
        <v>93</v>
      </c>
      <c r="X618" s="120" t="s">
        <v>103</v>
      </c>
      <c r="Y618" s="265" t="s">
        <v>32</v>
      </c>
      <c r="Z618" s="123"/>
      <c r="AA618" s="125">
        <v>0</v>
      </c>
      <c r="AB618" s="125">
        <v>0</v>
      </c>
      <c r="AC618" s="125">
        <v>0</v>
      </c>
      <c r="AD618" s="125">
        <v>-71046</v>
      </c>
      <c r="AE618" s="125">
        <v>-71046</v>
      </c>
      <c r="AF618" s="125">
        <v>0</v>
      </c>
      <c r="AG618" s="125">
        <v>0</v>
      </c>
      <c r="AH618" s="125">
        <v>0</v>
      </c>
      <c r="AI618" s="125">
        <v>533634</v>
      </c>
      <c r="AJ618" s="125">
        <v>533634</v>
      </c>
      <c r="AK618" s="135" t="s">
        <v>2822</v>
      </c>
      <c r="AL618" s="126" t="s">
        <v>2823</v>
      </c>
    </row>
    <row r="619" spans="1:38" hidden="1" x14ac:dyDescent="0.25">
      <c r="A619" s="147">
        <v>129486</v>
      </c>
      <c r="B619" s="120">
        <v>3</v>
      </c>
      <c r="C619" s="121" t="s">
        <v>97</v>
      </c>
      <c r="D619" s="122">
        <v>43685</v>
      </c>
      <c r="E619" s="121" t="s">
        <v>152</v>
      </c>
      <c r="F619" s="122">
        <v>44489.875127314815</v>
      </c>
      <c r="G619" s="121" t="s">
        <v>203</v>
      </c>
      <c r="H619" s="123" t="s">
        <v>910</v>
      </c>
      <c r="I619" s="121" t="s">
        <v>1475</v>
      </c>
      <c r="J619" s="120" t="s">
        <v>101</v>
      </c>
      <c r="K619" s="121"/>
      <c r="L619" s="120" t="s">
        <v>101</v>
      </c>
      <c r="M619" s="123" t="s">
        <v>2824</v>
      </c>
      <c r="N619" s="123" t="s">
        <v>2651</v>
      </c>
      <c r="O619" s="121" t="s">
        <v>157</v>
      </c>
      <c r="P619" s="121" t="s">
        <v>157</v>
      </c>
      <c r="Q619" s="123" t="s">
        <v>2651</v>
      </c>
      <c r="R619" s="150" t="s">
        <v>47</v>
      </c>
      <c r="S619" s="121" t="s">
        <v>43</v>
      </c>
      <c r="T619" s="124">
        <v>5.73</v>
      </c>
      <c r="U619" s="122">
        <v>44323</v>
      </c>
      <c r="V619" s="121" t="s">
        <v>1805</v>
      </c>
      <c r="W619" s="120" t="s">
        <v>93</v>
      </c>
      <c r="X619" s="120" t="s">
        <v>103</v>
      </c>
      <c r="Y619" s="265" t="s">
        <v>32</v>
      </c>
      <c r="Z619" s="123"/>
      <c r="AA619" s="125">
        <v>0</v>
      </c>
      <c r="AB619" s="125">
        <v>0</v>
      </c>
      <c r="AC619" s="125">
        <v>0</v>
      </c>
      <c r="AD619" s="125">
        <v>-134469</v>
      </c>
      <c r="AE619" s="125">
        <v>-134469</v>
      </c>
      <c r="AF619" s="125">
        <v>0</v>
      </c>
      <c r="AG619" s="125">
        <v>0</v>
      </c>
      <c r="AH619" s="125">
        <v>0</v>
      </c>
      <c r="AI619" s="125">
        <v>608481</v>
      </c>
      <c r="AJ619" s="125">
        <v>608481</v>
      </c>
      <c r="AK619" s="135" t="s">
        <v>2825</v>
      </c>
      <c r="AL619" s="126" t="s">
        <v>2826</v>
      </c>
    </row>
    <row r="620" spans="1:38" ht="36" hidden="1" x14ac:dyDescent="0.25">
      <c r="A620" s="147">
        <v>129495</v>
      </c>
      <c r="B620" s="120">
        <v>3</v>
      </c>
      <c r="C620" s="121" t="s">
        <v>97</v>
      </c>
      <c r="D620" s="122">
        <v>43685</v>
      </c>
      <c r="E620" s="121" t="s">
        <v>152</v>
      </c>
      <c r="F620" s="122">
        <v>44508.875138888892</v>
      </c>
      <c r="G620" s="121" t="s">
        <v>666</v>
      </c>
      <c r="H620" s="123" t="s">
        <v>1272</v>
      </c>
      <c r="I620" s="121" t="s">
        <v>366</v>
      </c>
      <c r="J620" s="120" t="s">
        <v>101</v>
      </c>
      <c r="K620" s="121"/>
      <c r="L620" s="120" t="s">
        <v>101</v>
      </c>
      <c r="M620" s="123" t="s">
        <v>2827</v>
      </c>
      <c r="N620" s="123" t="s">
        <v>1845</v>
      </c>
      <c r="O620" s="121" t="s">
        <v>157</v>
      </c>
      <c r="P620" s="121" t="s">
        <v>157</v>
      </c>
      <c r="Q620" s="123" t="s">
        <v>1845</v>
      </c>
      <c r="R620" s="150" t="s">
        <v>47</v>
      </c>
      <c r="S620" s="121" t="s">
        <v>43</v>
      </c>
      <c r="T620" s="124">
        <v>7.3310000000000004</v>
      </c>
      <c r="U620" s="122">
        <v>44323</v>
      </c>
      <c r="V620" s="121" t="s">
        <v>1805</v>
      </c>
      <c r="W620" s="120" t="s">
        <v>93</v>
      </c>
      <c r="X620" s="120" t="s">
        <v>103</v>
      </c>
      <c r="Y620" s="265" t="s">
        <v>32</v>
      </c>
      <c r="Z620" s="123"/>
      <c r="AA620" s="125">
        <v>0</v>
      </c>
      <c r="AB620" s="125">
        <v>0</v>
      </c>
      <c r="AC620" s="125">
        <v>0</v>
      </c>
      <c r="AD620" s="125">
        <v>-115316</v>
      </c>
      <c r="AE620" s="125">
        <v>-115316</v>
      </c>
      <c r="AF620" s="125">
        <v>0</v>
      </c>
      <c r="AG620" s="125">
        <v>0</v>
      </c>
      <c r="AH620" s="125">
        <v>0</v>
      </c>
      <c r="AI620" s="125">
        <v>918474</v>
      </c>
      <c r="AJ620" s="125">
        <v>918474</v>
      </c>
      <c r="AK620" s="135" t="s">
        <v>2828</v>
      </c>
      <c r="AL620" s="126" t="s">
        <v>2829</v>
      </c>
    </row>
    <row r="621" spans="1:38" hidden="1" x14ac:dyDescent="0.25">
      <c r="A621" s="149">
        <v>129496</v>
      </c>
      <c r="B621" s="120">
        <v>3</v>
      </c>
      <c r="C621" s="121" t="s">
        <v>97</v>
      </c>
      <c r="D621" s="122">
        <v>43685</v>
      </c>
      <c r="E621" s="121" t="s">
        <v>152</v>
      </c>
      <c r="F621" s="122">
        <v>44532.875138888892</v>
      </c>
      <c r="G621" s="121" t="s">
        <v>241</v>
      </c>
      <c r="H621" s="123" t="s">
        <v>242</v>
      </c>
      <c r="I621" s="121" t="s">
        <v>2830</v>
      </c>
      <c r="J621" s="120" t="s">
        <v>101</v>
      </c>
      <c r="K621" s="121"/>
      <c r="L621" s="120" t="s">
        <v>101</v>
      </c>
      <c r="M621" s="123" t="s">
        <v>2831</v>
      </c>
      <c r="N621" s="123" t="s">
        <v>1793</v>
      </c>
      <c r="O621" s="121" t="s">
        <v>157</v>
      </c>
      <c r="P621" s="121" t="s">
        <v>158</v>
      </c>
      <c r="Q621" s="123" t="s">
        <v>1793</v>
      </c>
      <c r="R621" s="121" t="s">
        <v>47</v>
      </c>
      <c r="S621" s="121" t="s">
        <v>43</v>
      </c>
      <c r="T621" s="124">
        <v>0.85</v>
      </c>
      <c r="U621" s="122">
        <v>44323</v>
      </c>
      <c r="V621" s="121" t="s">
        <v>1805</v>
      </c>
      <c r="W621" s="120" t="s">
        <v>93</v>
      </c>
      <c r="X621" s="120" t="s">
        <v>103</v>
      </c>
      <c r="Y621" s="265" t="s">
        <v>32</v>
      </c>
      <c r="Z621" s="123"/>
      <c r="AA621" s="125">
        <v>0</v>
      </c>
      <c r="AB621" s="125">
        <v>0</v>
      </c>
      <c r="AC621" s="125">
        <v>-56098</v>
      </c>
      <c r="AD621" s="125">
        <v>-48270</v>
      </c>
      <c r="AE621" s="125">
        <v>-104368</v>
      </c>
      <c r="AF621" s="125">
        <v>0</v>
      </c>
      <c r="AG621" s="125">
        <v>0</v>
      </c>
      <c r="AH621" s="125">
        <v>132232</v>
      </c>
      <c r="AI621" s="125">
        <v>309330</v>
      </c>
      <c r="AJ621" s="125">
        <v>441562</v>
      </c>
      <c r="AK621" s="135" t="s">
        <v>2832</v>
      </c>
      <c r="AL621" s="126" t="s">
        <v>2833</v>
      </c>
    </row>
    <row r="622" spans="1:38" hidden="1" x14ac:dyDescent="0.25">
      <c r="A622" s="147">
        <v>129510</v>
      </c>
      <c r="B622" s="120">
        <v>3</v>
      </c>
      <c r="C622" s="121" t="s">
        <v>97</v>
      </c>
      <c r="D622" s="122">
        <v>43685</v>
      </c>
      <c r="E622" s="121" t="s">
        <v>152</v>
      </c>
      <c r="F622" s="122">
        <v>44547.875196759262</v>
      </c>
      <c r="G622" s="121" t="s">
        <v>108</v>
      </c>
      <c r="H622" s="123" t="s">
        <v>319</v>
      </c>
      <c r="I622" s="121" t="s">
        <v>366</v>
      </c>
      <c r="J622" s="120" t="s">
        <v>101</v>
      </c>
      <c r="K622" s="121"/>
      <c r="L622" s="120" t="s">
        <v>101</v>
      </c>
      <c r="M622" s="123" t="s">
        <v>2834</v>
      </c>
      <c r="N622" s="123" t="s">
        <v>1793</v>
      </c>
      <c r="O622" s="121" t="s">
        <v>157</v>
      </c>
      <c r="P622" s="121" t="s">
        <v>158</v>
      </c>
      <c r="Q622" s="123" t="s">
        <v>1793</v>
      </c>
      <c r="R622" s="121" t="s">
        <v>47</v>
      </c>
      <c r="S622" s="121" t="s">
        <v>43</v>
      </c>
      <c r="T622" s="124">
        <v>4.1500000000000004</v>
      </c>
      <c r="U622" s="122">
        <v>44323</v>
      </c>
      <c r="V622" s="121" t="s">
        <v>1805</v>
      </c>
      <c r="W622" s="120" t="s">
        <v>93</v>
      </c>
      <c r="X622" s="120" t="s">
        <v>103</v>
      </c>
      <c r="Y622" s="265" t="s">
        <v>32</v>
      </c>
      <c r="Z622" s="123"/>
      <c r="AA622" s="125">
        <v>0</v>
      </c>
      <c r="AB622" s="125">
        <v>0</v>
      </c>
      <c r="AC622" s="125">
        <v>0</v>
      </c>
      <c r="AD622" s="125">
        <v>645276</v>
      </c>
      <c r="AE622" s="125">
        <v>645276</v>
      </c>
      <c r="AF622" s="125">
        <v>0</v>
      </c>
      <c r="AG622" s="125">
        <v>0</v>
      </c>
      <c r="AH622" s="125">
        <v>0</v>
      </c>
      <c r="AI622" s="125">
        <v>645276</v>
      </c>
      <c r="AJ622" s="125">
        <v>645276</v>
      </c>
      <c r="AK622" s="135" t="s">
        <v>2835</v>
      </c>
      <c r="AL622" s="126" t="s">
        <v>2836</v>
      </c>
    </row>
    <row r="623" spans="1:38" hidden="1" x14ac:dyDescent="0.25">
      <c r="A623" s="147">
        <v>129511</v>
      </c>
      <c r="B623" s="120">
        <v>3</v>
      </c>
      <c r="C623" s="121" t="s">
        <v>97</v>
      </c>
      <c r="D623" s="122">
        <v>43685</v>
      </c>
      <c r="E623" s="121" t="s">
        <v>152</v>
      </c>
      <c r="F623" s="122">
        <v>44547.875196759262</v>
      </c>
      <c r="G623" s="121" t="s">
        <v>108</v>
      </c>
      <c r="H623" s="123" t="s">
        <v>365</v>
      </c>
      <c r="I623" s="121" t="s">
        <v>366</v>
      </c>
      <c r="J623" s="120" t="s">
        <v>101</v>
      </c>
      <c r="K623" s="121"/>
      <c r="L623" s="120" t="s">
        <v>101</v>
      </c>
      <c r="M623" s="123" t="s">
        <v>2837</v>
      </c>
      <c r="N623" s="123" t="s">
        <v>1793</v>
      </c>
      <c r="O623" s="121" t="s">
        <v>157</v>
      </c>
      <c r="P623" s="121" t="s">
        <v>158</v>
      </c>
      <c r="Q623" s="123" t="s">
        <v>1793</v>
      </c>
      <c r="R623" s="121" t="s">
        <v>47</v>
      </c>
      <c r="S623" s="121" t="s">
        <v>43</v>
      </c>
      <c r="T623" s="124">
        <v>2.33</v>
      </c>
      <c r="U623" s="122">
        <v>44323</v>
      </c>
      <c r="V623" s="121"/>
      <c r="W623" s="120" t="s">
        <v>93</v>
      </c>
      <c r="X623" s="120" t="s">
        <v>103</v>
      </c>
      <c r="Y623" s="265" t="s">
        <v>32</v>
      </c>
      <c r="Z623" s="123"/>
      <c r="AA623" s="125">
        <v>0</v>
      </c>
      <c r="AB623" s="125">
        <v>0</v>
      </c>
      <c r="AC623" s="125">
        <v>0</v>
      </c>
      <c r="AD623" s="125">
        <v>349179</v>
      </c>
      <c r="AE623" s="125">
        <v>349179</v>
      </c>
      <c r="AF623" s="125">
        <v>0</v>
      </c>
      <c r="AG623" s="125">
        <v>0</v>
      </c>
      <c r="AH623" s="125">
        <v>0</v>
      </c>
      <c r="AI623" s="125">
        <v>349179</v>
      </c>
      <c r="AJ623" s="125">
        <v>349179</v>
      </c>
      <c r="AK623" s="135" t="s">
        <v>2835</v>
      </c>
      <c r="AL623" s="126" t="s">
        <v>2838</v>
      </c>
    </row>
    <row r="624" spans="1:38" hidden="1" x14ac:dyDescent="0.25">
      <c r="A624" s="147">
        <v>129619</v>
      </c>
      <c r="B624" s="120">
        <v>2</v>
      </c>
      <c r="C624" s="121" t="s">
        <v>97</v>
      </c>
      <c r="D624" s="122">
        <v>43698</v>
      </c>
      <c r="E624" s="121" t="s">
        <v>152</v>
      </c>
      <c r="F624" s="122">
        <v>44684.875127314815</v>
      </c>
      <c r="G624" s="121" t="s">
        <v>108</v>
      </c>
      <c r="H624" s="123" t="s">
        <v>1828</v>
      </c>
      <c r="I624" s="121" t="s">
        <v>2839</v>
      </c>
      <c r="J624" s="120" t="s">
        <v>101</v>
      </c>
      <c r="K624" s="121"/>
      <c r="L624" s="120" t="s">
        <v>101</v>
      </c>
      <c r="M624" s="123" t="s">
        <v>2840</v>
      </c>
      <c r="N624" s="123" t="s">
        <v>1793</v>
      </c>
      <c r="O624" s="121" t="s">
        <v>157</v>
      </c>
      <c r="P624" s="121" t="s">
        <v>158</v>
      </c>
      <c r="Q624" s="123" t="s">
        <v>1793</v>
      </c>
      <c r="R624" s="150" t="s">
        <v>47</v>
      </c>
      <c r="S624" s="121" t="s">
        <v>43</v>
      </c>
      <c r="T624" s="124">
        <v>1.61</v>
      </c>
      <c r="U624" s="122">
        <v>44323</v>
      </c>
      <c r="V624" s="121" t="s">
        <v>1805</v>
      </c>
      <c r="W624" s="120" t="s">
        <v>93</v>
      </c>
      <c r="X624" s="120" t="s">
        <v>103</v>
      </c>
      <c r="Y624" s="265" t="s">
        <v>32</v>
      </c>
      <c r="Z624" s="123"/>
      <c r="AA624" s="125">
        <v>0</v>
      </c>
      <c r="AB624" s="125">
        <v>0</v>
      </c>
      <c r="AC624" s="125">
        <v>13458</v>
      </c>
      <c r="AD624" s="125">
        <v>56858</v>
      </c>
      <c r="AE624" s="125">
        <v>70316</v>
      </c>
      <c r="AF624" s="125">
        <v>0</v>
      </c>
      <c r="AG624" s="125">
        <v>0</v>
      </c>
      <c r="AH624" s="125">
        <v>377297</v>
      </c>
      <c r="AI624" s="125">
        <v>649326</v>
      </c>
      <c r="AJ624" s="125">
        <v>1026623</v>
      </c>
      <c r="AK624" s="135" t="s">
        <v>2841</v>
      </c>
      <c r="AL624" s="126" t="s">
        <v>2842</v>
      </c>
    </row>
    <row r="625" spans="1:38" hidden="1" x14ac:dyDescent="0.25">
      <c r="A625" s="147">
        <v>129620</v>
      </c>
      <c r="B625" s="120">
        <v>2</v>
      </c>
      <c r="C625" s="121" t="s">
        <v>97</v>
      </c>
      <c r="D625" s="122">
        <v>43698</v>
      </c>
      <c r="E625" s="121" t="s">
        <v>152</v>
      </c>
      <c r="F625" s="122">
        <v>44684.875127314815</v>
      </c>
      <c r="G625" s="121" t="s">
        <v>108</v>
      </c>
      <c r="H625" s="123" t="s">
        <v>1828</v>
      </c>
      <c r="I625" s="121" t="s">
        <v>518</v>
      </c>
      <c r="J625" s="120" t="s">
        <v>101</v>
      </c>
      <c r="K625" s="121"/>
      <c r="L625" s="120" t="s">
        <v>101</v>
      </c>
      <c r="M625" s="123" t="s">
        <v>2843</v>
      </c>
      <c r="N625" s="123" t="s">
        <v>1793</v>
      </c>
      <c r="O625" s="121" t="s">
        <v>157</v>
      </c>
      <c r="P625" s="121" t="s">
        <v>158</v>
      </c>
      <c r="Q625" s="123" t="s">
        <v>1793</v>
      </c>
      <c r="R625" s="150" t="s">
        <v>47</v>
      </c>
      <c r="S625" s="121" t="s">
        <v>43</v>
      </c>
      <c r="T625" s="124">
        <v>0.45</v>
      </c>
      <c r="U625" s="122">
        <v>44323</v>
      </c>
      <c r="V625" s="121" t="s">
        <v>1805</v>
      </c>
      <c r="W625" s="120" t="s">
        <v>93</v>
      </c>
      <c r="X625" s="120" t="s">
        <v>103</v>
      </c>
      <c r="Y625" s="265" t="s">
        <v>32</v>
      </c>
      <c r="Z625" s="123"/>
      <c r="AA625" s="125">
        <v>0</v>
      </c>
      <c r="AB625" s="125">
        <v>0</v>
      </c>
      <c r="AC625" s="125">
        <v>20285</v>
      </c>
      <c r="AD625" s="125">
        <v>11729</v>
      </c>
      <c r="AE625" s="125">
        <v>32014</v>
      </c>
      <c r="AF625" s="125">
        <v>0</v>
      </c>
      <c r="AG625" s="125">
        <v>0</v>
      </c>
      <c r="AH625" s="125">
        <v>100706</v>
      </c>
      <c r="AI625" s="125">
        <v>192660</v>
      </c>
      <c r="AJ625" s="125">
        <v>293366</v>
      </c>
      <c r="AK625" s="135" t="s">
        <v>2841</v>
      </c>
      <c r="AL625" s="126" t="s">
        <v>2844</v>
      </c>
    </row>
    <row r="626" spans="1:38" hidden="1" x14ac:dyDescent="0.25">
      <c r="A626" s="147">
        <v>129673</v>
      </c>
      <c r="B626" s="120">
        <v>2</v>
      </c>
      <c r="C626" s="121" t="s">
        <v>122</v>
      </c>
      <c r="D626" s="122">
        <v>43698</v>
      </c>
      <c r="E626" s="121" t="s">
        <v>152</v>
      </c>
      <c r="F626" s="122">
        <v>44349.875243055554</v>
      </c>
      <c r="G626" s="121" t="s">
        <v>666</v>
      </c>
      <c r="H626" s="123" t="s">
        <v>1027</v>
      </c>
      <c r="I626" s="121" t="s">
        <v>1682</v>
      </c>
      <c r="J626" s="120" t="s">
        <v>101</v>
      </c>
      <c r="K626" s="121"/>
      <c r="L626" s="120" t="s">
        <v>101</v>
      </c>
      <c r="M626" s="123" t="s">
        <v>2845</v>
      </c>
      <c r="N626" s="123" t="s">
        <v>1793</v>
      </c>
      <c r="O626" s="121" t="s">
        <v>157</v>
      </c>
      <c r="P626" s="121" t="s">
        <v>158</v>
      </c>
      <c r="Q626" s="123" t="s">
        <v>1793</v>
      </c>
      <c r="R626" s="150" t="s">
        <v>47</v>
      </c>
      <c r="S626" s="121" t="s">
        <v>43</v>
      </c>
      <c r="T626" s="124">
        <v>8.1</v>
      </c>
      <c r="U626" s="122">
        <v>44323</v>
      </c>
      <c r="V626" s="121" t="s">
        <v>1805</v>
      </c>
      <c r="W626" s="120" t="s">
        <v>93</v>
      </c>
      <c r="X626" s="120" t="s">
        <v>103</v>
      </c>
      <c r="Y626" s="265" t="s">
        <v>32</v>
      </c>
      <c r="Z626" s="123"/>
      <c r="AA626" s="125">
        <v>0</v>
      </c>
      <c r="AB626" s="125">
        <v>0</v>
      </c>
      <c r="AC626" s="125">
        <v>0</v>
      </c>
      <c r="AD626" s="125">
        <v>105069</v>
      </c>
      <c r="AE626" s="125">
        <v>105069</v>
      </c>
      <c r="AF626" s="125">
        <v>0</v>
      </c>
      <c r="AG626" s="125">
        <v>0</v>
      </c>
      <c r="AH626" s="125">
        <v>0</v>
      </c>
      <c r="AI626" s="125">
        <v>1514488</v>
      </c>
      <c r="AJ626" s="125">
        <v>1514488</v>
      </c>
      <c r="AK626" s="135" t="s">
        <v>2846</v>
      </c>
      <c r="AL626" s="126" t="s">
        <v>2847</v>
      </c>
    </row>
    <row r="627" spans="1:38" ht="36" hidden="1" x14ac:dyDescent="0.25">
      <c r="A627" s="147">
        <v>130279</v>
      </c>
      <c r="B627" s="120">
        <v>4</v>
      </c>
      <c r="C627" s="121" t="s">
        <v>97</v>
      </c>
      <c r="D627" s="122">
        <v>43951</v>
      </c>
      <c r="E627" s="121" t="s">
        <v>152</v>
      </c>
      <c r="F627" s="122">
        <v>44532.875162037039</v>
      </c>
      <c r="G627" s="121" t="s">
        <v>108</v>
      </c>
      <c r="H627" s="123" t="s">
        <v>893</v>
      </c>
      <c r="I627" s="121" t="s">
        <v>1422</v>
      </c>
      <c r="J627" s="120" t="s">
        <v>101</v>
      </c>
      <c r="K627" s="121"/>
      <c r="L627" s="120" t="s">
        <v>101</v>
      </c>
      <c r="M627" s="123" t="s">
        <v>2848</v>
      </c>
      <c r="N627" s="123" t="s">
        <v>2849</v>
      </c>
      <c r="O627" s="121" t="s">
        <v>157</v>
      </c>
      <c r="P627" s="121" t="s">
        <v>1794</v>
      </c>
      <c r="Q627" s="123" t="s">
        <v>2849</v>
      </c>
      <c r="R627" s="150" t="s">
        <v>47</v>
      </c>
      <c r="S627" s="121" t="s">
        <v>43</v>
      </c>
      <c r="T627" s="124">
        <v>4.51</v>
      </c>
      <c r="U627" s="122">
        <v>44323</v>
      </c>
      <c r="V627" s="121" t="s">
        <v>1805</v>
      </c>
      <c r="W627" s="120" t="s">
        <v>93</v>
      </c>
      <c r="X627" s="120" t="s">
        <v>103</v>
      </c>
      <c r="Y627" s="265" t="s">
        <v>32</v>
      </c>
      <c r="Z627" s="123" t="s">
        <v>2850</v>
      </c>
      <c r="AA627" s="125">
        <v>0</v>
      </c>
      <c r="AB627" s="125">
        <v>0</v>
      </c>
      <c r="AC627" s="125">
        <v>-127178</v>
      </c>
      <c r="AD627" s="125">
        <v>130075</v>
      </c>
      <c r="AE627" s="125">
        <v>2897</v>
      </c>
      <c r="AF627" s="125">
        <v>0</v>
      </c>
      <c r="AG627" s="125">
        <v>0</v>
      </c>
      <c r="AH627" s="125">
        <v>612637</v>
      </c>
      <c r="AI627" s="125">
        <v>1164925</v>
      </c>
      <c r="AJ627" s="125">
        <v>1777562</v>
      </c>
      <c r="AK627" s="135" t="s">
        <v>2851</v>
      </c>
      <c r="AL627" s="126" t="s">
        <v>2852</v>
      </c>
    </row>
    <row r="628" spans="1:38" hidden="1" x14ac:dyDescent="0.25">
      <c r="A628" s="147">
        <v>130281</v>
      </c>
      <c r="B628" s="120">
        <v>4</v>
      </c>
      <c r="C628" s="121" t="s">
        <v>97</v>
      </c>
      <c r="D628" s="122">
        <v>43951</v>
      </c>
      <c r="E628" s="121" t="s">
        <v>152</v>
      </c>
      <c r="F628" s="122">
        <v>44533.875127314815</v>
      </c>
      <c r="G628" s="121" t="s">
        <v>510</v>
      </c>
      <c r="H628" s="123" t="s">
        <v>2853</v>
      </c>
      <c r="I628" s="121" t="s">
        <v>2854</v>
      </c>
      <c r="J628" s="120" t="s">
        <v>101</v>
      </c>
      <c r="K628" s="121"/>
      <c r="L628" s="120" t="s">
        <v>101</v>
      </c>
      <c r="M628" s="123" t="s">
        <v>2855</v>
      </c>
      <c r="N628" s="123" t="s">
        <v>2856</v>
      </c>
      <c r="O628" s="121" t="s">
        <v>157</v>
      </c>
      <c r="P628" s="121" t="s">
        <v>158</v>
      </c>
      <c r="Q628" s="123" t="s">
        <v>2856</v>
      </c>
      <c r="R628" s="150" t="s">
        <v>47</v>
      </c>
      <c r="S628" s="121" t="s">
        <v>43</v>
      </c>
      <c r="T628" s="124">
        <v>5.51</v>
      </c>
      <c r="U628" s="122">
        <v>44323</v>
      </c>
      <c r="V628" s="121" t="s">
        <v>1860</v>
      </c>
      <c r="W628" s="120" t="s">
        <v>93</v>
      </c>
      <c r="X628" s="120" t="s">
        <v>103</v>
      </c>
      <c r="Y628" s="265" t="s">
        <v>32</v>
      </c>
      <c r="Z628" s="123"/>
      <c r="AA628" s="125">
        <v>0</v>
      </c>
      <c r="AB628" s="125">
        <v>0</v>
      </c>
      <c r="AC628" s="125">
        <v>1021</v>
      </c>
      <c r="AD628" s="125">
        <v>81900</v>
      </c>
      <c r="AE628" s="125">
        <v>82921</v>
      </c>
      <c r="AF628" s="125">
        <v>0</v>
      </c>
      <c r="AG628" s="125">
        <v>0</v>
      </c>
      <c r="AH628" s="125">
        <v>14671</v>
      </c>
      <c r="AI628" s="125">
        <v>1128650</v>
      </c>
      <c r="AJ628" s="125">
        <v>1143321</v>
      </c>
      <c r="AK628" s="135" t="s">
        <v>2857</v>
      </c>
      <c r="AL628" s="126" t="s">
        <v>2858</v>
      </c>
    </row>
    <row r="629" spans="1:38" hidden="1" x14ac:dyDescent="0.25">
      <c r="A629" s="147">
        <v>130385</v>
      </c>
      <c r="B629" s="120">
        <v>1</v>
      </c>
      <c r="C629" s="121" t="s">
        <v>97</v>
      </c>
      <c r="D629" s="122">
        <v>43977</v>
      </c>
      <c r="E629" s="121" t="s">
        <v>152</v>
      </c>
      <c r="F629" s="122">
        <v>44539.875162037039</v>
      </c>
      <c r="G629" s="121" t="s">
        <v>108</v>
      </c>
      <c r="H629" s="123" t="s">
        <v>443</v>
      </c>
      <c r="I629" s="121" t="s">
        <v>2859</v>
      </c>
      <c r="J629" s="120" t="s">
        <v>101</v>
      </c>
      <c r="K629" s="121"/>
      <c r="L629" s="120" t="s">
        <v>101</v>
      </c>
      <c r="M629" s="123" t="s">
        <v>2860</v>
      </c>
      <c r="N629" s="123" t="s">
        <v>2306</v>
      </c>
      <c r="O629" s="121" t="s">
        <v>157</v>
      </c>
      <c r="P629" s="121" t="s">
        <v>157</v>
      </c>
      <c r="Q629" s="123" t="s">
        <v>2306</v>
      </c>
      <c r="R629" s="150" t="s">
        <v>47</v>
      </c>
      <c r="S629" s="121" t="s">
        <v>43</v>
      </c>
      <c r="T629" s="124">
        <v>5.77</v>
      </c>
      <c r="U629" s="122">
        <v>44323</v>
      </c>
      <c r="V629" s="121" t="s">
        <v>1860</v>
      </c>
      <c r="W629" s="120" t="s">
        <v>93</v>
      </c>
      <c r="X629" s="120" t="s">
        <v>103</v>
      </c>
      <c r="Y629" s="265" t="s">
        <v>32</v>
      </c>
      <c r="Z629" s="123"/>
      <c r="AA629" s="125">
        <v>0</v>
      </c>
      <c r="AB629" s="125">
        <v>0</v>
      </c>
      <c r="AC629" s="125">
        <v>0</v>
      </c>
      <c r="AD629" s="125">
        <v>616876</v>
      </c>
      <c r="AE629" s="125">
        <v>616876</v>
      </c>
      <c r="AF629" s="125">
        <v>0</v>
      </c>
      <c r="AG629" s="125">
        <v>0</v>
      </c>
      <c r="AH629" s="125">
        <v>0</v>
      </c>
      <c r="AI629" s="125">
        <v>616876</v>
      </c>
      <c r="AJ629" s="125">
        <v>616876</v>
      </c>
      <c r="AK629" s="135" t="s">
        <v>2861</v>
      </c>
      <c r="AL629" s="126" t="s">
        <v>2862</v>
      </c>
    </row>
    <row r="630" spans="1:38" hidden="1" x14ac:dyDescent="0.25">
      <c r="A630" s="147">
        <v>130481</v>
      </c>
      <c r="B630" s="120">
        <v>2</v>
      </c>
      <c r="C630" s="121" t="s">
        <v>97</v>
      </c>
      <c r="D630" s="122">
        <v>43985</v>
      </c>
      <c r="E630" s="121" t="s">
        <v>152</v>
      </c>
      <c r="F630" s="122">
        <v>44532.875173611108</v>
      </c>
      <c r="G630" s="121" t="s">
        <v>108</v>
      </c>
      <c r="H630" s="123" t="s">
        <v>1613</v>
      </c>
      <c r="I630" s="121" t="s">
        <v>848</v>
      </c>
      <c r="J630" s="120" t="s">
        <v>101</v>
      </c>
      <c r="K630" s="121"/>
      <c r="L630" s="120" t="s">
        <v>101</v>
      </c>
      <c r="M630" s="123" t="s">
        <v>2863</v>
      </c>
      <c r="N630" s="123" t="s">
        <v>1793</v>
      </c>
      <c r="O630" s="121" t="s">
        <v>157</v>
      </c>
      <c r="P630" s="121" t="s">
        <v>158</v>
      </c>
      <c r="Q630" s="123" t="s">
        <v>1793</v>
      </c>
      <c r="R630" s="121" t="s">
        <v>47</v>
      </c>
      <c r="S630" s="121" t="s">
        <v>43</v>
      </c>
      <c r="T630" s="124">
        <v>0.73</v>
      </c>
      <c r="U630" s="122">
        <v>44323</v>
      </c>
      <c r="V630" s="121" t="s">
        <v>1805</v>
      </c>
      <c r="W630" s="120" t="s">
        <v>93</v>
      </c>
      <c r="X630" s="120" t="s">
        <v>103</v>
      </c>
      <c r="Y630" s="265" t="s">
        <v>32</v>
      </c>
      <c r="Z630" s="123"/>
      <c r="AA630" s="125">
        <v>0</v>
      </c>
      <c r="AB630" s="125">
        <v>0</v>
      </c>
      <c r="AC630" s="125">
        <v>0</v>
      </c>
      <c r="AD630" s="125">
        <v>384422</v>
      </c>
      <c r="AE630" s="125">
        <v>384422</v>
      </c>
      <c r="AF630" s="125">
        <v>0</v>
      </c>
      <c r="AG630" s="125">
        <v>0</v>
      </c>
      <c r="AH630" s="125">
        <v>0</v>
      </c>
      <c r="AI630" s="125">
        <v>384422</v>
      </c>
      <c r="AJ630" s="125">
        <v>384422</v>
      </c>
      <c r="AK630" s="135" t="s">
        <v>2864</v>
      </c>
      <c r="AL630" s="126" t="s">
        <v>2865</v>
      </c>
    </row>
    <row r="631" spans="1:38" hidden="1" x14ac:dyDescent="0.25">
      <c r="A631" s="147">
        <v>129308</v>
      </c>
      <c r="B631" s="120">
        <v>4</v>
      </c>
      <c r="C631" s="121" t="s">
        <v>85</v>
      </c>
      <c r="D631" s="122">
        <v>43654</v>
      </c>
      <c r="E631" s="121" t="s">
        <v>152</v>
      </c>
      <c r="F631" s="122">
        <v>44635</v>
      </c>
      <c r="G631" s="121" t="s">
        <v>152</v>
      </c>
      <c r="H631" s="123" t="s">
        <v>331</v>
      </c>
      <c r="I631" s="121" t="s">
        <v>1522</v>
      </c>
      <c r="J631" s="120" t="s">
        <v>101</v>
      </c>
      <c r="K631" s="121"/>
      <c r="L631" s="120" t="s">
        <v>101</v>
      </c>
      <c r="M631" s="123" t="s">
        <v>2866</v>
      </c>
      <c r="N631" s="123" t="s">
        <v>2867</v>
      </c>
      <c r="O631" s="121" t="s">
        <v>157</v>
      </c>
      <c r="P631" s="121" t="s">
        <v>158</v>
      </c>
      <c r="Q631" s="123" t="s">
        <v>2867</v>
      </c>
      <c r="R631" s="121" t="s">
        <v>47</v>
      </c>
      <c r="S631" s="121" t="s">
        <v>46</v>
      </c>
      <c r="T631" s="124">
        <v>2.62</v>
      </c>
      <c r="U631" s="122">
        <v>44694</v>
      </c>
      <c r="V631" s="121" t="s">
        <v>2868</v>
      </c>
      <c r="W631" s="120" t="s">
        <v>93</v>
      </c>
      <c r="X631" s="120" t="s">
        <v>103</v>
      </c>
      <c r="Y631" s="265" t="s">
        <v>32</v>
      </c>
      <c r="Z631" s="123"/>
      <c r="AA631" s="125">
        <v>0</v>
      </c>
      <c r="AB631" s="125">
        <v>0</v>
      </c>
      <c r="AC631" s="125">
        <v>75600</v>
      </c>
      <c r="AD631" s="125">
        <v>957000</v>
      </c>
      <c r="AE631" s="125">
        <v>1032600</v>
      </c>
      <c r="AF631" s="125">
        <v>0</v>
      </c>
      <c r="AG631" s="125">
        <v>0</v>
      </c>
      <c r="AH631" s="125">
        <v>75600</v>
      </c>
      <c r="AI631" s="125">
        <v>957000</v>
      </c>
      <c r="AJ631" s="125">
        <v>1032600</v>
      </c>
      <c r="AK631" s="135"/>
      <c r="AL631" s="126" t="s">
        <v>2869</v>
      </c>
    </row>
    <row r="632" spans="1:38" ht="54" x14ac:dyDescent="0.25">
      <c r="A632" s="149">
        <v>105739.16</v>
      </c>
      <c r="B632" s="120">
        <v>2</v>
      </c>
      <c r="C632" s="121" t="s">
        <v>122</v>
      </c>
      <c r="D632" s="122">
        <v>44158</v>
      </c>
      <c r="E632" s="121" t="s">
        <v>398</v>
      </c>
      <c r="F632" s="122">
        <v>44349.875173611108</v>
      </c>
      <c r="G632" s="121" t="s">
        <v>152</v>
      </c>
      <c r="H632" s="123" t="s">
        <v>223</v>
      </c>
      <c r="I632" s="121"/>
      <c r="J632" s="120"/>
      <c r="K632" s="121"/>
      <c r="L632" s="120"/>
      <c r="M632" s="123" t="s">
        <v>2870</v>
      </c>
      <c r="N632" s="123"/>
      <c r="O632" s="121" t="s">
        <v>119</v>
      </c>
      <c r="P632" s="121" t="s">
        <v>19</v>
      </c>
      <c r="Q632" s="123"/>
      <c r="R632" s="268" t="s">
        <v>1778</v>
      </c>
      <c r="S632" s="276" t="s">
        <v>42</v>
      </c>
      <c r="T632" s="124" t="s">
        <v>505</v>
      </c>
      <c r="U632" s="122">
        <v>44323</v>
      </c>
      <c r="V632" s="121"/>
      <c r="W632" s="120" t="s">
        <v>93</v>
      </c>
      <c r="X632" s="120"/>
      <c r="Y632" s="267" t="s">
        <v>671</v>
      </c>
      <c r="Z632" s="123"/>
      <c r="AA632" s="125">
        <v>0</v>
      </c>
      <c r="AB632" s="125">
        <v>0</v>
      </c>
      <c r="AC632" s="125">
        <v>265834</v>
      </c>
      <c r="AD632" s="125">
        <v>0</v>
      </c>
      <c r="AE632" s="125">
        <v>265834</v>
      </c>
      <c r="AF632" s="125">
        <v>0</v>
      </c>
      <c r="AG632" s="125">
        <v>0</v>
      </c>
      <c r="AH632" s="125">
        <v>265834</v>
      </c>
      <c r="AI632" s="125">
        <v>0</v>
      </c>
      <c r="AJ632" s="125">
        <v>265834</v>
      </c>
      <c r="AK632" s="135" t="s">
        <v>2871</v>
      </c>
      <c r="AL632" s="126" t="s">
        <v>2872</v>
      </c>
    </row>
    <row r="633" spans="1:38" ht="36" hidden="1" x14ac:dyDescent="0.25">
      <c r="A633" s="149">
        <v>123915</v>
      </c>
      <c r="B633" s="120">
        <v>4</v>
      </c>
      <c r="C633" s="121" t="s">
        <v>97</v>
      </c>
      <c r="D633" s="122">
        <v>42571</v>
      </c>
      <c r="E633" s="121" t="s">
        <v>152</v>
      </c>
      <c r="F633" s="122">
        <v>44565.875173611108</v>
      </c>
      <c r="G633" s="121" t="s">
        <v>108</v>
      </c>
      <c r="H633" s="123" t="s">
        <v>961</v>
      </c>
      <c r="I633" s="121" t="s">
        <v>2873</v>
      </c>
      <c r="J633" s="120" t="s">
        <v>101</v>
      </c>
      <c r="K633" s="121"/>
      <c r="L633" s="120" t="s">
        <v>101</v>
      </c>
      <c r="M633" s="123" t="s">
        <v>2874</v>
      </c>
      <c r="N633" s="123" t="s">
        <v>2875</v>
      </c>
      <c r="O633" s="121" t="s">
        <v>157</v>
      </c>
      <c r="P633" s="121" t="s">
        <v>158</v>
      </c>
      <c r="Q633" s="123" t="s">
        <v>2876</v>
      </c>
      <c r="R633" s="121" t="s">
        <v>47</v>
      </c>
      <c r="S633" s="121" t="s">
        <v>46</v>
      </c>
      <c r="T633" s="124">
        <v>3.92</v>
      </c>
      <c r="U633" s="122">
        <v>44323</v>
      </c>
      <c r="V633" s="121" t="s">
        <v>1805</v>
      </c>
      <c r="W633" s="120" t="s">
        <v>670</v>
      </c>
      <c r="X633" s="120" t="s">
        <v>13</v>
      </c>
      <c r="Y633" s="265" t="s">
        <v>31</v>
      </c>
      <c r="Z633" s="123"/>
      <c r="AA633" s="125">
        <v>0</v>
      </c>
      <c r="AB633" s="125">
        <v>0</v>
      </c>
      <c r="AC633" s="125">
        <v>137810</v>
      </c>
      <c r="AD633" s="125">
        <v>118610</v>
      </c>
      <c r="AE633" s="125">
        <v>256420</v>
      </c>
      <c r="AF633" s="125">
        <v>0</v>
      </c>
      <c r="AG633" s="125">
        <v>0</v>
      </c>
      <c r="AH633" s="125">
        <v>549210</v>
      </c>
      <c r="AI633" s="125">
        <v>788810</v>
      </c>
      <c r="AJ633" s="125">
        <v>1338020</v>
      </c>
      <c r="AK633" s="135" t="s">
        <v>2877</v>
      </c>
      <c r="AL633" s="126" t="s">
        <v>2878</v>
      </c>
    </row>
    <row r="634" spans="1:38" hidden="1" x14ac:dyDescent="0.25">
      <c r="A634" s="147">
        <v>126597</v>
      </c>
      <c r="B634" s="120">
        <v>3</v>
      </c>
      <c r="C634" s="121" t="s">
        <v>114</v>
      </c>
      <c r="D634" s="122">
        <v>42999</v>
      </c>
      <c r="E634" s="121" t="s">
        <v>98</v>
      </c>
      <c r="F634" s="122">
        <v>44473</v>
      </c>
      <c r="G634" s="121" t="s">
        <v>98</v>
      </c>
      <c r="H634" s="123" t="s">
        <v>1272</v>
      </c>
      <c r="I634" s="121"/>
      <c r="J634" s="120"/>
      <c r="K634" s="121"/>
      <c r="L634" s="120"/>
      <c r="M634" s="123" t="s">
        <v>2879</v>
      </c>
      <c r="N634" s="123"/>
      <c r="O634" s="121" t="s">
        <v>103</v>
      </c>
      <c r="P634" s="121" t="s">
        <v>92</v>
      </c>
      <c r="Q634" s="123"/>
      <c r="R634" s="38" t="s">
        <v>1778</v>
      </c>
      <c r="S634" s="174" t="s">
        <v>1778</v>
      </c>
      <c r="T634" s="124" t="s">
        <v>505</v>
      </c>
      <c r="U634" s="122">
        <v>43595</v>
      </c>
      <c r="V634" s="121"/>
      <c r="W634" s="120" t="s">
        <v>93</v>
      </c>
      <c r="X634" s="120"/>
      <c r="Y634" s="265" t="s">
        <v>671</v>
      </c>
      <c r="Z634" s="123"/>
      <c r="AA634" s="125">
        <v>0</v>
      </c>
      <c r="AB634" s="125">
        <v>0</v>
      </c>
      <c r="AC634" s="125">
        <v>11653.64</v>
      </c>
      <c r="AD634" s="125">
        <v>0</v>
      </c>
      <c r="AE634" s="125">
        <v>11653.64</v>
      </c>
      <c r="AF634" s="125">
        <v>0</v>
      </c>
      <c r="AG634" s="125">
        <v>0</v>
      </c>
      <c r="AH634" s="125">
        <v>554649.13</v>
      </c>
      <c r="AI634" s="125">
        <v>0</v>
      </c>
      <c r="AJ634" s="125">
        <v>554649.13</v>
      </c>
      <c r="AK634" s="135" t="s">
        <v>2880</v>
      </c>
      <c r="AL634" s="126" t="s">
        <v>2881</v>
      </c>
    </row>
    <row r="635" spans="1:38" ht="36" hidden="1" x14ac:dyDescent="0.25">
      <c r="A635" s="147">
        <v>127200</v>
      </c>
      <c r="B635" s="120">
        <v>2</v>
      </c>
      <c r="C635" s="121" t="s">
        <v>114</v>
      </c>
      <c r="D635" s="122">
        <v>43180</v>
      </c>
      <c r="E635" s="121" t="s">
        <v>152</v>
      </c>
      <c r="F635" s="122">
        <v>43794.875104166669</v>
      </c>
      <c r="G635" s="121" t="s">
        <v>170</v>
      </c>
      <c r="H635" s="123" t="s">
        <v>1828</v>
      </c>
      <c r="I635" s="121" t="s">
        <v>524</v>
      </c>
      <c r="J635" s="120" t="s">
        <v>101</v>
      </c>
      <c r="K635" s="121"/>
      <c r="L635" s="120" t="s">
        <v>101</v>
      </c>
      <c r="M635" s="123" t="s">
        <v>2882</v>
      </c>
      <c r="N635" s="123" t="s">
        <v>1793</v>
      </c>
      <c r="O635" s="121" t="s">
        <v>157</v>
      </c>
      <c r="P635" s="121" t="s">
        <v>1794</v>
      </c>
      <c r="Q635" s="123" t="s">
        <v>1793</v>
      </c>
      <c r="R635" s="121" t="s">
        <v>47</v>
      </c>
      <c r="S635" s="121" t="s">
        <v>43</v>
      </c>
      <c r="T635" s="124">
        <v>1.63</v>
      </c>
      <c r="U635" s="122">
        <v>43595</v>
      </c>
      <c r="V635" s="121" t="s">
        <v>1805</v>
      </c>
      <c r="W635" s="120" t="s">
        <v>670</v>
      </c>
      <c r="X635" s="120" t="s">
        <v>13</v>
      </c>
      <c r="Y635" s="265" t="s">
        <v>31</v>
      </c>
      <c r="Z635" s="123" t="s">
        <v>2883</v>
      </c>
      <c r="AA635" s="125">
        <v>0</v>
      </c>
      <c r="AB635" s="125">
        <v>0</v>
      </c>
      <c r="AC635" s="125">
        <v>61944.18</v>
      </c>
      <c r="AD635" s="125">
        <v>28829.74</v>
      </c>
      <c r="AE635" s="125">
        <v>90773.92</v>
      </c>
      <c r="AF635" s="125">
        <v>0</v>
      </c>
      <c r="AG635" s="125">
        <v>0</v>
      </c>
      <c r="AH635" s="125">
        <v>241781.18</v>
      </c>
      <c r="AI635" s="125">
        <v>992148.74</v>
      </c>
      <c r="AJ635" s="125">
        <v>1233929.92</v>
      </c>
      <c r="AK635" s="135" t="s">
        <v>2884</v>
      </c>
      <c r="AL635" s="126" t="s">
        <v>2885</v>
      </c>
    </row>
    <row r="636" spans="1:38" ht="36" hidden="1" x14ac:dyDescent="0.25">
      <c r="A636" s="147">
        <v>126315</v>
      </c>
      <c r="B636" s="120">
        <v>4</v>
      </c>
      <c r="C636" s="121" t="s">
        <v>114</v>
      </c>
      <c r="D636" s="122">
        <v>42950</v>
      </c>
      <c r="E636" s="121" t="s">
        <v>152</v>
      </c>
      <c r="F636" s="122">
        <v>44538</v>
      </c>
      <c r="G636" s="121" t="s">
        <v>170</v>
      </c>
      <c r="H636" s="123" t="s">
        <v>88</v>
      </c>
      <c r="I636" s="121" t="s">
        <v>484</v>
      </c>
      <c r="J636" s="120" t="s">
        <v>101</v>
      </c>
      <c r="K636" s="121"/>
      <c r="L636" s="120" t="s">
        <v>101</v>
      </c>
      <c r="M636" s="123" t="s">
        <v>2886</v>
      </c>
      <c r="N636" s="123" t="s">
        <v>1793</v>
      </c>
      <c r="O636" s="121" t="s">
        <v>157</v>
      </c>
      <c r="P636" s="121" t="s">
        <v>158</v>
      </c>
      <c r="Q636" s="123" t="s">
        <v>1793</v>
      </c>
      <c r="R636" s="150" t="s">
        <v>47</v>
      </c>
      <c r="S636" s="121" t="s">
        <v>43</v>
      </c>
      <c r="T636" s="124">
        <v>3.38</v>
      </c>
      <c r="U636" s="122">
        <v>43595</v>
      </c>
      <c r="V636" s="121" t="s">
        <v>1805</v>
      </c>
      <c r="W636" s="120" t="s">
        <v>93</v>
      </c>
      <c r="X636" s="120" t="s">
        <v>94</v>
      </c>
      <c r="Y636" s="265" t="s">
        <v>31</v>
      </c>
      <c r="Z636" s="123"/>
      <c r="AA636" s="125">
        <v>0</v>
      </c>
      <c r="AB636" s="125">
        <v>0</v>
      </c>
      <c r="AC636" s="125">
        <v>69750.8</v>
      </c>
      <c r="AD636" s="125">
        <v>120588.01</v>
      </c>
      <c r="AE636" s="125">
        <v>190338.81</v>
      </c>
      <c r="AF636" s="125">
        <v>0</v>
      </c>
      <c r="AG636" s="125">
        <v>0</v>
      </c>
      <c r="AH636" s="125">
        <v>709750.8</v>
      </c>
      <c r="AI636" s="125">
        <v>3009588.01</v>
      </c>
      <c r="AJ636" s="125">
        <v>3719338.81</v>
      </c>
      <c r="AK636" s="135" t="s">
        <v>2887</v>
      </c>
      <c r="AL636" s="126" t="s">
        <v>2888</v>
      </c>
    </row>
    <row r="637" spans="1:38" ht="36" hidden="1" x14ac:dyDescent="0.25">
      <c r="A637" s="147">
        <v>127182</v>
      </c>
      <c r="B637" s="120">
        <v>2</v>
      </c>
      <c r="C637" s="121" t="s">
        <v>97</v>
      </c>
      <c r="D637" s="122">
        <v>43179</v>
      </c>
      <c r="E637" s="121" t="s">
        <v>152</v>
      </c>
      <c r="F637" s="122">
        <v>43741.875127314815</v>
      </c>
      <c r="G637" s="121" t="s">
        <v>426</v>
      </c>
      <c r="H637" s="123" t="s">
        <v>1539</v>
      </c>
      <c r="I637" s="121" t="s">
        <v>1651</v>
      </c>
      <c r="J637" s="120" t="s">
        <v>101</v>
      </c>
      <c r="K637" s="121"/>
      <c r="L637" s="120" t="s">
        <v>101</v>
      </c>
      <c r="M637" s="123" t="s">
        <v>2889</v>
      </c>
      <c r="N637" s="123" t="s">
        <v>2890</v>
      </c>
      <c r="O637" s="121" t="s">
        <v>157</v>
      </c>
      <c r="P637" s="121" t="s">
        <v>158</v>
      </c>
      <c r="Q637" s="123" t="s">
        <v>2890</v>
      </c>
      <c r="R637" s="121" t="s">
        <v>47</v>
      </c>
      <c r="S637" s="121" t="s">
        <v>43</v>
      </c>
      <c r="T637" s="124">
        <v>4.8499999999999996</v>
      </c>
      <c r="U637" s="122">
        <v>43595</v>
      </c>
      <c r="V637" s="121" t="s">
        <v>1867</v>
      </c>
      <c r="W637" s="120" t="s">
        <v>93</v>
      </c>
      <c r="X637" s="120" t="s">
        <v>103</v>
      </c>
      <c r="Y637" s="265" t="s">
        <v>32</v>
      </c>
      <c r="Z637" s="123"/>
      <c r="AA637" s="125">
        <v>0</v>
      </c>
      <c r="AB637" s="125">
        <v>0</v>
      </c>
      <c r="AC637" s="125">
        <v>0</v>
      </c>
      <c r="AD637" s="125">
        <v>132400</v>
      </c>
      <c r="AE637" s="125">
        <v>132400</v>
      </c>
      <c r="AF637" s="125">
        <v>0</v>
      </c>
      <c r="AG637" s="125">
        <v>0</v>
      </c>
      <c r="AH637" s="125">
        <v>9233</v>
      </c>
      <c r="AI637" s="125">
        <v>478615</v>
      </c>
      <c r="AJ637" s="125">
        <v>487848</v>
      </c>
      <c r="AK637" s="135" t="s">
        <v>2891</v>
      </c>
      <c r="AL637" s="126" t="s">
        <v>2892</v>
      </c>
    </row>
    <row r="638" spans="1:38" ht="36" hidden="1" x14ac:dyDescent="0.25">
      <c r="A638" s="147">
        <v>127345</v>
      </c>
      <c r="B638" s="120">
        <v>4</v>
      </c>
      <c r="C638" s="121" t="s">
        <v>114</v>
      </c>
      <c r="D638" s="122">
        <v>43192</v>
      </c>
      <c r="E638" s="121" t="s">
        <v>152</v>
      </c>
      <c r="F638" s="122">
        <v>43734.875185185185</v>
      </c>
      <c r="G638" s="121" t="s">
        <v>170</v>
      </c>
      <c r="H638" s="123" t="s">
        <v>2853</v>
      </c>
      <c r="I638" s="121" t="s">
        <v>2045</v>
      </c>
      <c r="J638" s="120" t="s">
        <v>101</v>
      </c>
      <c r="K638" s="121"/>
      <c r="L638" s="120" t="s">
        <v>101</v>
      </c>
      <c r="M638" s="123" t="s">
        <v>2893</v>
      </c>
      <c r="N638" s="123" t="s">
        <v>2894</v>
      </c>
      <c r="O638" s="121" t="s">
        <v>157</v>
      </c>
      <c r="P638" s="121" t="s">
        <v>158</v>
      </c>
      <c r="Q638" s="123" t="s">
        <v>2894</v>
      </c>
      <c r="R638" s="121" t="s">
        <v>47</v>
      </c>
      <c r="S638" s="121" t="s">
        <v>43</v>
      </c>
      <c r="T638" s="124">
        <v>8.73</v>
      </c>
      <c r="U638" s="122">
        <v>43595</v>
      </c>
      <c r="V638" s="121" t="s">
        <v>2036</v>
      </c>
      <c r="W638" s="120" t="s">
        <v>93</v>
      </c>
      <c r="X638" s="120" t="s">
        <v>103</v>
      </c>
      <c r="Y638" s="265" t="s">
        <v>32</v>
      </c>
      <c r="Z638" s="123"/>
      <c r="AA638" s="125">
        <v>0</v>
      </c>
      <c r="AB638" s="125">
        <v>0</v>
      </c>
      <c r="AC638" s="125">
        <v>5433.94</v>
      </c>
      <c r="AD638" s="125">
        <v>293115.51</v>
      </c>
      <c r="AE638" s="125">
        <v>298549.45</v>
      </c>
      <c r="AF638" s="125">
        <v>0</v>
      </c>
      <c r="AG638" s="125">
        <v>0</v>
      </c>
      <c r="AH638" s="125">
        <v>53733.94</v>
      </c>
      <c r="AI638" s="125">
        <v>2175115.5099999998</v>
      </c>
      <c r="AJ638" s="125">
        <v>2228849.4500000002</v>
      </c>
      <c r="AK638" s="135" t="s">
        <v>2895</v>
      </c>
      <c r="AL638" s="126" t="s">
        <v>2896</v>
      </c>
    </row>
    <row r="639" spans="1:38" hidden="1" x14ac:dyDescent="0.25">
      <c r="A639" s="147">
        <v>127891</v>
      </c>
      <c r="B639" s="120">
        <v>2</v>
      </c>
      <c r="C639" s="121" t="s">
        <v>114</v>
      </c>
      <c r="D639" s="122">
        <v>43298</v>
      </c>
      <c r="E639" s="121" t="s">
        <v>152</v>
      </c>
      <c r="F639" s="122">
        <v>43958</v>
      </c>
      <c r="G639" s="121" t="s">
        <v>170</v>
      </c>
      <c r="H639" s="123" t="s">
        <v>223</v>
      </c>
      <c r="I639" s="121" t="s">
        <v>1553</v>
      </c>
      <c r="J639" s="120" t="s">
        <v>101</v>
      </c>
      <c r="K639" s="121"/>
      <c r="L639" s="120" t="s">
        <v>101</v>
      </c>
      <c r="M639" s="123" t="s">
        <v>2897</v>
      </c>
      <c r="N639" s="123" t="s">
        <v>1793</v>
      </c>
      <c r="O639" s="121" t="s">
        <v>157</v>
      </c>
      <c r="P639" s="121" t="s">
        <v>158</v>
      </c>
      <c r="Q639" s="123" t="s">
        <v>1793</v>
      </c>
      <c r="R639" s="150" t="s">
        <v>47</v>
      </c>
      <c r="S639" s="121" t="s">
        <v>43</v>
      </c>
      <c r="T639" s="124">
        <v>2.17</v>
      </c>
      <c r="U639" s="122">
        <v>43595</v>
      </c>
      <c r="V639" s="121" t="s">
        <v>1805</v>
      </c>
      <c r="W639" s="120" t="s">
        <v>93</v>
      </c>
      <c r="X639" s="120" t="s">
        <v>103</v>
      </c>
      <c r="Y639" s="265" t="s">
        <v>32</v>
      </c>
      <c r="Z639" s="123"/>
      <c r="AA639" s="125">
        <v>0</v>
      </c>
      <c r="AB639" s="125">
        <v>0</v>
      </c>
      <c r="AC639" s="125">
        <v>-78621.55</v>
      </c>
      <c r="AD639" s="125">
        <v>145449.9</v>
      </c>
      <c r="AE639" s="125">
        <v>66828.350000000006</v>
      </c>
      <c r="AF639" s="125">
        <v>0</v>
      </c>
      <c r="AG639" s="125">
        <v>0</v>
      </c>
      <c r="AH639" s="125">
        <v>450028.45</v>
      </c>
      <c r="AI639" s="125">
        <v>636853.9</v>
      </c>
      <c r="AJ639" s="125">
        <v>1086882.3500000001</v>
      </c>
      <c r="AK639" s="135" t="s">
        <v>2898</v>
      </c>
      <c r="AL639" s="126" t="s">
        <v>2899</v>
      </c>
    </row>
    <row r="640" spans="1:38" ht="36" hidden="1" x14ac:dyDescent="0.25">
      <c r="A640" s="149">
        <v>124887</v>
      </c>
      <c r="B640" s="120">
        <v>3</v>
      </c>
      <c r="C640" s="121" t="s">
        <v>85</v>
      </c>
      <c r="D640" s="122">
        <v>42583</v>
      </c>
      <c r="E640" s="121" t="s">
        <v>143</v>
      </c>
      <c r="F640" s="122">
        <v>43838</v>
      </c>
      <c r="G640" s="121" t="s">
        <v>152</v>
      </c>
      <c r="H640" s="123" t="s">
        <v>2900</v>
      </c>
      <c r="I640" s="121" t="s">
        <v>2901</v>
      </c>
      <c r="J640" s="120" t="s">
        <v>101</v>
      </c>
      <c r="K640" s="121"/>
      <c r="L640" s="120" t="s">
        <v>101</v>
      </c>
      <c r="M640" s="123" t="s">
        <v>2902</v>
      </c>
      <c r="N640" s="123" t="s">
        <v>2194</v>
      </c>
      <c r="O640" s="121" t="s">
        <v>553</v>
      </c>
      <c r="P640" s="121" t="s">
        <v>1783</v>
      </c>
      <c r="Q640" s="123"/>
      <c r="R640" s="121" t="s">
        <v>47</v>
      </c>
      <c r="S640" s="121" t="s">
        <v>45</v>
      </c>
      <c r="T640" s="124">
        <v>5.4</v>
      </c>
      <c r="U640" s="122">
        <v>45422</v>
      </c>
      <c r="V640" s="121"/>
      <c r="W640" s="120" t="s">
        <v>93</v>
      </c>
      <c r="X640" s="120" t="s">
        <v>103</v>
      </c>
      <c r="Y640" s="265" t="s">
        <v>32</v>
      </c>
      <c r="Z640" s="123"/>
      <c r="AA640" s="125">
        <v>46100</v>
      </c>
      <c r="AB640" s="125">
        <v>0</v>
      </c>
      <c r="AC640" s="125">
        <v>0</v>
      </c>
      <c r="AD640" s="125">
        <v>0</v>
      </c>
      <c r="AE640" s="125">
        <v>46100</v>
      </c>
      <c r="AF640" s="125">
        <v>146100</v>
      </c>
      <c r="AG640" s="125">
        <v>0</v>
      </c>
      <c r="AH640" s="125">
        <v>0</v>
      </c>
      <c r="AI640" s="125">
        <v>0</v>
      </c>
      <c r="AJ640" s="125">
        <v>146100</v>
      </c>
      <c r="AK640" s="135"/>
      <c r="AL640" s="126"/>
    </row>
    <row r="641" spans="1:38" hidden="1" x14ac:dyDescent="0.25">
      <c r="A641" s="147">
        <v>124683.05</v>
      </c>
      <c r="B641" s="120">
        <v>3</v>
      </c>
      <c r="C641" s="121" t="s">
        <v>85</v>
      </c>
      <c r="D641" s="122">
        <v>43725</v>
      </c>
      <c r="E641" s="121" t="s">
        <v>143</v>
      </c>
      <c r="F641" s="122">
        <v>44631</v>
      </c>
      <c r="G641" s="121" t="s">
        <v>152</v>
      </c>
      <c r="H641" s="123" t="s">
        <v>365</v>
      </c>
      <c r="I641" s="121" t="s">
        <v>539</v>
      </c>
      <c r="J641" s="120" t="s">
        <v>299</v>
      </c>
      <c r="K641" s="121" t="s">
        <v>2903</v>
      </c>
      <c r="L641" s="120" t="s">
        <v>300</v>
      </c>
      <c r="M641" s="123" t="s">
        <v>2904</v>
      </c>
      <c r="N641" s="123" t="s">
        <v>2430</v>
      </c>
      <c r="O641" s="121" t="s">
        <v>553</v>
      </c>
      <c r="P641" s="121" t="s">
        <v>2430</v>
      </c>
      <c r="Q641" s="123"/>
      <c r="R641" s="150" t="s">
        <v>47</v>
      </c>
      <c r="S641" s="150" t="s">
        <v>45</v>
      </c>
      <c r="T641" s="124">
        <v>1.1499999999999999</v>
      </c>
      <c r="U641" s="122">
        <v>45422</v>
      </c>
      <c r="V641" s="121"/>
      <c r="W641" s="120" t="s">
        <v>93</v>
      </c>
      <c r="X641" s="120" t="s">
        <v>303</v>
      </c>
      <c r="Y641" s="265" t="str">
        <f>_xlfn.XLOOKUP(TAMPData2205[[#This Row],[PIN]],TAMPData2202[PIN],TAMPData2202[TAMP NHS],"",0)</f>
        <v>NHS-Interstate</v>
      </c>
      <c r="Z641" s="123"/>
      <c r="AA641" s="125">
        <v>45000</v>
      </c>
      <c r="AB641" s="125">
        <v>0</v>
      </c>
      <c r="AC641" s="125">
        <v>0</v>
      </c>
      <c r="AD641" s="125">
        <v>0</v>
      </c>
      <c r="AE641" s="125">
        <v>45000</v>
      </c>
      <c r="AF641" s="125">
        <v>125000</v>
      </c>
      <c r="AG641" s="125">
        <v>0</v>
      </c>
      <c r="AH641" s="125">
        <v>0</v>
      </c>
      <c r="AI641" s="125">
        <v>0</v>
      </c>
      <c r="AJ641" s="125">
        <v>125000</v>
      </c>
      <c r="AK641" s="135"/>
      <c r="AL641" s="126" t="s">
        <v>2905</v>
      </c>
    </row>
    <row r="642" spans="1:38" ht="54" hidden="1" x14ac:dyDescent="0.25">
      <c r="A642" s="147">
        <v>101463.03</v>
      </c>
      <c r="B642" s="120">
        <v>3</v>
      </c>
      <c r="C642" s="121" t="s">
        <v>85</v>
      </c>
      <c r="D642" s="122">
        <v>37319.513749999998</v>
      </c>
      <c r="E642" s="121" t="s">
        <v>108</v>
      </c>
      <c r="F642" s="122">
        <v>44630</v>
      </c>
      <c r="G642" s="121" t="s">
        <v>241</v>
      </c>
      <c r="H642" s="123" t="s">
        <v>140</v>
      </c>
      <c r="I642" s="121" t="s">
        <v>2906</v>
      </c>
      <c r="J642" s="120" t="s">
        <v>101</v>
      </c>
      <c r="K642" s="121"/>
      <c r="L642" s="120" t="s">
        <v>101</v>
      </c>
      <c r="M642" s="123" t="s">
        <v>2907</v>
      </c>
      <c r="N642" s="123" t="s">
        <v>2908</v>
      </c>
      <c r="O642" s="121" t="s">
        <v>553</v>
      </c>
      <c r="P642" s="121" t="s">
        <v>92</v>
      </c>
      <c r="Q642" s="123"/>
      <c r="R642" s="121" t="s">
        <v>47</v>
      </c>
      <c r="S642" s="121" t="s">
        <v>41</v>
      </c>
      <c r="T642" s="124">
        <v>2.9</v>
      </c>
      <c r="U642" s="122">
        <v>45422</v>
      </c>
      <c r="V642" s="121"/>
      <c r="W642" s="120" t="s">
        <v>93</v>
      </c>
      <c r="X642" s="120" t="s">
        <v>13</v>
      </c>
      <c r="Y642" s="265" t="str">
        <f>_xlfn.XLOOKUP(TAMPData2205[[#This Row],[PIN]],TAMPData2202[PIN],TAMPData2202[TAMP NHS],"",0)</f>
        <v>NHS-SR</v>
      </c>
      <c r="Z642" s="123"/>
      <c r="AA642" s="125">
        <v>1000000</v>
      </c>
      <c r="AB642" s="125">
        <v>0</v>
      </c>
      <c r="AC642" s="125">
        <v>0</v>
      </c>
      <c r="AD642" s="125">
        <v>0</v>
      </c>
      <c r="AE642" s="125">
        <v>1000000</v>
      </c>
      <c r="AF642" s="125">
        <v>1000000</v>
      </c>
      <c r="AG642" s="125">
        <v>140000</v>
      </c>
      <c r="AH642" s="125">
        <v>0</v>
      </c>
      <c r="AI642" s="125">
        <v>0</v>
      </c>
      <c r="AJ642" s="125">
        <v>1140000</v>
      </c>
      <c r="AK642" s="135"/>
      <c r="AL642" s="126" t="s">
        <v>2909</v>
      </c>
    </row>
    <row r="643" spans="1:38" ht="90" hidden="1" x14ac:dyDescent="0.25">
      <c r="A643" s="149">
        <v>132039</v>
      </c>
      <c r="B643" s="120">
        <v>4</v>
      </c>
      <c r="C643" s="121" t="s">
        <v>85</v>
      </c>
      <c r="D643" s="122">
        <v>44425</v>
      </c>
      <c r="E643" s="121" t="s">
        <v>1503</v>
      </c>
      <c r="F643" s="122">
        <v>44697</v>
      </c>
      <c r="G643" s="121" t="s">
        <v>1132</v>
      </c>
      <c r="H643" s="123" t="s">
        <v>415</v>
      </c>
      <c r="I643" s="121"/>
      <c r="J643" s="120"/>
      <c r="K643" s="121"/>
      <c r="L643" s="120"/>
      <c r="M643" s="123" t="s">
        <v>2910</v>
      </c>
      <c r="N643" s="123" t="s">
        <v>2911</v>
      </c>
      <c r="O643" s="121" t="s">
        <v>1509</v>
      </c>
      <c r="P643" s="121" t="s">
        <v>1789</v>
      </c>
      <c r="Q643" s="123"/>
      <c r="R643" s="121" t="s">
        <v>47</v>
      </c>
      <c r="S643" s="121" t="s">
        <v>45</v>
      </c>
      <c r="T643" s="124" t="s">
        <v>505</v>
      </c>
      <c r="U643" s="122">
        <v>45422</v>
      </c>
      <c r="V643" s="121"/>
      <c r="W643" s="120" t="s">
        <v>93</v>
      </c>
      <c r="X643" s="120"/>
      <c r="Y643" s="265" t="str">
        <f>_xlfn.XLOOKUP(TAMPData2205[[#This Row],[PIN]],TAMPData2202[PIN],TAMPData2202[TAMP NHS],"",0)</f>
        <v>Non-NHS Local</v>
      </c>
      <c r="Z643" s="123"/>
      <c r="AA643" s="125">
        <v>32100</v>
      </c>
      <c r="AB643" s="125">
        <v>0</v>
      </c>
      <c r="AC643" s="125">
        <v>0</v>
      </c>
      <c r="AD643" s="125">
        <v>0</v>
      </c>
      <c r="AE643" s="125">
        <v>32100</v>
      </c>
      <c r="AF643" s="125">
        <v>32100</v>
      </c>
      <c r="AG643" s="125">
        <v>0</v>
      </c>
      <c r="AH643" s="125">
        <v>0</v>
      </c>
      <c r="AI643" s="125">
        <v>0</v>
      </c>
      <c r="AJ643" s="125">
        <v>32100</v>
      </c>
      <c r="AK643" s="135"/>
      <c r="AL643" s="126" t="s">
        <v>2912</v>
      </c>
    </row>
    <row r="644" spans="1:38" ht="54" hidden="1" x14ac:dyDescent="0.25">
      <c r="A644" s="147">
        <v>101463.02</v>
      </c>
      <c r="B644" s="120">
        <v>3</v>
      </c>
      <c r="C644" s="121" t="s">
        <v>85</v>
      </c>
      <c r="D644" s="122">
        <v>37319.513726851852</v>
      </c>
      <c r="E644" s="121" t="s">
        <v>108</v>
      </c>
      <c r="F644" s="122">
        <v>44630</v>
      </c>
      <c r="G644" s="121" t="s">
        <v>241</v>
      </c>
      <c r="H644" s="123" t="s">
        <v>140</v>
      </c>
      <c r="I644" s="121"/>
      <c r="J644" s="120"/>
      <c r="K644" s="121"/>
      <c r="L644" s="120"/>
      <c r="M644" s="123" t="s">
        <v>2913</v>
      </c>
      <c r="N644" s="123" t="s">
        <v>2914</v>
      </c>
      <c r="O644" s="121" t="s">
        <v>553</v>
      </c>
      <c r="P644" s="121" t="s">
        <v>92</v>
      </c>
      <c r="Q644" s="123"/>
      <c r="R644" s="121" t="s">
        <v>47</v>
      </c>
      <c r="S644" s="121" t="s">
        <v>41</v>
      </c>
      <c r="T644" s="124">
        <v>5.2</v>
      </c>
      <c r="U644" s="122">
        <v>45422</v>
      </c>
      <c r="V644" s="121"/>
      <c r="W644" s="120" t="s">
        <v>93</v>
      </c>
      <c r="X644" s="120" t="s">
        <v>103</v>
      </c>
      <c r="Y644" s="265" t="s">
        <v>32</v>
      </c>
      <c r="Z644" s="123"/>
      <c r="AA644" s="125">
        <v>1500000</v>
      </c>
      <c r="AB644" s="125">
        <v>0</v>
      </c>
      <c r="AC644" s="125">
        <v>0</v>
      </c>
      <c r="AD644" s="125">
        <v>0</v>
      </c>
      <c r="AE644" s="125">
        <v>1500000</v>
      </c>
      <c r="AF644" s="125">
        <v>3712515.79</v>
      </c>
      <c r="AG644" s="125">
        <v>0</v>
      </c>
      <c r="AH644" s="125">
        <v>0</v>
      </c>
      <c r="AI644" s="125">
        <v>0</v>
      </c>
      <c r="AJ644" s="125">
        <v>3712515.79</v>
      </c>
      <c r="AK644" s="135"/>
      <c r="AL644" s="126"/>
    </row>
    <row r="645" spans="1:38" ht="54" hidden="1" x14ac:dyDescent="0.25">
      <c r="A645" s="147">
        <v>132132.01</v>
      </c>
      <c r="B645" s="120">
        <v>4</v>
      </c>
      <c r="C645" s="121" t="s">
        <v>85</v>
      </c>
      <c r="D645" s="122">
        <v>44480</v>
      </c>
      <c r="E645" s="121" t="s">
        <v>189</v>
      </c>
      <c r="F645" s="122">
        <v>44694</v>
      </c>
      <c r="G645" s="121" t="s">
        <v>143</v>
      </c>
      <c r="H645" s="123" t="s">
        <v>2915</v>
      </c>
      <c r="I645" s="121" t="s">
        <v>2916</v>
      </c>
      <c r="J645" s="120" t="s">
        <v>101</v>
      </c>
      <c r="K645" s="121"/>
      <c r="L645" s="120" t="s">
        <v>101</v>
      </c>
      <c r="M645" s="123" t="s">
        <v>2917</v>
      </c>
      <c r="N645" s="123" t="s">
        <v>2918</v>
      </c>
      <c r="O645" s="121" t="s">
        <v>553</v>
      </c>
      <c r="P645" s="121" t="s">
        <v>2919</v>
      </c>
      <c r="Q645" s="123"/>
      <c r="R645" s="121" t="s">
        <v>47</v>
      </c>
      <c r="S645" s="121" t="s">
        <v>41</v>
      </c>
      <c r="T645" s="124">
        <v>11.4</v>
      </c>
      <c r="U645" s="122">
        <v>45422</v>
      </c>
      <c r="V645" s="121"/>
      <c r="W645" s="120" t="s">
        <v>93</v>
      </c>
      <c r="X645" s="120" t="s">
        <v>103</v>
      </c>
      <c r="Y645" s="265" t="str">
        <f>_xlfn.XLOOKUP(TAMPData2205[[#This Row],[PIN]],TAMPData2202[PIN],TAMPData2202[TAMP NHS],"",0)</f>
        <v>Non-NHS SR</v>
      </c>
      <c r="Z645" s="123"/>
      <c r="AA645" s="125">
        <v>24154000</v>
      </c>
      <c r="AB645" s="125">
        <v>24000000</v>
      </c>
      <c r="AC645" s="125">
        <v>0</v>
      </c>
      <c r="AD645" s="125">
        <v>0</v>
      </c>
      <c r="AE645" s="125">
        <v>48154000</v>
      </c>
      <c r="AF645" s="125">
        <v>24154000</v>
      </c>
      <c r="AG645" s="125">
        <v>24000000</v>
      </c>
      <c r="AH645" s="125">
        <v>0</v>
      </c>
      <c r="AI645" s="125">
        <v>0</v>
      </c>
      <c r="AJ645" s="125">
        <v>48154000</v>
      </c>
      <c r="AK645" s="135"/>
      <c r="AL645" s="126"/>
    </row>
    <row r="646" spans="1:38" ht="36" hidden="1" x14ac:dyDescent="0.25">
      <c r="A646" s="149">
        <v>118137</v>
      </c>
      <c r="B646" s="120">
        <v>1</v>
      </c>
      <c r="C646" s="121" t="s">
        <v>97</v>
      </c>
      <c r="D646" s="122">
        <v>41197</v>
      </c>
      <c r="E646" s="121" t="s">
        <v>2920</v>
      </c>
      <c r="F646" s="122">
        <v>44058</v>
      </c>
      <c r="G646" s="121" t="s">
        <v>98</v>
      </c>
      <c r="H646" s="123" t="s">
        <v>204</v>
      </c>
      <c r="I646" s="121" t="s">
        <v>1505</v>
      </c>
      <c r="J646" s="120" t="s">
        <v>1506</v>
      </c>
      <c r="K646" s="121"/>
      <c r="L646" s="120"/>
      <c r="M646" s="123" t="s">
        <v>2921</v>
      </c>
      <c r="N646" s="123"/>
      <c r="O646" s="121" t="s">
        <v>1509</v>
      </c>
      <c r="P646" s="121" t="s">
        <v>1789</v>
      </c>
      <c r="Q646" s="123"/>
      <c r="R646" s="121" t="s">
        <v>47</v>
      </c>
      <c r="S646" s="121" t="s">
        <v>45</v>
      </c>
      <c r="T646" s="124">
        <v>2</v>
      </c>
      <c r="U646" s="122">
        <v>42867</v>
      </c>
      <c r="V646" s="121"/>
      <c r="W646" s="120" t="s">
        <v>93</v>
      </c>
      <c r="X646" s="120" t="s">
        <v>186</v>
      </c>
      <c r="Y646" s="265" t="s">
        <v>34</v>
      </c>
      <c r="Z646" s="123"/>
      <c r="AA646" s="125">
        <v>0</v>
      </c>
      <c r="AB646" s="125">
        <v>0</v>
      </c>
      <c r="AC646" s="125">
        <v>78900</v>
      </c>
      <c r="AD646" s="125">
        <v>0</v>
      </c>
      <c r="AE646" s="125">
        <v>78900</v>
      </c>
      <c r="AF646" s="125">
        <v>533400</v>
      </c>
      <c r="AG646" s="125">
        <v>372700</v>
      </c>
      <c r="AH646" s="125">
        <v>6957044.1299999999</v>
      </c>
      <c r="AI646" s="125">
        <v>0</v>
      </c>
      <c r="AJ646" s="125">
        <v>7863144.1299999999</v>
      </c>
      <c r="AK646" s="135" t="s">
        <v>2922</v>
      </c>
      <c r="AL646" s="126" t="s">
        <v>2923</v>
      </c>
    </row>
    <row r="647" spans="1:38" ht="54" hidden="1" x14ac:dyDescent="0.25">
      <c r="A647" s="147">
        <v>127951</v>
      </c>
      <c r="B647" s="120">
        <v>4</v>
      </c>
      <c r="C647" s="121" t="s">
        <v>85</v>
      </c>
      <c r="D647" s="122">
        <v>43313</v>
      </c>
      <c r="E647" s="121" t="s">
        <v>2685</v>
      </c>
      <c r="F647" s="122">
        <v>43917</v>
      </c>
      <c r="G647" s="121" t="s">
        <v>98</v>
      </c>
      <c r="H647" s="123" t="s">
        <v>371</v>
      </c>
      <c r="I647" s="121" t="s">
        <v>2924</v>
      </c>
      <c r="J647" s="120" t="s">
        <v>101</v>
      </c>
      <c r="K647" s="121"/>
      <c r="L647" s="120" t="s">
        <v>101</v>
      </c>
      <c r="M647" s="123" t="s">
        <v>2925</v>
      </c>
      <c r="N647" s="123" t="s">
        <v>2926</v>
      </c>
      <c r="O647" s="121" t="s">
        <v>1509</v>
      </c>
      <c r="P647" s="121" t="s">
        <v>1906</v>
      </c>
      <c r="Q647" s="123"/>
      <c r="R647" s="121" t="s">
        <v>47</v>
      </c>
      <c r="S647" s="121" t="s">
        <v>45</v>
      </c>
      <c r="T647" s="124">
        <v>0.36099999999999999</v>
      </c>
      <c r="U647" s="122">
        <v>45058</v>
      </c>
      <c r="V647" s="121"/>
      <c r="W647" s="120" t="s">
        <v>93</v>
      </c>
      <c r="X647" s="120" t="s">
        <v>103</v>
      </c>
      <c r="Y647" s="265" t="s">
        <v>32</v>
      </c>
      <c r="Z647" s="123"/>
      <c r="AA647" s="125">
        <v>25800</v>
      </c>
      <c r="AB647" s="125">
        <v>0</v>
      </c>
      <c r="AC647" s="125">
        <v>0</v>
      </c>
      <c r="AD647" s="125">
        <v>0</v>
      </c>
      <c r="AE647" s="125">
        <v>25800</v>
      </c>
      <c r="AF647" s="125">
        <v>84500</v>
      </c>
      <c r="AG647" s="125">
        <v>0</v>
      </c>
      <c r="AH647" s="125">
        <v>0</v>
      </c>
      <c r="AI647" s="125">
        <v>0</v>
      </c>
      <c r="AJ647" s="125">
        <v>84500</v>
      </c>
      <c r="AK647" s="135"/>
      <c r="AL647" s="126" t="s">
        <v>2927</v>
      </c>
    </row>
    <row r="648" spans="1:38" ht="36" hidden="1" x14ac:dyDescent="0.25">
      <c r="A648" s="147">
        <v>128970</v>
      </c>
      <c r="B648" s="120">
        <v>2</v>
      </c>
      <c r="C648" s="121" t="s">
        <v>85</v>
      </c>
      <c r="D648" s="122">
        <v>43610</v>
      </c>
      <c r="E648" s="121" t="s">
        <v>1503</v>
      </c>
      <c r="F648" s="122">
        <v>44537</v>
      </c>
      <c r="G648" s="121" t="s">
        <v>148</v>
      </c>
      <c r="H648" s="123" t="s">
        <v>399</v>
      </c>
      <c r="I648" s="121" t="s">
        <v>1505</v>
      </c>
      <c r="J648" s="120" t="s">
        <v>1506</v>
      </c>
      <c r="K648" s="121"/>
      <c r="L648" s="120"/>
      <c r="M648" s="123" t="s">
        <v>2928</v>
      </c>
      <c r="N648" s="123"/>
      <c r="O648" s="121" t="s">
        <v>1509</v>
      </c>
      <c r="P648" s="121" t="s">
        <v>92</v>
      </c>
      <c r="Q648" s="123"/>
      <c r="R648" s="150" t="s">
        <v>47</v>
      </c>
      <c r="S648" s="150" t="s">
        <v>41</v>
      </c>
      <c r="T648" s="124" t="s">
        <v>505</v>
      </c>
      <c r="U648" s="122">
        <v>45058</v>
      </c>
      <c r="V648" s="121"/>
      <c r="W648" s="120" t="s">
        <v>93</v>
      </c>
      <c r="X648" s="120"/>
      <c r="Y648" s="265" t="s">
        <v>34</v>
      </c>
      <c r="Z648" s="123"/>
      <c r="AA648" s="125">
        <v>0</v>
      </c>
      <c r="AB648" s="125">
        <v>464175</v>
      </c>
      <c r="AC648" s="125">
        <v>0</v>
      </c>
      <c r="AD648" s="125">
        <v>0</v>
      </c>
      <c r="AE648" s="125">
        <v>464175</v>
      </c>
      <c r="AF648" s="125">
        <v>323800</v>
      </c>
      <c r="AG648" s="125">
        <v>464175</v>
      </c>
      <c r="AH648" s="125">
        <v>0</v>
      </c>
      <c r="AI648" s="125">
        <v>0</v>
      </c>
      <c r="AJ648" s="125">
        <v>787975</v>
      </c>
      <c r="AK648" s="135"/>
      <c r="AL648" s="126" t="s">
        <v>2929</v>
      </c>
    </row>
    <row r="649" spans="1:38" ht="36" hidden="1" x14ac:dyDescent="0.25">
      <c r="A649" s="147">
        <v>128996</v>
      </c>
      <c r="B649" s="120">
        <v>3</v>
      </c>
      <c r="C649" s="121" t="s">
        <v>85</v>
      </c>
      <c r="D649" s="122">
        <v>43616</v>
      </c>
      <c r="E649" s="121" t="s">
        <v>1503</v>
      </c>
      <c r="F649" s="122">
        <v>44631</v>
      </c>
      <c r="G649" s="121" t="s">
        <v>98</v>
      </c>
      <c r="H649" s="123" t="s">
        <v>115</v>
      </c>
      <c r="I649" s="121" t="s">
        <v>1505</v>
      </c>
      <c r="J649" s="120" t="s">
        <v>1506</v>
      </c>
      <c r="K649" s="121"/>
      <c r="L649" s="120"/>
      <c r="M649" s="123" t="s">
        <v>2930</v>
      </c>
      <c r="N649" s="123" t="s">
        <v>2931</v>
      </c>
      <c r="O649" s="121" t="s">
        <v>1509</v>
      </c>
      <c r="P649" s="121" t="s">
        <v>92</v>
      </c>
      <c r="Q649" s="123"/>
      <c r="R649" s="150" t="s">
        <v>47</v>
      </c>
      <c r="S649" s="150" t="s">
        <v>41</v>
      </c>
      <c r="T649" s="124" t="s">
        <v>505</v>
      </c>
      <c r="U649" s="122">
        <v>45058</v>
      </c>
      <c r="V649" s="121"/>
      <c r="W649" s="120" t="s">
        <v>93</v>
      </c>
      <c r="X649" s="120"/>
      <c r="Y649" s="265" t="s">
        <v>34</v>
      </c>
      <c r="Z649" s="123"/>
      <c r="AA649" s="125">
        <v>0</v>
      </c>
      <c r="AB649" s="125">
        <v>375586</v>
      </c>
      <c r="AC649" s="125">
        <v>0</v>
      </c>
      <c r="AD649" s="125">
        <v>0</v>
      </c>
      <c r="AE649" s="125">
        <v>375586</v>
      </c>
      <c r="AF649" s="125">
        <v>279400</v>
      </c>
      <c r="AG649" s="125">
        <v>375586</v>
      </c>
      <c r="AH649" s="125">
        <v>0</v>
      </c>
      <c r="AI649" s="125">
        <v>0</v>
      </c>
      <c r="AJ649" s="125">
        <v>654986</v>
      </c>
      <c r="AK649" s="135"/>
      <c r="AL649" s="126" t="s">
        <v>2932</v>
      </c>
    </row>
    <row r="650" spans="1:38" ht="36" hidden="1" x14ac:dyDescent="0.25">
      <c r="A650" s="147">
        <v>125570</v>
      </c>
      <c r="B650" s="120">
        <v>1</v>
      </c>
      <c r="C650" s="121" t="s">
        <v>85</v>
      </c>
      <c r="D650" s="122">
        <v>42797</v>
      </c>
      <c r="E650" s="121" t="s">
        <v>2180</v>
      </c>
      <c r="F650" s="122">
        <v>44536</v>
      </c>
      <c r="G650" s="121" t="s">
        <v>148</v>
      </c>
      <c r="H650" s="123" t="s">
        <v>297</v>
      </c>
      <c r="I650" s="121" t="s">
        <v>1436</v>
      </c>
      <c r="J650" s="120" t="s">
        <v>101</v>
      </c>
      <c r="K650" s="121"/>
      <c r="L650" s="120" t="s">
        <v>101</v>
      </c>
      <c r="M650" s="123" t="s">
        <v>2933</v>
      </c>
      <c r="N650" s="123" t="s">
        <v>2934</v>
      </c>
      <c r="O650" s="121" t="s">
        <v>1836</v>
      </c>
      <c r="P650" s="121" t="s">
        <v>2935</v>
      </c>
      <c r="Q650" s="123"/>
      <c r="R650" s="121" t="s">
        <v>47</v>
      </c>
      <c r="S650" s="121" t="s">
        <v>45</v>
      </c>
      <c r="T650" s="124">
        <v>3.7999999999999999E-2</v>
      </c>
      <c r="U650" s="122">
        <v>45058</v>
      </c>
      <c r="V650" s="121"/>
      <c r="W650" s="120" t="s">
        <v>93</v>
      </c>
      <c r="X650" s="120" t="s">
        <v>103</v>
      </c>
      <c r="Y650" s="265" t="str">
        <f>_xlfn.XLOOKUP(TAMPData2205[[#This Row],[PIN]],TAMPData2202[PIN],TAMPData2202[TAMP NHS],"",0)</f>
        <v>Non-NHS SR</v>
      </c>
      <c r="Z650" s="123"/>
      <c r="AA650" s="125">
        <v>0</v>
      </c>
      <c r="AB650" s="125">
        <v>224000</v>
      </c>
      <c r="AC650" s="125">
        <v>0</v>
      </c>
      <c r="AD650" s="125">
        <v>0</v>
      </c>
      <c r="AE650" s="125">
        <v>224000</v>
      </c>
      <c r="AF650" s="125">
        <v>250000</v>
      </c>
      <c r="AG650" s="125">
        <v>224000</v>
      </c>
      <c r="AH650" s="125">
        <v>0</v>
      </c>
      <c r="AI650" s="125">
        <v>0</v>
      </c>
      <c r="AJ650" s="125">
        <v>474000</v>
      </c>
      <c r="AK650" s="135"/>
      <c r="AL650" s="126" t="s">
        <v>2936</v>
      </c>
    </row>
    <row r="651" spans="1:38" hidden="1" x14ac:dyDescent="0.25">
      <c r="A651" s="147">
        <v>100312.01</v>
      </c>
      <c r="B651" s="120">
        <v>3</v>
      </c>
      <c r="C651" s="121" t="s">
        <v>114</v>
      </c>
      <c r="D651" s="122">
        <v>41543</v>
      </c>
      <c r="E651" s="121" t="s">
        <v>2937</v>
      </c>
      <c r="F651" s="122">
        <v>43634.875069444446</v>
      </c>
      <c r="G651" s="121" t="s">
        <v>170</v>
      </c>
      <c r="H651" s="123" t="s">
        <v>910</v>
      </c>
      <c r="I651" s="121" t="s">
        <v>2938</v>
      </c>
      <c r="J651" s="120" t="s">
        <v>101</v>
      </c>
      <c r="K651" s="121"/>
      <c r="L651" s="120" t="s">
        <v>101</v>
      </c>
      <c r="M651" s="123" t="s">
        <v>2939</v>
      </c>
      <c r="N651" s="123" t="s">
        <v>2940</v>
      </c>
      <c r="O651" s="121" t="s">
        <v>1836</v>
      </c>
      <c r="P651" s="121" t="s">
        <v>2919</v>
      </c>
      <c r="Q651" s="123"/>
      <c r="R651" s="121" t="s">
        <v>47</v>
      </c>
      <c r="S651" s="121" t="s">
        <v>41</v>
      </c>
      <c r="T651" s="124">
        <v>0</v>
      </c>
      <c r="U651" s="122">
        <v>42503</v>
      </c>
      <c r="V651" s="121"/>
      <c r="W651" s="120" t="s">
        <v>93</v>
      </c>
      <c r="X651" s="120" t="s">
        <v>103</v>
      </c>
      <c r="Y651" s="265" t="str">
        <f>_xlfn.XLOOKUP(TAMPData2205[[#This Row],[PIN]],TAMPData2202[PIN],TAMPData2202[TAMP NHS],"",0)</f>
        <v>Non-NHS SR</v>
      </c>
      <c r="Z651" s="123"/>
      <c r="AA651" s="125">
        <v>0</v>
      </c>
      <c r="AB651" s="125">
        <v>0</v>
      </c>
      <c r="AC651" s="125">
        <v>84638.43</v>
      </c>
      <c r="AD651" s="125">
        <v>0</v>
      </c>
      <c r="AE651" s="125">
        <v>84638.43</v>
      </c>
      <c r="AF651" s="125">
        <v>0</v>
      </c>
      <c r="AG651" s="125">
        <v>0</v>
      </c>
      <c r="AH651" s="125">
        <v>18454338.43</v>
      </c>
      <c r="AI651" s="125">
        <v>0</v>
      </c>
      <c r="AJ651" s="125">
        <v>18454338.43</v>
      </c>
      <c r="AK651" s="135" t="s">
        <v>2941</v>
      </c>
      <c r="AL651" s="126" t="s">
        <v>2942</v>
      </c>
    </row>
    <row r="652" spans="1:38" ht="54" hidden="1" x14ac:dyDescent="0.25">
      <c r="A652" s="147">
        <v>116896</v>
      </c>
      <c r="B652" s="120">
        <v>3</v>
      </c>
      <c r="C652" s="121" t="s">
        <v>85</v>
      </c>
      <c r="D652" s="122">
        <v>40882</v>
      </c>
      <c r="E652" s="121" t="s">
        <v>2943</v>
      </c>
      <c r="F652" s="122">
        <v>44656</v>
      </c>
      <c r="G652" s="121" t="s">
        <v>2944</v>
      </c>
      <c r="H652" s="123" t="s">
        <v>538</v>
      </c>
      <c r="I652" s="121" t="s">
        <v>477</v>
      </c>
      <c r="J652" s="120" t="s">
        <v>299</v>
      </c>
      <c r="K652" s="121"/>
      <c r="L652" s="120" t="s">
        <v>300</v>
      </c>
      <c r="M652" s="123" t="s">
        <v>2945</v>
      </c>
      <c r="N652" s="123" t="s">
        <v>2946</v>
      </c>
      <c r="O652" s="121" t="s">
        <v>553</v>
      </c>
      <c r="P652" s="121" t="s">
        <v>2166</v>
      </c>
      <c r="Q652" s="123"/>
      <c r="R652" s="150" t="s">
        <v>47</v>
      </c>
      <c r="S652" s="150" t="s">
        <v>45</v>
      </c>
      <c r="T652" s="124">
        <v>1.3</v>
      </c>
      <c r="U652" s="122">
        <v>44694</v>
      </c>
      <c r="V652" s="121"/>
      <c r="W652" s="120" t="s">
        <v>93</v>
      </c>
      <c r="X652" s="120" t="s">
        <v>2167</v>
      </c>
      <c r="Y652" s="265" t="s">
        <v>29</v>
      </c>
      <c r="Z652" s="180" t="s">
        <v>2947</v>
      </c>
      <c r="AA652" s="125">
        <v>0</v>
      </c>
      <c r="AB652" s="125">
        <v>0</v>
      </c>
      <c r="AC652" s="125">
        <f>89290492-20354622.35</f>
        <v>68935869.650000006</v>
      </c>
      <c r="AD652" s="125">
        <v>0</v>
      </c>
      <c r="AE652" s="125">
        <f>SUM(TAMPData2205[[#This Row],[2022 PE Obligations]:[2022 Paving Obligations]])</f>
        <v>68935869.650000006</v>
      </c>
      <c r="AF652" s="125">
        <v>5000000</v>
      </c>
      <c r="AG652" s="125">
        <v>1080749</v>
      </c>
      <c r="AH652" s="125">
        <v>89290492</v>
      </c>
      <c r="AI652" s="125">
        <v>0</v>
      </c>
      <c r="AJ652" s="125">
        <v>95371241</v>
      </c>
      <c r="AK652" s="135"/>
      <c r="AL652" s="126" t="s">
        <v>2948</v>
      </c>
    </row>
    <row r="653" spans="1:38" ht="36" hidden="1" x14ac:dyDescent="0.25">
      <c r="A653" s="147">
        <v>127244</v>
      </c>
      <c r="B653" s="120">
        <v>2</v>
      </c>
      <c r="C653" s="121" t="s">
        <v>85</v>
      </c>
      <c r="D653" s="122">
        <v>43180</v>
      </c>
      <c r="E653" s="121" t="s">
        <v>152</v>
      </c>
      <c r="F653" s="122">
        <v>44645</v>
      </c>
      <c r="G653" s="121" t="s">
        <v>426</v>
      </c>
      <c r="H653" s="123" t="s">
        <v>460</v>
      </c>
      <c r="I653" s="121" t="s">
        <v>444</v>
      </c>
      <c r="J653" s="120" t="s">
        <v>101</v>
      </c>
      <c r="K653" s="121"/>
      <c r="L653" s="120" t="s">
        <v>101</v>
      </c>
      <c r="M653" s="123" t="s">
        <v>2949</v>
      </c>
      <c r="N653" s="123" t="s">
        <v>2950</v>
      </c>
      <c r="O653" s="121" t="s">
        <v>157</v>
      </c>
      <c r="P653" s="121" t="s">
        <v>158</v>
      </c>
      <c r="Q653" s="123" t="s">
        <v>2950</v>
      </c>
      <c r="R653" s="121" t="s">
        <v>47</v>
      </c>
      <c r="S653" s="121" t="s">
        <v>43</v>
      </c>
      <c r="T653" s="124">
        <v>9.33</v>
      </c>
      <c r="U653" s="122">
        <v>44694</v>
      </c>
      <c r="V653" s="121" t="s">
        <v>1860</v>
      </c>
      <c r="W653" s="120" t="s">
        <v>670</v>
      </c>
      <c r="X653" s="120" t="s">
        <v>13</v>
      </c>
      <c r="Y653" s="265" t="s">
        <v>31</v>
      </c>
      <c r="Z653" s="123"/>
      <c r="AA653" s="125">
        <v>0</v>
      </c>
      <c r="AB653" s="125">
        <v>0</v>
      </c>
      <c r="AC653" s="125">
        <v>0</v>
      </c>
      <c r="AD653" s="125">
        <v>3991419</v>
      </c>
      <c r="AE653" s="125">
        <v>3991419</v>
      </c>
      <c r="AF653" s="125">
        <v>0</v>
      </c>
      <c r="AG653" s="125">
        <v>0</v>
      </c>
      <c r="AH653" s="125">
        <v>0</v>
      </c>
      <c r="AI653" s="125">
        <v>3991419</v>
      </c>
      <c r="AJ653" s="125">
        <v>3991419</v>
      </c>
      <c r="AK653" s="135"/>
      <c r="AL653" s="126" t="s">
        <v>2951</v>
      </c>
    </row>
    <row r="654" spans="1:38" ht="36" hidden="1" x14ac:dyDescent="0.25">
      <c r="A654" s="147">
        <v>127309</v>
      </c>
      <c r="B654" s="120">
        <v>3</v>
      </c>
      <c r="C654" s="121" t="s">
        <v>85</v>
      </c>
      <c r="D654" s="122">
        <v>43187</v>
      </c>
      <c r="E654" s="121" t="s">
        <v>152</v>
      </c>
      <c r="F654" s="122">
        <v>44645</v>
      </c>
      <c r="G654" s="121" t="s">
        <v>241</v>
      </c>
      <c r="H654" s="123" t="s">
        <v>313</v>
      </c>
      <c r="I654" s="121" t="s">
        <v>680</v>
      </c>
      <c r="J654" s="120" t="s">
        <v>101</v>
      </c>
      <c r="K654" s="121"/>
      <c r="L654" s="120" t="s">
        <v>101</v>
      </c>
      <c r="M654" s="123" t="s">
        <v>2952</v>
      </c>
      <c r="N654" s="123" t="s">
        <v>1793</v>
      </c>
      <c r="O654" s="121" t="s">
        <v>157</v>
      </c>
      <c r="P654" s="121" t="s">
        <v>158</v>
      </c>
      <c r="Q654" s="123" t="s">
        <v>1793</v>
      </c>
      <c r="R654" s="121" t="s">
        <v>47</v>
      </c>
      <c r="S654" s="121" t="s">
        <v>43</v>
      </c>
      <c r="T654" s="124">
        <v>5</v>
      </c>
      <c r="U654" s="122">
        <v>44694</v>
      </c>
      <c r="V654" s="121" t="s">
        <v>1805</v>
      </c>
      <c r="W654" s="120" t="s">
        <v>93</v>
      </c>
      <c r="X654" s="120" t="s">
        <v>13</v>
      </c>
      <c r="Y654" s="265" t="s">
        <v>31</v>
      </c>
      <c r="Z654" s="123"/>
      <c r="AA654" s="125">
        <v>0</v>
      </c>
      <c r="AB654" s="125">
        <v>0</v>
      </c>
      <c r="AC654" s="125">
        <v>42588</v>
      </c>
      <c r="AD654" s="125">
        <v>2087418</v>
      </c>
      <c r="AE654" s="125">
        <v>2130006</v>
      </c>
      <c r="AF654" s="125">
        <v>0</v>
      </c>
      <c r="AG654" s="125">
        <v>0</v>
      </c>
      <c r="AH654" s="125">
        <v>42588</v>
      </c>
      <c r="AI654" s="125">
        <v>2087418</v>
      </c>
      <c r="AJ654" s="125">
        <v>2130006</v>
      </c>
      <c r="AK654" s="135"/>
      <c r="AL654" s="126" t="s">
        <v>2953</v>
      </c>
    </row>
    <row r="655" spans="1:38" hidden="1" x14ac:dyDescent="0.25">
      <c r="A655" s="147">
        <v>129473</v>
      </c>
      <c r="B655" s="120">
        <v>3</v>
      </c>
      <c r="C655" s="121" t="s">
        <v>85</v>
      </c>
      <c r="D655" s="122">
        <v>43685</v>
      </c>
      <c r="E655" s="121" t="s">
        <v>152</v>
      </c>
      <c r="F655" s="122">
        <v>44645</v>
      </c>
      <c r="G655" s="121" t="s">
        <v>241</v>
      </c>
      <c r="H655" s="123" t="s">
        <v>1776</v>
      </c>
      <c r="I655" s="121" t="s">
        <v>1558</v>
      </c>
      <c r="J655" s="120" t="s">
        <v>101</v>
      </c>
      <c r="K655" s="121"/>
      <c r="L655" s="120" t="s">
        <v>101</v>
      </c>
      <c r="M655" s="123" t="s">
        <v>2954</v>
      </c>
      <c r="N655" s="123" t="s">
        <v>1793</v>
      </c>
      <c r="O655" s="121" t="s">
        <v>157</v>
      </c>
      <c r="P655" s="121" t="s">
        <v>158</v>
      </c>
      <c r="Q655" s="123" t="s">
        <v>1793</v>
      </c>
      <c r="R655" s="150" t="s">
        <v>47</v>
      </c>
      <c r="S655" s="121" t="s">
        <v>43</v>
      </c>
      <c r="T655" s="124">
        <v>7.41</v>
      </c>
      <c r="U655" s="122">
        <v>44694</v>
      </c>
      <c r="V655" s="121" t="s">
        <v>1805</v>
      </c>
      <c r="W655" s="120" t="s">
        <v>670</v>
      </c>
      <c r="X655" s="120" t="s">
        <v>13</v>
      </c>
      <c r="Y655" s="265" t="s">
        <v>31</v>
      </c>
      <c r="Z655" s="123"/>
      <c r="AA655" s="125">
        <v>0</v>
      </c>
      <c r="AB655" s="125">
        <v>0</v>
      </c>
      <c r="AC655" s="125">
        <v>170980</v>
      </c>
      <c r="AD655" s="125">
        <v>1804125</v>
      </c>
      <c r="AE655" s="125">
        <v>1975105</v>
      </c>
      <c r="AF655" s="125">
        <v>0</v>
      </c>
      <c r="AG655" s="125">
        <v>0</v>
      </c>
      <c r="AH655" s="125">
        <v>170980</v>
      </c>
      <c r="AI655" s="125">
        <v>1804125</v>
      </c>
      <c r="AJ655" s="125">
        <v>1975105</v>
      </c>
      <c r="AK655" s="135"/>
      <c r="AL655" s="126" t="s">
        <v>2955</v>
      </c>
    </row>
    <row r="656" spans="1:38" hidden="1" x14ac:dyDescent="0.25">
      <c r="A656" s="147">
        <v>129593</v>
      </c>
      <c r="B656" s="120">
        <v>2</v>
      </c>
      <c r="C656" s="121" t="s">
        <v>85</v>
      </c>
      <c r="D656" s="122">
        <v>43698</v>
      </c>
      <c r="E656" s="121" t="s">
        <v>152</v>
      </c>
      <c r="F656" s="122">
        <v>44645</v>
      </c>
      <c r="G656" s="121" t="s">
        <v>426</v>
      </c>
      <c r="H656" s="123" t="s">
        <v>144</v>
      </c>
      <c r="I656" s="121" t="s">
        <v>145</v>
      </c>
      <c r="J656" s="120" t="s">
        <v>101</v>
      </c>
      <c r="K656" s="121"/>
      <c r="L656" s="120" t="s">
        <v>101</v>
      </c>
      <c r="M656" s="123" t="s">
        <v>2956</v>
      </c>
      <c r="N656" s="123" t="s">
        <v>2957</v>
      </c>
      <c r="O656" s="121" t="s">
        <v>157</v>
      </c>
      <c r="P656" s="121" t="s">
        <v>158</v>
      </c>
      <c r="Q656" s="123" t="s">
        <v>2957</v>
      </c>
      <c r="R656" s="150" t="s">
        <v>47</v>
      </c>
      <c r="S656" s="121" t="s">
        <v>43</v>
      </c>
      <c r="T656" s="124">
        <v>5.0599999999999996</v>
      </c>
      <c r="U656" s="122">
        <v>44694</v>
      </c>
      <c r="V656" s="121" t="s">
        <v>1805</v>
      </c>
      <c r="W656" s="120" t="s">
        <v>670</v>
      </c>
      <c r="X656" s="120" t="s">
        <v>13</v>
      </c>
      <c r="Y656" s="265" t="s">
        <v>31</v>
      </c>
      <c r="Z656" s="123"/>
      <c r="AA656" s="125">
        <v>0</v>
      </c>
      <c r="AB656" s="125">
        <v>0</v>
      </c>
      <c r="AC656" s="125">
        <v>0</v>
      </c>
      <c r="AD656" s="125">
        <v>1374238</v>
      </c>
      <c r="AE656" s="125">
        <v>1374238</v>
      </c>
      <c r="AF656" s="125">
        <v>0</v>
      </c>
      <c r="AG656" s="125">
        <v>0</v>
      </c>
      <c r="AH656" s="125">
        <v>0</v>
      </c>
      <c r="AI656" s="125">
        <v>1374238</v>
      </c>
      <c r="AJ656" s="125">
        <v>1374238</v>
      </c>
      <c r="AK656" s="135"/>
      <c r="AL656" s="126" t="s">
        <v>2958</v>
      </c>
    </row>
    <row r="657" spans="1:38" ht="36" hidden="1" x14ac:dyDescent="0.25">
      <c r="A657" s="147">
        <v>129642</v>
      </c>
      <c r="B657" s="120">
        <v>2</v>
      </c>
      <c r="C657" s="121" t="s">
        <v>85</v>
      </c>
      <c r="D657" s="122">
        <v>43698</v>
      </c>
      <c r="E657" s="121" t="s">
        <v>152</v>
      </c>
      <c r="F657" s="122">
        <v>44645</v>
      </c>
      <c r="G657" s="121" t="s">
        <v>426</v>
      </c>
      <c r="H657" s="123" t="s">
        <v>144</v>
      </c>
      <c r="I657" s="121" t="s">
        <v>145</v>
      </c>
      <c r="J657" s="120" t="s">
        <v>101</v>
      </c>
      <c r="K657" s="121"/>
      <c r="L657" s="120" t="s">
        <v>101</v>
      </c>
      <c r="M657" s="123" t="s">
        <v>2959</v>
      </c>
      <c r="N657" s="123" t="s">
        <v>1793</v>
      </c>
      <c r="O657" s="121" t="s">
        <v>157</v>
      </c>
      <c r="P657" s="121" t="s">
        <v>158</v>
      </c>
      <c r="Q657" s="123" t="s">
        <v>1793</v>
      </c>
      <c r="R657" s="150" t="s">
        <v>47</v>
      </c>
      <c r="S657" s="121" t="s">
        <v>43</v>
      </c>
      <c r="T657" s="124">
        <v>1.7</v>
      </c>
      <c r="U657" s="122">
        <v>44694</v>
      </c>
      <c r="V657" s="121" t="s">
        <v>1805</v>
      </c>
      <c r="W657" s="120" t="s">
        <v>670</v>
      </c>
      <c r="X657" s="120" t="s">
        <v>13</v>
      </c>
      <c r="Y657" s="265" t="s">
        <v>31</v>
      </c>
      <c r="Z657" s="123"/>
      <c r="AA657" s="125">
        <v>0</v>
      </c>
      <c r="AB657" s="125">
        <v>0</v>
      </c>
      <c r="AC657" s="125">
        <v>0</v>
      </c>
      <c r="AD657" s="125">
        <v>738090</v>
      </c>
      <c r="AE657" s="125">
        <v>738090</v>
      </c>
      <c r="AF657" s="125">
        <v>0</v>
      </c>
      <c r="AG657" s="125">
        <v>0</v>
      </c>
      <c r="AH657" s="125">
        <v>0</v>
      </c>
      <c r="AI657" s="125">
        <v>738090</v>
      </c>
      <c r="AJ657" s="125">
        <v>738090</v>
      </c>
      <c r="AK657" s="135"/>
      <c r="AL657" s="126" t="s">
        <v>2960</v>
      </c>
    </row>
    <row r="658" spans="1:38" ht="36" hidden="1" x14ac:dyDescent="0.25">
      <c r="A658" s="147">
        <v>129643</v>
      </c>
      <c r="B658" s="120">
        <v>2</v>
      </c>
      <c r="C658" s="121" t="s">
        <v>85</v>
      </c>
      <c r="D658" s="122">
        <v>43698</v>
      </c>
      <c r="E658" s="121" t="s">
        <v>152</v>
      </c>
      <c r="F658" s="122">
        <v>44645</v>
      </c>
      <c r="G658" s="121" t="s">
        <v>426</v>
      </c>
      <c r="H658" s="123" t="s">
        <v>144</v>
      </c>
      <c r="I658" s="121" t="s">
        <v>145</v>
      </c>
      <c r="J658" s="120" t="s">
        <v>101</v>
      </c>
      <c r="K658" s="121"/>
      <c r="L658" s="120" t="s">
        <v>101</v>
      </c>
      <c r="M658" s="123" t="s">
        <v>2961</v>
      </c>
      <c r="N658" s="123" t="s">
        <v>1793</v>
      </c>
      <c r="O658" s="121" t="s">
        <v>157</v>
      </c>
      <c r="P658" s="121" t="s">
        <v>158</v>
      </c>
      <c r="Q658" s="123" t="s">
        <v>1793</v>
      </c>
      <c r="R658" s="121" t="s">
        <v>47</v>
      </c>
      <c r="S658" s="121" t="s">
        <v>43</v>
      </c>
      <c r="T658" s="124">
        <v>1.82</v>
      </c>
      <c r="U658" s="122">
        <v>44694</v>
      </c>
      <c r="V658" s="121" t="s">
        <v>1805</v>
      </c>
      <c r="W658" s="120" t="s">
        <v>670</v>
      </c>
      <c r="X658" s="120" t="s">
        <v>13</v>
      </c>
      <c r="Y658" s="265" t="s">
        <v>31</v>
      </c>
      <c r="Z658" s="123"/>
      <c r="AA658" s="125">
        <v>0</v>
      </c>
      <c r="AB658" s="125">
        <v>0</v>
      </c>
      <c r="AC658" s="125">
        <v>0</v>
      </c>
      <c r="AD658" s="125">
        <v>505050</v>
      </c>
      <c r="AE658" s="125">
        <v>505050</v>
      </c>
      <c r="AF658" s="125">
        <v>0</v>
      </c>
      <c r="AG658" s="125">
        <v>0</v>
      </c>
      <c r="AH658" s="125">
        <v>0</v>
      </c>
      <c r="AI658" s="125">
        <v>505050</v>
      </c>
      <c r="AJ658" s="125">
        <v>505050</v>
      </c>
      <c r="AK658" s="135"/>
      <c r="AL658" s="126" t="s">
        <v>2962</v>
      </c>
    </row>
    <row r="659" spans="1:38" ht="36" hidden="1" x14ac:dyDescent="0.25">
      <c r="A659" s="147">
        <v>129648</v>
      </c>
      <c r="B659" s="120">
        <v>2</v>
      </c>
      <c r="C659" s="121" t="s">
        <v>85</v>
      </c>
      <c r="D659" s="122">
        <v>43698</v>
      </c>
      <c r="E659" s="121" t="s">
        <v>152</v>
      </c>
      <c r="F659" s="122">
        <v>44645</v>
      </c>
      <c r="G659" s="121" t="s">
        <v>426</v>
      </c>
      <c r="H659" s="123" t="s">
        <v>1006</v>
      </c>
      <c r="I659" s="121" t="s">
        <v>292</v>
      </c>
      <c r="J659" s="120" t="s">
        <v>101</v>
      </c>
      <c r="K659" s="121"/>
      <c r="L659" s="120" t="s">
        <v>101</v>
      </c>
      <c r="M659" s="123" t="s">
        <v>2963</v>
      </c>
      <c r="N659" s="123" t="s">
        <v>1793</v>
      </c>
      <c r="O659" s="121" t="s">
        <v>157</v>
      </c>
      <c r="P659" s="121" t="s">
        <v>158</v>
      </c>
      <c r="Q659" s="123" t="s">
        <v>1793</v>
      </c>
      <c r="R659" s="121" t="s">
        <v>47</v>
      </c>
      <c r="S659" s="121" t="s">
        <v>43</v>
      </c>
      <c r="T659" s="124">
        <v>3.49</v>
      </c>
      <c r="U659" s="122">
        <v>44694</v>
      </c>
      <c r="V659" s="121" t="s">
        <v>1805</v>
      </c>
      <c r="W659" s="120" t="s">
        <v>670</v>
      </c>
      <c r="X659" s="120" t="s">
        <v>13</v>
      </c>
      <c r="Y659" s="265" t="s">
        <v>31</v>
      </c>
      <c r="Z659" s="123"/>
      <c r="AA659" s="125">
        <v>0</v>
      </c>
      <c r="AB659" s="125">
        <v>0</v>
      </c>
      <c r="AC659" s="125">
        <v>258249</v>
      </c>
      <c r="AD659" s="125">
        <v>1172057</v>
      </c>
      <c r="AE659" s="125">
        <v>1430306</v>
      </c>
      <c r="AF659" s="125">
        <v>0</v>
      </c>
      <c r="AG659" s="125">
        <v>0</v>
      </c>
      <c r="AH659" s="125">
        <v>258249</v>
      </c>
      <c r="AI659" s="125">
        <v>1172057</v>
      </c>
      <c r="AJ659" s="125">
        <v>1430306</v>
      </c>
      <c r="AK659" s="135"/>
      <c r="AL659" s="126" t="s">
        <v>2964</v>
      </c>
    </row>
    <row r="660" spans="1:38" hidden="1" x14ac:dyDescent="0.25">
      <c r="A660" s="147">
        <v>129659</v>
      </c>
      <c r="B660" s="120">
        <v>2</v>
      </c>
      <c r="C660" s="121" t="s">
        <v>85</v>
      </c>
      <c r="D660" s="122">
        <v>43698</v>
      </c>
      <c r="E660" s="121" t="s">
        <v>152</v>
      </c>
      <c r="F660" s="122">
        <v>44645</v>
      </c>
      <c r="G660" s="121" t="s">
        <v>426</v>
      </c>
      <c r="H660" s="123" t="s">
        <v>1539</v>
      </c>
      <c r="I660" s="121" t="s">
        <v>292</v>
      </c>
      <c r="J660" s="120" t="s">
        <v>101</v>
      </c>
      <c r="K660" s="121"/>
      <c r="L660" s="120" t="s">
        <v>101</v>
      </c>
      <c r="M660" s="123" t="s">
        <v>2965</v>
      </c>
      <c r="N660" s="123" t="s">
        <v>1793</v>
      </c>
      <c r="O660" s="121" t="s">
        <v>157</v>
      </c>
      <c r="P660" s="121" t="s">
        <v>158</v>
      </c>
      <c r="Q660" s="123" t="s">
        <v>1793</v>
      </c>
      <c r="R660" s="121" t="s">
        <v>47</v>
      </c>
      <c r="S660" s="121" t="s">
        <v>43</v>
      </c>
      <c r="T660" s="124">
        <v>1.23</v>
      </c>
      <c r="U660" s="122">
        <v>44694</v>
      </c>
      <c r="V660" s="121" t="s">
        <v>1805</v>
      </c>
      <c r="W660" s="120" t="s">
        <v>670</v>
      </c>
      <c r="X660" s="120" t="s">
        <v>13</v>
      </c>
      <c r="Y660" s="265" t="s">
        <v>31</v>
      </c>
      <c r="Z660" s="123"/>
      <c r="AA660" s="125">
        <v>0</v>
      </c>
      <c r="AB660" s="125">
        <v>0</v>
      </c>
      <c r="AC660" s="125">
        <v>139041</v>
      </c>
      <c r="AD660" s="125">
        <v>830160</v>
      </c>
      <c r="AE660" s="125">
        <v>969201</v>
      </c>
      <c r="AF660" s="125">
        <v>0</v>
      </c>
      <c r="AG660" s="125">
        <v>0</v>
      </c>
      <c r="AH660" s="125">
        <v>139041</v>
      </c>
      <c r="AI660" s="125">
        <v>830160</v>
      </c>
      <c r="AJ660" s="125">
        <v>969201</v>
      </c>
      <c r="AK660" s="135"/>
      <c r="AL660" s="126" t="s">
        <v>2966</v>
      </c>
    </row>
    <row r="661" spans="1:38" hidden="1" x14ac:dyDescent="0.25">
      <c r="A661" s="149">
        <v>131236</v>
      </c>
      <c r="B661" s="120">
        <v>3</v>
      </c>
      <c r="C661" s="121" t="s">
        <v>85</v>
      </c>
      <c r="D661" s="122">
        <v>44221</v>
      </c>
      <c r="E661" s="121" t="s">
        <v>152</v>
      </c>
      <c r="F661" s="122">
        <v>44645</v>
      </c>
      <c r="G661" s="121" t="s">
        <v>241</v>
      </c>
      <c r="H661" s="123" t="s">
        <v>538</v>
      </c>
      <c r="I661" s="121" t="s">
        <v>2270</v>
      </c>
      <c r="J661" s="120" t="s">
        <v>101</v>
      </c>
      <c r="K661" s="121"/>
      <c r="L661" s="120" t="s">
        <v>101</v>
      </c>
      <c r="M661" s="123" t="s">
        <v>2967</v>
      </c>
      <c r="N661" s="123" t="s">
        <v>1793</v>
      </c>
      <c r="O661" s="121" t="s">
        <v>157</v>
      </c>
      <c r="P661" s="121" t="s">
        <v>157</v>
      </c>
      <c r="Q661" s="123" t="s">
        <v>1793</v>
      </c>
      <c r="R661" s="121" t="s">
        <v>47</v>
      </c>
      <c r="S661" s="121" t="s">
        <v>43</v>
      </c>
      <c r="T661" s="124">
        <v>1.71</v>
      </c>
      <c r="U661" s="122">
        <v>44694</v>
      </c>
      <c r="V661" s="121" t="s">
        <v>1805</v>
      </c>
      <c r="W661" s="120" t="s">
        <v>670</v>
      </c>
      <c r="X661" s="120" t="s">
        <v>13</v>
      </c>
      <c r="Y661" s="265" t="s">
        <v>31</v>
      </c>
      <c r="Z661" s="123"/>
      <c r="AA661" s="125">
        <v>0</v>
      </c>
      <c r="AB661" s="125">
        <v>0</v>
      </c>
      <c r="AC661" s="125">
        <v>0</v>
      </c>
      <c r="AD661" s="125">
        <v>527060</v>
      </c>
      <c r="AE661" s="125">
        <v>527060</v>
      </c>
      <c r="AF661" s="125">
        <v>0</v>
      </c>
      <c r="AG661" s="125">
        <v>0</v>
      </c>
      <c r="AH661" s="125">
        <v>0</v>
      </c>
      <c r="AI661" s="125">
        <v>527060</v>
      </c>
      <c r="AJ661" s="125">
        <v>527060</v>
      </c>
      <c r="AK661" s="135"/>
      <c r="AL661" s="126" t="s">
        <v>2968</v>
      </c>
    </row>
    <row r="662" spans="1:38" hidden="1" x14ac:dyDescent="0.25">
      <c r="A662" s="149">
        <v>131238</v>
      </c>
      <c r="B662" s="120">
        <v>3</v>
      </c>
      <c r="C662" s="121" t="s">
        <v>85</v>
      </c>
      <c r="D662" s="122">
        <v>44221</v>
      </c>
      <c r="E662" s="121" t="s">
        <v>152</v>
      </c>
      <c r="F662" s="122">
        <v>44645</v>
      </c>
      <c r="G662" s="121" t="s">
        <v>241</v>
      </c>
      <c r="H662" s="123" t="s">
        <v>109</v>
      </c>
      <c r="I662" s="121" t="s">
        <v>1893</v>
      </c>
      <c r="J662" s="120" t="s">
        <v>101</v>
      </c>
      <c r="K662" s="121"/>
      <c r="L662" s="120" t="s">
        <v>101</v>
      </c>
      <c r="M662" s="123" t="s">
        <v>2969</v>
      </c>
      <c r="N662" s="123" t="s">
        <v>1845</v>
      </c>
      <c r="O662" s="121" t="s">
        <v>157</v>
      </c>
      <c r="P662" s="121" t="s">
        <v>158</v>
      </c>
      <c r="Q662" s="123" t="s">
        <v>1845</v>
      </c>
      <c r="R662" s="121" t="s">
        <v>47</v>
      </c>
      <c r="S662" s="121" t="s">
        <v>43</v>
      </c>
      <c r="T662" s="124">
        <v>3.85</v>
      </c>
      <c r="U662" s="122">
        <v>44694</v>
      </c>
      <c r="V662" s="121" t="s">
        <v>1805</v>
      </c>
      <c r="W662" s="120" t="s">
        <v>670</v>
      </c>
      <c r="X662" s="120" t="s">
        <v>13</v>
      </c>
      <c r="Y662" s="265" t="s">
        <v>31</v>
      </c>
      <c r="Z662" s="123"/>
      <c r="AA662" s="125">
        <v>0</v>
      </c>
      <c r="AB662" s="125">
        <v>0</v>
      </c>
      <c r="AC662" s="125">
        <v>51870</v>
      </c>
      <c r="AD662" s="125">
        <v>1388580</v>
      </c>
      <c r="AE662" s="125">
        <v>1440450</v>
      </c>
      <c r="AF662" s="125">
        <v>0</v>
      </c>
      <c r="AG662" s="125">
        <v>0</v>
      </c>
      <c r="AH662" s="125">
        <v>51870</v>
      </c>
      <c r="AI662" s="125">
        <v>1388580</v>
      </c>
      <c r="AJ662" s="125">
        <v>1440450</v>
      </c>
      <c r="AK662" s="135"/>
      <c r="AL662" s="126" t="s">
        <v>2970</v>
      </c>
    </row>
    <row r="663" spans="1:38" ht="36" hidden="1" x14ac:dyDescent="0.25">
      <c r="A663" s="147">
        <v>131255</v>
      </c>
      <c r="B663" s="120">
        <v>3</v>
      </c>
      <c r="C663" s="121" t="s">
        <v>85</v>
      </c>
      <c r="D663" s="122">
        <v>44221</v>
      </c>
      <c r="E663" s="121" t="s">
        <v>152</v>
      </c>
      <c r="F663" s="122">
        <v>44645</v>
      </c>
      <c r="G663" s="121" t="s">
        <v>241</v>
      </c>
      <c r="H663" s="123" t="s">
        <v>538</v>
      </c>
      <c r="I663" s="121" t="s">
        <v>110</v>
      </c>
      <c r="J663" s="120" t="s">
        <v>101</v>
      </c>
      <c r="K663" s="121"/>
      <c r="L663" s="120" t="s">
        <v>101</v>
      </c>
      <c r="M663" s="123" t="s">
        <v>2971</v>
      </c>
      <c r="N663" s="123" t="s">
        <v>1793</v>
      </c>
      <c r="O663" s="121" t="s">
        <v>157</v>
      </c>
      <c r="P663" s="121" t="s">
        <v>157</v>
      </c>
      <c r="Q663" s="123" t="s">
        <v>1793</v>
      </c>
      <c r="R663" s="150" t="s">
        <v>47</v>
      </c>
      <c r="S663" s="121" t="s">
        <v>43</v>
      </c>
      <c r="T663" s="124">
        <v>3.78</v>
      </c>
      <c r="U663" s="122">
        <v>44694</v>
      </c>
      <c r="V663" s="121" t="s">
        <v>1805</v>
      </c>
      <c r="W663" s="120" t="s">
        <v>670</v>
      </c>
      <c r="X663" s="120" t="s">
        <v>13</v>
      </c>
      <c r="Y663" s="265" t="s">
        <v>31</v>
      </c>
      <c r="Z663" s="123"/>
      <c r="AA663" s="125">
        <v>0</v>
      </c>
      <c r="AB663" s="125">
        <v>0</v>
      </c>
      <c r="AC663" s="125">
        <v>0</v>
      </c>
      <c r="AD663" s="125">
        <v>1215750</v>
      </c>
      <c r="AE663" s="125">
        <v>1215750</v>
      </c>
      <c r="AF663" s="125">
        <v>0</v>
      </c>
      <c r="AG663" s="125">
        <v>0</v>
      </c>
      <c r="AH663" s="125">
        <v>0</v>
      </c>
      <c r="AI663" s="125">
        <v>1215750</v>
      </c>
      <c r="AJ663" s="125">
        <v>1215750</v>
      </c>
      <c r="AK663" s="135"/>
      <c r="AL663" s="126" t="s">
        <v>2972</v>
      </c>
    </row>
    <row r="664" spans="1:38" ht="36" hidden="1" x14ac:dyDescent="0.25">
      <c r="A664" s="147">
        <v>127395</v>
      </c>
      <c r="B664" s="120">
        <v>4</v>
      </c>
      <c r="C664" s="121" t="s">
        <v>97</v>
      </c>
      <c r="D664" s="122">
        <v>43194</v>
      </c>
      <c r="E664" s="121" t="s">
        <v>152</v>
      </c>
      <c r="F664" s="122">
        <v>44565.875173611108</v>
      </c>
      <c r="G664" s="121" t="s">
        <v>108</v>
      </c>
      <c r="H664" s="123" t="s">
        <v>961</v>
      </c>
      <c r="I664" s="121" t="s">
        <v>2873</v>
      </c>
      <c r="J664" s="120" t="s">
        <v>101</v>
      </c>
      <c r="K664" s="121"/>
      <c r="L664" s="120" t="s">
        <v>101</v>
      </c>
      <c r="M664" s="123" t="s">
        <v>2973</v>
      </c>
      <c r="N664" s="123" t="s">
        <v>2974</v>
      </c>
      <c r="O664" s="121" t="s">
        <v>157</v>
      </c>
      <c r="P664" s="121" t="s">
        <v>158</v>
      </c>
      <c r="Q664" s="123" t="s">
        <v>2876</v>
      </c>
      <c r="R664" s="121" t="s">
        <v>47</v>
      </c>
      <c r="S664" s="121" t="s">
        <v>46</v>
      </c>
      <c r="T664" s="124">
        <v>4.45</v>
      </c>
      <c r="U664" s="122">
        <v>44323</v>
      </c>
      <c r="V664" s="121" t="s">
        <v>2975</v>
      </c>
      <c r="W664" s="120" t="s">
        <v>93</v>
      </c>
      <c r="X664" s="120" t="s">
        <v>94</v>
      </c>
      <c r="Y664" s="265" t="s">
        <v>31</v>
      </c>
      <c r="Z664" s="123"/>
      <c r="AA664" s="125">
        <v>0</v>
      </c>
      <c r="AB664" s="125">
        <v>0</v>
      </c>
      <c r="AC664" s="125">
        <v>159450</v>
      </c>
      <c r="AD664" s="125">
        <v>46045</v>
      </c>
      <c r="AE664" s="125">
        <v>205495</v>
      </c>
      <c r="AF664" s="125">
        <v>0</v>
      </c>
      <c r="AG664" s="125">
        <v>0</v>
      </c>
      <c r="AH664" s="125">
        <v>573850</v>
      </c>
      <c r="AI664" s="125">
        <v>702945</v>
      </c>
      <c r="AJ664" s="125">
        <v>1276795</v>
      </c>
      <c r="AK664" s="135" t="s">
        <v>2877</v>
      </c>
      <c r="AL664" s="126" t="s">
        <v>2976</v>
      </c>
    </row>
    <row r="665" spans="1:38" ht="36" hidden="1" x14ac:dyDescent="0.25">
      <c r="A665" s="147">
        <v>129520</v>
      </c>
      <c r="B665" s="120">
        <v>3</v>
      </c>
      <c r="C665" s="121" t="s">
        <v>85</v>
      </c>
      <c r="D665" s="122">
        <v>43685</v>
      </c>
      <c r="E665" s="121" t="s">
        <v>152</v>
      </c>
      <c r="F665" s="122">
        <v>44651</v>
      </c>
      <c r="G665" s="121" t="s">
        <v>241</v>
      </c>
      <c r="H665" s="123" t="s">
        <v>910</v>
      </c>
      <c r="I665" s="121" t="s">
        <v>680</v>
      </c>
      <c r="J665" s="120" t="s">
        <v>101</v>
      </c>
      <c r="K665" s="121"/>
      <c r="L665" s="120" t="s">
        <v>101</v>
      </c>
      <c r="M665" s="123" t="s">
        <v>2977</v>
      </c>
      <c r="N665" s="123" t="s">
        <v>1793</v>
      </c>
      <c r="O665" s="121" t="s">
        <v>157</v>
      </c>
      <c r="P665" s="121" t="s">
        <v>1794</v>
      </c>
      <c r="Q665" s="123" t="s">
        <v>1793</v>
      </c>
      <c r="R665" s="150" t="s">
        <v>47</v>
      </c>
      <c r="S665" s="121" t="s">
        <v>43</v>
      </c>
      <c r="T665" s="124">
        <v>4.96</v>
      </c>
      <c r="U665" s="122">
        <v>44694</v>
      </c>
      <c r="V665" s="121" t="s">
        <v>1860</v>
      </c>
      <c r="W665" s="120" t="s">
        <v>670</v>
      </c>
      <c r="X665" s="120" t="s">
        <v>13</v>
      </c>
      <c r="Y665" s="265" t="s">
        <v>31</v>
      </c>
      <c r="Z665" s="123" t="s">
        <v>2978</v>
      </c>
      <c r="AA665" s="125">
        <v>0</v>
      </c>
      <c r="AB665" s="125">
        <v>0</v>
      </c>
      <c r="AC665" s="214">
        <f>325507-308812</f>
        <v>16695</v>
      </c>
      <c r="AD665" s="125">
        <v>2179710</v>
      </c>
      <c r="AE665" s="214">
        <f>SUM(TAMPData2205[[#This Row],[2022 PE Obligations]:[2022 Paving Obligations]])</f>
        <v>2196405</v>
      </c>
      <c r="AF665" s="125">
        <v>0</v>
      </c>
      <c r="AG665" s="125">
        <v>0</v>
      </c>
      <c r="AH665" s="214">
        <f>325507-308812</f>
        <v>16695</v>
      </c>
      <c r="AI665" s="125">
        <v>2179710</v>
      </c>
      <c r="AJ665" s="214">
        <f>SUM(TAMPData2205[[#This Row],[Total PE Obligation]:[Total Paving Obligation]])</f>
        <v>2196405</v>
      </c>
      <c r="AK665" s="135"/>
      <c r="AL665" s="126" t="s">
        <v>2979</v>
      </c>
    </row>
    <row r="666" spans="1:38" ht="36" hidden="1" x14ac:dyDescent="0.25">
      <c r="A666" s="147">
        <v>131223</v>
      </c>
      <c r="B666" s="120">
        <v>3</v>
      </c>
      <c r="C666" s="121" t="s">
        <v>85</v>
      </c>
      <c r="D666" s="122">
        <v>44221</v>
      </c>
      <c r="E666" s="121" t="s">
        <v>152</v>
      </c>
      <c r="F666" s="122">
        <v>44645</v>
      </c>
      <c r="G666" s="121" t="s">
        <v>241</v>
      </c>
      <c r="H666" s="123" t="s">
        <v>538</v>
      </c>
      <c r="I666" s="121" t="s">
        <v>680</v>
      </c>
      <c r="J666" s="120" t="s">
        <v>101</v>
      </c>
      <c r="K666" s="121"/>
      <c r="L666" s="120" t="s">
        <v>101</v>
      </c>
      <c r="M666" s="123" t="s">
        <v>2980</v>
      </c>
      <c r="N666" s="123" t="s">
        <v>1793</v>
      </c>
      <c r="O666" s="121" t="s">
        <v>157</v>
      </c>
      <c r="P666" s="121" t="s">
        <v>1794</v>
      </c>
      <c r="Q666" s="123" t="s">
        <v>1793</v>
      </c>
      <c r="R666" s="150" t="s">
        <v>47</v>
      </c>
      <c r="S666" s="121" t="s">
        <v>43</v>
      </c>
      <c r="T666" s="124">
        <v>4.2699999999999996</v>
      </c>
      <c r="U666" s="122">
        <v>44694</v>
      </c>
      <c r="V666" s="121" t="s">
        <v>1805</v>
      </c>
      <c r="W666" s="120" t="s">
        <v>93</v>
      </c>
      <c r="X666" s="120" t="s">
        <v>13</v>
      </c>
      <c r="Y666" s="265" t="s">
        <v>31</v>
      </c>
      <c r="Z666" s="123" t="s">
        <v>2981</v>
      </c>
      <c r="AA666" s="125">
        <v>0</v>
      </c>
      <c r="AB666" s="125">
        <v>0</v>
      </c>
      <c r="AC666" s="214">
        <f>527610-483610</f>
        <v>44000</v>
      </c>
      <c r="AD666" s="125">
        <v>2943972</v>
      </c>
      <c r="AE666" s="214">
        <f>SUM(TAMPData2205[[#This Row],[2022 PE Obligations]:[2022 Paving Obligations]])</f>
        <v>2987972</v>
      </c>
      <c r="AF666" s="125">
        <v>0</v>
      </c>
      <c r="AG666" s="125">
        <v>0</v>
      </c>
      <c r="AH666" s="214">
        <f>527610-483610</f>
        <v>44000</v>
      </c>
      <c r="AI666" s="125">
        <v>2943972</v>
      </c>
      <c r="AJ666" s="214">
        <f>SUM(TAMPData2205[[#This Row],[Total PE Obligation]:[Total Paving Obligation]])</f>
        <v>2987972</v>
      </c>
      <c r="AK666" s="135"/>
      <c r="AL666" s="126" t="s">
        <v>2982</v>
      </c>
    </row>
    <row r="667" spans="1:38" ht="36" hidden="1" x14ac:dyDescent="0.25">
      <c r="A667" s="149">
        <v>131241</v>
      </c>
      <c r="B667" s="120">
        <v>3</v>
      </c>
      <c r="C667" s="121" t="s">
        <v>85</v>
      </c>
      <c r="D667" s="122">
        <v>44221</v>
      </c>
      <c r="E667" s="121" t="s">
        <v>152</v>
      </c>
      <c r="F667" s="122">
        <v>44645</v>
      </c>
      <c r="G667" s="121" t="s">
        <v>241</v>
      </c>
      <c r="H667" s="123" t="s">
        <v>538</v>
      </c>
      <c r="I667" s="121" t="s">
        <v>2983</v>
      </c>
      <c r="J667" s="120" t="s">
        <v>101</v>
      </c>
      <c r="K667" s="121"/>
      <c r="L667" s="120" t="s">
        <v>101</v>
      </c>
      <c r="M667" s="123" t="s">
        <v>2984</v>
      </c>
      <c r="N667" s="123" t="s">
        <v>1793</v>
      </c>
      <c r="O667" s="121" t="s">
        <v>157</v>
      </c>
      <c r="P667" s="121" t="s">
        <v>1794</v>
      </c>
      <c r="Q667" s="123" t="s">
        <v>1793</v>
      </c>
      <c r="R667" s="121" t="s">
        <v>47</v>
      </c>
      <c r="S667" s="121" t="s">
        <v>43</v>
      </c>
      <c r="T667" s="124">
        <v>5.36</v>
      </c>
      <c r="U667" s="122">
        <v>44694</v>
      </c>
      <c r="V667" s="121" t="s">
        <v>1805</v>
      </c>
      <c r="W667" s="120" t="s">
        <v>670</v>
      </c>
      <c r="X667" s="120" t="s">
        <v>13</v>
      </c>
      <c r="Y667" s="265" t="s">
        <v>31</v>
      </c>
      <c r="Z667" s="123" t="s">
        <v>2985</v>
      </c>
      <c r="AA667" s="125">
        <v>0</v>
      </c>
      <c r="AB667" s="125">
        <v>0</v>
      </c>
      <c r="AC667" s="214">
        <f>90425-90425</f>
        <v>0</v>
      </c>
      <c r="AD667" s="125">
        <v>1301740</v>
      </c>
      <c r="AE667" s="214">
        <f>SUM(TAMPData2205[[#This Row],[2022 PE Obligations]:[2022 Paving Obligations]])</f>
        <v>1301740</v>
      </c>
      <c r="AF667" s="125">
        <v>0</v>
      </c>
      <c r="AG667" s="125">
        <v>0</v>
      </c>
      <c r="AH667" s="214">
        <f>90425-90425</f>
        <v>0</v>
      </c>
      <c r="AI667" s="125">
        <v>1301740</v>
      </c>
      <c r="AJ667" s="214">
        <f>SUM(TAMPData2205[[#This Row],[Total PE Obligation]:[Total Paving Obligation]])</f>
        <v>1301740</v>
      </c>
      <c r="AK667" s="135"/>
      <c r="AL667" s="126" t="s">
        <v>2986</v>
      </c>
    </row>
    <row r="668" spans="1:38" ht="36" hidden="1" x14ac:dyDescent="0.25">
      <c r="A668" s="147">
        <v>130521</v>
      </c>
      <c r="B668" s="120">
        <v>4</v>
      </c>
      <c r="C668" s="121" t="s">
        <v>97</v>
      </c>
      <c r="D668" s="122">
        <v>43993</v>
      </c>
      <c r="E668" s="121" t="s">
        <v>152</v>
      </c>
      <c r="F668" s="122">
        <v>44565.875185185185</v>
      </c>
      <c r="G668" s="121" t="s">
        <v>108</v>
      </c>
      <c r="H668" s="123" t="s">
        <v>420</v>
      </c>
      <c r="I668" s="121" t="s">
        <v>2987</v>
      </c>
      <c r="J668" s="120" t="s">
        <v>101</v>
      </c>
      <c r="K668" s="121"/>
      <c r="L668" s="120" t="s">
        <v>101</v>
      </c>
      <c r="M668" s="123" t="s">
        <v>2988</v>
      </c>
      <c r="N668" s="123"/>
      <c r="O668" s="121" t="s">
        <v>157</v>
      </c>
      <c r="P668" s="121" t="s">
        <v>1794</v>
      </c>
      <c r="Q668" s="123" t="s">
        <v>2769</v>
      </c>
      <c r="R668" s="150" t="s">
        <v>47</v>
      </c>
      <c r="S668" s="121" t="s">
        <v>46</v>
      </c>
      <c r="T668" s="124">
        <v>5.2</v>
      </c>
      <c r="U668" s="122">
        <v>44323</v>
      </c>
      <c r="V668" s="121" t="s">
        <v>2155</v>
      </c>
      <c r="W668" s="120" t="s">
        <v>670</v>
      </c>
      <c r="X668" s="120" t="s">
        <v>13</v>
      </c>
      <c r="Y668" s="265" t="s">
        <v>31</v>
      </c>
      <c r="Z668" s="123" t="s">
        <v>2989</v>
      </c>
      <c r="AA668" s="125">
        <v>0</v>
      </c>
      <c r="AB668" s="125">
        <v>0</v>
      </c>
      <c r="AC668" s="125">
        <v>-4161</v>
      </c>
      <c r="AD668" s="125">
        <v>-104825</v>
      </c>
      <c r="AE668" s="125">
        <v>-108986</v>
      </c>
      <c r="AF668" s="125">
        <v>0</v>
      </c>
      <c r="AG668" s="125">
        <v>0</v>
      </c>
      <c r="AH668" s="125">
        <v>219989</v>
      </c>
      <c r="AI668" s="125">
        <v>1345575</v>
      </c>
      <c r="AJ668" s="125">
        <v>1565564</v>
      </c>
      <c r="AK668" s="135" t="s">
        <v>2990</v>
      </c>
      <c r="AL668" s="126" t="s">
        <v>2991</v>
      </c>
    </row>
    <row r="669" spans="1:38" ht="36" hidden="1" x14ac:dyDescent="0.25">
      <c r="A669" s="147">
        <v>127959</v>
      </c>
      <c r="B669" s="120">
        <v>4</v>
      </c>
      <c r="C669" s="121" t="s">
        <v>85</v>
      </c>
      <c r="D669" s="122">
        <v>43318</v>
      </c>
      <c r="E669" s="121" t="s">
        <v>1503</v>
      </c>
      <c r="F669" s="122">
        <v>44550</v>
      </c>
      <c r="G669" s="121" t="s">
        <v>148</v>
      </c>
      <c r="H669" s="123" t="s">
        <v>325</v>
      </c>
      <c r="I669" s="121" t="s">
        <v>1505</v>
      </c>
      <c r="J669" s="120" t="s">
        <v>1506</v>
      </c>
      <c r="K669" s="121" t="s">
        <v>2992</v>
      </c>
      <c r="L669" s="120"/>
      <c r="M669" s="123" t="s">
        <v>2993</v>
      </c>
      <c r="N669" s="123" t="s">
        <v>2994</v>
      </c>
      <c r="O669" s="121" t="s">
        <v>1509</v>
      </c>
      <c r="P669" s="121" t="s">
        <v>92</v>
      </c>
      <c r="Q669" s="123"/>
      <c r="R669" s="150" t="s">
        <v>47</v>
      </c>
      <c r="S669" s="150" t="s">
        <v>41</v>
      </c>
      <c r="T669" s="124">
        <v>0.05</v>
      </c>
      <c r="U669" s="122">
        <v>44694</v>
      </c>
      <c r="V669" s="121"/>
      <c r="W669" s="120" t="s">
        <v>93</v>
      </c>
      <c r="X669" s="120" t="s">
        <v>186</v>
      </c>
      <c r="Y669" s="265" t="s">
        <v>34</v>
      </c>
      <c r="Z669" s="123"/>
      <c r="AA669" s="125">
        <v>140200</v>
      </c>
      <c r="AB669" s="125">
        <v>0</v>
      </c>
      <c r="AC669" s="125">
        <v>0</v>
      </c>
      <c r="AD669" s="125">
        <v>0</v>
      </c>
      <c r="AE669" s="125">
        <v>140200</v>
      </c>
      <c r="AF669" s="125">
        <v>254000</v>
      </c>
      <c r="AG669" s="125">
        <v>10000</v>
      </c>
      <c r="AH669" s="125">
        <v>0</v>
      </c>
      <c r="AI669" s="125">
        <v>0</v>
      </c>
      <c r="AJ669" s="125">
        <v>264000</v>
      </c>
      <c r="AK669" s="135"/>
      <c r="AL669" s="126" t="s">
        <v>2995</v>
      </c>
    </row>
    <row r="670" spans="1:38" ht="36" hidden="1" x14ac:dyDescent="0.25">
      <c r="A670" s="147">
        <v>120939</v>
      </c>
      <c r="B670" s="120">
        <v>3</v>
      </c>
      <c r="C670" s="121" t="s">
        <v>85</v>
      </c>
      <c r="D670" s="122">
        <v>41852</v>
      </c>
      <c r="E670" s="121" t="s">
        <v>134</v>
      </c>
      <c r="F670" s="122">
        <v>44645</v>
      </c>
      <c r="G670" s="121" t="s">
        <v>241</v>
      </c>
      <c r="H670" s="123" t="s">
        <v>306</v>
      </c>
      <c r="I670" s="121" t="s">
        <v>1417</v>
      </c>
      <c r="J670" s="120" t="s">
        <v>101</v>
      </c>
      <c r="K670" s="121"/>
      <c r="L670" s="120" t="s">
        <v>101</v>
      </c>
      <c r="M670" s="123" t="s">
        <v>2996</v>
      </c>
      <c r="N670" s="123" t="s">
        <v>1793</v>
      </c>
      <c r="O670" s="121" t="s">
        <v>157</v>
      </c>
      <c r="P670" s="121" t="s">
        <v>158</v>
      </c>
      <c r="Q670" s="123" t="s">
        <v>1793</v>
      </c>
      <c r="R670" s="121" t="s">
        <v>47</v>
      </c>
      <c r="S670" s="121" t="s">
        <v>43</v>
      </c>
      <c r="T670" s="124">
        <v>3.57</v>
      </c>
      <c r="U670" s="122">
        <v>44694</v>
      </c>
      <c r="V670" s="121" t="s">
        <v>1805</v>
      </c>
      <c r="W670" s="120" t="s">
        <v>93</v>
      </c>
      <c r="X670" s="120" t="s">
        <v>103</v>
      </c>
      <c r="Y670" s="265" t="s">
        <v>32</v>
      </c>
      <c r="Z670" s="123"/>
      <c r="AA670" s="125">
        <v>0</v>
      </c>
      <c r="AB670" s="125">
        <v>0</v>
      </c>
      <c r="AC670" s="125">
        <v>36916</v>
      </c>
      <c r="AD670" s="125">
        <v>717458</v>
      </c>
      <c r="AE670" s="125">
        <v>754374</v>
      </c>
      <c r="AF670" s="125">
        <v>0</v>
      </c>
      <c r="AG670" s="125">
        <v>0</v>
      </c>
      <c r="AH670" s="125">
        <v>36916</v>
      </c>
      <c r="AI670" s="125">
        <v>717458</v>
      </c>
      <c r="AJ670" s="125">
        <v>754374</v>
      </c>
      <c r="AK670" s="135"/>
      <c r="AL670" s="126" t="s">
        <v>2997</v>
      </c>
    </row>
    <row r="671" spans="1:38" hidden="1" x14ac:dyDescent="0.25">
      <c r="A671" s="147">
        <v>121081</v>
      </c>
      <c r="B671" s="120">
        <v>4</v>
      </c>
      <c r="C671" s="121" t="s">
        <v>85</v>
      </c>
      <c r="D671" s="122">
        <v>41880</v>
      </c>
      <c r="E671" s="121" t="s">
        <v>134</v>
      </c>
      <c r="F671" s="122">
        <v>44637</v>
      </c>
      <c r="G671" s="121" t="s">
        <v>510</v>
      </c>
      <c r="H671" s="123" t="s">
        <v>196</v>
      </c>
      <c r="I671" s="121" t="s">
        <v>2873</v>
      </c>
      <c r="J671" s="120" t="s">
        <v>101</v>
      </c>
      <c r="K671" s="121"/>
      <c r="L671" s="120" t="s">
        <v>101</v>
      </c>
      <c r="M671" s="123" t="s">
        <v>2998</v>
      </c>
      <c r="N671" s="123" t="s">
        <v>1793</v>
      </c>
      <c r="O671" s="121" t="s">
        <v>157</v>
      </c>
      <c r="P671" s="121" t="s">
        <v>158</v>
      </c>
      <c r="Q671" s="123" t="s">
        <v>1793</v>
      </c>
      <c r="R671" s="150" t="s">
        <v>47</v>
      </c>
      <c r="S671" s="121" t="s">
        <v>43</v>
      </c>
      <c r="T671" s="124">
        <v>5.0599999999999996</v>
      </c>
      <c r="U671" s="122">
        <v>44694</v>
      </c>
      <c r="V671" s="121" t="s">
        <v>1805</v>
      </c>
      <c r="W671" s="120" t="s">
        <v>93</v>
      </c>
      <c r="X671" s="120" t="s">
        <v>94</v>
      </c>
      <c r="Y671" s="265" t="s">
        <v>31</v>
      </c>
      <c r="Z671" s="123"/>
      <c r="AA671" s="125">
        <v>0</v>
      </c>
      <c r="AB671" s="125">
        <v>0</v>
      </c>
      <c r="AC671" s="125">
        <v>229000</v>
      </c>
      <c r="AD671" s="125">
        <v>1293000</v>
      </c>
      <c r="AE671" s="125">
        <v>1522000</v>
      </c>
      <c r="AF671" s="125">
        <v>0</v>
      </c>
      <c r="AG671" s="125">
        <v>0</v>
      </c>
      <c r="AH671" s="125">
        <v>229000</v>
      </c>
      <c r="AI671" s="125">
        <v>1293000</v>
      </c>
      <c r="AJ671" s="125">
        <v>1522000</v>
      </c>
      <c r="AK671" s="135"/>
      <c r="AL671" s="126" t="s">
        <v>2999</v>
      </c>
    </row>
    <row r="672" spans="1:38" ht="36" hidden="1" x14ac:dyDescent="0.25">
      <c r="A672" s="149">
        <v>123900</v>
      </c>
      <c r="B672" s="120">
        <v>4</v>
      </c>
      <c r="C672" s="121" t="s">
        <v>85</v>
      </c>
      <c r="D672" s="122">
        <v>42571</v>
      </c>
      <c r="E672" s="121" t="s">
        <v>152</v>
      </c>
      <c r="F672" s="122">
        <v>44644</v>
      </c>
      <c r="G672" s="121" t="s">
        <v>510</v>
      </c>
      <c r="H672" s="123" t="s">
        <v>2124</v>
      </c>
      <c r="I672" s="121" t="s">
        <v>2125</v>
      </c>
      <c r="J672" s="120" t="s">
        <v>101</v>
      </c>
      <c r="K672" s="121"/>
      <c r="L672" s="120" t="s">
        <v>101</v>
      </c>
      <c r="M672" s="123" t="s">
        <v>3000</v>
      </c>
      <c r="N672" s="123" t="s">
        <v>3001</v>
      </c>
      <c r="O672" s="121" t="s">
        <v>157</v>
      </c>
      <c r="P672" s="121" t="s">
        <v>158</v>
      </c>
      <c r="Q672" s="123" t="s">
        <v>3001</v>
      </c>
      <c r="R672" s="121" t="s">
        <v>47</v>
      </c>
      <c r="S672" s="121" t="s">
        <v>43</v>
      </c>
      <c r="T672" s="124">
        <v>4.1100000000000003</v>
      </c>
      <c r="U672" s="122">
        <v>44694</v>
      </c>
      <c r="V672" s="121" t="s">
        <v>1805</v>
      </c>
      <c r="W672" s="120" t="s">
        <v>93</v>
      </c>
      <c r="X672" s="120" t="s">
        <v>103</v>
      </c>
      <c r="Y672" s="265" t="s">
        <v>32</v>
      </c>
      <c r="Z672" s="123"/>
      <c r="AA672" s="125">
        <v>0</v>
      </c>
      <c r="AB672" s="125">
        <v>0</v>
      </c>
      <c r="AC672" s="125">
        <v>3100</v>
      </c>
      <c r="AD672" s="125">
        <v>1546000</v>
      </c>
      <c r="AE672" s="125">
        <v>1549100</v>
      </c>
      <c r="AF672" s="125">
        <v>0</v>
      </c>
      <c r="AG672" s="125">
        <v>0</v>
      </c>
      <c r="AH672" s="125">
        <v>3100</v>
      </c>
      <c r="AI672" s="125">
        <v>1546000</v>
      </c>
      <c r="AJ672" s="125">
        <v>1549100</v>
      </c>
      <c r="AK672" s="135"/>
      <c r="AL672" s="126" t="s">
        <v>3002</v>
      </c>
    </row>
    <row r="673" spans="1:38" hidden="1" x14ac:dyDescent="0.25">
      <c r="A673" s="147">
        <v>123905</v>
      </c>
      <c r="B673" s="120">
        <v>4</v>
      </c>
      <c r="C673" s="121" t="s">
        <v>85</v>
      </c>
      <c r="D673" s="122">
        <v>42571</v>
      </c>
      <c r="E673" s="121" t="s">
        <v>152</v>
      </c>
      <c r="F673" s="122">
        <v>44644</v>
      </c>
      <c r="G673" s="121" t="s">
        <v>510</v>
      </c>
      <c r="H673" s="123" t="s">
        <v>2124</v>
      </c>
      <c r="I673" s="121" t="s">
        <v>2125</v>
      </c>
      <c r="J673" s="120" t="s">
        <v>101</v>
      </c>
      <c r="K673" s="121"/>
      <c r="L673" s="120" t="s">
        <v>101</v>
      </c>
      <c r="M673" s="123" t="s">
        <v>3003</v>
      </c>
      <c r="N673" s="123" t="s">
        <v>3004</v>
      </c>
      <c r="O673" s="121" t="s">
        <v>157</v>
      </c>
      <c r="P673" s="121" t="s">
        <v>158</v>
      </c>
      <c r="Q673" s="123" t="s">
        <v>3004</v>
      </c>
      <c r="R673" s="150" t="s">
        <v>47</v>
      </c>
      <c r="S673" s="121" t="s">
        <v>43</v>
      </c>
      <c r="T673" s="124">
        <v>4.3899999999999997</v>
      </c>
      <c r="U673" s="122">
        <v>44694</v>
      </c>
      <c r="V673" s="121" t="s">
        <v>1805</v>
      </c>
      <c r="W673" s="120" t="s">
        <v>93</v>
      </c>
      <c r="X673" s="120" t="s">
        <v>103</v>
      </c>
      <c r="Y673" s="265" t="s">
        <v>32</v>
      </c>
      <c r="Z673" s="123"/>
      <c r="AA673" s="125">
        <v>0</v>
      </c>
      <c r="AB673" s="125">
        <v>0</v>
      </c>
      <c r="AC673" s="125">
        <v>50300</v>
      </c>
      <c r="AD673" s="125">
        <v>1167000</v>
      </c>
      <c r="AE673" s="125">
        <v>1217300</v>
      </c>
      <c r="AF673" s="125">
        <v>0</v>
      </c>
      <c r="AG673" s="125">
        <v>0</v>
      </c>
      <c r="AH673" s="125">
        <v>50300</v>
      </c>
      <c r="AI673" s="125">
        <v>1167000</v>
      </c>
      <c r="AJ673" s="125">
        <v>1217300</v>
      </c>
      <c r="AK673" s="135"/>
      <c r="AL673" s="126" t="s">
        <v>3005</v>
      </c>
    </row>
    <row r="674" spans="1:38" hidden="1" x14ac:dyDescent="0.25">
      <c r="A674" s="149">
        <v>123909</v>
      </c>
      <c r="B674" s="120">
        <v>4</v>
      </c>
      <c r="C674" s="121" t="s">
        <v>85</v>
      </c>
      <c r="D674" s="122">
        <v>42571</v>
      </c>
      <c r="E674" s="121" t="s">
        <v>152</v>
      </c>
      <c r="F674" s="122">
        <v>44637</v>
      </c>
      <c r="G674" s="121" t="s">
        <v>510</v>
      </c>
      <c r="H674" s="123" t="s">
        <v>770</v>
      </c>
      <c r="I674" s="121" t="s">
        <v>3006</v>
      </c>
      <c r="J674" s="120" t="s">
        <v>101</v>
      </c>
      <c r="K674" s="121"/>
      <c r="L674" s="120" t="s">
        <v>101</v>
      </c>
      <c r="M674" s="123" t="s">
        <v>3007</v>
      </c>
      <c r="N674" s="123" t="s">
        <v>1793</v>
      </c>
      <c r="O674" s="121" t="s">
        <v>157</v>
      </c>
      <c r="P674" s="121" t="s">
        <v>158</v>
      </c>
      <c r="Q674" s="123" t="s">
        <v>1793</v>
      </c>
      <c r="R674" s="121" t="s">
        <v>47</v>
      </c>
      <c r="S674" s="121" t="s">
        <v>43</v>
      </c>
      <c r="T674" s="124">
        <v>4.8</v>
      </c>
      <c r="U674" s="122">
        <v>44694</v>
      </c>
      <c r="V674" s="121" t="s">
        <v>1805</v>
      </c>
      <c r="W674" s="120" t="s">
        <v>93</v>
      </c>
      <c r="X674" s="120" t="s">
        <v>103</v>
      </c>
      <c r="Y674" s="265" t="s">
        <v>32</v>
      </c>
      <c r="Z674" s="123"/>
      <c r="AA674" s="125">
        <v>0</v>
      </c>
      <c r="AB674" s="125">
        <v>0</v>
      </c>
      <c r="AC674" s="125">
        <v>238500</v>
      </c>
      <c r="AD674" s="125">
        <v>1102000</v>
      </c>
      <c r="AE674" s="125">
        <v>1340500</v>
      </c>
      <c r="AF674" s="125">
        <v>0</v>
      </c>
      <c r="AG674" s="125">
        <v>0</v>
      </c>
      <c r="AH674" s="125">
        <v>238500</v>
      </c>
      <c r="AI674" s="125">
        <v>1102000</v>
      </c>
      <c r="AJ674" s="125">
        <v>1340500</v>
      </c>
      <c r="AK674" s="135"/>
      <c r="AL674" s="126" t="s">
        <v>3008</v>
      </c>
    </row>
    <row r="675" spans="1:38" ht="36" hidden="1" x14ac:dyDescent="0.25">
      <c r="A675" s="147">
        <v>123949</v>
      </c>
      <c r="B675" s="120">
        <v>4</v>
      </c>
      <c r="C675" s="121" t="s">
        <v>85</v>
      </c>
      <c r="D675" s="122">
        <v>42571</v>
      </c>
      <c r="E675" s="121" t="s">
        <v>152</v>
      </c>
      <c r="F675" s="122">
        <v>44637</v>
      </c>
      <c r="G675" s="121" t="s">
        <v>510</v>
      </c>
      <c r="H675" s="123" t="s">
        <v>331</v>
      </c>
      <c r="I675" s="121" t="s">
        <v>3009</v>
      </c>
      <c r="J675" s="120" t="s">
        <v>101</v>
      </c>
      <c r="K675" s="121"/>
      <c r="L675" s="120" t="s">
        <v>101</v>
      </c>
      <c r="M675" s="123" t="s">
        <v>3010</v>
      </c>
      <c r="N675" s="123" t="s">
        <v>2035</v>
      </c>
      <c r="O675" s="121" t="s">
        <v>157</v>
      </c>
      <c r="P675" s="121" t="s">
        <v>1794</v>
      </c>
      <c r="Q675" s="123" t="s">
        <v>2035</v>
      </c>
      <c r="R675" s="150" t="s">
        <v>47</v>
      </c>
      <c r="S675" s="121" t="s">
        <v>43</v>
      </c>
      <c r="T675" s="124">
        <v>7.95</v>
      </c>
      <c r="U675" s="122">
        <v>44694</v>
      </c>
      <c r="V675" s="121" t="s">
        <v>2036</v>
      </c>
      <c r="W675" s="120" t="s">
        <v>93</v>
      </c>
      <c r="X675" s="120" t="s">
        <v>103</v>
      </c>
      <c r="Y675" s="265" t="s">
        <v>32</v>
      </c>
      <c r="Z675" s="123" t="s">
        <v>3011</v>
      </c>
      <c r="AA675" s="125">
        <v>0</v>
      </c>
      <c r="AB675" s="125">
        <v>0</v>
      </c>
      <c r="AC675" s="214">
        <f>331700-129000</f>
        <v>202700</v>
      </c>
      <c r="AD675" s="125">
        <v>724000</v>
      </c>
      <c r="AE675" s="214">
        <f>SUM(TAMPData2205[[#This Row],[2022 PE Obligations]:[2022 Paving Obligations]])</f>
        <v>926700</v>
      </c>
      <c r="AF675" s="125">
        <v>0</v>
      </c>
      <c r="AG675" s="125">
        <v>0</v>
      </c>
      <c r="AH675" s="214">
        <f>331700-129000</f>
        <v>202700</v>
      </c>
      <c r="AI675" s="125">
        <v>724000</v>
      </c>
      <c r="AJ675" s="214">
        <f>SUM(TAMPData2205[[#This Row],[Total PE Obligation]:[Total Paving Obligation]])</f>
        <v>926700</v>
      </c>
      <c r="AK675" s="135"/>
      <c r="AL675" s="126" t="s">
        <v>3012</v>
      </c>
    </row>
    <row r="676" spans="1:38" ht="36" hidden="1" x14ac:dyDescent="0.25">
      <c r="A676" s="147">
        <v>123950</v>
      </c>
      <c r="B676" s="120">
        <v>4</v>
      </c>
      <c r="C676" s="121" t="s">
        <v>85</v>
      </c>
      <c r="D676" s="122">
        <v>42571</v>
      </c>
      <c r="E676" s="121" t="s">
        <v>152</v>
      </c>
      <c r="F676" s="122">
        <v>44637</v>
      </c>
      <c r="G676" s="121" t="s">
        <v>510</v>
      </c>
      <c r="H676" s="123" t="s">
        <v>331</v>
      </c>
      <c r="I676" s="121" t="s">
        <v>3009</v>
      </c>
      <c r="J676" s="120" t="s">
        <v>101</v>
      </c>
      <c r="K676" s="121"/>
      <c r="L676" s="120" t="s">
        <v>101</v>
      </c>
      <c r="M676" s="123" t="s">
        <v>3013</v>
      </c>
      <c r="N676" s="123" t="s">
        <v>2035</v>
      </c>
      <c r="O676" s="121" t="s">
        <v>157</v>
      </c>
      <c r="P676" s="121" t="s">
        <v>158</v>
      </c>
      <c r="Q676" s="123" t="s">
        <v>2035</v>
      </c>
      <c r="R676" s="150" t="s">
        <v>47</v>
      </c>
      <c r="S676" s="121" t="s">
        <v>43</v>
      </c>
      <c r="T676" s="124">
        <v>4.45</v>
      </c>
      <c r="U676" s="122">
        <v>44694</v>
      </c>
      <c r="V676" s="121" t="s">
        <v>2036</v>
      </c>
      <c r="W676" s="120" t="s">
        <v>93</v>
      </c>
      <c r="X676" s="120" t="s">
        <v>103</v>
      </c>
      <c r="Y676" s="265" t="s">
        <v>32</v>
      </c>
      <c r="Z676" s="123" t="s">
        <v>3014</v>
      </c>
      <c r="AA676" s="125">
        <v>0</v>
      </c>
      <c r="AB676" s="125">
        <v>0</v>
      </c>
      <c r="AC676" s="214">
        <f>644700-462000</f>
        <v>182700</v>
      </c>
      <c r="AD676" s="125">
        <v>411000</v>
      </c>
      <c r="AE676" s="214">
        <f>SUM(TAMPData2205[[#This Row],[2022 PE Obligations]:[2022 Paving Obligations]])</f>
        <v>593700</v>
      </c>
      <c r="AF676" s="125">
        <v>0</v>
      </c>
      <c r="AG676" s="125">
        <v>0</v>
      </c>
      <c r="AH676" s="214">
        <f>644700-462000</f>
        <v>182700</v>
      </c>
      <c r="AI676" s="125">
        <v>411000</v>
      </c>
      <c r="AJ676" s="214">
        <f>SUM(TAMPData2205[[#This Row],[Total PE Obligation]:[Total Paving Obligation]])</f>
        <v>593700</v>
      </c>
      <c r="AK676" s="135"/>
      <c r="AL676" s="126" t="s">
        <v>3015</v>
      </c>
    </row>
    <row r="677" spans="1:38" hidden="1" x14ac:dyDescent="0.25">
      <c r="A677" s="147">
        <v>127096.01</v>
      </c>
      <c r="B677" s="120">
        <v>1</v>
      </c>
      <c r="C677" s="121" t="s">
        <v>85</v>
      </c>
      <c r="D677" s="122">
        <v>43598</v>
      </c>
      <c r="E677" s="121" t="s">
        <v>152</v>
      </c>
      <c r="F677" s="122">
        <v>44650</v>
      </c>
      <c r="G677" s="121" t="s">
        <v>161</v>
      </c>
      <c r="H677" s="123" t="s">
        <v>162</v>
      </c>
      <c r="I677" s="121" t="s">
        <v>697</v>
      </c>
      <c r="J677" s="120" t="s">
        <v>101</v>
      </c>
      <c r="K677" s="121"/>
      <c r="L677" s="120" t="s">
        <v>101</v>
      </c>
      <c r="M677" s="123" t="s">
        <v>3016</v>
      </c>
      <c r="N677" s="123" t="s">
        <v>1845</v>
      </c>
      <c r="O677" s="121" t="s">
        <v>157</v>
      </c>
      <c r="P677" s="121" t="s">
        <v>158</v>
      </c>
      <c r="Q677" s="123" t="s">
        <v>1845</v>
      </c>
      <c r="R677" s="121" t="s">
        <v>47</v>
      </c>
      <c r="S677" s="121" t="s">
        <v>43</v>
      </c>
      <c r="T677" s="124">
        <v>0.19</v>
      </c>
      <c r="U677" s="122">
        <v>44694</v>
      </c>
      <c r="V677" s="121" t="s">
        <v>1805</v>
      </c>
      <c r="W677" s="120" t="s">
        <v>93</v>
      </c>
      <c r="X677" s="120" t="s">
        <v>103</v>
      </c>
      <c r="Y677" s="265" t="s">
        <v>32</v>
      </c>
      <c r="Z677" s="123"/>
      <c r="AA677" s="125">
        <v>0</v>
      </c>
      <c r="AB677" s="125">
        <v>0</v>
      </c>
      <c r="AC677" s="125">
        <v>0</v>
      </c>
      <c r="AD677" s="125">
        <v>131000</v>
      </c>
      <c r="AE677" s="125">
        <v>131000</v>
      </c>
      <c r="AF677" s="125">
        <v>0</v>
      </c>
      <c r="AG677" s="125">
        <v>0</v>
      </c>
      <c r="AH677" s="125">
        <v>0</v>
      </c>
      <c r="AI677" s="125">
        <v>131000</v>
      </c>
      <c r="AJ677" s="125">
        <v>131000</v>
      </c>
      <c r="AK677" s="135"/>
      <c r="AL677" s="126" t="s">
        <v>3017</v>
      </c>
    </row>
    <row r="678" spans="1:38" ht="36" hidden="1" x14ac:dyDescent="0.25">
      <c r="A678" s="147">
        <v>127109</v>
      </c>
      <c r="B678" s="120">
        <v>1</v>
      </c>
      <c r="C678" s="121" t="s">
        <v>85</v>
      </c>
      <c r="D678" s="122">
        <v>43172</v>
      </c>
      <c r="E678" s="121" t="s">
        <v>152</v>
      </c>
      <c r="F678" s="122">
        <v>44649</v>
      </c>
      <c r="G678" s="121" t="s">
        <v>666</v>
      </c>
      <c r="H678" s="123" t="s">
        <v>1160</v>
      </c>
      <c r="I678" s="121" t="s">
        <v>461</v>
      </c>
      <c r="J678" s="120" t="s">
        <v>101</v>
      </c>
      <c r="K678" s="121"/>
      <c r="L678" s="120" t="s">
        <v>101</v>
      </c>
      <c r="M678" s="123" t="s">
        <v>3018</v>
      </c>
      <c r="N678" s="123" t="s">
        <v>1859</v>
      </c>
      <c r="O678" s="121" t="s">
        <v>157</v>
      </c>
      <c r="P678" s="121" t="s">
        <v>158</v>
      </c>
      <c r="Q678" s="123" t="s">
        <v>1859</v>
      </c>
      <c r="R678" s="121" t="s">
        <v>47</v>
      </c>
      <c r="S678" s="121" t="s">
        <v>43</v>
      </c>
      <c r="T678" s="124">
        <v>7.67</v>
      </c>
      <c r="U678" s="122">
        <v>44694</v>
      </c>
      <c r="V678" s="121" t="s">
        <v>1860</v>
      </c>
      <c r="W678" s="120" t="s">
        <v>93</v>
      </c>
      <c r="X678" s="120" t="s">
        <v>103</v>
      </c>
      <c r="Y678" s="265" t="s">
        <v>32</v>
      </c>
      <c r="Z678" s="123"/>
      <c r="AA678" s="125">
        <v>0</v>
      </c>
      <c r="AB678" s="125">
        <v>0</v>
      </c>
      <c r="AC678" s="125">
        <v>239800</v>
      </c>
      <c r="AD678" s="125">
        <v>1459400</v>
      </c>
      <c r="AE678" s="125">
        <v>1699200</v>
      </c>
      <c r="AF678" s="125">
        <v>0</v>
      </c>
      <c r="AG678" s="125">
        <v>0</v>
      </c>
      <c r="AH678" s="125">
        <v>239800</v>
      </c>
      <c r="AI678" s="125">
        <v>1459400</v>
      </c>
      <c r="AJ678" s="125">
        <v>1699200</v>
      </c>
      <c r="AK678" s="135"/>
      <c r="AL678" s="126" t="s">
        <v>3019</v>
      </c>
    </row>
    <row r="679" spans="1:38" ht="36" hidden="1" x14ac:dyDescent="0.25">
      <c r="A679" s="147">
        <v>127135</v>
      </c>
      <c r="B679" s="120">
        <v>1</v>
      </c>
      <c r="C679" s="121" t="s">
        <v>85</v>
      </c>
      <c r="D679" s="122">
        <v>43174</v>
      </c>
      <c r="E679" s="121" t="s">
        <v>152</v>
      </c>
      <c r="F679" s="122">
        <v>44648</v>
      </c>
      <c r="G679" s="121" t="s">
        <v>148</v>
      </c>
      <c r="H679" s="123" t="s">
        <v>248</v>
      </c>
      <c r="I679" s="121" t="s">
        <v>3020</v>
      </c>
      <c r="J679" s="120" t="s">
        <v>101</v>
      </c>
      <c r="K679" s="121"/>
      <c r="L679" s="120" t="s">
        <v>101</v>
      </c>
      <c r="M679" s="123" t="s">
        <v>3021</v>
      </c>
      <c r="N679" s="123" t="s">
        <v>1845</v>
      </c>
      <c r="O679" s="121" t="s">
        <v>157</v>
      </c>
      <c r="P679" s="121" t="s">
        <v>158</v>
      </c>
      <c r="Q679" s="123" t="s">
        <v>1845</v>
      </c>
      <c r="R679" s="121" t="s">
        <v>47</v>
      </c>
      <c r="S679" s="121" t="s">
        <v>43</v>
      </c>
      <c r="T679" s="124">
        <v>7.55</v>
      </c>
      <c r="U679" s="122">
        <v>44694</v>
      </c>
      <c r="V679" s="121" t="s">
        <v>1805</v>
      </c>
      <c r="W679" s="120" t="s">
        <v>93</v>
      </c>
      <c r="X679" s="120" t="s">
        <v>103</v>
      </c>
      <c r="Y679" s="265" t="s">
        <v>32</v>
      </c>
      <c r="Z679" s="123"/>
      <c r="AA679" s="125">
        <v>0</v>
      </c>
      <c r="AB679" s="125">
        <v>0</v>
      </c>
      <c r="AC679" s="125">
        <v>464800</v>
      </c>
      <c r="AD679" s="125">
        <v>1358600</v>
      </c>
      <c r="AE679" s="125">
        <v>1823400</v>
      </c>
      <c r="AF679" s="125">
        <v>0</v>
      </c>
      <c r="AG679" s="125">
        <v>0</v>
      </c>
      <c r="AH679" s="125">
        <v>464800</v>
      </c>
      <c r="AI679" s="125">
        <v>1358600</v>
      </c>
      <c r="AJ679" s="125">
        <v>1823400</v>
      </c>
      <c r="AK679" s="135"/>
      <c r="AL679" s="126" t="s">
        <v>3022</v>
      </c>
    </row>
    <row r="680" spans="1:38" hidden="1" x14ac:dyDescent="0.25">
      <c r="A680" s="147">
        <v>127182.01</v>
      </c>
      <c r="B680" s="120">
        <v>2</v>
      </c>
      <c r="C680" s="121" t="s">
        <v>85</v>
      </c>
      <c r="D680" s="122">
        <v>43598</v>
      </c>
      <c r="E680" s="121" t="s">
        <v>152</v>
      </c>
      <c r="F680" s="122">
        <v>44645</v>
      </c>
      <c r="G680" s="121" t="s">
        <v>426</v>
      </c>
      <c r="H680" s="123" t="s">
        <v>1539</v>
      </c>
      <c r="I680" s="121" t="s">
        <v>1651</v>
      </c>
      <c r="J680" s="120" t="s">
        <v>101</v>
      </c>
      <c r="K680" s="121"/>
      <c r="L680" s="120" t="s">
        <v>101</v>
      </c>
      <c r="M680" s="123" t="s">
        <v>3023</v>
      </c>
      <c r="N680" s="123" t="s">
        <v>3024</v>
      </c>
      <c r="O680" s="121" t="s">
        <v>157</v>
      </c>
      <c r="P680" s="121" t="s">
        <v>158</v>
      </c>
      <c r="Q680" s="123" t="s">
        <v>3024</v>
      </c>
      <c r="R680" s="121" t="s">
        <v>47</v>
      </c>
      <c r="S680" s="121" t="s">
        <v>43</v>
      </c>
      <c r="T680" s="124">
        <v>0.1</v>
      </c>
      <c r="U680" s="122">
        <v>44694</v>
      </c>
      <c r="V680" s="121" t="s">
        <v>2030</v>
      </c>
      <c r="W680" s="120" t="s">
        <v>93</v>
      </c>
      <c r="X680" s="120" t="s">
        <v>103</v>
      </c>
      <c r="Y680" s="265" t="s">
        <v>32</v>
      </c>
      <c r="Z680" s="123"/>
      <c r="AA680" s="125">
        <v>0</v>
      </c>
      <c r="AB680" s="125">
        <v>0</v>
      </c>
      <c r="AC680" s="125">
        <v>0</v>
      </c>
      <c r="AD680" s="125">
        <v>46678</v>
      </c>
      <c r="AE680" s="125">
        <v>46678</v>
      </c>
      <c r="AF680" s="125">
        <v>0</v>
      </c>
      <c r="AG680" s="125">
        <v>0</v>
      </c>
      <c r="AH680" s="125">
        <v>0</v>
      </c>
      <c r="AI680" s="125">
        <v>46678</v>
      </c>
      <c r="AJ680" s="125">
        <v>46678</v>
      </c>
      <c r="AK680" s="135"/>
      <c r="AL680" s="126" t="s">
        <v>3025</v>
      </c>
    </row>
    <row r="681" spans="1:38" hidden="1" x14ac:dyDescent="0.25">
      <c r="A681" s="147">
        <v>127228</v>
      </c>
      <c r="B681" s="120">
        <v>2</v>
      </c>
      <c r="C681" s="121" t="s">
        <v>85</v>
      </c>
      <c r="D681" s="122">
        <v>43180</v>
      </c>
      <c r="E681" s="121" t="s">
        <v>152</v>
      </c>
      <c r="F681" s="122">
        <v>44701</v>
      </c>
      <c r="G681" s="121" t="s">
        <v>222</v>
      </c>
      <c r="H681" s="123" t="s">
        <v>128</v>
      </c>
      <c r="I681" s="121" t="s">
        <v>466</v>
      </c>
      <c r="J681" s="120" t="s">
        <v>101</v>
      </c>
      <c r="K681" s="121"/>
      <c r="L681" s="120" t="s">
        <v>101</v>
      </c>
      <c r="M681" s="123" t="s">
        <v>3026</v>
      </c>
      <c r="N681" s="123" t="s">
        <v>1793</v>
      </c>
      <c r="O681" s="121" t="s">
        <v>157</v>
      </c>
      <c r="P681" s="121" t="s">
        <v>158</v>
      </c>
      <c r="Q681" s="123" t="s">
        <v>1793</v>
      </c>
      <c r="R681" s="121" t="s">
        <v>47</v>
      </c>
      <c r="S681" s="121" t="s">
        <v>43</v>
      </c>
      <c r="T681" s="124">
        <v>2.71</v>
      </c>
      <c r="U681" s="122">
        <v>44694</v>
      </c>
      <c r="V681" s="121" t="s">
        <v>1805</v>
      </c>
      <c r="W681" s="120" t="s">
        <v>93</v>
      </c>
      <c r="X681" s="120" t="s">
        <v>103</v>
      </c>
      <c r="Y681" s="265" t="s">
        <v>32</v>
      </c>
      <c r="Z681" s="123"/>
      <c r="AA681" s="125">
        <v>0</v>
      </c>
      <c r="AB681" s="125">
        <v>0</v>
      </c>
      <c r="AC681" s="125">
        <v>203228</v>
      </c>
      <c r="AD681" s="125">
        <v>1641462</v>
      </c>
      <c r="AE681" s="125">
        <v>1844690</v>
      </c>
      <c r="AF681" s="125">
        <v>0</v>
      </c>
      <c r="AG681" s="125">
        <v>0</v>
      </c>
      <c r="AH681" s="125">
        <v>203228</v>
      </c>
      <c r="AI681" s="125">
        <v>1641462</v>
      </c>
      <c r="AJ681" s="125">
        <v>1844690</v>
      </c>
      <c r="AK681" s="135"/>
      <c r="AL681" s="126" t="s">
        <v>3027</v>
      </c>
    </row>
    <row r="682" spans="1:38" hidden="1" x14ac:dyDescent="0.25">
      <c r="A682" s="147">
        <v>127410</v>
      </c>
      <c r="B682" s="120">
        <v>4</v>
      </c>
      <c r="C682" s="121" t="s">
        <v>85</v>
      </c>
      <c r="D682" s="122">
        <v>43194</v>
      </c>
      <c r="E682" s="121" t="s">
        <v>152</v>
      </c>
      <c r="F682" s="122">
        <v>44644</v>
      </c>
      <c r="G682" s="121" t="s">
        <v>510</v>
      </c>
      <c r="H682" s="123" t="s">
        <v>2124</v>
      </c>
      <c r="I682" s="121" t="s">
        <v>2125</v>
      </c>
      <c r="J682" s="120" t="s">
        <v>101</v>
      </c>
      <c r="K682" s="121"/>
      <c r="L682" s="120" t="s">
        <v>101</v>
      </c>
      <c r="M682" s="123" t="s">
        <v>3028</v>
      </c>
      <c r="N682" s="123" t="s">
        <v>2035</v>
      </c>
      <c r="O682" s="121" t="s">
        <v>157</v>
      </c>
      <c r="P682" s="121" t="s">
        <v>158</v>
      </c>
      <c r="Q682" s="123" t="s">
        <v>2035</v>
      </c>
      <c r="R682" s="150" t="s">
        <v>47</v>
      </c>
      <c r="S682" s="121" t="s">
        <v>43</v>
      </c>
      <c r="T682" s="124">
        <v>5.665</v>
      </c>
      <c r="U682" s="122">
        <v>44694</v>
      </c>
      <c r="V682" s="121" t="s">
        <v>2036</v>
      </c>
      <c r="W682" s="120" t="s">
        <v>93</v>
      </c>
      <c r="X682" s="120" t="s">
        <v>103</v>
      </c>
      <c r="Y682" s="265" t="s">
        <v>32</v>
      </c>
      <c r="Z682" s="123"/>
      <c r="AA682" s="125">
        <v>0</v>
      </c>
      <c r="AB682" s="125">
        <v>0</v>
      </c>
      <c r="AC682" s="125">
        <v>110300</v>
      </c>
      <c r="AD682" s="125">
        <v>593000</v>
      </c>
      <c r="AE682" s="125">
        <v>703300</v>
      </c>
      <c r="AF682" s="125">
        <v>0</v>
      </c>
      <c r="AG682" s="125">
        <v>0</v>
      </c>
      <c r="AH682" s="125">
        <v>110300</v>
      </c>
      <c r="AI682" s="125">
        <v>593000</v>
      </c>
      <c r="AJ682" s="125">
        <v>703300</v>
      </c>
      <c r="AK682" s="135"/>
      <c r="AL682" s="126" t="s">
        <v>3029</v>
      </c>
    </row>
    <row r="683" spans="1:38" hidden="1" x14ac:dyDescent="0.25">
      <c r="A683" s="147">
        <v>127411</v>
      </c>
      <c r="B683" s="120">
        <v>4</v>
      </c>
      <c r="C683" s="121" t="s">
        <v>85</v>
      </c>
      <c r="D683" s="122">
        <v>43194</v>
      </c>
      <c r="E683" s="121" t="s">
        <v>152</v>
      </c>
      <c r="F683" s="122">
        <v>44648</v>
      </c>
      <c r="G683" s="121" t="s">
        <v>510</v>
      </c>
      <c r="H683" s="123" t="s">
        <v>2124</v>
      </c>
      <c r="I683" s="121" t="s">
        <v>3030</v>
      </c>
      <c r="J683" s="120" t="s">
        <v>101</v>
      </c>
      <c r="K683" s="121"/>
      <c r="L683" s="120" t="s">
        <v>101</v>
      </c>
      <c r="M683" s="123" t="s">
        <v>3031</v>
      </c>
      <c r="N683" s="123" t="s">
        <v>2035</v>
      </c>
      <c r="O683" s="121" t="s">
        <v>157</v>
      </c>
      <c r="P683" s="121" t="s">
        <v>158</v>
      </c>
      <c r="Q683" s="123" t="s">
        <v>2035</v>
      </c>
      <c r="R683" s="150" t="s">
        <v>47</v>
      </c>
      <c r="S683" s="121" t="s">
        <v>43</v>
      </c>
      <c r="T683" s="124">
        <v>3.84</v>
      </c>
      <c r="U683" s="122">
        <v>44694</v>
      </c>
      <c r="V683" s="121" t="s">
        <v>2036</v>
      </c>
      <c r="W683" s="120" t="s">
        <v>93</v>
      </c>
      <c r="X683" s="120" t="s">
        <v>103</v>
      </c>
      <c r="Y683" s="265" t="s">
        <v>32</v>
      </c>
      <c r="Z683" s="123"/>
      <c r="AA683" s="125">
        <v>0</v>
      </c>
      <c r="AB683" s="125">
        <v>0</v>
      </c>
      <c r="AC683" s="125">
        <v>128100</v>
      </c>
      <c r="AD683" s="125">
        <v>570000</v>
      </c>
      <c r="AE683" s="125">
        <v>698100</v>
      </c>
      <c r="AF683" s="125">
        <v>0</v>
      </c>
      <c r="AG683" s="125">
        <v>0</v>
      </c>
      <c r="AH683" s="125">
        <v>128100</v>
      </c>
      <c r="AI683" s="125">
        <v>570000</v>
      </c>
      <c r="AJ683" s="125">
        <v>698100</v>
      </c>
      <c r="AK683" s="135"/>
      <c r="AL683" s="126" t="s">
        <v>3032</v>
      </c>
    </row>
    <row r="684" spans="1:38" ht="36" hidden="1" x14ac:dyDescent="0.25">
      <c r="A684" s="149">
        <v>129124</v>
      </c>
      <c r="B684" s="120">
        <v>1</v>
      </c>
      <c r="C684" s="121" t="s">
        <v>85</v>
      </c>
      <c r="D684" s="122">
        <v>43635</v>
      </c>
      <c r="E684" s="121" t="s">
        <v>152</v>
      </c>
      <c r="F684" s="122">
        <v>44649</v>
      </c>
      <c r="G684" s="121" t="s">
        <v>161</v>
      </c>
      <c r="H684" s="123" t="s">
        <v>443</v>
      </c>
      <c r="I684" s="121" t="s">
        <v>1583</v>
      </c>
      <c r="J684" s="120" t="s">
        <v>101</v>
      </c>
      <c r="K684" s="121"/>
      <c r="L684" s="120" t="s">
        <v>101</v>
      </c>
      <c r="M684" s="123" t="s">
        <v>3033</v>
      </c>
      <c r="N684" s="123" t="s">
        <v>1859</v>
      </c>
      <c r="O684" s="121" t="s">
        <v>157</v>
      </c>
      <c r="P684" s="121" t="s">
        <v>158</v>
      </c>
      <c r="Q684" s="123" t="s">
        <v>1859</v>
      </c>
      <c r="R684" s="121" t="s">
        <v>47</v>
      </c>
      <c r="S684" s="121" t="s">
        <v>43</v>
      </c>
      <c r="T684" s="124">
        <v>7.72</v>
      </c>
      <c r="U684" s="122">
        <v>44694</v>
      </c>
      <c r="V684" s="121" t="s">
        <v>1860</v>
      </c>
      <c r="W684" s="120" t="s">
        <v>93</v>
      </c>
      <c r="X684" s="120" t="s">
        <v>103</v>
      </c>
      <c r="Y684" s="265" t="s">
        <v>32</v>
      </c>
      <c r="Z684" s="123"/>
      <c r="AA684" s="125">
        <v>0</v>
      </c>
      <c r="AB684" s="125">
        <v>0</v>
      </c>
      <c r="AC684" s="125">
        <v>22600</v>
      </c>
      <c r="AD684" s="125">
        <v>1184400</v>
      </c>
      <c r="AE684" s="125">
        <v>1207000</v>
      </c>
      <c r="AF684" s="125">
        <v>0</v>
      </c>
      <c r="AG684" s="125">
        <v>0</v>
      </c>
      <c r="AH684" s="125">
        <v>22600</v>
      </c>
      <c r="AI684" s="125">
        <v>1184400</v>
      </c>
      <c r="AJ684" s="125">
        <v>1207000</v>
      </c>
      <c r="AK684" s="135"/>
      <c r="AL684" s="126" t="s">
        <v>3034</v>
      </c>
    </row>
    <row r="685" spans="1:38" ht="36" hidden="1" x14ac:dyDescent="0.25">
      <c r="A685" s="149">
        <v>129128</v>
      </c>
      <c r="B685" s="120">
        <v>1</v>
      </c>
      <c r="C685" s="121" t="s">
        <v>85</v>
      </c>
      <c r="D685" s="122">
        <v>43635</v>
      </c>
      <c r="E685" s="121" t="s">
        <v>152</v>
      </c>
      <c r="F685" s="122">
        <v>44635</v>
      </c>
      <c r="G685" s="121" t="s">
        <v>666</v>
      </c>
      <c r="H685" s="123" t="s">
        <v>718</v>
      </c>
      <c r="I685" s="121" t="s">
        <v>3035</v>
      </c>
      <c r="J685" s="120" t="s">
        <v>101</v>
      </c>
      <c r="K685" s="121"/>
      <c r="L685" s="120" t="s">
        <v>101</v>
      </c>
      <c r="M685" s="123" t="s">
        <v>3036</v>
      </c>
      <c r="N685" s="123" t="s">
        <v>1859</v>
      </c>
      <c r="O685" s="121" t="s">
        <v>157</v>
      </c>
      <c r="P685" s="121" t="s">
        <v>158</v>
      </c>
      <c r="Q685" s="123" t="s">
        <v>1859</v>
      </c>
      <c r="R685" s="121" t="s">
        <v>47</v>
      </c>
      <c r="S685" s="121" t="s">
        <v>43</v>
      </c>
      <c r="T685" s="124">
        <v>5.67</v>
      </c>
      <c r="U685" s="122">
        <v>44694</v>
      </c>
      <c r="V685" s="121" t="s">
        <v>1860</v>
      </c>
      <c r="W685" s="120" t="s">
        <v>93</v>
      </c>
      <c r="X685" s="120" t="s">
        <v>103</v>
      </c>
      <c r="Y685" s="265" t="s">
        <v>32</v>
      </c>
      <c r="Z685" s="123"/>
      <c r="AA685" s="125">
        <v>0</v>
      </c>
      <c r="AB685" s="125">
        <v>0</v>
      </c>
      <c r="AC685" s="125">
        <v>62600</v>
      </c>
      <c r="AD685" s="125">
        <v>1148300</v>
      </c>
      <c r="AE685" s="125">
        <v>1210900</v>
      </c>
      <c r="AF685" s="125">
        <v>0</v>
      </c>
      <c r="AG685" s="125">
        <v>0</v>
      </c>
      <c r="AH685" s="125">
        <v>62600</v>
      </c>
      <c r="AI685" s="125">
        <v>1148300</v>
      </c>
      <c r="AJ685" s="125">
        <v>1210900</v>
      </c>
      <c r="AK685" s="135"/>
      <c r="AL685" s="126" t="s">
        <v>3037</v>
      </c>
    </row>
    <row r="686" spans="1:38" ht="36" hidden="1" x14ac:dyDescent="0.25">
      <c r="A686" s="149">
        <v>129138</v>
      </c>
      <c r="B686" s="120">
        <v>1</v>
      </c>
      <c r="C686" s="121" t="s">
        <v>85</v>
      </c>
      <c r="D686" s="122">
        <v>43635</v>
      </c>
      <c r="E686" s="121" t="s">
        <v>152</v>
      </c>
      <c r="F686" s="122">
        <v>44643</v>
      </c>
      <c r="G686" s="121" t="s">
        <v>189</v>
      </c>
      <c r="H686" s="123" t="s">
        <v>190</v>
      </c>
      <c r="I686" s="121" t="s">
        <v>1451</v>
      </c>
      <c r="J686" s="120" t="s">
        <v>101</v>
      </c>
      <c r="K686" s="121"/>
      <c r="L686" s="120" t="s">
        <v>101</v>
      </c>
      <c r="M686" s="123" t="s">
        <v>3038</v>
      </c>
      <c r="N686" s="123" t="s">
        <v>1859</v>
      </c>
      <c r="O686" s="121" t="s">
        <v>157</v>
      </c>
      <c r="P686" s="121" t="s">
        <v>158</v>
      </c>
      <c r="Q686" s="123" t="s">
        <v>1859</v>
      </c>
      <c r="R686" s="151" t="s">
        <v>47</v>
      </c>
      <c r="S686" s="121" t="s">
        <v>43</v>
      </c>
      <c r="T686" s="124">
        <v>1.59</v>
      </c>
      <c r="U686" s="122">
        <v>44694</v>
      </c>
      <c r="V686" s="121" t="s">
        <v>1860</v>
      </c>
      <c r="W686" s="120" t="s">
        <v>93</v>
      </c>
      <c r="X686" s="120" t="s">
        <v>103</v>
      </c>
      <c r="Y686" s="265" t="s">
        <v>32</v>
      </c>
      <c r="Z686" s="123"/>
      <c r="AA686" s="125">
        <v>0</v>
      </c>
      <c r="AB686" s="125">
        <v>0</v>
      </c>
      <c r="AC686" s="125">
        <v>15750</v>
      </c>
      <c r="AD686" s="125">
        <v>543000</v>
      </c>
      <c r="AE686" s="125">
        <v>558750</v>
      </c>
      <c r="AF686" s="125">
        <v>0</v>
      </c>
      <c r="AG686" s="125">
        <v>0</v>
      </c>
      <c r="AH686" s="125">
        <v>15750</v>
      </c>
      <c r="AI686" s="125">
        <v>543000</v>
      </c>
      <c r="AJ686" s="125">
        <v>558750</v>
      </c>
      <c r="AK686" s="135"/>
      <c r="AL686" s="126" t="s">
        <v>3039</v>
      </c>
    </row>
    <row r="687" spans="1:38" ht="54" hidden="1" x14ac:dyDescent="0.25">
      <c r="A687" s="149">
        <v>129139</v>
      </c>
      <c r="B687" s="120">
        <v>1</v>
      </c>
      <c r="C687" s="121" t="s">
        <v>85</v>
      </c>
      <c r="D687" s="122">
        <v>43635</v>
      </c>
      <c r="E687" s="121" t="s">
        <v>152</v>
      </c>
      <c r="F687" s="122">
        <v>44643</v>
      </c>
      <c r="G687" s="121" t="s">
        <v>189</v>
      </c>
      <c r="H687" s="123" t="s">
        <v>162</v>
      </c>
      <c r="I687" s="121" t="s">
        <v>1451</v>
      </c>
      <c r="J687" s="120" t="s">
        <v>101</v>
      </c>
      <c r="K687" s="121"/>
      <c r="L687" s="120" t="s">
        <v>101</v>
      </c>
      <c r="M687" s="123" t="s">
        <v>3040</v>
      </c>
      <c r="N687" s="123" t="s">
        <v>3041</v>
      </c>
      <c r="O687" s="121" t="s">
        <v>157</v>
      </c>
      <c r="P687" s="121" t="s">
        <v>158</v>
      </c>
      <c r="Q687" s="123" t="s">
        <v>3041</v>
      </c>
      <c r="R687" s="121" t="s">
        <v>47</v>
      </c>
      <c r="S687" s="121" t="s">
        <v>43</v>
      </c>
      <c r="T687" s="124">
        <v>5.12</v>
      </c>
      <c r="U687" s="122">
        <v>44694</v>
      </c>
      <c r="V687" s="121" t="s">
        <v>1860</v>
      </c>
      <c r="W687" s="120" t="s">
        <v>93</v>
      </c>
      <c r="X687" s="120" t="s">
        <v>103</v>
      </c>
      <c r="Y687" s="265" t="s">
        <v>32</v>
      </c>
      <c r="Z687" s="123"/>
      <c r="AA687" s="125">
        <v>0</v>
      </c>
      <c r="AB687" s="125">
        <v>0</v>
      </c>
      <c r="AC687" s="125">
        <v>28400</v>
      </c>
      <c r="AD687" s="125">
        <v>1764100</v>
      </c>
      <c r="AE687" s="125">
        <v>1792500</v>
      </c>
      <c r="AF687" s="125">
        <v>0</v>
      </c>
      <c r="AG687" s="125">
        <v>0</v>
      </c>
      <c r="AH687" s="125">
        <v>28400</v>
      </c>
      <c r="AI687" s="125">
        <v>1764100</v>
      </c>
      <c r="AJ687" s="125">
        <v>1792500</v>
      </c>
      <c r="AK687" s="135"/>
      <c r="AL687" s="126" t="s">
        <v>3042</v>
      </c>
    </row>
    <row r="688" spans="1:38" ht="36" hidden="1" x14ac:dyDescent="0.25">
      <c r="A688" s="149">
        <v>129161</v>
      </c>
      <c r="B688" s="120">
        <v>1</v>
      </c>
      <c r="C688" s="121" t="s">
        <v>85</v>
      </c>
      <c r="D688" s="122">
        <v>43636</v>
      </c>
      <c r="E688" s="121" t="s">
        <v>152</v>
      </c>
      <c r="F688" s="122">
        <v>44648</v>
      </c>
      <c r="G688" s="121" t="s">
        <v>666</v>
      </c>
      <c r="H688" s="123" t="s">
        <v>2505</v>
      </c>
      <c r="I688" s="121" t="s">
        <v>1436</v>
      </c>
      <c r="J688" s="120" t="s">
        <v>101</v>
      </c>
      <c r="K688" s="121"/>
      <c r="L688" s="120" t="s">
        <v>101</v>
      </c>
      <c r="M688" s="123" t="s">
        <v>3043</v>
      </c>
      <c r="N688" s="123" t="s">
        <v>2521</v>
      </c>
      <c r="O688" s="121" t="s">
        <v>157</v>
      </c>
      <c r="P688" s="121" t="s">
        <v>158</v>
      </c>
      <c r="Q688" s="123" t="s">
        <v>2521</v>
      </c>
      <c r="R688" s="121" t="s">
        <v>47</v>
      </c>
      <c r="S688" s="121" t="s">
        <v>43</v>
      </c>
      <c r="T688" s="124">
        <v>9.23</v>
      </c>
      <c r="U688" s="122">
        <v>44694</v>
      </c>
      <c r="V688" s="121" t="s">
        <v>1860</v>
      </c>
      <c r="W688" s="120" t="s">
        <v>93</v>
      </c>
      <c r="X688" s="120" t="s">
        <v>103</v>
      </c>
      <c r="Y688" s="265" t="s">
        <v>32</v>
      </c>
      <c r="Z688" s="123"/>
      <c r="AA688" s="125">
        <v>0</v>
      </c>
      <c r="AB688" s="125">
        <v>0</v>
      </c>
      <c r="AC688" s="125">
        <v>18810</v>
      </c>
      <c r="AD688" s="125">
        <v>1202400</v>
      </c>
      <c r="AE688" s="125">
        <v>1221210</v>
      </c>
      <c r="AF688" s="125">
        <v>0</v>
      </c>
      <c r="AG688" s="125">
        <v>0</v>
      </c>
      <c r="AH688" s="125">
        <v>18810</v>
      </c>
      <c r="AI688" s="125">
        <v>1202400</v>
      </c>
      <c r="AJ688" s="125">
        <v>1221210</v>
      </c>
      <c r="AK688" s="135"/>
      <c r="AL688" s="126" t="s">
        <v>3044</v>
      </c>
    </row>
    <row r="689" spans="1:38" ht="36" hidden="1" x14ac:dyDescent="0.25">
      <c r="A689" s="149">
        <v>129168</v>
      </c>
      <c r="B689" s="120">
        <v>1</v>
      </c>
      <c r="C689" s="121" t="s">
        <v>85</v>
      </c>
      <c r="D689" s="122">
        <v>43636</v>
      </c>
      <c r="E689" s="121" t="s">
        <v>152</v>
      </c>
      <c r="F689" s="122">
        <v>44648</v>
      </c>
      <c r="G689" s="121" t="s">
        <v>148</v>
      </c>
      <c r="H689" s="123" t="s">
        <v>1105</v>
      </c>
      <c r="I689" s="121" t="s">
        <v>1705</v>
      </c>
      <c r="J689" s="120" t="s">
        <v>101</v>
      </c>
      <c r="K689" s="121"/>
      <c r="L689" s="120" t="s">
        <v>101</v>
      </c>
      <c r="M689" s="123" t="s">
        <v>3045</v>
      </c>
      <c r="N689" s="123" t="s">
        <v>1859</v>
      </c>
      <c r="O689" s="121" t="s">
        <v>157</v>
      </c>
      <c r="P689" s="121" t="s">
        <v>158</v>
      </c>
      <c r="Q689" s="123" t="s">
        <v>1859</v>
      </c>
      <c r="R689" s="121" t="s">
        <v>47</v>
      </c>
      <c r="S689" s="121" t="s">
        <v>43</v>
      </c>
      <c r="T689" s="124">
        <v>7.91</v>
      </c>
      <c r="U689" s="122">
        <v>44694</v>
      </c>
      <c r="V689" s="121" t="s">
        <v>1860</v>
      </c>
      <c r="W689" s="120" t="s">
        <v>93</v>
      </c>
      <c r="X689" s="120" t="s">
        <v>103</v>
      </c>
      <c r="Y689" s="265" t="s">
        <v>32</v>
      </c>
      <c r="Z689" s="123"/>
      <c r="AA689" s="125">
        <v>0</v>
      </c>
      <c r="AB689" s="125">
        <v>0</v>
      </c>
      <c r="AC689" s="125">
        <v>50400</v>
      </c>
      <c r="AD689" s="125">
        <v>920500</v>
      </c>
      <c r="AE689" s="125">
        <v>970900</v>
      </c>
      <c r="AF689" s="125">
        <v>0</v>
      </c>
      <c r="AG689" s="125">
        <v>0</v>
      </c>
      <c r="AH689" s="125">
        <v>50400</v>
      </c>
      <c r="AI689" s="125">
        <v>920500</v>
      </c>
      <c r="AJ689" s="125">
        <v>970900</v>
      </c>
      <c r="AK689" s="135"/>
      <c r="AL689" s="126" t="s">
        <v>3046</v>
      </c>
    </row>
    <row r="690" spans="1:38" ht="36" hidden="1" x14ac:dyDescent="0.25">
      <c r="A690" s="149">
        <v>129203</v>
      </c>
      <c r="B690" s="120">
        <v>3</v>
      </c>
      <c r="C690" s="121" t="s">
        <v>85</v>
      </c>
      <c r="D690" s="122">
        <v>43641</v>
      </c>
      <c r="E690" s="121" t="s">
        <v>152</v>
      </c>
      <c r="F690" s="122">
        <v>44645</v>
      </c>
      <c r="G690" s="121" t="s">
        <v>241</v>
      </c>
      <c r="H690" s="123" t="s">
        <v>551</v>
      </c>
      <c r="I690" s="121" t="s">
        <v>1545</v>
      </c>
      <c r="J690" s="120" t="s">
        <v>101</v>
      </c>
      <c r="K690" s="121"/>
      <c r="L690" s="120" t="s">
        <v>101</v>
      </c>
      <c r="M690" s="123" t="s">
        <v>3047</v>
      </c>
      <c r="N690" s="123" t="s">
        <v>1859</v>
      </c>
      <c r="O690" s="121" t="s">
        <v>157</v>
      </c>
      <c r="P690" s="121" t="s">
        <v>157</v>
      </c>
      <c r="Q690" s="123" t="s">
        <v>1859</v>
      </c>
      <c r="R690" s="121" t="s">
        <v>47</v>
      </c>
      <c r="S690" s="121" t="s">
        <v>43</v>
      </c>
      <c r="T690" s="124">
        <v>7.62</v>
      </c>
      <c r="U690" s="122">
        <v>44694</v>
      </c>
      <c r="V690" s="121" t="s">
        <v>1860</v>
      </c>
      <c r="W690" s="120" t="s">
        <v>93</v>
      </c>
      <c r="X690" s="120" t="s">
        <v>103</v>
      </c>
      <c r="Y690" s="265" t="s">
        <v>32</v>
      </c>
      <c r="Z690" s="123"/>
      <c r="AA690" s="125">
        <v>0</v>
      </c>
      <c r="AB690" s="125">
        <v>0</v>
      </c>
      <c r="AC690" s="125">
        <v>0</v>
      </c>
      <c r="AD690" s="125">
        <v>763830</v>
      </c>
      <c r="AE690" s="125">
        <v>763830</v>
      </c>
      <c r="AF690" s="125">
        <v>0</v>
      </c>
      <c r="AG690" s="125">
        <v>0</v>
      </c>
      <c r="AH690" s="125">
        <v>0</v>
      </c>
      <c r="AI690" s="125">
        <v>763830</v>
      </c>
      <c r="AJ690" s="125">
        <v>763830</v>
      </c>
      <c r="AK690" s="135"/>
      <c r="AL690" s="126" t="s">
        <v>3048</v>
      </c>
    </row>
    <row r="691" spans="1:38" ht="36" hidden="1" x14ac:dyDescent="0.25">
      <c r="A691" s="149">
        <v>129214</v>
      </c>
      <c r="B691" s="120">
        <v>3</v>
      </c>
      <c r="C691" s="121" t="s">
        <v>85</v>
      </c>
      <c r="D691" s="122">
        <v>43641</v>
      </c>
      <c r="E691" s="121" t="s">
        <v>152</v>
      </c>
      <c r="F691" s="122">
        <v>44671</v>
      </c>
      <c r="G691" s="121" t="s">
        <v>241</v>
      </c>
      <c r="H691" s="123" t="s">
        <v>1716</v>
      </c>
      <c r="I691" s="121" t="s">
        <v>756</v>
      </c>
      <c r="J691" s="120" t="s">
        <v>101</v>
      </c>
      <c r="K691" s="121"/>
      <c r="L691" s="120" t="s">
        <v>101</v>
      </c>
      <c r="M691" s="123" t="s">
        <v>3049</v>
      </c>
      <c r="N691" s="123" t="s">
        <v>1845</v>
      </c>
      <c r="O691" s="121" t="s">
        <v>157</v>
      </c>
      <c r="P691" s="121" t="s">
        <v>158</v>
      </c>
      <c r="Q691" s="123" t="s">
        <v>1845</v>
      </c>
      <c r="R691" s="121" t="s">
        <v>47</v>
      </c>
      <c r="S691" s="121" t="s">
        <v>43</v>
      </c>
      <c r="T691" s="124">
        <v>4.0199999999999996</v>
      </c>
      <c r="U691" s="122">
        <v>44694</v>
      </c>
      <c r="V691" s="121" t="s">
        <v>1805</v>
      </c>
      <c r="W691" s="120" t="s">
        <v>93</v>
      </c>
      <c r="X691" s="120" t="s">
        <v>103</v>
      </c>
      <c r="Y691" s="265" t="s">
        <v>32</v>
      </c>
      <c r="Z691" s="123"/>
      <c r="AA691" s="125">
        <v>0</v>
      </c>
      <c r="AB691" s="125">
        <v>0</v>
      </c>
      <c r="AC691" s="125">
        <v>20895</v>
      </c>
      <c r="AD691" s="125">
        <v>712343</v>
      </c>
      <c r="AE691" s="125">
        <v>733238</v>
      </c>
      <c r="AF691" s="125">
        <v>0</v>
      </c>
      <c r="AG691" s="125">
        <v>0</v>
      </c>
      <c r="AH691" s="125">
        <v>20895</v>
      </c>
      <c r="AI691" s="125">
        <v>712343</v>
      </c>
      <c r="AJ691" s="125">
        <v>733238</v>
      </c>
      <c r="AK691" s="135"/>
      <c r="AL691" s="126" t="s">
        <v>3050</v>
      </c>
    </row>
    <row r="692" spans="1:38" ht="36" hidden="1" x14ac:dyDescent="0.25">
      <c r="A692" s="149">
        <v>129225</v>
      </c>
      <c r="B692" s="120">
        <v>3</v>
      </c>
      <c r="C692" s="121" t="s">
        <v>85</v>
      </c>
      <c r="D692" s="122">
        <v>43641</v>
      </c>
      <c r="E692" s="121" t="s">
        <v>152</v>
      </c>
      <c r="F692" s="122">
        <v>44671</v>
      </c>
      <c r="G692" s="121" t="s">
        <v>241</v>
      </c>
      <c r="H692" s="123" t="s">
        <v>115</v>
      </c>
      <c r="I692" s="121" t="s">
        <v>1619</v>
      </c>
      <c r="J692" s="120" t="s">
        <v>101</v>
      </c>
      <c r="K692" s="121"/>
      <c r="L692" s="120" t="s">
        <v>101</v>
      </c>
      <c r="M692" s="123" t="s">
        <v>3051</v>
      </c>
      <c r="N692" s="123" t="s">
        <v>1845</v>
      </c>
      <c r="O692" s="121" t="s">
        <v>157</v>
      </c>
      <c r="P692" s="121" t="s">
        <v>158</v>
      </c>
      <c r="Q692" s="123" t="s">
        <v>1845</v>
      </c>
      <c r="R692" s="121" t="s">
        <v>47</v>
      </c>
      <c r="S692" s="121" t="s">
        <v>43</v>
      </c>
      <c r="T692" s="124">
        <v>6.85</v>
      </c>
      <c r="U692" s="122">
        <v>44694</v>
      </c>
      <c r="V692" s="121" t="s">
        <v>1805</v>
      </c>
      <c r="W692" s="120" t="s">
        <v>93</v>
      </c>
      <c r="X692" s="120" t="s">
        <v>103</v>
      </c>
      <c r="Y692" s="265" t="s">
        <v>32</v>
      </c>
      <c r="Z692" s="123"/>
      <c r="AA692" s="125">
        <v>0</v>
      </c>
      <c r="AB692" s="125">
        <v>0</v>
      </c>
      <c r="AC692" s="125">
        <v>59105</v>
      </c>
      <c r="AD692" s="125">
        <v>1388560</v>
      </c>
      <c r="AE692" s="125">
        <v>1447665</v>
      </c>
      <c r="AF692" s="125">
        <v>0</v>
      </c>
      <c r="AG692" s="125">
        <v>0</v>
      </c>
      <c r="AH692" s="125">
        <v>59105</v>
      </c>
      <c r="AI692" s="125">
        <v>1388560</v>
      </c>
      <c r="AJ692" s="125">
        <v>1447665</v>
      </c>
      <c r="AK692" s="135"/>
      <c r="AL692" s="126" t="s">
        <v>3052</v>
      </c>
    </row>
    <row r="693" spans="1:38" ht="36" hidden="1" x14ac:dyDescent="0.25">
      <c r="A693" s="147">
        <v>129488</v>
      </c>
      <c r="B693" s="120">
        <v>3</v>
      </c>
      <c r="C693" s="121" t="s">
        <v>85</v>
      </c>
      <c r="D693" s="122">
        <v>43685</v>
      </c>
      <c r="E693" s="121" t="s">
        <v>152</v>
      </c>
      <c r="F693" s="122">
        <v>44645</v>
      </c>
      <c r="G693" s="121" t="s">
        <v>241</v>
      </c>
      <c r="H693" s="123" t="s">
        <v>306</v>
      </c>
      <c r="I693" s="121" t="s">
        <v>1417</v>
      </c>
      <c r="J693" s="120" t="s">
        <v>101</v>
      </c>
      <c r="K693" s="121"/>
      <c r="L693" s="120" t="s">
        <v>101</v>
      </c>
      <c r="M693" s="123" t="s">
        <v>3053</v>
      </c>
      <c r="N693" s="123" t="s">
        <v>1793</v>
      </c>
      <c r="O693" s="121" t="s">
        <v>157</v>
      </c>
      <c r="P693" s="121" t="s">
        <v>1794</v>
      </c>
      <c r="Q693" s="123" t="s">
        <v>1793</v>
      </c>
      <c r="R693" s="150" t="s">
        <v>47</v>
      </c>
      <c r="S693" s="121" t="s">
        <v>43</v>
      </c>
      <c r="T693" s="124">
        <v>4.29</v>
      </c>
      <c r="U693" s="122">
        <v>44694</v>
      </c>
      <c r="V693" s="121" t="s">
        <v>1805</v>
      </c>
      <c r="W693" s="120" t="s">
        <v>93</v>
      </c>
      <c r="X693" s="120" t="s">
        <v>103</v>
      </c>
      <c r="Y693" s="265" t="s">
        <v>32</v>
      </c>
      <c r="Z693" s="123" t="s">
        <v>3054</v>
      </c>
      <c r="AA693" s="125">
        <v>0</v>
      </c>
      <c r="AB693" s="125">
        <v>0</v>
      </c>
      <c r="AC693" s="214">
        <f>285446-206806</f>
        <v>78640</v>
      </c>
      <c r="AD693" s="125">
        <v>1806280</v>
      </c>
      <c r="AE693" s="214">
        <f>SUM(TAMPData2205[[#This Row],[2022 PE Obligations]:[2022 Paving Obligations]])</f>
        <v>1884920</v>
      </c>
      <c r="AF693" s="125">
        <v>0</v>
      </c>
      <c r="AG693" s="125">
        <v>0</v>
      </c>
      <c r="AH693" s="214">
        <f>290446-206806</f>
        <v>83640</v>
      </c>
      <c r="AI693" s="125">
        <v>1806280</v>
      </c>
      <c r="AJ693" s="214">
        <f>SUM(TAMPData2205[[#This Row],[Total PE Obligation]:[Total Paving Obligation]])</f>
        <v>1889920</v>
      </c>
      <c r="AK693" s="135"/>
      <c r="AL693" s="126" t="s">
        <v>3055</v>
      </c>
    </row>
    <row r="694" spans="1:38" ht="36" hidden="1" x14ac:dyDescent="0.25">
      <c r="A694" s="147">
        <v>129523</v>
      </c>
      <c r="B694" s="120">
        <v>2</v>
      </c>
      <c r="C694" s="121" t="s">
        <v>85</v>
      </c>
      <c r="D694" s="122">
        <v>43685</v>
      </c>
      <c r="E694" s="121" t="s">
        <v>152</v>
      </c>
      <c r="F694" s="122">
        <v>44648</v>
      </c>
      <c r="G694" s="121" t="s">
        <v>426</v>
      </c>
      <c r="H694" s="123" t="s">
        <v>2111</v>
      </c>
      <c r="I694" s="121" t="s">
        <v>848</v>
      </c>
      <c r="J694" s="120" t="s">
        <v>101</v>
      </c>
      <c r="K694" s="121"/>
      <c r="L694" s="120" t="s">
        <v>101</v>
      </c>
      <c r="M694" s="123" t="s">
        <v>3056</v>
      </c>
      <c r="N694" s="123" t="s">
        <v>2957</v>
      </c>
      <c r="O694" s="121" t="s">
        <v>157</v>
      </c>
      <c r="P694" s="121" t="s">
        <v>158</v>
      </c>
      <c r="Q694" s="123" t="s">
        <v>2957</v>
      </c>
      <c r="R694" s="150" t="s">
        <v>47</v>
      </c>
      <c r="S694" s="121" t="s">
        <v>43</v>
      </c>
      <c r="T694" s="124">
        <v>2.2599999999999998</v>
      </c>
      <c r="U694" s="122">
        <v>44694</v>
      </c>
      <c r="V694" s="121" t="s">
        <v>1805</v>
      </c>
      <c r="W694" s="120" t="s">
        <v>93</v>
      </c>
      <c r="X694" s="120" t="s">
        <v>103</v>
      </c>
      <c r="Y694" s="265" t="s">
        <v>32</v>
      </c>
      <c r="Z694" s="123"/>
      <c r="AA694" s="125">
        <v>0</v>
      </c>
      <c r="AB694" s="125">
        <v>0</v>
      </c>
      <c r="AC694" s="125">
        <v>0</v>
      </c>
      <c r="AD694" s="125">
        <v>472662</v>
      </c>
      <c r="AE694" s="125">
        <v>472662</v>
      </c>
      <c r="AF694" s="125">
        <v>0</v>
      </c>
      <c r="AG694" s="125">
        <v>0</v>
      </c>
      <c r="AH694" s="125">
        <v>0</v>
      </c>
      <c r="AI694" s="125">
        <v>472662</v>
      </c>
      <c r="AJ694" s="125">
        <v>472662</v>
      </c>
      <c r="AK694" s="135"/>
      <c r="AL694" s="126" t="s">
        <v>3057</v>
      </c>
    </row>
    <row r="695" spans="1:38" ht="36" hidden="1" x14ac:dyDescent="0.25">
      <c r="A695" s="147">
        <v>129587</v>
      </c>
      <c r="B695" s="120">
        <v>2</v>
      </c>
      <c r="C695" s="121" t="s">
        <v>85</v>
      </c>
      <c r="D695" s="122">
        <v>43698</v>
      </c>
      <c r="E695" s="121" t="s">
        <v>152</v>
      </c>
      <c r="F695" s="122">
        <v>44645</v>
      </c>
      <c r="G695" s="121" t="s">
        <v>152</v>
      </c>
      <c r="H695" s="123" t="s">
        <v>135</v>
      </c>
      <c r="I695" s="121" t="s">
        <v>292</v>
      </c>
      <c r="J695" s="120" t="s">
        <v>101</v>
      </c>
      <c r="K695" s="121"/>
      <c r="L695" s="120" t="s">
        <v>101</v>
      </c>
      <c r="M695" s="123" t="s">
        <v>3058</v>
      </c>
      <c r="N695" s="123" t="s">
        <v>1793</v>
      </c>
      <c r="O695" s="121" t="s">
        <v>157</v>
      </c>
      <c r="P695" s="121" t="s">
        <v>158</v>
      </c>
      <c r="Q695" s="123" t="s">
        <v>1793</v>
      </c>
      <c r="R695" s="121" t="s">
        <v>47</v>
      </c>
      <c r="S695" s="121" t="s">
        <v>43</v>
      </c>
      <c r="T695" s="124">
        <v>3.53</v>
      </c>
      <c r="U695" s="122">
        <v>44694</v>
      </c>
      <c r="V695" s="121" t="s">
        <v>1805</v>
      </c>
      <c r="W695" s="120" t="s">
        <v>93</v>
      </c>
      <c r="X695" s="120" t="s">
        <v>94</v>
      </c>
      <c r="Y695" s="265" t="s">
        <v>31</v>
      </c>
      <c r="Z695" s="123"/>
      <c r="AA695" s="125">
        <v>0</v>
      </c>
      <c r="AB695" s="125">
        <v>0</v>
      </c>
      <c r="AC695" s="125">
        <v>162139</v>
      </c>
      <c r="AD695" s="125">
        <v>1569950</v>
      </c>
      <c r="AE695" s="125">
        <v>1732089</v>
      </c>
      <c r="AF695" s="125">
        <v>0</v>
      </c>
      <c r="AG695" s="125">
        <v>0</v>
      </c>
      <c r="AH695" s="125">
        <v>162139</v>
      </c>
      <c r="AI695" s="125">
        <v>1569950</v>
      </c>
      <c r="AJ695" s="125">
        <v>1732089</v>
      </c>
      <c r="AK695" s="135"/>
      <c r="AL695" s="126" t="s">
        <v>3059</v>
      </c>
    </row>
    <row r="696" spans="1:38" hidden="1" x14ac:dyDescent="0.25">
      <c r="A696" s="147">
        <v>129594</v>
      </c>
      <c r="B696" s="120">
        <v>2</v>
      </c>
      <c r="C696" s="121" t="s">
        <v>85</v>
      </c>
      <c r="D696" s="122">
        <v>43698</v>
      </c>
      <c r="E696" s="121" t="s">
        <v>152</v>
      </c>
      <c r="F696" s="122">
        <v>44645</v>
      </c>
      <c r="G696" s="121" t="s">
        <v>426</v>
      </c>
      <c r="H696" s="123" t="s">
        <v>144</v>
      </c>
      <c r="I696" s="121" t="s">
        <v>218</v>
      </c>
      <c r="J696" s="120" t="s">
        <v>101</v>
      </c>
      <c r="K696" s="121"/>
      <c r="L696" s="120" t="s">
        <v>101</v>
      </c>
      <c r="M696" s="123" t="s">
        <v>3060</v>
      </c>
      <c r="N696" s="123" t="s">
        <v>2957</v>
      </c>
      <c r="O696" s="121" t="s">
        <v>157</v>
      </c>
      <c r="P696" s="121" t="s">
        <v>158</v>
      </c>
      <c r="Q696" s="123" t="s">
        <v>2957</v>
      </c>
      <c r="R696" s="150" t="s">
        <v>47</v>
      </c>
      <c r="S696" s="121" t="s">
        <v>43</v>
      </c>
      <c r="T696" s="124">
        <v>3.01</v>
      </c>
      <c r="U696" s="122">
        <v>44694</v>
      </c>
      <c r="V696" s="121" t="s">
        <v>1805</v>
      </c>
      <c r="W696" s="120" t="s">
        <v>93</v>
      </c>
      <c r="X696" s="120" t="s">
        <v>103</v>
      </c>
      <c r="Y696" s="265" t="s">
        <v>32</v>
      </c>
      <c r="Z696" s="123"/>
      <c r="AA696" s="125">
        <v>0</v>
      </c>
      <c r="AB696" s="125">
        <v>0</v>
      </c>
      <c r="AC696" s="125">
        <v>16510</v>
      </c>
      <c r="AD696" s="125">
        <v>572293</v>
      </c>
      <c r="AE696" s="125">
        <v>588803</v>
      </c>
      <c r="AF696" s="125">
        <v>0</v>
      </c>
      <c r="AG696" s="125">
        <v>0</v>
      </c>
      <c r="AH696" s="125">
        <v>16510</v>
      </c>
      <c r="AI696" s="125">
        <v>572293</v>
      </c>
      <c r="AJ696" s="125">
        <v>588803</v>
      </c>
      <c r="AK696" s="135"/>
      <c r="AL696" s="126" t="s">
        <v>3061</v>
      </c>
    </row>
    <row r="697" spans="1:38" ht="36" hidden="1" x14ac:dyDescent="0.25">
      <c r="A697" s="147">
        <v>129616</v>
      </c>
      <c r="B697" s="120">
        <v>2</v>
      </c>
      <c r="C697" s="121" t="s">
        <v>85</v>
      </c>
      <c r="D697" s="122">
        <v>43698</v>
      </c>
      <c r="E697" s="121" t="s">
        <v>152</v>
      </c>
      <c r="F697" s="122">
        <v>44645</v>
      </c>
      <c r="G697" s="121" t="s">
        <v>426</v>
      </c>
      <c r="H697" s="123" t="s">
        <v>1006</v>
      </c>
      <c r="I697" s="121" t="s">
        <v>1639</v>
      </c>
      <c r="J697" s="120" t="s">
        <v>101</v>
      </c>
      <c r="K697" s="121"/>
      <c r="L697" s="120" t="s">
        <v>101</v>
      </c>
      <c r="M697" s="123" t="s">
        <v>3062</v>
      </c>
      <c r="N697" s="123" t="s">
        <v>1793</v>
      </c>
      <c r="O697" s="121" t="s">
        <v>157</v>
      </c>
      <c r="P697" s="121" t="s">
        <v>158</v>
      </c>
      <c r="Q697" s="123" t="s">
        <v>1793</v>
      </c>
      <c r="R697" s="121" t="s">
        <v>47</v>
      </c>
      <c r="S697" s="121" t="s">
        <v>43</v>
      </c>
      <c r="T697" s="124">
        <v>3</v>
      </c>
      <c r="U697" s="122">
        <v>44694</v>
      </c>
      <c r="V697" s="121" t="s">
        <v>1805</v>
      </c>
      <c r="W697" s="120" t="s">
        <v>93</v>
      </c>
      <c r="X697" s="120" t="s">
        <v>103</v>
      </c>
      <c r="Y697" s="265" t="s">
        <v>32</v>
      </c>
      <c r="Z697" s="123"/>
      <c r="AA697" s="125">
        <v>0</v>
      </c>
      <c r="AB697" s="125">
        <v>0</v>
      </c>
      <c r="AC697" s="125">
        <v>20321</v>
      </c>
      <c r="AD697" s="125">
        <v>928790</v>
      </c>
      <c r="AE697" s="125">
        <v>949111</v>
      </c>
      <c r="AF697" s="125">
        <v>0</v>
      </c>
      <c r="AG697" s="125">
        <v>0</v>
      </c>
      <c r="AH697" s="125">
        <v>20321</v>
      </c>
      <c r="AI697" s="125">
        <v>928790</v>
      </c>
      <c r="AJ697" s="125">
        <v>949111</v>
      </c>
      <c r="AK697" s="135"/>
      <c r="AL697" s="126" t="s">
        <v>3063</v>
      </c>
    </row>
    <row r="698" spans="1:38" ht="36" hidden="1" x14ac:dyDescent="0.25">
      <c r="A698" s="147">
        <v>129627</v>
      </c>
      <c r="B698" s="120">
        <v>2</v>
      </c>
      <c r="C698" s="121" t="s">
        <v>85</v>
      </c>
      <c r="D698" s="122">
        <v>43698</v>
      </c>
      <c r="E698" s="121" t="s">
        <v>152</v>
      </c>
      <c r="F698" s="122">
        <v>44645</v>
      </c>
      <c r="G698" s="121" t="s">
        <v>426</v>
      </c>
      <c r="H698" s="123" t="s">
        <v>236</v>
      </c>
      <c r="I698" s="121" t="s">
        <v>237</v>
      </c>
      <c r="J698" s="120" t="s">
        <v>101</v>
      </c>
      <c r="K698" s="121"/>
      <c r="L698" s="120" t="s">
        <v>101</v>
      </c>
      <c r="M698" s="123" t="s">
        <v>3064</v>
      </c>
      <c r="N698" s="123" t="s">
        <v>1793</v>
      </c>
      <c r="O698" s="121" t="s">
        <v>157</v>
      </c>
      <c r="P698" s="121" t="s">
        <v>158</v>
      </c>
      <c r="Q698" s="123" t="s">
        <v>1793</v>
      </c>
      <c r="R698" s="121" t="s">
        <v>47</v>
      </c>
      <c r="S698" s="121" t="s">
        <v>43</v>
      </c>
      <c r="T698" s="124">
        <v>2.65</v>
      </c>
      <c r="U698" s="122">
        <v>44694</v>
      </c>
      <c r="V698" s="121" t="s">
        <v>1805</v>
      </c>
      <c r="W698" s="120" t="s">
        <v>93</v>
      </c>
      <c r="X698" s="120" t="s">
        <v>103</v>
      </c>
      <c r="Y698" s="265" t="s">
        <v>32</v>
      </c>
      <c r="Z698" s="123"/>
      <c r="AA698" s="125">
        <v>0</v>
      </c>
      <c r="AB698" s="125">
        <v>0</v>
      </c>
      <c r="AC698" s="125">
        <v>55311</v>
      </c>
      <c r="AD698" s="125">
        <v>816235</v>
      </c>
      <c r="AE698" s="125">
        <v>871546</v>
      </c>
      <c r="AF698" s="125">
        <v>0</v>
      </c>
      <c r="AG698" s="125">
        <v>0</v>
      </c>
      <c r="AH698" s="125">
        <v>55311</v>
      </c>
      <c r="AI698" s="125">
        <v>816235</v>
      </c>
      <c r="AJ698" s="125">
        <v>871546</v>
      </c>
      <c r="AK698" s="135"/>
      <c r="AL698" s="126" t="s">
        <v>3065</v>
      </c>
    </row>
    <row r="699" spans="1:38" ht="54" hidden="1" x14ac:dyDescent="0.25">
      <c r="A699" s="147">
        <v>129660</v>
      </c>
      <c r="B699" s="120">
        <v>2</v>
      </c>
      <c r="C699" s="121" t="s">
        <v>85</v>
      </c>
      <c r="D699" s="122">
        <v>43698</v>
      </c>
      <c r="E699" s="121" t="s">
        <v>152</v>
      </c>
      <c r="F699" s="122">
        <v>44645</v>
      </c>
      <c r="G699" s="121" t="s">
        <v>426</v>
      </c>
      <c r="H699" s="123" t="s">
        <v>1539</v>
      </c>
      <c r="I699" s="121" t="s">
        <v>518</v>
      </c>
      <c r="J699" s="120" t="s">
        <v>101</v>
      </c>
      <c r="K699" s="121"/>
      <c r="L699" s="120" t="s">
        <v>101</v>
      </c>
      <c r="M699" s="123" t="s">
        <v>3066</v>
      </c>
      <c r="N699" s="123" t="s">
        <v>3041</v>
      </c>
      <c r="O699" s="121" t="s">
        <v>157</v>
      </c>
      <c r="P699" s="121" t="s">
        <v>158</v>
      </c>
      <c r="Q699" s="123" t="s">
        <v>3041</v>
      </c>
      <c r="R699" s="150" t="s">
        <v>47</v>
      </c>
      <c r="S699" s="121" t="s">
        <v>43</v>
      </c>
      <c r="T699" s="124">
        <v>6.66</v>
      </c>
      <c r="U699" s="122">
        <v>44694</v>
      </c>
      <c r="V699" s="121" t="s">
        <v>1860</v>
      </c>
      <c r="W699" s="120" t="s">
        <v>93</v>
      </c>
      <c r="X699" s="120" t="s">
        <v>103</v>
      </c>
      <c r="Y699" s="265" t="s">
        <v>32</v>
      </c>
      <c r="Z699" s="123"/>
      <c r="AA699" s="125">
        <v>0</v>
      </c>
      <c r="AB699" s="125">
        <v>0</v>
      </c>
      <c r="AC699" s="125">
        <v>0</v>
      </c>
      <c r="AD699" s="125">
        <v>2431454</v>
      </c>
      <c r="AE699" s="125">
        <v>2431454</v>
      </c>
      <c r="AF699" s="125">
        <v>0</v>
      </c>
      <c r="AG699" s="125">
        <v>0</v>
      </c>
      <c r="AH699" s="125">
        <v>0</v>
      </c>
      <c r="AI699" s="125">
        <v>2431454</v>
      </c>
      <c r="AJ699" s="125">
        <v>2431454</v>
      </c>
      <c r="AK699" s="135"/>
      <c r="AL699" s="126" t="s">
        <v>3067</v>
      </c>
    </row>
    <row r="700" spans="1:38" ht="36" hidden="1" x14ac:dyDescent="0.25">
      <c r="A700" s="147">
        <v>129663</v>
      </c>
      <c r="B700" s="120">
        <v>1</v>
      </c>
      <c r="C700" s="121" t="s">
        <v>85</v>
      </c>
      <c r="D700" s="122">
        <v>43698</v>
      </c>
      <c r="E700" s="121" t="s">
        <v>152</v>
      </c>
      <c r="F700" s="122">
        <v>44643</v>
      </c>
      <c r="G700" s="121" t="s">
        <v>189</v>
      </c>
      <c r="H700" s="123" t="s">
        <v>718</v>
      </c>
      <c r="I700" s="121" t="s">
        <v>2449</v>
      </c>
      <c r="J700" s="120" t="s">
        <v>101</v>
      </c>
      <c r="K700" s="121"/>
      <c r="L700" s="120" t="s">
        <v>101</v>
      </c>
      <c r="M700" s="123" t="s">
        <v>3068</v>
      </c>
      <c r="N700" s="123" t="s">
        <v>1845</v>
      </c>
      <c r="O700" s="121" t="s">
        <v>157</v>
      </c>
      <c r="P700" s="121" t="s">
        <v>158</v>
      </c>
      <c r="Q700" s="123" t="s">
        <v>1845</v>
      </c>
      <c r="R700" s="150" t="s">
        <v>47</v>
      </c>
      <c r="S700" s="121" t="s">
        <v>43</v>
      </c>
      <c r="T700" s="124">
        <v>7.6</v>
      </c>
      <c r="U700" s="122">
        <v>44694</v>
      </c>
      <c r="V700" s="121" t="s">
        <v>1805</v>
      </c>
      <c r="W700" s="120" t="s">
        <v>93</v>
      </c>
      <c r="X700" s="120" t="s">
        <v>103</v>
      </c>
      <c r="Y700" s="265" t="s">
        <v>32</v>
      </c>
      <c r="Z700" s="123"/>
      <c r="AA700" s="125">
        <v>0</v>
      </c>
      <c r="AB700" s="125">
        <v>0</v>
      </c>
      <c r="AC700" s="125">
        <v>23700</v>
      </c>
      <c r="AD700" s="125">
        <v>1801000</v>
      </c>
      <c r="AE700" s="125">
        <v>1824700</v>
      </c>
      <c r="AF700" s="125">
        <v>0</v>
      </c>
      <c r="AG700" s="125">
        <v>0</v>
      </c>
      <c r="AH700" s="125">
        <v>23700</v>
      </c>
      <c r="AI700" s="125">
        <v>1801000</v>
      </c>
      <c r="AJ700" s="125">
        <v>1824700</v>
      </c>
      <c r="AK700" s="135"/>
      <c r="AL700" s="126" t="s">
        <v>3069</v>
      </c>
    </row>
    <row r="701" spans="1:38" ht="36" hidden="1" x14ac:dyDescent="0.25">
      <c r="A701" s="147">
        <v>130386</v>
      </c>
      <c r="B701" s="120">
        <v>1</v>
      </c>
      <c r="C701" s="121" t="s">
        <v>85</v>
      </c>
      <c r="D701" s="122">
        <v>43977</v>
      </c>
      <c r="E701" s="121" t="s">
        <v>152</v>
      </c>
      <c r="F701" s="122">
        <v>44648</v>
      </c>
      <c r="G701" s="121" t="s">
        <v>666</v>
      </c>
      <c r="H701" s="123" t="s">
        <v>722</v>
      </c>
      <c r="I701" s="121" t="s">
        <v>1451</v>
      </c>
      <c r="J701" s="120" t="s">
        <v>101</v>
      </c>
      <c r="K701" s="121"/>
      <c r="L701" s="120" t="s">
        <v>101</v>
      </c>
      <c r="M701" s="123" t="s">
        <v>3070</v>
      </c>
      <c r="N701" s="123" t="s">
        <v>1859</v>
      </c>
      <c r="O701" s="121" t="s">
        <v>157</v>
      </c>
      <c r="P701" s="121" t="s">
        <v>158</v>
      </c>
      <c r="Q701" s="123" t="s">
        <v>1859</v>
      </c>
      <c r="R701" s="150" t="s">
        <v>47</v>
      </c>
      <c r="S701" s="121" t="s">
        <v>43</v>
      </c>
      <c r="T701" s="124">
        <v>7.29</v>
      </c>
      <c r="U701" s="122">
        <v>44694</v>
      </c>
      <c r="V701" s="121" t="s">
        <v>1860</v>
      </c>
      <c r="W701" s="120" t="s">
        <v>93</v>
      </c>
      <c r="X701" s="120" t="s">
        <v>103</v>
      </c>
      <c r="Y701" s="265" t="s">
        <v>32</v>
      </c>
      <c r="Z701" s="123"/>
      <c r="AA701" s="125">
        <v>0</v>
      </c>
      <c r="AB701" s="125">
        <v>0</v>
      </c>
      <c r="AC701" s="125">
        <v>83300</v>
      </c>
      <c r="AD701" s="125">
        <v>1541500</v>
      </c>
      <c r="AE701" s="125">
        <v>1624800</v>
      </c>
      <c r="AF701" s="125">
        <v>0</v>
      </c>
      <c r="AG701" s="125">
        <v>0</v>
      </c>
      <c r="AH701" s="125">
        <v>83300</v>
      </c>
      <c r="AI701" s="125">
        <v>1541500</v>
      </c>
      <c r="AJ701" s="125">
        <v>1624800</v>
      </c>
      <c r="AK701" s="135"/>
      <c r="AL701" s="126" t="s">
        <v>3071</v>
      </c>
    </row>
    <row r="702" spans="1:38" ht="36" hidden="1" x14ac:dyDescent="0.25">
      <c r="A702" s="147">
        <v>130402</v>
      </c>
      <c r="B702" s="120">
        <v>1</v>
      </c>
      <c r="C702" s="121" t="s">
        <v>85</v>
      </c>
      <c r="D702" s="122">
        <v>43978</v>
      </c>
      <c r="E702" s="121" t="s">
        <v>152</v>
      </c>
      <c r="F702" s="122">
        <v>44648</v>
      </c>
      <c r="G702" s="121" t="s">
        <v>161</v>
      </c>
      <c r="H702" s="123" t="s">
        <v>3072</v>
      </c>
      <c r="I702" s="121" t="s">
        <v>3073</v>
      </c>
      <c r="J702" s="120" t="s">
        <v>101</v>
      </c>
      <c r="K702" s="121"/>
      <c r="L702" s="120" t="s">
        <v>101</v>
      </c>
      <c r="M702" s="123" t="s">
        <v>3074</v>
      </c>
      <c r="N702" s="123" t="s">
        <v>1845</v>
      </c>
      <c r="O702" s="121" t="s">
        <v>157</v>
      </c>
      <c r="P702" s="121" t="s">
        <v>158</v>
      </c>
      <c r="Q702" s="123" t="s">
        <v>1845</v>
      </c>
      <c r="R702" s="150" t="s">
        <v>47</v>
      </c>
      <c r="S702" s="121" t="s">
        <v>43</v>
      </c>
      <c r="T702" s="124">
        <v>6.18</v>
      </c>
      <c r="U702" s="122">
        <v>44694</v>
      </c>
      <c r="V702" s="121" t="s">
        <v>1805</v>
      </c>
      <c r="W702" s="120" t="s">
        <v>93</v>
      </c>
      <c r="X702" s="120" t="s">
        <v>103</v>
      </c>
      <c r="Y702" s="265" t="s">
        <v>32</v>
      </c>
      <c r="Z702" s="123"/>
      <c r="AA702" s="125">
        <v>0</v>
      </c>
      <c r="AB702" s="125">
        <v>0</v>
      </c>
      <c r="AC702" s="125">
        <v>27250</v>
      </c>
      <c r="AD702" s="125">
        <v>1321250</v>
      </c>
      <c r="AE702" s="125">
        <v>1348500</v>
      </c>
      <c r="AF702" s="125">
        <v>0</v>
      </c>
      <c r="AG702" s="125">
        <v>0</v>
      </c>
      <c r="AH702" s="125">
        <v>27250</v>
      </c>
      <c r="AI702" s="125">
        <v>1321250</v>
      </c>
      <c r="AJ702" s="125">
        <v>1348500</v>
      </c>
      <c r="AK702" s="135"/>
      <c r="AL702" s="126" t="s">
        <v>3075</v>
      </c>
    </row>
    <row r="703" spans="1:38" ht="36" hidden="1" x14ac:dyDescent="0.25">
      <c r="A703" s="147">
        <v>130428</v>
      </c>
      <c r="B703" s="120">
        <v>1</v>
      </c>
      <c r="C703" s="121" t="s">
        <v>85</v>
      </c>
      <c r="D703" s="122">
        <v>43978</v>
      </c>
      <c r="E703" s="121" t="s">
        <v>152</v>
      </c>
      <c r="F703" s="122">
        <v>44649</v>
      </c>
      <c r="G703" s="121" t="s">
        <v>161</v>
      </c>
      <c r="H703" s="123" t="s">
        <v>297</v>
      </c>
      <c r="I703" s="121" t="s">
        <v>1436</v>
      </c>
      <c r="J703" s="120" t="s">
        <v>101</v>
      </c>
      <c r="K703" s="121"/>
      <c r="L703" s="120" t="s">
        <v>101</v>
      </c>
      <c r="M703" s="123" t="s">
        <v>3076</v>
      </c>
      <c r="N703" s="123" t="s">
        <v>1859</v>
      </c>
      <c r="O703" s="121" t="s">
        <v>157</v>
      </c>
      <c r="P703" s="121" t="s">
        <v>158</v>
      </c>
      <c r="Q703" s="123" t="s">
        <v>1859</v>
      </c>
      <c r="R703" s="150" t="s">
        <v>47</v>
      </c>
      <c r="S703" s="121" t="s">
        <v>43</v>
      </c>
      <c r="T703" s="124">
        <v>4.92</v>
      </c>
      <c r="U703" s="122">
        <v>44694</v>
      </c>
      <c r="V703" s="121" t="s">
        <v>1860</v>
      </c>
      <c r="W703" s="120" t="s">
        <v>93</v>
      </c>
      <c r="X703" s="120" t="s">
        <v>103</v>
      </c>
      <c r="Y703" s="265" t="s">
        <v>32</v>
      </c>
      <c r="Z703" s="123"/>
      <c r="AA703" s="125">
        <v>0</v>
      </c>
      <c r="AB703" s="125">
        <v>0</v>
      </c>
      <c r="AC703" s="125">
        <v>25200</v>
      </c>
      <c r="AD703" s="125">
        <v>976900</v>
      </c>
      <c r="AE703" s="125">
        <v>1002100</v>
      </c>
      <c r="AF703" s="125">
        <v>0</v>
      </c>
      <c r="AG703" s="125">
        <v>0</v>
      </c>
      <c r="AH703" s="125">
        <v>25200</v>
      </c>
      <c r="AI703" s="125">
        <v>976900</v>
      </c>
      <c r="AJ703" s="125">
        <v>1002100</v>
      </c>
      <c r="AK703" s="135"/>
      <c r="AL703" s="126" t="s">
        <v>3077</v>
      </c>
    </row>
    <row r="704" spans="1:38" hidden="1" x14ac:dyDescent="0.25">
      <c r="A704" s="147">
        <v>130543</v>
      </c>
      <c r="B704" s="120">
        <v>2</v>
      </c>
      <c r="C704" s="121" t="s">
        <v>85</v>
      </c>
      <c r="D704" s="122">
        <v>44001</v>
      </c>
      <c r="E704" s="121" t="s">
        <v>152</v>
      </c>
      <c r="F704" s="122">
        <v>44643</v>
      </c>
      <c r="G704" s="121" t="s">
        <v>426</v>
      </c>
      <c r="H704" s="123" t="s">
        <v>123</v>
      </c>
      <c r="I704" s="121" t="s">
        <v>3078</v>
      </c>
      <c r="J704" s="120" t="s">
        <v>101</v>
      </c>
      <c r="K704" s="121"/>
      <c r="L704" s="120" t="s">
        <v>101</v>
      </c>
      <c r="M704" s="123" t="s">
        <v>3079</v>
      </c>
      <c r="N704" s="123" t="s">
        <v>2569</v>
      </c>
      <c r="O704" s="121" t="s">
        <v>157</v>
      </c>
      <c r="P704" s="121" t="s">
        <v>158</v>
      </c>
      <c r="Q704" s="123" t="s">
        <v>2569</v>
      </c>
      <c r="R704" s="150" t="s">
        <v>47</v>
      </c>
      <c r="S704" s="121" t="s">
        <v>43</v>
      </c>
      <c r="T704" s="124">
        <v>5.33</v>
      </c>
      <c r="U704" s="122">
        <v>44694</v>
      </c>
      <c r="V704" s="121" t="s">
        <v>1860</v>
      </c>
      <c r="W704" s="120" t="s">
        <v>93</v>
      </c>
      <c r="X704" s="120" t="s">
        <v>103</v>
      </c>
      <c r="Y704" s="265" t="s">
        <v>32</v>
      </c>
      <c r="Z704" s="123"/>
      <c r="AA704" s="125">
        <v>0</v>
      </c>
      <c r="AB704" s="125">
        <v>0</v>
      </c>
      <c r="AC704" s="125">
        <v>0</v>
      </c>
      <c r="AD704" s="125">
        <v>913651</v>
      </c>
      <c r="AE704" s="125">
        <v>913651</v>
      </c>
      <c r="AF704" s="125">
        <v>0</v>
      </c>
      <c r="AG704" s="125">
        <v>0</v>
      </c>
      <c r="AH704" s="125">
        <v>0</v>
      </c>
      <c r="AI704" s="125">
        <v>913651</v>
      </c>
      <c r="AJ704" s="125">
        <v>913651</v>
      </c>
      <c r="AK704" s="135"/>
      <c r="AL704" s="126" t="s">
        <v>3080</v>
      </c>
    </row>
    <row r="705" spans="1:38" hidden="1" x14ac:dyDescent="0.25">
      <c r="A705" s="149">
        <v>131243</v>
      </c>
      <c r="B705" s="120">
        <v>3</v>
      </c>
      <c r="C705" s="121" t="s">
        <v>85</v>
      </c>
      <c r="D705" s="122">
        <v>44221</v>
      </c>
      <c r="E705" s="121" t="s">
        <v>152</v>
      </c>
      <c r="F705" s="122">
        <v>44645</v>
      </c>
      <c r="G705" s="121" t="s">
        <v>241</v>
      </c>
      <c r="H705" s="123" t="s">
        <v>365</v>
      </c>
      <c r="I705" s="121" t="s">
        <v>366</v>
      </c>
      <c r="J705" s="120" t="s">
        <v>101</v>
      </c>
      <c r="K705" s="121"/>
      <c r="L705" s="120" t="s">
        <v>101</v>
      </c>
      <c r="M705" s="123" t="s">
        <v>3081</v>
      </c>
      <c r="N705" s="123" t="s">
        <v>3082</v>
      </c>
      <c r="O705" s="121" t="s">
        <v>157</v>
      </c>
      <c r="P705" s="121" t="s">
        <v>158</v>
      </c>
      <c r="Q705" s="123" t="s">
        <v>3082</v>
      </c>
      <c r="R705" s="121" t="s">
        <v>47</v>
      </c>
      <c r="S705" s="121" t="s">
        <v>43</v>
      </c>
      <c r="T705" s="124">
        <v>2.09</v>
      </c>
      <c r="U705" s="122">
        <v>44694</v>
      </c>
      <c r="V705" s="121" t="s">
        <v>1860</v>
      </c>
      <c r="W705" s="120" t="s">
        <v>93</v>
      </c>
      <c r="X705" s="120" t="s">
        <v>103</v>
      </c>
      <c r="Y705" s="265" t="s">
        <v>32</v>
      </c>
      <c r="Z705" s="123"/>
      <c r="AA705" s="125">
        <v>0</v>
      </c>
      <c r="AB705" s="125">
        <v>0</v>
      </c>
      <c r="AC705" s="125">
        <v>21711</v>
      </c>
      <c r="AD705" s="125">
        <v>809834</v>
      </c>
      <c r="AE705" s="125">
        <v>831545</v>
      </c>
      <c r="AF705" s="125">
        <v>0</v>
      </c>
      <c r="AG705" s="125">
        <v>0</v>
      </c>
      <c r="AH705" s="125">
        <v>21711</v>
      </c>
      <c r="AI705" s="125">
        <v>809834</v>
      </c>
      <c r="AJ705" s="125">
        <v>831545</v>
      </c>
      <c r="AK705" s="135"/>
      <c r="AL705" s="126" t="s">
        <v>3083</v>
      </c>
    </row>
    <row r="706" spans="1:38" hidden="1" x14ac:dyDescent="0.25">
      <c r="A706" s="149">
        <v>131600</v>
      </c>
      <c r="B706" s="120">
        <v>1</v>
      </c>
      <c r="C706" s="121" t="s">
        <v>85</v>
      </c>
      <c r="D706" s="122">
        <v>44334</v>
      </c>
      <c r="E706" s="121" t="s">
        <v>152</v>
      </c>
      <c r="F706" s="122">
        <v>44648</v>
      </c>
      <c r="G706" s="121" t="s">
        <v>666</v>
      </c>
      <c r="H706" s="123" t="s">
        <v>190</v>
      </c>
      <c r="I706" s="121" t="s">
        <v>1603</v>
      </c>
      <c r="J706" s="120" t="s">
        <v>101</v>
      </c>
      <c r="K706" s="121"/>
      <c r="L706" s="120" t="s">
        <v>101</v>
      </c>
      <c r="M706" s="123" t="s">
        <v>3084</v>
      </c>
      <c r="N706" s="123" t="s">
        <v>3085</v>
      </c>
      <c r="O706" s="121" t="s">
        <v>157</v>
      </c>
      <c r="P706" s="121" t="s">
        <v>158</v>
      </c>
      <c r="Q706" s="123" t="s">
        <v>3085</v>
      </c>
      <c r="R706" s="121" t="s">
        <v>47</v>
      </c>
      <c r="S706" s="121" t="s">
        <v>43</v>
      </c>
      <c r="T706" s="124">
        <v>5.64</v>
      </c>
      <c r="U706" s="122">
        <v>44694</v>
      </c>
      <c r="V706" s="121" t="s">
        <v>2036</v>
      </c>
      <c r="W706" s="120" t="s">
        <v>93</v>
      </c>
      <c r="X706" s="120" t="s">
        <v>103</v>
      </c>
      <c r="Y706" s="265" t="s">
        <v>32</v>
      </c>
      <c r="Z706" s="123"/>
      <c r="AA706" s="125">
        <v>0</v>
      </c>
      <c r="AB706" s="125">
        <v>0</v>
      </c>
      <c r="AC706" s="125">
        <v>0</v>
      </c>
      <c r="AD706" s="125">
        <v>232500</v>
      </c>
      <c r="AE706" s="125">
        <v>232500</v>
      </c>
      <c r="AF706" s="125">
        <v>0</v>
      </c>
      <c r="AG706" s="125">
        <v>0</v>
      </c>
      <c r="AH706" s="125">
        <v>0</v>
      </c>
      <c r="AI706" s="125">
        <v>232500</v>
      </c>
      <c r="AJ706" s="125">
        <v>232500</v>
      </c>
      <c r="AK706" s="135"/>
      <c r="AL706" s="126" t="s">
        <v>3086</v>
      </c>
    </row>
    <row r="707" spans="1:38" ht="36" hidden="1" x14ac:dyDescent="0.25">
      <c r="A707" s="149">
        <v>131746</v>
      </c>
      <c r="B707" s="120">
        <v>2</v>
      </c>
      <c r="C707" s="121" t="s">
        <v>85</v>
      </c>
      <c r="D707" s="122">
        <v>44362</v>
      </c>
      <c r="E707" s="121" t="s">
        <v>152</v>
      </c>
      <c r="F707" s="122">
        <v>44645</v>
      </c>
      <c r="G707" s="121" t="s">
        <v>426</v>
      </c>
      <c r="H707" s="123" t="s">
        <v>838</v>
      </c>
      <c r="I707" s="121" t="s">
        <v>839</v>
      </c>
      <c r="J707" s="120" t="s">
        <v>101</v>
      </c>
      <c r="K707" s="121"/>
      <c r="L707" s="120" t="s">
        <v>101</v>
      </c>
      <c r="M707" s="123" t="s">
        <v>3087</v>
      </c>
      <c r="N707" s="123" t="s">
        <v>3088</v>
      </c>
      <c r="O707" s="121" t="s">
        <v>157</v>
      </c>
      <c r="P707" s="121" t="s">
        <v>158</v>
      </c>
      <c r="Q707" s="123" t="s">
        <v>3088</v>
      </c>
      <c r="R707" s="121" t="s">
        <v>47</v>
      </c>
      <c r="S707" s="121" t="s">
        <v>43</v>
      </c>
      <c r="T707" s="124">
        <v>4.1500000000000004</v>
      </c>
      <c r="U707" s="122">
        <v>44694</v>
      </c>
      <c r="V707" s="121" t="s">
        <v>1805</v>
      </c>
      <c r="W707" s="120" t="s">
        <v>93</v>
      </c>
      <c r="X707" s="120" t="s">
        <v>103</v>
      </c>
      <c r="Y707" s="265" t="s">
        <v>32</v>
      </c>
      <c r="Z707" s="123"/>
      <c r="AA707" s="125">
        <v>0</v>
      </c>
      <c r="AB707" s="125">
        <v>0</v>
      </c>
      <c r="AC707" s="125">
        <v>23043</v>
      </c>
      <c r="AD707" s="125">
        <v>1033769</v>
      </c>
      <c r="AE707" s="125">
        <v>1056812</v>
      </c>
      <c r="AF707" s="125">
        <v>0</v>
      </c>
      <c r="AG707" s="125">
        <v>0</v>
      </c>
      <c r="AH707" s="125">
        <v>23043</v>
      </c>
      <c r="AI707" s="125">
        <v>1033769</v>
      </c>
      <c r="AJ707" s="125">
        <v>1056812</v>
      </c>
      <c r="AK707" s="135"/>
      <c r="AL707" s="126" t="s">
        <v>3089</v>
      </c>
    </row>
    <row r="708" spans="1:38" ht="36" hidden="1" x14ac:dyDescent="0.25">
      <c r="A708" s="149">
        <v>131748</v>
      </c>
      <c r="B708" s="120">
        <v>2</v>
      </c>
      <c r="C708" s="121" t="s">
        <v>85</v>
      </c>
      <c r="D708" s="122">
        <v>44362</v>
      </c>
      <c r="E708" s="121" t="s">
        <v>152</v>
      </c>
      <c r="F708" s="122">
        <v>44645</v>
      </c>
      <c r="G708" s="121" t="s">
        <v>426</v>
      </c>
      <c r="H708" s="123" t="s">
        <v>1613</v>
      </c>
      <c r="I708" s="121" t="s">
        <v>848</v>
      </c>
      <c r="J708" s="120" t="s">
        <v>101</v>
      </c>
      <c r="K708" s="121"/>
      <c r="L708" s="120" t="s">
        <v>101</v>
      </c>
      <c r="M708" s="123" t="s">
        <v>3090</v>
      </c>
      <c r="N708" s="123" t="s">
        <v>2957</v>
      </c>
      <c r="O708" s="121" t="s">
        <v>157</v>
      </c>
      <c r="P708" s="121" t="s">
        <v>158</v>
      </c>
      <c r="Q708" s="123" t="s">
        <v>2957</v>
      </c>
      <c r="R708" s="121" t="s">
        <v>47</v>
      </c>
      <c r="S708" s="121" t="s">
        <v>43</v>
      </c>
      <c r="T708" s="124">
        <v>6.3</v>
      </c>
      <c r="U708" s="122">
        <v>44694</v>
      </c>
      <c r="V708" s="121" t="s">
        <v>1805</v>
      </c>
      <c r="W708" s="120" t="s">
        <v>93</v>
      </c>
      <c r="X708" s="120" t="s">
        <v>103</v>
      </c>
      <c r="Y708" s="265" t="s">
        <v>32</v>
      </c>
      <c r="Z708" s="123"/>
      <c r="AA708" s="125">
        <v>0</v>
      </c>
      <c r="AB708" s="125">
        <v>0</v>
      </c>
      <c r="AC708" s="125">
        <v>56091</v>
      </c>
      <c r="AD708" s="125">
        <v>1236759</v>
      </c>
      <c r="AE708" s="125">
        <v>1292850</v>
      </c>
      <c r="AF708" s="125">
        <v>0</v>
      </c>
      <c r="AG708" s="125">
        <v>0</v>
      </c>
      <c r="AH708" s="125">
        <v>56091</v>
      </c>
      <c r="AI708" s="125">
        <v>1236759</v>
      </c>
      <c r="AJ708" s="125">
        <v>1292850</v>
      </c>
      <c r="AK708" s="135"/>
      <c r="AL708" s="126" t="s">
        <v>3091</v>
      </c>
    </row>
    <row r="709" spans="1:38" ht="36" hidden="1" x14ac:dyDescent="0.25">
      <c r="A709" s="147">
        <v>127382</v>
      </c>
      <c r="B709" s="120">
        <v>4</v>
      </c>
      <c r="C709" s="121" t="s">
        <v>97</v>
      </c>
      <c r="D709" s="122">
        <v>43193</v>
      </c>
      <c r="E709" s="121" t="s">
        <v>152</v>
      </c>
      <c r="F709" s="122">
        <v>44533.875127314815</v>
      </c>
      <c r="G709" s="121" t="s">
        <v>510</v>
      </c>
      <c r="H709" s="123" t="s">
        <v>2853</v>
      </c>
      <c r="I709" s="121" t="s">
        <v>2045</v>
      </c>
      <c r="J709" s="120" t="s">
        <v>101</v>
      </c>
      <c r="K709" s="121"/>
      <c r="L709" s="120" t="s">
        <v>101</v>
      </c>
      <c r="M709" s="123" t="s">
        <v>3092</v>
      </c>
      <c r="N709" s="123" t="s">
        <v>3093</v>
      </c>
      <c r="O709" s="121" t="s">
        <v>157</v>
      </c>
      <c r="P709" s="121" t="s">
        <v>1794</v>
      </c>
      <c r="Q709" s="123" t="s">
        <v>3093</v>
      </c>
      <c r="R709" s="121" t="s">
        <v>47</v>
      </c>
      <c r="S709" s="121" t="s">
        <v>46</v>
      </c>
      <c r="T709" s="124">
        <v>10.33</v>
      </c>
      <c r="U709" s="122">
        <v>44323</v>
      </c>
      <c r="V709" s="121" t="s">
        <v>2036</v>
      </c>
      <c r="W709" s="120" t="s">
        <v>93</v>
      </c>
      <c r="X709" s="120" t="s">
        <v>103</v>
      </c>
      <c r="Y709" s="265" t="s">
        <v>32</v>
      </c>
      <c r="Z709" s="123" t="s">
        <v>3094</v>
      </c>
      <c r="AA709" s="125">
        <v>0</v>
      </c>
      <c r="AB709" s="125">
        <v>0</v>
      </c>
      <c r="AC709" s="125">
        <v>71338</v>
      </c>
      <c r="AD709" s="125">
        <v>205726</v>
      </c>
      <c r="AE709" s="125">
        <v>277064</v>
      </c>
      <c r="AF709" s="125">
        <v>0</v>
      </c>
      <c r="AG709" s="125">
        <v>0</v>
      </c>
      <c r="AH709" s="125">
        <v>329198</v>
      </c>
      <c r="AI709" s="125">
        <v>2519026</v>
      </c>
      <c r="AJ709" s="125">
        <v>2848224</v>
      </c>
      <c r="AK709" s="135" t="s">
        <v>3095</v>
      </c>
      <c r="AL709" s="126" t="s">
        <v>3096</v>
      </c>
    </row>
    <row r="710" spans="1:38" ht="36" hidden="1" x14ac:dyDescent="0.25">
      <c r="A710" s="147">
        <v>118909</v>
      </c>
      <c r="B710" s="120">
        <v>2</v>
      </c>
      <c r="C710" s="121" t="s">
        <v>97</v>
      </c>
      <c r="D710" s="122">
        <v>41402</v>
      </c>
      <c r="E710" s="121" t="s">
        <v>1833</v>
      </c>
      <c r="F710" s="122">
        <v>44691.875115740739</v>
      </c>
      <c r="G710" s="121" t="s">
        <v>108</v>
      </c>
      <c r="H710" s="123" t="s">
        <v>465</v>
      </c>
      <c r="I710" s="121" t="s">
        <v>466</v>
      </c>
      <c r="J710" s="120" t="s">
        <v>101</v>
      </c>
      <c r="K710" s="121"/>
      <c r="L710" s="120" t="s">
        <v>101</v>
      </c>
      <c r="M710" s="123" t="s">
        <v>3097</v>
      </c>
      <c r="N710" s="123" t="s">
        <v>1835</v>
      </c>
      <c r="O710" s="121" t="s">
        <v>1836</v>
      </c>
      <c r="P710" s="121" t="s">
        <v>1835</v>
      </c>
      <c r="Q710" s="123"/>
      <c r="R710" s="150" t="s">
        <v>47</v>
      </c>
      <c r="S710" s="150" t="s">
        <v>45</v>
      </c>
      <c r="T710" s="124">
        <v>0</v>
      </c>
      <c r="U710" s="122">
        <v>43966</v>
      </c>
      <c r="V710" s="121"/>
      <c r="W710" s="120" t="s">
        <v>93</v>
      </c>
      <c r="X710" s="120" t="s">
        <v>103</v>
      </c>
      <c r="Y710" s="265" t="s">
        <v>32</v>
      </c>
      <c r="Z710" s="123"/>
      <c r="AA710" s="125">
        <v>600</v>
      </c>
      <c r="AB710" s="125">
        <v>0</v>
      </c>
      <c r="AC710" s="125">
        <v>223200</v>
      </c>
      <c r="AD710" s="125">
        <v>0</v>
      </c>
      <c r="AE710" s="125">
        <v>223800</v>
      </c>
      <c r="AF710" s="125">
        <v>74170.23</v>
      </c>
      <c r="AG710" s="125">
        <v>32500</v>
      </c>
      <c r="AH710" s="125">
        <v>714764</v>
      </c>
      <c r="AI710" s="125">
        <v>0</v>
      </c>
      <c r="AJ710" s="125">
        <v>821434.23</v>
      </c>
      <c r="AK710" s="135" t="s">
        <v>3098</v>
      </c>
      <c r="AL710" s="126" t="s">
        <v>3099</v>
      </c>
    </row>
    <row r="711" spans="1:38" ht="36" hidden="1" x14ac:dyDescent="0.25">
      <c r="A711" s="147">
        <v>128228</v>
      </c>
      <c r="B711" s="120">
        <v>3</v>
      </c>
      <c r="C711" s="121" t="s">
        <v>97</v>
      </c>
      <c r="D711" s="122">
        <v>43395</v>
      </c>
      <c r="E711" s="121" t="s">
        <v>2685</v>
      </c>
      <c r="F711" s="122">
        <v>44391.875069444446</v>
      </c>
      <c r="G711" s="121" t="s">
        <v>108</v>
      </c>
      <c r="H711" s="123" t="s">
        <v>313</v>
      </c>
      <c r="I711" s="121" t="s">
        <v>1505</v>
      </c>
      <c r="J711" s="120" t="s">
        <v>1506</v>
      </c>
      <c r="K711" s="121" t="s">
        <v>3100</v>
      </c>
      <c r="L711" s="120"/>
      <c r="M711" s="123" t="s">
        <v>3101</v>
      </c>
      <c r="N711" s="123" t="s">
        <v>3102</v>
      </c>
      <c r="O711" s="121" t="s">
        <v>1509</v>
      </c>
      <c r="P711" s="121" t="s">
        <v>1789</v>
      </c>
      <c r="Q711" s="123"/>
      <c r="R711" s="150" t="s">
        <v>47</v>
      </c>
      <c r="S711" s="150" t="s">
        <v>45</v>
      </c>
      <c r="T711" s="124">
        <v>0.3</v>
      </c>
      <c r="U711" s="122">
        <v>43966</v>
      </c>
      <c r="V711" s="121"/>
      <c r="W711" s="120" t="s">
        <v>93</v>
      </c>
      <c r="X711" s="120" t="s">
        <v>13</v>
      </c>
      <c r="Y711" s="265" t="s">
        <v>30</v>
      </c>
      <c r="Z711" s="123"/>
      <c r="AA711" s="125">
        <v>142.31</v>
      </c>
      <c r="AB711" s="125">
        <v>0</v>
      </c>
      <c r="AC711" s="125">
        <v>0</v>
      </c>
      <c r="AD711" s="125">
        <v>0</v>
      </c>
      <c r="AE711" s="125">
        <v>142.31</v>
      </c>
      <c r="AF711" s="125">
        <v>186642.31</v>
      </c>
      <c r="AG711" s="125">
        <v>0</v>
      </c>
      <c r="AH711" s="125">
        <v>2097158</v>
      </c>
      <c r="AI711" s="125">
        <v>0</v>
      </c>
      <c r="AJ711" s="125">
        <v>2283800.31</v>
      </c>
      <c r="AK711" s="135" t="s">
        <v>3103</v>
      </c>
      <c r="AL711" s="126" t="s">
        <v>3104</v>
      </c>
    </row>
    <row r="712" spans="1:38" ht="54" hidden="1" x14ac:dyDescent="0.25">
      <c r="A712" s="147">
        <v>103635.17</v>
      </c>
      <c r="B712" s="120">
        <v>1</v>
      </c>
      <c r="C712" s="121" t="s">
        <v>122</v>
      </c>
      <c r="D712" s="122">
        <v>44158</v>
      </c>
      <c r="E712" s="121" t="s">
        <v>398</v>
      </c>
      <c r="F712" s="122">
        <v>44349.875196759262</v>
      </c>
      <c r="G712" s="121" t="s">
        <v>152</v>
      </c>
      <c r="H712" s="123" t="s">
        <v>297</v>
      </c>
      <c r="I712" s="121" t="s">
        <v>292</v>
      </c>
      <c r="J712" s="120" t="s">
        <v>101</v>
      </c>
      <c r="K712" s="121"/>
      <c r="L712" s="120" t="s">
        <v>101</v>
      </c>
      <c r="M712" s="123" t="s">
        <v>3105</v>
      </c>
      <c r="N712" s="123"/>
      <c r="O712" s="121" t="s">
        <v>119</v>
      </c>
      <c r="P712" s="121" t="s">
        <v>19</v>
      </c>
      <c r="Q712" s="123"/>
      <c r="R712" s="121" t="s">
        <v>47</v>
      </c>
      <c r="S712" s="121" t="s">
        <v>46</v>
      </c>
      <c r="T712" s="124" t="s">
        <v>505</v>
      </c>
      <c r="U712" s="122">
        <v>44323</v>
      </c>
      <c r="V712" s="121"/>
      <c r="W712" s="120" t="s">
        <v>93</v>
      </c>
      <c r="X712" s="120"/>
      <c r="Y712" s="265" t="str">
        <f>_xlfn.XLOOKUP(TAMPData2205[[#This Row],[PIN]],TAMPData2202[PIN],TAMPData2202[TAMP NHS],"",0)</f>
        <v>Non-NHS SR</v>
      </c>
      <c r="Z712" s="123"/>
      <c r="AA712" s="125">
        <v>0</v>
      </c>
      <c r="AB712" s="125">
        <v>0</v>
      </c>
      <c r="AC712" s="125">
        <v>134925</v>
      </c>
      <c r="AD712" s="125">
        <v>0</v>
      </c>
      <c r="AE712" s="125">
        <v>134925</v>
      </c>
      <c r="AF712" s="125">
        <v>0</v>
      </c>
      <c r="AG712" s="125">
        <v>0</v>
      </c>
      <c r="AH712" s="125">
        <v>134925</v>
      </c>
      <c r="AI712" s="125">
        <v>0</v>
      </c>
      <c r="AJ712" s="125">
        <v>134925</v>
      </c>
      <c r="AK712" s="135" t="s">
        <v>3106</v>
      </c>
      <c r="AL712" s="126" t="s">
        <v>3107</v>
      </c>
    </row>
    <row r="713" spans="1:38" ht="36" hidden="1" x14ac:dyDescent="0.25">
      <c r="A713" s="149">
        <v>103641.16</v>
      </c>
      <c r="B713" s="120">
        <v>3</v>
      </c>
      <c r="C713" s="121" t="s">
        <v>122</v>
      </c>
      <c r="D713" s="122">
        <v>44158</v>
      </c>
      <c r="E713" s="121" t="s">
        <v>398</v>
      </c>
      <c r="F713" s="122">
        <v>44349.875150462962</v>
      </c>
      <c r="G713" s="121" t="s">
        <v>152</v>
      </c>
      <c r="H713" s="123" t="s">
        <v>538</v>
      </c>
      <c r="I713" s="121" t="s">
        <v>808</v>
      </c>
      <c r="J713" s="120" t="s">
        <v>101</v>
      </c>
      <c r="K713" s="121"/>
      <c r="L713" s="120" t="s">
        <v>101</v>
      </c>
      <c r="M713" s="123" t="s">
        <v>3108</v>
      </c>
      <c r="N713" s="123"/>
      <c r="O713" s="121" t="s">
        <v>119</v>
      </c>
      <c r="P713" s="121" t="s">
        <v>19</v>
      </c>
      <c r="Q713" s="123"/>
      <c r="R713" s="121" t="s">
        <v>47</v>
      </c>
      <c r="S713" s="121" t="s">
        <v>46</v>
      </c>
      <c r="T713" s="124" t="s">
        <v>505</v>
      </c>
      <c r="U713" s="122">
        <v>44323</v>
      </c>
      <c r="V713" s="121"/>
      <c r="W713" s="120" t="s">
        <v>93</v>
      </c>
      <c r="X713" s="120"/>
      <c r="Y713" s="265" t="str">
        <f>_xlfn.XLOOKUP(TAMPData2205[[#This Row],[PIN]],TAMPData2202[PIN],TAMPData2202[TAMP NHS],"",0)</f>
        <v>Non-NHS SR</v>
      </c>
      <c r="Z713" s="123"/>
      <c r="AA713" s="125">
        <v>0</v>
      </c>
      <c r="AB713" s="125">
        <v>0</v>
      </c>
      <c r="AC713" s="125">
        <v>73185</v>
      </c>
      <c r="AD713" s="125">
        <v>0</v>
      </c>
      <c r="AE713" s="125">
        <v>73185</v>
      </c>
      <c r="AF713" s="125">
        <v>0</v>
      </c>
      <c r="AG713" s="125">
        <v>0</v>
      </c>
      <c r="AH713" s="125">
        <v>73185</v>
      </c>
      <c r="AI713" s="125">
        <v>0</v>
      </c>
      <c r="AJ713" s="125">
        <v>73185</v>
      </c>
      <c r="AK713" s="135" t="s">
        <v>3109</v>
      </c>
      <c r="AL713" s="126" t="s">
        <v>3110</v>
      </c>
    </row>
    <row r="714" spans="1:38" ht="36" hidden="1" x14ac:dyDescent="0.25">
      <c r="A714" s="147">
        <v>127117</v>
      </c>
      <c r="B714" s="120">
        <v>1</v>
      </c>
      <c r="C714" s="121" t="s">
        <v>97</v>
      </c>
      <c r="D714" s="122">
        <v>43173</v>
      </c>
      <c r="E714" s="121" t="s">
        <v>152</v>
      </c>
      <c r="F714" s="122">
        <v>44579</v>
      </c>
      <c r="G714" s="121" t="s">
        <v>666</v>
      </c>
      <c r="H714" s="123" t="s">
        <v>2505</v>
      </c>
      <c r="I714" s="121" t="s">
        <v>172</v>
      </c>
      <c r="J714" s="120" t="s">
        <v>101</v>
      </c>
      <c r="K714" s="121"/>
      <c r="L714" s="120" t="s">
        <v>101</v>
      </c>
      <c r="M714" s="123" t="s">
        <v>3111</v>
      </c>
      <c r="N714" s="123" t="s">
        <v>1793</v>
      </c>
      <c r="O714" s="121" t="s">
        <v>157</v>
      </c>
      <c r="P714" s="121" t="s">
        <v>158</v>
      </c>
      <c r="Q714" s="123" t="s">
        <v>1793</v>
      </c>
      <c r="R714" s="121" t="s">
        <v>47</v>
      </c>
      <c r="S714" s="121" t="s">
        <v>43</v>
      </c>
      <c r="T714" s="124">
        <v>5.93</v>
      </c>
      <c r="U714" s="122">
        <v>43966</v>
      </c>
      <c r="V714" s="121" t="s">
        <v>1805</v>
      </c>
      <c r="W714" s="120" t="s">
        <v>670</v>
      </c>
      <c r="X714" s="120" t="s">
        <v>13</v>
      </c>
      <c r="Y714" s="265" t="s">
        <v>31</v>
      </c>
      <c r="Z714" s="123"/>
      <c r="AA714" s="125">
        <v>0</v>
      </c>
      <c r="AB714" s="125">
        <v>0</v>
      </c>
      <c r="AC714" s="125">
        <v>-33100</v>
      </c>
      <c r="AD714" s="125">
        <v>-330000</v>
      </c>
      <c r="AE714" s="125">
        <v>-363100</v>
      </c>
      <c r="AF714" s="125">
        <v>0</v>
      </c>
      <c r="AG714" s="125">
        <v>0</v>
      </c>
      <c r="AH714" s="125">
        <v>19500</v>
      </c>
      <c r="AI714" s="125">
        <v>2412300</v>
      </c>
      <c r="AJ714" s="125">
        <v>2431800</v>
      </c>
      <c r="AK714" s="135" t="s">
        <v>3112</v>
      </c>
      <c r="AL714" s="126" t="s">
        <v>3113</v>
      </c>
    </row>
    <row r="715" spans="1:38" hidden="1" x14ac:dyDescent="0.25">
      <c r="A715" s="149">
        <v>129090</v>
      </c>
      <c r="B715" s="120">
        <v>1</v>
      </c>
      <c r="C715" s="121" t="s">
        <v>114</v>
      </c>
      <c r="D715" s="122">
        <v>43634</v>
      </c>
      <c r="E715" s="121" t="s">
        <v>152</v>
      </c>
      <c r="F715" s="122">
        <v>44120.875069444446</v>
      </c>
      <c r="G715" s="121" t="s">
        <v>170</v>
      </c>
      <c r="H715" s="123" t="s">
        <v>337</v>
      </c>
      <c r="I715" s="121" t="s">
        <v>3114</v>
      </c>
      <c r="J715" s="120" t="s">
        <v>101</v>
      </c>
      <c r="K715" s="121"/>
      <c r="L715" s="120" t="s">
        <v>101</v>
      </c>
      <c r="M715" s="123" t="s">
        <v>3115</v>
      </c>
      <c r="N715" s="123" t="s">
        <v>1793</v>
      </c>
      <c r="O715" s="121" t="s">
        <v>157</v>
      </c>
      <c r="P715" s="121" t="s">
        <v>158</v>
      </c>
      <c r="Q715" s="123" t="s">
        <v>1793</v>
      </c>
      <c r="R715" s="121" t="s">
        <v>47</v>
      </c>
      <c r="S715" s="121" t="s">
        <v>43</v>
      </c>
      <c r="T715" s="124">
        <v>3.03</v>
      </c>
      <c r="U715" s="122">
        <v>43966</v>
      </c>
      <c r="V715" s="121" t="s">
        <v>1805</v>
      </c>
      <c r="W715" s="120" t="s">
        <v>93</v>
      </c>
      <c r="X715" s="120" t="s">
        <v>13</v>
      </c>
      <c r="Y715" s="265" t="s">
        <v>31</v>
      </c>
      <c r="Z715" s="123"/>
      <c r="AA715" s="125">
        <v>0</v>
      </c>
      <c r="AB715" s="125">
        <v>0</v>
      </c>
      <c r="AC715" s="125">
        <v>16707.099999999999</v>
      </c>
      <c r="AD715" s="125">
        <v>41576.53</v>
      </c>
      <c r="AE715" s="125">
        <v>58283.63</v>
      </c>
      <c r="AF715" s="125">
        <v>0</v>
      </c>
      <c r="AG715" s="125">
        <v>0</v>
      </c>
      <c r="AH715" s="125">
        <v>25537.1</v>
      </c>
      <c r="AI715" s="125">
        <v>1357786.53</v>
      </c>
      <c r="AJ715" s="125">
        <v>1383323.63</v>
      </c>
      <c r="AK715" s="135" t="s">
        <v>3116</v>
      </c>
      <c r="AL715" s="126" t="s">
        <v>3117</v>
      </c>
    </row>
    <row r="716" spans="1:38" ht="36" hidden="1" x14ac:dyDescent="0.25">
      <c r="A716" s="147">
        <v>127368</v>
      </c>
      <c r="B716" s="120">
        <v>4</v>
      </c>
      <c r="C716" s="121" t="s">
        <v>114</v>
      </c>
      <c r="D716" s="122">
        <v>43193</v>
      </c>
      <c r="E716" s="121" t="s">
        <v>152</v>
      </c>
      <c r="F716" s="122">
        <v>44371.875057870369</v>
      </c>
      <c r="G716" s="121" t="s">
        <v>170</v>
      </c>
      <c r="H716" s="123" t="s">
        <v>483</v>
      </c>
      <c r="I716" s="121" t="s">
        <v>2033</v>
      </c>
      <c r="J716" s="120" t="s">
        <v>101</v>
      </c>
      <c r="K716" s="121"/>
      <c r="L716" s="120" t="s">
        <v>101</v>
      </c>
      <c r="M716" s="123" t="s">
        <v>3118</v>
      </c>
      <c r="N716" s="123" t="s">
        <v>3119</v>
      </c>
      <c r="O716" s="121" t="s">
        <v>157</v>
      </c>
      <c r="P716" s="121" t="s">
        <v>1794</v>
      </c>
      <c r="Q716" s="123" t="s">
        <v>3119</v>
      </c>
      <c r="R716" s="121" t="s">
        <v>47</v>
      </c>
      <c r="S716" s="121" t="s">
        <v>43</v>
      </c>
      <c r="T716" s="124">
        <v>7.73</v>
      </c>
      <c r="U716" s="122">
        <v>43966</v>
      </c>
      <c r="V716" s="121" t="s">
        <v>2036</v>
      </c>
      <c r="W716" s="120" t="s">
        <v>93</v>
      </c>
      <c r="X716" s="120" t="s">
        <v>103</v>
      </c>
      <c r="Y716" s="265" t="s">
        <v>32</v>
      </c>
      <c r="Z716" s="123" t="s">
        <v>3120</v>
      </c>
      <c r="AA716" s="125">
        <v>0</v>
      </c>
      <c r="AB716" s="125">
        <v>0</v>
      </c>
      <c r="AC716" s="125">
        <v>20636.34</v>
      </c>
      <c r="AD716" s="125">
        <v>286583.34999999998</v>
      </c>
      <c r="AE716" s="125">
        <v>307219.69</v>
      </c>
      <c r="AF716" s="125">
        <v>0</v>
      </c>
      <c r="AG716" s="125">
        <v>0</v>
      </c>
      <c r="AH716" s="125">
        <v>132381.34</v>
      </c>
      <c r="AI716" s="125">
        <v>2118583.35</v>
      </c>
      <c r="AJ716" s="125">
        <v>2250964.69</v>
      </c>
      <c r="AK716" s="135" t="s">
        <v>3121</v>
      </c>
      <c r="AL716" s="126" t="s">
        <v>3122</v>
      </c>
    </row>
    <row r="717" spans="1:38" hidden="1" x14ac:dyDescent="0.25">
      <c r="A717" s="149">
        <v>129087</v>
      </c>
      <c r="B717" s="120">
        <v>1</v>
      </c>
      <c r="C717" s="121" t="s">
        <v>97</v>
      </c>
      <c r="D717" s="122">
        <v>43634</v>
      </c>
      <c r="E717" s="121" t="s">
        <v>152</v>
      </c>
      <c r="F717" s="122">
        <v>44390.875069444446</v>
      </c>
      <c r="G717" s="121" t="s">
        <v>161</v>
      </c>
      <c r="H717" s="123" t="s">
        <v>1105</v>
      </c>
      <c r="I717" s="121" t="s">
        <v>3123</v>
      </c>
      <c r="J717" s="120" t="s">
        <v>101</v>
      </c>
      <c r="K717" s="121"/>
      <c r="L717" s="120" t="s">
        <v>101</v>
      </c>
      <c r="M717" s="123" t="s">
        <v>3124</v>
      </c>
      <c r="N717" s="123" t="s">
        <v>1793</v>
      </c>
      <c r="O717" s="121" t="s">
        <v>157</v>
      </c>
      <c r="P717" s="121" t="s">
        <v>158</v>
      </c>
      <c r="Q717" s="123" t="s">
        <v>1793</v>
      </c>
      <c r="R717" s="121" t="s">
        <v>47</v>
      </c>
      <c r="S717" s="121" t="s">
        <v>43</v>
      </c>
      <c r="T717" s="124">
        <v>0.97</v>
      </c>
      <c r="U717" s="122">
        <v>43966</v>
      </c>
      <c r="V717" s="121" t="s">
        <v>1805</v>
      </c>
      <c r="W717" s="120" t="s">
        <v>93</v>
      </c>
      <c r="X717" s="120" t="s">
        <v>103</v>
      </c>
      <c r="Y717" s="265" t="s">
        <v>32</v>
      </c>
      <c r="Z717" s="123"/>
      <c r="AA717" s="125">
        <v>0</v>
      </c>
      <c r="AB717" s="125">
        <v>0</v>
      </c>
      <c r="AC717" s="125">
        <v>0</v>
      </c>
      <c r="AD717" s="125">
        <v>68700</v>
      </c>
      <c r="AE717" s="125">
        <v>68700</v>
      </c>
      <c r="AF717" s="125">
        <v>0</v>
      </c>
      <c r="AG717" s="125">
        <v>0</v>
      </c>
      <c r="AH717" s="125">
        <v>47800</v>
      </c>
      <c r="AI717" s="125">
        <v>573000</v>
      </c>
      <c r="AJ717" s="125">
        <v>620800</v>
      </c>
      <c r="AK717" s="135" t="s">
        <v>3125</v>
      </c>
      <c r="AL717" s="126" t="s">
        <v>3126</v>
      </c>
    </row>
    <row r="718" spans="1:38" hidden="1" x14ac:dyDescent="0.25">
      <c r="A718" s="149">
        <v>129192</v>
      </c>
      <c r="B718" s="120">
        <v>3</v>
      </c>
      <c r="C718" s="121" t="s">
        <v>114</v>
      </c>
      <c r="D718" s="122">
        <v>43641</v>
      </c>
      <c r="E718" s="121" t="s">
        <v>152</v>
      </c>
      <c r="F718" s="122">
        <v>44180</v>
      </c>
      <c r="G718" s="121" t="s">
        <v>170</v>
      </c>
      <c r="H718" s="123" t="s">
        <v>701</v>
      </c>
      <c r="I718" s="121" t="s">
        <v>3127</v>
      </c>
      <c r="J718" s="120" t="s">
        <v>101</v>
      </c>
      <c r="K718" s="121"/>
      <c r="L718" s="120" t="s">
        <v>101</v>
      </c>
      <c r="M718" s="123" t="s">
        <v>3128</v>
      </c>
      <c r="N718" s="123" t="s">
        <v>1793</v>
      </c>
      <c r="O718" s="121" t="s">
        <v>157</v>
      </c>
      <c r="P718" s="121" t="s">
        <v>158</v>
      </c>
      <c r="Q718" s="123" t="s">
        <v>1793</v>
      </c>
      <c r="R718" s="121" t="s">
        <v>47</v>
      </c>
      <c r="S718" s="121" t="s">
        <v>43</v>
      </c>
      <c r="T718" s="124">
        <v>9.2799999999999994</v>
      </c>
      <c r="U718" s="122">
        <v>43966</v>
      </c>
      <c r="V718" s="121" t="s">
        <v>1805</v>
      </c>
      <c r="W718" s="120" t="s">
        <v>93</v>
      </c>
      <c r="X718" s="120" t="s">
        <v>103</v>
      </c>
      <c r="Y718" s="265" t="s">
        <v>32</v>
      </c>
      <c r="Z718" s="123"/>
      <c r="AA718" s="125">
        <v>0</v>
      </c>
      <c r="AB718" s="125">
        <v>0</v>
      </c>
      <c r="AC718" s="125">
        <v>-9341.3700000000008</v>
      </c>
      <c r="AD718" s="125">
        <v>64020.55</v>
      </c>
      <c r="AE718" s="125">
        <v>54679.18</v>
      </c>
      <c r="AF718" s="125">
        <v>0</v>
      </c>
      <c r="AG718" s="125">
        <v>0</v>
      </c>
      <c r="AH718" s="125">
        <v>57808.63</v>
      </c>
      <c r="AI718" s="125">
        <v>2283337.5499999998</v>
      </c>
      <c r="AJ718" s="125">
        <v>2341146.1800000002</v>
      </c>
      <c r="AK718" s="135" t="s">
        <v>3129</v>
      </c>
      <c r="AL718" s="126" t="s">
        <v>3130</v>
      </c>
    </row>
    <row r="719" spans="1:38" hidden="1" x14ac:dyDescent="0.25">
      <c r="A719" s="149">
        <v>129253</v>
      </c>
      <c r="B719" s="120">
        <v>2</v>
      </c>
      <c r="C719" s="121" t="s">
        <v>114</v>
      </c>
      <c r="D719" s="122">
        <v>43644</v>
      </c>
      <c r="E719" s="121" t="s">
        <v>152</v>
      </c>
      <c r="F719" s="122">
        <v>44091.875092592592</v>
      </c>
      <c r="G719" s="121" t="s">
        <v>170</v>
      </c>
      <c r="H719" s="123" t="s">
        <v>236</v>
      </c>
      <c r="I719" s="121" t="s">
        <v>237</v>
      </c>
      <c r="J719" s="120" t="s">
        <v>101</v>
      </c>
      <c r="K719" s="121"/>
      <c r="L719" s="120" t="s">
        <v>101</v>
      </c>
      <c r="M719" s="123" t="s">
        <v>3131</v>
      </c>
      <c r="N719" s="123" t="s">
        <v>1793</v>
      </c>
      <c r="O719" s="121" t="s">
        <v>157</v>
      </c>
      <c r="P719" s="121" t="s">
        <v>158</v>
      </c>
      <c r="Q719" s="123" t="s">
        <v>1793</v>
      </c>
      <c r="R719" s="121" t="s">
        <v>47</v>
      </c>
      <c r="S719" s="121" t="s">
        <v>43</v>
      </c>
      <c r="T719" s="124">
        <v>4.43</v>
      </c>
      <c r="U719" s="122">
        <v>43966</v>
      </c>
      <c r="V719" s="121" t="s">
        <v>1805</v>
      </c>
      <c r="W719" s="120" t="s">
        <v>93</v>
      </c>
      <c r="X719" s="120" t="s">
        <v>103</v>
      </c>
      <c r="Y719" s="265" t="s">
        <v>32</v>
      </c>
      <c r="Z719" s="123"/>
      <c r="AA719" s="125">
        <v>0</v>
      </c>
      <c r="AB719" s="125">
        <v>0</v>
      </c>
      <c r="AC719" s="125">
        <v>4645.9399999999996</v>
      </c>
      <c r="AD719" s="125">
        <v>73270.960000000006</v>
      </c>
      <c r="AE719" s="125">
        <v>77916.899999999994</v>
      </c>
      <c r="AF719" s="125">
        <v>0</v>
      </c>
      <c r="AG719" s="125">
        <v>0</v>
      </c>
      <c r="AH719" s="125">
        <v>23209.94</v>
      </c>
      <c r="AI719" s="125">
        <v>874936.96</v>
      </c>
      <c r="AJ719" s="125">
        <v>898146.9</v>
      </c>
      <c r="AK719" s="135" t="s">
        <v>3132</v>
      </c>
      <c r="AL719" s="126" t="s">
        <v>3133</v>
      </c>
    </row>
    <row r="720" spans="1:38" ht="36" hidden="1" x14ac:dyDescent="0.25">
      <c r="A720" s="149">
        <v>129254</v>
      </c>
      <c r="B720" s="120">
        <v>2</v>
      </c>
      <c r="C720" s="121" t="s">
        <v>114</v>
      </c>
      <c r="D720" s="122">
        <v>43644</v>
      </c>
      <c r="E720" s="121" t="s">
        <v>152</v>
      </c>
      <c r="F720" s="122">
        <v>44293.875092592592</v>
      </c>
      <c r="G720" s="121" t="s">
        <v>170</v>
      </c>
      <c r="H720" s="123" t="s">
        <v>838</v>
      </c>
      <c r="I720" s="121" t="s">
        <v>3134</v>
      </c>
      <c r="J720" s="120" t="s">
        <v>101</v>
      </c>
      <c r="K720" s="121"/>
      <c r="L720" s="120" t="s">
        <v>101</v>
      </c>
      <c r="M720" s="123" t="s">
        <v>3135</v>
      </c>
      <c r="N720" s="123" t="s">
        <v>3136</v>
      </c>
      <c r="O720" s="121" t="s">
        <v>157</v>
      </c>
      <c r="P720" s="121" t="s">
        <v>158</v>
      </c>
      <c r="Q720" s="123" t="s">
        <v>3136</v>
      </c>
      <c r="R720" s="128" t="s">
        <v>47</v>
      </c>
      <c r="S720" s="121" t="s">
        <v>43</v>
      </c>
      <c r="T720" s="124">
        <v>5.2</v>
      </c>
      <c r="U720" s="122">
        <v>43966</v>
      </c>
      <c r="V720" s="121" t="s">
        <v>1805</v>
      </c>
      <c r="W720" s="120" t="s">
        <v>93</v>
      </c>
      <c r="X720" s="120" t="s">
        <v>103</v>
      </c>
      <c r="Y720" s="265" t="s">
        <v>32</v>
      </c>
      <c r="Z720" s="123"/>
      <c r="AA720" s="125">
        <v>0</v>
      </c>
      <c r="AB720" s="125">
        <v>0</v>
      </c>
      <c r="AC720" s="125">
        <v>31203.759999999998</v>
      </c>
      <c r="AD720" s="125">
        <v>97066.89</v>
      </c>
      <c r="AE720" s="125">
        <v>128270.65</v>
      </c>
      <c r="AF720" s="125">
        <v>0</v>
      </c>
      <c r="AG720" s="125">
        <v>0</v>
      </c>
      <c r="AH720" s="125">
        <v>115343.76</v>
      </c>
      <c r="AI720" s="125">
        <v>1199002.8899999999</v>
      </c>
      <c r="AJ720" s="125">
        <v>1314346.6499999999</v>
      </c>
      <c r="AK720" s="135" t="s">
        <v>3137</v>
      </c>
      <c r="AL720" s="126" t="s">
        <v>3138</v>
      </c>
    </row>
    <row r="721" spans="1:38" x14ac:dyDescent="0.25">
      <c r="A721" s="147">
        <v>114110.09</v>
      </c>
      <c r="B721" s="120">
        <v>3</v>
      </c>
      <c r="C721" s="121" t="s">
        <v>97</v>
      </c>
      <c r="D721" s="122">
        <v>43369</v>
      </c>
      <c r="E721" s="121" t="s">
        <v>398</v>
      </c>
      <c r="F721" s="122">
        <v>44096.875069444446</v>
      </c>
      <c r="G721" s="121" t="s">
        <v>108</v>
      </c>
      <c r="H721" s="123" t="s">
        <v>1839</v>
      </c>
      <c r="I721" s="121"/>
      <c r="J721" s="120"/>
      <c r="K721" s="121"/>
      <c r="L721" s="120"/>
      <c r="M721" s="123" t="s">
        <v>3139</v>
      </c>
      <c r="N721" s="123" t="s">
        <v>3140</v>
      </c>
      <c r="O721" s="121" t="s">
        <v>119</v>
      </c>
      <c r="P721" s="121" t="s">
        <v>19</v>
      </c>
      <c r="Q721" s="126"/>
      <c r="R721" s="268" t="s">
        <v>1778</v>
      </c>
      <c r="S721" s="269" t="s">
        <v>42</v>
      </c>
      <c r="T721" s="124" t="s">
        <v>505</v>
      </c>
      <c r="U721" s="122">
        <v>43553</v>
      </c>
      <c r="V721" s="121"/>
      <c r="W721" s="120" t="s">
        <v>93</v>
      </c>
      <c r="X721" s="120"/>
      <c r="Y721" s="267" t="s">
        <v>671</v>
      </c>
      <c r="Z721" s="123"/>
      <c r="AA721" s="125">
        <v>0</v>
      </c>
      <c r="AB721" s="125">
        <v>0</v>
      </c>
      <c r="AC721" s="125">
        <v>160500</v>
      </c>
      <c r="AD721" s="125">
        <v>0</v>
      </c>
      <c r="AE721" s="125">
        <v>160500</v>
      </c>
      <c r="AF721" s="125">
        <v>0</v>
      </c>
      <c r="AG721" s="125">
        <v>0</v>
      </c>
      <c r="AH721" s="125">
        <v>574453</v>
      </c>
      <c r="AI721" s="125">
        <v>0</v>
      </c>
      <c r="AJ721" s="125">
        <v>574453</v>
      </c>
      <c r="AK721" s="135" t="s">
        <v>3141</v>
      </c>
      <c r="AL721" s="126" t="s">
        <v>3142</v>
      </c>
    </row>
    <row r="722" spans="1:38" ht="36" hidden="1" x14ac:dyDescent="0.25">
      <c r="A722" s="147">
        <v>127491</v>
      </c>
      <c r="B722" s="120">
        <v>2</v>
      </c>
      <c r="C722" s="121" t="s">
        <v>85</v>
      </c>
      <c r="D722" s="122">
        <v>43224</v>
      </c>
      <c r="E722" s="121" t="s">
        <v>2180</v>
      </c>
      <c r="F722" s="122">
        <v>44694</v>
      </c>
      <c r="G722" s="121" t="s">
        <v>143</v>
      </c>
      <c r="H722" s="123" t="s">
        <v>847</v>
      </c>
      <c r="I722" s="121" t="s">
        <v>848</v>
      </c>
      <c r="J722" s="120" t="s">
        <v>101</v>
      </c>
      <c r="K722" s="121"/>
      <c r="L722" s="120" t="s">
        <v>101</v>
      </c>
      <c r="M722" s="123" t="s">
        <v>3143</v>
      </c>
      <c r="N722" s="123" t="s">
        <v>3144</v>
      </c>
      <c r="O722" s="121" t="s">
        <v>553</v>
      </c>
      <c r="P722" s="121" t="s">
        <v>92</v>
      </c>
      <c r="Q722" s="123"/>
      <c r="R722" s="170" t="s">
        <v>47</v>
      </c>
      <c r="S722" s="121" t="s">
        <v>41</v>
      </c>
      <c r="T722" s="124">
        <v>0.86</v>
      </c>
      <c r="U722" s="122">
        <v>45793</v>
      </c>
      <c r="V722" s="121"/>
      <c r="W722" s="120" t="s">
        <v>93</v>
      </c>
      <c r="X722" s="120" t="s">
        <v>13</v>
      </c>
      <c r="Y722" s="265" t="str">
        <f>_xlfn.XLOOKUP(TAMPData2205[[#This Row],[PIN]],TAMPData2202[PIN],TAMPData2202[TAMP NHS],"",0)</f>
        <v>NHS-SR</v>
      </c>
      <c r="Z722" s="123"/>
      <c r="AA722" s="125">
        <v>536500</v>
      </c>
      <c r="AB722" s="125">
        <v>0</v>
      </c>
      <c r="AC722" s="125">
        <v>0</v>
      </c>
      <c r="AD722" s="125">
        <v>0</v>
      </c>
      <c r="AE722" s="125">
        <v>536500</v>
      </c>
      <c r="AF722" s="125">
        <v>1001100</v>
      </c>
      <c r="AG722" s="125">
        <v>0</v>
      </c>
      <c r="AH722" s="125">
        <v>0</v>
      </c>
      <c r="AI722" s="125">
        <v>0</v>
      </c>
      <c r="AJ722" s="125">
        <v>1001100</v>
      </c>
      <c r="AK722" s="135"/>
      <c r="AL722" s="126" t="s">
        <v>3145</v>
      </c>
    </row>
    <row r="723" spans="1:38" hidden="1" x14ac:dyDescent="0.25">
      <c r="A723" s="147">
        <v>101604</v>
      </c>
      <c r="B723" s="120">
        <v>4</v>
      </c>
      <c r="C723" s="121" t="s">
        <v>97</v>
      </c>
      <c r="D723" s="122">
        <v>37319.526828703703</v>
      </c>
      <c r="E723" s="121" t="s">
        <v>108</v>
      </c>
      <c r="F723" s="122">
        <v>44459</v>
      </c>
      <c r="G723" s="121" t="s">
        <v>152</v>
      </c>
      <c r="H723" s="123" t="s">
        <v>88</v>
      </c>
      <c r="I723" s="121" t="s">
        <v>477</v>
      </c>
      <c r="J723" s="120" t="s">
        <v>299</v>
      </c>
      <c r="K723" s="121"/>
      <c r="L723" s="120" t="s">
        <v>300</v>
      </c>
      <c r="M723" s="123" t="s">
        <v>3146</v>
      </c>
      <c r="N723" s="123"/>
      <c r="O723" s="121" t="s">
        <v>553</v>
      </c>
      <c r="P723" s="121" t="s">
        <v>2166</v>
      </c>
      <c r="Q723" s="123"/>
      <c r="R723" s="121" t="s">
        <v>47</v>
      </c>
      <c r="S723" s="121" t="s">
        <v>45</v>
      </c>
      <c r="T723" s="124">
        <v>1.0569999999999999</v>
      </c>
      <c r="U723" s="122">
        <v>41782</v>
      </c>
      <c r="V723" s="121"/>
      <c r="W723" s="120" t="s">
        <v>93</v>
      </c>
      <c r="X723" s="120" t="s">
        <v>303</v>
      </c>
      <c r="Y723" s="265" t="str">
        <f>_xlfn.XLOOKUP(TAMPData2205[[#This Row],[PIN]],TAMPData2202[PIN],TAMPData2202[TAMP NHS],"",0)</f>
        <v>NHS-Interstate</v>
      </c>
      <c r="Z723" s="123"/>
      <c r="AA723" s="125">
        <v>-976.56</v>
      </c>
      <c r="AB723" s="125">
        <v>450000</v>
      </c>
      <c r="AC723" s="125">
        <v>154488.28</v>
      </c>
      <c r="AD723" s="125">
        <v>0</v>
      </c>
      <c r="AE723" s="125">
        <v>603511.72</v>
      </c>
      <c r="AF723" s="125">
        <v>1329023.44</v>
      </c>
      <c r="AG723" s="125">
        <v>5495500</v>
      </c>
      <c r="AH723" s="125">
        <v>31565612.280000001</v>
      </c>
      <c r="AI723" s="125">
        <v>0</v>
      </c>
      <c r="AJ723" s="125">
        <v>38390135.719999999</v>
      </c>
      <c r="AK723" s="135" t="s">
        <v>3147</v>
      </c>
      <c r="AL723" s="126" t="s">
        <v>3148</v>
      </c>
    </row>
    <row r="724" spans="1:38" ht="36" hidden="1" x14ac:dyDescent="0.25">
      <c r="A724" s="147">
        <v>100248</v>
      </c>
      <c r="B724" s="120">
        <v>1</v>
      </c>
      <c r="C724" s="121" t="s">
        <v>97</v>
      </c>
      <c r="D724" s="122">
        <v>37319.504444444443</v>
      </c>
      <c r="E724" s="121" t="s">
        <v>108</v>
      </c>
      <c r="F724" s="122">
        <v>44697</v>
      </c>
      <c r="G724" s="121" t="s">
        <v>87</v>
      </c>
      <c r="H724" s="123" t="s">
        <v>3149</v>
      </c>
      <c r="I724" s="121" t="s">
        <v>3150</v>
      </c>
      <c r="J724" s="120" t="s">
        <v>101</v>
      </c>
      <c r="K724" s="121"/>
      <c r="L724" s="120" t="s">
        <v>101</v>
      </c>
      <c r="M724" s="123" t="s">
        <v>3151</v>
      </c>
      <c r="N724" s="123"/>
      <c r="O724" s="121" t="s">
        <v>553</v>
      </c>
      <c r="P724" s="121" t="s">
        <v>3152</v>
      </c>
      <c r="Q724" s="123"/>
      <c r="R724" s="150" t="s">
        <v>47</v>
      </c>
      <c r="S724" s="150" t="s">
        <v>41</v>
      </c>
      <c r="T724" s="124">
        <v>5.0410000000000004</v>
      </c>
      <c r="U724" s="122">
        <v>41418</v>
      </c>
      <c r="V724" s="121"/>
      <c r="W724" s="120" t="s">
        <v>93</v>
      </c>
      <c r="X724" s="120" t="s">
        <v>103</v>
      </c>
      <c r="Y724" s="265" t="s">
        <v>32</v>
      </c>
      <c r="Z724" s="123"/>
      <c r="AA724" s="125">
        <v>14545.53</v>
      </c>
      <c r="AB724" s="125">
        <v>0</v>
      </c>
      <c r="AC724" s="125">
        <v>0</v>
      </c>
      <c r="AD724" s="125">
        <v>0</v>
      </c>
      <c r="AE724" s="125">
        <v>14545.53</v>
      </c>
      <c r="AF724" s="125">
        <v>3510850.53</v>
      </c>
      <c r="AG724" s="125">
        <v>8948566</v>
      </c>
      <c r="AH724" s="125">
        <v>66064186.310000002</v>
      </c>
      <c r="AI724" s="125">
        <v>0</v>
      </c>
      <c r="AJ724" s="125">
        <v>78523602.840000004</v>
      </c>
      <c r="AK724" s="135" t="s">
        <v>3153</v>
      </c>
      <c r="AL724" s="126" t="s">
        <v>3154</v>
      </c>
    </row>
    <row r="725" spans="1:38" ht="36" hidden="1" x14ac:dyDescent="0.25">
      <c r="A725" s="147">
        <v>100296</v>
      </c>
      <c r="B725" s="120">
        <v>3</v>
      </c>
      <c r="C725" s="121" t="s">
        <v>114</v>
      </c>
      <c r="D725" s="122">
        <v>37319.516412037039</v>
      </c>
      <c r="E725" s="121" t="s">
        <v>108</v>
      </c>
      <c r="F725" s="122">
        <v>44169</v>
      </c>
      <c r="G725" s="121" t="s">
        <v>170</v>
      </c>
      <c r="H725" s="123" t="s">
        <v>3155</v>
      </c>
      <c r="I725" s="121" t="s">
        <v>116</v>
      </c>
      <c r="J725" s="120" t="s">
        <v>101</v>
      </c>
      <c r="K725" s="121"/>
      <c r="L725" s="120" t="s">
        <v>101</v>
      </c>
      <c r="M725" s="123" t="s">
        <v>3156</v>
      </c>
      <c r="N725" s="123"/>
      <c r="O725" s="121" t="s">
        <v>553</v>
      </c>
      <c r="P725" s="121" t="s">
        <v>3152</v>
      </c>
      <c r="Q725" s="123"/>
      <c r="R725" s="121" t="s">
        <v>47</v>
      </c>
      <c r="S725" s="121" t="s">
        <v>41</v>
      </c>
      <c r="T725" s="124">
        <v>5.0999999999999996</v>
      </c>
      <c r="U725" s="122">
        <v>38870</v>
      </c>
      <c r="V725" s="121"/>
      <c r="W725" s="120" t="s">
        <v>93</v>
      </c>
      <c r="X725" s="120" t="s">
        <v>13</v>
      </c>
      <c r="Y725" s="265" t="str">
        <f>_xlfn.XLOOKUP(TAMPData2205[[#This Row],[PIN]],TAMPData2202[PIN],TAMPData2202[TAMP NHS],"",0)</f>
        <v>NHS-SR</v>
      </c>
      <c r="Z725" s="123"/>
      <c r="AA725" s="125">
        <v>0</v>
      </c>
      <c r="AB725" s="125">
        <v>79263.7</v>
      </c>
      <c r="AC725" s="125">
        <v>-330</v>
      </c>
      <c r="AD725" s="125">
        <v>0</v>
      </c>
      <c r="AE725" s="125">
        <v>78933.7</v>
      </c>
      <c r="AF725" s="125">
        <v>288459.78000000003</v>
      </c>
      <c r="AG725" s="125">
        <v>2103753.85</v>
      </c>
      <c r="AH725" s="125">
        <v>24312569</v>
      </c>
      <c r="AI725" s="125">
        <v>0</v>
      </c>
      <c r="AJ725" s="125">
        <v>26704782.629999999</v>
      </c>
      <c r="AK725" s="135" t="s">
        <v>3157</v>
      </c>
      <c r="AL725" s="126" t="s">
        <v>3158</v>
      </c>
    </row>
    <row r="726" spans="1:38" ht="36" hidden="1" x14ac:dyDescent="0.25">
      <c r="A726" s="147">
        <v>46393</v>
      </c>
      <c r="B726" s="120">
        <v>3</v>
      </c>
      <c r="C726" s="121" t="s">
        <v>114</v>
      </c>
      <c r="D726" s="122">
        <v>37843.682268518518</v>
      </c>
      <c r="E726" s="121" t="s">
        <v>108</v>
      </c>
      <c r="F726" s="122">
        <v>44551</v>
      </c>
      <c r="G726" s="121" t="s">
        <v>98</v>
      </c>
      <c r="H726" s="123" t="s">
        <v>365</v>
      </c>
      <c r="I726" s="121" t="s">
        <v>1505</v>
      </c>
      <c r="J726" s="120" t="s">
        <v>1506</v>
      </c>
      <c r="K726" s="121"/>
      <c r="L726" s="120"/>
      <c r="M726" s="123" t="s">
        <v>3159</v>
      </c>
      <c r="N726" s="123"/>
      <c r="O726" s="121" t="s">
        <v>1509</v>
      </c>
      <c r="P726" s="121" t="s">
        <v>92</v>
      </c>
      <c r="Q726" s="123"/>
      <c r="R726" s="174" t="s">
        <v>47</v>
      </c>
      <c r="S726" s="150" t="s">
        <v>41</v>
      </c>
      <c r="T726" s="124">
        <v>1.8</v>
      </c>
      <c r="U726" s="122">
        <v>37421</v>
      </c>
      <c r="V726" s="121"/>
      <c r="W726" s="120" t="s">
        <v>93</v>
      </c>
      <c r="X726" s="120"/>
      <c r="Y726" s="265" t="s">
        <v>34</v>
      </c>
      <c r="Z726" s="123"/>
      <c r="AA726" s="125">
        <v>0</v>
      </c>
      <c r="AB726" s="125">
        <v>1415.15</v>
      </c>
      <c r="AC726" s="125">
        <v>0</v>
      </c>
      <c r="AD726" s="125">
        <v>0</v>
      </c>
      <c r="AE726" s="125">
        <v>1415.15</v>
      </c>
      <c r="AF726" s="125">
        <v>183100.53</v>
      </c>
      <c r="AG726" s="125">
        <v>2188489.15</v>
      </c>
      <c r="AH726" s="125">
        <v>594668.96</v>
      </c>
      <c r="AI726" s="125">
        <v>0</v>
      </c>
      <c r="AJ726" s="125">
        <v>2966258.64</v>
      </c>
      <c r="AK726" s="135" t="s">
        <v>3160</v>
      </c>
      <c r="AL726" s="126" t="s">
        <v>3161</v>
      </c>
    </row>
    <row r="727" spans="1:38" ht="36" hidden="1" x14ac:dyDescent="0.25">
      <c r="A727" s="149">
        <v>114149.03</v>
      </c>
      <c r="B727" s="120">
        <v>4</v>
      </c>
      <c r="C727" s="121" t="s">
        <v>85</v>
      </c>
      <c r="D727" s="122">
        <v>41992</v>
      </c>
      <c r="E727" s="121" t="s">
        <v>2170</v>
      </c>
      <c r="F727" s="122">
        <v>44698</v>
      </c>
      <c r="G727" s="121" t="s">
        <v>222</v>
      </c>
      <c r="H727" s="123" t="s">
        <v>196</v>
      </c>
      <c r="I727" s="121" t="s">
        <v>477</v>
      </c>
      <c r="J727" s="120" t="s">
        <v>299</v>
      </c>
      <c r="K727" s="121"/>
      <c r="L727" s="120" t="s">
        <v>300</v>
      </c>
      <c r="M727" s="123" t="s">
        <v>3162</v>
      </c>
      <c r="N727" s="123" t="s">
        <v>3163</v>
      </c>
      <c r="O727" s="121" t="s">
        <v>553</v>
      </c>
      <c r="P727" s="121" t="s">
        <v>1783</v>
      </c>
      <c r="Q727" s="123"/>
      <c r="R727" s="121" t="s">
        <v>47</v>
      </c>
      <c r="S727" s="121" t="s">
        <v>45</v>
      </c>
      <c r="T727" s="124">
        <v>1.62</v>
      </c>
      <c r="U727" s="122">
        <v>44729</v>
      </c>
      <c r="V727" s="121"/>
      <c r="W727" s="120" t="s">
        <v>93</v>
      </c>
      <c r="X727" s="120" t="s">
        <v>303</v>
      </c>
      <c r="Y727" s="265" t="s">
        <v>29</v>
      </c>
      <c r="Z727" s="123"/>
      <c r="AA727" s="125">
        <v>0</v>
      </c>
      <c r="AB727" s="125">
        <v>0</v>
      </c>
      <c r="AC727" s="125">
        <v>34160000</v>
      </c>
      <c r="AD727" s="125">
        <v>0</v>
      </c>
      <c r="AE727" s="125">
        <v>34160000</v>
      </c>
      <c r="AF727" s="125">
        <v>0</v>
      </c>
      <c r="AG727" s="125">
        <v>0</v>
      </c>
      <c r="AH727" s="125">
        <v>34160000</v>
      </c>
      <c r="AI727" s="125">
        <v>0</v>
      </c>
      <c r="AJ727" s="125">
        <v>34160000</v>
      </c>
      <c r="AK727" s="135"/>
      <c r="AL727" s="126" t="s">
        <v>3164</v>
      </c>
    </row>
    <row r="728" spans="1:38" ht="54" hidden="1" x14ac:dyDescent="0.25">
      <c r="A728" s="147">
        <v>119668</v>
      </c>
      <c r="B728" s="120">
        <v>1</v>
      </c>
      <c r="C728" s="121" t="s">
        <v>85</v>
      </c>
      <c r="D728" s="122">
        <v>41513</v>
      </c>
      <c r="E728" s="121" t="s">
        <v>3165</v>
      </c>
      <c r="F728" s="122">
        <v>44368</v>
      </c>
      <c r="G728" s="121" t="s">
        <v>666</v>
      </c>
      <c r="H728" s="123" t="s">
        <v>297</v>
      </c>
      <c r="I728" s="121" t="s">
        <v>690</v>
      </c>
      <c r="J728" s="120" t="s">
        <v>101</v>
      </c>
      <c r="K728" s="121"/>
      <c r="L728" s="120" t="s">
        <v>101</v>
      </c>
      <c r="M728" s="123" t="s">
        <v>3166</v>
      </c>
      <c r="N728" s="123" t="s">
        <v>3167</v>
      </c>
      <c r="O728" s="121" t="s">
        <v>1836</v>
      </c>
      <c r="P728" s="121" t="s">
        <v>1906</v>
      </c>
      <c r="Q728" s="123"/>
      <c r="R728" s="121" t="s">
        <v>47</v>
      </c>
      <c r="S728" s="121" t="s">
        <v>45</v>
      </c>
      <c r="T728" s="124">
        <v>0.98</v>
      </c>
      <c r="U728" s="122">
        <v>44729</v>
      </c>
      <c r="V728" s="121"/>
      <c r="W728" s="120" t="s">
        <v>93</v>
      </c>
      <c r="X728" s="120" t="s">
        <v>13</v>
      </c>
      <c r="Y728" s="265" t="s">
        <v>31</v>
      </c>
      <c r="Z728" s="123"/>
      <c r="AA728" s="125">
        <v>38700</v>
      </c>
      <c r="AB728" s="125">
        <v>0</v>
      </c>
      <c r="AC728" s="125">
        <v>11162400</v>
      </c>
      <c r="AD728" s="125">
        <v>0</v>
      </c>
      <c r="AE728" s="125">
        <v>11201100</v>
      </c>
      <c r="AF728" s="125">
        <v>900833.22</v>
      </c>
      <c r="AG728" s="125">
        <v>820500</v>
      </c>
      <c r="AH728" s="125">
        <v>11162400</v>
      </c>
      <c r="AI728" s="125">
        <v>0</v>
      </c>
      <c r="AJ728" s="125">
        <v>12883733.220000001</v>
      </c>
      <c r="AK728" s="135"/>
      <c r="AL728" s="126" t="s">
        <v>3168</v>
      </c>
    </row>
    <row r="729" spans="1:38" ht="36" hidden="1" x14ac:dyDescent="0.25">
      <c r="A729" s="147">
        <v>121073</v>
      </c>
      <c r="B729" s="120">
        <v>3</v>
      </c>
      <c r="C729" s="121" t="s">
        <v>85</v>
      </c>
      <c r="D729" s="122">
        <v>41878</v>
      </c>
      <c r="E729" s="121" t="s">
        <v>247</v>
      </c>
      <c r="F729" s="122">
        <v>44624</v>
      </c>
      <c r="G729" s="121" t="s">
        <v>87</v>
      </c>
      <c r="H729" s="123" t="s">
        <v>538</v>
      </c>
      <c r="I729" s="121" t="s">
        <v>2592</v>
      </c>
      <c r="J729" s="120" t="s">
        <v>101</v>
      </c>
      <c r="K729" s="121"/>
      <c r="L729" s="120" t="s">
        <v>101</v>
      </c>
      <c r="M729" s="123" t="s">
        <v>3169</v>
      </c>
      <c r="N729" s="123" t="s">
        <v>1835</v>
      </c>
      <c r="O729" s="121" t="s">
        <v>1836</v>
      </c>
      <c r="P729" s="121" t="s">
        <v>1835</v>
      </c>
      <c r="Q729" s="123"/>
      <c r="R729" s="150" t="s">
        <v>47</v>
      </c>
      <c r="S729" s="150" t="s">
        <v>45</v>
      </c>
      <c r="T729" s="124">
        <v>0.06</v>
      </c>
      <c r="U729" s="122">
        <v>44729</v>
      </c>
      <c r="V729" s="121"/>
      <c r="W729" s="120" t="s">
        <v>93</v>
      </c>
      <c r="X729" s="120" t="s">
        <v>13</v>
      </c>
      <c r="Y729" s="265" t="s">
        <v>31</v>
      </c>
      <c r="Z729" s="123"/>
      <c r="AA729" s="125">
        <v>0</v>
      </c>
      <c r="AB729" s="125">
        <v>0</v>
      </c>
      <c r="AC729" s="125">
        <v>591177</v>
      </c>
      <c r="AD729" s="125">
        <v>0</v>
      </c>
      <c r="AE729" s="125">
        <v>591177</v>
      </c>
      <c r="AF729" s="125">
        <v>80000</v>
      </c>
      <c r="AG729" s="125">
        <v>71500</v>
      </c>
      <c r="AH729" s="125">
        <v>591177</v>
      </c>
      <c r="AI729" s="125">
        <v>0</v>
      </c>
      <c r="AJ729" s="125">
        <v>742677</v>
      </c>
      <c r="AK729" s="135"/>
      <c r="AL729" s="126" t="s">
        <v>3170</v>
      </c>
    </row>
    <row r="730" spans="1:38" ht="36" hidden="1" x14ac:dyDescent="0.25">
      <c r="A730" s="147">
        <v>123896</v>
      </c>
      <c r="B730" s="120">
        <v>4</v>
      </c>
      <c r="C730" s="121" t="s">
        <v>85</v>
      </c>
      <c r="D730" s="122">
        <v>42571</v>
      </c>
      <c r="E730" s="121" t="s">
        <v>152</v>
      </c>
      <c r="F730" s="122">
        <v>44686</v>
      </c>
      <c r="G730" s="121" t="s">
        <v>510</v>
      </c>
      <c r="H730" s="123" t="s">
        <v>88</v>
      </c>
      <c r="I730" s="121" t="s">
        <v>708</v>
      </c>
      <c r="J730" s="120" t="s">
        <v>101</v>
      </c>
      <c r="K730" s="121"/>
      <c r="L730" s="120" t="s">
        <v>101</v>
      </c>
      <c r="M730" s="123" t="s">
        <v>3171</v>
      </c>
      <c r="N730" s="123" t="s">
        <v>3001</v>
      </c>
      <c r="O730" s="121" t="s">
        <v>157</v>
      </c>
      <c r="P730" s="121" t="s">
        <v>158</v>
      </c>
      <c r="Q730" s="123" t="s">
        <v>3001</v>
      </c>
      <c r="R730" s="150" t="s">
        <v>47</v>
      </c>
      <c r="S730" s="121" t="s">
        <v>43</v>
      </c>
      <c r="T730" s="124">
        <v>1.84</v>
      </c>
      <c r="U730" s="122">
        <v>44729</v>
      </c>
      <c r="V730" s="121" t="s">
        <v>1805</v>
      </c>
      <c r="W730" s="120" t="s">
        <v>670</v>
      </c>
      <c r="X730" s="120" t="s">
        <v>13</v>
      </c>
      <c r="Y730" s="265" t="s">
        <v>31</v>
      </c>
      <c r="Z730" s="123"/>
      <c r="AA730" s="125">
        <v>0</v>
      </c>
      <c r="AB730" s="125">
        <v>0</v>
      </c>
      <c r="AC730" s="125">
        <v>274100</v>
      </c>
      <c r="AD730" s="125">
        <v>2214900</v>
      </c>
      <c r="AE730" s="125">
        <v>2489000</v>
      </c>
      <c r="AF730" s="125">
        <v>0</v>
      </c>
      <c r="AG730" s="125">
        <v>0</v>
      </c>
      <c r="AH730" s="125">
        <v>274100</v>
      </c>
      <c r="AI730" s="125">
        <v>2214900</v>
      </c>
      <c r="AJ730" s="125">
        <v>2489000</v>
      </c>
      <c r="AK730" s="135"/>
      <c r="AL730" s="126" t="s">
        <v>3172</v>
      </c>
    </row>
    <row r="731" spans="1:38" hidden="1" x14ac:dyDescent="0.25">
      <c r="A731" s="147">
        <v>127201</v>
      </c>
      <c r="B731" s="120">
        <v>2</v>
      </c>
      <c r="C731" s="121" t="s">
        <v>85</v>
      </c>
      <c r="D731" s="122">
        <v>43180</v>
      </c>
      <c r="E731" s="121" t="s">
        <v>152</v>
      </c>
      <c r="F731" s="122">
        <v>44673</v>
      </c>
      <c r="G731" s="121" t="s">
        <v>426</v>
      </c>
      <c r="H731" s="123" t="s">
        <v>223</v>
      </c>
      <c r="I731" s="121" t="s">
        <v>3173</v>
      </c>
      <c r="J731" s="120" t="s">
        <v>101</v>
      </c>
      <c r="K731" s="121"/>
      <c r="L731" s="120" t="s">
        <v>101</v>
      </c>
      <c r="M731" s="123" t="s">
        <v>3174</v>
      </c>
      <c r="N731" s="123" t="s">
        <v>1793</v>
      </c>
      <c r="O731" s="121" t="s">
        <v>157</v>
      </c>
      <c r="P731" s="121" t="s">
        <v>158</v>
      </c>
      <c r="Q731" s="123" t="s">
        <v>1793</v>
      </c>
      <c r="R731" s="121" t="s">
        <v>47</v>
      </c>
      <c r="S731" s="121" t="s">
        <v>43</v>
      </c>
      <c r="T731" s="124">
        <v>2.2200000000000002</v>
      </c>
      <c r="U731" s="122">
        <v>44729</v>
      </c>
      <c r="V731" s="121" t="s">
        <v>1805</v>
      </c>
      <c r="W731" s="120" t="s">
        <v>670</v>
      </c>
      <c r="X731" s="120" t="s">
        <v>13</v>
      </c>
      <c r="Y731" s="265" t="s">
        <v>31</v>
      </c>
      <c r="Z731" s="123"/>
      <c r="AA731" s="125">
        <v>0</v>
      </c>
      <c r="AB731" s="125">
        <v>0</v>
      </c>
      <c r="AC731" s="125">
        <v>590558</v>
      </c>
      <c r="AD731" s="125">
        <v>985885</v>
      </c>
      <c r="AE731" s="125">
        <v>1576443</v>
      </c>
      <c r="AF731" s="125">
        <v>0</v>
      </c>
      <c r="AG731" s="125">
        <v>50000</v>
      </c>
      <c r="AH731" s="125">
        <v>590558</v>
      </c>
      <c r="AI731" s="125">
        <v>985885</v>
      </c>
      <c r="AJ731" s="125">
        <v>1626443</v>
      </c>
      <c r="AK731" s="135"/>
      <c r="AL731" s="126" t="s">
        <v>3175</v>
      </c>
    </row>
    <row r="732" spans="1:38" ht="36" hidden="1" x14ac:dyDescent="0.25">
      <c r="A732" s="147">
        <v>127882.01</v>
      </c>
      <c r="B732" s="120">
        <v>2</v>
      </c>
      <c r="C732" s="121" t="s">
        <v>85</v>
      </c>
      <c r="D732" s="122">
        <v>43598</v>
      </c>
      <c r="E732" s="121" t="s">
        <v>152</v>
      </c>
      <c r="F732" s="122">
        <v>44691</v>
      </c>
      <c r="G732" s="121" t="s">
        <v>87</v>
      </c>
      <c r="H732" s="123" t="s">
        <v>2064</v>
      </c>
      <c r="I732" s="121" t="s">
        <v>2477</v>
      </c>
      <c r="J732" s="120" t="s">
        <v>101</v>
      </c>
      <c r="K732" s="121"/>
      <c r="L732" s="120" t="s">
        <v>101</v>
      </c>
      <c r="M732" s="123" t="s">
        <v>3176</v>
      </c>
      <c r="N732" s="123" t="s">
        <v>1793</v>
      </c>
      <c r="O732" s="121" t="s">
        <v>157</v>
      </c>
      <c r="P732" s="121" t="s">
        <v>158</v>
      </c>
      <c r="Q732" s="123" t="s">
        <v>1793</v>
      </c>
      <c r="R732" s="121" t="s">
        <v>47</v>
      </c>
      <c r="S732" s="121" t="s">
        <v>43</v>
      </c>
      <c r="T732" s="124">
        <v>0.33</v>
      </c>
      <c r="U732" s="122">
        <v>44729</v>
      </c>
      <c r="V732" s="121" t="s">
        <v>1867</v>
      </c>
      <c r="W732" s="120" t="s">
        <v>670</v>
      </c>
      <c r="X732" s="120" t="s">
        <v>13</v>
      </c>
      <c r="Y732" s="265" t="s">
        <v>31</v>
      </c>
      <c r="Z732" s="123"/>
      <c r="AA732" s="125">
        <v>0</v>
      </c>
      <c r="AB732" s="125">
        <v>0</v>
      </c>
      <c r="AC732" s="125">
        <v>0</v>
      </c>
      <c r="AD732" s="125">
        <v>233317</v>
      </c>
      <c r="AE732" s="125">
        <v>233317</v>
      </c>
      <c r="AF732" s="125">
        <v>0</v>
      </c>
      <c r="AG732" s="125">
        <v>0</v>
      </c>
      <c r="AH732" s="125">
        <v>0</v>
      </c>
      <c r="AI732" s="125">
        <v>233317</v>
      </c>
      <c r="AJ732" s="125">
        <v>233317</v>
      </c>
      <c r="AK732" s="135"/>
      <c r="AL732" s="126" t="s">
        <v>3177</v>
      </c>
    </row>
    <row r="733" spans="1:38" hidden="1" x14ac:dyDescent="0.25">
      <c r="A733" s="147">
        <v>130288</v>
      </c>
      <c r="B733" s="120">
        <v>4</v>
      </c>
      <c r="C733" s="121" t="s">
        <v>85</v>
      </c>
      <c r="D733" s="122">
        <v>43951</v>
      </c>
      <c r="E733" s="121" t="s">
        <v>152</v>
      </c>
      <c r="F733" s="122">
        <v>44687</v>
      </c>
      <c r="G733" s="121" t="s">
        <v>510</v>
      </c>
      <c r="H733" s="123" t="s">
        <v>750</v>
      </c>
      <c r="I733" s="121" t="s">
        <v>2033</v>
      </c>
      <c r="J733" s="120" t="s">
        <v>101</v>
      </c>
      <c r="K733" s="121"/>
      <c r="L733" s="120" t="s">
        <v>101</v>
      </c>
      <c r="M733" s="123" t="s">
        <v>3178</v>
      </c>
      <c r="N733" s="123" t="s">
        <v>2035</v>
      </c>
      <c r="O733" s="121" t="s">
        <v>157</v>
      </c>
      <c r="P733" s="121" t="s">
        <v>158</v>
      </c>
      <c r="Q733" s="123" t="s">
        <v>2035</v>
      </c>
      <c r="R733" s="121" t="s">
        <v>47</v>
      </c>
      <c r="S733" s="121" t="s">
        <v>43</v>
      </c>
      <c r="T733" s="124">
        <v>3.16</v>
      </c>
      <c r="U733" s="122">
        <v>44729</v>
      </c>
      <c r="V733" s="121" t="s">
        <v>2036</v>
      </c>
      <c r="W733" s="120" t="s">
        <v>670</v>
      </c>
      <c r="X733" s="120" t="s">
        <v>13</v>
      </c>
      <c r="Y733" s="265" t="s">
        <v>31</v>
      </c>
      <c r="Z733" s="123"/>
      <c r="AA733" s="125">
        <v>0</v>
      </c>
      <c r="AB733" s="125">
        <v>0</v>
      </c>
      <c r="AC733" s="125">
        <v>65800</v>
      </c>
      <c r="AD733" s="125">
        <v>375000</v>
      </c>
      <c r="AE733" s="125">
        <v>440800</v>
      </c>
      <c r="AF733" s="125">
        <v>0</v>
      </c>
      <c r="AG733" s="125">
        <v>0</v>
      </c>
      <c r="AH733" s="125">
        <v>65800</v>
      </c>
      <c r="AI733" s="125">
        <v>375000</v>
      </c>
      <c r="AJ733" s="125">
        <v>440800</v>
      </c>
      <c r="AK733" s="135"/>
      <c r="AL733" s="126" t="s">
        <v>3179</v>
      </c>
    </row>
    <row r="734" spans="1:38" ht="36" hidden="1" x14ac:dyDescent="0.25">
      <c r="A734" s="149">
        <v>131254</v>
      </c>
      <c r="B734" s="120">
        <v>3</v>
      </c>
      <c r="C734" s="121" t="s">
        <v>85</v>
      </c>
      <c r="D734" s="122">
        <v>44221</v>
      </c>
      <c r="E734" s="121" t="s">
        <v>152</v>
      </c>
      <c r="F734" s="122">
        <v>44684</v>
      </c>
      <c r="G734" s="121" t="s">
        <v>241</v>
      </c>
      <c r="H734" s="123" t="s">
        <v>538</v>
      </c>
      <c r="I734" s="121" t="s">
        <v>2983</v>
      </c>
      <c r="J734" s="120" t="s">
        <v>101</v>
      </c>
      <c r="K734" s="121"/>
      <c r="L734" s="120" t="s">
        <v>101</v>
      </c>
      <c r="M734" s="123" t="s">
        <v>3180</v>
      </c>
      <c r="N734" s="123" t="s">
        <v>1793</v>
      </c>
      <c r="O734" s="121" t="s">
        <v>157</v>
      </c>
      <c r="P734" s="121" t="s">
        <v>158</v>
      </c>
      <c r="Q734" s="123" t="s">
        <v>1793</v>
      </c>
      <c r="R734" s="121" t="s">
        <v>47</v>
      </c>
      <c r="S734" s="121" t="s">
        <v>43</v>
      </c>
      <c r="T734" s="124">
        <v>8.24</v>
      </c>
      <c r="U734" s="122">
        <v>44729</v>
      </c>
      <c r="V734" s="121" t="s">
        <v>1805</v>
      </c>
      <c r="W734" s="120" t="s">
        <v>670</v>
      </c>
      <c r="X734" s="120" t="s">
        <v>13</v>
      </c>
      <c r="Y734" s="265" t="s">
        <v>31</v>
      </c>
      <c r="Z734" s="123"/>
      <c r="AA734" s="125">
        <v>0</v>
      </c>
      <c r="AB734" s="125">
        <v>0</v>
      </c>
      <c r="AC734" s="125">
        <v>79650</v>
      </c>
      <c r="AD734" s="125">
        <v>1321940</v>
      </c>
      <c r="AE734" s="125">
        <v>1401590</v>
      </c>
      <c r="AF734" s="125">
        <v>0</v>
      </c>
      <c r="AG734" s="125">
        <v>0</v>
      </c>
      <c r="AH734" s="125">
        <v>79650</v>
      </c>
      <c r="AI734" s="125">
        <v>1321940</v>
      </c>
      <c r="AJ734" s="125">
        <v>1401590</v>
      </c>
      <c r="AK734" s="135"/>
      <c r="AL734" s="126" t="s">
        <v>3181</v>
      </c>
    </row>
    <row r="735" spans="1:38" ht="36" hidden="1" x14ac:dyDescent="0.25">
      <c r="A735" s="147">
        <v>127342</v>
      </c>
      <c r="B735" s="120">
        <v>4</v>
      </c>
      <c r="C735" s="121" t="s">
        <v>114</v>
      </c>
      <c r="D735" s="122">
        <v>43192</v>
      </c>
      <c r="E735" s="121" t="s">
        <v>152</v>
      </c>
      <c r="F735" s="122">
        <v>44217.875069444446</v>
      </c>
      <c r="G735" s="121" t="s">
        <v>170</v>
      </c>
      <c r="H735" s="123" t="s">
        <v>483</v>
      </c>
      <c r="I735" s="121" t="s">
        <v>3182</v>
      </c>
      <c r="J735" s="120" t="s">
        <v>101</v>
      </c>
      <c r="K735" s="121"/>
      <c r="L735" s="120" t="s">
        <v>101</v>
      </c>
      <c r="M735" s="123" t="s">
        <v>3183</v>
      </c>
      <c r="N735" s="123" t="s">
        <v>2609</v>
      </c>
      <c r="O735" s="121" t="s">
        <v>157</v>
      </c>
      <c r="P735" s="121" t="s">
        <v>158</v>
      </c>
      <c r="Q735" s="123" t="s">
        <v>2609</v>
      </c>
      <c r="R735" s="128" t="s">
        <v>47</v>
      </c>
      <c r="S735" s="121" t="s">
        <v>46</v>
      </c>
      <c r="T735" s="124">
        <v>4.26</v>
      </c>
      <c r="U735" s="122">
        <v>43553</v>
      </c>
      <c r="V735" s="121" t="s">
        <v>2155</v>
      </c>
      <c r="W735" s="120" t="s">
        <v>670</v>
      </c>
      <c r="X735" s="120" t="s">
        <v>13</v>
      </c>
      <c r="Y735" s="265" t="s">
        <v>31</v>
      </c>
      <c r="Z735" s="123"/>
      <c r="AA735" s="125">
        <v>0</v>
      </c>
      <c r="AB735" s="125">
        <v>0</v>
      </c>
      <c r="AC735" s="125">
        <v>-33815.46</v>
      </c>
      <c r="AD735" s="125">
        <v>234903.2</v>
      </c>
      <c r="AE735" s="125">
        <v>201087.74</v>
      </c>
      <c r="AF735" s="125">
        <v>0</v>
      </c>
      <c r="AG735" s="125">
        <v>0</v>
      </c>
      <c r="AH735" s="125">
        <v>20009.54</v>
      </c>
      <c r="AI735" s="125">
        <v>4640764.2</v>
      </c>
      <c r="AJ735" s="125">
        <v>4660773.74</v>
      </c>
      <c r="AK735" s="135" t="s">
        <v>3184</v>
      </c>
      <c r="AL735" s="126" t="s">
        <v>3185</v>
      </c>
    </row>
    <row r="736" spans="1:38" x14ac:dyDescent="0.25">
      <c r="A736" s="147">
        <v>114110.1</v>
      </c>
      <c r="B736" s="120">
        <v>3</v>
      </c>
      <c r="C736" s="121" t="s">
        <v>97</v>
      </c>
      <c r="D736" s="122">
        <v>43734</v>
      </c>
      <c r="E736" s="121" t="s">
        <v>134</v>
      </c>
      <c r="F736" s="122">
        <v>44424.875057870369</v>
      </c>
      <c r="G736" s="121" t="s">
        <v>108</v>
      </c>
      <c r="H736" s="123" t="s">
        <v>1839</v>
      </c>
      <c r="I736" s="121"/>
      <c r="J736" s="120"/>
      <c r="K736" s="121"/>
      <c r="L736" s="120"/>
      <c r="M736" s="123" t="s">
        <v>3186</v>
      </c>
      <c r="N736" s="123" t="s">
        <v>3187</v>
      </c>
      <c r="O736" s="121" t="s">
        <v>119</v>
      </c>
      <c r="P736" s="121" t="s">
        <v>19</v>
      </c>
      <c r="Q736" s="126"/>
      <c r="R736" s="268" t="s">
        <v>1778</v>
      </c>
      <c r="S736" s="278" t="s">
        <v>42</v>
      </c>
      <c r="T736" s="124" t="s">
        <v>505</v>
      </c>
      <c r="U736" s="122">
        <v>43917</v>
      </c>
      <c r="V736" s="121"/>
      <c r="W736" s="120" t="s">
        <v>93</v>
      </c>
      <c r="X736" s="120"/>
      <c r="Y736" s="267" t="s">
        <v>671</v>
      </c>
      <c r="Z736" s="123"/>
      <c r="AA736" s="125">
        <v>0</v>
      </c>
      <c r="AB736" s="125">
        <v>0</v>
      </c>
      <c r="AC736" s="125">
        <v>135500</v>
      </c>
      <c r="AD736" s="125">
        <v>0</v>
      </c>
      <c r="AE736" s="125">
        <v>135500</v>
      </c>
      <c r="AF736" s="125">
        <v>0</v>
      </c>
      <c r="AG736" s="125">
        <v>0</v>
      </c>
      <c r="AH736" s="125">
        <v>564036</v>
      </c>
      <c r="AI736" s="125">
        <v>0</v>
      </c>
      <c r="AJ736" s="125">
        <v>564036</v>
      </c>
      <c r="AK736" s="135" t="s">
        <v>3188</v>
      </c>
      <c r="AL736" s="126" t="s">
        <v>3189</v>
      </c>
    </row>
    <row r="737" spans="1:38" ht="54" hidden="1" x14ac:dyDescent="0.25">
      <c r="A737" s="147">
        <v>130223</v>
      </c>
      <c r="B737" s="120">
        <v>3</v>
      </c>
      <c r="C737" s="121" t="s">
        <v>85</v>
      </c>
      <c r="D737" s="122">
        <v>43929</v>
      </c>
      <c r="E737" s="121" t="s">
        <v>1503</v>
      </c>
      <c r="F737" s="122">
        <v>44665</v>
      </c>
      <c r="G737" s="121" t="s">
        <v>179</v>
      </c>
      <c r="H737" s="123" t="s">
        <v>1111</v>
      </c>
      <c r="I737" s="121" t="s">
        <v>1505</v>
      </c>
      <c r="J737" s="120" t="s">
        <v>1506</v>
      </c>
      <c r="K737" s="121"/>
      <c r="L737" s="120"/>
      <c r="M737" s="123" t="s">
        <v>3190</v>
      </c>
      <c r="N737" s="123" t="s">
        <v>3191</v>
      </c>
      <c r="O737" s="121" t="s">
        <v>1509</v>
      </c>
      <c r="P737" s="121" t="s">
        <v>1789</v>
      </c>
      <c r="Q737" s="123"/>
      <c r="R737" s="172" t="s">
        <v>47</v>
      </c>
      <c r="S737" s="150" t="s">
        <v>45</v>
      </c>
      <c r="T737" s="124">
        <v>0.22</v>
      </c>
      <c r="U737" s="122">
        <v>44729</v>
      </c>
      <c r="V737" s="121"/>
      <c r="W737" s="120" t="s">
        <v>93</v>
      </c>
      <c r="X737" s="120"/>
      <c r="Y737" s="265" t="str">
        <f>_xlfn.XLOOKUP(TAMPData2205[[#This Row],[PIN]],TAMPData2202[PIN],TAMPData2202[TAMP NHS],"",0)</f>
        <v>Non-NHS Local</v>
      </c>
      <c r="Z737" s="123"/>
      <c r="AA737" s="125">
        <v>0</v>
      </c>
      <c r="AB737" s="125">
        <v>10500</v>
      </c>
      <c r="AC737" s="125">
        <v>0</v>
      </c>
      <c r="AD737" s="125">
        <v>0</v>
      </c>
      <c r="AE737" s="125">
        <v>10500</v>
      </c>
      <c r="AF737" s="125">
        <v>87800</v>
      </c>
      <c r="AG737" s="125">
        <v>10500</v>
      </c>
      <c r="AH737" s="125">
        <v>0</v>
      </c>
      <c r="AI737" s="125">
        <v>0</v>
      </c>
      <c r="AJ737" s="125">
        <v>98300</v>
      </c>
      <c r="AK737" s="135"/>
      <c r="AL737" s="126" t="s">
        <v>3192</v>
      </c>
    </row>
    <row r="738" spans="1:38" ht="36" hidden="1" x14ac:dyDescent="0.25">
      <c r="A738" s="149">
        <v>123908</v>
      </c>
      <c r="B738" s="120">
        <v>4</v>
      </c>
      <c r="C738" s="121" t="s">
        <v>85</v>
      </c>
      <c r="D738" s="122">
        <v>42571</v>
      </c>
      <c r="E738" s="121" t="s">
        <v>152</v>
      </c>
      <c r="F738" s="122">
        <v>44690</v>
      </c>
      <c r="G738" s="121" t="s">
        <v>510</v>
      </c>
      <c r="H738" s="123" t="s">
        <v>254</v>
      </c>
      <c r="I738" s="121" t="s">
        <v>2758</v>
      </c>
      <c r="J738" s="120" t="s">
        <v>101</v>
      </c>
      <c r="K738" s="121"/>
      <c r="L738" s="120" t="s">
        <v>101</v>
      </c>
      <c r="M738" s="123" t="s">
        <v>3193</v>
      </c>
      <c r="N738" s="123" t="s">
        <v>1793</v>
      </c>
      <c r="O738" s="121" t="s">
        <v>157</v>
      </c>
      <c r="P738" s="121" t="s">
        <v>158</v>
      </c>
      <c r="Q738" s="123" t="s">
        <v>1793</v>
      </c>
      <c r="R738" s="121" t="s">
        <v>47</v>
      </c>
      <c r="S738" s="121" t="s">
        <v>43</v>
      </c>
      <c r="T738" s="124">
        <v>7.06</v>
      </c>
      <c r="U738" s="122">
        <v>44729</v>
      </c>
      <c r="V738" s="121" t="s">
        <v>1805</v>
      </c>
      <c r="W738" s="120" t="s">
        <v>93</v>
      </c>
      <c r="X738" s="120" t="s">
        <v>103</v>
      </c>
      <c r="Y738" s="265" t="s">
        <v>32</v>
      </c>
      <c r="Z738" s="123" t="s">
        <v>3194</v>
      </c>
      <c r="AA738" s="125">
        <v>0</v>
      </c>
      <c r="AB738" s="125">
        <v>0</v>
      </c>
      <c r="AC738" s="125">
        <v>243800</v>
      </c>
      <c r="AD738" s="125">
        <v>1309800</v>
      </c>
      <c r="AE738" s="125">
        <v>1553600</v>
      </c>
      <c r="AF738" s="125">
        <v>0</v>
      </c>
      <c r="AG738" s="125">
        <v>0</v>
      </c>
      <c r="AH738" s="125">
        <v>243800</v>
      </c>
      <c r="AI738" s="125">
        <v>1309800</v>
      </c>
      <c r="AJ738" s="125">
        <v>1553600</v>
      </c>
      <c r="AK738" s="135"/>
      <c r="AL738" s="126" t="s">
        <v>3195</v>
      </c>
    </row>
    <row r="739" spans="1:38" hidden="1" x14ac:dyDescent="0.25">
      <c r="A739" s="147">
        <v>123952</v>
      </c>
      <c r="B739" s="120">
        <v>4</v>
      </c>
      <c r="C739" s="121" t="s">
        <v>85</v>
      </c>
      <c r="D739" s="122">
        <v>42571</v>
      </c>
      <c r="E739" s="121" t="s">
        <v>152</v>
      </c>
      <c r="F739" s="122">
        <v>44690</v>
      </c>
      <c r="G739" s="121" t="s">
        <v>510</v>
      </c>
      <c r="H739" s="123" t="s">
        <v>2044</v>
      </c>
      <c r="I739" s="121" t="s">
        <v>1558</v>
      </c>
      <c r="J739" s="120" t="s">
        <v>101</v>
      </c>
      <c r="K739" s="121"/>
      <c r="L739" s="120" t="s">
        <v>101</v>
      </c>
      <c r="M739" s="123" t="s">
        <v>3196</v>
      </c>
      <c r="N739" s="123" t="s">
        <v>3197</v>
      </c>
      <c r="O739" s="121" t="s">
        <v>157</v>
      </c>
      <c r="P739" s="121" t="s">
        <v>158</v>
      </c>
      <c r="Q739" s="123" t="s">
        <v>3197</v>
      </c>
      <c r="R739" s="150" t="s">
        <v>47</v>
      </c>
      <c r="S739" s="121" t="s">
        <v>43</v>
      </c>
      <c r="T739" s="124">
        <v>5.0599999999999996</v>
      </c>
      <c r="U739" s="122">
        <v>44729</v>
      </c>
      <c r="V739" s="121" t="s">
        <v>2036</v>
      </c>
      <c r="W739" s="120" t="s">
        <v>93</v>
      </c>
      <c r="X739" s="120" t="s">
        <v>103</v>
      </c>
      <c r="Y739" s="265" t="s">
        <v>32</v>
      </c>
      <c r="Z739" s="123"/>
      <c r="AA739" s="125">
        <v>0</v>
      </c>
      <c r="AB739" s="125">
        <v>0</v>
      </c>
      <c r="AC739" s="125">
        <v>176100</v>
      </c>
      <c r="AD739" s="125">
        <v>1035100</v>
      </c>
      <c r="AE739" s="125">
        <v>1211200</v>
      </c>
      <c r="AF739" s="125">
        <v>0</v>
      </c>
      <c r="AG739" s="125">
        <v>0</v>
      </c>
      <c r="AH739" s="125">
        <v>193710</v>
      </c>
      <c r="AI739" s="125">
        <v>1035100</v>
      </c>
      <c r="AJ739" s="125">
        <v>1228810</v>
      </c>
      <c r="AK739" s="135"/>
      <c r="AL739" s="126" t="s">
        <v>3198</v>
      </c>
    </row>
    <row r="740" spans="1:38" hidden="1" x14ac:dyDescent="0.25">
      <c r="A740" s="147">
        <v>127374</v>
      </c>
      <c r="B740" s="120">
        <v>4</v>
      </c>
      <c r="C740" s="121" t="s">
        <v>85</v>
      </c>
      <c r="D740" s="122">
        <v>43193</v>
      </c>
      <c r="E740" s="121" t="s">
        <v>152</v>
      </c>
      <c r="F740" s="122">
        <v>44690</v>
      </c>
      <c r="G740" s="121" t="s">
        <v>510</v>
      </c>
      <c r="H740" s="123" t="s">
        <v>893</v>
      </c>
      <c r="I740" s="121" t="s">
        <v>1422</v>
      </c>
      <c r="J740" s="120" t="s">
        <v>101</v>
      </c>
      <c r="K740" s="121"/>
      <c r="L740" s="120" t="s">
        <v>101</v>
      </c>
      <c r="M740" s="123" t="s">
        <v>3199</v>
      </c>
      <c r="N740" s="123" t="s">
        <v>1793</v>
      </c>
      <c r="O740" s="121" t="s">
        <v>157</v>
      </c>
      <c r="P740" s="121" t="s">
        <v>158</v>
      </c>
      <c r="Q740" s="123" t="s">
        <v>1793</v>
      </c>
      <c r="R740" s="121" t="s">
        <v>47</v>
      </c>
      <c r="S740" s="121" t="s">
        <v>43</v>
      </c>
      <c r="T740" s="124">
        <v>7.64</v>
      </c>
      <c r="U740" s="122">
        <v>44729</v>
      </c>
      <c r="V740" s="121" t="s">
        <v>1805</v>
      </c>
      <c r="W740" s="120" t="s">
        <v>93</v>
      </c>
      <c r="X740" s="120" t="s">
        <v>103</v>
      </c>
      <c r="Y740" s="265" t="s">
        <v>32</v>
      </c>
      <c r="Z740" s="123"/>
      <c r="AA740" s="125">
        <v>0</v>
      </c>
      <c r="AB740" s="125">
        <v>0</v>
      </c>
      <c r="AC740" s="125">
        <v>277200</v>
      </c>
      <c r="AD740" s="125">
        <v>1906000</v>
      </c>
      <c r="AE740" s="125">
        <v>2183200</v>
      </c>
      <c r="AF740" s="125">
        <v>0</v>
      </c>
      <c r="AG740" s="125">
        <v>0</v>
      </c>
      <c r="AH740" s="125">
        <v>277200</v>
      </c>
      <c r="AI740" s="125">
        <v>1906000</v>
      </c>
      <c r="AJ740" s="125">
        <v>2183200</v>
      </c>
      <c r="AK740" s="135"/>
      <c r="AL740" s="126" t="s">
        <v>3200</v>
      </c>
    </row>
    <row r="741" spans="1:38" ht="36" hidden="1" x14ac:dyDescent="0.25">
      <c r="A741" s="147">
        <v>129540</v>
      </c>
      <c r="B741" s="120">
        <v>2</v>
      </c>
      <c r="C741" s="121" t="s">
        <v>85</v>
      </c>
      <c r="D741" s="122">
        <v>43685</v>
      </c>
      <c r="E741" s="121" t="s">
        <v>152</v>
      </c>
      <c r="F741" s="122">
        <v>44691</v>
      </c>
      <c r="G741" s="121" t="s">
        <v>87</v>
      </c>
      <c r="H741" s="123" t="s">
        <v>2064</v>
      </c>
      <c r="I741" s="121" t="s">
        <v>292</v>
      </c>
      <c r="J741" s="120" t="s">
        <v>101</v>
      </c>
      <c r="K741" s="121"/>
      <c r="L741" s="120" t="s">
        <v>101</v>
      </c>
      <c r="M741" s="123" t="s">
        <v>3201</v>
      </c>
      <c r="N741" s="123" t="s">
        <v>1793</v>
      </c>
      <c r="O741" s="121" t="s">
        <v>157</v>
      </c>
      <c r="P741" s="121" t="s">
        <v>158</v>
      </c>
      <c r="Q741" s="123" t="s">
        <v>1793</v>
      </c>
      <c r="R741" s="150" t="s">
        <v>47</v>
      </c>
      <c r="S741" s="121" t="s">
        <v>43</v>
      </c>
      <c r="T741" s="124">
        <v>3.05</v>
      </c>
      <c r="U741" s="122">
        <v>44729</v>
      </c>
      <c r="V741" s="121" t="s">
        <v>1805</v>
      </c>
      <c r="W741" s="120" t="s">
        <v>93</v>
      </c>
      <c r="X741" s="120" t="s">
        <v>103</v>
      </c>
      <c r="Y741" s="265" t="s">
        <v>32</v>
      </c>
      <c r="Z741" s="123"/>
      <c r="AA741" s="125">
        <v>0</v>
      </c>
      <c r="AB741" s="125">
        <v>0</v>
      </c>
      <c r="AC741" s="125">
        <v>0</v>
      </c>
      <c r="AD741" s="125">
        <v>1282069</v>
      </c>
      <c r="AE741" s="125">
        <v>1282069</v>
      </c>
      <c r="AF741" s="125">
        <v>0</v>
      </c>
      <c r="AG741" s="125">
        <v>0</v>
      </c>
      <c r="AH741" s="125">
        <v>0</v>
      </c>
      <c r="AI741" s="125">
        <v>1282069</v>
      </c>
      <c r="AJ741" s="125">
        <v>1282069</v>
      </c>
      <c r="AK741" s="135"/>
      <c r="AL741" s="126" t="s">
        <v>3202</v>
      </c>
    </row>
    <row r="742" spans="1:38" ht="36" hidden="1" x14ac:dyDescent="0.25">
      <c r="A742" s="147">
        <v>129610</v>
      </c>
      <c r="B742" s="120">
        <v>2</v>
      </c>
      <c r="C742" s="121" t="s">
        <v>85</v>
      </c>
      <c r="D742" s="122">
        <v>43698</v>
      </c>
      <c r="E742" s="121" t="s">
        <v>152</v>
      </c>
      <c r="F742" s="122">
        <v>44684</v>
      </c>
      <c r="G742" s="121" t="s">
        <v>98</v>
      </c>
      <c r="H742" s="123" t="s">
        <v>1539</v>
      </c>
      <c r="I742" s="121" t="s">
        <v>1628</v>
      </c>
      <c r="J742" s="120" t="s">
        <v>101</v>
      </c>
      <c r="K742" s="121"/>
      <c r="L742" s="120" t="s">
        <v>101</v>
      </c>
      <c r="M742" s="123" t="s">
        <v>3203</v>
      </c>
      <c r="N742" s="123" t="s">
        <v>1793</v>
      </c>
      <c r="O742" s="121" t="s">
        <v>157</v>
      </c>
      <c r="P742" s="121" t="s">
        <v>158</v>
      </c>
      <c r="Q742" s="123" t="s">
        <v>1793</v>
      </c>
      <c r="R742" s="150" t="s">
        <v>47</v>
      </c>
      <c r="S742" s="121" t="s">
        <v>43</v>
      </c>
      <c r="T742" s="124">
        <v>3.37</v>
      </c>
      <c r="U742" s="122">
        <v>44729</v>
      </c>
      <c r="V742" s="121" t="s">
        <v>1805</v>
      </c>
      <c r="W742" s="120" t="s">
        <v>93</v>
      </c>
      <c r="X742" s="120" t="s">
        <v>103</v>
      </c>
      <c r="Y742" s="265" t="s">
        <v>32</v>
      </c>
      <c r="Z742" s="123"/>
      <c r="AA742" s="125">
        <v>0</v>
      </c>
      <c r="AB742" s="125">
        <v>0</v>
      </c>
      <c r="AC742" s="125">
        <v>74009</v>
      </c>
      <c r="AD742" s="125">
        <v>1350318</v>
      </c>
      <c r="AE742" s="125">
        <v>1424327</v>
      </c>
      <c r="AF742" s="125">
        <v>0</v>
      </c>
      <c r="AG742" s="125">
        <v>0</v>
      </c>
      <c r="AH742" s="125">
        <v>74009</v>
      </c>
      <c r="AI742" s="125">
        <v>1350318</v>
      </c>
      <c r="AJ742" s="125">
        <v>1424327</v>
      </c>
      <c r="AK742" s="135"/>
      <c r="AL742" s="126" t="s">
        <v>3204</v>
      </c>
    </row>
    <row r="743" spans="1:38" ht="36" hidden="1" x14ac:dyDescent="0.25">
      <c r="A743" s="147">
        <v>129640</v>
      </c>
      <c r="B743" s="120">
        <v>2</v>
      </c>
      <c r="C743" s="121" t="s">
        <v>85</v>
      </c>
      <c r="D743" s="122">
        <v>43698</v>
      </c>
      <c r="E743" s="121" t="s">
        <v>152</v>
      </c>
      <c r="F743" s="122">
        <v>44684</v>
      </c>
      <c r="G743" s="121" t="s">
        <v>426</v>
      </c>
      <c r="H743" s="123" t="s">
        <v>1613</v>
      </c>
      <c r="I743" s="121" t="s">
        <v>3205</v>
      </c>
      <c r="J743" s="120" t="s">
        <v>101</v>
      </c>
      <c r="K743" s="121"/>
      <c r="L743" s="120" t="s">
        <v>101</v>
      </c>
      <c r="M743" s="123" t="s">
        <v>3206</v>
      </c>
      <c r="N743" s="123" t="s">
        <v>2957</v>
      </c>
      <c r="O743" s="121" t="s">
        <v>157</v>
      </c>
      <c r="P743" s="121" t="s">
        <v>158</v>
      </c>
      <c r="Q743" s="123" t="s">
        <v>2957</v>
      </c>
      <c r="R743" s="150" t="s">
        <v>47</v>
      </c>
      <c r="S743" s="121" t="s">
        <v>43</v>
      </c>
      <c r="T743" s="124">
        <v>5.5</v>
      </c>
      <c r="U743" s="122">
        <v>44729</v>
      </c>
      <c r="V743" s="121" t="s">
        <v>1805</v>
      </c>
      <c r="W743" s="120" t="s">
        <v>93</v>
      </c>
      <c r="X743" s="120" t="s">
        <v>103</v>
      </c>
      <c r="Y743" s="265" t="s">
        <v>32</v>
      </c>
      <c r="Z743" s="123"/>
      <c r="AA743" s="125">
        <v>0</v>
      </c>
      <c r="AB743" s="125">
        <v>0</v>
      </c>
      <c r="AC743" s="125">
        <v>30694</v>
      </c>
      <c r="AD743" s="125">
        <v>1070564</v>
      </c>
      <c r="AE743" s="125">
        <v>1101258</v>
      </c>
      <c r="AF743" s="125">
        <v>0</v>
      </c>
      <c r="AG743" s="125">
        <v>0</v>
      </c>
      <c r="AH743" s="125">
        <v>30694</v>
      </c>
      <c r="AI743" s="125">
        <v>1070564</v>
      </c>
      <c r="AJ743" s="125">
        <v>1101258</v>
      </c>
      <c r="AK743" s="135"/>
      <c r="AL743" s="126" t="s">
        <v>3207</v>
      </c>
    </row>
    <row r="744" spans="1:38" ht="36" hidden="1" x14ac:dyDescent="0.25">
      <c r="A744" s="147">
        <v>129641</v>
      </c>
      <c r="B744" s="120">
        <v>2</v>
      </c>
      <c r="C744" s="121" t="s">
        <v>85</v>
      </c>
      <c r="D744" s="122">
        <v>43698</v>
      </c>
      <c r="E744" s="121" t="s">
        <v>152</v>
      </c>
      <c r="F744" s="122">
        <v>44684</v>
      </c>
      <c r="G744" s="121" t="s">
        <v>426</v>
      </c>
      <c r="H744" s="123" t="s">
        <v>399</v>
      </c>
      <c r="I744" s="121" t="s">
        <v>2466</v>
      </c>
      <c r="J744" s="120" t="s">
        <v>101</v>
      </c>
      <c r="K744" s="121"/>
      <c r="L744" s="120" t="s">
        <v>101</v>
      </c>
      <c r="M744" s="123" t="s">
        <v>3208</v>
      </c>
      <c r="N744" s="123" t="s">
        <v>2957</v>
      </c>
      <c r="O744" s="121" t="s">
        <v>157</v>
      </c>
      <c r="P744" s="121" t="s">
        <v>1794</v>
      </c>
      <c r="Q744" s="123" t="s">
        <v>2957</v>
      </c>
      <c r="R744" s="121" t="s">
        <v>47</v>
      </c>
      <c r="S744" s="121" t="s">
        <v>43</v>
      </c>
      <c r="T744" s="124">
        <v>3.31</v>
      </c>
      <c r="U744" s="122">
        <v>44729</v>
      </c>
      <c r="V744" s="121" t="s">
        <v>1805</v>
      </c>
      <c r="W744" s="120" t="s">
        <v>93</v>
      </c>
      <c r="X744" s="120" t="s">
        <v>103</v>
      </c>
      <c r="Y744" s="265" t="s">
        <v>32</v>
      </c>
      <c r="Z744" s="123" t="s">
        <v>3209</v>
      </c>
      <c r="AA744" s="125">
        <v>0</v>
      </c>
      <c r="AB744" s="125">
        <v>0</v>
      </c>
      <c r="AC744" s="125">
        <v>67208</v>
      </c>
      <c r="AD744" s="125">
        <v>871090</v>
      </c>
      <c r="AE744" s="125">
        <v>938298</v>
      </c>
      <c r="AF744" s="125">
        <v>0</v>
      </c>
      <c r="AG744" s="125">
        <v>0</v>
      </c>
      <c r="AH744" s="125">
        <v>67208</v>
      </c>
      <c r="AI744" s="125">
        <v>871090</v>
      </c>
      <c r="AJ744" s="125">
        <v>938298</v>
      </c>
      <c r="AK744" s="135"/>
      <c r="AL744" s="126" t="s">
        <v>3210</v>
      </c>
    </row>
    <row r="745" spans="1:38" ht="36" hidden="1" x14ac:dyDescent="0.25">
      <c r="A745" s="147">
        <v>129655</v>
      </c>
      <c r="B745" s="120">
        <v>2</v>
      </c>
      <c r="C745" s="121" t="s">
        <v>85</v>
      </c>
      <c r="D745" s="122">
        <v>43698</v>
      </c>
      <c r="E745" s="121" t="s">
        <v>152</v>
      </c>
      <c r="F745" s="122">
        <v>44686</v>
      </c>
      <c r="G745" s="121" t="s">
        <v>426</v>
      </c>
      <c r="H745" s="123" t="s">
        <v>838</v>
      </c>
      <c r="I745" s="121" t="s">
        <v>466</v>
      </c>
      <c r="J745" s="120" t="s">
        <v>101</v>
      </c>
      <c r="K745" s="121"/>
      <c r="L745" s="120" t="s">
        <v>101</v>
      </c>
      <c r="M745" s="123" t="s">
        <v>3211</v>
      </c>
      <c r="N745" s="123" t="s">
        <v>2569</v>
      </c>
      <c r="O745" s="121" t="s">
        <v>157</v>
      </c>
      <c r="P745" s="121" t="s">
        <v>158</v>
      </c>
      <c r="Q745" s="123" t="s">
        <v>2569</v>
      </c>
      <c r="R745" s="169" t="s">
        <v>47</v>
      </c>
      <c r="S745" s="121" t="s">
        <v>43</v>
      </c>
      <c r="T745" s="124">
        <v>3.33</v>
      </c>
      <c r="U745" s="122">
        <v>44729</v>
      </c>
      <c r="V745" s="121" t="s">
        <v>1860</v>
      </c>
      <c r="W745" s="120" t="s">
        <v>93</v>
      </c>
      <c r="X745" s="120" t="s">
        <v>103</v>
      </c>
      <c r="Y745" s="265" t="s">
        <v>32</v>
      </c>
      <c r="Z745" s="123"/>
      <c r="AA745" s="125">
        <v>0</v>
      </c>
      <c r="AB745" s="125">
        <v>0</v>
      </c>
      <c r="AC745" s="125">
        <v>25489</v>
      </c>
      <c r="AD745" s="125">
        <v>726476</v>
      </c>
      <c r="AE745" s="125">
        <v>751965</v>
      </c>
      <c r="AF745" s="125">
        <v>0</v>
      </c>
      <c r="AG745" s="125">
        <v>0</v>
      </c>
      <c r="AH745" s="125">
        <v>25489</v>
      </c>
      <c r="AI745" s="125">
        <v>726476</v>
      </c>
      <c r="AJ745" s="125">
        <v>751965</v>
      </c>
      <c r="AK745" s="135"/>
      <c r="AL745" s="126" t="s">
        <v>3212</v>
      </c>
    </row>
    <row r="746" spans="1:38" ht="36" x14ac:dyDescent="0.25">
      <c r="A746" s="147">
        <v>123025.02</v>
      </c>
      <c r="B746" s="120">
        <v>6</v>
      </c>
      <c r="C746" s="121" t="s">
        <v>97</v>
      </c>
      <c r="D746" s="122">
        <v>43773</v>
      </c>
      <c r="E746" s="121" t="s">
        <v>134</v>
      </c>
      <c r="F746" s="122">
        <v>44384.875115740739</v>
      </c>
      <c r="G746" s="121" t="s">
        <v>108</v>
      </c>
      <c r="H746" s="123" t="s">
        <v>667</v>
      </c>
      <c r="I746" s="121" t="s">
        <v>3213</v>
      </c>
      <c r="J746" s="120" t="s">
        <v>299</v>
      </c>
      <c r="K746" s="121"/>
      <c r="L746" s="120" t="s">
        <v>300</v>
      </c>
      <c r="M746" s="123" t="s">
        <v>3214</v>
      </c>
      <c r="N746" s="123" t="s">
        <v>3215</v>
      </c>
      <c r="O746" s="121" t="s">
        <v>119</v>
      </c>
      <c r="P746" s="121" t="s">
        <v>19</v>
      </c>
      <c r="Q746" s="126"/>
      <c r="R746" s="268" t="s">
        <v>1778</v>
      </c>
      <c r="S746" s="269" t="s">
        <v>42</v>
      </c>
      <c r="T746" s="124" t="s">
        <v>505</v>
      </c>
      <c r="U746" s="122">
        <v>43917</v>
      </c>
      <c r="V746" s="121"/>
      <c r="W746" s="120" t="s">
        <v>93</v>
      </c>
      <c r="X746" s="120"/>
      <c r="Y746" s="267" t="s">
        <v>671</v>
      </c>
      <c r="Z746" s="123"/>
      <c r="AA746" s="125">
        <v>0</v>
      </c>
      <c r="AB746" s="125">
        <v>0</v>
      </c>
      <c r="AC746" s="125">
        <v>90200</v>
      </c>
      <c r="AD746" s="125">
        <v>0</v>
      </c>
      <c r="AE746" s="125">
        <v>90200</v>
      </c>
      <c r="AF746" s="125">
        <v>0</v>
      </c>
      <c r="AG746" s="125">
        <v>0</v>
      </c>
      <c r="AH746" s="125">
        <v>508990</v>
      </c>
      <c r="AI746" s="125">
        <v>0</v>
      </c>
      <c r="AJ746" s="125">
        <v>508990</v>
      </c>
      <c r="AK746" s="135" t="s">
        <v>3216</v>
      </c>
      <c r="AL746" s="126" t="s">
        <v>3217</v>
      </c>
    </row>
    <row r="747" spans="1:38" ht="36" hidden="1" x14ac:dyDescent="0.25">
      <c r="A747" s="147">
        <v>129989</v>
      </c>
      <c r="B747" s="120">
        <v>4</v>
      </c>
      <c r="C747" s="121" t="s">
        <v>114</v>
      </c>
      <c r="D747" s="122">
        <v>43844</v>
      </c>
      <c r="E747" s="121" t="s">
        <v>98</v>
      </c>
      <c r="F747" s="122">
        <v>44641</v>
      </c>
      <c r="G747" s="121" t="s">
        <v>98</v>
      </c>
      <c r="H747" s="123" t="s">
        <v>88</v>
      </c>
      <c r="I747" s="121" t="s">
        <v>477</v>
      </c>
      <c r="J747" s="120" t="s">
        <v>299</v>
      </c>
      <c r="K747" s="121"/>
      <c r="L747" s="120" t="s">
        <v>300</v>
      </c>
      <c r="M747" s="123" t="s">
        <v>3218</v>
      </c>
      <c r="N747" s="123" t="s">
        <v>3219</v>
      </c>
      <c r="O747" s="121" t="s">
        <v>119</v>
      </c>
      <c r="P747" s="121" t="s">
        <v>19</v>
      </c>
      <c r="Q747" s="123"/>
      <c r="R747" s="172" t="s">
        <v>47</v>
      </c>
      <c r="S747" s="150" t="s">
        <v>46</v>
      </c>
      <c r="T747" s="124">
        <v>2.8</v>
      </c>
      <c r="U747" s="122">
        <v>43917</v>
      </c>
      <c r="V747" s="121"/>
      <c r="W747" s="120" t="s">
        <v>93</v>
      </c>
      <c r="X747" s="120" t="s">
        <v>303</v>
      </c>
      <c r="Y747" s="265" t="s">
        <v>29</v>
      </c>
      <c r="Z747" s="123"/>
      <c r="AA747" s="125">
        <v>0</v>
      </c>
      <c r="AB747" s="125">
        <v>0</v>
      </c>
      <c r="AC747" s="125">
        <v>723422.54</v>
      </c>
      <c r="AD747" s="125">
        <v>0</v>
      </c>
      <c r="AE747" s="125">
        <v>723422.54</v>
      </c>
      <c r="AF747" s="125">
        <v>0</v>
      </c>
      <c r="AG747" s="125">
        <v>0</v>
      </c>
      <c r="AH747" s="125">
        <v>5833304.54</v>
      </c>
      <c r="AI747" s="125">
        <v>0</v>
      </c>
      <c r="AJ747" s="125">
        <v>5833304.54</v>
      </c>
      <c r="AK747" s="135" t="s">
        <v>3220</v>
      </c>
      <c r="AL747" s="126" t="s">
        <v>3221</v>
      </c>
    </row>
    <row r="748" spans="1:38" hidden="1" x14ac:dyDescent="0.25">
      <c r="A748" s="149">
        <v>129296</v>
      </c>
      <c r="B748" s="120">
        <v>4</v>
      </c>
      <c r="C748" s="121" t="s">
        <v>114</v>
      </c>
      <c r="D748" s="122">
        <v>43654</v>
      </c>
      <c r="E748" s="121" t="s">
        <v>152</v>
      </c>
      <c r="F748" s="122">
        <v>44148.875173611108</v>
      </c>
      <c r="G748" s="121" t="s">
        <v>170</v>
      </c>
      <c r="H748" s="123" t="s">
        <v>750</v>
      </c>
      <c r="I748" s="121" t="s">
        <v>776</v>
      </c>
      <c r="J748" s="120" t="s">
        <v>101</v>
      </c>
      <c r="K748" s="121"/>
      <c r="L748" s="120" t="s">
        <v>101</v>
      </c>
      <c r="M748" s="123" t="s">
        <v>3222</v>
      </c>
      <c r="N748" s="123" t="s">
        <v>3223</v>
      </c>
      <c r="O748" s="121" t="s">
        <v>157</v>
      </c>
      <c r="P748" s="121" t="s">
        <v>158</v>
      </c>
      <c r="Q748" s="123" t="s">
        <v>3223</v>
      </c>
      <c r="R748" s="121" t="s">
        <v>47</v>
      </c>
      <c r="S748" s="121" t="s">
        <v>46</v>
      </c>
      <c r="T748" s="124">
        <v>4.8899999999999997</v>
      </c>
      <c r="U748" s="122">
        <v>43917</v>
      </c>
      <c r="V748" s="121" t="s">
        <v>2155</v>
      </c>
      <c r="W748" s="120" t="s">
        <v>93</v>
      </c>
      <c r="X748" s="120" t="s">
        <v>13</v>
      </c>
      <c r="Y748" s="265" t="s">
        <v>31</v>
      </c>
      <c r="Z748" s="123"/>
      <c r="AA748" s="125">
        <v>0</v>
      </c>
      <c r="AB748" s="125">
        <v>0</v>
      </c>
      <c r="AC748" s="125">
        <v>-2472.08</v>
      </c>
      <c r="AD748" s="125">
        <v>13670.54</v>
      </c>
      <c r="AE748" s="125">
        <v>11198.46</v>
      </c>
      <c r="AF748" s="125">
        <v>0</v>
      </c>
      <c r="AG748" s="125">
        <v>0</v>
      </c>
      <c r="AH748" s="125">
        <v>140227.92000000001</v>
      </c>
      <c r="AI748" s="125">
        <v>2536820.54</v>
      </c>
      <c r="AJ748" s="125">
        <v>2677048.46</v>
      </c>
      <c r="AK748" s="135" t="s">
        <v>3224</v>
      </c>
      <c r="AL748" s="126" t="s">
        <v>3225</v>
      </c>
    </row>
    <row r="749" spans="1:38" ht="36" hidden="1" x14ac:dyDescent="0.25">
      <c r="A749" s="147">
        <v>130123</v>
      </c>
      <c r="B749" s="120">
        <v>3</v>
      </c>
      <c r="C749" s="121" t="s">
        <v>122</v>
      </c>
      <c r="D749" s="122">
        <v>43892</v>
      </c>
      <c r="E749" s="121" t="s">
        <v>1503</v>
      </c>
      <c r="F749" s="122">
        <v>44536</v>
      </c>
      <c r="G749" s="121" t="s">
        <v>152</v>
      </c>
      <c r="H749" s="123" t="s">
        <v>785</v>
      </c>
      <c r="I749" s="121" t="s">
        <v>1505</v>
      </c>
      <c r="J749" s="120" t="s">
        <v>1506</v>
      </c>
      <c r="K749" s="121" t="s">
        <v>3226</v>
      </c>
      <c r="L749" s="120"/>
      <c r="M749" s="123" t="s">
        <v>3227</v>
      </c>
      <c r="N749" s="123" t="s">
        <v>3228</v>
      </c>
      <c r="O749" s="121" t="s">
        <v>1509</v>
      </c>
      <c r="P749" s="121" t="s">
        <v>3229</v>
      </c>
      <c r="Q749" s="123"/>
      <c r="R749" s="150" t="s">
        <v>47</v>
      </c>
      <c r="S749" s="150" t="s">
        <v>41</v>
      </c>
      <c r="T749" s="124">
        <v>0</v>
      </c>
      <c r="U749" s="122">
        <v>44365</v>
      </c>
      <c r="V749" s="121"/>
      <c r="W749" s="120" t="s">
        <v>93</v>
      </c>
      <c r="X749" s="120" t="s">
        <v>13</v>
      </c>
      <c r="Y749" s="265" t="str">
        <f>_xlfn.XLOOKUP(TAMPData2205[[#This Row],[PIN]],TAMPData2202[PIN],TAMPData2202[TAMP NHS],"",0)</f>
        <v>NHS-SR</v>
      </c>
      <c r="Z749" s="123"/>
      <c r="AA749" s="125">
        <v>0</v>
      </c>
      <c r="AB749" s="125">
        <v>0</v>
      </c>
      <c r="AC749" s="125">
        <v>313979</v>
      </c>
      <c r="AD749" s="125">
        <v>0</v>
      </c>
      <c r="AE749" s="125">
        <v>313979</v>
      </c>
      <c r="AF749" s="125">
        <v>100000</v>
      </c>
      <c r="AG749" s="125">
        <v>0</v>
      </c>
      <c r="AH749" s="125">
        <v>313979</v>
      </c>
      <c r="AI749" s="125">
        <v>0</v>
      </c>
      <c r="AJ749" s="125">
        <v>413979</v>
      </c>
      <c r="AK749" s="135" t="s">
        <v>3230</v>
      </c>
      <c r="AL749" s="126" t="s">
        <v>3231</v>
      </c>
    </row>
    <row r="750" spans="1:38" hidden="1" x14ac:dyDescent="0.25">
      <c r="A750" s="147">
        <v>127238</v>
      </c>
      <c r="B750" s="120">
        <v>2</v>
      </c>
      <c r="C750" s="121" t="s">
        <v>97</v>
      </c>
      <c r="D750" s="122">
        <v>43180</v>
      </c>
      <c r="E750" s="121" t="s">
        <v>152</v>
      </c>
      <c r="F750" s="122">
        <v>44546.875115740739</v>
      </c>
      <c r="G750" s="121" t="s">
        <v>426</v>
      </c>
      <c r="H750" s="123" t="s">
        <v>236</v>
      </c>
      <c r="I750" s="121" t="s">
        <v>444</v>
      </c>
      <c r="J750" s="120" t="s">
        <v>101</v>
      </c>
      <c r="K750" s="121"/>
      <c r="L750" s="120" t="s">
        <v>101</v>
      </c>
      <c r="M750" s="123" t="s">
        <v>3232</v>
      </c>
      <c r="N750" s="123" t="s">
        <v>1793</v>
      </c>
      <c r="O750" s="121" t="s">
        <v>157</v>
      </c>
      <c r="P750" s="121" t="s">
        <v>158</v>
      </c>
      <c r="Q750" s="123" t="s">
        <v>1793</v>
      </c>
      <c r="R750" s="121" t="s">
        <v>47</v>
      </c>
      <c r="S750" s="121" t="s">
        <v>43</v>
      </c>
      <c r="T750" s="124">
        <v>4.51</v>
      </c>
      <c r="U750" s="122">
        <v>44365</v>
      </c>
      <c r="V750" s="121" t="s">
        <v>1805</v>
      </c>
      <c r="W750" s="120" t="s">
        <v>670</v>
      </c>
      <c r="X750" s="120" t="s">
        <v>13</v>
      </c>
      <c r="Y750" s="265" t="s">
        <v>31</v>
      </c>
      <c r="Z750" s="123"/>
      <c r="AA750" s="125">
        <v>0</v>
      </c>
      <c r="AB750" s="125">
        <v>0</v>
      </c>
      <c r="AC750" s="125">
        <v>9371</v>
      </c>
      <c r="AD750" s="125">
        <v>223194</v>
      </c>
      <c r="AE750" s="125">
        <v>232565</v>
      </c>
      <c r="AF750" s="125">
        <v>0</v>
      </c>
      <c r="AG750" s="125">
        <v>0</v>
      </c>
      <c r="AH750" s="125">
        <v>153330</v>
      </c>
      <c r="AI750" s="125">
        <v>2452613</v>
      </c>
      <c r="AJ750" s="125">
        <v>2605943</v>
      </c>
      <c r="AK750" s="135" t="s">
        <v>3233</v>
      </c>
      <c r="AL750" s="126" t="s">
        <v>3234</v>
      </c>
    </row>
    <row r="751" spans="1:38" ht="36" hidden="1" x14ac:dyDescent="0.25">
      <c r="A751" s="147">
        <v>129516</v>
      </c>
      <c r="B751" s="120">
        <v>3</v>
      </c>
      <c r="C751" s="121" t="s">
        <v>97</v>
      </c>
      <c r="D751" s="122">
        <v>43685</v>
      </c>
      <c r="E751" s="121" t="s">
        <v>152</v>
      </c>
      <c r="F751" s="122">
        <v>44580.875138888892</v>
      </c>
      <c r="G751" s="121" t="s">
        <v>203</v>
      </c>
      <c r="H751" s="123" t="s">
        <v>313</v>
      </c>
      <c r="I751" s="121" t="s">
        <v>116</v>
      </c>
      <c r="J751" s="120" t="s">
        <v>101</v>
      </c>
      <c r="K751" s="121"/>
      <c r="L751" s="120" t="s">
        <v>101</v>
      </c>
      <c r="M751" s="123" t="s">
        <v>3235</v>
      </c>
      <c r="N751" s="123" t="s">
        <v>3236</v>
      </c>
      <c r="O751" s="121" t="s">
        <v>157</v>
      </c>
      <c r="P751" s="121" t="s">
        <v>157</v>
      </c>
      <c r="Q751" s="123" t="s">
        <v>3236</v>
      </c>
      <c r="R751" s="150" t="s">
        <v>47</v>
      </c>
      <c r="S751" s="121" t="s">
        <v>43</v>
      </c>
      <c r="T751" s="124">
        <v>5.29</v>
      </c>
      <c r="U751" s="122">
        <v>44365</v>
      </c>
      <c r="V751" s="121" t="s">
        <v>1805</v>
      </c>
      <c r="W751" s="120" t="s">
        <v>670</v>
      </c>
      <c r="X751" s="120" t="s">
        <v>13</v>
      </c>
      <c r="Y751" s="265" t="s">
        <v>31</v>
      </c>
      <c r="Z751" s="123"/>
      <c r="AA751" s="125">
        <v>0</v>
      </c>
      <c r="AB751" s="125">
        <v>0</v>
      </c>
      <c r="AC751" s="125">
        <v>0</v>
      </c>
      <c r="AD751" s="125">
        <v>-689398</v>
      </c>
      <c r="AE751" s="125">
        <v>-689398</v>
      </c>
      <c r="AF751" s="125">
        <v>0</v>
      </c>
      <c r="AG751" s="125">
        <v>0</v>
      </c>
      <c r="AH751" s="125">
        <v>0</v>
      </c>
      <c r="AI751" s="125">
        <v>2619522</v>
      </c>
      <c r="AJ751" s="125">
        <v>2619522</v>
      </c>
      <c r="AK751" s="135" t="s">
        <v>3237</v>
      </c>
      <c r="AL751" s="126" t="s">
        <v>3238</v>
      </c>
    </row>
    <row r="752" spans="1:38" ht="36" hidden="1" x14ac:dyDescent="0.25">
      <c r="A752" s="147">
        <v>130387</v>
      </c>
      <c r="B752" s="120">
        <v>1</v>
      </c>
      <c r="C752" s="121" t="s">
        <v>97</v>
      </c>
      <c r="D752" s="122">
        <v>43977</v>
      </c>
      <c r="E752" s="121" t="s">
        <v>152</v>
      </c>
      <c r="F752" s="122">
        <v>44529.875173611108</v>
      </c>
      <c r="G752" s="121" t="s">
        <v>203</v>
      </c>
      <c r="H752" s="123" t="s">
        <v>285</v>
      </c>
      <c r="I752" s="121" t="s">
        <v>292</v>
      </c>
      <c r="J752" s="120" t="s">
        <v>101</v>
      </c>
      <c r="K752" s="121"/>
      <c r="L752" s="120" t="s">
        <v>101</v>
      </c>
      <c r="M752" s="123" t="s">
        <v>3239</v>
      </c>
      <c r="N752" s="123" t="s">
        <v>3240</v>
      </c>
      <c r="O752" s="121" t="s">
        <v>157</v>
      </c>
      <c r="P752" s="121" t="s">
        <v>158</v>
      </c>
      <c r="Q752" s="123" t="s">
        <v>3240</v>
      </c>
      <c r="R752" s="150" t="s">
        <v>47</v>
      </c>
      <c r="S752" s="121" t="s">
        <v>43</v>
      </c>
      <c r="T752" s="124">
        <v>5.29</v>
      </c>
      <c r="U752" s="122">
        <v>44365</v>
      </c>
      <c r="V752" s="121" t="s">
        <v>1805</v>
      </c>
      <c r="W752" s="120" t="s">
        <v>670</v>
      </c>
      <c r="X752" s="120" t="s">
        <v>13</v>
      </c>
      <c r="Y752" s="265" t="s">
        <v>31</v>
      </c>
      <c r="Z752" s="123"/>
      <c r="AA752" s="125">
        <v>0</v>
      </c>
      <c r="AB752" s="125">
        <v>0</v>
      </c>
      <c r="AC752" s="125">
        <v>7220</v>
      </c>
      <c r="AD752" s="125">
        <v>-47870</v>
      </c>
      <c r="AE752" s="125">
        <v>-40650</v>
      </c>
      <c r="AF752" s="125">
        <v>0</v>
      </c>
      <c r="AG752" s="125">
        <v>0</v>
      </c>
      <c r="AH752" s="125">
        <v>81120</v>
      </c>
      <c r="AI752" s="125">
        <v>2668730</v>
      </c>
      <c r="AJ752" s="125">
        <v>2749850</v>
      </c>
      <c r="AK752" s="135" t="s">
        <v>3241</v>
      </c>
      <c r="AL752" s="126" t="s">
        <v>3242</v>
      </c>
    </row>
    <row r="753" spans="1:38" ht="36" hidden="1" x14ac:dyDescent="0.25">
      <c r="A753" s="147">
        <v>130788</v>
      </c>
      <c r="B753" s="120">
        <v>3</v>
      </c>
      <c r="C753" s="121" t="s">
        <v>97</v>
      </c>
      <c r="D753" s="122">
        <v>44061</v>
      </c>
      <c r="E753" s="121" t="s">
        <v>152</v>
      </c>
      <c r="F753" s="122">
        <v>44508.875138888892</v>
      </c>
      <c r="G753" s="121" t="s">
        <v>241</v>
      </c>
      <c r="H753" s="123" t="s">
        <v>140</v>
      </c>
      <c r="I753" s="121" t="s">
        <v>1558</v>
      </c>
      <c r="J753" s="120" t="s">
        <v>101</v>
      </c>
      <c r="K753" s="121"/>
      <c r="L753" s="120" t="s">
        <v>101</v>
      </c>
      <c r="M753" s="123" t="s">
        <v>3243</v>
      </c>
      <c r="N753" s="123" t="s">
        <v>1793</v>
      </c>
      <c r="O753" s="121" t="s">
        <v>157</v>
      </c>
      <c r="P753" s="121" t="s">
        <v>158</v>
      </c>
      <c r="Q753" s="123" t="s">
        <v>1793</v>
      </c>
      <c r="R753" s="150" t="s">
        <v>47</v>
      </c>
      <c r="S753" s="121" t="s">
        <v>43</v>
      </c>
      <c r="T753" s="124">
        <v>5</v>
      </c>
      <c r="U753" s="122">
        <v>44365</v>
      </c>
      <c r="V753" s="121" t="s">
        <v>1805</v>
      </c>
      <c r="W753" s="120" t="s">
        <v>670</v>
      </c>
      <c r="X753" s="120" t="s">
        <v>13</v>
      </c>
      <c r="Y753" s="265" t="s">
        <v>31</v>
      </c>
      <c r="Z753" s="123"/>
      <c r="AA753" s="125">
        <v>0</v>
      </c>
      <c r="AB753" s="125">
        <v>0</v>
      </c>
      <c r="AC753" s="125">
        <v>-397</v>
      </c>
      <c r="AD753" s="125">
        <v>-359204</v>
      </c>
      <c r="AE753" s="125">
        <v>-359601</v>
      </c>
      <c r="AF753" s="125">
        <v>0</v>
      </c>
      <c r="AG753" s="125">
        <v>0</v>
      </c>
      <c r="AH753" s="125">
        <v>9813</v>
      </c>
      <c r="AI753" s="125">
        <v>2312316</v>
      </c>
      <c r="AJ753" s="125">
        <v>2322129</v>
      </c>
      <c r="AK753" s="135" t="s">
        <v>3244</v>
      </c>
      <c r="AL753" s="126" t="s">
        <v>3245</v>
      </c>
    </row>
    <row r="754" spans="1:38" ht="36" hidden="1" x14ac:dyDescent="0.25">
      <c r="A754" s="147">
        <v>120065</v>
      </c>
      <c r="B754" s="120">
        <v>3</v>
      </c>
      <c r="C754" s="121" t="s">
        <v>122</v>
      </c>
      <c r="D754" s="122">
        <v>41652</v>
      </c>
      <c r="E754" s="121" t="s">
        <v>1892</v>
      </c>
      <c r="F754" s="122">
        <v>44385</v>
      </c>
      <c r="G754" s="121" t="s">
        <v>241</v>
      </c>
      <c r="H754" s="123" t="s">
        <v>140</v>
      </c>
      <c r="I754" s="121" t="s">
        <v>1558</v>
      </c>
      <c r="J754" s="120" t="s">
        <v>101</v>
      </c>
      <c r="K754" s="121"/>
      <c r="L754" s="120" t="s">
        <v>101</v>
      </c>
      <c r="M754" s="123" t="s">
        <v>3246</v>
      </c>
      <c r="N754" s="123" t="s">
        <v>1906</v>
      </c>
      <c r="O754" s="121" t="s">
        <v>1836</v>
      </c>
      <c r="P754" s="121" t="s">
        <v>1906</v>
      </c>
      <c r="Q754" s="123"/>
      <c r="R754" s="150" t="s">
        <v>47</v>
      </c>
      <c r="S754" s="150" t="s">
        <v>45</v>
      </c>
      <c r="T754" s="124">
        <v>0.1</v>
      </c>
      <c r="U754" s="122">
        <v>44365</v>
      </c>
      <c r="V754" s="121"/>
      <c r="W754" s="120" t="s">
        <v>93</v>
      </c>
      <c r="X754" s="120" t="s">
        <v>13</v>
      </c>
      <c r="Y754" s="265" t="str">
        <f>_xlfn.XLOOKUP(TAMPData2205[[#This Row],[PIN]],TAMPData2202[PIN],TAMPData2202[TAMP NHS],"",0)</f>
        <v>NHS-SR</v>
      </c>
      <c r="Z754" s="123"/>
      <c r="AA754" s="125">
        <v>16000</v>
      </c>
      <c r="AB754" s="125">
        <v>0</v>
      </c>
      <c r="AC754" s="125">
        <v>541267</v>
      </c>
      <c r="AD754" s="125">
        <v>0</v>
      </c>
      <c r="AE754" s="125">
        <v>557267</v>
      </c>
      <c r="AF754" s="125">
        <v>159242.88</v>
      </c>
      <c r="AG754" s="125">
        <v>164000</v>
      </c>
      <c r="AH754" s="125">
        <v>2598440</v>
      </c>
      <c r="AI754" s="125">
        <v>0</v>
      </c>
      <c r="AJ754" s="125">
        <v>2921682.88</v>
      </c>
      <c r="AK754" s="135" t="s">
        <v>3247</v>
      </c>
      <c r="AL754" s="126" t="s">
        <v>3248</v>
      </c>
    </row>
    <row r="755" spans="1:38" ht="36" hidden="1" x14ac:dyDescent="0.25">
      <c r="A755" s="147">
        <v>127101</v>
      </c>
      <c r="B755" s="120">
        <v>1</v>
      </c>
      <c r="C755" s="121" t="s">
        <v>97</v>
      </c>
      <c r="D755" s="122">
        <v>43172</v>
      </c>
      <c r="E755" s="121" t="s">
        <v>152</v>
      </c>
      <c r="F755" s="122">
        <v>44557.875115740739</v>
      </c>
      <c r="G755" s="121" t="s">
        <v>161</v>
      </c>
      <c r="H755" s="123" t="s">
        <v>1192</v>
      </c>
      <c r="I755" s="121" t="s">
        <v>3249</v>
      </c>
      <c r="J755" s="120" t="s">
        <v>101</v>
      </c>
      <c r="K755" s="121"/>
      <c r="L755" s="120" t="s">
        <v>101</v>
      </c>
      <c r="M755" s="123" t="s">
        <v>3250</v>
      </c>
      <c r="N755" s="123" t="s">
        <v>3251</v>
      </c>
      <c r="O755" s="121" t="s">
        <v>157</v>
      </c>
      <c r="P755" s="121" t="s">
        <v>1794</v>
      </c>
      <c r="Q755" s="123" t="s">
        <v>3251</v>
      </c>
      <c r="R755" s="150" t="s">
        <v>47</v>
      </c>
      <c r="S755" s="121" t="s">
        <v>43</v>
      </c>
      <c r="T755" s="124">
        <v>5.73</v>
      </c>
      <c r="U755" s="122">
        <v>44365</v>
      </c>
      <c r="V755" s="121" t="s">
        <v>1860</v>
      </c>
      <c r="W755" s="120" t="s">
        <v>93</v>
      </c>
      <c r="X755" s="120" t="s">
        <v>103</v>
      </c>
      <c r="Y755" s="265" t="s">
        <v>32</v>
      </c>
      <c r="Z755" s="123" t="s">
        <v>3252</v>
      </c>
      <c r="AA755" s="125">
        <v>0</v>
      </c>
      <c r="AB755" s="125">
        <v>0</v>
      </c>
      <c r="AC755" s="184">
        <f>19630-18790</f>
        <v>840</v>
      </c>
      <c r="AD755" s="125">
        <v>-53950</v>
      </c>
      <c r="AE755" s="184">
        <f>SUM(TAMPData2205[[#This Row],[2022 PE Obligations]:[2022 Paving Obligations]])</f>
        <v>-53110</v>
      </c>
      <c r="AF755" s="125">
        <v>0</v>
      </c>
      <c r="AG755" s="125">
        <v>0</v>
      </c>
      <c r="AH755" s="125">
        <v>115830</v>
      </c>
      <c r="AI755" s="125">
        <v>769750</v>
      </c>
      <c r="AJ755" s="125">
        <v>885580</v>
      </c>
      <c r="AK755" s="135" t="s">
        <v>3253</v>
      </c>
      <c r="AL755" s="126" t="s">
        <v>3254</v>
      </c>
    </row>
    <row r="756" spans="1:38" hidden="1" x14ac:dyDescent="0.25">
      <c r="A756" s="147">
        <v>127371</v>
      </c>
      <c r="B756" s="120">
        <v>4</v>
      </c>
      <c r="C756" s="121" t="s">
        <v>97</v>
      </c>
      <c r="D756" s="122">
        <v>43193</v>
      </c>
      <c r="E756" s="121" t="s">
        <v>152</v>
      </c>
      <c r="F756" s="122">
        <v>44504.875115740739</v>
      </c>
      <c r="G756" s="121" t="s">
        <v>161</v>
      </c>
      <c r="H756" s="123" t="s">
        <v>750</v>
      </c>
      <c r="I756" s="121" t="s">
        <v>3255</v>
      </c>
      <c r="J756" s="120" t="s">
        <v>101</v>
      </c>
      <c r="K756" s="121"/>
      <c r="L756" s="120" t="s">
        <v>101</v>
      </c>
      <c r="M756" s="123" t="s">
        <v>3256</v>
      </c>
      <c r="N756" s="123" t="s">
        <v>2623</v>
      </c>
      <c r="O756" s="121" t="s">
        <v>157</v>
      </c>
      <c r="P756" s="121" t="s">
        <v>158</v>
      </c>
      <c r="Q756" s="123" t="s">
        <v>2623</v>
      </c>
      <c r="R756" s="121" t="s">
        <v>47</v>
      </c>
      <c r="S756" s="121" t="s">
        <v>43</v>
      </c>
      <c r="T756" s="124">
        <v>3.62</v>
      </c>
      <c r="U756" s="122">
        <v>44365</v>
      </c>
      <c r="V756" s="121" t="s">
        <v>1805</v>
      </c>
      <c r="W756" s="120" t="s">
        <v>93</v>
      </c>
      <c r="X756" s="120" t="s">
        <v>103</v>
      </c>
      <c r="Y756" s="265" t="s">
        <v>32</v>
      </c>
      <c r="Z756" s="123"/>
      <c r="AA756" s="125">
        <v>0</v>
      </c>
      <c r="AB756" s="125">
        <v>0</v>
      </c>
      <c r="AC756" s="125">
        <v>1120</v>
      </c>
      <c r="AD756" s="125">
        <v>-335720</v>
      </c>
      <c r="AE756" s="125">
        <v>-334600</v>
      </c>
      <c r="AF756" s="125">
        <v>0</v>
      </c>
      <c r="AG756" s="125">
        <v>0</v>
      </c>
      <c r="AH756" s="125">
        <v>26100</v>
      </c>
      <c r="AI756" s="125">
        <v>721280</v>
      </c>
      <c r="AJ756" s="125">
        <v>747380</v>
      </c>
      <c r="AK756" s="135" t="s">
        <v>3257</v>
      </c>
      <c r="AL756" s="126" t="s">
        <v>3258</v>
      </c>
    </row>
    <row r="757" spans="1:38" ht="36" hidden="1" x14ac:dyDescent="0.25">
      <c r="A757" s="147">
        <v>127406</v>
      </c>
      <c r="B757" s="120">
        <v>4</v>
      </c>
      <c r="C757" s="121" t="s">
        <v>97</v>
      </c>
      <c r="D757" s="122">
        <v>43194</v>
      </c>
      <c r="E757" s="121" t="s">
        <v>152</v>
      </c>
      <c r="F757" s="122">
        <v>44602.875127314815</v>
      </c>
      <c r="G757" s="121" t="s">
        <v>108</v>
      </c>
      <c r="H757" s="123" t="s">
        <v>489</v>
      </c>
      <c r="I757" s="121" t="s">
        <v>1485</v>
      </c>
      <c r="J757" s="120" t="s">
        <v>101</v>
      </c>
      <c r="K757" s="121"/>
      <c r="L757" s="120" t="s">
        <v>101</v>
      </c>
      <c r="M757" s="123" t="s">
        <v>3259</v>
      </c>
      <c r="N757" s="123" t="s">
        <v>1793</v>
      </c>
      <c r="O757" s="121" t="s">
        <v>157</v>
      </c>
      <c r="P757" s="121" t="s">
        <v>158</v>
      </c>
      <c r="Q757" s="123" t="s">
        <v>1793</v>
      </c>
      <c r="R757" s="150" t="s">
        <v>47</v>
      </c>
      <c r="S757" s="121" t="s">
        <v>43</v>
      </c>
      <c r="T757" s="124">
        <v>5</v>
      </c>
      <c r="U757" s="122">
        <v>44365</v>
      </c>
      <c r="V757" s="121" t="s">
        <v>2036</v>
      </c>
      <c r="W757" s="120" t="s">
        <v>93</v>
      </c>
      <c r="X757" s="120" t="s">
        <v>103</v>
      </c>
      <c r="Y757" s="265" t="s">
        <v>32</v>
      </c>
      <c r="Z757" s="123"/>
      <c r="AA757" s="125">
        <v>0</v>
      </c>
      <c r="AB757" s="125">
        <v>0</v>
      </c>
      <c r="AC757" s="125">
        <v>-27630</v>
      </c>
      <c r="AD757" s="125">
        <v>1771995</v>
      </c>
      <c r="AE757" s="125">
        <v>1744365</v>
      </c>
      <c r="AF757" s="125">
        <v>0</v>
      </c>
      <c r="AG757" s="125">
        <v>0</v>
      </c>
      <c r="AH757" s="125">
        <v>393470</v>
      </c>
      <c r="AI757" s="125">
        <v>1771995</v>
      </c>
      <c r="AJ757" s="125">
        <v>2165465</v>
      </c>
      <c r="AK757" s="135" t="s">
        <v>3260</v>
      </c>
      <c r="AL757" s="126" t="s">
        <v>3261</v>
      </c>
    </row>
    <row r="758" spans="1:38" ht="36" hidden="1" x14ac:dyDescent="0.25">
      <c r="A758" s="147">
        <v>129482</v>
      </c>
      <c r="B758" s="120">
        <v>3</v>
      </c>
      <c r="C758" s="121" t="s">
        <v>97</v>
      </c>
      <c r="D758" s="122">
        <v>43685</v>
      </c>
      <c r="E758" s="121" t="s">
        <v>152</v>
      </c>
      <c r="F758" s="122">
        <v>44552.875104166669</v>
      </c>
      <c r="G758" s="121" t="s">
        <v>203</v>
      </c>
      <c r="H758" s="123" t="s">
        <v>115</v>
      </c>
      <c r="I758" s="121" t="s">
        <v>1619</v>
      </c>
      <c r="J758" s="120" t="s">
        <v>101</v>
      </c>
      <c r="K758" s="121"/>
      <c r="L758" s="120" t="s">
        <v>101</v>
      </c>
      <c r="M758" s="123" t="s">
        <v>3262</v>
      </c>
      <c r="N758" s="123" t="s">
        <v>3263</v>
      </c>
      <c r="O758" s="121" t="s">
        <v>157</v>
      </c>
      <c r="P758" s="121" t="s">
        <v>158</v>
      </c>
      <c r="Q758" s="123" t="s">
        <v>3263</v>
      </c>
      <c r="R758" s="150" t="s">
        <v>47</v>
      </c>
      <c r="S758" s="121" t="s">
        <v>43</v>
      </c>
      <c r="T758" s="124">
        <v>7.11</v>
      </c>
      <c r="U758" s="122">
        <v>44365</v>
      </c>
      <c r="V758" s="121" t="s">
        <v>1805</v>
      </c>
      <c r="W758" s="120" t="s">
        <v>93</v>
      </c>
      <c r="X758" s="120" t="s">
        <v>103</v>
      </c>
      <c r="Y758" s="265" t="s">
        <v>32</v>
      </c>
      <c r="Z758" s="123"/>
      <c r="AA758" s="125">
        <v>0</v>
      </c>
      <c r="AB758" s="125">
        <v>0</v>
      </c>
      <c r="AC758" s="125">
        <v>-3140</v>
      </c>
      <c r="AD758" s="125">
        <v>-82506</v>
      </c>
      <c r="AE758" s="125">
        <v>-85646</v>
      </c>
      <c r="AF758" s="125">
        <v>0</v>
      </c>
      <c r="AG758" s="125">
        <v>0</v>
      </c>
      <c r="AH758" s="125">
        <v>29444</v>
      </c>
      <c r="AI758" s="125">
        <v>755204</v>
      </c>
      <c r="AJ758" s="125">
        <v>784648</v>
      </c>
      <c r="AK758" s="135" t="s">
        <v>3264</v>
      </c>
      <c r="AL758" s="126" t="s">
        <v>3265</v>
      </c>
    </row>
    <row r="759" spans="1:38" hidden="1" x14ac:dyDescent="0.25">
      <c r="A759" s="147">
        <v>129589</v>
      </c>
      <c r="B759" s="120">
        <v>2</v>
      </c>
      <c r="C759" s="121" t="s">
        <v>97</v>
      </c>
      <c r="D759" s="122">
        <v>43698</v>
      </c>
      <c r="E759" s="121" t="s">
        <v>152</v>
      </c>
      <c r="F759" s="122">
        <v>44670.875138888892</v>
      </c>
      <c r="G759" s="121" t="s">
        <v>426</v>
      </c>
      <c r="H759" s="123" t="s">
        <v>399</v>
      </c>
      <c r="I759" s="121" t="s">
        <v>3266</v>
      </c>
      <c r="J759" s="120" t="s">
        <v>101</v>
      </c>
      <c r="K759" s="121"/>
      <c r="L759" s="120" t="s">
        <v>101</v>
      </c>
      <c r="M759" s="123" t="s">
        <v>3267</v>
      </c>
      <c r="N759" s="123" t="s">
        <v>1793</v>
      </c>
      <c r="O759" s="121" t="s">
        <v>157</v>
      </c>
      <c r="P759" s="121" t="s">
        <v>158</v>
      </c>
      <c r="Q759" s="123" t="s">
        <v>1793</v>
      </c>
      <c r="R759" s="121" t="s">
        <v>47</v>
      </c>
      <c r="S759" s="121" t="s">
        <v>43</v>
      </c>
      <c r="T759" s="124">
        <v>4.82</v>
      </c>
      <c r="U759" s="122">
        <v>44365</v>
      </c>
      <c r="V759" s="121" t="s">
        <v>1805</v>
      </c>
      <c r="W759" s="120" t="s">
        <v>93</v>
      </c>
      <c r="X759" s="120" t="s">
        <v>103</v>
      </c>
      <c r="Y759" s="265" t="s">
        <v>32</v>
      </c>
      <c r="Z759" s="123"/>
      <c r="AA759" s="125">
        <v>0</v>
      </c>
      <c r="AB759" s="125">
        <v>0</v>
      </c>
      <c r="AC759" s="125">
        <v>-20293</v>
      </c>
      <c r="AD759" s="125">
        <v>-640938</v>
      </c>
      <c r="AE759" s="125">
        <v>-661231</v>
      </c>
      <c r="AF759" s="125">
        <v>0</v>
      </c>
      <c r="AG759" s="125">
        <v>0</v>
      </c>
      <c r="AH759" s="125">
        <v>137410</v>
      </c>
      <c r="AI759" s="125">
        <v>1030008</v>
      </c>
      <c r="AJ759" s="125">
        <v>1167418</v>
      </c>
      <c r="AK759" s="135" t="s">
        <v>3268</v>
      </c>
      <c r="AL759" s="126" t="s">
        <v>3269</v>
      </c>
    </row>
    <row r="760" spans="1:38" hidden="1" x14ac:dyDescent="0.25">
      <c r="A760" s="147">
        <v>130289</v>
      </c>
      <c r="B760" s="120">
        <v>4</v>
      </c>
      <c r="C760" s="121" t="s">
        <v>97</v>
      </c>
      <c r="D760" s="122">
        <v>43951</v>
      </c>
      <c r="E760" s="121" t="s">
        <v>152</v>
      </c>
      <c r="F760" s="122">
        <v>44515.875162037039</v>
      </c>
      <c r="G760" s="121" t="s">
        <v>510</v>
      </c>
      <c r="H760" s="123" t="s">
        <v>750</v>
      </c>
      <c r="I760" s="121" t="s">
        <v>3270</v>
      </c>
      <c r="J760" s="120" t="s">
        <v>101</v>
      </c>
      <c r="K760" s="121"/>
      <c r="L760" s="120" t="s">
        <v>101</v>
      </c>
      <c r="M760" s="123" t="s">
        <v>3271</v>
      </c>
      <c r="N760" s="123" t="s">
        <v>2849</v>
      </c>
      <c r="O760" s="121" t="s">
        <v>157</v>
      </c>
      <c r="P760" s="121" t="s">
        <v>158</v>
      </c>
      <c r="Q760" s="123" t="s">
        <v>2849</v>
      </c>
      <c r="R760" s="150" t="s">
        <v>47</v>
      </c>
      <c r="S760" s="121" t="s">
        <v>43</v>
      </c>
      <c r="T760" s="124">
        <v>5.6</v>
      </c>
      <c r="U760" s="122">
        <v>44365</v>
      </c>
      <c r="V760" s="121" t="s">
        <v>1805</v>
      </c>
      <c r="W760" s="120" t="s">
        <v>93</v>
      </c>
      <c r="X760" s="120" t="s">
        <v>103</v>
      </c>
      <c r="Y760" s="265" t="s">
        <v>32</v>
      </c>
      <c r="Z760" s="123"/>
      <c r="AA760" s="125">
        <v>0</v>
      </c>
      <c r="AB760" s="125">
        <v>0</v>
      </c>
      <c r="AC760" s="125">
        <v>-20987</v>
      </c>
      <c r="AD760" s="125">
        <v>-442780</v>
      </c>
      <c r="AE760" s="125">
        <v>-463767</v>
      </c>
      <c r="AF760" s="125">
        <v>0</v>
      </c>
      <c r="AG760" s="125">
        <v>0</v>
      </c>
      <c r="AH760" s="125">
        <v>212613</v>
      </c>
      <c r="AI760" s="125">
        <v>750020</v>
      </c>
      <c r="AJ760" s="125">
        <v>962633</v>
      </c>
      <c r="AK760" s="135" t="s">
        <v>3272</v>
      </c>
      <c r="AL760" s="126" t="s">
        <v>3273</v>
      </c>
    </row>
    <row r="761" spans="1:38" hidden="1" x14ac:dyDescent="0.25">
      <c r="A761" s="147">
        <v>130290</v>
      </c>
      <c r="B761" s="120">
        <v>4</v>
      </c>
      <c r="C761" s="121" t="s">
        <v>97</v>
      </c>
      <c r="D761" s="122">
        <v>43951</v>
      </c>
      <c r="E761" s="121" t="s">
        <v>152</v>
      </c>
      <c r="F761" s="122">
        <v>44539.875173611108</v>
      </c>
      <c r="G761" s="121" t="s">
        <v>161</v>
      </c>
      <c r="H761" s="123" t="s">
        <v>2044</v>
      </c>
      <c r="I761" s="121" t="s">
        <v>3274</v>
      </c>
      <c r="J761" s="120" t="s">
        <v>101</v>
      </c>
      <c r="K761" s="121"/>
      <c r="L761" s="120" t="s">
        <v>101</v>
      </c>
      <c r="M761" s="123" t="s">
        <v>3275</v>
      </c>
      <c r="N761" s="123" t="s">
        <v>2856</v>
      </c>
      <c r="O761" s="121" t="s">
        <v>157</v>
      </c>
      <c r="P761" s="121" t="s">
        <v>158</v>
      </c>
      <c r="Q761" s="123" t="s">
        <v>2856</v>
      </c>
      <c r="R761" s="150" t="s">
        <v>47</v>
      </c>
      <c r="S761" s="121" t="s">
        <v>43</v>
      </c>
      <c r="T761" s="124">
        <v>7.61</v>
      </c>
      <c r="U761" s="122">
        <v>44365</v>
      </c>
      <c r="V761" s="121" t="s">
        <v>2155</v>
      </c>
      <c r="W761" s="120" t="s">
        <v>93</v>
      </c>
      <c r="X761" s="120" t="s">
        <v>103</v>
      </c>
      <c r="Y761" s="265" t="s">
        <v>32</v>
      </c>
      <c r="Z761" s="123"/>
      <c r="AA761" s="125">
        <v>0</v>
      </c>
      <c r="AB761" s="125">
        <v>0</v>
      </c>
      <c r="AC761" s="125">
        <v>8130</v>
      </c>
      <c r="AD761" s="125">
        <v>-54745</v>
      </c>
      <c r="AE761" s="125">
        <v>-46615</v>
      </c>
      <c r="AF761" s="125">
        <v>0</v>
      </c>
      <c r="AG761" s="125">
        <v>0</v>
      </c>
      <c r="AH761" s="125">
        <v>258130</v>
      </c>
      <c r="AI761" s="125">
        <v>1218065</v>
      </c>
      <c r="AJ761" s="125">
        <v>1476195</v>
      </c>
      <c r="AK761" s="135" t="s">
        <v>3276</v>
      </c>
      <c r="AL761" s="126" t="s">
        <v>3277</v>
      </c>
    </row>
    <row r="762" spans="1:38" ht="36" hidden="1" x14ac:dyDescent="0.25">
      <c r="A762" s="147">
        <v>130382</v>
      </c>
      <c r="B762" s="120">
        <v>1</v>
      </c>
      <c r="C762" s="121" t="s">
        <v>97</v>
      </c>
      <c r="D762" s="122">
        <v>43977</v>
      </c>
      <c r="E762" s="121" t="s">
        <v>152</v>
      </c>
      <c r="F762" s="122">
        <v>44643.875185185185</v>
      </c>
      <c r="G762" s="121" t="s">
        <v>108</v>
      </c>
      <c r="H762" s="123" t="s">
        <v>297</v>
      </c>
      <c r="I762" s="121" t="s">
        <v>3278</v>
      </c>
      <c r="J762" s="120" t="s">
        <v>101</v>
      </c>
      <c r="K762" s="121"/>
      <c r="L762" s="120" t="s">
        <v>101</v>
      </c>
      <c r="M762" s="123" t="s">
        <v>3279</v>
      </c>
      <c r="N762" s="123" t="s">
        <v>3280</v>
      </c>
      <c r="O762" s="121" t="s">
        <v>157</v>
      </c>
      <c r="P762" s="121" t="s">
        <v>158</v>
      </c>
      <c r="Q762" s="123" t="s">
        <v>1793</v>
      </c>
      <c r="R762" s="150" t="s">
        <v>47</v>
      </c>
      <c r="S762" s="121" t="s">
        <v>43</v>
      </c>
      <c r="T762" s="124">
        <v>1.26</v>
      </c>
      <c r="U762" s="122">
        <v>44365</v>
      </c>
      <c r="V762" s="121" t="s">
        <v>1805</v>
      </c>
      <c r="W762" s="120" t="s">
        <v>93</v>
      </c>
      <c r="X762" s="120"/>
      <c r="Y762" s="265" t="s">
        <v>32</v>
      </c>
      <c r="Z762" s="123"/>
      <c r="AA762" s="125">
        <v>0</v>
      </c>
      <c r="AB762" s="125">
        <v>0</v>
      </c>
      <c r="AC762" s="125">
        <v>3875</v>
      </c>
      <c r="AD762" s="125">
        <v>-32427</v>
      </c>
      <c r="AE762" s="125">
        <v>-28552</v>
      </c>
      <c r="AF762" s="125">
        <v>0</v>
      </c>
      <c r="AG762" s="125">
        <v>0</v>
      </c>
      <c r="AH762" s="125">
        <v>12485</v>
      </c>
      <c r="AI762" s="125">
        <v>922773</v>
      </c>
      <c r="AJ762" s="125">
        <v>935258</v>
      </c>
      <c r="AK762" s="135" t="s">
        <v>3281</v>
      </c>
      <c r="AL762" s="126" t="s">
        <v>3282</v>
      </c>
    </row>
    <row r="763" spans="1:38" ht="36" hidden="1" x14ac:dyDescent="0.25">
      <c r="A763" s="147">
        <v>101285.04</v>
      </c>
      <c r="B763" s="120">
        <v>3</v>
      </c>
      <c r="C763" s="121" t="s">
        <v>122</v>
      </c>
      <c r="D763" s="122">
        <v>41585</v>
      </c>
      <c r="E763" s="121" t="s">
        <v>2920</v>
      </c>
      <c r="F763" s="122">
        <v>44489</v>
      </c>
      <c r="G763" s="121" t="s">
        <v>152</v>
      </c>
      <c r="H763" s="123" t="s">
        <v>140</v>
      </c>
      <c r="I763" s="121" t="s">
        <v>2389</v>
      </c>
      <c r="J763" s="120" t="s">
        <v>101</v>
      </c>
      <c r="K763" s="121"/>
      <c r="L763" s="120" t="s">
        <v>101</v>
      </c>
      <c r="M763" s="123" t="s">
        <v>3283</v>
      </c>
      <c r="N763" s="123" t="s">
        <v>1835</v>
      </c>
      <c r="O763" s="121" t="s">
        <v>1836</v>
      </c>
      <c r="P763" s="121" t="s">
        <v>2935</v>
      </c>
      <c r="Q763" s="123"/>
      <c r="R763" s="121" t="s">
        <v>47</v>
      </c>
      <c r="S763" s="121" t="s">
        <v>45</v>
      </c>
      <c r="T763" s="124">
        <v>0.22</v>
      </c>
      <c r="U763" s="122">
        <v>44365</v>
      </c>
      <c r="V763" s="121"/>
      <c r="W763" s="120" t="s">
        <v>93</v>
      </c>
      <c r="X763" s="120" t="s">
        <v>103</v>
      </c>
      <c r="Y763" s="265" t="str">
        <f>_xlfn.XLOOKUP(TAMPData2205[[#This Row],[PIN]],TAMPData2202[PIN],TAMPData2202[TAMP NHS],"",0)</f>
        <v>Non-NHS SR</v>
      </c>
      <c r="Z763" s="123"/>
      <c r="AA763" s="125">
        <v>49000</v>
      </c>
      <c r="AB763" s="125">
        <v>1470000</v>
      </c>
      <c r="AC763" s="125">
        <v>-245323</v>
      </c>
      <c r="AD763" s="125">
        <v>0</v>
      </c>
      <c r="AE763" s="125">
        <v>1273677</v>
      </c>
      <c r="AF763" s="125">
        <v>317520</v>
      </c>
      <c r="AG763" s="125">
        <v>5157000</v>
      </c>
      <c r="AH763" s="125">
        <v>2587417</v>
      </c>
      <c r="AI763" s="125">
        <v>0</v>
      </c>
      <c r="AJ763" s="125">
        <v>8061937</v>
      </c>
      <c r="AK763" s="135" t="s">
        <v>3247</v>
      </c>
      <c r="AL763" s="126" t="s">
        <v>3284</v>
      </c>
    </row>
    <row r="764" spans="1:38" ht="54" hidden="1" x14ac:dyDescent="0.25">
      <c r="A764" s="147">
        <v>125058</v>
      </c>
      <c r="B764" s="120">
        <v>2</v>
      </c>
      <c r="C764" s="121" t="s">
        <v>122</v>
      </c>
      <c r="D764" s="122">
        <v>42614</v>
      </c>
      <c r="E764" s="121" t="s">
        <v>3285</v>
      </c>
      <c r="F764" s="122">
        <v>44560</v>
      </c>
      <c r="G764" s="121" t="s">
        <v>425</v>
      </c>
      <c r="H764" s="123" t="s">
        <v>465</v>
      </c>
      <c r="I764" s="121"/>
      <c r="J764" s="120"/>
      <c r="K764" s="121"/>
      <c r="L764" s="120"/>
      <c r="M764" s="123" t="s">
        <v>3286</v>
      </c>
      <c r="N764" s="123" t="s">
        <v>3287</v>
      </c>
      <c r="O764" s="121" t="s">
        <v>91</v>
      </c>
      <c r="P764" s="121" t="s">
        <v>1783</v>
      </c>
      <c r="Q764" s="123"/>
      <c r="R764" s="121" t="s">
        <v>47</v>
      </c>
      <c r="S764" s="121" t="s">
        <v>45</v>
      </c>
      <c r="T764" s="124">
        <v>0.82</v>
      </c>
      <c r="U764" s="122">
        <v>44365</v>
      </c>
      <c r="V764" s="121"/>
      <c r="W764" s="120" t="s">
        <v>93</v>
      </c>
      <c r="X764" s="120" t="s">
        <v>103</v>
      </c>
      <c r="Y764" s="265" t="s">
        <v>32</v>
      </c>
      <c r="Z764" s="123"/>
      <c r="AA764" s="125">
        <v>0</v>
      </c>
      <c r="AB764" s="125">
        <v>0</v>
      </c>
      <c r="AC764" s="125">
        <v>92983</v>
      </c>
      <c r="AD764" s="125">
        <v>0</v>
      </c>
      <c r="AE764" s="125">
        <v>92983</v>
      </c>
      <c r="AF764" s="125">
        <v>282851</v>
      </c>
      <c r="AG764" s="125">
        <v>157085</v>
      </c>
      <c r="AH764" s="125">
        <v>1677154</v>
      </c>
      <c r="AI764" s="125">
        <v>0</v>
      </c>
      <c r="AJ764" s="125">
        <v>2117090</v>
      </c>
      <c r="AK764" s="135" t="s">
        <v>3288</v>
      </c>
      <c r="AL764" s="126" t="s">
        <v>3289</v>
      </c>
    </row>
    <row r="765" spans="1:38" ht="36" hidden="1" x14ac:dyDescent="0.25">
      <c r="A765" s="147">
        <v>129684</v>
      </c>
      <c r="B765" s="120">
        <v>1</v>
      </c>
      <c r="C765" s="121" t="s">
        <v>97</v>
      </c>
      <c r="D765" s="122">
        <v>43704</v>
      </c>
      <c r="E765" s="121" t="s">
        <v>152</v>
      </c>
      <c r="F765" s="122">
        <v>44586.875127314815</v>
      </c>
      <c r="G765" s="121" t="s">
        <v>108</v>
      </c>
      <c r="H765" s="123" t="s">
        <v>297</v>
      </c>
      <c r="I765" s="121" t="s">
        <v>477</v>
      </c>
      <c r="J765" s="120" t="s">
        <v>299</v>
      </c>
      <c r="K765" s="121"/>
      <c r="L765" s="120" t="s">
        <v>300</v>
      </c>
      <c r="M765" s="123" t="s">
        <v>3290</v>
      </c>
      <c r="N765" s="123" t="s">
        <v>3291</v>
      </c>
      <c r="O765" s="121" t="s">
        <v>157</v>
      </c>
      <c r="P765" s="121" t="s">
        <v>157</v>
      </c>
      <c r="Q765" s="123" t="s">
        <v>3291</v>
      </c>
      <c r="R765" s="150" t="s">
        <v>47</v>
      </c>
      <c r="S765" s="121" t="s">
        <v>46</v>
      </c>
      <c r="T765" s="124">
        <v>1.5</v>
      </c>
      <c r="U765" s="122">
        <v>44281</v>
      </c>
      <c r="V765" s="121" t="s">
        <v>1805</v>
      </c>
      <c r="W765" s="120" t="s">
        <v>93</v>
      </c>
      <c r="X765" s="120" t="s">
        <v>303</v>
      </c>
      <c r="Y765" s="265" t="s">
        <v>29</v>
      </c>
      <c r="Z765" s="123"/>
      <c r="AA765" s="125">
        <v>0</v>
      </c>
      <c r="AB765" s="125">
        <v>0</v>
      </c>
      <c r="AC765" s="125">
        <v>0</v>
      </c>
      <c r="AD765" s="125">
        <v>160600</v>
      </c>
      <c r="AE765" s="125">
        <v>160600</v>
      </c>
      <c r="AF765" s="125">
        <v>0</v>
      </c>
      <c r="AG765" s="125">
        <v>0</v>
      </c>
      <c r="AH765" s="125">
        <v>0</v>
      </c>
      <c r="AI765" s="125">
        <v>2533100</v>
      </c>
      <c r="AJ765" s="125">
        <v>2533100</v>
      </c>
      <c r="AK765" s="135" t="s">
        <v>3292</v>
      </c>
      <c r="AL765" s="126" t="s">
        <v>3293</v>
      </c>
    </row>
    <row r="766" spans="1:38" hidden="1" x14ac:dyDescent="0.25">
      <c r="A766" s="147">
        <v>130157</v>
      </c>
      <c r="B766" s="120">
        <v>1</v>
      </c>
      <c r="C766" s="121" t="s">
        <v>97</v>
      </c>
      <c r="D766" s="122">
        <v>43906</v>
      </c>
      <c r="E766" s="121" t="s">
        <v>152</v>
      </c>
      <c r="F766" s="122">
        <v>44586.875138888892</v>
      </c>
      <c r="G766" s="121" t="s">
        <v>108</v>
      </c>
      <c r="H766" s="123" t="s">
        <v>297</v>
      </c>
      <c r="I766" s="121" t="s">
        <v>603</v>
      </c>
      <c r="J766" s="120" t="s">
        <v>299</v>
      </c>
      <c r="K766" s="121"/>
      <c r="L766" s="120" t="s">
        <v>300</v>
      </c>
      <c r="M766" s="123" t="s">
        <v>3294</v>
      </c>
      <c r="N766" s="123" t="s">
        <v>3291</v>
      </c>
      <c r="O766" s="121" t="s">
        <v>157</v>
      </c>
      <c r="P766" s="121" t="s">
        <v>1794</v>
      </c>
      <c r="Q766" s="123" t="s">
        <v>3291</v>
      </c>
      <c r="R766" s="150" t="s">
        <v>47</v>
      </c>
      <c r="S766" s="121" t="s">
        <v>46</v>
      </c>
      <c r="T766" s="124">
        <v>3.6</v>
      </c>
      <c r="U766" s="122">
        <v>44281</v>
      </c>
      <c r="V766" s="121" t="s">
        <v>1805</v>
      </c>
      <c r="W766" s="120" t="s">
        <v>93</v>
      </c>
      <c r="X766" s="120" t="s">
        <v>303</v>
      </c>
      <c r="Y766" s="265" t="s">
        <v>29</v>
      </c>
      <c r="Z766" s="123" t="s">
        <v>3295</v>
      </c>
      <c r="AA766" s="125">
        <v>0</v>
      </c>
      <c r="AB766" s="125">
        <v>0</v>
      </c>
      <c r="AC766" s="125">
        <v>-1300</v>
      </c>
      <c r="AD766" s="125">
        <v>422110</v>
      </c>
      <c r="AE766" s="125">
        <v>420810</v>
      </c>
      <c r="AF766" s="125">
        <v>0</v>
      </c>
      <c r="AG766" s="125">
        <v>113397</v>
      </c>
      <c r="AH766" s="125">
        <v>122200</v>
      </c>
      <c r="AI766" s="125">
        <v>6174110</v>
      </c>
      <c r="AJ766" s="125">
        <v>6409707</v>
      </c>
      <c r="AK766" s="135" t="s">
        <v>3296</v>
      </c>
      <c r="AL766" s="126" t="s">
        <v>3297</v>
      </c>
    </row>
    <row r="767" spans="1:38" ht="36" hidden="1" x14ac:dyDescent="0.25">
      <c r="A767" s="147">
        <v>101886.02</v>
      </c>
      <c r="B767" s="120">
        <v>4</v>
      </c>
      <c r="C767" s="121" t="s">
        <v>85</v>
      </c>
      <c r="D767" s="122">
        <v>41254</v>
      </c>
      <c r="E767" s="121" t="s">
        <v>2170</v>
      </c>
      <c r="F767" s="122">
        <v>44181</v>
      </c>
      <c r="G767" s="121" t="s">
        <v>189</v>
      </c>
      <c r="H767" s="123" t="s">
        <v>325</v>
      </c>
      <c r="I767" s="121" t="s">
        <v>1485</v>
      </c>
      <c r="J767" s="120" t="s">
        <v>101</v>
      </c>
      <c r="K767" s="121"/>
      <c r="L767" s="120" t="s">
        <v>101</v>
      </c>
      <c r="M767" s="123" t="s">
        <v>3298</v>
      </c>
      <c r="N767" s="123" t="s">
        <v>3299</v>
      </c>
      <c r="O767" s="121" t="s">
        <v>553</v>
      </c>
      <c r="P767" s="121" t="s">
        <v>1783</v>
      </c>
      <c r="Q767" s="123"/>
      <c r="R767" s="121" t="s">
        <v>47</v>
      </c>
      <c r="S767" s="121" t="s">
        <v>45</v>
      </c>
      <c r="T767" s="124">
        <v>8.2200000000000006</v>
      </c>
      <c r="U767" s="122">
        <v>45828</v>
      </c>
      <c r="V767" s="121"/>
      <c r="W767" s="120" t="s">
        <v>93</v>
      </c>
      <c r="X767" s="120" t="s">
        <v>13</v>
      </c>
      <c r="Y767" s="265" t="str">
        <f>_xlfn.XLOOKUP(TAMPData2205[[#This Row],[PIN]],TAMPData2202[PIN],TAMPData2202[TAMP NHS],"",0)</f>
        <v>NHS-SR</v>
      </c>
      <c r="Z767" s="123"/>
      <c r="AA767" s="125">
        <v>39000</v>
      </c>
      <c r="AB767" s="125">
        <v>0</v>
      </c>
      <c r="AC767" s="125">
        <v>0</v>
      </c>
      <c r="AD767" s="125">
        <v>0</v>
      </c>
      <c r="AE767" s="125">
        <v>39000</v>
      </c>
      <c r="AF767" s="125">
        <v>412800</v>
      </c>
      <c r="AG767" s="125">
        <v>0</v>
      </c>
      <c r="AH767" s="125">
        <v>0</v>
      </c>
      <c r="AI767" s="125">
        <v>0</v>
      </c>
      <c r="AJ767" s="125">
        <v>412800</v>
      </c>
      <c r="AK767" s="135"/>
      <c r="AL767" s="126"/>
    </row>
    <row r="768" spans="1:38" ht="36" hidden="1" x14ac:dyDescent="0.25">
      <c r="A768" s="147">
        <v>101415</v>
      </c>
      <c r="B768" s="120">
        <v>1</v>
      </c>
      <c r="C768" s="121" t="s">
        <v>85</v>
      </c>
      <c r="D768" s="122">
        <v>37319.503541666665</v>
      </c>
      <c r="E768" s="121" t="s">
        <v>108</v>
      </c>
      <c r="F768" s="122">
        <v>44698</v>
      </c>
      <c r="G768" s="121" t="s">
        <v>222</v>
      </c>
      <c r="H768" s="123" t="s">
        <v>523</v>
      </c>
      <c r="I768" s="121" t="s">
        <v>848</v>
      </c>
      <c r="J768" s="120" t="s">
        <v>101</v>
      </c>
      <c r="K768" s="121"/>
      <c r="L768" s="120" t="s">
        <v>101</v>
      </c>
      <c r="M768" s="123" t="s">
        <v>3300</v>
      </c>
      <c r="N768" s="123" t="s">
        <v>3301</v>
      </c>
      <c r="O768" s="121" t="s">
        <v>553</v>
      </c>
      <c r="P768" s="121" t="s">
        <v>1789</v>
      </c>
      <c r="Q768" s="123"/>
      <c r="R768" s="121" t="s">
        <v>47</v>
      </c>
      <c r="S768" s="121" t="s">
        <v>45</v>
      </c>
      <c r="T768" s="124">
        <v>5.07</v>
      </c>
      <c r="U768" s="122">
        <v>45828</v>
      </c>
      <c r="V768" s="121"/>
      <c r="W768" s="120" t="s">
        <v>93</v>
      </c>
      <c r="X768" s="120" t="s">
        <v>103</v>
      </c>
      <c r="Y768" s="265" t="str">
        <f>_xlfn.XLOOKUP(TAMPData2205[[#This Row],[PIN]],TAMPData2202[PIN],TAMPData2202[TAMP NHS],"",0)</f>
        <v>Non-NHS SR</v>
      </c>
      <c r="Z768" s="123"/>
      <c r="AA768" s="125">
        <v>900000</v>
      </c>
      <c r="AB768" s="125">
        <v>0</v>
      </c>
      <c r="AC768" s="125">
        <v>0</v>
      </c>
      <c r="AD768" s="125">
        <v>0</v>
      </c>
      <c r="AE768" s="125">
        <v>900000</v>
      </c>
      <c r="AF768" s="125">
        <v>2583000</v>
      </c>
      <c r="AG768" s="125">
        <v>138994.99</v>
      </c>
      <c r="AH768" s="125">
        <v>0</v>
      </c>
      <c r="AI768" s="125">
        <v>0</v>
      </c>
      <c r="AJ768" s="125">
        <v>2721994.99</v>
      </c>
      <c r="AK768" s="135"/>
      <c r="AL768" s="126"/>
    </row>
    <row r="769" spans="1:38" ht="36" hidden="1" x14ac:dyDescent="0.25">
      <c r="A769" s="147">
        <v>127297</v>
      </c>
      <c r="B769" s="120">
        <v>3</v>
      </c>
      <c r="C769" s="121" t="s">
        <v>114</v>
      </c>
      <c r="D769" s="122">
        <v>43187</v>
      </c>
      <c r="E769" s="121" t="s">
        <v>152</v>
      </c>
      <c r="F769" s="122">
        <v>43837</v>
      </c>
      <c r="G769" s="121" t="s">
        <v>170</v>
      </c>
      <c r="H769" s="123" t="s">
        <v>140</v>
      </c>
      <c r="I769" s="121" t="s">
        <v>100</v>
      </c>
      <c r="J769" s="120" t="s">
        <v>101</v>
      </c>
      <c r="K769" s="121"/>
      <c r="L769" s="120" t="s">
        <v>101</v>
      </c>
      <c r="M769" s="123" t="s">
        <v>3302</v>
      </c>
      <c r="N769" s="123" t="s">
        <v>1793</v>
      </c>
      <c r="O769" s="121" t="s">
        <v>157</v>
      </c>
      <c r="P769" s="121" t="s">
        <v>158</v>
      </c>
      <c r="Q769" s="123" t="s">
        <v>1793</v>
      </c>
      <c r="R769" s="121" t="s">
        <v>47</v>
      </c>
      <c r="S769" s="121" t="s">
        <v>43</v>
      </c>
      <c r="T769" s="124">
        <v>4.25</v>
      </c>
      <c r="U769" s="122">
        <v>43637</v>
      </c>
      <c r="V769" s="121" t="s">
        <v>1805</v>
      </c>
      <c r="W769" s="120" t="s">
        <v>670</v>
      </c>
      <c r="X769" s="120" t="s">
        <v>13</v>
      </c>
      <c r="Y769" s="265" t="s">
        <v>31</v>
      </c>
      <c r="Z769" s="123"/>
      <c r="AA769" s="125">
        <v>0</v>
      </c>
      <c r="AB769" s="125">
        <v>0</v>
      </c>
      <c r="AC769" s="125">
        <v>19319.87</v>
      </c>
      <c r="AD769" s="125">
        <v>25796.92</v>
      </c>
      <c r="AE769" s="125">
        <v>45116.79</v>
      </c>
      <c r="AF769" s="125">
        <v>0</v>
      </c>
      <c r="AG769" s="125">
        <v>0</v>
      </c>
      <c r="AH769" s="125">
        <v>96353.87</v>
      </c>
      <c r="AI769" s="125">
        <v>2617097.92</v>
      </c>
      <c r="AJ769" s="125">
        <v>2713451.79</v>
      </c>
      <c r="AK769" s="135" t="s">
        <v>3303</v>
      </c>
      <c r="AL769" s="126" t="s">
        <v>3304</v>
      </c>
    </row>
    <row r="770" spans="1:38" ht="36" hidden="1" x14ac:dyDescent="0.25">
      <c r="A770" s="147">
        <v>127911</v>
      </c>
      <c r="B770" s="120">
        <v>2</v>
      </c>
      <c r="C770" s="121" t="s">
        <v>114</v>
      </c>
      <c r="D770" s="122">
        <v>43304</v>
      </c>
      <c r="E770" s="121" t="s">
        <v>152</v>
      </c>
      <c r="F770" s="122">
        <v>44089.799004629633</v>
      </c>
      <c r="G770" s="121" t="s">
        <v>170</v>
      </c>
      <c r="H770" s="123" t="s">
        <v>410</v>
      </c>
      <c r="I770" s="121" t="s">
        <v>145</v>
      </c>
      <c r="J770" s="120" t="s">
        <v>101</v>
      </c>
      <c r="K770" s="121"/>
      <c r="L770" s="120" t="s">
        <v>101</v>
      </c>
      <c r="M770" s="123" t="s">
        <v>3305</v>
      </c>
      <c r="N770" s="123" t="s">
        <v>1793</v>
      </c>
      <c r="O770" s="121" t="s">
        <v>157</v>
      </c>
      <c r="P770" s="121" t="s">
        <v>158</v>
      </c>
      <c r="Q770" s="123" t="s">
        <v>1793</v>
      </c>
      <c r="R770" s="150" t="s">
        <v>47</v>
      </c>
      <c r="S770" s="121" t="s">
        <v>43</v>
      </c>
      <c r="T770" s="124">
        <v>0.41</v>
      </c>
      <c r="U770" s="122">
        <v>43637</v>
      </c>
      <c r="V770" s="121" t="s">
        <v>1805</v>
      </c>
      <c r="W770" s="120" t="s">
        <v>93</v>
      </c>
      <c r="X770" s="120" t="s">
        <v>13</v>
      </c>
      <c r="Y770" s="265" t="s">
        <v>31</v>
      </c>
      <c r="Z770" s="123"/>
      <c r="AA770" s="125">
        <v>0</v>
      </c>
      <c r="AB770" s="125">
        <v>0</v>
      </c>
      <c r="AC770" s="125">
        <v>-41.95</v>
      </c>
      <c r="AD770" s="125">
        <v>9308.9699999999993</v>
      </c>
      <c r="AE770" s="125">
        <v>9267.02</v>
      </c>
      <c r="AF770" s="125">
        <v>0</v>
      </c>
      <c r="AG770" s="125">
        <v>0</v>
      </c>
      <c r="AH770" s="125">
        <v>24562.05</v>
      </c>
      <c r="AI770" s="125">
        <v>213491.97</v>
      </c>
      <c r="AJ770" s="125">
        <v>238054.02</v>
      </c>
      <c r="AK770" s="135" t="s">
        <v>3306</v>
      </c>
      <c r="AL770" s="126" t="s">
        <v>3307</v>
      </c>
    </row>
    <row r="771" spans="1:38" ht="36" hidden="1" x14ac:dyDescent="0.25">
      <c r="A771" s="149">
        <v>105764</v>
      </c>
      <c r="B771" s="120">
        <v>1</v>
      </c>
      <c r="C771" s="121" t="s">
        <v>122</v>
      </c>
      <c r="D771" s="122">
        <v>38416</v>
      </c>
      <c r="E771" s="121" t="s">
        <v>2185</v>
      </c>
      <c r="F771" s="122">
        <v>43662</v>
      </c>
      <c r="G771" s="121" t="s">
        <v>161</v>
      </c>
      <c r="H771" s="123" t="s">
        <v>523</v>
      </c>
      <c r="I771" s="121" t="s">
        <v>524</v>
      </c>
      <c r="J771" s="120" t="s">
        <v>101</v>
      </c>
      <c r="K771" s="121"/>
      <c r="L771" s="120" t="s">
        <v>101</v>
      </c>
      <c r="M771" s="123" t="s">
        <v>3308</v>
      </c>
      <c r="N771" s="123" t="s">
        <v>3309</v>
      </c>
      <c r="O771" s="121" t="s">
        <v>553</v>
      </c>
      <c r="P771" s="121" t="s">
        <v>1789</v>
      </c>
      <c r="Q771" s="123"/>
      <c r="R771" s="151" t="s">
        <v>47</v>
      </c>
      <c r="S771" s="151" t="s">
        <v>45</v>
      </c>
      <c r="T771" s="124">
        <v>0.35299999999999998</v>
      </c>
      <c r="U771" s="122">
        <v>43637</v>
      </c>
      <c r="V771" s="121"/>
      <c r="W771" s="120" t="s">
        <v>93</v>
      </c>
      <c r="X771" s="120" t="s">
        <v>13</v>
      </c>
      <c r="Y771" s="265" t="str">
        <f>_xlfn.XLOOKUP(TAMPData2205[[#This Row],[PIN]],TAMPData2202[PIN],TAMPData2202[TAMP NHS],"",0)</f>
        <v>NHS-SR</v>
      </c>
      <c r="Z771" s="123"/>
      <c r="AA771" s="125">
        <v>0</v>
      </c>
      <c r="AB771" s="125">
        <v>0</v>
      </c>
      <c r="AC771" s="125">
        <v>224083.99</v>
      </c>
      <c r="AD771" s="125">
        <v>0</v>
      </c>
      <c r="AE771" s="125">
        <v>224083.99</v>
      </c>
      <c r="AF771" s="125">
        <v>750000</v>
      </c>
      <c r="AG771" s="125">
        <v>1308000</v>
      </c>
      <c r="AH771" s="125">
        <v>6166343.9900000002</v>
      </c>
      <c r="AI771" s="125">
        <v>0</v>
      </c>
      <c r="AJ771" s="125">
        <v>8224343.9900000002</v>
      </c>
      <c r="AK771" s="135" t="s">
        <v>3310</v>
      </c>
      <c r="AL771" s="126" t="s">
        <v>3311</v>
      </c>
    </row>
    <row r="772" spans="1:38" ht="36" hidden="1" x14ac:dyDescent="0.25">
      <c r="A772" s="147">
        <v>119141</v>
      </c>
      <c r="B772" s="120">
        <v>3</v>
      </c>
      <c r="C772" s="121" t="s">
        <v>97</v>
      </c>
      <c r="D772" s="122">
        <v>41464</v>
      </c>
      <c r="E772" s="121" t="s">
        <v>3312</v>
      </c>
      <c r="F772" s="122">
        <v>44336.875081018516</v>
      </c>
      <c r="G772" s="121" t="s">
        <v>108</v>
      </c>
      <c r="H772" s="123" t="s">
        <v>1489</v>
      </c>
      <c r="I772" s="121" t="s">
        <v>1505</v>
      </c>
      <c r="J772" s="120" t="s">
        <v>1506</v>
      </c>
      <c r="K772" s="121"/>
      <c r="L772" s="120"/>
      <c r="M772" s="123" t="s">
        <v>3313</v>
      </c>
      <c r="N772" s="123"/>
      <c r="O772" s="121" t="s">
        <v>1509</v>
      </c>
      <c r="P772" s="121" t="s">
        <v>92</v>
      </c>
      <c r="Q772" s="123"/>
      <c r="R772" s="121" t="s">
        <v>47</v>
      </c>
      <c r="S772" s="121" t="s">
        <v>41</v>
      </c>
      <c r="T772" s="124" t="s">
        <v>505</v>
      </c>
      <c r="U772" s="122">
        <v>43637</v>
      </c>
      <c r="V772" s="121"/>
      <c r="W772" s="120" t="s">
        <v>93</v>
      </c>
      <c r="X772" s="120" t="s">
        <v>186</v>
      </c>
      <c r="Y772" s="265" t="s">
        <v>34</v>
      </c>
      <c r="Z772" s="123"/>
      <c r="AA772" s="125">
        <v>0</v>
      </c>
      <c r="AB772" s="125">
        <v>165627.84</v>
      </c>
      <c r="AC772" s="125">
        <v>0</v>
      </c>
      <c r="AD772" s="125">
        <v>0</v>
      </c>
      <c r="AE772" s="125">
        <v>165627.84</v>
      </c>
      <c r="AF772" s="125">
        <v>738400</v>
      </c>
      <c r="AG772" s="125">
        <v>425951.78</v>
      </c>
      <c r="AH772" s="125">
        <v>6622145</v>
      </c>
      <c r="AI772" s="125">
        <v>0</v>
      </c>
      <c r="AJ772" s="125">
        <v>7786496.7800000003</v>
      </c>
      <c r="AK772" s="135" t="s">
        <v>3314</v>
      </c>
      <c r="AL772" s="126" t="s">
        <v>3315</v>
      </c>
    </row>
    <row r="773" spans="1:38" hidden="1" x14ac:dyDescent="0.25">
      <c r="A773" s="147">
        <v>127352</v>
      </c>
      <c r="B773" s="120">
        <v>4</v>
      </c>
      <c r="C773" s="121" t="s">
        <v>114</v>
      </c>
      <c r="D773" s="122">
        <v>43192</v>
      </c>
      <c r="E773" s="121" t="s">
        <v>152</v>
      </c>
      <c r="F773" s="122">
        <v>43837.875196759262</v>
      </c>
      <c r="G773" s="121" t="s">
        <v>170</v>
      </c>
      <c r="H773" s="123" t="s">
        <v>863</v>
      </c>
      <c r="I773" s="121" t="s">
        <v>1893</v>
      </c>
      <c r="J773" s="120" t="s">
        <v>101</v>
      </c>
      <c r="K773" s="121"/>
      <c r="L773" s="120" t="s">
        <v>101</v>
      </c>
      <c r="M773" s="123" t="s">
        <v>3316</v>
      </c>
      <c r="N773" s="123" t="s">
        <v>3119</v>
      </c>
      <c r="O773" s="121" t="s">
        <v>157</v>
      </c>
      <c r="P773" s="121" t="s">
        <v>158</v>
      </c>
      <c r="Q773" s="123" t="s">
        <v>3119</v>
      </c>
      <c r="R773" s="121" t="s">
        <v>47</v>
      </c>
      <c r="S773" s="121" t="s">
        <v>43</v>
      </c>
      <c r="T773" s="124">
        <v>7.78</v>
      </c>
      <c r="U773" s="122">
        <v>43637</v>
      </c>
      <c r="V773" s="121" t="s">
        <v>3317</v>
      </c>
      <c r="W773" s="120" t="s">
        <v>93</v>
      </c>
      <c r="X773" s="120" t="s">
        <v>103</v>
      </c>
      <c r="Y773" s="265" t="s">
        <v>32</v>
      </c>
      <c r="Z773" s="123"/>
      <c r="AA773" s="125">
        <v>0</v>
      </c>
      <c r="AB773" s="125">
        <v>0</v>
      </c>
      <c r="AC773" s="125">
        <v>5280.15</v>
      </c>
      <c r="AD773" s="125">
        <v>39102.69</v>
      </c>
      <c r="AE773" s="125">
        <v>44382.84</v>
      </c>
      <c r="AF773" s="125">
        <v>0</v>
      </c>
      <c r="AG773" s="125">
        <v>0</v>
      </c>
      <c r="AH773" s="125">
        <v>77510.149999999994</v>
      </c>
      <c r="AI773" s="125">
        <v>1436522.69</v>
      </c>
      <c r="AJ773" s="125">
        <v>1514032.84</v>
      </c>
      <c r="AK773" s="135" t="s">
        <v>3318</v>
      </c>
      <c r="AL773" s="126" t="s">
        <v>3319</v>
      </c>
    </row>
    <row r="774" spans="1:38" ht="36" hidden="1" x14ac:dyDescent="0.25">
      <c r="A774" s="147">
        <v>100263</v>
      </c>
      <c r="B774" s="120">
        <v>2</v>
      </c>
      <c r="C774" s="121" t="s">
        <v>122</v>
      </c>
      <c r="D774" s="122">
        <v>37319.508518518516</v>
      </c>
      <c r="E774" s="121" t="s">
        <v>108</v>
      </c>
      <c r="F774" s="122">
        <v>44455</v>
      </c>
      <c r="G774" s="121" t="s">
        <v>235</v>
      </c>
      <c r="H774" s="123" t="s">
        <v>404</v>
      </c>
      <c r="I774" s="121" t="s">
        <v>1578</v>
      </c>
      <c r="J774" s="120" t="s">
        <v>101</v>
      </c>
      <c r="K774" s="121"/>
      <c r="L774" s="120" t="s">
        <v>101</v>
      </c>
      <c r="M774" s="123" t="s">
        <v>3320</v>
      </c>
      <c r="N774" s="123" t="s">
        <v>3321</v>
      </c>
      <c r="O774" s="121" t="s">
        <v>553</v>
      </c>
      <c r="P774" s="121" t="s">
        <v>1783</v>
      </c>
      <c r="Q774" s="123"/>
      <c r="R774" s="150" t="s">
        <v>47</v>
      </c>
      <c r="S774" s="150" t="s">
        <v>45</v>
      </c>
      <c r="T774" s="124">
        <v>4.95</v>
      </c>
      <c r="U774" s="122">
        <v>43637</v>
      </c>
      <c r="V774" s="121"/>
      <c r="W774" s="120" t="s">
        <v>93</v>
      </c>
      <c r="X774" s="120" t="s">
        <v>103</v>
      </c>
      <c r="Y774" s="265" t="str">
        <f>_xlfn.XLOOKUP(TAMPData2205[[#This Row],[PIN]],TAMPData2202[PIN],TAMPData2202[TAMP NHS],"",0)</f>
        <v>Non-NHS SR</v>
      </c>
      <c r="Z774" s="123"/>
      <c r="AA774" s="125">
        <v>0</v>
      </c>
      <c r="AB774" s="125">
        <v>0</v>
      </c>
      <c r="AC774" s="125">
        <v>95846</v>
      </c>
      <c r="AD774" s="125">
        <v>0</v>
      </c>
      <c r="AE774" s="125">
        <v>95846</v>
      </c>
      <c r="AF774" s="125">
        <v>3131758</v>
      </c>
      <c r="AG774" s="125">
        <v>5700000</v>
      </c>
      <c r="AH774" s="125">
        <v>27901712</v>
      </c>
      <c r="AI774" s="125">
        <v>0</v>
      </c>
      <c r="AJ774" s="125">
        <v>36733470</v>
      </c>
      <c r="AK774" s="135" t="s">
        <v>3322</v>
      </c>
      <c r="AL774" s="126" t="s">
        <v>3323</v>
      </c>
    </row>
    <row r="775" spans="1:38" hidden="1" x14ac:dyDescent="0.25">
      <c r="A775" s="147">
        <v>126139</v>
      </c>
      <c r="B775" s="120">
        <v>2</v>
      </c>
      <c r="C775" s="121" t="s">
        <v>114</v>
      </c>
      <c r="D775" s="122">
        <v>42935</v>
      </c>
      <c r="E775" s="121" t="s">
        <v>152</v>
      </c>
      <c r="F775" s="122">
        <v>44281</v>
      </c>
      <c r="G775" s="121" t="s">
        <v>170</v>
      </c>
      <c r="H775" s="123" t="s">
        <v>1613</v>
      </c>
      <c r="I775" s="121" t="s">
        <v>3205</v>
      </c>
      <c r="J775" s="120" t="s">
        <v>101</v>
      </c>
      <c r="K775" s="121"/>
      <c r="L775" s="120" t="s">
        <v>101</v>
      </c>
      <c r="M775" s="123" t="s">
        <v>3324</v>
      </c>
      <c r="N775" s="123" t="s">
        <v>2088</v>
      </c>
      <c r="O775" s="121" t="s">
        <v>157</v>
      </c>
      <c r="P775" s="121" t="s">
        <v>158</v>
      </c>
      <c r="Q775" s="123" t="s">
        <v>2088</v>
      </c>
      <c r="R775" s="121" t="s">
        <v>47</v>
      </c>
      <c r="S775" s="121" t="s">
        <v>43</v>
      </c>
      <c r="T775" s="124">
        <v>5</v>
      </c>
      <c r="U775" s="122">
        <v>43273</v>
      </c>
      <c r="V775" s="121" t="s">
        <v>1860</v>
      </c>
      <c r="W775" s="120" t="s">
        <v>93</v>
      </c>
      <c r="X775" s="120" t="s">
        <v>103</v>
      </c>
      <c r="Y775" s="265" t="s">
        <v>32</v>
      </c>
      <c r="Z775" s="123"/>
      <c r="AA775" s="125">
        <v>0</v>
      </c>
      <c r="AB775" s="125">
        <v>0</v>
      </c>
      <c r="AC775" s="125">
        <v>427.57</v>
      </c>
      <c r="AD775" s="125">
        <v>15116.95</v>
      </c>
      <c r="AE775" s="125">
        <v>15544.52</v>
      </c>
      <c r="AF775" s="125">
        <v>0</v>
      </c>
      <c r="AG775" s="125">
        <v>0</v>
      </c>
      <c r="AH775" s="125">
        <v>16848.57</v>
      </c>
      <c r="AI775" s="125">
        <v>467485.95</v>
      </c>
      <c r="AJ775" s="125">
        <v>484334.52</v>
      </c>
      <c r="AK775" s="135" t="s">
        <v>3325</v>
      </c>
      <c r="AL775" s="126" t="s">
        <v>3326</v>
      </c>
    </row>
    <row r="776" spans="1:38" hidden="1" x14ac:dyDescent="0.25">
      <c r="A776" s="147">
        <v>126140</v>
      </c>
      <c r="B776" s="120">
        <v>2</v>
      </c>
      <c r="C776" s="121" t="s">
        <v>114</v>
      </c>
      <c r="D776" s="122">
        <v>42935</v>
      </c>
      <c r="E776" s="121" t="s">
        <v>152</v>
      </c>
      <c r="F776" s="122">
        <v>44281</v>
      </c>
      <c r="G776" s="121" t="s">
        <v>170</v>
      </c>
      <c r="H776" s="123" t="s">
        <v>1613</v>
      </c>
      <c r="I776" s="121" t="s">
        <v>218</v>
      </c>
      <c r="J776" s="120" t="s">
        <v>101</v>
      </c>
      <c r="K776" s="121"/>
      <c r="L776" s="120" t="s">
        <v>101</v>
      </c>
      <c r="M776" s="123" t="s">
        <v>3327</v>
      </c>
      <c r="N776" s="123" t="s">
        <v>2088</v>
      </c>
      <c r="O776" s="121" t="s">
        <v>157</v>
      </c>
      <c r="P776" s="121" t="s">
        <v>158</v>
      </c>
      <c r="Q776" s="123" t="s">
        <v>2088</v>
      </c>
      <c r="R776" s="121" t="s">
        <v>47</v>
      </c>
      <c r="S776" s="121" t="s">
        <v>43</v>
      </c>
      <c r="T776" s="124">
        <v>2.74</v>
      </c>
      <c r="U776" s="122">
        <v>43273</v>
      </c>
      <c r="V776" s="121" t="s">
        <v>1860</v>
      </c>
      <c r="W776" s="120" t="s">
        <v>93</v>
      </c>
      <c r="X776" s="120" t="s">
        <v>103</v>
      </c>
      <c r="Y776" s="265" t="s">
        <v>32</v>
      </c>
      <c r="Z776" s="123"/>
      <c r="AA776" s="125">
        <v>0</v>
      </c>
      <c r="AB776" s="125">
        <v>0</v>
      </c>
      <c r="AC776" s="125">
        <v>0</v>
      </c>
      <c r="AD776" s="125">
        <v>60350.080000000002</v>
      </c>
      <c r="AE776" s="125">
        <v>60350.080000000002</v>
      </c>
      <c r="AF776" s="125">
        <v>0</v>
      </c>
      <c r="AG776" s="125">
        <v>0</v>
      </c>
      <c r="AH776" s="125">
        <v>0</v>
      </c>
      <c r="AI776" s="125">
        <v>266224.08</v>
      </c>
      <c r="AJ776" s="125">
        <v>266224.08</v>
      </c>
      <c r="AK776" s="135" t="s">
        <v>3328</v>
      </c>
      <c r="AL776" s="126" t="s">
        <v>3329</v>
      </c>
    </row>
    <row r="777" spans="1:38" ht="36" hidden="1" x14ac:dyDescent="0.25">
      <c r="A777" s="147">
        <v>126141</v>
      </c>
      <c r="B777" s="120">
        <v>2</v>
      </c>
      <c r="C777" s="121" t="s">
        <v>114</v>
      </c>
      <c r="D777" s="122">
        <v>42935</v>
      </c>
      <c r="E777" s="121" t="s">
        <v>152</v>
      </c>
      <c r="F777" s="122">
        <v>44281</v>
      </c>
      <c r="G777" s="121" t="s">
        <v>170</v>
      </c>
      <c r="H777" s="123" t="s">
        <v>144</v>
      </c>
      <c r="I777" s="121" t="s">
        <v>218</v>
      </c>
      <c r="J777" s="120" t="s">
        <v>101</v>
      </c>
      <c r="K777" s="121"/>
      <c r="L777" s="120" t="s">
        <v>101</v>
      </c>
      <c r="M777" s="123" t="s">
        <v>3330</v>
      </c>
      <c r="N777" s="123" t="s">
        <v>2088</v>
      </c>
      <c r="O777" s="121" t="s">
        <v>157</v>
      </c>
      <c r="P777" s="121" t="s">
        <v>158</v>
      </c>
      <c r="Q777" s="123" t="s">
        <v>2088</v>
      </c>
      <c r="R777" s="121" t="s">
        <v>47</v>
      </c>
      <c r="S777" s="121" t="s">
        <v>43</v>
      </c>
      <c r="T777" s="124">
        <v>8</v>
      </c>
      <c r="U777" s="122">
        <v>43273</v>
      </c>
      <c r="V777" s="121" t="s">
        <v>1860</v>
      </c>
      <c r="W777" s="120" t="s">
        <v>93</v>
      </c>
      <c r="X777" s="120" t="s">
        <v>103</v>
      </c>
      <c r="Y777" s="265" t="s">
        <v>32</v>
      </c>
      <c r="Z777" s="123"/>
      <c r="AA777" s="125">
        <v>0</v>
      </c>
      <c r="AB777" s="125">
        <v>0</v>
      </c>
      <c r="AC777" s="125">
        <v>13207.57</v>
      </c>
      <c r="AD777" s="125">
        <v>97689.3</v>
      </c>
      <c r="AE777" s="125">
        <v>110896.87</v>
      </c>
      <c r="AF777" s="125">
        <v>0</v>
      </c>
      <c r="AG777" s="125">
        <v>0</v>
      </c>
      <c r="AH777" s="125">
        <v>28672.57</v>
      </c>
      <c r="AI777" s="125">
        <v>697730.3</v>
      </c>
      <c r="AJ777" s="125">
        <v>726402.87</v>
      </c>
      <c r="AK777" s="135" t="s">
        <v>3325</v>
      </c>
      <c r="AL777" s="126" t="s">
        <v>3331</v>
      </c>
    </row>
    <row r="778" spans="1:38" ht="36" hidden="1" x14ac:dyDescent="0.25">
      <c r="A778" s="149">
        <v>105717</v>
      </c>
      <c r="B778" s="120">
        <v>3</v>
      </c>
      <c r="C778" s="121" t="s">
        <v>122</v>
      </c>
      <c r="D778" s="122">
        <v>38406</v>
      </c>
      <c r="E778" s="121" t="s">
        <v>2185</v>
      </c>
      <c r="F778" s="122">
        <v>44693</v>
      </c>
      <c r="G778" s="121" t="s">
        <v>253</v>
      </c>
      <c r="H778" s="123" t="s">
        <v>109</v>
      </c>
      <c r="I778" s="121" t="s">
        <v>680</v>
      </c>
      <c r="J778" s="120" t="s">
        <v>101</v>
      </c>
      <c r="K778" s="121"/>
      <c r="L778" s="120" t="s">
        <v>101</v>
      </c>
      <c r="M778" s="123" t="s">
        <v>3332</v>
      </c>
      <c r="N778" s="123" t="s">
        <v>3333</v>
      </c>
      <c r="O778" s="121" t="s">
        <v>553</v>
      </c>
      <c r="P778" s="121" t="s">
        <v>1789</v>
      </c>
      <c r="Q778" s="123"/>
      <c r="R778" s="151" t="s">
        <v>47</v>
      </c>
      <c r="S778" s="151" t="s">
        <v>45</v>
      </c>
      <c r="T778" s="124">
        <v>2.5910000000000002</v>
      </c>
      <c r="U778" s="122">
        <v>42909</v>
      </c>
      <c r="V778" s="121"/>
      <c r="W778" s="120" t="s">
        <v>93</v>
      </c>
      <c r="X778" s="120" t="s">
        <v>13</v>
      </c>
      <c r="Y778" s="265" t="s">
        <v>31</v>
      </c>
      <c r="Z778" s="123"/>
      <c r="AA778" s="125">
        <v>0</v>
      </c>
      <c r="AB778" s="125">
        <v>-2803000</v>
      </c>
      <c r="AC778" s="125">
        <v>2803000</v>
      </c>
      <c r="AD778" s="125">
        <v>0</v>
      </c>
      <c r="AE778" s="125">
        <v>0</v>
      </c>
      <c r="AF778" s="125">
        <v>505700</v>
      </c>
      <c r="AG778" s="125">
        <v>3195000</v>
      </c>
      <c r="AH778" s="125">
        <v>32193438</v>
      </c>
      <c r="AI778" s="125">
        <v>0</v>
      </c>
      <c r="AJ778" s="125">
        <v>35894138</v>
      </c>
      <c r="AK778" s="135" t="s">
        <v>3334</v>
      </c>
      <c r="AL778" s="126" t="s">
        <v>3335</v>
      </c>
    </row>
    <row r="779" spans="1:38" ht="36" hidden="1" x14ac:dyDescent="0.25">
      <c r="A779" s="147">
        <v>123105</v>
      </c>
      <c r="B779" s="120">
        <v>2</v>
      </c>
      <c r="C779" s="121" t="s">
        <v>85</v>
      </c>
      <c r="D779" s="122">
        <v>42310</v>
      </c>
      <c r="E779" s="121" t="s">
        <v>3285</v>
      </c>
      <c r="F779" s="122">
        <v>44663</v>
      </c>
      <c r="G779" s="121" t="s">
        <v>2192</v>
      </c>
      <c r="H779" s="123" t="s">
        <v>223</v>
      </c>
      <c r="I779" s="121" t="s">
        <v>603</v>
      </c>
      <c r="J779" s="120" t="s">
        <v>299</v>
      </c>
      <c r="K779" s="121"/>
      <c r="L779" s="120" t="s">
        <v>300</v>
      </c>
      <c r="M779" s="123" t="s">
        <v>3336</v>
      </c>
      <c r="N779" s="123" t="s">
        <v>3337</v>
      </c>
      <c r="O779" s="121" t="s">
        <v>553</v>
      </c>
      <c r="P779" s="121" t="s">
        <v>2166</v>
      </c>
      <c r="Q779" s="123"/>
      <c r="R779" s="150" t="s">
        <v>47</v>
      </c>
      <c r="S779" s="150" t="s">
        <v>45</v>
      </c>
      <c r="T779" s="124">
        <v>1.67</v>
      </c>
      <c r="U779" s="122">
        <v>45100</v>
      </c>
      <c r="V779" s="121"/>
      <c r="W779" s="120" t="s">
        <v>93</v>
      </c>
      <c r="X779" s="120" t="s">
        <v>303</v>
      </c>
      <c r="Y779" s="265" t="str">
        <f>_xlfn.XLOOKUP(TAMPData2205[[#This Row],[PIN]],TAMPData2202[PIN],TAMPData2202[TAMP NHS],"",0)</f>
        <v>NHS-Interstate</v>
      </c>
      <c r="Z779" s="123"/>
      <c r="AA779" s="125">
        <v>42100</v>
      </c>
      <c r="AB779" s="125">
        <v>2810001</v>
      </c>
      <c r="AC779" s="125">
        <v>0</v>
      </c>
      <c r="AD779" s="125">
        <v>0</v>
      </c>
      <c r="AE779" s="125">
        <v>2852101</v>
      </c>
      <c r="AF779" s="125">
        <v>5415900</v>
      </c>
      <c r="AG779" s="125">
        <v>2810001</v>
      </c>
      <c r="AH779" s="125">
        <v>0</v>
      </c>
      <c r="AI779" s="125">
        <v>0</v>
      </c>
      <c r="AJ779" s="125">
        <v>8225901</v>
      </c>
      <c r="AK779" s="135"/>
      <c r="AL779" s="126" t="s">
        <v>3338</v>
      </c>
    </row>
    <row r="780" spans="1:38" ht="37.5" hidden="1" thickTop="1" thickBot="1" x14ac:dyDescent="0.3">
      <c r="A780" s="147">
        <v>127492</v>
      </c>
      <c r="B780" s="120">
        <v>2</v>
      </c>
      <c r="C780" s="121" t="s">
        <v>85</v>
      </c>
      <c r="D780" s="122">
        <v>43224</v>
      </c>
      <c r="E780" s="121" t="s">
        <v>1397</v>
      </c>
      <c r="F780" s="122">
        <v>44665</v>
      </c>
      <c r="G780" s="121" t="s">
        <v>189</v>
      </c>
      <c r="H780" s="123" t="s">
        <v>223</v>
      </c>
      <c r="I780" s="121" t="s">
        <v>3339</v>
      </c>
      <c r="J780" s="120"/>
      <c r="K780" s="121" t="s">
        <v>3340</v>
      </c>
      <c r="L780" s="120" t="s">
        <v>183</v>
      </c>
      <c r="M780" s="123" t="s">
        <v>3341</v>
      </c>
      <c r="N780" s="123" t="s">
        <v>3342</v>
      </c>
      <c r="O780" s="121" t="s">
        <v>91</v>
      </c>
      <c r="P780" s="121" t="s">
        <v>2226</v>
      </c>
      <c r="Q780" s="123"/>
      <c r="R780" s="150" t="s">
        <v>47</v>
      </c>
      <c r="S780" s="150" t="s">
        <v>45</v>
      </c>
      <c r="T780" s="124">
        <v>1.01</v>
      </c>
      <c r="U780" s="122">
        <v>45100</v>
      </c>
      <c r="V780" s="121"/>
      <c r="W780" s="120" t="s">
        <v>93</v>
      </c>
      <c r="X780" s="120" t="s">
        <v>303</v>
      </c>
      <c r="Y780" s="176" t="str">
        <f>_xlfn.XLOOKUP(TAMPData2205[[#This Row],[PIN]],TAMPData2202[PIN],TAMPData2202[TAMP NHS],"",0)</f>
        <v>NHS-Interstate</v>
      </c>
      <c r="Z780" s="123"/>
      <c r="AA780" s="125">
        <v>0</v>
      </c>
      <c r="AB780" s="125">
        <v>2204000</v>
      </c>
      <c r="AC780" s="125">
        <v>0</v>
      </c>
      <c r="AD780" s="125">
        <v>0</v>
      </c>
      <c r="AE780" s="125">
        <v>2204000</v>
      </c>
      <c r="AF780" s="125">
        <v>982000</v>
      </c>
      <c r="AG780" s="125">
        <v>2204000</v>
      </c>
      <c r="AH780" s="125">
        <v>0</v>
      </c>
      <c r="AI780" s="125">
        <v>0</v>
      </c>
      <c r="AJ780" s="125">
        <v>3186000</v>
      </c>
      <c r="AK780" s="135"/>
      <c r="AL780" s="126" t="s">
        <v>3343</v>
      </c>
    </row>
    <row r="781" spans="1:38" ht="36" hidden="1" x14ac:dyDescent="0.25">
      <c r="A781" s="147">
        <v>101589.01</v>
      </c>
      <c r="B781" s="120">
        <v>2</v>
      </c>
      <c r="C781" s="121" t="s">
        <v>85</v>
      </c>
      <c r="D781" s="122">
        <v>37469</v>
      </c>
      <c r="E781" s="121" t="s">
        <v>108</v>
      </c>
      <c r="F781" s="122">
        <v>44687</v>
      </c>
      <c r="G781" s="121" t="s">
        <v>673</v>
      </c>
      <c r="H781" s="123" t="s">
        <v>465</v>
      </c>
      <c r="I781" s="121" t="s">
        <v>843</v>
      </c>
      <c r="J781" s="120" t="s">
        <v>101</v>
      </c>
      <c r="K781" s="121"/>
      <c r="L781" s="120" t="s">
        <v>101</v>
      </c>
      <c r="M781" s="123" t="s">
        <v>3344</v>
      </c>
      <c r="N781" s="123" t="s">
        <v>3345</v>
      </c>
      <c r="O781" s="121" t="s">
        <v>553</v>
      </c>
      <c r="P781" s="121" t="s">
        <v>1783</v>
      </c>
      <c r="Q781" s="123"/>
      <c r="R781" s="121" t="s">
        <v>47</v>
      </c>
      <c r="S781" s="121" t="s">
        <v>45</v>
      </c>
      <c r="T781" s="124">
        <v>0.64</v>
      </c>
      <c r="U781" s="122">
        <v>45100</v>
      </c>
      <c r="V781" s="121"/>
      <c r="W781" s="120" t="s">
        <v>93</v>
      </c>
      <c r="X781" s="120" t="s">
        <v>13</v>
      </c>
      <c r="Y781" s="265" t="str">
        <f>_xlfn.XLOOKUP(TAMPData2205[[#This Row],[PIN]],TAMPData2202[PIN],TAMPData2202[TAMP NHS],"",0)</f>
        <v>NHS-SR</v>
      </c>
      <c r="Z781" s="123"/>
      <c r="AA781" s="125">
        <v>173387.89</v>
      </c>
      <c r="AB781" s="125">
        <v>-65000</v>
      </c>
      <c r="AC781" s="125">
        <v>0</v>
      </c>
      <c r="AD781" s="125">
        <v>0</v>
      </c>
      <c r="AE781" s="125">
        <v>108387.89</v>
      </c>
      <c r="AF781" s="125">
        <v>893387.89</v>
      </c>
      <c r="AG781" s="125">
        <v>4954258</v>
      </c>
      <c r="AH781" s="125">
        <v>0</v>
      </c>
      <c r="AI781" s="125">
        <v>0</v>
      </c>
      <c r="AJ781" s="125">
        <v>5847645.8899999997</v>
      </c>
      <c r="AK781" s="135"/>
      <c r="AL781" s="126" t="s">
        <v>3346</v>
      </c>
    </row>
    <row r="782" spans="1:38" ht="36" hidden="1" x14ac:dyDescent="0.25">
      <c r="A782" s="147">
        <v>121820</v>
      </c>
      <c r="B782" s="120">
        <v>1</v>
      </c>
      <c r="C782" s="121" t="s">
        <v>85</v>
      </c>
      <c r="D782" s="122">
        <v>42065</v>
      </c>
      <c r="E782" s="121" t="s">
        <v>1892</v>
      </c>
      <c r="F782" s="122">
        <v>44440</v>
      </c>
      <c r="G782" s="121" t="s">
        <v>143</v>
      </c>
      <c r="H782" s="123" t="s">
        <v>162</v>
      </c>
      <c r="I782" s="121" t="s">
        <v>697</v>
      </c>
      <c r="J782" s="120" t="s">
        <v>101</v>
      </c>
      <c r="K782" s="121" t="s">
        <v>1894</v>
      </c>
      <c r="L782" s="120" t="s">
        <v>101</v>
      </c>
      <c r="M782" s="123" t="s">
        <v>3347</v>
      </c>
      <c r="N782" s="123" t="s">
        <v>3348</v>
      </c>
      <c r="O782" s="121" t="s">
        <v>1836</v>
      </c>
      <c r="P782" s="121" t="s">
        <v>1902</v>
      </c>
      <c r="Q782" s="123"/>
      <c r="R782" s="150" t="s">
        <v>47</v>
      </c>
      <c r="S782" s="150" t="s">
        <v>45</v>
      </c>
      <c r="T782" s="124">
        <v>0.5</v>
      </c>
      <c r="U782" s="122">
        <v>45100</v>
      </c>
      <c r="V782" s="121"/>
      <c r="W782" s="120" t="s">
        <v>93</v>
      </c>
      <c r="X782" s="120" t="s">
        <v>13</v>
      </c>
      <c r="Y782" s="265" t="str">
        <f>_xlfn.XLOOKUP(TAMPData2205[[#This Row],[PIN]],TAMPData2202[PIN],TAMPData2202[TAMP NHS],"",0)</f>
        <v>NHS-SR</v>
      </c>
      <c r="Z782" s="123"/>
      <c r="AA782" s="125">
        <v>60000</v>
      </c>
      <c r="AB782" s="125">
        <v>393650</v>
      </c>
      <c r="AC782" s="125">
        <v>0</v>
      </c>
      <c r="AD782" s="125">
        <v>0</v>
      </c>
      <c r="AE782" s="125">
        <v>453650</v>
      </c>
      <c r="AF782" s="125">
        <v>153000</v>
      </c>
      <c r="AG782" s="125">
        <v>393650</v>
      </c>
      <c r="AH782" s="125">
        <v>0</v>
      </c>
      <c r="AI782" s="125">
        <v>0</v>
      </c>
      <c r="AJ782" s="125">
        <v>546650</v>
      </c>
      <c r="AK782" s="135"/>
      <c r="AL782" s="126" t="s">
        <v>3349</v>
      </c>
    </row>
    <row r="783" spans="1:38" ht="72" hidden="1" x14ac:dyDescent="0.25">
      <c r="A783" s="149">
        <v>100288</v>
      </c>
      <c r="B783" s="120">
        <v>3</v>
      </c>
      <c r="C783" s="121" t="s">
        <v>122</v>
      </c>
      <c r="D783" s="122">
        <v>37319.513136574074</v>
      </c>
      <c r="E783" s="121" t="s">
        <v>108</v>
      </c>
      <c r="F783" s="122">
        <v>44036</v>
      </c>
      <c r="G783" s="121" t="s">
        <v>152</v>
      </c>
      <c r="H783" s="123" t="s">
        <v>109</v>
      </c>
      <c r="I783" s="121" t="s">
        <v>2270</v>
      </c>
      <c r="J783" s="120" t="s">
        <v>101</v>
      </c>
      <c r="K783" s="121"/>
      <c r="L783" s="120" t="s">
        <v>101</v>
      </c>
      <c r="M783" s="123" t="s">
        <v>3350</v>
      </c>
      <c r="N783" s="123" t="s">
        <v>3351</v>
      </c>
      <c r="O783" s="121" t="s">
        <v>553</v>
      </c>
      <c r="P783" s="121" t="s">
        <v>1789</v>
      </c>
      <c r="Q783" s="123"/>
      <c r="R783" s="121" t="s">
        <v>47</v>
      </c>
      <c r="S783" s="121" t="s">
        <v>45</v>
      </c>
      <c r="T783" s="124">
        <v>5.6</v>
      </c>
      <c r="U783" s="122">
        <v>44008</v>
      </c>
      <c r="V783" s="121"/>
      <c r="W783" s="120" t="s">
        <v>93</v>
      </c>
      <c r="X783" s="120" t="s">
        <v>13</v>
      </c>
      <c r="Y783" s="265" t="str">
        <f>_xlfn.XLOOKUP(TAMPData2205[[#This Row],[PIN]],TAMPData2202[PIN],TAMPData2202[TAMP NHS],"",0)</f>
        <v>NHS-SR</v>
      </c>
      <c r="Z783" s="123"/>
      <c r="AA783" s="125">
        <v>0</v>
      </c>
      <c r="AB783" s="125">
        <v>2800000</v>
      </c>
      <c r="AC783" s="125">
        <v>0</v>
      </c>
      <c r="AD783" s="125">
        <v>0</v>
      </c>
      <c r="AE783" s="125">
        <v>2800000</v>
      </c>
      <c r="AF783" s="125">
        <v>3696000</v>
      </c>
      <c r="AG783" s="125">
        <v>11652800</v>
      </c>
      <c r="AH783" s="125">
        <v>54693722</v>
      </c>
      <c r="AI783" s="125">
        <v>0</v>
      </c>
      <c r="AJ783" s="125">
        <v>70042522</v>
      </c>
      <c r="AK783" s="135" t="s">
        <v>3352</v>
      </c>
      <c r="AL783" s="126" t="s">
        <v>3353</v>
      </c>
    </row>
    <row r="784" spans="1:38" ht="36" hidden="1" x14ac:dyDescent="0.25">
      <c r="A784" s="147">
        <v>130174</v>
      </c>
      <c r="B784" s="120">
        <v>1</v>
      </c>
      <c r="C784" s="121" t="s">
        <v>97</v>
      </c>
      <c r="D784" s="122">
        <v>43909</v>
      </c>
      <c r="E784" s="121" t="s">
        <v>152</v>
      </c>
      <c r="F784" s="122">
        <v>44586.875127314815</v>
      </c>
      <c r="G784" s="121" t="s">
        <v>108</v>
      </c>
      <c r="H784" s="123" t="s">
        <v>297</v>
      </c>
      <c r="I784" s="121" t="s">
        <v>477</v>
      </c>
      <c r="J784" s="120" t="s">
        <v>299</v>
      </c>
      <c r="K784" s="121"/>
      <c r="L784" s="120" t="s">
        <v>300</v>
      </c>
      <c r="M784" s="123" t="s">
        <v>3354</v>
      </c>
      <c r="N784" s="123" t="s">
        <v>3291</v>
      </c>
      <c r="O784" s="121" t="s">
        <v>157</v>
      </c>
      <c r="P784" s="121" t="s">
        <v>1794</v>
      </c>
      <c r="Q784" s="123" t="s">
        <v>3291</v>
      </c>
      <c r="R784" s="150" t="s">
        <v>47</v>
      </c>
      <c r="S784" s="121" t="s">
        <v>46</v>
      </c>
      <c r="T784" s="124">
        <v>3.99</v>
      </c>
      <c r="U784" s="122">
        <v>44281</v>
      </c>
      <c r="V784" s="121" t="s">
        <v>1805</v>
      </c>
      <c r="W784" s="120" t="s">
        <v>93</v>
      </c>
      <c r="X784" s="120" t="s">
        <v>303</v>
      </c>
      <c r="Y784" s="265" t="s">
        <v>29</v>
      </c>
      <c r="Z784" s="123" t="s">
        <v>3355</v>
      </c>
      <c r="AA784" s="125">
        <v>0</v>
      </c>
      <c r="AB784" s="125">
        <v>0</v>
      </c>
      <c r="AC784" s="125">
        <v>-25100</v>
      </c>
      <c r="AD784" s="125">
        <v>331510</v>
      </c>
      <c r="AE784" s="125">
        <v>306410</v>
      </c>
      <c r="AF784" s="125">
        <v>0</v>
      </c>
      <c r="AG784" s="125">
        <v>0</v>
      </c>
      <c r="AH784" s="125">
        <v>87000</v>
      </c>
      <c r="AI784" s="125">
        <v>5616510</v>
      </c>
      <c r="AJ784" s="125">
        <v>5703510</v>
      </c>
      <c r="AK784" s="135" t="s">
        <v>3296</v>
      </c>
      <c r="AL784" s="126" t="s">
        <v>3356</v>
      </c>
    </row>
    <row r="785" spans="1:38" hidden="1" x14ac:dyDescent="0.25">
      <c r="A785" s="147">
        <v>125325</v>
      </c>
      <c r="B785" s="120">
        <v>3</v>
      </c>
      <c r="C785" s="121" t="s">
        <v>97</v>
      </c>
      <c r="D785" s="122">
        <v>42711</v>
      </c>
      <c r="E785" s="121" t="s">
        <v>87</v>
      </c>
      <c r="F785" s="122">
        <v>44089.800509259258</v>
      </c>
      <c r="G785" s="121" t="s">
        <v>108</v>
      </c>
      <c r="H785" s="123" t="s">
        <v>538</v>
      </c>
      <c r="I785" s="121" t="s">
        <v>3357</v>
      </c>
      <c r="J785" s="120" t="s">
        <v>299</v>
      </c>
      <c r="K785" s="121"/>
      <c r="L785" s="120" t="s">
        <v>300</v>
      </c>
      <c r="M785" s="123" t="s">
        <v>3358</v>
      </c>
      <c r="N785" s="123" t="s">
        <v>3359</v>
      </c>
      <c r="O785" s="121" t="s">
        <v>553</v>
      </c>
      <c r="P785" s="121" t="s">
        <v>1789</v>
      </c>
      <c r="Q785" s="123"/>
      <c r="R785" s="121" t="s">
        <v>47</v>
      </c>
      <c r="S785" s="121" t="s">
        <v>45</v>
      </c>
      <c r="T785" s="124">
        <v>7.66</v>
      </c>
      <c r="U785" s="122">
        <v>43294</v>
      </c>
      <c r="V785" s="121"/>
      <c r="W785" s="120" t="s">
        <v>93</v>
      </c>
      <c r="X785" s="120" t="s">
        <v>303</v>
      </c>
      <c r="Y785" s="265" t="str">
        <f>_xlfn.XLOOKUP(TAMPData2205[[#This Row],[PIN]],TAMPData2202[PIN],TAMPData2202[TAMP NHS],"",0)</f>
        <v>NHS-Interstate</v>
      </c>
      <c r="Z785" s="123"/>
      <c r="AA785" s="125">
        <v>488700</v>
      </c>
      <c r="AB785" s="125">
        <v>0</v>
      </c>
      <c r="AC785" s="125">
        <v>0</v>
      </c>
      <c r="AD785" s="125">
        <v>0</v>
      </c>
      <c r="AE785" s="125">
        <v>488700</v>
      </c>
      <c r="AF785" s="125">
        <v>18610700</v>
      </c>
      <c r="AG785" s="125">
        <v>13400000</v>
      </c>
      <c r="AH785" s="125">
        <v>140250000</v>
      </c>
      <c r="AI785" s="125">
        <v>0</v>
      </c>
      <c r="AJ785" s="125">
        <v>172260700</v>
      </c>
      <c r="AK785" s="135" t="s">
        <v>3360</v>
      </c>
      <c r="AL785" s="126" t="s">
        <v>3361</v>
      </c>
    </row>
    <row r="786" spans="1:38" ht="90" hidden="1" x14ac:dyDescent="0.25">
      <c r="A786" s="147">
        <v>114668</v>
      </c>
      <c r="B786" s="120">
        <v>2</v>
      </c>
      <c r="C786" s="121" t="s">
        <v>114</v>
      </c>
      <c r="D786" s="122">
        <v>40430</v>
      </c>
      <c r="E786" s="121" t="s">
        <v>195</v>
      </c>
      <c r="F786" s="122">
        <v>44281</v>
      </c>
      <c r="G786" s="121" t="s">
        <v>170</v>
      </c>
      <c r="H786" s="123" t="s">
        <v>838</v>
      </c>
      <c r="I786" s="121" t="s">
        <v>3134</v>
      </c>
      <c r="J786" s="120" t="s">
        <v>101</v>
      </c>
      <c r="K786" s="121"/>
      <c r="L786" s="120" t="s">
        <v>101</v>
      </c>
      <c r="M786" s="123" t="s">
        <v>3362</v>
      </c>
      <c r="N786" s="123"/>
      <c r="O786" s="121" t="s">
        <v>157</v>
      </c>
      <c r="P786" s="121" t="s">
        <v>158</v>
      </c>
      <c r="Q786" s="123" t="s">
        <v>3363</v>
      </c>
      <c r="R786" s="150" t="s">
        <v>47</v>
      </c>
      <c r="S786" s="121" t="s">
        <v>43</v>
      </c>
      <c r="T786" s="124">
        <v>4.38</v>
      </c>
      <c r="U786" s="122">
        <v>40760</v>
      </c>
      <c r="V786" s="121"/>
      <c r="W786" s="120" t="s">
        <v>93</v>
      </c>
      <c r="X786" s="120" t="s">
        <v>103</v>
      </c>
      <c r="Y786" s="265" t="s">
        <v>32</v>
      </c>
      <c r="Z786" s="123"/>
      <c r="AA786" s="125">
        <v>0</v>
      </c>
      <c r="AB786" s="125">
        <v>0</v>
      </c>
      <c r="AC786" s="125">
        <v>7472.5</v>
      </c>
      <c r="AD786" s="125">
        <v>-2067.86</v>
      </c>
      <c r="AE786" s="125">
        <v>5404.64</v>
      </c>
      <c r="AF786" s="125">
        <v>0</v>
      </c>
      <c r="AG786" s="125">
        <v>0</v>
      </c>
      <c r="AH786" s="125">
        <v>89310.5</v>
      </c>
      <c r="AI786" s="125">
        <v>559425.14</v>
      </c>
      <c r="AJ786" s="125">
        <v>648735.64</v>
      </c>
      <c r="AK786" s="135" t="s">
        <v>3364</v>
      </c>
      <c r="AL786" s="126" t="s">
        <v>3365</v>
      </c>
    </row>
    <row r="787" spans="1:38" hidden="1" x14ac:dyDescent="0.25">
      <c r="A787" s="147">
        <v>130292</v>
      </c>
      <c r="B787" s="120">
        <v>4</v>
      </c>
      <c r="C787" s="121" t="s">
        <v>97</v>
      </c>
      <c r="D787" s="122">
        <v>43951</v>
      </c>
      <c r="E787" s="121" t="s">
        <v>152</v>
      </c>
      <c r="F787" s="122">
        <v>44481.875150462962</v>
      </c>
      <c r="G787" s="121" t="s">
        <v>510</v>
      </c>
      <c r="H787" s="123" t="s">
        <v>420</v>
      </c>
      <c r="I787" s="121" t="s">
        <v>2033</v>
      </c>
      <c r="J787" s="120" t="s">
        <v>101</v>
      </c>
      <c r="K787" s="121"/>
      <c r="L787" s="120" t="s">
        <v>101</v>
      </c>
      <c r="M787" s="123" t="s">
        <v>3366</v>
      </c>
      <c r="N787" s="123" t="s">
        <v>3367</v>
      </c>
      <c r="O787" s="121" t="s">
        <v>157</v>
      </c>
      <c r="P787" s="121" t="s">
        <v>158</v>
      </c>
      <c r="Q787" s="123" t="s">
        <v>3367</v>
      </c>
      <c r="R787" s="169" t="s">
        <v>47</v>
      </c>
      <c r="S787" s="121" t="s">
        <v>46</v>
      </c>
      <c r="T787" s="124">
        <v>3.01</v>
      </c>
      <c r="U787" s="122">
        <v>44281</v>
      </c>
      <c r="V787" s="121" t="s">
        <v>2036</v>
      </c>
      <c r="W787" s="120" t="s">
        <v>93</v>
      </c>
      <c r="X787" s="120" t="s">
        <v>103</v>
      </c>
      <c r="Y787" s="265" t="s">
        <v>32</v>
      </c>
      <c r="Z787" s="123"/>
      <c r="AA787" s="125">
        <v>0</v>
      </c>
      <c r="AB787" s="125">
        <v>0</v>
      </c>
      <c r="AC787" s="125">
        <v>0</v>
      </c>
      <c r="AD787" s="125">
        <v>64999</v>
      </c>
      <c r="AE787" s="125">
        <v>64999</v>
      </c>
      <c r="AF787" s="125">
        <v>0</v>
      </c>
      <c r="AG787" s="125">
        <v>0</v>
      </c>
      <c r="AH787" s="125">
        <v>13860</v>
      </c>
      <c r="AI787" s="125">
        <v>376999</v>
      </c>
      <c r="AJ787" s="125">
        <v>390859</v>
      </c>
      <c r="AK787" s="135" t="s">
        <v>3368</v>
      </c>
      <c r="AL787" s="126" t="s">
        <v>3369</v>
      </c>
    </row>
    <row r="788" spans="1:38" x14ac:dyDescent="0.25">
      <c r="A788" s="147">
        <v>114108.12</v>
      </c>
      <c r="B788" s="120">
        <v>1</v>
      </c>
      <c r="C788" s="121" t="s">
        <v>122</v>
      </c>
      <c r="D788" s="122">
        <v>44473</v>
      </c>
      <c r="E788" s="121" t="s">
        <v>398</v>
      </c>
      <c r="F788" s="122">
        <v>44665.8752662037</v>
      </c>
      <c r="G788" s="121" t="s">
        <v>108</v>
      </c>
      <c r="H788" s="123" t="s">
        <v>2232</v>
      </c>
      <c r="I788" s="121"/>
      <c r="J788" s="120"/>
      <c r="K788" s="121"/>
      <c r="L788" s="120"/>
      <c r="M788" s="123" t="s">
        <v>3370</v>
      </c>
      <c r="N788" s="123" t="s">
        <v>3371</v>
      </c>
      <c r="O788" s="121" t="s">
        <v>119</v>
      </c>
      <c r="P788" s="121" t="s">
        <v>19</v>
      </c>
      <c r="Q788" s="126"/>
      <c r="R788" s="268" t="s">
        <v>1778</v>
      </c>
      <c r="S788" s="269" t="s">
        <v>42</v>
      </c>
      <c r="T788" s="124" t="s">
        <v>505</v>
      </c>
      <c r="U788" s="122">
        <v>44645</v>
      </c>
      <c r="V788" s="121"/>
      <c r="W788" s="120" t="s">
        <v>93</v>
      </c>
      <c r="X788" s="120"/>
      <c r="Y788" s="267" t="s">
        <v>671</v>
      </c>
      <c r="Z788" s="123"/>
      <c r="AA788" s="125">
        <v>0</v>
      </c>
      <c r="AB788" s="125">
        <v>0</v>
      </c>
      <c r="AC788" s="125">
        <v>499274</v>
      </c>
      <c r="AD788" s="125">
        <v>0</v>
      </c>
      <c r="AE788" s="125">
        <v>499274</v>
      </c>
      <c r="AF788" s="125">
        <v>0</v>
      </c>
      <c r="AG788" s="125">
        <v>0</v>
      </c>
      <c r="AH788" s="125">
        <v>499274</v>
      </c>
      <c r="AI788" s="125">
        <v>0</v>
      </c>
      <c r="AJ788" s="125">
        <v>499274</v>
      </c>
      <c r="AK788" s="135" t="s">
        <v>3372</v>
      </c>
      <c r="AL788" s="126" t="s">
        <v>3373</v>
      </c>
    </row>
    <row r="789" spans="1:38" x14ac:dyDescent="0.25">
      <c r="A789" s="147">
        <v>114109.12</v>
      </c>
      <c r="B789" s="120">
        <v>2</v>
      </c>
      <c r="C789" s="121" t="s">
        <v>122</v>
      </c>
      <c r="D789" s="122">
        <v>44473</v>
      </c>
      <c r="E789" s="121" t="s">
        <v>398</v>
      </c>
      <c r="F789" s="122">
        <v>44665.875277777777</v>
      </c>
      <c r="G789" s="121" t="s">
        <v>108</v>
      </c>
      <c r="H789" s="123" t="s">
        <v>1888</v>
      </c>
      <c r="I789" s="121"/>
      <c r="J789" s="120"/>
      <c r="K789" s="121"/>
      <c r="L789" s="120"/>
      <c r="M789" s="123" t="s">
        <v>3374</v>
      </c>
      <c r="N789" s="123" t="s">
        <v>3375</v>
      </c>
      <c r="O789" s="121" t="s">
        <v>119</v>
      </c>
      <c r="P789" s="121" t="s">
        <v>19</v>
      </c>
      <c r="Q789" s="126"/>
      <c r="R789" s="268" t="s">
        <v>1778</v>
      </c>
      <c r="S789" s="269" t="s">
        <v>42</v>
      </c>
      <c r="T789" s="124" t="s">
        <v>505</v>
      </c>
      <c r="U789" s="122">
        <v>44645</v>
      </c>
      <c r="V789" s="121"/>
      <c r="W789" s="120" t="s">
        <v>93</v>
      </c>
      <c r="X789" s="120"/>
      <c r="Y789" s="267" t="s">
        <v>671</v>
      </c>
      <c r="Z789" s="123"/>
      <c r="AA789" s="125">
        <v>0</v>
      </c>
      <c r="AB789" s="125">
        <v>0</v>
      </c>
      <c r="AC789" s="125">
        <v>487932</v>
      </c>
      <c r="AD789" s="125">
        <v>0</v>
      </c>
      <c r="AE789" s="125">
        <v>487932</v>
      </c>
      <c r="AF789" s="125">
        <v>0</v>
      </c>
      <c r="AG789" s="125">
        <v>0</v>
      </c>
      <c r="AH789" s="125">
        <v>487932</v>
      </c>
      <c r="AI789" s="125">
        <v>0</v>
      </c>
      <c r="AJ789" s="125">
        <v>487932</v>
      </c>
      <c r="AK789" s="135" t="s">
        <v>3376</v>
      </c>
      <c r="AL789" s="126" t="s">
        <v>3377</v>
      </c>
    </row>
    <row r="790" spans="1:38" ht="54" hidden="1" x14ac:dyDescent="0.25">
      <c r="A790" s="147">
        <v>118293</v>
      </c>
      <c r="B790" s="120">
        <v>3</v>
      </c>
      <c r="C790" s="121" t="s">
        <v>97</v>
      </c>
      <c r="D790" s="122">
        <v>41221</v>
      </c>
      <c r="E790" s="121" t="s">
        <v>1892</v>
      </c>
      <c r="F790" s="122">
        <v>44538</v>
      </c>
      <c r="G790" s="121" t="s">
        <v>134</v>
      </c>
      <c r="H790" s="123" t="s">
        <v>140</v>
      </c>
      <c r="I790" s="121" t="s">
        <v>1417</v>
      </c>
      <c r="J790" s="120" t="s">
        <v>101</v>
      </c>
      <c r="K790" s="121"/>
      <c r="L790" s="120" t="s">
        <v>101</v>
      </c>
      <c r="M790" s="123" t="s">
        <v>3378</v>
      </c>
      <c r="N790" s="123" t="s">
        <v>1906</v>
      </c>
      <c r="O790" s="121" t="s">
        <v>1836</v>
      </c>
      <c r="P790" s="121" t="s">
        <v>1906</v>
      </c>
      <c r="Q790" s="123"/>
      <c r="R790" s="170" t="s">
        <v>47</v>
      </c>
      <c r="S790" s="121" t="s">
        <v>45</v>
      </c>
      <c r="T790" s="124">
        <v>0</v>
      </c>
      <c r="U790" s="122">
        <v>43686</v>
      </c>
      <c r="V790" s="121"/>
      <c r="W790" s="120" t="s">
        <v>93</v>
      </c>
      <c r="X790" s="120" t="s">
        <v>13</v>
      </c>
      <c r="Y790" s="265" t="s">
        <v>31</v>
      </c>
      <c r="Z790" s="123"/>
      <c r="AA790" s="125">
        <v>-1319.26</v>
      </c>
      <c r="AB790" s="125">
        <v>-25000</v>
      </c>
      <c r="AC790" s="125">
        <v>107645.59</v>
      </c>
      <c r="AD790" s="125">
        <v>0</v>
      </c>
      <c r="AE790" s="125">
        <v>81326.33</v>
      </c>
      <c r="AF790" s="125">
        <v>72812.42</v>
      </c>
      <c r="AG790" s="125">
        <v>0</v>
      </c>
      <c r="AH790" s="125">
        <v>502510.59</v>
      </c>
      <c r="AI790" s="125">
        <v>0</v>
      </c>
      <c r="AJ790" s="125">
        <v>575323.01</v>
      </c>
      <c r="AK790" s="135" t="s">
        <v>3379</v>
      </c>
      <c r="AL790" s="126" t="s">
        <v>3380</v>
      </c>
    </row>
    <row r="791" spans="1:38" ht="36" hidden="1" x14ac:dyDescent="0.25">
      <c r="A791" s="147">
        <v>127337</v>
      </c>
      <c r="B791" s="120">
        <v>4</v>
      </c>
      <c r="C791" s="121" t="s">
        <v>114</v>
      </c>
      <c r="D791" s="122">
        <v>43192</v>
      </c>
      <c r="E791" s="121" t="s">
        <v>152</v>
      </c>
      <c r="F791" s="122">
        <v>44089.799027777779</v>
      </c>
      <c r="G791" s="121" t="s">
        <v>170</v>
      </c>
      <c r="H791" s="123" t="s">
        <v>2853</v>
      </c>
      <c r="I791" s="121" t="s">
        <v>484</v>
      </c>
      <c r="J791" s="120" t="s">
        <v>101</v>
      </c>
      <c r="K791" s="121"/>
      <c r="L791" s="120" t="s">
        <v>101</v>
      </c>
      <c r="M791" s="123" t="s">
        <v>3381</v>
      </c>
      <c r="N791" s="123" t="s">
        <v>1793</v>
      </c>
      <c r="O791" s="121" t="s">
        <v>157</v>
      </c>
      <c r="P791" s="121" t="s">
        <v>158</v>
      </c>
      <c r="Q791" s="123" t="s">
        <v>1793</v>
      </c>
      <c r="R791" s="128" t="s">
        <v>47</v>
      </c>
      <c r="S791" s="121" t="s">
        <v>43</v>
      </c>
      <c r="T791" s="124">
        <v>3.39</v>
      </c>
      <c r="U791" s="122">
        <v>43686</v>
      </c>
      <c r="V791" s="121" t="s">
        <v>1805</v>
      </c>
      <c r="W791" s="120" t="s">
        <v>670</v>
      </c>
      <c r="X791" s="120" t="s">
        <v>13</v>
      </c>
      <c r="Y791" s="265" t="s">
        <v>31</v>
      </c>
      <c r="Z791" s="123"/>
      <c r="AA791" s="125">
        <v>0</v>
      </c>
      <c r="AB791" s="125">
        <v>0</v>
      </c>
      <c r="AC791" s="125">
        <v>178055.16</v>
      </c>
      <c r="AD791" s="125">
        <v>120403.13</v>
      </c>
      <c r="AE791" s="125">
        <v>298458.28999999998</v>
      </c>
      <c r="AF791" s="125">
        <v>0</v>
      </c>
      <c r="AG791" s="125">
        <v>0</v>
      </c>
      <c r="AH791" s="125">
        <v>580382.16</v>
      </c>
      <c r="AI791" s="125">
        <v>2125601.13</v>
      </c>
      <c r="AJ791" s="125">
        <v>2705983.29</v>
      </c>
      <c r="AK791" s="135" t="s">
        <v>3382</v>
      </c>
      <c r="AL791" s="126" t="s">
        <v>3383</v>
      </c>
    </row>
    <row r="792" spans="1:38" x14ac:dyDescent="0.25">
      <c r="A792" s="147">
        <v>114110.12</v>
      </c>
      <c r="B792" s="120">
        <v>3</v>
      </c>
      <c r="C792" s="121" t="s">
        <v>122</v>
      </c>
      <c r="D792" s="122">
        <v>44473</v>
      </c>
      <c r="E792" s="121" t="s">
        <v>398</v>
      </c>
      <c r="F792" s="122">
        <v>44665.875277777777</v>
      </c>
      <c r="G792" s="121" t="s">
        <v>108</v>
      </c>
      <c r="H792" s="123" t="s">
        <v>1839</v>
      </c>
      <c r="I792" s="121"/>
      <c r="J792" s="120"/>
      <c r="K792" s="121"/>
      <c r="L792" s="120"/>
      <c r="M792" s="123" t="s">
        <v>3384</v>
      </c>
      <c r="N792" s="123" t="s">
        <v>3385</v>
      </c>
      <c r="O792" s="121" t="s">
        <v>119</v>
      </c>
      <c r="P792" s="121" t="s">
        <v>19</v>
      </c>
      <c r="Q792" s="126"/>
      <c r="R792" s="268" t="s">
        <v>1778</v>
      </c>
      <c r="S792" s="269" t="s">
        <v>42</v>
      </c>
      <c r="T792" s="124" t="s">
        <v>505</v>
      </c>
      <c r="U792" s="122">
        <v>44645</v>
      </c>
      <c r="V792" s="121"/>
      <c r="W792" s="120" t="s">
        <v>93</v>
      </c>
      <c r="X792" s="120"/>
      <c r="Y792" s="267" t="s">
        <v>671</v>
      </c>
      <c r="Z792" s="123"/>
      <c r="AA792" s="125">
        <v>0</v>
      </c>
      <c r="AB792" s="125">
        <v>0</v>
      </c>
      <c r="AC792" s="125">
        <v>522940</v>
      </c>
      <c r="AD792" s="125">
        <v>0</v>
      </c>
      <c r="AE792" s="125">
        <v>522940</v>
      </c>
      <c r="AF792" s="125">
        <v>0</v>
      </c>
      <c r="AG792" s="125">
        <v>0</v>
      </c>
      <c r="AH792" s="125">
        <v>522940</v>
      </c>
      <c r="AI792" s="125">
        <v>0</v>
      </c>
      <c r="AJ792" s="125">
        <v>522940</v>
      </c>
      <c r="AK792" s="135" t="s">
        <v>3386</v>
      </c>
      <c r="AL792" s="126" t="s">
        <v>3387</v>
      </c>
    </row>
    <row r="793" spans="1:38" x14ac:dyDescent="0.25">
      <c r="A793" s="147">
        <v>114111.12</v>
      </c>
      <c r="B793" s="120">
        <v>4</v>
      </c>
      <c r="C793" s="121" t="s">
        <v>122</v>
      </c>
      <c r="D793" s="122">
        <v>44473</v>
      </c>
      <c r="E793" s="121" t="s">
        <v>398</v>
      </c>
      <c r="F793" s="122">
        <v>44665.875324074077</v>
      </c>
      <c r="G793" s="121" t="s">
        <v>108</v>
      </c>
      <c r="H793" s="123" t="s">
        <v>1760</v>
      </c>
      <c r="I793" s="121"/>
      <c r="J793" s="120"/>
      <c r="K793" s="121"/>
      <c r="L793" s="120"/>
      <c r="M793" s="123" t="s">
        <v>3388</v>
      </c>
      <c r="N793" s="123" t="s">
        <v>3389</v>
      </c>
      <c r="O793" s="121" t="s">
        <v>119</v>
      </c>
      <c r="P793" s="121" t="s">
        <v>19</v>
      </c>
      <c r="Q793" s="126"/>
      <c r="R793" s="268" t="s">
        <v>1778</v>
      </c>
      <c r="S793" s="269" t="s">
        <v>42</v>
      </c>
      <c r="T793" s="124" t="s">
        <v>505</v>
      </c>
      <c r="U793" s="122">
        <v>44645</v>
      </c>
      <c r="V793" s="121"/>
      <c r="W793" s="120" t="s">
        <v>93</v>
      </c>
      <c r="X793" s="120"/>
      <c r="Y793" s="267" t="s">
        <v>671</v>
      </c>
      <c r="Z793" s="123"/>
      <c r="AA793" s="125">
        <v>0</v>
      </c>
      <c r="AB793" s="125">
        <v>0</v>
      </c>
      <c r="AC793" s="125">
        <v>601465</v>
      </c>
      <c r="AD793" s="125">
        <v>0</v>
      </c>
      <c r="AE793" s="125">
        <v>601465</v>
      </c>
      <c r="AF793" s="125">
        <v>0</v>
      </c>
      <c r="AG793" s="125">
        <v>0</v>
      </c>
      <c r="AH793" s="125">
        <v>601465</v>
      </c>
      <c r="AI793" s="125">
        <v>0</v>
      </c>
      <c r="AJ793" s="125">
        <v>601465</v>
      </c>
      <c r="AK793" s="135" t="s">
        <v>3390</v>
      </c>
      <c r="AL793" s="126" t="s">
        <v>3391</v>
      </c>
    </row>
    <row r="794" spans="1:38" ht="54" hidden="1" x14ac:dyDescent="0.25">
      <c r="A794" s="147">
        <v>129679</v>
      </c>
      <c r="B794" s="120">
        <v>1</v>
      </c>
      <c r="C794" s="121" t="s">
        <v>122</v>
      </c>
      <c r="D794" s="122">
        <v>43704</v>
      </c>
      <c r="E794" s="121" t="s">
        <v>152</v>
      </c>
      <c r="F794" s="122">
        <v>44665.875162037039</v>
      </c>
      <c r="G794" s="121" t="s">
        <v>108</v>
      </c>
      <c r="H794" s="123" t="s">
        <v>297</v>
      </c>
      <c r="I794" s="121" t="s">
        <v>2163</v>
      </c>
      <c r="J794" s="120" t="s">
        <v>299</v>
      </c>
      <c r="K794" s="121"/>
      <c r="L794" s="120" t="s">
        <v>300</v>
      </c>
      <c r="M794" s="123" t="s">
        <v>3392</v>
      </c>
      <c r="N794" s="123" t="s">
        <v>2612</v>
      </c>
      <c r="O794" s="121" t="s">
        <v>157</v>
      </c>
      <c r="P794" s="121" t="s">
        <v>1794</v>
      </c>
      <c r="Q794" s="123" t="s">
        <v>3393</v>
      </c>
      <c r="R794" s="172" t="s">
        <v>47</v>
      </c>
      <c r="S794" s="121" t="s">
        <v>46</v>
      </c>
      <c r="T794" s="124">
        <v>7.04</v>
      </c>
      <c r="U794" s="122">
        <v>44645</v>
      </c>
      <c r="V794" s="121" t="s">
        <v>2612</v>
      </c>
      <c r="W794" s="120" t="s">
        <v>93</v>
      </c>
      <c r="X794" s="120" t="s">
        <v>303</v>
      </c>
      <c r="Y794" s="265" t="s">
        <v>29</v>
      </c>
      <c r="Z794" s="123" t="s">
        <v>3394</v>
      </c>
      <c r="AA794" s="125">
        <v>0</v>
      </c>
      <c r="AB794" s="125">
        <v>0</v>
      </c>
      <c r="AC794" s="214">
        <f>677450-613570</f>
        <v>63880</v>
      </c>
      <c r="AD794" s="125">
        <v>23711780</v>
      </c>
      <c r="AE794" s="214">
        <f>SUM(TAMPData2205[[#This Row],[2022 PE Obligations]:[2022 Paving Obligations]])</f>
        <v>23775660</v>
      </c>
      <c r="AF794" s="125">
        <v>0</v>
      </c>
      <c r="AG794" s="125">
        <v>334335</v>
      </c>
      <c r="AH794" s="214">
        <f>682450-613570</f>
        <v>68880</v>
      </c>
      <c r="AI794" s="125">
        <v>23711780</v>
      </c>
      <c r="AJ794" s="214">
        <f>SUM(TAMPData2205[[#This Row],[Total PE Obligation]:[Total Paving Obligation]])</f>
        <v>24114995</v>
      </c>
      <c r="AK794" s="135" t="s">
        <v>3395</v>
      </c>
      <c r="AL794" s="126" t="s">
        <v>3396</v>
      </c>
    </row>
    <row r="795" spans="1:38" hidden="1" x14ac:dyDescent="0.25">
      <c r="A795" s="149">
        <v>129199</v>
      </c>
      <c r="B795" s="120">
        <v>3</v>
      </c>
      <c r="C795" s="121" t="s">
        <v>114</v>
      </c>
      <c r="D795" s="122">
        <v>43641</v>
      </c>
      <c r="E795" s="121" t="s">
        <v>152</v>
      </c>
      <c r="F795" s="122">
        <v>44217.875092592592</v>
      </c>
      <c r="G795" s="121" t="s">
        <v>170</v>
      </c>
      <c r="H795" s="123" t="s">
        <v>785</v>
      </c>
      <c r="I795" s="121" t="s">
        <v>2576</v>
      </c>
      <c r="J795" s="120" t="s">
        <v>101</v>
      </c>
      <c r="K795" s="121"/>
      <c r="L795" s="120" t="s">
        <v>101</v>
      </c>
      <c r="M795" s="123" t="s">
        <v>3397</v>
      </c>
      <c r="N795" s="123" t="s">
        <v>1845</v>
      </c>
      <c r="O795" s="121" t="s">
        <v>157</v>
      </c>
      <c r="P795" s="121" t="s">
        <v>158</v>
      </c>
      <c r="Q795" s="123" t="s">
        <v>1845</v>
      </c>
      <c r="R795" s="121" t="s">
        <v>47</v>
      </c>
      <c r="S795" s="121" t="s">
        <v>43</v>
      </c>
      <c r="T795" s="124">
        <v>2.25</v>
      </c>
      <c r="U795" s="122">
        <v>44057</v>
      </c>
      <c r="V795" s="121" t="s">
        <v>1805</v>
      </c>
      <c r="W795" s="120" t="s">
        <v>670</v>
      </c>
      <c r="X795" s="120" t="s">
        <v>13</v>
      </c>
      <c r="Y795" s="265" t="s">
        <v>31</v>
      </c>
      <c r="Z795" s="123"/>
      <c r="AA795" s="125">
        <v>0</v>
      </c>
      <c r="AB795" s="125">
        <v>0</v>
      </c>
      <c r="AC795" s="125">
        <v>20603.939999999999</v>
      </c>
      <c r="AD795" s="125">
        <v>-361.68</v>
      </c>
      <c r="AE795" s="125">
        <v>20242.259999999998</v>
      </c>
      <c r="AF795" s="125">
        <v>0</v>
      </c>
      <c r="AG795" s="125">
        <v>0</v>
      </c>
      <c r="AH795" s="125">
        <v>32232.94</v>
      </c>
      <c r="AI795" s="125">
        <v>563705.31999999995</v>
      </c>
      <c r="AJ795" s="125">
        <v>595938.26</v>
      </c>
      <c r="AK795" s="135" t="s">
        <v>3398</v>
      </c>
      <c r="AL795" s="126" t="s">
        <v>3399</v>
      </c>
    </row>
    <row r="796" spans="1:38" ht="36" hidden="1" x14ac:dyDescent="0.25">
      <c r="A796" s="147">
        <v>126523</v>
      </c>
      <c r="B796" s="120">
        <v>3</v>
      </c>
      <c r="C796" s="121" t="s">
        <v>97</v>
      </c>
      <c r="D796" s="122">
        <v>42977</v>
      </c>
      <c r="E796" s="121" t="s">
        <v>1503</v>
      </c>
      <c r="F796" s="122">
        <v>44503.875115740739</v>
      </c>
      <c r="G796" s="121" t="s">
        <v>108</v>
      </c>
      <c r="H796" s="123" t="s">
        <v>701</v>
      </c>
      <c r="I796" s="121" t="s">
        <v>1505</v>
      </c>
      <c r="J796" s="120" t="s">
        <v>1506</v>
      </c>
      <c r="K796" s="121" t="s">
        <v>3400</v>
      </c>
      <c r="L796" s="120"/>
      <c r="M796" s="123" t="s">
        <v>3401</v>
      </c>
      <c r="N796" s="123"/>
      <c r="O796" s="121" t="s">
        <v>1509</v>
      </c>
      <c r="P796" s="121" t="s">
        <v>92</v>
      </c>
      <c r="Q796" s="123"/>
      <c r="R796" s="121" t="s">
        <v>47</v>
      </c>
      <c r="S796" s="121" t="s">
        <v>41</v>
      </c>
      <c r="T796" s="124">
        <v>0.16</v>
      </c>
      <c r="U796" s="122">
        <v>44057</v>
      </c>
      <c r="V796" s="121"/>
      <c r="W796" s="120" t="s">
        <v>93</v>
      </c>
      <c r="X796" s="120" t="s">
        <v>103</v>
      </c>
      <c r="Y796" s="265" t="s">
        <v>32</v>
      </c>
      <c r="Z796" s="123"/>
      <c r="AA796" s="125">
        <v>0</v>
      </c>
      <c r="AB796" s="125">
        <v>0</v>
      </c>
      <c r="AC796" s="125">
        <v>211500</v>
      </c>
      <c r="AD796" s="125">
        <v>0</v>
      </c>
      <c r="AE796" s="125">
        <v>211500</v>
      </c>
      <c r="AF796" s="125">
        <v>124800</v>
      </c>
      <c r="AG796" s="125">
        <v>114310</v>
      </c>
      <c r="AH796" s="125">
        <v>755739.05</v>
      </c>
      <c r="AI796" s="125">
        <v>0</v>
      </c>
      <c r="AJ796" s="125">
        <v>994849.05</v>
      </c>
      <c r="AK796" s="135" t="s">
        <v>3402</v>
      </c>
      <c r="AL796" s="126" t="s">
        <v>3403</v>
      </c>
    </row>
    <row r="797" spans="1:38" ht="36" hidden="1" x14ac:dyDescent="0.25">
      <c r="A797" s="147">
        <v>124018</v>
      </c>
      <c r="B797" s="120">
        <v>2</v>
      </c>
      <c r="C797" s="121" t="s">
        <v>85</v>
      </c>
      <c r="D797" s="122">
        <v>42572</v>
      </c>
      <c r="E797" s="121" t="s">
        <v>143</v>
      </c>
      <c r="F797" s="122">
        <v>44663</v>
      </c>
      <c r="G797" s="121" t="s">
        <v>2192</v>
      </c>
      <c r="H797" s="123" t="s">
        <v>128</v>
      </c>
      <c r="I797" s="121" t="s">
        <v>466</v>
      </c>
      <c r="J797" s="120" t="s">
        <v>101</v>
      </c>
      <c r="K797" s="121"/>
      <c r="L797" s="120" t="s">
        <v>101</v>
      </c>
      <c r="M797" s="123" t="s">
        <v>3404</v>
      </c>
      <c r="N797" s="123" t="s">
        <v>3405</v>
      </c>
      <c r="O797" s="121" t="s">
        <v>553</v>
      </c>
      <c r="P797" s="121" t="s">
        <v>1783</v>
      </c>
      <c r="Q797" s="123"/>
      <c r="R797" s="150" t="s">
        <v>47</v>
      </c>
      <c r="S797" s="150" t="s">
        <v>45</v>
      </c>
      <c r="T797" s="124">
        <v>5.4</v>
      </c>
      <c r="U797" s="122">
        <v>45884</v>
      </c>
      <c r="V797" s="121"/>
      <c r="W797" s="120" t="s">
        <v>93</v>
      </c>
      <c r="X797" s="120" t="s">
        <v>94</v>
      </c>
      <c r="Y797" s="265" t="str">
        <f>_xlfn.XLOOKUP(TAMPData2205[[#This Row],[PIN]],TAMPData2202[PIN],TAMPData2202[TAMP NHS],"",0)</f>
        <v>NHS-SR</v>
      </c>
      <c r="Z797" s="123"/>
      <c r="AA797" s="125">
        <v>516600</v>
      </c>
      <c r="AB797" s="125">
        <v>0</v>
      </c>
      <c r="AC797" s="125">
        <v>0</v>
      </c>
      <c r="AD797" s="125">
        <v>0</v>
      </c>
      <c r="AE797" s="125">
        <v>516600</v>
      </c>
      <c r="AF797" s="125">
        <v>1979600</v>
      </c>
      <c r="AG797" s="125">
        <v>0</v>
      </c>
      <c r="AH797" s="125">
        <v>0</v>
      </c>
      <c r="AI797" s="125">
        <v>0</v>
      </c>
      <c r="AJ797" s="125">
        <v>1979600</v>
      </c>
      <c r="AK797" s="135"/>
      <c r="AL797" s="126" t="s">
        <v>3406</v>
      </c>
    </row>
    <row r="798" spans="1:38" ht="36" hidden="1" x14ac:dyDescent="0.25">
      <c r="A798" s="147">
        <v>121508</v>
      </c>
      <c r="B798" s="120">
        <v>1</v>
      </c>
      <c r="C798" s="121" t="s">
        <v>85</v>
      </c>
      <c r="D798" s="122">
        <v>41946</v>
      </c>
      <c r="E798" s="121" t="s">
        <v>3407</v>
      </c>
      <c r="F798" s="122">
        <v>44644</v>
      </c>
      <c r="G798" s="121" t="s">
        <v>87</v>
      </c>
      <c r="H798" s="123" t="s">
        <v>297</v>
      </c>
      <c r="I798" s="121" t="s">
        <v>1436</v>
      </c>
      <c r="J798" s="120" t="s">
        <v>101</v>
      </c>
      <c r="K798" s="121"/>
      <c r="L798" s="120" t="s">
        <v>101</v>
      </c>
      <c r="M798" s="123" t="s">
        <v>3408</v>
      </c>
      <c r="N798" s="123" t="s">
        <v>3409</v>
      </c>
      <c r="O798" s="121" t="s">
        <v>91</v>
      </c>
      <c r="P798" s="121" t="s">
        <v>1783</v>
      </c>
      <c r="Q798" s="123"/>
      <c r="R798" s="121" t="s">
        <v>47</v>
      </c>
      <c r="S798" s="121" t="s">
        <v>45</v>
      </c>
      <c r="T798" s="124">
        <v>1.7</v>
      </c>
      <c r="U798" s="122">
        <v>45884</v>
      </c>
      <c r="V798" s="121"/>
      <c r="W798" s="120" t="s">
        <v>93</v>
      </c>
      <c r="X798" s="120" t="s">
        <v>103</v>
      </c>
      <c r="Y798" s="265" t="str">
        <f>_xlfn.XLOOKUP(TAMPData2205[[#This Row],[PIN]],TAMPData2202[PIN],TAMPData2202[TAMP NHS],"",0)</f>
        <v>Non-NHS SR</v>
      </c>
      <c r="Z798" s="123"/>
      <c r="AA798" s="125">
        <v>1191868</v>
      </c>
      <c r="AB798" s="125">
        <v>0</v>
      </c>
      <c r="AC798" s="125">
        <v>0</v>
      </c>
      <c r="AD798" s="125">
        <v>0</v>
      </c>
      <c r="AE798" s="125">
        <v>1191868</v>
      </c>
      <c r="AF798" s="125">
        <v>1290468</v>
      </c>
      <c r="AG798" s="125">
        <v>0</v>
      </c>
      <c r="AH798" s="125">
        <v>0</v>
      </c>
      <c r="AI798" s="125">
        <v>0</v>
      </c>
      <c r="AJ798" s="125">
        <v>1290468</v>
      </c>
      <c r="AK798" s="135"/>
      <c r="AL798" s="126" t="s">
        <v>3410</v>
      </c>
    </row>
    <row r="799" spans="1:38" ht="36" hidden="1" x14ac:dyDescent="0.25">
      <c r="A799" s="147">
        <v>123081</v>
      </c>
      <c r="B799" s="120">
        <v>2</v>
      </c>
      <c r="C799" s="121" t="s">
        <v>85</v>
      </c>
      <c r="D799" s="122">
        <v>42300</v>
      </c>
      <c r="E799" s="121" t="s">
        <v>2180</v>
      </c>
      <c r="F799" s="122">
        <v>44662</v>
      </c>
      <c r="G799" s="121" t="s">
        <v>673</v>
      </c>
      <c r="H799" s="123" t="s">
        <v>3411</v>
      </c>
      <c r="I799" s="121" t="s">
        <v>145</v>
      </c>
      <c r="J799" s="120" t="s">
        <v>101</v>
      </c>
      <c r="K799" s="121"/>
      <c r="L799" s="120" t="s">
        <v>101</v>
      </c>
      <c r="M799" s="123" t="s">
        <v>3412</v>
      </c>
      <c r="N799" s="123" t="s">
        <v>3413</v>
      </c>
      <c r="O799" s="121" t="s">
        <v>553</v>
      </c>
      <c r="P799" s="121" t="s">
        <v>2226</v>
      </c>
      <c r="Q799" s="123"/>
      <c r="R799" s="150" t="s">
        <v>47</v>
      </c>
      <c r="S799" s="150" t="s">
        <v>45</v>
      </c>
      <c r="T799" s="124">
        <v>19.2</v>
      </c>
      <c r="U799" s="122">
        <v>45520</v>
      </c>
      <c r="V799" s="121"/>
      <c r="W799" s="120" t="s">
        <v>93</v>
      </c>
      <c r="X799" s="120" t="s">
        <v>13</v>
      </c>
      <c r="Y799" s="265" t="str">
        <f>_xlfn.XLOOKUP(TAMPData2205[[#This Row],[PIN]],TAMPData2202[PIN],TAMPData2202[TAMP NHS],"",0)</f>
        <v>NHS-SR</v>
      </c>
      <c r="Z799" s="123"/>
      <c r="AA799" s="125">
        <v>845000</v>
      </c>
      <c r="AB799" s="125">
        <v>0</v>
      </c>
      <c r="AC799" s="125">
        <v>0</v>
      </c>
      <c r="AD799" s="125">
        <v>0</v>
      </c>
      <c r="AE799" s="125">
        <v>845000</v>
      </c>
      <c r="AF799" s="125">
        <v>1395000</v>
      </c>
      <c r="AG799" s="125">
        <v>0</v>
      </c>
      <c r="AH799" s="125">
        <v>0</v>
      </c>
      <c r="AI799" s="125">
        <v>0</v>
      </c>
      <c r="AJ799" s="125">
        <v>1395000</v>
      </c>
      <c r="AK799" s="135"/>
      <c r="AL799" s="126" t="s">
        <v>3414</v>
      </c>
    </row>
    <row r="800" spans="1:38" ht="90" hidden="1" x14ac:dyDescent="0.25">
      <c r="A800" s="147">
        <v>125204</v>
      </c>
      <c r="B800" s="120">
        <v>3</v>
      </c>
      <c r="C800" s="121" t="s">
        <v>85</v>
      </c>
      <c r="D800" s="122">
        <v>42653</v>
      </c>
      <c r="E800" s="121" t="s">
        <v>1732</v>
      </c>
      <c r="F800" s="122">
        <v>44567</v>
      </c>
      <c r="G800" s="121" t="s">
        <v>241</v>
      </c>
      <c r="H800" s="123" t="s">
        <v>313</v>
      </c>
      <c r="I800" s="121" t="s">
        <v>3415</v>
      </c>
      <c r="J800" s="120"/>
      <c r="K800" s="121" t="s">
        <v>3416</v>
      </c>
      <c r="L800" s="120" t="s">
        <v>183</v>
      </c>
      <c r="M800" s="123" t="s">
        <v>3417</v>
      </c>
      <c r="N800" s="123" t="s">
        <v>3418</v>
      </c>
      <c r="O800" s="121" t="s">
        <v>91</v>
      </c>
      <c r="P800" s="121" t="s">
        <v>3419</v>
      </c>
      <c r="Q800" s="123"/>
      <c r="R800" s="121" t="s">
        <v>47</v>
      </c>
      <c r="S800" s="121" t="s">
        <v>45</v>
      </c>
      <c r="T800" s="124">
        <v>0.5</v>
      </c>
      <c r="U800" s="122">
        <v>45520</v>
      </c>
      <c r="V800" s="121"/>
      <c r="W800" s="120" t="s">
        <v>93</v>
      </c>
      <c r="X800" s="120" t="s">
        <v>103</v>
      </c>
      <c r="Y800" s="265" t="str">
        <f>_xlfn.XLOOKUP(TAMPData2205[[#This Row],[PIN]],TAMPData2202[PIN],TAMPData2202[TAMP NHS],"",0)</f>
        <v>Non-NHS Local</v>
      </c>
      <c r="Z800" s="123"/>
      <c r="AA800" s="125">
        <v>150562</v>
      </c>
      <c r="AB800" s="125">
        <v>0</v>
      </c>
      <c r="AC800" s="125">
        <v>0</v>
      </c>
      <c r="AD800" s="125">
        <v>0</v>
      </c>
      <c r="AE800" s="125">
        <v>150562</v>
      </c>
      <c r="AF800" s="125">
        <v>174362</v>
      </c>
      <c r="AG800" s="125">
        <v>0</v>
      </c>
      <c r="AH800" s="125">
        <v>0</v>
      </c>
      <c r="AI800" s="125">
        <v>0</v>
      </c>
      <c r="AJ800" s="125">
        <v>174362</v>
      </c>
      <c r="AK800" s="135"/>
      <c r="AL800" s="126" t="s">
        <v>3420</v>
      </c>
    </row>
    <row r="801" spans="1:38" ht="72" hidden="1" x14ac:dyDescent="0.25">
      <c r="A801" s="149">
        <v>102380.02</v>
      </c>
      <c r="B801" s="120">
        <v>1</v>
      </c>
      <c r="C801" s="121" t="s">
        <v>85</v>
      </c>
      <c r="D801" s="122">
        <v>37735</v>
      </c>
      <c r="E801" s="121" t="s">
        <v>108</v>
      </c>
      <c r="F801" s="122">
        <v>44679</v>
      </c>
      <c r="G801" s="121" t="s">
        <v>148</v>
      </c>
      <c r="H801" s="123" t="s">
        <v>1160</v>
      </c>
      <c r="I801" s="121" t="s">
        <v>2795</v>
      </c>
      <c r="J801" s="120" t="s">
        <v>101</v>
      </c>
      <c r="K801" s="121"/>
      <c r="L801" s="120" t="s">
        <v>101</v>
      </c>
      <c r="M801" s="123" t="s">
        <v>3421</v>
      </c>
      <c r="N801" s="123" t="s">
        <v>3422</v>
      </c>
      <c r="O801" s="121" t="s">
        <v>553</v>
      </c>
      <c r="P801" s="121" t="s">
        <v>1789</v>
      </c>
      <c r="Q801" s="123"/>
      <c r="R801" s="121" t="s">
        <v>47</v>
      </c>
      <c r="S801" s="121" t="s">
        <v>45</v>
      </c>
      <c r="T801" s="124">
        <v>2.2200000000000002</v>
      </c>
      <c r="U801" s="122">
        <v>45520</v>
      </c>
      <c r="V801" s="121"/>
      <c r="W801" s="120" t="s">
        <v>93</v>
      </c>
      <c r="X801" s="120" t="s">
        <v>103</v>
      </c>
      <c r="Y801" s="265" t="str">
        <f>_xlfn.XLOOKUP(TAMPData2205[[#This Row],[PIN]],TAMPData2202[PIN],TAMPData2202[TAMP NHS],"",0)</f>
        <v>Non-NHS SR</v>
      </c>
      <c r="Z801" s="123"/>
      <c r="AA801" s="125">
        <v>285000</v>
      </c>
      <c r="AB801" s="125">
        <v>10281438.98</v>
      </c>
      <c r="AC801" s="125">
        <v>0</v>
      </c>
      <c r="AD801" s="125">
        <v>0</v>
      </c>
      <c r="AE801" s="125">
        <v>10566438.98</v>
      </c>
      <c r="AF801" s="125">
        <v>685000</v>
      </c>
      <c r="AG801" s="125">
        <v>10281438.98</v>
      </c>
      <c r="AH801" s="125">
        <v>0</v>
      </c>
      <c r="AI801" s="125">
        <v>0</v>
      </c>
      <c r="AJ801" s="125">
        <v>10966438.98</v>
      </c>
      <c r="AK801" s="135"/>
      <c r="AL801" s="126"/>
    </row>
    <row r="802" spans="1:38" hidden="1" x14ac:dyDescent="0.25">
      <c r="A802" s="147">
        <v>130448</v>
      </c>
      <c r="B802" s="120">
        <v>2</v>
      </c>
      <c r="C802" s="121" t="s">
        <v>122</v>
      </c>
      <c r="D802" s="122">
        <v>43980</v>
      </c>
      <c r="E802" s="121" t="s">
        <v>152</v>
      </c>
      <c r="F802" s="122">
        <v>44662.875127314815</v>
      </c>
      <c r="G802" s="121" t="s">
        <v>426</v>
      </c>
      <c r="H802" s="123" t="s">
        <v>135</v>
      </c>
      <c r="I802" s="121" t="s">
        <v>477</v>
      </c>
      <c r="J802" s="120" t="s">
        <v>299</v>
      </c>
      <c r="K802" s="121"/>
      <c r="L802" s="120" t="s">
        <v>300</v>
      </c>
      <c r="M802" s="123" t="s">
        <v>3423</v>
      </c>
      <c r="N802" s="123" t="s">
        <v>3424</v>
      </c>
      <c r="O802" s="121" t="s">
        <v>157</v>
      </c>
      <c r="P802" s="121" t="s">
        <v>157</v>
      </c>
      <c r="Q802" s="123" t="s">
        <v>3424</v>
      </c>
      <c r="R802" s="121" t="s">
        <v>47</v>
      </c>
      <c r="S802" s="121" t="s">
        <v>46</v>
      </c>
      <c r="T802" s="124">
        <v>6.73</v>
      </c>
      <c r="U802" s="122">
        <v>44645</v>
      </c>
      <c r="V802" s="121"/>
      <c r="W802" s="120" t="s">
        <v>93</v>
      </c>
      <c r="X802" s="120" t="s">
        <v>303</v>
      </c>
      <c r="Y802" s="265" t="s">
        <v>29</v>
      </c>
      <c r="Z802" s="123"/>
      <c r="AA802" s="125">
        <v>0</v>
      </c>
      <c r="AB802" s="125">
        <v>0</v>
      </c>
      <c r="AC802" s="125">
        <v>0</v>
      </c>
      <c r="AD802" s="125">
        <v>9635593</v>
      </c>
      <c r="AE802" s="125">
        <v>9635593</v>
      </c>
      <c r="AF802" s="125">
        <v>0</v>
      </c>
      <c r="AG802" s="125">
        <v>0</v>
      </c>
      <c r="AH802" s="125">
        <v>0</v>
      </c>
      <c r="AI802" s="125">
        <v>9635593</v>
      </c>
      <c r="AJ802" s="125">
        <v>9635593</v>
      </c>
      <c r="AK802" s="135" t="s">
        <v>3425</v>
      </c>
      <c r="AL802" s="126" t="s">
        <v>3426</v>
      </c>
    </row>
    <row r="803" spans="1:38" ht="36" hidden="1" x14ac:dyDescent="0.25">
      <c r="A803" s="147">
        <v>126147</v>
      </c>
      <c r="B803" s="120">
        <v>2</v>
      </c>
      <c r="C803" s="121" t="s">
        <v>114</v>
      </c>
      <c r="D803" s="122">
        <v>42935</v>
      </c>
      <c r="E803" s="121" t="s">
        <v>152</v>
      </c>
      <c r="F803" s="122">
        <v>43703.875104166669</v>
      </c>
      <c r="G803" s="121" t="s">
        <v>170</v>
      </c>
      <c r="H803" s="123" t="s">
        <v>128</v>
      </c>
      <c r="I803" s="121" t="s">
        <v>3427</v>
      </c>
      <c r="J803" s="120" t="s">
        <v>101</v>
      </c>
      <c r="K803" s="121"/>
      <c r="L803" s="120" t="s">
        <v>101</v>
      </c>
      <c r="M803" s="123" t="s">
        <v>3428</v>
      </c>
      <c r="N803" s="123" t="s">
        <v>1793</v>
      </c>
      <c r="O803" s="121" t="s">
        <v>157</v>
      </c>
      <c r="P803" s="121" t="s">
        <v>1794</v>
      </c>
      <c r="Q803" s="123" t="s">
        <v>1793</v>
      </c>
      <c r="R803" s="121" t="s">
        <v>47</v>
      </c>
      <c r="S803" s="121" t="s">
        <v>43</v>
      </c>
      <c r="T803" s="124">
        <v>1.92</v>
      </c>
      <c r="U803" s="122">
        <v>43329</v>
      </c>
      <c r="V803" s="121" t="s">
        <v>1805</v>
      </c>
      <c r="W803" s="120" t="s">
        <v>670</v>
      </c>
      <c r="X803" s="120" t="s">
        <v>94</v>
      </c>
      <c r="Y803" s="265" t="s">
        <v>31</v>
      </c>
      <c r="Z803" s="123"/>
      <c r="AA803" s="125">
        <v>0</v>
      </c>
      <c r="AB803" s="125">
        <v>0</v>
      </c>
      <c r="AC803" s="125">
        <v>151152.44</v>
      </c>
      <c r="AD803" s="125">
        <v>-124391.46</v>
      </c>
      <c r="AE803" s="125">
        <v>26760.98</v>
      </c>
      <c r="AF803" s="125">
        <v>0</v>
      </c>
      <c r="AG803" s="125">
        <v>0</v>
      </c>
      <c r="AH803" s="125">
        <v>238032.44</v>
      </c>
      <c r="AI803" s="125">
        <v>1320169.54</v>
      </c>
      <c r="AJ803" s="125">
        <v>1558201.98</v>
      </c>
      <c r="AK803" s="135" t="s">
        <v>3429</v>
      </c>
      <c r="AL803" s="126" t="s">
        <v>3430</v>
      </c>
    </row>
    <row r="804" spans="1:38" hidden="1" x14ac:dyDescent="0.25">
      <c r="A804" s="147">
        <v>101886.01</v>
      </c>
      <c r="B804" s="120">
        <v>4</v>
      </c>
      <c r="C804" s="121" t="s">
        <v>122</v>
      </c>
      <c r="D804" s="122">
        <v>37495</v>
      </c>
      <c r="E804" s="121" t="s">
        <v>108</v>
      </c>
      <c r="F804" s="122">
        <v>44378</v>
      </c>
      <c r="G804" s="121" t="s">
        <v>510</v>
      </c>
      <c r="H804" s="123" t="s">
        <v>325</v>
      </c>
      <c r="I804" s="121" t="s">
        <v>1485</v>
      </c>
      <c r="J804" s="120" t="s">
        <v>101</v>
      </c>
      <c r="K804" s="121"/>
      <c r="L804" s="120" t="s">
        <v>101</v>
      </c>
      <c r="M804" s="123" t="s">
        <v>3431</v>
      </c>
      <c r="N804" s="123" t="s">
        <v>3432</v>
      </c>
      <c r="O804" s="121" t="s">
        <v>553</v>
      </c>
      <c r="P804" s="121" t="s">
        <v>1783</v>
      </c>
      <c r="Q804" s="123"/>
      <c r="R804" s="121" t="s">
        <v>47</v>
      </c>
      <c r="S804" s="121" t="s">
        <v>45</v>
      </c>
      <c r="T804" s="124">
        <v>2.661</v>
      </c>
      <c r="U804" s="122">
        <v>42965</v>
      </c>
      <c r="V804" s="121"/>
      <c r="W804" s="120" t="s">
        <v>93</v>
      </c>
      <c r="X804" s="120" t="s">
        <v>13</v>
      </c>
      <c r="Y804" s="265" t="s">
        <v>31</v>
      </c>
      <c r="Z804" s="123"/>
      <c r="AA804" s="125">
        <v>0</v>
      </c>
      <c r="AB804" s="125">
        <v>-5000000</v>
      </c>
      <c r="AC804" s="125">
        <v>7000000</v>
      </c>
      <c r="AD804" s="125">
        <v>0</v>
      </c>
      <c r="AE804" s="125">
        <v>2000000</v>
      </c>
      <c r="AF804" s="125">
        <v>2472500</v>
      </c>
      <c r="AG804" s="125">
        <v>6702908</v>
      </c>
      <c r="AH804" s="125">
        <v>35926768</v>
      </c>
      <c r="AI804" s="125">
        <v>0</v>
      </c>
      <c r="AJ804" s="125">
        <v>45102176</v>
      </c>
      <c r="AK804" s="135" t="s">
        <v>3433</v>
      </c>
      <c r="AL804" s="126" t="s">
        <v>3434</v>
      </c>
    </row>
    <row r="805" spans="1:38" ht="36" hidden="1" x14ac:dyDescent="0.25">
      <c r="A805" s="147">
        <v>120051</v>
      </c>
      <c r="B805" s="120">
        <v>3</v>
      </c>
      <c r="C805" s="121" t="s">
        <v>97</v>
      </c>
      <c r="D805" s="122">
        <v>41647</v>
      </c>
      <c r="E805" s="121" t="s">
        <v>3312</v>
      </c>
      <c r="F805" s="122">
        <v>44256.875092592592</v>
      </c>
      <c r="G805" s="121" t="s">
        <v>108</v>
      </c>
      <c r="H805" s="123" t="s">
        <v>1489</v>
      </c>
      <c r="I805" s="121" t="s">
        <v>1505</v>
      </c>
      <c r="J805" s="120" t="s">
        <v>1506</v>
      </c>
      <c r="K805" s="121"/>
      <c r="L805" s="120"/>
      <c r="M805" s="123" t="s">
        <v>3435</v>
      </c>
      <c r="N805" s="123"/>
      <c r="O805" s="121" t="s">
        <v>1509</v>
      </c>
      <c r="P805" s="121" t="s">
        <v>1789</v>
      </c>
      <c r="Q805" s="123"/>
      <c r="R805" s="121" t="s">
        <v>47</v>
      </c>
      <c r="S805" s="121" t="s">
        <v>45</v>
      </c>
      <c r="T805" s="124" t="s">
        <v>505</v>
      </c>
      <c r="U805" s="122">
        <v>42965</v>
      </c>
      <c r="V805" s="121"/>
      <c r="W805" s="120" t="s">
        <v>93</v>
      </c>
      <c r="X805" s="120" t="s">
        <v>103</v>
      </c>
      <c r="Y805" s="265" t="s">
        <v>34</v>
      </c>
      <c r="Z805" s="123"/>
      <c r="AA805" s="125">
        <v>475.42</v>
      </c>
      <c r="AB805" s="125">
        <v>-617.64</v>
      </c>
      <c r="AC805" s="125">
        <v>0</v>
      </c>
      <c r="AD805" s="125">
        <v>0</v>
      </c>
      <c r="AE805" s="125">
        <v>-142.22</v>
      </c>
      <c r="AF805" s="125">
        <v>255885.42</v>
      </c>
      <c r="AG805" s="125">
        <v>1602382.36</v>
      </c>
      <c r="AH805" s="125">
        <v>2399923</v>
      </c>
      <c r="AI805" s="125">
        <v>0</v>
      </c>
      <c r="AJ805" s="125">
        <v>4258190.78</v>
      </c>
      <c r="AK805" s="135" t="s">
        <v>3436</v>
      </c>
      <c r="AL805" s="126" t="s">
        <v>3437</v>
      </c>
    </row>
    <row r="806" spans="1:38" ht="36" hidden="1" x14ac:dyDescent="0.25">
      <c r="A806" s="149">
        <v>114149.02</v>
      </c>
      <c r="B806" s="120">
        <v>4</v>
      </c>
      <c r="C806" s="121" t="s">
        <v>97</v>
      </c>
      <c r="D806" s="122">
        <v>41992</v>
      </c>
      <c r="E806" s="121" t="s">
        <v>2170</v>
      </c>
      <c r="F806" s="122">
        <v>44431.875057870369</v>
      </c>
      <c r="G806" s="121" t="s">
        <v>161</v>
      </c>
      <c r="H806" s="123" t="s">
        <v>196</v>
      </c>
      <c r="I806" s="121" t="s">
        <v>477</v>
      </c>
      <c r="J806" s="120" t="s">
        <v>299</v>
      </c>
      <c r="K806" s="121"/>
      <c r="L806" s="120" t="s">
        <v>300</v>
      </c>
      <c r="M806" s="123" t="s">
        <v>3438</v>
      </c>
      <c r="N806" s="123" t="s">
        <v>3439</v>
      </c>
      <c r="O806" s="121" t="s">
        <v>553</v>
      </c>
      <c r="P806" s="121" t="s">
        <v>1783</v>
      </c>
      <c r="Q806" s="123"/>
      <c r="R806" s="121" t="s">
        <v>47</v>
      </c>
      <c r="S806" s="121" t="s">
        <v>45</v>
      </c>
      <c r="T806" s="124">
        <v>2.14</v>
      </c>
      <c r="U806" s="122">
        <v>42965</v>
      </c>
      <c r="V806" s="121"/>
      <c r="W806" s="120" t="s">
        <v>93</v>
      </c>
      <c r="X806" s="120" t="s">
        <v>303</v>
      </c>
      <c r="Y806" s="265" t="str">
        <f>_xlfn.XLOOKUP(TAMPData2205[[#This Row],[PIN]],TAMPData2202[PIN],TAMPData2202[TAMP NHS],"",0)</f>
        <v>NHS-Interstate</v>
      </c>
      <c r="Z806" s="123"/>
      <c r="AA806" s="125">
        <v>0</v>
      </c>
      <c r="AB806" s="125">
        <v>0</v>
      </c>
      <c r="AC806" s="125">
        <v>3823270.81</v>
      </c>
      <c r="AD806" s="125">
        <v>0</v>
      </c>
      <c r="AE806" s="125">
        <v>3823270.81</v>
      </c>
      <c r="AF806" s="125">
        <v>0</v>
      </c>
      <c r="AG806" s="125">
        <v>0</v>
      </c>
      <c r="AH806" s="125">
        <v>78451650.810000002</v>
      </c>
      <c r="AI806" s="125">
        <v>0</v>
      </c>
      <c r="AJ806" s="125">
        <v>78451650.810000002</v>
      </c>
      <c r="AK806" s="135" t="s">
        <v>3440</v>
      </c>
      <c r="AL806" s="126" t="s">
        <v>3441</v>
      </c>
    </row>
    <row r="807" spans="1:38" ht="54" hidden="1" x14ac:dyDescent="0.25">
      <c r="A807" s="149">
        <v>103169</v>
      </c>
      <c r="B807" s="120">
        <v>3</v>
      </c>
      <c r="C807" s="121" t="s">
        <v>97</v>
      </c>
      <c r="D807" s="122">
        <v>37960</v>
      </c>
      <c r="E807" s="121" t="s">
        <v>108</v>
      </c>
      <c r="F807" s="122">
        <v>44448</v>
      </c>
      <c r="G807" s="121" t="s">
        <v>241</v>
      </c>
      <c r="H807" s="123" t="s">
        <v>3442</v>
      </c>
      <c r="I807" s="121" t="s">
        <v>1475</v>
      </c>
      <c r="J807" s="120" t="s">
        <v>101</v>
      </c>
      <c r="K807" s="121"/>
      <c r="L807" s="120" t="s">
        <v>101</v>
      </c>
      <c r="M807" s="123" t="s">
        <v>3443</v>
      </c>
      <c r="N807" s="123" t="s">
        <v>3444</v>
      </c>
      <c r="O807" s="121" t="s">
        <v>553</v>
      </c>
      <c r="P807" s="121" t="s">
        <v>1783</v>
      </c>
      <c r="Q807" s="123"/>
      <c r="R807" s="121" t="s">
        <v>47</v>
      </c>
      <c r="S807" s="121" t="s">
        <v>45</v>
      </c>
      <c r="T807" s="124">
        <v>3.2</v>
      </c>
      <c r="U807" s="122">
        <v>42965</v>
      </c>
      <c r="V807" s="121"/>
      <c r="W807" s="120" t="s">
        <v>93</v>
      </c>
      <c r="X807" s="120" t="s">
        <v>103</v>
      </c>
      <c r="Y807" s="265" t="str">
        <f>_xlfn.XLOOKUP(TAMPData2205[[#This Row],[PIN]],TAMPData2202[PIN],TAMPData2202[TAMP NHS],"",0)</f>
        <v>Non-NHS SR</v>
      </c>
      <c r="Z807" s="123"/>
      <c r="AA807" s="125">
        <v>0</v>
      </c>
      <c r="AB807" s="125">
        <v>-200000</v>
      </c>
      <c r="AC807" s="125">
        <v>2200089.5</v>
      </c>
      <c r="AD807" s="125">
        <v>0</v>
      </c>
      <c r="AE807" s="125">
        <v>2000089.5</v>
      </c>
      <c r="AF807" s="125">
        <v>2057183</v>
      </c>
      <c r="AG807" s="125">
        <v>2190948</v>
      </c>
      <c r="AH807" s="125">
        <v>33594099.5</v>
      </c>
      <c r="AI807" s="125">
        <v>0</v>
      </c>
      <c r="AJ807" s="125">
        <v>37842230.5</v>
      </c>
      <c r="AK807" s="135" t="s">
        <v>3445</v>
      </c>
      <c r="AL807" s="126" t="s">
        <v>3446</v>
      </c>
    </row>
    <row r="808" spans="1:38" ht="36" hidden="1" x14ac:dyDescent="0.25">
      <c r="A808" s="147">
        <v>120402</v>
      </c>
      <c r="B808" s="120">
        <v>4</v>
      </c>
      <c r="C808" s="121" t="s">
        <v>85</v>
      </c>
      <c r="D808" s="122">
        <v>41740</v>
      </c>
      <c r="E808" s="121" t="s">
        <v>1892</v>
      </c>
      <c r="F808" s="122">
        <v>44603</v>
      </c>
      <c r="G808" s="121" t="s">
        <v>253</v>
      </c>
      <c r="H808" s="123" t="s">
        <v>196</v>
      </c>
      <c r="I808" s="121" t="s">
        <v>3182</v>
      </c>
      <c r="J808" s="120" t="s">
        <v>101</v>
      </c>
      <c r="K808" s="121"/>
      <c r="L808" s="120" t="s">
        <v>101</v>
      </c>
      <c r="M808" s="123" t="s">
        <v>3447</v>
      </c>
      <c r="N808" s="123" t="s">
        <v>3448</v>
      </c>
      <c r="O808" s="121" t="s">
        <v>1836</v>
      </c>
      <c r="P808" s="121" t="s">
        <v>1902</v>
      </c>
      <c r="Q808" s="123"/>
      <c r="R808" s="121" t="s">
        <v>47</v>
      </c>
      <c r="S808" s="121" t="s">
        <v>45</v>
      </c>
      <c r="T808" s="124">
        <v>0</v>
      </c>
      <c r="U808" s="122">
        <v>45156</v>
      </c>
      <c r="V808" s="121"/>
      <c r="W808" s="120" t="s">
        <v>93</v>
      </c>
      <c r="X808" s="120" t="s">
        <v>13</v>
      </c>
      <c r="Y808" s="265" t="s">
        <v>31</v>
      </c>
      <c r="Z808" s="123"/>
      <c r="AA808" s="125">
        <v>95000</v>
      </c>
      <c r="AB808" s="125">
        <v>0</v>
      </c>
      <c r="AC808" s="125">
        <v>0</v>
      </c>
      <c r="AD808" s="125">
        <v>0</v>
      </c>
      <c r="AE808" s="125">
        <v>95000</v>
      </c>
      <c r="AF808" s="125">
        <v>166000</v>
      </c>
      <c r="AG808" s="125">
        <v>0</v>
      </c>
      <c r="AH808" s="125">
        <v>0</v>
      </c>
      <c r="AI808" s="125">
        <v>0</v>
      </c>
      <c r="AJ808" s="125">
        <v>166000</v>
      </c>
      <c r="AK808" s="135"/>
      <c r="AL808" s="126" t="s">
        <v>3449</v>
      </c>
    </row>
    <row r="809" spans="1:38" ht="36" hidden="1" x14ac:dyDescent="0.25">
      <c r="A809" s="147">
        <v>128965</v>
      </c>
      <c r="B809" s="120">
        <v>2</v>
      </c>
      <c r="C809" s="121" t="s">
        <v>85</v>
      </c>
      <c r="D809" s="122">
        <v>43610</v>
      </c>
      <c r="E809" s="121" t="s">
        <v>1503</v>
      </c>
      <c r="F809" s="122">
        <v>44627</v>
      </c>
      <c r="G809" s="121" t="s">
        <v>148</v>
      </c>
      <c r="H809" s="123" t="s">
        <v>517</v>
      </c>
      <c r="I809" s="121" t="s">
        <v>1505</v>
      </c>
      <c r="J809" s="120" t="s">
        <v>1506</v>
      </c>
      <c r="K809" s="121"/>
      <c r="L809" s="120"/>
      <c r="M809" s="123" t="s">
        <v>3450</v>
      </c>
      <c r="N809" s="123"/>
      <c r="O809" s="121" t="s">
        <v>1509</v>
      </c>
      <c r="P809" s="121" t="s">
        <v>1789</v>
      </c>
      <c r="Q809" s="123"/>
      <c r="R809" s="121" t="s">
        <v>47</v>
      </c>
      <c r="S809" s="121" t="s">
        <v>45</v>
      </c>
      <c r="T809" s="124" t="s">
        <v>505</v>
      </c>
      <c r="U809" s="122">
        <v>45156</v>
      </c>
      <c r="V809" s="121"/>
      <c r="W809" s="120" t="s">
        <v>93</v>
      </c>
      <c r="X809" s="120" t="s">
        <v>1058</v>
      </c>
      <c r="Y809" s="265" t="s">
        <v>34</v>
      </c>
      <c r="Z809" s="123"/>
      <c r="AA809" s="125">
        <v>0</v>
      </c>
      <c r="AB809" s="125">
        <v>132600</v>
      </c>
      <c r="AC809" s="125">
        <v>0</v>
      </c>
      <c r="AD809" s="125">
        <v>0</v>
      </c>
      <c r="AE809" s="125">
        <v>132600</v>
      </c>
      <c r="AF809" s="125">
        <v>176300</v>
      </c>
      <c r="AG809" s="125">
        <v>132600</v>
      </c>
      <c r="AH809" s="125">
        <v>0</v>
      </c>
      <c r="AI809" s="125">
        <v>0</v>
      </c>
      <c r="AJ809" s="125">
        <v>308900</v>
      </c>
      <c r="AK809" s="135"/>
      <c r="AL809" s="126" t="s">
        <v>3451</v>
      </c>
    </row>
    <row r="810" spans="1:38" hidden="1" x14ac:dyDescent="0.25">
      <c r="A810" s="147">
        <v>120069</v>
      </c>
      <c r="B810" s="120">
        <v>4</v>
      </c>
      <c r="C810" s="121" t="s">
        <v>85</v>
      </c>
      <c r="D810" s="122">
        <v>41652</v>
      </c>
      <c r="E810" s="121" t="s">
        <v>1892</v>
      </c>
      <c r="F810" s="122">
        <v>44545</v>
      </c>
      <c r="G810" s="121" t="s">
        <v>1132</v>
      </c>
      <c r="H810" s="123" t="s">
        <v>863</v>
      </c>
      <c r="I810" s="121" t="s">
        <v>1893</v>
      </c>
      <c r="J810" s="120" t="s">
        <v>101</v>
      </c>
      <c r="K810" s="121"/>
      <c r="L810" s="120" t="s">
        <v>101</v>
      </c>
      <c r="M810" s="123" t="s">
        <v>3452</v>
      </c>
      <c r="N810" s="123" t="s">
        <v>1906</v>
      </c>
      <c r="O810" s="121" t="s">
        <v>1836</v>
      </c>
      <c r="P810" s="121" t="s">
        <v>1906</v>
      </c>
      <c r="Q810" s="123"/>
      <c r="R810" s="150" t="s">
        <v>47</v>
      </c>
      <c r="S810" s="150" t="s">
        <v>45</v>
      </c>
      <c r="T810" s="124">
        <v>0</v>
      </c>
      <c r="U810" s="122">
        <v>45156</v>
      </c>
      <c r="V810" s="121"/>
      <c r="W810" s="120" t="s">
        <v>93</v>
      </c>
      <c r="X810" s="120" t="s">
        <v>103</v>
      </c>
      <c r="Y810" s="265" t="str">
        <f>_xlfn.XLOOKUP(TAMPData2205[[#This Row],[PIN]],TAMPData2202[PIN],TAMPData2202[TAMP NHS],"",0)</f>
        <v>Non-NHS SR</v>
      </c>
      <c r="Z810" s="123"/>
      <c r="AA810" s="125">
        <v>72300</v>
      </c>
      <c r="AB810" s="125">
        <v>183400</v>
      </c>
      <c r="AC810" s="125">
        <v>0</v>
      </c>
      <c r="AD810" s="125">
        <v>0</v>
      </c>
      <c r="AE810" s="125">
        <v>255700</v>
      </c>
      <c r="AF810" s="125">
        <v>161300</v>
      </c>
      <c r="AG810" s="125">
        <v>183400</v>
      </c>
      <c r="AH810" s="125">
        <v>0</v>
      </c>
      <c r="AI810" s="125">
        <v>0</v>
      </c>
      <c r="AJ810" s="125">
        <v>344700</v>
      </c>
      <c r="AK810" s="135"/>
      <c r="AL810" s="126" t="s">
        <v>3453</v>
      </c>
    </row>
    <row r="811" spans="1:38" ht="54" hidden="1" x14ac:dyDescent="0.25">
      <c r="A811" s="147">
        <v>129466</v>
      </c>
      <c r="B811" s="120">
        <v>1</v>
      </c>
      <c r="C811" s="121" t="s">
        <v>85</v>
      </c>
      <c r="D811" s="122">
        <v>43684</v>
      </c>
      <c r="E811" s="121" t="s">
        <v>1503</v>
      </c>
      <c r="F811" s="122">
        <v>44630</v>
      </c>
      <c r="G811" s="121" t="s">
        <v>1504</v>
      </c>
      <c r="H811" s="123" t="s">
        <v>1633</v>
      </c>
      <c r="I811" s="121" t="s">
        <v>1505</v>
      </c>
      <c r="J811" s="120" t="s">
        <v>1506</v>
      </c>
      <c r="K811" s="121" t="s">
        <v>3454</v>
      </c>
      <c r="L811" s="120"/>
      <c r="M811" s="123" t="s">
        <v>3455</v>
      </c>
      <c r="N811" s="123" t="s">
        <v>3456</v>
      </c>
      <c r="O811" s="121" t="s">
        <v>1509</v>
      </c>
      <c r="P811" s="121" t="s">
        <v>1835</v>
      </c>
      <c r="Q811" s="123"/>
      <c r="R811" s="150" t="s">
        <v>47</v>
      </c>
      <c r="S811" s="150" t="s">
        <v>45</v>
      </c>
      <c r="T811" s="124">
        <v>0.28999999999999998</v>
      </c>
      <c r="U811" s="122">
        <v>45156</v>
      </c>
      <c r="V811" s="121"/>
      <c r="W811" s="120" t="s">
        <v>93</v>
      </c>
      <c r="X811" s="120" t="s">
        <v>103</v>
      </c>
      <c r="Y811" s="265" t="s">
        <v>32</v>
      </c>
      <c r="Z811" s="123"/>
      <c r="AA811" s="125">
        <v>136000</v>
      </c>
      <c r="AB811" s="125">
        <v>0</v>
      </c>
      <c r="AC811" s="125">
        <v>0</v>
      </c>
      <c r="AD811" s="125">
        <v>0</v>
      </c>
      <c r="AE811" s="125">
        <v>136000</v>
      </c>
      <c r="AF811" s="125">
        <v>136000</v>
      </c>
      <c r="AG811" s="125">
        <v>0</v>
      </c>
      <c r="AH811" s="125">
        <v>0</v>
      </c>
      <c r="AI811" s="125">
        <v>0</v>
      </c>
      <c r="AJ811" s="125">
        <v>136000</v>
      </c>
      <c r="AK811" s="135"/>
      <c r="AL811" s="126" t="s">
        <v>3457</v>
      </c>
    </row>
    <row r="812" spans="1:38" ht="90" hidden="1" x14ac:dyDescent="0.25">
      <c r="A812" s="147">
        <v>127967</v>
      </c>
      <c r="B812" s="120">
        <v>2</v>
      </c>
      <c r="C812" s="121" t="s">
        <v>85</v>
      </c>
      <c r="D812" s="122">
        <v>43319</v>
      </c>
      <c r="E812" s="121" t="s">
        <v>2685</v>
      </c>
      <c r="F812" s="122">
        <v>44649</v>
      </c>
      <c r="G812" s="121" t="s">
        <v>148</v>
      </c>
      <c r="H812" s="123" t="s">
        <v>1539</v>
      </c>
      <c r="I812" s="121" t="s">
        <v>1505</v>
      </c>
      <c r="J812" s="120" t="s">
        <v>1506</v>
      </c>
      <c r="K812" s="121" t="s">
        <v>3458</v>
      </c>
      <c r="L812" s="120"/>
      <c r="M812" s="123" t="s">
        <v>3459</v>
      </c>
      <c r="N812" s="123" t="s">
        <v>3460</v>
      </c>
      <c r="O812" s="121" t="s">
        <v>1509</v>
      </c>
      <c r="P812" s="121" t="s">
        <v>92</v>
      </c>
      <c r="Q812" s="123"/>
      <c r="R812" s="150" t="s">
        <v>47</v>
      </c>
      <c r="S812" s="150" t="s">
        <v>41</v>
      </c>
      <c r="T812" s="124">
        <v>0.2</v>
      </c>
      <c r="U812" s="122">
        <v>44792</v>
      </c>
      <c r="V812" s="121"/>
      <c r="W812" s="120" t="s">
        <v>93</v>
      </c>
      <c r="X812" s="120" t="s">
        <v>186</v>
      </c>
      <c r="Y812" s="265" t="s">
        <v>34</v>
      </c>
      <c r="Z812" s="123"/>
      <c r="AA812" s="125">
        <v>0</v>
      </c>
      <c r="AB812" s="125">
        <v>309600</v>
      </c>
      <c r="AC812" s="125">
        <v>0</v>
      </c>
      <c r="AD812" s="125">
        <v>0</v>
      </c>
      <c r="AE812" s="125">
        <v>309600</v>
      </c>
      <c r="AF812" s="125">
        <v>469100</v>
      </c>
      <c r="AG812" s="125">
        <v>832650</v>
      </c>
      <c r="AH812" s="125">
        <v>0</v>
      </c>
      <c r="AI812" s="125">
        <v>0</v>
      </c>
      <c r="AJ812" s="125">
        <v>1301750</v>
      </c>
      <c r="AK812" s="135"/>
      <c r="AL812" s="126" t="s">
        <v>3461</v>
      </c>
    </row>
    <row r="813" spans="1:38" ht="72" hidden="1" x14ac:dyDescent="0.25">
      <c r="A813" s="147">
        <v>121549</v>
      </c>
      <c r="B813" s="120">
        <v>1</v>
      </c>
      <c r="C813" s="121" t="s">
        <v>85</v>
      </c>
      <c r="D813" s="122">
        <v>41955</v>
      </c>
      <c r="E813" s="121" t="s">
        <v>1892</v>
      </c>
      <c r="F813" s="122">
        <v>44120</v>
      </c>
      <c r="G813" s="121" t="s">
        <v>666</v>
      </c>
      <c r="H813" s="123" t="s">
        <v>386</v>
      </c>
      <c r="I813" s="121" t="s">
        <v>444</v>
      </c>
      <c r="J813" s="120" t="s">
        <v>101</v>
      </c>
      <c r="K813" s="121" t="s">
        <v>1894</v>
      </c>
      <c r="L813" s="120" t="s">
        <v>101</v>
      </c>
      <c r="M813" s="123" t="s">
        <v>3462</v>
      </c>
      <c r="N813" s="123" t="s">
        <v>3463</v>
      </c>
      <c r="O813" s="121" t="s">
        <v>1836</v>
      </c>
      <c r="P813" s="121" t="s">
        <v>1835</v>
      </c>
      <c r="Q813" s="123"/>
      <c r="R813" s="121" t="s">
        <v>47</v>
      </c>
      <c r="S813" s="121" t="s">
        <v>45</v>
      </c>
      <c r="T813" s="124">
        <v>0.5</v>
      </c>
      <c r="U813" s="122">
        <v>44792</v>
      </c>
      <c r="V813" s="121"/>
      <c r="W813" s="120" t="s">
        <v>93</v>
      </c>
      <c r="X813" s="120" t="s">
        <v>103</v>
      </c>
      <c r="Y813" s="265" t="s">
        <v>32</v>
      </c>
      <c r="Z813" s="123"/>
      <c r="AA813" s="125">
        <v>110000</v>
      </c>
      <c r="AB813" s="125">
        <v>0</v>
      </c>
      <c r="AC813" s="125">
        <v>0</v>
      </c>
      <c r="AD813" s="125">
        <v>0</v>
      </c>
      <c r="AE813" s="125">
        <v>110000</v>
      </c>
      <c r="AF813" s="125">
        <v>182500</v>
      </c>
      <c r="AG813" s="125">
        <v>253000</v>
      </c>
      <c r="AH813" s="125">
        <v>0</v>
      </c>
      <c r="AI813" s="125">
        <v>0</v>
      </c>
      <c r="AJ813" s="125">
        <v>435500</v>
      </c>
      <c r="AK813" s="135"/>
      <c r="AL813" s="126" t="s">
        <v>3464</v>
      </c>
    </row>
    <row r="814" spans="1:38" ht="36" hidden="1" x14ac:dyDescent="0.25">
      <c r="A814" s="147">
        <v>123954</v>
      </c>
      <c r="B814" s="120">
        <v>4</v>
      </c>
      <c r="C814" s="121" t="s">
        <v>85</v>
      </c>
      <c r="D814" s="122">
        <v>42571</v>
      </c>
      <c r="E814" s="121" t="s">
        <v>152</v>
      </c>
      <c r="F814" s="122">
        <v>44643</v>
      </c>
      <c r="G814" s="121" t="s">
        <v>152</v>
      </c>
      <c r="H814" s="123" t="s">
        <v>88</v>
      </c>
      <c r="I814" s="121" t="s">
        <v>436</v>
      </c>
      <c r="J814" s="120" t="s">
        <v>101</v>
      </c>
      <c r="K814" s="121"/>
      <c r="L814" s="120" t="s">
        <v>101</v>
      </c>
      <c r="M814" s="123" t="s">
        <v>3465</v>
      </c>
      <c r="N814" s="123" t="s">
        <v>3466</v>
      </c>
      <c r="O814" s="121" t="s">
        <v>157</v>
      </c>
      <c r="P814" s="121" t="s">
        <v>158</v>
      </c>
      <c r="Q814" s="123" t="s">
        <v>1793</v>
      </c>
      <c r="R814" s="150" t="s">
        <v>47</v>
      </c>
      <c r="S814" s="121" t="s">
        <v>43</v>
      </c>
      <c r="T814" s="124">
        <v>2.34</v>
      </c>
      <c r="U814" s="122">
        <v>44792</v>
      </c>
      <c r="V814" s="121" t="s">
        <v>1805</v>
      </c>
      <c r="W814" s="120" t="s">
        <v>670</v>
      </c>
      <c r="X814" s="120" t="s">
        <v>13</v>
      </c>
      <c r="Y814" s="265" t="s">
        <v>31</v>
      </c>
      <c r="Z814" s="123" t="s">
        <v>3467</v>
      </c>
      <c r="AA814" s="125">
        <v>0</v>
      </c>
      <c r="AB814" s="125">
        <v>0</v>
      </c>
      <c r="AC814" s="125">
        <v>5000</v>
      </c>
      <c r="AD814" s="125">
        <v>0</v>
      </c>
      <c r="AE814" s="125">
        <v>5000</v>
      </c>
      <c r="AF814" s="125">
        <v>0</v>
      </c>
      <c r="AG814" s="125">
        <v>0</v>
      </c>
      <c r="AH814" s="125">
        <v>5000</v>
      </c>
      <c r="AI814" s="125">
        <v>0</v>
      </c>
      <c r="AJ814" s="125">
        <v>5000</v>
      </c>
      <c r="AK814" s="135"/>
      <c r="AL814" s="126" t="s">
        <v>3468</v>
      </c>
    </row>
    <row r="815" spans="1:38" hidden="1" x14ac:dyDescent="0.25">
      <c r="A815" s="147">
        <v>126315.01</v>
      </c>
      <c r="B815" s="120">
        <v>4</v>
      </c>
      <c r="C815" s="121" t="s">
        <v>85</v>
      </c>
      <c r="D815" s="122">
        <v>43598</v>
      </c>
      <c r="E815" s="121" t="s">
        <v>152</v>
      </c>
      <c r="F815" s="122">
        <v>44610</v>
      </c>
      <c r="G815" s="121" t="s">
        <v>152</v>
      </c>
      <c r="H815" s="123" t="s">
        <v>88</v>
      </c>
      <c r="I815" s="121" t="s">
        <v>484</v>
      </c>
      <c r="J815" s="120" t="s">
        <v>101</v>
      </c>
      <c r="K815" s="121"/>
      <c r="L815" s="120" t="s">
        <v>101</v>
      </c>
      <c r="M815" s="123" t="s">
        <v>3469</v>
      </c>
      <c r="N815" s="123" t="s">
        <v>1793</v>
      </c>
      <c r="O815" s="121" t="s">
        <v>157</v>
      </c>
      <c r="P815" s="121" t="s">
        <v>158</v>
      </c>
      <c r="Q815" s="123" t="s">
        <v>1793</v>
      </c>
      <c r="R815" s="150" t="s">
        <v>47</v>
      </c>
      <c r="S815" s="121" t="s">
        <v>43</v>
      </c>
      <c r="T815" s="124">
        <v>0.14000000000000001</v>
      </c>
      <c r="U815" s="122">
        <v>44792</v>
      </c>
      <c r="V815" s="121" t="s">
        <v>1805</v>
      </c>
      <c r="W815" s="120" t="s">
        <v>93</v>
      </c>
      <c r="X815" s="120" t="s">
        <v>103</v>
      </c>
      <c r="Y815" s="265" t="s">
        <v>31</v>
      </c>
      <c r="Z815" s="123"/>
      <c r="AA815" s="125">
        <v>0</v>
      </c>
      <c r="AB815" s="125">
        <v>20000</v>
      </c>
      <c r="AC815" s="125">
        <v>0</v>
      </c>
      <c r="AD815" s="125">
        <v>0</v>
      </c>
      <c r="AE815" s="125">
        <v>20000</v>
      </c>
      <c r="AF815" s="125">
        <v>0</v>
      </c>
      <c r="AG815" s="125">
        <v>20000</v>
      </c>
      <c r="AH815" s="125">
        <v>0</v>
      </c>
      <c r="AI815" s="125">
        <v>0</v>
      </c>
      <c r="AJ815" s="125">
        <v>20000</v>
      </c>
      <c r="AK815" s="135"/>
      <c r="AL815" s="126" t="s">
        <v>3470</v>
      </c>
    </row>
    <row r="816" spans="1:38" hidden="1" x14ac:dyDescent="0.25">
      <c r="A816" s="149">
        <v>131380</v>
      </c>
      <c r="B816" s="120">
        <v>4</v>
      </c>
      <c r="C816" s="121" t="s">
        <v>85</v>
      </c>
      <c r="D816" s="122">
        <v>44266</v>
      </c>
      <c r="E816" s="121" t="s">
        <v>2180</v>
      </c>
      <c r="F816" s="122">
        <v>44435</v>
      </c>
      <c r="G816" s="121" t="s">
        <v>179</v>
      </c>
      <c r="H816" s="123" t="s">
        <v>489</v>
      </c>
      <c r="I816" s="121" t="s">
        <v>477</v>
      </c>
      <c r="J816" s="120" t="s">
        <v>299</v>
      </c>
      <c r="K816" s="121"/>
      <c r="L816" s="120" t="s">
        <v>300</v>
      </c>
      <c r="M816" s="123" t="s">
        <v>3471</v>
      </c>
      <c r="N816" s="123" t="s">
        <v>3472</v>
      </c>
      <c r="O816" s="121" t="s">
        <v>1836</v>
      </c>
      <c r="P816" s="121" t="s">
        <v>1836</v>
      </c>
      <c r="Q816" s="123"/>
      <c r="R816" s="121" t="s">
        <v>47</v>
      </c>
      <c r="S816" s="121" t="s">
        <v>45</v>
      </c>
      <c r="T816" s="124">
        <v>0.53</v>
      </c>
      <c r="U816" s="122">
        <v>44792</v>
      </c>
      <c r="V816" s="121"/>
      <c r="W816" s="120" t="s">
        <v>93</v>
      </c>
      <c r="X816" s="120" t="s">
        <v>303</v>
      </c>
      <c r="Y816" s="265" t="str">
        <f>_xlfn.XLOOKUP(TAMPData2205[[#This Row],[PIN]],TAMPData2202[PIN],TAMPData2202[TAMP NHS],"",0)</f>
        <v>NHS-Interstate</v>
      </c>
      <c r="Z816" s="123"/>
      <c r="AA816" s="125">
        <v>118151</v>
      </c>
      <c r="AB816" s="125">
        <v>0</v>
      </c>
      <c r="AC816" s="125">
        <v>0</v>
      </c>
      <c r="AD816" s="125">
        <v>0</v>
      </c>
      <c r="AE816" s="125">
        <v>118151</v>
      </c>
      <c r="AF816" s="125">
        <v>178151</v>
      </c>
      <c r="AG816" s="125">
        <v>0</v>
      </c>
      <c r="AH816" s="125">
        <v>0</v>
      </c>
      <c r="AI816" s="125">
        <v>0</v>
      </c>
      <c r="AJ816" s="125">
        <v>178151</v>
      </c>
      <c r="AK816" s="135"/>
      <c r="AL816" s="126" t="s">
        <v>3473</v>
      </c>
    </row>
    <row r="817" spans="1:38" hidden="1" x14ac:dyDescent="0.25">
      <c r="A817" s="149">
        <v>131384</v>
      </c>
      <c r="B817" s="120">
        <v>4</v>
      </c>
      <c r="C817" s="121" t="s">
        <v>85</v>
      </c>
      <c r="D817" s="122">
        <v>44266</v>
      </c>
      <c r="E817" s="121" t="s">
        <v>3474</v>
      </c>
      <c r="F817" s="122">
        <v>44656</v>
      </c>
      <c r="G817" s="121" t="s">
        <v>2192</v>
      </c>
      <c r="H817" s="123" t="s">
        <v>196</v>
      </c>
      <c r="I817" s="121" t="s">
        <v>477</v>
      </c>
      <c r="J817" s="120" t="s">
        <v>299</v>
      </c>
      <c r="K817" s="121"/>
      <c r="L817" s="120" t="s">
        <v>300</v>
      </c>
      <c r="M817" s="123" t="s">
        <v>3475</v>
      </c>
      <c r="N817" s="123" t="s">
        <v>3476</v>
      </c>
      <c r="O817" s="121" t="s">
        <v>1836</v>
      </c>
      <c r="P817" s="121" t="s">
        <v>1836</v>
      </c>
      <c r="Q817" s="123"/>
      <c r="R817" s="121" t="s">
        <v>47</v>
      </c>
      <c r="S817" s="121" t="s">
        <v>45</v>
      </c>
      <c r="T817" s="124">
        <v>0.91</v>
      </c>
      <c r="U817" s="122">
        <v>44792</v>
      </c>
      <c r="V817" s="121"/>
      <c r="W817" s="120" t="s">
        <v>93</v>
      </c>
      <c r="X817" s="120" t="s">
        <v>303</v>
      </c>
      <c r="Y817" s="265" t="str">
        <f>_xlfn.XLOOKUP(TAMPData2205[[#This Row],[PIN]],TAMPData2202[PIN],TAMPData2202[TAMP NHS],"",0)</f>
        <v>NHS-Interstate</v>
      </c>
      <c r="Z817" s="123"/>
      <c r="AA817" s="125">
        <v>70000</v>
      </c>
      <c r="AB817" s="125">
        <v>0</v>
      </c>
      <c r="AC817" s="125">
        <v>0</v>
      </c>
      <c r="AD817" s="125">
        <v>0</v>
      </c>
      <c r="AE817" s="125">
        <v>70000</v>
      </c>
      <c r="AF817" s="125">
        <v>130000</v>
      </c>
      <c r="AG817" s="125">
        <v>0</v>
      </c>
      <c r="AH817" s="125">
        <v>0</v>
      </c>
      <c r="AI817" s="125">
        <v>0</v>
      </c>
      <c r="AJ817" s="125">
        <v>130000</v>
      </c>
      <c r="AK817" s="135"/>
      <c r="AL817" s="126" t="s">
        <v>3477</v>
      </c>
    </row>
    <row r="818" spans="1:38" ht="36" hidden="1" x14ac:dyDescent="0.25">
      <c r="A818" s="147">
        <v>123033</v>
      </c>
      <c r="B818" s="120">
        <v>1</v>
      </c>
      <c r="C818" s="121" t="s">
        <v>85</v>
      </c>
      <c r="D818" s="122">
        <v>42292</v>
      </c>
      <c r="E818" s="121" t="s">
        <v>1785</v>
      </c>
      <c r="F818" s="122">
        <v>44606</v>
      </c>
      <c r="G818" s="121" t="s">
        <v>98</v>
      </c>
      <c r="H818" s="123" t="s">
        <v>1588</v>
      </c>
      <c r="I818" s="121" t="s">
        <v>1505</v>
      </c>
      <c r="J818" s="120" t="s">
        <v>1506</v>
      </c>
      <c r="K818" s="121"/>
      <c r="L818" s="120"/>
      <c r="M818" s="123" t="s">
        <v>3478</v>
      </c>
      <c r="N818" s="123" t="s">
        <v>3479</v>
      </c>
      <c r="O818" s="121" t="s">
        <v>1509</v>
      </c>
      <c r="P818" s="121" t="s">
        <v>3419</v>
      </c>
      <c r="Q818" s="123"/>
      <c r="R818" s="150" t="s">
        <v>47</v>
      </c>
      <c r="S818" s="150" t="s">
        <v>41</v>
      </c>
      <c r="T818" s="124" t="s">
        <v>505</v>
      </c>
      <c r="U818" s="122">
        <v>44792</v>
      </c>
      <c r="V818" s="121"/>
      <c r="W818" s="120" t="s">
        <v>93</v>
      </c>
      <c r="X818" s="120" t="s">
        <v>103</v>
      </c>
      <c r="Y818" s="265" t="str">
        <f>_xlfn.XLOOKUP(TAMPData2205[[#This Row],[PIN]],TAMPData2202[PIN],TAMPData2202[TAMP NHS],"",0)</f>
        <v>Non-NHS SR</v>
      </c>
      <c r="Z818" s="123"/>
      <c r="AA818" s="125">
        <v>100000</v>
      </c>
      <c r="AB818" s="125">
        <v>803000</v>
      </c>
      <c r="AC818" s="125">
        <v>0</v>
      </c>
      <c r="AD818" s="125">
        <v>0</v>
      </c>
      <c r="AE818" s="125">
        <v>903000</v>
      </c>
      <c r="AF818" s="125">
        <v>283043.11</v>
      </c>
      <c r="AG818" s="125">
        <v>803000</v>
      </c>
      <c r="AH818" s="125">
        <v>0</v>
      </c>
      <c r="AI818" s="125">
        <v>0</v>
      </c>
      <c r="AJ818" s="125">
        <v>1086043.1100000001</v>
      </c>
      <c r="AK818" s="135"/>
      <c r="AL818" s="126" t="s">
        <v>3480</v>
      </c>
    </row>
    <row r="819" spans="1:38" ht="36" hidden="1" x14ac:dyDescent="0.25">
      <c r="A819" s="147">
        <v>124263.03999999999</v>
      </c>
      <c r="B819" s="120">
        <v>3</v>
      </c>
      <c r="C819" s="121" t="s">
        <v>122</v>
      </c>
      <c r="D819" s="122">
        <v>42031</v>
      </c>
      <c r="E819" s="121" t="s">
        <v>2180</v>
      </c>
      <c r="F819" s="122">
        <v>44438.875196759262</v>
      </c>
      <c r="G819" s="121" t="s">
        <v>241</v>
      </c>
      <c r="H819" s="123" t="s">
        <v>659</v>
      </c>
      <c r="I819" s="121" t="s">
        <v>613</v>
      </c>
      <c r="J819" s="120" t="s">
        <v>299</v>
      </c>
      <c r="K819" s="121"/>
      <c r="L819" s="120" t="s">
        <v>300</v>
      </c>
      <c r="M819" s="123" t="s">
        <v>3481</v>
      </c>
      <c r="N819" s="123" t="s">
        <v>3482</v>
      </c>
      <c r="O819" s="121" t="s">
        <v>553</v>
      </c>
      <c r="P819" s="121" t="s">
        <v>1783</v>
      </c>
      <c r="Q819" s="123"/>
      <c r="R819" s="150" t="s">
        <v>47</v>
      </c>
      <c r="S819" s="150" t="s">
        <v>45</v>
      </c>
      <c r="T819" s="124">
        <v>9.6300000000000008</v>
      </c>
      <c r="U819" s="122">
        <v>44428</v>
      </c>
      <c r="V819" s="121"/>
      <c r="W819" s="120" t="s">
        <v>93</v>
      </c>
      <c r="X819" s="120" t="s">
        <v>303</v>
      </c>
      <c r="Y819" s="265" t="str">
        <f>_xlfn.XLOOKUP(TAMPData2205[[#This Row],[PIN]],TAMPData2202[PIN],TAMPData2202[TAMP NHS],"",0)</f>
        <v>NHS-Interstate</v>
      </c>
      <c r="Z819" s="152" t="s">
        <v>3483</v>
      </c>
      <c r="AA819" s="125">
        <v>5350000</v>
      </c>
      <c r="AB819" s="125">
        <v>0</v>
      </c>
      <c r="AC819" s="214">
        <f>153446116-26928543.77</f>
        <v>126517572.23</v>
      </c>
      <c r="AD819" s="125">
        <v>0</v>
      </c>
      <c r="AE819" s="214">
        <f>SUM(TAMPData2205[[#This Row],[2022 PE Obligations]:[2022 Paving Obligations]])</f>
        <v>131867572.23</v>
      </c>
      <c r="AF819" s="125">
        <v>6150000</v>
      </c>
      <c r="AG819" s="125">
        <v>0</v>
      </c>
      <c r="AH819" s="214">
        <f>153446116-26928543.77</f>
        <v>126517572.23</v>
      </c>
      <c r="AI819" s="125">
        <v>0</v>
      </c>
      <c r="AJ819" s="214">
        <f>SUM(TAMPData2205[[#This Row],[Total PE Obligation]:[Total Paving Obligation]])</f>
        <v>132667572.23</v>
      </c>
      <c r="AK819" s="135" t="s">
        <v>3484</v>
      </c>
      <c r="AL819" s="126" t="s">
        <v>3485</v>
      </c>
    </row>
    <row r="820" spans="1:38" hidden="1" x14ac:dyDescent="0.25">
      <c r="A820" s="147">
        <v>127405</v>
      </c>
      <c r="B820" s="120">
        <v>4</v>
      </c>
      <c r="C820" s="121" t="s">
        <v>97</v>
      </c>
      <c r="D820" s="122">
        <v>43194</v>
      </c>
      <c r="E820" s="121" t="s">
        <v>152</v>
      </c>
      <c r="F820" s="122">
        <v>44594.875115740739</v>
      </c>
      <c r="G820" s="121" t="s">
        <v>510</v>
      </c>
      <c r="H820" s="123" t="s">
        <v>371</v>
      </c>
      <c r="I820" s="121" t="s">
        <v>2924</v>
      </c>
      <c r="J820" s="120" t="s">
        <v>101</v>
      </c>
      <c r="K820" s="121"/>
      <c r="L820" s="120" t="s">
        <v>101</v>
      </c>
      <c r="M820" s="123" t="s">
        <v>3486</v>
      </c>
      <c r="N820" s="123" t="s">
        <v>1793</v>
      </c>
      <c r="O820" s="121" t="s">
        <v>157</v>
      </c>
      <c r="P820" s="121" t="s">
        <v>158</v>
      </c>
      <c r="Q820" s="123" t="s">
        <v>1793</v>
      </c>
      <c r="R820" s="121" t="s">
        <v>47</v>
      </c>
      <c r="S820" s="121" t="s">
        <v>43</v>
      </c>
      <c r="T820" s="124">
        <v>2.97</v>
      </c>
      <c r="U820" s="122">
        <v>44428</v>
      </c>
      <c r="V820" s="121" t="s">
        <v>2036</v>
      </c>
      <c r="W820" s="120" t="s">
        <v>93</v>
      </c>
      <c r="X820" s="120" t="s">
        <v>103</v>
      </c>
      <c r="Y820" s="265" t="s">
        <v>32</v>
      </c>
      <c r="Z820" s="123"/>
      <c r="AA820" s="125">
        <v>0</v>
      </c>
      <c r="AB820" s="125">
        <v>0</v>
      </c>
      <c r="AC820" s="125">
        <v>63200</v>
      </c>
      <c r="AD820" s="125">
        <v>1079100</v>
      </c>
      <c r="AE820" s="125">
        <v>1142300</v>
      </c>
      <c r="AF820" s="125">
        <v>0</v>
      </c>
      <c r="AG820" s="125">
        <v>0</v>
      </c>
      <c r="AH820" s="125">
        <v>63200</v>
      </c>
      <c r="AI820" s="125">
        <v>1079100</v>
      </c>
      <c r="AJ820" s="125">
        <v>1142300</v>
      </c>
      <c r="AK820" s="135" t="s">
        <v>3487</v>
      </c>
      <c r="AL820" s="126" t="s">
        <v>3488</v>
      </c>
    </row>
    <row r="821" spans="1:38" hidden="1" x14ac:dyDescent="0.25">
      <c r="A821" s="147">
        <v>130853</v>
      </c>
      <c r="B821" s="120">
        <v>3</v>
      </c>
      <c r="C821" s="121" t="s">
        <v>97</v>
      </c>
      <c r="D821" s="122">
        <v>44078</v>
      </c>
      <c r="E821" s="121" t="s">
        <v>152</v>
      </c>
      <c r="F821" s="122">
        <v>44516.875162037039</v>
      </c>
      <c r="G821" s="121" t="s">
        <v>108</v>
      </c>
      <c r="H821" s="123" t="s">
        <v>140</v>
      </c>
      <c r="I821" s="121" t="s">
        <v>1843</v>
      </c>
      <c r="J821" s="120" t="s">
        <v>101</v>
      </c>
      <c r="K821" s="121"/>
      <c r="L821" s="120" t="s">
        <v>101</v>
      </c>
      <c r="M821" s="123" t="s">
        <v>3489</v>
      </c>
      <c r="N821" s="123" t="s">
        <v>1793</v>
      </c>
      <c r="O821" s="121" t="s">
        <v>157</v>
      </c>
      <c r="P821" s="121" t="s">
        <v>158</v>
      </c>
      <c r="Q821" s="123" t="s">
        <v>1793</v>
      </c>
      <c r="R821" s="121" t="s">
        <v>47</v>
      </c>
      <c r="S821" s="121" t="s">
        <v>43</v>
      </c>
      <c r="T821" s="124">
        <v>2.6</v>
      </c>
      <c r="U821" s="122">
        <v>44428</v>
      </c>
      <c r="V821" s="121" t="s">
        <v>1805</v>
      </c>
      <c r="W821" s="120" t="s">
        <v>93</v>
      </c>
      <c r="X821" s="120" t="s">
        <v>103</v>
      </c>
      <c r="Y821" s="265" t="s">
        <v>32</v>
      </c>
      <c r="Z821" s="123"/>
      <c r="AA821" s="125">
        <v>0</v>
      </c>
      <c r="AB821" s="125">
        <v>0</v>
      </c>
      <c r="AC821" s="125">
        <v>92993</v>
      </c>
      <c r="AD821" s="125">
        <v>942608</v>
      </c>
      <c r="AE821" s="125">
        <v>1035601</v>
      </c>
      <c r="AF821" s="125">
        <v>0</v>
      </c>
      <c r="AG821" s="125">
        <v>0</v>
      </c>
      <c r="AH821" s="125">
        <v>92993</v>
      </c>
      <c r="AI821" s="125">
        <v>942608</v>
      </c>
      <c r="AJ821" s="125">
        <v>1035601</v>
      </c>
      <c r="AK821" s="135" t="s">
        <v>3490</v>
      </c>
      <c r="AL821" s="126" t="s">
        <v>3491</v>
      </c>
    </row>
    <row r="822" spans="1:38" hidden="1" x14ac:dyDescent="0.25">
      <c r="A822" s="147">
        <v>120078</v>
      </c>
      <c r="B822" s="120">
        <v>4</v>
      </c>
      <c r="C822" s="121" t="s">
        <v>122</v>
      </c>
      <c r="D822" s="122">
        <v>41653</v>
      </c>
      <c r="E822" s="121" t="s">
        <v>1892</v>
      </c>
      <c r="F822" s="122">
        <v>44447.875196759262</v>
      </c>
      <c r="G822" s="121" t="s">
        <v>510</v>
      </c>
      <c r="H822" s="123" t="s">
        <v>415</v>
      </c>
      <c r="I822" s="121" t="s">
        <v>1893</v>
      </c>
      <c r="J822" s="120" t="s">
        <v>101</v>
      </c>
      <c r="K822" s="121"/>
      <c r="L822" s="120" t="s">
        <v>101</v>
      </c>
      <c r="M822" s="123" t="s">
        <v>3492</v>
      </c>
      <c r="N822" s="123" t="s">
        <v>1906</v>
      </c>
      <c r="O822" s="121" t="s">
        <v>1836</v>
      </c>
      <c r="P822" s="121" t="s">
        <v>1906</v>
      </c>
      <c r="Q822" s="123"/>
      <c r="R822" s="150" t="s">
        <v>47</v>
      </c>
      <c r="S822" s="150" t="s">
        <v>45</v>
      </c>
      <c r="T822" s="124">
        <v>0</v>
      </c>
      <c r="U822" s="122">
        <v>44428</v>
      </c>
      <c r="V822" s="121"/>
      <c r="W822" s="120" t="s">
        <v>93</v>
      </c>
      <c r="X822" s="120" t="s">
        <v>103</v>
      </c>
      <c r="Y822" s="265" t="str">
        <f>_xlfn.XLOOKUP(TAMPData2205[[#This Row],[PIN]],TAMPData2202[PIN],TAMPData2202[TAMP NHS],"",0)</f>
        <v>Non-NHS SR</v>
      </c>
      <c r="Z822" s="123"/>
      <c r="AA822" s="125">
        <v>99500</v>
      </c>
      <c r="AB822" s="125">
        <v>80000</v>
      </c>
      <c r="AC822" s="125">
        <v>794600</v>
      </c>
      <c r="AD822" s="125">
        <v>0</v>
      </c>
      <c r="AE822" s="125">
        <v>974100</v>
      </c>
      <c r="AF822" s="125">
        <v>263500</v>
      </c>
      <c r="AG822" s="125">
        <v>102000</v>
      </c>
      <c r="AH822" s="125">
        <v>794600</v>
      </c>
      <c r="AI822" s="125">
        <v>0</v>
      </c>
      <c r="AJ822" s="125">
        <v>1160100</v>
      </c>
      <c r="AK822" s="135" t="s">
        <v>3493</v>
      </c>
      <c r="AL822" s="126" t="s">
        <v>3494</v>
      </c>
    </row>
    <row r="823" spans="1:38" hidden="1" x14ac:dyDescent="0.25">
      <c r="A823" s="147">
        <v>126947</v>
      </c>
      <c r="B823" s="120">
        <v>2</v>
      </c>
      <c r="C823" s="121" t="s">
        <v>122</v>
      </c>
      <c r="D823" s="122">
        <v>43125</v>
      </c>
      <c r="E823" s="121" t="s">
        <v>2180</v>
      </c>
      <c r="F823" s="122">
        <v>44522</v>
      </c>
      <c r="G823" s="121" t="s">
        <v>426</v>
      </c>
      <c r="H823" s="123" t="s">
        <v>399</v>
      </c>
      <c r="I823" s="121" t="s">
        <v>2466</v>
      </c>
      <c r="J823" s="120" t="s">
        <v>101</v>
      </c>
      <c r="K823" s="121"/>
      <c r="L823" s="120" t="s">
        <v>101</v>
      </c>
      <c r="M823" s="123" t="s">
        <v>3495</v>
      </c>
      <c r="N823" s="123" t="s">
        <v>3496</v>
      </c>
      <c r="O823" s="121" t="s">
        <v>1836</v>
      </c>
      <c r="P823" s="121" t="s">
        <v>2935</v>
      </c>
      <c r="Q823" s="123"/>
      <c r="R823" s="121" t="s">
        <v>47</v>
      </c>
      <c r="S823" s="121" t="s">
        <v>45</v>
      </c>
      <c r="T823" s="124">
        <v>0.1</v>
      </c>
      <c r="U823" s="122">
        <v>44428</v>
      </c>
      <c r="V823" s="121"/>
      <c r="W823" s="120" t="s">
        <v>93</v>
      </c>
      <c r="X823" s="120" t="s">
        <v>103</v>
      </c>
      <c r="Y823" s="265" t="str">
        <f>_xlfn.XLOOKUP(TAMPData2205[[#This Row],[PIN]],TAMPData2202[PIN],TAMPData2202[TAMP NHS],"",0)</f>
        <v>Non-NHS SR</v>
      </c>
      <c r="Z823" s="123"/>
      <c r="AA823" s="125">
        <v>71000</v>
      </c>
      <c r="AB823" s="125">
        <v>0</v>
      </c>
      <c r="AC823" s="125">
        <v>1284236</v>
      </c>
      <c r="AD823" s="125">
        <v>0</v>
      </c>
      <c r="AE823" s="125">
        <v>1355236</v>
      </c>
      <c r="AF823" s="125">
        <v>190000</v>
      </c>
      <c r="AG823" s="125">
        <v>0</v>
      </c>
      <c r="AH823" s="125">
        <v>1284236</v>
      </c>
      <c r="AI823" s="125">
        <v>0</v>
      </c>
      <c r="AJ823" s="125">
        <v>1474236</v>
      </c>
      <c r="AK823" s="135" t="s">
        <v>3497</v>
      </c>
      <c r="AL823" s="126" t="s">
        <v>3498</v>
      </c>
    </row>
    <row r="824" spans="1:38" ht="36" hidden="1" x14ac:dyDescent="0.25">
      <c r="A824" s="147">
        <v>102239</v>
      </c>
      <c r="B824" s="120">
        <v>3</v>
      </c>
      <c r="C824" s="121" t="s">
        <v>97</v>
      </c>
      <c r="D824" s="122">
        <v>37735</v>
      </c>
      <c r="E824" s="121" t="s">
        <v>108</v>
      </c>
      <c r="F824" s="122">
        <v>43661.875324074077</v>
      </c>
      <c r="G824" s="121" t="s">
        <v>235</v>
      </c>
      <c r="H824" s="123" t="s">
        <v>659</v>
      </c>
      <c r="I824" s="121" t="s">
        <v>2983</v>
      </c>
      <c r="J824" s="120" t="s">
        <v>101</v>
      </c>
      <c r="K824" s="121"/>
      <c r="L824" s="120" t="s">
        <v>101</v>
      </c>
      <c r="M824" s="123" t="s">
        <v>3499</v>
      </c>
      <c r="N824" s="123" t="s">
        <v>3500</v>
      </c>
      <c r="O824" s="121" t="s">
        <v>553</v>
      </c>
      <c r="P824" s="121" t="s">
        <v>1789</v>
      </c>
      <c r="Q824" s="123"/>
      <c r="R824" s="121" t="s">
        <v>47</v>
      </c>
      <c r="S824" s="121" t="s">
        <v>45</v>
      </c>
      <c r="T824" s="124">
        <v>2.14</v>
      </c>
      <c r="U824" s="122">
        <v>42244</v>
      </c>
      <c r="V824" s="121"/>
      <c r="W824" s="120" t="s">
        <v>93</v>
      </c>
      <c r="X824" s="120" t="s">
        <v>103</v>
      </c>
      <c r="Y824" s="265" t="str">
        <f>_xlfn.XLOOKUP(TAMPData2205[[#This Row],[PIN]],TAMPData2202[PIN],TAMPData2202[TAMP NHS],"",0)</f>
        <v>Non-NHS SR</v>
      </c>
      <c r="Z824" s="123"/>
      <c r="AA824" s="125">
        <v>0</v>
      </c>
      <c r="AB824" s="125">
        <v>-872000</v>
      </c>
      <c r="AC824" s="125">
        <v>-1295913</v>
      </c>
      <c r="AD824" s="125">
        <v>0</v>
      </c>
      <c r="AE824" s="125">
        <v>-2167913</v>
      </c>
      <c r="AF824" s="125">
        <v>990000</v>
      </c>
      <c r="AG824" s="125">
        <v>1695195</v>
      </c>
      <c r="AH824" s="125">
        <v>19843425</v>
      </c>
      <c r="AI824" s="125">
        <v>0</v>
      </c>
      <c r="AJ824" s="125">
        <v>22528620</v>
      </c>
      <c r="AK824" s="135" t="s">
        <v>3501</v>
      </c>
      <c r="AL824" s="126" t="s">
        <v>3502</v>
      </c>
    </row>
    <row r="825" spans="1:38" hidden="1" x14ac:dyDescent="0.25">
      <c r="A825" s="147">
        <v>106269.04</v>
      </c>
      <c r="B825" s="120">
        <v>3</v>
      </c>
      <c r="C825" s="121" t="s">
        <v>97</v>
      </c>
      <c r="D825" s="122">
        <v>40935</v>
      </c>
      <c r="E825" s="121" t="s">
        <v>87</v>
      </c>
      <c r="F825" s="122">
        <v>44427</v>
      </c>
      <c r="G825" s="121" t="s">
        <v>203</v>
      </c>
      <c r="H825" s="123" t="s">
        <v>109</v>
      </c>
      <c r="I825" s="121" t="s">
        <v>3503</v>
      </c>
      <c r="J825" s="120" t="s">
        <v>101</v>
      </c>
      <c r="K825" s="121"/>
      <c r="L825" s="120" t="s">
        <v>101</v>
      </c>
      <c r="M825" s="123" t="s">
        <v>3504</v>
      </c>
      <c r="N825" s="123"/>
      <c r="O825" s="121" t="s">
        <v>103</v>
      </c>
      <c r="P825" s="121" t="s">
        <v>1783</v>
      </c>
      <c r="Q825" s="123"/>
      <c r="R825" s="150" t="s">
        <v>47</v>
      </c>
      <c r="S825" s="150" t="s">
        <v>45</v>
      </c>
      <c r="T825" s="124">
        <v>0.217</v>
      </c>
      <c r="U825" s="122">
        <v>41516</v>
      </c>
      <c r="V825" s="121"/>
      <c r="W825" s="120" t="s">
        <v>93</v>
      </c>
      <c r="X825" s="120" t="s">
        <v>103</v>
      </c>
      <c r="Y825" s="265" t="s">
        <v>32</v>
      </c>
      <c r="Z825" s="123"/>
      <c r="AA825" s="125">
        <v>0</v>
      </c>
      <c r="AB825" s="125">
        <v>-71560.89</v>
      </c>
      <c r="AC825" s="125">
        <v>0</v>
      </c>
      <c r="AD825" s="125">
        <v>0</v>
      </c>
      <c r="AE825" s="125">
        <v>-71560.89</v>
      </c>
      <c r="AF825" s="125">
        <v>203111.35</v>
      </c>
      <c r="AG825" s="125">
        <v>78439.11</v>
      </c>
      <c r="AH825" s="125">
        <v>0</v>
      </c>
      <c r="AI825" s="125">
        <v>0</v>
      </c>
      <c r="AJ825" s="125">
        <v>281550.46000000002</v>
      </c>
      <c r="AK825" s="135"/>
      <c r="AL825" s="126"/>
    </row>
    <row r="826" spans="1:38" ht="54" hidden="1" x14ac:dyDescent="0.25">
      <c r="A826" s="147">
        <v>101430.01</v>
      </c>
      <c r="B826" s="120">
        <v>2</v>
      </c>
      <c r="C826" s="121" t="s">
        <v>122</v>
      </c>
      <c r="D826" s="122">
        <v>37601</v>
      </c>
      <c r="E826" s="121" t="s">
        <v>108</v>
      </c>
      <c r="F826" s="122">
        <v>44529</v>
      </c>
      <c r="G826" s="121" t="s">
        <v>152</v>
      </c>
      <c r="H826" s="123" t="s">
        <v>128</v>
      </c>
      <c r="I826" s="121" t="s">
        <v>129</v>
      </c>
      <c r="J826" s="120" t="s">
        <v>101</v>
      </c>
      <c r="K826" s="121"/>
      <c r="L826" s="120" t="s">
        <v>101</v>
      </c>
      <c r="M826" s="123" t="s">
        <v>3505</v>
      </c>
      <c r="N826" s="123" t="s">
        <v>3506</v>
      </c>
      <c r="O826" s="121" t="s">
        <v>553</v>
      </c>
      <c r="P826" s="121" t="s">
        <v>1789</v>
      </c>
      <c r="Q826" s="123"/>
      <c r="R826" s="121" t="s">
        <v>47</v>
      </c>
      <c r="S826" s="121" t="s">
        <v>45</v>
      </c>
      <c r="T826" s="124">
        <v>2.69</v>
      </c>
      <c r="U826" s="122">
        <v>44449</v>
      </c>
      <c r="V826" s="121"/>
      <c r="W826" s="120" t="s">
        <v>93</v>
      </c>
      <c r="X826" s="120" t="s">
        <v>13</v>
      </c>
      <c r="Y826" s="265" t="str">
        <f>_xlfn.XLOOKUP(TAMPData2205[[#This Row],[PIN]],TAMPData2202[PIN],TAMPData2202[TAMP NHS],"",0)</f>
        <v>NHS-SR</v>
      </c>
      <c r="Z826" s="152" t="s">
        <v>3507</v>
      </c>
      <c r="AA826" s="125">
        <v>0</v>
      </c>
      <c r="AB826" s="125">
        <v>2000000</v>
      </c>
      <c r="AC826" s="214">
        <f>9391600-9550424.4</f>
        <v>-158824.40000000037</v>
      </c>
      <c r="AD826" s="125">
        <v>0</v>
      </c>
      <c r="AE826" s="214">
        <f>SUM(TAMPData2205[[#This Row],[2022 PE Obligations]:[2022 Paving Obligations]])</f>
        <v>1841175.5999999996</v>
      </c>
      <c r="AF826" s="125">
        <v>0</v>
      </c>
      <c r="AG826" s="125">
        <v>17750000</v>
      </c>
      <c r="AH826" s="214">
        <f>59391600-9550424.4</f>
        <v>49841175.600000001</v>
      </c>
      <c r="AI826" s="125">
        <v>0</v>
      </c>
      <c r="AJ826" s="214">
        <f>SUM(TAMPData2205[[#This Row],[Total PE Obligation]:[Total Paving Obligation]])</f>
        <v>67591175.599999994</v>
      </c>
      <c r="AK826" s="135" t="s">
        <v>3508</v>
      </c>
      <c r="AL826" s="126" t="s">
        <v>3509</v>
      </c>
    </row>
    <row r="827" spans="1:38" hidden="1" x14ac:dyDescent="0.25">
      <c r="A827" s="147">
        <v>130817</v>
      </c>
      <c r="B827" s="120">
        <v>1</v>
      </c>
      <c r="C827" s="121" t="s">
        <v>122</v>
      </c>
      <c r="D827" s="122">
        <v>44068</v>
      </c>
      <c r="E827" s="121" t="s">
        <v>2200</v>
      </c>
      <c r="F827" s="122">
        <v>44536</v>
      </c>
      <c r="G827" s="121" t="s">
        <v>152</v>
      </c>
      <c r="H827" s="123" t="s">
        <v>1588</v>
      </c>
      <c r="I827" s="121" t="s">
        <v>1505</v>
      </c>
      <c r="J827" s="120" t="s">
        <v>1506</v>
      </c>
      <c r="K827" s="121" t="s">
        <v>3510</v>
      </c>
      <c r="L827" s="120"/>
      <c r="M827" s="123" t="s">
        <v>3511</v>
      </c>
      <c r="N827" s="123" t="s">
        <v>3512</v>
      </c>
      <c r="O827" s="121" t="s">
        <v>1509</v>
      </c>
      <c r="P827" s="121" t="s">
        <v>1789</v>
      </c>
      <c r="Q827" s="123"/>
      <c r="R827" s="121" t="s">
        <v>47</v>
      </c>
      <c r="S827" s="121" t="s">
        <v>45</v>
      </c>
      <c r="T827" s="124" t="s">
        <v>505</v>
      </c>
      <c r="U827" s="122">
        <v>44449</v>
      </c>
      <c r="V827" s="121"/>
      <c r="W827" s="120" t="s">
        <v>93</v>
      </c>
      <c r="X827" s="120"/>
      <c r="Y827" s="265" t="str">
        <f>_xlfn.XLOOKUP(TAMPData2205[[#This Row],[PIN]],TAMPData2202[PIN],TAMPData2202[TAMP NHS],"",0)</f>
        <v>Non-NHS Local</v>
      </c>
      <c r="Z827" s="123"/>
      <c r="AA827" s="125">
        <v>0</v>
      </c>
      <c r="AB827" s="125">
        <v>0</v>
      </c>
      <c r="AC827" s="125">
        <v>5169944.5999999996</v>
      </c>
      <c r="AD827" s="125">
        <v>0</v>
      </c>
      <c r="AE827" s="125">
        <v>5169944.5999999996</v>
      </c>
      <c r="AF827" s="125">
        <v>772000</v>
      </c>
      <c r="AG827" s="125">
        <v>6355000</v>
      </c>
      <c r="AH827" s="125">
        <v>5169944.5999999996</v>
      </c>
      <c r="AI827" s="125">
        <v>0</v>
      </c>
      <c r="AJ827" s="125">
        <v>12296944.6</v>
      </c>
      <c r="AK827" s="135" t="s">
        <v>3513</v>
      </c>
      <c r="AL827" s="126" t="s">
        <v>3514</v>
      </c>
    </row>
    <row r="828" spans="1:38" ht="36" hidden="1" x14ac:dyDescent="0.25">
      <c r="A828" s="147">
        <v>112538</v>
      </c>
      <c r="B828" s="120">
        <v>2</v>
      </c>
      <c r="C828" s="121" t="s">
        <v>122</v>
      </c>
      <c r="D828" s="122">
        <v>39888</v>
      </c>
      <c r="E828" s="121" t="s">
        <v>741</v>
      </c>
      <c r="F828" s="122">
        <v>44683</v>
      </c>
      <c r="G828" s="121" t="s">
        <v>235</v>
      </c>
      <c r="H828" s="123" t="s">
        <v>399</v>
      </c>
      <c r="I828" s="121" t="s">
        <v>1540</v>
      </c>
      <c r="J828" s="120" t="s">
        <v>101</v>
      </c>
      <c r="K828" s="121"/>
      <c r="L828" s="120" t="s">
        <v>101</v>
      </c>
      <c r="M828" s="123" t="s">
        <v>3515</v>
      </c>
      <c r="N828" s="123" t="s">
        <v>3516</v>
      </c>
      <c r="O828" s="121" t="s">
        <v>553</v>
      </c>
      <c r="P828" s="121" t="s">
        <v>1783</v>
      </c>
      <c r="Q828" s="123"/>
      <c r="R828" s="150" t="s">
        <v>47</v>
      </c>
      <c r="S828" s="150" t="s">
        <v>45</v>
      </c>
      <c r="T828" s="124">
        <v>2.2400000000000002</v>
      </c>
      <c r="U828" s="122">
        <v>44449</v>
      </c>
      <c r="V828" s="121"/>
      <c r="W828" s="120" t="s">
        <v>93</v>
      </c>
      <c r="X828" s="120" t="s">
        <v>103</v>
      </c>
      <c r="Y828" s="265" t="str">
        <f>_xlfn.XLOOKUP(TAMPData2205[[#This Row],[PIN]],TAMPData2202[PIN],TAMPData2202[TAMP NHS],"",0)</f>
        <v>Non-NHS SR</v>
      </c>
      <c r="Z828" s="152" t="s">
        <v>3517</v>
      </c>
      <c r="AA828" s="125">
        <v>0</v>
      </c>
      <c r="AB828" s="125">
        <v>0</v>
      </c>
      <c r="AC828" s="125">
        <f>37670201-2282196.99</f>
        <v>35388004.009999998</v>
      </c>
      <c r="AD828" s="125">
        <v>0</v>
      </c>
      <c r="AE828" s="125">
        <f>SUM(TAMPData2205[[#This Row],[2022 PE Obligations]:[2022 Paving Obligations]])</f>
        <v>35388004.009999998</v>
      </c>
      <c r="AF828" s="125">
        <v>2802500</v>
      </c>
      <c r="AG828" s="125">
        <v>17295100</v>
      </c>
      <c r="AH828" s="125">
        <v>37670201</v>
      </c>
      <c r="AI828" s="125">
        <v>0</v>
      </c>
      <c r="AJ828" s="125">
        <v>57767801</v>
      </c>
      <c r="AK828" s="135" t="s">
        <v>3518</v>
      </c>
      <c r="AL828" s="126" t="s">
        <v>3519</v>
      </c>
    </row>
    <row r="829" spans="1:38" ht="54" hidden="1" x14ac:dyDescent="0.25">
      <c r="A829" s="147">
        <v>100335.01</v>
      </c>
      <c r="B829" s="120">
        <v>4</v>
      </c>
      <c r="C829" s="121" t="s">
        <v>97</v>
      </c>
      <c r="D829" s="122">
        <v>38412</v>
      </c>
      <c r="E829" s="121" t="s">
        <v>2185</v>
      </c>
      <c r="F829" s="122">
        <v>43727</v>
      </c>
      <c r="G829" s="121" t="s">
        <v>152</v>
      </c>
      <c r="H829" s="123" t="s">
        <v>3520</v>
      </c>
      <c r="I829" s="121" t="s">
        <v>3521</v>
      </c>
      <c r="J829" s="120" t="s">
        <v>299</v>
      </c>
      <c r="K829" s="121"/>
      <c r="L829" s="120" t="s">
        <v>300</v>
      </c>
      <c r="M829" s="123" t="s">
        <v>3522</v>
      </c>
      <c r="N829" s="123"/>
      <c r="O829" s="121" t="s">
        <v>553</v>
      </c>
      <c r="P829" s="121" t="s">
        <v>3152</v>
      </c>
      <c r="Q829" s="123"/>
      <c r="R829" s="175" t="s">
        <v>47</v>
      </c>
      <c r="S829" s="121" t="s">
        <v>41</v>
      </c>
      <c r="T829" s="124">
        <v>3.3370000000000002</v>
      </c>
      <c r="U829" s="122">
        <v>40074</v>
      </c>
      <c r="V829" s="121"/>
      <c r="W829" s="120" t="s">
        <v>93</v>
      </c>
      <c r="X829" s="120" t="s">
        <v>303</v>
      </c>
      <c r="Y829" s="265" t="s">
        <v>29</v>
      </c>
      <c r="Z829" s="123"/>
      <c r="AA829" s="125">
        <v>0</v>
      </c>
      <c r="AB829" s="125">
        <v>0</v>
      </c>
      <c r="AC829" s="125">
        <v>150537.59</v>
      </c>
      <c r="AD829" s="125">
        <v>0</v>
      </c>
      <c r="AE829" s="125">
        <v>150537.59</v>
      </c>
      <c r="AF829" s="125">
        <v>0</v>
      </c>
      <c r="AG829" s="125">
        <v>0</v>
      </c>
      <c r="AH829" s="125">
        <v>43959254.590000004</v>
      </c>
      <c r="AI829" s="125">
        <v>0</v>
      </c>
      <c r="AJ829" s="125">
        <v>43959254.590000004</v>
      </c>
      <c r="AK829" s="135" t="s">
        <v>3523</v>
      </c>
      <c r="AL829" s="126" t="s">
        <v>3524</v>
      </c>
    </row>
    <row r="830" spans="1:38" hidden="1" x14ac:dyDescent="0.25">
      <c r="A830" s="147">
        <v>100356</v>
      </c>
      <c r="B830" s="120">
        <v>3</v>
      </c>
      <c r="C830" s="121" t="s">
        <v>114</v>
      </c>
      <c r="D830" s="122">
        <v>37319.516550925924</v>
      </c>
      <c r="E830" s="121" t="s">
        <v>108</v>
      </c>
      <c r="F830" s="122">
        <v>44169</v>
      </c>
      <c r="G830" s="121" t="s">
        <v>170</v>
      </c>
      <c r="H830" s="123" t="s">
        <v>1272</v>
      </c>
      <c r="I830" s="121" t="s">
        <v>116</v>
      </c>
      <c r="J830" s="120" t="s">
        <v>101</v>
      </c>
      <c r="K830" s="121"/>
      <c r="L830" s="120" t="s">
        <v>101</v>
      </c>
      <c r="M830" s="123" t="s">
        <v>3525</v>
      </c>
      <c r="N830" s="123"/>
      <c r="O830" s="121" t="s">
        <v>553</v>
      </c>
      <c r="P830" s="121" t="s">
        <v>1789</v>
      </c>
      <c r="Q830" s="123"/>
      <c r="R830" s="121" t="s">
        <v>47</v>
      </c>
      <c r="S830" s="121" t="s">
        <v>45</v>
      </c>
      <c r="T830" s="124">
        <v>4.2</v>
      </c>
      <c r="U830" s="122">
        <v>40074</v>
      </c>
      <c r="V830" s="121"/>
      <c r="W830" s="120" t="s">
        <v>93</v>
      </c>
      <c r="X830" s="120" t="s">
        <v>13</v>
      </c>
      <c r="Y830" s="265" t="str">
        <f>_xlfn.XLOOKUP(TAMPData2205[[#This Row],[PIN]],TAMPData2202[PIN],TAMPData2202[TAMP NHS],"",0)</f>
        <v>NHS-SR</v>
      </c>
      <c r="Z830" s="123"/>
      <c r="AA830" s="125">
        <v>0</v>
      </c>
      <c r="AB830" s="125">
        <v>-2504.5100000000002</v>
      </c>
      <c r="AC830" s="125">
        <v>275324.19</v>
      </c>
      <c r="AD830" s="125">
        <v>0</v>
      </c>
      <c r="AE830" s="125">
        <v>272819.68</v>
      </c>
      <c r="AF830" s="125">
        <v>1987924.22</v>
      </c>
      <c r="AG830" s="125">
        <v>4118297.49</v>
      </c>
      <c r="AH830" s="125">
        <v>22598630.190000001</v>
      </c>
      <c r="AI830" s="125">
        <v>0</v>
      </c>
      <c r="AJ830" s="125">
        <v>28704851.899999999</v>
      </c>
      <c r="AK830" s="135" t="s">
        <v>3526</v>
      </c>
      <c r="AL830" s="126" t="s">
        <v>3527</v>
      </c>
    </row>
    <row r="831" spans="1:38" hidden="1" x14ac:dyDescent="0.25">
      <c r="A831" s="147">
        <v>101417</v>
      </c>
      <c r="B831" s="120">
        <v>1</v>
      </c>
      <c r="C831" s="121" t="s">
        <v>97</v>
      </c>
      <c r="D831" s="122">
        <v>37319.503263888888</v>
      </c>
      <c r="E831" s="121" t="s">
        <v>108</v>
      </c>
      <c r="F831" s="122">
        <v>44169</v>
      </c>
      <c r="G831" s="121" t="s">
        <v>152</v>
      </c>
      <c r="H831" s="123" t="s">
        <v>443</v>
      </c>
      <c r="I831" s="121" t="s">
        <v>444</v>
      </c>
      <c r="J831" s="120" t="s">
        <v>101</v>
      </c>
      <c r="K831" s="121"/>
      <c r="L831" s="120" t="s">
        <v>101</v>
      </c>
      <c r="M831" s="123" t="s">
        <v>3528</v>
      </c>
      <c r="N831" s="123"/>
      <c r="O831" s="121" t="s">
        <v>553</v>
      </c>
      <c r="P831" s="121" t="s">
        <v>1783</v>
      </c>
      <c r="Q831" s="123"/>
      <c r="R831" s="121" t="s">
        <v>47</v>
      </c>
      <c r="S831" s="121" t="s">
        <v>45</v>
      </c>
      <c r="T831" s="124">
        <v>4.7720000000000002</v>
      </c>
      <c r="U831" s="122">
        <v>40074</v>
      </c>
      <c r="V831" s="121"/>
      <c r="W831" s="120" t="s">
        <v>93</v>
      </c>
      <c r="X831" s="120" t="s">
        <v>103</v>
      </c>
      <c r="Y831" s="265" t="str">
        <f>_xlfn.XLOOKUP(TAMPData2205[[#This Row],[PIN]],TAMPData2202[PIN],TAMPData2202[TAMP NHS],"",0)</f>
        <v>Non-NHS SR</v>
      </c>
      <c r="Z831" s="123"/>
      <c r="AA831" s="125">
        <v>690000</v>
      </c>
      <c r="AB831" s="125">
        <v>0</v>
      </c>
      <c r="AC831" s="125">
        <v>0</v>
      </c>
      <c r="AD831" s="125">
        <v>0</v>
      </c>
      <c r="AE831" s="125">
        <v>690000</v>
      </c>
      <c r="AF831" s="125">
        <v>3386000</v>
      </c>
      <c r="AG831" s="125">
        <v>2018700</v>
      </c>
      <c r="AH831" s="125">
        <v>15958453.029999999</v>
      </c>
      <c r="AI831" s="125">
        <v>0</v>
      </c>
      <c r="AJ831" s="125">
        <v>21363153.030000001</v>
      </c>
      <c r="AK831" s="135" t="s">
        <v>3529</v>
      </c>
      <c r="AL831" s="126" t="s">
        <v>3530</v>
      </c>
    </row>
    <row r="832" spans="1:38" ht="36" hidden="1" x14ac:dyDescent="0.25">
      <c r="A832" s="149">
        <v>131318</v>
      </c>
      <c r="B832" s="120">
        <v>2</v>
      </c>
      <c r="C832" s="121" t="s">
        <v>122</v>
      </c>
      <c r="D832" s="122">
        <v>44237</v>
      </c>
      <c r="E832" s="121" t="s">
        <v>152</v>
      </c>
      <c r="F832" s="122">
        <v>44665.875173611108</v>
      </c>
      <c r="G832" s="121" t="s">
        <v>426</v>
      </c>
      <c r="H832" s="123" t="s">
        <v>123</v>
      </c>
      <c r="I832" s="121" t="s">
        <v>116</v>
      </c>
      <c r="J832" s="120" t="s">
        <v>101</v>
      </c>
      <c r="K832" s="121"/>
      <c r="L832" s="120" t="s">
        <v>101</v>
      </c>
      <c r="M832" s="123" t="s">
        <v>3531</v>
      </c>
      <c r="N832" s="123" t="s">
        <v>3532</v>
      </c>
      <c r="O832" s="121" t="s">
        <v>157</v>
      </c>
      <c r="P832" s="121" t="s">
        <v>158</v>
      </c>
      <c r="Q832" s="123" t="s">
        <v>3532</v>
      </c>
      <c r="R832" s="121" t="s">
        <v>47</v>
      </c>
      <c r="S832" s="121" t="s">
        <v>46</v>
      </c>
      <c r="T832" s="124">
        <v>3.81</v>
      </c>
      <c r="U832" s="122">
        <v>44645</v>
      </c>
      <c r="V832" s="121" t="s">
        <v>2556</v>
      </c>
      <c r="W832" s="120" t="s">
        <v>670</v>
      </c>
      <c r="X832" s="120" t="s">
        <v>103</v>
      </c>
      <c r="Y832" s="265" t="s">
        <v>32</v>
      </c>
      <c r="Z832" s="123"/>
      <c r="AA832" s="125">
        <v>0</v>
      </c>
      <c r="AB832" s="125">
        <v>0</v>
      </c>
      <c r="AC832" s="125">
        <v>0</v>
      </c>
      <c r="AD832" s="125">
        <v>442924</v>
      </c>
      <c r="AE832" s="125">
        <v>442924</v>
      </c>
      <c r="AF832" s="125">
        <v>0</v>
      </c>
      <c r="AG832" s="125">
        <v>0</v>
      </c>
      <c r="AH832" s="125">
        <v>0</v>
      </c>
      <c r="AI832" s="125">
        <v>442924</v>
      </c>
      <c r="AJ832" s="125">
        <v>442924</v>
      </c>
      <c r="AK832" s="135" t="s">
        <v>3533</v>
      </c>
      <c r="AL832" s="126" t="s">
        <v>3534</v>
      </c>
    </row>
    <row r="833" spans="1:38" ht="36" hidden="1" x14ac:dyDescent="0.25">
      <c r="A833" s="147">
        <v>116118</v>
      </c>
      <c r="B833" s="120">
        <v>3</v>
      </c>
      <c r="C833" s="121" t="s">
        <v>97</v>
      </c>
      <c r="D833" s="122">
        <v>40746</v>
      </c>
      <c r="E833" s="121" t="s">
        <v>385</v>
      </c>
      <c r="F833" s="122">
        <v>44175.875081018516</v>
      </c>
      <c r="G833" s="121" t="s">
        <v>108</v>
      </c>
      <c r="H833" s="123" t="s">
        <v>659</v>
      </c>
      <c r="I833" s="121" t="s">
        <v>1505</v>
      </c>
      <c r="J833" s="120" t="s">
        <v>1506</v>
      </c>
      <c r="K833" s="121"/>
      <c r="L833" s="120"/>
      <c r="M833" s="123" t="s">
        <v>3535</v>
      </c>
      <c r="N833" s="123"/>
      <c r="O833" s="121" t="s">
        <v>1509</v>
      </c>
      <c r="P833" s="121" t="s">
        <v>92</v>
      </c>
      <c r="Q833" s="123"/>
      <c r="R833" s="121" t="s">
        <v>47</v>
      </c>
      <c r="S833" s="121" t="s">
        <v>41</v>
      </c>
      <c r="T833" s="124" t="s">
        <v>505</v>
      </c>
      <c r="U833" s="122">
        <v>43742</v>
      </c>
      <c r="V833" s="121"/>
      <c r="W833" s="120" t="s">
        <v>93</v>
      </c>
      <c r="X833" s="120" t="s">
        <v>103</v>
      </c>
      <c r="Y833" s="265" t="s">
        <v>34</v>
      </c>
      <c r="Z833" s="123"/>
      <c r="AA833" s="125">
        <v>-1730.57</v>
      </c>
      <c r="AB833" s="125">
        <v>-132196.88</v>
      </c>
      <c r="AC833" s="125">
        <v>0</v>
      </c>
      <c r="AD833" s="125">
        <v>0</v>
      </c>
      <c r="AE833" s="125">
        <v>-133927.45000000001</v>
      </c>
      <c r="AF833" s="125">
        <v>233469.94</v>
      </c>
      <c r="AG833" s="125">
        <v>135945.12</v>
      </c>
      <c r="AH833" s="125">
        <v>1499766</v>
      </c>
      <c r="AI833" s="125">
        <v>0</v>
      </c>
      <c r="AJ833" s="125">
        <v>1869181.06</v>
      </c>
      <c r="AK833" s="135" t="s">
        <v>3536</v>
      </c>
      <c r="AL833" s="126" t="s">
        <v>3537</v>
      </c>
    </row>
    <row r="834" spans="1:38" ht="36" hidden="1" x14ac:dyDescent="0.25">
      <c r="A834" s="147">
        <v>125612.01</v>
      </c>
      <c r="B834" s="120">
        <v>3</v>
      </c>
      <c r="C834" s="121" t="s">
        <v>97</v>
      </c>
      <c r="D834" s="122">
        <v>43131</v>
      </c>
      <c r="E834" s="121" t="s">
        <v>1785</v>
      </c>
      <c r="F834" s="122">
        <v>44176.875069444446</v>
      </c>
      <c r="G834" s="121" t="s">
        <v>108</v>
      </c>
      <c r="H834" s="123" t="s">
        <v>140</v>
      </c>
      <c r="I834" s="121" t="s">
        <v>1505</v>
      </c>
      <c r="J834" s="120" t="s">
        <v>1506</v>
      </c>
      <c r="K834" s="121"/>
      <c r="L834" s="120"/>
      <c r="M834" s="123" t="s">
        <v>3538</v>
      </c>
      <c r="N834" s="123" t="s">
        <v>3539</v>
      </c>
      <c r="O834" s="121" t="s">
        <v>1509</v>
      </c>
      <c r="P834" s="121" t="s">
        <v>92</v>
      </c>
      <c r="Q834" s="123"/>
      <c r="R834" s="121" t="s">
        <v>47</v>
      </c>
      <c r="S834" s="121" t="s">
        <v>41</v>
      </c>
      <c r="T834" s="124" t="s">
        <v>505</v>
      </c>
      <c r="U834" s="122">
        <v>43742</v>
      </c>
      <c r="V834" s="121"/>
      <c r="W834" s="120" t="s">
        <v>93</v>
      </c>
      <c r="X834" s="120"/>
      <c r="Y834" s="265" t="s">
        <v>34</v>
      </c>
      <c r="Z834" s="123"/>
      <c r="AA834" s="125">
        <v>-103738.37</v>
      </c>
      <c r="AB834" s="125">
        <v>0</v>
      </c>
      <c r="AC834" s="125">
        <v>0</v>
      </c>
      <c r="AD834" s="125">
        <v>0</v>
      </c>
      <c r="AE834" s="125">
        <v>-103738.37</v>
      </c>
      <c r="AF834" s="125">
        <v>46261.63</v>
      </c>
      <c r="AG834" s="125">
        <v>0</v>
      </c>
      <c r="AH834" s="125">
        <v>990275</v>
      </c>
      <c r="AI834" s="125">
        <v>0</v>
      </c>
      <c r="AJ834" s="125">
        <v>1036536.63</v>
      </c>
      <c r="AK834" s="135" t="s">
        <v>3540</v>
      </c>
      <c r="AL834" s="126" t="s">
        <v>3541</v>
      </c>
    </row>
    <row r="835" spans="1:38" ht="36" hidden="1" x14ac:dyDescent="0.25">
      <c r="A835" s="147">
        <v>119808</v>
      </c>
      <c r="B835" s="120">
        <v>3</v>
      </c>
      <c r="C835" s="121" t="s">
        <v>114</v>
      </c>
      <c r="D835" s="122">
        <v>41551</v>
      </c>
      <c r="E835" s="121" t="s">
        <v>1833</v>
      </c>
      <c r="F835" s="122">
        <v>44538</v>
      </c>
      <c r="G835" s="121" t="s">
        <v>170</v>
      </c>
      <c r="H835" s="123" t="s">
        <v>1776</v>
      </c>
      <c r="I835" s="121" t="s">
        <v>1558</v>
      </c>
      <c r="J835" s="120" t="s">
        <v>101</v>
      </c>
      <c r="K835" s="121"/>
      <c r="L835" s="120" t="s">
        <v>101</v>
      </c>
      <c r="M835" s="123" t="s">
        <v>3542</v>
      </c>
      <c r="N835" s="123" t="s">
        <v>1897</v>
      </c>
      <c r="O835" s="121" t="s">
        <v>1836</v>
      </c>
      <c r="P835" s="121" t="s">
        <v>1897</v>
      </c>
      <c r="Q835" s="123"/>
      <c r="R835" s="121" t="s">
        <v>47</v>
      </c>
      <c r="S835" s="121" t="s">
        <v>45</v>
      </c>
      <c r="T835" s="124">
        <v>0</v>
      </c>
      <c r="U835" s="122">
        <v>43742</v>
      </c>
      <c r="V835" s="121"/>
      <c r="W835" s="120" t="s">
        <v>93</v>
      </c>
      <c r="X835" s="120" t="s">
        <v>13</v>
      </c>
      <c r="Y835" s="265" t="s">
        <v>31</v>
      </c>
      <c r="Z835" s="123"/>
      <c r="AA835" s="125">
        <v>-390.32</v>
      </c>
      <c r="AB835" s="125">
        <v>-51146.99</v>
      </c>
      <c r="AC835" s="125">
        <v>54637.61</v>
      </c>
      <c r="AD835" s="125">
        <v>0</v>
      </c>
      <c r="AE835" s="125">
        <v>3100.3</v>
      </c>
      <c r="AF835" s="125">
        <v>113039.57</v>
      </c>
      <c r="AG835" s="125">
        <v>25658.01</v>
      </c>
      <c r="AH835" s="125">
        <v>650876.61</v>
      </c>
      <c r="AI835" s="125">
        <v>0</v>
      </c>
      <c r="AJ835" s="125">
        <v>789574.19</v>
      </c>
      <c r="AK835" s="135" t="s">
        <v>3543</v>
      </c>
      <c r="AL835" s="126" t="s">
        <v>3544</v>
      </c>
    </row>
    <row r="836" spans="1:38" ht="36" hidden="1" x14ac:dyDescent="0.25">
      <c r="A836" s="149">
        <v>131267</v>
      </c>
      <c r="B836" s="120">
        <v>2</v>
      </c>
      <c r="C836" s="121" t="s">
        <v>122</v>
      </c>
      <c r="D836" s="122">
        <v>44224</v>
      </c>
      <c r="E836" s="121" t="s">
        <v>152</v>
      </c>
      <c r="F836" s="122">
        <v>44665.8753125</v>
      </c>
      <c r="G836" s="121" t="s">
        <v>426</v>
      </c>
      <c r="H836" s="123" t="s">
        <v>223</v>
      </c>
      <c r="I836" s="121" t="s">
        <v>466</v>
      </c>
      <c r="J836" s="120" t="s">
        <v>101</v>
      </c>
      <c r="K836" s="121"/>
      <c r="L836" s="120" t="s">
        <v>101</v>
      </c>
      <c r="M836" s="123" t="s">
        <v>3545</v>
      </c>
      <c r="N836" s="123" t="s">
        <v>2765</v>
      </c>
      <c r="O836" s="121" t="s">
        <v>157</v>
      </c>
      <c r="P836" s="121" t="s">
        <v>158</v>
      </c>
      <c r="Q836" s="123" t="s">
        <v>2765</v>
      </c>
      <c r="R836" s="121" t="s">
        <v>47</v>
      </c>
      <c r="S836" s="121" t="s">
        <v>46</v>
      </c>
      <c r="T836" s="124">
        <v>3.84</v>
      </c>
      <c r="U836" s="122">
        <v>44645</v>
      </c>
      <c r="V836" s="121" t="s">
        <v>1805</v>
      </c>
      <c r="W836" s="120" t="s">
        <v>93</v>
      </c>
      <c r="X836" s="120" t="s">
        <v>103</v>
      </c>
      <c r="Y836" s="265" t="s">
        <v>32</v>
      </c>
      <c r="Z836" s="123"/>
      <c r="AA836" s="125">
        <v>0</v>
      </c>
      <c r="AB836" s="125">
        <v>0</v>
      </c>
      <c r="AC836" s="125">
        <v>102761</v>
      </c>
      <c r="AD836" s="125">
        <v>2152273</v>
      </c>
      <c r="AE836" s="125">
        <v>2255034</v>
      </c>
      <c r="AF836" s="125">
        <v>0</v>
      </c>
      <c r="AG836" s="125">
        <v>0</v>
      </c>
      <c r="AH836" s="125">
        <v>102761</v>
      </c>
      <c r="AI836" s="125">
        <v>2152273</v>
      </c>
      <c r="AJ836" s="125">
        <v>2255034</v>
      </c>
      <c r="AK836" s="135" t="s">
        <v>2249</v>
      </c>
      <c r="AL836" s="126" t="s">
        <v>3546</v>
      </c>
    </row>
    <row r="837" spans="1:38" hidden="1" x14ac:dyDescent="0.25">
      <c r="A837" s="149">
        <v>120297</v>
      </c>
      <c r="B837" s="120">
        <v>1</v>
      </c>
      <c r="C837" s="121" t="s">
        <v>114</v>
      </c>
      <c r="D837" s="122">
        <v>41722</v>
      </c>
      <c r="E837" s="121" t="s">
        <v>1833</v>
      </c>
      <c r="F837" s="122">
        <v>44089.798726851855</v>
      </c>
      <c r="G837" s="121" t="s">
        <v>170</v>
      </c>
      <c r="H837" s="123" t="s">
        <v>297</v>
      </c>
      <c r="I837" s="121" t="s">
        <v>1451</v>
      </c>
      <c r="J837" s="120" t="s">
        <v>101</v>
      </c>
      <c r="K837" s="121"/>
      <c r="L837" s="120" t="s">
        <v>101</v>
      </c>
      <c r="M837" s="123" t="s">
        <v>3547</v>
      </c>
      <c r="N837" s="123" t="s">
        <v>3548</v>
      </c>
      <c r="O837" s="121" t="s">
        <v>1836</v>
      </c>
      <c r="P837" s="121" t="s">
        <v>1835</v>
      </c>
      <c r="Q837" s="123"/>
      <c r="R837" s="121" t="s">
        <v>47</v>
      </c>
      <c r="S837" s="121" t="s">
        <v>45</v>
      </c>
      <c r="T837" s="124">
        <v>0.01</v>
      </c>
      <c r="U837" s="122">
        <v>43742</v>
      </c>
      <c r="V837" s="121"/>
      <c r="W837" s="120" t="s">
        <v>93</v>
      </c>
      <c r="X837" s="120" t="s">
        <v>13</v>
      </c>
      <c r="Y837" s="265" t="str">
        <f>_xlfn.XLOOKUP(TAMPData2205[[#This Row],[PIN]],TAMPData2202[PIN],TAMPData2202[TAMP NHS],"",0)</f>
        <v>NHS-SR</v>
      </c>
      <c r="Z837" s="123"/>
      <c r="AA837" s="125">
        <v>-14913.75</v>
      </c>
      <c r="AB837" s="125">
        <v>0</v>
      </c>
      <c r="AC837" s="125">
        <v>15275.97</v>
      </c>
      <c r="AD837" s="125">
        <v>0</v>
      </c>
      <c r="AE837" s="125">
        <v>362.22</v>
      </c>
      <c r="AF837" s="125">
        <v>84086.25</v>
      </c>
      <c r="AG837" s="125">
        <v>0</v>
      </c>
      <c r="AH837" s="125">
        <v>728275.97</v>
      </c>
      <c r="AI837" s="125">
        <v>0</v>
      </c>
      <c r="AJ837" s="125">
        <v>812362.22</v>
      </c>
      <c r="AK837" s="135" t="s">
        <v>3549</v>
      </c>
      <c r="AL837" s="126" t="s">
        <v>3550</v>
      </c>
    </row>
    <row r="838" spans="1:38" ht="36" hidden="1" x14ac:dyDescent="0.25">
      <c r="A838" s="149">
        <v>124928</v>
      </c>
      <c r="B838" s="120">
        <v>1</v>
      </c>
      <c r="C838" s="121" t="s">
        <v>114</v>
      </c>
      <c r="D838" s="122">
        <v>42584</v>
      </c>
      <c r="E838" s="121" t="s">
        <v>2180</v>
      </c>
      <c r="F838" s="122">
        <v>44538</v>
      </c>
      <c r="G838" s="121" t="s">
        <v>170</v>
      </c>
      <c r="H838" s="123" t="s">
        <v>718</v>
      </c>
      <c r="I838" s="121" t="s">
        <v>697</v>
      </c>
      <c r="J838" s="120" t="s">
        <v>101</v>
      </c>
      <c r="K838" s="121"/>
      <c r="L838" s="120" t="s">
        <v>101</v>
      </c>
      <c r="M838" s="123" t="s">
        <v>3551</v>
      </c>
      <c r="N838" s="123" t="s">
        <v>3552</v>
      </c>
      <c r="O838" s="121" t="s">
        <v>1836</v>
      </c>
      <c r="P838" s="121" t="s">
        <v>1835</v>
      </c>
      <c r="Q838" s="123"/>
      <c r="R838" s="121" t="s">
        <v>47</v>
      </c>
      <c r="S838" s="121" t="s">
        <v>45</v>
      </c>
      <c r="T838" s="124">
        <v>0.38100000000000001</v>
      </c>
      <c r="U838" s="122">
        <v>43742</v>
      </c>
      <c r="V838" s="121"/>
      <c r="W838" s="120" t="s">
        <v>93</v>
      </c>
      <c r="X838" s="120" t="s">
        <v>13</v>
      </c>
      <c r="Y838" s="265" t="str">
        <f>_xlfn.XLOOKUP(TAMPData2205[[#This Row],[PIN]],TAMPData2202[PIN],TAMPData2202[TAMP NHS],"",0)</f>
        <v>NHS-SR</v>
      </c>
      <c r="Z838" s="123"/>
      <c r="AA838" s="125">
        <v>-92.91</v>
      </c>
      <c r="AB838" s="125">
        <v>0</v>
      </c>
      <c r="AC838" s="125">
        <v>27503.1</v>
      </c>
      <c r="AD838" s="125">
        <v>0</v>
      </c>
      <c r="AE838" s="125">
        <v>27410.19</v>
      </c>
      <c r="AF838" s="125">
        <v>63907.09</v>
      </c>
      <c r="AG838" s="125">
        <v>0</v>
      </c>
      <c r="AH838" s="125">
        <v>317503.09999999998</v>
      </c>
      <c r="AI838" s="125">
        <v>0</v>
      </c>
      <c r="AJ838" s="125">
        <v>381410.19</v>
      </c>
      <c r="AK838" s="135" t="s">
        <v>3553</v>
      </c>
      <c r="AL838" s="126" t="s">
        <v>3554</v>
      </c>
    </row>
    <row r="839" spans="1:38" ht="36" hidden="1" x14ac:dyDescent="0.25">
      <c r="A839" s="147">
        <v>126690</v>
      </c>
      <c r="B839" s="120">
        <v>4</v>
      </c>
      <c r="C839" s="121" t="s">
        <v>97</v>
      </c>
      <c r="D839" s="122">
        <v>43024</v>
      </c>
      <c r="E839" s="121" t="s">
        <v>1785</v>
      </c>
      <c r="F839" s="122">
        <v>44642</v>
      </c>
      <c r="G839" s="121" t="s">
        <v>98</v>
      </c>
      <c r="H839" s="123" t="s">
        <v>1099</v>
      </c>
      <c r="I839" s="121" t="s">
        <v>1505</v>
      </c>
      <c r="J839" s="120" t="s">
        <v>1506</v>
      </c>
      <c r="K839" s="121" t="s">
        <v>3555</v>
      </c>
      <c r="L839" s="120"/>
      <c r="M839" s="123" t="s">
        <v>1941</v>
      </c>
      <c r="N839" s="123"/>
      <c r="O839" s="121" t="s">
        <v>1509</v>
      </c>
      <c r="P839" s="121" t="s">
        <v>92</v>
      </c>
      <c r="Q839" s="123"/>
      <c r="R839" s="121" t="s">
        <v>47</v>
      </c>
      <c r="S839" s="121" t="s">
        <v>41</v>
      </c>
      <c r="T839" s="124">
        <v>0.33</v>
      </c>
      <c r="U839" s="122">
        <v>43742</v>
      </c>
      <c r="V839" s="121"/>
      <c r="W839" s="120" t="s">
        <v>93</v>
      </c>
      <c r="X839" s="120" t="s">
        <v>186</v>
      </c>
      <c r="Y839" s="265" t="s">
        <v>34</v>
      </c>
      <c r="Z839" s="123"/>
      <c r="AA839" s="125">
        <v>0</v>
      </c>
      <c r="AB839" s="125">
        <v>0</v>
      </c>
      <c r="AC839" s="125">
        <v>215000</v>
      </c>
      <c r="AD839" s="125">
        <v>0</v>
      </c>
      <c r="AE839" s="125">
        <v>215000</v>
      </c>
      <c r="AF839" s="125">
        <v>941000</v>
      </c>
      <c r="AG839" s="125">
        <v>0</v>
      </c>
      <c r="AH839" s="125">
        <v>3752965</v>
      </c>
      <c r="AI839" s="125">
        <v>0</v>
      </c>
      <c r="AJ839" s="125">
        <v>4693965</v>
      </c>
      <c r="AK839" s="135" t="s">
        <v>3556</v>
      </c>
      <c r="AL839" s="126" t="s">
        <v>3557</v>
      </c>
    </row>
    <row r="840" spans="1:38" hidden="1" x14ac:dyDescent="0.25">
      <c r="A840" s="147">
        <v>130486</v>
      </c>
      <c r="B840" s="120">
        <v>2</v>
      </c>
      <c r="C840" s="121" t="s">
        <v>122</v>
      </c>
      <c r="D840" s="122">
        <v>43985</v>
      </c>
      <c r="E840" s="121" t="s">
        <v>152</v>
      </c>
      <c r="F840" s="122">
        <v>44665.8752662037</v>
      </c>
      <c r="G840" s="121" t="s">
        <v>426</v>
      </c>
      <c r="H840" s="123" t="s">
        <v>236</v>
      </c>
      <c r="I840" s="121" t="s">
        <v>1528</v>
      </c>
      <c r="J840" s="120" t="s">
        <v>101</v>
      </c>
      <c r="K840" s="121"/>
      <c r="L840" s="120" t="s">
        <v>101</v>
      </c>
      <c r="M840" s="123" t="s">
        <v>3558</v>
      </c>
      <c r="N840" s="123" t="s">
        <v>3559</v>
      </c>
      <c r="O840" s="121" t="s">
        <v>157</v>
      </c>
      <c r="P840" s="121" t="s">
        <v>158</v>
      </c>
      <c r="Q840" s="123" t="s">
        <v>3559</v>
      </c>
      <c r="R840" s="150" t="s">
        <v>47</v>
      </c>
      <c r="S840" s="121" t="s">
        <v>46</v>
      </c>
      <c r="T840" s="124">
        <v>6.49</v>
      </c>
      <c r="U840" s="122">
        <v>44645</v>
      </c>
      <c r="V840" s="121" t="s">
        <v>1805</v>
      </c>
      <c r="W840" s="120" t="s">
        <v>93</v>
      </c>
      <c r="X840" s="120" t="s">
        <v>103</v>
      </c>
      <c r="Y840" s="265" t="s">
        <v>32</v>
      </c>
      <c r="Z840" s="123"/>
      <c r="AA840" s="125">
        <v>0</v>
      </c>
      <c r="AB840" s="125">
        <v>0</v>
      </c>
      <c r="AC840" s="125">
        <v>371986</v>
      </c>
      <c r="AD840" s="125">
        <v>3431014</v>
      </c>
      <c r="AE840" s="125">
        <v>3803000</v>
      </c>
      <c r="AF840" s="125">
        <v>0</v>
      </c>
      <c r="AG840" s="125">
        <v>0</v>
      </c>
      <c r="AH840" s="125">
        <v>371986</v>
      </c>
      <c r="AI840" s="125">
        <v>3431014</v>
      </c>
      <c r="AJ840" s="125">
        <v>3803000</v>
      </c>
      <c r="AK840" s="135" t="s">
        <v>3560</v>
      </c>
      <c r="AL840" s="126" t="s">
        <v>3561</v>
      </c>
    </row>
    <row r="841" spans="1:38" ht="54" hidden="1" x14ac:dyDescent="0.25">
      <c r="A841" s="147">
        <v>128857</v>
      </c>
      <c r="B841" s="120">
        <v>2</v>
      </c>
      <c r="C841" s="121" t="s">
        <v>122</v>
      </c>
      <c r="D841" s="122">
        <v>43584</v>
      </c>
      <c r="E841" s="121" t="s">
        <v>152</v>
      </c>
      <c r="F841" s="122">
        <v>44686</v>
      </c>
      <c r="G841" s="121" t="s">
        <v>426</v>
      </c>
      <c r="H841" s="123" t="s">
        <v>223</v>
      </c>
      <c r="I841" s="121" t="s">
        <v>603</v>
      </c>
      <c r="J841" s="120" t="s">
        <v>299</v>
      </c>
      <c r="K841" s="121"/>
      <c r="L841" s="120" t="s">
        <v>300</v>
      </c>
      <c r="M841" s="123" t="s">
        <v>3562</v>
      </c>
      <c r="N841" s="123" t="s">
        <v>3563</v>
      </c>
      <c r="O841" s="121" t="s">
        <v>157</v>
      </c>
      <c r="P841" s="121" t="s">
        <v>1794</v>
      </c>
      <c r="Q841" s="123" t="s">
        <v>3564</v>
      </c>
      <c r="R841" s="150" t="s">
        <v>47</v>
      </c>
      <c r="S841" s="121" t="s">
        <v>46</v>
      </c>
      <c r="T841" s="124">
        <v>6.19</v>
      </c>
      <c r="U841" s="122">
        <v>44603</v>
      </c>
      <c r="V841" s="121" t="s">
        <v>2612</v>
      </c>
      <c r="W841" s="120" t="s">
        <v>93</v>
      </c>
      <c r="X841" s="120" t="s">
        <v>303</v>
      </c>
      <c r="Y841" s="265" t="s">
        <v>29</v>
      </c>
      <c r="Z841" s="123" t="s">
        <v>3565</v>
      </c>
      <c r="AA841" s="125">
        <v>0</v>
      </c>
      <c r="AB841" s="125">
        <v>0</v>
      </c>
      <c r="AC841" s="214">
        <f>3126472-226895</f>
        <v>2899577</v>
      </c>
      <c r="AD841" s="125">
        <v>12572390</v>
      </c>
      <c r="AE841" s="214">
        <f>SUM(TAMPData2205[[#This Row],[2022 PE Obligations]:[2022 Paving Obligations]])</f>
        <v>15471967</v>
      </c>
      <c r="AF841" s="125">
        <v>0</v>
      </c>
      <c r="AG841" s="125">
        <v>0</v>
      </c>
      <c r="AH841" s="214">
        <f>3131472-226895</f>
        <v>2904577</v>
      </c>
      <c r="AI841" s="125">
        <v>12572390</v>
      </c>
      <c r="AJ841" s="214">
        <f>SUM(TAMPData2205[[#This Row],[Total PE Obligation]:[Total Paving Obligation]])</f>
        <v>15476967</v>
      </c>
      <c r="AK841" s="135" t="s">
        <v>3566</v>
      </c>
      <c r="AL841" s="126" t="s">
        <v>3567</v>
      </c>
    </row>
    <row r="842" spans="1:38" ht="36" hidden="1" x14ac:dyDescent="0.25">
      <c r="A842" s="147">
        <v>125278</v>
      </c>
      <c r="B842" s="120">
        <v>3</v>
      </c>
      <c r="C842" s="121" t="s">
        <v>114</v>
      </c>
      <c r="D842" s="122">
        <v>42688</v>
      </c>
      <c r="E842" s="121" t="s">
        <v>1503</v>
      </c>
      <c r="F842" s="122">
        <v>44272</v>
      </c>
      <c r="G842" s="121" t="s">
        <v>98</v>
      </c>
      <c r="H842" s="123" t="s">
        <v>538</v>
      </c>
      <c r="I842" s="121" t="s">
        <v>1505</v>
      </c>
      <c r="J842" s="120" t="s">
        <v>1506</v>
      </c>
      <c r="K842" s="121"/>
      <c r="L842" s="120"/>
      <c r="M842" s="123" t="s">
        <v>3568</v>
      </c>
      <c r="N842" s="123"/>
      <c r="O842" s="121" t="s">
        <v>1509</v>
      </c>
      <c r="P842" s="121" t="s">
        <v>92</v>
      </c>
      <c r="Q842" s="123"/>
      <c r="R842" s="121" t="s">
        <v>47</v>
      </c>
      <c r="S842" s="121" t="s">
        <v>41</v>
      </c>
      <c r="T842" s="124" t="s">
        <v>505</v>
      </c>
      <c r="U842" s="122">
        <v>43378</v>
      </c>
      <c r="V842" s="121"/>
      <c r="W842" s="120" t="s">
        <v>93</v>
      </c>
      <c r="X842" s="120" t="s">
        <v>103</v>
      </c>
      <c r="Y842" s="265" t="s">
        <v>34</v>
      </c>
      <c r="Z842" s="123"/>
      <c r="AA842" s="125">
        <v>6730.05</v>
      </c>
      <c r="AB842" s="125">
        <v>0</v>
      </c>
      <c r="AC842" s="125">
        <v>0</v>
      </c>
      <c r="AD842" s="125">
        <v>0</v>
      </c>
      <c r="AE842" s="125">
        <v>6730.05</v>
      </c>
      <c r="AF842" s="125">
        <v>120486.43</v>
      </c>
      <c r="AG842" s="125">
        <v>431.86</v>
      </c>
      <c r="AH842" s="125">
        <v>1050908.08</v>
      </c>
      <c r="AI842" s="125">
        <v>0</v>
      </c>
      <c r="AJ842" s="125">
        <v>1171826.3700000001</v>
      </c>
      <c r="AK842" s="135" t="s">
        <v>3569</v>
      </c>
      <c r="AL842" s="126" t="s">
        <v>3570</v>
      </c>
    </row>
    <row r="843" spans="1:38" ht="36" hidden="1" x14ac:dyDescent="0.25">
      <c r="A843" s="147">
        <v>118738</v>
      </c>
      <c r="B843" s="120">
        <v>3</v>
      </c>
      <c r="C843" s="121" t="s">
        <v>97</v>
      </c>
      <c r="D843" s="122">
        <v>41369</v>
      </c>
      <c r="E843" s="121" t="s">
        <v>2920</v>
      </c>
      <c r="F843" s="122">
        <v>44089.797488425924</v>
      </c>
      <c r="G843" s="121" t="s">
        <v>108</v>
      </c>
      <c r="H843" s="123" t="s">
        <v>3571</v>
      </c>
      <c r="I843" s="121" t="s">
        <v>1505</v>
      </c>
      <c r="J843" s="120" t="s">
        <v>1506</v>
      </c>
      <c r="K843" s="121"/>
      <c r="L843" s="120"/>
      <c r="M843" s="123" t="s">
        <v>3572</v>
      </c>
      <c r="N843" s="123" t="s">
        <v>3573</v>
      </c>
      <c r="O843" s="121" t="s">
        <v>1509</v>
      </c>
      <c r="P843" s="121" t="s">
        <v>92</v>
      </c>
      <c r="Q843" s="123"/>
      <c r="R843" s="150" t="s">
        <v>47</v>
      </c>
      <c r="S843" s="150" t="s">
        <v>41</v>
      </c>
      <c r="T843" s="124" t="s">
        <v>505</v>
      </c>
      <c r="U843" s="122">
        <v>43378</v>
      </c>
      <c r="V843" s="121"/>
      <c r="W843" s="120" t="s">
        <v>93</v>
      </c>
      <c r="X843" s="120" t="s">
        <v>3574</v>
      </c>
      <c r="Y843" s="265" t="str">
        <f>_xlfn.XLOOKUP(TAMPData2205[[#This Row],[PIN]],TAMPData2202[PIN],TAMPData2202[TAMP NHS],"",0)</f>
        <v>Non-NHS Local</v>
      </c>
      <c r="Z843" s="123"/>
      <c r="AA843" s="125">
        <v>-14713.09</v>
      </c>
      <c r="AB843" s="125">
        <v>0</v>
      </c>
      <c r="AC843" s="125">
        <v>-69961.66</v>
      </c>
      <c r="AD843" s="125">
        <v>0</v>
      </c>
      <c r="AE843" s="125">
        <v>-84674.75</v>
      </c>
      <c r="AF843" s="125">
        <v>624686.91</v>
      </c>
      <c r="AG843" s="125">
        <v>744422</v>
      </c>
      <c r="AH843" s="125">
        <v>6120405.3399999999</v>
      </c>
      <c r="AI843" s="125">
        <v>0</v>
      </c>
      <c r="AJ843" s="125">
        <v>7489514.25</v>
      </c>
      <c r="AK843" s="135" t="s">
        <v>3575</v>
      </c>
      <c r="AL843" s="126" t="s">
        <v>3576</v>
      </c>
    </row>
    <row r="844" spans="1:38" hidden="1" x14ac:dyDescent="0.25">
      <c r="A844" s="147">
        <v>127751</v>
      </c>
      <c r="B844" s="120">
        <v>4</v>
      </c>
      <c r="C844" s="121" t="s">
        <v>85</v>
      </c>
      <c r="D844" s="122">
        <v>43276</v>
      </c>
      <c r="E844" s="121" t="s">
        <v>1503</v>
      </c>
      <c r="F844" s="122">
        <v>44692</v>
      </c>
      <c r="G844" s="121" t="s">
        <v>1132</v>
      </c>
      <c r="H844" s="123" t="s">
        <v>371</v>
      </c>
      <c r="I844" s="121" t="s">
        <v>1505</v>
      </c>
      <c r="J844" s="120" t="s">
        <v>1506</v>
      </c>
      <c r="K844" s="121"/>
      <c r="L844" s="120"/>
      <c r="M844" s="123" t="s">
        <v>3577</v>
      </c>
      <c r="N844" s="123"/>
      <c r="O844" s="121" t="s">
        <v>1509</v>
      </c>
      <c r="P844" s="121" t="s">
        <v>92</v>
      </c>
      <c r="Q844" s="123"/>
      <c r="R844" s="150" t="s">
        <v>47</v>
      </c>
      <c r="S844" s="150" t="s">
        <v>45</v>
      </c>
      <c r="T844" s="124">
        <v>1.7</v>
      </c>
      <c r="U844" s="122">
        <v>45205</v>
      </c>
      <c r="V844" s="121"/>
      <c r="W844" s="120" t="s">
        <v>93</v>
      </c>
      <c r="X844" s="120"/>
      <c r="Y844" s="265" t="s">
        <v>34</v>
      </c>
      <c r="Z844" s="123"/>
      <c r="AA844" s="125">
        <v>67000</v>
      </c>
      <c r="AB844" s="125">
        <v>0</v>
      </c>
      <c r="AC844" s="125">
        <v>0</v>
      </c>
      <c r="AD844" s="125">
        <v>0</v>
      </c>
      <c r="AE844" s="125">
        <v>67000</v>
      </c>
      <c r="AF844" s="125">
        <v>142900</v>
      </c>
      <c r="AG844" s="125">
        <v>37500</v>
      </c>
      <c r="AH844" s="125">
        <v>0</v>
      </c>
      <c r="AI844" s="125">
        <v>0</v>
      </c>
      <c r="AJ844" s="125">
        <v>180400</v>
      </c>
      <c r="AK844" s="135"/>
      <c r="AL844" s="126" t="s">
        <v>3578</v>
      </c>
    </row>
    <row r="845" spans="1:38" ht="36" hidden="1" x14ac:dyDescent="0.25">
      <c r="A845" s="147">
        <v>129857</v>
      </c>
      <c r="B845" s="120">
        <v>4</v>
      </c>
      <c r="C845" s="121" t="s">
        <v>85</v>
      </c>
      <c r="D845" s="122">
        <v>43760</v>
      </c>
      <c r="E845" s="121" t="s">
        <v>1503</v>
      </c>
      <c r="F845" s="122">
        <v>44609</v>
      </c>
      <c r="G845" s="121" t="s">
        <v>98</v>
      </c>
      <c r="H845" s="123" t="s">
        <v>371</v>
      </c>
      <c r="I845" s="121" t="s">
        <v>1505</v>
      </c>
      <c r="J845" s="120" t="s">
        <v>1506</v>
      </c>
      <c r="K845" s="121"/>
      <c r="L845" s="120"/>
      <c r="M845" s="123" t="s">
        <v>3579</v>
      </c>
      <c r="N845" s="123"/>
      <c r="O845" s="121" t="s">
        <v>1509</v>
      </c>
      <c r="P845" s="121" t="s">
        <v>1789</v>
      </c>
      <c r="Q845" s="123"/>
      <c r="R845" s="150" t="s">
        <v>47</v>
      </c>
      <c r="S845" s="150" t="s">
        <v>45</v>
      </c>
      <c r="T845" s="124" t="s">
        <v>505</v>
      </c>
      <c r="U845" s="122">
        <v>45205</v>
      </c>
      <c r="V845" s="121"/>
      <c r="W845" s="120" t="s">
        <v>93</v>
      </c>
      <c r="X845" s="120" t="s">
        <v>186</v>
      </c>
      <c r="Y845" s="265" t="s">
        <v>34</v>
      </c>
      <c r="Z845" s="123"/>
      <c r="AA845" s="125">
        <v>36550</v>
      </c>
      <c r="AB845" s="125">
        <v>0</v>
      </c>
      <c r="AC845" s="125">
        <v>0</v>
      </c>
      <c r="AD845" s="125">
        <v>0</v>
      </c>
      <c r="AE845" s="125">
        <v>36550</v>
      </c>
      <c r="AF845" s="125">
        <v>120550</v>
      </c>
      <c r="AG845" s="125">
        <v>0</v>
      </c>
      <c r="AH845" s="125">
        <v>0</v>
      </c>
      <c r="AI845" s="125">
        <v>0</v>
      </c>
      <c r="AJ845" s="125">
        <v>120550</v>
      </c>
      <c r="AK845" s="135"/>
      <c r="AL845" s="126" t="s">
        <v>3580</v>
      </c>
    </row>
    <row r="846" spans="1:38" hidden="1" x14ac:dyDescent="0.25">
      <c r="A846" s="147">
        <v>124683.02</v>
      </c>
      <c r="B846" s="120">
        <v>3</v>
      </c>
      <c r="C846" s="121" t="s">
        <v>85</v>
      </c>
      <c r="D846" s="122">
        <v>43725</v>
      </c>
      <c r="E846" s="121" t="s">
        <v>143</v>
      </c>
      <c r="F846" s="122">
        <v>44631</v>
      </c>
      <c r="G846" s="121" t="s">
        <v>152</v>
      </c>
      <c r="H846" s="123" t="s">
        <v>365</v>
      </c>
      <c r="I846" s="121" t="s">
        <v>539</v>
      </c>
      <c r="J846" s="120" t="s">
        <v>299</v>
      </c>
      <c r="K846" s="121"/>
      <c r="L846" s="120" t="s">
        <v>300</v>
      </c>
      <c r="M846" s="123" t="s">
        <v>3581</v>
      </c>
      <c r="N846" s="123" t="s">
        <v>2430</v>
      </c>
      <c r="O846" s="121" t="s">
        <v>553</v>
      </c>
      <c r="P846" s="121" t="s">
        <v>2430</v>
      </c>
      <c r="Q846" s="123"/>
      <c r="R846" s="121" t="s">
        <v>47</v>
      </c>
      <c r="S846" s="121" t="s">
        <v>45</v>
      </c>
      <c r="T846" s="124">
        <v>1.22</v>
      </c>
      <c r="U846" s="122">
        <v>45205</v>
      </c>
      <c r="V846" s="121"/>
      <c r="W846" s="120" t="s">
        <v>93</v>
      </c>
      <c r="X846" s="120" t="s">
        <v>303</v>
      </c>
      <c r="Y846" s="265" t="str">
        <f>_xlfn.XLOOKUP(TAMPData2205[[#This Row],[PIN]],TAMPData2202[PIN],TAMPData2202[TAMP NHS],"",0)</f>
        <v>NHS-Interstate</v>
      </c>
      <c r="Z846" s="123"/>
      <c r="AA846" s="125">
        <v>120000</v>
      </c>
      <c r="AB846" s="125">
        <v>0</v>
      </c>
      <c r="AC846" s="125">
        <v>0</v>
      </c>
      <c r="AD846" s="125">
        <v>0</v>
      </c>
      <c r="AE846" s="125">
        <v>120000</v>
      </c>
      <c r="AF846" s="125">
        <v>200000</v>
      </c>
      <c r="AG846" s="125">
        <v>0</v>
      </c>
      <c r="AH846" s="125">
        <v>0</v>
      </c>
      <c r="AI846" s="125">
        <v>0</v>
      </c>
      <c r="AJ846" s="125">
        <v>200000</v>
      </c>
      <c r="AK846" s="135"/>
      <c r="AL846" s="126" t="s">
        <v>3582</v>
      </c>
    </row>
    <row r="847" spans="1:38" ht="54" hidden="1" x14ac:dyDescent="0.25">
      <c r="A847" s="149">
        <v>114173</v>
      </c>
      <c r="B847" s="120">
        <v>1</v>
      </c>
      <c r="C847" s="121" t="s">
        <v>114</v>
      </c>
      <c r="D847" s="122">
        <v>40245</v>
      </c>
      <c r="E847" s="121" t="s">
        <v>2708</v>
      </c>
      <c r="F847" s="122">
        <v>43900</v>
      </c>
      <c r="G847" s="121" t="s">
        <v>134</v>
      </c>
      <c r="H847" s="123" t="s">
        <v>337</v>
      </c>
      <c r="I847" s="121" t="s">
        <v>3583</v>
      </c>
      <c r="J847" s="120" t="s">
        <v>299</v>
      </c>
      <c r="K847" s="121"/>
      <c r="L847" s="120" t="s">
        <v>300</v>
      </c>
      <c r="M847" s="123" t="s">
        <v>3584</v>
      </c>
      <c r="N847" s="123" t="s">
        <v>3585</v>
      </c>
      <c r="O847" s="121" t="s">
        <v>553</v>
      </c>
      <c r="P847" s="121" t="s">
        <v>1783</v>
      </c>
      <c r="Q847" s="123"/>
      <c r="R847" s="151" t="s">
        <v>47</v>
      </c>
      <c r="S847" s="151" t="s">
        <v>45</v>
      </c>
      <c r="T847" s="124">
        <v>2.7229999999999999</v>
      </c>
      <c r="U847" s="122">
        <v>42650</v>
      </c>
      <c r="V847" s="121"/>
      <c r="W847" s="120" t="s">
        <v>93</v>
      </c>
      <c r="X847" s="120" t="s">
        <v>303</v>
      </c>
      <c r="Y847" s="265" t="s">
        <v>29</v>
      </c>
      <c r="Z847" s="123"/>
      <c r="AA847" s="125">
        <v>-102440.16</v>
      </c>
      <c r="AB847" s="125">
        <v>0</v>
      </c>
      <c r="AC847" s="125">
        <v>1312703.57</v>
      </c>
      <c r="AD847" s="125">
        <v>0</v>
      </c>
      <c r="AE847" s="125">
        <v>1210263.4099999999</v>
      </c>
      <c r="AF847" s="125">
        <v>307559.84000000003</v>
      </c>
      <c r="AG847" s="125">
        <v>0</v>
      </c>
      <c r="AH847" s="125">
        <v>10519703.57</v>
      </c>
      <c r="AI847" s="125">
        <v>0</v>
      </c>
      <c r="AJ847" s="125">
        <v>10827263.41</v>
      </c>
      <c r="AK847" s="135" t="s">
        <v>3586</v>
      </c>
      <c r="AL847" s="126" t="s">
        <v>3587</v>
      </c>
    </row>
    <row r="848" spans="1:38" ht="54" hidden="1" x14ac:dyDescent="0.25">
      <c r="A848" s="147">
        <v>101204</v>
      </c>
      <c r="B848" s="120">
        <v>1</v>
      </c>
      <c r="C848" s="121" t="s">
        <v>122</v>
      </c>
      <c r="D848" s="122">
        <v>37319.503611111111</v>
      </c>
      <c r="E848" s="121" t="s">
        <v>108</v>
      </c>
      <c r="F848" s="122">
        <v>44106</v>
      </c>
      <c r="G848" s="121" t="s">
        <v>152</v>
      </c>
      <c r="H848" s="123" t="s">
        <v>297</v>
      </c>
      <c r="I848" s="121" t="s">
        <v>2791</v>
      </c>
      <c r="J848" s="120" t="s">
        <v>101</v>
      </c>
      <c r="K848" s="121" t="s">
        <v>3588</v>
      </c>
      <c r="L848" s="120" t="s">
        <v>101</v>
      </c>
      <c r="M848" s="123" t="s">
        <v>3589</v>
      </c>
      <c r="N848" s="123" t="s">
        <v>3590</v>
      </c>
      <c r="O848" s="121" t="s">
        <v>553</v>
      </c>
      <c r="P848" s="121" t="s">
        <v>1789</v>
      </c>
      <c r="Q848" s="123"/>
      <c r="R848" s="121" t="s">
        <v>47</v>
      </c>
      <c r="S848" s="121" t="s">
        <v>45</v>
      </c>
      <c r="T848" s="124">
        <v>0.99</v>
      </c>
      <c r="U848" s="122">
        <v>42650</v>
      </c>
      <c r="V848" s="121"/>
      <c r="W848" s="120" t="s">
        <v>93</v>
      </c>
      <c r="X848" s="120" t="s">
        <v>13</v>
      </c>
      <c r="Y848" s="265" t="str">
        <f>_xlfn.XLOOKUP(TAMPData2205[[#This Row],[PIN]],TAMPData2202[PIN],TAMPData2202[TAMP NHS],"",0)</f>
        <v>NHS-SR</v>
      </c>
      <c r="Z848" s="123"/>
      <c r="AA848" s="125">
        <v>38956.629999999997</v>
      </c>
      <c r="AB848" s="125">
        <v>1250000</v>
      </c>
      <c r="AC848" s="125">
        <v>0</v>
      </c>
      <c r="AD848" s="125">
        <v>0</v>
      </c>
      <c r="AE848" s="125">
        <v>1288956.6299999999</v>
      </c>
      <c r="AF848" s="125">
        <v>2283188.42</v>
      </c>
      <c r="AG848" s="125">
        <v>10698382.960000001</v>
      </c>
      <c r="AH848" s="125">
        <v>42294926</v>
      </c>
      <c r="AI848" s="125">
        <v>0</v>
      </c>
      <c r="AJ848" s="125">
        <v>55276497.380000003</v>
      </c>
      <c r="AK848" s="135" t="s">
        <v>3591</v>
      </c>
      <c r="AL848" s="126" t="s">
        <v>3592</v>
      </c>
    </row>
    <row r="849" spans="1:38" ht="36" hidden="1" x14ac:dyDescent="0.25">
      <c r="A849" s="147">
        <v>100241.03</v>
      </c>
      <c r="B849" s="120">
        <v>1</v>
      </c>
      <c r="C849" s="121" t="s">
        <v>85</v>
      </c>
      <c r="D849" s="122">
        <v>37319.503969907404</v>
      </c>
      <c r="E849" s="121" t="s">
        <v>108</v>
      </c>
      <c r="F849" s="122">
        <v>44663</v>
      </c>
      <c r="G849" s="121" t="s">
        <v>2192</v>
      </c>
      <c r="H849" s="123" t="s">
        <v>297</v>
      </c>
      <c r="I849" s="121" t="s">
        <v>2175</v>
      </c>
      <c r="J849" s="120" t="s">
        <v>101</v>
      </c>
      <c r="K849" s="121"/>
      <c r="L849" s="120" t="s">
        <v>101</v>
      </c>
      <c r="M849" s="123" t="s">
        <v>3593</v>
      </c>
      <c r="N849" s="123" t="s">
        <v>3594</v>
      </c>
      <c r="O849" s="121" t="s">
        <v>553</v>
      </c>
      <c r="P849" s="121" t="s">
        <v>1783</v>
      </c>
      <c r="Q849" s="123"/>
      <c r="R849" s="150" t="s">
        <v>47</v>
      </c>
      <c r="S849" s="150" t="s">
        <v>45</v>
      </c>
      <c r="T849" s="124">
        <v>1.6</v>
      </c>
      <c r="U849" s="122">
        <v>44841</v>
      </c>
      <c r="V849" s="121"/>
      <c r="W849" s="120" t="s">
        <v>93</v>
      </c>
      <c r="X849" s="120" t="s">
        <v>13</v>
      </c>
      <c r="Y849" s="265" t="s">
        <v>31</v>
      </c>
      <c r="Z849" s="123"/>
      <c r="AA849" s="125">
        <v>500000</v>
      </c>
      <c r="AB849" s="125">
        <v>0</v>
      </c>
      <c r="AC849" s="125">
        <v>0</v>
      </c>
      <c r="AD849" s="125">
        <v>0</v>
      </c>
      <c r="AE849" s="125">
        <v>500000</v>
      </c>
      <c r="AF849" s="125">
        <v>3190625</v>
      </c>
      <c r="AG849" s="125">
        <v>7424063</v>
      </c>
      <c r="AH849" s="125">
        <v>0</v>
      </c>
      <c r="AI849" s="125">
        <v>0</v>
      </c>
      <c r="AJ849" s="125">
        <v>10614688</v>
      </c>
      <c r="AK849" s="135"/>
      <c r="AL849" s="126" t="s">
        <v>3595</v>
      </c>
    </row>
    <row r="850" spans="1:38" hidden="1" x14ac:dyDescent="0.25">
      <c r="A850" s="147">
        <v>130730</v>
      </c>
      <c r="B850" s="120">
        <v>4</v>
      </c>
      <c r="C850" s="121" t="s">
        <v>85</v>
      </c>
      <c r="D850" s="122">
        <v>44042</v>
      </c>
      <c r="E850" s="121" t="s">
        <v>2200</v>
      </c>
      <c r="F850" s="122">
        <v>44536</v>
      </c>
      <c r="G850" s="121" t="s">
        <v>179</v>
      </c>
      <c r="H850" s="123" t="s">
        <v>893</v>
      </c>
      <c r="I850" s="121" t="s">
        <v>116</v>
      </c>
      <c r="J850" s="120" t="s">
        <v>101</v>
      </c>
      <c r="K850" s="121"/>
      <c r="L850" s="120" t="s">
        <v>101</v>
      </c>
      <c r="M850" s="123" t="s">
        <v>3596</v>
      </c>
      <c r="N850" s="123" t="s">
        <v>3597</v>
      </c>
      <c r="O850" s="121" t="s">
        <v>1509</v>
      </c>
      <c r="P850" s="121" t="s">
        <v>1906</v>
      </c>
      <c r="Q850" s="123"/>
      <c r="R850" s="121" t="s">
        <v>47</v>
      </c>
      <c r="S850" s="121" t="s">
        <v>45</v>
      </c>
      <c r="T850" s="124">
        <v>0.1</v>
      </c>
      <c r="U850" s="122">
        <v>44841</v>
      </c>
      <c r="V850" s="121"/>
      <c r="W850" s="120" t="s">
        <v>93</v>
      </c>
      <c r="X850" s="120" t="s">
        <v>13</v>
      </c>
      <c r="Y850" s="265" t="s">
        <v>31</v>
      </c>
      <c r="Z850" s="123"/>
      <c r="AA850" s="125">
        <v>0</v>
      </c>
      <c r="AB850" s="125">
        <v>6000</v>
      </c>
      <c r="AC850" s="125">
        <v>0</v>
      </c>
      <c r="AD850" s="125">
        <v>0</v>
      </c>
      <c r="AE850" s="125">
        <v>6000</v>
      </c>
      <c r="AF850" s="125">
        <v>46100</v>
      </c>
      <c r="AG850" s="125">
        <v>6000</v>
      </c>
      <c r="AH850" s="125">
        <v>0</v>
      </c>
      <c r="AI850" s="125">
        <v>0</v>
      </c>
      <c r="AJ850" s="125">
        <v>52100</v>
      </c>
      <c r="AK850" s="135"/>
      <c r="AL850" s="126" t="s">
        <v>3598</v>
      </c>
    </row>
    <row r="851" spans="1:38" ht="36" hidden="1" x14ac:dyDescent="0.25">
      <c r="A851" s="147">
        <v>128844</v>
      </c>
      <c r="B851" s="120">
        <v>1</v>
      </c>
      <c r="C851" s="121" t="s">
        <v>85</v>
      </c>
      <c r="D851" s="122">
        <v>43579</v>
      </c>
      <c r="E851" s="121" t="s">
        <v>98</v>
      </c>
      <c r="F851" s="122">
        <v>44547</v>
      </c>
      <c r="G851" s="121" t="s">
        <v>179</v>
      </c>
      <c r="H851" s="123" t="s">
        <v>523</v>
      </c>
      <c r="I851" s="121" t="s">
        <v>524</v>
      </c>
      <c r="J851" s="120" t="s">
        <v>101</v>
      </c>
      <c r="K851" s="121"/>
      <c r="L851" s="120" t="s">
        <v>101</v>
      </c>
      <c r="M851" s="123" t="s">
        <v>3599</v>
      </c>
      <c r="N851" s="123"/>
      <c r="O851" s="121" t="s">
        <v>103</v>
      </c>
      <c r="P851" s="121" t="s">
        <v>1906</v>
      </c>
      <c r="Q851" s="123"/>
      <c r="R851" s="150" t="s">
        <v>47</v>
      </c>
      <c r="S851" s="150" t="s">
        <v>45</v>
      </c>
      <c r="T851" s="124">
        <v>0.16</v>
      </c>
      <c r="U851" s="122">
        <v>44841</v>
      </c>
      <c r="V851" s="121"/>
      <c r="W851" s="120" t="s">
        <v>93</v>
      </c>
      <c r="X851" s="120" t="s">
        <v>13</v>
      </c>
      <c r="Y851" s="265" t="str">
        <f>_xlfn.XLOOKUP(TAMPData2205[[#This Row],[PIN]],TAMPData2202[PIN],TAMPData2202[TAMP NHS],"",0)</f>
        <v>NHS-SR</v>
      </c>
      <c r="Z851" s="123"/>
      <c r="AA851" s="125">
        <v>107300</v>
      </c>
      <c r="AB851" s="125">
        <v>499993.98</v>
      </c>
      <c r="AC851" s="125">
        <v>0</v>
      </c>
      <c r="AD851" s="125">
        <v>0</v>
      </c>
      <c r="AE851" s="125">
        <v>607293.98</v>
      </c>
      <c r="AF851" s="125">
        <v>152300</v>
      </c>
      <c r="AG851" s="125">
        <v>499993.98</v>
      </c>
      <c r="AH851" s="125">
        <v>0</v>
      </c>
      <c r="AI851" s="125">
        <v>0</v>
      </c>
      <c r="AJ851" s="125">
        <v>652293.98</v>
      </c>
      <c r="AK851" s="135"/>
      <c r="AL851" s="126" t="s">
        <v>3600</v>
      </c>
    </row>
    <row r="852" spans="1:38" ht="54" hidden="1" x14ac:dyDescent="0.25">
      <c r="A852" s="147">
        <v>128975</v>
      </c>
      <c r="B852" s="120">
        <v>4</v>
      </c>
      <c r="C852" s="121" t="s">
        <v>85</v>
      </c>
      <c r="D852" s="122">
        <v>43613</v>
      </c>
      <c r="E852" s="121" t="s">
        <v>1503</v>
      </c>
      <c r="F852" s="122">
        <v>44629</v>
      </c>
      <c r="G852" s="121" t="s">
        <v>148</v>
      </c>
      <c r="H852" s="123" t="s">
        <v>750</v>
      </c>
      <c r="I852" s="121" t="s">
        <v>1505</v>
      </c>
      <c r="J852" s="120" t="s">
        <v>1506</v>
      </c>
      <c r="K852" s="121"/>
      <c r="L852" s="120"/>
      <c r="M852" s="123" t="s">
        <v>3601</v>
      </c>
      <c r="N852" s="123" t="s">
        <v>3602</v>
      </c>
      <c r="O852" s="121" t="s">
        <v>1509</v>
      </c>
      <c r="P852" s="121" t="s">
        <v>92</v>
      </c>
      <c r="Q852" s="123"/>
      <c r="R852" s="150" t="s">
        <v>47</v>
      </c>
      <c r="S852" s="150" t="s">
        <v>41</v>
      </c>
      <c r="T852" s="124">
        <v>0.6</v>
      </c>
      <c r="U852" s="122">
        <v>44841</v>
      </c>
      <c r="V852" s="121"/>
      <c r="W852" s="120" t="s">
        <v>93</v>
      </c>
      <c r="X852" s="120"/>
      <c r="Y852" s="265" t="s">
        <v>34</v>
      </c>
      <c r="Z852" s="123"/>
      <c r="AA852" s="125">
        <v>65400</v>
      </c>
      <c r="AB852" s="125">
        <v>25000</v>
      </c>
      <c r="AC852" s="125">
        <v>0</v>
      </c>
      <c r="AD852" s="125">
        <v>0</v>
      </c>
      <c r="AE852" s="125">
        <v>90400</v>
      </c>
      <c r="AF852" s="125">
        <v>226700</v>
      </c>
      <c r="AG852" s="125">
        <v>25000</v>
      </c>
      <c r="AH852" s="125">
        <v>0</v>
      </c>
      <c r="AI852" s="125">
        <v>0</v>
      </c>
      <c r="AJ852" s="125">
        <v>251700</v>
      </c>
      <c r="AK852" s="135"/>
      <c r="AL852" s="126" t="s">
        <v>3603</v>
      </c>
    </row>
    <row r="853" spans="1:38" ht="36" hidden="1" x14ac:dyDescent="0.25">
      <c r="A853" s="149">
        <v>101406.03</v>
      </c>
      <c r="B853" s="120">
        <v>1</v>
      </c>
      <c r="C853" s="121" t="s">
        <v>85</v>
      </c>
      <c r="D853" s="122">
        <v>41723</v>
      </c>
      <c r="E853" s="121" t="s">
        <v>1833</v>
      </c>
      <c r="F853" s="122">
        <v>44643</v>
      </c>
      <c r="G853" s="121" t="s">
        <v>253</v>
      </c>
      <c r="H853" s="123" t="s">
        <v>523</v>
      </c>
      <c r="I853" s="121" t="s">
        <v>3604</v>
      </c>
      <c r="J853" s="120" t="s">
        <v>101</v>
      </c>
      <c r="K853" s="121" t="s">
        <v>1894</v>
      </c>
      <c r="L853" s="120" t="s">
        <v>101</v>
      </c>
      <c r="M853" s="123" t="s">
        <v>3605</v>
      </c>
      <c r="N853" s="123" t="s">
        <v>3606</v>
      </c>
      <c r="O853" s="121" t="s">
        <v>1836</v>
      </c>
      <c r="P853" s="121" t="s">
        <v>2935</v>
      </c>
      <c r="Q853" s="123"/>
      <c r="R853" s="121" t="s">
        <v>47</v>
      </c>
      <c r="S853" s="121" t="s">
        <v>45</v>
      </c>
      <c r="T853" s="124">
        <v>3.12</v>
      </c>
      <c r="U853" s="122">
        <v>44841</v>
      </c>
      <c r="V853" s="121"/>
      <c r="W853" s="120" t="s">
        <v>93</v>
      </c>
      <c r="X853" s="120" t="s">
        <v>103</v>
      </c>
      <c r="Y853" s="265" t="str">
        <f>_xlfn.XLOOKUP(TAMPData2205[[#This Row],[PIN]],TAMPData2202[PIN],TAMPData2202[TAMP NHS],"",0)</f>
        <v>Non-NHS SR</v>
      </c>
      <c r="Z853" s="123"/>
      <c r="AA853" s="125">
        <v>115000</v>
      </c>
      <c r="AB853" s="125">
        <v>159000</v>
      </c>
      <c r="AC853" s="125">
        <v>0</v>
      </c>
      <c r="AD853" s="125">
        <v>0</v>
      </c>
      <c r="AE853" s="125">
        <v>274000</v>
      </c>
      <c r="AF853" s="125">
        <v>630600</v>
      </c>
      <c r="AG853" s="125">
        <v>159000</v>
      </c>
      <c r="AH853" s="125">
        <v>0</v>
      </c>
      <c r="AI853" s="125">
        <v>0</v>
      </c>
      <c r="AJ853" s="125">
        <v>789600</v>
      </c>
      <c r="AK853" s="135"/>
      <c r="AL853" s="126" t="s">
        <v>3607</v>
      </c>
    </row>
    <row r="854" spans="1:38" hidden="1" x14ac:dyDescent="0.25">
      <c r="A854" s="149">
        <v>131470</v>
      </c>
      <c r="B854" s="120">
        <v>3</v>
      </c>
      <c r="C854" s="121" t="s">
        <v>122</v>
      </c>
      <c r="D854" s="122">
        <v>44286</v>
      </c>
      <c r="E854" s="121" t="s">
        <v>98</v>
      </c>
      <c r="F854" s="122">
        <v>44536</v>
      </c>
      <c r="G854" s="121" t="s">
        <v>152</v>
      </c>
      <c r="H854" s="123" t="s">
        <v>538</v>
      </c>
      <c r="I854" s="121" t="s">
        <v>539</v>
      </c>
      <c r="J854" s="120" t="s">
        <v>299</v>
      </c>
      <c r="K854" s="121"/>
      <c r="L854" s="120" t="s">
        <v>300</v>
      </c>
      <c r="M854" s="123" t="s">
        <v>3608</v>
      </c>
      <c r="N854" s="123" t="s">
        <v>3609</v>
      </c>
      <c r="O854" s="121" t="s">
        <v>119</v>
      </c>
      <c r="P854" s="121" t="s">
        <v>19</v>
      </c>
      <c r="Q854" s="123"/>
      <c r="R854" s="121" t="s">
        <v>47</v>
      </c>
      <c r="S854" s="121" t="s">
        <v>42</v>
      </c>
      <c r="T854" s="124">
        <v>0.01</v>
      </c>
      <c r="U854" s="122">
        <v>44477</v>
      </c>
      <c r="V854" s="121"/>
      <c r="W854" s="120" t="s">
        <v>93</v>
      </c>
      <c r="X854" s="120"/>
      <c r="Y854" s="265" t="str">
        <f>_xlfn.XLOOKUP(TAMPData2205[[#This Row],[PIN]],TAMPData2202[PIN],TAMPData2202[TAMP NHS],"",0)</f>
        <v>NHS-Interstate</v>
      </c>
      <c r="Z854" s="123"/>
      <c r="AA854" s="125">
        <v>0</v>
      </c>
      <c r="AB854" s="125">
        <v>0</v>
      </c>
      <c r="AC854" s="125">
        <v>988689</v>
      </c>
      <c r="AD854" s="125">
        <v>0</v>
      </c>
      <c r="AE854" s="125">
        <v>988689</v>
      </c>
      <c r="AF854" s="125">
        <v>50000</v>
      </c>
      <c r="AG854" s="125">
        <v>0</v>
      </c>
      <c r="AH854" s="125">
        <v>988689</v>
      </c>
      <c r="AI854" s="125">
        <v>0</v>
      </c>
      <c r="AJ854" s="125">
        <v>1043689</v>
      </c>
      <c r="AK854" s="135" t="s">
        <v>3610</v>
      </c>
      <c r="AL854" s="126" t="s">
        <v>3611</v>
      </c>
    </row>
    <row r="855" spans="1:38" ht="54" hidden="1" x14ac:dyDescent="0.25">
      <c r="A855" s="147">
        <v>101399</v>
      </c>
      <c r="B855" s="120">
        <v>1</v>
      </c>
      <c r="C855" s="121" t="s">
        <v>122</v>
      </c>
      <c r="D855" s="122">
        <v>37319.503368055557</v>
      </c>
      <c r="E855" s="121" t="s">
        <v>108</v>
      </c>
      <c r="F855" s="122">
        <v>44501</v>
      </c>
      <c r="G855" s="121" t="s">
        <v>161</v>
      </c>
      <c r="H855" s="123" t="s">
        <v>190</v>
      </c>
      <c r="I855" s="121" t="s">
        <v>2449</v>
      </c>
      <c r="J855" s="120" t="s">
        <v>101</v>
      </c>
      <c r="K855" s="121"/>
      <c r="L855" s="120" t="s">
        <v>101</v>
      </c>
      <c r="M855" s="123" t="s">
        <v>3612</v>
      </c>
      <c r="N855" s="123" t="s">
        <v>3613</v>
      </c>
      <c r="O855" s="121" t="s">
        <v>553</v>
      </c>
      <c r="P855" s="121" t="s">
        <v>92</v>
      </c>
      <c r="Q855" s="123"/>
      <c r="R855" s="150" t="s">
        <v>47</v>
      </c>
      <c r="S855" s="150" t="s">
        <v>41</v>
      </c>
      <c r="T855" s="124">
        <v>4.8</v>
      </c>
      <c r="U855" s="122">
        <v>44477</v>
      </c>
      <c r="V855" s="121"/>
      <c r="W855" s="120" t="s">
        <v>93</v>
      </c>
      <c r="X855" s="120" t="s">
        <v>94</v>
      </c>
      <c r="Y855" s="265" t="str">
        <f>_xlfn.XLOOKUP(TAMPData2205[[#This Row],[PIN]],TAMPData2202[PIN],TAMPData2202[TAMP NHS],"",0)</f>
        <v>NHS-SR</v>
      </c>
      <c r="Z855" s="152" t="s">
        <v>3614</v>
      </c>
      <c r="AA855" s="125">
        <v>1300000</v>
      </c>
      <c r="AB855" s="125">
        <v>0</v>
      </c>
      <c r="AC855" s="125">
        <f>72895731-18830417.99</f>
        <v>54065313.010000005</v>
      </c>
      <c r="AD855" s="125">
        <v>0</v>
      </c>
      <c r="AE855" s="125">
        <f>SUM(TAMPData2205[[#This Row],[2022 PE Obligations]:[2022 Paving Obligations]])</f>
        <v>55365313.010000005</v>
      </c>
      <c r="AF855" s="125">
        <v>3885500</v>
      </c>
      <c r="AG855" s="125">
        <v>7356179</v>
      </c>
      <c r="AH855" s="125">
        <v>72895731</v>
      </c>
      <c r="AI855" s="125">
        <v>0</v>
      </c>
      <c r="AJ855" s="125">
        <v>84137410</v>
      </c>
      <c r="AK855" s="135" t="s">
        <v>3615</v>
      </c>
      <c r="AL855" s="126" t="s">
        <v>3616</v>
      </c>
    </row>
    <row r="856" spans="1:38" hidden="1" x14ac:dyDescent="0.25">
      <c r="A856" s="147">
        <v>130287</v>
      </c>
      <c r="B856" s="120">
        <v>4</v>
      </c>
      <c r="C856" s="121" t="s">
        <v>122</v>
      </c>
      <c r="D856" s="122">
        <v>43951</v>
      </c>
      <c r="E856" s="121" t="s">
        <v>152</v>
      </c>
      <c r="F856" s="122">
        <v>44494.875277777777</v>
      </c>
      <c r="G856" s="121" t="s">
        <v>510</v>
      </c>
      <c r="H856" s="123" t="s">
        <v>88</v>
      </c>
      <c r="I856" s="121" t="s">
        <v>708</v>
      </c>
      <c r="J856" s="120" t="s">
        <v>101</v>
      </c>
      <c r="K856" s="121"/>
      <c r="L856" s="120" t="s">
        <v>101</v>
      </c>
      <c r="M856" s="123" t="s">
        <v>3617</v>
      </c>
      <c r="N856" s="123" t="s">
        <v>1793</v>
      </c>
      <c r="O856" s="121" t="s">
        <v>157</v>
      </c>
      <c r="P856" s="121" t="s">
        <v>158</v>
      </c>
      <c r="Q856" s="123" t="s">
        <v>1793</v>
      </c>
      <c r="R856" s="150" t="s">
        <v>47</v>
      </c>
      <c r="S856" s="121" t="s">
        <v>43</v>
      </c>
      <c r="T856" s="124">
        <v>0.71</v>
      </c>
      <c r="U856" s="122">
        <v>44477</v>
      </c>
      <c r="V856" s="121" t="s">
        <v>1805</v>
      </c>
      <c r="W856" s="120" t="s">
        <v>670</v>
      </c>
      <c r="X856" s="120" t="s">
        <v>13</v>
      </c>
      <c r="Y856" s="265" t="s">
        <v>31</v>
      </c>
      <c r="Z856" s="123"/>
      <c r="AA856" s="125">
        <v>0</v>
      </c>
      <c r="AB856" s="125">
        <v>0</v>
      </c>
      <c r="AC856" s="125">
        <v>45710</v>
      </c>
      <c r="AD856" s="125">
        <v>149710</v>
      </c>
      <c r="AE856" s="125">
        <v>195420</v>
      </c>
      <c r="AF856" s="125">
        <v>0</v>
      </c>
      <c r="AG856" s="125">
        <v>0</v>
      </c>
      <c r="AH856" s="125">
        <v>240010</v>
      </c>
      <c r="AI856" s="125">
        <v>1075810</v>
      </c>
      <c r="AJ856" s="125">
        <v>1315820</v>
      </c>
      <c r="AK856" s="135" t="s">
        <v>3618</v>
      </c>
      <c r="AL856" s="126" t="s">
        <v>3619</v>
      </c>
    </row>
    <row r="857" spans="1:38" ht="36" hidden="1" x14ac:dyDescent="0.25">
      <c r="A857" s="147">
        <v>100326.01</v>
      </c>
      <c r="B857" s="120">
        <v>4</v>
      </c>
      <c r="C857" s="121" t="s">
        <v>122</v>
      </c>
      <c r="D857" s="122">
        <v>40243</v>
      </c>
      <c r="E857" s="121" t="s">
        <v>2708</v>
      </c>
      <c r="F857" s="122">
        <v>44494.875208333331</v>
      </c>
      <c r="G857" s="121" t="s">
        <v>161</v>
      </c>
      <c r="H857" s="123" t="s">
        <v>3620</v>
      </c>
      <c r="I857" s="121" t="s">
        <v>1558</v>
      </c>
      <c r="J857" s="120" t="s">
        <v>101</v>
      </c>
      <c r="K857" s="121"/>
      <c r="L857" s="120" t="s">
        <v>101</v>
      </c>
      <c r="M857" s="123" t="s">
        <v>3621</v>
      </c>
      <c r="N857" s="123" t="s">
        <v>3622</v>
      </c>
      <c r="O857" s="121" t="s">
        <v>553</v>
      </c>
      <c r="P857" s="121" t="s">
        <v>1789</v>
      </c>
      <c r="Q857" s="123"/>
      <c r="R857" s="121" t="s">
        <v>47</v>
      </c>
      <c r="S857" s="121" t="s">
        <v>45</v>
      </c>
      <c r="T857" s="124">
        <v>4</v>
      </c>
      <c r="U857" s="122">
        <v>44477</v>
      </c>
      <c r="V857" s="121"/>
      <c r="W857" s="120" t="s">
        <v>93</v>
      </c>
      <c r="X857" s="120" t="s">
        <v>13</v>
      </c>
      <c r="Y857" s="265" t="str">
        <f>_xlfn.XLOOKUP(TAMPData2205[[#This Row],[PIN]],TAMPData2202[PIN],TAMPData2202[TAMP NHS],"",0)</f>
        <v>NHS-SR</v>
      </c>
      <c r="Z857" s="152" t="s">
        <v>3623</v>
      </c>
      <c r="AA857" s="125">
        <v>0</v>
      </c>
      <c r="AB857" s="125">
        <v>0</v>
      </c>
      <c r="AC857" s="125">
        <f>32707933.75-498612.2</f>
        <v>32209321.550000001</v>
      </c>
      <c r="AD857" s="125">
        <v>0</v>
      </c>
      <c r="AE857" s="125">
        <f>SUM(TAMPData2205[[#This Row],[2022 PE Obligations]:[2022 Paving Obligations]])</f>
        <v>32209321.550000001</v>
      </c>
      <c r="AF857" s="125">
        <v>1364000</v>
      </c>
      <c r="AG857" s="125">
        <v>4448500</v>
      </c>
      <c r="AH857" s="125">
        <v>32707933.75</v>
      </c>
      <c r="AI857" s="125">
        <v>0</v>
      </c>
      <c r="AJ857" s="125">
        <v>38520433.75</v>
      </c>
      <c r="AK857" s="135" t="s">
        <v>3624</v>
      </c>
      <c r="AL857" s="126" t="s">
        <v>3625</v>
      </c>
    </row>
    <row r="858" spans="1:38" ht="36" hidden="1" x14ac:dyDescent="0.25">
      <c r="A858" s="147">
        <v>118773</v>
      </c>
      <c r="B858" s="120">
        <v>1</v>
      </c>
      <c r="C858" s="121" t="s">
        <v>122</v>
      </c>
      <c r="D858" s="122">
        <v>41379</v>
      </c>
      <c r="E858" s="121" t="s">
        <v>1892</v>
      </c>
      <c r="F858" s="122">
        <v>44494.875231481485</v>
      </c>
      <c r="G858" s="121" t="s">
        <v>161</v>
      </c>
      <c r="H858" s="123" t="s">
        <v>347</v>
      </c>
      <c r="I858" s="121" t="s">
        <v>697</v>
      </c>
      <c r="J858" s="120" t="s">
        <v>101</v>
      </c>
      <c r="K858" s="121"/>
      <c r="L858" s="120" t="s">
        <v>101</v>
      </c>
      <c r="M858" s="123" t="s">
        <v>3626</v>
      </c>
      <c r="N858" s="123" t="s">
        <v>3627</v>
      </c>
      <c r="O858" s="121" t="s">
        <v>1836</v>
      </c>
      <c r="P858" s="121" t="s">
        <v>2935</v>
      </c>
      <c r="Q858" s="123"/>
      <c r="R858" s="150" t="s">
        <v>47</v>
      </c>
      <c r="S858" s="150" t="s">
        <v>45</v>
      </c>
      <c r="T858" s="124">
        <v>0.1</v>
      </c>
      <c r="U858" s="122">
        <v>44477</v>
      </c>
      <c r="V858" s="121"/>
      <c r="W858" s="120" t="s">
        <v>93</v>
      </c>
      <c r="X858" s="120" t="s">
        <v>13</v>
      </c>
      <c r="Y858" s="265" t="str">
        <f>_xlfn.XLOOKUP(TAMPData2205[[#This Row],[PIN]],TAMPData2202[PIN],TAMPData2202[TAMP NHS],"",0)</f>
        <v>NHS-SR</v>
      </c>
      <c r="Z858" s="123"/>
      <c r="AA858" s="125">
        <v>25500</v>
      </c>
      <c r="AB858" s="125">
        <v>-25500</v>
      </c>
      <c r="AC858" s="125">
        <v>816560</v>
      </c>
      <c r="AD858" s="125">
        <v>0</v>
      </c>
      <c r="AE858" s="125">
        <v>816560</v>
      </c>
      <c r="AF858" s="125">
        <v>90500</v>
      </c>
      <c r="AG858" s="125">
        <v>42500</v>
      </c>
      <c r="AH858" s="125">
        <v>816560</v>
      </c>
      <c r="AI858" s="125">
        <v>0</v>
      </c>
      <c r="AJ858" s="125">
        <v>949560</v>
      </c>
      <c r="AK858" s="135" t="s">
        <v>3628</v>
      </c>
      <c r="AL858" s="126" t="s">
        <v>3629</v>
      </c>
    </row>
    <row r="859" spans="1:38" hidden="1" x14ac:dyDescent="0.25">
      <c r="A859" s="147">
        <v>130309</v>
      </c>
      <c r="B859" s="120">
        <v>4</v>
      </c>
      <c r="C859" s="121" t="s">
        <v>122</v>
      </c>
      <c r="D859" s="122">
        <v>43956</v>
      </c>
      <c r="E859" s="121" t="s">
        <v>152</v>
      </c>
      <c r="F859" s="122">
        <v>44494.875277777777</v>
      </c>
      <c r="G859" s="121" t="s">
        <v>510</v>
      </c>
      <c r="H859" s="123" t="s">
        <v>88</v>
      </c>
      <c r="I859" s="121" t="s">
        <v>708</v>
      </c>
      <c r="J859" s="120" t="s">
        <v>101</v>
      </c>
      <c r="K859" s="121"/>
      <c r="L859" s="120" t="s">
        <v>101</v>
      </c>
      <c r="M859" s="123" t="s">
        <v>3630</v>
      </c>
      <c r="N859" s="123" t="s">
        <v>1793</v>
      </c>
      <c r="O859" s="121" t="s">
        <v>157</v>
      </c>
      <c r="P859" s="121" t="s">
        <v>158</v>
      </c>
      <c r="Q859" s="123" t="s">
        <v>1793</v>
      </c>
      <c r="R859" s="150" t="s">
        <v>47</v>
      </c>
      <c r="S859" s="121" t="s">
        <v>43</v>
      </c>
      <c r="T859" s="124">
        <v>0.49</v>
      </c>
      <c r="U859" s="122">
        <v>44477</v>
      </c>
      <c r="V859" s="121" t="s">
        <v>1805</v>
      </c>
      <c r="W859" s="120" t="s">
        <v>93</v>
      </c>
      <c r="X859" s="120" t="s">
        <v>103</v>
      </c>
      <c r="Y859" s="265" t="s">
        <v>32</v>
      </c>
      <c r="Z859" s="123"/>
      <c r="AA859" s="125">
        <v>0</v>
      </c>
      <c r="AB859" s="125">
        <v>0</v>
      </c>
      <c r="AC859" s="125">
        <v>44260</v>
      </c>
      <c r="AD859" s="125">
        <v>114820</v>
      </c>
      <c r="AE859" s="125">
        <v>159080</v>
      </c>
      <c r="AF859" s="125">
        <v>0</v>
      </c>
      <c r="AG859" s="125">
        <v>0</v>
      </c>
      <c r="AH859" s="125">
        <v>141160</v>
      </c>
      <c r="AI859" s="125">
        <v>584820</v>
      </c>
      <c r="AJ859" s="125">
        <v>725980</v>
      </c>
      <c r="AK859" s="135" t="s">
        <v>3618</v>
      </c>
      <c r="AL859" s="126" t="s">
        <v>3631</v>
      </c>
    </row>
    <row r="860" spans="1:38" ht="36" hidden="1" x14ac:dyDescent="0.25">
      <c r="A860" s="147">
        <v>104004.02</v>
      </c>
      <c r="B860" s="120">
        <v>3</v>
      </c>
      <c r="C860" s="121" t="s">
        <v>122</v>
      </c>
      <c r="D860" s="122">
        <v>41649</v>
      </c>
      <c r="E860" s="121" t="s">
        <v>2170</v>
      </c>
      <c r="F860" s="122">
        <v>44509</v>
      </c>
      <c r="G860" s="121" t="s">
        <v>241</v>
      </c>
      <c r="H860" s="123" t="s">
        <v>365</v>
      </c>
      <c r="I860" s="121" t="s">
        <v>366</v>
      </c>
      <c r="J860" s="120" t="s">
        <v>101</v>
      </c>
      <c r="K860" s="121"/>
      <c r="L860" s="120" t="s">
        <v>101</v>
      </c>
      <c r="M860" s="123" t="s">
        <v>3632</v>
      </c>
      <c r="N860" s="123" t="s">
        <v>2209</v>
      </c>
      <c r="O860" s="121" t="s">
        <v>553</v>
      </c>
      <c r="P860" s="121" t="s">
        <v>1783</v>
      </c>
      <c r="Q860" s="123"/>
      <c r="R860" s="121" t="s">
        <v>47</v>
      </c>
      <c r="S860" s="121" t="s">
        <v>45</v>
      </c>
      <c r="T860" s="124">
        <v>0.95</v>
      </c>
      <c r="U860" s="122">
        <v>44477</v>
      </c>
      <c r="V860" s="121"/>
      <c r="W860" s="120" t="s">
        <v>93</v>
      </c>
      <c r="X860" s="120" t="s">
        <v>103</v>
      </c>
      <c r="Y860" s="265" t="str">
        <f>_xlfn.XLOOKUP(TAMPData2205[[#This Row],[PIN]],TAMPData2202[PIN],TAMPData2202[TAMP NHS],"",0)</f>
        <v>Non-NHS SR</v>
      </c>
      <c r="Z860" s="123"/>
      <c r="AA860" s="125">
        <v>0</v>
      </c>
      <c r="AB860" s="125">
        <v>0</v>
      </c>
      <c r="AC860" s="125">
        <v>16491311</v>
      </c>
      <c r="AD860" s="125">
        <v>0</v>
      </c>
      <c r="AE860" s="125">
        <v>16491311</v>
      </c>
      <c r="AF860" s="125">
        <v>0</v>
      </c>
      <c r="AG860" s="125">
        <v>0</v>
      </c>
      <c r="AH860" s="125">
        <v>16491311</v>
      </c>
      <c r="AI860" s="125">
        <v>0</v>
      </c>
      <c r="AJ860" s="125">
        <v>16491311</v>
      </c>
      <c r="AK860" s="135" t="s">
        <v>3633</v>
      </c>
      <c r="AL860" s="126" t="s">
        <v>3634</v>
      </c>
    </row>
    <row r="861" spans="1:38" ht="36" hidden="1" x14ac:dyDescent="0.25">
      <c r="A861" s="147">
        <v>117819</v>
      </c>
      <c r="B861" s="120">
        <v>2</v>
      </c>
      <c r="C861" s="121" t="s">
        <v>97</v>
      </c>
      <c r="D861" s="122">
        <v>41151</v>
      </c>
      <c r="E861" s="121" t="s">
        <v>1833</v>
      </c>
      <c r="F861" s="122">
        <v>44538</v>
      </c>
      <c r="G861" s="121" t="s">
        <v>253</v>
      </c>
      <c r="H861" s="123" t="s">
        <v>399</v>
      </c>
      <c r="I861" s="121" t="s">
        <v>400</v>
      </c>
      <c r="J861" s="120" t="s">
        <v>101</v>
      </c>
      <c r="K861" s="121"/>
      <c r="L861" s="120" t="s">
        <v>101</v>
      </c>
      <c r="M861" s="123" t="s">
        <v>3635</v>
      </c>
      <c r="N861" s="123" t="s">
        <v>1835</v>
      </c>
      <c r="O861" s="121" t="s">
        <v>1836</v>
      </c>
      <c r="P861" s="121" t="s">
        <v>1835</v>
      </c>
      <c r="Q861" s="123"/>
      <c r="R861" s="121" t="s">
        <v>47</v>
      </c>
      <c r="S861" s="121" t="s">
        <v>45</v>
      </c>
      <c r="T861" s="124">
        <v>0</v>
      </c>
      <c r="U861" s="122">
        <v>44113</v>
      </c>
      <c r="V861" s="121"/>
      <c r="W861" s="120" t="s">
        <v>93</v>
      </c>
      <c r="X861" s="120" t="s">
        <v>103</v>
      </c>
      <c r="Y861" s="265" t="s">
        <v>32</v>
      </c>
      <c r="Z861" s="123"/>
      <c r="AA861" s="125">
        <v>0</v>
      </c>
      <c r="AB861" s="125">
        <v>0</v>
      </c>
      <c r="AC861" s="125">
        <v>600000</v>
      </c>
      <c r="AD861" s="125">
        <v>0</v>
      </c>
      <c r="AE861" s="125">
        <v>600000</v>
      </c>
      <c r="AF861" s="125">
        <v>147000</v>
      </c>
      <c r="AG861" s="125">
        <v>677338</v>
      </c>
      <c r="AH861" s="125">
        <v>2426698</v>
      </c>
      <c r="AI861" s="125">
        <v>0</v>
      </c>
      <c r="AJ861" s="125">
        <v>3251036</v>
      </c>
      <c r="AK861" s="135" t="s">
        <v>3636</v>
      </c>
      <c r="AL861" s="126" t="s">
        <v>3637</v>
      </c>
    </row>
    <row r="862" spans="1:38" hidden="1" x14ac:dyDescent="0.25">
      <c r="A862" s="147">
        <v>120959</v>
      </c>
      <c r="B862" s="120">
        <v>3</v>
      </c>
      <c r="C862" s="121" t="s">
        <v>97</v>
      </c>
      <c r="D862" s="122">
        <v>41857</v>
      </c>
      <c r="E862" s="121" t="s">
        <v>1892</v>
      </c>
      <c r="F862" s="122">
        <v>44538</v>
      </c>
      <c r="G862" s="121" t="s">
        <v>253</v>
      </c>
      <c r="H862" s="123" t="s">
        <v>659</v>
      </c>
      <c r="I862" s="121" t="s">
        <v>3127</v>
      </c>
      <c r="J862" s="120" t="s">
        <v>101</v>
      </c>
      <c r="K862" s="121" t="s">
        <v>1894</v>
      </c>
      <c r="L862" s="120" t="s">
        <v>101</v>
      </c>
      <c r="M862" s="123" t="s">
        <v>3638</v>
      </c>
      <c r="N862" s="123" t="s">
        <v>1897</v>
      </c>
      <c r="O862" s="121" t="s">
        <v>1836</v>
      </c>
      <c r="P862" s="121" t="s">
        <v>1897</v>
      </c>
      <c r="Q862" s="123"/>
      <c r="R862" s="150" t="s">
        <v>47</v>
      </c>
      <c r="S862" s="150" t="s">
        <v>45</v>
      </c>
      <c r="T862" s="124">
        <v>0.4</v>
      </c>
      <c r="U862" s="122">
        <v>44113</v>
      </c>
      <c r="V862" s="121"/>
      <c r="W862" s="120" t="s">
        <v>93</v>
      </c>
      <c r="X862" s="120" t="s">
        <v>103</v>
      </c>
      <c r="Y862" s="265" t="s">
        <v>32</v>
      </c>
      <c r="Z862" s="123"/>
      <c r="AA862" s="125">
        <v>0</v>
      </c>
      <c r="AB862" s="125">
        <v>100000</v>
      </c>
      <c r="AC862" s="125">
        <v>600000</v>
      </c>
      <c r="AD862" s="125">
        <v>0</v>
      </c>
      <c r="AE862" s="125">
        <v>700000</v>
      </c>
      <c r="AF862" s="125">
        <v>150000</v>
      </c>
      <c r="AG862" s="125">
        <v>170500</v>
      </c>
      <c r="AH862" s="125">
        <v>1259862</v>
      </c>
      <c r="AI862" s="125">
        <v>0</v>
      </c>
      <c r="AJ862" s="125">
        <v>1580362</v>
      </c>
      <c r="AK862" s="135" t="s">
        <v>3639</v>
      </c>
      <c r="AL862" s="126" t="s">
        <v>3640</v>
      </c>
    </row>
    <row r="863" spans="1:38" ht="36" hidden="1" x14ac:dyDescent="0.25">
      <c r="A863" s="147">
        <v>124077</v>
      </c>
      <c r="B863" s="120">
        <v>2</v>
      </c>
      <c r="C863" s="121" t="s">
        <v>85</v>
      </c>
      <c r="D863" s="122">
        <v>42573</v>
      </c>
      <c r="E863" s="121" t="s">
        <v>143</v>
      </c>
      <c r="F863" s="122">
        <v>44635</v>
      </c>
      <c r="G863" s="121" t="s">
        <v>179</v>
      </c>
      <c r="H863" s="123" t="s">
        <v>223</v>
      </c>
      <c r="I863" s="121" t="s">
        <v>224</v>
      </c>
      <c r="J863" s="120" t="s">
        <v>101</v>
      </c>
      <c r="K863" s="121"/>
      <c r="L863" s="120" t="s">
        <v>101</v>
      </c>
      <c r="M863" s="123" t="s">
        <v>3641</v>
      </c>
      <c r="N863" s="123" t="s">
        <v>3642</v>
      </c>
      <c r="O863" s="121" t="s">
        <v>553</v>
      </c>
      <c r="P863" s="121" t="s">
        <v>1783</v>
      </c>
      <c r="Q863" s="123"/>
      <c r="R863" s="121" t="s">
        <v>47</v>
      </c>
      <c r="S863" s="121" t="s">
        <v>45</v>
      </c>
      <c r="T863" s="124">
        <v>1.51</v>
      </c>
      <c r="U863" s="122">
        <v>45940</v>
      </c>
      <c r="V863" s="121"/>
      <c r="W863" s="120" t="s">
        <v>93</v>
      </c>
      <c r="X863" s="120" t="s">
        <v>103</v>
      </c>
      <c r="Y863" s="265" t="str">
        <f>_xlfn.XLOOKUP(TAMPData2205[[#This Row],[PIN]],TAMPData2202[PIN],TAMPData2202[TAMP NHS],"",0)</f>
        <v>Non-NHS SR</v>
      </c>
      <c r="Z863" s="123"/>
      <c r="AA863" s="125">
        <v>0</v>
      </c>
      <c r="AB863" s="125">
        <v>25100000</v>
      </c>
      <c r="AC863" s="125">
        <v>0</v>
      </c>
      <c r="AD863" s="125">
        <v>0</v>
      </c>
      <c r="AE863" s="125">
        <v>25100000</v>
      </c>
      <c r="AF863" s="125">
        <v>2006900</v>
      </c>
      <c r="AG863" s="125">
        <v>25100000</v>
      </c>
      <c r="AH863" s="125">
        <v>0</v>
      </c>
      <c r="AI863" s="125">
        <v>0</v>
      </c>
      <c r="AJ863" s="125">
        <v>27106900</v>
      </c>
      <c r="AK863" s="135"/>
      <c r="AL863" s="126" t="s">
        <v>3643</v>
      </c>
    </row>
    <row r="864" spans="1:38" ht="54" hidden="1" x14ac:dyDescent="0.25">
      <c r="A864" s="147">
        <v>112152.03</v>
      </c>
      <c r="B864" s="120">
        <v>2</v>
      </c>
      <c r="C864" s="121" t="s">
        <v>85</v>
      </c>
      <c r="D864" s="122">
        <v>41675</v>
      </c>
      <c r="E864" s="121" t="s">
        <v>2170</v>
      </c>
      <c r="F864" s="122">
        <v>44627</v>
      </c>
      <c r="G864" s="121" t="s">
        <v>426</v>
      </c>
      <c r="H864" s="123" t="s">
        <v>223</v>
      </c>
      <c r="I864" s="121" t="s">
        <v>3644</v>
      </c>
      <c r="J864" s="120" t="s">
        <v>101</v>
      </c>
      <c r="K864" s="121"/>
      <c r="L864" s="120" t="s">
        <v>101</v>
      </c>
      <c r="M864" s="123" t="s">
        <v>3645</v>
      </c>
      <c r="N864" s="123" t="s">
        <v>3646</v>
      </c>
      <c r="O864" s="121" t="s">
        <v>553</v>
      </c>
      <c r="P864" s="121" t="s">
        <v>1783</v>
      </c>
      <c r="Q864" s="123"/>
      <c r="R864" s="150" t="s">
        <v>47</v>
      </c>
      <c r="S864" s="150" t="s">
        <v>45</v>
      </c>
      <c r="T864" s="124">
        <v>0.95099999999999996</v>
      </c>
      <c r="U864" s="122">
        <v>45576</v>
      </c>
      <c r="V864" s="121"/>
      <c r="W864" s="120" t="s">
        <v>93</v>
      </c>
      <c r="X864" s="120" t="s">
        <v>13</v>
      </c>
      <c r="Y864" s="265" t="s">
        <v>31</v>
      </c>
      <c r="Z864" s="123"/>
      <c r="AA864" s="125">
        <v>0</v>
      </c>
      <c r="AB864" s="125">
        <v>15500000</v>
      </c>
      <c r="AC864" s="125">
        <v>0</v>
      </c>
      <c r="AD864" s="125">
        <v>0</v>
      </c>
      <c r="AE864" s="125">
        <v>15500000</v>
      </c>
      <c r="AF864" s="125">
        <v>0</v>
      </c>
      <c r="AG864" s="125">
        <v>15500000</v>
      </c>
      <c r="AH864" s="125">
        <v>0</v>
      </c>
      <c r="AI864" s="125">
        <v>0</v>
      </c>
      <c r="AJ864" s="125">
        <v>15500000</v>
      </c>
      <c r="AK864" s="135"/>
      <c r="AL864" s="126"/>
    </row>
    <row r="865" spans="1:38" ht="36" hidden="1" x14ac:dyDescent="0.25">
      <c r="A865" s="147">
        <v>124160</v>
      </c>
      <c r="B865" s="120">
        <v>4</v>
      </c>
      <c r="C865" s="121" t="s">
        <v>85</v>
      </c>
      <c r="D865" s="122">
        <v>42573</v>
      </c>
      <c r="E865" s="121" t="s">
        <v>195</v>
      </c>
      <c r="F865" s="122">
        <v>44435</v>
      </c>
      <c r="G865" s="121" t="s">
        <v>1132</v>
      </c>
      <c r="H865" s="123" t="s">
        <v>863</v>
      </c>
      <c r="I865" s="121" t="s">
        <v>3647</v>
      </c>
      <c r="J865" s="120" t="s">
        <v>101</v>
      </c>
      <c r="K865" s="121"/>
      <c r="L865" s="120" t="s">
        <v>101</v>
      </c>
      <c r="M865" s="123" t="s">
        <v>3648</v>
      </c>
      <c r="N865" s="123" t="s">
        <v>1783</v>
      </c>
      <c r="O865" s="121" t="s">
        <v>553</v>
      </c>
      <c r="P865" s="121" t="s">
        <v>1783</v>
      </c>
      <c r="Q865" s="123"/>
      <c r="R865" s="150" t="s">
        <v>47</v>
      </c>
      <c r="S865" s="150" t="s">
        <v>45</v>
      </c>
      <c r="T865" s="124">
        <v>0.3</v>
      </c>
      <c r="U865" s="122">
        <v>45576</v>
      </c>
      <c r="V865" s="121"/>
      <c r="W865" s="120" t="s">
        <v>93</v>
      </c>
      <c r="X865" s="120" t="s">
        <v>103</v>
      </c>
      <c r="Y865" s="265" t="s">
        <v>32</v>
      </c>
      <c r="Z865" s="123"/>
      <c r="AA865" s="125">
        <v>38900</v>
      </c>
      <c r="AB865" s="125">
        <v>0</v>
      </c>
      <c r="AC865" s="125">
        <v>0</v>
      </c>
      <c r="AD865" s="125">
        <v>0</v>
      </c>
      <c r="AE865" s="125">
        <v>38900</v>
      </c>
      <c r="AF865" s="125">
        <v>138900</v>
      </c>
      <c r="AG865" s="125">
        <v>0</v>
      </c>
      <c r="AH865" s="125">
        <v>0</v>
      </c>
      <c r="AI865" s="125">
        <v>0</v>
      </c>
      <c r="AJ865" s="125">
        <v>138900</v>
      </c>
      <c r="AK865" s="135"/>
      <c r="AL865" s="126"/>
    </row>
    <row r="866" spans="1:38" ht="36" hidden="1" x14ac:dyDescent="0.25">
      <c r="A866" s="147">
        <v>124720</v>
      </c>
      <c r="B866" s="120">
        <v>3</v>
      </c>
      <c r="C866" s="121" t="s">
        <v>85</v>
      </c>
      <c r="D866" s="122">
        <v>42578</v>
      </c>
      <c r="E866" s="121" t="s">
        <v>143</v>
      </c>
      <c r="F866" s="122">
        <v>44523</v>
      </c>
      <c r="G866" s="121" t="s">
        <v>152</v>
      </c>
      <c r="H866" s="123" t="s">
        <v>3649</v>
      </c>
      <c r="I866" s="121" t="s">
        <v>3650</v>
      </c>
      <c r="J866" s="120" t="s">
        <v>101</v>
      </c>
      <c r="K866" s="121"/>
      <c r="L866" s="120" t="s">
        <v>101</v>
      </c>
      <c r="M866" s="123" t="s">
        <v>3651</v>
      </c>
      <c r="N866" s="123" t="s">
        <v>3652</v>
      </c>
      <c r="O866" s="121" t="s">
        <v>553</v>
      </c>
      <c r="P866" s="121" t="s">
        <v>1783</v>
      </c>
      <c r="Q866" s="123"/>
      <c r="R866" s="150" t="s">
        <v>47</v>
      </c>
      <c r="S866" s="150" t="s">
        <v>45</v>
      </c>
      <c r="T866" s="124">
        <v>9.9700000000000006</v>
      </c>
      <c r="U866" s="122">
        <v>45943</v>
      </c>
      <c r="V866" s="121"/>
      <c r="W866" s="120" t="s">
        <v>93</v>
      </c>
      <c r="X866" s="120" t="s">
        <v>13</v>
      </c>
      <c r="Y866" s="265" t="str">
        <f>_xlfn.XLOOKUP(TAMPData2205[[#This Row],[PIN]],TAMPData2202[PIN],TAMPData2202[TAMP NHS],"",0)</f>
        <v>NHS-SR</v>
      </c>
      <c r="Z866" s="123"/>
      <c r="AA866" s="125">
        <v>122000</v>
      </c>
      <c r="AB866" s="125">
        <v>0</v>
      </c>
      <c r="AC866" s="125">
        <v>0</v>
      </c>
      <c r="AD866" s="125">
        <v>0</v>
      </c>
      <c r="AE866" s="125">
        <v>122000</v>
      </c>
      <c r="AF866" s="125">
        <v>461000</v>
      </c>
      <c r="AG866" s="125">
        <v>0</v>
      </c>
      <c r="AH866" s="125">
        <v>0</v>
      </c>
      <c r="AI866" s="125">
        <v>0</v>
      </c>
      <c r="AJ866" s="125">
        <v>461000</v>
      </c>
      <c r="AK866" s="135"/>
      <c r="AL866" s="126" t="s">
        <v>3653</v>
      </c>
    </row>
    <row r="867" spans="1:38" ht="36" hidden="1" x14ac:dyDescent="0.25">
      <c r="A867" s="147">
        <v>103917</v>
      </c>
      <c r="B867" s="120">
        <v>2</v>
      </c>
      <c r="C867" s="121" t="s">
        <v>122</v>
      </c>
      <c r="D867" s="122">
        <v>38099</v>
      </c>
      <c r="E867" s="121" t="s">
        <v>3654</v>
      </c>
      <c r="F867" s="122">
        <v>44069</v>
      </c>
      <c r="G867" s="121" t="s">
        <v>152</v>
      </c>
      <c r="H867" s="123" t="s">
        <v>223</v>
      </c>
      <c r="I867" s="121" t="s">
        <v>3655</v>
      </c>
      <c r="J867" s="120" t="s">
        <v>299</v>
      </c>
      <c r="K867" s="121"/>
      <c r="L867" s="120" t="s">
        <v>300</v>
      </c>
      <c r="M867" s="123" t="s">
        <v>3656</v>
      </c>
      <c r="N867" s="123" t="s">
        <v>3657</v>
      </c>
      <c r="O867" s="121" t="s">
        <v>553</v>
      </c>
      <c r="P867" s="121" t="s">
        <v>1783</v>
      </c>
      <c r="Q867" s="123"/>
      <c r="R867" s="121" t="s">
        <v>47</v>
      </c>
      <c r="S867" s="121" t="s">
        <v>45</v>
      </c>
      <c r="T867" s="124">
        <v>1.623</v>
      </c>
      <c r="U867" s="122">
        <v>42293</v>
      </c>
      <c r="V867" s="121"/>
      <c r="W867" s="120" t="s">
        <v>93</v>
      </c>
      <c r="X867" s="120" t="s">
        <v>303</v>
      </c>
      <c r="Y867" s="265" t="str">
        <f>_xlfn.XLOOKUP(TAMPData2205[[#This Row],[PIN]],TAMPData2202[PIN],TAMPData2202[TAMP NHS],"",0)</f>
        <v>NHS-Interstate</v>
      </c>
      <c r="Z867" s="123"/>
      <c r="AA867" s="125">
        <v>0</v>
      </c>
      <c r="AB867" s="125">
        <v>0</v>
      </c>
      <c r="AC867" s="125">
        <v>3500000</v>
      </c>
      <c r="AD867" s="125">
        <v>0</v>
      </c>
      <c r="AE867" s="125">
        <v>3500000</v>
      </c>
      <c r="AF867" s="125">
        <v>8255672</v>
      </c>
      <c r="AG867" s="125">
        <v>8718300</v>
      </c>
      <c r="AH867" s="125">
        <v>147485262</v>
      </c>
      <c r="AI867" s="125">
        <v>0</v>
      </c>
      <c r="AJ867" s="125">
        <v>164459234</v>
      </c>
      <c r="AK867" s="135" t="s">
        <v>3658</v>
      </c>
      <c r="AL867" s="126" t="s">
        <v>3659</v>
      </c>
    </row>
    <row r="868" spans="1:38" ht="36" hidden="1" x14ac:dyDescent="0.25">
      <c r="A868" s="147">
        <v>109612</v>
      </c>
      <c r="B868" s="120">
        <v>1</v>
      </c>
      <c r="C868" s="121" t="s">
        <v>114</v>
      </c>
      <c r="D868" s="122">
        <v>39266</v>
      </c>
      <c r="E868" s="121" t="s">
        <v>3660</v>
      </c>
      <c r="F868" s="122">
        <v>43130</v>
      </c>
      <c r="G868" s="121" t="s">
        <v>170</v>
      </c>
      <c r="H868" s="123" t="s">
        <v>297</v>
      </c>
      <c r="I868" s="121" t="s">
        <v>3661</v>
      </c>
      <c r="J868" s="120" t="s">
        <v>101</v>
      </c>
      <c r="K868" s="121"/>
      <c r="L868" s="120" t="s">
        <v>101</v>
      </c>
      <c r="M868" s="123" t="s">
        <v>3662</v>
      </c>
      <c r="N868" s="123" t="s">
        <v>1897</v>
      </c>
      <c r="O868" s="121" t="s">
        <v>553</v>
      </c>
      <c r="P868" s="121" t="s">
        <v>1835</v>
      </c>
      <c r="Q868" s="123"/>
      <c r="R868" s="150" t="s">
        <v>47</v>
      </c>
      <c r="S868" s="150" t="s">
        <v>45</v>
      </c>
      <c r="T868" s="124">
        <v>0</v>
      </c>
      <c r="U868" s="122">
        <v>41929</v>
      </c>
      <c r="V868" s="121"/>
      <c r="W868" s="120" t="s">
        <v>93</v>
      </c>
      <c r="X868" s="120" t="s">
        <v>103</v>
      </c>
      <c r="Y868" s="265" t="s">
        <v>32</v>
      </c>
      <c r="Z868" s="123"/>
      <c r="AA868" s="125">
        <v>175.16</v>
      </c>
      <c r="AB868" s="125">
        <v>0</v>
      </c>
      <c r="AC868" s="125">
        <v>0</v>
      </c>
      <c r="AD868" s="125">
        <v>0</v>
      </c>
      <c r="AE868" s="125">
        <v>175.16</v>
      </c>
      <c r="AF868" s="125">
        <v>902175.16</v>
      </c>
      <c r="AG868" s="125">
        <v>1307534.51</v>
      </c>
      <c r="AH868" s="125">
        <v>5533853.46</v>
      </c>
      <c r="AI868" s="125">
        <v>0</v>
      </c>
      <c r="AJ868" s="125">
        <v>7743563.1299999999</v>
      </c>
      <c r="AK868" s="135" t="s">
        <v>3663</v>
      </c>
      <c r="AL868" s="126" t="s">
        <v>3664</v>
      </c>
    </row>
    <row r="869" spans="1:38" ht="54" hidden="1" x14ac:dyDescent="0.25">
      <c r="A869" s="147">
        <v>100251</v>
      </c>
      <c r="B869" s="120">
        <v>2</v>
      </c>
      <c r="C869" s="121" t="s">
        <v>114</v>
      </c>
      <c r="D869" s="122">
        <v>37319.506516203706</v>
      </c>
      <c r="E869" s="121" t="s">
        <v>108</v>
      </c>
      <c r="F869" s="122">
        <v>42927</v>
      </c>
      <c r="G869" s="121" t="s">
        <v>170</v>
      </c>
      <c r="H869" s="123" t="s">
        <v>223</v>
      </c>
      <c r="I869" s="121" t="s">
        <v>524</v>
      </c>
      <c r="J869" s="120" t="s">
        <v>101</v>
      </c>
      <c r="K869" s="121"/>
      <c r="L869" s="120" t="s">
        <v>101</v>
      </c>
      <c r="M869" s="123" t="s">
        <v>3665</v>
      </c>
      <c r="N869" s="123" t="s">
        <v>3666</v>
      </c>
      <c r="O869" s="121" t="s">
        <v>553</v>
      </c>
      <c r="P869" s="121" t="s">
        <v>1789</v>
      </c>
      <c r="Q869" s="123"/>
      <c r="R869" s="150" t="s">
        <v>47</v>
      </c>
      <c r="S869" s="150" t="s">
        <v>45</v>
      </c>
      <c r="T869" s="124">
        <v>1.62</v>
      </c>
      <c r="U869" s="122">
        <v>40844</v>
      </c>
      <c r="V869" s="121"/>
      <c r="W869" s="120" t="s">
        <v>93</v>
      </c>
      <c r="X869" s="120" t="s">
        <v>13</v>
      </c>
      <c r="Y869" s="265" t="str">
        <f>_xlfn.XLOOKUP(TAMPData2205[[#This Row],[PIN]],TAMPData2202[PIN],TAMPData2202[TAMP NHS],"",0)</f>
        <v>NHS-SR</v>
      </c>
      <c r="Z869" s="123"/>
      <c r="AA869" s="125">
        <v>0</v>
      </c>
      <c r="AB869" s="125">
        <v>168664.03</v>
      </c>
      <c r="AC869" s="125">
        <v>127778.84</v>
      </c>
      <c r="AD869" s="125">
        <v>0</v>
      </c>
      <c r="AE869" s="125">
        <v>296442.87</v>
      </c>
      <c r="AF869" s="125">
        <v>0</v>
      </c>
      <c r="AG869" s="125">
        <v>3755914.03</v>
      </c>
      <c r="AH869" s="125">
        <v>124619282.84</v>
      </c>
      <c r="AI869" s="125">
        <v>0</v>
      </c>
      <c r="AJ869" s="125">
        <v>128375196.87</v>
      </c>
      <c r="AK869" s="135" t="s">
        <v>3667</v>
      </c>
      <c r="AL869" s="126" t="s">
        <v>3668</v>
      </c>
    </row>
    <row r="870" spans="1:38" ht="36" hidden="1" x14ac:dyDescent="0.25">
      <c r="A870" s="147">
        <v>114600</v>
      </c>
      <c r="B870" s="120">
        <v>4</v>
      </c>
      <c r="C870" s="121" t="s">
        <v>114</v>
      </c>
      <c r="D870" s="122">
        <v>40408</v>
      </c>
      <c r="E870" s="121" t="s">
        <v>247</v>
      </c>
      <c r="F870" s="122">
        <v>44279</v>
      </c>
      <c r="G870" s="121" t="s">
        <v>170</v>
      </c>
      <c r="H870" s="123" t="s">
        <v>88</v>
      </c>
      <c r="I870" s="121" t="s">
        <v>3669</v>
      </c>
      <c r="J870" s="120"/>
      <c r="K870" s="121" t="s">
        <v>3670</v>
      </c>
      <c r="L870" s="120" t="s">
        <v>183</v>
      </c>
      <c r="M870" s="123" t="s">
        <v>3671</v>
      </c>
      <c r="N870" s="123" t="s">
        <v>3672</v>
      </c>
      <c r="O870" s="121" t="s">
        <v>1836</v>
      </c>
      <c r="P870" s="121" t="s">
        <v>1835</v>
      </c>
      <c r="Q870" s="123"/>
      <c r="R870" s="150" t="s">
        <v>47</v>
      </c>
      <c r="S870" s="150" t="s">
        <v>45</v>
      </c>
      <c r="T870" s="124">
        <v>5.8999999999999997E-2</v>
      </c>
      <c r="U870" s="122">
        <v>42706</v>
      </c>
      <c r="V870" s="121"/>
      <c r="W870" s="120" t="s">
        <v>93</v>
      </c>
      <c r="X870" s="120" t="s">
        <v>13</v>
      </c>
      <c r="Y870" s="265" t="str">
        <f>_xlfn.XLOOKUP(TAMPData2205[[#This Row],[PIN]],TAMPData2202[PIN],TAMPData2202[TAMP NHS],"",0)</f>
        <v>NHS-Local</v>
      </c>
      <c r="Z870" s="123"/>
      <c r="AA870" s="125">
        <v>864.35</v>
      </c>
      <c r="AB870" s="125">
        <v>-7669.67</v>
      </c>
      <c r="AC870" s="125">
        <v>38452.050000000003</v>
      </c>
      <c r="AD870" s="125">
        <v>0</v>
      </c>
      <c r="AE870" s="125">
        <v>31646.73</v>
      </c>
      <c r="AF870" s="125">
        <v>145364.35</v>
      </c>
      <c r="AG870" s="125">
        <v>3310.33</v>
      </c>
      <c r="AH870" s="125">
        <v>487752.05</v>
      </c>
      <c r="AI870" s="125">
        <v>0</v>
      </c>
      <c r="AJ870" s="125">
        <v>636426.73</v>
      </c>
      <c r="AK870" s="135" t="s">
        <v>3673</v>
      </c>
      <c r="AL870" s="126" t="s">
        <v>3674</v>
      </c>
    </row>
    <row r="871" spans="1:38" ht="36" hidden="1" x14ac:dyDescent="0.25">
      <c r="A871" s="147">
        <v>112876</v>
      </c>
      <c r="B871" s="120">
        <v>3</v>
      </c>
      <c r="C871" s="121" t="s">
        <v>97</v>
      </c>
      <c r="D871" s="122">
        <v>39962</v>
      </c>
      <c r="E871" s="121" t="s">
        <v>3675</v>
      </c>
      <c r="F871" s="122">
        <v>44413</v>
      </c>
      <c r="G871" s="121" t="s">
        <v>241</v>
      </c>
      <c r="H871" s="123" t="s">
        <v>140</v>
      </c>
      <c r="I871" s="121" t="s">
        <v>3676</v>
      </c>
      <c r="J871" s="120"/>
      <c r="K871" s="121" t="s">
        <v>3677</v>
      </c>
      <c r="L871" s="120" t="s">
        <v>183</v>
      </c>
      <c r="M871" s="123" t="s">
        <v>3678</v>
      </c>
      <c r="N871" s="123" t="s">
        <v>3679</v>
      </c>
      <c r="O871" s="121" t="s">
        <v>91</v>
      </c>
      <c r="P871" s="121" t="s">
        <v>1936</v>
      </c>
      <c r="Q871" s="123"/>
      <c r="R871" s="150" t="s">
        <v>47</v>
      </c>
      <c r="S871" s="150" t="s">
        <v>45</v>
      </c>
      <c r="T871" s="124">
        <v>0.5</v>
      </c>
      <c r="U871" s="122">
        <v>42706</v>
      </c>
      <c r="V871" s="121"/>
      <c r="W871" s="120" t="s">
        <v>93</v>
      </c>
      <c r="X871" s="120" t="s">
        <v>103</v>
      </c>
      <c r="Y871" s="265" t="str">
        <f>_xlfn.XLOOKUP(TAMPData2205[[#This Row],[PIN]],TAMPData2202[PIN],TAMPData2202[TAMP NHS],"",0)</f>
        <v>Non-NHS Local</v>
      </c>
      <c r="Z871" s="123"/>
      <c r="AA871" s="125">
        <v>-73304.69</v>
      </c>
      <c r="AB871" s="125">
        <v>-716416.66</v>
      </c>
      <c r="AC871" s="125">
        <v>113883.7</v>
      </c>
      <c r="AD871" s="125">
        <v>0</v>
      </c>
      <c r="AE871" s="125">
        <v>-675837.65</v>
      </c>
      <c r="AF871" s="125">
        <v>326695.31</v>
      </c>
      <c r="AG871" s="125">
        <v>708583.34</v>
      </c>
      <c r="AH871" s="125">
        <v>2130561.7000000002</v>
      </c>
      <c r="AI871" s="125">
        <v>0</v>
      </c>
      <c r="AJ871" s="125">
        <v>3165840.35</v>
      </c>
      <c r="AK871" s="135" t="s">
        <v>3680</v>
      </c>
      <c r="AL871" s="126" t="s">
        <v>3681</v>
      </c>
    </row>
    <row r="872" spans="1:38" ht="54" hidden="1" x14ac:dyDescent="0.25">
      <c r="A872" s="149">
        <v>100268.02</v>
      </c>
      <c r="B872" s="120">
        <v>2</v>
      </c>
      <c r="C872" s="121" t="s">
        <v>97</v>
      </c>
      <c r="D872" s="122">
        <v>39888</v>
      </c>
      <c r="E872" s="121" t="s">
        <v>2708</v>
      </c>
      <c r="F872" s="122">
        <v>44677</v>
      </c>
      <c r="G872" s="121" t="s">
        <v>143</v>
      </c>
      <c r="H872" s="123" t="s">
        <v>135</v>
      </c>
      <c r="I872" s="121" t="s">
        <v>3682</v>
      </c>
      <c r="J872" s="120" t="s">
        <v>101</v>
      </c>
      <c r="K872" s="121"/>
      <c r="L872" s="120" t="s">
        <v>101</v>
      </c>
      <c r="M872" s="123" t="s">
        <v>3683</v>
      </c>
      <c r="N872" s="123" t="s">
        <v>3684</v>
      </c>
      <c r="O872" s="121" t="s">
        <v>553</v>
      </c>
      <c r="P872" s="121" t="s">
        <v>1789</v>
      </c>
      <c r="Q872" s="123"/>
      <c r="R872" s="121" t="s">
        <v>47</v>
      </c>
      <c r="S872" s="121" t="s">
        <v>45</v>
      </c>
      <c r="T872" s="124">
        <v>2.2629999999999999</v>
      </c>
      <c r="U872" s="122">
        <v>42706</v>
      </c>
      <c r="V872" s="121"/>
      <c r="W872" s="120" t="s">
        <v>93</v>
      </c>
      <c r="X872" s="120" t="s">
        <v>103</v>
      </c>
      <c r="Y872" s="265" t="str">
        <f>_xlfn.XLOOKUP(TAMPData2205[[#This Row],[PIN]],TAMPData2202[PIN],TAMPData2202[TAMP NHS],"",0)</f>
        <v>Non-NHS SR</v>
      </c>
      <c r="Z872" s="123"/>
      <c r="AA872" s="125">
        <v>0</v>
      </c>
      <c r="AB872" s="125">
        <v>-665000</v>
      </c>
      <c r="AC872" s="125">
        <v>665000</v>
      </c>
      <c r="AD872" s="125">
        <v>0</v>
      </c>
      <c r="AE872" s="125">
        <v>0</v>
      </c>
      <c r="AF872" s="125">
        <v>0</v>
      </c>
      <c r="AG872" s="125">
        <v>12162000</v>
      </c>
      <c r="AH872" s="125">
        <v>29004774</v>
      </c>
      <c r="AI872" s="125">
        <v>0</v>
      </c>
      <c r="AJ872" s="125">
        <v>41166774</v>
      </c>
      <c r="AK872" s="135" t="s">
        <v>3685</v>
      </c>
      <c r="AL872" s="126" t="s">
        <v>3686</v>
      </c>
    </row>
    <row r="873" spans="1:38" ht="54" hidden="1" x14ac:dyDescent="0.25">
      <c r="A873" s="147">
        <v>101887</v>
      </c>
      <c r="B873" s="120">
        <v>3</v>
      </c>
      <c r="C873" s="121" t="s">
        <v>97</v>
      </c>
      <c r="D873" s="122">
        <v>37469</v>
      </c>
      <c r="E873" s="121" t="s">
        <v>108</v>
      </c>
      <c r="F873" s="122">
        <v>44279</v>
      </c>
      <c r="G873" s="121" t="s">
        <v>241</v>
      </c>
      <c r="H873" s="123" t="s">
        <v>319</v>
      </c>
      <c r="I873" s="121" t="s">
        <v>124</v>
      </c>
      <c r="J873" s="120" t="s">
        <v>101</v>
      </c>
      <c r="K873" s="121"/>
      <c r="L873" s="120" t="s">
        <v>101</v>
      </c>
      <c r="M873" s="123" t="s">
        <v>3687</v>
      </c>
      <c r="N873" s="123" t="s">
        <v>3688</v>
      </c>
      <c r="O873" s="121" t="s">
        <v>553</v>
      </c>
      <c r="P873" s="121" t="s">
        <v>1789</v>
      </c>
      <c r="Q873" s="123"/>
      <c r="R873" s="121" t="s">
        <v>47</v>
      </c>
      <c r="S873" s="121" t="s">
        <v>45</v>
      </c>
      <c r="T873" s="124">
        <v>2.1789999999999998</v>
      </c>
      <c r="U873" s="122">
        <v>42706</v>
      </c>
      <c r="V873" s="121"/>
      <c r="W873" s="120" t="s">
        <v>93</v>
      </c>
      <c r="X873" s="120" t="s">
        <v>103</v>
      </c>
      <c r="Y873" s="265" t="str">
        <f>_xlfn.XLOOKUP(TAMPData2205[[#This Row],[PIN]],TAMPData2202[PIN],TAMPData2202[TAMP NHS],"",0)</f>
        <v>Non-NHS SR</v>
      </c>
      <c r="Z873" s="123"/>
      <c r="AA873" s="125">
        <v>0</v>
      </c>
      <c r="AB873" s="125">
        <v>0</v>
      </c>
      <c r="AC873" s="125">
        <v>1</v>
      </c>
      <c r="AD873" s="125">
        <v>0</v>
      </c>
      <c r="AE873" s="125">
        <v>1</v>
      </c>
      <c r="AF873" s="125">
        <v>1937270</v>
      </c>
      <c r="AG873" s="125">
        <v>5552500</v>
      </c>
      <c r="AH873" s="125">
        <v>40870459</v>
      </c>
      <c r="AI873" s="125">
        <v>0</v>
      </c>
      <c r="AJ873" s="125">
        <v>48360229</v>
      </c>
      <c r="AK873" s="135" t="s">
        <v>3689</v>
      </c>
      <c r="AL873" s="126" t="s">
        <v>3690</v>
      </c>
    </row>
    <row r="874" spans="1:38" ht="36" hidden="1" x14ac:dyDescent="0.25">
      <c r="A874" s="147">
        <v>120460</v>
      </c>
      <c r="B874" s="120">
        <v>2</v>
      </c>
      <c r="C874" s="121" t="s">
        <v>97</v>
      </c>
      <c r="D874" s="122">
        <v>41758</v>
      </c>
      <c r="E874" s="121" t="s">
        <v>385</v>
      </c>
      <c r="F874" s="122">
        <v>43992</v>
      </c>
      <c r="G874" s="121" t="s">
        <v>1827</v>
      </c>
      <c r="H874" s="123" t="s">
        <v>399</v>
      </c>
      <c r="I874" s="121" t="s">
        <v>1505</v>
      </c>
      <c r="J874" s="120" t="s">
        <v>1506</v>
      </c>
      <c r="K874" s="121"/>
      <c r="L874" s="120"/>
      <c r="M874" s="123" t="s">
        <v>3691</v>
      </c>
      <c r="N874" s="123" t="s">
        <v>3692</v>
      </c>
      <c r="O874" s="121" t="s">
        <v>1509</v>
      </c>
      <c r="P874" s="121" t="s">
        <v>1789</v>
      </c>
      <c r="Q874" s="123"/>
      <c r="R874" s="150" t="s">
        <v>47</v>
      </c>
      <c r="S874" s="150" t="s">
        <v>45</v>
      </c>
      <c r="T874" s="124">
        <v>0.66</v>
      </c>
      <c r="U874" s="122">
        <v>42342</v>
      </c>
      <c r="V874" s="121"/>
      <c r="W874" s="120" t="s">
        <v>93</v>
      </c>
      <c r="X874" s="120" t="s">
        <v>186</v>
      </c>
      <c r="Y874" s="265" t="s">
        <v>34</v>
      </c>
      <c r="Z874" s="123"/>
      <c r="AA874" s="125">
        <v>0</v>
      </c>
      <c r="AB874" s="125">
        <v>-130087.74</v>
      </c>
      <c r="AC874" s="125">
        <v>0</v>
      </c>
      <c r="AD874" s="125">
        <v>0</v>
      </c>
      <c r="AE874" s="125">
        <v>-130087.74</v>
      </c>
      <c r="AF874" s="125">
        <v>144367.64000000001</v>
      </c>
      <c r="AG874" s="125">
        <v>62832.26</v>
      </c>
      <c r="AH874" s="125">
        <v>1903534</v>
      </c>
      <c r="AI874" s="125">
        <v>0</v>
      </c>
      <c r="AJ874" s="125">
        <v>2110733.9</v>
      </c>
      <c r="AK874" s="135" t="s">
        <v>3693</v>
      </c>
      <c r="AL874" s="126" t="s">
        <v>3694</v>
      </c>
    </row>
    <row r="875" spans="1:38" ht="36" hidden="1" x14ac:dyDescent="0.25">
      <c r="A875" s="147">
        <v>102638.01</v>
      </c>
      <c r="B875" s="120">
        <v>3</v>
      </c>
      <c r="C875" s="121" t="s">
        <v>114</v>
      </c>
      <c r="D875" s="122">
        <v>42107</v>
      </c>
      <c r="E875" s="121" t="s">
        <v>134</v>
      </c>
      <c r="F875" s="122">
        <v>44529</v>
      </c>
      <c r="G875" s="121" t="s">
        <v>170</v>
      </c>
      <c r="H875" s="123" t="s">
        <v>910</v>
      </c>
      <c r="I875" s="121" t="s">
        <v>613</v>
      </c>
      <c r="J875" s="120" t="s">
        <v>299</v>
      </c>
      <c r="K875" s="121"/>
      <c r="L875" s="120" t="s">
        <v>300</v>
      </c>
      <c r="M875" s="123" t="s">
        <v>3695</v>
      </c>
      <c r="N875" s="123" t="s">
        <v>3696</v>
      </c>
      <c r="O875" s="121" t="s">
        <v>157</v>
      </c>
      <c r="P875" s="121" t="s">
        <v>157</v>
      </c>
      <c r="Q875" s="123" t="s">
        <v>3697</v>
      </c>
      <c r="R875" s="121" t="s">
        <v>47</v>
      </c>
      <c r="S875" s="121" t="s">
        <v>43</v>
      </c>
      <c r="T875" s="124">
        <v>6.64</v>
      </c>
      <c r="U875" s="122">
        <v>42342</v>
      </c>
      <c r="V875" s="121" t="s">
        <v>1805</v>
      </c>
      <c r="W875" s="120" t="s">
        <v>93</v>
      </c>
      <c r="X875" s="120" t="s">
        <v>303</v>
      </c>
      <c r="Y875" s="265" t="s">
        <v>29</v>
      </c>
      <c r="Z875" s="123"/>
      <c r="AA875" s="125">
        <v>0</v>
      </c>
      <c r="AB875" s="125">
        <v>0</v>
      </c>
      <c r="AC875" s="125">
        <v>14000.6</v>
      </c>
      <c r="AD875" s="125">
        <v>-1393.15</v>
      </c>
      <c r="AE875" s="125">
        <v>12607.45</v>
      </c>
      <c r="AF875" s="125">
        <v>0</v>
      </c>
      <c r="AG875" s="125">
        <v>0</v>
      </c>
      <c r="AH875" s="125">
        <v>71021.600000000006</v>
      </c>
      <c r="AI875" s="125">
        <v>3146909.85</v>
      </c>
      <c r="AJ875" s="125">
        <v>3217931.45</v>
      </c>
      <c r="AK875" s="135" t="s">
        <v>3698</v>
      </c>
      <c r="AL875" s="126" t="s">
        <v>3699</v>
      </c>
    </row>
    <row r="876" spans="1:38" ht="36" hidden="1" x14ac:dyDescent="0.25">
      <c r="A876" s="147">
        <v>101591</v>
      </c>
      <c r="B876" s="120">
        <v>3</v>
      </c>
      <c r="C876" s="121" t="s">
        <v>97</v>
      </c>
      <c r="D876" s="122">
        <v>37319.516886574071</v>
      </c>
      <c r="E876" s="121" t="s">
        <v>108</v>
      </c>
      <c r="F876" s="122">
        <v>44455</v>
      </c>
      <c r="G876" s="121" t="s">
        <v>203</v>
      </c>
      <c r="H876" s="123" t="s">
        <v>115</v>
      </c>
      <c r="I876" s="121" t="s">
        <v>1619</v>
      </c>
      <c r="J876" s="120" t="s">
        <v>101</v>
      </c>
      <c r="K876" s="121"/>
      <c r="L876" s="120" t="s">
        <v>101</v>
      </c>
      <c r="M876" s="123" t="s">
        <v>3700</v>
      </c>
      <c r="N876" s="123" t="s">
        <v>3701</v>
      </c>
      <c r="O876" s="121" t="s">
        <v>553</v>
      </c>
      <c r="P876" s="121" t="s">
        <v>1783</v>
      </c>
      <c r="Q876" s="123"/>
      <c r="R876" s="121" t="s">
        <v>47</v>
      </c>
      <c r="S876" s="121" t="s">
        <v>45</v>
      </c>
      <c r="T876" s="124">
        <v>2.31</v>
      </c>
      <c r="U876" s="122">
        <v>42342</v>
      </c>
      <c r="V876" s="121"/>
      <c r="W876" s="120" t="s">
        <v>93</v>
      </c>
      <c r="X876" s="120" t="s">
        <v>94</v>
      </c>
      <c r="Y876" s="265" t="str">
        <f>_xlfn.XLOOKUP(TAMPData2205[[#This Row],[PIN]],TAMPData2202[PIN],TAMPData2202[TAMP NHS],"",0)</f>
        <v>NHS-SR</v>
      </c>
      <c r="Z876" s="123"/>
      <c r="AA876" s="125">
        <v>0</v>
      </c>
      <c r="AB876" s="125">
        <v>418455.72</v>
      </c>
      <c r="AC876" s="125">
        <v>0</v>
      </c>
      <c r="AD876" s="125">
        <v>0</v>
      </c>
      <c r="AE876" s="125">
        <v>418455.72</v>
      </c>
      <c r="AF876" s="125">
        <v>821500</v>
      </c>
      <c r="AG876" s="125">
        <v>4428665.72</v>
      </c>
      <c r="AH876" s="125">
        <v>17901481</v>
      </c>
      <c r="AI876" s="125">
        <v>0</v>
      </c>
      <c r="AJ876" s="125">
        <v>23151646.719999999</v>
      </c>
      <c r="AK876" s="135" t="s">
        <v>3702</v>
      </c>
      <c r="AL876" s="126" t="s">
        <v>3703</v>
      </c>
    </row>
    <row r="877" spans="1:38" ht="54" hidden="1" x14ac:dyDescent="0.25">
      <c r="A877" s="147">
        <v>124621</v>
      </c>
      <c r="B877" s="120">
        <v>1</v>
      </c>
      <c r="C877" s="121" t="s">
        <v>85</v>
      </c>
      <c r="D877" s="122">
        <v>42578</v>
      </c>
      <c r="E877" s="121" t="s">
        <v>247</v>
      </c>
      <c r="F877" s="122">
        <v>44106</v>
      </c>
      <c r="G877" s="121" t="s">
        <v>152</v>
      </c>
      <c r="H877" s="123" t="s">
        <v>337</v>
      </c>
      <c r="I877" s="121"/>
      <c r="J877" s="120"/>
      <c r="K877" s="121"/>
      <c r="L877" s="120"/>
      <c r="M877" s="123" t="s">
        <v>3704</v>
      </c>
      <c r="N877" s="123" t="s">
        <v>3705</v>
      </c>
      <c r="O877" s="121" t="s">
        <v>553</v>
      </c>
      <c r="P877" s="121" t="s">
        <v>92</v>
      </c>
      <c r="Q877" s="123"/>
      <c r="R877" s="150" t="s">
        <v>47</v>
      </c>
      <c r="S877" s="150" t="s">
        <v>41</v>
      </c>
      <c r="T877" s="124">
        <v>6</v>
      </c>
      <c r="U877" s="122">
        <v>46360</v>
      </c>
      <c r="V877" s="121"/>
      <c r="W877" s="120" t="s">
        <v>93</v>
      </c>
      <c r="X877" s="120" t="s">
        <v>103</v>
      </c>
      <c r="Y877" s="265" t="s">
        <v>31</v>
      </c>
      <c r="Z877" s="123"/>
      <c r="AA877" s="125">
        <v>461000</v>
      </c>
      <c r="AB877" s="125">
        <v>0</v>
      </c>
      <c r="AC877" s="125">
        <v>0</v>
      </c>
      <c r="AD877" s="125">
        <v>0</v>
      </c>
      <c r="AE877" s="125">
        <v>461000</v>
      </c>
      <c r="AF877" s="125">
        <v>561000</v>
      </c>
      <c r="AG877" s="125">
        <v>0</v>
      </c>
      <c r="AH877" s="125">
        <v>0</v>
      </c>
      <c r="AI877" s="125">
        <v>0</v>
      </c>
      <c r="AJ877" s="125">
        <v>561000</v>
      </c>
      <c r="AK877" s="135"/>
      <c r="AL877" s="126"/>
    </row>
    <row r="878" spans="1:38" ht="36" hidden="1" x14ac:dyDescent="0.25">
      <c r="A878" s="147">
        <v>101431</v>
      </c>
      <c r="B878" s="120">
        <v>2</v>
      </c>
      <c r="C878" s="121" t="s">
        <v>114</v>
      </c>
      <c r="D878" s="122">
        <v>37319.506874999999</v>
      </c>
      <c r="E878" s="121" t="s">
        <v>108</v>
      </c>
      <c r="F878" s="122">
        <v>43585</v>
      </c>
      <c r="G878" s="121" t="s">
        <v>170</v>
      </c>
      <c r="H878" s="123" t="s">
        <v>223</v>
      </c>
      <c r="I878" s="121" t="s">
        <v>224</v>
      </c>
      <c r="J878" s="120" t="s">
        <v>101</v>
      </c>
      <c r="K878" s="121"/>
      <c r="L878" s="120" t="s">
        <v>101</v>
      </c>
      <c r="M878" s="123" t="s">
        <v>3706</v>
      </c>
      <c r="N878" s="123"/>
      <c r="O878" s="121" t="s">
        <v>553</v>
      </c>
      <c r="P878" s="121" t="s">
        <v>1783</v>
      </c>
      <c r="Q878" s="123"/>
      <c r="R878" s="121" t="s">
        <v>47</v>
      </c>
      <c r="S878" s="121" t="s">
        <v>45</v>
      </c>
      <c r="T878" s="124">
        <v>2.13</v>
      </c>
      <c r="U878" s="122">
        <v>41978</v>
      </c>
      <c r="V878" s="121"/>
      <c r="W878" s="120" t="s">
        <v>93</v>
      </c>
      <c r="X878" s="120" t="s">
        <v>103</v>
      </c>
      <c r="Y878" s="265" t="s">
        <v>32</v>
      </c>
      <c r="Z878" s="123"/>
      <c r="AA878" s="125">
        <v>207.65</v>
      </c>
      <c r="AB878" s="125">
        <v>0</v>
      </c>
      <c r="AC878" s="125">
        <v>0</v>
      </c>
      <c r="AD878" s="125">
        <v>0</v>
      </c>
      <c r="AE878" s="125">
        <v>207.65</v>
      </c>
      <c r="AF878" s="125">
        <v>2096607.65</v>
      </c>
      <c r="AG878" s="125">
        <v>11965840.779999999</v>
      </c>
      <c r="AH878" s="125">
        <v>26113463.550000001</v>
      </c>
      <c r="AI878" s="125">
        <v>0</v>
      </c>
      <c r="AJ878" s="125">
        <v>40175911.979999997</v>
      </c>
      <c r="AK878" s="135" t="s">
        <v>3707</v>
      </c>
      <c r="AL878" s="126" t="s">
        <v>3708</v>
      </c>
    </row>
    <row r="879" spans="1:38" ht="36" hidden="1" x14ac:dyDescent="0.25">
      <c r="A879" s="147">
        <v>107579</v>
      </c>
      <c r="B879" s="120">
        <v>1</v>
      </c>
      <c r="C879" s="121" t="s">
        <v>85</v>
      </c>
      <c r="D879" s="122">
        <v>38820</v>
      </c>
      <c r="E879" s="121" t="s">
        <v>2185</v>
      </c>
      <c r="F879" s="122">
        <v>44692</v>
      </c>
      <c r="G879" s="121" t="s">
        <v>222</v>
      </c>
      <c r="H879" s="123" t="s">
        <v>285</v>
      </c>
      <c r="I879" s="121" t="s">
        <v>2344</v>
      </c>
      <c r="J879" s="120" t="s">
        <v>101</v>
      </c>
      <c r="K879" s="121"/>
      <c r="L879" s="120" t="s">
        <v>101</v>
      </c>
      <c r="M879" s="123" t="s">
        <v>3709</v>
      </c>
      <c r="N879" s="123" t="s">
        <v>3710</v>
      </c>
      <c r="O879" s="121" t="s">
        <v>553</v>
      </c>
      <c r="P879" s="121" t="s">
        <v>1789</v>
      </c>
      <c r="Q879" s="123"/>
      <c r="R879" s="150" t="s">
        <v>47</v>
      </c>
      <c r="S879" s="150" t="s">
        <v>45</v>
      </c>
      <c r="T879" s="124">
        <v>5.62</v>
      </c>
      <c r="U879" s="122">
        <v>45996</v>
      </c>
      <c r="V879" s="121"/>
      <c r="W879" s="120" t="s">
        <v>93</v>
      </c>
      <c r="X879" s="120" t="s">
        <v>103</v>
      </c>
      <c r="Y879" s="265" t="s">
        <v>32</v>
      </c>
      <c r="Z879" s="123"/>
      <c r="AA879" s="125">
        <v>1000000</v>
      </c>
      <c r="AB879" s="125">
        <v>0</v>
      </c>
      <c r="AC879" s="125">
        <v>0</v>
      </c>
      <c r="AD879" s="125">
        <v>0</v>
      </c>
      <c r="AE879" s="125">
        <v>1000000</v>
      </c>
      <c r="AF879" s="125">
        <v>2950000</v>
      </c>
      <c r="AG879" s="125">
        <v>0</v>
      </c>
      <c r="AH879" s="125">
        <v>0</v>
      </c>
      <c r="AI879" s="125">
        <v>0</v>
      </c>
      <c r="AJ879" s="125">
        <v>2950000</v>
      </c>
      <c r="AK879" s="135"/>
      <c r="AL879" s="126"/>
    </row>
    <row r="880" spans="1:38" ht="36" hidden="1" x14ac:dyDescent="0.25">
      <c r="A880" s="147">
        <v>124440</v>
      </c>
      <c r="B880" s="120">
        <v>1</v>
      </c>
      <c r="C880" s="121" t="s">
        <v>85</v>
      </c>
      <c r="D880" s="122">
        <v>42577</v>
      </c>
      <c r="E880" s="121" t="s">
        <v>247</v>
      </c>
      <c r="F880" s="122">
        <v>44698</v>
      </c>
      <c r="G880" s="121" t="s">
        <v>222</v>
      </c>
      <c r="H880" s="123" t="s">
        <v>297</v>
      </c>
      <c r="I880" s="121" t="s">
        <v>477</v>
      </c>
      <c r="J880" s="120" t="s">
        <v>299</v>
      </c>
      <c r="K880" s="121"/>
      <c r="L880" s="120" t="s">
        <v>300</v>
      </c>
      <c r="M880" s="123" t="s">
        <v>3711</v>
      </c>
      <c r="N880" s="123" t="s">
        <v>3712</v>
      </c>
      <c r="O880" s="121" t="s">
        <v>553</v>
      </c>
      <c r="P880" s="121" t="s">
        <v>2166</v>
      </c>
      <c r="Q880" s="123"/>
      <c r="R880" s="150" t="s">
        <v>47</v>
      </c>
      <c r="S880" s="150" t="s">
        <v>45</v>
      </c>
      <c r="T880" s="124">
        <v>0.66</v>
      </c>
      <c r="U880" s="122">
        <v>45996</v>
      </c>
      <c r="V880" s="121"/>
      <c r="W880" s="120" t="s">
        <v>93</v>
      </c>
      <c r="X880" s="120" t="s">
        <v>303</v>
      </c>
      <c r="Y880" s="265" t="s">
        <v>29</v>
      </c>
      <c r="Z880" s="123"/>
      <c r="AA880" s="125">
        <v>93000</v>
      </c>
      <c r="AB880" s="125">
        <v>0</v>
      </c>
      <c r="AC880" s="125">
        <v>0</v>
      </c>
      <c r="AD880" s="125">
        <v>0</v>
      </c>
      <c r="AE880" s="125">
        <v>93000</v>
      </c>
      <c r="AF880" s="125">
        <v>409900</v>
      </c>
      <c r="AG880" s="125">
        <v>0</v>
      </c>
      <c r="AH880" s="125">
        <v>0</v>
      </c>
      <c r="AI880" s="125">
        <v>0</v>
      </c>
      <c r="AJ880" s="125">
        <v>409900</v>
      </c>
      <c r="AK880" s="135"/>
      <c r="AL880" s="126"/>
    </row>
    <row r="881" spans="1:38" ht="36" hidden="1" x14ac:dyDescent="0.25">
      <c r="A881" s="147">
        <v>124443</v>
      </c>
      <c r="B881" s="120">
        <v>1</v>
      </c>
      <c r="C881" s="121" t="s">
        <v>85</v>
      </c>
      <c r="D881" s="122">
        <v>42577</v>
      </c>
      <c r="E881" s="121" t="s">
        <v>247</v>
      </c>
      <c r="F881" s="122">
        <v>43867</v>
      </c>
      <c r="G881" s="121" t="s">
        <v>189</v>
      </c>
      <c r="H881" s="123" t="s">
        <v>297</v>
      </c>
      <c r="I881" s="121" t="s">
        <v>603</v>
      </c>
      <c r="J881" s="120" t="s">
        <v>299</v>
      </c>
      <c r="K881" s="121"/>
      <c r="L881" s="120" t="s">
        <v>300</v>
      </c>
      <c r="M881" s="123" t="s">
        <v>3713</v>
      </c>
      <c r="N881" s="123" t="s">
        <v>3714</v>
      </c>
      <c r="O881" s="121" t="s">
        <v>553</v>
      </c>
      <c r="P881" s="121" t="s">
        <v>2166</v>
      </c>
      <c r="Q881" s="123"/>
      <c r="R881" s="150" t="s">
        <v>47</v>
      </c>
      <c r="S881" s="150" t="s">
        <v>45</v>
      </c>
      <c r="T881" s="124">
        <v>0.56999999999999995</v>
      </c>
      <c r="U881" s="122">
        <v>45996</v>
      </c>
      <c r="V881" s="121"/>
      <c r="W881" s="120" t="s">
        <v>93</v>
      </c>
      <c r="X881" s="120" t="s">
        <v>303</v>
      </c>
      <c r="Y881" s="265" t="str">
        <f>_xlfn.XLOOKUP(TAMPData2205[[#This Row],[PIN]],TAMPData2202[PIN],TAMPData2202[TAMP NHS],"",0)</f>
        <v>NHS-Interstate</v>
      </c>
      <c r="Z881" s="123"/>
      <c r="AA881" s="125">
        <v>71400</v>
      </c>
      <c r="AB881" s="125">
        <v>0</v>
      </c>
      <c r="AC881" s="125">
        <v>0</v>
      </c>
      <c r="AD881" s="125">
        <v>0</v>
      </c>
      <c r="AE881" s="125">
        <v>71400</v>
      </c>
      <c r="AF881" s="125">
        <v>440900</v>
      </c>
      <c r="AG881" s="125">
        <v>0</v>
      </c>
      <c r="AH881" s="125">
        <v>0</v>
      </c>
      <c r="AI881" s="125">
        <v>0</v>
      </c>
      <c r="AJ881" s="125">
        <v>440900</v>
      </c>
      <c r="AK881" s="135"/>
      <c r="AL881" s="126"/>
    </row>
    <row r="882" spans="1:38" ht="36" hidden="1" x14ac:dyDescent="0.25">
      <c r="A882" s="147">
        <v>100230</v>
      </c>
      <c r="B882" s="120">
        <v>1</v>
      </c>
      <c r="C882" s="121" t="s">
        <v>85</v>
      </c>
      <c r="D882" s="122">
        <v>37319.496828703705</v>
      </c>
      <c r="E882" s="121" t="s">
        <v>108</v>
      </c>
      <c r="F882" s="122">
        <v>44687</v>
      </c>
      <c r="G882" s="121" t="s">
        <v>222</v>
      </c>
      <c r="H882" s="123" t="s">
        <v>718</v>
      </c>
      <c r="I882" s="121" t="s">
        <v>2449</v>
      </c>
      <c r="J882" s="120" t="s">
        <v>101</v>
      </c>
      <c r="K882" s="121"/>
      <c r="L882" s="120" t="s">
        <v>101</v>
      </c>
      <c r="M882" s="123" t="s">
        <v>3715</v>
      </c>
      <c r="N882" s="123" t="s">
        <v>3716</v>
      </c>
      <c r="O882" s="121" t="s">
        <v>553</v>
      </c>
      <c r="P882" s="121" t="s">
        <v>92</v>
      </c>
      <c r="Q882" s="123"/>
      <c r="R882" s="150" t="s">
        <v>47</v>
      </c>
      <c r="S882" s="150" t="s">
        <v>41</v>
      </c>
      <c r="T882" s="124">
        <v>4.6900000000000004</v>
      </c>
      <c r="U882" s="122">
        <v>45996</v>
      </c>
      <c r="V882" s="121"/>
      <c r="W882" s="120" t="s">
        <v>93</v>
      </c>
      <c r="X882" s="120" t="s">
        <v>94</v>
      </c>
      <c r="Y882" s="265" t="str">
        <f>_xlfn.XLOOKUP(TAMPData2205[[#This Row],[PIN]],TAMPData2202[PIN],TAMPData2202[TAMP NHS],"",0)</f>
        <v>NHS-SR</v>
      </c>
      <c r="Z882" s="123"/>
      <c r="AA882" s="125">
        <v>427200</v>
      </c>
      <c r="AB882" s="125">
        <v>0</v>
      </c>
      <c r="AC882" s="125">
        <v>0</v>
      </c>
      <c r="AD882" s="125">
        <v>0</v>
      </c>
      <c r="AE882" s="125">
        <v>427200</v>
      </c>
      <c r="AF882" s="125">
        <v>1862000</v>
      </c>
      <c r="AG882" s="125">
        <v>0</v>
      </c>
      <c r="AH882" s="125">
        <v>0</v>
      </c>
      <c r="AI882" s="125">
        <v>0</v>
      </c>
      <c r="AJ882" s="125">
        <v>1862000</v>
      </c>
      <c r="AK882" s="135"/>
      <c r="AL882" s="126"/>
    </row>
    <row r="883" spans="1:38" ht="72" hidden="1" x14ac:dyDescent="0.25">
      <c r="A883" s="149">
        <v>124783</v>
      </c>
      <c r="B883" s="120">
        <v>1</v>
      </c>
      <c r="C883" s="121" t="s">
        <v>85</v>
      </c>
      <c r="D883" s="122">
        <v>42579</v>
      </c>
      <c r="E883" s="121" t="s">
        <v>143</v>
      </c>
      <c r="F883" s="122">
        <v>44322</v>
      </c>
      <c r="G883" s="121" t="s">
        <v>161</v>
      </c>
      <c r="H883" s="123" t="s">
        <v>297</v>
      </c>
      <c r="I883" s="121" t="s">
        <v>292</v>
      </c>
      <c r="J883" s="120" t="s">
        <v>101</v>
      </c>
      <c r="K883" s="121"/>
      <c r="L883" s="120" t="s">
        <v>101</v>
      </c>
      <c r="M883" s="123" t="s">
        <v>3717</v>
      </c>
      <c r="N883" s="123" t="s">
        <v>3718</v>
      </c>
      <c r="O883" s="121" t="s">
        <v>553</v>
      </c>
      <c r="P883" s="121" t="s">
        <v>1897</v>
      </c>
      <c r="Q883" s="123"/>
      <c r="R883" s="121" t="s">
        <v>47</v>
      </c>
      <c r="S883" s="121" t="s">
        <v>45</v>
      </c>
      <c r="T883" s="124">
        <v>0.2</v>
      </c>
      <c r="U883" s="122">
        <v>45996</v>
      </c>
      <c r="V883" s="121"/>
      <c r="W883" s="120" t="s">
        <v>93</v>
      </c>
      <c r="X883" s="120" t="s">
        <v>13</v>
      </c>
      <c r="Y883" s="265" t="str">
        <f>_xlfn.XLOOKUP(TAMPData2205[[#This Row],[PIN]],TAMPData2202[PIN],TAMPData2202[TAMP NHS],"",0)</f>
        <v>NHS-SR</v>
      </c>
      <c r="Z883" s="123"/>
      <c r="AA883" s="125">
        <v>900000</v>
      </c>
      <c r="AB883" s="125">
        <v>0</v>
      </c>
      <c r="AC883" s="125">
        <v>0</v>
      </c>
      <c r="AD883" s="125">
        <v>0</v>
      </c>
      <c r="AE883" s="125">
        <v>900000</v>
      </c>
      <c r="AF883" s="125">
        <v>1250000</v>
      </c>
      <c r="AG883" s="125">
        <v>0</v>
      </c>
      <c r="AH883" s="125">
        <v>0</v>
      </c>
      <c r="AI883" s="125">
        <v>0</v>
      </c>
      <c r="AJ883" s="125">
        <v>1250000</v>
      </c>
      <c r="AK883" s="135"/>
      <c r="AL883" s="126"/>
    </row>
    <row r="884" spans="1:38" ht="36" hidden="1" x14ac:dyDescent="0.25">
      <c r="A884" s="147">
        <v>124754</v>
      </c>
      <c r="B884" s="120">
        <v>1</v>
      </c>
      <c r="C884" s="121" t="s">
        <v>85</v>
      </c>
      <c r="D884" s="122">
        <v>42578</v>
      </c>
      <c r="E884" s="121" t="s">
        <v>143</v>
      </c>
      <c r="F884" s="122">
        <v>44694</v>
      </c>
      <c r="G884" s="121" t="s">
        <v>222</v>
      </c>
      <c r="H884" s="123" t="s">
        <v>1588</v>
      </c>
      <c r="I884" s="121" t="s">
        <v>2175</v>
      </c>
      <c r="J884" s="120" t="s">
        <v>101</v>
      </c>
      <c r="K884" s="121"/>
      <c r="L884" s="120" t="s">
        <v>101</v>
      </c>
      <c r="M884" s="123" t="s">
        <v>3719</v>
      </c>
      <c r="N884" s="123" t="s">
        <v>3720</v>
      </c>
      <c r="O884" s="121" t="s">
        <v>553</v>
      </c>
      <c r="P884" s="121" t="s">
        <v>1789</v>
      </c>
      <c r="Q884" s="123"/>
      <c r="R884" s="150" t="s">
        <v>47</v>
      </c>
      <c r="S884" s="150" t="s">
        <v>45</v>
      </c>
      <c r="T884" s="124">
        <v>2.94</v>
      </c>
      <c r="U884" s="122">
        <v>45632</v>
      </c>
      <c r="V884" s="121"/>
      <c r="W884" s="120" t="s">
        <v>93</v>
      </c>
      <c r="X884" s="120" t="s">
        <v>13</v>
      </c>
      <c r="Y884" s="265" t="s">
        <v>31</v>
      </c>
      <c r="Z884" s="123"/>
      <c r="AA884" s="125">
        <v>48800</v>
      </c>
      <c r="AB884" s="125">
        <v>0</v>
      </c>
      <c r="AC884" s="125">
        <v>0</v>
      </c>
      <c r="AD884" s="125">
        <v>0</v>
      </c>
      <c r="AE884" s="125">
        <v>48800</v>
      </c>
      <c r="AF884" s="125">
        <v>455600</v>
      </c>
      <c r="AG884" s="125">
        <v>0</v>
      </c>
      <c r="AH884" s="125">
        <v>0</v>
      </c>
      <c r="AI884" s="125">
        <v>0</v>
      </c>
      <c r="AJ884" s="125">
        <v>455600</v>
      </c>
      <c r="AK884" s="135"/>
      <c r="AL884" s="126" t="s">
        <v>3721</v>
      </c>
    </row>
    <row r="885" spans="1:38" ht="54" hidden="1" x14ac:dyDescent="0.25">
      <c r="A885" s="147">
        <v>124781</v>
      </c>
      <c r="B885" s="120">
        <v>3</v>
      </c>
      <c r="C885" s="121" t="s">
        <v>85</v>
      </c>
      <c r="D885" s="122">
        <v>42579</v>
      </c>
      <c r="E885" s="121" t="s">
        <v>143</v>
      </c>
      <c r="F885" s="122">
        <v>44622</v>
      </c>
      <c r="G885" s="121" t="s">
        <v>152</v>
      </c>
      <c r="H885" s="123" t="s">
        <v>538</v>
      </c>
      <c r="I885" s="121" t="s">
        <v>320</v>
      </c>
      <c r="J885" s="120" t="s">
        <v>101</v>
      </c>
      <c r="K885" s="121"/>
      <c r="L885" s="120" t="s">
        <v>101</v>
      </c>
      <c r="M885" s="123" t="s">
        <v>3722</v>
      </c>
      <c r="N885" s="123" t="s">
        <v>3723</v>
      </c>
      <c r="O885" s="121" t="s">
        <v>553</v>
      </c>
      <c r="P885" s="121" t="s">
        <v>1783</v>
      </c>
      <c r="Q885" s="123"/>
      <c r="R885" s="150" t="s">
        <v>47</v>
      </c>
      <c r="S885" s="150" t="s">
        <v>45</v>
      </c>
      <c r="T885" s="124">
        <v>0.22</v>
      </c>
      <c r="U885" s="122">
        <v>45632</v>
      </c>
      <c r="V885" s="121"/>
      <c r="W885" s="120" t="s">
        <v>93</v>
      </c>
      <c r="X885" s="120" t="s">
        <v>13</v>
      </c>
      <c r="Y885" s="265" t="s">
        <v>31</v>
      </c>
      <c r="Z885" s="123"/>
      <c r="AA885" s="125">
        <v>810000</v>
      </c>
      <c r="AB885" s="125">
        <v>0</v>
      </c>
      <c r="AC885" s="125">
        <v>0</v>
      </c>
      <c r="AD885" s="125">
        <v>0</v>
      </c>
      <c r="AE885" s="125">
        <v>810000</v>
      </c>
      <c r="AF885" s="125">
        <v>1660000</v>
      </c>
      <c r="AG885" s="125">
        <v>0</v>
      </c>
      <c r="AH885" s="125">
        <v>0</v>
      </c>
      <c r="AI885" s="125">
        <v>0</v>
      </c>
      <c r="AJ885" s="125">
        <v>1660000</v>
      </c>
      <c r="AK885" s="135"/>
      <c r="AL885" s="126"/>
    </row>
    <row r="886" spans="1:38" ht="90" hidden="1" x14ac:dyDescent="0.25">
      <c r="A886" s="147">
        <v>124081</v>
      </c>
      <c r="B886" s="120">
        <v>2</v>
      </c>
      <c r="C886" s="121" t="s">
        <v>85</v>
      </c>
      <c r="D886" s="122">
        <v>42573</v>
      </c>
      <c r="E886" s="121" t="s">
        <v>143</v>
      </c>
      <c r="F886" s="122">
        <v>44635</v>
      </c>
      <c r="G886" s="121" t="s">
        <v>152</v>
      </c>
      <c r="H886" s="123" t="s">
        <v>3724</v>
      </c>
      <c r="I886" s="121" t="s">
        <v>603</v>
      </c>
      <c r="J886" s="120" t="s">
        <v>299</v>
      </c>
      <c r="K886" s="121"/>
      <c r="L886" s="120" t="s">
        <v>300</v>
      </c>
      <c r="M886" s="123" t="s">
        <v>3725</v>
      </c>
      <c r="N886" s="123" t="s">
        <v>3726</v>
      </c>
      <c r="O886" s="121" t="s">
        <v>553</v>
      </c>
      <c r="P886" s="121" t="s">
        <v>1783</v>
      </c>
      <c r="Q886" s="123"/>
      <c r="R886" s="150" t="s">
        <v>47</v>
      </c>
      <c r="S886" s="150" t="s">
        <v>45</v>
      </c>
      <c r="T886" s="124">
        <v>8.5299999999999994</v>
      </c>
      <c r="U886" s="122">
        <v>45632</v>
      </c>
      <c r="V886" s="121"/>
      <c r="W886" s="120" t="s">
        <v>93</v>
      </c>
      <c r="X886" s="120" t="s">
        <v>303</v>
      </c>
      <c r="Y886" s="265" t="str">
        <f>_xlfn.XLOOKUP(TAMPData2205[[#This Row],[PIN]],TAMPData2202[PIN],TAMPData2202[TAMP NHS],"",0)</f>
        <v>NHS-Interstate</v>
      </c>
      <c r="Z886" s="123"/>
      <c r="AA886" s="125">
        <v>44400</v>
      </c>
      <c r="AB886" s="125">
        <v>0</v>
      </c>
      <c r="AC886" s="125">
        <v>0</v>
      </c>
      <c r="AD886" s="125">
        <v>0</v>
      </c>
      <c r="AE886" s="125">
        <v>44400</v>
      </c>
      <c r="AF886" s="125">
        <v>3076700</v>
      </c>
      <c r="AG886" s="125">
        <v>0</v>
      </c>
      <c r="AH886" s="125">
        <v>0</v>
      </c>
      <c r="AI886" s="125">
        <v>0</v>
      </c>
      <c r="AJ886" s="125">
        <v>3076700</v>
      </c>
      <c r="AK886" s="135"/>
      <c r="AL886" s="126" t="s">
        <v>3727</v>
      </c>
    </row>
    <row r="887" spans="1:38" ht="36" hidden="1" x14ac:dyDescent="0.25">
      <c r="A887" s="147">
        <v>124177</v>
      </c>
      <c r="B887" s="120">
        <v>3</v>
      </c>
      <c r="C887" s="121" t="s">
        <v>85</v>
      </c>
      <c r="D887" s="122">
        <v>42573</v>
      </c>
      <c r="E887" s="121" t="s">
        <v>189</v>
      </c>
      <c r="F887" s="122">
        <v>44650</v>
      </c>
      <c r="G887" s="121" t="s">
        <v>152</v>
      </c>
      <c r="H887" s="123" t="s">
        <v>538</v>
      </c>
      <c r="I887" s="121" t="s">
        <v>539</v>
      </c>
      <c r="J887" s="120" t="s">
        <v>299</v>
      </c>
      <c r="K887" s="121"/>
      <c r="L887" s="120" t="s">
        <v>300</v>
      </c>
      <c r="M887" s="123" t="s">
        <v>3728</v>
      </c>
      <c r="N887" s="123" t="s">
        <v>3729</v>
      </c>
      <c r="O887" s="121" t="s">
        <v>553</v>
      </c>
      <c r="P887" s="121" t="s">
        <v>1783</v>
      </c>
      <c r="Q887" s="123"/>
      <c r="R887" s="150" t="s">
        <v>47</v>
      </c>
      <c r="S887" s="150" t="s">
        <v>45</v>
      </c>
      <c r="T887" s="124">
        <v>4.26</v>
      </c>
      <c r="U887" s="122">
        <v>45632</v>
      </c>
      <c r="V887" s="121"/>
      <c r="W887" s="120" t="s">
        <v>93</v>
      </c>
      <c r="X887" s="120" t="s">
        <v>303</v>
      </c>
      <c r="Y887" s="265" t="str">
        <f>_xlfn.XLOOKUP(TAMPData2205[[#This Row],[PIN]],TAMPData2202[PIN],TAMPData2202[TAMP NHS],"",0)</f>
        <v>NHS-Interstate</v>
      </c>
      <c r="Z887" s="123"/>
      <c r="AA887" s="125">
        <v>55500</v>
      </c>
      <c r="AB887" s="125">
        <v>0</v>
      </c>
      <c r="AC887" s="125">
        <v>0</v>
      </c>
      <c r="AD887" s="125">
        <v>0</v>
      </c>
      <c r="AE887" s="125">
        <v>55500</v>
      </c>
      <c r="AF887" s="125">
        <v>85500</v>
      </c>
      <c r="AG887" s="125">
        <v>0</v>
      </c>
      <c r="AH887" s="125">
        <v>0</v>
      </c>
      <c r="AI887" s="125">
        <v>0</v>
      </c>
      <c r="AJ887" s="125">
        <v>85500</v>
      </c>
      <c r="AK887" s="135"/>
      <c r="AL887" s="126"/>
    </row>
    <row r="888" spans="1:38" ht="72" hidden="1" x14ac:dyDescent="0.25">
      <c r="A888" s="147">
        <v>124423</v>
      </c>
      <c r="B888" s="120">
        <v>1</v>
      </c>
      <c r="C888" s="121" t="s">
        <v>85</v>
      </c>
      <c r="D888" s="122">
        <v>42577</v>
      </c>
      <c r="E888" s="121" t="s">
        <v>247</v>
      </c>
      <c r="F888" s="122">
        <v>44250</v>
      </c>
      <c r="G888" s="121" t="s">
        <v>370</v>
      </c>
      <c r="H888" s="123" t="s">
        <v>162</v>
      </c>
      <c r="I888" s="121" t="s">
        <v>3583</v>
      </c>
      <c r="J888" s="120" t="s">
        <v>299</v>
      </c>
      <c r="K888" s="121"/>
      <c r="L888" s="120" t="s">
        <v>300</v>
      </c>
      <c r="M888" s="123" t="s">
        <v>3730</v>
      </c>
      <c r="N888" s="123" t="s">
        <v>1783</v>
      </c>
      <c r="O888" s="121" t="s">
        <v>553</v>
      </c>
      <c r="P888" s="121" t="s">
        <v>1783</v>
      </c>
      <c r="Q888" s="123"/>
      <c r="R888" s="150" t="s">
        <v>47</v>
      </c>
      <c r="S888" s="150" t="s">
        <v>45</v>
      </c>
      <c r="T888" s="124">
        <v>3.81</v>
      </c>
      <c r="U888" s="122">
        <v>45632</v>
      </c>
      <c r="V888" s="121"/>
      <c r="W888" s="120" t="s">
        <v>93</v>
      </c>
      <c r="X888" s="120" t="s">
        <v>303</v>
      </c>
      <c r="Y888" s="265" t="str">
        <f>_xlfn.XLOOKUP(TAMPData2205[[#This Row],[PIN]],TAMPData2202[PIN],TAMPData2202[TAMP NHS],"",0)</f>
        <v>NHS-Interstate</v>
      </c>
      <c r="Z888" s="123"/>
      <c r="AA888" s="125">
        <v>64000</v>
      </c>
      <c r="AB888" s="125">
        <v>0</v>
      </c>
      <c r="AC888" s="125">
        <v>0</v>
      </c>
      <c r="AD888" s="125">
        <v>0</v>
      </c>
      <c r="AE888" s="125">
        <v>64000</v>
      </c>
      <c r="AF888" s="125">
        <v>104000</v>
      </c>
      <c r="AG888" s="125">
        <v>0</v>
      </c>
      <c r="AH888" s="125">
        <v>0</v>
      </c>
      <c r="AI888" s="125">
        <v>0</v>
      </c>
      <c r="AJ888" s="125">
        <v>104000</v>
      </c>
      <c r="AK888" s="135"/>
      <c r="AL888" s="126"/>
    </row>
    <row r="889" spans="1:38" ht="36" hidden="1" x14ac:dyDescent="0.25">
      <c r="A889" s="149">
        <v>109542.01</v>
      </c>
      <c r="B889" s="120">
        <v>3</v>
      </c>
      <c r="C889" s="121" t="s">
        <v>85</v>
      </c>
      <c r="D889" s="122">
        <v>40133</v>
      </c>
      <c r="E889" s="121" t="s">
        <v>2937</v>
      </c>
      <c r="F889" s="122">
        <v>44627</v>
      </c>
      <c r="G889" s="121" t="s">
        <v>235</v>
      </c>
      <c r="H889" s="123" t="s">
        <v>99</v>
      </c>
      <c r="I889" s="121" t="s">
        <v>756</v>
      </c>
      <c r="J889" s="120" t="s">
        <v>101</v>
      </c>
      <c r="K889" s="121"/>
      <c r="L889" s="120" t="s">
        <v>101</v>
      </c>
      <c r="M889" s="123" t="s">
        <v>3731</v>
      </c>
      <c r="N889" s="123" t="s">
        <v>3732</v>
      </c>
      <c r="O889" s="121" t="s">
        <v>553</v>
      </c>
      <c r="P889" s="121" t="s">
        <v>1789</v>
      </c>
      <c r="Q889" s="123"/>
      <c r="R889" s="121" t="s">
        <v>47</v>
      </c>
      <c r="S889" s="121" t="s">
        <v>45</v>
      </c>
      <c r="T889" s="124">
        <v>9.65</v>
      </c>
      <c r="U889" s="122">
        <v>45632</v>
      </c>
      <c r="V889" s="121"/>
      <c r="W889" s="120" t="s">
        <v>93</v>
      </c>
      <c r="X889" s="120" t="s">
        <v>103</v>
      </c>
      <c r="Y889" s="265" t="str">
        <f>_xlfn.XLOOKUP(TAMPData2205[[#This Row],[PIN]],TAMPData2202[PIN],TAMPData2202[TAMP NHS],"",0)</f>
        <v>Non-NHS SR</v>
      </c>
      <c r="Z889" s="123"/>
      <c r="AA889" s="125">
        <v>350000</v>
      </c>
      <c r="AB889" s="125">
        <v>0</v>
      </c>
      <c r="AC889" s="125">
        <v>0</v>
      </c>
      <c r="AD889" s="125">
        <v>0</v>
      </c>
      <c r="AE889" s="125">
        <v>350000</v>
      </c>
      <c r="AF889" s="125">
        <v>2808588</v>
      </c>
      <c r="AG889" s="125">
        <v>10420729</v>
      </c>
      <c r="AH889" s="125">
        <v>0</v>
      </c>
      <c r="AI889" s="125">
        <v>0</v>
      </c>
      <c r="AJ889" s="125">
        <v>13229317</v>
      </c>
      <c r="AK889" s="135"/>
      <c r="AL889" s="126" t="s">
        <v>3733</v>
      </c>
    </row>
    <row r="890" spans="1:38" ht="36" hidden="1" x14ac:dyDescent="0.25">
      <c r="A890" s="147">
        <v>123763</v>
      </c>
      <c r="B890" s="120">
        <v>4</v>
      </c>
      <c r="C890" s="121" t="s">
        <v>114</v>
      </c>
      <c r="D890" s="122">
        <v>42543</v>
      </c>
      <c r="E890" s="121" t="s">
        <v>1503</v>
      </c>
      <c r="F890" s="122">
        <v>44641</v>
      </c>
      <c r="G890" s="121" t="s">
        <v>98</v>
      </c>
      <c r="H890" s="123" t="s">
        <v>196</v>
      </c>
      <c r="I890" s="121" t="s">
        <v>1505</v>
      </c>
      <c r="J890" s="120" t="s">
        <v>1506</v>
      </c>
      <c r="K890" s="121"/>
      <c r="L890" s="120"/>
      <c r="M890" s="123" t="s">
        <v>3734</v>
      </c>
      <c r="N890" s="123"/>
      <c r="O890" s="121" t="s">
        <v>1509</v>
      </c>
      <c r="P890" s="121" t="s">
        <v>92</v>
      </c>
      <c r="Q890" s="123"/>
      <c r="R890" s="150" t="s">
        <v>47</v>
      </c>
      <c r="S890" s="150" t="s">
        <v>41</v>
      </c>
      <c r="T890" s="124" t="s">
        <v>505</v>
      </c>
      <c r="U890" s="122">
        <v>43441</v>
      </c>
      <c r="V890" s="121"/>
      <c r="W890" s="120" t="s">
        <v>93</v>
      </c>
      <c r="X890" s="120" t="s">
        <v>186</v>
      </c>
      <c r="Y890" s="265" t="s">
        <v>34</v>
      </c>
      <c r="Z890" s="123"/>
      <c r="AA890" s="125">
        <v>374.12</v>
      </c>
      <c r="AB890" s="125">
        <v>66394.83</v>
      </c>
      <c r="AC890" s="125">
        <v>-620.29</v>
      </c>
      <c r="AD890" s="125">
        <v>0</v>
      </c>
      <c r="AE890" s="125">
        <v>66148.66</v>
      </c>
      <c r="AF890" s="125">
        <v>173474.12</v>
      </c>
      <c r="AG890" s="125">
        <v>115344.83</v>
      </c>
      <c r="AH890" s="125">
        <v>1330229.71</v>
      </c>
      <c r="AI890" s="125">
        <v>0</v>
      </c>
      <c r="AJ890" s="125">
        <v>1619048.66</v>
      </c>
      <c r="AK890" s="135" t="s">
        <v>3735</v>
      </c>
      <c r="AL890" s="126" t="s">
        <v>3736</v>
      </c>
    </row>
    <row r="891" spans="1:38" ht="36" hidden="1" x14ac:dyDescent="0.25">
      <c r="A891" s="147">
        <v>127616</v>
      </c>
      <c r="B891" s="120">
        <v>4</v>
      </c>
      <c r="C891" s="121" t="s">
        <v>114</v>
      </c>
      <c r="D891" s="122">
        <v>43257</v>
      </c>
      <c r="E891" s="121" t="s">
        <v>152</v>
      </c>
      <c r="F891" s="122">
        <v>43726.875092592592</v>
      </c>
      <c r="G891" s="121" t="s">
        <v>170</v>
      </c>
      <c r="H891" s="123" t="s">
        <v>88</v>
      </c>
      <c r="I891" s="121" t="s">
        <v>591</v>
      </c>
      <c r="J891" s="120" t="s">
        <v>299</v>
      </c>
      <c r="K891" s="121"/>
      <c r="L891" s="120" t="s">
        <v>300</v>
      </c>
      <c r="M891" s="123" t="s">
        <v>3737</v>
      </c>
      <c r="N891" s="123" t="s">
        <v>1793</v>
      </c>
      <c r="O891" s="121" t="s">
        <v>157</v>
      </c>
      <c r="P891" s="121" t="s">
        <v>1794</v>
      </c>
      <c r="Q891" s="123" t="s">
        <v>1793</v>
      </c>
      <c r="R891" s="121" t="s">
        <v>47</v>
      </c>
      <c r="S891" s="121" t="s">
        <v>43</v>
      </c>
      <c r="T891" s="124">
        <v>3.56</v>
      </c>
      <c r="U891" s="122">
        <v>43441</v>
      </c>
      <c r="V891" s="121" t="s">
        <v>1805</v>
      </c>
      <c r="W891" s="120" t="s">
        <v>670</v>
      </c>
      <c r="X891" s="120" t="s">
        <v>303</v>
      </c>
      <c r="Y891" s="265" t="s">
        <v>29</v>
      </c>
      <c r="Z891" s="123" t="s">
        <v>3738</v>
      </c>
      <c r="AA891" s="125">
        <v>0</v>
      </c>
      <c r="AB891" s="125">
        <v>0</v>
      </c>
      <c r="AC891" s="125">
        <v>78215.600000000006</v>
      </c>
      <c r="AD891" s="125">
        <v>-8224.73</v>
      </c>
      <c r="AE891" s="125">
        <v>69990.87</v>
      </c>
      <c r="AF891" s="125">
        <v>0</v>
      </c>
      <c r="AG891" s="125">
        <v>0</v>
      </c>
      <c r="AH891" s="125">
        <v>388002.6</v>
      </c>
      <c r="AI891" s="125">
        <v>5141087.2699999996</v>
      </c>
      <c r="AJ891" s="125">
        <v>5529089.8700000001</v>
      </c>
      <c r="AK891" s="135" t="s">
        <v>3739</v>
      </c>
      <c r="AL891" s="126" t="s">
        <v>3740</v>
      </c>
    </row>
    <row r="892" spans="1:38" hidden="1" x14ac:dyDescent="0.25">
      <c r="A892" s="149">
        <v>131489</v>
      </c>
      <c r="B892" s="120">
        <v>1</v>
      </c>
      <c r="C892" s="121" t="s">
        <v>122</v>
      </c>
      <c r="D892" s="122">
        <v>44298</v>
      </c>
      <c r="E892" s="121" t="s">
        <v>152</v>
      </c>
      <c r="F892" s="122">
        <v>44663</v>
      </c>
      <c r="G892" s="121" t="s">
        <v>161</v>
      </c>
      <c r="H892" s="123" t="s">
        <v>297</v>
      </c>
      <c r="I892" s="121" t="s">
        <v>477</v>
      </c>
      <c r="J892" s="120" t="s">
        <v>299</v>
      </c>
      <c r="K892" s="121"/>
      <c r="L892" s="120" t="s">
        <v>300</v>
      </c>
      <c r="M892" s="123" t="s">
        <v>3741</v>
      </c>
      <c r="N892" s="123" t="s">
        <v>3291</v>
      </c>
      <c r="O892" s="121" t="s">
        <v>157</v>
      </c>
      <c r="P892" s="121" t="s">
        <v>157</v>
      </c>
      <c r="Q892" s="123" t="s">
        <v>3291</v>
      </c>
      <c r="R892" s="121" t="s">
        <v>47</v>
      </c>
      <c r="S892" s="121" t="s">
        <v>46</v>
      </c>
      <c r="T892" s="124">
        <v>1.69</v>
      </c>
      <c r="U892" s="122">
        <v>44603</v>
      </c>
      <c r="V892" s="121"/>
      <c r="W892" s="120" t="s">
        <v>93</v>
      </c>
      <c r="X892" s="120" t="s">
        <v>303</v>
      </c>
      <c r="Y892" s="265" t="s">
        <v>29</v>
      </c>
      <c r="Z892" s="123"/>
      <c r="AA892" s="125">
        <v>0</v>
      </c>
      <c r="AB892" s="125">
        <v>0</v>
      </c>
      <c r="AC892" s="125">
        <v>0</v>
      </c>
      <c r="AD892" s="125">
        <v>3608430</v>
      </c>
      <c r="AE892" s="125">
        <v>3608430</v>
      </c>
      <c r="AF892" s="125">
        <v>0</v>
      </c>
      <c r="AG892" s="125">
        <v>0</v>
      </c>
      <c r="AH892" s="125">
        <v>0</v>
      </c>
      <c r="AI892" s="125">
        <v>3608430</v>
      </c>
      <c r="AJ892" s="125">
        <v>3608430</v>
      </c>
      <c r="AK892" s="135" t="s">
        <v>1949</v>
      </c>
      <c r="AL892" s="126" t="s">
        <v>3742</v>
      </c>
    </row>
    <row r="893" spans="1:38" ht="54" hidden="1" x14ac:dyDescent="0.25">
      <c r="A893" s="147">
        <v>101454.01</v>
      </c>
      <c r="B893" s="120">
        <v>3</v>
      </c>
      <c r="C893" s="121" t="s">
        <v>122</v>
      </c>
      <c r="D893" s="122">
        <v>37735</v>
      </c>
      <c r="E893" s="121" t="s">
        <v>108</v>
      </c>
      <c r="F893" s="122">
        <v>43573</v>
      </c>
      <c r="G893" s="121" t="s">
        <v>152</v>
      </c>
      <c r="H893" s="123" t="s">
        <v>109</v>
      </c>
      <c r="I893" s="121" t="s">
        <v>3743</v>
      </c>
      <c r="J893" s="120" t="s">
        <v>101</v>
      </c>
      <c r="K893" s="121"/>
      <c r="L893" s="120" t="s">
        <v>101</v>
      </c>
      <c r="M893" s="123" t="s">
        <v>3744</v>
      </c>
      <c r="N893" s="123" t="s">
        <v>3745</v>
      </c>
      <c r="O893" s="121" t="s">
        <v>553</v>
      </c>
      <c r="P893" s="121" t="s">
        <v>92</v>
      </c>
      <c r="Q893" s="123"/>
      <c r="R893" s="121" t="s">
        <v>47</v>
      </c>
      <c r="S893" s="121" t="s">
        <v>41</v>
      </c>
      <c r="T893" s="124">
        <v>3.62</v>
      </c>
      <c r="U893" s="122">
        <v>43441</v>
      </c>
      <c r="V893" s="121"/>
      <c r="W893" s="120" t="s">
        <v>93</v>
      </c>
      <c r="X893" s="120" t="s">
        <v>13</v>
      </c>
      <c r="Y893" s="265" t="str">
        <f>_xlfn.XLOOKUP(TAMPData2205[[#This Row],[PIN]],TAMPData2202[PIN],TAMPData2202[TAMP NHS],"",0)</f>
        <v>NHS-SR</v>
      </c>
      <c r="Z893" s="123"/>
      <c r="AA893" s="125">
        <v>0</v>
      </c>
      <c r="AB893" s="125">
        <v>-400000</v>
      </c>
      <c r="AC893" s="125">
        <v>2400000</v>
      </c>
      <c r="AD893" s="125">
        <v>0</v>
      </c>
      <c r="AE893" s="125">
        <v>2000000</v>
      </c>
      <c r="AF893" s="125">
        <v>2900702</v>
      </c>
      <c r="AG893" s="125">
        <v>12732129</v>
      </c>
      <c r="AH893" s="125">
        <v>52034864</v>
      </c>
      <c r="AI893" s="125">
        <v>0</v>
      </c>
      <c r="AJ893" s="125">
        <v>67667695</v>
      </c>
      <c r="AK893" s="135" t="s">
        <v>3746</v>
      </c>
      <c r="AL893" s="126" t="s">
        <v>3747</v>
      </c>
    </row>
    <row r="894" spans="1:38" hidden="1" x14ac:dyDescent="0.25">
      <c r="A894" s="147">
        <v>132265</v>
      </c>
      <c r="B894" s="120">
        <v>4</v>
      </c>
      <c r="C894" s="121" t="s">
        <v>122</v>
      </c>
      <c r="D894" s="122">
        <v>44484</v>
      </c>
      <c r="E894" s="121" t="s">
        <v>152</v>
      </c>
      <c r="F894" s="122">
        <v>44621.875231481485</v>
      </c>
      <c r="G894" s="121" t="s">
        <v>510</v>
      </c>
      <c r="H894" s="123" t="s">
        <v>893</v>
      </c>
      <c r="I894" s="121" t="s">
        <v>3748</v>
      </c>
      <c r="J894" s="120" t="s">
        <v>101</v>
      </c>
      <c r="K894" s="121"/>
      <c r="L894" s="120" t="s">
        <v>101</v>
      </c>
      <c r="M894" s="123" t="s">
        <v>3749</v>
      </c>
      <c r="N894" s="123" t="s">
        <v>3750</v>
      </c>
      <c r="O894" s="121" t="s">
        <v>157</v>
      </c>
      <c r="P894" s="121" t="s">
        <v>158</v>
      </c>
      <c r="Q894" s="123" t="s">
        <v>3750</v>
      </c>
      <c r="R894" s="121" t="s">
        <v>47</v>
      </c>
      <c r="S894" s="121" t="s">
        <v>46</v>
      </c>
      <c r="T894" s="124">
        <v>0.27</v>
      </c>
      <c r="U894" s="122">
        <v>44603</v>
      </c>
      <c r="V894" s="121"/>
      <c r="W894" s="120" t="s">
        <v>93</v>
      </c>
      <c r="X894" s="120" t="s">
        <v>103</v>
      </c>
      <c r="Y894" s="265" t="s">
        <v>32</v>
      </c>
      <c r="Z894" s="123"/>
      <c r="AA894" s="125">
        <v>0</v>
      </c>
      <c r="AB894" s="125">
        <v>0</v>
      </c>
      <c r="AC894" s="125">
        <v>36900</v>
      </c>
      <c r="AD894" s="125">
        <v>246000</v>
      </c>
      <c r="AE894" s="125">
        <v>282900</v>
      </c>
      <c r="AF894" s="125">
        <v>0</v>
      </c>
      <c r="AG894" s="125">
        <v>0</v>
      </c>
      <c r="AH894" s="125">
        <v>36900</v>
      </c>
      <c r="AI894" s="125">
        <v>246000</v>
      </c>
      <c r="AJ894" s="125">
        <v>282900</v>
      </c>
      <c r="AK894" s="135" t="s">
        <v>2042</v>
      </c>
      <c r="AL894" s="126" t="s">
        <v>3751</v>
      </c>
    </row>
    <row r="895" spans="1:38" ht="126" hidden="1" x14ac:dyDescent="0.25">
      <c r="A895" s="147">
        <v>125646</v>
      </c>
      <c r="B895" s="120">
        <v>3</v>
      </c>
      <c r="C895" s="121" t="s">
        <v>114</v>
      </c>
      <c r="D895" s="122">
        <v>42843</v>
      </c>
      <c r="E895" s="121" t="s">
        <v>152</v>
      </c>
      <c r="F895" s="122">
        <v>44281</v>
      </c>
      <c r="G895" s="121" t="s">
        <v>170</v>
      </c>
      <c r="H895" s="123" t="s">
        <v>109</v>
      </c>
      <c r="I895" s="121" t="s">
        <v>621</v>
      </c>
      <c r="J895" s="120" t="s">
        <v>299</v>
      </c>
      <c r="K895" s="121"/>
      <c r="L895" s="120" t="s">
        <v>300</v>
      </c>
      <c r="M895" s="123" t="s">
        <v>3752</v>
      </c>
      <c r="N895" s="123" t="s">
        <v>2604</v>
      </c>
      <c r="O895" s="121" t="s">
        <v>157</v>
      </c>
      <c r="P895" s="121" t="s">
        <v>157</v>
      </c>
      <c r="Q895" s="123" t="s">
        <v>2604</v>
      </c>
      <c r="R895" s="121" t="s">
        <v>47</v>
      </c>
      <c r="S895" s="121" t="s">
        <v>43</v>
      </c>
      <c r="T895" s="124">
        <v>4.3</v>
      </c>
      <c r="U895" s="122">
        <v>43077</v>
      </c>
      <c r="V895" s="121" t="s">
        <v>1805</v>
      </c>
      <c r="W895" s="120" t="s">
        <v>93</v>
      </c>
      <c r="X895" s="120" t="s">
        <v>303</v>
      </c>
      <c r="Y895" s="265" t="s">
        <v>29</v>
      </c>
      <c r="Z895" s="123" t="s">
        <v>3753</v>
      </c>
      <c r="AA895" s="125">
        <v>0</v>
      </c>
      <c r="AB895" s="125">
        <v>0</v>
      </c>
      <c r="AC895" s="125">
        <v>134499.23000000001</v>
      </c>
      <c r="AD895" s="125">
        <v>-55556.99</v>
      </c>
      <c r="AE895" s="125">
        <v>78942.240000000005</v>
      </c>
      <c r="AF895" s="125">
        <v>0</v>
      </c>
      <c r="AG895" s="125">
        <v>0</v>
      </c>
      <c r="AH895" s="125">
        <v>580224.23</v>
      </c>
      <c r="AI895" s="125">
        <v>3037050.01</v>
      </c>
      <c r="AJ895" s="125">
        <v>3617274.24</v>
      </c>
      <c r="AK895" s="135" t="s">
        <v>3754</v>
      </c>
      <c r="AL895" s="126" t="s">
        <v>3755</v>
      </c>
    </row>
    <row r="896" spans="1:38" ht="54" hidden="1" x14ac:dyDescent="0.25">
      <c r="A896" s="149">
        <v>100281.03</v>
      </c>
      <c r="B896" s="120">
        <v>3</v>
      </c>
      <c r="C896" s="121" t="s">
        <v>97</v>
      </c>
      <c r="D896" s="122">
        <v>40687</v>
      </c>
      <c r="E896" s="121" t="s">
        <v>3756</v>
      </c>
      <c r="F896" s="122">
        <v>44536.875115740739</v>
      </c>
      <c r="G896" s="121" t="s">
        <v>108</v>
      </c>
      <c r="H896" s="123" t="s">
        <v>785</v>
      </c>
      <c r="I896" s="121" t="s">
        <v>2000</v>
      </c>
      <c r="J896" s="120" t="s">
        <v>101</v>
      </c>
      <c r="K896" s="121"/>
      <c r="L896" s="120" t="s">
        <v>101</v>
      </c>
      <c r="M896" s="123" t="s">
        <v>3757</v>
      </c>
      <c r="N896" s="123" t="s">
        <v>3758</v>
      </c>
      <c r="O896" s="121" t="s">
        <v>553</v>
      </c>
      <c r="P896" s="121" t="s">
        <v>1789</v>
      </c>
      <c r="Q896" s="123"/>
      <c r="R896" s="121" t="s">
        <v>47</v>
      </c>
      <c r="S896" s="121" t="s">
        <v>45</v>
      </c>
      <c r="T896" s="124">
        <v>3.7269999999999999</v>
      </c>
      <c r="U896" s="122">
        <v>43077</v>
      </c>
      <c r="V896" s="121"/>
      <c r="W896" s="120" t="s">
        <v>93</v>
      </c>
      <c r="X896" s="120" t="s">
        <v>13</v>
      </c>
      <c r="Y896" s="265" t="str">
        <f>_xlfn.XLOOKUP(TAMPData2205[[#This Row],[PIN]],TAMPData2202[PIN],TAMPData2202[TAMP NHS],"",0)</f>
        <v>NHS-SR</v>
      </c>
      <c r="Z896" s="123"/>
      <c r="AA896" s="125">
        <v>0</v>
      </c>
      <c r="AB896" s="125">
        <v>-700000</v>
      </c>
      <c r="AC896" s="125">
        <v>700000</v>
      </c>
      <c r="AD896" s="125">
        <v>0</v>
      </c>
      <c r="AE896" s="125">
        <v>0</v>
      </c>
      <c r="AF896" s="125">
        <v>1575000</v>
      </c>
      <c r="AG896" s="125">
        <v>14639787.5</v>
      </c>
      <c r="AH896" s="125">
        <v>34759281</v>
      </c>
      <c r="AI896" s="125">
        <v>0</v>
      </c>
      <c r="AJ896" s="125">
        <v>50974068.5</v>
      </c>
      <c r="AK896" s="135" t="s">
        <v>3759</v>
      </c>
      <c r="AL896" s="126" t="s">
        <v>3760</v>
      </c>
    </row>
    <row r="897" spans="1:38" ht="36" hidden="1" x14ac:dyDescent="0.25">
      <c r="A897" s="147">
        <v>101608.02</v>
      </c>
      <c r="B897" s="120">
        <v>4</v>
      </c>
      <c r="C897" s="121" t="s">
        <v>122</v>
      </c>
      <c r="D897" s="122">
        <v>40562</v>
      </c>
      <c r="E897" s="121" t="s">
        <v>2170</v>
      </c>
      <c r="F897" s="122">
        <v>44589</v>
      </c>
      <c r="G897" s="121" t="s">
        <v>98</v>
      </c>
      <c r="H897" s="123" t="s">
        <v>88</v>
      </c>
      <c r="I897" s="121" t="s">
        <v>455</v>
      </c>
      <c r="J897" s="120" t="s">
        <v>101</v>
      </c>
      <c r="K897" s="121"/>
      <c r="L897" s="120" t="s">
        <v>101</v>
      </c>
      <c r="M897" s="123" t="s">
        <v>3761</v>
      </c>
      <c r="N897" s="123" t="s">
        <v>3762</v>
      </c>
      <c r="O897" s="121" t="s">
        <v>553</v>
      </c>
      <c r="P897" s="121" t="s">
        <v>1789</v>
      </c>
      <c r="Q897" s="123"/>
      <c r="R897" s="121" t="s">
        <v>47</v>
      </c>
      <c r="S897" s="121" t="s">
        <v>45</v>
      </c>
      <c r="T897" s="124">
        <v>3.8090000000000002</v>
      </c>
      <c r="U897" s="122">
        <v>43077</v>
      </c>
      <c r="V897" s="121"/>
      <c r="W897" s="120" t="s">
        <v>93</v>
      </c>
      <c r="X897" s="120" t="s">
        <v>13</v>
      </c>
      <c r="Y897" s="265" t="str">
        <f>_xlfn.XLOOKUP(TAMPData2205[[#This Row],[PIN]],TAMPData2202[PIN],TAMPData2202[TAMP NHS],"",0)</f>
        <v>NHS-SR</v>
      </c>
      <c r="Z897" s="123"/>
      <c r="AA897" s="125">
        <v>0</v>
      </c>
      <c r="AB897" s="125">
        <v>0</v>
      </c>
      <c r="AC897" s="125">
        <v>4750000</v>
      </c>
      <c r="AD897" s="125">
        <v>0</v>
      </c>
      <c r="AE897" s="125">
        <v>4750000</v>
      </c>
      <c r="AF897" s="125">
        <v>0</v>
      </c>
      <c r="AG897" s="125">
        <v>0</v>
      </c>
      <c r="AH897" s="125">
        <v>42399917</v>
      </c>
      <c r="AI897" s="125">
        <v>0</v>
      </c>
      <c r="AJ897" s="125">
        <v>42399917</v>
      </c>
      <c r="AK897" s="135" t="s">
        <v>3763</v>
      </c>
      <c r="AL897" s="126" t="s">
        <v>3764</v>
      </c>
    </row>
    <row r="898" spans="1:38" hidden="1" x14ac:dyDescent="0.25">
      <c r="A898" s="147">
        <v>105765</v>
      </c>
      <c r="B898" s="120">
        <v>3</v>
      </c>
      <c r="C898" s="121" t="s">
        <v>97</v>
      </c>
      <c r="D898" s="122">
        <v>38416</v>
      </c>
      <c r="E898" s="121" t="s">
        <v>2185</v>
      </c>
      <c r="F898" s="122">
        <v>44551.875138888892</v>
      </c>
      <c r="G898" s="121" t="s">
        <v>108</v>
      </c>
      <c r="H898" s="123" t="s">
        <v>659</v>
      </c>
      <c r="I898" s="121" t="s">
        <v>2983</v>
      </c>
      <c r="J898" s="120" t="s">
        <v>101</v>
      </c>
      <c r="K898" s="121"/>
      <c r="L898" s="120" t="s">
        <v>101</v>
      </c>
      <c r="M898" s="123" t="s">
        <v>3765</v>
      </c>
      <c r="N898" s="123" t="s">
        <v>3766</v>
      </c>
      <c r="O898" s="121" t="s">
        <v>553</v>
      </c>
      <c r="P898" s="121" t="s">
        <v>1789</v>
      </c>
      <c r="Q898" s="123"/>
      <c r="R898" s="121" t="s">
        <v>47</v>
      </c>
      <c r="S898" s="121" t="s">
        <v>45</v>
      </c>
      <c r="T898" s="124">
        <v>4.2060000000000004</v>
      </c>
      <c r="U898" s="122">
        <v>43077</v>
      </c>
      <c r="V898" s="121"/>
      <c r="W898" s="120" t="s">
        <v>93</v>
      </c>
      <c r="X898" s="120" t="s">
        <v>94</v>
      </c>
      <c r="Y898" s="265" t="str">
        <f>_xlfn.XLOOKUP(TAMPData2205[[#This Row],[PIN]],TAMPData2202[PIN],TAMPData2202[TAMP NHS],"",0)</f>
        <v>NHS-SR</v>
      </c>
      <c r="Z898" s="123"/>
      <c r="AA898" s="125">
        <v>0</v>
      </c>
      <c r="AB898" s="125">
        <v>-1000000</v>
      </c>
      <c r="AC898" s="125">
        <v>1000000</v>
      </c>
      <c r="AD898" s="125">
        <v>0</v>
      </c>
      <c r="AE898" s="125">
        <v>0</v>
      </c>
      <c r="AF898" s="125">
        <v>1540324.56</v>
      </c>
      <c r="AG898" s="125">
        <v>7274730</v>
      </c>
      <c r="AH898" s="125">
        <v>32126670</v>
      </c>
      <c r="AI898" s="125">
        <v>0</v>
      </c>
      <c r="AJ898" s="125">
        <v>40941724.560000002</v>
      </c>
      <c r="AK898" s="135" t="s">
        <v>3767</v>
      </c>
      <c r="AL898" s="126" t="s">
        <v>3768</v>
      </c>
    </row>
    <row r="899" spans="1:38" ht="36" hidden="1" x14ac:dyDescent="0.25">
      <c r="A899" s="147">
        <v>101401.02</v>
      </c>
      <c r="B899" s="120">
        <v>1</v>
      </c>
      <c r="C899" s="121" t="s">
        <v>122</v>
      </c>
      <c r="D899" s="122">
        <v>40562</v>
      </c>
      <c r="E899" s="121" t="s">
        <v>2170</v>
      </c>
      <c r="F899" s="122">
        <v>44270</v>
      </c>
      <c r="G899" s="121" t="s">
        <v>666</v>
      </c>
      <c r="H899" s="123" t="s">
        <v>162</v>
      </c>
      <c r="I899" s="121" t="s">
        <v>2449</v>
      </c>
      <c r="J899" s="120" t="s">
        <v>101</v>
      </c>
      <c r="K899" s="121"/>
      <c r="L899" s="120" t="s">
        <v>101</v>
      </c>
      <c r="M899" s="123" t="s">
        <v>3769</v>
      </c>
      <c r="N899" s="123" t="s">
        <v>3770</v>
      </c>
      <c r="O899" s="121" t="s">
        <v>553</v>
      </c>
      <c r="P899" s="121" t="s">
        <v>92</v>
      </c>
      <c r="Q899" s="123"/>
      <c r="R899" s="150" t="s">
        <v>47</v>
      </c>
      <c r="S899" s="150" t="s">
        <v>41</v>
      </c>
      <c r="T899" s="124">
        <v>2.62</v>
      </c>
      <c r="U899" s="122">
        <v>43077</v>
      </c>
      <c r="V899" s="121"/>
      <c r="W899" s="120" t="s">
        <v>93</v>
      </c>
      <c r="X899" s="120" t="s">
        <v>103</v>
      </c>
      <c r="Y899" s="265" t="str">
        <f>_xlfn.XLOOKUP(TAMPData2205[[#This Row],[PIN]],TAMPData2202[PIN],TAMPData2202[TAMP NHS],"",0)</f>
        <v>Non-NHS SR</v>
      </c>
      <c r="Z899" s="123"/>
      <c r="AA899" s="125">
        <v>0</v>
      </c>
      <c r="AB899" s="125">
        <v>0</v>
      </c>
      <c r="AC899" s="125">
        <v>30791</v>
      </c>
      <c r="AD899" s="125">
        <v>0</v>
      </c>
      <c r="AE899" s="125">
        <v>30791</v>
      </c>
      <c r="AF899" s="125">
        <v>0</v>
      </c>
      <c r="AG899" s="125">
        <v>0</v>
      </c>
      <c r="AH899" s="125">
        <v>35875733</v>
      </c>
      <c r="AI899" s="125">
        <v>0</v>
      </c>
      <c r="AJ899" s="125">
        <v>35875733</v>
      </c>
      <c r="AK899" s="135" t="s">
        <v>3771</v>
      </c>
      <c r="AL899" s="126" t="s">
        <v>3772</v>
      </c>
    </row>
    <row r="900" spans="1:38" ht="36" hidden="1" x14ac:dyDescent="0.25">
      <c r="A900" s="147">
        <v>101463.05</v>
      </c>
      <c r="B900" s="120">
        <v>3</v>
      </c>
      <c r="C900" s="121" t="s">
        <v>122</v>
      </c>
      <c r="D900" s="122">
        <v>39898</v>
      </c>
      <c r="E900" s="121" t="s">
        <v>3773</v>
      </c>
      <c r="F900" s="122">
        <v>44280</v>
      </c>
      <c r="G900" s="121" t="s">
        <v>666</v>
      </c>
      <c r="H900" s="123" t="s">
        <v>140</v>
      </c>
      <c r="I900" s="121" t="s">
        <v>790</v>
      </c>
      <c r="J900" s="120" t="s">
        <v>101</v>
      </c>
      <c r="K900" s="121"/>
      <c r="L900" s="120" t="s">
        <v>101</v>
      </c>
      <c r="M900" s="123" t="s">
        <v>3774</v>
      </c>
      <c r="N900" s="123" t="s">
        <v>3775</v>
      </c>
      <c r="O900" s="121" t="s">
        <v>553</v>
      </c>
      <c r="P900" s="121" t="s">
        <v>1783</v>
      </c>
      <c r="Q900" s="123"/>
      <c r="R900" s="121" t="s">
        <v>47</v>
      </c>
      <c r="S900" s="121" t="s">
        <v>45</v>
      </c>
      <c r="T900" s="124">
        <v>3.1</v>
      </c>
      <c r="U900" s="122">
        <v>43077</v>
      </c>
      <c r="V900" s="121"/>
      <c r="W900" s="120" t="s">
        <v>93</v>
      </c>
      <c r="X900" s="120" t="s">
        <v>103</v>
      </c>
      <c r="Y900" s="265" t="str">
        <f>_xlfn.XLOOKUP(TAMPData2205[[#This Row],[PIN]],TAMPData2202[PIN],TAMPData2202[TAMP NHS],"",0)</f>
        <v>Non-NHS SR</v>
      </c>
      <c r="Z900" s="123"/>
      <c r="AA900" s="125">
        <v>0</v>
      </c>
      <c r="AB900" s="125">
        <v>0</v>
      </c>
      <c r="AC900" s="125">
        <v>6</v>
      </c>
      <c r="AD900" s="125">
        <v>0</v>
      </c>
      <c r="AE900" s="125">
        <v>6</v>
      </c>
      <c r="AF900" s="125">
        <v>2915000</v>
      </c>
      <c r="AG900" s="125">
        <v>6901400</v>
      </c>
      <c r="AH900" s="125">
        <v>71688566</v>
      </c>
      <c r="AI900" s="125">
        <v>0</v>
      </c>
      <c r="AJ900" s="125">
        <v>81504966</v>
      </c>
      <c r="AK900" s="135" t="s">
        <v>3776</v>
      </c>
      <c r="AL900" s="126" t="s">
        <v>3777</v>
      </c>
    </row>
    <row r="901" spans="1:38" ht="36" hidden="1" x14ac:dyDescent="0.25">
      <c r="A901" s="147">
        <v>124496</v>
      </c>
      <c r="B901" s="120">
        <v>3</v>
      </c>
      <c r="C901" s="121" t="s">
        <v>85</v>
      </c>
      <c r="D901" s="122">
        <v>42577</v>
      </c>
      <c r="E901" s="121" t="s">
        <v>189</v>
      </c>
      <c r="F901" s="122">
        <v>44622</v>
      </c>
      <c r="G901" s="121" t="s">
        <v>241</v>
      </c>
      <c r="H901" s="123" t="s">
        <v>450</v>
      </c>
      <c r="I901" s="121" t="s">
        <v>786</v>
      </c>
      <c r="J901" s="120" t="s">
        <v>101</v>
      </c>
      <c r="K901" s="121"/>
      <c r="L901" s="120" t="s">
        <v>101</v>
      </c>
      <c r="M901" s="123" t="s">
        <v>3778</v>
      </c>
      <c r="N901" s="123" t="s">
        <v>3779</v>
      </c>
      <c r="O901" s="121" t="s">
        <v>553</v>
      </c>
      <c r="P901" s="121" t="s">
        <v>1835</v>
      </c>
      <c r="Q901" s="123"/>
      <c r="R901" s="150" t="s">
        <v>47</v>
      </c>
      <c r="S901" s="150" t="s">
        <v>45</v>
      </c>
      <c r="T901" s="124">
        <v>1.37</v>
      </c>
      <c r="U901" s="122">
        <v>45268</v>
      </c>
      <c r="V901" s="121"/>
      <c r="W901" s="120" t="s">
        <v>93</v>
      </c>
      <c r="X901" s="120" t="s">
        <v>13</v>
      </c>
      <c r="Y901" s="265" t="s">
        <v>31</v>
      </c>
      <c r="Z901" s="123"/>
      <c r="AA901" s="125">
        <v>200000</v>
      </c>
      <c r="AB901" s="125">
        <v>0</v>
      </c>
      <c r="AC901" s="125">
        <v>0</v>
      </c>
      <c r="AD901" s="125">
        <v>0</v>
      </c>
      <c r="AE901" s="125">
        <v>200000</v>
      </c>
      <c r="AF901" s="125">
        <v>1010000</v>
      </c>
      <c r="AG901" s="125">
        <v>0</v>
      </c>
      <c r="AH901" s="125">
        <v>0</v>
      </c>
      <c r="AI901" s="125">
        <v>0</v>
      </c>
      <c r="AJ901" s="125">
        <v>1010000</v>
      </c>
      <c r="AK901" s="135"/>
      <c r="AL901" s="126"/>
    </row>
    <row r="902" spans="1:38" ht="36" hidden="1" x14ac:dyDescent="0.25">
      <c r="A902" s="147">
        <v>124263.01</v>
      </c>
      <c r="B902" s="120">
        <v>3</v>
      </c>
      <c r="C902" s="121" t="s">
        <v>85</v>
      </c>
      <c r="D902" s="122">
        <v>43437</v>
      </c>
      <c r="E902" s="121" t="s">
        <v>143</v>
      </c>
      <c r="F902" s="122">
        <v>44421</v>
      </c>
      <c r="G902" s="121" t="s">
        <v>152</v>
      </c>
      <c r="H902" s="123" t="s">
        <v>3780</v>
      </c>
      <c r="I902" s="121" t="s">
        <v>613</v>
      </c>
      <c r="J902" s="120" t="s">
        <v>299</v>
      </c>
      <c r="K902" s="121"/>
      <c r="L902" s="120" t="s">
        <v>300</v>
      </c>
      <c r="M902" s="123" t="s">
        <v>3781</v>
      </c>
      <c r="N902" s="123" t="s">
        <v>3782</v>
      </c>
      <c r="O902" s="121" t="s">
        <v>553</v>
      </c>
      <c r="P902" s="121" t="s">
        <v>1783</v>
      </c>
      <c r="Q902" s="123"/>
      <c r="R902" s="150" t="s">
        <v>47</v>
      </c>
      <c r="S902" s="150" t="s">
        <v>45</v>
      </c>
      <c r="T902" s="124">
        <v>3.14</v>
      </c>
      <c r="U902" s="122">
        <v>45268</v>
      </c>
      <c r="V902" s="121"/>
      <c r="W902" s="120" t="s">
        <v>93</v>
      </c>
      <c r="X902" s="120" t="s">
        <v>303</v>
      </c>
      <c r="Y902" s="265" t="str">
        <f>_xlfn.XLOOKUP(TAMPData2205[[#This Row],[PIN]],TAMPData2202[PIN],TAMPData2202[TAMP NHS],"",0)</f>
        <v>NHS-Interstate</v>
      </c>
      <c r="Z902" s="123"/>
      <c r="AA902" s="125">
        <v>500000</v>
      </c>
      <c r="AB902" s="125">
        <v>0</v>
      </c>
      <c r="AC902" s="125">
        <v>0</v>
      </c>
      <c r="AD902" s="125">
        <v>0</v>
      </c>
      <c r="AE902" s="125">
        <v>500000</v>
      </c>
      <c r="AF902" s="125">
        <v>1500000</v>
      </c>
      <c r="AG902" s="125">
        <v>0</v>
      </c>
      <c r="AH902" s="125">
        <v>0</v>
      </c>
      <c r="AI902" s="125">
        <v>0</v>
      </c>
      <c r="AJ902" s="125">
        <v>1500000</v>
      </c>
      <c r="AK902" s="135"/>
      <c r="AL902" s="126" t="s">
        <v>3783</v>
      </c>
    </row>
    <row r="903" spans="1:38" ht="36" hidden="1" x14ac:dyDescent="0.25">
      <c r="A903" s="147">
        <v>124263.03</v>
      </c>
      <c r="B903" s="120">
        <v>3</v>
      </c>
      <c r="C903" s="121" t="s">
        <v>85</v>
      </c>
      <c r="D903" s="122">
        <v>42031</v>
      </c>
      <c r="E903" s="121" t="s">
        <v>2180</v>
      </c>
      <c r="F903" s="122">
        <v>44439</v>
      </c>
      <c r="G903" s="121" t="s">
        <v>241</v>
      </c>
      <c r="H903" s="123" t="s">
        <v>659</v>
      </c>
      <c r="I903" s="121" t="s">
        <v>613</v>
      </c>
      <c r="J903" s="120" t="s">
        <v>299</v>
      </c>
      <c r="K903" s="121"/>
      <c r="L903" s="120" t="s">
        <v>300</v>
      </c>
      <c r="M903" s="123" t="s">
        <v>3784</v>
      </c>
      <c r="N903" s="123" t="s">
        <v>3782</v>
      </c>
      <c r="O903" s="121" t="s">
        <v>553</v>
      </c>
      <c r="P903" s="121" t="s">
        <v>1783</v>
      </c>
      <c r="Q903" s="123"/>
      <c r="R903" s="150" t="s">
        <v>47</v>
      </c>
      <c r="S903" s="150" t="s">
        <v>45</v>
      </c>
      <c r="T903" s="124">
        <v>6.11</v>
      </c>
      <c r="U903" s="122">
        <v>45268</v>
      </c>
      <c r="V903" s="121"/>
      <c r="W903" s="120" t="s">
        <v>93</v>
      </c>
      <c r="X903" s="120" t="s">
        <v>303</v>
      </c>
      <c r="Y903" s="265" t="str">
        <f>_xlfn.XLOOKUP(TAMPData2205[[#This Row],[PIN]],TAMPData2202[PIN],TAMPData2202[TAMP NHS],"",0)</f>
        <v>NHS-Interstate</v>
      </c>
      <c r="Z903" s="123"/>
      <c r="AA903" s="125">
        <v>1000000</v>
      </c>
      <c r="AB903" s="125">
        <v>0</v>
      </c>
      <c r="AC903" s="125">
        <v>0</v>
      </c>
      <c r="AD903" s="125">
        <v>0</v>
      </c>
      <c r="AE903" s="125">
        <v>1000000</v>
      </c>
      <c r="AF903" s="125">
        <v>1500000</v>
      </c>
      <c r="AG903" s="125">
        <v>0</v>
      </c>
      <c r="AH903" s="125">
        <v>0</v>
      </c>
      <c r="AI903" s="125">
        <v>0</v>
      </c>
      <c r="AJ903" s="125">
        <v>1500000</v>
      </c>
      <c r="AK903" s="135"/>
      <c r="AL903" s="126"/>
    </row>
    <row r="904" spans="1:38" ht="36" hidden="1" x14ac:dyDescent="0.25">
      <c r="A904" s="147">
        <v>124683.01</v>
      </c>
      <c r="B904" s="120">
        <v>3</v>
      </c>
      <c r="C904" s="121" t="s">
        <v>85</v>
      </c>
      <c r="D904" s="122">
        <v>43725</v>
      </c>
      <c r="E904" s="121" t="s">
        <v>143</v>
      </c>
      <c r="F904" s="122">
        <v>44505</v>
      </c>
      <c r="G904" s="121" t="s">
        <v>152</v>
      </c>
      <c r="H904" s="123" t="s">
        <v>365</v>
      </c>
      <c r="I904" s="121" t="s">
        <v>539</v>
      </c>
      <c r="J904" s="120" t="s">
        <v>299</v>
      </c>
      <c r="K904" s="121"/>
      <c r="L904" s="120" t="s">
        <v>300</v>
      </c>
      <c r="M904" s="123" t="s">
        <v>3785</v>
      </c>
      <c r="N904" s="123" t="s">
        <v>2430</v>
      </c>
      <c r="O904" s="121" t="s">
        <v>553</v>
      </c>
      <c r="P904" s="121" t="s">
        <v>2430</v>
      </c>
      <c r="Q904" s="123"/>
      <c r="R904" s="121" t="s">
        <v>47</v>
      </c>
      <c r="S904" s="121" t="s">
        <v>45</v>
      </c>
      <c r="T904" s="124">
        <v>1.17</v>
      </c>
      <c r="U904" s="122">
        <v>45268</v>
      </c>
      <c r="V904" s="121"/>
      <c r="W904" s="120" t="s">
        <v>93</v>
      </c>
      <c r="X904" s="120" t="s">
        <v>303</v>
      </c>
      <c r="Y904" s="265" t="str">
        <f>_xlfn.XLOOKUP(TAMPData2205[[#This Row],[PIN]],TAMPData2202[PIN],TAMPData2202[TAMP NHS],"",0)</f>
        <v>NHS-Interstate</v>
      </c>
      <c r="Z904" s="123"/>
      <c r="AA904" s="125">
        <v>45000</v>
      </c>
      <c r="AB904" s="125">
        <v>0</v>
      </c>
      <c r="AC904" s="125">
        <v>0</v>
      </c>
      <c r="AD904" s="125">
        <v>0</v>
      </c>
      <c r="AE904" s="125">
        <v>45000</v>
      </c>
      <c r="AF904" s="125">
        <v>125000</v>
      </c>
      <c r="AG904" s="125">
        <v>0</v>
      </c>
      <c r="AH904" s="125">
        <v>0</v>
      </c>
      <c r="AI904" s="125">
        <v>0</v>
      </c>
      <c r="AJ904" s="125">
        <v>125000</v>
      </c>
      <c r="AK904" s="135"/>
      <c r="AL904" s="126" t="s">
        <v>3786</v>
      </c>
    </row>
    <row r="905" spans="1:38" ht="36" hidden="1" x14ac:dyDescent="0.25">
      <c r="A905" s="147">
        <v>124683.03</v>
      </c>
      <c r="B905" s="120">
        <v>3</v>
      </c>
      <c r="C905" s="121" t="s">
        <v>85</v>
      </c>
      <c r="D905" s="122">
        <v>43725</v>
      </c>
      <c r="E905" s="121" t="s">
        <v>143</v>
      </c>
      <c r="F905" s="122">
        <v>44631</v>
      </c>
      <c r="G905" s="121" t="s">
        <v>152</v>
      </c>
      <c r="H905" s="123" t="s">
        <v>365</v>
      </c>
      <c r="I905" s="121" t="s">
        <v>539</v>
      </c>
      <c r="J905" s="120" t="s">
        <v>299</v>
      </c>
      <c r="K905" s="121"/>
      <c r="L905" s="120" t="s">
        <v>300</v>
      </c>
      <c r="M905" s="123" t="s">
        <v>3787</v>
      </c>
      <c r="N905" s="123" t="s">
        <v>2430</v>
      </c>
      <c r="O905" s="121" t="s">
        <v>553</v>
      </c>
      <c r="P905" s="121" t="s">
        <v>2430</v>
      </c>
      <c r="Q905" s="123"/>
      <c r="R905" s="150" t="s">
        <v>47</v>
      </c>
      <c r="S905" s="150" t="s">
        <v>45</v>
      </c>
      <c r="T905" s="124">
        <v>0.86</v>
      </c>
      <c r="U905" s="122">
        <v>45268</v>
      </c>
      <c r="V905" s="121"/>
      <c r="W905" s="120" t="s">
        <v>93</v>
      </c>
      <c r="X905" s="120" t="s">
        <v>303</v>
      </c>
      <c r="Y905" s="265" t="str">
        <f>_xlfn.XLOOKUP(TAMPData2205[[#This Row],[PIN]],TAMPData2202[PIN],TAMPData2202[TAMP NHS],"",0)</f>
        <v>NHS-Interstate</v>
      </c>
      <c r="Z905" s="123"/>
      <c r="AA905" s="125">
        <v>45000</v>
      </c>
      <c r="AB905" s="125">
        <v>0</v>
      </c>
      <c r="AC905" s="125">
        <v>0</v>
      </c>
      <c r="AD905" s="125">
        <v>0</v>
      </c>
      <c r="AE905" s="125">
        <v>45000</v>
      </c>
      <c r="AF905" s="125">
        <v>125000</v>
      </c>
      <c r="AG905" s="125">
        <v>0</v>
      </c>
      <c r="AH905" s="125">
        <v>0</v>
      </c>
      <c r="AI905" s="125">
        <v>0</v>
      </c>
      <c r="AJ905" s="125">
        <v>125000</v>
      </c>
      <c r="AK905" s="135"/>
      <c r="AL905" s="126" t="s">
        <v>3788</v>
      </c>
    </row>
    <row r="906" spans="1:38" hidden="1" x14ac:dyDescent="0.25">
      <c r="A906" s="147">
        <v>124683.04</v>
      </c>
      <c r="B906" s="120">
        <v>3</v>
      </c>
      <c r="C906" s="121" t="s">
        <v>85</v>
      </c>
      <c r="D906" s="122">
        <v>43725</v>
      </c>
      <c r="E906" s="121" t="s">
        <v>143</v>
      </c>
      <c r="F906" s="122">
        <v>44631</v>
      </c>
      <c r="G906" s="121" t="s">
        <v>152</v>
      </c>
      <c r="H906" s="123" t="s">
        <v>365</v>
      </c>
      <c r="I906" s="121" t="s">
        <v>539</v>
      </c>
      <c r="J906" s="120" t="s">
        <v>299</v>
      </c>
      <c r="K906" s="121" t="s">
        <v>3789</v>
      </c>
      <c r="L906" s="120" t="s">
        <v>300</v>
      </c>
      <c r="M906" s="123" t="s">
        <v>3790</v>
      </c>
      <c r="N906" s="123" t="s">
        <v>2430</v>
      </c>
      <c r="O906" s="121" t="s">
        <v>553</v>
      </c>
      <c r="P906" s="121" t="s">
        <v>2430</v>
      </c>
      <c r="Q906" s="123"/>
      <c r="R906" s="121" t="s">
        <v>47</v>
      </c>
      <c r="S906" s="121" t="s">
        <v>45</v>
      </c>
      <c r="T906" s="124">
        <v>0.82</v>
      </c>
      <c r="U906" s="122">
        <v>45268</v>
      </c>
      <c r="V906" s="121"/>
      <c r="W906" s="120" t="s">
        <v>93</v>
      </c>
      <c r="X906" s="120" t="s">
        <v>303</v>
      </c>
      <c r="Y906" s="265" t="str">
        <f>_xlfn.XLOOKUP(TAMPData2205[[#This Row],[PIN]],TAMPData2202[PIN],TAMPData2202[TAMP NHS],"",0)</f>
        <v>NHS-Interstate</v>
      </c>
      <c r="Z906" s="123"/>
      <c r="AA906" s="125">
        <v>45000</v>
      </c>
      <c r="AB906" s="125">
        <v>0</v>
      </c>
      <c r="AC906" s="125">
        <v>0</v>
      </c>
      <c r="AD906" s="125">
        <v>0</v>
      </c>
      <c r="AE906" s="125">
        <v>45000</v>
      </c>
      <c r="AF906" s="125">
        <v>125000</v>
      </c>
      <c r="AG906" s="125">
        <v>0</v>
      </c>
      <c r="AH906" s="125">
        <v>0</v>
      </c>
      <c r="AI906" s="125">
        <v>0</v>
      </c>
      <c r="AJ906" s="125">
        <v>125000</v>
      </c>
      <c r="AK906" s="135"/>
      <c r="AL906" s="126" t="s">
        <v>3791</v>
      </c>
    </row>
    <row r="907" spans="1:38" hidden="1" x14ac:dyDescent="0.25">
      <c r="A907" s="147">
        <v>128748</v>
      </c>
      <c r="B907" s="120">
        <v>3</v>
      </c>
      <c r="C907" s="121" t="s">
        <v>85</v>
      </c>
      <c r="D907" s="122">
        <v>43549</v>
      </c>
      <c r="E907" s="121" t="s">
        <v>1503</v>
      </c>
      <c r="F907" s="122">
        <v>44537</v>
      </c>
      <c r="G907" s="121" t="s">
        <v>152</v>
      </c>
      <c r="H907" s="123" t="s">
        <v>365</v>
      </c>
      <c r="I907" s="121" t="s">
        <v>1505</v>
      </c>
      <c r="J907" s="120" t="s">
        <v>1506</v>
      </c>
      <c r="K907" s="121"/>
      <c r="L907" s="120"/>
      <c r="M907" s="123" t="s">
        <v>3792</v>
      </c>
      <c r="N907" s="123"/>
      <c r="O907" s="121" t="s">
        <v>1509</v>
      </c>
      <c r="P907" s="121" t="s">
        <v>92</v>
      </c>
      <c r="Q907" s="123"/>
      <c r="R907" s="150" t="s">
        <v>47</v>
      </c>
      <c r="S907" s="150" t="s">
        <v>41</v>
      </c>
      <c r="T907" s="124" t="s">
        <v>505</v>
      </c>
      <c r="U907" s="122">
        <v>45268</v>
      </c>
      <c r="V907" s="121"/>
      <c r="W907" s="120" t="s">
        <v>93</v>
      </c>
      <c r="X907" s="120"/>
      <c r="Y907" s="265" t="s">
        <v>34</v>
      </c>
      <c r="Z907" s="123"/>
      <c r="AA907" s="125">
        <v>0</v>
      </c>
      <c r="AB907" s="125">
        <v>530553</v>
      </c>
      <c r="AC907" s="125">
        <v>0</v>
      </c>
      <c r="AD907" s="125">
        <v>0</v>
      </c>
      <c r="AE907" s="125">
        <v>530553</v>
      </c>
      <c r="AF907" s="125">
        <v>172600</v>
      </c>
      <c r="AG907" s="125">
        <v>530553</v>
      </c>
      <c r="AH907" s="125">
        <v>0</v>
      </c>
      <c r="AI907" s="125">
        <v>0</v>
      </c>
      <c r="AJ907" s="125">
        <v>703153</v>
      </c>
      <c r="AK907" s="135"/>
      <c r="AL907" s="126" t="s">
        <v>3793</v>
      </c>
    </row>
    <row r="908" spans="1:38" ht="108" hidden="1" x14ac:dyDescent="0.25">
      <c r="A908" s="149">
        <v>131469</v>
      </c>
      <c r="B908" s="120">
        <v>3</v>
      </c>
      <c r="C908" s="121" t="s">
        <v>85</v>
      </c>
      <c r="D908" s="122">
        <v>44286</v>
      </c>
      <c r="E908" s="121" t="s">
        <v>1503</v>
      </c>
      <c r="F908" s="122">
        <v>44606</v>
      </c>
      <c r="G908" s="121" t="s">
        <v>98</v>
      </c>
      <c r="H908" s="123" t="s">
        <v>659</v>
      </c>
      <c r="I908" s="121" t="s">
        <v>1505</v>
      </c>
      <c r="J908" s="120" t="s">
        <v>1506</v>
      </c>
      <c r="K908" s="121"/>
      <c r="L908" s="120"/>
      <c r="M908" s="123" t="s">
        <v>3794</v>
      </c>
      <c r="N908" s="123" t="s">
        <v>3795</v>
      </c>
      <c r="O908" s="121" t="s">
        <v>1509</v>
      </c>
      <c r="P908" s="121" t="s">
        <v>92</v>
      </c>
      <c r="Q908" s="123"/>
      <c r="R908" s="121" t="s">
        <v>47</v>
      </c>
      <c r="S908" s="121" t="s">
        <v>41</v>
      </c>
      <c r="T908" s="124" t="s">
        <v>505</v>
      </c>
      <c r="U908" s="122">
        <v>45268</v>
      </c>
      <c r="V908" s="121"/>
      <c r="W908" s="120" t="s">
        <v>93</v>
      </c>
      <c r="X908" s="120"/>
      <c r="Y908" s="265" t="str">
        <f>_xlfn.XLOOKUP(TAMPData2205[[#This Row],[PIN]],TAMPData2202[PIN],TAMPData2202[TAMP NHS],"",0)</f>
        <v>Non-NHS Local</v>
      </c>
      <c r="Z908" s="123"/>
      <c r="AA908" s="125">
        <v>193000</v>
      </c>
      <c r="AB908" s="125">
        <v>0</v>
      </c>
      <c r="AC908" s="125">
        <v>0</v>
      </c>
      <c r="AD908" s="125">
        <v>0</v>
      </c>
      <c r="AE908" s="125">
        <v>193000</v>
      </c>
      <c r="AF908" s="125">
        <v>193000</v>
      </c>
      <c r="AG908" s="125">
        <v>0</v>
      </c>
      <c r="AH908" s="125">
        <v>0</v>
      </c>
      <c r="AI908" s="125">
        <v>0</v>
      </c>
      <c r="AJ908" s="125">
        <v>193000</v>
      </c>
      <c r="AK908" s="135"/>
      <c r="AL908" s="126" t="s">
        <v>3796</v>
      </c>
    </row>
    <row r="909" spans="1:38" ht="72" hidden="1" x14ac:dyDescent="0.25">
      <c r="A909" s="147">
        <v>130494</v>
      </c>
      <c r="B909" s="120">
        <v>3</v>
      </c>
      <c r="C909" s="121" t="s">
        <v>85</v>
      </c>
      <c r="D909" s="122">
        <v>43987</v>
      </c>
      <c r="E909" s="121" t="s">
        <v>1503</v>
      </c>
      <c r="F909" s="122">
        <v>44697</v>
      </c>
      <c r="G909" s="121" t="s">
        <v>98</v>
      </c>
      <c r="H909" s="123" t="s">
        <v>1489</v>
      </c>
      <c r="I909" s="121" t="s">
        <v>1505</v>
      </c>
      <c r="J909" s="120" t="s">
        <v>1506</v>
      </c>
      <c r="K909" s="121"/>
      <c r="L909" s="120"/>
      <c r="M909" s="123" t="s">
        <v>3797</v>
      </c>
      <c r="N909" s="123" t="s">
        <v>3798</v>
      </c>
      <c r="O909" s="121" t="s">
        <v>1509</v>
      </c>
      <c r="P909" s="121" t="s">
        <v>1789</v>
      </c>
      <c r="Q909" s="123"/>
      <c r="R909" s="150" t="s">
        <v>47</v>
      </c>
      <c r="S909" s="150" t="s">
        <v>45</v>
      </c>
      <c r="T909" s="124" t="s">
        <v>505</v>
      </c>
      <c r="U909" s="122">
        <v>45268</v>
      </c>
      <c r="V909" s="121"/>
      <c r="W909" s="120" t="s">
        <v>93</v>
      </c>
      <c r="X909" s="120"/>
      <c r="Y909" s="265" t="str">
        <f>_xlfn.XLOOKUP(TAMPData2205[[#This Row],[PIN]],TAMPData2202[PIN],TAMPData2202[TAMP NHS],"",0)</f>
        <v>Non-NHS Local</v>
      </c>
      <c r="Z909" s="123"/>
      <c r="AA909" s="125">
        <v>174000</v>
      </c>
      <c r="AB909" s="125">
        <v>0</v>
      </c>
      <c r="AC909" s="125">
        <v>0</v>
      </c>
      <c r="AD909" s="125">
        <v>0</v>
      </c>
      <c r="AE909" s="125">
        <v>174000</v>
      </c>
      <c r="AF909" s="125">
        <v>174000</v>
      </c>
      <c r="AG909" s="125">
        <v>0</v>
      </c>
      <c r="AH909" s="125">
        <v>0</v>
      </c>
      <c r="AI909" s="125">
        <v>0</v>
      </c>
      <c r="AJ909" s="125">
        <v>174000</v>
      </c>
      <c r="AK909" s="135"/>
      <c r="AL909" s="126" t="s">
        <v>3799</v>
      </c>
    </row>
    <row r="910" spans="1:38" ht="54" hidden="1" x14ac:dyDescent="0.25">
      <c r="A910" s="149">
        <v>131927</v>
      </c>
      <c r="B910" s="120">
        <v>4</v>
      </c>
      <c r="C910" s="121" t="s">
        <v>85</v>
      </c>
      <c r="D910" s="122">
        <v>44391</v>
      </c>
      <c r="E910" s="121" t="s">
        <v>1503</v>
      </c>
      <c r="F910" s="122">
        <v>44533</v>
      </c>
      <c r="G910" s="121" t="s">
        <v>152</v>
      </c>
      <c r="H910" s="123" t="s">
        <v>2044</v>
      </c>
      <c r="I910" s="121" t="s">
        <v>3800</v>
      </c>
      <c r="J910" s="120" t="s">
        <v>101</v>
      </c>
      <c r="K910" s="121"/>
      <c r="L910" s="120" t="s">
        <v>101</v>
      </c>
      <c r="M910" s="123" t="s">
        <v>3801</v>
      </c>
      <c r="N910" s="123" t="s">
        <v>3802</v>
      </c>
      <c r="O910" s="121" t="s">
        <v>1509</v>
      </c>
      <c r="P910" s="121" t="s">
        <v>1783</v>
      </c>
      <c r="Q910" s="123"/>
      <c r="R910" s="121" t="s">
        <v>47</v>
      </c>
      <c r="S910" s="121" t="s">
        <v>41</v>
      </c>
      <c r="T910" s="124">
        <v>0.45</v>
      </c>
      <c r="U910" s="122">
        <v>45268</v>
      </c>
      <c r="V910" s="121"/>
      <c r="W910" s="120" t="s">
        <v>93</v>
      </c>
      <c r="X910" s="120" t="s">
        <v>103</v>
      </c>
      <c r="Y910" s="265" t="str">
        <f>_xlfn.XLOOKUP(TAMPData2205[[#This Row],[PIN]],TAMPData2202[PIN],TAMPData2202[TAMP NHS],"",0)</f>
        <v>Non-NHS SR</v>
      </c>
      <c r="Z910" s="123"/>
      <c r="AA910" s="125">
        <v>116000</v>
      </c>
      <c r="AB910" s="125">
        <v>0</v>
      </c>
      <c r="AC910" s="125">
        <v>0</v>
      </c>
      <c r="AD910" s="125">
        <v>0</v>
      </c>
      <c r="AE910" s="125">
        <v>116000</v>
      </c>
      <c r="AF910" s="125">
        <v>116000</v>
      </c>
      <c r="AG910" s="125">
        <v>0</v>
      </c>
      <c r="AH910" s="125">
        <v>0</v>
      </c>
      <c r="AI910" s="125">
        <v>0</v>
      </c>
      <c r="AJ910" s="125">
        <v>116000</v>
      </c>
      <c r="AK910" s="135"/>
      <c r="AL910" s="126" t="s">
        <v>3803</v>
      </c>
    </row>
    <row r="911" spans="1:38" hidden="1" x14ac:dyDescent="0.25">
      <c r="A911" s="149">
        <v>101394</v>
      </c>
      <c r="B911" s="120">
        <v>1</v>
      </c>
      <c r="C911" s="121" t="s">
        <v>85</v>
      </c>
      <c r="D911" s="122">
        <v>37319.496412037035</v>
      </c>
      <c r="E911" s="121" t="s">
        <v>108</v>
      </c>
      <c r="F911" s="122">
        <v>44363</v>
      </c>
      <c r="G911" s="121" t="s">
        <v>666</v>
      </c>
      <c r="H911" s="123" t="s">
        <v>285</v>
      </c>
      <c r="I911" s="121" t="s">
        <v>1875</v>
      </c>
      <c r="J911" s="120" t="s">
        <v>101</v>
      </c>
      <c r="K911" s="121"/>
      <c r="L911" s="120" t="s">
        <v>101</v>
      </c>
      <c r="M911" s="123" t="s">
        <v>3804</v>
      </c>
      <c r="N911" s="123" t="s">
        <v>3805</v>
      </c>
      <c r="O911" s="121" t="s">
        <v>553</v>
      </c>
      <c r="P911" s="121" t="s">
        <v>1789</v>
      </c>
      <c r="Q911" s="123"/>
      <c r="R911" s="121" t="s">
        <v>47</v>
      </c>
      <c r="S911" s="121" t="s">
        <v>45</v>
      </c>
      <c r="T911" s="124">
        <v>4.3</v>
      </c>
      <c r="U911" s="122">
        <v>45268</v>
      </c>
      <c r="V911" s="121"/>
      <c r="W911" s="120" t="s">
        <v>93</v>
      </c>
      <c r="X911" s="120" t="s">
        <v>103</v>
      </c>
      <c r="Y911" s="265" t="str">
        <f>_xlfn.XLOOKUP(TAMPData2205[[#This Row],[PIN]],TAMPData2202[PIN],TAMPData2202[TAMP NHS],"",0)</f>
        <v>Non-NHS SR</v>
      </c>
      <c r="Z911" s="123" t="s">
        <v>3806</v>
      </c>
      <c r="AA911" s="125">
        <v>115500</v>
      </c>
      <c r="AB911" s="125">
        <v>0</v>
      </c>
      <c r="AC911" s="125">
        <v>0</v>
      </c>
      <c r="AD911" s="125">
        <v>0</v>
      </c>
      <c r="AE911" s="125">
        <v>115500</v>
      </c>
      <c r="AF911" s="125">
        <v>1327200</v>
      </c>
      <c r="AG911" s="125">
        <v>1495000</v>
      </c>
      <c r="AH911" s="125">
        <v>0</v>
      </c>
      <c r="AI911" s="125">
        <v>0</v>
      </c>
      <c r="AJ911" s="125">
        <v>2822200</v>
      </c>
      <c r="AK911" s="135"/>
      <c r="AL911" s="126" t="s">
        <v>3807</v>
      </c>
    </row>
    <row r="912" spans="1:38" ht="54" hidden="1" x14ac:dyDescent="0.25">
      <c r="A912" s="147">
        <v>130076</v>
      </c>
      <c r="B912" s="120">
        <v>3</v>
      </c>
      <c r="C912" s="121" t="s">
        <v>85</v>
      </c>
      <c r="D912" s="122">
        <v>43873</v>
      </c>
      <c r="E912" s="121" t="s">
        <v>1503</v>
      </c>
      <c r="F912" s="122">
        <v>44665</v>
      </c>
      <c r="G912" s="121" t="s">
        <v>179</v>
      </c>
      <c r="H912" s="123" t="s">
        <v>99</v>
      </c>
      <c r="I912" s="121" t="s">
        <v>100</v>
      </c>
      <c r="J912" s="120" t="s">
        <v>101</v>
      </c>
      <c r="K912" s="121"/>
      <c r="L912" s="120" t="s">
        <v>101</v>
      </c>
      <c r="M912" s="123" t="s">
        <v>3808</v>
      </c>
      <c r="N912" s="123" t="s">
        <v>3809</v>
      </c>
      <c r="O912" s="121" t="s">
        <v>1509</v>
      </c>
      <c r="P912" s="121" t="s">
        <v>2226</v>
      </c>
      <c r="Q912" s="123"/>
      <c r="R912" s="150" t="s">
        <v>47</v>
      </c>
      <c r="S912" s="150" t="s">
        <v>41</v>
      </c>
      <c r="T912" s="124">
        <v>0.63</v>
      </c>
      <c r="U912" s="122">
        <v>44904</v>
      </c>
      <c r="V912" s="121"/>
      <c r="W912" s="120" t="s">
        <v>93</v>
      </c>
      <c r="X912" s="120" t="s">
        <v>103</v>
      </c>
      <c r="Y912" s="265" t="s">
        <v>32</v>
      </c>
      <c r="Z912" s="123"/>
      <c r="AA912" s="125">
        <v>0</v>
      </c>
      <c r="AB912" s="125">
        <v>113179.94</v>
      </c>
      <c r="AC912" s="125">
        <v>0</v>
      </c>
      <c r="AD912" s="125">
        <v>0</v>
      </c>
      <c r="AE912" s="125">
        <v>113179.94</v>
      </c>
      <c r="AF912" s="125">
        <v>101900</v>
      </c>
      <c r="AG912" s="125">
        <v>113179.94</v>
      </c>
      <c r="AH912" s="125">
        <v>0</v>
      </c>
      <c r="AI912" s="125">
        <v>0</v>
      </c>
      <c r="AJ912" s="125">
        <v>215079.94</v>
      </c>
      <c r="AK912" s="135"/>
      <c r="AL912" s="126" t="s">
        <v>3810</v>
      </c>
    </row>
    <row r="913" spans="1:38" ht="36" hidden="1" x14ac:dyDescent="0.25">
      <c r="A913" s="149">
        <v>131376</v>
      </c>
      <c r="B913" s="120">
        <v>2</v>
      </c>
      <c r="C913" s="121" t="s">
        <v>85</v>
      </c>
      <c r="D913" s="122">
        <v>44265</v>
      </c>
      <c r="E913" s="121" t="s">
        <v>3474</v>
      </c>
      <c r="F913" s="122">
        <v>44686</v>
      </c>
      <c r="G913" s="121" t="s">
        <v>179</v>
      </c>
      <c r="H913" s="123" t="s">
        <v>135</v>
      </c>
      <c r="I913" s="121" t="s">
        <v>292</v>
      </c>
      <c r="J913" s="120" t="s">
        <v>101</v>
      </c>
      <c r="K913" s="121"/>
      <c r="L913" s="120" t="s">
        <v>101</v>
      </c>
      <c r="M913" s="123" t="s">
        <v>3811</v>
      </c>
      <c r="N913" s="123" t="s">
        <v>3812</v>
      </c>
      <c r="O913" s="121" t="s">
        <v>1836</v>
      </c>
      <c r="P913" s="121" t="s">
        <v>1836</v>
      </c>
      <c r="Q913" s="123"/>
      <c r="R913" s="121" t="s">
        <v>47</v>
      </c>
      <c r="S913" s="121" t="s">
        <v>45</v>
      </c>
      <c r="T913" s="124">
        <v>0.35</v>
      </c>
      <c r="U913" s="122">
        <v>44904</v>
      </c>
      <c r="V913" s="121"/>
      <c r="W913" s="120" t="s">
        <v>93</v>
      </c>
      <c r="X913" s="120" t="s">
        <v>103</v>
      </c>
      <c r="Y913" s="265" t="s">
        <v>32</v>
      </c>
      <c r="Z913" s="123"/>
      <c r="AA913" s="125">
        <v>43700</v>
      </c>
      <c r="AB913" s="125">
        <v>0</v>
      </c>
      <c r="AC913" s="125">
        <v>0</v>
      </c>
      <c r="AD913" s="125">
        <v>0</v>
      </c>
      <c r="AE913" s="125">
        <v>43700</v>
      </c>
      <c r="AF913" s="125">
        <v>103700</v>
      </c>
      <c r="AG913" s="125">
        <v>0</v>
      </c>
      <c r="AH913" s="125">
        <v>0</v>
      </c>
      <c r="AI913" s="125">
        <v>0</v>
      </c>
      <c r="AJ913" s="125">
        <v>103700</v>
      </c>
      <c r="AK913" s="135"/>
      <c r="AL913" s="126" t="s">
        <v>3813</v>
      </c>
    </row>
    <row r="914" spans="1:38" ht="36" hidden="1" x14ac:dyDescent="0.25">
      <c r="A914" s="147">
        <v>129566</v>
      </c>
      <c r="B914" s="120">
        <v>3</v>
      </c>
      <c r="C914" s="121" t="s">
        <v>85</v>
      </c>
      <c r="D914" s="122">
        <v>43696</v>
      </c>
      <c r="E914" s="121" t="s">
        <v>152</v>
      </c>
      <c r="F914" s="122">
        <v>44698</v>
      </c>
      <c r="G914" s="121" t="s">
        <v>189</v>
      </c>
      <c r="H914" s="123" t="s">
        <v>1111</v>
      </c>
      <c r="I914" s="121" t="s">
        <v>477</v>
      </c>
      <c r="J914" s="120" t="s">
        <v>299</v>
      </c>
      <c r="K914" s="121"/>
      <c r="L914" s="120" t="s">
        <v>300</v>
      </c>
      <c r="M914" s="123" t="s">
        <v>3814</v>
      </c>
      <c r="N914" s="123" t="s">
        <v>1793</v>
      </c>
      <c r="O914" s="121" t="s">
        <v>157</v>
      </c>
      <c r="P914" s="121" t="s">
        <v>157</v>
      </c>
      <c r="Q914" s="123" t="s">
        <v>1793</v>
      </c>
      <c r="R914" s="150" t="s">
        <v>47</v>
      </c>
      <c r="S914" s="121" t="s">
        <v>43</v>
      </c>
      <c r="T914" s="124">
        <v>2.65</v>
      </c>
      <c r="U914" s="122">
        <v>44904</v>
      </c>
      <c r="V914" s="121"/>
      <c r="W914" s="120" t="s">
        <v>93</v>
      </c>
      <c r="X914" s="120" t="s">
        <v>303</v>
      </c>
      <c r="Y914" s="265" t="s">
        <v>29</v>
      </c>
      <c r="Z914" s="123" t="s">
        <v>3815</v>
      </c>
      <c r="AA914" s="125">
        <v>0</v>
      </c>
      <c r="AB914" s="125">
        <v>0</v>
      </c>
      <c r="AC914" s="125">
        <v>5000</v>
      </c>
      <c r="AD914" s="125">
        <v>0</v>
      </c>
      <c r="AE914" s="125">
        <v>5000</v>
      </c>
      <c r="AF914" s="125">
        <v>0</v>
      </c>
      <c r="AG914" s="125">
        <v>0</v>
      </c>
      <c r="AH914" s="125">
        <v>5000</v>
      </c>
      <c r="AI914" s="125">
        <v>0</v>
      </c>
      <c r="AJ914" s="125">
        <v>5000</v>
      </c>
      <c r="AK914" s="135"/>
      <c r="AL914" s="126" t="s">
        <v>3816</v>
      </c>
    </row>
    <row r="915" spans="1:38" ht="36" hidden="1" x14ac:dyDescent="0.25">
      <c r="A915" s="147">
        <v>129079</v>
      </c>
      <c r="B915" s="120">
        <v>4</v>
      </c>
      <c r="C915" s="121" t="s">
        <v>85</v>
      </c>
      <c r="D915" s="122">
        <v>43633</v>
      </c>
      <c r="E915" s="121" t="s">
        <v>152</v>
      </c>
      <c r="F915" s="122">
        <v>44545</v>
      </c>
      <c r="G915" s="121" t="s">
        <v>152</v>
      </c>
      <c r="H915" s="123" t="s">
        <v>483</v>
      </c>
      <c r="I915" s="121" t="s">
        <v>1957</v>
      </c>
      <c r="J915" s="120" t="s">
        <v>299</v>
      </c>
      <c r="K915" s="121"/>
      <c r="L915" s="120" t="s">
        <v>300</v>
      </c>
      <c r="M915" s="123" t="s">
        <v>3817</v>
      </c>
      <c r="N915" s="123" t="s">
        <v>1793</v>
      </c>
      <c r="O915" s="121" t="s">
        <v>157</v>
      </c>
      <c r="P915" s="121" t="s">
        <v>1794</v>
      </c>
      <c r="Q915" s="123" t="s">
        <v>1793</v>
      </c>
      <c r="R915" s="150" t="s">
        <v>47</v>
      </c>
      <c r="S915" s="121" t="s">
        <v>43</v>
      </c>
      <c r="T915" s="124">
        <v>8.64</v>
      </c>
      <c r="U915" s="122">
        <v>44904</v>
      </c>
      <c r="V915" s="121"/>
      <c r="W915" s="120" t="s">
        <v>670</v>
      </c>
      <c r="X915" s="120" t="s">
        <v>303</v>
      </c>
      <c r="Y915" s="265" t="s">
        <v>29</v>
      </c>
      <c r="Z915" s="123" t="s">
        <v>3818</v>
      </c>
      <c r="AA915" s="125">
        <v>0</v>
      </c>
      <c r="AB915" s="125">
        <v>12180</v>
      </c>
      <c r="AC915" s="125">
        <v>0</v>
      </c>
      <c r="AD915" s="125">
        <v>0</v>
      </c>
      <c r="AE915" s="125">
        <v>12180</v>
      </c>
      <c r="AF915" s="125">
        <v>0</v>
      </c>
      <c r="AG915" s="125">
        <v>12180</v>
      </c>
      <c r="AH915" s="125">
        <v>5000</v>
      </c>
      <c r="AI915" s="125">
        <v>0</v>
      </c>
      <c r="AJ915" s="125">
        <v>17180</v>
      </c>
      <c r="AK915" s="135"/>
      <c r="AL915" s="126" t="s">
        <v>3819</v>
      </c>
    </row>
    <row r="916" spans="1:38" ht="36" hidden="1" x14ac:dyDescent="0.25">
      <c r="A916" s="149">
        <v>129084</v>
      </c>
      <c r="B916" s="120">
        <v>4</v>
      </c>
      <c r="C916" s="121" t="s">
        <v>85</v>
      </c>
      <c r="D916" s="122">
        <v>43633</v>
      </c>
      <c r="E916" s="121" t="s">
        <v>152</v>
      </c>
      <c r="F916" s="122">
        <v>44698</v>
      </c>
      <c r="G916" s="121" t="s">
        <v>222</v>
      </c>
      <c r="H916" s="123" t="s">
        <v>88</v>
      </c>
      <c r="I916" s="121" t="s">
        <v>3820</v>
      </c>
      <c r="J916" s="120" t="s">
        <v>299</v>
      </c>
      <c r="K916" s="121"/>
      <c r="L916" s="120" t="s">
        <v>300</v>
      </c>
      <c r="M916" s="123" t="s">
        <v>3821</v>
      </c>
      <c r="N916" s="123" t="s">
        <v>1793</v>
      </c>
      <c r="O916" s="121" t="s">
        <v>157</v>
      </c>
      <c r="P916" s="121" t="s">
        <v>157</v>
      </c>
      <c r="Q916" s="123" t="s">
        <v>1793</v>
      </c>
      <c r="R916" s="121" t="s">
        <v>47</v>
      </c>
      <c r="S916" s="121" t="s">
        <v>43</v>
      </c>
      <c r="T916" s="124">
        <v>6</v>
      </c>
      <c r="U916" s="122">
        <v>44904</v>
      </c>
      <c r="V916" s="121"/>
      <c r="W916" s="120" t="s">
        <v>670</v>
      </c>
      <c r="X916" s="120" t="s">
        <v>303</v>
      </c>
      <c r="Y916" s="265" t="s">
        <v>29</v>
      </c>
      <c r="Z916" s="123" t="s">
        <v>3822</v>
      </c>
      <c r="AA916" s="125">
        <v>0</v>
      </c>
      <c r="AB916" s="125">
        <v>0</v>
      </c>
      <c r="AC916" s="125">
        <v>59500</v>
      </c>
      <c r="AD916" s="125">
        <v>0</v>
      </c>
      <c r="AE916" s="125">
        <v>59500</v>
      </c>
      <c r="AF916" s="125">
        <v>0</v>
      </c>
      <c r="AG916" s="125">
        <v>0</v>
      </c>
      <c r="AH916" s="125">
        <v>59500</v>
      </c>
      <c r="AI916" s="125">
        <v>0</v>
      </c>
      <c r="AJ916" s="125">
        <v>59500</v>
      </c>
      <c r="AK916" s="135"/>
      <c r="AL916" s="126" t="s">
        <v>3823</v>
      </c>
    </row>
    <row r="917" spans="1:38" ht="36" hidden="1" x14ac:dyDescent="0.25">
      <c r="A917" s="149">
        <v>131257</v>
      </c>
      <c r="B917" s="120">
        <v>3</v>
      </c>
      <c r="C917" s="121" t="s">
        <v>85</v>
      </c>
      <c r="D917" s="122">
        <v>44221</v>
      </c>
      <c r="E917" s="121" t="s">
        <v>152</v>
      </c>
      <c r="F917" s="122">
        <v>44685</v>
      </c>
      <c r="G917" s="121" t="s">
        <v>241</v>
      </c>
      <c r="H917" s="123" t="s">
        <v>538</v>
      </c>
      <c r="I917" s="121" t="s">
        <v>100</v>
      </c>
      <c r="J917" s="120" t="s">
        <v>101</v>
      </c>
      <c r="K917" s="121"/>
      <c r="L917" s="120" t="s">
        <v>101</v>
      </c>
      <c r="M917" s="123" t="s">
        <v>3824</v>
      </c>
      <c r="N917" s="123" t="s">
        <v>1793</v>
      </c>
      <c r="O917" s="121" t="s">
        <v>157</v>
      </c>
      <c r="P917" s="121" t="s">
        <v>158</v>
      </c>
      <c r="Q917" s="123" t="s">
        <v>1793</v>
      </c>
      <c r="R917" s="121" t="s">
        <v>47</v>
      </c>
      <c r="S917" s="121" t="s">
        <v>43</v>
      </c>
      <c r="T917" s="124">
        <v>4.3</v>
      </c>
      <c r="U917" s="122">
        <v>44904</v>
      </c>
      <c r="V917" s="121" t="s">
        <v>1805</v>
      </c>
      <c r="W917" s="120" t="s">
        <v>670</v>
      </c>
      <c r="X917" s="120" t="s">
        <v>13</v>
      </c>
      <c r="Y917" s="265" t="str">
        <f>_xlfn.XLOOKUP(TAMPData2205[[#This Row],[PIN]],TAMPData2202[PIN],TAMPData2202[TAMP NHS],"",0)</f>
        <v>NHS-SR</v>
      </c>
      <c r="Z917" s="123" t="s">
        <v>3825</v>
      </c>
      <c r="AA917" s="125">
        <v>0</v>
      </c>
      <c r="AB917" s="125">
        <v>0</v>
      </c>
      <c r="AC917" s="125">
        <v>5000</v>
      </c>
      <c r="AD917" s="125">
        <v>0</v>
      </c>
      <c r="AE917" s="125">
        <v>5000</v>
      </c>
      <c r="AF917" s="125">
        <v>0</v>
      </c>
      <c r="AG917" s="125">
        <v>0</v>
      </c>
      <c r="AH917" s="125">
        <v>5000</v>
      </c>
      <c r="AI917" s="125">
        <v>0</v>
      </c>
      <c r="AJ917" s="125">
        <v>5000</v>
      </c>
      <c r="AK917" s="135"/>
      <c r="AL917" s="126" t="s">
        <v>3826</v>
      </c>
    </row>
    <row r="918" spans="1:38" ht="36" hidden="1" x14ac:dyDescent="0.25">
      <c r="A918" s="149">
        <v>131263</v>
      </c>
      <c r="B918" s="120">
        <v>3</v>
      </c>
      <c r="C918" s="121" t="s">
        <v>85</v>
      </c>
      <c r="D918" s="122">
        <v>44221</v>
      </c>
      <c r="E918" s="121" t="s">
        <v>152</v>
      </c>
      <c r="F918" s="122">
        <v>44685</v>
      </c>
      <c r="G918" s="121" t="s">
        <v>241</v>
      </c>
      <c r="H918" s="123" t="s">
        <v>538</v>
      </c>
      <c r="I918" s="121" t="s">
        <v>292</v>
      </c>
      <c r="J918" s="120" t="s">
        <v>101</v>
      </c>
      <c r="K918" s="121"/>
      <c r="L918" s="120" t="s">
        <v>101</v>
      </c>
      <c r="M918" s="123" t="s">
        <v>3827</v>
      </c>
      <c r="N918" s="123" t="s">
        <v>1793</v>
      </c>
      <c r="O918" s="121" t="s">
        <v>157</v>
      </c>
      <c r="P918" s="121" t="s">
        <v>1794</v>
      </c>
      <c r="Q918" s="123" t="s">
        <v>1793</v>
      </c>
      <c r="R918" s="121" t="s">
        <v>47</v>
      </c>
      <c r="S918" s="121" t="s">
        <v>43</v>
      </c>
      <c r="T918" s="124">
        <v>7.81</v>
      </c>
      <c r="U918" s="122">
        <v>44904</v>
      </c>
      <c r="V918" s="121" t="s">
        <v>1805</v>
      </c>
      <c r="W918" s="120" t="s">
        <v>93</v>
      </c>
      <c r="X918" s="120" t="s">
        <v>94</v>
      </c>
      <c r="Y918" s="265" t="s">
        <v>31</v>
      </c>
      <c r="Z918" s="123" t="s">
        <v>3828</v>
      </c>
      <c r="AA918" s="125">
        <v>0</v>
      </c>
      <c r="AB918" s="125">
        <v>0</v>
      </c>
      <c r="AC918" s="125">
        <v>5000</v>
      </c>
      <c r="AD918" s="125">
        <v>0</v>
      </c>
      <c r="AE918" s="125">
        <v>5000</v>
      </c>
      <c r="AF918" s="125">
        <v>0</v>
      </c>
      <c r="AG918" s="125">
        <v>0</v>
      </c>
      <c r="AH918" s="125">
        <v>5000</v>
      </c>
      <c r="AI918" s="125">
        <v>0</v>
      </c>
      <c r="AJ918" s="125">
        <v>5000</v>
      </c>
      <c r="AK918" s="135"/>
      <c r="AL918" s="126" t="s">
        <v>3829</v>
      </c>
    </row>
    <row r="919" spans="1:38" ht="90" hidden="1" x14ac:dyDescent="0.25">
      <c r="A919" s="147">
        <v>130129</v>
      </c>
      <c r="B919" s="120">
        <v>2</v>
      </c>
      <c r="C919" s="121" t="s">
        <v>85</v>
      </c>
      <c r="D919" s="122">
        <v>43896</v>
      </c>
      <c r="E919" s="121" t="s">
        <v>1503</v>
      </c>
      <c r="F919" s="122">
        <v>44536</v>
      </c>
      <c r="G919" s="121" t="s">
        <v>148</v>
      </c>
      <c r="H919" s="123" t="s">
        <v>517</v>
      </c>
      <c r="I919" s="121" t="s">
        <v>1505</v>
      </c>
      <c r="J919" s="120" t="s">
        <v>1506</v>
      </c>
      <c r="K919" s="121"/>
      <c r="L919" s="120"/>
      <c r="M919" s="123" t="s">
        <v>3830</v>
      </c>
      <c r="N919" s="123" t="s">
        <v>3831</v>
      </c>
      <c r="O919" s="121" t="s">
        <v>1509</v>
      </c>
      <c r="P919" s="121" t="s">
        <v>1789</v>
      </c>
      <c r="Q919" s="123"/>
      <c r="R919" s="150" t="s">
        <v>47</v>
      </c>
      <c r="S919" s="150" t="s">
        <v>45</v>
      </c>
      <c r="T919" s="124" t="s">
        <v>505</v>
      </c>
      <c r="U919" s="122">
        <v>44904</v>
      </c>
      <c r="V919" s="121"/>
      <c r="W919" s="120" t="s">
        <v>93</v>
      </c>
      <c r="X919" s="120"/>
      <c r="Y919" s="265" t="str">
        <f>_xlfn.XLOOKUP(TAMPData2205[[#This Row],[PIN]],TAMPData2202[PIN],TAMPData2202[TAMP NHS],"",0)</f>
        <v>Non-NHS Local</v>
      </c>
      <c r="Z919" s="123"/>
      <c r="AA919" s="125">
        <v>0</v>
      </c>
      <c r="AB919" s="125">
        <v>13500</v>
      </c>
      <c r="AC919" s="125">
        <v>0</v>
      </c>
      <c r="AD919" s="125">
        <v>0</v>
      </c>
      <c r="AE919" s="125">
        <v>13500</v>
      </c>
      <c r="AF919" s="125">
        <v>251000</v>
      </c>
      <c r="AG919" s="125">
        <v>13500</v>
      </c>
      <c r="AH919" s="125">
        <v>0</v>
      </c>
      <c r="AI919" s="125">
        <v>0</v>
      </c>
      <c r="AJ919" s="125">
        <v>264500</v>
      </c>
      <c r="AK919" s="135"/>
      <c r="AL919" s="126" t="s">
        <v>3832</v>
      </c>
    </row>
    <row r="920" spans="1:38" hidden="1" x14ac:dyDescent="0.25">
      <c r="A920" s="147">
        <v>128850</v>
      </c>
      <c r="B920" s="120">
        <v>2</v>
      </c>
      <c r="C920" s="121" t="s">
        <v>122</v>
      </c>
      <c r="D920" s="122">
        <v>43584</v>
      </c>
      <c r="E920" s="121" t="s">
        <v>152</v>
      </c>
      <c r="F920" s="122">
        <v>44558.875127314815</v>
      </c>
      <c r="G920" s="121" t="s">
        <v>426</v>
      </c>
      <c r="H920" s="123" t="s">
        <v>399</v>
      </c>
      <c r="I920" s="121" t="s">
        <v>477</v>
      </c>
      <c r="J920" s="120" t="s">
        <v>299</v>
      </c>
      <c r="K920" s="121"/>
      <c r="L920" s="120" t="s">
        <v>300</v>
      </c>
      <c r="M920" s="123" t="s">
        <v>3833</v>
      </c>
      <c r="N920" s="123" t="s">
        <v>1793</v>
      </c>
      <c r="O920" s="121" t="s">
        <v>157</v>
      </c>
      <c r="P920" s="121" t="s">
        <v>157</v>
      </c>
      <c r="Q920" s="123" t="s">
        <v>1793</v>
      </c>
      <c r="R920" s="150" t="s">
        <v>47</v>
      </c>
      <c r="S920" s="121" t="s">
        <v>43</v>
      </c>
      <c r="T920" s="124">
        <v>4.37</v>
      </c>
      <c r="U920" s="122">
        <v>44540</v>
      </c>
      <c r="V920" s="121"/>
      <c r="W920" s="120" t="s">
        <v>93</v>
      </c>
      <c r="X920" s="120" t="s">
        <v>303</v>
      </c>
      <c r="Y920" s="265" t="s">
        <v>29</v>
      </c>
      <c r="Z920" s="123"/>
      <c r="AA920" s="125">
        <v>0</v>
      </c>
      <c r="AB920" s="125">
        <v>0</v>
      </c>
      <c r="AC920" s="125">
        <v>0</v>
      </c>
      <c r="AD920" s="125">
        <v>3181584</v>
      </c>
      <c r="AE920" s="125">
        <v>3181584</v>
      </c>
      <c r="AF920" s="125">
        <v>0</v>
      </c>
      <c r="AG920" s="125">
        <v>0</v>
      </c>
      <c r="AH920" s="125">
        <v>0</v>
      </c>
      <c r="AI920" s="125">
        <v>3181584</v>
      </c>
      <c r="AJ920" s="125">
        <v>3181584</v>
      </c>
      <c r="AK920" s="135" t="s">
        <v>3834</v>
      </c>
      <c r="AL920" s="126" t="s">
        <v>3835</v>
      </c>
    </row>
    <row r="921" spans="1:38" hidden="1" x14ac:dyDescent="0.25">
      <c r="A921" s="147">
        <v>128858</v>
      </c>
      <c r="B921" s="120">
        <v>2</v>
      </c>
      <c r="C921" s="121" t="s">
        <v>122</v>
      </c>
      <c r="D921" s="122">
        <v>43584</v>
      </c>
      <c r="E921" s="121" t="s">
        <v>152</v>
      </c>
      <c r="F921" s="122">
        <v>44552.875127314815</v>
      </c>
      <c r="G921" s="121" t="s">
        <v>161</v>
      </c>
      <c r="H921" s="123" t="s">
        <v>135</v>
      </c>
      <c r="I921" s="121" t="s">
        <v>477</v>
      </c>
      <c r="J921" s="120" t="s">
        <v>299</v>
      </c>
      <c r="K921" s="121"/>
      <c r="L921" s="120" t="s">
        <v>300</v>
      </c>
      <c r="M921" s="123" t="s">
        <v>3836</v>
      </c>
      <c r="N921" s="123" t="s">
        <v>1793</v>
      </c>
      <c r="O921" s="121" t="s">
        <v>157</v>
      </c>
      <c r="P921" s="121" t="s">
        <v>157</v>
      </c>
      <c r="Q921" s="123" t="s">
        <v>1793</v>
      </c>
      <c r="R921" s="150" t="s">
        <v>47</v>
      </c>
      <c r="S921" s="121" t="s">
        <v>43</v>
      </c>
      <c r="T921" s="124">
        <v>6.9</v>
      </c>
      <c r="U921" s="122">
        <v>44540</v>
      </c>
      <c r="V921" s="121"/>
      <c r="W921" s="120" t="s">
        <v>93</v>
      </c>
      <c r="X921" s="120" t="s">
        <v>303</v>
      </c>
      <c r="Y921" s="265" t="s">
        <v>29</v>
      </c>
      <c r="Z921" s="123"/>
      <c r="AA921" s="125">
        <v>0</v>
      </c>
      <c r="AB921" s="125">
        <v>0</v>
      </c>
      <c r="AC921" s="125">
        <v>0</v>
      </c>
      <c r="AD921" s="125">
        <v>4045843</v>
      </c>
      <c r="AE921" s="125">
        <v>4045843</v>
      </c>
      <c r="AF921" s="125">
        <v>0</v>
      </c>
      <c r="AG921" s="125">
        <v>0</v>
      </c>
      <c r="AH921" s="125">
        <v>0</v>
      </c>
      <c r="AI921" s="125">
        <v>4045843</v>
      </c>
      <c r="AJ921" s="125">
        <v>4045843</v>
      </c>
      <c r="AK921" s="135" t="s">
        <v>3837</v>
      </c>
      <c r="AL921" s="126" t="s">
        <v>3838</v>
      </c>
    </row>
    <row r="922" spans="1:38" ht="36" hidden="1" x14ac:dyDescent="0.25">
      <c r="A922" s="149">
        <v>129082</v>
      </c>
      <c r="B922" s="120">
        <v>4</v>
      </c>
      <c r="C922" s="121" t="s">
        <v>122</v>
      </c>
      <c r="D922" s="122">
        <v>43633</v>
      </c>
      <c r="E922" s="121" t="s">
        <v>152</v>
      </c>
      <c r="F922" s="122">
        <v>44552.875196759262</v>
      </c>
      <c r="G922" s="121" t="s">
        <v>108</v>
      </c>
      <c r="H922" s="123" t="s">
        <v>489</v>
      </c>
      <c r="I922" s="121" t="s">
        <v>477</v>
      </c>
      <c r="J922" s="120" t="s">
        <v>299</v>
      </c>
      <c r="K922" s="121"/>
      <c r="L922" s="120" t="s">
        <v>300</v>
      </c>
      <c r="M922" s="123" t="s">
        <v>3839</v>
      </c>
      <c r="N922" s="123" t="s">
        <v>1800</v>
      </c>
      <c r="O922" s="121" t="s">
        <v>157</v>
      </c>
      <c r="P922" s="121" t="s">
        <v>1794</v>
      </c>
      <c r="Q922" s="123" t="s">
        <v>1800</v>
      </c>
      <c r="R922" s="121" t="s">
        <v>47</v>
      </c>
      <c r="S922" s="121" t="s">
        <v>43</v>
      </c>
      <c r="T922" s="124">
        <v>2.86</v>
      </c>
      <c r="U922" s="122">
        <v>44540</v>
      </c>
      <c r="V922" s="121"/>
      <c r="W922" s="120" t="s">
        <v>670</v>
      </c>
      <c r="X922" s="120" t="s">
        <v>303</v>
      </c>
      <c r="Y922" s="265" t="s">
        <v>29</v>
      </c>
      <c r="Z922" s="123" t="s">
        <v>3840</v>
      </c>
      <c r="AA922" s="125">
        <v>0</v>
      </c>
      <c r="AB922" s="125">
        <v>0</v>
      </c>
      <c r="AC922" s="184">
        <v>0</v>
      </c>
      <c r="AD922" s="125">
        <v>3253000</v>
      </c>
      <c r="AE922" s="184">
        <f>SUM(TAMPData2205[[#This Row],[2022 PE Obligations]:[2022 Paving Obligations]])</f>
        <v>3253000</v>
      </c>
      <c r="AF922" s="125">
        <v>0</v>
      </c>
      <c r="AG922" s="125">
        <v>0</v>
      </c>
      <c r="AH922" s="184"/>
      <c r="AI922" s="184">
        <v>3253000</v>
      </c>
      <c r="AJ922" s="184">
        <v>3253000</v>
      </c>
      <c r="AK922" s="135" t="s">
        <v>3841</v>
      </c>
      <c r="AL922" s="126" t="s">
        <v>3842</v>
      </c>
    </row>
    <row r="923" spans="1:38" hidden="1" x14ac:dyDescent="0.25">
      <c r="A923" s="147">
        <v>129680</v>
      </c>
      <c r="B923" s="120">
        <v>1</v>
      </c>
      <c r="C923" s="121" t="s">
        <v>122</v>
      </c>
      <c r="D923" s="122">
        <v>43704</v>
      </c>
      <c r="E923" s="121" t="s">
        <v>152</v>
      </c>
      <c r="F923" s="122">
        <v>44552.875173611108</v>
      </c>
      <c r="G923" s="121" t="s">
        <v>161</v>
      </c>
      <c r="H923" s="123" t="s">
        <v>337</v>
      </c>
      <c r="I923" s="121" t="s">
        <v>3583</v>
      </c>
      <c r="J923" s="120" t="s">
        <v>299</v>
      </c>
      <c r="K923" s="121"/>
      <c r="L923" s="120" t="s">
        <v>300</v>
      </c>
      <c r="M923" s="123" t="s">
        <v>3843</v>
      </c>
      <c r="N923" s="123" t="s">
        <v>3844</v>
      </c>
      <c r="O923" s="121" t="s">
        <v>157</v>
      </c>
      <c r="P923" s="121" t="s">
        <v>1794</v>
      </c>
      <c r="Q923" s="123" t="s">
        <v>3844</v>
      </c>
      <c r="R923" s="150" t="s">
        <v>47</v>
      </c>
      <c r="S923" s="121" t="s">
        <v>43</v>
      </c>
      <c r="T923" s="124">
        <v>6.41</v>
      </c>
      <c r="U923" s="122">
        <v>44540</v>
      </c>
      <c r="V923" s="121"/>
      <c r="W923" s="120" t="s">
        <v>93</v>
      </c>
      <c r="X923" s="120" t="s">
        <v>303</v>
      </c>
      <c r="Y923" s="265" t="s">
        <v>29</v>
      </c>
      <c r="Z923" s="123" t="s">
        <v>3845</v>
      </c>
      <c r="AA923" s="125">
        <v>0</v>
      </c>
      <c r="AB923" s="125">
        <v>0</v>
      </c>
      <c r="AC923" s="184">
        <v>0</v>
      </c>
      <c r="AD923" s="125">
        <v>6152200</v>
      </c>
      <c r="AE923" s="184">
        <f>SUBTOTAL(109,TAMPData2205[[#This Row],[2022 PE Obligations]:[2022 Paving Obligations]])</f>
        <v>0</v>
      </c>
      <c r="AF923" s="125">
        <v>0</v>
      </c>
      <c r="AG923" s="125">
        <v>0</v>
      </c>
      <c r="AH923" s="184">
        <v>0</v>
      </c>
      <c r="AI923" s="125">
        <v>6152200</v>
      </c>
      <c r="AJ923" s="184">
        <f>SUBTOTAL(109,TAMPData2205[[#This Row],[Total PE Obligation]:[Total Paving Obligation]])</f>
        <v>0</v>
      </c>
      <c r="AK923" s="135" t="s">
        <v>3846</v>
      </c>
      <c r="AL923" s="126" t="s">
        <v>3847</v>
      </c>
    </row>
    <row r="924" spans="1:38" ht="36" hidden="1" x14ac:dyDescent="0.25">
      <c r="A924" s="147">
        <v>129682</v>
      </c>
      <c r="B924" s="120">
        <v>1</v>
      </c>
      <c r="C924" s="121" t="s">
        <v>122</v>
      </c>
      <c r="D924" s="122">
        <v>43704</v>
      </c>
      <c r="E924" s="121" t="s">
        <v>152</v>
      </c>
      <c r="F924" s="122">
        <v>44552.875196759262</v>
      </c>
      <c r="G924" s="121" t="s">
        <v>161</v>
      </c>
      <c r="H924" s="123" t="s">
        <v>1633</v>
      </c>
      <c r="I924" s="121" t="s">
        <v>603</v>
      </c>
      <c r="J924" s="120" t="s">
        <v>299</v>
      </c>
      <c r="K924" s="121"/>
      <c r="L924" s="120" t="s">
        <v>300</v>
      </c>
      <c r="M924" s="123" t="s">
        <v>3848</v>
      </c>
      <c r="N924" s="123" t="s">
        <v>1947</v>
      </c>
      <c r="O924" s="121" t="s">
        <v>157</v>
      </c>
      <c r="P924" s="121" t="s">
        <v>157</v>
      </c>
      <c r="Q924" s="123" t="s">
        <v>3849</v>
      </c>
      <c r="R924" s="150" t="s">
        <v>47</v>
      </c>
      <c r="S924" s="121" t="s">
        <v>43</v>
      </c>
      <c r="T924" s="124">
        <v>5.0599999999999996</v>
      </c>
      <c r="U924" s="122">
        <v>44540</v>
      </c>
      <c r="V924" s="121"/>
      <c r="W924" s="120" t="s">
        <v>93</v>
      </c>
      <c r="X924" s="120" t="s">
        <v>303</v>
      </c>
      <c r="Y924" s="265" t="s">
        <v>29</v>
      </c>
      <c r="Z924" s="123"/>
      <c r="AA924" s="125">
        <v>0</v>
      </c>
      <c r="AB924" s="125">
        <v>0</v>
      </c>
      <c r="AC924" s="125">
        <v>0</v>
      </c>
      <c r="AD924" s="125">
        <v>5501780</v>
      </c>
      <c r="AE924" s="125">
        <v>5501780</v>
      </c>
      <c r="AF924" s="125">
        <v>0</v>
      </c>
      <c r="AG924" s="125">
        <v>0</v>
      </c>
      <c r="AH924" s="125">
        <v>0</v>
      </c>
      <c r="AI924" s="125">
        <v>5501780</v>
      </c>
      <c r="AJ924" s="125">
        <v>5501780</v>
      </c>
      <c r="AK924" s="135" t="s">
        <v>3850</v>
      </c>
      <c r="AL924" s="126" t="s">
        <v>3851</v>
      </c>
    </row>
    <row r="925" spans="1:38" ht="36" hidden="1" x14ac:dyDescent="0.25">
      <c r="A925" s="147">
        <v>130178</v>
      </c>
      <c r="B925" s="120">
        <v>2</v>
      </c>
      <c r="C925" s="121" t="s">
        <v>122</v>
      </c>
      <c r="D925" s="122">
        <v>43910</v>
      </c>
      <c r="E925" s="121" t="s">
        <v>152</v>
      </c>
      <c r="F925" s="122">
        <v>44552.875127314815</v>
      </c>
      <c r="G925" s="121" t="s">
        <v>426</v>
      </c>
      <c r="H925" s="123" t="s">
        <v>838</v>
      </c>
      <c r="I925" s="121" t="s">
        <v>539</v>
      </c>
      <c r="J925" s="120" t="s">
        <v>299</v>
      </c>
      <c r="K925" s="121"/>
      <c r="L925" s="120" t="s">
        <v>300</v>
      </c>
      <c r="M925" s="123" t="s">
        <v>3852</v>
      </c>
      <c r="N925" s="123" t="s">
        <v>3853</v>
      </c>
      <c r="O925" s="121" t="s">
        <v>157</v>
      </c>
      <c r="P925" s="121" t="s">
        <v>157</v>
      </c>
      <c r="Q925" s="123" t="s">
        <v>3854</v>
      </c>
      <c r="R925" s="150" t="s">
        <v>47</v>
      </c>
      <c r="S925" s="121" t="s">
        <v>43</v>
      </c>
      <c r="T925" s="124">
        <v>5.16</v>
      </c>
      <c r="U925" s="122">
        <v>44540</v>
      </c>
      <c r="V925" s="121" t="s">
        <v>1805</v>
      </c>
      <c r="W925" s="120" t="s">
        <v>93</v>
      </c>
      <c r="X925" s="120" t="s">
        <v>303</v>
      </c>
      <c r="Y925" s="265" t="s">
        <v>29</v>
      </c>
      <c r="Z925" s="123"/>
      <c r="AA925" s="125">
        <v>0</v>
      </c>
      <c r="AB925" s="125">
        <v>0</v>
      </c>
      <c r="AC925" s="125">
        <v>0</v>
      </c>
      <c r="AD925" s="125">
        <v>4136195</v>
      </c>
      <c r="AE925" s="125">
        <v>4136195</v>
      </c>
      <c r="AF925" s="125">
        <v>0</v>
      </c>
      <c r="AG925" s="125">
        <v>0</v>
      </c>
      <c r="AH925" s="125">
        <v>0</v>
      </c>
      <c r="AI925" s="125">
        <v>4136195</v>
      </c>
      <c r="AJ925" s="125">
        <v>4136195</v>
      </c>
      <c r="AK925" s="135" t="s">
        <v>3855</v>
      </c>
      <c r="AL925" s="126" t="s">
        <v>3856</v>
      </c>
    </row>
    <row r="926" spans="1:38" hidden="1" x14ac:dyDescent="0.25">
      <c r="A926" s="147">
        <v>131202</v>
      </c>
      <c r="B926" s="120">
        <v>3</v>
      </c>
      <c r="C926" s="121" t="s">
        <v>122</v>
      </c>
      <c r="D926" s="122">
        <v>44209</v>
      </c>
      <c r="E926" s="121" t="s">
        <v>152</v>
      </c>
      <c r="F926" s="122">
        <v>44552.875138888892</v>
      </c>
      <c r="G926" s="121" t="s">
        <v>241</v>
      </c>
      <c r="H926" s="123" t="s">
        <v>538</v>
      </c>
      <c r="I926" s="121" t="s">
        <v>477</v>
      </c>
      <c r="J926" s="120" t="s">
        <v>299</v>
      </c>
      <c r="K926" s="121"/>
      <c r="L926" s="120" t="s">
        <v>300</v>
      </c>
      <c r="M926" s="123" t="s">
        <v>3857</v>
      </c>
      <c r="N926" s="123" t="s">
        <v>1793</v>
      </c>
      <c r="O926" s="121" t="s">
        <v>157</v>
      </c>
      <c r="P926" s="121" t="s">
        <v>157</v>
      </c>
      <c r="Q926" s="123" t="s">
        <v>1793</v>
      </c>
      <c r="R926" s="121" t="s">
        <v>47</v>
      </c>
      <c r="S926" s="121" t="s">
        <v>43</v>
      </c>
      <c r="T926" s="124">
        <v>3.72</v>
      </c>
      <c r="U926" s="122">
        <v>44540</v>
      </c>
      <c r="V926" s="121" t="s">
        <v>1805</v>
      </c>
      <c r="W926" s="120" t="s">
        <v>93</v>
      </c>
      <c r="X926" s="120" t="s">
        <v>303</v>
      </c>
      <c r="Y926" s="265" t="s">
        <v>29</v>
      </c>
      <c r="Z926" s="123"/>
      <c r="AA926" s="125">
        <v>0</v>
      </c>
      <c r="AB926" s="125">
        <v>0</v>
      </c>
      <c r="AC926" s="125">
        <v>0</v>
      </c>
      <c r="AD926" s="125">
        <v>4336352</v>
      </c>
      <c r="AE926" s="125">
        <v>4336352</v>
      </c>
      <c r="AF926" s="125">
        <v>0</v>
      </c>
      <c r="AG926" s="125">
        <v>0</v>
      </c>
      <c r="AH926" s="125">
        <v>0</v>
      </c>
      <c r="AI926" s="125">
        <v>4336352</v>
      </c>
      <c r="AJ926" s="125">
        <v>4336352</v>
      </c>
      <c r="AK926" s="135" t="s">
        <v>3858</v>
      </c>
      <c r="AL926" s="126" t="s">
        <v>3859</v>
      </c>
    </row>
    <row r="927" spans="1:38" hidden="1" x14ac:dyDescent="0.25">
      <c r="A927" s="147">
        <v>131203</v>
      </c>
      <c r="B927" s="120">
        <v>3</v>
      </c>
      <c r="C927" s="121" t="s">
        <v>122</v>
      </c>
      <c r="D927" s="122">
        <v>44209</v>
      </c>
      <c r="E927" s="121" t="s">
        <v>152</v>
      </c>
      <c r="F927" s="122">
        <v>44552.875138888892</v>
      </c>
      <c r="G927" s="121" t="s">
        <v>241</v>
      </c>
      <c r="H927" s="123" t="s">
        <v>1489</v>
      </c>
      <c r="I927" s="121" t="s">
        <v>477</v>
      </c>
      <c r="J927" s="120" t="s">
        <v>299</v>
      </c>
      <c r="K927" s="121"/>
      <c r="L927" s="120" t="s">
        <v>300</v>
      </c>
      <c r="M927" s="123" t="s">
        <v>3860</v>
      </c>
      <c r="N927" s="123" t="s">
        <v>1793</v>
      </c>
      <c r="O927" s="121" t="s">
        <v>157</v>
      </c>
      <c r="P927" s="121" t="s">
        <v>157</v>
      </c>
      <c r="Q927" s="123" t="s">
        <v>1793</v>
      </c>
      <c r="R927" s="121" t="s">
        <v>47</v>
      </c>
      <c r="S927" s="121" t="s">
        <v>43</v>
      </c>
      <c r="T927" s="124">
        <v>4.6900000000000004</v>
      </c>
      <c r="U927" s="122">
        <v>44540</v>
      </c>
      <c r="V927" s="121" t="s">
        <v>1805</v>
      </c>
      <c r="W927" s="120" t="s">
        <v>93</v>
      </c>
      <c r="X927" s="120" t="s">
        <v>303</v>
      </c>
      <c r="Y927" s="265" t="s">
        <v>29</v>
      </c>
      <c r="Z927" s="123"/>
      <c r="AA927" s="125">
        <v>0</v>
      </c>
      <c r="AB927" s="125">
        <v>0</v>
      </c>
      <c r="AC927" s="125">
        <v>0</v>
      </c>
      <c r="AD927" s="125">
        <v>3206328</v>
      </c>
      <c r="AE927" s="125">
        <v>3206328</v>
      </c>
      <c r="AF927" s="125">
        <v>0</v>
      </c>
      <c r="AG927" s="125">
        <v>0</v>
      </c>
      <c r="AH927" s="125">
        <v>0</v>
      </c>
      <c r="AI927" s="125">
        <v>3206328</v>
      </c>
      <c r="AJ927" s="125">
        <v>3206328</v>
      </c>
      <c r="AK927" s="135" t="s">
        <v>3861</v>
      </c>
      <c r="AL927" s="126" t="s">
        <v>3862</v>
      </c>
    </row>
    <row r="928" spans="1:38" ht="36" hidden="1" x14ac:dyDescent="0.25">
      <c r="A928" s="147">
        <v>131204</v>
      </c>
      <c r="B928" s="120">
        <v>3</v>
      </c>
      <c r="C928" s="121" t="s">
        <v>122</v>
      </c>
      <c r="D928" s="122">
        <v>44209</v>
      </c>
      <c r="E928" s="121" t="s">
        <v>152</v>
      </c>
      <c r="F928" s="122">
        <v>44552.875138888892</v>
      </c>
      <c r="G928" s="121" t="s">
        <v>241</v>
      </c>
      <c r="H928" s="123" t="s">
        <v>109</v>
      </c>
      <c r="I928" s="121" t="s">
        <v>477</v>
      </c>
      <c r="J928" s="120" t="s">
        <v>299</v>
      </c>
      <c r="K928" s="121"/>
      <c r="L928" s="120" t="s">
        <v>300</v>
      </c>
      <c r="M928" s="123" t="s">
        <v>3863</v>
      </c>
      <c r="N928" s="123" t="s">
        <v>1793</v>
      </c>
      <c r="O928" s="121" t="s">
        <v>157</v>
      </c>
      <c r="P928" s="121" t="s">
        <v>157</v>
      </c>
      <c r="Q928" s="123" t="s">
        <v>1793</v>
      </c>
      <c r="R928" s="121" t="s">
        <v>47</v>
      </c>
      <c r="S928" s="121" t="s">
        <v>43</v>
      </c>
      <c r="T928" s="124">
        <v>3.11</v>
      </c>
      <c r="U928" s="122">
        <v>44540</v>
      </c>
      <c r="V928" s="121" t="s">
        <v>1805</v>
      </c>
      <c r="W928" s="120" t="s">
        <v>670</v>
      </c>
      <c r="X928" s="120" t="s">
        <v>303</v>
      </c>
      <c r="Y928" s="265" t="s">
        <v>29</v>
      </c>
      <c r="Z928" s="123"/>
      <c r="AA928" s="125">
        <v>0</v>
      </c>
      <c r="AB928" s="125">
        <v>0</v>
      </c>
      <c r="AC928" s="125">
        <v>0</v>
      </c>
      <c r="AD928" s="125">
        <v>2447892</v>
      </c>
      <c r="AE928" s="125">
        <v>2447892</v>
      </c>
      <c r="AF928" s="125">
        <v>0</v>
      </c>
      <c r="AG928" s="125">
        <v>0</v>
      </c>
      <c r="AH928" s="125">
        <v>0</v>
      </c>
      <c r="AI928" s="125">
        <v>2447892</v>
      </c>
      <c r="AJ928" s="125">
        <v>2447892</v>
      </c>
      <c r="AK928" s="135" t="s">
        <v>3861</v>
      </c>
      <c r="AL928" s="126" t="s">
        <v>3864</v>
      </c>
    </row>
    <row r="929" spans="1:38" ht="36" hidden="1" x14ac:dyDescent="0.25">
      <c r="A929" s="147">
        <v>131205</v>
      </c>
      <c r="B929" s="120">
        <v>3</v>
      </c>
      <c r="C929" s="121" t="s">
        <v>122</v>
      </c>
      <c r="D929" s="122">
        <v>44209</v>
      </c>
      <c r="E929" s="121" t="s">
        <v>152</v>
      </c>
      <c r="F929" s="122">
        <v>44552.875162037039</v>
      </c>
      <c r="G929" s="121" t="s">
        <v>241</v>
      </c>
      <c r="H929" s="123" t="s">
        <v>365</v>
      </c>
      <c r="I929" s="121" t="s">
        <v>539</v>
      </c>
      <c r="J929" s="120" t="s">
        <v>299</v>
      </c>
      <c r="K929" s="121"/>
      <c r="L929" s="120" t="s">
        <v>300</v>
      </c>
      <c r="M929" s="123" t="s">
        <v>3865</v>
      </c>
      <c r="N929" s="123" t="s">
        <v>1793</v>
      </c>
      <c r="O929" s="121" t="s">
        <v>157</v>
      </c>
      <c r="P929" s="121" t="s">
        <v>1794</v>
      </c>
      <c r="Q929" s="123" t="s">
        <v>1793</v>
      </c>
      <c r="R929" s="121" t="s">
        <v>47</v>
      </c>
      <c r="S929" s="121" t="s">
        <v>43</v>
      </c>
      <c r="T929" s="124">
        <v>5.85</v>
      </c>
      <c r="U929" s="122">
        <v>44540</v>
      </c>
      <c r="V929" s="121" t="s">
        <v>1805</v>
      </c>
      <c r="W929" s="120" t="s">
        <v>93</v>
      </c>
      <c r="X929" s="120" t="s">
        <v>303</v>
      </c>
      <c r="Y929" s="265" t="s">
        <v>29</v>
      </c>
      <c r="Z929" s="123" t="s">
        <v>3866</v>
      </c>
      <c r="AA929" s="125">
        <v>0</v>
      </c>
      <c r="AB929" s="125">
        <v>0</v>
      </c>
      <c r="AC929" s="184">
        <v>0</v>
      </c>
      <c r="AD929" s="125">
        <v>6889915</v>
      </c>
      <c r="AE929" s="184">
        <f>SUM(TAMPData2205[[#This Row],[2022 PE Obligations]:[2022 Paving Obligations]])</f>
        <v>6889915</v>
      </c>
      <c r="AF929" s="125">
        <v>0</v>
      </c>
      <c r="AG929" s="125">
        <v>0</v>
      </c>
      <c r="AH929" s="184">
        <v>0</v>
      </c>
      <c r="AI929" s="125">
        <v>6889915</v>
      </c>
      <c r="AJ929" s="184">
        <f>SUM(TAMPData2205[[#This Row],[Total PE Obligation]:[Total Paving Obligation]])</f>
        <v>6889915</v>
      </c>
      <c r="AK929" s="135" t="s">
        <v>3867</v>
      </c>
      <c r="AL929" s="126" t="s">
        <v>3868</v>
      </c>
    </row>
    <row r="930" spans="1:38" hidden="1" x14ac:dyDescent="0.25">
      <c r="A930" s="147">
        <v>131206</v>
      </c>
      <c r="B930" s="120">
        <v>3</v>
      </c>
      <c r="C930" s="121" t="s">
        <v>122</v>
      </c>
      <c r="D930" s="122">
        <v>44209</v>
      </c>
      <c r="E930" s="121" t="s">
        <v>152</v>
      </c>
      <c r="F930" s="122">
        <v>44552.875162037039</v>
      </c>
      <c r="G930" s="121" t="s">
        <v>241</v>
      </c>
      <c r="H930" s="123" t="s">
        <v>140</v>
      </c>
      <c r="I930" s="121" t="s">
        <v>539</v>
      </c>
      <c r="J930" s="120" t="s">
        <v>299</v>
      </c>
      <c r="K930" s="121"/>
      <c r="L930" s="120" t="s">
        <v>300</v>
      </c>
      <c r="M930" s="123" t="s">
        <v>3869</v>
      </c>
      <c r="N930" s="123" t="s">
        <v>1793</v>
      </c>
      <c r="O930" s="121" t="s">
        <v>157</v>
      </c>
      <c r="P930" s="121" t="s">
        <v>157</v>
      </c>
      <c r="Q930" s="123" t="s">
        <v>1793</v>
      </c>
      <c r="R930" s="121" t="s">
        <v>47</v>
      </c>
      <c r="S930" s="121" t="s">
        <v>43</v>
      </c>
      <c r="T930" s="124">
        <v>5</v>
      </c>
      <c r="U930" s="122">
        <v>44540</v>
      </c>
      <c r="V930" s="121" t="s">
        <v>1805</v>
      </c>
      <c r="W930" s="120" t="s">
        <v>93</v>
      </c>
      <c r="X930" s="120" t="s">
        <v>303</v>
      </c>
      <c r="Y930" s="265" t="s">
        <v>29</v>
      </c>
      <c r="Z930" s="123"/>
      <c r="AA930" s="125">
        <v>0</v>
      </c>
      <c r="AB930" s="125">
        <v>0</v>
      </c>
      <c r="AC930" s="125">
        <v>0</v>
      </c>
      <c r="AD930" s="125">
        <v>3656874</v>
      </c>
      <c r="AE930" s="125">
        <v>3656874</v>
      </c>
      <c r="AF930" s="125">
        <v>0</v>
      </c>
      <c r="AG930" s="125">
        <v>0</v>
      </c>
      <c r="AH930" s="125">
        <v>0</v>
      </c>
      <c r="AI930" s="125">
        <v>3656874</v>
      </c>
      <c r="AJ930" s="125">
        <v>3656874</v>
      </c>
      <c r="AK930" s="135" t="s">
        <v>3870</v>
      </c>
      <c r="AL930" s="126" t="s">
        <v>3871</v>
      </c>
    </row>
    <row r="931" spans="1:38" ht="54" hidden="1" x14ac:dyDescent="0.25">
      <c r="A931" s="147">
        <v>131208</v>
      </c>
      <c r="B931" s="120">
        <v>3</v>
      </c>
      <c r="C931" s="121" t="s">
        <v>122</v>
      </c>
      <c r="D931" s="122">
        <v>44209</v>
      </c>
      <c r="E931" s="121" t="s">
        <v>152</v>
      </c>
      <c r="F931" s="122">
        <v>44552.875173611108</v>
      </c>
      <c r="G931" s="121" t="s">
        <v>241</v>
      </c>
      <c r="H931" s="123" t="s">
        <v>109</v>
      </c>
      <c r="I931" s="121" t="s">
        <v>621</v>
      </c>
      <c r="J931" s="120" t="s">
        <v>299</v>
      </c>
      <c r="K931" s="121"/>
      <c r="L931" s="120" t="s">
        <v>300</v>
      </c>
      <c r="M931" s="123" t="s">
        <v>3872</v>
      </c>
      <c r="N931" s="123" t="s">
        <v>3873</v>
      </c>
      <c r="O931" s="121" t="s">
        <v>157</v>
      </c>
      <c r="P931" s="121" t="s">
        <v>1794</v>
      </c>
      <c r="Q931" s="123" t="s">
        <v>3874</v>
      </c>
      <c r="R931" s="121" t="s">
        <v>47</v>
      </c>
      <c r="S931" s="121" t="s">
        <v>43</v>
      </c>
      <c r="T931" s="124">
        <v>10.5</v>
      </c>
      <c r="U931" s="122">
        <v>44540</v>
      </c>
      <c r="V931" s="121" t="s">
        <v>1805</v>
      </c>
      <c r="W931" s="120" t="s">
        <v>93</v>
      </c>
      <c r="X931" s="120" t="s">
        <v>303</v>
      </c>
      <c r="Y931" s="265" t="s">
        <v>29</v>
      </c>
      <c r="Z931" s="123" t="s">
        <v>3875</v>
      </c>
      <c r="AA931" s="125">
        <v>0</v>
      </c>
      <c r="AB931" s="125">
        <v>0</v>
      </c>
      <c r="AC931" s="184">
        <f>2825656-138403</f>
        <v>2687253</v>
      </c>
      <c r="AD931" s="125">
        <v>7587357</v>
      </c>
      <c r="AE931" s="184">
        <f>SUM(TAMPData2205[[#This Row],[2022 PE Obligations]:[2022 Paving Obligations]])</f>
        <v>10274610</v>
      </c>
      <c r="AF931" s="125">
        <v>0</v>
      </c>
      <c r="AG931" s="125">
        <v>0</v>
      </c>
      <c r="AH931" s="184">
        <f>2825656-138403</f>
        <v>2687253</v>
      </c>
      <c r="AI931" s="125">
        <v>7587357</v>
      </c>
      <c r="AJ931" s="184">
        <f>SUM(TAMPData2205[[#This Row],[2022 PE Obligations]:[2022 Paving Obligations]])</f>
        <v>10274610</v>
      </c>
      <c r="AK931" s="135" t="s">
        <v>3876</v>
      </c>
      <c r="AL931" s="126" t="s">
        <v>3877</v>
      </c>
    </row>
    <row r="932" spans="1:38" ht="36" hidden="1" x14ac:dyDescent="0.25">
      <c r="A932" s="149">
        <v>131662</v>
      </c>
      <c r="B932" s="120">
        <v>3</v>
      </c>
      <c r="C932" s="121" t="s">
        <v>122</v>
      </c>
      <c r="D932" s="122">
        <v>44348</v>
      </c>
      <c r="E932" s="121" t="s">
        <v>152</v>
      </c>
      <c r="F932" s="122">
        <v>44552.875162037039</v>
      </c>
      <c r="G932" s="121" t="s">
        <v>241</v>
      </c>
      <c r="H932" s="123" t="s">
        <v>319</v>
      </c>
      <c r="I932" s="121" t="s">
        <v>613</v>
      </c>
      <c r="J932" s="120" t="s">
        <v>299</v>
      </c>
      <c r="K932" s="121"/>
      <c r="L932" s="120" t="s">
        <v>300</v>
      </c>
      <c r="M932" s="123" t="s">
        <v>3878</v>
      </c>
      <c r="N932" s="123" t="s">
        <v>3879</v>
      </c>
      <c r="O932" s="121" t="s">
        <v>157</v>
      </c>
      <c r="P932" s="121" t="s">
        <v>157</v>
      </c>
      <c r="Q932" s="123" t="s">
        <v>3879</v>
      </c>
      <c r="R932" s="121" t="s">
        <v>47</v>
      </c>
      <c r="S932" s="121" t="s">
        <v>43</v>
      </c>
      <c r="T932" s="124">
        <v>12.42</v>
      </c>
      <c r="U932" s="122">
        <v>44540</v>
      </c>
      <c r="V932" s="121"/>
      <c r="W932" s="120" t="s">
        <v>93</v>
      </c>
      <c r="X932" s="120" t="s">
        <v>303</v>
      </c>
      <c r="Y932" s="265" t="s">
        <v>29</v>
      </c>
      <c r="Z932" s="123"/>
      <c r="AA932" s="125">
        <v>0</v>
      </c>
      <c r="AB932" s="125">
        <v>0</v>
      </c>
      <c r="AC932" s="125">
        <v>0</v>
      </c>
      <c r="AD932" s="125">
        <v>12029770</v>
      </c>
      <c r="AE932" s="125">
        <v>12029770</v>
      </c>
      <c r="AF932" s="125">
        <v>0</v>
      </c>
      <c r="AG932" s="125">
        <v>0</v>
      </c>
      <c r="AH932" s="125">
        <v>0</v>
      </c>
      <c r="AI932" s="125">
        <v>12029770</v>
      </c>
      <c r="AJ932" s="125">
        <v>12029770</v>
      </c>
      <c r="AK932" s="135" t="s">
        <v>3880</v>
      </c>
      <c r="AL932" s="126" t="s">
        <v>3881</v>
      </c>
    </row>
    <row r="933" spans="1:38" ht="36" hidden="1" x14ac:dyDescent="0.25">
      <c r="A933" s="147">
        <v>127404</v>
      </c>
      <c r="B933" s="120">
        <v>4</v>
      </c>
      <c r="C933" s="121" t="s">
        <v>122</v>
      </c>
      <c r="D933" s="122">
        <v>43194</v>
      </c>
      <c r="E933" s="121" t="s">
        <v>152</v>
      </c>
      <c r="F933" s="122">
        <v>44662</v>
      </c>
      <c r="G933" s="121" t="s">
        <v>510</v>
      </c>
      <c r="H933" s="123" t="s">
        <v>863</v>
      </c>
      <c r="I933" s="121" t="s">
        <v>776</v>
      </c>
      <c r="J933" s="120" t="s">
        <v>101</v>
      </c>
      <c r="K933" s="121"/>
      <c r="L933" s="120" t="s">
        <v>101</v>
      </c>
      <c r="M933" s="123" t="s">
        <v>3882</v>
      </c>
      <c r="N933" s="123" t="s">
        <v>2154</v>
      </c>
      <c r="O933" s="121" t="s">
        <v>157</v>
      </c>
      <c r="P933" s="121" t="s">
        <v>158</v>
      </c>
      <c r="Q933" s="123" t="s">
        <v>2154</v>
      </c>
      <c r="R933" s="121" t="s">
        <v>47</v>
      </c>
      <c r="S933" s="121" t="s">
        <v>46</v>
      </c>
      <c r="T933" s="124">
        <v>7.82</v>
      </c>
      <c r="U933" s="122">
        <v>44603</v>
      </c>
      <c r="V933" s="121" t="s">
        <v>2155</v>
      </c>
      <c r="W933" s="120" t="s">
        <v>93</v>
      </c>
      <c r="X933" s="120" t="s">
        <v>103</v>
      </c>
      <c r="Y933" s="265" t="s">
        <v>32</v>
      </c>
      <c r="Z933" s="123"/>
      <c r="AA933" s="125">
        <v>0</v>
      </c>
      <c r="AB933" s="125">
        <v>0</v>
      </c>
      <c r="AC933" s="125">
        <v>317100</v>
      </c>
      <c r="AD933" s="125">
        <v>1990000</v>
      </c>
      <c r="AE933" s="125">
        <v>2307100</v>
      </c>
      <c r="AF933" s="125">
        <v>0</v>
      </c>
      <c r="AG933" s="125">
        <v>0</v>
      </c>
      <c r="AH933" s="125">
        <v>317100</v>
      </c>
      <c r="AI933" s="125">
        <v>1990000</v>
      </c>
      <c r="AJ933" s="125">
        <v>2307100</v>
      </c>
      <c r="AK933" s="135" t="s">
        <v>2042</v>
      </c>
      <c r="AL933" s="126" t="s">
        <v>3883</v>
      </c>
    </row>
    <row r="934" spans="1:38" ht="36" hidden="1" x14ac:dyDescent="0.25">
      <c r="A934" s="149">
        <v>129302</v>
      </c>
      <c r="B934" s="120">
        <v>4</v>
      </c>
      <c r="C934" s="121" t="s">
        <v>85</v>
      </c>
      <c r="D934" s="122">
        <v>43654</v>
      </c>
      <c r="E934" s="121" t="s">
        <v>152</v>
      </c>
      <c r="F934" s="122">
        <v>44698</v>
      </c>
      <c r="G934" s="121" t="s">
        <v>222</v>
      </c>
      <c r="H934" s="123" t="s">
        <v>893</v>
      </c>
      <c r="I934" s="121" t="s">
        <v>708</v>
      </c>
      <c r="J934" s="120" t="s">
        <v>101</v>
      </c>
      <c r="K934" s="121"/>
      <c r="L934" s="120" t="s">
        <v>101</v>
      </c>
      <c r="M934" s="123" t="s">
        <v>3884</v>
      </c>
      <c r="N934" s="123" t="s">
        <v>2154</v>
      </c>
      <c r="O934" s="121" t="s">
        <v>157</v>
      </c>
      <c r="P934" s="121" t="s">
        <v>158</v>
      </c>
      <c r="Q934" s="123" t="s">
        <v>2154</v>
      </c>
      <c r="R934" s="151" t="s">
        <v>47</v>
      </c>
      <c r="S934" s="121" t="s">
        <v>46</v>
      </c>
      <c r="T934" s="124">
        <v>12</v>
      </c>
      <c r="U934" s="122">
        <v>44967</v>
      </c>
      <c r="V934" s="121" t="s">
        <v>2155</v>
      </c>
      <c r="W934" s="120" t="s">
        <v>93</v>
      </c>
      <c r="X934" s="120" t="s">
        <v>103</v>
      </c>
      <c r="Y934" s="265" t="s">
        <v>32</v>
      </c>
      <c r="Z934" s="123"/>
      <c r="AA934" s="125">
        <v>0</v>
      </c>
      <c r="AB934" s="125">
        <v>51069</v>
      </c>
      <c r="AC934" s="125">
        <v>0</v>
      </c>
      <c r="AD934" s="125">
        <v>0</v>
      </c>
      <c r="AE934" s="125">
        <v>51069</v>
      </c>
      <c r="AF934" s="125">
        <v>0</v>
      </c>
      <c r="AG934" s="125">
        <v>51069</v>
      </c>
      <c r="AH934" s="125">
        <v>0</v>
      </c>
      <c r="AI934" s="125">
        <v>0</v>
      </c>
      <c r="AJ934" s="125">
        <v>51069</v>
      </c>
      <c r="AK934" s="135"/>
      <c r="AL934" s="126" t="s">
        <v>3885</v>
      </c>
    </row>
    <row r="935" spans="1:38" x14ac:dyDescent="0.25">
      <c r="A935" s="147">
        <v>116322.07</v>
      </c>
      <c r="B935" s="120">
        <v>3</v>
      </c>
      <c r="C935" s="121" t="s">
        <v>114</v>
      </c>
      <c r="D935" s="122">
        <v>43199</v>
      </c>
      <c r="E935" s="121" t="s">
        <v>398</v>
      </c>
      <c r="F935" s="122">
        <v>44272</v>
      </c>
      <c r="G935" s="121" t="s">
        <v>98</v>
      </c>
      <c r="H935" s="123" t="s">
        <v>1839</v>
      </c>
      <c r="I935" s="121"/>
      <c r="J935" s="120"/>
      <c r="K935" s="121"/>
      <c r="L935" s="120"/>
      <c r="M935" s="123" t="s">
        <v>3886</v>
      </c>
      <c r="N935" s="123" t="s">
        <v>2160</v>
      </c>
      <c r="O935" s="121" t="s">
        <v>119</v>
      </c>
      <c r="P935" s="121" t="s">
        <v>19</v>
      </c>
      <c r="Q935" s="123"/>
      <c r="R935" s="270" t="s">
        <v>1778</v>
      </c>
      <c r="S935" s="277" t="s">
        <v>42</v>
      </c>
      <c r="T935" s="124" t="s">
        <v>505</v>
      </c>
      <c r="U935" s="122">
        <v>43504</v>
      </c>
      <c r="V935" s="121"/>
      <c r="W935" s="120" t="s">
        <v>93</v>
      </c>
      <c r="X935" s="120"/>
      <c r="Y935" s="267" t="s">
        <v>671</v>
      </c>
      <c r="Z935" s="123"/>
      <c r="AA935" s="125">
        <v>0</v>
      </c>
      <c r="AB935" s="125">
        <v>0</v>
      </c>
      <c r="AC935" s="125">
        <v>71244.97</v>
      </c>
      <c r="AD935" s="125">
        <v>0</v>
      </c>
      <c r="AE935" s="125">
        <v>71244.97</v>
      </c>
      <c r="AF935" s="125">
        <v>0</v>
      </c>
      <c r="AG935" s="125">
        <v>0</v>
      </c>
      <c r="AH935" s="125">
        <v>1078892.04</v>
      </c>
      <c r="AI935" s="125">
        <v>0</v>
      </c>
      <c r="AJ935" s="125">
        <v>1078892.04</v>
      </c>
      <c r="AK935" s="135" t="s">
        <v>3887</v>
      </c>
      <c r="AL935" s="126" t="s">
        <v>3888</v>
      </c>
    </row>
    <row r="936" spans="1:38" hidden="1" x14ac:dyDescent="0.25">
      <c r="A936" s="147">
        <v>127365</v>
      </c>
      <c r="B936" s="120">
        <v>4</v>
      </c>
      <c r="C936" s="121" t="s">
        <v>97</v>
      </c>
      <c r="D936" s="122">
        <v>43193</v>
      </c>
      <c r="E936" s="121" t="s">
        <v>152</v>
      </c>
      <c r="F936" s="122">
        <v>44664</v>
      </c>
      <c r="G936" s="121" t="s">
        <v>235</v>
      </c>
      <c r="H936" s="123" t="s">
        <v>415</v>
      </c>
      <c r="I936" s="121" t="s">
        <v>3182</v>
      </c>
      <c r="J936" s="120" t="s">
        <v>101</v>
      </c>
      <c r="K936" s="121"/>
      <c r="L936" s="120" t="s">
        <v>101</v>
      </c>
      <c r="M936" s="123" t="s">
        <v>3889</v>
      </c>
      <c r="N936" s="123" t="s">
        <v>2609</v>
      </c>
      <c r="O936" s="121" t="s">
        <v>157</v>
      </c>
      <c r="P936" s="121" t="s">
        <v>158</v>
      </c>
      <c r="Q936" s="123" t="s">
        <v>2609</v>
      </c>
      <c r="R936" s="121" t="s">
        <v>47</v>
      </c>
      <c r="S936" s="121" t="s">
        <v>46</v>
      </c>
      <c r="T936" s="124">
        <v>6.76</v>
      </c>
      <c r="U936" s="122">
        <v>43868</v>
      </c>
      <c r="V936" s="121" t="s">
        <v>2155</v>
      </c>
      <c r="W936" s="120" t="s">
        <v>670</v>
      </c>
      <c r="X936" s="120" t="s">
        <v>13</v>
      </c>
      <c r="Y936" s="265" t="s">
        <v>31</v>
      </c>
      <c r="Z936" s="123"/>
      <c r="AA936" s="125">
        <v>0</v>
      </c>
      <c r="AB936" s="125">
        <v>0</v>
      </c>
      <c r="AC936" s="125">
        <v>0</v>
      </c>
      <c r="AD936" s="125">
        <v>-200000</v>
      </c>
      <c r="AE936" s="125">
        <v>-200000</v>
      </c>
      <c r="AF936" s="125">
        <v>0</v>
      </c>
      <c r="AG936" s="125">
        <v>0</v>
      </c>
      <c r="AH936" s="125">
        <v>270680</v>
      </c>
      <c r="AI936" s="125">
        <v>2551155</v>
      </c>
      <c r="AJ936" s="125">
        <v>2821835</v>
      </c>
      <c r="AK936" s="135" t="s">
        <v>3890</v>
      </c>
      <c r="AL936" s="126" t="s">
        <v>3891</v>
      </c>
    </row>
    <row r="937" spans="1:38" ht="36" hidden="1" x14ac:dyDescent="0.25">
      <c r="A937" s="149">
        <v>129297</v>
      </c>
      <c r="B937" s="120">
        <v>4</v>
      </c>
      <c r="C937" s="121" t="s">
        <v>122</v>
      </c>
      <c r="D937" s="122">
        <v>43654</v>
      </c>
      <c r="E937" s="121" t="s">
        <v>152</v>
      </c>
      <c r="F937" s="122">
        <v>44552.875208333331</v>
      </c>
      <c r="G937" s="121" t="s">
        <v>510</v>
      </c>
      <c r="H937" s="123" t="s">
        <v>88</v>
      </c>
      <c r="I937" s="121" t="s">
        <v>708</v>
      </c>
      <c r="J937" s="120" t="s">
        <v>101</v>
      </c>
      <c r="K937" s="121"/>
      <c r="L937" s="120" t="s">
        <v>101</v>
      </c>
      <c r="M937" s="123" t="s">
        <v>3892</v>
      </c>
      <c r="N937" s="123" t="s">
        <v>1793</v>
      </c>
      <c r="O937" s="121" t="s">
        <v>157</v>
      </c>
      <c r="P937" s="121" t="s">
        <v>158</v>
      </c>
      <c r="Q937" s="123" t="s">
        <v>1793</v>
      </c>
      <c r="R937" s="121" t="s">
        <v>47</v>
      </c>
      <c r="S937" s="121" t="s">
        <v>43</v>
      </c>
      <c r="T937" s="124">
        <v>2.37</v>
      </c>
      <c r="U937" s="122">
        <v>44540</v>
      </c>
      <c r="V937" s="121" t="s">
        <v>1805</v>
      </c>
      <c r="W937" s="120" t="s">
        <v>93</v>
      </c>
      <c r="X937" s="120" t="s">
        <v>13</v>
      </c>
      <c r="Y937" s="265" t="s">
        <v>31</v>
      </c>
      <c r="Z937" s="123"/>
      <c r="AA937" s="125">
        <v>0</v>
      </c>
      <c r="AB937" s="125">
        <v>0</v>
      </c>
      <c r="AC937" s="125">
        <v>213420</v>
      </c>
      <c r="AD937" s="125">
        <v>1170835</v>
      </c>
      <c r="AE937" s="125">
        <v>1384255</v>
      </c>
      <c r="AF937" s="125">
        <v>0</v>
      </c>
      <c r="AG937" s="125">
        <v>0</v>
      </c>
      <c r="AH937" s="125">
        <v>648570</v>
      </c>
      <c r="AI937" s="125">
        <v>3780085</v>
      </c>
      <c r="AJ937" s="125">
        <v>4428655</v>
      </c>
      <c r="AK937" s="135" t="s">
        <v>3893</v>
      </c>
      <c r="AL937" s="126" t="s">
        <v>3894</v>
      </c>
    </row>
    <row r="938" spans="1:38" ht="54" hidden="1" x14ac:dyDescent="0.25">
      <c r="A938" s="147">
        <v>43975.01</v>
      </c>
      <c r="B938" s="120">
        <v>1</v>
      </c>
      <c r="C938" s="121" t="s">
        <v>97</v>
      </c>
      <c r="D938" s="122">
        <v>37319.496261574073</v>
      </c>
      <c r="E938" s="121" t="s">
        <v>108</v>
      </c>
      <c r="F938" s="122">
        <v>44614.875150462962</v>
      </c>
      <c r="G938" s="121" t="s">
        <v>161</v>
      </c>
      <c r="H938" s="123" t="s">
        <v>248</v>
      </c>
      <c r="I938" s="121" t="s">
        <v>3895</v>
      </c>
      <c r="J938" s="120" t="s">
        <v>101</v>
      </c>
      <c r="K938" s="121" t="s">
        <v>3896</v>
      </c>
      <c r="L938" s="120" t="s">
        <v>101</v>
      </c>
      <c r="M938" s="123" t="s">
        <v>3897</v>
      </c>
      <c r="N938" s="123" t="s">
        <v>3898</v>
      </c>
      <c r="O938" s="121" t="s">
        <v>553</v>
      </c>
      <c r="P938" s="121" t="s">
        <v>1789</v>
      </c>
      <c r="Q938" s="123"/>
      <c r="R938" s="150" t="s">
        <v>47</v>
      </c>
      <c r="S938" s="150" t="s">
        <v>45</v>
      </c>
      <c r="T938" s="124">
        <v>4</v>
      </c>
      <c r="U938" s="122">
        <v>44540</v>
      </c>
      <c r="V938" s="121"/>
      <c r="W938" s="120" t="s">
        <v>670</v>
      </c>
      <c r="X938" s="120" t="s">
        <v>13</v>
      </c>
      <c r="Y938" s="265" t="s">
        <v>31</v>
      </c>
      <c r="Z938" s="123"/>
      <c r="AA938" s="125">
        <v>0</v>
      </c>
      <c r="AB938" s="125">
        <v>0</v>
      </c>
      <c r="AC938" s="125">
        <v>5026705</v>
      </c>
      <c r="AD938" s="125">
        <v>0</v>
      </c>
      <c r="AE938" s="125">
        <v>5026705</v>
      </c>
      <c r="AF938" s="125">
        <v>1500000</v>
      </c>
      <c r="AG938" s="125">
        <v>4118000.68</v>
      </c>
      <c r="AH938" s="125">
        <v>10828554</v>
      </c>
      <c r="AI938" s="125">
        <v>0</v>
      </c>
      <c r="AJ938" s="125">
        <v>16446554.68</v>
      </c>
      <c r="AK938" s="135" t="s">
        <v>3899</v>
      </c>
      <c r="AL938" s="126" t="s">
        <v>3900</v>
      </c>
    </row>
    <row r="939" spans="1:38" ht="54" hidden="1" x14ac:dyDescent="0.25">
      <c r="A939" s="147">
        <v>101407.02</v>
      </c>
      <c r="B939" s="120">
        <v>1</v>
      </c>
      <c r="C939" s="121" t="s">
        <v>122</v>
      </c>
      <c r="D939" s="122">
        <v>37319.503668981481</v>
      </c>
      <c r="E939" s="121" t="s">
        <v>108</v>
      </c>
      <c r="F939" s="122">
        <v>44552.875104166669</v>
      </c>
      <c r="G939" s="121" t="s">
        <v>161</v>
      </c>
      <c r="H939" s="123" t="s">
        <v>204</v>
      </c>
      <c r="I939" s="121" t="s">
        <v>3604</v>
      </c>
      <c r="J939" s="120" t="s">
        <v>101</v>
      </c>
      <c r="K939" s="121"/>
      <c r="L939" s="120" t="s">
        <v>101</v>
      </c>
      <c r="M939" s="123" t="s">
        <v>3901</v>
      </c>
      <c r="N939" s="123" t="s">
        <v>3902</v>
      </c>
      <c r="O939" s="121" t="s">
        <v>553</v>
      </c>
      <c r="P939" s="121" t="s">
        <v>1783</v>
      </c>
      <c r="Q939" s="123"/>
      <c r="R939" s="121" t="s">
        <v>47</v>
      </c>
      <c r="S939" s="121" t="s">
        <v>45</v>
      </c>
      <c r="T939" s="124">
        <v>5.26</v>
      </c>
      <c r="U939" s="122">
        <v>44540</v>
      </c>
      <c r="V939" s="121"/>
      <c r="W939" s="120" t="s">
        <v>93</v>
      </c>
      <c r="X939" s="120" t="s">
        <v>13</v>
      </c>
      <c r="Y939" s="265" t="str">
        <f>_xlfn.XLOOKUP(TAMPData2205[[#This Row],[PIN]],TAMPData2202[PIN],TAMPData2202[TAMP NHS],"",0)</f>
        <v>NHS-SR</v>
      </c>
      <c r="Z939" s="123"/>
      <c r="AA939" s="125">
        <v>0</v>
      </c>
      <c r="AB939" s="125">
        <v>0</v>
      </c>
      <c r="AC939" s="125">
        <v>25854928</v>
      </c>
      <c r="AD939" s="125">
        <v>0</v>
      </c>
      <c r="AE939" s="125">
        <v>25854928</v>
      </c>
      <c r="AF939" s="125">
        <v>0</v>
      </c>
      <c r="AG939" s="125">
        <v>2410000</v>
      </c>
      <c r="AH939" s="125">
        <v>25854928</v>
      </c>
      <c r="AI939" s="125">
        <v>0</v>
      </c>
      <c r="AJ939" s="125">
        <v>28264928</v>
      </c>
      <c r="AK939" s="135" t="s">
        <v>3903</v>
      </c>
      <c r="AL939" s="126" t="s">
        <v>3904</v>
      </c>
    </row>
    <row r="940" spans="1:38" hidden="1" x14ac:dyDescent="0.25">
      <c r="A940" s="147">
        <v>101409</v>
      </c>
      <c r="B940" s="120">
        <v>1</v>
      </c>
      <c r="C940" s="121" t="s">
        <v>122</v>
      </c>
      <c r="D940" s="122">
        <v>37319.503703703704</v>
      </c>
      <c r="E940" s="121" t="s">
        <v>108</v>
      </c>
      <c r="F940" s="122">
        <v>44552.875104166669</v>
      </c>
      <c r="G940" s="121" t="s">
        <v>161</v>
      </c>
      <c r="H940" s="123" t="s">
        <v>386</v>
      </c>
      <c r="I940" s="121" t="s">
        <v>3604</v>
      </c>
      <c r="J940" s="120" t="s">
        <v>101</v>
      </c>
      <c r="K940" s="121"/>
      <c r="L940" s="120" t="s">
        <v>101</v>
      </c>
      <c r="M940" s="123" t="s">
        <v>3905</v>
      </c>
      <c r="N940" s="123" t="s">
        <v>3902</v>
      </c>
      <c r="O940" s="121" t="s">
        <v>553</v>
      </c>
      <c r="P940" s="121" t="s">
        <v>1783</v>
      </c>
      <c r="Q940" s="123"/>
      <c r="R940" s="121" t="s">
        <v>47</v>
      </c>
      <c r="S940" s="121" t="s">
        <v>45</v>
      </c>
      <c r="T940" s="124">
        <v>5.35</v>
      </c>
      <c r="U940" s="122">
        <v>44540</v>
      </c>
      <c r="V940" s="121"/>
      <c r="W940" s="120" t="s">
        <v>93</v>
      </c>
      <c r="X940" s="120" t="s">
        <v>13</v>
      </c>
      <c r="Y940" s="265" t="str">
        <f>_xlfn.XLOOKUP(TAMPData2205[[#This Row],[PIN]],TAMPData2202[PIN],TAMPData2202[TAMP NHS],"",0)</f>
        <v>NHS-SR</v>
      </c>
      <c r="Z940" s="123"/>
      <c r="AA940" s="125">
        <v>393000</v>
      </c>
      <c r="AB940" s="125">
        <v>0</v>
      </c>
      <c r="AC940" s="125">
        <v>28374955</v>
      </c>
      <c r="AD940" s="125">
        <v>0</v>
      </c>
      <c r="AE940" s="125">
        <v>28767955</v>
      </c>
      <c r="AF940" s="125">
        <v>2993000</v>
      </c>
      <c r="AG940" s="125">
        <v>5282000</v>
      </c>
      <c r="AH940" s="125">
        <v>28374955</v>
      </c>
      <c r="AI940" s="125">
        <v>0</v>
      </c>
      <c r="AJ940" s="125">
        <v>36649955</v>
      </c>
      <c r="AK940" s="135" t="s">
        <v>3903</v>
      </c>
      <c r="AL940" s="126" t="s">
        <v>3906</v>
      </c>
    </row>
    <row r="941" spans="1:38" ht="36" hidden="1" x14ac:dyDescent="0.25">
      <c r="A941" s="147">
        <v>126600</v>
      </c>
      <c r="B941" s="120">
        <v>3</v>
      </c>
      <c r="C941" s="121" t="s">
        <v>122</v>
      </c>
      <c r="D941" s="122">
        <v>43000</v>
      </c>
      <c r="E941" s="121" t="s">
        <v>3907</v>
      </c>
      <c r="F941" s="122">
        <v>44607</v>
      </c>
      <c r="G941" s="121" t="s">
        <v>253</v>
      </c>
      <c r="H941" s="123" t="s">
        <v>538</v>
      </c>
      <c r="I941" s="121" t="s">
        <v>808</v>
      </c>
      <c r="J941" s="120" t="s">
        <v>101</v>
      </c>
      <c r="K941" s="121"/>
      <c r="L941" s="120" t="s">
        <v>101</v>
      </c>
      <c r="M941" s="123" t="s">
        <v>3908</v>
      </c>
      <c r="N941" s="123" t="s">
        <v>3909</v>
      </c>
      <c r="O941" s="121" t="s">
        <v>1836</v>
      </c>
      <c r="P941" s="121" t="s">
        <v>1835</v>
      </c>
      <c r="Q941" s="123"/>
      <c r="R941" s="121" t="s">
        <v>47</v>
      </c>
      <c r="S941" s="121" t="s">
        <v>45</v>
      </c>
      <c r="T941" s="124">
        <v>0.17</v>
      </c>
      <c r="U941" s="122">
        <v>44540</v>
      </c>
      <c r="V941" s="121"/>
      <c r="W941" s="120" t="s">
        <v>93</v>
      </c>
      <c r="X941" s="120" t="s">
        <v>13</v>
      </c>
      <c r="Y941" s="265" t="str">
        <f>_xlfn.XLOOKUP(TAMPData2205[[#This Row],[PIN]],TAMPData2202[PIN],TAMPData2202[TAMP NHS],"",0)</f>
        <v>NHS-SR</v>
      </c>
      <c r="Z941" s="123"/>
      <c r="AA941" s="125">
        <v>0</v>
      </c>
      <c r="AB941" s="125">
        <v>0</v>
      </c>
      <c r="AC941" s="125">
        <v>1345775</v>
      </c>
      <c r="AD941" s="125">
        <v>0</v>
      </c>
      <c r="AE941" s="125">
        <v>1345775</v>
      </c>
      <c r="AF941" s="125">
        <v>167500</v>
      </c>
      <c r="AG941" s="125">
        <v>0</v>
      </c>
      <c r="AH941" s="125">
        <v>1345775</v>
      </c>
      <c r="AI941" s="125">
        <v>0</v>
      </c>
      <c r="AJ941" s="125">
        <v>1513275</v>
      </c>
      <c r="AK941" s="135" t="s">
        <v>3910</v>
      </c>
      <c r="AL941" s="126" t="s">
        <v>3911</v>
      </c>
    </row>
    <row r="942" spans="1:38" ht="36" hidden="1" x14ac:dyDescent="0.25">
      <c r="A942" s="149">
        <v>131508</v>
      </c>
      <c r="B942" s="120">
        <v>3</v>
      </c>
      <c r="C942" s="121" t="s">
        <v>122</v>
      </c>
      <c r="D942" s="122">
        <v>44302</v>
      </c>
      <c r="E942" s="121" t="s">
        <v>1503</v>
      </c>
      <c r="F942" s="122">
        <v>44552.875127314815</v>
      </c>
      <c r="G942" s="121" t="s">
        <v>108</v>
      </c>
      <c r="H942" s="123" t="s">
        <v>910</v>
      </c>
      <c r="I942" s="121"/>
      <c r="J942" s="120"/>
      <c r="K942" s="121"/>
      <c r="L942" s="120"/>
      <c r="M942" s="123" t="s">
        <v>3912</v>
      </c>
      <c r="N942" s="123" t="s">
        <v>3913</v>
      </c>
      <c r="O942" s="121" t="s">
        <v>1509</v>
      </c>
      <c r="P942" s="121" t="s">
        <v>92</v>
      </c>
      <c r="Q942" s="123"/>
      <c r="R942" s="151" t="s">
        <v>47</v>
      </c>
      <c r="S942" s="151" t="s">
        <v>41</v>
      </c>
      <c r="T942" s="124" t="s">
        <v>505</v>
      </c>
      <c r="U942" s="122">
        <v>44540</v>
      </c>
      <c r="V942" s="121"/>
      <c r="W942" s="120" t="s">
        <v>93</v>
      </c>
      <c r="X942" s="120"/>
      <c r="Y942" s="265" t="str">
        <f>_xlfn.XLOOKUP(TAMPData2205[[#This Row],[PIN]],TAMPData2202[PIN],TAMPData2202[TAMP NHS],"",0)</f>
        <v>Non-NHS Local</v>
      </c>
      <c r="Z942" s="123"/>
      <c r="AA942" s="125">
        <v>0</v>
      </c>
      <c r="AB942" s="125">
        <v>0</v>
      </c>
      <c r="AC942" s="125">
        <v>10254148</v>
      </c>
      <c r="AD942" s="125">
        <v>0</v>
      </c>
      <c r="AE942" s="125">
        <v>10254148</v>
      </c>
      <c r="AF942" s="125">
        <v>1000000</v>
      </c>
      <c r="AG942" s="125">
        <v>0</v>
      </c>
      <c r="AH942" s="125">
        <v>10254148</v>
      </c>
      <c r="AI942" s="125">
        <v>0</v>
      </c>
      <c r="AJ942" s="125">
        <v>11254148</v>
      </c>
      <c r="AK942" s="135" t="s">
        <v>3914</v>
      </c>
      <c r="AL942" s="126" t="s">
        <v>3915</v>
      </c>
    </row>
    <row r="943" spans="1:38" hidden="1" x14ac:dyDescent="0.25">
      <c r="A943" s="147">
        <v>127888.01</v>
      </c>
      <c r="B943" s="120">
        <v>2</v>
      </c>
      <c r="C943" s="121" t="s">
        <v>122</v>
      </c>
      <c r="D943" s="122">
        <v>43598</v>
      </c>
      <c r="E943" s="121" t="s">
        <v>152</v>
      </c>
      <c r="F943" s="122">
        <v>44558.875127314815</v>
      </c>
      <c r="G943" s="121" t="s">
        <v>426</v>
      </c>
      <c r="H943" s="123" t="s">
        <v>399</v>
      </c>
      <c r="I943" s="121" t="s">
        <v>1540</v>
      </c>
      <c r="J943" s="120" t="s">
        <v>101</v>
      </c>
      <c r="K943" s="121"/>
      <c r="L943" s="120" t="s">
        <v>101</v>
      </c>
      <c r="M943" s="123" t="s">
        <v>3916</v>
      </c>
      <c r="N943" s="123" t="s">
        <v>1793</v>
      </c>
      <c r="O943" s="121" t="s">
        <v>157</v>
      </c>
      <c r="P943" s="121" t="s">
        <v>158</v>
      </c>
      <c r="Q943" s="123" t="s">
        <v>1793</v>
      </c>
      <c r="R943" s="150" t="s">
        <v>47</v>
      </c>
      <c r="S943" s="121" t="s">
        <v>43</v>
      </c>
      <c r="T943" s="124">
        <v>7.0000000000000007E-2</v>
      </c>
      <c r="U943" s="122">
        <v>44540</v>
      </c>
      <c r="V943" s="121" t="s">
        <v>1805</v>
      </c>
      <c r="W943" s="120" t="s">
        <v>93</v>
      </c>
      <c r="X943" s="120" t="s">
        <v>103</v>
      </c>
      <c r="Y943" s="265" t="s">
        <v>32</v>
      </c>
      <c r="Z943" s="123"/>
      <c r="AA943" s="125">
        <v>0</v>
      </c>
      <c r="AB943" s="125">
        <v>0</v>
      </c>
      <c r="AC943" s="125">
        <v>0</v>
      </c>
      <c r="AD943" s="125">
        <v>174089</v>
      </c>
      <c r="AE943" s="125">
        <v>174089</v>
      </c>
      <c r="AF943" s="125">
        <v>0</v>
      </c>
      <c r="AG943" s="125">
        <v>0</v>
      </c>
      <c r="AH943" s="125">
        <v>0</v>
      </c>
      <c r="AI943" s="125">
        <v>174089</v>
      </c>
      <c r="AJ943" s="125">
        <v>174089</v>
      </c>
      <c r="AK943" s="135" t="s">
        <v>3834</v>
      </c>
      <c r="AL943" s="126" t="s">
        <v>3917</v>
      </c>
    </row>
    <row r="944" spans="1:38" ht="36" hidden="1" x14ac:dyDescent="0.25">
      <c r="A944" s="147">
        <v>131924</v>
      </c>
      <c r="B944" s="120">
        <v>2</v>
      </c>
      <c r="C944" s="121" t="s">
        <v>122</v>
      </c>
      <c r="D944" s="122">
        <v>44390</v>
      </c>
      <c r="E944" s="121" t="s">
        <v>152</v>
      </c>
      <c r="F944" s="122">
        <v>44552.875127314815</v>
      </c>
      <c r="G944" s="121" t="s">
        <v>161</v>
      </c>
      <c r="H944" s="123" t="s">
        <v>135</v>
      </c>
      <c r="I944" s="121" t="s">
        <v>3918</v>
      </c>
      <c r="J944" s="120" t="s">
        <v>101</v>
      </c>
      <c r="K944" s="121"/>
      <c r="L944" s="120" t="s">
        <v>101</v>
      </c>
      <c r="M944" s="123" t="s">
        <v>3919</v>
      </c>
      <c r="N944" s="123" t="s">
        <v>1793</v>
      </c>
      <c r="O944" s="121" t="s">
        <v>157</v>
      </c>
      <c r="P944" s="121" t="s">
        <v>157</v>
      </c>
      <c r="Q944" s="123" t="s">
        <v>1793</v>
      </c>
      <c r="R944" s="150" t="s">
        <v>47</v>
      </c>
      <c r="S944" s="121" t="s">
        <v>43</v>
      </c>
      <c r="T944" s="124">
        <v>0.08</v>
      </c>
      <c r="U944" s="122">
        <v>44540</v>
      </c>
      <c r="V944" s="121" t="s">
        <v>1805</v>
      </c>
      <c r="W944" s="120" t="s">
        <v>93</v>
      </c>
      <c r="X944" s="120" t="s">
        <v>103</v>
      </c>
      <c r="Y944" s="265" t="s">
        <v>32</v>
      </c>
      <c r="Z944" s="123"/>
      <c r="AA944" s="125">
        <v>0</v>
      </c>
      <c r="AB944" s="125">
        <v>0</v>
      </c>
      <c r="AC944" s="125">
        <v>0</v>
      </c>
      <c r="AD944" s="125">
        <v>51405</v>
      </c>
      <c r="AE944" s="125">
        <v>51405</v>
      </c>
      <c r="AF944" s="125">
        <v>0</v>
      </c>
      <c r="AG944" s="125">
        <v>0</v>
      </c>
      <c r="AH944" s="125">
        <v>0</v>
      </c>
      <c r="AI944" s="125">
        <v>51405</v>
      </c>
      <c r="AJ944" s="125">
        <v>51405</v>
      </c>
      <c r="AK944" s="135" t="s">
        <v>3837</v>
      </c>
      <c r="AL944" s="126" t="s">
        <v>3920</v>
      </c>
    </row>
    <row r="945" spans="1:38" ht="36" hidden="1" x14ac:dyDescent="0.25">
      <c r="A945" s="149">
        <v>131925</v>
      </c>
      <c r="B945" s="120">
        <v>1</v>
      </c>
      <c r="C945" s="121" t="s">
        <v>122</v>
      </c>
      <c r="D945" s="122">
        <v>44390</v>
      </c>
      <c r="E945" s="121" t="s">
        <v>152</v>
      </c>
      <c r="F945" s="122">
        <v>44552.875127314815</v>
      </c>
      <c r="G945" s="121" t="s">
        <v>161</v>
      </c>
      <c r="H945" s="123" t="s">
        <v>1192</v>
      </c>
      <c r="I945" s="121" t="s">
        <v>3918</v>
      </c>
      <c r="J945" s="120" t="s">
        <v>101</v>
      </c>
      <c r="K945" s="121"/>
      <c r="L945" s="120" t="s">
        <v>101</v>
      </c>
      <c r="M945" s="123" t="s">
        <v>3921</v>
      </c>
      <c r="N945" s="123" t="s">
        <v>3922</v>
      </c>
      <c r="O945" s="121" t="s">
        <v>157</v>
      </c>
      <c r="P945" s="121" t="s">
        <v>157</v>
      </c>
      <c r="Q945" s="123" t="s">
        <v>1793</v>
      </c>
      <c r="R945" s="151" t="s">
        <v>47</v>
      </c>
      <c r="S945" s="121" t="s">
        <v>43</v>
      </c>
      <c r="T945" s="124">
        <v>0.17</v>
      </c>
      <c r="U945" s="122">
        <v>44540</v>
      </c>
      <c r="V945" s="121" t="s">
        <v>1805</v>
      </c>
      <c r="W945" s="120" t="s">
        <v>93</v>
      </c>
      <c r="X945" s="120" t="s">
        <v>103</v>
      </c>
      <c r="Y945" s="265" t="s">
        <v>32</v>
      </c>
      <c r="Z945" s="123"/>
      <c r="AA945" s="125">
        <v>0</v>
      </c>
      <c r="AB945" s="125">
        <v>0</v>
      </c>
      <c r="AC945" s="125">
        <v>0</v>
      </c>
      <c r="AD945" s="125">
        <v>50800</v>
      </c>
      <c r="AE945" s="125">
        <v>50800</v>
      </c>
      <c r="AF945" s="125">
        <v>0</v>
      </c>
      <c r="AG945" s="125">
        <v>0</v>
      </c>
      <c r="AH945" s="125">
        <v>0</v>
      </c>
      <c r="AI945" s="125">
        <v>50800</v>
      </c>
      <c r="AJ945" s="125">
        <v>50800</v>
      </c>
      <c r="AK945" s="135" t="s">
        <v>3837</v>
      </c>
      <c r="AL945" s="126" t="s">
        <v>3923</v>
      </c>
    </row>
    <row r="946" spans="1:38" ht="36" hidden="1" x14ac:dyDescent="0.25">
      <c r="A946" s="147">
        <v>127252</v>
      </c>
      <c r="B946" s="120">
        <v>3</v>
      </c>
      <c r="C946" s="121" t="s">
        <v>122</v>
      </c>
      <c r="D946" s="122">
        <v>43181</v>
      </c>
      <c r="E946" s="121" t="s">
        <v>152</v>
      </c>
      <c r="F946" s="122">
        <v>44188.875081018516</v>
      </c>
      <c r="G946" s="121" t="s">
        <v>241</v>
      </c>
      <c r="H946" s="123" t="s">
        <v>1489</v>
      </c>
      <c r="I946" s="121" t="s">
        <v>477</v>
      </c>
      <c r="J946" s="120" t="s">
        <v>299</v>
      </c>
      <c r="K946" s="121"/>
      <c r="L946" s="120" t="s">
        <v>300</v>
      </c>
      <c r="M946" s="123" t="s">
        <v>3924</v>
      </c>
      <c r="N946" s="123" t="s">
        <v>2604</v>
      </c>
      <c r="O946" s="121" t="s">
        <v>157</v>
      </c>
      <c r="P946" s="121" t="s">
        <v>1794</v>
      </c>
      <c r="Q946" s="123" t="s">
        <v>2604</v>
      </c>
      <c r="R946" s="121" t="s">
        <v>47</v>
      </c>
      <c r="S946" s="121" t="s">
        <v>43</v>
      </c>
      <c r="T946" s="124">
        <v>7.82</v>
      </c>
      <c r="U946" s="122">
        <v>44176</v>
      </c>
      <c r="V946" s="121" t="s">
        <v>1805</v>
      </c>
      <c r="W946" s="120" t="s">
        <v>93</v>
      </c>
      <c r="X946" s="120" t="s">
        <v>303</v>
      </c>
      <c r="Y946" s="265" t="s">
        <v>29</v>
      </c>
      <c r="Z946" s="123" t="s">
        <v>3925</v>
      </c>
      <c r="AA946" s="125">
        <v>0</v>
      </c>
      <c r="AB946" s="125">
        <v>0</v>
      </c>
      <c r="AC946" s="125">
        <v>51600</v>
      </c>
      <c r="AD946" s="125">
        <v>0</v>
      </c>
      <c r="AE946" s="125">
        <v>51600</v>
      </c>
      <c r="AF946" s="125">
        <v>0</v>
      </c>
      <c r="AG946" s="125">
        <v>0</v>
      </c>
      <c r="AH946" s="125">
        <v>448168</v>
      </c>
      <c r="AI946" s="125">
        <v>5143234</v>
      </c>
      <c r="AJ946" s="125">
        <v>5591402</v>
      </c>
      <c r="AK946" s="135" t="s">
        <v>3926</v>
      </c>
      <c r="AL946" s="126" t="s">
        <v>3927</v>
      </c>
    </row>
    <row r="947" spans="1:38" hidden="1" x14ac:dyDescent="0.25">
      <c r="A947" s="149">
        <v>129080</v>
      </c>
      <c r="B947" s="120">
        <v>4</v>
      </c>
      <c r="C947" s="121" t="s">
        <v>97</v>
      </c>
      <c r="D947" s="122">
        <v>43633</v>
      </c>
      <c r="E947" s="121" t="s">
        <v>152</v>
      </c>
      <c r="F947" s="122">
        <v>44490.875138888892</v>
      </c>
      <c r="G947" s="121" t="s">
        <v>510</v>
      </c>
      <c r="H947" s="123" t="s">
        <v>2044</v>
      </c>
      <c r="I947" s="121" t="s">
        <v>477</v>
      </c>
      <c r="J947" s="120" t="s">
        <v>299</v>
      </c>
      <c r="K947" s="121"/>
      <c r="L947" s="120" t="s">
        <v>300</v>
      </c>
      <c r="M947" s="123" t="s">
        <v>3928</v>
      </c>
      <c r="N947" s="123" t="s">
        <v>1800</v>
      </c>
      <c r="O947" s="121" t="s">
        <v>157</v>
      </c>
      <c r="P947" s="121" t="s">
        <v>1794</v>
      </c>
      <c r="Q947" s="123" t="s">
        <v>1800</v>
      </c>
      <c r="R947" s="121" t="s">
        <v>47</v>
      </c>
      <c r="S947" s="121" t="s">
        <v>43</v>
      </c>
      <c r="T947" s="124">
        <v>8</v>
      </c>
      <c r="U947" s="122">
        <v>44176</v>
      </c>
      <c r="V947" s="121"/>
      <c r="W947" s="120" t="s">
        <v>670</v>
      </c>
      <c r="X947" s="120" t="s">
        <v>303</v>
      </c>
      <c r="Y947" s="265" t="s">
        <v>29</v>
      </c>
      <c r="Z947" s="123" t="s">
        <v>3929</v>
      </c>
      <c r="AA947" s="125">
        <v>0</v>
      </c>
      <c r="AB947" s="125">
        <v>0</v>
      </c>
      <c r="AC947" s="125">
        <v>131200</v>
      </c>
      <c r="AD947" s="125">
        <v>0</v>
      </c>
      <c r="AE947" s="125">
        <v>131200</v>
      </c>
      <c r="AF947" s="125">
        <v>0</v>
      </c>
      <c r="AG947" s="125">
        <v>0</v>
      </c>
      <c r="AH947" s="125">
        <v>169068</v>
      </c>
      <c r="AI947" s="125">
        <v>5587820</v>
      </c>
      <c r="AJ947" s="125">
        <v>5756888</v>
      </c>
      <c r="AK947" s="135" t="s">
        <v>3930</v>
      </c>
      <c r="AL947" s="126" t="s">
        <v>3931</v>
      </c>
    </row>
    <row r="948" spans="1:38" ht="36" hidden="1" x14ac:dyDescent="0.25">
      <c r="A948" s="147">
        <v>127463</v>
      </c>
      <c r="B948" s="120">
        <v>1</v>
      </c>
      <c r="C948" s="121" t="s">
        <v>97</v>
      </c>
      <c r="D948" s="122">
        <v>43216</v>
      </c>
      <c r="E948" s="121" t="s">
        <v>152</v>
      </c>
      <c r="F948" s="122">
        <v>44587</v>
      </c>
      <c r="G948" s="121" t="s">
        <v>666</v>
      </c>
      <c r="H948" s="123" t="s">
        <v>337</v>
      </c>
      <c r="I948" s="121" t="s">
        <v>649</v>
      </c>
      <c r="J948" s="120" t="s">
        <v>299</v>
      </c>
      <c r="K948" s="121"/>
      <c r="L948" s="120" t="s">
        <v>300</v>
      </c>
      <c r="M948" s="123" t="s">
        <v>3932</v>
      </c>
      <c r="N948" s="123" t="s">
        <v>1804</v>
      </c>
      <c r="O948" s="121" t="s">
        <v>157</v>
      </c>
      <c r="P948" s="121" t="s">
        <v>157</v>
      </c>
      <c r="Q948" s="123" t="s">
        <v>1804</v>
      </c>
      <c r="R948" s="121" t="s">
        <v>47</v>
      </c>
      <c r="S948" s="121" t="s">
        <v>43</v>
      </c>
      <c r="T948" s="124">
        <v>4.58</v>
      </c>
      <c r="U948" s="122">
        <v>44176</v>
      </c>
      <c r="V948" s="121" t="s">
        <v>1805</v>
      </c>
      <c r="W948" s="120" t="s">
        <v>93</v>
      </c>
      <c r="X948" s="120" t="s">
        <v>303</v>
      </c>
      <c r="Y948" s="265" t="s">
        <v>29</v>
      </c>
      <c r="Z948" s="123"/>
      <c r="AA948" s="125">
        <v>0</v>
      </c>
      <c r="AB948" s="125">
        <v>0</v>
      </c>
      <c r="AC948" s="125">
        <v>0</v>
      </c>
      <c r="AD948" s="125">
        <v>500000</v>
      </c>
      <c r="AE948" s="125">
        <v>500000</v>
      </c>
      <c r="AF948" s="125">
        <v>0</v>
      </c>
      <c r="AG948" s="125">
        <v>0</v>
      </c>
      <c r="AH948" s="125">
        <v>0</v>
      </c>
      <c r="AI948" s="125">
        <v>4735000</v>
      </c>
      <c r="AJ948" s="125">
        <v>4735000</v>
      </c>
      <c r="AK948" s="135" t="s">
        <v>3933</v>
      </c>
      <c r="AL948" s="126" t="s">
        <v>3934</v>
      </c>
    </row>
    <row r="949" spans="1:38" ht="36" hidden="1" x14ac:dyDescent="0.25">
      <c r="A949" s="147">
        <v>128847</v>
      </c>
      <c r="B949" s="120">
        <v>2</v>
      </c>
      <c r="C949" s="121" t="s">
        <v>97</v>
      </c>
      <c r="D949" s="122">
        <v>43584</v>
      </c>
      <c r="E949" s="121" t="s">
        <v>152</v>
      </c>
      <c r="F949" s="122">
        <v>44580.875127314815</v>
      </c>
      <c r="G949" s="121" t="s">
        <v>426</v>
      </c>
      <c r="H949" s="123" t="s">
        <v>399</v>
      </c>
      <c r="I949" s="121" t="s">
        <v>477</v>
      </c>
      <c r="J949" s="120" t="s">
        <v>299</v>
      </c>
      <c r="K949" s="121"/>
      <c r="L949" s="120" t="s">
        <v>300</v>
      </c>
      <c r="M949" s="123" t="s">
        <v>3935</v>
      </c>
      <c r="N949" s="123" t="s">
        <v>1793</v>
      </c>
      <c r="O949" s="121" t="s">
        <v>157</v>
      </c>
      <c r="P949" s="121" t="s">
        <v>1794</v>
      </c>
      <c r="Q949" s="123" t="s">
        <v>1793</v>
      </c>
      <c r="R949" s="150" t="s">
        <v>47</v>
      </c>
      <c r="S949" s="121" t="s">
        <v>43</v>
      </c>
      <c r="T949" s="124">
        <v>9.2799999999999994</v>
      </c>
      <c r="U949" s="122">
        <v>44176</v>
      </c>
      <c r="V949" s="121"/>
      <c r="W949" s="120" t="s">
        <v>93</v>
      </c>
      <c r="X949" s="120" t="s">
        <v>303</v>
      </c>
      <c r="Y949" s="265" t="s">
        <v>29</v>
      </c>
      <c r="Z949" s="123" t="s">
        <v>3936</v>
      </c>
      <c r="AA949" s="125">
        <v>0</v>
      </c>
      <c r="AB949" s="125">
        <v>0</v>
      </c>
      <c r="AC949" s="125">
        <v>0</v>
      </c>
      <c r="AD949" s="125">
        <v>2250000</v>
      </c>
      <c r="AE949" s="125">
        <v>2250000</v>
      </c>
      <c r="AF949" s="125">
        <v>0</v>
      </c>
      <c r="AG949" s="125">
        <v>0</v>
      </c>
      <c r="AH949" s="125">
        <v>59979</v>
      </c>
      <c r="AI949" s="125">
        <v>4941413</v>
      </c>
      <c r="AJ949" s="125">
        <v>5001392</v>
      </c>
      <c r="AK949" s="135" t="s">
        <v>3937</v>
      </c>
      <c r="AL949" s="126" t="s">
        <v>3938</v>
      </c>
    </row>
    <row r="950" spans="1:38" ht="36" hidden="1" x14ac:dyDescent="0.25">
      <c r="A950" s="147">
        <v>124455</v>
      </c>
      <c r="B950" s="120">
        <v>1</v>
      </c>
      <c r="C950" s="121" t="s">
        <v>85</v>
      </c>
      <c r="D950" s="122">
        <v>42577</v>
      </c>
      <c r="E950" s="121" t="s">
        <v>247</v>
      </c>
      <c r="F950" s="122">
        <v>44070</v>
      </c>
      <c r="G950" s="121" t="s">
        <v>189</v>
      </c>
      <c r="H950" s="123" t="s">
        <v>297</v>
      </c>
      <c r="I950" s="121" t="s">
        <v>1436</v>
      </c>
      <c r="J950" s="120" t="s">
        <v>101</v>
      </c>
      <c r="K950" s="121"/>
      <c r="L950" s="120" t="s">
        <v>101</v>
      </c>
      <c r="M950" s="123" t="s">
        <v>3939</v>
      </c>
      <c r="N950" s="123" t="s">
        <v>3940</v>
      </c>
      <c r="O950" s="121" t="s">
        <v>553</v>
      </c>
      <c r="P950" s="121" t="s">
        <v>1789</v>
      </c>
      <c r="Q950" s="123"/>
      <c r="R950" s="150" t="s">
        <v>47</v>
      </c>
      <c r="S950" s="150" t="s">
        <v>45</v>
      </c>
      <c r="T950" s="124">
        <v>4.87</v>
      </c>
      <c r="U950" s="122">
        <v>46367</v>
      </c>
      <c r="V950" s="121"/>
      <c r="W950" s="120" t="s">
        <v>93</v>
      </c>
      <c r="X950" s="120" t="s">
        <v>103</v>
      </c>
      <c r="Y950" s="265" t="str">
        <f>_xlfn.XLOOKUP(TAMPData2205[[#This Row],[PIN]],TAMPData2202[PIN],TAMPData2202[TAMP NHS],"",0)</f>
        <v>Non-NHS SR</v>
      </c>
      <c r="Z950" s="123"/>
      <c r="AA950" s="125">
        <v>95500</v>
      </c>
      <c r="AB950" s="125">
        <v>0</v>
      </c>
      <c r="AC950" s="125">
        <v>0</v>
      </c>
      <c r="AD950" s="125">
        <v>0</v>
      </c>
      <c r="AE950" s="125">
        <v>95500</v>
      </c>
      <c r="AF950" s="125">
        <v>2012000</v>
      </c>
      <c r="AG950" s="125">
        <v>0</v>
      </c>
      <c r="AH950" s="125">
        <v>0</v>
      </c>
      <c r="AI950" s="125">
        <v>0</v>
      </c>
      <c r="AJ950" s="125">
        <v>2012000</v>
      </c>
      <c r="AK950" s="135"/>
      <c r="AL950" s="126"/>
    </row>
    <row r="951" spans="1:38" ht="36" hidden="1" x14ac:dyDescent="0.25">
      <c r="A951" s="147">
        <v>106634.03</v>
      </c>
      <c r="B951" s="120">
        <v>3</v>
      </c>
      <c r="C951" s="121" t="s">
        <v>85</v>
      </c>
      <c r="D951" s="122">
        <v>42401</v>
      </c>
      <c r="E951" s="121" t="s">
        <v>143</v>
      </c>
      <c r="F951" s="122">
        <v>44480</v>
      </c>
      <c r="G951" s="121" t="s">
        <v>152</v>
      </c>
      <c r="H951" s="123" t="s">
        <v>701</v>
      </c>
      <c r="I951" s="121" t="s">
        <v>2196</v>
      </c>
      <c r="J951" s="120" t="s">
        <v>101</v>
      </c>
      <c r="K951" s="121"/>
      <c r="L951" s="120" t="s">
        <v>101</v>
      </c>
      <c r="M951" s="123" t="s">
        <v>3941</v>
      </c>
      <c r="N951" s="123" t="s">
        <v>2198</v>
      </c>
      <c r="O951" s="121" t="s">
        <v>553</v>
      </c>
      <c r="P951" s="121" t="s">
        <v>92</v>
      </c>
      <c r="Q951" s="123"/>
      <c r="R951" s="150" t="s">
        <v>47</v>
      </c>
      <c r="S951" s="150" t="s">
        <v>41</v>
      </c>
      <c r="T951" s="124">
        <v>3.75</v>
      </c>
      <c r="U951" s="122">
        <v>46003</v>
      </c>
      <c r="V951" s="121"/>
      <c r="W951" s="120" t="s">
        <v>93</v>
      </c>
      <c r="X951" s="120" t="s">
        <v>13</v>
      </c>
      <c r="Y951" s="265" t="str">
        <f>_xlfn.XLOOKUP(TAMPData2205[[#This Row],[PIN]],TAMPData2202[PIN],TAMPData2202[TAMP NHS],"",0)</f>
        <v>NHS-SR</v>
      </c>
      <c r="Z951" s="123"/>
      <c r="AA951" s="125">
        <v>0</v>
      </c>
      <c r="AB951" s="125">
        <v>5345850</v>
      </c>
      <c r="AC951" s="125">
        <v>0</v>
      </c>
      <c r="AD951" s="125">
        <v>0</v>
      </c>
      <c r="AE951" s="125">
        <v>5345850</v>
      </c>
      <c r="AF951" s="125">
        <v>0</v>
      </c>
      <c r="AG951" s="125">
        <v>5345850</v>
      </c>
      <c r="AH951" s="125">
        <v>0</v>
      </c>
      <c r="AI951" s="125">
        <v>0</v>
      </c>
      <c r="AJ951" s="125">
        <v>5345850</v>
      </c>
      <c r="AK951" s="135"/>
      <c r="AL951" s="126" t="s">
        <v>3942</v>
      </c>
    </row>
    <row r="952" spans="1:38" ht="36" hidden="1" x14ac:dyDescent="0.25">
      <c r="A952" s="147">
        <v>124395.01</v>
      </c>
      <c r="B952" s="120">
        <v>3</v>
      </c>
      <c r="C952" s="121" t="s">
        <v>85</v>
      </c>
      <c r="D952" s="122">
        <v>43376</v>
      </c>
      <c r="E952" s="121" t="s">
        <v>143</v>
      </c>
      <c r="F952" s="122">
        <v>44587</v>
      </c>
      <c r="G952" s="121" t="s">
        <v>241</v>
      </c>
      <c r="H952" s="123" t="s">
        <v>3943</v>
      </c>
      <c r="I952" s="121" t="s">
        <v>1490</v>
      </c>
      <c r="J952" s="120" t="s">
        <v>101</v>
      </c>
      <c r="K952" s="121"/>
      <c r="L952" s="120" t="s">
        <v>101</v>
      </c>
      <c r="M952" s="123" t="s">
        <v>3944</v>
      </c>
      <c r="N952" s="123" t="s">
        <v>3945</v>
      </c>
      <c r="O952" s="121" t="s">
        <v>553</v>
      </c>
      <c r="P952" s="121" t="s">
        <v>1783</v>
      </c>
      <c r="Q952" s="123"/>
      <c r="R952" s="150" t="s">
        <v>47</v>
      </c>
      <c r="S952" s="150" t="s">
        <v>45</v>
      </c>
      <c r="T952" s="124">
        <v>3.1</v>
      </c>
      <c r="U952" s="122">
        <v>46003</v>
      </c>
      <c r="V952" s="121"/>
      <c r="W952" s="120" t="s">
        <v>93</v>
      </c>
      <c r="X952" s="120" t="s">
        <v>103</v>
      </c>
      <c r="Y952" s="265" t="str">
        <f>_xlfn.XLOOKUP(TAMPData2205[[#This Row],[PIN]],TAMPData2202[PIN],TAMPData2202[TAMP NHS],"",0)</f>
        <v>Non-NHS SR</v>
      </c>
      <c r="Z952" s="123"/>
      <c r="AA952" s="125">
        <v>600000</v>
      </c>
      <c r="AB952" s="125">
        <v>0</v>
      </c>
      <c r="AC952" s="125">
        <v>0</v>
      </c>
      <c r="AD952" s="125">
        <v>0</v>
      </c>
      <c r="AE952" s="125">
        <v>600000</v>
      </c>
      <c r="AF952" s="125">
        <v>600000</v>
      </c>
      <c r="AG952" s="125">
        <v>0</v>
      </c>
      <c r="AH952" s="125">
        <v>0</v>
      </c>
      <c r="AI952" s="125">
        <v>0</v>
      </c>
      <c r="AJ952" s="125">
        <v>600000</v>
      </c>
      <c r="AK952" s="135"/>
      <c r="AL952" s="126" t="s">
        <v>3946</v>
      </c>
    </row>
    <row r="953" spans="1:38" ht="36" hidden="1" x14ac:dyDescent="0.25">
      <c r="A953" s="147">
        <v>127466</v>
      </c>
      <c r="B953" s="120">
        <v>1</v>
      </c>
      <c r="C953" s="121" t="s">
        <v>114</v>
      </c>
      <c r="D953" s="122">
        <v>43216</v>
      </c>
      <c r="E953" s="121" t="s">
        <v>152</v>
      </c>
      <c r="F953" s="122">
        <v>44167.875081018516</v>
      </c>
      <c r="G953" s="121" t="s">
        <v>170</v>
      </c>
      <c r="H953" s="123" t="s">
        <v>162</v>
      </c>
      <c r="I953" s="121" t="s">
        <v>477</v>
      </c>
      <c r="J953" s="120" t="s">
        <v>299</v>
      </c>
      <c r="K953" s="121"/>
      <c r="L953" s="120" t="s">
        <v>300</v>
      </c>
      <c r="M953" s="123" t="s">
        <v>3947</v>
      </c>
      <c r="N953" s="123" t="s">
        <v>3948</v>
      </c>
      <c r="O953" s="121" t="s">
        <v>157</v>
      </c>
      <c r="P953" s="121" t="s">
        <v>1794</v>
      </c>
      <c r="Q953" s="123" t="s">
        <v>3948</v>
      </c>
      <c r="R953" s="150" t="s">
        <v>47</v>
      </c>
      <c r="S953" s="121" t="s">
        <v>43</v>
      </c>
      <c r="T953" s="124">
        <v>3.14</v>
      </c>
      <c r="U953" s="122">
        <v>43812</v>
      </c>
      <c r="V953" s="121" t="s">
        <v>1805</v>
      </c>
      <c r="W953" s="120" t="s">
        <v>93</v>
      </c>
      <c r="X953" s="120" t="s">
        <v>303</v>
      </c>
      <c r="Y953" s="265" t="s">
        <v>29</v>
      </c>
      <c r="Z953" s="123" t="s">
        <v>3949</v>
      </c>
      <c r="AA953" s="125">
        <v>0</v>
      </c>
      <c r="AB953" s="125">
        <v>0</v>
      </c>
      <c r="AC953" s="125">
        <v>56749.33</v>
      </c>
      <c r="AD953" s="125">
        <v>9978.5499999999993</v>
      </c>
      <c r="AE953" s="125">
        <v>66727.88</v>
      </c>
      <c r="AF953" s="125">
        <v>0</v>
      </c>
      <c r="AG953" s="125">
        <v>0</v>
      </c>
      <c r="AH953" s="125">
        <v>428849.33</v>
      </c>
      <c r="AI953" s="125">
        <v>3843978.55</v>
      </c>
      <c r="AJ953" s="125">
        <v>4272827.88</v>
      </c>
      <c r="AK953" s="135" t="s">
        <v>3950</v>
      </c>
      <c r="AL953" s="126" t="s">
        <v>3951</v>
      </c>
    </row>
    <row r="954" spans="1:38" ht="36" hidden="1" x14ac:dyDescent="0.25">
      <c r="A954" s="147">
        <v>128837</v>
      </c>
      <c r="B954" s="120">
        <v>3</v>
      </c>
      <c r="C954" s="121" t="s">
        <v>114</v>
      </c>
      <c r="D954" s="122">
        <v>43574</v>
      </c>
      <c r="E954" s="121" t="s">
        <v>152</v>
      </c>
      <c r="F954" s="122">
        <v>44167.875081018516</v>
      </c>
      <c r="G954" s="121" t="s">
        <v>170</v>
      </c>
      <c r="H954" s="123" t="s">
        <v>3952</v>
      </c>
      <c r="I954" s="121" t="s">
        <v>613</v>
      </c>
      <c r="J954" s="120" t="s">
        <v>299</v>
      </c>
      <c r="K954" s="121"/>
      <c r="L954" s="120" t="s">
        <v>300</v>
      </c>
      <c r="M954" s="123" t="s">
        <v>3953</v>
      </c>
      <c r="N954" s="123" t="s">
        <v>2604</v>
      </c>
      <c r="O954" s="121" t="s">
        <v>157</v>
      </c>
      <c r="P954" s="121" t="s">
        <v>1794</v>
      </c>
      <c r="Q954" s="123" t="s">
        <v>2604</v>
      </c>
      <c r="R954" s="150" t="s">
        <v>47</v>
      </c>
      <c r="S954" s="121" t="s">
        <v>43</v>
      </c>
      <c r="T954" s="124">
        <v>8.93</v>
      </c>
      <c r="U954" s="122">
        <v>43812</v>
      </c>
      <c r="V954" s="121"/>
      <c r="W954" s="120" t="s">
        <v>93</v>
      </c>
      <c r="X954" s="120" t="s">
        <v>303</v>
      </c>
      <c r="Y954" s="265" t="s">
        <v>29</v>
      </c>
      <c r="Z954" s="123" t="s">
        <v>3954</v>
      </c>
      <c r="AA954" s="125">
        <v>0</v>
      </c>
      <c r="AB954" s="125">
        <v>0</v>
      </c>
      <c r="AC954" s="125">
        <v>226533.05</v>
      </c>
      <c r="AD954" s="125">
        <v>196298.58</v>
      </c>
      <c r="AE954" s="125">
        <v>422831.63</v>
      </c>
      <c r="AF954" s="125">
        <v>0</v>
      </c>
      <c r="AG954" s="125">
        <v>0</v>
      </c>
      <c r="AH954" s="125">
        <v>690563.05</v>
      </c>
      <c r="AI954" s="125">
        <v>6888137.5800000001</v>
      </c>
      <c r="AJ954" s="125">
        <v>7578700.6299999999</v>
      </c>
      <c r="AK954" s="135" t="s">
        <v>3955</v>
      </c>
      <c r="AL954" s="126" t="s">
        <v>3956</v>
      </c>
    </row>
    <row r="955" spans="1:38" ht="36" hidden="1" x14ac:dyDescent="0.25">
      <c r="A955" s="147">
        <v>127388</v>
      </c>
      <c r="B955" s="120">
        <v>4</v>
      </c>
      <c r="C955" s="121" t="s">
        <v>97</v>
      </c>
      <c r="D955" s="122">
        <v>43194</v>
      </c>
      <c r="E955" s="121" t="s">
        <v>152</v>
      </c>
      <c r="F955" s="122">
        <v>44484</v>
      </c>
      <c r="G955" s="121" t="s">
        <v>235</v>
      </c>
      <c r="H955" s="123" t="s">
        <v>415</v>
      </c>
      <c r="I955" s="121" t="s">
        <v>3182</v>
      </c>
      <c r="J955" s="120" t="s">
        <v>101</v>
      </c>
      <c r="K955" s="121"/>
      <c r="L955" s="120" t="s">
        <v>101</v>
      </c>
      <c r="M955" s="123" t="s">
        <v>3957</v>
      </c>
      <c r="N955" s="123" t="s">
        <v>2154</v>
      </c>
      <c r="O955" s="121" t="s">
        <v>157</v>
      </c>
      <c r="P955" s="121" t="s">
        <v>1794</v>
      </c>
      <c r="Q955" s="123" t="s">
        <v>2154</v>
      </c>
      <c r="R955" s="121" t="s">
        <v>47</v>
      </c>
      <c r="S955" s="121" t="s">
        <v>46</v>
      </c>
      <c r="T955" s="124">
        <v>7.18</v>
      </c>
      <c r="U955" s="122">
        <v>43868</v>
      </c>
      <c r="V955" s="121" t="s">
        <v>2155</v>
      </c>
      <c r="W955" s="120" t="s">
        <v>93</v>
      </c>
      <c r="X955" s="120" t="s">
        <v>13</v>
      </c>
      <c r="Y955" s="265" t="s">
        <v>31</v>
      </c>
      <c r="Z955" s="123" t="s">
        <v>3958</v>
      </c>
      <c r="AA955" s="125">
        <v>0</v>
      </c>
      <c r="AB955" s="125">
        <v>0</v>
      </c>
      <c r="AC955" s="125">
        <v>217800</v>
      </c>
      <c r="AD955" s="125">
        <v>0</v>
      </c>
      <c r="AE955" s="125">
        <v>217800</v>
      </c>
      <c r="AF955" s="125">
        <v>0</v>
      </c>
      <c r="AG955" s="125">
        <v>0</v>
      </c>
      <c r="AH955" s="125">
        <v>731500</v>
      </c>
      <c r="AI955" s="125">
        <v>2880400</v>
      </c>
      <c r="AJ955" s="125">
        <v>3611900</v>
      </c>
      <c r="AK955" s="135" t="s">
        <v>3959</v>
      </c>
      <c r="AL955" s="126" t="s">
        <v>3960</v>
      </c>
    </row>
    <row r="956" spans="1:38" ht="36" hidden="1" x14ac:dyDescent="0.25">
      <c r="A956" s="147">
        <v>128944</v>
      </c>
      <c r="B956" s="120">
        <v>1</v>
      </c>
      <c r="C956" s="121" t="s">
        <v>114</v>
      </c>
      <c r="D956" s="122">
        <v>43608</v>
      </c>
      <c r="E956" s="121" t="s">
        <v>98</v>
      </c>
      <c r="F956" s="122">
        <v>44403</v>
      </c>
      <c r="G956" s="121" t="s">
        <v>98</v>
      </c>
      <c r="H956" s="123" t="s">
        <v>2232</v>
      </c>
      <c r="I956" s="121"/>
      <c r="J956" s="120"/>
      <c r="K956" s="121"/>
      <c r="L956" s="120"/>
      <c r="M956" s="123" t="s">
        <v>3961</v>
      </c>
      <c r="N956" s="123" t="s">
        <v>3962</v>
      </c>
      <c r="O956" s="121" t="s">
        <v>119</v>
      </c>
      <c r="P956" s="121" t="s">
        <v>1836</v>
      </c>
      <c r="Q956" s="123"/>
      <c r="R956" s="150" t="s">
        <v>47</v>
      </c>
      <c r="S956" s="150" t="s">
        <v>46</v>
      </c>
      <c r="T956" s="124" t="s">
        <v>505</v>
      </c>
      <c r="U956" s="122">
        <v>43868</v>
      </c>
      <c r="V956" s="121"/>
      <c r="W956" s="120" t="s">
        <v>93</v>
      </c>
      <c r="X956" s="120"/>
      <c r="Y956" s="265" t="s">
        <v>31</v>
      </c>
      <c r="Z956" s="123"/>
      <c r="AA956" s="125">
        <v>0</v>
      </c>
      <c r="AB956" s="125">
        <v>0</v>
      </c>
      <c r="AC956" s="125">
        <v>273517.15999999997</v>
      </c>
      <c r="AD956" s="125">
        <v>0</v>
      </c>
      <c r="AE956" s="125">
        <v>273517.15999999997</v>
      </c>
      <c r="AF956" s="125">
        <v>0</v>
      </c>
      <c r="AG956" s="125">
        <v>0</v>
      </c>
      <c r="AH956" s="125">
        <v>686768.16</v>
      </c>
      <c r="AI956" s="125">
        <v>0</v>
      </c>
      <c r="AJ956" s="125">
        <v>686768.16</v>
      </c>
      <c r="AK956" s="135" t="s">
        <v>3963</v>
      </c>
      <c r="AL956" s="126" t="s">
        <v>3964</v>
      </c>
    </row>
    <row r="957" spans="1:38" ht="54" hidden="1" x14ac:dyDescent="0.25">
      <c r="A957" s="149">
        <v>129262</v>
      </c>
      <c r="B957" s="120">
        <v>2</v>
      </c>
      <c r="C957" s="121" t="s">
        <v>97</v>
      </c>
      <c r="D957" s="122">
        <v>43644</v>
      </c>
      <c r="E957" s="121" t="s">
        <v>152</v>
      </c>
      <c r="F957" s="122">
        <v>44495.875115740739</v>
      </c>
      <c r="G957" s="121" t="s">
        <v>108</v>
      </c>
      <c r="H957" s="123" t="s">
        <v>3965</v>
      </c>
      <c r="I957" s="121" t="s">
        <v>124</v>
      </c>
      <c r="J957" s="120" t="s">
        <v>101</v>
      </c>
      <c r="K957" s="121"/>
      <c r="L957" s="120" t="s">
        <v>101</v>
      </c>
      <c r="M957" s="123" t="s">
        <v>3966</v>
      </c>
      <c r="N957" s="123" t="s">
        <v>3967</v>
      </c>
      <c r="O957" s="121" t="s">
        <v>157</v>
      </c>
      <c r="P957" s="121" t="s">
        <v>158</v>
      </c>
      <c r="Q957" s="123" t="s">
        <v>3967</v>
      </c>
      <c r="R957" s="121" t="s">
        <v>47</v>
      </c>
      <c r="S957" s="121" t="s">
        <v>46</v>
      </c>
      <c r="T957" s="124">
        <v>3.915</v>
      </c>
      <c r="U957" s="122">
        <v>44232</v>
      </c>
      <c r="V957" s="121" t="s">
        <v>1805</v>
      </c>
      <c r="W957" s="120" t="s">
        <v>93</v>
      </c>
      <c r="X957" s="120" t="s">
        <v>13</v>
      </c>
      <c r="Y957" s="265" t="s">
        <v>31</v>
      </c>
      <c r="Z957" s="123"/>
      <c r="AA957" s="125">
        <v>0</v>
      </c>
      <c r="AB957" s="125">
        <v>0</v>
      </c>
      <c r="AC957" s="125">
        <v>0</v>
      </c>
      <c r="AD957" s="125">
        <v>176000</v>
      </c>
      <c r="AE957" s="125">
        <v>176000</v>
      </c>
      <c r="AF957" s="125">
        <v>0</v>
      </c>
      <c r="AG957" s="125">
        <v>0</v>
      </c>
      <c r="AH957" s="125">
        <v>0</v>
      </c>
      <c r="AI957" s="125">
        <v>2750403</v>
      </c>
      <c r="AJ957" s="125">
        <v>2750403</v>
      </c>
      <c r="AK957" s="135" t="s">
        <v>3968</v>
      </c>
      <c r="AL957" s="126" t="s">
        <v>3969</v>
      </c>
    </row>
    <row r="958" spans="1:38" ht="36" hidden="1" x14ac:dyDescent="0.25">
      <c r="A958" s="147">
        <v>118791</v>
      </c>
      <c r="B958" s="120">
        <v>3</v>
      </c>
      <c r="C958" s="121" t="s">
        <v>97</v>
      </c>
      <c r="D958" s="122">
        <v>41379</v>
      </c>
      <c r="E958" s="121" t="s">
        <v>1892</v>
      </c>
      <c r="F958" s="122">
        <v>44538</v>
      </c>
      <c r="G958" s="121" t="s">
        <v>3970</v>
      </c>
      <c r="H958" s="123" t="s">
        <v>140</v>
      </c>
      <c r="I958" s="121" t="s">
        <v>1417</v>
      </c>
      <c r="J958" s="120" t="s">
        <v>101</v>
      </c>
      <c r="K958" s="121"/>
      <c r="L958" s="120" t="s">
        <v>101</v>
      </c>
      <c r="M958" s="123" t="s">
        <v>3971</v>
      </c>
      <c r="N958" s="123" t="s">
        <v>3972</v>
      </c>
      <c r="O958" s="121" t="s">
        <v>1836</v>
      </c>
      <c r="P958" s="121" t="s">
        <v>1902</v>
      </c>
      <c r="Q958" s="123"/>
      <c r="R958" s="150" t="s">
        <v>47</v>
      </c>
      <c r="S958" s="150" t="s">
        <v>45</v>
      </c>
      <c r="T958" s="124">
        <v>0.5</v>
      </c>
      <c r="U958" s="122">
        <v>43812</v>
      </c>
      <c r="V958" s="121"/>
      <c r="W958" s="120" t="s">
        <v>93</v>
      </c>
      <c r="X958" s="120" t="s">
        <v>94</v>
      </c>
      <c r="Y958" s="265" t="str">
        <f>_xlfn.XLOOKUP(TAMPData2205[[#This Row],[PIN]],TAMPData2202[PIN],TAMPData2202[TAMP NHS],"",0)</f>
        <v>NHS-SR</v>
      </c>
      <c r="Z958" s="123"/>
      <c r="AA958" s="125">
        <v>0</v>
      </c>
      <c r="AB958" s="125">
        <v>0</v>
      </c>
      <c r="AC958" s="125">
        <v>300815</v>
      </c>
      <c r="AD958" s="125">
        <v>0</v>
      </c>
      <c r="AE958" s="125">
        <v>300815</v>
      </c>
      <c r="AF958" s="125">
        <v>264000</v>
      </c>
      <c r="AG958" s="125">
        <v>9235</v>
      </c>
      <c r="AH958" s="125">
        <v>5439204</v>
      </c>
      <c r="AI958" s="125">
        <v>0</v>
      </c>
      <c r="AJ958" s="125">
        <v>5712439</v>
      </c>
      <c r="AK958" s="135" t="s">
        <v>3973</v>
      </c>
      <c r="AL958" s="126" t="s">
        <v>3974</v>
      </c>
    </row>
    <row r="959" spans="1:38" ht="36" hidden="1" x14ac:dyDescent="0.25">
      <c r="A959" s="149">
        <v>125010</v>
      </c>
      <c r="B959" s="120">
        <v>3</v>
      </c>
      <c r="C959" s="121" t="s">
        <v>97</v>
      </c>
      <c r="D959" s="122">
        <v>42598</v>
      </c>
      <c r="E959" s="121" t="s">
        <v>1503</v>
      </c>
      <c r="F959" s="122">
        <v>44321.875069444446</v>
      </c>
      <c r="G959" s="121" t="s">
        <v>108</v>
      </c>
      <c r="H959" s="123" t="s">
        <v>785</v>
      </c>
      <c r="I959" s="121" t="s">
        <v>1505</v>
      </c>
      <c r="J959" s="120" t="s">
        <v>1506</v>
      </c>
      <c r="K959" s="121" t="s">
        <v>3975</v>
      </c>
      <c r="L959" s="120"/>
      <c r="M959" s="123" t="s">
        <v>3976</v>
      </c>
      <c r="N959" s="123" t="s">
        <v>3977</v>
      </c>
      <c r="O959" s="121" t="s">
        <v>91</v>
      </c>
      <c r="P959" s="121" t="s">
        <v>92</v>
      </c>
      <c r="Q959" s="123"/>
      <c r="R959" s="121" t="s">
        <v>47</v>
      </c>
      <c r="S959" s="121" t="s">
        <v>41</v>
      </c>
      <c r="T959" s="124">
        <v>0.59</v>
      </c>
      <c r="U959" s="122">
        <v>43812</v>
      </c>
      <c r="V959" s="121"/>
      <c r="W959" s="120" t="s">
        <v>93</v>
      </c>
      <c r="X959" s="120" t="s">
        <v>186</v>
      </c>
      <c r="Y959" s="265" t="s">
        <v>34</v>
      </c>
      <c r="Z959" s="123"/>
      <c r="AA959" s="125">
        <v>-4179.29</v>
      </c>
      <c r="AB959" s="125">
        <v>0</v>
      </c>
      <c r="AC959" s="125">
        <v>75075.69</v>
      </c>
      <c r="AD959" s="125">
        <v>0</v>
      </c>
      <c r="AE959" s="125">
        <v>70896.399999999994</v>
      </c>
      <c r="AF959" s="125">
        <v>503420.71</v>
      </c>
      <c r="AG959" s="125">
        <v>580962.9</v>
      </c>
      <c r="AH959" s="125">
        <v>1956430.69</v>
      </c>
      <c r="AI959" s="125">
        <v>0</v>
      </c>
      <c r="AJ959" s="125">
        <v>3040814.3</v>
      </c>
      <c r="AK959" s="135" t="s">
        <v>3978</v>
      </c>
      <c r="AL959" s="126" t="s">
        <v>3979</v>
      </c>
    </row>
    <row r="960" spans="1:38" ht="36" hidden="1" x14ac:dyDescent="0.25">
      <c r="A960" s="147">
        <v>100260.05</v>
      </c>
      <c r="B960" s="120">
        <v>2</v>
      </c>
      <c r="C960" s="121" t="s">
        <v>122</v>
      </c>
      <c r="D960" s="122">
        <v>39573</v>
      </c>
      <c r="E960" s="121" t="s">
        <v>2937</v>
      </c>
      <c r="F960" s="122">
        <v>44610</v>
      </c>
      <c r="G960" s="121" t="s">
        <v>426</v>
      </c>
      <c r="H960" s="123" t="s">
        <v>3980</v>
      </c>
      <c r="I960" s="121" t="s">
        <v>145</v>
      </c>
      <c r="J960" s="120" t="s">
        <v>101</v>
      </c>
      <c r="K960" s="121"/>
      <c r="L960" s="120" t="s">
        <v>101</v>
      </c>
      <c r="M960" s="123" t="s">
        <v>3981</v>
      </c>
      <c r="N960" s="123" t="s">
        <v>3982</v>
      </c>
      <c r="O960" s="121" t="s">
        <v>553</v>
      </c>
      <c r="P960" s="121" t="s">
        <v>1783</v>
      </c>
      <c r="Q960" s="123"/>
      <c r="R960" s="150" t="s">
        <v>47</v>
      </c>
      <c r="S960" s="150" t="s">
        <v>45</v>
      </c>
      <c r="T960" s="124">
        <v>3.22</v>
      </c>
      <c r="U960" s="122">
        <v>44551</v>
      </c>
      <c r="V960" s="121"/>
      <c r="W960" s="120" t="s">
        <v>93</v>
      </c>
      <c r="X960" s="120" t="s">
        <v>13</v>
      </c>
      <c r="Y960" s="265" t="str">
        <f>_xlfn.XLOOKUP(TAMPData2205[[#This Row],[PIN]],TAMPData2202[PIN],TAMPData2202[TAMP NHS],"",0)</f>
        <v>NHS-SR</v>
      </c>
      <c r="Z960" s="152" t="s">
        <v>3983</v>
      </c>
      <c r="AA960" s="125">
        <v>1750000</v>
      </c>
      <c r="AB960" s="125">
        <v>600000</v>
      </c>
      <c r="AC960" s="125">
        <f>88935132-35720399.26</f>
        <v>53214732.740000002</v>
      </c>
      <c r="AD960" s="125">
        <v>0</v>
      </c>
      <c r="AE960" s="125">
        <f>SUM(TAMPData2205[[#This Row],[2022 PE Obligations]:[2022 Paving Obligations]])</f>
        <v>55564732.740000002</v>
      </c>
      <c r="AF960" s="125">
        <v>5148572.6399999997</v>
      </c>
      <c r="AG960" s="125">
        <v>5599750</v>
      </c>
      <c r="AH960" s="125">
        <v>88935132</v>
      </c>
      <c r="AI960" s="125">
        <v>0</v>
      </c>
      <c r="AJ960" s="125">
        <v>99683454.640000001</v>
      </c>
      <c r="AK960" s="135" t="s">
        <v>3984</v>
      </c>
      <c r="AL960" s="126" t="s">
        <v>3985</v>
      </c>
    </row>
    <row r="961" spans="1:38" ht="36" hidden="1" x14ac:dyDescent="0.25">
      <c r="A961" s="147">
        <v>124395.02</v>
      </c>
      <c r="B961" s="120">
        <v>3</v>
      </c>
      <c r="C961" s="121" t="s">
        <v>85</v>
      </c>
      <c r="D961" s="122">
        <v>43376</v>
      </c>
      <c r="E961" s="121" t="s">
        <v>143</v>
      </c>
      <c r="F961" s="122">
        <v>44694</v>
      </c>
      <c r="G961" s="121" t="s">
        <v>143</v>
      </c>
      <c r="H961" s="123" t="s">
        <v>1489</v>
      </c>
      <c r="I961" s="121" t="s">
        <v>1490</v>
      </c>
      <c r="J961" s="120" t="s">
        <v>101</v>
      </c>
      <c r="K961" s="121"/>
      <c r="L961" s="120" t="s">
        <v>101</v>
      </c>
      <c r="M961" s="123" t="s">
        <v>3986</v>
      </c>
      <c r="N961" s="123" t="s">
        <v>3945</v>
      </c>
      <c r="O961" s="121" t="s">
        <v>553</v>
      </c>
      <c r="P961" s="121" t="s">
        <v>1783</v>
      </c>
      <c r="Q961" s="123"/>
      <c r="R961" s="150" t="s">
        <v>47</v>
      </c>
      <c r="S961" s="150" t="s">
        <v>45</v>
      </c>
      <c r="T961" s="124">
        <v>3.11</v>
      </c>
      <c r="U961" s="122">
        <v>46022</v>
      </c>
      <c r="V961" s="121"/>
      <c r="W961" s="120" t="s">
        <v>93</v>
      </c>
      <c r="X961" s="120" t="s">
        <v>103</v>
      </c>
      <c r="Y961" s="265" t="str">
        <f>_xlfn.XLOOKUP(TAMPData2205[[#This Row],[PIN]],TAMPData2202[PIN],TAMPData2202[TAMP NHS],"",0)</f>
        <v>Non-NHS SR</v>
      </c>
      <c r="Z961" s="123"/>
      <c r="AA961" s="125">
        <v>600000</v>
      </c>
      <c r="AB961" s="125">
        <v>0</v>
      </c>
      <c r="AC961" s="125">
        <v>0</v>
      </c>
      <c r="AD961" s="125">
        <v>0</v>
      </c>
      <c r="AE961" s="125">
        <v>600000</v>
      </c>
      <c r="AF961" s="125">
        <v>600000</v>
      </c>
      <c r="AG961" s="125">
        <v>0</v>
      </c>
      <c r="AH961" s="125">
        <v>0</v>
      </c>
      <c r="AI961" s="125">
        <v>0</v>
      </c>
      <c r="AJ961" s="125">
        <v>600000</v>
      </c>
      <c r="AK961" s="135"/>
      <c r="AL961" s="126" t="s">
        <v>3987</v>
      </c>
    </row>
    <row r="962" spans="1:38" ht="54" hidden="1" x14ac:dyDescent="0.25">
      <c r="A962" s="147">
        <v>101651</v>
      </c>
      <c r="B962" s="120">
        <v>1</v>
      </c>
      <c r="C962" s="121" t="s">
        <v>85</v>
      </c>
      <c r="D962" s="122">
        <v>37319.502928240741</v>
      </c>
      <c r="E962" s="121" t="s">
        <v>108</v>
      </c>
      <c r="F962" s="122">
        <v>44466</v>
      </c>
      <c r="G962" s="121" t="s">
        <v>152</v>
      </c>
      <c r="H962" s="123" t="s">
        <v>1588</v>
      </c>
      <c r="I962" s="121" t="s">
        <v>2175</v>
      </c>
      <c r="J962" s="120" t="s">
        <v>101</v>
      </c>
      <c r="K962" s="121"/>
      <c r="L962" s="120" t="s">
        <v>101</v>
      </c>
      <c r="M962" s="123" t="s">
        <v>3988</v>
      </c>
      <c r="N962" s="123" t="s">
        <v>3989</v>
      </c>
      <c r="O962" s="121" t="s">
        <v>553</v>
      </c>
      <c r="P962" s="121" t="s">
        <v>3990</v>
      </c>
      <c r="Q962" s="123"/>
      <c r="R962" s="121" t="s">
        <v>47</v>
      </c>
      <c r="S962" s="121" t="s">
        <v>41</v>
      </c>
      <c r="T962" s="124">
        <v>5.5</v>
      </c>
      <c r="U962" s="122"/>
      <c r="V962" s="121"/>
      <c r="W962" s="120" t="s">
        <v>93</v>
      </c>
      <c r="X962" s="120" t="s">
        <v>13</v>
      </c>
      <c r="Y962" s="265" t="s">
        <v>31</v>
      </c>
      <c r="Z962" s="123"/>
      <c r="AA962" s="125">
        <v>2500000</v>
      </c>
      <c r="AB962" s="125">
        <v>0</v>
      </c>
      <c r="AC962" s="125">
        <v>0</v>
      </c>
      <c r="AD962" s="125">
        <v>0</v>
      </c>
      <c r="AE962" s="125">
        <v>2500000</v>
      </c>
      <c r="AF962" s="125">
        <v>12200000</v>
      </c>
      <c r="AG962" s="125">
        <v>0</v>
      </c>
      <c r="AH962" s="125">
        <v>0</v>
      </c>
      <c r="AI962" s="125">
        <v>0</v>
      </c>
      <c r="AJ962" s="125">
        <v>12200000</v>
      </c>
      <c r="AK962" s="135"/>
      <c r="AL962" s="126"/>
    </row>
    <row r="963" spans="1:38" hidden="1" x14ac:dyDescent="0.25">
      <c r="A963" s="147">
        <v>106634.01</v>
      </c>
      <c r="B963" s="120">
        <v>3</v>
      </c>
      <c r="C963" s="121" t="s">
        <v>85</v>
      </c>
      <c r="D963" s="122">
        <v>40238</v>
      </c>
      <c r="E963" s="121" t="s">
        <v>2708</v>
      </c>
      <c r="F963" s="122">
        <v>44335</v>
      </c>
      <c r="G963" s="121" t="s">
        <v>189</v>
      </c>
      <c r="H963" s="123" t="s">
        <v>701</v>
      </c>
      <c r="I963" s="121" t="s">
        <v>2196</v>
      </c>
      <c r="J963" s="120" t="s">
        <v>101</v>
      </c>
      <c r="K963" s="121"/>
      <c r="L963" s="120" t="s">
        <v>101</v>
      </c>
      <c r="M963" s="123" t="s">
        <v>3991</v>
      </c>
      <c r="N963" s="123" t="s">
        <v>2198</v>
      </c>
      <c r="O963" s="121" t="s">
        <v>553</v>
      </c>
      <c r="P963" s="121" t="s">
        <v>453</v>
      </c>
      <c r="Q963" s="123"/>
      <c r="R963" s="150" t="s">
        <v>47</v>
      </c>
      <c r="S963" s="150" t="s">
        <v>41</v>
      </c>
      <c r="T963" s="124">
        <v>6.8</v>
      </c>
      <c r="U963" s="122"/>
      <c r="V963" s="121"/>
      <c r="W963" s="120" t="s">
        <v>93</v>
      </c>
      <c r="X963" s="120" t="s">
        <v>13</v>
      </c>
      <c r="Y963" s="265" t="s">
        <v>31</v>
      </c>
      <c r="Z963" s="123"/>
      <c r="AA963" s="125">
        <v>1500000</v>
      </c>
      <c r="AB963" s="125">
        <v>0</v>
      </c>
      <c r="AC963" s="125">
        <v>0</v>
      </c>
      <c r="AD963" s="125">
        <v>0</v>
      </c>
      <c r="AE963" s="125">
        <v>1500000</v>
      </c>
      <c r="AF963" s="125">
        <v>5420000</v>
      </c>
      <c r="AG963" s="125">
        <v>0</v>
      </c>
      <c r="AH963" s="125">
        <v>0</v>
      </c>
      <c r="AI963" s="125">
        <v>0</v>
      </c>
      <c r="AJ963" s="125">
        <v>5420000</v>
      </c>
      <c r="AK963" s="135"/>
      <c r="AL963" s="126"/>
    </row>
    <row r="964" spans="1:38" ht="54" hidden="1" x14ac:dyDescent="0.25">
      <c r="A964" s="147">
        <v>123168</v>
      </c>
      <c r="B964" s="120">
        <v>1</v>
      </c>
      <c r="C964" s="121" t="s">
        <v>122</v>
      </c>
      <c r="D964" s="122">
        <v>42339</v>
      </c>
      <c r="E964" s="121" t="s">
        <v>1728</v>
      </c>
      <c r="F964" s="122">
        <v>44377</v>
      </c>
      <c r="G964" s="121" t="s">
        <v>1741</v>
      </c>
      <c r="H964" s="123" t="s">
        <v>1588</v>
      </c>
      <c r="I964" s="121" t="s">
        <v>3992</v>
      </c>
      <c r="J964" s="120"/>
      <c r="K964" s="121"/>
      <c r="L964" s="120"/>
      <c r="M964" s="123" t="s">
        <v>3993</v>
      </c>
      <c r="N964" s="123" t="s">
        <v>3994</v>
      </c>
      <c r="O964" s="121" t="s">
        <v>91</v>
      </c>
      <c r="P964" s="121" t="s">
        <v>92</v>
      </c>
      <c r="Q964" s="123"/>
      <c r="R964" s="150" t="s">
        <v>47</v>
      </c>
      <c r="S964" s="150" t="s">
        <v>41</v>
      </c>
      <c r="T964" s="124">
        <v>0.5</v>
      </c>
      <c r="U964" s="122"/>
      <c r="V964" s="121"/>
      <c r="W964" s="120" t="s">
        <v>93</v>
      </c>
      <c r="X964" s="120" t="s">
        <v>103</v>
      </c>
      <c r="Y964" s="265" t="s">
        <v>34</v>
      </c>
      <c r="Z964" s="123"/>
      <c r="AA964" s="125">
        <v>0</v>
      </c>
      <c r="AB964" s="125">
        <v>0</v>
      </c>
      <c r="AC964" s="125">
        <v>537818</v>
      </c>
      <c r="AD964" s="125">
        <v>0</v>
      </c>
      <c r="AE964" s="125">
        <v>537818</v>
      </c>
      <c r="AF964" s="125">
        <v>362700</v>
      </c>
      <c r="AG964" s="125">
        <v>573200</v>
      </c>
      <c r="AH964" s="125">
        <v>4601918</v>
      </c>
      <c r="AI964" s="125">
        <v>0</v>
      </c>
      <c r="AJ964" s="125">
        <v>5537818</v>
      </c>
      <c r="AK964" s="135"/>
      <c r="AL964" s="126" t="s">
        <v>3995</v>
      </c>
    </row>
    <row r="965" spans="1:38" ht="54" hidden="1" x14ac:dyDescent="0.25">
      <c r="A965" s="147">
        <v>123308</v>
      </c>
      <c r="B965" s="120">
        <v>4</v>
      </c>
      <c r="C965" s="121" t="s">
        <v>97</v>
      </c>
      <c r="D965" s="122">
        <v>42398</v>
      </c>
      <c r="E965" s="121" t="s">
        <v>1768</v>
      </c>
      <c r="F965" s="122">
        <v>44377</v>
      </c>
      <c r="G965" s="121" t="s">
        <v>203</v>
      </c>
      <c r="H965" s="123" t="s">
        <v>88</v>
      </c>
      <c r="I965" s="121" t="s">
        <v>3996</v>
      </c>
      <c r="J965" s="120"/>
      <c r="K965" s="121" t="s">
        <v>3997</v>
      </c>
      <c r="L965" s="120" t="s">
        <v>183</v>
      </c>
      <c r="M965" s="123" t="s">
        <v>3998</v>
      </c>
      <c r="N965" s="123" t="s">
        <v>3999</v>
      </c>
      <c r="O965" s="121" t="s">
        <v>91</v>
      </c>
      <c r="P965" s="121" t="s">
        <v>92</v>
      </c>
      <c r="Q965" s="123"/>
      <c r="R965" s="150" t="s">
        <v>47</v>
      </c>
      <c r="S965" s="150" t="s">
        <v>41</v>
      </c>
      <c r="T965" s="124">
        <v>0.5</v>
      </c>
      <c r="U965" s="122"/>
      <c r="V965" s="121"/>
      <c r="W965" s="120" t="s">
        <v>93</v>
      </c>
      <c r="X965" s="120" t="s">
        <v>186</v>
      </c>
      <c r="Y965" s="265" t="s">
        <v>34</v>
      </c>
      <c r="Z965" s="123"/>
      <c r="AA965" s="125">
        <v>-153020.69</v>
      </c>
      <c r="AB965" s="125">
        <v>0</v>
      </c>
      <c r="AC965" s="125">
        <v>-92016.47</v>
      </c>
      <c r="AD965" s="125">
        <v>0</v>
      </c>
      <c r="AE965" s="125">
        <v>-245037.16</v>
      </c>
      <c r="AF965" s="125">
        <v>320279.31</v>
      </c>
      <c r="AG965" s="125">
        <v>0</v>
      </c>
      <c r="AH965" s="125">
        <v>3142633.53</v>
      </c>
      <c r="AI965" s="125">
        <v>0</v>
      </c>
      <c r="AJ965" s="125">
        <v>3462912.84</v>
      </c>
      <c r="AK965" s="135"/>
      <c r="AL965" s="126" t="s">
        <v>4000</v>
      </c>
    </row>
    <row r="966" spans="1:38" hidden="1" x14ac:dyDescent="0.25">
      <c r="A966" s="147">
        <v>130683</v>
      </c>
      <c r="B966" s="120">
        <v>2</v>
      </c>
      <c r="C966" s="121" t="s">
        <v>85</v>
      </c>
      <c r="D966" s="122">
        <v>44028</v>
      </c>
      <c r="E966" s="121" t="s">
        <v>87</v>
      </c>
      <c r="F966" s="122">
        <v>44280</v>
      </c>
      <c r="G966" s="121" t="s">
        <v>152</v>
      </c>
      <c r="H966" s="123" t="s">
        <v>465</v>
      </c>
      <c r="I966" s="121"/>
      <c r="J966" s="120"/>
      <c r="K966" s="121"/>
      <c r="L966" s="120" t="s">
        <v>4001</v>
      </c>
      <c r="M966" s="123" t="s">
        <v>4002</v>
      </c>
      <c r="N966" s="123"/>
      <c r="O966" s="121" t="s">
        <v>103</v>
      </c>
      <c r="P966" s="121" t="s">
        <v>92</v>
      </c>
      <c r="Q966" s="123"/>
      <c r="R966" s="121" t="s">
        <v>47</v>
      </c>
      <c r="S966" s="121" t="s">
        <v>41</v>
      </c>
      <c r="T966" s="124" t="s">
        <v>505</v>
      </c>
      <c r="U966" s="120"/>
      <c r="V966" s="121"/>
      <c r="W966" s="120" t="s">
        <v>93</v>
      </c>
      <c r="X966" s="120"/>
      <c r="Y966" s="265" t="s">
        <v>33</v>
      </c>
      <c r="Z966" s="123"/>
      <c r="AA966" s="125">
        <v>0</v>
      </c>
      <c r="AB966" s="125">
        <v>0</v>
      </c>
      <c r="AC966" s="125">
        <v>52800</v>
      </c>
      <c r="AD966" s="125">
        <v>0</v>
      </c>
      <c r="AE966" s="125">
        <v>52800</v>
      </c>
      <c r="AF966" s="125">
        <v>0</v>
      </c>
      <c r="AG966" s="125">
        <v>0</v>
      </c>
      <c r="AH966" s="125">
        <v>202800</v>
      </c>
      <c r="AI966" s="125">
        <v>0</v>
      </c>
      <c r="AJ966" s="125">
        <v>202800</v>
      </c>
      <c r="AK966" s="135"/>
      <c r="AL966" s="126" t="s">
        <v>4003</v>
      </c>
    </row>
    <row r="967" spans="1:38" ht="36" hidden="1" x14ac:dyDescent="0.25">
      <c r="A967" s="149">
        <v>131692</v>
      </c>
      <c r="B967" s="120">
        <v>2</v>
      </c>
      <c r="C967" s="121" t="s">
        <v>85</v>
      </c>
      <c r="D967" s="122">
        <v>44351</v>
      </c>
      <c r="E967" s="121" t="s">
        <v>1503</v>
      </c>
      <c r="F967" s="122">
        <v>44628</v>
      </c>
      <c r="G967" s="121" t="s">
        <v>98</v>
      </c>
      <c r="H967" s="123" t="s">
        <v>465</v>
      </c>
      <c r="I967" s="121" t="s">
        <v>1505</v>
      </c>
      <c r="J967" s="120" t="s">
        <v>1506</v>
      </c>
      <c r="K967" s="121"/>
      <c r="L967" s="120"/>
      <c r="M967" s="123" t="s">
        <v>4004</v>
      </c>
      <c r="N967" s="123"/>
      <c r="O967" s="121" t="s">
        <v>1509</v>
      </c>
      <c r="P967" s="121" t="s">
        <v>92</v>
      </c>
      <c r="Q967" s="123"/>
      <c r="R967" s="121" t="s">
        <v>47</v>
      </c>
      <c r="S967" s="121" t="s">
        <v>41</v>
      </c>
      <c r="T967" s="124" t="s">
        <v>505</v>
      </c>
      <c r="U967" s="122"/>
      <c r="V967" s="121"/>
      <c r="W967" s="120" t="s">
        <v>93</v>
      </c>
      <c r="X967" s="120"/>
      <c r="Y967" s="265" t="s">
        <v>34</v>
      </c>
      <c r="Z967" s="123"/>
      <c r="AA967" s="125">
        <v>250000</v>
      </c>
      <c r="AB967" s="125">
        <v>0</v>
      </c>
      <c r="AC967" s="125">
        <v>0</v>
      </c>
      <c r="AD967" s="125">
        <v>0</v>
      </c>
      <c r="AE967" s="125">
        <v>250000</v>
      </c>
      <c r="AF967" s="125">
        <v>250000</v>
      </c>
      <c r="AG967" s="125">
        <v>0</v>
      </c>
      <c r="AH967" s="125">
        <v>0</v>
      </c>
      <c r="AI967" s="125">
        <v>0</v>
      </c>
      <c r="AJ967" s="125">
        <v>250000</v>
      </c>
      <c r="AK967" s="135"/>
      <c r="AL967" s="126"/>
    </row>
    <row r="968" spans="1:38" ht="54" hidden="1" x14ac:dyDescent="0.25">
      <c r="A968" s="147">
        <v>132709</v>
      </c>
      <c r="B968" s="120">
        <v>4</v>
      </c>
      <c r="C968" s="121" t="s">
        <v>85</v>
      </c>
      <c r="D968" s="122">
        <v>44685</v>
      </c>
      <c r="E968" s="121" t="s">
        <v>87</v>
      </c>
      <c r="F968" s="122">
        <v>44685</v>
      </c>
      <c r="G968" s="121" t="s">
        <v>98</v>
      </c>
      <c r="H968" s="123" t="s">
        <v>4005</v>
      </c>
      <c r="I968" s="121" t="s">
        <v>4006</v>
      </c>
      <c r="J968" s="120" t="s">
        <v>101</v>
      </c>
      <c r="K968" s="121"/>
      <c r="L968" s="120" t="s">
        <v>101</v>
      </c>
      <c r="M968" s="123" t="s">
        <v>4007</v>
      </c>
      <c r="N968" s="123" t="s">
        <v>4008</v>
      </c>
      <c r="O968" s="121" t="s">
        <v>553</v>
      </c>
      <c r="P968" s="121" t="s">
        <v>1789</v>
      </c>
      <c r="Q968" s="123"/>
      <c r="R968" s="150" t="s">
        <v>47</v>
      </c>
      <c r="S968" s="150" t="s">
        <v>41</v>
      </c>
      <c r="T968" s="124">
        <v>3.81</v>
      </c>
      <c r="U968" s="122"/>
      <c r="V968" s="121"/>
      <c r="W968" s="120" t="s">
        <v>93</v>
      </c>
      <c r="X968" s="120" t="s">
        <v>103</v>
      </c>
      <c r="Y968" s="265" t="s">
        <v>32</v>
      </c>
      <c r="Z968" s="123"/>
      <c r="AA968" s="125">
        <v>1500000</v>
      </c>
      <c r="AB968" s="125">
        <v>0</v>
      </c>
      <c r="AC968" s="125">
        <v>0</v>
      </c>
      <c r="AD968" s="125">
        <v>0</v>
      </c>
      <c r="AE968" s="125">
        <v>1500000</v>
      </c>
      <c r="AF968" s="125">
        <v>1500000</v>
      </c>
      <c r="AG968" s="125">
        <v>0</v>
      </c>
      <c r="AH968" s="125">
        <v>0</v>
      </c>
      <c r="AI968" s="125">
        <v>0</v>
      </c>
      <c r="AJ968" s="125">
        <v>1500000</v>
      </c>
      <c r="AK968" s="135"/>
      <c r="AL968" s="126" t="s">
        <v>4009</v>
      </c>
    </row>
    <row r="969" spans="1:38" x14ac:dyDescent="0.25">
      <c r="A969" s="147">
        <v>132862</v>
      </c>
      <c r="B969" s="120">
        <v>3</v>
      </c>
      <c r="C969" s="121" t="s">
        <v>85</v>
      </c>
      <c r="D969" s="122">
        <v>44701</v>
      </c>
      <c r="E969" s="121" t="s">
        <v>98</v>
      </c>
      <c r="F969" s="122">
        <v>44705</v>
      </c>
      <c r="G969" s="121" t="s">
        <v>143</v>
      </c>
      <c r="H969" s="123" t="s">
        <v>242</v>
      </c>
      <c r="I969" s="121" t="s">
        <v>4010</v>
      </c>
      <c r="J969" s="120" t="s">
        <v>101</v>
      </c>
      <c r="K969" s="121"/>
      <c r="L969" s="120" t="s">
        <v>101</v>
      </c>
      <c r="M969" s="123" t="s">
        <v>4011</v>
      </c>
      <c r="N969" s="123" t="s">
        <v>4012</v>
      </c>
      <c r="O969" s="121" t="s">
        <v>119</v>
      </c>
      <c r="P969" s="121" t="s">
        <v>453</v>
      </c>
      <c r="Q969" s="123"/>
      <c r="R969" s="270" t="s">
        <v>4525</v>
      </c>
      <c r="S969" s="150" t="s">
        <v>42</v>
      </c>
      <c r="T969" s="124">
        <v>0.01</v>
      </c>
      <c r="U969" s="120"/>
      <c r="V969" s="121"/>
      <c r="W969" s="120" t="s">
        <v>93</v>
      </c>
      <c r="X969" s="120" t="s">
        <v>103</v>
      </c>
      <c r="Y969" s="267" t="s">
        <v>32</v>
      </c>
      <c r="Z969" s="123"/>
      <c r="AA969" s="125">
        <v>50000</v>
      </c>
      <c r="AB969" s="125">
        <v>0</v>
      </c>
      <c r="AC969" s="125">
        <v>0</v>
      </c>
      <c r="AD969" s="125">
        <v>0</v>
      </c>
      <c r="AE969" s="125">
        <v>50000</v>
      </c>
      <c r="AF969" s="125">
        <v>50000</v>
      </c>
      <c r="AG969" s="125">
        <v>0</v>
      </c>
      <c r="AH969" s="125">
        <v>0</v>
      </c>
      <c r="AI969" s="125">
        <v>0</v>
      </c>
      <c r="AJ969" s="125">
        <v>50000</v>
      </c>
      <c r="AK969" s="135"/>
      <c r="AL969" s="126"/>
    </row>
    <row r="970" spans="1:38" ht="54" hidden="1" x14ac:dyDescent="0.25">
      <c r="A970" s="147">
        <v>132363</v>
      </c>
      <c r="B970" s="120">
        <v>1</v>
      </c>
      <c r="C970" s="121" t="s">
        <v>85</v>
      </c>
      <c r="D970" s="122">
        <v>44539</v>
      </c>
      <c r="E970" s="121" t="s">
        <v>1503</v>
      </c>
      <c r="F970" s="122">
        <v>44679</v>
      </c>
      <c r="G970" s="121" t="s">
        <v>98</v>
      </c>
      <c r="H970" s="123" t="s">
        <v>718</v>
      </c>
      <c r="I970" s="121" t="s">
        <v>1505</v>
      </c>
      <c r="J970" s="120" t="s">
        <v>1506</v>
      </c>
      <c r="K970" s="121"/>
      <c r="L970" s="120"/>
      <c r="M970" s="123" t="s">
        <v>4013</v>
      </c>
      <c r="N970" s="123" t="s">
        <v>4014</v>
      </c>
      <c r="O970" s="121" t="s">
        <v>1509</v>
      </c>
      <c r="P970" s="121" t="s">
        <v>2705</v>
      </c>
      <c r="Q970" s="123"/>
      <c r="R970" s="150" t="s">
        <v>47</v>
      </c>
      <c r="S970" s="150" t="s">
        <v>43</v>
      </c>
      <c r="T970" s="124" t="s">
        <v>505</v>
      </c>
      <c r="U970" s="120"/>
      <c r="V970" s="121"/>
      <c r="W970" s="120" t="s">
        <v>93</v>
      </c>
      <c r="X970" s="120"/>
      <c r="Y970" s="265" t="s">
        <v>34</v>
      </c>
      <c r="Z970" s="123"/>
      <c r="AA970" s="125">
        <v>0</v>
      </c>
      <c r="AB970" s="125">
        <v>0</v>
      </c>
      <c r="AC970" s="125">
        <v>0</v>
      </c>
      <c r="AD970" s="125">
        <v>459000</v>
      </c>
      <c r="AE970" s="125">
        <v>459000</v>
      </c>
      <c r="AF970" s="125">
        <v>0</v>
      </c>
      <c r="AG970" s="125">
        <v>0</v>
      </c>
      <c r="AH970" s="125">
        <v>0</v>
      </c>
      <c r="AI970" s="125">
        <v>459000</v>
      </c>
      <c r="AJ970" s="125">
        <v>459000</v>
      </c>
      <c r="AK970" s="135"/>
      <c r="AL970" s="126" t="s">
        <v>4015</v>
      </c>
    </row>
    <row r="971" spans="1:38" ht="36" hidden="1" x14ac:dyDescent="0.25">
      <c r="A971" s="149">
        <v>100282</v>
      </c>
      <c r="B971" s="120">
        <v>3</v>
      </c>
      <c r="C971" s="121" t="s">
        <v>85</v>
      </c>
      <c r="D971" s="122">
        <v>37319.513159722221</v>
      </c>
      <c r="E971" s="121" t="s">
        <v>108</v>
      </c>
      <c r="F971" s="122">
        <v>43486</v>
      </c>
      <c r="G971" s="121" t="s">
        <v>189</v>
      </c>
      <c r="H971" s="123" t="s">
        <v>4016</v>
      </c>
      <c r="I971" s="121" t="s">
        <v>2270</v>
      </c>
      <c r="J971" s="120" t="s">
        <v>101</v>
      </c>
      <c r="K971" s="121"/>
      <c r="L971" s="120" t="s">
        <v>101</v>
      </c>
      <c r="M971" s="123" t="s">
        <v>4017</v>
      </c>
      <c r="N971" s="123" t="s">
        <v>4018</v>
      </c>
      <c r="O971" s="121" t="s">
        <v>553</v>
      </c>
      <c r="P971" s="121" t="s">
        <v>453</v>
      </c>
      <c r="Q971" s="123"/>
      <c r="R971" s="121" t="s">
        <v>47</v>
      </c>
      <c r="S971" s="121" t="s">
        <v>45</v>
      </c>
      <c r="T971" s="124">
        <v>7.2</v>
      </c>
      <c r="U971" s="122"/>
      <c r="V971" s="121"/>
      <c r="W971" s="120" t="s">
        <v>93</v>
      </c>
      <c r="X971" s="120" t="s">
        <v>13</v>
      </c>
      <c r="Y971" s="265" t="s">
        <v>31</v>
      </c>
      <c r="Z971" s="123"/>
      <c r="AA971" s="125">
        <v>2150000</v>
      </c>
      <c r="AB971" s="125">
        <v>0</v>
      </c>
      <c r="AC971" s="125">
        <v>0</v>
      </c>
      <c r="AD971" s="125">
        <v>0</v>
      </c>
      <c r="AE971" s="125">
        <v>2150000</v>
      </c>
      <c r="AF971" s="125">
        <v>3574800</v>
      </c>
      <c r="AG971" s="125">
        <v>0</v>
      </c>
      <c r="AH971" s="125">
        <v>0</v>
      </c>
      <c r="AI971" s="125">
        <v>0</v>
      </c>
      <c r="AJ971" s="125">
        <v>3574800</v>
      </c>
      <c r="AK971" s="135"/>
      <c r="AL971" s="126"/>
    </row>
    <row r="972" spans="1:38" ht="36" hidden="1" x14ac:dyDescent="0.25">
      <c r="A972" s="147">
        <v>100341</v>
      </c>
      <c r="B972" s="120">
        <v>4</v>
      </c>
      <c r="C972" s="121" t="s">
        <v>85</v>
      </c>
      <c r="D972" s="122">
        <v>37319.526712962965</v>
      </c>
      <c r="E972" s="121" t="s">
        <v>108</v>
      </c>
      <c r="F972" s="122">
        <v>44181</v>
      </c>
      <c r="G972" s="121" t="s">
        <v>152</v>
      </c>
      <c r="H972" s="123" t="s">
        <v>88</v>
      </c>
      <c r="I972" s="121" t="s">
        <v>455</v>
      </c>
      <c r="J972" s="120" t="s">
        <v>101</v>
      </c>
      <c r="K972" s="121"/>
      <c r="L972" s="120" t="s">
        <v>101</v>
      </c>
      <c r="M972" s="123" t="s">
        <v>4019</v>
      </c>
      <c r="N972" s="123" t="s">
        <v>4020</v>
      </c>
      <c r="O972" s="121" t="s">
        <v>553</v>
      </c>
      <c r="P972" s="121" t="s">
        <v>4021</v>
      </c>
      <c r="Q972" s="123"/>
      <c r="R972" s="150" t="s">
        <v>47</v>
      </c>
      <c r="S972" s="150" t="s">
        <v>45</v>
      </c>
      <c r="T972" s="124">
        <v>8.8230000000000004</v>
      </c>
      <c r="U972" s="120"/>
      <c r="V972" s="121"/>
      <c r="W972" s="120" t="s">
        <v>93</v>
      </c>
      <c r="X972" s="120" t="s">
        <v>13</v>
      </c>
      <c r="Y972" s="265" t="s">
        <v>31</v>
      </c>
      <c r="Z972" s="123"/>
      <c r="AA972" s="125">
        <v>366000</v>
      </c>
      <c r="AB972" s="125">
        <v>0</v>
      </c>
      <c r="AC972" s="125">
        <v>0</v>
      </c>
      <c r="AD972" s="125">
        <v>0</v>
      </c>
      <c r="AE972" s="125">
        <v>366000</v>
      </c>
      <c r="AF972" s="125">
        <v>3555800</v>
      </c>
      <c r="AG972" s="125">
        <v>5459120</v>
      </c>
      <c r="AH972" s="125">
        <v>0</v>
      </c>
      <c r="AI972" s="125">
        <v>0</v>
      </c>
      <c r="AJ972" s="125">
        <v>9014920</v>
      </c>
      <c r="AK972" s="135"/>
      <c r="AL972" s="126"/>
    </row>
    <row r="973" spans="1:38" ht="36" hidden="1" x14ac:dyDescent="0.25">
      <c r="A973" s="149">
        <v>102619</v>
      </c>
      <c r="B973" s="120">
        <v>4</v>
      </c>
      <c r="C973" s="121" t="s">
        <v>85</v>
      </c>
      <c r="D973" s="122">
        <v>37876</v>
      </c>
      <c r="E973" s="121" t="s">
        <v>108</v>
      </c>
      <c r="F973" s="122">
        <v>44375</v>
      </c>
      <c r="G973" s="121" t="s">
        <v>509</v>
      </c>
      <c r="H973" s="123" t="s">
        <v>88</v>
      </c>
      <c r="I973" s="121" t="s">
        <v>4022</v>
      </c>
      <c r="J973" s="120"/>
      <c r="K973" s="121" t="s">
        <v>4023</v>
      </c>
      <c r="L973" s="120" t="s">
        <v>183</v>
      </c>
      <c r="M973" s="123" t="s">
        <v>4024</v>
      </c>
      <c r="N973" s="123" t="s">
        <v>4025</v>
      </c>
      <c r="O973" s="121" t="s">
        <v>91</v>
      </c>
      <c r="P973" s="121" t="s">
        <v>2166</v>
      </c>
      <c r="Q973" s="123"/>
      <c r="R973" s="121" t="s">
        <v>47</v>
      </c>
      <c r="S973" s="121" t="s">
        <v>45</v>
      </c>
      <c r="T973" s="124">
        <v>0</v>
      </c>
      <c r="U973" s="122"/>
      <c r="V973" s="121"/>
      <c r="W973" s="120" t="s">
        <v>93</v>
      </c>
      <c r="X973" s="120" t="s">
        <v>13</v>
      </c>
      <c r="Y973" s="265" t="s">
        <v>30</v>
      </c>
      <c r="Z973" s="123"/>
      <c r="AA973" s="125">
        <v>624159</v>
      </c>
      <c r="AB973" s="125">
        <v>0</v>
      </c>
      <c r="AC973" s="125">
        <v>0</v>
      </c>
      <c r="AD973" s="125">
        <v>0</v>
      </c>
      <c r="AE973" s="125">
        <v>624159</v>
      </c>
      <c r="AF973" s="125">
        <v>2055748</v>
      </c>
      <c r="AG973" s="125">
        <v>0</v>
      </c>
      <c r="AH973" s="125">
        <v>0</v>
      </c>
      <c r="AI973" s="125">
        <v>0</v>
      </c>
      <c r="AJ973" s="125">
        <v>2055748</v>
      </c>
      <c r="AK973" s="135"/>
      <c r="AL973" s="126" t="s">
        <v>4026</v>
      </c>
    </row>
    <row r="974" spans="1:38" ht="36" hidden="1" x14ac:dyDescent="0.25">
      <c r="A974" s="147">
        <v>107036</v>
      </c>
      <c r="B974" s="120">
        <v>4</v>
      </c>
      <c r="C974" s="121" t="s">
        <v>85</v>
      </c>
      <c r="D974" s="122">
        <v>38670</v>
      </c>
      <c r="E974" s="121" t="s">
        <v>86</v>
      </c>
      <c r="F974" s="122">
        <v>44412</v>
      </c>
      <c r="G974" s="121" t="s">
        <v>510</v>
      </c>
      <c r="H974" s="123" t="s">
        <v>88</v>
      </c>
      <c r="I974" s="121" t="s">
        <v>4027</v>
      </c>
      <c r="J974" s="120"/>
      <c r="K974" s="121" t="s">
        <v>4028</v>
      </c>
      <c r="L974" s="120" t="s">
        <v>183</v>
      </c>
      <c r="M974" s="123" t="s">
        <v>4029</v>
      </c>
      <c r="N974" s="123" t="s">
        <v>4030</v>
      </c>
      <c r="O974" s="121" t="s">
        <v>91</v>
      </c>
      <c r="P974" s="121" t="s">
        <v>4031</v>
      </c>
      <c r="Q974" s="123"/>
      <c r="R974" s="150" t="s">
        <v>47</v>
      </c>
      <c r="S974" s="150" t="s">
        <v>45</v>
      </c>
      <c r="T974" s="124">
        <v>2.52</v>
      </c>
      <c r="U974" s="122"/>
      <c r="V974" s="121"/>
      <c r="W974" s="120" t="s">
        <v>93</v>
      </c>
      <c r="X974" s="120" t="s">
        <v>103</v>
      </c>
      <c r="Y974" s="265" t="s">
        <v>34</v>
      </c>
      <c r="Z974" s="123"/>
      <c r="AA974" s="125">
        <v>0</v>
      </c>
      <c r="AB974" s="125">
        <v>14245400.5</v>
      </c>
      <c r="AC974" s="125">
        <v>0</v>
      </c>
      <c r="AD974" s="125">
        <v>0</v>
      </c>
      <c r="AE974" s="125">
        <v>14245400.5</v>
      </c>
      <c r="AF974" s="125">
        <v>1325000</v>
      </c>
      <c r="AG974" s="125">
        <v>18245400.5</v>
      </c>
      <c r="AH974" s="125">
        <v>0</v>
      </c>
      <c r="AI974" s="125">
        <v>0</v>
      </c>
      <c r="AJ974" s="125">
        <v>19570400.5</v>
      </c>
      <c r="AK974" s="135"/>
      <c r="AL974" s="126" t="s">
        <v>4032</v>
      </c>
    </row>
    <row r="975" spans="1:38" ht="36" hidden="1" x14ac:dyDescent="0.25">
      <c r="A975" s="147">
        <v>107040</v>
      </c>
      <c r="B975" s="120">
        <v>4</v>
      </c>
      <c r="C975" s="121" t="s">
        <v>85</v>
      </c>
      <c r="D975" s="122">
        <v>38670</v>
      </c>
      <c r="E975" s="121" t="s">
        <v>86</v>
      </c>
      <c r="F975" s="122">
        <v>44588</v>
      </c>
      <c r="G975" s="121" t="s">
        <v>510</v>
      </c>
      <c r="H975" s="123" t="s">
        <v>88</v>
      </c>
      <c r="I975" s="121" t="s">
        <v>4033</v>
      </c>
      <c r="J975" s="120"/>
      <c r="K975" s="121" t="s">
        <v>4034</v>
      </c>
      <c r="L975" s="120" t="s">
        <v>183</v>
      </c>
      <c r="M975" s="123" t="s">
        <v>4035</v>
      </c>
      <c r="N975" s="123" t="s">
        <v>4036</v>
      </c>
      <c r="O975" s="121" t="s">
        <v>91</v>
      </c>
      <c r="P975" s="121" t="s">
        <v>1783</v>
      </c>
      <c r="Q975" s="123"/>
      <c r="R975" s="150" t="s">
        <v>47</v>
      </c>
      <c r="S975" s="150" t="s">
        <v>45</v>
      </c>
      <c r="T975" s="124">
        <v>3.01</v>
      </c>
      <c r="U975" s="122"/>
      <c r="V975" s="121"/>
      <c r="W975" s="120" t="s">
        <v>93</v>
      </c>
      <c r="X975" s="120"/>
      <c r="Y975" s="265" t="s">
        <v>34</v>
      </c>
      <c r="Z975" s="123"/>
      <c r="AA975" s="125">
        <v>126999</v>
      </c>
      <c r="AB975" s="125">
        <v>-126999</v>
      </c>
      <c r="AC975" s="125">
        <v>0</v>
      </c>
      <c r="AD975" s="125">
        <v>0</v>
      </c>
      <c r="AE975" s="125">
        <v>0</v>
      </c>
      <c r="AF975" s="125">
        <v>873490</v>
      </c>
      <c r="AG975" s="125">
        <v>1876401</v>
      </c>
      <c r="AH975" s="125">
        <v>0</v>
      </c>
      <c r="AI975" s="125">
        <v>0</v>
      </c>
      <c r="AJ975" s="125">
        <v>2749891</v>
      </c>
      <c r="AK975" s="135"/>
      <c r="AL975" s="126" t="s">
        <v>4037</v>
      </c>
    </row>
    <row r="976" spans="1:38" ht="126" hidden="1" x14ac:dyDescent="0.25">
      <c r="A976" s="147">
        <v>125045</v>
      </c>
      <c r="B976" s="120">
        <v>1</v>
      </c>
      <c r="C976" s="121" t="s">
        <v>85</v>
      </c>
      <c r="D976" s="122">
        <v>42612</v>
      </c>
      <c r="E976" s="121" t="s">
        <v>1728</v>
      </c>
      <c r="F976" s="122">
        <v>44571</v>
      </c>
      <c r="G976" s="121" t="s">
        <v>161</v>
      </c>
      <c r="H976" s="123" t="s">
        <v>297</v>
      </c>
      <c r="I976" s="121"/>
      <c r="J976" s="120"/>
      <c r="K976" s="121" t="s">
        <v>4038</v>
      </c>
      <c r="L976" s="120" t="s">
        <v>183</v>
      </c>
      <c r="M976" s="123" t="s">
        <v>4039</v>
      </c>
      <c r="N976" s="123" t="s">
        <v>4040</v>
      </c>
      <c r="O976" s="121" t="s">
        <v>91</v>
      </c>
      <c r="P976" s="121" t="s">
        <v>1789</v>
      </c>
      <c r="Q976" s="123"/>
      <c r="R976" s="121" t="s">
        <v>47</v>
      </c>
      <c r="S976" s="121" t="s">
        <v>45</v>
      </c>
      <c r="T976" s="124">
        <v>0.79</v>
      </c>
      <c r="U976" s="122"/>
      <c r="V976" s="121"/>
      <c r="W976" s="120" t="s">
        <v>93</v>
      </c>
      <c r="X976" s="120" t="s">
        <v>103</v>
      </c>
      <c r="Y976" s="265" t="s">
        <v>34</v>
      </c>
      <c r="Z976" s="123"/>
      <c r="AA976" s="125">
        <v>0</v>
      </c>
      <c r="AB976" s="125">
        <v>870000</v>
      </c>
      <c r="AC976" s="125">
        <v>0</v>
      </c>
      <c r="AD976" s="125">
        <v>0</v>
      </c>
      <c r="AE976" s="125">
        <v>870000</v>
      </c>
      <c r="AF976" s="125">
        <v>447905</v>
      </c>
      <c r="AG976" s="125">
        <v>870000</v>
      </c>
      <c r="AH976" s="125">
        <v>0</v>
      </c>
      <c r="AI976" s="125">
        <v>0</v>
      </c>
      <c r="AJ976" s="125">
        <v>1317905</v>
      </c>
      <c r="AK976" s="135"/>
      <c r="AL976" s="126" t="s">
        <v>4041</v>
      </c>
    </row>
    <row r="977" spans="1:38" ht="126" hidden="1" x14ac:dyDescent="0.25">
      <c r="A977" s="147">
        <v>125912</v>
      </c>
      <c r="B977" s="120">
        <v>3</v>
      </c>
      <c r="C977" s="121" t="s">
        <v>85</v>
      </c>
      <c r="D977" s="122">
        <v>42901</v>
      </c>
      <c r="E977" s="121" t="s">
        <v>1732</v>
      </c>
      <c r="F977" s="122">
        <v>44579</v>
      </c>
      <c r="G977" s="121" t="s">
        <v>241</v>
      </c>
      <c r="H977" s="123" t="s">
        <v>910</v>
      </c>
      <c r="I977" s="121" t="s">
        <v>680</v>
      </c>
      <c r="J977" s="120" t="s">
        <v>101</v>
      </c>
      <c r="K977" s="121"/>
      <c r="L977" s="120" t="s">
        <v>101</v>
      </c>
      <c r="M977" s="123" t="s">
        <v>4042</v>
      </c>
      <c r="N977" s="123" t="s">
        <v>4043</v>
      </c>
      <c r="O977" s="121" t="s">
        <v>91</v>
      </c>
      <c r="P977" s="121" t="s">
        <v>1897</v>
      </c>
      <c r="Q977" s="123"/>
      <c r="R977" s="121" t="s">
        <v>47</v>
      </c>
      <c r="S977" s="121" t="s">
        <v>45</v>
      </c>
      <c r="T977" s="124">
        <v>0.42</v>
      </c>
      <c r="U977" s="120"/>
      <c r="V977" s="121"/>
      <c r="W977" s="120" t="s">
        <v>93</v>
      </c>
      <c r="X977" s="120" t="s">
        <v>13</v>
      </c>
      <c r="Y977" s="265" t="s">
        <v>31</v>
      </c>
      <c r="Z977" s="123"/>
      <c r="AA977" s="125">
        <v>0</v>
      </c>
      <c r="AB977" s="125">
        <v>50000</v>
      </c>
      <c r="AC977" s="125">
        <v>0</v>
      </c>
      <c r="AD977" s="125">
        <v>0</v>
      </c>
      <c r="AE977" s="125">
        <v>50000</v>
      </c>
      <c r="AF977" s="125">
        <v>375000</v>
      </c>
      <c r="AG977" s="125">
        <v>50000</v>
      </c>
      <c r="AH977" s="125">
        <v>0</v>
      </c>
      <c r="AI977" s="125">
        <v>0</v>
      </c>
      <c r="AJ977" s="125">
        <v>425000</v>
      </c>
      <c r="AK977" s="135"/>
      <c r="AL977" s="126" t="s">
        <v>4044</v>
      </c>
    </row>
    <row r="978" spans="1:38" ht="54" hidden="1" x14ac:dyDescent="0.25">
      <c r="A978" s="147">
        <v>126685</v>
      </c>
      <c r="B978" s="120">
        <v>4</v>
      </c>
      <c r="C978" s="121" t="s">
        <v>85</v>
      </c>
      <c r="D978" s="122">
        <v>43018</v>
      </c>
      <c r="E978" s="121" t="s">
        <v>1768</v>
      </c>
      <c r="F978" s="122">
        <v>44691</v>
      </c>
      <c r="G978" s="121" t="s">
        <v>509</v>
      </c>
      <c r="H978" s="123" t="s">
        <v>88</v>
      </c>
      <c r="I978" s="121" t="s">
        <v>2581</v>
      </c>
      <c r="J978" s="120" t="s">
        <v>101</v>
      </c>
      <c r="K978" s="121"/>
      <c r="L978" s="120" t="s">
        <v>101</v>
      </c>
      <c r="M978" s="123" t="s">
        <v>4045</v>
      </c>
      <c r="N978" s="123" t="s">
        <v>4046</v>
      </c>
      <c r="O978" s="121" t="s">
        <v>91</v>
      </c>
      <c r="P978" s="121" t="s">
        <v>1783</v>
      </c>
      <c r="Q978" s="123"/>
      <c r="R978" s="121" t="s">
        <v>47</v>
      </c>
      <c r="S978" s="121" t="s">
        <v>45</v>
      </c>
      <c r="T978" s="124">
        <v>0.8</v>
      </c>
      <c r="U978" s="120"/>
      <c r="V978" s="121"/>
      <c r="W978" s="120" t="s">
        <v>93</v>
      </c>
      <c r="X978" s="120" t="s">
        <v>103</v>
      </c>
      <c r="Y978" s="265" t="s">
        <v>32</v>
      </c>
      <c r="Z978" s="123"/>
      <c r="AA978" s="125">
        <v>619733</v>
      </c>
      <c r="AB978" s="125">
        <v>0</v>
      </c>
      <c r="AC978" s="125">
        <v>0</v>
      </c>
      <c r="AD978" s="125">
        <v>0</v>
      </c>
      <c r="AE978" s="125">
        <v>619733</v>
      </c>
      <c r="AF978" s="125">
        <v>804733</v>
      </c>
      <c r="AG978" s="125">
        <v>0</v>
      </c>
      <c r="AH978" s="125">
        <v>0</v>
      </c>
      <c r="AI978" s="125">
        <v>0</v>
      </c>
      <c r="AJ978" s="125">
        <v>804733</v>
      </c>
      <c r="AK978" s="135"/>
      <c r="AL978" s="126" t="s">
        <v>4047</v>
      </c>
    </row>
    <row r="979" spans="1:38" ht="72" hidden="1" x14ac:dyDescent="0.25">
      <c r="A979" s="147">
        <v>127680</v>
      </c>
      <c r="B979" s="120">
        <v>1</v>
      </c>
      <c r="C979" s="121" t="s">
        <v>85</v>
      </c>
      <c r="D979" s="122">
        <v>43269</v>
      </c>
      <c r="E979" s="121" t="s">
        <v>1740</v>
      </c>
      <c r="F979" s="122">
        <v>44637</v>
      </c>
      <c r="G979" s="121" t="s">
        <v>161</v>
      </c>
      <c r="H979" s="123" t="s">
        <v>1105</v>
      </c>
      <c r="I979" s="121" t="s">
        <v>4048</v>
      </c>
      <c r="J979" s="120"/>
      <c r="K979" s="121"/>
      <c r="L979" s="120"/>
      <c r="M979" s="123" t="s">
        <v>4049</v>
      </c>
      <c r="N979" s="123" t="s">
        <v>4050</v>
      </c>
      <c r="O979" s="121" t="s">
        <v>91</v>
      </c>
      <c r="P979" s="121" t="s">
        <v>1783</v>
      </c>
      <c r="Q979" s="123"/>
      <c r="R979" s="150" t="s">
        <v>47</v>
      </c>
      <c r="S979" s="150" t="s">
        <v>45</v>
      </c>
      <c r="T979" s="124">
        <v>0.21</v>
      </c>
      <c r="U979" s="120"/>
      <c r="V979" s="121"/>
      <c r="W979" s="120" t="s">
        <v>93</v>
      </c>
      <c r="X979" s="120" t="s">
        <v>103</v>
      </c>
      <c r="Y979" s="265" t="s">
        <v>34</v>
      </c>
      <c r="Z979" s="123"/>
      <c r="AA979" s="125">
        <v>99000</v>
      </c>
      <c r="AB979" s="125">
        <v>0</v>
      </c>
      <c r="AC979" s="125">
        <v>0</v>
      </c>
      <c r="AD979" s="125">
        <v>0</v>
      </c>
      <c r="AE979" s="125">
        <v>99000</v>
      </c>
      <c r="AF979" s="125">
        <v>234000</v>
      </c>
      <c r="AG979" s="125">
        <v>0</v>
      </c>
      <c r="AH979" s="125">
        <v>0</v>
      </c>
      <c r="AI979" s="125">
        <v>0</v>
      </c>
      <c r="AJ979" s="125">
        <v>234000</v>
      </c>
      <c r="AK979" s="135"/>
      <c r="AL979" s="126" t="s">
        <v>4051</v>
      </c>
    </row>
    <row r="980" spans="1:38" ht="54" hidden="1" x14ac:dyDescent="0.25">
      <c r="A980" s="147">
        <v>127985</v>
      </c>
      <c r="B980" s="120">
        <v>3</v>
      </c>
      <c r="C980" s="121" t="s">
        <v>85</v>
      </c>
      <c r="D980" s="122">
        <v>43321</v>
      </c>
      <c r="E980" s="121" t="s">
        <v>1741</v>
      </c>
      <c r="F980" s="122">
        <v>44644</v>
      </c>
      <c r="G980" s="121" t="s">
        <v>4052</v>
      </c>
      <c r="H980" s="123" t="s">
        <v>365</v>
      </c>
      <c r="I980" s="121" t="s">
        <v>2313</v>
      </c>
      <c r="J980" s="120" t="s">
        <v>101</v>
      </c>
      <c r="K980" s="121"/>
      <c r="L980" s="120" t="s">
        <v>101</v>
      </c>
      <c r="M980" s="123" t="s">
        <v>4053</v>
      </c>
      <c r="N980" s="123" t="s">
        <v>4054</v>
      </c>
      <c r="O980" s="121" t="s">
        <v>91</v>
      </c>
      <c r="P980" s="121" t="s">
        <v>1906</v>
      </c>
      <c r="Q980" s="123"/>
      <c r="R980" s="150" t="s">
        <v>47</v>
      </c>
      <c r="S980" s="150" t="s">
        <v>45</v>
      </c>
      <c r="T980" s="124">
        <v>0.02</v>
      </c>
      <c r="U980" s="122"/>
      <c r="V980" s="121"/>
      <c r="W980" s="120" t="s">
        <v>93</v>
      </c>
      <c r="X980" s="120" t="s">
        <v>103</v>
      </c>
      <c r="Y980" s="265" t="s">
        <v>32</v>
      </c>
      <c r="Z980" s="123"/>
      <c r="AA980" s="125">
        <v>0</v>
      </c>
      <c r="AB980" s="125">
        <v>95625</v>
      </c>
      <c r="AC980" s="125">
        <v>0</v>
      </c>
      <c r="AD980" s="125">
        <v>0</v>
      </c>
      <c r="AE980" s="125">
        <v>95625</v>
      </c>
      <c r="AF980" s="125">
        <v>205535</v>
      </c>
      <c r="AG980" s="125">
        <v>95625</v>
      </c>
      <c r="AH980" s="125">
        <v>0</v>
      </c>
      <c r="AI980" s="125">
        <v>0</v>
      </c>
      <c r="AJ980" s="125">
        <v>301160</v>
      </c>
      <c r="AK980" s="135"/>
      <c r="AL980" s="126" t="s">
        <v>4055</v>
      </c>
    </row>
    <row r="981" spans="1:38" hidden="1" x14ac:dyDescent="0.25">
      <c r="A981" s="149">
        <v>131392</v>
      </c>
      <c r="B981" s="120">
        <v>2</v>
      </c>
      <c r="C981" s="121" t="s">
        <v>85</v>
      </c>
      <c r="D981" s="122">
        <v>44270</v>
      </c>
      <c r="E981" s="121" t="s">
        <v>2180</v>
      </c>
      <c r="F981" s="122">
        <v>44614</v>
      </c>
      <c r="G981" s="121" t="s">
        <v>673</v>
      </c>
      <c r="H981" s="123" t="s">
        <v>1828</v>
      </c>
      <c r="I981" s="121" t="s">
        <v>524</v>
      </c>
      <c r="J981" s="120" t="s">
        <v>101</v>
      </c>
      <c r="K981" s="121"/>
      <c r="L981" s="120" t="s">
        <v>101</v>
      </c>
      <c r="M981" s="123" t="s">
        <v>4056</v>
      </c>
      <c r="N981" s="123" t="s">
        <v>4057</v>
      </c>
      <c r="O981" s="121" t="s">
        <v>1836</v>
      </c>
      <c r="P981" s="121" t="s">
        <v>1836</v>
      </c>
      <c r="Q981" s="123"/>
      <c r="R981" s="151" t="s">
        <v>47</v>
      </c>
      <c r="S981" s="151" t="s">
        <v>45</v>
      </c>
      <c r="T981" s="124">
        <v>0.19</v>
      </c>
      <c r="U981" s="122"/>
      <c r="V981" s="121"/>
      <c r="W981" s="120" t="s">
        <v>93</v>
      </c>
      <c r="X981" s="120" t="s">
        <v>13</v>
      </c>
      <c r="Y981" s="265" t="s">
        <v>31</v>
      </c>
      <c r="Z981" s="123"/>
      <c r="AA981" s="125">
        <v>20000</v>
      </c>
      <c r="AB981" s="125">
        <v>0</v>
      </c>
      <c r="AC981" s="125">
        <v>0</v>
      </c>
      <c r="AD981" s="125">
        <v>0</v>
      </c>
      <c r="AE981" s="125">
        <v>20000</v>
      </c>
      <c r="AF981" s="125">
        <v>80000</v>
      </c>
      <c r="AG981" s="125">
        <v>0</v>
      </c>
      <c r="AH981" s="125">
        <v>0</v>
      </c>
      <c r="AI981" s="125">
        <v>0</v>
      </c>
      <c r="AJ981" s="125">
        <v>80000</v>
      </c>
      <c r="AK981" s="135"/>
      <c r="AL981" s="126" t="s">
        <v>4058</v>
      </c>
    </row>
    <row r="982" spans="1:38" ht="90" hidden="1" x14ac:dyDescent="0.25">
      <c r="A982" s="147">
        <v>125510</v>
      </c>
      <c r="B982" s="120">
        <v>3</v>
      </c>
      <c r="C982" s="121" t="s">
        <v>85</v>
      </c>
      <c r="D982" s="122">
        <v>42782</v>
      </c>
      <c r="E982" s="121" t="s">
        <v>1732</v>
      </c>
      <c r="F982" s="122">
        <v>44658</v>
      </c>
      <c r="G982" s="121" t="s">
        <v>241</v>
      </c>
      <c r="H982" s="123" t="s">
        <v>450</v>
      </c>
      <c r="I982" s="121" t="s">
        <v>4059</v>
      </c>
      <c r="J982" s="120"/>
      <c r="K982" s="121" t="s">
        <v>4060</v>
      </c>
      <c r="L982" s="120" t="s">
        <v>183</v>
      </c>
      <c r="M982" s="123" t="s">
        <v>4061</v>
      </c>
      <c r="N982" s="123" t="s">
        <v>4062</v>
      </c>
      <c r="O982" s="121" t="s">
        <v>91</v>
      </c>
      <c r="P982" s="121" t="s">
        <v>157</v>
      </c>
      <c r="Q982" s="123"/>
      <c r="R982" s="121" t="s">
        <v>47</v>
      </c>
      <c r="S982" s="121" t="s">
        <v>46</v>
      </c>
      <c r="T982" s="124">
        <v>0.36</v>
      </c>
      <c r="U982" s="120"/>
      <c r="V982" s="121"/>
      <c r="W982" s="120" t="s">
        <v>93</v>
      </c>
      <c r="X982" s="120" t="s">
        <v>103</v>
      </c>
      <c r="Y982" s="265" t="s">
        <v>34</v>
      </c>
      <c r="Z982" s="123"/>
      <c r="AA982" s="125">
        <v>-3428</v>
      </c>
      <c r="AB982" s="125">
        <v>0</v>
      </c>
      <c r="AC982" s="125">
        <v>1135840</v>
      </c>
      <c r="AD982" s="125">
        <v>0</v>
      </c>
      <c r="AE982" s="125">
        <v>1132412</v>
      </c>
      <c r="AF982" s="125">
        <v>71572</v>
      </c>
      <c r="AG982" s="125">
        <v>0</v>
      </c>
      <c r="AH982" s="125">
        <v>1135840</v>
      </c>
      <c r="AI982" s="125">
        <v>0</v>
      </c>
      <c r="AJ982" s="125">
        <v>1207412</v>
      </c>
      <c r="AK982" s="135"/>
      <c r="AL982" s="126" t="s">
        <v>4063</v>
      </c>
    </row>
    <row r="983" spans="1:38" ht="36" hidden="1" x14ac:dyDescent="0.25">
      <c r="A983" s="147">
        <v>128229</v>
      </c>
      <c r="B983" s="120">
        <v>4</v>
      </c>
      <c r="C983" s="121" t="s">
        <v>85</v>
      </c>
      <c r="D983" s="122">
        <v>43395</v>
      </c>
      <c r="E983" s="121" t="s">
        <v>509</v>
      </c>
      <c r="F983" s="122">
        <v>44377</v>
      </c>
      <c r="G983" s="121" t="s">
        <v>510</v>
      </c>
      <c r="H983" s="123" t="s">
        <v>88</v>
      </c>
      <c r="I983" s="121"/>
      <c r="J983" s="120"/>
      <c r="K983" s="121"/>
      <c r="L983" s="120"/>
      <c r="M983" s="123" t="s">
        <v>4064</v>
      </c>
      <c r="N983" s="123" t="s">
        <v>4065</v>
      </c>
      <c r="O983" s="121" t="s">
        <v>91</v>
      </c>
      <c r="P983" s="121" t="s">
        <v>157</v>
      </c>
      <c r="Q983" s="123"/>
      <c r="R983" s="150" t="s">
        <v>47</v>
      </c>
      <c r="S983" s="150" t="s">
        <v>46</v>
      </c>
      <c r="T983" s="124">
        <v>1.85</v>
      </c>
      <c r="U983" s="122"/>
      <c r="V983" s="121"/>
      <c r="W983" s="120" t="s">
        <v>93</v>
      </c>
      <c r="X983" s="120" t="s">
        <v>103</v>
      </c>
      <c r="Y983" s="265" t="s">
        <v>34</v>
      </c>
      <c r="Z983" s="123"/>
      <c r="AA983" s="125">
        <v>10000</v>
      </c>
      <c r="AB983" s="125">
        <v>0</v>
      </c>
      <c r="AC983" s="125">
        <v>0</v>
      </c>
      <c r="AD983" s="125">
        <v>0</v>
      </c>
      <c r="AE983" s="125">
        <v>10000</v>
      </c>
      <c r="AF983" s="125">
        <v>89500</v>
      </c>
      <c r="AG983" s="125">
        <v>50000</v>
      </c>
      <c r="AH983" s="125">
        <v>0</v>
      </c>
      <c r="AI983" s="125">
        <v>0</v>
      </c>
      <c r="AJ983" s="125">
        <v>139500</v>
      </c>
      <c r="AK983" s="135"/>
      <c r="AL983" s="126" t="s">
        <v>4066</v>
      </c>
    </row>
    <row r="984" spans="1:38" ht="72" hidden="1" x14ac:dyDescent="0.25">
      <c r="A984" s="147">
        <v>129801</v>
      </c>
      <c r="B984" s="120">
        <v>1</v>
      </c>
      <c r="C984" s="121" t="s">
        <v>85</v>
      </c>
      <c r="D984" s="122">
        <v>43740</v>
      </c>
      <c r="E984" s="121" t="s">
        <v>1741</v>
      </c>
      <c r="F984" s="122">
        <v>44638</v>
      </c>
      <c r="G984" s="121" t="s">
        <v>161</v>
      </c>
      <c r="H984" s="123" t="s">
        <v>1160</v>
      </c>
      <c r="I984" s="121"/>
      <c r="J984" s="120"/>
      <c r="K984" s="121"/>
      <c r="L984" s="120"/>
      <c r="M984" s="123" t="s">
        <v>4067</v>
      </c>
      <c r="N984" s="123" t="s">
        <v>4068</v>
      </c>
      <c r="O984" s="121" t="s">
        <v>91</v>
      </c>
      <c r="P984" s="121" t="s">
        <v>157</v>
      </c>
      <c r="Q984" s="123"/>
      <c r="R984" s="121" t="s">
        <v>47</v>
      </c>
      <c r="S984" s="121" t="s">
        <v>46</v>
      </c>
      <c r="T984" s="124">
        <v>0</v>
      </c>
      <c r="U984" s="120"/>
      <c r="V984" s="121"/>
      <c r="W984" s="120" t="s">
        <v>93</v>
      </c>
      <c r="X984" s="120" t="s">
        <v>1058</v>
      </c>
      <c r="Y984" s="265" t="s">
        <v>34</v>
      </c>
      <c r="Z984" s="123"/>
      <c r="AA984" s="125">
        <v>31200</v>
      </c>
      <c r="AB984" s="125">
        <v>0</v>
      </c>
      <c r="AC984" s="125">
        <v>0</v>
      </c>
      <c r="AD984" s="125">
        <v>0</v>
      </c>
      <c r="AE984" s="125">
        <v>31200</v>
      </c>
      <c r="AF984" s="125">
        <v>46200</v>
      </c>
      <c r="AG984" s="125">
        <v>0</v>
      </c>
      <c r="AH984" s="125">
        <v>0</v>
      </c>
      <c r="AI984" s="125">
        <v>0</v>
      </c>
      <c r="AJ984" s="125">
        <v>46200</v>
      </c>
      <c r="AK984" s="135"/>
      <c r="AL984" s="126" t="s">
        <v>4069</v>
      </c>
    </row>
    <row r="985" spans="1:38" ht="90" hidden="1" x14ac:dyDescent="0.25">
      <c r="A985" s="147">
        <v>130195</v>
      </c>
      <c r="B985" s="120">
        <v>4</v>
      </c>
      <c r="C985" s="121" t="s">
        <v>85</v>
      </c>
      <c r="D985" s="122">
        <v>43914</v>
      </c>
      <c r="E985" s="121" t="s">
        <v>509</v>
      </c>
      <c r="F985" s="122">
        <v>44377</v>
      </c>
      <c r="G985" s="121" t="s">
        <v>4070</v>
      </c>
      <c r="H985" s="123" t="s">
        <v>88</v>
      </c>
      <c r="I985" s="121"/>
      <c r="J985" s="120"/>
      <c r="K985" s="121"/>
      <c r="L985" s="120"/>
      <c r="M985" s="123" t="s">
        <v>4071</v>
      </c>
      <c r="N985" s="123" t="s">
        <v>4072</v>
      </c>
      <c r="O985" s="121" t="s">
        <v>91</v>
      </c>
      <c r="P985" s="121" t="s">
        <v>158</v>
      </c>
      <c r="Q985" s="123"/>
      <c r="R985" s="150" t="s">
        <v>47</v>
      </c>
      <c r="S985" s="150" t="s">
        <v>46</v>
      </c>
      <c r="T985" s="124">
        <v>0.76</v>
      </c>
      <c r="U985" s="120"/>
      <c r="V985" s="121"/>
      <c r="W985" s="120" t="s">
        <v>93</v>
      </c>
      <c r="X985" s="120" t="s">
        <v>94</v>
      </c>
      <c r="Y985" s="265" t="s">
        <v>30</v>
      </c>
      <c r="Z985" s="123"/>
      <c r="AA985" s="125">
        <v>10411</v>
      </c>
      <c r="AB985" s="125">
        <v>0</v>
      </c>
      <c r="AC985" s="125">
        <v>0</v>
      </c>
      <c r="AD985" s="125">
        <v>0</v>
      </c>
      <c r="AE985" s="125">
        <v>10411</v>
      </c>
      <c r="AF985" s="125">
        <v>46158</v>
      </c>
      <c r="AG985" s="125">
        <v>0</v>
      </c>
      <c r="AH985" s="125">
        <v>0</v>
      </c>
      <c r="AI985" s="125">
        <v>0</v>
      </c>
      <c r="AJ985" s="125">
        <v>46158</v>
      </c>
      <c r="AK985" s="135"/>
      <c r="AL985" s="126" t="s">
        <v>4073</v>
      </c>
    </row>
    <row r="986" spans="1:38" ht="54" hidden="1" x14ac:dyDescent="0.25">
      <c r="A986" s="147">
        <v>130917</v>
      </c>
      <c r="B986" s="120">
        <v>4</v>
      </c>
      <c r="C986" s="121" t="s">
        <v>85</v>
      </c>
      <c r="D986" s="122">
        <v>44110</v>
      </c>
      <c r="E986" s="121" t="s">
        <v>509</v>
      </c>
      <c r="F986" s="122">
        <v>44377</v>
      </c>
      <c r="G986" s="121" t="s">
        <v>4070</v>
      </c>
      <c r="H986" s="123" t="s">
        <v>88</v>
      </c>
      <c r="I986" s="121"/>
      <c r="J986" s="120"/>
      <c r="K986" s="121"/>
      <c r="L986" s="120"/>
      <c r="M986" s="123" t="s">
        <v>4074</v>
      </c>
      <c r="N986" s="123" t="s">
        <v>4075</v>
      </c>
      <c r="O986" s="121" t="s">
        <v>91</v>
      </c>
      <c r="P986" s="121" t="s">
        <v>158</v>
      </c>
      <c r="Q986" s="123"/>
      <c r="R986" s="121" t="s">
        <v>47</v>
      </c>
      <c r="S986" s="121" t="s">
        <v>46</v>
      </c>
      <c r="T986" s="124" t="s">
        <v>505</v>
      </c>
      <c r="U986" s="122"/>
      <c r="V986" s="121"/>
      <c r="W986" s="120" t="s">
        <v>93</v>
      </c>
      <c r="X986" s="120" t="s">
        <v>103</v>
      </c>
      <c r="Y986" s="265" t="s">
        <v>34</v>
      </c>
      <c r="Z986" s="123"/>
      <c r="AA986" s="125">
        <v>79264</v>
      </c>
      <c r="AB986" s="125">
        <v>0</v>
      </c>
      <c r="AC986" s="125">
        <v>0</v>
      </c>
      <c r="AD986" s="125">
        <v>0</v>
      </c>
      <c r="AE986" s="125">
        <v>79264</v>
      </c>
      <c r="AF986" s="125">
        <v>94764</v>
      </c>
      <c r="AG986" s="125">
        <v>0</v>
      </c>
      <c r="AH986" s="125">
        <v>0</v>
      </c>
      <c r="AI986" s="125">
        <v>0</v>
      </c>
      <c r="AJ986" s="125">
        <v>94764</v>
      </c>
      <c r="AK986" s="135"/>
      <c r="AL986" s="126" t="s">
        <v>4076</v>
      </c>
    </row>
    <row r="987" spans="1:38" ht="36" hidden="1" x14ac:dyDescent="0.25">
      <c r="A987" s="147">
        <v>131124</v>
      </c>
      <c r="B987" s="120">
        <v>4</v>
      </c>
      <c r="C987" s="121" t="s">
        <v>85</v>
      </c>
      <c r="D987" s="122">
        <v>44179</v>
      </c>
      <c r="E987" s="121" t="s">
        <v>509</v>
      </c>
      <c r="F987" s="122">
        <v>44650</v>
      </c>
      <c r="G987" s="121" t="s">
        <v>510</v>
      </c>
      <c r="H987" s="123" t="s">
        <v>420</v>
      </c>
      <c r="I987" s="121"/>
      <c r="J987" s="120"/>
      <c r="K987" s="121"/>
      <c r="L987" s="120"/>
      <c r="M987" s="123" t="s">
        <v>4077</v>
      </c>
      <c r="N987" s="123" t="s">
        <v>4078</v>
      </c>
      <c r="O987" s="121" t="s">
        <v>91</v>
      </c>
      <c r="P987" s="121" t="s">
        <v>158</v>
      </c>
      <c r="Q987" s="123"/>
      <c r="R987" s="150" t="s">
        <v>47</v>
      </c>
      <c r="S987" s="150" t="s">
        <v>46</v>
      </c>
      <c r="T987" s="124" t="s">
        <v>505</v>
      </c>
      <c r="U987" s="122"/>
      <c r="V987" s="121"/>
      <c r="W987" s="120" t="s">
        <v>93</v>
      </c>
      <c r="X987" s="120" t="s">
        <v>1058</v>
      </c>
      <c r="Y987" s="265" t="s">
        <v>34</v>
      </c>
      <c r="Z987" s="123"/>
      <c r="AA987" s="125">
        <v>18000</v>
      </c>
      <c r="AB987" s="125">
        <v>0</v>
      </c>
      <c r="AC987" s="125">
        <v>0</v>
      </c>
      <c r="AD987" s="125">
        <v>0</v>
      </c>
      <c r="AE987" s="125">
        <v>18000</v>
      </c>
      <c r="AF987" s="125">
        <v>26000</v>
      </c>
      <c r="AG987" s="125">
        <v>0</v>
      </c>
      <c r="AH987" s="125">
        <v>0</v>
      </c>
      <c r="AI987" s="125">
        <v>0</v>
      </c>
      <c r="AJ987" s="125">
        <v>26000</v>
      </c>
      <c r="AK987" s="135"/>
      <c r="AL987" s="126" t="s">
        <v>4079</v>
      </c>
    </row>
    <row r="988" spans="1:38" ht="90" hidden="1" x14ac:dyDescent="0.25">
      <c r="A988" s="147">
        <v>131140</v>
      </c>
      <c r="B988" s="120">
        <v>1</v>
      </c>
      <c r="C988" s="121" t="s">
        <v>85</v>
      </c>
      <c r="D988" s="122">
        <v>44195</v>
      </c>
      <c r="E988" s="121" t="s">
        <v>1741</v>
      </c>
      <c r="F988" s="122">
        <v>44635</v>
      </c>
      <c r="G988" s="121" t="s">
        <v>161</v>
      </c>
      <c r="H988" s="123" t="s">
        <v>718</v>
      </c>
      <c r="I988" s="121"/>
      <c r="J988" s="120"/>
      <c r="K988" s="121"/>
      <c r="L988" s="120"/>
      <c r="M988" s="123" t="s">
        <v>4080</v>
      </c>
      <c r="N988" s="123" t="s">
        <v>4081</v>
      </c>
      <c r="O988" s="121" t="s">
        <v>91</v>
      </c>
      <c r="P988" s="121" t="s">
        <v>157</v>
      </c>
      <c r="Q988" s="123"/>
      <c r="R988" s="150" t="s">
        <v>47</v>
      </c>
      <c r="S988" s="150" t="s">
        <v>46</v>
      </c>
      <c r="T988" s="124">
        <v>0</v>
      </c>
      <c r="U988" s="122"/>
      <c r="V988" s="121"/>
      <c r="W988" s="120" t="s">
        <v>93</v>
      </c>
      <c r="X988" s="120" t="s">
        <v>103</v>
      </c>
      <c r="Y988" s="265" t="s">
        <v>34</v>
      </c>
      <c r="Z988" s="123"/>
      <c r="AA988" s="125">
        <v>37800</v>
      </c>
      <c r="AB988" s="125">
        <v>0</v>
      </c>
      <c r="AC988" s="125">
        <v>0</v>
      </c>
      <c r="AD988" s="125">
        <v>0</v>
      </c>
      <c r="AE988" s="125">
        <v>37800</v>
      </c>
      <c r="AF988" s="125">
        <v>53500</v>
      </c>
      <c r="AG988" s="125">
        <v>0</v>
      </c>
      <c r="AH988" s="125">
        <v>0</v>
      </c>
      <c r="AI988" s="125">
        <v>0</v>
      </c>
      <c r="AJ988" s="125">
        <v>53500</v>
      </c>
      <c r="AK988" s="135"/>
      <c r="AL988" s="126" t="s">
        <v>4082</v>
      </c>
    </row>
    <row r="989" spans="1:38" hidden="1" x14ac:dyDescent="0.25">
      <c r="A989" s="147">
        <v>129491</v>
      </c>
      <c r="B989" s="120">
        <v>3</v>
      </c>
      <c r="C989" s="121" t="s">
        <v>85</v>
      </c>
      <c r="D989" s="122">
        <v>43685</v>
      </c>
      <c r="E989" s="121" t="s">
        <v>152</v>
      </c>
      <c r="F989" s="122">
        <v>44643</v>
      </c>
      <c r="G989" s="121" t="s">
        <v>148</v>
      </c>
      <c r="H989" s="123" t="s">
        <v>1489</v>
      </c>
      <c r="I989" s="121" t="s">
        <v>1490</v>
      </c>
      <c r="J989" s="120" t="s">
        <v>101</v>
      </c>
      <c r="K989" s="121"/>
      <c r="L989" s="120" t="s">
        <v>101</v>
      </c>
      <c r="M989" s="123" t="s">
        <v>4083</v>
      </c>
      <c r="N989" s="123" t="s">
        <v>1793</v>
      </c>
      <c r="O989" s="121" t="s">
        <v>157</v>
      </c>
      <c r="P989" s="121" t="s">
        <v>157</v>
      </c>
      <c r="Q989" s="123" t="s">
        <v>1793</v>
      </c>
      <c r="R989" s="150" t="s">
        <v>47</v>
      </c>
      <c r="S989" s="121" t="s">
        <v>43</v>
      </c>
      <c r="T989" s="124">
        <v>3.74</v>
      </c>
      <c r="U989" s="122"/>
      <c r="V989" s="121" t="s">
        <v>1805</v>
      </c>
      <c r="W989" s="120" t="s">
        <v>670</v>
      </c>
      <c r="X989" s="120" t="s">
        <v>13</v>
      </c>
      <c r="Y989" s="265" t="s">
        <v>31</v>
      </c>
      <c r="Z989" s="123"/>
      <c r="AA989" s="125">
        <v>0</v>
      </c>
      <c r="AB989" s="125">
        <v>133718.68</v>
      </c>
      <c r="AC989" s="125">
        <v>0</v>
      </c>
      <c r="AD989" s="125">
        <v>0</v>
      </c>
      <c r="AE989" s="125">
        <v>133718.68</v>
      </c>
      <c r="AF989" s="125">
        <v>0</v>
      </c>
      <c r="AG989" s="125">
        <v>133718.68</v>
      </c>
      <c r="AH989" s="125">
        <v>0</v>
      </c>
      <c r="AI989" s="125">
        <v>0</v>
      </c>
      <c r="AJ989" s="125">
        <v>133718.68</v>
      </c>
      <c r="AK989" s="135"/>
      <c r="AL989" s="126"/>
    </row>
    <row r="990" spans="1:38" hidden="1" x14ac:dyDescent="0.25">
      <c r="A990" s="149">
        <v>132132</v>
      </c>
      <c r="B990" s="120">
        <v>4</v>
      </c>
      <c r="C990" s="121" t="s">
        <v>85</v>
      </c>
      <c r="D990" s="122">
        <v>44447</v>
      </c>
      <c r="E990" s="121" t="s">
        <v>87</v>
      </c>
      <c r="F990" s="122">
        <v>44516</v>
      </c>
      <c r="G990" s="121" t="s">
        <v>2427</v>
      </c>
      <c r="H990" s="123" t="s">
        <v>2044</v>
      </c>
      <c r="I990" s="121" t="s">
        <v>477</v>
      </c>
      <c r="J990" s="120" t="s">
        <v>299</v>
      </c>
      <c r="K990" s="121"/>
      <c r="L990" s="120" t="s">
        <v>300</v>
      </c>
      <c r="M990" s="123" t="s">
        <v>4084</v>
      </c>
      <c r="N990" s="123"/>
      <c r="O990" s="121" t="s">
        <v>1509</v>
      </c>
      <c r="P990" s="121" t="s">
        <v>2919</v>
      </c>
      <c r="Q990" s="123"/>
      <c r="R990" s="121" t="s">
        <v>47</v>
      </c>
      <c r="S990" s="121" t="s">
        <v>41</v>
      </c>
      <c r="T990" s="124">
        <v>1</v>
      </c>
      <c r="U990" s="122"/>
      <c r="V990" s="121"/>
      <c r="W990" s="120" t="s">
        <v>93</v>
      </c>
      <c r="X990" s="120" t="s">
        <v>303</v>
      </c>
      <c r="Y990" s="265" t="str">
        <f>_xlfn.XLOOKUP(TAMPData2205[[#This Row],[PIN]],TAMPData2202[PIN],TAMPData2202[TAMP NHS],"",0)</f>
        <v>NHS-Interstate</v>
      </c>
      <c r="Z990" s="123"/>
      <c r="AA990" s="125">
        <v>225600</v>
      </c>
      <c r="AB990" s="125">
        <v>0</v>
      </c>
      <c r="AC990" s="125">
        <v>0</v>
      </c>
      <c r="AD990" s="125">
        <v>0</v>
      </c>
      <c r="AE990" s="125">
        <v>225600</v>
      </c>
      <c r="AF990" s="125">
        <v>225600</v>
      </c>
      <c r="AG990" s="125">
        <v>0</v>
      </c>
      <c r="AH990" s="125">
        <v>0</v>
      </c>
      <c r="AI990" s="125">
        <v>0</v>
      </c>
      <c r="AJ990" s="125">
        <v>225600</v>
      </c>
      <c r="AK990" s="135"/>
      <c r="AL990" s="126"/>
    </row>
    <row r="991" spans="1:38" hidden="1" x14ac:dyDescent="0.25">
      <c r="A991" s="147">
        <v>114427</v>
      </c>
      <c r="B991" s="120">
        <v>3</v>
      </c>
      <c r="C991" s="121" t="s">
        <v>85</v>
      </c>
      <c r="D991" s="122">
        <v>40336</v>
      </c>
      <c r="E991" s="121" t="s">
        <v>98</v>
      </c>
      <c r="F991" s="122">
        <v>44138</v>
      </c>
      <c r="G991" s="121" t="s">
        <v>87</v>
      </c>
      <c r="H991" s="123" t="s">
        <v>1839</v>
      </c>
      <c r="I991" s="121"/>
      <c r="J991" s="120"/>
      <c r="K991" s="121"/>
      <c r="L991" s="120"/>
      <c r="M991" s="123" t="s">
        <v>4085</v>
      </c>
      <c r="N991" s="123"/>
      <c r="O991" s="121" t="s">
        <v>157</v>
      </c>
      <c r="P991" s="121" t="s">
        <v>453</v>
      </c>
      <c r="Q991" s="123"/>
      <c r="R991" s="150" t="s">
        <v>47</v>
      </c>
      <c r="S991" s="121" t="s">
        <v>43</v>
      </c>
      <c r="T991" s="124" t="s">
        <v>505</v>
      </c>
      <c r="U991" s="120"/>
      <c r="V991" s="121"/>
      <c r="W991" s="120" t="s">
        <v>93</v>
      </c>
      <c r="X991" s="120"/>
      <c r="Y991" s="265" t="s">
        <v>29</v>
      </c>
      <c r="Z991" s="123"/>
      <c r="AA991" s="125">
        <v>400000</v>
      </c>
      <c r="AB991" s="125">
        <v>0</v>
      </c>
      <c r="AC991" s="125">
        <v>0</v>
      </c>
      <c r="AD991" s="125">
        <v>0</v>
      </c>
      <c r="AE991" s="125">
        <v>400000</v>
      </c>
      <c r="AF991" s="125">
        <v>2492000</v>
      </c>
      <c r="AG991" s="125">
        <v>0</v>
      </c>
      <c r="AH991" s="125">
        <v>0</v>
      </c>
      <c r="AI991" s="125">
        <v>0</v>
      </c>
      <c r="AJ991" s="125">
        <v>2492000</v>
      </c>
      <c r="AK991" s="135"/>
      <c r="AL991" s="126"/>
    </row>
    <row r="992" spans="1:38" hidden="1" x14ac:dyDescent="0.25">
      <c r="A992" s="147">
        <v>116131</v>
      </c>
      <c r="B992" s="120">
        <v>1</v>
      </c>
      <c r="C992" s="121" t="s">
        <v>85</v>
      </c>
      <c r="D992" s="122">
        <v>40752</v>
      </c>
      <c r="E992" s="121" t="s">
        <v>98</v>
      </c>
      <c r="F992" s="122">
        <v>44138</v>
      </c>
      <c r="G992" s="121" t="s">
        <v>87</v>
      </c>
      <c r="H992" s="123" t="s">
        <v>2232</v>
      </c>
      <c r="I992" s="121"/>
      <c r="J992" s="120"/>
      <c r="K992" s="121"/>
      <c r="L992" s="120"/>
      <c r="M992" s="123" t="s">
        <v>4086</v>
      </c>
      <c r="N992" s="123"/>
      <c r="O992" s="121" t="s">
        <v>157</v>
      </c>
      <c r="P992" s="121" t="s">
        <v>453</v>
      </c>
      <c r="Q992" s="123"/>
      <c r="R992" s="150" t="s">
        <v>47</v>
      </c>
      <c r="S992" s="121" t="s">
        <v>43</v>
      </c>
      <c r="T992" s="124" t="s">
        <v>505</v>
      </c>
      <c r="U992" s="120"/>
      <c r="V992" s="121"/>
      <c r="W992" s="120" t="s">
        <v>93</v>
      </c>
      <c r="X992" s="120"/>
      <c r="Y992" s="265" t="s">
        <v>29</v>
      </c>
      <c r="Z992" s="123"/>
      <c r="AA992" s="125">
        <v>307000</v>
      </c>
      <c r="AB992" s="125">
        <v>0</v>
      </c>
      <c r="AC992" s="125">
        <v>0</v>
      </c>
      <c r="AD992" s="125">
        <v>0</v>
      </c>
      <c r="AE992" s="125">
        <v>307000</v>
      </c>
      <c r="AF992" s="125">
        <v>1730471.52</v>
      </c>
      <c r="AG992" s="125">
        <v>0</v>
      </c>
      <c r="AH992" s="125">
        <v>0</v>
      </c>
      <c r="AI992" s="125">
        <v>0</v>
      </c>
      <c r="AJ992" s="125">
        <v>1730471.52</v>
      </c>
      <c r="AK992" s="135"/>
      <c r="AL992" s="126"/>
    </row>
    <row r="993" spans="1:38" hidden="1" x14ac:dyDescent="0.25">
      <c r="A993" s="149">
        <v>120363</v>
      </c>
      <c r="B993" s="120">
        <v>2</v>
      </c>
      <c r="C993" s="121" t="s">
        <v>85</v>
      </c>
      <c r="D993" s="122">
        <v>41731</v>
      </c>
      <c r="E993" s="121" t="s">
        <v>98</v>
      </c>
      <c r="F993" s="122">
        <v>44138</v>
      </c>
      <c r="G993" s="121" t="s">
        <v>87</v>
      </c>
      <c r="H993" s="123" t="s">
        <v>1888</v>
      </c>
      <c r="I993" s="121"/>
      <c r="J993" s="120"/>
      <c r="K993" s="121"/>
      <c r="L993" s="120"/>
      <c r="M993" s="123" t="s">
        <v>4087</v>
      </c>
      <c r="N993" s="123"/>
      <c r="O993" s="121" t="s">
        <v>157</v>
      </c>
      <c r="P993" s="121" t="s">
        <v>453</v>
      </c>
      <c r="Q993" s="123"/>
      <c r="R993" s="121" t="s">
        <v>47</v>
      </c>
      <c r="S993" s="121" t="s">
        <v>43</v>
      </c>
      <c r="T993" s="124" t="s">
        <v>505</v>
      </c>
      <c r="U993" s="122"/>
      <c r="V993" s="121"/>
      <c r="W993" s="120" t="s">
        <v>93</v>
      </c>
      <c r="X993" s="120"/>
      <c r="Y993" s="265" t="s">
        <v>29</v>
      </c>
      <c r="Z993" s="123"/>
      <c r="AA993" s="125">
        <v>242000</v>
      </c>
      <c r="AB993" s="125">
        <v>0</v>
      </c>
      <c r="AC993" s="125">
        <v>0</v>
      </c>
      <c r="AD993" s="125">
        <v>0</v>
      </c>
      <c r="AE993" s="125">
        <v>242000</v>
      </c>
      <c r="AF993" s="125">
        <v>1025000</v>
      </c>
      <c r="AG993" s="125">
        <v>0</v>
      </c>
      <c r="AH993" s="125">
        <v>0</v>
      </c>
      <c r="AI993" s="125">
        <v>0</v>
      </c>
      <c r="AJ993" s="125">
        <v>1025000</v>
      </c>
      <c r="AK993" s="135"/>
      <c r="AL993" s="126"/>
    </row>
    <row r="994" spans="1:38" hidden="1" x14ac:dyDescent="0.25">
      <c r="A994" s="149">
        <v>120364</v>
      </c>
      <c r="B994" s="120">
        <v>4</v>
      </c>
      <c r="C994" s="121" t="s">
        <v>85</v>
      </c>
      <c r="D994" s="122">
        <v>41731</v>
      </c>
      <c r="E994" s="121" t="s">
        <v>98</v>
      </c>
      <c r="F994" s="122">
        <v>44648</v>
      </c>
      <c r="G994" s="121" t="s">
        <v>143</v>
      </c>
      <c r="H994" s="123" t="s">
        <v>1760</v>
      </c>
      <c r="I994" s="121"/>
      <c r="J994" s="120"/>
      <c r="K994" s="121"/>
      <c r="L994" s="120"/>
      <c r="M994" s="123" t="s">
        <v>4088</v>
      </c>
      <c r="N994" s="123"/>
      <c r="O994" s="121" t="s">
        <v>157</v>
      </c>
      <c r="P994" s="121" t="s">
        <v>453</v>
      </c>
      <c r="Q994" s="123"/>
      <c r="R994" s="121" t="s">
        <v>47</v>
      </c>
      <c r="S994" s="121" t="s">
        <v>43</v>
      </c>
      <c r="T994" s="124" t="s">
        <v>505</v>
      </c>
      <c r="U994" s="122"/>
      <c r="V994" s="121"/>
      <c r="W994" s="120" t="s">
        <v>93</v>
      </c>
      <c r="X994" s="120"/>
      <c r="Y994" s="265" t="s">
        <v>29</v>
      </c>
      <c r="Z994" s="123"/>
      <c r="AA994" s="125">
        <v>406000</v>
      </c>
      <c r="AB994" s="125">
        <v>0</v>
      </c>
      <c r="AC994" s="125">
        <v>0</v>
      </c>
      <c r="AD994" s="125">
        <v>0</v>
      </c>
      <c r="AE994" s="125">
        <v>406000</v>
      </c>
      <c r="AF994" s="125">
        <v>1049000</v>
      </c>
      <c r="AG994" s="125">
        <v>0</v>
      </c>
      <c r="AH994" s="125">
        <v>0</v>
      </c>
      <c r="AI994" s="125">
        <v>0</v>
      </c>
      <c r="AJ994" s="125">
        <v>1049000</v>
      </c>
      <c r="AK994" s="135"/>
      <c r="AL994" s="126"/>
    </row>
    <row r="995" spans="1:38" ht="36" hidden="1" x14ac:dyDescent="0.25">
      <c r="A995" s="147">
        <v>131210</v>
      </c>
      <c r="B995" s="120">
        <v>3</v>
      </c>
      <c r="C995" s="121" t="s">
        <v>85</v>
      </c>
      <c r="D995" s="122">
        <v>44209</v>
      </c>
      <c r="E995" s="121" t="s">
        <v>152</v>
      </c>
      <c r="F995" s="122">
        <v>44406</v>
      </c>
      <c r="G995" s="121" t="s">
        <v>152</v>
      </c>
      <c r="H995" s="123" t="s">
        <v>538</v>
      </c>
      <c r="I995" s="121" t="s">
        <v>613</v>
      </c>
      <c r="J995" s="120" t="s">
        <v>299</v>
      </c>
      <c r="K995" s="121"/>
      <c r="L995" s="120" t="s">
        <v>300</v>
      </c>
      <c r="M995" s="123" t="s">
        <v>4089</v>
      </c>
      <c r="N995" s="123" t="s">
        <v>1793</v>
      </c>
      <c r="O995" s="121" t="s">
        <v>157</v>
      </c>
      <c r="P995" s="121" t="s">
        <v>157</v>
      </c>
      <c r="Q995" s="123" t="s">
        <v>1793</v>
      </c>
      <c r="R995" s="121" t="s">
        <v>47</v>
      </c>
      <c r="S995" s="121" t="s">
        <v>43</v>
      </c>
      <c r="T995" s="124">
        <v>1.85</v>
      </c>
      <c r="U995" s="122"/>
      <c r="V995" s="121" t="s">
        <v>1805</v>
      </c>
      <c r="W995" s="120" t="s">
        <v>93</v>
      </c>
      <c r="X995" s="120" t="s">
        <v>303</v>
      </c>
      <c r="Y995" s="265" t="s">
        <v>29</v>
      </c>
      <c r="Z995" s="123" t="s">
        <v>4090</v>
      </c>
      <c r="AA995" s="125">
        <v>0</v>
      </c>
      <c r="AB995" s="125">
        <v>0</v>
      </c>
      <c r="AC995" s="125">
        <v>5000</v>
      </c>
      <c r="AD995" s="125">
        <v>0</v>
      </c>
      <c r="AE995" s="125">
        <v>5000</v>
      </c>
      <c r="AF995" s="125">
        <v>0</v>
      </c>
      <c r="AG995" s="125">
        <v>0</v>
      </c>
      <c r="AH995" s="125">
        <v>5000</v>
      </c>
      <c r="AI995" s="125">
        <v>0</v>
      </c>
      <c r="AJ995" s="125">
        <v>5000</v>
      </c>
      <c r="AK995" s="135"/>
      <c r="AL995" s="126" t="s">
        <v>4091</v>
      </c>
    </row>
    <row r="996" spans="1:38" ht="54" hidden="1" x14ac:dyDescent="0.25">
      <c r="A996" s="147">
        <v>124119</v>
      </c>
      <c r="B996" s="120">
        <v>4</v>
      </c>
      <c r="C996" s="121" t="s">
        <v>85</v>
      </c>
      <c r="D996" s="122">
        <v>42573</v>
      </c>
      <c r="E996" s="121" t="s">
        <v>195</v>
      </c>
      <c r="F996" s="122">
        <v>44459</v>
      </c>
      <c r="G996" s="121" t="s">
        <v>143</v>
      </c>
      <c r="H996" s="123" t="s">
        <v>4092</v>
      </c>
      <c r="I996" s="121" t="s">
        <v>477</v>
      </c>
      <c r="J996" s="120" t="s">
        <v>299</v>
      </c>
      <c r="K996" s="121"/>
      <c r="L996" s="120" t="s">
        <v>300</v>
      </c>
      <c r="M996" s="123" t="s">
        <v>4093</v>
      </c>
      <c r="N996" s="123" t="s">
        <v>4094</v>
      </c>
      <c r="O996" s="121" t="s">
        <v>553</v>
      </c>
      <c r="P996" s="121" t="s">
        <v>4095</v>
      </c>
      <c r="Q996" s="123"/>
      <c r="R996" s="150" t="s">
        <v>47</v>
      </c>
      <c r="S996" s="150" t="s">
        <v>45</v>
      </c>
      <c r="T996" s="124">
        <v>8.15</v>
      </c>
      <c r="U996" s="120"/>
      <c r="V996" s="121"/>
      <c r="W996" s="120" t="s">
        <v>93</v>
      </c>
      <c r="X996" s="120" t="s">
        <v>303</v>
      </c>
      <c r="Y996" s="265" t="str">
        <f>_xlfn.XLOOKUP(TAMPData2205[[#This Row],[PIN]],TAMPData2202[PIN],TAMPData2202[TAMP NHS],"",0)</f>
        <v>NHS-Interstate</v>
      </c>
      <c r="Z996" s="123"/>
      <c r="AA996" s="125">
        <v>340000</v>
      </c>
      <c r="AB996" s="125">
        <v>0</v>
      </c>
      <c r="AC996" s="125">
        <v>0</v>
      </c>
      <c r="AD996" s="125">
        <v>0</v>
      </c>
      <c r="AE996" s="125">
        <v>340000</v>
      </c>
      <c r="AF996" s="125">
        <v>1510800</v>
      </c>
      <c r="AG996" s="125">
        <v>0</v>
      </c>
      <c r="AH996" s="125">
        <v>0</v>
      </c>
      <c r="AI996" s="125">
        <v>0</v>
      </c>
      <c r="AJ996" s="125">
        <v>1510800</v>
      </c>
      <c r="AK996" s="135"/>
      <c r="AL996" s="126"/>
    </row>
    <row r="997" spans="1:38" ht="36" hidden="1" x14ac:dyDescent="0.25">
      <c r="A997" s="147">
        <v>124263</v>
      </c>
      <c r="B997" s="120">
        <v>3</v>
      </c>
      <c r="C997" s="121" t="s">
        <v>85</v>
      </c>
      <c r="D997" s="122">
        <v>42576</v>
      </c>
      <c r="E997" s="121" t="s">
        <v>189</v>
      </c>
      <c r="F997" s="122">
        <v>43941</v>
      </c>
      <c r="G997" s="121" t="s">
        <v>143</v>
      </c>
      <c r="H997" s="123" t="s">
        <v>4096</v>
      </c>
      <c r="I997" s="121" t="s">
        <v>613</v>
      </c>
      <c r="J997" s="120" t="s">
        <v>299</v>
      </c>
      <c r="K997" s="121"/>
      <c r="L997" s="120" t="s">
        <v>300</v>
      </c>
      <c r="M997" s="123" t="s">
        <v>4097</v>
      </c>
      <c r="N997" s="123" t="s">
        <v>4098</v>
      </c>
      <c r="O997" s="121" t="s">
        <v>553</v>
      </c>
      <c r="P997" s="121" t="s">
        <v>3990</v>
      </c>
      <c r="Q997" s="123"/>
      <c r="R997" s="121" t="s">
        <v>47</v>
      </c>
      <c r="S997" s="121" t="s">
        <v>45</v>
      </c>
      <c r="T997" s="124">
        <v>25.77</v>
      </c>
      <c r="U997" s="120"/>
      <c r="V997" s="121"/>
      <c r="W997" s="120" t="s">
        <v>93</v>
      </c>
      <c r="X997" s="120" t="s">
        <v>303</v>
      </c>
      <c r="Y997" s="265" t="str">
        <f>_xlfn.XLOOKUP(TAMPData2205[[#This Row],[PIN]],TAMPData2202[PIN],TAMPData2202[TAMP NHS],"",0)</f>
        <v>NHS-Interstate</v>
      </c>
      <c r="Z997" s="123"/>
      <c r="AA997" s="125">
        <v>98100</v>
      </c>
      <c r="AB997" s="125">
        <v>0</v>
      </c>
      <c r="AC997" s="125">
        <v>0</v>
      </c>
      <c r="AD997" s="125">
        <v>0</v>
      </c>
      <c r="AE997" s="125">
        <v>98100</v>
      </c>
      <c r="AF997" s="125">
        <v>1394600</v>
      </c>
      <c r="AG997" s="125">
        <v>0</v>
      </c>
      <c r="AH997" s="125">
        <v>0</v>
      </c>
      <c r="AI997" s="125">
        <v>0</v>
      </c>
      <c r="AJ997" s="125">
        <v>1394600</v>
      </c>
      <c r="AK997" s="135"/>
      <c r="AL997" s="126"/>
    </row>
    <row r="998" spans="1:38" ht="36" hidden="1" x14ac:dyDescent="0.25">
      <c r="A998" s="147">
        <v>130352</v>
      </c>
      <c r="B998" s="120">
        <v>4</v>
      </c>
      <c r="C998" s="121" t="s">
        <v>85</v>
      </c>
      <c r="D998" s="122">
        <v>43969</v>
      </c>
      <c r="E998" s="121" t="s">
        <v>152</v>
      </c>
      <c r="F998" s="122">
        <v>44376</v>
      </c>
      <c r="G998" s="121" t="s">
        <v>510</v>
      </c>
      <c r="H998" s="123" t="s">
        <v>88</v>
      </c>
      <c r="I998" s="121" t="s">
        <v>477</v>
      </c>
      <c r="J998" s="120" t="s">
        <v>299</v>
      </c>
      <c r="K998" s="121"/>
      <c r="L998" s="120" t="s">
        <v>300</v>
      </c>
      <c r="M998" s="123" t="s">
        <v>4099</v>
      </c>
      <c r="N998" s="123" t="s">
        <v>4100</v>
      </c>
      <c r="O998" s="121" t="s">
        <v>157</v>
      </c>
      <c r="P998" s="121" t="s">
        <v>157</v>
      </c>
      <c r="Q998" s="123" t="s">
        <v>4101</v>
      </c>
      <c r="R998" s="150" t="s">
        <v>47</v>
      </c>
      <c r="S998" s="121" t="s">
        <v>46</v>
      </c>
      <c r="T998" s="124">
        <v>2.85</v>
      </c>
      <c r="U998" s="120"/>
      <c r="V998" s="121" t="s">
        <v>2612</v>
      </c>
      <c r="W998" s="120" t="s">
        <v>93</v>
      </c>
      <c r="X998" s="120" t="s">
        <v>303</v>
      </c>
      <c r="Y998" s="265" t="s">
        <v>29</v>
      </c>
      <c r="Z998" s="123"/>
      <c r="AA998" s="125">
        <v>250000</v>
      </c>
      <c r="AB998" s="125">
        <v>0</v>
      </c>
      <c r="AC998" s="125">
        <v>0</v>
      </c>
      <c r="AD998" s="125">
        <v>0</v>
      </c>
      <c r="AE998" s="125">
        <v>250000</v>
      </c>
      <c r="AF998" s="125">
        <v>250000</v>
      </c>
      <c r="AG998" s="125">
        <v>0</v>
      </c>
      <c r="AH998" s="125">
        <v>0</v>
      </c>
      <c r="AI998" s="125">
        <v>0</v>
      </c>
      <c r="AJ998" s="125">
        <v>250000</v>
      </c>
      <c r="AK998" s="135"/>
      <c r="AL998" s="126" t="s">
        <v>4102</v>
      </c>
    </row>
    <row r="999" spans="1:38" ht="36" hidden="1" x14ac:dyDescent="0.25">
      <c r="A999" s="147">
        <v>109182</v>
      </c>
      <c r="B999" s="120">
        <v>4</v>
      </c>
      <c r="C999" s="121" t="s">
        <v>85</v>
      </c>
      <c r="D999" s="122">
        <v>39146</v>
      </c>
      <c r="E999" s="121" t="s">
        <v>86</v>
      </c>
      <c r="F999" s="122">
        <v>44460</v>
      </c>
      <c r="G999" s="121" t="s">
        <v>87</v>
      </c>
      <c r="H999" s="123" t="s">
        <v>88</v>
      </c>
      <c r="I999" s="121"/>
      <c r="J999" s="120"/>
      <c r="K999" s="121"/>
      <c r="L999" s="120"/>
      <c r="M999" s="123" t="s">
        <v>89</v>
      </c>
      <c r="N999" s="123" t="s">
        <v>90</v>
      </c>
      <c r="O999" s="121" t="s">
        <v>91</v>
      </c>
      <c r="P999" s="121" t="s">
        <v>92</v>
      </c>
      <c r="Q999" s="123"/>
      <c r="R999" s="150" t="s">
        <v>47</v>
      </c>
      <c r="S999" s="150" t="s">
        <v>41</v>
      </c>
      <c r="T999" s="124">
        <v>2.5</v>
      </c>
      <c r="U999" s="120"/>
      <c r="V999" s="121"/>
      <c r="W999" s="120" t="s">
        <v>93</v>
      </c>
      <c r="X999" s="120" t="s">
        <v>94</v>
      </c>
      <c r="Y999" s="265" t="s">
        <v>30</v>
      </c>
      <c r="Z999" s="123"/>
      <c r="AA999" s="125">
        <v>-3060000</v>
      </c>
      <c r="AB999" s="125">
        <v>0</v>
      </c>
      <c r="AC999" s="125">
        <v>0</v>
      </c>
      <c r="AD999" s="125">
        <v>0</v>
      </c>
      <c r="AE999" s="125">
        <v>-3060000</v>
      </c>
      <c r="AF999" s="125">
        <v>2010900</v>
      </c>
      <c r="AG999" s="125">
        <v>0</v>
      </c>
      <c r="AH999" s="125">
        <v>0</v>
      </c>
      <c r="AI999" s="125">
        <v>0</v>
      </c>
      <c r="AJ999" s="125">
        <v>2010900</v>
      </c>
      <c r="AK999" s="135"/>
      <c r="AL999" s="126" t="s">
        <v>95</v>
      </c>
    </row>
    <row r="1000" spans="1:38" ht="72" hidden="1" x14ac:dyDescent="0.25">
      <c r="A1000" s="147">
        <v>120588</v>
      </c>
      <c r="B1000" s="120">
        <v>4</v>
      </c>
      <c r="C1000" s="121" t="s">
        <v>114</v>
      </c>
      <c r="D1000" s="122">
        <v>41780</v>
      </c>
      <c r="E1000" s="121" t="s">
        <v>4103</v>
      </c>
      <c r="F1000" s="122">
        <v>44476</v>
      </c>
      <c r="G1000" s="121" t="s">
        <v>170</v>
      </c>
      <c r="H1000" s="123" t="s">
        <v>88</v>
      </c>
      <c r="I1000" s="121"/>
      <c r="J1000" s="120"/>
      <c r="K1000" s="121"/>
      <c r="L1000" s="120"/>
      <c r="M1000" s="123" t="s">
        <v>4104</v>
      </c>
      <c r="N1000" s="123" t="s">
        <v>4105</v>
      </c>
      <c r="O1000" s="121" t="s">
        <v>91</v>
      </c>
      <c r="P1000" s="121" t="s">
        <v>158</v>
      </c>
      <c r="Q1000" s="123"/>
      <c r="R1000" s="121" t="s">
        <v>47</v>
      </c>
      <c r="S1000" s="121" t="s">
        <v>46</v>
      </c>
      <c r="T1000" s="124">
        <v>6.74</v>
      </c>
      <c r="U1000" s="120"/>
      <c r="V1000" s="121"/>
      <c r="W1000" s="120" t="s">
        <v>93</v>
      </c>
      <c r="X1000" s="120" t="s">
        <v>94</v>
      </c>
      <c r="Y1000" s="265" t="s">
        <v>30</v>
      </c>
      <c r="Z1000" s="123"/>
      <c r="AA1000" s="125">
        <v>-272329.33</v>
      </c>
      <c r="AB1000" s="125">
        <v>0</v>
      </c>
      <c r="AC1000" s="125">
        <v>1070571.94</v>
      </c>
      <c r="AD1000" s="125">
        <v>0</v>
      </c>
      <c r="AE1000" s="125">
        <v>798242.61</v>
      </c>
      <c r="AF1000" s="125">
        <v>229670.67</v>
      </c>
      <c r="AG1000" s="125">
        <v>0</v>
      </c>
      <c r="AH1000" s="125">
        <v>7051730.9400000004</v>
      </c>
      <c r="AI1000" s="125">
        <v>0</v>
      </c>
      <c r="AJ1000" s="125">
        <v>7281401.6100000003</v>
      </c>
      <c r="AK1000" s="135"/>
      <c r="AL1000" s="126" t="s">
        <v>4106</v>
      </c>
    </row>
    <row r="1001" spans="1:38" hidden="1" x14ac:dyDescent="0.25">
      <c r="A1001" s="147">
        <v>101414.03</v>
      </c>
      <c r="B1001" s="120">
        <v>1</v>
      </c>
      <c r="C1001" s="121" t="s">
        <v>85</v>
      </c>
      <c r="D1001" s="122">
        <v>43502</v>
      </c>
      <c r="E1001" s="121" t="s">
        <v>143</v>
      </c>
      <c r="F1001" s="122">
        <v>44172</v>
      </c>
      <c r="G1001" s="121" t="s">
        <v>87</v>
      </c>
      <c r="H1001" s="123" t="s">
        <v>523</v>
      </c>
      <c r="I1001" s="121" t="s">
        <v>524</v>
      </c>
      <c r="J1001" s="120" t="s">
        <v>101</v>
      </c>
      <c r="K1001" s="121"/>
      <c r="L1001" s="120" t="s">
        <v>101</v>
      </c>
      <c r="M1001" s="123" t="s">
        <v>4107</v>
      </c>
      <c r="N1001" s="123" t="s">
        <v>4108</v>
      </c>
      <c r="O1001" s="121" t="s">
        <v>553</v>
      </c>
      <c r="P1001" s="121" t="s">
        <v>453</v>
      </c>
      <c r="Q1001" s="123"/>
      <c r="R1001" s="121" t="s">
        <v>47</v>
      </c>
      <c r="S1001" s="121" t="s">
        <v>41</v>
      </c>
      <c r="T1001" s="124">
        <v>4.99</v>
      </c>
      <c r="U1001" s="122"/>
      <c r="V1001" s="121"/>
      <c r="W1001" s="120" t="s">
        <v>93</v>
      </c>
      <c r="X1001" s="120" t="s">
        <v>13</v>
      </c>
      <c r="Y1001" s="265" t="str">
        <f>_xlfn.XLOOKUP(TAMPData2205[[#This Row],[PIN]],TAMPData2202[PIN],TAMPData2202[TAMP NHS],"",0)</f>
        <v>NHS-SR</v>
      </c>
      <c r="Z1001" s="123"/>
      <c r="AA1001" s="125">
        <v>235000</v>
      </c>
      <c r="AB1001" s="125">
        <v>0</v>
      </c>
      <c r="AC1001" s="125">
        <v>0</v>
      </c>
      <c r="AD1001" s="125">
        <v>0</v>
      </c>
      <c r="AE1001" s="125">
        <v>235000</v>
      </c>
      <c r="AF1001" s="125">
        <v>260000</v>
      </c>
      <c r="AG1001" s="125">
        <v>0</v>
      </c>
      <c r="AH1001" s="125">
        <v>0</v>
      </c>
      <c r="AI1001" s="125">
        <v>0</v>
      </c>
      <c r="AJ1001" s="125">
        <v>260000</v>
      </c>
      <c r="AK1001" s="135"/>
      <c r="AL1001" s="126"/>
    </row>
    <row r="1002" spans="1:38" hidden="1" x14ac:dyDescent="0.25">
      <c r="A1002" s="147">
        <v>47797</v>
      </c>
      <c r="B1002" s="120">
        <v>4</v>
      </c>
      <c r="C1002" s="121" t="s">
        <v>85</v>
      </c>
      <c r="D1002" s="122">
        <v>37843.689571759256</v>
      </c>
      <c r="E1002" s="121" t="s">
        <v>108</v>
      </c>
      <c r="F1002" s="122">
        <v>44648</v>
      </c>
      <c r="G1002" s="121" t="s">
        <v>143</v>
      </c>
      <c r="H1002" s="123" t="s">
        <v>1760</v>
      </c>
      <c r="I1002" s="121"/>
      <c r="J1002" s="120"/>
      <c r="K1002" s="121"/>
      <c r="L1002" s="120"/>
      <c r="M1002" s="123" t="s">
        <v>4109</v>
      </c>
      <c r="N1002" s="123"/>
      <c r="O1002" s="121" t="s">
        <v>157</v>
      </c>
      <c r="P1002" s="121" t="s">
        <v>157</v>
      </c>
      <c r="Q1002" s="123"/>
      <c r="R1002" s="121" t="s">
        <v>47</v>
      </c>
      <c r="S1002" s="121" t="s">
        <v>43</v>
      </c>
      <c r="T1002" s="124">
        <v>0</v>
      </c>
      <c r="U1002" s="120"/>
      <c r="V1002" s="121"/>
      <c r="W1002" s="120" t="s">
        <v>670</v>
      </c>
      <c r="X1002" s="120"/>
      <c r="Y1002" s="265" t="s">
        <v>31</v>
      </c>
      <c r="Z1002" s="123"/>
      <c r="AA1002" s="125">
        <v>632000</v>
      </c>
      <c r="AB1002" s="125">
        <v>0</v>
      </c>
      <c r="AC1002" s="125">
        <v>0</v>
      </c>
      <c r="AD1002" s="125">
        <v>0</v>
      </c>
      <c r="AE1002" s="125">
        <v>632000</v>
      </c>
      <c r="AF1002" s="125">
        <v>5360580.08</v>
      </c>
      <c r="AG1002" s="125">
        <v>0</v>
      </c>
      <c r="AH1002" s="125">
        <v>0</v>
      </c>
      <c r="AI1002" s="125">
        <v>0</v>
      </c>
      <c r="AJ1002" s="125">
        <v>5360580.08</v>
      </c>
      <c r="AK1002" s="135"/>
      <c r="AL1002" s="126"/>
    </row>
    <row r="1003" spans="1:38" hidden="1" x14ac:dyDescent="0.25">
      <c r="A1003" s="147">
        <v>113198</v>
      </c>
      <c r="B1003" s="120">
        <v>2</v>
      </c>
      <c r="C1003" s="121" t="s">
        <v>85</v>
      </c>
      <c r="D1003" s="122">
        <v>40057</v>
      </c>
      <c r="E1003" s="121" t="s">
        <v>98</v>
      </c>
      <c r="F1003" s="122">
        <v>44138</v>
      </c>
      <c r="G1003" s="121" t="s">
        <v>87</v>
      </c>
      <c r="H1003" s="123" t="s">
        <v>1888</v>
      </c>
      <c r="I1003" s="121"/>
      <c r="J1003" s="120"/>
      <c r="K1003" s="121"/>
      <c r="L1003" s="120"/>
      <c r="M1003" s="123" t="s">
        <v>4110</v>
      </c>
      <c r="N1003" s="123"/>
      <c r="O1003" s="121" t="s">
        <v>157</v>
      </c>
      <c r="P1003" s="121" t="s">
        <v>157</v>
      </c>
      <c r="Q1003" s="123"/>
      <c r="R1003" s="121" t="s">
        <v>47</v>
      </c>
      <c r="S1003" s="121" t="s">
        <v>43</v>
      </c>
      <c r="T1003" s="124" t="s">
        <v>505</v>
      </c>
      <c r="U1003" s="122"/>
      <c r="V1003" s="121"/>
      <c r="W1003" s="120" t="s">
        <v>93</v>
      </c>
      <c r="X1003" s="120"/>
      <c r="Y1003" s="265" t="s">
        <v>31</v>
      </c>
      <c r="Z1003" s="123"/>
      <c r="AA1003" s="125">
        <v>709000</v>
      </c>
      <c r="AB1003" s="125">
        <v>0</v>
      </c>
      <c r="AC1003" s="125">
        <v>0</v>
      </c>
      <c r="AD1003" s="125">
        <v>0</v>
      </c>
      <c r="AE1003" s="125">
        <v>709000</v>
      </c>
      <c r="AF1003" s="125">
        <v>3083710.27</v>
      </c>
      <c r="AG1003" s="125">
        <v>0</v>
      </c>
      <c r="AH1003" s="125">
        <v>0</v>
      </c>
      <c r="AI1003" s="125">
        <v>0</v>
      </c>
      <c r="AJ1003" s="125">
        <v>3083710.27</v>
      </c>
      <c r="AK1003" s="135"/>
      <c r="AL1003" s="126"/>
    </row>
    <row r="1004" spans="1:38" hidden="1" x14ac:dyDescent="0.25">
      <c r="A1004" s="149">
        <v>114591</v>
      </c>
      <c r="B1004" s="120">
        <v>1</v>
      </c>
      <c r="C1004" s="121" t="s">
        <v>85</v>
      </c>
      <c r="D1004" s="122">
        <v>40402</v>
      </c>
      <c r="E1004" s="121" t="s">
        <v>98</v>
      </c>
      <c r="F1004" s="122">
        <v>44645</v>
      </c>
      <c r="G1004" s="121" t="s">
        <v>143</v>
      </c>
      <c r="H1004" s="123" t="s">
        <v>2232</v>
      </c>
      <c r="I1004" s="121"/>
      <c r="J1004" s="120"/>
      <c r="K1004" s="121"/>
      <c r="L1004" s="120"/>
      <c r="M1004" s="123" t="s">
        <v>4111</v>
      </c>
      <c r="N1004" s="123"/>
      <c r="O1004" s="121" t="s">
        <v>157</v>
      </c>
      <c r="P1004" s="121" t="s">
        <v>453</v>
      </c>
      <c r="Q1004" s="123"/>
      <c r="R1004" s="121" t="s">
        <v>47</v>
      </c>
      <c r="S1004" s="121" t="s">
        <v>43</v>
      </c>
      <c r="T1004" s="124" t="s">
        <v>505</v>
      </c>
      <c r="U1004" s="122"/>
      <c r="V1004" s="121"/>
      <c r="W1004" s="120" t="s">
        <v>93</v>
      </c>
      <c r="X1004" s="120"/>
      <c r="Y1004" s="265" t="s">
        <v>31</v>
      </c>
      <c r="Z1004" s="123"/>
      <c r="AA1004" s="125">
        <v>0</v>
      </c>
      <c r="AB1004" s="125">
        <v>0</v>
      </c>
      <c r="AC1004" s="125">
        <v>0</v>
      </c>
      <c r="AD1004" s="125">
        <v>600000</v>
      </c>
      <c r="AE1004" s="125">
        <v>600000</v>
      </c>
      <c r="AF1004" s="125">
        <v>0</v>
      </c>
      <c r="AG1004" s="125">
        <v>0</v>
      </c>
      <c r="AH1004" s="125">
        <v>0</v>
      </c>
      <c r="AI1004" s="125">
        <v>4693050</v>
      </c>
      <c r="AJ1004" s="125">
        <v>4693050</v>
      </c>
      <c r="AK1004" s="135"/>
      <c r="AL1004" s="126" t="s">
        <v>4112</v>
      </c>
    </row>
    <row r="1005" spans="1:38" hidden="1" x14ac:dyDescent="0.25">
      <c r="A1005" s="147">
        <v>121640</v>
      </c>
      <c r="B1005" s="120">
        <v>3</v>
      </c>
      <c r="C1005" s="121" t="s">
        <v>85</v>
      </c>
      <c r="D1005" s="122">
        <v>42018</v>
      </c>
      <c r="E1005" s="121" t="s">
        <v>98</v>
      </c>
      <c r="F1005" s="122">
        <v>44648</v>
      </c>
      <c r="G1005" s="121" t="s">
        <v>143</v>
      </c>
      <c r="H1005" s="123" t="s">
        <v>1839</v>
      </c>
      <c r="I1005" s="121"/>
      <c r="J1005" s="120"/>
      <c r="K1005" s="121"/>
      <c r="L1005" s="120"/>
      <c r="M1005" s="123" t="s">
        <v>4113</v>
      </c>
      <c r="N1005" s="123"/>
      <c r="O1005" s="121" t="s">
        <v>157</v>
      </c>
      <c r="P1005" s="121" t="s">
        <v>453</v>
      </c>
      <c r="Q1005" s="123"/>
      <c r="R1005" s="150" t="s">
        <v>47</v>
      </c>
      <c r="S1005" s="121" t="s">
        <v>43</v>
      </c>
      <c r="T1005" s="124" t="s">
        <v>505</v>
      </c>
      <c r="U1005" s="122"/>
      <c r="V1005" s="121"/>
      <c r="W1005" s="120" t="s">
        <v>93</v>
      </c>
      <c r="X1005" s="120"/>
      <c r="Y1005" s="265" t="s">
        <v>31</v>
      </c>
      <c r="Z1005" s="123"/>
      <c r="AA1005" s="125">
        <v>1370000</v>
      </c>
      <c r="AB1005" s="125">
        <v>0</v>
      </c>
      <c r="AC1005" s="125">
        <v>0</v>
      </c>
      <c r="AD1005" s="125">
        <v>0</v>
      </c>
      <c r="AE1005" s="125">
        <v>1370000</v>
      </c>
      <c r="AF1005" s="125">
        <v>8506279.9499999993</v>
      </c>
      <c r="AG1005" s="125">
        <v>0</v>
      </c>
      <c r="AH1005" s="125">
        <v>0</v>
      </c>
      <c r="AI1005" s="125">
        <v>0</v>
      </c>
      <c r="AJ1005" s="125">
        <v>8506279.9499999993</v>
      </c>
      <c r="AK1005" s="135"/>
      <c r="AL1005" s="126"/>
    </row>
    <row r="1006" spans="1:38" ht="36" hidden="1" x14ac:dyDescent="0.25">
      <c r="A1006" s="147">
        <v>123948</v>
      </c>
      <c r="B1006" s="120">
        <v>4</v>
      </c>
      <c r="C1006" s="121" t="s">
        <v>85</v>
      </c>
      <c r="D1006" s="122">
        <v>42571</v>
      </c>
      <c r="E1006" s="121" t="s">
        <v>152</v>
      </c>
      <c r="F1006" s="122">
        <v>44600</v>
      </c>
      <c r="G1006" s="121" t="s">
        <v>510</v>
      </c>
      <c r="H1006" s="123" t="s">
        <v>2853</v>
      </c>
      <c r="I1006" s="121" t="s">
        <v>1485</v>
      </c>
      <c r="J1006" s="120" t="s">
        <v>101</v>
      </c>
      <c r="K1006" s="121"/>
      <c r="L1006" s="120" t="s">
        <v>101</v>
      </c>
      <c r="M1006" s="123" t="s">
        <v>4114</v>
      </c>
      <c r="N1006" s="123" t="s">
        <v>1793</v>
      </c>
      <c r="O1006" s="121" t="s">
        <v>157</v>
      </c>
      <c r="P1006" s="121" t="s">
        <v>158</v>
      </c>
      <c r="Q1006" s="123" t="s">
        <v>1793</v>
      </c>
      <c r="R1006" s="150" t="s">
        <v>47</v>
      </c>
      <c r="S1006" s="121" t="s">
        <v>43</v>
      </c>
      <c r="T1006" s="124">
        <v>9.77</v>
      </c>
      <c r="U1006" s="122"/>
      <c r="V1006" s="121" t="s">
        <v>1805</v>
      </c>
      <c r="W1006" s="120" t="s">
        <v>93</v>
      </c>
      <c r="X1006" s="120" t="s">
        <v>94</v>
      </c>
      <c r="Y1006" s="265" t="str">
        <f>_xlfn.XLOOKUP(TAMPData2205[[#This Row],[PIN]],TAMPData2202[PIN],TAMPData2202[TAMP NHS],"",0)</f>
        <v>NHS-SR</v>
      </c>
      <c r="Z1006" s="123" t="s">
        <v>4115</v>
      </c>
      <c r="AA1006" s="125">
        <v>0</v>
      </c>
      <c r="AB1006" s="125">
        <v>0</v>
      </c>
      <c r="AC1006" s="125">
        <v>5000</v>
      </c>
      <c r="AD1006" s="125">
        <v>0</v>
      </c>
      <c r="AE1006" s="125">
        <v>5000</v>
      </c>
      <c r="AF1006" s="125">
        <v>0</v>
      </c>
      <c r="AG1006" s="125">
        <v>0</v>
      </c>
      <c r="AH1006" s="125">
        <v>5000</v>
      </c>
      <c r="AI1006" s="125">
        <v>0</v>
      </c>
      <c r="AJ1006" s="125">
        <v>5000</v>
      </c>
      <c r="AK1006" s="135"/>
      <c r="AL1006" s="126" t="s">
        <v>4116</v>
      </c>
    </row>
    <row r="1007" spans="1:38" ht="36" hidden="1" x14ac:dyDescent="0.25">
      <c r="A1007" s="147">
        <v>127094.01</v>
      </c>
      <c r="B1007" s="120">
        <v>1</v>
      </c>
      <c r="C1007" s="121" t="s">
        <v>85</v>
      </c>
      <c r="D1007" s="122">
        <v>43598</v>
      </c>
      <c r="E1007" s="121" t="s">
        <v>152</v>
      </c>
      <c r="F1007" s="122">
        <v>44677</v>
      </c>
      <c r="G1007" s="121" t="s">
        <v>152</v>
      </c>
      <c r="H1007" s="123" t="s">
        <v>190</v>
      </c>
      <c r="I1007" s="121" t="s">
        <v>1451</v>
      </c>
      <c r="J1007" s="120" t="s">
        <v>101</v>
      </c>
      <c r="K1007" s="121"/>
      <c r="L1007" s="120" t="s">
        <v>101</v>
      </c>
      <c r="M1007" s="123" t="s">
        <v>4117</v>
      </c>
      <c r="N1007" s="123" t="s">
        <v>1859</v>
      </c>
      <c r="O1007" s="121" t="s">
        <v>157</v>
      </c>
      <c r="P1007" s="121" t="s">
        <v>158</v>
      </c>
      <c r="Q1007" s="123" t="s">
        <v>1859</v>
      </c>
      <c r="R1007" s="121" t="s">
        <v>47</v>
      </c>
      <c r="S1007" s="121" t="s">
        <v>43</v>
      </c>
      <c r="T1007" s="124">
        <v>0.44</v>
      </c>
      <c r="U1007" s="122"/>
      <c r="V1007" s="121" t="s">
        <v>1860</v>
      </c>
      <c r="W1007" s="120" t="s">
        <v>93</v>
      </c>
      <c r="X1007" s="120" t="s">
        <v>94</v>
      </c>
      <c r="Y1007" s="265" t="s">
        <v>31</v>
      </c>
      <c r="Z1007" s="123"/>
      <c r="AA1007" s="125">
        <v>0</v>
      </c>
      <c r="AB1007" s="125">
        <v>108554.25</v>
      </c>
      <c r="AC1007" s="125">
        <v>0</v>
      </c>
      <c r="AD1007" s="125">
        <v>0</v>
      </c>
      <c r="AE1007" s="125">
        <v>108554.25</v>
      </c>
      <c r="AF1007" s="125">
        <v>0</v>
      </c>
      <c r="AG1007" s="125">
        <v>108554.25</v>
      </c>
      <c r="AH1007" s="125">
        <v>0</v>
      </c>
      <c r="AI1007" s="125">
        <v>0</v>
      </c>
      <c r="AJ1007" s="125">
        <v>108554.25</v>
      </c>
      <c r="AK1007" s="135"/>
      <c r="AL1007" s="126" t="s">
        <v>4118</v>
      </c>
    </row>
    <row r="1008" spans="1:38" ht="36" hidden="1" x14ac:dyDescent="0.25">
      <c r="A1008" s="147">
        <v>127317</v>
      </c>
      <c r="B1008" s="120">
        <v>3</v>
      </c>
      <c r="C1008" s="121" t="s">
        <v>85</v>
      </c>
      <c r="D1008" s="122">
        <v>43187</v>
      </c>
      <c r="E1008" s="121" t="s">
        <v>152</v>
      </c>
      <c r="F1008" s="122">
        <v>44473</v>
      </c>
      <c r="G1008" s="121" t="s">
        <v>148</v>
      </c>
      <c r="H1008" s="123" t="s">
        <v>538</v>
      </c>
      <c r="I1008" s="121" t="s">
        <v>292</v>
      </c>
      <c r="J1008" s="120" t="s">
        <v>101</v>
      </c>
      <c r="K1008" s="121"/>
      <c r="L1008" s="120" t="s">
        <v>101</v>
      </c>
      <c r="M1008" s="123" t="s">
        <v>4119</v>
      </c>
      <c r="N1008" s="123" t="s">
        <v>1793</v>
      </c>
      <c r="O1008" s="121" t="s">
        <v>157</v>
      </c>
      <c r="P1008" s="121" t="s">
        <v>158</v>
      </c>
      <c r="Q1008" s="123" t="s">
        <v>1793</v>
      </c>
      <c r="R1008" s="121" t="s">
        <v>47</v>
      </c>
      <c r="S1008" s="121" t="s">
        <v>43</v>
      </c>
      <c r="T1008" s="124">
        <v>3.42</v>
      </c>
      <c r="U1008" s="122"/>
      <c r="V1008" s="121" t="s">
        <v>1805</v>
      </c>
      <c r="W1008" s="120" t="s">
        <v>670</v>
      </c>
      <c r="X1008" s="120" t="s">
        <v>13</v>
      </c>
      <c r="Y1008" s="265" t="s">
        <v>31</v>
      </c>
      <c r="Z1008" s="123"/>
      <c r="AA1008" s="125">
        <v>0</v>
      </c>
      <c r="AB1008" s="125">
        <v>77392.12</v>
      </c>
      <c r="AC1008" s="125">
        <v>0</v>
      </c>
      <c r="AD1008" s="125">
        <v>0</v>
      </c>
      <c r="AE1008" s="125">
        <v>77392.12</v>
      </c>
      <c r="AF1008" s="125">
        <v>0</v>
      </c>
      <c r="AG1008" s="125">
        <v>77392.12</v>
      </c>
      <c r="AH1008" s="125">
        <v>0</v>
      </c>
      <c r="AI1008" s="125">
        <v>0</v>
      </c>
      <c r="AJ1008" s="125">
        <v>77392.12</v>
      </c>
      <c r="AK1008" s="135"/>
      <c r="AL1008" s="126" t="s">
        <v>4120</v>
      </c>
    </row>
    <row r="1009" spans="1:38" ht="36" hidden="1" x14ac:dyDescent="0.25">
      <c r="A1009" s="147">
        <v>127344.01</v>
      </c>
      <c r="B1009" s="120">
        <v>4</v>
      </c>
      <c r="C1009" s="121" t="s">
        <v>85</v>
      </c>
      <c r="D1009" s="122">
        <v>43598</v>
      </c>
      <c r="E1009" s="121" t="s">
        <v>152</v>
      </c>
      <c r="F1009" s="122">
        <v>44456</v>
      </c>
      <c r="G1009" s="121" t="s">
        <v>152</v>
      </c>
      <c r="H1009" s="123" t="s">
        <v>1099</v>
      </c>
      <c r="I1009" s="121" t="s">
        <v>771</v>
      </c>
      <c r="J1009" s="120" t="s">
        <v>101</v>
      </c>
      <c r="K1009" s="121"/>
      <c r="L1009" s="120" t="s">
        <v>101</v>
      </c>
      <c r="M1009" s="123" t="s">
        <v>4121</v>
      </c>
      <c r="N1009" s="123" t="s">
        <v>1793</v>
      </c>
      <c r="O1009" s="121" t="s">
        <v>157</v>
      </c>
      <c r="P1009" s="121" t="s">
        <v>1794</v>
      </c>
      <c r="Q1009" s="123" t="s">
        <v>1793</v>
      </c>
      <c r="R1009" s="121" t="s">
        <v>47</v>
      </c>
      <c r="S1009" s="121" t="s">
        <v>43</v>
      </c>
      <c r="T1009" s="124">
        <v>0.16</v>
      </c>
      <c r="U1009" s="122"/>
      <c r="V1009" s="121" t="s">
        <v>1805</v>
      </c>
      <c r="W1009" s="120" t="s">
        <v>670</v>
      </c>
      <c r="X1009" s="120" t="s">
        <v>13</v>
      </c>
      <c r="Y1009" s="265" t="s">
        <v>31</v>
      </c>
      <c r="Z1009" s="123" t="s">
        <v>4122</v>
      </c>
      <c r="AA1009" s="125">
        <v>0</v>
      </c>
      <c r="AB1009" s="125">
        <v>17835</v>
      </c>
      <c r="AC1009" s="125">
        <v>0</v>
      </c>
      <c r="AD1009" s="125">
        <v>0</v>
      </c>
      <c r="AE1009" s="125">
        <v>17835</v>
      </c>
      <c r="AF1009" s="125">
        <v>0</v>
      </c>
      <c r="AG1009" s="125">
        <v>17835</v>
      </c>
      <c r="AH1009" s="125">
        <v>5000</v>
      </c>
      <c r="AI1009" s="125">
        <v>0</v>
      </c>
      <c r="AJ1009" s="125">
        <v>22835</v>
      </c>
      <c r="AK1009" s="135"/>
      <c r="AL1009" s="126" t="s">
        <v>4123</v>
      </c>
    </row>
    <row r="1010" spans="1:38" ht="36" hidden="1" x14ac:dyDescent="0.25">
      <c r="A1010" s="149">
        <v>129226</v>
      </c>
      <c r="B1010" s="120">
        <v>3</v>
      </c>
      <c r="C1010" s="121" t="s">
        <v>85</v>
      </c>
      <c r="D1010" s="122">
        <v>43641</v>
      </c>
      <c r="E1010" s="121" t="s">
        <v>152</v>
      </c>
      <c r="F1010" s="122">
        <v>44585</v>
      </c>
      <c r="G1010" s="121" t="s">
        <v>148</v>
      </c>
      <c r="H1010" s="123" t="s">
        <v>538</v>
      </c>
      <c r="I1010" s="121" t="s">
        <v>2466</v>
      </c>
      <c r="J1010" s="120" t="s">
        <v>101</v>
      </c>
      <c r="K1010" s="121"/>
      <c r="L1010" s="120" t="s">
        <v>101</v>
      </c>
      <c r="M1010" s="123" t="s">
        <v>4124</v>
      </c>
      <c r="N1010" s="123" t="s">
        <v>1793</v>
      </c>
      <c r="O1010" s="121" t="s">
        <v>157</v>
      </c>
      <c r="P1010" s="121" t="s">
        <v>158</v>
      </c>
      <c r="Q1010" s="123" t="s">
        <v>1793</v>
      </c>
      <c r="R1010" s="121" t="s">
        <v>47</v>
      </c>
      <c r="S1010" s="121" t="s">
        <v>43</v>
      </c>
      <c r="T1010" s="124">
        <v>1.93</v>
      </c>
      <c r="U1010" s="122"/>
      <c r="V1010" s="121" t="s">
        <v>1805</v>
      </c>
      <c r="W1010" s="120" t="s">
        <v>670</v>
      </c>
      <c r="X1010" s="120" t="s">
        <v>13</v>
      </c>
      <c r="Y1010" s="265" t="s">
        <v>31</v>
      </c>
      <c r="Z1010" s="123"/>
      <c r="AA1010" s="125">
        <v>0</v>
      </c>
      <c r="AB1010" s="125">
        <v>106000</v>
      </c>
      <c r="AC1010" s="125">
        <v>0</v>
      </c>
      <c r="AD1010" s="125">
        <v>0</v>
      </c>
      <c r="AE1010" s="125">
        <v>106000</v>
      </c>
      <c r="AF1010" s="125">
        <v>0</v>
      </c>
      <c r="AG1010" s="125">
        <v>106000</v>
      </c>
      <c r="AH1010" s="125">
        <v>0</v>
      </c>
      <c r="AI1010" s="125">
        <v>0</v>
      </c>
      <c r="AJ1010" s="125">
        <v>106000</v>
      </c>
      <c r="AK1010" s="135"/>
      <c r="AL1010" s="126" t="s">
        <v>4125</v>
      </c>
    </row>
    <row r="1011" spans="1:38" ht="36" hidden="1" x14ac:dyDescent="0.25">
      <c r="A1011" s="147">
        <v>129307</v>
      </c>
      <c r="B1011" s="120">
        <v>4</v>
      </c>
      <c r="C1011" s="121" t="s">
        <v>85</v>
      </c>
      <c r="D1011" s="122">
        <v>43654</v>
      </c>
      <c r="E1011" s="121" t="s">
        <v>152</v>
      </c>
      <c r="F1011" s="122">
        <v>44544</v>
      </c>
      <c r="G1011" s="121" t="s">
        <v>152</v>
      </c>
      <c r="H1011" s="123" t="s">
        <v>325</v>
      </c>
      <c r="I1011" s="121" t="s">
        <v>1485</v>
      </c>
      <c r="J1011" s="120" t="s">
        <v>101</v>
      </c>
      <c r="K1011" s="121"/>
      <c r="L1011" s="120" t="s">
        <v>101</v>
      </c>
      <c r="M1011" s="123" t="s">
        <v>4126</v>
      </c>
      <c r="N1011" s="123" t="s">
        <v>1793</v>
      </c>
      <c r="O1011" s="121" t="s">
        <v>157</v>
      </c>
      <c r="P1011" s="121" t="s">
        <v>1794</v>
      </c>
      <c r="Q1011" s="123" t="s">
        <v>1793</v>
      </c>
      <c r="R1011" s="121" t="s">
        <v>47</v>
      </c>
      <c r="S1011" s="121" t="s">
        <v>43</v>
      </c>
      <c r="T1011" s="124">
        <v>2.62</v>
      </c>
      <c r="U1011" s="122"/>
      <c r="V1011" s="121" t="s">
        <v>1805</v>
      </c>
      <c r="W1011" s="120" t="s">
        <v>670</v>
      </c>
      <c r="X1011" s="120" t="s">
        <v>13</v>
      </c>
      <c r="Y1011" s="265" t="s">
        <v>31</v>
      </c>
      <c r="Z1011" s="123" t="s">
        <v>4127</v>
      </c>
      <c r="AA1011" s="125">
        <v>0</v>
      </c>
      <c r="AB1011" s="125">
        <v>50665</v>
      </c>
      <c r="AC1011" s="125">
        <v>0</v>
      </c>
      <c r="AD1011" s="125">
        <v>0</v>
      </c>
      <c r="AE1011" s="125">
        <v>50665</v>
      </c>
      <c r="AF1011" s="125">
        <v>0</v>
      </c>
      <c r="AG1011" s="125">
        <v>50665</v>
      </c>
      <c r="AH1011" s="125">
        <v>5000</v>
      </c>
      <c r="AI1011" s="125">
        <v>0</v>
      </c>
      <c r="AJ1011" s="125">
        <v>55665</v>
      </c>
      <c r="AK1011" s="135"/>
      <c r="AL1011" s="126" t="s">
        <v>4128</v>
      </c>
    </row>
    <row r="1012" spans="1:38" ht="36" hidden="1" x14ac:dyDescent="0.25">
      <c r="A1012" s="147">
        <v>129630</v>
      </c>
      <c r="B1012" s="120">
        <v>2</v>
      </c>
      <c r="C1012" s="121" t="s">
        <v>85</v>
      </c>
      <c r="D1012" s="122">
        <v>43698</v>
      </c>
      <c r="E1012" s="121" t="s">
        <v>152</v>
      </c>
      <c r="F1012" s="122">
        <v>44504</v>
      </c>
      <c r="G1012" s="121" t="s">
        <v>152</v>
      </c>
      <c r="H1012" s="123" t="s">
        <v>847</v>
      </c>
      <c r="I1012" s="121" t="s">
        <v>848</v>
      </c>
      <c r="J1012" s="120" t="s">
        <v>101</v>
      </c>
      <c r="K1012" s="121"/>
      <c r="L1012" s="120" t="s">
        <v>101</v>
      </c>
      <c r="M1012" s="123" t="s">
        <v>4129</v>
      </c>
      <c r="N1012" s="123" t="s">
        <v>1793</v>
      </c>
      <c r="O1012" s="121" t="s">
        <v>157</v>
      </c>
      <c r="P1012" s="121" t="s">
        <v>158</v>
      </c>
      <c r="Q1012" s="123" t="s">
        <v>1793</v>
      </c>
      <c r="R1012" s="150" t="s">
        <v>47</v>
      </c>
      <c r="S1012" s="121" t="s">
        <v>43</v>
      </c>
      <c r="T1012" s="124">
        <v>1.87</v>
      </c>
      <c r="U1012" s="120"/>
      <c r="V1012" s="121" t="s">
        <v>1805</v>
      </c>
      <c r="W1012" s="120" t="s">
        <v>93</v>
      </c>
      <c r="X1012" s="120" t="s">
        <v>13</v>
      </c>
      <c r="Y1012" s="265" t="s">
        <v>31</v>
      </c>
      <c r="Z1012" s="123" t="s">
        <v>4130</v>
      </c>
      <c r="AA1012" s="125">
        <v>0</v>
      </c>
      <c r="AB1012" s="125">
        <v>0</v>
      </c>
      <c r="AC1012" s="125">
        <v>5000</v>
      </c>
      <c r="AD1012" s="125">
        <v>0</v>
      </c>
      <c r="AE1012" s="125">
        <v>5000</v>
      </c>
      <c r="AF1012" s="125">
        <v>0</v>
      </c>
      <c r="AG1012" s="125">
        <v>0</v>
      </c>
      <c r="AH1012" s="125">
        <v>5000</v>
      </c>
      <c r="AI1012" s="125">
        <v>0</v>
      </c>
      <c r="AJ1012" s="125">
        <v>5000</v>
      </c>
      <c r="AK1012" s="135"/>
      <c r="AL1012" s="126" t="s">
        <v>4131</v>
      </c>
    </row>
    <row r="1013" spans="1:38" ht="36" hidden="1" x14ac:dyDescent="0.25">
      <c r="A1013" s="147">
        <v>101244</v>
      </c>
      <c r="B1013" s="120">
        <v>1</v>
      </c>
      <c r="C1013" s="121" t="s">
        <v>85</v>
      </c>
      <c r="D1013" s="122">
        <v>37319.504351851851</v>
      </c>
      <c r="E1013" s="121" t="s">
        <v>108</v>
      </c>
      <c r="F1013" s="122">
        <v>44237</v>
      </c>
      <c r="G1013" s="121" t="s">
        <v>189</v>
      </c>
      <c r="H1013" s="123" t="s">
        <v>1192</v>
      </c>
      <c r="I1013" s="121" t="s">
        <v>292</v>
      </c>
      <c r="J1013" s="120" t="s">
        <v>101</v>
      </c>
      <c r="K1013" s="121"/>
      <c r="L1013" s="120" t="s">
        <v>101</v>
      </c>
      <c r="M1013" s="123" t="s">
        <v>4132</v>
      </c>
      <c r="N1013" s="123" t="s">
        <v>4133</v>
      </c>
      <c r="O1013" s="121" t="s">
        <v>553</v>
      </c>
      <c r="P1013" s="121" t="s">
        <v>3990</v>
      </c>
      <c r="Q1013" s="123"/>
      <c r="R1013" s="121" t="s">
        <v>47</v>
      </c>
      <c r="S1013" s="121" t="s">
        <v>45</v>
      </c>
      <c r="T1013" s="124">
        <v>6.76</v>
      </c>
      <c r="U1013" s="122"/>
      <c r="V1013" s="121"/>
      <c r="W1013" s="120" t="s">
        <v>93</v>
      </c>
      <c r="X1013" s="120" t="s">
        <v>94</v>
      </c>
      <c r="Y1013" s="265" t="str">
        <f>_xlfn.XLOOKUP(TAMPData2205[[#This Row],[PIN]],TAMPData2202[PIN],TAMPData2202[TAMP NHS],"",0)</f>
        <v>NHS-SR</v>
      </c>
      <c r="Z1013" s="123"/>
      <c r="AA1013" s="125">
        <v>200000</v>
      </c>
      <c r="AB1013" s="125">
        <v>0</v>
      </c>
      <c r="AC1013" s="125">
        <v>0</v>
      </c>
      <c r="AD1013" s="125">
        <v>0</v>
      </c>
      <c r="AE1013" s="125">
        <v>200000</v>
      </c>
      <c r="AF1013" s="125">
        <v>2448079</v>
      </c>
      <c r="AG1013" s="125">
        <v>0</v>
      </c>
      <c r="AH1013" s="125">
        <v>0</v>
      </c>
      <c r="AI1013" s="125">
        <v>0</v>
      </c>
      <c r="AJ1013" s="125">
        <v>2448079</v>
      </c>
      <c r="AK1013" s="135"/>
      <c r="AL1013" s="126"/>
    </row>
    <row r="1014" spans="1:38" ht="36" hidden="1" x14ac:dyDescent="0.25">
      <c r="A1014" s="147">
        <v>101609</v>
      </c>
      <c r="B1014" s="120">
        <v>4</v>
      </c>
      <c r="C1014" s="121" t="s">
        <v>85</v>
      </c>
      <c r="D1014" s="122">
        <v>37319.527199074073</v>
      </c>
      <c r="E1014" s="121" t="s">
        <v>108</v>
      </c>
      <c r="F1014" s="122">
        <v>44061</v>
      </c>
      <c r="G1014" s="121" t="s">
        <v>510</v>
      </c>
      <c r="H1014" s="123" t="s">
        <v>88</v>
      </c>
      <c r="I1014" s="121" t="s">
        <v>292</v>
      </c>
      <c r="J1014" s="120" t="s">
        <v>101</v>
      </c>
      <c r="K1014" s="121"/>
      <c r="L1014" s="120" t="s">
        <v>101</v>
      </c>
      <c r="M1014" s="123" t="s">
        <v>4134</v>
      </c>
      <c r="N1014" s="123"/>
      <c r="O1014" s="121" t="s">
        <v>553</v>
      </c>
      <c r="P1014" s="121" t="s">
        <v>4021</v>
      </c>
      <c r="Q1014" s="123"/>
      <c r="R1014" s="121" t="s">
        <v>47</v>
      </c>
      <c r="S1014" s="121" t="s">
        <v>45</v>
      </c>
      <c r="T1014" s="124">
        <v>3.43</v>
      </c>
      <c r="U1014" s="122"/>
      <c r="V1014" s="121"/>
      <c r="W1014" s="120" t="s">
        <v>93</v>
      </c>
      <c r="X1014" s="120" t="s">
        <v>13</v>
      </c>
      <c r="Y1014" s="265" t="str">
        <f>_xlfn.XLOOKUP(TAMPData2205[[#This Row],[PIN]],TAMPData2202[PIN],TAMPData2202[TAMP NHS],"",0)</f>
        <v>NHS-SR</v>
      </c>
      <c r="Z1014" s="123"/>
      <c r="AA1014" s="125">
        <v>465000</v>
      </c>
      <c r="AB1014" s="125">
        <v>0</v>
      </c>
      <c r="AC1014" s="125">
        <v>0</v>
      </c>
      <c r="AD1014" s="125">
        <v>0</v>
      </c>
      <c r="AE1014" s="125">
        <v>465000</v>
      </c>
      <c r="AF1014" s="125">
        <v>2168145</v>
      </c>
      <c r="AG1014" s="125">
        <v>5360000</v>
      </c>
      <c r="AH1014" s="125">
        <v>0</v>
      </c>
      <c r="AI1014" s="125">
        <v>0</v>
      </c>
      <c r="AJ1014" s="125">
        <v>7528145</v>
      </c>
      <c r="AK1014" s="135"/>
      <c r="AL1014" s="126" t="s">
        <v>4135</v>
      </c>
    </row>
    <row r="1015" spans="1:38" ht="36" hidden="1" x14ac:dyDescent="0.25">
      <c r="A1015" s="147">
        <v>102420.11</v>
      </c>
      <c r="B1015" s="120">
        <v>2</v>
      </c>
      <c r="C1015" s="121" t="s">
        <v>85</v>
      </c>
      <c r="D1015" s="122">
        <v>44589</v>
      </c>
      <c r="E1015" s="121" t="s">
        <v>87</v>
      </c>
      <c r="F1015" s="122">
        <v>44608</v>
      </c>
      <c r="G1015" s="121" t="s">
        <v>87</v>
      </c>
      <c r="H1015" s="123" t="s">
        <v>460</v>
      </c>
      <c r="I1015" s="121" t="s">
        <v>471</v>
      </c>
      <c r="J1015" s="120" t="s">
        <v>101</v>
      </c>
      <c r="K1015" s="121"/>
      <c r="L1015" s="120" t="s">
        <v>101</v>
      </c>
      <c r="M1015" s="123" t="s">
        <v>4136</v>
      </c>
      <c r="N1015" s="123" t="s">
        <v>4137</v>
      </c>
      <c r="O1015" s="121" t="s">
        <v>553</v>
      </c>
      <c r="P1015" s="121" t="s">
        <v>4031</v>
      </c>
      <c r="Q1015" s="123"/>
      <c r="R1015" s="150" t="s">
        <v>47</v>
      </c>
      <c r="S1015" s="150" t="s">
        <v>45</v>
      </c>
      <c r="T1015" s="124">
        <v>0.25</v>
      </c>
      <c r="U1015" s="120"/>
      <c r="V1015" s="121"/>
      <c r="W1015" s="120" t="s">
        <v>93</v>
      </c>
      <c r="X1015" s="120" t="s">
        <v>13</v>
      </c>
      <c r="Y1015" s="265" t="str">
        <f>_xlfn.XLOOKUP(TAMPData2205[[#This Row],[PIN]],TAMPData2202[PIN],TAMPData2202[TAMP NHS],"",0)</f>
        <v>NHS-SR</v>
      </c>
      <c r="Z1015" s="123"/>
      <c r="AA1015" s="125">
        <v>75000</v>
      </c>
      <c r="AB1015" s="125">
        <v>0</v>
      </c>
      <c r="AC1015" s="125">
        <v>0</v>
      </c>
      <c r="AD1015" s="125">
        <v>0</v>
      </c>
      <c r="AE1015" s="125">
        <v>75000</v>
      </c>
      <c r="AF1015" s="125">
        <v>75000</v>
      </c>
      <c r="AG1015" s="125">
        <v>0</v>
      </c>
      <c r="AH1015" s="125">
        <v>0</v>
      </c>
      <c r="AI1015" s="125">
        <v>0</v>
      </c>
      <c r="AJ1015" s="125">
        <v>75000</v>
      </c>
      <c r="AK1015" s="135"/>
      <c r="AL1015" s="126" t="s">
        <v>4138</v>
      </c>
    </row>
    <row r="1016" spans="1:38" ht="36" hidden="1" x14ac:dyDescent="0.25">
      <c r="A1016" s="147">
        <v>104123</v>
      </c>
      <c r="B1016" s="120">
        <v>4</v>
      </c>
      <c r="C1016" s="121" t="s">
        <v>85</v>
      </c>
      <c r="D1016" s="122">
        <v>38125</v>
      </c>
      <c r="E1016" s="121" t="s">
        <v>2170</v>
      </c>
      <c r="F1016" s="122">
        <v>44237</v>
      </c>
      <c r="G1016" s="121" t="s">
        <v>143</v>
      </c>
      <c r="H1016" s="123" t="s">
        <v>4139</v>
      </c>
      <c r="I1016" s="121" t="s">
        <v>2033</v>
      </c>
      <c r="J1016" s="120" t="s">
        <v>101</v>
      </c>
      <c r="K1016" s="121"/>
      <c r="L1016" s="120" t="s">
        <v>101</v>
      </c>
      <c r="M1016" s="123" t="s">
        <v>4140</v>
      </c>
      <c r="N1016" s="123" t="s">
        <v>4141</v>
      </c>
      <c r="O1016" s="121" t="s">
        <v>553</v>
      </c>
      <c r="P1016" s="121" t="s">
        <v>3990</v>
      </c>
      <c r="Q1016" s="123"/>
      <c r="R1016" s="150" t="s">
        <v>47</v>
      </c>
      <c r="S1016" s="150" t="s">
        <v>45</v>
      </c>
      <c r="T1016" s="124" t="s">
        <v>505</v>
      </c>
      <c r="U1016" s="120"/>
      <c r="V1016" s="121"/>
      <c r="W1016" s="120" t="s">
        <v>93</v>
      </c>
      <c r="X1016" s="120" t="s">
        <v>94</v>
      </c>
      <c r="Y1016" s="265" t="str">
        <f>_xlfn.XLOOKUP(TAMPData2205[[#This Row],[PIN]],TAMPData2202[PIN],TAMPData2202[TAMP NHS],"",0)</f>
        <v>NHS-SR</v>
      </c>
      <c r="Z1016" s="123"/>
      <c r="AA1016" s="125">
        <v>1700000</v>
      </c>
      <c r="AB1016" s="125">
        <v>0</v>
      </c>
      <c r="AC1016" s="125">
        <v>0</v>
      </c>
      <c r="AD1016" s="125">
        <v>0</v>
      </c>
      <c r="AE1016" s="125">
        <v>1700000</v>
      </c>
      <c r="AF1016" s="125">
        <v>6953200</v>
      </c>
      <c r="AG1016" s="125">
        <v>0</v>
      </c>
      <c r="AH1016" s="125">
        <v>0</v>
      </c>
      <c r="AI1016" s="125">
        <v>0</v>
      </c>
      <c r="AJ1016" s="125">
        <v>6953200</v>
      </c>
      <c r="AK1016" s="135"/>
      <c r="AL1016" s="126"/>
    </row>
    <row r="1017" spans="1:38" ht="36" hidden="1" x14ac:dyDescent="0.25">
      <c r="A1017" s="147">
        <v>113028.02</v>
      </c>
      <c r="B1017" s="120">
        <v>4</v>
      </c>
      <c r="C1017" s="121" t="s">
        <v>97</v>
      </c>
      <c r="D1017" s="122">
        <v>41381</v>
      </c>
      <c r="E1017" s="121" t="s">
        <v>2170</v>
      </c>
      <c r="F1017" s="122">
        <v>44426</v>
      </c>
      <c r="G1017" s="121" t="s">
        <v>509</v>
      </c>
      <c r="H1017" s="123" t="s">
        <v>88</v>
      </c>
      <c r="I1017" s="121" t="s">
        <v>484</v>
      </c>
      <c r="J1017" s="120" t="s">
        <v>101</v>
      </c>
      <c r="K1017" s="121"/>
      <c r="L1017" s="120" t="s">
        <v>101</v>
      </c>
      <c r="M1017" s="123" t="s">
        <v>4142</v>
      </c>
      <c r="N1017" s="123" t="s">
        <v>4143</v>
      </c>
      <c r="O1017" s="121" t="s">
        <v>553</v>
      </c>
      <c r="P1017" s="121" t="s">
        <v>3419</v>
      </c>
      <c r="Q1017" s="123"/>
      <c r="R1017" s="121" t="s">
        <v>47</v>
      </c>
      <c r="S1017" s="121" t="s">
        <v>45</v>
      </c>
      <c r="T1017" s="124">
        <v>0.45</v>
      </c>
      <c r="U1017" s="122"/>
      <c r="V1017" s="121"/>
      <c r="W1017" s="120" t="s">
        <v>93</v>
      </c>
      <c r="X1017" s="120" t="s">
        <v>13</v>
      </c>
      <c r="Y1017" s="265" t="str">
        <f>_xlfn.XLOOKUP(TAMPData2205[[#This Row],[PIN]],TAMPData2202[PIN],TAMPData2202[TAMP NHS],"",0)</f>
        <v>NHS-SR</v>
      </c>
      <c r="Z1017" s="123"/>
      <c r="AA1017" s="125">
        <v>0</v>
      </c>
      <c r="AB1017" s="125">
        <v>0</v>
      </c>
      <c r="AC1017" s="125">
        <v>510690</v>
      </c>
      <c r="AD1017" s="125">
        <v>0</v>
      </c>
      <c r="AE1017" s="125">
        <v>510690</v>
      </c>
      <c r="AF1017" s="125">
        <v>0</v>
      </c>
      <c r="AG1017" s="125">
        <v>2200241</v>
      </c>
      <c r="AH1017" s="125">
        <v>5519716</v>
      </c>
      <c r="AI1017" s="125">
        <v>0</v>
      </c>
      <c r="AJ1017" s="125">
        <v>7719957</v>
      </c>
      <c r="AK1017" s="135"/>
      <c r="AL1017" s="126" t="s">
        <v>4144</v>
      </c>
    </row>
    <row r="1018" spans="1:38" ht="54" hidden="1" x14ac:dyDescent="0.25">
      <c r="A1018" s="147">
        <v>124104</v>
      </c>
      <c r="B1018" s="120">
        <v>2</v>
      </c>
      <c r="C1018" s="121" t="s">
        <v>85</v>
      </c>
      <c r="D1018" s="122">
        <v>42573</v>
      </c>
      <c r="E1018" s="121" t="s">
        <v>143</v>
      </c>
      <c r="F1018" s="122">
        <v>44246</v>
      </c>
      <c r="G1018" s="121" t="s">
        <v>148</v>
      </c>
      <c r="H1018" s="123" t="s">
        <v>4145</v>
      </c>
      <c r="I1018" s="121" t="s">
        <v>145</v>
      </c>
      <c r="J1018" s="120" t="s">
        <v>101</v>
      </c>
      <c r="K1018" s="121"/>
      <c r="L1018" s="120" t="s">
        <v>101</v>
      </c>
      <c r="M1018" s="123" t="s">
        <v>4146</v>
      </c>
      <c r="N1018" s="123" t="s">
        <v>4147</v>
      </c>
      <c r="O1018" s="121" t="s">
        <v>553</v>
      </c>
      <c r="P1018" s="121" t="s">
        <v>453</v>
      </c>
      <c r="Q1018" s="123"/>
      <c r="R1018" s="150" t="s">
        <v>47</v>
      </c>
      <c r="S1018" s="150" t="s">
        <v>45</v>
      </c>
      <c r="T1018" s="124">
        <v>19.059999999999999</v>
      </c>
      <c r="U1018" s="122"/>
      <c r="V1018" s="121"/>
      <c r="W1018" s="120" t="s">
        <v>93</v>
      </c>
      <c r="X1018" s="120" t="s">
        <v>13</v>
      </c>
      <c r="Y1018" s="265" t="str">
        <f>_xlfn.XLOOKUP(TAMPData2205[[#This Row],[PIN]],TAMPData2202[PIN],TAMPData2202[TAMP NHS],"",0)</f>
        <v>NHS-SR</v>
      </c>
      <c r="Z1018" s="123"/>
      <c r="AA1018" s="125">
        <v>150600</v>
      </c>
      <c r="AB1018" s="125">
        <v>0</v>
      </c>
      <c r="AC1018" s="125">
        <v>0</v>
      </c>
      <c r="AD1018" s="125">
        <v>0</v>
      </c>
      <c r="AE1018" s="125">
        <v>150600</v>
      </c>
      <c r="AF1018" s="125">
        <v>2486900</v>
      </c>
      <c r="AG1018" s="125">
        <v>0</v>
      </c>
      <c r="AH1018" s="125">
        <v>0</v>
      </c>
      <c r="AI1018" s="125">
        <v>0</v>
      </c>
      <c r="AJ1018" s="125">
        <v>2486900</v>
      </c>
      <c r="AK1018" s="135"/>
      <c r="AL1018" s="126"/>
    </row>
    <row r="1019" spans="1:38" ht="72" hidden="1" x14ac:dyDescent="0.25">
      <c r="A1019" s="149">
        <v>124786</v>
      </c>
      <c r="B1019" s="120">
        <v>3</v>
      </c>
      <c r="C1019" s="121" t="s">
        <v>85</v>
      </c>
      <c r="D1019" s="122">
        <v>42579</v>
      </c>
      <c r="E1019" s="121" t="s">
        <v>143</v>
      </c>
      <c r="F1019" s="122">
        <v>44692</v>
      </c>
      <c r="G1019" s="121" t="s">
        <v>241</v>
      </c>
      <c r="H1019" s="123" t="s">
        <v>4148</v>
      </c>
      <c r="I1019" s="121" t="s">
        <v>680</v>
      </c>
      <c r="J1019" s="120" t="s">
        <v>101</v>
      </c>
      <c r="K1019" s="121"/>
      <c r="L1019" s="120" t="s">
        <v>101</v>
      </c>
      <c r="M1019" s="123" t="s">
        <v>4149</v>
      </c>
      <c r="N1019" s="123" t="s">
        <v>4150</v>
      </c>
      <c r="O1019" s="121" t="s">
        <v>553</v>
      </c>
      <c r="P1019" s="121" t="s">
        <v>1783</v>
      </c>
      <c r="Q1019" s="123"/>
      <c r="R1019" s="121" t="s">
        <v>47</v>
      </c>
      <c r="S1019" s="121" t="s">
        <v>45</v>
      </c>
      <c r="T1019" s="124">
        <v>6.06</v>
      </c>
      <c r="U1019" s="122"/>
      <c r="V1019" s="121"/>
      <c r="W1019" s="120" t="s">
        <v>93</v>
      </c>
      <c r="X1019" s="120" t="s">
        <v>13</v>
      </c>
      <c r="Y1019" s="265" t="str">
        <f>_xlfn.XLOOKUP(TAMPData2205[[#This Row],[PIN]],TAMPData2202[PIN],TAMPData2202[TAMP NHS],"",0)</f>
        <v>NHS-SR</v>
      </c>
      <c r="Z1019" s="123"/>
      <c r="AA1019" s="125">
        <v>5230000</v>
      </c>
      <c r="AB1019" s="125">
        <v>0</v>
      </c>
      <c r="AC1019" s="125">
        <v>0</v>
      </c>
      <c r="AD1019" s="125">
        <v>0</v>
      </c>
      <c r="AE1019" s="125">
        <v>5230000</v>
      </c>
      <c r="AF1019" s="125">
        <v>5330000</v>
      </c>
      <c r="AG1019" s="125">
        <v>0</v>
      </c>
      <c r="AH1019" s="125">
        <v>0</v>
      </c>
      <c r="AI1019" s="125">
        <v>0</v>
      </c>
      <c r="AJ1019" s="125">
        <v>5330000</v>
      </c>
      <c r="AK1019" s="135"/>
      <c r="AL1019" s="126"/>
    </row>
    <row r="1020" spans="1:38" ht="54" hidden="1" x14ac:dyDescent="0.25">
      <c r="A1020" s="147">
        <v>128038</v>
      </c>
      <c r="B1020" s="120">
        <v>2</v>
      </c>
      <c r="C1020" s="121" t="s">
        <v>85</v>
      </c>
      <c r="D1020" s="122">
        <v>43347</v>
      </c>
      <c r="E1020" s="121" t="s">
        <v>3285</v>
      </c>
      <c r="F1020" s="122">
        <v>44532</v>
      </c>
      <c r="G1020" s="121" t="s">
        <v>425</v>
      </c>
      <c r="H1020" s="123" t="s">
        <v>399</v>
      </c>
      <c r="I1020" s="121" t="s">
        <v>400</v>
      </c>
      <c r="J1020" s="120" t="s">
        <v>101</v>
      </c>
      <c r="K1020" s="121"/>
      <c r="L1020" s="120" t="s">
        <v>101</v>
      </c>
      <c r="M1020" s="123" t="s">
        <v>4151</v>
      </c>
      <c r="N1020" s="123" t="s">
        <v>4152</v>
      </c>
      <c r="O1020" s="121" t="s">
        <v>91</v>
      </c>
      <c r="P1020" s="121" t="s">
        <v>1897</v>
      </c>
      <c r="Q1020" s="123"/>
      <c r="R1020" s="150" t="s">
        <v>47</v>
      </c>
      <c r="S1020" s="150" t="s">
        <v>45</v>
      </c>
      <c r="T1020" s="124">
        <v>0.02</v>
      </c>
      <c r="U1020" s="122"/>
      <c r="V1020" s="121"/>
      <c r="W1020" s="120" t="s">
        <v>93</v>
      </c>
      <c r="X1020" s="120" t="s">
        <v>13</v>
      </c>
      <c r="Y1020" s="265" t="str">
        <f>_xlfn.XLOOKUP(TAMPData2205[[#This Row],[PIN]],TAMPData2202[PIN],TAMPData2202[TAMP NHS],"",0)</f>
        <v>NHS-SR</v>
      </c>
      <c r="Z1020" s="123"/>
      <c r="AA1020" s="125">
        <v>225968</v>
      </c>
      <c r="AB1020" s="125">
        <v>0</v>
      </c>
      <c r="AC1020" s="125">
        <v>0</v>
      </c>
      <c r="AD1020" s="125">
        <v>0</v>
      </c>
      <c r="AE1020" s="125">
        <v>225968</v>
      </c>
      <c r="AF1020" s="125">
        <v>311950</v>
      </c>
      <c r="AG1020" s="125">
        <v>0</v>
      </c>
      <c r="AH1020" s="125">
        <v>0</v>
      </c>
      <c r="AI1020" s="125">
        <v>0</v>
      </c>
      <c r="AJ1020" s="125">
        <v>311950</v>
      </c>
      <c r="AK1020" s="135"/>
      <c r="AL1020" s="126" t="s">
        <v>4153</v>
      </c>
    </row>
    <row r="1021" spans="1:38" ht="36" hidden="1" x14ac:dyDescent="0.25">
      <c r="A1021" s="147">
        <v>128128</v>
      </c>
      <c r="B1021" s="120">
        <v>1</v>
      </c>
      <c r="C1021" s="121" t="s">
        <v>85</v>
      </c>
      <c r="D1021" s="122">
        <v>43370</v>
      </c>
      <c r="E1021" s="121" t="s">
        <v>143</v>
      </c>
      <c r="F1021" s="122">
        <v>44694</v>
      </c>
      <c r="G1021" s="121" t="s">
        <v>222</v>
      </c>
      <c r="H1021" s="123" t="s">
        <v>523</v>
      </c>
      <c r="I1021" s="121" t="s">
        <v>524</v>
      </c>
      <c r="J1021" s="120" t="s">
        <v>101</v>
      </c>
      <c r="K1021" s="121"/>
      <c r="L1021" s="120" t="s">
        <v>101</v>
      </c>
      <c r="M1021" s="123" t="s">
        <v>4154</v>
      </c>
      <c r="N1021" s="123"/>
      <c r="O1021" s="121" t="s">
        <v>553</v>
      </c>
      <c r="P1021" s="121" t="s">
        <v>453</v>
      </c>
      <c r="Q1021" s="123"/>
      <c r="R1021" s="150" t="s">
        <v>47</v>
      </c>
      <c r="S1021" s="150" t="s">
        <v>45</v>
      </c>
      <c r="T1021" s="124">
        <v>5.1100000000000003</v>
      </c>
      <c r="U1021" s="122"/>
      <c r="V1021" s="121"/>
      <c r="W1021" s="120" t="s">
        <v>93</v>
      </c>
      <c r="X1021" s="120" t="s">
        <v>13</v>
      </c>
      <c r="Y1021" s="265" t="str">
        <f>_xlfn.XLOOKUP(TAMPData2205[[#This Row],[PIN]],TAMPData2202[PIN],TAMPData2202[TAMP NHS],"",0)</f>
        <v>NHS-SR</v>
      </c>
      <c r="Z1021" s="123"/>
      <c r="AA1021" s="125">
        <v>90900</v>
      </c>
      <c r="AB1021" s="125">
        <v>0</v>
      </c>
      <c r="AC1021" s="125">
        <v>0</v>
      </c>
      <c r="AD1021" s="125">
        <v>0</v>
      </c>
      <c r="AE1021" s="125">
        <v>90900</v>
      </c>
      <c r="AF1021" s="125">
        <v>165900</v>
      </c>
      <c r="AG1021" s="125">
        <v>0</v>
      </c>
      <c r="AH1021" s="125">
        <v>0</v>
      </c>
      <c r="AI1021" s="125">
        <v>0</v>
      </c>
      <c r="AJ1021" s="125">
        <v>165900</v>
      </c>
      <c r="AK1021" s="135"/>
      <c r="AL1021" s="126"/>
    </row>
    <row r="1022" spans="1:38" ht="36" hidden="1" x14ac:dyDescent="0.25">
      <c r="A1022" s="149">
        <v>131377</v>
      </c>
      <c r="B1022" s="120">
        <v>2</v>
      </c>
      <c r="C1022" s="121" t="s">
        <v>85</v>
      </c>
      <c r="D1022" s="122">
        <v>44265</v>
      </c>
      <c r="E1022" s="121" t="s">
        <v>2180</v>
      </c>
      <c r="F1022" s="122">
        <v>44596</v>
      </c>
      <c r="G1022" s="121" t="s">
        <v>98</v>
      </c>
      <c r="H1022" s="123" t="s">
        <v>144</v>
      </c>
      <c r="I1022" s="121" t="s">
        <v>145</v>
      </c>
      <c r="J1022" s="120" t="s">
        <v>101</v>
      </c>
      <c r="K1022" s="121"/>
      <c r="L1022" s="120" t="s">
        <v>101</v>
      </c>
      <c r="M1022" s="123" t="s">
        <v>4155</v>
      </c>
      <c r="N1022" s="123" t="s">
        <v>4156</v>
      </c>
      <c r="O1022" s="121" t="s">
        <v>1836</v>
      </c>
      <c r="P1022" s="121" t="s">
        <v>1836</v>
      </c>
      <c r="Q1022" s="123"/>
      <c r="R1022" s="151" t="s">
        <v>47</v>
      </c>
      <c r="S1022" s="151" t="s">
        <v>45</v>
      </c>
      <c r="T1022" s="124">
        <v>0.1</v>
      </c>
      <c r="U1022" s="122"/>
      <c r="V1022" s="121"/>
      <c r="W1022" s="120" t="s">
        <v>93</v>
      </c>
      <c r="X1022" s="120" t="s">
        <v>13</v>
      </c>
      <c r="Y1022" s="265" t="str">
        <f>_xlfn.XLOOKUP(TAMPData2205[[#This Row],[PIN]],TAMPData2202[PIN],TAMPData2202[TAMP NHS],"",0)</f>
        <v>NHS-SR</v>
      </c>
      <c r="Z1022" s="123"/>
      <c r="AA1022" s="125">
        <v>20000</v>
      </c>
      <c r="AB1022" s="125">
        <v>0</v>
      </c>
      <c r="AC1022" s="125">
        <v>0</v>
      </c>
      <c r="AD1022" s="125">
        <v>0</v>
      </c>
      <c r="AE1022" s="125">
        <v>20000</v>
      </c>
      <c r="AF1022" s="125">
        <v>80000</v>
      </c>
      <c r="AG1022" s="125">
        <v>0</v>
      </c>
      <c r="AH1022" s="125">
        <v>0</v>
      </c>
      <c r="AI1022" s="125">
        <v>0</v>
      </c>
      <c r="AJ1022" s="125">
        <v>80000</v>
      </c>
      <c r="AK1022" s="135"/>
      <c r="AL1022" s="126" t="s">
        <v>4157</v>
      </c>
    </row>
    <row r="1023" spans="1:38" ht="36" hidden="1" x14ac:dyDescent="0.25">
      <c r="A1023" s="147">
        <v>114573</v>
      </c>
      <c r="B1023" s="120">
        <v>2</v>
      </c>
      <c r="C1023" s="121" t="s">
        <v>122</v>
      </c>
      <c r="D1023" s="122">
        <v>40396</v>
      </c>
      <c r="E1023" s="121" t="s">
        <v>3660</v>
      </c>
      <c r="F1023" s="122">
        <v>44453</v>
      </c>
      <c r="G1023" s="121" t="s">
        <v>425</v>
      </c>
      <c r="H1023" s="123" t="s">
        <v>128</v>
      </c>
      <c r="I1023" s="121" t="s">
        <v>4158</v>
      </c>
      <c r="J1023" s="120" t="s">
        <v>4159</v>
      </c>
      <c r="K1023" s="121"/>
      <c r="L1023" s="120"/>
      <c r="M1023" s="123" t="s">
        <v>4160</v>
      </c>
      <c r="N1023" s="123" t="s">
        <v>4161</v>
      </c>
      <c r="O1023" s="121" t="s">
        <v>91</v>
      </c>
      <c r="P1023" s="121" t="s">
        <v>4162</v>
      </c>
      <c r="Q1023" s="123"/>
      <c r="R1023" s="150" t="s">
        <v>47</v>
      </c>
      <c r="S1023" s="150" t="s">
        <v>41</v>
      </c>
      <c r="T1023" s="124" t="s">
        <v>505</v>
      </c>
      <c r="U1023" s="120"/>
      <c r="V1023" s="121"/>
      <c r="W1023" s="120" t="s">
        <v>93</v>
      </c>
      <c r="X1023" s="120"/>
      <c r="Y1023" s="265" t="s">
        <v>34</v>
      </c>
      <c r="Z1023" s="123"/>
      <c r="AA1023" s="125">
        <v>0</v>
      </c>
      <c r="AB1023" s="125">
        <v>0</v>
      </c>
      <c r="AC1023" s="125">
        <v>2261999.6800000002</v>
      </c>
      <c r="AD1023" s="125">
        <v>0</v>
      </c>
      <c r="AE1023" s="125">
        <v>2261999.6800000002</v>
      </c>
      <c r="AF1023" s="125">
        <v>400000</v>
      </c>
      <c r="AG1023" s="125">
        <v>1000000</v>
      </c>
      <c r="AH1023" s="125">
        <v>2261999.6800000002</v>
      </c>
      <c r="AI1023" s="125">
        <v>0</v>
      </c>
      <c r="AJ1023" s="125">
        <v>3661999.68</v>
      </c>
      <c r="AK1023" s="135"/>
      <c r="AL1023" s="126" t="s">
        <v>4163</v>
      </c>
    </row>
    <row r="1024" spans="1:38" ht="54" hidden="1" x14ac:dyDescent="0.25">
      <c r="A1024" s="147">
        <v>123346</v>
      </c>
      <c r="B1024" s="120">
        <v>3</v>
      </c>
      <c r="C1024" s="121" t="s">
        <v>85</v>
      </c>
      <c r="D1024" s="122">
        <v>42419</v>
      </c>
      <c r="E1024" s="121" t="s">
        <v>1732</v>
      </c>
      <c r="F1024" s="122">
        <v>44530</v>
      </c>
      <c r="G1024" s="121" t="s">
        <v>2192</v>
      </c>
      <c r="H1024" s="123" t="s">
        <v>701</v>
      </c>
      <c r="I1024" s="121" t="s">
        <v>4164</v>
      </c>
      <c r="J1024" s="120" t="s">
        <v>4159</v>
      </c>
      <c r="K1024" s="121"/>
      <c r="L1024" s="120"/>
      <c r="M1024" s="123" t="s">
        <v>4165</v>
      </c>
      <c r="N1024" s="123" t="s">
        <v>4166</v>
      </c>
      <c r="O1024" s="121" t="s">
        <v>91</v>
      </c>
      <c r="P1024" s="121" t="s">
        <v>4162</v>
      </c>
      <c r="Q1024" s="123"/>
      <c r="R1024" s="150" t="s">
        <v>47</v>
      </c>
      <c r="S1024" s="150" t="s">
        <v>41</v>
      </c>
      <c r="T1024" s="124">
        <v>0.25</v>
      </c>
      <c r="U1024" s="122"/>
      <c r="V1024" s="121"/>
      <c r="W1024" s="120" t="s">
        <v>93</v>
      </c>
      <c r="X1024" s="120"/>
      <c r="Y1024" s="265" t="s">
        <v>34</v>
      </c>
      <c r="Z1024" s="123"/>
      <c r="AA1024" s="125">
        <v>325494.90000000002</v>
      </c>
      <c r="AB1024" s="125">
        <v>234000</v>
      </c>
      <c r="AC1024" s="125">
        <v>0</v>
      </c>
      <c r="AD1024" s="125">
        <v>0</v>
      </c>
      <c r="AE1024" s="125">
        <v>559494.9</v>
      </c>
      <c r="AF1024" s="125">
        <v>920794.9</v>
      </c>
      <c r="AG1024" s="125">
        <v>234000</v>
      </c>
      <c r="AH1024" s="125">
        <v>0</v>
      </c>
      <c r="AI1024" s="125">
        <v>0</v>
      </c>
      <c r="AJ1024" s="125">
        <v>1154794.8999999999</v>
      </c>
      <c r="AK1024" s="135"/>
      <c r="AL1024" s="126" t="s">
        <v>4167</v>
      </c>
    </row>
    <row r="1025" spans="1:38" ht="90" hidden="1" x14ac:dyDescent="0.25">
      <c r="A1025" s="147">
        <v>125327</v>
      </c>
      <c r="B1025" s="120">
        <v>1</v>
      </c>
      <c r="C1025" s="121" t="s">
        <v>122</v>
      </c>
      <c r="D1025" s="122">
        <v>42712</v>
      </c>
      <c r="E1025" s="121" t="s">
        <v>1728</v>
      </c>
      <c r="F1025" s="122">
        <v>44629</v>
      </c>
      <c r="G1025" s="121" t="s">
        <v>1745</v>
      </c>
      <c r="H1025" s="123" t="s">
        <v>1588</v>
      </c>
      <c r="I1025" s="121"/>
      <c r="J1025" s="120"/>
      <c r="K1025" s="121"/>
      <c r="L1025" s="120"/>
      <c r="M1025" s="123" t="s">
        <v>4168</v>
      </c>
      <c r="N1025" s="123" t="s">
        <v>4169</v>
      </c>
      <c r="O1025" s="121" t="s">
        <v>91</v>
      </c>
      <c r="P1025" s="121" t="s">
        <v>92</v>
      </c>
      <c r="Q1025" s="123"/>
      <c r="R1025" s="121" t="s">
        <v>47</v>
      </c>
      <c r="S1025" s="121" t="s">
        <v>41</v>
      </c>
      <c r="T1025" s="124">
        <v>0.98499999999999999</v>
      </c>
      <c r="U1025" s="122"/>
      <c r="V1025" s="121"/>
      <c r="W1025" s="120" t="s">
        <v>93</v>
      </c>
      <c r="X1025" s="120" t="s">
        <v>186</v>
      </c>
      <c r="Y1025" s="265" t="s">
        <v>34</v>
      </c>
      <c r="Z1025" s="123"/>
      <c r="AA1025" s="125">
        <v>0</v>
      </c>
      <c r="AB1025" s="125">
        <v>0</v>
      </c>
      <c r="AC1025" s="125">
        <v>1441390</v>
      </c>
      <c r="AD1025" s="125">
        <v>0</v>
      </c>
      <c r="AE1025" s="125">
        <v>1441390</v>
      </c>
      <c r="AF1025" s="125">
        <v>0</v>
      </c>
      <c r="AG1025" s="125">
        <v>0</v>
      </c>
      <c r="AH1025" s="125">
        <v>8717390</v>
      </c>
      <c r="AI1025" s="125">
        <v>0</v>
      </c>
      <c r="AJ1025" s="125">
        <v>8717390</v>
      </c>
      <c r="AK1025" s="135"/>
      <c r="AL1025" s="126" t="s">
        <v>4170</v>
      </c>
    </row>
    <row r="1026" spans="1:38" ht="90" hidden="1" x14ac:dyDescent="0.25">
      <c r="A1026" s="147">
        <v>129993</v>
      </c>
      <c r="B1026" s="120">
        <v>4</v>
      </c>
      <c r="C1026" s="121" t="s">
        <v>85</v>
      </c>
      <c r="D1026" s="122">
        <v>43845</v>
      </c>
      <c r="E1026" s="121" t="s">
        <v>509</v>
      </c>
      <c r="F1026" s="122">
        <v>44390</v>
      </c>
      <c r="G1026" s="121" t="s">
        <v>510</v>
      </c>
      <c r="H1026" s="123" t="s">
        <v>88</v>
      </c>
      <c r="I1026" s="121"/>
      <c r="J1026" s="120"/>
      <c r="K1026" s="121"/>
      <c r="L1026" s="120"/>
      <c r="M1026" s="123" t="s">
        <v>4171</v>
      </c>
      <c r="N1026" s="123" t="s">
        <v>4172</v>
      </c>
      <c r="O1026" s="121" t="s">
        <v>91</v>
      </c>
      <c r="P1026" s="121" t="s">
        <v>1783</v>
      </c>
      <c r="Q1026" s="123"/>
      <c r="R1026" s="150" t="s">
        <v>47</v>
      </c>
      <c r="S1026" s="150" t="s">
        <v>41</v>
      </c>
      <c r="T1026" s="124">
        <v>1.91</v>
      </c>
      <c r="U1026" s="120"/>
      <c r="V1026" s="121"/>
      <c r="W1026" s="120" t="s">
        <v>93</v>
      </c>
      <c r="X1026" s="120" t="s">
        <v>103</v>
      </c>
      <c r="Y1026" s="265" t="str">
        <f>_xlfn.XLOOKUP(TAMPData2205[[#This Row],[PIN]],TAMPData2202[PIN],TAMPData2202[TAMP NHS],"",0)</f>
        <v>Non-NHS Local</v>
      </c>
      <c r="Z1026" s="123"/>
      <c r="AA1026" s="125">
        <v>100000</v>
      </c>
      <c r="AB1026" s="125">
        <v>0</v>
      </c>
      <c r="AC1026" s="125">
        <v>0</v>
      </c>
      <c r="AD1026" s="125">
        <v>0</v>
      </c>
      <c r="AE1026" s="125">
        <v>100000</v>
      </c>
      <c r="AF1026" s="125">
        <v>100000</v>
      </c>
      <c r="AG1026" s="125">
        <v>0</v>
      </c>
      <c r="AH1026" s="125">
        <v>0</v>
      </c>
      <c r="AI1026" s="125">
        <v>0</v>
      </c>
      <c r="AJ1026" s="125">
        <v>100000</v>
      </c>
      <c r="AK1026" s="135"/>
      <c r="AL1026" s="126" t="s">
        <v>4173</v>
      </c>
    </row>
    <row r="1027" spans="1:38" ht="72" hidden="1" x14ac:dyDescent="0.25">
      <c r="A1027" s="149">
        <v>131716</v>
      </c>
      <c r="B1027" s="120">
        <v>4</v>
      </c>
      <c r="C1027" s="121" t="s">
        <v>85</v>
      </c>
      <c r="D1027" s="122">
        <v>44356</v>
      </c>
      <c r="E1027" s="121" t="s">
        <v>1503</v>
      </c>
      <c r="F1027" s="122">
        <v>44587</v>
      </c>
      <c r="G1027" s="121" t="s">
        <v>1397</v>
      </c>
      <c r="H1027" s="123" t="s">
        <v>1099</v>
      </c>
      <c r="I1027" s="121" t="s">
        <v>1505</v>
      </c>
      <c r="J1027" s="120" t="s">
        <v>1506</v>
      </c>
      <c r="K1027" s="121"/>
      <c r="L1027" s="120"/>
      <c r="M1027" s="123" t="s">
        <v>4174</v>
      </c>
      <c r="N1027" s="123" t="s">
        <v>4175</v>
      </c>
      <c r="O1027" s="121" t="s">
        <v>1509</v>
      </c>
      <c r="P1027" s="121" t="s">
        <v>2705</v>
      </c>
      <c r="Q1027" s="123"/>
      <c r="R1027" s="121" t="s">
        <v>47</v>
      </c>
      <c r="S1027" s="121" t="s">
        <v>41</v>
      </c>
      <c r="T1027" s="124" t="s">
        <v>505</v>
      </c>
      <c r="U1027" s="122"/>
      <c r="V1027" s="121"/>
      <c r="W1027" s="120" t="s">
        <v>93</v>
      </c>
      <c r="X1027" s="120"/>
      <c r="Y1027" s="265" t="str">
        <f>_xlfn.XLOOKUP(TAMPData2205[[#This Row],[PIN]],TAMPData2202[PIN],TAMPData2202[TAMP NHS],"",0)</f>
        <v>Non-NHS Local</v>
      </c>
      <c r="Z1027" s="123"/>
      <c r="AA1027" s="125">
        <v>0</v>
      </c>
      <c r="AB1027" s="125">
        <v>0</v>
      </c>
      <c r="AC1027" s="125">
        <v>500000</v>
      </c>
      <c r="AD1027" s="125">
        <v>0</v>
      </c>
      <c r="AE1027" s="125">
        <v>500000</v>
      </c>
      <c r="AF1027" s="125">
        <v>0</v>
      </c>
      <c r="AG1027" s="125">
        <v>0</v>
      </c>
      <c r="AH1027" s="125">
        <v>500000</v>
      </c>
      <c r="AI1027" s="125">
        <v>0</v>
      </c>
      <c r="AJ1027" s="125">
        <v>500000</v>
      </c>
      <c r="AK1027" s="135"/>
      <c r="AL1027" s="126" t="s">
        <v>4176</v>
      </c>
    </row>
    <row r="1028" spans="1:38" ht="72" hidden="1" x14ac:dyDescent="0.25">
      <c r="A1028" s="147">
        <v>130031</v>
      </c>
      <c r="B1028" s="120">
        <v>4</v>
      </c>
      <c r="C1028" s="121" t="s">
        <v>85</v>
      </c>
      <c r="D1028" s="122">
        <v>43860</v>
      </c>
      <c r="E1028" s="121" t="s">
        <v>509</v>
      </c>
      <c r="F1028" s="122">
        <v>44651</v>
      </c>
      <c r="G1028" s="121" t="s">
        <v>510</v>
      </c>
      <c r="H1028" s="123" t="s">
        <v>415</v>
      </c>
      <c r="I1028" s="121"/>
      <c r="J1028" s="120"/>
      <c r="K1028" s="121"/>
      <c r="L1028" s="120"/>
      <c r="M1028" s="123" t="s">
        <v>4177</v>
      </c>
      <c r="N1028" s="123" t="s">
        <v>4178</v>
      </c>
      <c r="O1028" s="121" t="s">
        <v>91</v>
      </c>
      <c r="P1028" s="121" t="s">
        <v>2226</v>
      </c>
      <c r="Q1028" s="123"/>
      <c r="R1028" s="150" t="s">
        <v>47</v>
      </c>
      <c r="S1028" s="150" t="s">
        <v>43</v>
      </c>
      <c r="T1028" s="124">
        <v>0.34</v>
      </c>
      <c r="U1028" s="122"/>
      <c r="V1028" s="121"/>
      <c r="W1028" s="120" t="s">
        <v>93</v>
      </c>
      <c r="X1028" s="120" t="s">
        <v>103</v>
      </c>
      <c r="Y1028" s="265" t="s">
        <v>34</v>
      </c>
      <c r="Z1028" s="123"/>
      <c r="AA1028" s="125">
        <v>29890</v>
      </c>
      <c r="AB1028" s="125">
        <v>0</v>
      </c>
      <c r="AC1028" s="125">
        <v>0</v>
      </c>
      <c r="AD1028" s="125">
        <v>0</v>
      </c>
      <c r="AE1028" s="125">
        <v>29890</v>
      </c>
      <c r="AF1028" s="125">
        <v>68890</v>
      </c>
      <c r="AG1028" s="125">
        <v>0</v>
      </c>
      <c r="AH1028" s="125">
        <v>0</v>
      </c>
      <c r="AI1028" s="125">
        <v>0</v>
      </c>
      <c r="AJ1028" s="125">
        <v>68890</v>
      </c>
      <c r="AK1028" s="135"/>
      <c r="AL1028" s="126" t="s">
        <v>4179</v>
      </c>
    </row>
    <row r="1029" spans="1:38" ht="36" hidden="1" x14ac:dyDescent="0.25">
      <c r="A1029" s="147">
        <v>130137</v>
      </c>
      <c r="B1029" s="120">
        <v>3</v>
      </c>
      <c r="C1029" s="121" t="s">
        <v>85</v>
      </c>
      <c r="D1029" s="122">
        <v>43900</v>
      </c>
      <c r="E1029" s="121" t="s">
        <v>228</v>
      </c>
      <c r="F1029" s="122">
        <v>44700</v>
      </c>
      <c r="G1029" s="121" t="s">
        <v>253</v>
      </c>
      <c r="H1029" s="123" t="s">
        <v>365</v>
      </c>
      <c r="I1029" s="121" t="s">
        <v>4180</v>
      </c>
      <c r="J1029" s="120"/>
      <c r="K1029" s="121" t="s">
        <v>4181</v>
      </c>
      <c r="L1029" s="120" t="s">
        <v>183</v>
      </c>
      <c r="M1029" s="123" t="s">
        <v>4182</v>
      </c>
      <c r="N1029" s="123"/>
      <c r="O1029" s="121" t="s">
        <v>4183</v>
      </c>
      <c r="P1029" s="121" t="s">
        <v>157</v>
      </c>
      <c r="Q1029" s="123"/>
      <c r="R1029" s="150" t="s">
        <v>47</v>
      </c>
      <c r="S1029" s="150" t="s">
        <v>43</v>
      </c>
      <c r="T1029" s="124">
        <v>4.12</v>
      </c>
      <c r="U1029" s="122"/>
      <c r="V1029" s="121"/>
      <c r="W1029" s="120" t="s">
        <v>93</v>
      </c>
      <c r="X1029" s="120" t="s">
        <v>1058</v>
      </c>
      <c r="Y1029" s="265" t="s">
        <v>34</v>
      </c>
      <c r="Z1029" s="123"/>
      <c r="AA1029" s="125">
        <v>0</v>
      </c>
      <c r="AB1029" s="125">
        <v>0</v>
      </c>
      <c r="AC1029" s="125">
        <v>0</v>
      </c>
      <c r="AD1029" s="125">
        <v>1008322</v>
      </c>
      <c r="AE1029" s="125">
        <v>1008322</v>
      </c>
      <c r="AF1029" s="125">
        <v>0</v>
      </c>
      <c r="AG1029" s="125">
        <v>0</v>
      </c>
      <c r="AH1029" s="125">
        <v>0</v>
      </c>
      <c r="AI1029" s="125">
        <v>1008322</v>
      </c>
      <c r="AJ1029" s="125">
        <v>1008322</v>
      </c>
      <c r="AK1029" s="135"/>
      <c r="AL1029" s="126" t="s">
        <v>4184</v>
      </c>
    </row>
    <row r="1030" spans="1:38" ht="36" hidden="1" x14ac:dyDescent="0.25">
      <c r="A1030" s="147">
        <v>130847</v>
      </c>
      <c r="B1030" s="120">
        <v>2</v>
      </c>
      <c r="C1030" s="121" t="s">
        <v>85</v>
      </c>
      <c r="D1030" s="122">
        <v>44077</v>
      </c>
      <c r="E1030" s="121" t="s">
        <v>228</v>
      </c>
      <c r="F1030" s="122">
        <v>44077</v>
      </c>
      <c r="G1030" s="121" t="s">
        <v>228</v>
      </c>
      <c r="H1030" s="123" t="s">
        <v>1038</v>
      </c>
      <c r="I1030" s="121" t="s">
        <v>4185</v>
      </c>
      <c r="J1030" s="120"/>
      <c r="K1030" s="121" t="s">
        <v>4186</v>
      </c>
      <c r="L1030" s="120" t="s">
        <v>183</v>
      </c>
      <c r="M1030" s="123" t="s">
        <v>4187</v>
      </c>
      <c r="N1030" s="123"/>
      <c r="O1030" s="121" t="s">
        <v>4183</v>
      </c>
      <c r="P1030" s="121" t="s">
        <v>157</v>
      </c>
      <c r="Q1030" s="123"/>
      <c r="R1030" s="150" t="s">
        <v>47</v>
      </c>
      <c r="S1030" s="150" t="s">
        <v>43</v>
      </c>
      <c r="T1030" s="124">
        <v>2.875</v>
      </c>
      <c r="U1030" s="120"/>
      <c r="V1030" s="121"/>
      <c r="W1030" s="120" t="s">
        <v>93</v>
      </c>
      <c r="X1030" s="120" t="s">
        <v>186</v>
      </c>
      <c r="Y1030" s="265" t="s">
        <v>34</v>
      </c>
      <c r="Z1030" s="123"/>
      <c r="AA1030" s="125">
        <v>0</v>
      </c>
      <c r="AB1030" s="125">
        <v>0</v>
      </c>
      <c r="AC1030" s="125">
        <v>0</v>
      </c>
      <c r="AD1030" s="125">
        <v>243886.43</v>
      </c>
      <c r="AE1030" s="125">
        <v>243886.43</v>
      </c>
      <c r="AF1030" s="125">
        <v>0</v>
      </c>
      <c r="AG1030" s="125">
        <v>0</v>
      </c>
      <c r="AH1030" s="125">
        <v>0</v>
      </c>
      <c r="AI1030" s="125">
        <v>243886.43</v>
      </c>
      <c r="AJ1030" s="125">
        <v>243886.43</v>
      </c>
      <c r="AK1030" s="135"/>
      <c r="AL1030" s="126" t="s">
        <v>4188</v>
      </c>
    </row>
    <row r="1031" spans="1:38" hidden="1" x14ac:dyDescent="0.25">
      <c r="A1031" s="147">
        <v>131560</v>
      </c>
      <c r="B1031" s="120">
        <v>2</v>
      </c>
      <c r="C1031" s="121" t="s">
        <v>85</v>
      </c>
      <c r="D1031" s="122">
        <v>44322</v>
      </c>
      <c r="E1031" s="121" t="s">
        <v>228</v>
      </c>
      <c r="F1031" s="122">
        <v>44364</v>
      </c>
      <c r="G1031" s="121" t="s">
        <v>228</v>
      </c>
      <c r="H1031" s="123" t="s">
        <v>838</v>
      </c>
      <c r="I1031" s="121" t="s">
        <v>4189</v>
      </c>
      <c r="J1031" s="120"/>
      <c r="K1031" s="121" t="s">
        <v>4190</v>
      </c>
      <c r="L1031" s="120" t="s">
        <v>183</v>
      </c>
      <c r="M1031" s="123" t="s">
        <v>4191</v>
      </c>
      <c r="N1031" s="123"/>
      <c r="O1031" s="121" t="s">
        <v>4183</v>
      </c>
      <c r="P1031" s="121" t="s">
        <v>157</v>
      </c>
      <c r="Q1031" s="123"/>
      <c r="R1031" s="150" t="s">
        <v>47</v>
      </c>
      <c r="S1031" s="150" t="s">
        <v>43</v>
      </c>
      <c r="T1031" s="124">
        <v>0.77</v>
      </c>
      <c r="U1031" s="122"/>
      <c r="V1031" s="121"/>
      <c r="W1031" s="120" t="s">
        <v>93</v>
      </c>
      <c r="X1031" s="120" t="s">
        <v>186</v>
      </c>
      <c r="Y1031" s="265" t="s">
        <v>34</v>
      </c>
      <c r="Z1031" s="123"/>
      <c r="AA1031" s="125">
        <v>0</v>
      </c>
      <c r="AB1031" s="125">
        <v>0</v>
      </c>
      <c r="AC1031" s="125">
        <v>0</v>
      </c>
      <c r="AD1031" s="125">
        <v>67916.149999999994</v>
      </c>
      <c r="AE1031" s="125">
        <v>67916.149999999994</v>
      </c>
      <c r="AF1031" s="125">
        <v>0</v>
      </c>
      <c r="AG1031" s="125">
        <v>0</v>
      </c>
      <c r="AH1031" s="125">
        <v>0</v>
      </c>
      <c r="AI1031" s="125">
        <v>67916.149999999994</v>
      </c>
      <c r="AJ1031" s="125">
        <v>67916.149999999994</v>
      </c>
      <c r="AK1031" s="135"/>
      <c r="AL1031" s="126" t="s">
        <v>4192</v>
      </c>
    </row>
    <row r="1032" spans="1:38" hidden="1" x14ac:dyDescent="0.25">
      <c r="A1032" s="147">
        <v>131561</v>
      </c>
      <c r="B1032" s="120">
        <v>2</v>
      </c>
      <c r="C1032" s="121" t="s">
        <v>85</v>
      </c>
      <c r="D1032" s="122">
        <v>44322</v>
      </c>
      <c r="E1032" s="121" t="s">
        <v>228</v>
      </c>
      <c r="F1032" s="122">
        <v>44364</v>
      </c>
      <c r="G1032" s="121" t="s">
        <v>228</v>
      </c>
      <c r="H1032" s="123" t="s">
        <v>838</v>
      </c>
      <c r="I1032" s="121" t="s">
        <v>4193</v>
      </c>
      <c r="J1032" s="120"/>
      <c r="K1032" s="121" t="s">
        <v>4194</v>
      </c>
      <c r="L1032" s="120" t="s">
        <v>183</v>
      </c>
      <c r="M1032" s="123" t="s">
        <v>4195</v>
      </c>
      <c r="N1032" s="123"/>
      <c r="O1032" s="121" t="s">
        <v>4183</v>
      </c>
      <c r="P1032" s="121" t="s">
        <v>157</v>
      </c>
      <c r="Q1032" s="123"/>
      <c r="R1032" s="150" t="s">
        <v>47</v>
      </c>
      <c r="S1032" s="150" t="s">
        <v>43</v>
      </c>
      <c r="T1032" s="124">
        <v>1.8420000000000001</v>
      </c>
      <c r="U1032" s="120"/>
      <c r="V1032" s="121"/>
      <c r="W1032" s="120" t="s">
        <v>93</v>
      </c>
      <c r="X1032" s="120" t="s">
        <v>186</v>
      </c>
      <c r="Y1032" s="265" t="s">
        <v>34</v>
      </c>
      <c r="Z1032" s="123"/>
      <c r="AA1032" s="125">
        <v>0</v>
      </c>
      <c r="AB1032" s="125">
        <v>0</v>
      </c>
      <c r="AC1032" s="125">
        <v>0</v>
      </c>
      <c r="AD1032" s="125">
        <v>183102.29</v>
      </c>
      <c r="AE1032" s="125">
        <v>183102.29</v>
      </c>
      <c r="AF1032" s="125">
        <v>0</v>
      </c>
      <c r="AG1032" s="125">
        <v>0</v>
      </c>
      <c r="AH1032" s="125">
        <v>0</v>
      </c>
      <c r="AI1032" s="125">
        <v>183102.29</v>
      </c>
      <c r="AJ1032" s="125">
        <v>183102.29</v>
      </c>
      <c r="AK1032" s="135"/>
      <c r="AL1032" s="126" t="s">
        <v>4196</v>
      </c>
    </row>
    <row r="1033" spans="1:38" ht="36" hidden="1" x14ac:dyDescent="0.25">
      <c r="A1033" s="149">
        <v>131654</v>
      </c>
      <c r="B1033" s="120">
        <v>2</v>
      </c>
      <c r="C1033" s="121" t="s">
        <v>85</v>
      </c>
      <c r="D1033" s="122">
        <v>44343</v>
      </c>
      <c r="E1033" s="121" t="s">
        <v>228</v>
      </c>
      <c r="F1033" s="122">
        <v>44343</v>
      </c>
      <c r="G1033" s="121" t="s">
        <v>228</v>
      </c>
      <c r="H1033" s="123" t="s">
        <v>135</v>
      </c>
      <c r="I1033" s="121" t="s">
        <v>4197</v>
      </c>
      <c r="J1033" s="120"/>
      <c r="K1033" s="121" t="s">
        <v>4198</v>
      </c>
      <c r="L1033" s="120" t="s">
        <v>183</v>
      </c>
      <c r="M1033" s="123" t="s">
        <v>4199</v>
      </c>
      <c r="N1033" s="123"/>
      <c r="O1033" s="121" t="s">
        <v>4183</v>
      </c>
      <c r="P1033" s="121" t="s">
        <v>157</v>
      </c>
      <c r="Q1033" s="123"/>
      <c r="R1033" s="121" t="s">
        <v>47</v>
      </c>
      <c r="S1033" s="121" t="s">
        <v>43</v>
      </c>
      <c r="T1033" s="124">
        <v>3.2709999999999999</v>
      </c>
      <c r="U1033" s="122"/>
      <c r="V1033" s="121"/>
      <c r="W1033" s="120" t="s">
        <v>93</v>
      </c>
      <c r="X1033" s="120" t="s">
        <v>186</v>
      </c>
      <c r="Y1033" s="265" t="s">
        <v>34</v>
      </c>
      <c r="Z1033" s="123"/>
      <c r="AA1033" s="125">
        <v>0</v>
      </c>
      <c r="AB1033" s="125">
        <v>0</v>
      </c>
      <c r="AC1033" s="125">
        <v>0</v>
      </c>
      <c r="AD1033" s="125">
        <v>460464.37</v>
      </c>
      <c r="AE1033" s="125">
        <v>460464.37</v>
      </c>
      <c r="AF1033" s="125">
        <v>0</v>
      </c>
      <c r="AG1033" s="125">
        <v>0</v>
      </c>
      <c r="AH1033" s="125">
        <v>0</v>
      </c>
      <c r="AI1033" s="125">
        <v>460464.37</v>
      </c>
      <c r="AJ1033" s="125">
        <v>460464.37</v>
      </c>
      <c r="AK1033" s="135"/>
      <c r="AL1033" s="126" t="s">
        <v>4200</v>
      </c>
    </row>
    <row r="1034" spans="1:38" ht="36" hidden="1" x14ac:dyDescent="0.25">
      <c r="A1034" s="149">
        <v>131658</v>
      </c>
      <c r="B1034" s="120">
        <v>2</v>
      </c>
      <c r="C1034" s="121" t="s">
        <v>85</v>
      </c>
      <c r="D1034" s="122">
        <v>44348</v>
      </c>
      <c r="E1034" s="121" t="s">
        <v>228</v>
      </c>
      <c r="F1034" s="122">
        <v>44348</v>
      </c>
      <c r="G1034" s="121" t="s">
        <v>228</v>
      </c>
      <c r="H1034" s="123" t="s">
        <v>517</v>
      </c>
      <c r="I1034" s="121" t="s">
        <v>4201</v>
      </c>
      <c r="J1034" s="120"/>
      <c r="K1034" s="121" t="s">
        <v>1095</v>
      </c>
      <c r="L1034" s="120" t="s">
        <v>183</v>
      </c>
      <c r="M1034" s="123" t="s">
        <v>4202</v>
      </c>
      <c r="N1034" s="123"/>
      <c r="O1034" s="121" t="s">
        <v>4183</v>
      </c>
      <c r="P1034" s="121" t="s">
        <v>157</v>
      </c>
      <c r="Q1034" s="123"/>
      <c r="R1034" s="121" t="s">
        <v>47</v>
      </c>
      <c r="S1034" s="121" t="s">
        <v>43</v>
      </c>
      <c r="T1034" s="124">
        <v>1.1719999999999999</v>
      </c>
      <c r="U1034" s="122"/>
      <c r="V1034" s="121"/>
      <c r="W1034" s="120" t="s">
        <v>93</v>
      </c>
      <c r="X1034" s="120" t="s">
        <v>186</v>
      </c>
      <c r="Y1034" s="265" t="s">
        <v>34</v>
      </c>
      <c r="Z1034" s="123"/>
      <c r="AA1034" s="125">
        <v>0</v>
      </c>
      <c r="AB1034" s="125">
        <v>0</v>
      </c>
      <c r="AC1034" s="125">
        <v>0</v>
      </c>
      <c r="AD1034" s="125">
        <v>126824.48</v>
      </c>
      <c r="AE1034" s="125">
        <v>126824.48</v>
      </c>
      <c r="AF1034" s="125">
        <v>0</v>
      </c>
      <c r="AG1034" s="125">
        <v>0</v>
      </c>
      <c r="AH1034" s="125">
        <v>0</v>
      </c>
      <c r="AI1034" s="125">
        <v>126824.48</v>
      </c>
      <c r="AJ1034" s="125">
        <v>126824.48</v>
      </c>
      <c r="AK1034" s="135"/>
      <c r="AL1034" s="126" t="s">
        <v>4203</v>
      </c>
    </row>
    <row r="1035" spans="1:38" ht="36" hidden="1" x14ac:dyDescent="0.25">
      <c r="A1035" s="149">
        <v>131659</v>
      </c>
      <c r="B1035" s="120">
        <v>2</v>
      </c>
      <c r="C1035" s="121" t="s">
        <v>85</v>
      </c>
      <c r="D1035" s="122">
        <v>44348</v>
      </c>
      <c r="E1035" s="121" t="s">
        <v>228</v>
      </c>
      <c r="F1035" s="122">
        <v>44348</v>
      </c>
      <c r="G1035" s="121" t="s">
        <v>228</v>
      </c>
      <c r="H1035" s="123" t="s">
        <v>517</v>
      </c>
      <c r="I1035" s="121" t="s">
        <v>4201</v>
      </c>
      <c r="J1035" s="120"/>
      <c r="K1035" s="121" t="s">
        <v>1095</v>
      </c>
      <c r="L1035" s="120" t="s">
        <v>183</v>
      </c>
      <c r="M1035" s="123" t="s">
        <v>4204</v>
      </c>
      <c r="N1035" s="123"/>
      <c r="O1035" s="121" t="s">
        <v>4183</v>
      </c>
      <c r="P1035" s="121" t="s">
        <v>157</v>
      </c>
      <c r="Q1035" s="123"/>
      <c r="R1035" s="121" t="s">
        <v>47</v>
      </c>
      <c r="S1035" s="121" t="s">
        <v>43</v>
      </c>
      <c r="T1035" s="124">
        <v>3.04</v>
      </c>
      <c r="U1035" s="122"/>
      <c r="V1035" s="121"/>
      <c r="W1035" s="120" t="s">
        <v>93</v>
      </c>
      <c r="X1035" s="120" t="s">
        <v>186</v>
      </c>
      <c r="Y1035" s="265" t="s">
        <v>34</v>
      </c>
      <c r="Z1035" s="123"/>
      <c r="AA1035" s="125">
        <v>0</v>
      </c>
      <c r="AB1035" s="125">
        <v>0</v>
      </c>
      <c r="AC1035" s="125">
        <v>0</v>
      </c>
      <c r="AD1035" s="125">
        <v>305483.98</v>
      </c>
      <c r="AE1035" s="125">
        <v>305483.98</v>
      </c>
      <c r="AF1035" s="125">
        <v>0</v>
      </c>
      <c r="AG1035" s="125">
        <v>0</v>
      </c>
      <c r="AH1035" s="125">
        <v>0</v>
      </c>
      <c r="AI1035" s="125">
        <v>305483.98</v>
      </c>
      <c r="AJ1035" s="125">
        <v>305483.98</v>
      </c>
      <c r="AK1035" s="135"/>
      <c r="AL1035" s="126" t="s">
        <v>4205</v>
      </c>
    </row>
    <row r="1036" spans="1:38" ht="36" hidden="1" x14ac:dyDescent="0.25">
      <c r="A1036" s="149">
        <v>131661</v>
      </c>
      <c r="B1036" s="120">
        <v>2</v>
      </c>
      <c r="C1036" s="121" t="s">
        <v>85</v>
      </c>
      <c r="D1036" s="122">
        <v>44348</v>
      </c>
      <c r="E1036" s="121" t="s">
        <v>228</v>
      </c>
      <c r="F1036" s="122">
        <v>44348</v>
      </c>
      <c r="G1036" s="121" t="s">
        <v>228</v>
      </c>
      <c r="H1036" s="123" t="s">
        <v>517</v>
      </c>
      <c r="I1036" s="121" t="s">
        <v>4201</v>
      </c>
      <c r="J1036" s="120"/>
      <c r="K1036" s="121" t="s">
        <v>1095</v>
      </c>
      <c r="L1036" s="120" t="s">
        <v>183</v>
      </c>
      <c r="M1036" s="123" t="s">
        <v>4206</v>
      </c>
      <c r="N1036" s="123"/>
      <c r="O1036" s="121" t="s">
        <v>4183</v>
      </c>
      <c r="P1036" s="121" t="s">
        <v>157</v>
      </c>
      <c r="Q1036" s="123"/>
      <c r="R1036" s="121" t="s">
        <v>47</v>
      </c>
      <c r="S1036" s="121" t="s">
        <v>43</v>
      </c>
      <c r="T1036" s="124">
        <v>7.0000000000000001E-3</v>
      </c>
      <c r="U1036" s="122"/>
      <c r="V1036" s="121"/>
      <c r="W1036" s="120" t="s">
        <v>93</v>
      </c>
      <c r="X1036" s="120" t="s">
        <v>186</v>
      </c>
      <c r="Y1036" s="265" t="s">
        <v>34</v>
      </c>
      <c r="Z1036" s="123"/>
      <c r="AA1036" s="125">
        <v>0</v>
      </c>
      <c r="AB1036" s="125">
        <v>0</v>
      </c>
      <c r="AC1036" s="125">
        <v>0</v>
      </c>
      <c r="AD1036" s="125">
        <v>5774.1</v>
      </c>
      <c r="AE1036" s="125">
        <v>5774.1</v>
      </c>
      <c r="AF1036" s="125">
        <v>0</v>
      </c>
      <c r="AG1036" s="125">
        <v>0</v>
      </c>
      <c r="AH1036" s="125">
        <v>0</v>
      </c>
      <c r="AI1036" s="125">
        <v>5774.1</v>
      </c>
      <c r="AJ1036" s="125">
        <v>5774.1</v>
      </c>
      <c r="AK1036" s="135"/>
      <c r="AL1036" s="126" t="s">
        <v>4207</v>
      </c>
    </row>
    <row r="1037" spans="1:38" ht="72" hidden="1" x14ac:dyDescent="0.25">
      <c r="A1037" s="147">
        <v>112660</v>
      </c>
      <c r="B1037" s="120">
        <v>4</v>
      </c>
      <c r="C1037" s="121" t="s">
        <v>114</v>
      </c>
      <c r="D1037" s="122">
        <v>39911</v>
      </c>
      <c r="E1037" s="121" t="s">
        <v>2170</v>
      </c>
      <c r="F1037" s="122">
        <v>42674</v>
      </c>
      <c r="G1037" s="121" t="s">
        <v>170</v>
      </c>
      <c r="H1037" s="123" t="s">
        <v>88</v>
      </c>
      <c r="I1037" s="121"/>
      <c r="J1037" s="120"/>
      <c r="K1037" s="121"/>
      <c r="L1037" s="120"/>
      <c r="M1037" s="123" t="s">
        <v>4208</v>
      </c>
      <c r="N1037" s="123" t="s">
        <v>4209</v>
      </c>
      <c r="O1037" s="121" t="s">
        <v>91</v>
      </c>
      <c r="P1037" s="121" t="s">
        <v>157</v>
      </c>
      <c r="Q1037" s="123"/>
      <c r="R1037" s="150" t="s">
        <v>47</v>
      </c>
      <c r="S1037" s="150" t="s">
        <v>43</v>
      </c>
      <c r="T1037" s="124">
        <v>0</v>
      </c>
      <c r="U1037" s="120"/>
      <c r="V1037" s="121"/>
      <c r="W1037" s="120" t="s">
        <v>93</v>
      </c>
      <c r="X1037" s="120"/>
      <c r="Y1037" s="265" t="s">
        <v>34</v>
      </c>
      <c r="Z1037" s="123"/>
      <c r="AA1037" s="125">
        <v>0</v>
      </c>
      <c r="AB1037" s="125">
        <v>0</v>
      </c>
      <c r="AC1037" s="125">
        <v>1.34</v>
      </c>
      <c r="AD1037" s="125">
        <v>0</v>
      </c>
      <c r="AE1037" s="125">
        <v>1.34</v>
      </c>
      <c r="AF1037" s="125">
        <v>33565</v>
      </c>
      <c r="AG1037" s="125">
        <v>0</v>
      </c>
      <c r="AH1037" s="125">
        <v>1219968.23</v>
      </c>
      <c r="AI1037" s="125">
        <v>0</v>
      </c>
      <c r="AJ1037" s="125">
        <v>1253533.23</v>
      </c>
      <c r="AK1037" s="135"/>
      <c r="AL1037" s="126" t="s">
        <v>4210</v>
      </c>
    </row>
    <row r="1038" spans="1:38" ht="36" hidden="1" x14ac:dyDescent="0.25">
      <c r="A1038" s="147">
        <v>128105</v>
      </c>
      <c r="B1038" s="120">
        <v>1</v>
      </c>
      <c r="C1038" s="121" t="s">
        <v>85</v>
      </c>
      <c r="D1038" s="122">
        <v>43363</v>
      </c>
      <c r="E1038" s="121" t="s">
        <v>1740</v>
      </c>
      <c r="F1038" s="122">
        <v>44377</v>
      </c>
      <c r="G1038" s="121" t="s">
        <v>1741</v>
      </c>
      <c r="H1038" s="123" t="s">
        <v>1192</v>
      </c>
      <c r="I1038" s="121"/>
      <c r="J1038" s="120"/>
      <c r="K1038" s="121"/>
      <c r="L1038" s="120"/>
      <c r="M1038" s="123" t="s">
        <v>4211</v>
      </c>
      <c r="N1038" s="123" t="s">
        <v>4212</v>
      </c>
      <c r="O1038" s="121" t="s">
        <v>91</v>
      </c>
      <c r="P1038" s="121" t="s">
        <v>157</v>
      </c>
      <c r="Q1038" s="123"/>
      <c r="R1038" s="150" t="s">
        <v>47</v>
      </c>
      <c r="S1038" s="150" t="s">
        <v>43</v>
      </c>
      <c r="T1038" s="124">
        <v>1.64</v>
      </c>
      <c r="U1038" s="122"/>
      <c r="V1038" s="121"/>
      <c r="W1038" s="120" t="s">
        <v>93</v>
      </c>
      <c r="X1038" s="120" t="s">
        <v>103</v>
      </c>
      <c r="Y1038" s="265" t="s">
        <v>34</v>
      </c>
      <c r="Z1038" s="123"/>
      <c r="AA1038" s="125">
        <v>97508</v>
      </c>
      <c r="AB1038" s="125">
        <v>0</v>
      </c>
      <c r="AC1038" s="125">
        <v>0</v>
      </c>
      <c r="AD1038" s="125">
        <v>0</v>
      </c>
      <c r="AE1038" s="125">
        <v>97508</v>
      </c>
      <c r="AF1038" s="125">
        <v>132508</v>
      </c>
      <c r="AG1038" s="125">
        <v>0</v>
      </c>
      <c r="AH1038" s="125">
        <v>0</v>
      </c>
      <c r="AI1038" s="125">
        <v>0</v>
      </c>
      <c r="AJ1038" s="125">
        <v>132508</v>
      </c>
      <c r="AK1038" s="135"/>
      <c r="AL1038" s="126" t="s">
        <v>4213</v>
      </c>
    </row>
    <row r="1039" spans="1:38" ht="36" hidden="1" x14ac:dyDescent="0.25">
      <c r="A1039" s="147">
        <v>129065</v>
      </c>
      <c r="B1039" s="120">
        <v>3</v>
      </c>
      <c r="C1039" s="121" t="s">
        <v>114</v>
      </c>
      <c r="D1039" s="122">
        <v>43628</v>
      </c>
      <c r="E1039" s="121" t="s">
        <v>1300</v>
      </c>
      <c r="F1039" s="122">
        <v>44517</v>
      </c>
      <c r="G1039" s="121" t="s">
        <v>228</v>
      </c>
      <c r="H1039" s="123" t="s">
        <v>1776</v>
      </c>
      <c r="I1039" s="121" t="s">
        <v>4214</v>
      </c>
      <c r="J1039" s="120"/>
      <c r="K1039" s="121" t="s">
        <v>4215</v>
      </c>
      <c r="L1039" s="120" t="s">
        <v>183</v>
      </c>
      <c r="M1039" s="123" t="s">
        <v>4216</v>
      </c>
      <c r="N1039" s="123"/>
      <c r="O1039" s="121" t="s">
        <v>4183</v>
      </c>
      <c r="P1039" s="121" t="s">
        <v>157</v>
      </c>
      <c r="Q1039" s="123"/>
      <c r="R1039" s="121" t="s">
        <v>47</v>
      </c>
      <c r="S1039" s="121" t="s">
        <v>43</v>
      </c>
      <c r="T1039" s="124">
        <v>2.88</v>
      </c>
      <c r="U1039" s="122"/>
      <c r="V1039" s="121"/>
      <c r="W1039" s="120" t="s">
        <v>93</v>
      </c>
      <c r="X1039" s="120" t="s">
        <v>186</v>
      </c>
      <c r="Y1039" s="265" t="str">
        <f>_xlfn.XLOOKUP(TAMPData2205[[#This Row],[PIN]],TAMPData2202[PIN],TAMPData2202[TAMP NHS],"",0)</f>
        <v>Non-NHS Local</v>
      </c>
      <c r="Z1039" s="123"/>
      <c r="AA1039" s="125">
        <v>0</v>
      </c>
      <c r="AB1039" s="125">
        <v>0</v>
      </c>
      <c r="AC1039" s="125">
        <v>0</v>
      </c>
      <c r="AD1039" s="125">
        <v>302216.78000000003</v>
      </c>
      <c r="AE1039" s="125">
        <v>302216.78000000003</v>
      </c>
      <c r="AF1039" s="125">
        <v>0</v>
      </c>
      <c r="AG1039" s="125">
        <v>0</v>
      </c>
      <c r="AH1039" s="125">
        <v>0</v>
      </c>
      <c r="AI1039" s="125">
        <v>302216.78000000003</v>
      </c>
      <c r="AJ1039" s="125">
        <v>302216.78000000003</v>
      </c>
      <c r="AK1039" s="135"/>
      <c r="AL1039" s="126" t="s">
        <v>4217</v>
      </c>
    </row>
    <row r="1040" spans="1:38" ht="36" hidden="1" x14ac:dyDescent="0.25">
      <c r="A1040" s="147">
        <v>129400</v>
      </c>
      <c r="B1040" s="120">
        <v>3</v>
      </c>
      <c r="C1040" s="121" t="s">
        <v>85</v>
      </c>
      <c r="D1040" s="122">
        <v>43661</v>
      </c>
      <c r="E1040" s="121" t="s">
        <v>1300</v>
      </c>
      <c r="F1040" s="122">
        <v>44097</v>
      </c>
      <c r="G1040" s="121" t="s">
        <v>228</v>
      </c>
      <c r="H1040" s="123" t="s">
        <v>180</v>
      </c>
      <c r="I1040" s="121" t="s">
        <v>4218</v>
      </c>
      <c r="J1040" s="120"/>
      <c r="K1040" s="121" t="s">
        <v>4219</v>
      </c>
      <c r="L1040" s="120" t="s">
        <v>183</v>
      </c>
      <c r="M1040" s="123" t="s">
        <v>4220</v>
      </c>
      <c r="N1040" s="123"/>
      <c r="O1040" s="121" t="s">
        <v>4183</v>
      </c>
      <c r="P1040" s="121" t="s">
        <v>157</v>
      </c>
      <c r="Q1040" s="123"/>
      <c r="R1040" s="121" t="s">
        <v>47</v>
      </c>
      <c r="S1040" s="121" t="s">
        <v>43</v>
      </c>
      <c r="T1040" s="124">
        <v>3.5670000000000002</v>
      </c>
      <c r="U1040" s="120"/>
      <c r="V1040" s="121"/>
      <c r="W1040" s="120" t="s">
        <v>93</v>
      </c>
      <c r="X1040" s="120" t="s">
        <v>186</v>
      </c>
      <c r="Y1040" s="265" t="str">
        <f>_xlfn.XLOOKUP(TAMPData2205[[#This Row],[PIN]],TAMPData2202[PIN],TAMPData2202[TAMP NHS],"",0)</f>
        <v>Non-NHS Local</v>
      </c>
      <c r="Z1040" s="123"/>
      <c r="AA1040" s="125">
        <v>0</v>
      </c>
      <c r="AB1040" s="125">
        <v>0</v>
      </c>
      <c r="AC1040" s="125">
        <v>0</v>
      </c>
      <c r="AD1040" s="125">
        <v>546644</v>
      </c>
      <c r="AE1040" s="125">
        <v>546644</v>
      </c>
      <c r="AF1040" s="125">
        <v>0</v>
      </c>
      <c r="AG1040" s="125">
        <v>0</v>
      </c>
      <c r="AH1040" s="125">
        <v>0</v>
      </c>
      <c r="AI1040" s="125">
        <v>546644</v>
      </c>
      <c r="AJ1040" s="125">
        <v>546644</v>
      </c>
      <c r="AK1040" s="135"/>
      <c r="AL1040" s="126" t="s">
        <v>4221</v>
      </c>
    </row>
    <row r="1041" spans="1:38" ht="72" hidden="1" x14ac:dyDescent="0.25">
      <c r="A1041" s="147">
        <v>129852</v>
      </c>
      <c r="B1041" s="120">
        <v>3</v>
      </c>
      <c r="C1041" s="121" t="s">
        <v>85</v>
      </c>
      <c r="D1041" s="122">
        <v>43756</v>
      </c>
      <c r="E1041" s="121" t="s">
        <v>4222</v>
      </c>
      <c r="F1041" s="122">
        <v>44649</v>
      </c>
      <c r="G1041" s="121" t="s">
        <v>4052</v>
      </c>
      <c r="H1041" s="123" t="s">
        <v>1272</v>
      </c>
      <c r="I1041" s="121"/>
      <c r="J1041" s="120"/>
      <c r="K1041" s="121"/>
      <c r="L1041" s="120"/>
      <c r="M1041" s="123" t="s">
        <v>4223</v>
      </c>
      <c r="N1041" s="123" t="s">
        <v>4224</v>
      </c>
      <c r="O1041" s="121" t="s">
        <v>91</v>
      </c>
      <c r="P1041" s="121" t="s">
        <v>157</v>
      </c>
      <c r="Q1041" s="123"/>
      <c r="R1041" s="150" t="s">
        <v>47</v>
      </c>
      <c r="S1041" s="150" t="s">
        <v>43</v>
      </c>
      <c r="T1041" s="124" t="s">
        <v>505</v>
      </c>
      <c r="U1041" s="120"/>
      <c r="V1041" s="121"/>
      <c r="W1041" s="120" t="s">
        <v>93</v>
      </c>
      <c r="X1041" s="120" t="s">
        <v>186</v>
      </c>
      <c r="Y1041" s="265" t="str">
        <f>_xlfn.XLOOKUP(TAMPData2205[[#This Row],[PIN]],TAMPData2202[PIN],TAMPData2202[TAMP NHS],"",0)</f>
        <v>Non-NHS Local</v>
      </c>
      <c r="Z1041" s="123"/>
      <c r="AA1041" s="125">
        <v>4330</v>
      </c>
      <c r="AB1041" s="125">
        <v>0</v>
      </c>
      <c r="AC1041" s="125">
        <v>0</v>
      </c>
      <c r="AD1041" s="125">
        <v>0</v>
      </c>
      <c r="AE1041" s="125">
        <v>4330</v>
      </c>
      <c r="AF1041" s="125">
        <v>4330</v>
      </c>
      <c r="AG1041" s="125">
        <v>0</v>
      </c>
      <c r="AH1041" s="125">
        <v>0</v>
      </c>
      <c r="AI1041" s="125">
        <v>0</v>
      </c>
      <c r="AJ1041" s="125">
        <v>4330</v>
      </c>
      <c r="AK1041" s="135"/>
      <c r="AL1041" s="126" t="s">
        <v>4225</v>
      </c>
    </row>
    <row r="1042" spans="1:38" ht="36" hidden="1" x14ac:dyDescent="0.25">
      <c r="A1042" s="147">
        <v>129937</v>
      </c>
      <c r="B1042" s="120">
        <v>3</v>
      </c>
      <c r="C1042" s="121" t="s">
        <v>114</v>
      </c>
      <c r="D1042" s="122">
        <v>43815</v>
      </c>
      <c r="E1042" s="121" t="s">
        <v>228</v>
      </c>
      <c r="F1042" s="122">
        <v>44694</v>
      </c>
      <c r="G1042" s="121" t="s">
        <v>253</v>
      </c>
      <c r="H1042" s="123" t="s">
        <v>659</v>
      </c>
      <c r="I1042" s="121" t="s">
        <v>4226</v>
      </c>
      <c r="J1042" s="120"/>
      <c r="K1042" s="121" t="s">
        <v>3789</v>
      </c>
      <c r="L1042" s="120" t="s">
        <v>183</v>
      </c>
      <c r="M1042" s="123" t="s">
        <v>4227</v>
      </c>
      <c r="N1042" s="123"/>
      <c r="O1042" s="121" t="s">
        <v>4183</v>
      </c>
      <c r="P1042" s="121" t="s">
        <v>157</v>
      </c>
      <c r="Q1042" s="123"/>
      <c r="R1042" s="150" t="s">
        <v>47</v>
      </c>
      <c r="S1042" s="150" t="s">
        <v>43</v>
      </c>
      <c r="T1042" s="124">
        <v>2.4700000000000002</v>
      </c>
      <c r="U1042" s="120"/>
      <c r="V1042" s="121"/>
      <c r="W1042" s="120" t="s">
        <v>93</v>
      </c>
      <c r="X1042" s="120" t="s">
        <v>186</v>
      </c>
      <c r="Y1042" s="265" t="str">
        <f>_xlfn.XLOOKUP(TAMPData2205[[#This Row],[PIN]],TAMPData2202[PIN],TAMPData2202[TAMP NHS],"",0)</f>
        <v>Non-NHS Local</v>
      </c>
      <c r="Z1042" s="123"/>
      <c r="AA1042" s="125">
        <v>0</v>
      </c>
      <c r="AB1042" s="125">
        <v>0</v>
      </c>
      <c r="AC1042" s="125">
        <v>0</v>
      </c>
      <c r="AD1042" s="125">
        <v>157831.35999999999</v>
      </c>
      <c r="AE1042" s="125">
        <v>157831.35999999999</v>
      </c>
      <c r="AF1042" s="125">
        <v>0</v>
      </c>
      <c r="AG1042" s="125">
        <v>0</v>
      </c>
      <c r="AH1042" s="125">
        <v>0</v>
      </c>
      <c r="AI1042" s="125">
        <v>157831.35999999999</v>
      </c>
      <c r="AJ1042" s="125">
        <v>157831.35999999999</v>
      </c>
      <c r="AK1042" s="135"/>
      <c r="AL1042" s="126" t="s">
        <v>4228</v>
      </c>
    </row>
    <row r="1043" spans="1:38" ht="36" hidden="1" x14ac:dyDescent="0.25">
      <c r="A1043" s="147">
        <v>130181</v>
      </c>
      <c r="B1043" s="120">
        <v>2</v>
      </c>
      <c r="C1043" s="121" t="s">
        <v>114</v>
      </c>
      <c r="D1043" s="122">
        <v>43913</v>
      </c>
      <c r="E1043" s="121" t="s">
        <v>228</v>
      </c>
      <c r="F1043" s="122">
        <v>44599</v>
      </c>
      <c r="G1043" s="121" t="s">
        <v>228</v>
      </c>
      <c r="H1043" s="123" t="s">
        <v>1027</v>
      </c>
      <c r="I1043" s="121" t="s">
        <v>4229</v>
      </c>
      <c r="J1043" s="120"/>
      <c r="K1043" s="121" t="s">
        <v>4230</v>
      </c>
      <c r="L1043" s="120" t="s">
        <v>183</v>
      </c>
      <c r="M1043" s="123" t="s">
        <v>4231</v>
      </c>
      <c r="N1043" s="123"/>
      <c r="O1043" s="121" t="s">
        <v>4183</v>
      </c>
      <c r="P1043" s="121" t="s">
        <v>157</v>
      </c>
      <c r="Q1043" s="123"/>
      <c r="R1043" s="150" t="s">
        <v>47</v>
      </c>
      <c r="S1043" s="150" t="s">
        <v>43</v>
      </c>
      <c r="T1043" s="124">
        <v>3.9279999999999999</v>
      </c>
      <c r="U1043" s="120"/>
      <c r="V1043" s="121"/>
      <c r="W1043" s="120" t="s">
        <v>93</v>
      </c>
      <c r="X1043" s="120" t="s">
        <v>186</v>
      </c>
      <c r="Y1043" s="265" t="str">
        <f>_xlfn.XLOOKUP(TAMPData2205[[#This Row],[PIN]],TAMPData2202[PIN],TAMPData2202[TAMP NHS],"",0)</f>
        <v>Non-NHS Local</v>
      </c>
      <c r="Z1043" s="123"/>
      <c r="AA1043" s="125">
        <v>0</v>
      </c>
      <c r="AB1043" s="125">
        <v>0</v>
      </c>
      <c r="AC1043" s="125">
        <v>0</v>
      </c>
      <c r="AD1043" s="125">
        <v>125390.51</v>
      </c>
      <c r="AE1043" s="125">
        <v>125390.51</v>
      </c>
      <c r="AF1043" s="125">
        <v>0</v>
      </c>
      <c r="AG1043" s="125">
        <v>0</v>
      </c>
      <c r="AH1043" s="125">
        <v>0</v>
      </c>
      <c r="AI1043" s="125">
        <v>125390.51</v>
      </c>
      <c r="AJ1043" s="125">
        <v>125390.51</v>
      </c>
      <c r="AK1043" s="135"/>
      <c r="AL1043" s="126" t="s">
        <v>4232</v>
      </c>
    </row>
    <row r="1044" spans="1:38" ht="36" hidden="1" x14ac:dyDescent="0.25">
      <c r="A1044" s="147">
        <v>130182</v>
      </c>
      <c r="B1044" s="120">
        <v>2</v>
      </c>
      <c r="C1044" s="121" t="s">
        <v>114</v>
      </c>
      <c r="D1044" s="122">
        <v>43913</v>
      </c>
      <c r="E1044" s="121" t="s">
        <v>228</v>
      </c>
      <c r="F1044" s="122">
        <v>44596</v>
      </c>
      <c r="G1044" s="121" t="s">
        <v>228</v>
      </c>
      <c r="H1044" s="123" t="s">
        <v>1027</v>
      </c>
      <c r="I1044" s="121" t="s">
        <v>4233</v>
      </c>
      <c r="J1044" s="120"/>
      <c r="K1044" s="121" t="s">
        <v>4234</v>
      </c>
      <c r="L1044" s="120" t="s">
        <v>183</v>
      </c>
      <c r="M1044" s="123" t="s">
        <v>4235</v>
      </c>
      <c r="N1044" s="123"/>
      <c r="O1044" s="121" t="s">
        <v>4183</v>
      </c>
      <c r="P1044" s="121" t="s">
        <v>157</v>
      </c>
      <c r="Q1044" s="123"/>
      <c r="R1044" s="150" t="s">
        <v>47</v>
      </c>
      <c r="S1044" s="150" t="s">
        <v>43</v>
      </c>
      <c r="T1044" s="124">
        <v>2.4729999999999999</v>
      </c>
      <c r="U1044" s="120"/>
      <c r="V1044" s="121"/>
      <c r="W1044" s="120" t="s">
        <v>93</v>
      </c>
      <c r="X1044" s="120"/>
      <c r="Y1044" s="265" t="str">
        <f>_xlfn.XLOOKUP(TAMPData2205[[#This Row],[PIN]],TAMPData2202[PIN],TAMPData2202[TAMP NHS],"",0)</f>
        <v>Non-NHS Local</v>
      </c>
      <c r="Z1044" s="123"/>
      <c r="AA1044" s="125">
        <v>0</v>
      </c>
      <c r="AB1044" s="125">
        <v>0</v>
      </c>
      <c r="AC1044" s="125">
        <v>0</v>
      </c>
      <c r="AD1044" s="125">
        <v>78875.960000000006</v>
      </c>
      <c r="AE1044" s="125">
        <v>78875.960000000006</v>
      </c>
      <c r="AF1044" s="125">
        <v>0</v>
      </c>
      <c r="AG1044" s="125">
        <v>0</v>
      </c>
      <c r="AH1044" s="125">
        <v>0</v>
      </c>
      <c r="AI1044" s="125">
        <v>78875.960000000006</v>
      </c>
      <c r="AJ1044" s="125">
        <v>78875.960000000006</v>
      </c>
      <c r="AK1044" s="135"/>
      <c r="AL1044" s="126" t="s">
        <v>4236</v>
      </c>
    </row>
    <row r="1045" spans="1:38" ht="36" hidden="1" x14ac:dyDescent="0.25">
      <c r="A1045" s="147">
        <v>130838</v>
      </c>
      <c r="B1045" s="120">
        <v>4</v>
      </c>
      <c r="C1045" s="121" t="s">
        <v>114</v>
      </c>
      <c r="D1045" s="122">
        <v>44074</v>
      </c>
      <c r="E1045" s="121" t="s">
        <v>228</v>
      </c>
      <c r="F1045" s="122">
        <v>44600</v>
      </c>
      <c r="G1045" s="121" t="s">
        <v>228</v>
      </c>
      <c r="H1045" s="123" t="s">
        <v>254</v>
      </c>
      <c r="I1045" s="121"/>
      <c r="J1045" s="120"/>
      <c r="K1045" s="121"/>
      <c r="L1045" s="120"/>
      <c r="M1045" s="123" t="s">
        <v>4237</v>
      </c>
      <c r="N1045" s="123"/>
      <c r="O1045" s="121" t="s">
        <v>4183</v>
      </c>
      <c r="P1045" s="121"/>
      <c r="Q1045" s="123"/>
      <c r="R1045" s="121" t="s">
        <v>47</v>
      </c>
      <c r="S1045" s="121" t="s">
        <v>43</v>
      </c>
      <c r="T1045" s="124" t="s">
        <v>505</v>
      </c>
      <c r="U1045" s="120"/>
      <c r="V1045" s="121"/>
      <c r="W1045" s="120" t="s">
        <v>93</v>
      </c>
      <c r="X1045" s="120" t="s">
        <v>186</v>
      </c>
      <c r="Y1045" s="265" t="str">
        <f>_xlfn.XLOOKUP(TAMPData2205[[#This Row],[PIN]],TAMPData2202[PIN],TAMPData2202[TAMP NHS],"",0)</f>
        <v>Non-NHS Local</v>
      </c>
      <c r="Z1045" s="123"/>
      <c r="AA1045" s="125">
        <v>0</v>
      </c>
      <c r="AB1045" s="125">
        <v>0</v>
      </c>
      <c r="AC1045" s="125">
        <v>0</v>
      </c>
      <c r="AD1045" s="125">
        <v>3431.95</v>
      </c>
      <c r="AE1045" s="125">
        <v>3431.95</v>
      </c>
      <c r="AF1045" s="125">
        <v>0</v>
      </c>
      <c r="AG1045" s="125">
        <v>0</v>
      </c>
      <c r="AH1045" s="125">
        <v>0</v>
      </c>
      <c r="AI1045" s="125">
        <v>41155.089999999997</v>
      </c>
      <c r="AJ1045" s="125">
        <v>41155.089999999997</v>
      </c>
      <c r="AK1045" s="135"/>
      <c r="AL1045" s="126" t="s">
        <v>4238</v>
      </c>
    </row>
    <row r="1046" spans="1:38" ht="36" hidden="1" x14ac:dyDescent="0.25">
      <c r="A1046" s="149">
        <v>131029</v>
      </c>
      <c r="B1046" s="120">
        <v>3</v>
      </c>
      <c r="C1046" s="121" t="s">
        <v>122</v>
      </c>
      <c r="D1046" s="122">
        <v>44139</v>
      </c>
      <c r="E1046" s="121" t="s">
        <v>228</v>
      </c>
      <c r="F1046" s="122">
        <v>44410</v>
      </c>
      <c r="G1046" s="121" t="s">
        <v>253</v>
      </c>
      <c r="H1046" s="123" t="s">
        <v>242</v>
      </c>
      <c r="I1046" s="121" t="s">
        <v>4239</v>
      </c>
      <c r="J1046" s="120"/>
      <c r="K1046" s="121" t="s">
        <v>4240</v>
      </c>
      <c r="L1046" s="120" t="s">
        <v>183</v>
      </c>
      <c r="M1046" s="123" t="s">
        <v>4241</v>
      </c>
      <c r="N1046" s="123"/>
      <c r="O1046" s="121" t="s">
        <v>4183</v>
      </c>
      <c r="P1046" s="121" t="s">
        <v>157</v>
      </c>
      <c r="Q1046" s="123"/>
      <c r="R1046" s="121" t="s">
        <v>47</v>
      </c>
      <c r="S1046" s="121" t="s">
        <v>43</v>
      </c>
      <c r="T1046" s="124">
        <v>4.7699999999999996</v>
      </c>
      <c r="U1046" s="122"/>
      <c r="V1046" s="121"/>
      <c r="W1046" s="120" t="s">
        <v>93</v>
      </c>
      <c r="X1046" s="120" t="s">
        <v>186</v>
      </c>
      <c r="Y1046" s="265" t="str">
        <f>_xlfn.XLOOKUP(TAMPData2205[[#This Row],[PIN]],TAMPData2202[PIN],TAMPData2202[TAMP NHS],"",0)</f>
        <v>Non-NHS Local</v>
      </c>
      <c r="Z1046" s="123"/>
      <c r="AA1046" s="125">
        <v>0</v>
      </c>
      <c r="AB1046" s="125">
        <v>0</v>
      </c>
      <c r="AC1046" s="125">
        <v>0</v>
      </c>
      <c r="AD1046" s="125">
        <v>433950</v>
      </c>
      <c r="AE1046" s="125">
        <v>433950</v>
      </c>
      <c r="AF1046" s="125">
        <v>0</v>
      </c>
      <c r="AG1046" s="125">
        <v>0</v>
      </c>
      <c r="AH1046" s="125">
        <v>0</v>
      </c>
      <c r="AI1046" s="125">
        <v>433950</v>
      </c>
      <c r="AJ1046" s="125">
        <v>433950</v>
      </c>
      <c r="AK1046" s="135"/>
      <c r="AL1046" s="126" t="s">
        <v>4242</v>
      </c>
    </row>
    <row r="1047" spans="1:38" ht="36" hidden="1" x14ac:dyDescent="0.25">
      <c r="A1047" s="149">
        <v>131030</v>
      </c>
      <c r="B1047" s="120">
        <v>3</v>
      </c>
      <c r="C1047" s="121" t="s">
        <v>114</v>
      </c>
      <c r="D1047" s="122">
        <v>44139</v>
      </c>
      <c r="E1047" s="121" t="s">
        <v>228</v>
      </c>
      <c r="F1047" s="122">
        <v>44600</v>
      </c>
      <c r="G1047" s="121" t="s">
        <v>228</v>
      </c>
      <c r="H1047" s="123" t="s">
        <v>313</v>
      </c>
      <c r="I1047" s="121" t="s">
        <v>4243</v>
      </c>
      <c r="J1047" s="120"/>
      <c r="K1047" s="121" t="s">
        <v>4244</v>
      </c>
      <c r="L1047" s="120" t="s">
        <v>183</v>
      </c>
      <c r="M1047" s="123" t="s">
        <v>4245</v>
      </c>
      <c r="N1047" s="123"/>
      <c r="O1047" s="121" t="s">
        <v>4183</v>
      </c>
      <c r="P1047" s="121" t="s">
        <v>157</v>
      </c>
      <c r="Q1047" s="123"/>
      <c r="R1047" s="121" t="s">
        <v>47</v>
      </c>
      <c r="S1047" s="121" t="s">
        <v>43</v>
      </c>
      <c r="T1047" s="124">
        <v>2.319</v>
      </c>
      <c r="U1047" s="122"/>
      <c r="V1047" s="121"/>
      <c r="W1047" s="120" t="s">
        <v>93</v>
      </c>
      <c r="X1047" s="120" t="s">
        <v>186</v>
      </c>
      <c r="Y1047" s="265" t="str">
        <f>_xlfn.XLOOKUP(TAMPData2205[[#This Row],[PIN]],TAMPData2202[PIN],TAMPData2202[TAMP NHS],"",0)</f>
        <v>Non-NHS Local</v>
      </c>
      <c r="Z1047" s="123"/>
      <c r="AA1047" s="125">
        <v>0</v>
      </c>
      <c r="AB1047" s="125">
        <v>0</v>
      </c>
      <c r="AC1047" s="125">
        <v>0</v>
      </c>
      <c r="AD1047" s="125">
        <v>230673</v>
      </c>
      <c r="AE1047" s="125">
        <v>230673</v>
      </c>
      <c r="AF1047" s="125">
        <v>0</v>
      </c>
      <c r="AG1047" s="125">
        <v>0</v>
      </c>
      <c r="AH1047" s="125">
        <v>0</v>
      </c>
      <c r="AI1047" s="125">
        <v>230673</v>
      </c>
      <c r="AJ1047" s="125">
        <v>230673</v>
      </c>
      <c r="AK1047" s="135"/>
      <c r="AL1047" s="126" t="s">
        <v>4246</v>
      </c>
    </row>
    <row r="1048" spans="1:38" ht="36" hidden="1" x14ac:dyDescent="0.25">
      <c r="A1048" s="149">
        <v>131031</v>
      </c>
      <c r="B1048" s="120">
        <v>3</v>
      </c>
      <c r="C1048" s="121" t="s">
        <v>114</v>
      </c>
      <c r="D1048" s="122">
        <v>44139</v>
      </c>
      <c r="E1048" s="121" t="s">
        <v>228</v>
      </c>
      <c r="F1048" s="122">
        <v>44600</v>
      </c>
      <c r="G1048" s="121" t="s">
        <v>228</v>
      </c>
      <c r="H1048" s="123" t="s">
        <v>4247</v>
      </c>
      <c r="I1048" s="121" t="s">
        <v>4248</v>
      </c>
      <c r="J1048" s="120"/>
      <c r="K1048" s="121" t="s">
        <v>4249</v>
      </c>
      <c r="L1048" s="120" t="s">
        <v>183</v>
      </c>
      <c r="M1048" s="123" t="s">
        <v>4250</v>
      </c>
      <c r="N1048" s="123"/>
      <c r="O1048" s="121" t="s">
        <v>4183</v>
      </c>
      <c r="P1048" s="121" t="s">
        <v>157</v>
      </c>
      <c r="Q1048" s="123"/>
      <c r="R1048" s="121" t="s">
        <v>47</v>
      </c>
      <c r="S1048" s="121" t="s">
        <v>43</v>
      </c>
      <c r="T1048" s="124">
        <v>4.0999999999999996</v>
      </c>
      <c r="U1048" s="122"/>
      <c r="V1048" s="121"/>
      <c r="W1048" s="120" t="s">
        <v>93</v>
      </c>
      <c r="X1048" s="120" t="s">
        <v>186</v>
      </c>
      <c r="Y1048" s="265" t="str">
        <f>_xlfn.XLOOKUP(TAMPData2205[[#This Row],[PIN]],TAMPData2202[PIN],TAMPData2202[TAMP NHS],"",0)</f>
        <v>Non-NHS Local</v>
      </c>
      <c r="Z1048" s="123"/>
      <c r="AA1048" s="125">
        <v>0</v>
      </c>
      <c r="AB1048" s="125">
        <v>0</v>
      </c>
      <c r="AC1048" s="125">
        <v>0</v>
      </c>
      <c r="AD1048" s="125">
        <v>306640.18</v>
      </c>
      <c r="AE1048" s="125">
        <v>306640.18</v>
      </c>
      <c r="AF1048" s="125">
        <v>0</v>
      </c>
      <c r="AG1048" s="125">
        <v>0</v>
      </c>
      <c r="AH1048" s="125">
        <v>0</v>
      </c>
      <c r="AI1048" s="125">
        <v>306640.18</v>
      </c>
      <c r="AJ1048" s="125">
        <v>306640.18</v>
      </c>
      <c r="AK1048" s="135"/>
      <c r="AL1048" s="126" t="s">
        <v>4251</v>
      </c>
    </row>
    <row r="1049" spans="1:38" ht="36" hidden="1" x14ac:dyDescent="0.25">
      <c r="A1049" s="149">
        <v>131043</v>
      </c>
      <c r="B1049" s="120">
        <v>1</v>
      </c>
      <c r="C1049" s="121" t="s">
        <v>114</v>
      </c>
      <c r="D1049" s="122">
        <v>44147</v>
      </c>
      <c r="E1049" s="121" t="s">
        <v>228</v>
      </c>
      <c r="F1049" s="122">
        <v>44454</v>
      </c>
      <c r="G1049" s="121" t="s">
        <v>228</v>
      </c>
      <c r="H1049" s="123" t="s">
        <v>1633</v>
      </c>
      <c r="I1049" s="121" t="s">
        <v>4252</v>
      </c>
      <c r="J1049" s="120"/>
      <c r="K1049" s="121" t="s">
        <v>4253</v>
      </c>
      <c r="L1049" s="120" t="s">
        <v>183</v>
      </c>
      <c r="M1049" s="123" t="s">
        <v>4254</v>
      </c>
      <c r="N1049" s="123"/>
      <c r="O1049" s="121" t="s">
        <v>4183</v>
      </c>
      <c r="P1049" s="121" t="s">
        <v>157</v>
      </c>
      <c r="Q1049" s="123"/>
      <c r="R1049" s="121" t="s">
        <v>47</v>
      </c>
      <c r="S1049" s="121" t="s">
        <v>43</v>
      </c>
      <c r="T1049" s="124">
        <v>1.5</v>
      </c>
      <c r="U1049" s="122"/>
      <c r="V1049" s="121"/>
      <c r="W1049" s="120" t="s">
        <v>93</v>
      </c>
      <c r="X1049" s="120" t="s">
        <v>103</v>
      </c>
      <c r="Y1049" s="265" t="str">
        <f>_xlfn.XLOOKUP(TAMPData2205[[#This Row],[PIN]],TAMPData2202[PIN],TAMPData2202[TAMP NHS],"",0)</f>
        <v>Non-NHS Local</v>
      </c>
      <c r="Z1049" s="123"/>
      <c r="AA1049" s="125">
        <v>0</v>
      </c>
      <c r="AB1049" s="125">
        <v>0</v>
      </c>
      <c r="AC1049" s="125">
        <v>0</v>
      </c>
      <c r="AD1049" s="125">
        <v>2559.1</v>
      </c>
      <c r="AE1049" s="125">
        <v>2559.1</v>
      </c>
      <c r="AF1049" s="125">
        <v>0</v>
      </c>
      <c r="AG1049" s="125">
        <v>0</v>
      </c>
      <c r="AH1049" s="125">
        <v>0</v>
      </c>
      <c r="AI1049" s="125">
        <v>119865.1</v>
      </c>
      <c r="AJ1049" s="125">
        <v>119865.1</v>
      </c>
      <c r="AK1049" s="135"/>
      <c r="AL1049" s="126" t="s">
        <v>4255</v>
      </c>
    </row>
    <row r="1050" spans="1:38" ht="36" hidden="1" x14ac:dyDescent="0.25">
      <c r="A1050" s="147">
        <v>131045</v>
      </c>
      <c r="B1050" s="120">
        <v>4</v>
      </c>
      <c r="C1050" s="121" t="s">
        <v>85</v>
      </c>
      <c r="D1050" s="122">
        <v>44147</v>
      </c>
      <c r="E1050" s="121" t="s">
        <v>228</v>
      </c>
      <c r="F1050" s="122">
        <v>44260</v>
      </c>
      <c r="G1050" s="121" t="s">
        <v>228</v>
      </c>
      <c r="H1050" s="123" t="s">
        <v>420</v>
      </c>
      <c r="I1050" s="121" t="s">
        <v>4256</v>
      </c>
      <c r="J1050" s="120"/>
      <c r="K1050" s="121" t="s">
        <v>4257</v>
      </c>
      <c r="L1050" s="120" t="s">
        <v>183</v>
      </c>
      <c r="M1050" s="123" t="s">
        <v>4258</v>
      </c>
      <c r="N1050" s="123"/>
      <c r="O1050" s="121" t="s">
        <v>4183</v>
      </c>
      <c r="P1050" s="121"/>
      <c r="Q1050" s="123"/>
      <c r="R1050" s="150" t="s">
        <v>47</v>
      </c>
      <c r="S1050" s="150" t="s">
        <v>43</v>
      </c>
      <c r="T1050" s="124">
        <v>3.02</v>
      </c>
      <c r="U1050" s="122"/>
      <c r="V1050" s="121"/>
      <c r="W1050" s="120" t="s">
        <v>93</v>
      </c>
      <c r="X1050" s="120" t="s">
        <v>186</v>
      </c>
      <c r="Y1050" s="265" t="str">
        <f>_xlfn.XLOOKUP(TAMPData2205[[#This Row],[PIN]],TAMPData2202[PIN],TAMPData2202[TAMP NHS],"",0)</f>
        <v>Non-NHS Local</v>
      </c>
      <c r="Z1050" s="123"/>
      <c r="AA1050" s="125">
        <v>0</v>
      </c>
      <c r="AB1050" s="125">
        <v>0</v>
      </c>
      <c r="AC1050" s="125">
        <v>0</v>
      </c>
      <c r="AD1050" s="125">
        <v>-13209.41</v>
      </c>
      <c r="AE1050" s="125">
        <v>-13209.41</v>
      </c>
      <c r="AF1050" s="125">
        <v>0</v>
      </c>
      <c r="AG1050" s="125">
        <v>0</v>
      </c>
      <c r="AH1050" s="125">
        <v>0</v>
      </c>
      <c r="AI1050" s="125">
        <v>180613.13</v>
      </c>
      <c r="AJ1050" s="125">
        <v>180613.13</v>
      </c>
      <c r="AK1050" s="135"/>
      <c r="AL1050" s="126" t="s">
        <v>4259</v>
      </c>
    </row>
    <row r="1051" spans="1:38" ht="36" hidden="1" x14ac:dyDescent="0.25">
      <c r="A1051" s="147">
        <v>131056</v>
      </c>
      <c r="B1051" s="120">
        <v>3</v>
      </c>
      <c r="C1051" s="121" t="s">
        <v>114</v>
      </c>
      <c r="D1051" s="122">
        <v>44151</v>
      </c>
      <c r="E1051" s="121" t="s">
        <v>228</v>
      </c>
      <c r="F1051" s="122">
        <v>44517</v>
      </c>
      <c r="G1051" s="121" t="s">
        <v>228</v>
      </c>
      <c r="H1051" s="123" t="s">
        <v>4260</v>
      </c>
      <c r="I1051" s="121" t="s">
        <v>4261</v>
      </c>
      <c r="J1051" s="120"/>
      <c r="K1051" s="121" t="s">
        <v>4262</v>
      </c>
      <c r="L1051" s="120" t="s">
        <v>183</v>
      </c>
      <c r="M1051" s="123" t="s">
        <v>4263</v>
      </c>
      <c r="N1051" s="123"/>
      <c r="O1051" s="121" t="s">
        <v>4183</v>
      </c>
      <c r="P1051" s="121" t="s">
        <v>157</v>
      </c>
      <c r="Q1051" s="123"/>
      <c r="R1051" s="150" t="s">
        <v>47</v>
      </c>
      <c r="S1051" s="150" t="s">
        <v>43</v>
      </c>
      <c r="T1051" s="124">
        <v>1.8</v>
      </c>
      <c r="U1051" s="120"/>
      <c r="V1051" s="121"/>
      <c r="W1051" s="120" t="s">
        <v>93</v>
      </c>
      <c r="X1051" s="120" t="s">
        <v>186</v>
      </c>
      <c r="Y1051" s="265" t="str">
        <f>_xlfn.XLOOKUP(TAMPData2205[[#This Row],[PIN]],TAMPData2202[PIN],TAMPData2202[TAMP NHS],"",0)</f>
        <v>Non-NHS Local</v>
      </c>
      <c r="Z1051" s="123"/>
      <c r="AA1051" s="125">
        <v>0</v>
      </c>
      <c r="AB1051" s="125">
        <v>0</v>
      </c>
      <c r="AC1051" s="125">
        <v>0</v>
      </c>
      <c r="AD1051" s="125">
        <v>176177.13</v>
      </c>
      <c r="AE1051" s="125">
        <v>176177.13</v>
      </c>
      <c r="AF1051" s="125">
        <v>0</v>
      </c>
      <c r="AG1051" s="125">
        <v>0</v>
      </c>
      <c r="AH1051" s="125">
        <v>0</v>
      </c>
      <c r="AI1051" s="125">
        <v>176177.13</v>
      </c>
      <c r="AJ1051" s="125">
        <v>176177.13</v>
      </c>
      <c r="AK1051" s="135"/>
      <c r="AL1051" s="126" t="s">
        <v>4264</v>
      </c>
    </row>
    <row r="1052" spans="1:38" ht="36" hidden="1" x14ac:dyDescent="0.25">
      <c r="A1052" s="147">
        <v>131115</v>
      </c>
      <c r="B1052" s="120">
        <v>1</v>
      </c>
      <c r="C1052" s="121" t="s">
        <v>85</v>
      </c>
      <c r="D1052" s="122">
        <v>44173</v>
      </c>
      <c r="E1052" s="121" t="s">
        <v>228</v>
      </c>
      <c r="F1052" s="122">
        <v>44173</v>
      </c>
      <c r="G1052" s="121" t="s">
        <v>228</v>
      </c>
      <c r="H1052" s="123" t="s">
        <v>1588</v>
      </c>
      <c r="I1052" s="121" t="s">
        <v>4265</v>
      </c>
      <c r="J1052" s="120"/>
      <c r="K1052" s="121" t="s">
        <v>4266</v>
      </c>
      <c r="L1052" s="120" t="s">
        <v>183</v>
      </c>
      <c r="M1052" s="123" t="s">
        <v>4267</v>
      </c>
      <c r="N1052" s="123"/>
      <c r="O1052" s="121" t="s">
        <v>4183</v>
      </c>
      <c r="P1052" s="121" t="s">
        <v>157</v>
      </c>
      <c r="Q1052" s="123"/>
      <c r="R1052" s="121" t="s">
        <v>47</v>
      </c>
      <c r="S1052" s="121" t="s">
        <v>43</v>
      </c>
      <c r="T1052" s="124">
        <v>4.3899999999999997</v>
      </c>
      <c r="U1052" s="120"/>
      <c r="V1052" s="121"/>
      <c r="W1052" s="120" t="s">
        <v>93</v>
      </c>
      <c r="X1052" s="120" t="s">
        <v>103</v>
      </c>
      <c r="Y1052" s="265" t="str">
        <f>_xlfn.XLOOKUP(TAMPData2205[[#This Row],[PIN]],TAMPData2202[PIN],TAMPData2202[TAMP NHS],"",0)</f>
        <v>Non-NHS Local</v>
      </c>
      <c r="Z1052" s="123"/>
      <c r="AA1052" s="125">
        <v>0</v>
      </c>
      <c r="AB1052" s="125">
        <v>0</v>
      </c>
      <c r="AC1052" s="125">
        <v>0</v>
      </c>
      <c r="AD1052" s="125">
        <v>824376</v>
      </c>
      <c r="AE1052" s="125">
        <v>824376</v>
      </c>
      <c r="AF1052" s="125">
        <v>0</v>
      </c>
      <c r="AG1052" s="125">
        <v>0</v>
      </c>
      <c r="AH1052" s="125">
        <v>0</v>
      </c>
      <c r="AI1052" s="125">
        <v>824376</v>
      </c>
      <c r="AJ1052" s="125">
        <v>824376</v>
      </c>
      <c r="AK1052" s="135"/>
      <c r="AL1052" s="126" t="s">
        <v>4268</v>
      </c>
    </row>
    <row r="1053" spans="1:38" ht="36" hidden="1" x14ac:dyDescent="0.25">
      <c r="A1053" s="149">
        <v>131285</v>
      </c>
      <c r="B1053" s="120">
        <v>4</v>
      </c>
      <c r="C1053" s="121" t="s">
        <v>114</v>
      </c>
      <c r="D1053" s="122">
        <v>44230</v>
      </c>
      <c r="E1053" s="121" t="s">
        <v>228</v>
      </c>
      <c r="F1053" s="122">
        <v>44600</v>
      </c>
      <c r="G1053" s="121" t="s">
        <v>228</v>
      </c>
      <c r="H1053" s="123" t="s">
        <v>254</v>
      </c>
      <c r="I1053" s="121" t="s">
        <v>4269</v>
      </c>
      <c r="J1053" s="120"/>
      <c r="K1053" s="121" t="s">
        <v>4270</v>
      </c>
      <c r="L1053" s="120" t="s">
        <v>183</v>
      </c>
      <c r="M1053" s="123" t="s">
        <v>4271</v>
      </c>
      <c r="N1053" s="123"/>
      <c r="O1053" s="121" t="s">
        <v>4183</v>
      </c>
      <c r="P1053" s="121" t="s">
        <v>157</v>
      </c>
      <c r="Q1053" s="123"/>
      <c r="R1053" s="121" t="s">
        <v>47</v>
      </c>
      <c r="S1053" s="121" t="s">
        <v>43</v>
      </c>
      <c r="T1053" s="124">
        <v>1.06</v>
      </c>
      <c r="U1053" s="122"/>
      <c r="V1053" s="121"/>
      <c r="W1053" s="120" t="s">
        <v>93</v>
      </c>
      <c r="X1053" s="120" t="s">
        <v>186</v>
      </c>
      <c r="Y1053" s="265" t="str">
        <f>_xlfn.XLOOKUP(TAMPData2205[[#This Row],[PIN]],TAMPData2202[PIN],TAMPData2202[TAMP NHS],"",0)</f>
        <v>Non-NHS Local</v>
      </c>
      <c r="Z1053" s="123"/>
      <c r="AA1053" s="125">
        <v>0</v>
      </c>
      <c r="AB1053" s="125">
        <v>0</v>
      </c>
      <c r="AC1053" s="125">
        <v>0</v>
      </c>
      <c r="AD1053" s="125">
        <v>562.11</v>
      </c>
      <c r="AE1053" s="125">
        <v>562.11</v>
      </c>
      <c r="AF1053" s="125">
        <v>0</v>
      </c>
      <c r="AG1053" s="125">
        <v>0</v>
      </c>
      <c r="AH1053" s="125">
        <v>0</v>
      </c>
      <c r="AI1053" s="125">
        <v>75843.259999999995</v>
      </c>
      <c r="AJ1053" s="125">
        <v>75843.259999999995</v>
      </c>
      <c r="AK1053" s="135"/>
      <c r="AL1053" s="126" t="s">
        <v>4272</v>
      </c>
    </row>
    <row r="1054" spans="1:38" ht="36" hidden="1" x14ac:dyDescent="0.25">
      <c r="A1054" s="149">
        <v>131291</v>
      </c>
      <c r="B1054" s="120">
        <v>4</v>
      </c>
      <c r="C1054" s="121" t="s">
        <v>85</v>
      </c>
      <c r="D1054" s="122">
        <v>44231</v>
      </c>
      <c r="E1054" s="121" t="s">
        <v>228</v>
      </c>
      <c r="F1054" s="122">
        <v>44231</v>
      </c>
      <c r="G1054" s="121" t="s">
        <v>228</v>
      </c>
      <c r="H1054" s="123" t="s">
        <v>88</v>
      </c>
      <c r="I1054" s="121" t="s">
        <v>4273</v>
      </c>
      <c r="J1054" s="120"/>
      <c r="K1054" s="121" t="s">
        <v>4274</v>
      </c>
      <c r="L1054" s="120" t="s">
        <v>183</v>
      </c>
      <c r="M1054" s="123" t="s">
        <v>4275</v>
      </c>
      <c r="N1054" s="123"/>
      <c r="O1054" s="121" t="s">
        <v>4183</v>
      </c>
      <c r="P1054" s="121" t="s">
        <v>157</v>
      </c>
      <c r="Q1054" s="123"/>
      <c r="R1054" s="121" t="s">
        <v>47</v>
      </c>
      <c r="S1054" s="121" t="s">
        <v>43</v>
      </c>
      <c r="T1054" s="124">
        <v>0.75900000000000001</v>
      </c>
      <c r="U1054" s="122"/>
      <c r="V1054" s="121"/>
      <c r="W1054" s="120" t="s">
        <v>93</v>
      </c>
      <c r="X1054" s="120" t="s">
        <v>186</v>
      </c>
      <c r="Y1054" s="265" t="str">
        <f>_xlfn.XLOOKUP(TAMPData2205[[#This Row],[PIN]],TAMPData2202[PIN],TAMPData2202[TAMP NHS],"",0)</f>
        <v>Non-NHS Local</v>
      </c>
      <c r="Z1054" s="123"/>
      <c r="AA1054" s="125">
        <v>0</v>
      </c>
      <c r="AB1054" s="125">
        <v>0</v>
      </c>
      <c r="AC1054" s="125">
        <v>0</v>
      </c>
      <c r="AD1054" s="125">
        <v>124182.17</v>
      </c>
      <c r="AE1054" s="125">
        <v>124182.17</v>
      </c>
      <c r="AF1054" s="125">
        <v>0</v>
      </c>
      <c r="AG1054" s="125">
        <v>0</v>
      </c>
      <c r="AH1054" s="125">
        <v>0</v>
      </c>
      <c r="AI1054" s="125">
        <v>124182.17</v>
      </c>
      <c r="AJ1054" s="125">
        <v>124182.17</v>
      </c>
      <c r="AK1054" s="135"/>
      <c r="AL1054" s="126" t="s">
        <v>4276</v>
      </c>
    </row>
    <row r="1055" spans="1:38" ht="36" hidden="1" x14ac:dyDescent="0.25">
      <c r="A1055" s="149">
        <v>131292</v>
      </c>
      <c r="B1055" s="120">
        <v>4</v>
      </c>
      <c r="C1055" s="121" t="s">
        <v>85</v>
      </c>
      <c r="D1055" s="122">
        <v>44231</v>
      </c>
      <c r="E1055" s="121" t="s">
        <v>228</v>
      </c>
      <c r="F1055" s="122">
        <v>44232</v>
      </c>
      <c r="G1055" s="121" t="s">
        <v>228</v>
      </c>
      <c r="H1055" s="123" t="s">
        <v>88</v>
      </c>
      <c r="I1055" s="121" t="s">
        <v>4277</v>
      </c>
      <c r="J1055" s="120"/>
      <c r="K1055" s="121" t="s">
        <v>4028</v>
      </c>
      <c r="L1055" s="120" t="s">
        <v>183</v>
      </c>
      <c r="M1055" s="123" t="s">
        <v>4278</v>
      </c>
      <c r="N1055" s="123"/>
      <c r="O1055" s="121" t="s">
        <v>4183</v>
      </c>
      <c r="P1055" s="121" t="s">
        <v>157</v>
      </c>
      <c r="Q1055" s="123"/>
      <c r="R1055" s="121" t="s">
        <v>47</v>
      </c>
      <c r="S1055" s="121" t="s">
        <v>43</v>
      </c>
      <c r="T1055" s="124">
        <v>2.14</v>
      </c>
      <c r="U1055" s="122"/>
      <c r="V1055" s="121"/>
      <c r="W1055" s="120" t="s">
        <v>93</v>
      </c>
      <c r="X1055" s="120" t="s">
        <v>103</v>
      </c>
      <c r="Y1055" s="265" t="str">
        <f>_xlfn.XLOOKUP(TAMPData2205[[#This Row],[PIN]],TAMPData2202[PIN],TAMPData2202[TAMP NHS],"",0)</f>
        <v>Non-NHS Local</v>
      </c>
      <c r="Z1055" s="123"/>
      <c r="AA1055" s="125">
        <v>0</v>
      </c>
      <c r="AB1055" s="125">
        <v>0</v>
      </c>
      <c r="AC1055" s="125">
        <v>0</v>
      </c>
      <c r="AD1055" s="125">
        <v>1291600</v>
      </c>
      <c r="AE1055" s="125">
        <v>1291600</v>
      </c>
      <c r="AF1055" s="125">
        <v>0</v>
      </c>
      <c r="AG1055" s="125">
        <v>0</v>
      </c>
      <c r="AH1055" s="125">
        <v>0</v>
      </c>
      <c r="AI1055" s="125">
        <v>1291600</v>
      </c>
      <c r="AJ1055" s="125">
        <v>1291600</v>
      </c>
      <c r="AK1055" s="135"/>
      <c r="AL1055" s="126" t="s">
        <v>4279</v>
      </c>
    </row>
    <row r="1056" spans="1:38" ht="36" hidden="1" x14ac:dyDescent="0.25">
      <c r="A1056" s="147">
        <v>131293</v>
      </c>
      <c r="B1056" s="120">
        <v>4</v>
      </c>
      <c r="C1056" s="121" t="s">
        <v>85</v>
      </c>
      <c r="D1056" s="122">
        <v>44231</v>
      </c>
      <c r="E1056" s="121" t="s">
        <v>228</v>
      </c>
      <c r="F1056" s="122">
        <v>44231</v>
      </c>
      <c r="G1056" s="121" t="s">
        <v>228</v>
      </c>
      <c r="H1056" s="123" t="s">
        <v>88</v>
      </c>
      <c r="I1056" s="121" t="s">
        <v>4280</v>
      </c>
      <c r="J1056" s="120"/>
      <c r="K1056" s="121" t="s">
        <v>4281</v>
      </c>
      <c r="L1056" s="120" t="s">
        <v>183</v>
      </c>
      <c r="M1056" s="123" t="s">
        <v>4282</v>
      </c>
      <c r="N1056" s="123"/>
      <c r="O1056" s="121" t="s">
        <v>4183</v>
      </c>
      <c r="P1056" s="121" t="s">
        <v>157</v>
      </c>
      <c r="Q1056" s="123"/>
      <c r="R1056" s="121" t="s">
        <v>47</v>
      </c>
      <c r="S1056" s="121" t="s">
        <v>43</v>
      </c>
      <c r="T1056" s="124">
        <v>1.0720000000000001</v>
      </c>
      <c r="U1056" s="120"/>
      <c r="V1056" s="121"/>
      <c r="W1056" s="120" t="s">
        <v>93</v>
      </c>
      <c r="X1056" s="120" t="s">
        <v>186</v>
      </c>
      <c r="Y1056" s="265" t="str">
        <f>_xlfn.XLOOKUP(TAMPData2205[[#This Row],[PIN]],TAMPData2202[PIN],TAMPData2202[TAMP NHS],"",0)</f>
        <v>Non-NHS Local</v>
      </c>
      <c r="Z1056" s="123"/>
      <c r="AA1056" s="125">
        <v>0</v>
      </c>
      <c r="AB1056" s="125">
        <v>0</v>
      </c>
      <c r="AC1056" s="125">
        <v>0</v>
      </c>
      <c r="AD1056" s="125">
        <v>140524.18</v>
      </c>
      <c r="AE1056" s="125">
        <v>140524.18</v>
      </c>
      <c r="AF1056" s="125">
        <v>0</v>
      </c>
      <c r="AG1056" s="125">
        <v>0</v>
      </c>
      <c r="AH1056" s="125">
        <v>0</v>
      </c>
      <c r="AI1056" s="125">
        <v>140524.18</v>
      </c>
      <c r="AJ1056" s="125">
        <v>140524.18</v>
      </c>
      <c r="AK1056" s="135"/>
      <c r="AL1056" s="126" t="s">
        <v>4283</v>
      </c>
    </row>
    <row r="1057" spans="1:38" ht="36" hidden="1" x14ac:dyDescent="0.25">
      <c r="A1057" s="149">
        <v>131294</v>
      </c>
      <c r="B1057" s="120">
        <v>4</v>
      </c>
      <c r="C1057" s="121" t="s">
        <v>85</v>
      </c>
      <c r="D1057" s="122">
        <v>44231</v>
      </c>
      <c r="E1057" s="121" t="s">
        <v>228</v>
      </c>
      <c r="F1057" s="122">
        <v>44231</v>
      </c>
      <c r="G1057" s="121" t="s">
        <v>228</v>
      </c>
      <c r="H1057" s="123" t="s">
        <v>88</v>
      </c>
      <c r="I1057" s="121" t="s">
        <v>4284</v>
      </c>
      <c r="J1057" s="120"/>
      <c r="K1057" s="121" t="s">
        <v>4285</v>
      </c>
      <c r="L1057" s="120" t="s">
        <v>183</v>
      </c>
      <c r="M1057" s="123" t="s">
        <v>4286</v>
      </c>
      <c r="N1057" s="123"/>
      <c r="O1057" s="121" t="s">
        <v>4183</v>
      </c>
      <c r="P1057" s="121" t="s">
        <v>157</v>
      </c>
      <c r="Q1057" s="123"/>
      <c r="R1057" s="121" t="s">
        <v>47</v>
      </c>
      <c r="S1057" s="121" t="s">
        <v>43</v>
      </c>
      <c r="T1057" s="124">
        <v>2.9449999999999998</v>
      </c>
      <c r="U1057" s="122"/>
      <c r="V1057" s="121"/>
      <c r="W1057" s="120" t="s">
        <v>93</v>
      </c>
      <c r="X1057" s="120" t="s">
        <v>186</v>
      </c>
      <c r="Y1057" s="265" t="str">
        <f>_xlfn.XLOOKUP(TAMPData2205[[#This Row],[PIN]],TAMPData2202[PIN],TAMPData2202[TAMP NHS],"",0)</f>
        <v>Non-NHS Local</v>
      </c>
      <c r="Z1057" s="123"/>
      <c r="AA1057" s="125">
        <v>0</v>
      </c>
      <c r="AB1057" s="125">
        <v>0</v>
      </c>
      <c r="AC1057" s="125">
        <v>0</v>
      </c>
      <c r="AD1057" s="125">
        <v>428138.64</v>
      </c>
      <c r="AE1057" s="125">
        <v>428138.64</v>
      </c>
      <c r="AF1057" s="125">
        <v>0</v>
      </c>
      <c r="AG1057" s="125">
        <v>0</v>
      </c>
      <c r="AH1057" s="125">
        <v>0</v>
      </c>
      <c r="AI1057" s="125">
        <v>428138.64</v>
      </c>
      <c r="AJ1057" s="125">
        <v>428138.64</v>
      </c>
      <c r="AK1057" s="135"/>
      <c r="AL1057" s="126" t="s">
        <v>4287</v>
      </c>
    </row>
    <row r="1058" spans="1:38" ht="36" hidden="1" x14ac:dyDescent="0.25">
      <c r="A1058" s="149">
        <v>131295</v>
      </c>
      <c r="B1058" s="120">
        <v>4</v>
      </c>
      <c r="C1058" s="121" t="s">
        <v>85</v>
      </c>
      <c r="D1058" s="122">
        <v>44231</v>
      </c>
      <c r="E1058" s="121" t="s">
        <v>228</v>
      </c>
      <c r="F1058" s="122">
        <v>44231</v>
      </c>
      <c r="G1058" s="121" t="s">
        <v>228</v>
      </c>
      <c r="H1058" s="123" t="s">
        <v>88</v>
      </c>
      <c r="I1058" s="121" t="s">
        <v>4288</v>
      </c>
      <c r="J1058" s="120"/>
      <c r="K1058" s="121" t="s">
        <v>4289</v>
      </c>
      <c r="L1058" s="120" t="s">
        <v>183</v>
      </c>
      <c r="M1058" s="123" t="s">
        <v>4290</v>
      </c>
      <c r="N1058" s="123"/>
      <c r="O1058" s="121" t="s">
        <v>4183</v>
      </c>
      <c r="P1058" s="121" t="s">
        <v>157</v>
      </c>
      <c r="Q1058" s="123"/>
      <c r="R1058" s="121" t="s">
        <v>47</v>
      </c>
      <c r="S1058" s="121" t="s">
        <v>43</v>
      </c>
      <c r="T1058" s="124">
        <v>2.3340000000000001</v>
      </c>
      <c r="U1058" s="122"/>
      <c r="V1058" s="121"/>
      <c r="W1058" s="120" t="s">
        <v>93</v>
      </c>
      <c r="X1058" s="120" t="s">
        <v>186</v>
      </c>
      <c r="Y1058" s="265" t="str">
        <f>_xlfn.XLOOKUP(TAMPData2205[[#This Row],[PIN]],TAMPData2202[PIN],TAMPData2202[TAMP NHS],"",0)</f>
        <v>Non-NHS Local</v>
      </c>
      <c r="Z1058" s="123"/>
      <c r="AA1058" s="125">
        <v>0</v>
      </c>
      <c r="AB1058" s="125">
        <v>0</v>
      </c>
      <c r="AC1058" s="125">
        <v>0</v>
      </c>
      <c r="AD1058" s="125">
        <v>342902.82</v>
      </c>
      <c r="AE1058" s="125">
        <v>342902.82</v>
      </c>
      <c r="AF1058" s="125">
        <v>0</v>
      </c>
      <c r="AG1058" s="125">
        <v>0</v>
      </c>
      <c r="AH1058" s="125">
        <v>0</v>
      </c>
      <c r="AI1058" s="125">
        <v>342902.82</v>
      </c>
      <c r="AJ1058" s="125">
        <v>342902.82</v>
      </c>
      <c r="AK1058" s="135"/>
      <c r="AL1058" s="126" t="s">
        <v>4291</v>
      </c>
    </row>
    <row r="1059" spans="1:38" ht="36" hidden="1" x14ac:dyDescent="0.25">
      <c r="A1059" s="147">
        <v>131329</v>
      </c>
      <c r="B1059" s="120">
        <v>3</v>
      </c>
      <c r="C1059" s="121" t="s">
        <v>85</v>
      </c>
      <c r="D1059" s="122">
        <v>44239</v>
      </c>
      <c r="E1059" s="121" t="s">
        <v>228</v>
      </c>
      <c r="F1059" s="122">
        <v>44239</v>
      </c>
      <c r="G1059" s="121" t="s">
        <v>228</v>
      </c>
      <c r="H1059" s="123" t="s">
        <v>1489</v>
      </c>
      <c r="I1059" s="121" t="s">
        <v>4292</v>
      </c>
      <c r="J1059" s="120"/>
      <c r="K1059" s="121" t="s">
        <v>4293</v>
      </c>
      <c r="L1059" s="120" t="s">
        <v>183</v>
      </c>
      <c r="M1059" s="123" t="s">
        <v>4294</v>
      </c>
      <c r="N1059" s="123"/>
      <c r="O1059" s="121" t="s">
        <v>4183</v>
      </c>
      <c r="P1059" s="121" t="s">
        <v>157</v>
      </c>
      <c r="Q1059" s="123"/>
      <c r="R1059" s="121" t="s">
        <v>47</v>
      </c>
      <c r="S1059" s="121" t="s">
        <v>43</v>
      </c>
      <c r="T1059" s="124">
        <v>6.056</v>
      </c>
      <c r="U1059" s="122"/>
      <c r="V1059" s="121"/>
      <c r="W1059" s="120" t="s">
        <v>93</v>
      </c>
      <c r="X1059" s="120" t="s">
        <v>186</v>
      </c>
      <c r="Y1059" s="265" t="str">
        <f>_xlfn.XLOOKUP(TAMPData2205[[#This Row],[PIN]],TAMPData2202[PIN],TAMPData2202[TAMP NHS],"",0)</f>
        <v>Non-NHS Local</v>
      </c>
      <c r="Z1059" s="123"/>
      <c r="AA1059" s="125">
        <v>0</v>
      </c>
      <c r="AB1059" s="125">
        <v>0</v>
      </c>
      <c r="AC1059" s="125">
        <v>0</v>
      </c>
      <c r="AD1059" s="125">
        <v>614362</v>
      </c>
      <c r="AE1059" s="125">
        <v>614362</v>
      </c>
      <c r="AF1059" s="125">
        <v>0</v>
      </c>
      <c r="AG1059" s="125">
        <v>0</v>
      </c>
      <c r="AH1059" s="125">
        <v>0</v>
      </c>
      <c r="AI1059" s="125">
        <v>614362</v>
      </c>
      <c r="AJ1059" s="125">
        <v>614362</v>
      </c>
      <c r="AK1059" s="135"/>
      <c r="AL1059" s="126" t="s">
        <v>4295</v>
      </c>
    </row>
    <row r="1060" spans="1:38" ht="36" hidden="1" x14ac:dyDescent="0.25">
      <c r="A1060" s="149">
        <v>131331</v>
      </c>
      <c r="B1060" s="120">
        <v>3</v>
      </c>
      <c r="C1060" s="121" t="s">
        <v>114</v>
      </c>
      <c r="D1060" s="122">
        <v>44239</v>
      </c>
      <c r="E1060" s="121" t="s">
        <v>228</v>
      </c>
      <c r="F1060" s="122">
        <v>44517</v>
      </c>
      <c r="G1060" s="121" t="s">
        <v>228</v>
      </c>
      <c r="H1060" s="123" t="s">
        <v>1272</v>
      </c>
      <c r="I1060" s="121" t="s">
        <v>4296</v>
      </c>
      <c r="J1060" s="120"/>
      <c r="K1060" s="121" t="s">
        <v>4297</v>
      </c>
      <c r="L1060" s="120" t="s">
        <v>183</v>
      </c>
      <c r="M1060" s="123" t="s">
        <v>4298</v>
      </c>
      <c r="N1060" s="123"/>
      <c r="O1060" s="121" t="s">
        <v>4183</v>
      </c>
      <c r="P1060" s="121" t="s">
        <v>157</v>
      </c>
      <c r="Q1060" s="123"/>
      <c r="R1060" s="121" t="s">
        <v>47</v>
      </c>
      <c r="S1060" s="121" t="s">
        <v>43</v>
      </c>
      <c r="T1060" s="124">
        <v>3.1579999999999999</v>
      </c>
      <c r="U1060" s="120"/>
      <c r="V1060" s="121"/>
      <c r="W1060" s="120" t="s">
        <v>93</v>
      </c>
      <c r="X1060" s="120" t="s">
        <v>186</v>
      </c>
      <c r="Y1060" s="265" t="str">
        <f>_xlfn.XLOOKUP(TAMPData2205[[#This Row],[PIN]],TAMPData2202[PIN],TAMPData2202[TAMP NHS],"",0)</f>
        <v>Non-NHS Local</v>
      </c>
      <c r="Z1060" s="123"/>
      <c r="AA1060" s="125">
        <v>0</v>
      </c>
      <c r="AB1060" s="125">
        <v>0</v>
      </c>
      <c r="AC1060" s="125">
        <v>0</v>
      </c>
      <c r="AD1060" s="125">
        <v>219129.45</v>
      </c>
      <c r="AE1060" s="125">
        <v>219129.45</v>
      </c>
      <c r="AF1060" s="125">
        <v>0</v>
      </c>
      <c r="AG1060" s="125">
        <v>0</v>
      </c>
      <c r="AH1060" s="125">
        <v>0</v>
      </c>
      <c r="AI1060" s="125">
        <v>219129.45</v>
      </c>
      <c r="AJ1060" s="125">
        <v>219129.45</v>
      </c>
      <c r="AK1060" s="135"/>
      <c r="AL1060" s="126" t="s">
        <v>4299</v>
      </c>
    </row>
    <row r="1061" spans="1:38" ht="54" hidden="1" x14ac:dyDescent="0.25">
      <c r="A1061" s="149">
        <v>131386</v>
      </c>
      <c r="B1061" s="120">
        <v>2</v>
      </c>
      <c r="C1061" s="121" t="s">
        <v>85</v>
      </c>
      <c r="D1061" s="122">
        <v>44267</v>
      </c>
      <c r="E1061" s="121" t="s">
        <v>228</v>
      </c>
      <c r="F1061" s="122">
        <v>44267</v>
      </c>
      <c r="G1061" s="121" t="s">
        <v>228</v>
      </c>
      <c r="H1061" s="123" t="s">
        <v>144</v>
      </c>
      <c r="I1061" s="121" t="s">
        <v>4300</v>
      </c>
      <c r="J1061" s="120"/>
      <c r="K1061" s="121" t="s">
        <v>4301</v>
      </c>
      <c r="L1061" s="120" t="s">
        <v>183</v>
      </c>
      <c r="M1061" s="123" t="s">
        <v>4302</v>
      </c>
      <c r="N1061" s="123"/>
      <c r="O1061" s="121" t="s">
        <v>4183</v>
      </c>
      <c r="P1061" s="121" t="s">
        <v>157</v>
      </c>
      <c r="Q1061" s="123"/>
      <c r="R1061" s="151" t="s">
        <v>47</v>
      </c>
      <c r="S1061" s="151" t="s">
        <v>43</v>
      </c>
      <c r="T1061" s="124">
        <v>4.8099999999999996</v>
      </c>
      <c r="U1061" s="122"/>
      <c r="V1061" s="121"/>
      <c r="W1061" s="120" t="s">
        <v>93</v>
      </c>
      <c r="X1061" s="120" t="s">
        <v>186</v>
      </c>
      <c r="Y1061" s="265" t="str">
        <f>_xlfn.XLOOKUP(TAMPData2205[[#This Row],[PIN]],TAMPData2202[PIN],TAMPData2202[TAMP NHS],"",0)</f>
        <v>Non-NHS Local</v>
      </c>
      <c r="Z1061" s="123"/>
      <c r="AA1061" s="125">
        <v>0</v>
      </c>
      <c r="AB1061" s="125">
        <v>0</v>
      </c>
      <c r="AC1061" s="125">
        <v>0</v>
      </c>
      <c r="AD1061" s="125">
        <v>382115.46</v>
      </c>
      <c r="AE1061" s="125">
        <v>382115.46</v>
      </c>
      <c r="AF1061" s="125">
        <v>0</v>
      </c>
      <c r="AG1061" s="125">
        <v>0</v>
      </c>
      <c r="AH1061" s="125">
        <v>0</v>
      </c>
      <c r="AI1061" s="125">
        <v>382115.46</v>
      </c>
      <c r="AJ1061" s="125">
        <v>382115.46</v>
      </c>
      <c r="AK1061" s="135"/>
      <c r="AL1061" s="126" t="s">
        <v>4303</v>
      </c>
    </row>
    <row r="1062" spans="1:38" ht="36" hidden="1" x14ac:dyDescent="0.25">
      <c r="A1062" s="149">
        <v>131393</v>
      </c>
      <c r="B1062" s="120">
        <v>2</v>
      </c>
      <c r="C1062" s="121" t="s">
        <v>85</v>
      </c>
      <c r="D1062" s="122">
        <v>44270</v>
      </c>
      <c r="E1062" s="121" t="s">
        <v>228</v>
      </c>
      <c r="F1062" s="122">
        <v>44270</v>
      </c>
      <c r="G1062" s="121" t="s">
        <v>228</v>
      </c>
      <c r="H1062" s="123" t="s">
        <v>223</v>
      </c>
      <c r="I1062" s="121" t="s">
        <v>4304</v>
      </c>
      <c r="J1062" s="120"/>
      <c r="K1062" s="121" t="s">
        <v>4305</v>
      </c>
      <c r="L1062" s="120" t="s">
        <v>183</v>
      </c>
      <c r="M1062" s="123" t="s">
        <v>4306</v>
      </c>
      <c r="N1062" s="123"/>
      <c r="O1062" s="121" t="s">
        <v>4183</v>
      </c>
      <c r="P1062" s="121" t="s">
        <v>157</v>
      </c>
      <c r="Q1062" s="123"/>
      <c r="R1062" s="121" t="s">
        <v>47</v>
      </c>
      <c r="S1062" s="121" t="s">
        <v>43</v>
      </c>
      <c r="T1062" s="124">
        <v>2.92</v>
      </c>
      <c r="U1062" s="122"/>
      <c r="V1062" s="121"/>
      <c r="W1062" s="120" t="s">
        <v>93</v>
      </c>
      <c r="X1062" s="120" t="s">
        <v>103</v>
      </c>
      <c r="Y1062" s="265" t="str">
        <f>_xlfn.XLOOKUP(TAMPData2205[[#This Row],[PIN]],TAMPData2202[PIN],TAMPData2202[TAMP NHS],"",0)</f>
        <v>Non-NHS Local</v>
      </c>
      <c r="Z1062" s="123"/>
      <c r="AA1062" s="125">
        <v>0</v>
      </c>
      <c r="AB1062" s="125">
        <v>0</v>
      </c>
      <c r="AC1062" s="125">
        <v>0</v>
      </c>
      <c r="AD1062" s="125">
        <v>350323.87</v>
      </c>
      <c r="AE1062" s="125">
        <v>350323.87</v>
      </c>
      <c r="AF1062" s="125">
        <v>0</v>
      </c>
      <c r="AG1062" s="125">
        <v>0</v>
      </c>
      <c r="AH1062" s="125">
        <v>0</v>
      </c>
      <c r="AI1062" s="125">
        <v>350323.87</v>
      </c>
      <c r="AJ1062" s="125">
        <v>350323.87</v>
      </c>
      <c r="AK1062" s="135"/>
      <c r="AL1062" s="126" t="s">
        <v>4307</v>
      </c>
    </row>
    <row r="1063" spans="1:38" ht="36" hidden="1" x14ac:dyDescent="0.25">
      <c r="A1063" s="149">
        <v>131396</v>
      </c>
      <c r="B1063" s="120">
        <v>2</v>
      </c>
      <c r="C1063" s="121" t="s">
        <v>85</v>
      </c>
      <c r="D1063" s="122">
        <v>44270</v>
      </c>
      <c r="E1063" s="121" t="s">
        <v>228</v>
      </c>
      <c r="F1063" s="122">
        <v>44270</v>
      </c>
      <c r="G1063" s="121" t="s">
        <v>228</v>
      </c>
      <c r="H1063" s="123" t="s">
        <v>223</v>
      </c>
      <c r="I1063" s="121" t="s">
        <v>4308</v>
      </c>
      <c r="J1063" s="120"/>
      <c r="K1063" s="121" t="s">
        <v>4309</v>
      </c>
      <c r="L1063" s="120" t="s">
        <v>183</v>
      </c>
      <c r="M1063" s="123" t="s">
        <v>4310</v>
      </c>
      <c r="N1063" s="123"/>
      <c r="O1063" s="121" t="s">
        <v>4183</v>
      </c>
      <c r="P1063" s="121" t="s">
        <v>157</v>
      </c>
      <c r="Q1063" s="123"/>
      <c r="R1063" s="121" t="s">
        <v>47</v>
      </c>
      <c r="S1063" s="121" t="s">
        <v>43</v>
      </c>
      <c r="T1063" s="124">
        <v>1.1599999999999999</v>
      </c>
      <c r="U1063" s="122"/>
      <c r="V1063" s="121"/>
      <c r="W1063" s="120" t="s">
        <v>93</v>
      </c>
      <c r="X1063" s="120" t="s">
        <v>103</v>
      </c>
      <c r="Y1063" s="265" t="str">
        <f>_xlfn.XLOOKUP(TAMPData2205[[#This Row],[PIN]],TAMPData2202[PIN],TAMPData2202[TAMP NHS],"",0)</f>
        <v>Non-NHS Local</v>
      </c>
      <c r="Z1063" s="123"/>
      <c r="AA1063" s="125">
        <v>0</v>
      </c>
      <c r="AB1063" s="125">
        <v>0</v>
      </c>
      <c r="AC1063" s="125">
        <v>0</v>
      </c>
      <c r="AD1063" s="125">
        <v>142954.34</v>
      </c>
      <c r="AE1063" s="125">
        <v>142954.34</v>
      </c>
      <c r="AF1063" s="125">
        <v>0</v>
      </c>
      <c r="AG1063" s="125">
        <v>0</v>
      </c>
      <c r="AH1063" s="125">
        <v>0</v>
      </c>
      <c r="AI1063" s="125">
        <v>142954.34</v>
      </c>
      <c r="AJ1063" s="125">
        <v>142954.34</v>
      </c>
      <c r="AK1063" s="135"/>
      <c r="AL1063" s="126" t="s">
        <v>4311</v>
      </c>
    </row>
    <row r="1064" spans="1:38" ht="36" hidden="1" x14ac:dyDescent="0.25">
      <c r="A1064" s="149">
        <v>131399</v>
      </c>
      <c r="B1064" s="120">
        <v>2</v>
      </c>
      <c r="C1064" s="121" t="s">
        <v>85</v>
      </c>
      <c r="D1064" s="122">
        <v>44270</v>
      </c>
      <c r="E1064" s="121" t="s">
        <v>228</v>
      </c>
      <c r="F1064" s="122">
        <v>44273</v>
      </c>
      <c r="G1064" s="121" t="s">
        <v>228</v>
      </c>
      <c r="H1064" s="123" t="s">
        <v>223</v>
      </c>
      <c r="I1064" s="121" t="s">
        <v>4308</v>
      </c>
      <c r="J1064" s="120"/>
      <c r="K1064" s="121" t="s">
        <v>4309</v>
      </c>
      <c r="L1064" s="120" t="s">
        <v>183</v>
      </c>
      <c r="M1064" s="123" t="s">
        <v>4312</v>
      </c>
      <c r="N1064" s="123"/>
      <c r="O1064" s="121" t="s">
        <v>4183</v>
      </c>
      <c r="P1064" s="121" t="s">
        <v>157</v>
      </c>
      <c r="Q1064" s="123"/>
      <c r="R1064" s="121" t="s">
        <v>47</v>
      </c>
      <c r="S1064" s="121" t="s">
        <v>43</v>
      </c>
      <c r="T1064" s="124">
        <v>2.1019999999999999</v>
      </c>
      <c r="U1064" s="122"/>
      <c r="V1064" s="121"/>
      <c r="W1064" s="120" t="s">
        <v>93</v>
      </c>
      <c r="X1064" s="120" t="s">
        <v>103</v>
      </c>
      <c r="Y1064" s="265" t="str">
        <f>_xlfn.XLOOKUP(TAMPData2205[[#This Row],[PIN]],TAMPData2202[PIN],TAMPData2202[TAMP NHS],"",0)</f>
        <v>Non-NHS Local</v>
      </c>
      <c r="Z1064" s="123"/>
      <c r="AA1064" s="125">
        <v>0</v>
      </c>
      <c r="AB1064" s="125">
        <v>0</v>
      </c>
      <c r="AC1064" s="125">
        <v>0</v>
      </c>
      <c r="AD1064" s="125">
        <v>294202.21000000002</v>
      </c>
      <c r="AE1064" s="125">
        <v>294202.21000000002</v>
      </c>
      <c r="AF1064" s="125">
        <v>0</v>
      </c>
      <c r="AG1064" s="125">
        <v>0</v>
      </c>
      <c r="AH1064" s="125">
        <v>0</v>
      </c>
      <c r="AI1064" s="125">
        <v>294202.21000000002</v>
      </c>
      <c r="AJ1064" s="125">
        <v>294202.21000000002</v>
      </c>
      <c r="AK1064" s="135"/>
      <c r="AL1064" s="126" t="s">
        <v>4313</v>
      </c>
    </row>
    <row r="1065" spans="1:38" ht="36" hidden="1" x14ac:dyDescent="0.25">
      <c r="A1065" s="149">
        <v>131409</v>
      </c>
      <c r="B1065" s="120">
        <v>3</v>
      </c>
      <c r="C1065" s="121" t="s">
        <v>114</v>
      </c>
      <c r="D1065" s="122">
        <v>44272</v>
      </c>
      <c r="E1065" s="121" t="s">
        <v>228</v>
      </c>
      <c r="F1065" s="122">
        <v>44516</v>
      </c>
      <c r="G1065" s="121" t="s">
        <v>228</v>
      </c>
      <c r="H1065" s="123" t="s">
        <v>1111</v>
      </c>
      <c r="I1065" s="121" t="s">
        <v>4314</v>
      </c>
      <c r="J1065" s="120"/>
      <c r="K1065" s="121" t="s">
        <v>4315</v>
      </c>
      <c r="L1065" s="120" t="s">
        <v>183</v>
      </c>
      <c r="M1065" s="123" t="s">
        <v>4316</v>
      </c>
      <c r="N1065" s="123"/>
      <c r="O1065" s="121" t="s">
        <v>4183</v>
      </c>
      <c r="P1065" s="121" t="s">
        <v>157</v>
      </c>
      <c r="Q1065" s="123"/>
      <c r="R1065" s="121" t="s">
        <v>47</v>
      </c>
      <c r="S1065" s="121" t="s">
        <v>43</v>
      </c>
      <c r="T1065" s="124">
        <v>1.952</v>
      </c>
      <c r="U1065" s="122"/>
      <c r="V1065" s="121"/>
      <c r="W1065" s="120" t="s">
        <v>93</v>
      </c>
      <c r="X1065" s="120"/>
      <c r="Y1065" s="265" t="str">
        <f>_xlfn.XLOOKUP(TAMPData2205[[#This Row],[PIN]],TAMPData2202[PIN],TAMPData2202[TAMP NHS],"",0)</f>
        <v>Non-NHS Local</v>
      </c>
      <c r="Z1065" s="123"/>
      <c r="AA1065" s="125">
        <v>0</v>
      </c>
      <c r="AB1065" s="125">
        <v>0</v>
      </c>
      <c r="AC1065" s="125">
        <v>0</v>
      </c>
      <c r="AD1065" s="125">
        <v>210071.67</v>
      </c>
      <c r="AE1065" s="125">
        <v>210071.67</v>
      </c>
      <c r="AF1065" s="125">
        <v>0</v>
      </c>
      <c r="AG1065" s="125">
        <v>0</v>
      </c>
      <c r="AH1065" s="125">
        <v>0</v>
      </c>
      <c r="AI1065" s="125">
        <v>210071.67</v>
      </c>
      <c r="AJ1065" s="125">
        <v>210071.67</v>
      </c>
      <c r="AK1065" s="135"/>
      <c r="AL1065" s="126" t="s">
        <v>4317</v>
      </c>
    </row>
    <row r="1066" spans="1:38" ht="36" hidden="1" x14ac:dyDescent="0.25">
      <c r="A1066" s="149">
        <v>131410</v>
      </c>
      <c r="B1066" s="120">
        <v>3</v>
      </c>
      <c r="C1066" s="121" t="s">
        <v>85</v>
      </c>
      <c r="D1066" s="122">
        <v>44272</v>
      </c>
      <c r="E1066" s="121" t="s">
        <v>228</v>
      </c>
      <c r="F1066" s="122">
        <v>44272</v>
      </c>
      <c r="G1066" s="121" t="s">
        <v>228</v>
      </c>
      <c r="H1066" s="123" t="s">
        <v>358</v>
      </c>
      <c r="I1066" s="121" t="s">
        <v>4318</v>
      </c>
      <c r="J1066" s="120"/>
      <c r="K1066" s="121" t="s">
        <v>4319</v>
      </c>
      <c r="L1066" s="120" t="s">
        <v>183</v>
      </c>
      <c r="M1066" s="123" t="s">
        <v>4320</v>
      </c>
      <c r="N1066" s="123"/>
      <c r="O1066" s="121" t="s">
        <v>4183</v>
      </c>
      <c r="P1066" s="121" t="s">
        <v>157</v>
      </c>
      <c r="Q1066" s="123"/>
      <c r="R1066" s="121" t="s">
        <v>47</v>
      </c>
      <c r="S1066" s="121" t="s">
        <v>43</v>
      </c>
      <c r="T1066" s="124">
        <v>4.63</v>
      </c>
      <c r="U1066" s="120"/>
      <c r="V1066" s="121"/>
      <c r="W1066" s="120" t="s">
        <v>93</v>
      </c>
      <c r="X1066" s="120" t="s">
        <v>186</v>
      </c>
      <c r="Y1066" s="265" t="str">
        <f>_xlfn.XLOOKUP(TAMPData2205[[#This Row],[PIN]],TAMPData2202[PIN],TAMPData2202[TAMP NHS],"",0)</f>
        <v>Non-NHS Local</v>
      </c>
      <c r="Z1066" s="123"/>
      <c r="AA1066" s="125">
        <v>0</v>
      </c>
      <c r="AB1066" s="125">
        <v>0</v>
      </c>
      <c r="AC1066" s="125">
        <v>0</v>
      </c>
      <c r="AD1066" s="125">
        <v>372225</v>
      </c>
      <c r="AE1066" s="125">
        <v>372225</v>
      </c>
      <c r="AF1066" s="125">
        <v>0</v>
      </c>
      <c r="AG1066" s="125">
        <v>0</v>
      </c>
      <c r="AH1066" s="125">
        <v>0</v>
      </c>
      <c r="AI1066" s="125">
        <v>372225</v>
      </c>
      <c r="AJ1066" s="125">
        <v>372225</v>
      </c>
      <c r="AK1066" s="135"/>
      <c r="AL1066" s="126" t="s">
        <v>4321</v>
      </c>
    </row>
    <row r="1067" spans="1:38" ht="54" hidden="1" x14ac:dyDescent="0.25">
      <c r="A1067" s="149">
        <v>131458</v>
      </c>
      <c r="B1067" s="120">
        <v>1</v>
      </c>
      <c r="C1067" s="121" t="s">
        <v>114</v>
      </c>
      <c r="D1067" s="122">
        <v>44280</v>
      </c>
      <c r="E1067" s="121" t="s">
        <v>228</v>
      </c>
      <c r="F1067" s="122">
        <v>44454</v>
      </c>
      <c r="G1067" s="121" t="s">
        <v>228</v>
      </c>
      <c r="H1067" s="123" t="s">
        <v>190</v>
      </c>
      <c r="I1067" s="121" t="s">
        <v>4322</v>
      </c>
      <c r="J1067" s="120"/>
      <c r="K1067" s="121" t="s">
        <v>4323</v>
      </c>
      <c r="L1067" s="120" t="s">
        <v>183</v>
      </c>
      <c r="M1067" s="123" t="s">
        <v>4324</v>
      </c>
      <c r="N1067" s="123"/>
      <c r="O1067" s="121" t="s">
        <v>4183</v>
      </c>
      <c r="P1067" s="121" t="s">
        <v>157</v>
      </c>
      <c r="Q1067" s="123"/>
      <c r="R1067" s="121" t="s">
        <v>47</v>
      </c>
      <c r="S1067" s="121" t="s">
        <v>43</v>
      </c>
      <c r="T1067" s="124">
        <v>1.36</v>
      </c>
      <c r="U1067" s="122"/>
      <c r="V1067" s="121"/>
      <c r="W1067" s="120" t="s">
        <v>93</v>
      </c>
      <c r="X1067" s="120" t="s">
        <v>186</v>
      </c>
      <c r="Y1067" s="265" t="str">
        <f>_xlfn.XLOOKUP(TAMPData2205[[#This Row],[PIN]],TAMPData2202[PIN],TAMPData2202[TAMP NHS],"",0)</f>
        <v>Non-NHS Local</v>
      </c>
      <c r="Z1067" s="123"/>
      <c r="AA1067" s="125">
        <v>0</v>
      </c>
      <c r="AB1067" s="125">
        <v>0</v>
      </c>
      <c r="AC1067" s="125">
        <v>0</v>
      </c>
      <c r="AD1067" s="125">
        <v>210174.59</v>
      </c>
      <c r="AE1067" s="125">
        <v>210174.59</v>
      </c>
      <c r="AF1067" s="125">
        <v>0</v>
      </c>
      <c r="AG1067" s="125">
        <v>0</v>
      </c>
      <c r="AH1067" s="125">
        <v>0</v>
      </c>
      <c r="AI1067" s="125">
        <v>210174.59</v>
      </c>
      <c r="AJ1067" s="125">
        <v>210174.59</v>
      </c>
      <c r="AK1067" s="135"/>
      <c r="AL1067" s="126" t="s">
        <v>4325</v>
      </c>
    </row>
    <row r="1068" spans="1:38" ht="36" hidden="1" x14ac:dyDescent="0.25">
      <c r="A1068" s="149">
        <v>131496</v>
      </c>
      <c r="B1068" s="120">
        <v>4</v>
      </c>
      <c r="C1068" s="121" t="s">
        <v>114</v>
      </c>
      <c r="D1068" s="122">
        <v>44299</v>
      </c>
      <c r="E1068" s="121" t="s">
        <v>228</v>
      </c>
      <c r="F1068" s="122">
        <v>44600</v>
      </c>
      <c r="G1068" s="121" t="s">
        <v>228</v>
      </c>
      <c r="H1068" s="123" t="s">
        <v>750</v>
      </c>
      <c r="I1068" s="121" t="s">
        <v>4326</v>
      </c>
      <c r="J1068" s="120"/>
      <c r="K1068" s="121" t="s">
        <v>4327</v>
      </c>
      <c r="L1068" s="120" t="s">
        <v>183</v>
      </c>
      <c r="M1068" s="123" t="s">
        <v>4328</v>
      </c>
      <c r="N1068" s="123"/>
      <c r="O1068" s="121" t="s">
        <v>4183</v>
      </c>
      <c r="P1068" s="121" t="s">
        <v>157</v>
      </c>
      <c r="Q1068" s="123"/>
      <c r="R1068" s="121" t="s">
        <v>47</v>
      </c>
      <c r="S1068" s="121" t="s">
        <v>43</v>
      </c>
      <c r="T1068" s="124">
        <v>1.3</v>
      </c>
      <c r="U1068" s="122"/>
      <c r="V1068" s="121"/>
      <c r="W1068" s="120" t="s">
        <v>93</v>
      </c>
      <c r="X1068" s="120" t="s">
        <v>186</v>
      </c>
      <c r="Y1068" s="265" t="str">
        <f>_xlfn.XLOOKUP(TAMPData2205[[#This Row],[PIN]],TAMPData2202[PIN],TAMPData2202[TAMP NHS],"",0)</f>
        <v>Non-NHS Local</v>
      </c>
      <c r="Z1068" s="123"/>
      <c r="AA1068" s="125">
        <v>0</v>
      </c>
      <c r="AB1068" s="125">
        <v>0</v>
      </c>
      <c r="AC1068" s="125">
        <v>0</v>
      </c>
      <c r="AD1068" s="125">
        <v>114812.36</v>
      </c>
      <c r="AE1068" s="125">
        <v>114812.36</v>
      </c>
      <c r="AF1068" s="125">
        <v>0</v>
      </c>
      <c r="AG1068" s="125">
        <v>0</v>
      </c>
      <c r="AH1068" s="125">
        <v>0</v>
      </c>
      <c r="AI1068" s="125">
        <v>114812.36</v>
      </c>
      <c r="AJ1068" s="125">
        <v>114812.36</v>
      </c>
      <c r="AK1068" s="135"/>
      <c r="AL1068" s="126" t="s">
        <v>4329</v>
      </c>
    </row>
    <row r="1069" spans="1:38" ht="54" hidden="1" x14ac:dyDescent="0.25">
      <c r="A1069" s="149">
        <v>131497</v>
      </c>
      <c r="B1069" s="120">
        <v>4</v>
      </c>
      <c r="C1069" s="121" t="s">
        <v>114</v>
      </c>
      <c r="D1069" s="122">
        <v>44299</v>
      </c>
      <c r="E1069" s="121" t="s">
        <v>228</v>
      </c>
      <c r="F1069" s="122">
        <v>44600</v>
      </c>
      <c r="G1069" s="121" t="s">
        <v>228</v>
      </c>
      <c r="H1069" s="123" t="s">
        <v>750</v>
      </c>
      <c r="I1069" s="121" t="s">
        <v>4330</v>
      </c>
      <c r="J1069" s="120"/>
      <c r="K1069" s="121" t="s">
        <v>4331</v>
      </c>
      <c r="L1069" s="120" t="s">
        <v>183</v>
      </c>
      <c r="M1069" s="123" t="s">
        <v>4332</v>
      </c>
      <c r="N1069" s="123"/>
      <c r="O1069" s="121" t="s">
        <v>4183</v>
      </c>
      <c r="P1069" s="121" t="s">
        <v>157</v>
      </c>
      <c r="Q1069" s="123"/>
      <c r="R1069" s="121" t="s">
        <v>47</v>
      </c>
      <c r="S1069" s="121" t="s">
        <v>43</v>
      </c>
      <c r="T1069" s="124">
        <v>1.3</v>
      </c>
      <c r="U1069" s="122"/>
      <c r="V1069" s="121"/>
      <c r="W1069" s="120" t="s">
        <v>93</v>
      </c>
      <c r="X1069" s="120" t="s">
        <v>186</v>
      </c>
      <c r="Y1069" s="265" t="str">
        <f>_xlfn.XLOOKUP(TAMPData2205[[#This Row],[PIN]],TAMPData2202[PIN],TAMPData2202[TAMP NHS],"",0)</f>
        <v>Non-NHS Local</v>
      </c>
      <c r="Z1069" s="123"/>
      <c r="AA1069" s="125">
        <v>0</v>
      </c>
      <c r="AB1069" s="125">
        <v>0</v>
      </c>
      <c r="AC1069" s="125">
        <v>0</v>
      </c>
      <c r="AD1069" s="125">
        <v>114554.18</v>
      </c>
      <c r="AE1069" s="125">
        <v>114554.18</v>
      </c>
      <c r="AF1069" s="125">
        <v>0</v>
      </c>
      <c r="AG1069" s="125">
        <v>0</v>
      </c>
      <c r="AH1069" s="125">
        <v>0</v>
      </c>
      <c r="AI1069" s="125">
        <v>114554.18</v>
      </c>
      <c r="AJ1069" s="125">
        <v>114554.18</v>
      </c>
      <c r="AK1069" s="135"/>
      <c r="AL1069" s="126" t="s">
        <v>4333</v>
      </c>
    </row>
    <row r="1070" spans="1:38" ht="36" hidden="1" x14ac:dyDescent="0.25">
      <c r="A1070" s="149">
        <v>131510</v>
      </c>
      <c r="B1070" s="120">
        <v>1</v>
      </c>
      <c r="C1070" s="121" t="s">
        <v>114</v>
      </c>
      <c r="D1070" s="122">
        <v>44305</v>
      </c>
      <c r="E1070" s="121" t="s">
        <v>228</v>
      </c>
      <c r="F1070" s="122">
        <v>44704</v>
      </c>
      <c r="G1070" s="121" t="s">
        <v>228</v>
      </c>
      <c r="H1070" s="123" t="s">
        <v>648</v>
      </c>
      <c r="I1070" s="121" t="s">
        <v>4334</v>
      </c>
      <c r="J1070" s="120"/>
      <c r="K1070" s="121" t="s">
        <v>4335</v>
      </c>
      <c r="L1070" s="120" t="s">
        <v>183</v>
      </c>
      <c r="M1070" s="123" t="s">
        <v>4336</v>
      </c>
      <c r="N1070" s="123"/>
      <c r="O1070" s="121" t="s">
        <v>4183</v>
      </c>
      <c r="P1070" s="121" t="s">
        <v>157</v>
      </c>
      <c r="Q1070" s="123"/>
      <c r="R1070" s="121" t="s">
        <v>47</v>
      </c>
      <c r="S1070" s="121" t="s">
        <v>43</v>
      </c>
      <c r="T1070" s="124">
        <v>2.2999999999999998</v>
      </c>
      <c r="U1070" s="122"/>
      <c r="V1070" s="121"/>
      <c r="W1070" s="120" t="s">
        <v>93</v>
      </c>
      <c r="X1070" s="120" t="s">
        <v>186</v>
      </c>
      <c r="Y1070" s="265" t="str">
        <f>_xlfn.XLOOKUP(TAMPData2205[[#This Row],[PIN]],TAMPData2202[PIN],TAMPData2202[TAMP NHS],"",0)</f>
        <v>Non-NHS Local</v>
      </c>
      <c r="Z1070" s="123"/>
      <c r="AA1070" s="125">
        <v>0</v>
      </c>
      <c r="AB1070" s="125">
        <v>0</v>
      </c>
      <c r="AC1070" s="125">
        <v>0</v>
      </c>
      <c r="AD1070" s="125">
        <v>432326.92</v>
      </c>
      <c r="AE1070" s="125">
        <v>432326.92</v>
      </c>
      <c r="AF1070" s="125">
        <v>0</v>
      </c>
      <c r="AG1070" s="125">
        <v>0</v>
      </c>
      <c r="AH1070" s="125">
        <v>0</v>
      </c>
      <c r="AI1070" s="125">
        <v>432326.92</v>
      </c>
      <c r="AJ1070" s="125">
        <v>432326.92</v>
      </c>
      <c r="AK1070" s="135"/>
      <c r="AL1070" s="126" t="s">
        <v>4337</v>
      </c>
    </row>
    <row r="1071" spans="1:38" ht="36" hidden="1" x14ac:dyDescent="0.25">
      <c r="A1071" s="149">
        <v>131515</v>
      </c>
      <c r="B1071" s="120">
        <v>1</v>
      </c>
      <c r="C1071" s="121" t="s">
        <v>114</v>
      </c>
      <c r="D1071" s="122">
        <v>44307</v>
      </c>
      <c r="E1071" s="121" t="s">
        <v>228</v>
      </c>
      <c r="F1071" s="122">
        <v>44704</v>
      </c>
      <c r="G1071" s="121" t="s">
        <v>228</v>
      </c>
      <c r="H1071" s="123" t="s">
        <v>248</v>
      </c>
      <c r="I1071" s="121" t="s">
        <v>4338</v>
      </c>
      <c r="J1071" s="120"/>
      <c r="K1071" s="121" t="s">
        <v>4339</v>
      </c>
      <c r="L1071" s="120" t="s">
        <v>183</v>
      </c>
      <c r="M1071" s="123" t="s">
        <v>4340</v>
      </c>
      <c r="N1071" s="123"/>
      <c r="O1071" s="121" t="s">
        <v>4183</v>
      </c>
      <c r="P1071" s="121" t="s">
        <v>157</v>
      </c>
      <c r="Q1071" s="123"/>
      <c r="R1071" s="121" t="s">
        <v>47</v>
      </c>
      <c r="S1071" s="121" t="s">
        <v>43</v>
      </c>
      <c r="T1071" s="124">
        <v>1.97</v>
      </c>
      <c r="U1071" s="122"/>
      <c r="V1071" s="121"/>
      <c r="W1071" s="120" t="s">
        <v>93</v>
      </c>
      <c r="X1071" s="120" t="s">
        <v>1058</v>
      </c>
      <c r="Y1071" s="265" t="str">
        <f>_xlfn.XLOOKUP(TAMPData2205[[#This Row],[PIN]],TAMPData2202[PIN],TAMPData2202[TAMP NHS],"",0)</f>
        <v>Non-NHS Local</v>
      </c>
      <c r="Z1071" s="123"/>
      <c r="AA1071" s="125">
        <v>0</v>
      </c>
      <c r="AB1071" s="125">
        <v>0</v>
      </c>
      <c r="AC1071" s="125">
        <v>0</v>
      </c>
      <c r="AD1071" s="125">
        <v>197713.18</v>
      </c>
      <c r="AE1071" s="125">
        <v>197713.18</v>
      </c>
      <c r="AF1071" s="125">
        <v>0</v>
      </c>
      <c r="AG1071" s="125">
        <v>0</v>
      </c>
      <c r="AH1071" s="125">
        <v>0</v>
      </c>
      <c r="AI1071" s="125">
        <v>197713.18</v>
      </c>
      <c r="AJ1071" s="125">
        <v>197713.18</v>
      </c>
      <c r="AK1071" s="135"/>
      <c r="AL1071" s="126" t="s">
        <v>4341</v>
      </c>
    </row>
    <row r="1072" spans="1:38" ht="36" hidden="1" x14ac:dyDescent="0.25">
      <c r="A1072" s="149">
        <v>131518</v>
      </c>
      <c r="B1072" s="120">
        <v>1</v>
      </c>
      <c r="C1072" s="121" t="s">
        <v>122</v>
      </c>
      <c r="D1072" s="122">
        <v>44307</v>
      </c>
      <c r="E1072" s="121" t="s">
        <v>228</v>
      </c>
      <c r="F1072" s="122">
        <v>44410</v>
      </c>
      <c r="G1072" s="121" t="s">
        <v>253</v>
      </c>
      <c r="H1072" s="123" t="s">
        <v>718</v>
      </c>
      <c r="I1072" s="121" t="s">
        <v>4342</v>
      </c>
      <c r="J1072" s="120"/>
      <c r="K1072" s="121" t="s">
        <v>4343</v>
      </c>
      <c r="L1072" s="120" t="s">
        <v>183</v>
      </c>
      <c r="M1072" s="123" t="s">
        <v>4344</v>
      </c>
      <c r="N1072" s="123"/>
      <c r="O1072" s="121" t="s">
        <v>4183</v>
      </c>
      <c r="P1072" s="121" t="s">
        <v>157</v>
      </c>
      <c r="Q1072" s="123"/>
      <c r="R1072" s="121" t="s">
        <v>47</v>
      </c>
      <c r="S1072" s="121" t="s">
        <v>43</v>
      </c>
      <c r="T1072" s="124">
        <v>1.06</v>
      </c>
      <c r="U1072" s="122"/>
      <c r="V1072" s="121"/>
      <c r="W1072" s="120" t="s">
        <v>93</v>
      </c>
      <c r="X1072" s="120" t="s">
        <v>186</v>
      </c>
      <c r="Y1072" s="265" t="str">
        <f>_xlfn.XLOOKUP(TAMPData2205[[#This Row],[PIN]],TAMPData2202[PIN],TAMPData2202[TAMP NHS],"",0)</f>
        <v>Non-NHS Local</v>
      </c>
      <c r="Z1072" s="123"/>
      <c r="AA1072" s="125">
        <v>0</v>
      </c>
      <c r="AB1072" s="125">
        <v>0</v>
      </c>
      <c r="AC1072" s="125">
        <v>0</v>
      </c>
      <c r="AD1072" s="125">
        <v>146020</v>
      </c>
      <c r="AE1072" s="125">
        <v>146020</v>
      </c>
      <c r="AF1072" s="125">
        <v>0</v>
      </c>
      <c r="AG1072" s="125">
        <v>0</v>
      </c>
      <c r="AH1072" s="125">
        <v>0</v>
      </c>
      <c r="AI1072" s="125">
        <v>146020</v>
      </c>
      <c r="AJ1072" s="125">
        <v>146020</v>
      </c>
      <c r="AK1072" s="135"/>
      <c r="AL1072" s="126" t="s">
        <v>4345</v>
      </c>
    </row>
    <row r="1073" spans="1:38" ht="36" hidden="1" x14ac:dyDescent="0.25">
      <c r="A1073" s="149">
        <v>131526</v>
      </c>
      <c r="B1073" s="120">
        <v>4</v>
      </c>
      <c r="C1073" s="121" t="s">
        <v>114</v>
      </c>
      <c r="D1073" s="122">
        <v>44308</v>
      </c>
      <c r="E1073" s="121" t="s">
        <v>228</v>
      </c>
      <c r="F1073" s="122">
        <v>44698</v>
      </c>
      <c r="G1073" s="121" t="s">
        <v>228</v>
      </c>
      <c r="H1073" s="123" t="s">
        <v>254</v>
      </c>
      <c r="I1073" s="121" t="s">
        <v>4346</v>
      </c>
      <c r="J1073" s="120"/>
      <c r="K1073" s="121" t="s">
        <v>4347</v>
      </c>
      <c r="L1073" s="120" t="s">
        <v>183</v>
      </c>
      <c r="M1073" s="123" t="s">
        <v>4348</v>
      </c>
      <c r="N1073" s="123"/>
      <c r="O1073" s="121" t="s">
        <v>4183</v>
      </c>
      <c r="P1073" s="121" t="s">
        <v>157</v>
      </c>
      <c r="Q1073" s="123"/>
      <c r="R1073" s="121" t="s">
        <v>47</v>
      </c>
      <c r="S1073" s="121" t="s">
        <v>43</v>
      </c>
      <c r="T1073" s="124">
        <v>1.42</v>
      </c>
      <c r="U1073" s="120"/>
      <c r="V1073" s="121"/>
      <c r="W1073" s="120" t="s">
        <v>93</v>
      </c>
      <c r="X1073" s="120" t="s">
        <v>186</v>
      </c>
      <c r="Y1073" s="265" t="str">
        <f>_xlfn.XLOOKUP(TAMPData2205[[#This Row],[PIN]],TAMPData2202[PIN],TAMPData2202[TAMP NHS],"",0)</f>
        <v>Non-NHS Local</v>
      </c>
      <c r="Z1073" s="123"/>
      <c r="AA1073" s="125">
        <v>0</v>
      </c>
      <c r="AB1073" s="125">
        <v>0</v>
      </c>
      <c r="AC1073" s="125">
        <v>0</v>
      </c>
      <c r="AD1073" s="125">
        <v>122723.57</v>
      </c>
      <c r="AE1073" s="125">
        <v>122723.57</v>
      </c>
      <c r="AF1073" s="125">
        <v>0</v>
      </c>
      <c r="AG1073" s="125">
        <v>0</v>
      </c>
      <c r="AH1073" s="125">
        <v>0</v>
      </c>
      <c r="AI1073" s="125">
        <v>122723.57</v>
      </c>
      <c r="AJ1073" s="125">
        <v>122723.57</v>
      </c>
      <c r="AK1073" s="135"/>
      <c r="AL1073" s="126" t="s">
        <v>4349</v>
      </c>
    </row>
    <row r="1074" spans="1:38" ht="72" hidden="1" x14ac:dyDescent="0.25">
      <c r="A1074" s="149">
        <v>131527</v>
      </c>
      <c r="B1074" s="120">
        <v>1</v>
      </c>
      <c r="C1074" s="121" t="s">
        <v>85</v>
      </c>
      <c r="D1074" s="122">
        <v>44309</v>
      </c>
      <c r="E1074" s="121" t="s">
        <v>228</v>
      </c>
      <c r="F1074" s="122">
        <v>44343</v>
      </c>
      <c r="G1074" s="121" t="s">
        <v>228</v>
      </c>
      <c r="H1074" s="123" t="s">
        <v>718</v>
      </c>
      <c r="I1074" s="121" t="s">
        <v>4350</v>
      </c>
      <c r="J1074" s="120"/>
      <c r="K1074" s="121" t="s">
        <v>4351</v>
      </c>
      <c r="L1074" s="120" t="s">
        <v>183</v>
      </c>
      <c r="M1074" s="123" t="s">
        <v>4352</v>
      </c>
      <c r="N1074" s="123"/>
      <c r="O1074" s="121" t="s">
        <v>4183</v>
      </c>
      <c r="P1074" s="121"/>
      <c r="Q1074" s="123"/>
      <c r="R1074" s="121" t="s">
        <v>47</v>
      </c>
      <c r="S1074" s="121" t="s">
        <v>43</v>
      </c>
      <c r="T1074" s="124">
        <v>2.2999999999999998</v>
      </c>
      <c r="U1074" s="122"/>
      <c r="V1074" s="121"/>
      <c r="W1074" s="120" t="s">
        <v>93</v>
      </c>
      <c r="X1074" s="120" t="s">
        <v>186</v>
      </c>
      <c r="Y1074" s="265" t="str">
        <f>_xlfn.XLOOKUP(TAMPData2205[[#This Row],[PIN]],TAMPData2202[PIN],TAMPData2202[TAMP NHS],"",0)</f>
        <v>Non-NHS Local</v>
      </c>
      <c r="Z1074" s="123"/>
      <c r="AA1074" s="125">
        <v>0</v>
      </c>
      <c r="AB1074" s="125">
        <v>0</v>
      </c>
      <c r="AC1074" s="125">
        <v>0</v>
      </c>
      <c r="AD1074" s="125">
        <v>214032</v>
      </c>
      <c r="AE1074" s="125">
        <v>214032</v>
      </c>
      <c r="AF1074" s="125">
        <v>0</v>
      </c>
      <c r="AG1074" s="125">
        <v>0</v>
      </c>
      <c r="AH1074" s="125">
        <v>0</v>
      </c>
      <c r="AI1074" s="125">
        <v>214032</v>
      </c>
      <c r="AJ1074" s="125">
        <v>214032</v>
      </c>
      <c r="AK1074" s="135"/>
      <c r="AL1074" s="126" t="s">
        <v>4353</v>
      </c>
    </row>
    <row r="1075" spans="1:38" ht="36" hidden="1" x14ac:dyDescent="0.25">
      <c r="A1075" s="147">
        <v>131547</v>
      </c>
      <c r="B1075" s="120">
        <v>1</v>
      </c>
      <c r="C1075" s="121" t="s">
        <v>114</v>
      </c>
      <c r="D1075" s="122">
        <v>44315</v>
      </c>
      <c r="E1075" s="121" t="s">
        <v>228</v>
      </c>
      <c r="F1075" s="122">
        <v>44704</v>
      </c>
      <c r="G1075" s="121" t="s">
        <v>228</v>
      </c>
      <c r="H1075" s="123" t="s">
        <v>1105</v>
      </c>
      <c r="I1075" s="121" t="s">
        <v>4354</v>
      </c>
      <c r="J1075" s="120"/>
      <c r="K1075" s="121" t="s">
        <v>4355</v>
      </c>
      <c r="L1075" s="120" t="s">
        <v>183</v>
      </c>
      <c r="M1075" s="123" t="s">
        <v>4356</v>
      </c>
      <c r="N1075" s="123"/>
      <c r="O1075" s="121" t="s">
        <v>4183</v>
      </c>
      <c r="P1075" s="121" t="s">
        <v>157</v>
      </c>
      <c r="Q1075" s="123"/>
      <c r="R1075" s="121" t="s">
        <v>47</v>
      </c>
      <c r="S1075" s="121" t="s">
        <v>43</v>
      </c>
      <c r="T1075" s="124">
        <v>0.9</v>
      </c>
      <c r="U1075" s="122"/>
      <c r="V1075" s="121"/>
      <c r="W1075" s="120" t="s">
        <v>93</v>
      </c>
      <c r="X1075" s="120"/>
      <c r="Y1075" s="265" t="str">
        <f>_xlfn.XLOOKUP(TAMPData2205[[#This Row],[PIN]],TAMPData2202[PIN],TAMPData2202[TAMP NHS],"",0)</f>
        <v>Non-NHS Local</v>
      </c>
      <c r="Z1075" s="123"/>
      <c r="AA1075" s="125">
        <v>0</v>
      </c>
      <c r="AB1075" s="125">
        <v>0</v>
      </c>
      <c r="AC1075" s="125">
        <v>0</v>
      </c>
      <c r="AD1075" s="125">
        <v>129570.51</v>
      </c>
      <c r="AE1075" s="125">
        <v>129570.51</v>
      </c>
      <c r="AF1075" s="125">
        <v>0</v>
      </c>
      <c r="AG1075" s="125">
        <v>0</v>
      </c>
      <c r="AH1075" s="125">
        <v>0</v>
      </c>
      <c r="AI1075" s="125">
        <v>129570.51</v>
      </c>
      <c r="AJ1075" s="125">
        <v>129570.51</v>
      </c>
      <c r="AK1075" s="135"/>
      <c r="AL1075" s="126" t="s">
        <v>4357</v>
      </c>
    </row>
    <row r="1076" spans="1:38" ht="36" hidden="1" x14ac:dyDescent="0.25">
      <c r="A1076" s="147">
        <v>131548</v>
      </c>
      <c r="B1076" s="120">
        <v>1</v>
      </c>
      <c r="C1076" s="121" t="s">
        <v>114</v>
      </c>
      <c r="D1076" s="122">
        <v>44315</v>
      </c>
      <c r="E1076" s="121" t="s">
        <v>228</v>
      </c>
      <c r="F1076" s="122">
        <v>44704</v>
      </c>
      <c r="G1076" s="121" t="s">
        <v>228</v>
      </c>
      <c r="H1076" s="123" t="s">
        <v>1105</v>
      </c>
      <c r="I1076" s="121" t="s">
        <v>4358</v>
      </c>
      <c r="J1076" s="120"/>
      <c r="K1076" s="121" t="s">
        <v>4359</v>
      </c>
      <c r="L1076" s="120" t="s">
        <v>183</v>
      </c>
      <c r="M1076" s="123" t="s">
        <v>4360</v>
      </c>
      <c r="N1076" s="123"/>
      <c r="O1076" s="121" t="s">
        <v>4183</v>
      </c>
      <c r="P1076" s="121" t="s">
        <v>157</v>
      </c>
      <c r="Q1076" s="123"/>
      <c r="R1076" s="121" t="s">
        <v>47</v>
      </c>
      <c r="S1076" s="121" t="s">
        <v>43</v>
      </c>
      <c r="T1076" s="124">
        <v>0.88</v>
      </c>
      <c r="U1076" s="120"/>
      <c r="V1076" s="121"/>
      <c r="W1076" s="120" t="s">
        <v>93</v>
      </c>
      <c r="X1076" s="120"/>
      <c r="Y1076" s="265" t="str">
        <f>_xlfn.XLOOKUP(TAMPData2205[[#This Row],[PIN]],TAMPData2202[PIN],TAMPData2202[TAMP NHS],"",0)</f>
        <v>Non-NHS Local</v>
      </c>
      <c r="Z1076" s="123"/>
      <c r="AA1076" s="125">
        <v>0</v>
      </c>
      <c r="AB1076" s="125">
        <v>0</v>
      </c>
      <c r="AC1076" s="125">
        <v>0</v>
      </c>
      <c r="AD1076" s="125">
        <v>116122.94</v>
      </c>
      <c r="AE1076" s="125">
        <v>116122.94</v>
      </c>
      <c r="AF1076" s="125">
        <v>0</v>
      </c>
      <c r="AG1076" s="125">
        <v>0</v>
      </c>
      <c r="AH1076" s="125">
        <v>0</v>
      </c>
      <c r="AI1076" s="125">
        <v>116122.94</v>
      </c>
      <c r="AJ1076" s="125">
        <v>116122.94</v>
      </c>
      <c r="AK1076" s="135"/>
      <c r="AL1076" s="126" t="s">
        <v>4361</v>
      </c>
    </row>
    <row r="1077" spans="1:38" ht="36" hidden="1" x14ac:dyDescent="0.25">
      <c r="A1077" s="147">
        <v>131559</v>
      </c>
      <c r="B1077" s="120">
        <v>2</v>
      </c>
      <c r="C1077" s="121" t="s">
        <v>85</v>
      </c>
      <c r="D1077" s="122">
        <v>44322</v>
      </c>
      <c r="E1077" s="121" t="s">
        <v>228</v>
      </c>
      <c r="F1077" s="122">
        <v>44322</v>
      </c>
      <c r="G1077" s="121" t="s">
        <v>228</v>
      </c>
      <c r="H1077" s="123" t="s">
        <v>1572</v>
      </c>
      <c r="I1077" s="121" t="s">
        <v>4362</v>
      </c>
      <c r="J1077" s="120"/>
      <c r="K1077" s="121" t="s">
        <v>4363</v>
      </c>
      <c r="L1077" s="120" t="s">
        <v>183</v>
      </c>
      <c r="M1077" s="123" t="s">
        <v>4364</v>
      </c>
      <c r="N1077" s="123"/>
      <c r="O1077" s="121" t="s">
        <v>4183</v>
      </c>
      <c r="P1077" s="121" t="s">
        <v>157</v>
      </c>
      <c r="Q1077" s="123"/>
      <c r="R1077" s="121" t="s">
        <v>47</v>
      </c>
      <c r="S1077" s="121" t="s">
        <v>43</v>
      </c>
      <c r="T1077" s="124">
        <v>4</v>
      </c>
      <c r="U1077" s="122"/>
      <c r="V1077" s="121"/>
      <c r="W1077" s="120" t="s">
        <v>93</v>
      </c>
      <c r="X1077" s="120" t="s">
        <v>186</v>
      </c>
      <c r="Y1077" s="265" t="str">
        <f>_xlfn.XLOOKUP(TAMPData2205[[#This Row],[PIN]],TAMPData2202[PIN],TAMPData2202[TAMP NHS],"",0)</f>
        <v>Non-NHS Local</v>
      </c>
      <c r="Z1077" s="123"/>
      <c r="AA1077" s="125">
        <v>0</v>
      </c>
      <c r="AB1077" s="125">
        <v>0</v>
      </c>
      <c r="AC1077" s="125">
        <v>0</v>
      </c>
      <c r="AD1077" s="125">
        <v>304452.58</v>
      </c>
      <c r="AE1077" s="125">
        <v>304452.58</v>
      </c>
      <c r="AF1077" s="125">
        <v>0</v>
      </c>
      <c r="AG1077" s="125">
        <v>0</v>
      </c>
      <c r="AH1077" s="125">
        <v>0</v>
      </c>
      <c r="AI1077" s="125">
        <v>304452.58</v>
      </c>
      <c r="AJ1077" s="125">
        <v>304452.58</v>
      </c>
      <c r="AK1077" s="135"/>
      <c r="AL1077" s="126" t="s">
        <v>4365</v>
      </c>
    </row>
    <row r="1078" spans="1:38" ht="36" hidden="1" x14ac:dyDescent="0.25">
      <c r="A1078" s="147">
        <v>131563</v>
      </c>
      <c r="B1078" s="120">
        <v>2</v>
      </c>
      <c r="C1078" s="121" t="s">
        <v>114</v>
      </c>
      <c r="D1078" s="122">
        <v>44322</v>
      </c>
      <c r="E1078" s="121" t="s">
        <v>228</v>
      </c>
      <c r="F1078" s="122">
        <v>44599</v>
      </c>
      <c r="G1078" s="121" t="s">
        <v>228</v>
      </c>
      <c r="H1078" s="123" t="s">
        <v>410</v>
      </c>
      <c r="I1078" s="121" t="s">
        <v>4366</v>
      </c>
      <c r="J1078" s="120"/>
      <c r="K1078" s="121" t="s">
        <v>4367</v>
      </c>
      <c r="L1078" s="120" t="s">
        <v>183</v>
      </c>
      <c r="M1078" s="123" t="s">
        <v>4368</v>
      </c>
      <c r="N1078" s="123"/>
      <c r="O1078" s="121" t="s">
        <v>4183</v>
      </c>
      <c r="P1078" s="121" t="s">
        <v>157</v>
      </c>
      <c r="Q1078" s="123"/>
      <c r="R1078" s="150" t="s">
        <v>47</v>
      </c>
      <c r="S1078" s="150" t="s">
        <v>43</v>
      </c>
      <c r="T1078" s="124">
        <v>2</v>
      </c>
      <c r="U1078" s="120"/>
      <c r="V1078" s="121"/>
      <c r="W1078" s="120" t="s">
        <v>93</v>
      </c>
      <c r="X1078" s="120" t="s">
        <v>186</v>
      </c>
      <c r="Y1078" s="265" t="str">
        <f>_xlfn.XLOOKUP(TAMPData2205[[#This Row],[PIN]],TAMPData2202[PIN],TAMPData2202[TAMP NHS],"",0)</f>
        <v>Non-NHS Local</v>
      </c>
      <c r="Z1078" s="123"/>
      <c r="AA1078" s="125">
        <v>0</v>
      </c>
      <c r="AB1078" s="125">
        <v>0</v>
      </c>
      <c r="AC1078" s="125">
        <v>0</v>
      </c>
      <c r="AD1078" s="125">
        <v>247786.16</v>
      </c>
      <c r="AE1078" s="125">
        <v>247786.16</v>
      </c>
      <c r="AF1078" s="125">
        <v>0</v>
      </c>
      <c r="AG1078" s="125">
        <v>0</v>
      </c>
      <c r="AH1078" s="125">
        <v>0</v>
      </c>
      <c r="AI1078" s="125">
        <v>247786.16</v>
      </c>
      <c r="AJ1078" s="125">
        <v>247786.16</v>
      </c>
      <c r="AK1078" s="135"/>
      <c r="AL1078" s="126" t="s">
        <v>4369</v>
      </c>
    </row>
    <row r="1079" spans="1:38" ht="36" hidden="1" x14ac:dyDescent="0.25">
      <c r="A1079" s="147">
        <v>131594</v>
      </c>
      <c r="B1079" s="120">
        <v>1</v>
      </c>
      <c r="C1079" s="121" t="s">
        <v>85</v>
      </c>
      <c r="D1079" s="122">
        <v>44333</v>
      </c>
      <c r="E1079" s="121" t="s">
        <v>228</v>
      </c>
      <c r="F1079" s="122">
        <v>44369</v>
      </c>
      <c r="G1079" s="121" t="s">
        <v>228</v>
      </c>
      <c r="H1079" s="123" t="s">
        <v>718</v>
      </c>
      <c r="I1079" s="121" t="s">
        <v>4370</v>
      </c>
      <c r="J1079" s="120"/>
      <c r="K1079" s="121" t="s">
        <v>4371</v>
      </c>
      <c r="L1079" s="120" t="s">
        <v>183</v>
      </c>
      <c r="M1079" s="123" t="s">
        <v>4372</v>
      </c>
      <c r="N1079" s="123"/>
      <c r="O1079" s="121" t="s">
        <v>4183</v>
      </c>
      <c r="P1079" s="121" t="s">
        <v>157</v>
      </c>
      <c r="Q1079" s="123"/>
      <c r="R1079" s="150" t="s">
        <v>47</v>
      </c>
      <c r="S1079" s="150" t="s">
        <v>43</v>
      </c>
      <c r="T1079" s="124">
        <v>2.9</v>
      </c>
      <c r="U1079" s="120"/>
      <c r="V1079" s="121"/>
      <c r="W1079" s="120" t="s">
        <v>93</v>
      </c>
      <c r="X1079" s="120" t="s">
        <v>186</v>
      </c>
      <c r="Y1079" s="265" t="str">
        <f>_xlfn.XLOOKUP(TAMPData2205[[#This Row],[PIN]],TAMPData2202[PIN],TAMPData2202[TAMP NHS],"",0)</f>
        <v>Non-NHS Local</v>
      </c>
      <c r="Z1079" s="123"/>
      <c r="AA1079" s="125">
        <v>0</v>
      </c>
      <c r="AB1079" s="125">
        <v>0</v>
      </c>
      <c r="AC1079" s="125">
        <v>0</v>
      </c>
      <c r="AD1079" s="125">
        <v>267050</v>
      </c>
      <c r="AE1079" s="125">
        <v>267050</v>
      </c>
      <c r="AF1079" s="125">
        <v>0</v>
      </c>
      <c r="AG1079" s="125">
        <v>0</v>
      </c>
      <c r="AH1079" s="125">
        <v>0</v>
      </c>
      <c r="AI1079" s="125">
        <v>267050</v>
      </c>
      <c r="AJ1079" s="125">
        <v>267050</v>
      </c>
      <c r="AK1079" s="135"/>
      <c r="AL1079" s="126" t="s">
        <v>4373</v>
      </c>
    </row>
    <row r="1080" spans="1:38" ht="36" hidden="1" x14ac:dyDescent="0.25">
      <c r="A1080" s="149">
        <v>131605</v>
      </c>
      <c r="B1080" s="120">
        <v>3</v>
      </c>
      <c r="C1080" s="121" t="s">
        <v>114</v>
      </c>
      <c r="D1080" s="122">
        <v>44335</v>
      </c>
      <c r="E1080" s="121" t="s">
        <v>228</v>
      </c>
      <c r="F1080" s="122">
        <v>44600</v>
      </c>
      <c r="G1080" s="121" t="s">
        <v>228</v>
      </c>
      <c r="H1080" s="123" t="s">
        <v>1716</v>
      </c>
      <c r="I1080" s="121" t="s">
        <v>4374</v>
      </c>
      <c r="J1080" s="120"/>
      <c r="K1080" s="121" t="s">
        <v>1167</v>
      </c>
      <c r="L1080" s="120" t="s">
        <v>183</v>
      </c>
      <c r="M1080" s="123" t="s">
        <v>4375</v>
      </c>
      <c r="N1080" s="123"/>
      <c r="O1080" s="121" t="s">
        <v>4183</v>
      </c>
      <c r="P1080" s="121" t="s">
        <v>157</v>
      </c>
      <c r="Q1080" s="123"/>
      <c r="R1080" s="121" t="s">
        <v>47</v>
      </c>
      <c r="S1080" s="121" t="s">
        <v>43</v>
      </c>
      <c r="T1080" s="124">
        <v>1.454</v>
      </c>
      <c r="U1080" s="122"/>
      <c r="V1080" s="121"/>
      <c r="W1080" s="120" t="s">
        <v>93</v>
      </c>
      <c r="X1080" s="120" t="s">
        <v>186</v>
      </c>
      <c r="Y1080" s="265" t="str">
        <f>_xlfn.XLOOKUP(TAMPData2205[[#This Row],[PIN]],TAMPData2202[PIN],TAMPData2202[TAMP NHS],"",0)</f>
        <v>Non-NHS Local</v>
      </c>
      <c r="Z1080" s="123"/>
      <c r="AA1080" s="125">
        <v>0</v>
      </c>
      <c r="AB1080" s="125">
        <v>0</v>
      </c>
      <c r="AC1080" s="125">
        <v>0</v>
      </c>
      <c r="AD1080" s="125">
        <v>224681.04</v>
      </c>
      <c r="AE1080" s="125">
        <v>224681.04</v>
      </c>
      <c r="AF1080" s="125">
        <v>0</v>
      </c>
      <c r="AG1080" s="125">
        <v>0</v>
      </c>
      <c r="AH1080" s="125">
        <v>0</v>
      </c>
      <c r="AI1080" s="125">
        <v>224681.04</v>
      </c>
      <c r="AJ1080" s="125">
        <v>224681.04</v>
      </c>
      <c r="AK1080" s="135"/>
      <c r="AL1080" s="126" t="s">
        <v>4376</v>
      </c>
    </row>
    <row r="1081" spans="1:38" ht="36" hidden="1" x14ac:dyDescent="0.25">
      <c r="A1081" s="149">
        <v>131665</v>
      </c>
      <c r="B1081" s="120">
        <v>2</v>
      </c>
      <c r="C1081" s="121" t="s">
        <v>114</v>
      </c>
      <c r="D1081" s="122">
        <v>44348</v>
      </c>
      <c r="E1081" s="121" t="s">
        <v>228</v>
      </c>
      <c r="F1081" s="122">
        <v>44700</v>
      </c>
      <c r="G1081" s="121" t="s">
        <v>228</v>
      </c>
      <c r="H1081" s="123" t="s">
        <v>404</v>
      </c>
      <c r="I1081" s="121" t="s">
        <v>4377</v>
      </c>
      <c r="J1081" s="120"/>
      <c r="K1081" s="121" t="s">
        <v>4378</v>
      </c>
      <c r="L1081" s="120" t="s">
        <v>183</v>
      </c>
      <c r="M1081" s="123" t="s">
        <v>4379</v>
      </c>
      <c r="N1081" s="123"/>
      <c r="O1081" s="121" t="s">
        <v>4183</v>
      </c>
      <c r="P1081" s="121" t="s">
        <v>157</v>
      </c>
      <c r="Q1081" s="123"/>
      <c r="R1081" s="121" t="s">
        <v>47</v>
      </c>
      <c r="S1081" s="121" t="s">
        <v>43</v>
      </c>
      <c r="T1081" s="124">
        <v>8.25</v>
      </c>
      <c r="U1081" s="122"/>
      <c r="V1081" s="121"/>
      <c r="W1081" s="120" t="s">
        <v>93</v>
      </c>
      <c r="X1081" s="120" t="s">
        <v>186</v>
      </c>
      <c r="Y1081" s="265" t="str">
        <f>_xlfn.XLOOKUP(TAMPData2205[[#This Row],[PIN]],TAMPData2202[PIN],TAMPData2202[TAMP NHS],"",0)</f>
        <v>Non-NHS Local</v>
      </c>
      <c r="Z1081" s="123"/>
      <c r="AA1081" s="125">
        <v>0</v>
      </c>
      <c r="AB1081" s="125">
        <v>0</v>
      </c>
      <c r="AC1081" s="125">
        <v>0</v>
      </c>
      <c r="AD1081" s="125">
        <v>616954.79</v>
      </c>
      <c r="AE1081" s="125">
        <v>616954.79</v>
      </c>
      <c r="AF1081" s="125">
        <v>0</v>
      </c>
      <c r="AG1081" s="125">
        <v>0</v>
      </c>
      <c r="AH1081" s="125">
        <v>0</v>
      </c>
      <c r="AI1081" s="125">
        <v>616954.79</v>
      </c>
      <c r="AJ1081" s="125">
        <v>616954.79</v>
      </c>
      <c r="AK1081" s="135"/>
      <c r="AL1081" s="126" t="s">
        <v>4380</v>
      </c>
    </row>
    <row r="1082" spans="1:38" ht="36" hidden="1" x14ac:dyDescent="0.25">
      <c r="A1082" s="147">
        <v>43090</v>
      </c>
      <c r="B1082" s="120">
        <v>1</v>
      </c>
      <c r="C1082" s="121" t="s">
        <v>85</v>
      </c>
      <c r="D1082" s="122">
        <v>37843.652372685188</v>
      </c>
      <c r="E1082" s="121" t="s">
        <v>108</v>
      </c>
      <c r="F1082" s="122">
        <v>44377</v>
      </c>
      <c r="G1082" s="121" t="s">
        <v>1741</v>
      </c>
      <c r="H1082" s="123" t="s">
        <v>297</v>
      </c>
      <c r="I1082" s="121" t="s">
        <v>4381</v>
      </c>
      <c r="J1082" s="120"/>
      <c r="K1082" s="121" t="s">
        <v>4382</v>
      </c>
      <c r="L1082" s="120" t="s">
        <v>183</v>
      </c>
      <c r="M1082" s="123" t="s">
        <v>4383</v>
      </c>
      <c r="N1082" s="123" t="s">
        <v>4384</v>
      </c>
      <c r="O1082" s="121" t="s">
        <v>91</v>
      </c>
      <c r="P1082" s="121" t="s">
        <v>1783</v>
      </c>
      <c r="Q1082" s="123"/>
      <c r="R1082" s="121" t="s">
        <v>47</v>
      </c>
      <c r="S1082" s="121" t="s">
        <v>45</v>
      </c>
      <c r="T1082" s="124">
        <v>1.7</v>
      </c>
      <c r="U1082" s="120"/>
      <c r="V1082" s="121"/>
      <c r="W1082" s="120" t="s">
        <v>93</v>
      </c>
      <c r="X1082" s="120" t="s">
        <v>103</v>
      </c>
      <c r="Y1082" s="265" t="s">
        <v>34</v>
      </c>
      <c r="Z1082" s="123"/>
      <c r="AA1082" s="125">
        <v>700000</v>
      </c>
      <c r="AB1082" s="125">
        <v>0</v>
      </c>
      <c r="AC1082" s="125">
        <v>0</v>
      </c>
      <c r="AD1082" s="125">
        <v>0</v>
      </c>
      <c r="AE1082" s="125">
        <v>700000</v>
      </c>
      <c r="AF1082" s="125">
        <v>2255600</v>
      </c>
      <c r="AG1082" s="125">
        <v>0</v>
      </c>
      <c r="AH1082" s="125">
        <v>0</v>
      </c>
      <c r="AI1082" s="125">
        <v>0</v>
      </c>
      <c r="AJ1082" s="125">
        <v>2255600</v>
      </c>
      <c r="AK1082" s="135"/>
      <c r="AL1082" s="126" t="s">
        <v>4385</v>
      </c>
    </row>
    <row r="1083" spans="1:38" ht="108" hidden="1" x14ac:dyDescent="0.25">
      <c r="A1083" s="147">
        <v>43162</v>
      </c>
      <c r="B1083" s="120">
        <v>3</v>
      </c>
      <c r="C1083" s="121" t="s">
        <v>85</v>
      </c>
      <c r="D1083" s="122">
        <v>37843.652962962966</v>
      </c>
      <c r="E1083" s="121" t="s">
        <v>108</v>
      </c>
      <c r="F1083" s="122">
        <v>44629</v>
      </c>
      <c r="G1083" s="121" t="s">
        <v>241</v>
      </c>
      <c r="H1083" s="123" t="s">
        <v>701</v>
      </c>
      <c r="I1083" s="121" t="s">
        <v>4386</v>
      </c>
      <c r="J1083" s="120"/>
      <c r="K1083" s="121" t="s">
        <v>4387</v>
      </c>
      <c r="L1083" s="120" t="s">
        <v>183</v>
      </c>
      <c r="M1083" s="123" t="s">
        <v>4388</v>
      </c>
      <c r="N1083" s="123" t="s">
        <v>4389</v>
      </c>
      <c r="O1083" s="121" t="s">
        <v>91</v>
      </c>
      <c r="P1083" s="121" t="s">
        <v>1789</v>
      </c>
      <c r="Q1083" s="123"/>
      <c r="R1083" s="150" t="s">
        <v>47</v>
      </c>
      <c r="S1083" s="150" t="s">
        <v>45</v>
      </c>
      <c r="T1083" s="124">
        <v>2.4</v>
      </c>
      <c r="U1083" s="120"/>
      <c r="V1083" s="121"/>
      <c r="W1083" s="120" t="s">
        <v>93</v>
      </c>
      <c r="X1083" s="120" t="s">
        <v>103</v>
      </c>
      <c r="Y1083" s="265" t="s">
        <v>34</v>
      </c>
      <c r="Z1083" s="123"/>
      <c r="AA1083" s="125">
        <v>50000</v>
      </c>
      <c r="AB1083" s="125">
        <v>0</v>
      </c>
      <c r="AC1083" s="125">
        <v>0</v>
      </c>
      <c r="AD1083" s="125">
        <v>0</v>
      </c>
      <c r="AE1083" s="125">
        <v>50000</v>
      </c>
      <c r="AF1083" s="125">
        <v>102500</v>
      </c>
      <c r="AG1083" s="125">
        <v>0</v>
      </c>
      <c r="AH1083" s="125">
        <v>0</v>
      </c>
      <c r="AI1083" s="125">
        <v>0</v>
      </c>
      <c r="AJ1083" s="125">
        <v>102500</v>
      </c>
      <c r="AK1083" s="135"/>
      <c r="AL1083" s="126" t="s">
        <v>4390</v>
      </c>
    </row>
    <row r="1084" spans="1:38" ht="36" hidden="1" x14ac:dyDescent="0.25">
      <c r="A1084" s="147">
        <v>120439</v>
      </c>
      <c r="B1084" s="120">
        <v>1</v>
      </c>
      <c r="C1084" s="121" t="s">
        <v>97</v>
      </c>
      <c r="D1084" s="122">
        <v>41750</v>
      </c>
      <c r="E1084" s="121" t="s">
        <v>3407</v>
      </c>
      <c r="F1084" s="122">
        <v>44677</v>
      </c>
      <c r="G1084" s="121" t="s">
        <v>1745</v>
      </c>
      <c r="H1084" s="123" t="s">
        <v>1633</v>
      </c>
      <c r="I1084" s="121" t="s">
        <v>4391</v>
      </c>
      <c r="J1084" s="120"/>
      <c r="K1084" s="121" t="s">
        <v>4392</v>
      </c>
      <c r="L1084" s="120" t="s">
        <v>183</v>
      </c>
      <c r="M1084" s="123" t="s">
        <v>4393</v>
      </c>
      <c r="N1084" s="123" t="s">
        <v>4394</v>
      </c>
      <c r="O1084" s="121" t="s">
        <v>91</v>
      </c>
      <c r="P1084" s="121" t="s">
        <v>1789</v>
      </c>
      <c r="Q1084" s="123"/>
      <c r="R1084" s="121" t="s">
        <v>47</v>
      </c>
      <c r="S1084" s="121" t="s">
        <v>45</v>
      </c>
      <c r="T1084" s="124">
        <v>0.75</v>
      </c>
      <c r="U1084" s="122"/>
      <c r="V1084" s="121"/>
      <c r="W1084" s="120" t="s">
        <v>93</v>
      </c>
      <c r="X1084" s="120" t="s">
        <v>103</v>
      </c>
      <c r="Y1084" s="265" t="str">
        <f>_xlfn.XLOOKUP(TAMPData2205[[#This Row],[PIN]],TAMPData2202[PIN],TAMPData2202[TAMP NHS],"",0)</f>
        <v>Non-NHS Local</v>
      </c>
      <c r="Z1084" s="123"/>
      <c r="AA1084" s="125">
        <v>0</v>
      </c>
      <c r="AB1084" s="125">
        <v>-1100</v>
      </c>
      <c r="AC1084" s="125">
        <v>324034</v>
      </c>
      <c r="AD1084" s="125">
        <v>0</v>
      </c>
      <c r="AE1084" s="125">
        <v>322934</v>
      </c>
      <c r="AF1084" s="125">
        <v>80000</v>
      </c>
      <c r="AG1084" s="125">
        <v>211420</v>
      </c>
      <c r="AH1084" s="125">
        <v>1688239</v>
      </c>
      <c r="AI1084" s="125">
        <v>0</v>
      </c>
      <c r="AJ1084" s="125">
        <v>1979659</v>
      </c>
      <c r="AK1084" s="135"/>
      <c r="AL1084" s="126" t="s">
        <v>4395</v>
      </c>
    </row>
    <row r="1085" spans="1:38" ht="72" hidden="1" x14ac:dyDescent="0.25">
      <c r="A1085" s="147">
        <v>126705</v>
      </c>
      <c r="B1085" s="120">
        <v>1</v>
      </c>
      <c r="C1085" s="121" t="s">
        <v>85</v>
      </c>
      <c r="D1085" s="122">
        <v>43028</v>
      </c>
      <c r="E1085" s="121" t="s">
        <v>1728</v>
      </c>
      <c r="F1085" s="122">
        <v>44377</v>
      </c>
      <c r="G1085" s="121" t="s">
        <v>1741</v>
      </c>
      <c r="H1085" s="123" t="s">
        <v>1588</v>
      </c>
      <c r="I1085" s="121"/>
      <c r="J1085" s="120"/>
      <c r="K1085" s="121"/>
      <c r="L1085" s="120"/>
      <c r="M1085" s="123" t="s">
        <v>4396</v>
      </c>
      <c r="N1085" s="123" t="s">
        <v>4397</v>
      </c>
      <c r="O1085" s="121" t="s">
        <v>91</v>
      </c>
      <c r="P1085" s="121" t="s">
        <v>1789</v>
      </c>
      <c r="Q1085" s="123"/>
      <c r="R1085" s="121" t="s">
        <v>47</v>
      </c>
      <c r="S1085" s="121" t="s">
        <v>45</v>
      </c>
      <c r="T1085" s="124">
        <v>2.25</v>
      </c>
      <c r="U1085" s="120"/>
      <c r="V1085" s="121"/>
      <c r="W1085" s="120" t="s">
        <v>93</v>
      </c>
      <c r="X1085" s="120" t="s">
        <v>103</v>
      </c>
      <c r="Y1085" s="265" t="s">
        <v>34</v>
      </c>
      <c r="Z1085" s="123"/>
      <c r="AA1085" s="125">
        <v>244346</v>
      </c>
      <c r="AB1085" s="125">
        <v>0</v>
      </c>
      <c r="AC1085" s="125">
        <v>0</v>
      </c>
      <c r="AD1085" s="125">
        <v>0</v>
      </c>
      <c r="AE1085" s="125">
        <v>244346</v>
      </c>
      <c r="AF1085" s="125">
        <v>444346</v>
      </c>
      <c r="AG1085" s="125">
        <v>0</v>
      </c>
      <c r="AH1085" s="125">
        <v>0</v>
      </c>
      <c r="AI1085" s="125">
        <v>0</v>
      </c>
      <c r="AJ1085" s="125">
        <v>444346</v>
      </c>
      <c r="AK1085" s="135"/>
      <c r="AL1085" s="126" t="s">
        <v>4398</v>
      </c>
    </row>
    <row r="1086" spans="1:38" ht="90" hidden="1" x14ac:dyDescent="0.25">
      <c r="A1086" s="147">
        <v>127933</v>
      </c>
      <c r="B1086" s="120">
        <v>1</v>
      </c>
      <c r="C1086" s="121" t="s">
        <v>85</v>
      </c>
      <c r="D1086" s="122">
        <v>43307</v>
      </c>
      <c r="E1086" s="121" t="s">
        <v>1740</v>
      </c>
      <c r="F1086" s="122">
        <v>44377</v>
      </c>
      <c r="G1086" s="121" t="s">
        <v>1741</v>
      </c>
      <c r="H1086" s="123" t="s">
        <v>1588</v>
      </c>
      <c r="I1086" s="121"/>
      <c r="J1086" s="120"/>
      <c r="K1086" s="121"/>
      <c r="L1086" s="120"/>
      <c r="M1086" s="123" t="s">
        <v>4399</v>
      </c>
      <c r="N1086" s="123" t="s">
        <v>4400</v>
      </c>
      <c r="O1086" s="121" t="s">
        <v>91</v>
      </c>
      <c r="P1086" s="121" t="s">
        <v>1783</v>
      </c>
      <c r="Q1086" s="123"/>
      <c r="R1086" s="121" t="s">
        <v>47</v>
      </c>
      <c r="S1086" s="121" t="s">
        <v>45</v>
      </c>
      <c r="T1086" s="124">
        <v>0.89</v>
      </c>
      <c r="U1086" s="122"/>
      <c r="V1086" s="121"/>
      <c r="W1086" s="120" t="s">
        <v>93</v>
      </c>
      <c r="X1086" s="120" t="s">
        <v>103</v>
      </c>
      <c r="Y1086" s="265" t="s">
        <v>34</v>
      </c>
      <c r="Z1086" s="123"/>
      <c r="AA1086" s="125">
        <v>0</v>
      </c>
      <c r="AB1086" s="125">
        <v>650000</v>
      </c>
      <c r="AC1086" s="125">
        <v>0</v>
      </c>
      <c r="AD1086" s="125">
        <v>0</v>
      </c>
      <c r="AE1086" s="125">
        <v>650000</v>
      </c>
      <c r="AF1086" s="125">
        <v>333410</v>
      </c>
      <c r="AG1086" s="125">
        <v>650000</v>
      </c>
      <c r="AH1086" s="125">
        <v>0</v>
      </c>
      <c r="AI1086" s="125">
        <v>0</v>
      </c>
      <c r="AJ1086" s="125">
        <v>983410</v>
      </c>
      <c r="AK1086" s="135"/>
      <c r="AL1086" s="126" t="s">
        <v>4401</v>
      </c>
    </row>
    <row r="1087" spans="1:38" ht="36" hidden="1" x14ac:dyDescent="0.25">
      <c r="A1087" s="147">
        <v>120109.01</v>
      </c>
      <c r="B1087" s="120">
        <v>2</v>
      </c>
      <c r="C1087" s="121" t="s">
        <v>114</v>
      </c>
      <c r="D1087" s="122">
        <v>42815</v>
      </c>
      <c r="E1087" s="121" t="s">
        <v>3285</v>
      </c>
      <c r="F1087" s="122">
        <v>44376</v>
      </c>
      <c r="G1087" s="121" t="s">
        <v>170</v>
      </c>
      <c r="H1087" s="123" t="s">
        <v>223</v>
      </c>
      <c r="I1087" s="121" t="s">
        <v>4402</v>
      </c>
      <c r="J1087" s="120"/>
      <c r="K1087" s="121" t="s">
        <v>4403</v>
      </c>
      <c r="L1087" s="120" t="s">
        <v>183</v>
      </c>
      <c r="M1087" s="123" t="s">
        <v>4404</v>
      </c>
      <c r="N1087" s="123" t="s">
        <v>4405</v>
      </c>
      <c r="O1087" s="121" t="s">
        <v>91</v>
      </c>
      <c r="P1087" s="121" t="s">
        <v>158</v>
      </c>
      <c r="Q1087" s="123"/>
      <c r="R1087" s="121" t="s">
        <v>47</v>
      </c>
      <c r="S1087" s="121" t="s">
        <v>46</v>
      </c>
      <c r="T1087" s="124">
        <v>3.08</v>
      </c>
      <c r="U1087" s="122"/>
      <c r="V1087" s="121"/>
      <c r="W1087" s="120" t="s">
        <v>93</v>
      </c>
      <c r="X1087" s="120" t="s">
        <v>103</v>
      </c>
      <c r="Y1087" s="265" t="str">
        <f>_xlfn.XLOOKUP(TAMPData2205[[#This Row],[PIN]],TAMPData2202[PIN],TAMPData2202[TAMP NHS],"",0)</f>
        <v>Non-NHS Local</v>
      </c>
      <c r="Z1087" s="123"/>
      <c r="AA1087" s="125">
        <v>0</v>
      </c>
      <c r="AB1087" s="125">
        <v>0</v>
      </c>
      <c r="AC1087" s="125">
        <v>0</v>
      </c>
      <c r="AD1087" s="125">
        <v>15355.97</v>
      </c>
      <c r="AE1087" s="125">
        <v>15355.97</v>
      </c>
      <c r="AF1087" s="125">
        <v>0</v>
      </c>
      <c r="AG1087" s="125">
        <v>0</v>
      </c>
      <c r="AH1087" s="125">
        <v>0</v>
      </c>
      <c r="AI1087" s="125">
        <v>486022.97</v>
      </c>
      <c r="AJ1087" s="125">
        <v>486022.97</v>
      </c>
      <c r="AK1087" s="135"/>
      <c r="AL1087" s="126" t="s">
        <v>4406</v>
      </c>
    </row>
    <row r="1088" spans="1:38" ht="36" hidden="1" x14ac:dyDescent="0.25">
      <c r="A1088" s="147">
        <v>120109.02</v>
      </c>
      <c r="B1088" s="120">
        <v>2</v>
      </c>
      <c r="C1088" s="121" t="s">
        <v>122</v>
      </c>
      <c r="D1088" s="122">
        <v>42815</v>
      </c>
      <c r="E1088" s="121" t="s">
        <v>3285</v>
      </c>
      <c r="F1088" s="122">
        <v>44452</v>
      </c>
      <c r="G1088" s="121" t="s">
        <v>425</v>
      </c>
      <c r="H1088" s="123" t="s">
        <v>223</v>
      </c>
      <c r="I1088" s="121"/>
      <c r="J1088" s="120"/>
      <c r="K1088" s="121"/>
      <c r="L1088" s="120"/>
      <c r="M1088" s="123" t="s">
        <v>4407</v>
      </c>
      <c r="N1088" s="123" t="s">
        <v>4408</v>
      </c>
      <c r="O1088" s="121" t="s">
        <v>91</v>
      </c>
      <c r="P1088" s="121" t="s">
        <v>157</v>
      </c>
      <c r="Q1088" s="123"/>
      <c r="R1088" s="150" t="s">
        <v>47</v>
      </c>
      <c r="S1088" s="150" t="s">
        <v>46</v>
      </c>
      <c r="T1088" s="124" t="s">
        <v>505</v>
      </c>
      <c r="U1088" s="122"/>
      <c r="V1088" s="121"/>
      <c r="W1088" s="120" t="s">
        <v>93</v>
      </c>
      <c r="X1088" s="120" t="s">
        <v>103</v>
      </c>
      <c r="Y1088" s="265" t="s">
        <v>34</v>
      </c>
      <c r="Z1088" s="123"/>
      <c r="AA1088" s="125">
        <v>0</v>
      </c>
      <c r="AB1088" s="125">
        <v>0</v>
      </c>
      <c r="AC1088" s="125">
        <v>3105722</v>
      </c>
      <c r="AD1088" s="125">
        <v>0</v>
      </c>
      <c r="AE1088" s="125">
        <v>3105722</v>
      </c>
      <c r="AF1088" s="125">
        <v>0</v>
      </c>
      <c r="AG1088" s="125">
        <v>0</v>
      </c>
      <c r="AH1088" s="125">
        <v>3105722</v>
      </c>
      <c r="AI1088" s="125">
        <v>0</v>
      </c>
      <c r="AJ1088" s="125">
        <v>3105722</v>
      </c>
      <c r="AK1088" s="135"/>
      <c r="AL1088" s="126" t="s">
        <v>4409</v>
      </c>
    </row>
    <row r="1089" spans="1:38" ht="54" hidden="1" x14ac:dyDescent="0.25">
      <c r="A1089" s="147">
        <v>123325</v>
      </c>
      <c r="B1089" s="120">
        <v>1</v>
      </c>
      <c r="C1089" s="121" t="s">
        <v>122</v>
      </c>
      <c r="D1089" s="122">
        <v>42411</v>
      </c>
      <c r="E1089" s="121" t="s">
        <v>1728</v>
      </c>
      <c r="F1089" s="122">
        <v>44677</v>
      </c>
      <c r="G1089" s="121" t="s">
        <v>4410</v>
      </c>
      <c r="H1089" s="123" t="s">
        <v>337</v>
      </c>
      <c r="I1089" s="121"/>
      <c r="J1089" s="120"/>
      <c r="K1089" s="121" t="s">
        <v>4411</v>
      </c>
      <c r="L1089" s="120" t="s">
        <v>183</v>
      </c>
      <c r="M1089" s="123" t="s">
        <v>4412</v>
      </c>
      <c r="N1089" s="123" t="s">
        <v>4413</v>
      </c>
      <c r="O1089" s="121" t="s">
        <v>91</v>
      </c>
      <c r="P1089" s="121" t="s">
        <v>157</v>
      </c>
      <c r="Q1089" s="123"/>
      <c r="R1089" s="150" t="s">
        <v>47</v>
      </c>
      <c r="S1089" s="150" t="s">
        <v>46</v>
      </c>
      <c r="T1089" s="124">
        <v>1.07</v>
      </c>
      <c r="U1089" s="122"/>
      <c r="V1089" s="121"/>
      <c r="W1089" s="120" t="s">
        <v>93</v>
      </c>
      <c r="X1089" s="120" t="s">
        <v>103</v>
      </c>
      <c r="Y1089" s="265" t="str">
        <f>_xlfn.XLOOKUP(TAMPData2205[[#This Row],[PIN]],TAMPData2202[PIN],TAMPData2202[TAMP NHS],"",0)</f>
        <v>Non-NHS Local</v>
      </c>
      <c r="Z1089" s="123"/>
      <c r="AA1089" s="125">
        <v>102500</v>
      </c>
      <c r="AB1089" s="125">
        <v>78500</v>
      </c>
      <c r="AC1089" s="125">
        <v>7505152</v>
      </c>
      <c r="AD1089" s="125">
        <v>0</v>
      </c>
      <c r="AE1089" s="125">
        <v>7686152</v>
      </c>
      <c r="AF1089" s="125">
        <v>812470</v>
      </c>
      <c r="AG1089" s="125">
        <v>100000</v>
      </c>
      <c r="AH1089" s="125">
        <v>7505152</v>
      </c>
      <c r="AI1089" s="125">
        <v>0</v>
      </c>
      <c r="AJ1089" s="125">
        <v>8417622</v>
      </c>
      <c r="AK1089" s="135"/>
      <c r="AL1089" s="126" t="s">
        <v>4414</v>
      </c>
    </row>
    <row r="1090" spans="1:38" ht="108" hidden="1" x14ac:dyDescent="0.25">
      <c r="A1090" s="147">
        <v>123661</v>
      </c>
      <c r="B1090" s="120">
        <v>2</v>
      </c>
      <c r="C1090" s="121" t="s">
        <v>97</v>
      </c>
      <c r="D1090" s="122">
        <v>42523</v>
      </c>
      <c r="E1090" s="121" t="s">
        <v>3285</v>
      </c>
      <c r="F1090" s="122">
        <v>44638</v>
      </c>
      <c r="G1090" s="121" t="s">
        <v>425</v>
      </c>
      <c r="H1090" s="123" t="s">
        <v>236</v>
      </c>
      <c r="I1090" s="121"/>
      <c r="J1090" s="120"/>
      <c r="K1090" s="121"/>
      <c r="L1090" s="120"/>
      <c r="M1090" s="123" t="s">
        <v>4415</v>
      </c>
      <c r="N1090" s="123" t="s">
        <v>4416</v>
      </c>
      <c r="O1090" s="121" t="s">
        <v>91</v>
      </c>
      <c r="P1090" s="121" t="s">
        <v>157</v>
      </c>
      <c r="Q1090" s="123"/>
      <c r="R1090" s="150" t="s">
        <v>47</v>
      </c>
      <c r="S1090" s="150" t="s">
        <v>46</v>
      </c>
      <c r="T1090" s="124" t="s">
        <v>505</v>
      </c>
      <c r="U1090" s="120"/>
      <c r="V1090" s="121"/>
      <c r="W1090" s="120" t="s">
        <v>93</v>
      </c>
      <c r="X1090" s="120"/>
      <c r="Y1090" s="265" t="s">
        <v>34</v>
      </c>
      <c r="Z1090" s="123"/>
      <c r="AA1090" s="125">
        <v>0</v>
      </c>
      <c r="AB1090" s="125">
        <v>0</v>
      </c>
      <c r="AC1090" s="125">
        <v>1137489</v>
      </c>
      <c r="AD1090" s="125">
        <v>0</v>
      </c>
      <c r="AE1090" s="125">
        <v>1137489</v>
      </c>
      <c r="AF1090" s="125">
        <v>162423</v>
      </c>
      <c r="AG1090" s="125">
        <v>0</v>
      </c>
      <c r="AH1090" s="125">
        <v>1137489</v>
      </c>
      <c r="AI1090" s="125">
        <v>0</v>
      </c>
      <c r="AJ1090" s="125">
        <v>1299912</v>
      </c>
      <c r="AK1090" s="135"/>
      <c r="AL1090" s="126" t="s">
        <v>4417</v>
      </c>
    </row>
    <row r="1091" spans="1:38" ht="36" hidden="1" x14ac:dyDescent="0.25">
      <c r="A1091" s="147">
        <v>125083</v>
      </c>
      <c r="B1091" s="120">
        <v>4</v>
      </c>
      <c r="C1091" s="121" t="s">
        <v>122</v>
      </c>
      <c r="D1091" s="122">
        <v>42629</v>
      </c>
      <c r="E1091" s="121" t="s">
        <v>1768</v>
      </c>
      <c r="F1091" s="122">
        <v>44539</v>
      </c>
      <c r="G1091" s="121" t="s">
        <v>4418</v>
      </c>
      <c r="H1091" s="123" t="s">
        <v>331</v>
      </c>
      <c r="I1091" s="121"/>
      <c r="J1091" s="120"/>
      <c r="K1091" s="121"/>
      <c r="L1091" s="120"/>
      <c r="M1091" s="123" t="s">
        <v>4419</v>
      </c>
      <c r="N1091" s="123" t="s">
        <v>4420</v>
      </c>
      <c r="O1091" s="121" t="s">
        <v>91</v>
      </c>
      <c r="P1091" s="121" t="s">
        <v>158</v>
      </c>
      <c r="Q1091" s="123"/>
      <c r="R1091" s="121" t="s">
        <v>47</v>
      </c>
      <c r="S1091" s="121" t="s">
        <v>46</v>
      </c>
      <c r="T1091" s="124">
        <v>0.89</v>
      </c>
      <c r="U1091" s="122"/>
      <c r="V1091" s="121"/>
      <c r="W1091" s="120" t="s">
        <v>93</v>
      </c>
      <c r="X1091" s="120" t="s">
        <v>103</v>
      </c>
      <c r="Y1091" s="265" t="s">
        <v>34</v>
      </c>
      <c r="Z1091" s="123"/>
      <c r="AA1091" s="125">
        <v>0</v>
      </c>
      <c r="AB1091" s="125">
        <v>0</v>
      </c>
      <c r="AC1091" s="125">
        <v>517417</v>
      </c>
      <c r="AD1091" s="125">
        <v>0</v>
      </c>
      <c r="AE1091" s="125">
        <v>517417</v>
      </c>
      <c r="AF1091" s="125">
        <v>50000</v>
      </c>
      <c r="AG1091" s="125">
        <v>0</v>
      </c>
      <c r="AH1091" s="125">
        <v>517417</v>
      </c>
      <c r="AI1091" s="125">
        <v>0</v>
      </c>
      <c r="AJ1091" s="125">
        <v>567417</v>
      </c>
      <c r="AK1091" s="135"/>
      <c r="AL1091" s="126" t="s">
        <v>4421</v>
      </c>
    </row>
    <row r="1092" spans="1:38" ht="54" hidden="1" x14ac:dyDescent="0.25">
      <c r="A1092" s="147">
        <v>125571</v>
      </c>
      <c r="B1092" s="120">
        <v>4</v>
      </c>
      <c r="C1092" s="121" t="s">
        <v>114</v>
      </c>
      <c r="D1092" s="122">
        <v>42797</v>
      </c>
      <c r="E1092" s="121" t="s">
        <v>1768</v>
      </c>
      <c r="F1092" s="122">
        <v>44377</v>
      </c>
      <c r="G1092" s="121" t="s">
        <v>170</v>
      </c>
      <c r="H1092" s="123" t="s">
        <v>489</v>
      </c>
      <c r="I1092" s="121"/>
      <c r="J1092" s="120"/>
      <c r="K1092" s="121"/>
      <c r="L1092" s="120"/>
      <c r="M1092" s="123" t="s">
        <v>4422</v>
      </c>
      <c r="N1092" s="123" t="s">
        <v>4423</v>
      </c>
      <c r="O1092" s="121" t="s">
        <v>91</v>
      </c>
      <c r="P1092" s="121" t="s">
        <v>158</v>
      </c>
      <c r="Q1092" s="123"/>
      <c r="R1092" s="121" t="s">
        <v>47</v>
      </c>
      <c r="S1092" s="121" t="s">
        <v>46</v>
      </c>
      <c r="T1092" s="124">
        <v>0.38</v>
      </c>
      <c r="U1092" s="122"/>
      <c r="V1092" s="121"/>
      <c r="W1092" s="120" t="s">
        <v>93</v>
      </c>
      <c r="X1092" s="120" t="s">
        <v>103</v>
      </c>
      <c r="Y1092" s="265" t="s">
        <v>34</v>
      </c>
      <c r="Z1092" s="123"/>
      <c r="AA1092" s="125">
        <v>-487.64</v>
      </c>
      <c r="AB1092" s="125">
        <v>0</v>
      </c>
      <c r="AC1092" s="125">
        <v>7114.35</v>
      </c>
      <c r="AD1092" s="125">
        <v>0</v>
      </c>
      <c r="AE1092" s="125">
        <v>6626.71</v>
      </c>
      <c r="AF1092" s="125">
        <v>34412.36</v>
      </c>
      <c r="AG1092" s="125">
        <v>0</v>
      </c>
      <c r="AH1092" s="125">
        <v>473214.35</v>
      </c>
      <c r="AI1092" s="125">
        <v>0</v>
      </c>
      <c r="AJ1092" s="125">
        <v>507626.71</v>
      </c>
      <c r="AK1092" s="135"/>
      <c r="AL1092" s="126" t="s">
        <v>4424</v>
      </c>
    </row>
    <row r="1093" spans="1:38" ht="54" hidden="1" x14ac:dyDescent="0.25">
      <c r="A1093" s="147">
        <v>125901</v>
      </c>
      <c r="B1093" s="120">
        <v>1</v>
      </c>
      <c r="C1093" s="121" t="s">
        <v>85</v>
      </c>
      <c r="D1093" s="122">
        <v>42900</v>
      </c>
      <c r="E1093" s="121" t="s">
        <v>1728</v>
      </c>
      <c r="F1093" s="122">
        <v>44377</v>
      </c>
      <c r="G1093" s="121" t="s">
        <v>1741</v>
      </c>
      <c r="H1093" s="123" t="s">
        <v>689</v>
      </c>
      <c r="I1093" s="121"/>
      <c r="J1093" s="120"/>
      <c r="K1093" s="121"/>
      <c r="L1093" s="120"/>
      <c r="M1093" s="123" t="s">
        <v>4425</v>
      </c>
      <c r="N1093" s="123" t="s">
        <v>4426</v>
      </c>
      <c r="O1093" s="121" t="s">
        <v>91</v>
      </c>
      <c r="P1093" s="121" t="s">
        <v>158</v>
      </c>
      <c r="Q1093" s="123"/>
      <c r="R1093" s="121" t="s">
        <v>47</v>
      </c>
      <c r="S1093" s="121" t="s">
        <v>46</v>
      </c>
      <c r="T1093" s="124" t="s">
        <v>505</v>
      </c>
      <c r="U1093" s="120"/>
      <c r="V1093" s="121"/>
      <c r="W1093" s="120" t="s">
        <v>93</v>
      </c>
      <c r="X1093" s="120" t="s">
        <v>103</v>
      </c>
      <c r="Y1093" s="265" t="s">
        <v>34</v>
      </c>
      <c r="Z1093" s="123"/>
      <c r="AA1093" s="125">
        <v>31450</v>
      </c>
      <c r="AB1093" s="125">
        <v>0</v>
      </c>
      <c r="AC1093" s="125">
        <v>0</v>
      </c>
      <c r="AD1093" s="125">
        <v>0</v>
      </c>
      <c r="AE1093" s="125">
        <v>31450</v>
      </c>
      <c r="AF1093" s="125">
        <v>123750</v>
      </c>
      <c r="AG1093" s="125">
        <v>0</v>
      </c>
      <c r="AH1093" s="125">
        <v>0</v>
      </c>
      <c r="AI1093" s="125">
        <v>0</v>
      </c>
      <c r="AJ1093" s="125">
        <v>123750</v>
      </c>
      <c r="AK1093" s="135"/>
      <c r="AL1093" s="126" t="s">
        <v>4427</v>
      </c>
    </row>
    <row r="1094" spans="1:38" ht="72" hidden="1" x14ac:dyDescent="0.25">
      <c r="A1094" s="147">
        <v>126702</v>
      </c>
      <c r="B1094" s="120">
        <v>3</v>
      </c>
      <c r="C1094" s="121" t="s">
        <v>85</v>
      </c>
      <c r="D1094" s="122">
        <v>43026</v>
      </c>
      <c r="E1094" s="121" t="s">
        <v>3407</v>
      </c>
      <c r="F1094" s="122">
        <v>44412</v>
      </c>
      <c r="G1094" s="121" t="s">
        <v>4070</v>
      </c>
      <c r="H1094" s="123" t="s">
        <v>1776</v>
      </c>
      <c r="I1094" s="121"/>
      <c r="J1094" s="120"/>
      <c r="K1094" s="121"/>
      <c r="L1094" s="120"/>
      <c r="M1094" s="123" t="s">
        <v>4428</v>
      </c>
      <c r="N1094" s="123" t="s">
        <v>4429</v>
      </c>
      <c r="O1094" s="121" t="s">
        <v>91</v>
      </c>
      <c r="P1094" s="121" t="s">
        <v>158</v>
      </c>
      <c r="Q1094" s="123"/>
      <c r="R1094" s="121" t="s">
        <v>47</v>
      </c>
      <c r="S1094" s="121" t="s">
        <v>46</v>
      </c>
      <c r="T1094" s="124" t="s">
        <v>505</v>
      </c>
      <c r="U1094" s="122"/>
      <c r="V1094" s="121"/>
      <c r="W1094" s="120" t="s">
        <v>93</v>
      </c>
      <c r="X1094" s="120" t="s">
        <v>186</v>
      </c>
      <c r="Y1094" s="265" t="s">
        <v>34</v>
      </c>
      <c r="Z1094" s="123"/>
      <c r="AA1094" s="125">
        <v>0</v>
      </c>
      <c r="AB1094" s="125">
        <v>0</v>
      </c>
      <c r="AC1094" s="125">
        <v>0</v>
      </c>
      <c r="AD1094" s="125">
        <v>0</v>
      </c>
      <c r="AE1094" s="125">
        <v>0</v>
      </c>
      <c r="AF1094" s="125">
        <v>255335</v>
      </c>
      <c r="AG1094" s="125">
        <v>0</v>
      </c>
      <c r="AH1094" s="125">
        <v>0</v>
      </c>
      <c r="AI1094" s="125">
        <v>0</v>
      </c>
      <c r="AJ1094" s="125">
        <v>255335</v>
      </c>
      <c r="AK1094" s="135"/>
      <c r="AL1094" s="126" t="s">
        <v>4430</v>
      </c>
    </row>
    <row r="1095" spans="1:38" ht="72" hidden="1" x14ac:dyDescent="0.25">
      <c r="A1095" s="147">
        <v>128112</v>
      </c>
      <c r="B1095" s="120">
        <v>4</v>
      </c>
      <c r="C1095" s="121" t="s">
        <v>85</v>
      </c>
      <c r="D1095" s="122">
        <v>43367</v>
      </c>
      <c r="E1095" s="121" t="s">
        <v>509</v>
      </c>
      <c r="F1095" s="122">
        <v>44461</v>
      </c>
      <c r="G1095" s="121" t="s">
        <v>510</v>
      </c>
      <c r="H1095" s="123" t="s">
        <v>1099</v>
      </c>
      <c r="I1095" s="121"/>
      <c r="J1095" s="120"/>
      <c r="K1095" s="121"/>
      <c r="L1095" s="120"/>
      <c r="M1095" s="123" t="s">
        <v>4431</v>
      </c>
      <c r="N1095" s="123" t="s">
        <v>4432</v>
      </c>
      <c r="O1095" s="121" t="s">
        <v>91</v>
      </c>
      <c r="P1095" s="121" t="s">
        <v>158</v>
      </c>
      <c r="Q1095" s="123"/>
      <c r="R1095" s="150" t="s">
        <v>47</v>
      </c>
      <c r="S1095" s="150" t="s">
        <v>46</v>
      </c>
      <c r="T1095" s="124">
        <v>0.57999999999999996</v>
      </c>
      <c r="U1095" s="122"/>
      <c r="V1095" s="121"/>
      <c r="W1095" s="120" t="s">
        <v>93</v>
      </c>
      <c r="X1095" s="120" t="s">
        <v>103</v>
      </c>
      <c r="Y1095" s="265" t="s">
        <v>34</v>
      </c>
      <c r="Z1095" s="123"/>
      <c r="AA1095" s="125">
        <v>31500</v>
      </c>
      <c r="AB1095" s="125">
        <v>0</v>
      </c>
      <c r="AC1095" s="125">
        <v>0</v>
      </c>
      <c r="AD1095" s="125">
        <v>0</v>
      </c>
      <c r="AE1095" s="125">
        <v>31500</v>
      </c>
      <c r="AF1095" s="125">
        <v>43500</v>
      </c>
      <c r="AG1095" s="125">
        <v>0</v>
      </c>
      <c r="AH1095" s="125">
        <v>0</v>
      </c>
      <c r="AI1095" s="125">
        <v>0</v>
      </c>
      <c r="AJ1095" s="125">
        <v>43500</v>
      </c>
      <c r="AK1095" s="135"/>
      <c r="AL1095" s="126" t="s">
        <v>4433</v>
      </c>
    </row>
    <row r="1096" spans="1:38" ht="72" hidden="1" x14ac:dyDescent="0.25">
      <c r="A1096" s="147">
        <v>128201</v>
      </c>
      <c r="B1096" s="120">
        <v>4</v>
      </c>
      <c r="C1096" s="121" t="s">
        <v>122</v>
      </c>
      <c r="D1096" s="122">
        <v>43382</v>
      </c>
      <c r="E1096" s="121" t="s">
        <v>509</v>
      </c>
      <c r="F1096" s="122">
        <v>44473</v>
      </c>
      <c r="G1096" s="121" t="s">
        <v>4418</v>
      </c>
      <c r="H1096" s="123" t="s">
        <v>961</v>
      </c>
      <c r="I1096" s="121"/>
      <c r="J1096" s="120"/>
      <c r="K1096" s="121"/>
      <c r="L1096" s="120"/>
      <c r="M1096" s="123" t="s">
        <v>4434</v>
      </c>
      <c r="N1096" s="123" t="s">
        <v>4435</v>
      </c>
      <c r="O1096" s="121" t="s">
        <v>91</v>
      </c>
      <c r="P1096" s="121" t="s">
        <v>157</v>
      </c>
      <c r="Q1096" s="123"/>
      <c r="R1096" s="150" t="s">
        <v>47</v>
      </c>
      <c r="S1096" s="150" t="s">
        <v>46</v>
      </c>
      <c r="T1096" s="124">
        <v>1.08</v>
      </c>
      <c r="U1096" s="122"/>
      <c r="V1096" s="121"/>
      <c r="W1096" s="120" t="s">
        <v>93</v>
      </c>
      <c r="X1096" s="120" t="s">
        <v>103</v>
      </c>
      <c r="Y1096" s="265" t="s">
        <v>34</v>
      </c>
      <c r="Z1096" s="123"/>
      <c r="AA1096" s="125">
        <v>0</v>
      </c>
      <c r="AB1096" s="125">
        <v>0</v>
      </c>
      <c r="AC1096" s="125">
        <v>541571</v>
      </c>
      <c r="AD1096" s="125">
        <v>0</v>
      </c>
      <c r="AE1096" s="125">
        <v>541571</v>
      </c>
      <c r="AF1096" s="125">
        <v>30949</v>
      </c>
      <c r="AG1096" s="125">
        <v>0</v>
      </c>
      <c r="AH1096" s="125">
        <v>541571</v>
      </c>
      <c r="AI1096" s="125">
        <v>0</v>
      </c>
      <c r="AJ1096" s="125">
        <v>572520</v>
      </c>
      <c r="AK1096" s="135"/>
      <c r="AL1096" s="126" t="s">
        <v>4436</v>
      </c>
    </row>
    <row r="1097" spans="1:38" ht="36" hidden="1" x14ac:dyDescent="0.25">
      <c r="A1097" s="147">
        <v>128230</v>
      </c>
      <c r="B1097" s="120">
        <v>4</v>
      </c>
      <c r="C1097" s="121" t="s">
        <v>85</v>
      </c>
      <c r="D1097" s="122">
        <v>43397</v>
      </c>
      <c r="E1097" s="121" t="s">
        <v>509</v>
      </c>
      <c r="F1097" s="122">
        <v>44644</v>
      </c>
      <c r="G1097" s="121" t="s">
        <v>87</v>
      </c>
      <c r="H1097" s="123" t="s">
        <v>88</v>
      </c>
      <c r="I1097" s="121"/>
      <c r="J1097" s="120"/>
      <c r="K1097" s="121"/>
      <c r="L1097" s="120"/>
      <c r="M1097" s="123" t="s">
        <v>4437</v>
      </c>
      <c r="N1097" s="123" t="s">
        <v>4438</v>
      </c>
      <c r="O1097" s="121" t="s">
        <v>91</v>
      </c>
      <c r="P1097" s="121" t="s">
        <v>157</v>
      </c>
      <c r="Q1097" s="123"/>
      <c r="R1097" s="150" t="s">
        <v>47</v>
      </c>
      <c r="S1097" s="150" t="s">
        <v>46</v>
      </c>
      <c r="T1097" s="124">
        <v>1.73</v>
      </c>
      <c r="U1097" s="120"/>
      <c r="V1097" s="121"/>
      <c r="W1097" s="120" t="s">
        <v>93</v>
      </c>
      <c r="X1097" s="120" t="s">
        <v>103</v>
      </c>
      <c r="Y1097" s="265" t="s">
        <v>34</v>
      </c>
      <c r="Z1097" s="123"/>
      <c r="AA1097" s="125">
        <v>0</v>
      </c>
      <c r="AB1097" s="125">
        <v>0</v>
      </c>
      <c r="AC1097" s="125">
        <v>527277</v>
      </c>
      <c r="AD1097" s="125">
        <v>0</v>
      </c>
      <c r="AE1097" s="125">
        <v>527277</v>
      </c>
      <c r="AF1097" s="125">
        <v>48398</v>
      </c>
      <c r="AG1097" s="125">
        <v>0</v>
      </c>
      <c r="AH1097" s="125">
        <v>527277</v>
      </c>
      <c r="AI1097" s="125">
        <v>0</v>
      </c>
      <c r="AJ1097" s="125">
        <v>575675</v>
      </c>
      <c r="AK1097" s="135"/>
      <c r="AL1097" s="126" t="s">
        <v>4439</v>
      </c>
    </row>
    <row r="1098" spans="1:38" ht="72" hidden="1" x14ac:dyDescent="0.25">
      <c r="A1098" s="147">
        <v>128489</v>
      </c>
      <c r="B1098" s="120">
        <v>3</v>
      </c>
      <c r="C1098" s="121" t="s">
        <v>85</v>
      </c>
      <c r="D1098" s="122">
        <v>43475</v>
      </c>
      <c r="E1098" s="121" t="s">
        <v>1741</v>
      </c>
      <c r="F1098" s="122">
        <v>44398</v>
      </c>
      <c r="G1098" s="121" t="s">
        <v>241</v>
      </c>
      <c r="H1098" s="123" t="s">
        <v>701</v>
      </c>
      <c r="I1098" s="121" t="s">
        <v>4440</v>
      </c>
      <c r="J1098" s="120"/>
      <c r="K1098" s="121"/>
      <c r="L1098" s="120"/>
      <c r="M1098" s="123" t="s">
        <v>4441</v>
      </c>
      <c r="N1098" s="123" t="s">
        <v>4442</v>
      </c>
      <c r="O1098" s="121" t="s">
        <v>91</v>
      </c>
      <c r="P1098" s="121" t="s">
        <v>157</v>
      </c>
      <c r="Q1098" s="123"/>
      <c r="R1098" s="121" t="s">
        <v>47</v>
      </c>
      <c r="S1098" s="121" t="s">
        <v>46</v>
      </c>
      <c r="T1098" s="124">
        <v>0.47</v>
      </c>
      <c r="U1098" s="120"/>
      <c r="V1098" s="121"/>
      <c r="W1098" s="120" t="s">
        <v>93</v>
      </c>
      <c r="X1098" s="120" t="s">
        <v>103</v>
      </c>
      <c r="Y1098" s="265" t="s">
        <v>34</v>
      </c>
      <c r="Z1098" s="123"/>
      <c r="AA1098" s="125">
        <v>25000</v>
      </c>
      <c r="AB1098" s="125">
        <v>0</v>
      </c>
      <c r="AC1098" s="125">
        <v>0</v>
      </c>
      <c r="AD1098" s="125">
        <v>0</v>
      </c>
      <c r="AE1098" s="125">
        <v>25000</v>
      </c>
      <c r="AF1098" s="125">
        <v>37000</v>
      </c>
      <c r="AG1098" s="125">
        <v>0</v>
      </c>
      <c r="AH1098" s="125">
        <v>0</v>
      </c>
      <c r="AI1098" s="125">
        <v>0</v>
      </c>
      <c r="AJ1098" s="125">
        <v>37000</v>
      </c>
      <c r="AK1098" s="135"/>
      <c r="AL1098" s="126" t="s">
        <v>4443</v>
      </c>
    </row>
    <row r="1099" spans="1:38" ht="90" hidden="1" x14ac:dyDescent="0.25">
      <c r="A1099" s="147">
        <v>128895</v>
      </c>
      <c r="B1099" s="120">
        <v>4</v>
      </c>
      <c r="C1099" s="121" t="s">
        <v>97</v>
      </c>
      <c r="D1099" s="122">
        <v>43594</v>
      </c>
      <c r="E1099" s="121" t="s">
        <v>509</v>
      </c>
      <c r="F1099" s="122">
        <v>44589</v>
      </c>
      <c r="G1099" s="121" t="s">
        <v>4418</v>
      </c>
      <c r="H1099" s="123" t="s">
        <v>483</v>
      </c>
      <c r="I1099" s="121"/>
      <c r="J1099" s="120"/>
      <c r="K1099" s="121"/>
      <c r="L1099" s="120"/>
      <c r="M1099" s="123" t="s">
        <v>4444</v>
      </c>
      <c r="N1099" s="123" t="s">
        <v>4445</v>
      </c>
      <c r="O1099" s="121" t="s">
        <v>91</v>
      </c>
      <c r="P1099" s="121" t="s">
        <v>157</v>
      </c>
      <c r="Q1099" s="123"/>
      <c r="R1099" s="121" t="s">
        <v>47</v>
      </c>
      <c r="S1099" s="121" t="s">
        <v>46</v>
      </c>
      <c r="T1099" s="124">
        <v>0.57999999999999996</v>
      </c>
      <c r="U1099" s="122"/>
      <c r="V1099" s="121"/>
      <c r="W1099" s="120" t="s">
        <v>93</v>
      </c>
      <c r="X1099" s="120" t="s">
        <v>103</v>
      </c>
      <c r="Y1099" s="265" t="s">
        <v>34</v>
      </c>
      <c r="Z1099" s="123"/>
      <c r="AA1099" s="125">
        <v>1766</v>
      </c>
      <c r="AB1099" s="125">
        <v>0</v>
      </c>
      <c r="AC1099" s="125">
        <v>725971</v>
      </c>
      <c r="AD1099" s="125">
        <v>0</v>
      </c>
      <c r="AE1099" s="125">
        <v>727737</v>
      </c>
      <c r="AF1099" s="125">
        <v>42876</v>
      </c>
      <c r="AG1099" s="125">
        <v>0</v>
      </c>
      <c r="AH1099" s="125">
        <v>725971</v>
      </c>
      <c r="AI1099" s="125">
        <v>0</v>
      </c>
      <c r="AJ1099" s="125">
        <v>768847</v>
      </c>
      <c r="AK1099" s="135"/>
      <c r="AL1099" s="126" t="s">
        <v>4446</v>
      </c>
    </row>
    <row r="1100" spans="1:38" ht="126" hidden="1" x14ac:dyDescent="0.25">
      <c r="A1100" s="147">
        <v>129800</v>
      </c>
      <c r="B1100" s="120">
        <v>1</v>
      </c>
      <c r="C1100" s="121" t="s">
        <v>85</v>
      </c>
      <c r="D1100" s="122">
        <v>43740</v>
      </c>
      <c r="E1100" s="121" t="s">
        <v>1741</v>
      </c>
      <c r="F1100" s="122">
        <v>44441</v>
      </c>
      <c r="G1100" s="121" t="s">
        <v>161</v>
      </c>
      <c r="H1100" s="123" t="s">
        <v>4447</v>
      </c>
      <c r="I1100" s="121"/>
      <c r="J1100" s="120"/>
      <c r="K1100" s="121"/>
      <c r="L1100" s="120"/>
      <c r="M1100" s="123" t="s">
        <v>4448</v>
      </c>
      <c r="N1100" s="123" t="s">
        <v>4449</v>
      </c>
      <c r="O1100" s="121" t="s">
        <v>91</v>
      </c>
      <c r="P1100" s="121" t="s">
        <v>157</v>
      </c>
      <c r="Q1100" s="123"/>
      <c r="R1100" s="150" t="s">
        <v>47</v>
      </c>
      <c r="S1100" s="150" t="s">
        <v>46</v>
      </c>
      <c r="T1100" s="124">
        <v>0</v>
      </c>
      <c r="U1100" s="120"/>
      <c r="V1100" s="121"/>
      <c r="W1100" s="120" t="s">
        <v>93</v>
      </c>
      <c r="X1100" s="120" t="s">
        <v>103</v>
      </c>
      <c r="Y1100" s="265" t="str">
        <f>_xlfn.XLOOKUP(TAMPData2205[[#This Row],[PIN]],TAMPData2202[PIN],TAMPData2202[TAMP NHS],"",0)</f>
        <v>Non-NHS Local</v>
      </c>
      <c r="Z1100" s="123"/>
      <c r="AA1100" s="125">
        <v>50154</v>
      </c>
      <c r="AB1100" s="125">
        <v>0</v>
      </c>
      <c r="AC1100" s="125">
        <v>0</v>
      </c>
      <c r="AD1100" s="125">
        <v>0</v>
      </c>
      <c r="AE1100" s="125">
        <v>50154</v>
      </c>
      <c r="AF1100" s="125">
        <v>75154</v>
      </c>
      <c r="AG1100" s="125">
        <v>0</v>
      </c>
      <c r="AH1100" s="125">
        <v>0</v>
      </c>
      <c r="AI1100" s="125">
        <v>0</v>
      </c>
      <c r="AJ1100" s="125">
        <v>75154</v>
      </c>
      <c r="AK1100" s="135"/>
      <c r="AL1100" s="126" t="s">
        <v>4450</v>
      </c>
    </row>
    <row r="1101" spans="1:38" ht="126" hidden="1" x14ac:dyDescent="0.25">
      <c r="A1101" s="147">
        <v>129969</v>
      </c>
      <c r="B1101" s="120">
        <v>4</v>
      </c>
      <c r="C1101" s="121" t="s">
        <v>85</v>
      </c>
      <c r="D1101" s="122">
        <v>43826</v>
      </c>
      <c r="E1101" s="121" t="s">
        <v>509</v>
      </c>
      <c r="F1101" s="122">
        <v>44476</v>
      </c>
      <c r="G1101" s="121" t="s">
        <v>510</v>
      </c>
      <c r="H1101" s="123" t="s">
        <v>2853</v>
      </c>
      <c r="I1101" s="121"/>
      <c r="J1101" s="120"/>
      <c r="K1101" s="121"/>
      <c r="L1101" s="120"/>
      <c r="M1101" s="123" t="s">
        <v>4451</v>
      </c>
      <c r="N1101" s="123" t="s">
        <v>4452</v>
      </c>
      <c r="O1101" s="121" t="s">
        <v>91</v>
      </c>
      <c r="P1101" s="121" t="s">
        <v>157</v>
      </c>
      <c r="Q1101" s="123"/>
      <c r="R1101" s="150" t="s">
        <v>47</v>
      </c>
      <c r="S1101" s="150" t="s">
        <v>46</v>
      </c>
      <c r="T1101" s="124">
        <v>2.66</v>
      </c>
      <c r="U1101" s="120"/>
      <c r="V1101" s="121"/>
      <c r="W1101" s="120" t="s">
        <v>93</v>
      </c>
      <c r="X1101" s="120" t="s">
        <v>103</v>
      </c>
      <c r="Y1101" s="265" t="str">
        <f>_xlfn.XLOOKUP(TAMPData2205[[#This Row],[PIN]],TAMPData2202[PIN],TAMPData2202[TAMP NHS],"",0)</f>
        <v>Non-NHS Local</v>
      </c>
      <c r="Z1101" s="123"/>
      <c r="AA1101" s="125">
        <v>50000</v>
      </c>
      <c r="AB1101" s="125">
        <v>0</v>
      </c>
      <c r="AC1101" s="125">
        <v>0</v>
      </c>
      <c r="AD1101" s="125">
        <v>0</v>
      </c>
      <c r="AE1101" s="125">
        <v>50000</v>
      </c>
      <c r="AF1101" s="125">
        <v>85000</v>
      </c>
      <c r="AG1101" s="125">
        <v>0</v>
      </c>
      <c r="AH1101" s="125">
        <v>0</v>
      </c>
      <c r="AI1101" s="125">
        <v>0</v>
      </c>
      <c r="AJ1101" s="125">
        <v>85000</v>
      </c>
      <c r="AK1101" s="135"/>
      <c r="AL1101" s="126" t="s">
        <v>4453</v>
      </c>
    </row>
    <row r="1102" spans="1:38" ht="108" hidden="1" x14ac:dyDescent="0.25">
      <c r="A1102" s="147">
        <v>130005</v>
      </c>
      <c r="B1102" s="120">
        <v>4</v>
      </c>
      <c r="C1102" s="121" t="s">
        <v>85</v>
      </c>
      <c r="D1102" s="122">
        <v>43852</v>
      </c>
      <c r="E1102" s="121" t="s">
        <v>509</v>
      </c>
      <c r="F1102" s="122">
        <v>44568</v>
      </c>
      <c r="G1102" s="121" t="s">
        <v>510</v>
      </c>
      <c r="H1102" s="123" t="s">
        <v>88</v>
      </c>
      <c r="I1102" s="121"/>
      <c r="J1102" s="120"/>
      <c r="K1102" s="121"/>
      <c r="L1102" s="120"/>
      <c r="M1102" s="123" t="s">
        <v>4454</v>
      </c>
      <c r="N1102" s="123" t="s">
        <v>4455</v>
      </c>
      <c r="O1102" s="121" t="s">
        <v>91</v>
      </c>
      <c r="P1102" s="121" t="s">
        <v>158</v>
      </c>
      <c r="Q1102" s="123"/>
      <c r="R1102" s="150" t="s">
        <v>47</v>
      </c>
      <c r="S1102" s="150" t="s">
        <v>46</v>
      </c>
      <c r="T1102" s="124">
        <v>0.74</v>
      </c>
      <c r="U1102" s="120"/>
      <c r="V1102" s="121"/>
      <c r="W1102" s="120" t="s">
        <v>93</v>
      </c>
      <c r="X1102" s="120" t="s">
        <v>103</v>
      </c>
      <c r="Y1102" s="265" t="str">
        <f>_xlfn.XLOOKUP(TAMPData2205[[#This Row],[PIN]],TAMPData2202[PIN],TAMPData2202[TAMP NHS],"",0)</f>
        <v>Non-NHS Local</v>
      </c>
      <c r="Z1102" s="123"/>
      <c r="AA1102" s="125">
        <v>104541</v>
      </c>
      <c r="AB1102" s="125">
        <v>0</v>
      </c>
      <c r="AC1102" s="125">
        <v>0</v>
      </c>
      <c r="AD1102" s="125">
        <v>0</v>
      </c>
      <c r="AE1102" s="125">
        <v>104541</v>
      </c>
      <c r="AF1102" s="125">
        <v>250131</v>
      </c>
      <c r="AG1102" s="125">
        <v>0</v>
      </c>
      <c r="AH1102" s="125">
        <v>0</v>
      </c>
      <c r="AI1102" s="125">
        <v>0</v>
      </c>
      <c r="AJ1102" s="125">
        <v>250131</v>
      </c>
      <c r="AK1102" s="135"/>
      <c r="AL1102" s="126" t="s">
        <v>4456</v>
      </c>
    </row>
    <row r="1103" spans="1:38" ht="36" hidden="1" x14ac:dyDescent="0.25">
      <c r="A1103" s="147">
        <v>130143</v>
      </c>
      <c r="B1103" s="120">
        <v>4</v>
      </c>
      <c r="C1103" s="121" t="s">
        <v>85</v>
      </c>
      <c r="D1103" s="122">
        <v>43900</v>
      </c>
      <c r="E1103" s="121" t="s">
        <v>509</v>
      </c>
      <c r="F1103" s="122">
        <v>44538</v>
      </c>
      <c r="G1103" s="121" t="s">
        <v>510</v>
      </c>
      <c r="H1103" s="123" t="s">
        <v>770</v>
      </c>
      <c r="I1103" s="121"/>
      <c r="J1103" s="120"/>
      <c r="K1103" s="121"/>
      <c r="L1103" s="120"/>
      <c r="M1103" s="123" t="s">
        <v>4457</v>
      </c>
      <c r="N1103" s="123" t="s">
        <v>4458</v>
      </c>
      <c r="O1103" s="121" t="s">
        <v>91</v>
      </c>
      <c r="P1103" s="121" t="s">
        <v>158</v>
      </c>
      <c r="Q1103" s="123"/>
      <c r="R1103" s="150" t="s">
        <v>47</v>
      </c>
      <c r="S1103" s="150" t="s">
        <v>46</v>
      </c>
      <c r="T1103" s="124">
        <v>0.4</v>
      </c>
      <c r="U1103" s="122"/>
      <c r="V1103" s="121"/>
      <c r="W1103" s="120" t="s">
        <v>93</v>
      </c>
      <c r="X1103" s="120" t="s">
        <v>103</v>
      </c>
      <c r="Y1103" s="265" t="str">
        <f>_xlfn.XLOOKUP(TAMPData2205[[#This Row],[PIN]],TAMPData2202[PIN],TAMPData2202[TAMP NHS],"",0)</f>
        <v>Non-NHS Local</v>
      </c>
      <c r="Z1103" s="123"/>
      <c r="AA1103" s="125">
        <v>10000</v>
      </c>
      <c r="AB1103" s="125">
        <v>0</v>
      </c>
      <c r="AC1103" s="125">
        <v>0</v>
      </c>
      <c r="AD1103" s="125">
        <v>0</v>
      </c>
      <c r="AE1103" s="125">
        <v>10000</v>
      </c>
      <c r="AF1103" s="125">
        <v>72405</v>
      </c>
      <c r="AG1103" s="125">
        <v>0</v>
      </c>
      <c r="AH1103" s="125">
        <v>0</v>
      </c>
      <c r="AI1103" s="125">
        <v>0</v>
      </c>
      <c r="AJ1103" s="125">
        <v>72405</v>
      </c>
      <c r="AK1103" s="135"/>
      <c r="AL1103" s="126" t="s">
        <v>4459</v>
      </c>
    </row>
    <row r="1104" spans="1:38" ht="54" hidden="1" x14ac:dyDescent="0.25">
      <c r="A1104" s="147">
        <v>101293</v>
      </c>
      <c r="B1104" s="120">
        <v>3</v>
      </c>
      <c r="C1104" s="121" t="s">
        <v>85</v>
      </c>
      <c r="D1104" s="122">
        <v>37319.513541666667</v>
      </c>
      <c r="E1104" s="121" t="s">
        <v>108</v>
      </c>
      <c r="F1104" s="122">
        <v>43669</v>
      </c>
      <c r="G1104" s="121" t="s">
        <v>195</v>
      </c>
      <c r="H1104" s="123" t="s">
        <v>1544</v>
      </c>
      <c r="I1104" s="121" t="s">
        <v>1545</v>
      </c>
      <c r="J1104" s="120" t="s">
        <v>101</v>
      </c>
      <c r="K1104" s="121"/>
      <c r="L1104" s="120" t="s">
        <v>101</v>
      </c>
      <c r="M1104" s="123" t="s">
        <v>4460</v>
      </c>
      <c r="N1104" s="123"/>
      <c r="O1104" s="121" t="s">
        <v>553</v>
      </c>
      <c r="P1104" s="121" t="s">
        <v>4021</v>
      </c>
      <c r="Q1104" s="123"/>
      <c r="R1104" s="121" t="s">
        <v>47</v>
      </c>
      <c r="S1104" s="121" t="s">
        <v>41</v>
      </c>
      <c r="T1104" s="124">
        <v>7.1219999999999999</v>
      </c>
      <c r="U1104" s="122"/>
      <c r="V1104" s="121"/>
      <c r="W1104" s="120" t="s">
        <v>93</v>
      </c>
      <c r="X1104" s="120" t="s">
        <v>103</v>
      </c>
      <c r="Y1104" s="265" t="str">
        <f>_xlfn.XLOOKUP(TAMPData2205[[#This Row],[PIN]],TAMPData2202[PIN],TAMPData2202[TAMP NHS],"",0)</f>
        <v>Non-NHS SR</v>
      </c>
      <c r="Z1104" s="123"/>
      <c r="AA1104" s="125">
        <v>2158400</v>
      </c>
      <c r="AB1104" s="125">
        <v>0</v>
      </c>
      <c r="AC1104" s="125">
        <v>0</v>
      </c>
      <c r="AD1104" s="125">
        <v>0</v>
      </c>
      <c r="AE1104" s="125">
        <v>2158400</v>
      </c>
      <c r="AF1104" s="125">
        <v>5738400</v>
      </c>
      <c r="AG1104" s="125">
        <v>12125000</v>
      </c>
      <c r="AH1104" s="125">
        <v>0</v>
      </c>
      <c r="AI1104" s="125">
        <v>0</v>
      </c>
      <c r="AJ1104" s="125">
        <v>17863400</v>
      </c>
      <c r="AK1104" s="135"/>
      <c r="AL1104" s="126"/>
    </row>
    <row r="1105" spans="1:38" ht="36" hidden="1" x14ac:dyDescent="0.25">
      <c r="A1105" s="147">
        <v>101401</v>
      </c>
      <c r="B1105" s="120">
        <v>1</v>
      </c>
      <c r="C1105" s="121" t="s">
        <v>85</v>
      </c>
      <c r="D1105" s="122">
        <v>37319.503425925926</v>
      </c>
      <c r="E1105" s="121" t="s">
        <v>108</v>
      </c>
      <c r="F1105" s="122">
        <v>43476</v>
      </c>
      <c r="G1105" s="121" t="s">
        <v>152</v>
      </c>
      <c r="H1105" s="123" t="s">
        <v>4461</v>
      </c>
      <c r="I1105" s="121" t="s">
        <v>2449</v>
      </c>
      <c r="J1105" s="120" t="s">
        <v>101</v>
      </c>
      <c r="K1105" s="121"/>
      <c r="L1105" s="120" t="s">
        <v>101</v>
      </c>
      <c r="M1105" s="123" t="s">
        <v>4462</v>
      </c>
      <c r="N1105" s="123"/>
      <c r="O1105" s="121" t="s">
        <v>553</v>
      </c>
      <c r="P1105" s="121" t="s">
        <v>4021</v>
      </c>
      <c r="Q1105" s="123"/>
      <c r="R1105" s="121" t="s">
        <v>47</v>
      </c>
      <c r="S1105" s="121" t="s">
        <v>41</v>
      </c>
      <c r="T1105" s="124">
        <v>6.18</v>
      </c>
      <c r="U1105" s="122"/>
      <c r="V1105" s="121"/>
      <c r="W1105" s="120" t="s">
        <v>93</v>
      </c>
      <c r="X1105" s="120" t="s">
        <v>103</v>
      </c>
      <c r="Y1105" s="265" t="str">
        <f>_xlfn.XLOOKUP(TAMPData2205[[#This Row],[PIN]],TAMPData2202[PIN],TAMPData2202[TAMP NHS],"",0)</f>
        <v>Non-NHS SR</v>
      </c>
      <c r="Z1105" s="123"/>
      <c r="AA1105" s="125">
        <v>839600</v>
      </c>
      <c r="AB1105" s="125">
        <v>0</v>
      </c>
      <c r="AC1105" s="125">
        <v>0</v>
      </c>
      <c r="AD1105" s="125">
        <v>0</v>
      </c>
      <c r="AE1105" s="125">
        <v>839600</v>
      </c>
      <c r="AF1105" s="125">
        <v>4654100</v>
      </c>
      <c r="AG1105" s="125">
        <v>13098800</v>
      </c>
      <c r="AH1105" s="125">
        <v>0</v>
      </c>
      <c r="AI1105" s="125">
        <v>0</v>
      </c>
      <c r="AJ1105" s="125">
        <v>17752900</v>
      </c>
      <c r="AK1105" s="135"/>
      <c r="AL1105" s="126"/>
    </row>
    <row r="1106" spans="1:38" hidden="1" x14ac:dyDescent="0.25">
      <c r="A1106" s="147">
        <v>129148</v>
      </c>
      <c r="B1106" s="120">
        <v>1</v>
      </c>
      <c r="C1106" s="121" t="s">
        <v>85</v>
      </c>
      <c r="D1106" s="122">
        <v>43636</v>
      </c>
      <c r="E1106" s="121" t="s">
        <v>98</v>
      </c>
      <c r="F1106" s="122">
        <v>44280</v>
      </c>
      <c r="G1106" s="121" t="s">
        <v>152</v>
      </c>
      <c r="H1106" s="123" t="s">
        <v>337</v>
      </c>
      <c r="I1106" s="121" t="s">
        <v>4463</v>
      </c>
      <c r="J1106" s="120" t="s">
        <v>101</v>
      </c>
      <c r="K1106" s="121"/>
      <c r="L1106" s="120" t="s">
        <v>101</v>
      </c>
      <c r="M1106" s="123" t="s">
        <v>4464</v>
      </c>
      <c r="N1106" s="123" t="s">
        <v>4465</v>
      </c>
      <c r="O1106" s="121" t="s">
        <v>103</v>
      </c>
      <c r="P1106" s="121" t="s">
        <v>92</v>
      </c>
      <c r="Q1106" s="123"/>
      <c r="R1106" s="150" t="s">
        <v>47</v>
      </c>
      <c r="S1106" s="150" t="s">
        <v>41</v>
      </c>
      <c r="T1106" s="124">
        <v>3.34</v>
      </c>
      <c r="U1106" s="120"/>
      <c r="V1106" s="121"/>
      <c r="W1106" s="120" t="s">
        <v>93</v>
      </c>
      <c r="X1106" s="120"/>
      <c r="Y1106" s="265" t="str">
        <f>_xlfn.XLOOKUP(TAMPData2205[[#This Row],[PIN]],TAMPData2202[PIN],TAMPData2202[TAMP NHS],"",0)</f>
        <v>Non-NHS SR</v>
      </c>
      <c r="Z1106" s="123"/>
      <c r="AA1106" s="125">
        <v>354700</v>
      </c>
      <c r="AB1106" s="125">
        <v>0</v>
      </c>
      <c r="AC1106" s="125">
        <v>0</v>
      </c>
      <c r="AD1106" s="125">
        <v>0</v>
      </c>
      <c r="AE1106" s="125">
        <v>354700</v>
      </c>
      <c r="AF1106" s="125">
        <v>394700</v>
      </c>
      <c r="AG1106" s="125">
        <v>0</v>
      </c>
      <c r="AH1106" s="125">
        <v>0</v>
      </c>
      <c r="AI1106" s="125">
        <v>0</v>
      </c>
      <c r="AJ1106" s="125">
        <v>394700</v>
      </c>
      <c r="AK1106" s="135"/>
      <c r="AL1106" s="126"/>
    </row>
    <row r="1107" spans="1:38" ht="36" hidden="1" x14ac:dyDescent="0.25">
      <c r="A1107" s="147">
        <v>132172</v>
      </c>
      <c r="B1107" s="120">
        <v>4</v>
      </c>
      <c r="C1107" s="121" t="s">
        <v>85</v>
      </c>
      <c r="D1107" s="122">
        <v>44467</v>
      </c>
      <c r="E1107" s="121" t="s">
        <v>1503</v>
      </c>
      <c r="F1107" s="122">
        <v>44641</v>
      </c>
      <c r="G1107" s="121" t="s">
        <v>1785</v>
      </c>
      <c r="H1107" s="123" t="s">
        <v>2124</v>
      </c>
      <c r="I1107" s="121" t="s">
        <v>776</v>
      </c>
      <c r="J1107" s="120" t="s">
        <v>101</v>
      </c>
      <c r="K1107" s="121"/>
      <c r="L1107" s="120" t="s">
        <v>101</v>
      </c>
      <c r="M1107" s="123" t="s">
        <v>4466</v>
      </c>
      <c r="N1107" s="123"/>
      <c r="O1107" s="121" t="s">
        <v>1509</v>
      </c>
      <c r="P1107" s="121" t="s">
        <v>1783</v>
      </c>
      <c r="Q1107" s="123"/>
      <c r="R1107" s="150" t="s">
        <v>47</v>
      </c>
      <c r="S1107" s="150" t="s">
        <v>41</v>
      </c>
      <c r="T1107" s="124">
        <v>0.2</v>
      </c>
      <c r="U1107" s="120"/>
      <c r="V1107" s="121"/>
      <c r="W1107" s="120" t="s">
        <v>93</v>
      </c>
      <c r="X1107" s="120" t="s">
        <v>103</v>
      </c>
      <c r="Y1107" s="265" t="str">
        <f>_xlfn.XLOOKUP(TAMPData2205[[#This Row],[PIN]],TAMPData2202[PIN],TAMPData2202[TAMP NHS],"",0)</f>
        <v>Non-NHS SR</v>
      </c>
      <c r="Z1107" s="123"/>
      <c r="AA1107" s="125">
        <v>49000</v>
      </c>
      <c r="AB1107" s="125">
        <v>0</v>
      </c>
      <c r="AC1107" s="125">
        <v>0</v>
      </c>
      <c r="AD1107" s="125">
        <v>0</v>
      </c>
      <c r="AE1107" s="125">
        <v>49000</v>
      </c>
      <c r="AF1107" s="125">
        <v>49000</v>
      </c>
      <c r="AG1107" s="125">
        <v>0</v>
      </c>
      <c r="AH1107" s="125">
        <v>0</v>
      </c>
      <c r="AI1107" s="125">
        <v>0</v>
      </c>
      <c r="AJ1107" s="125">
        <v>49000</v>
      </c>
      <c r="AK1107" s="135"/>
      <c r="AL1107" s="126" t="s">
        <v>4467</v>
      </c>
    </row>
    <row r="1108" spans="1:38" hidden="1" x14ac:dyDescent="0.25">
      <c r="A1108" s="147">
        <v>127348.01</v>
      </c>
      <c r="B1108" s="120">
        <v>4</v>
      </c>
      <c r="C1108" s="121" t="s">
        <v>85</v>
      </c>
      <c r="D1108" s="122">
        <v>43598</v>
      </c>
      <c r="E1108" s="121" t="s">
        <v>152</v>
      </c>
      <c r="F1108" s="122">
        <v>44545</v>
      </c>
      <c r="G1108" s="121" t="s">
        <v>152</v>
      </c>
      <c r="H1108" s="123" t="s">
        <v>961</v>
      </c>
      <c r="I1108" s="121" t="s">
        <v>708</v>
      </c>
      <c r="J1108" s="120" t="s">
        <v>101</v>
      </c>
      <c r="K1108" s="121"/>
      <c r="L1108" s="120" t="s">
        <v>101</v>
      </c>
      <c r="M1108" s="123" t="s">
        <v>4468</v>
      </c>
      <c r="N1108" s="123" t="s">
        <v>1793</v>
      </c>
      <c r="O1108" s="121" t="s">
        <v>157</v>
      </c>
      <c r="P1108" s="121" t="s">
        <v>158</v>
      </c>
      <c r="Q1108" s="123" t="s">
        <v>1793</v>
      </c>
      <c r="R1108" s="121" t="s">
        <v>47</v>
      </c>
      <c r="S1108" s="121" t="s">
        <v>43</v>
      </c>
      <c r="T1108" s="124">
        <v>0.14000000000000001</v>
      </c>
      <c r="U1108" s="122"/>
      <c r="V1108" s="121" t="s">
        <v>1805</v>
      </c>
      <c r="W1108" s="120" t="s">
        <v>93</v>
      </c>
      <c r="X1108" s="120" t="s">
        <v>103</v>
      </c>
      <c r="Y1108" s="265" t="s">
        <v>32</v>
      </c>
      <c r="Z1108" s="123"/>
      <c r="AA1108" s="125">
        <v>0</v>
      </c>
      <c r="AB1108" s="125">
        <v>10000</v>
      </c>
      <c r="AC1108" s="125">
        <v>0</v>
      </c>
      <c r="AD1108" s="125">
        <v>0</v>
      </c>
      <c r="AE1108" s="125">
        <v>10000</v>
      </c>
      <c r="AF1108" s="125">
        <v>0</v>
      </c>
      <c r="AG1108" s="125">
        <v>10000</v>
      </c>
      <c r="AH1108" s="125">
        <v>0</v>
      </c>
      <c r="AI1108" s="125">
        <v>0</v>
      </c>
      <c r="AJ1108" s="125">
        <v>10000</v>
      </c>
      <c r="AK1108" s="135"/>
      <c r="AL1108" s="126" t="s">
        <v>4469</v>
      </c>
    </row>
    <row r="1109" spans="1:38" ht="36" hidden="1" x14ac:dyDescent="0.25">
      <c r="A1109" s="147">
        <v>127381</v>
      </c>
      <c r="B1109" s="120">
        <v>4</v>
      </c>
      <c r="C1109" s="121" t="s">
        <v>85</v>
      </c>
      <c r="D1109" s="122">
        <v>43193</v>
      </c>
      <c r="E1109" s="121" t="s">
        <v>152</v>
      </c>
      <c r="F1109" s="122">
        <v>44545</v>
      </c>
      <c r="G1109" s="121" t="s">
        <v>152</v>
      </c>
      <c r="H1109" s="123" t="s">
        <v>961</v>
      </c>
      <c r="I1109" s="121" t="s">
        <v>4470</v>
      </c>
      <c r="J1109" s="120" t="s">
        <v>101</v>
      </c>
      <c r="K1109" s="121"/>
      <c r="L1109" s="120" t="s">
        <v>101</v>
      </c>
      <c r="M1109" s="123" t="s">
        <v>4471</v>
      </c>
      <c r="N1109" s="123" t="s">
        <v>1793</v>
      </c>
      <c r="O1109" s="121" t="s">
        <v>157</v>
      </c>
      <c r="P1109" s="121" t="s">
        <v>1794</v>
      </c>
      <c r="Q1109" s="123" t="s">
        <v>1793</v>
      </c>
      <c r="R1109" s="121" t="s">
        <v>47</v>
      </c>
      <c r="S1109" s="121" t="s">
        <v>43</v>
      </c>
      <c r="T1109" s="124">
        <v>5.81</v>
      </c>
      <c r="U1109" s="122"/>
      <c r="V1109" s="121" t="s">
        <v>1805</v>
      </c>
      <c r="W1109" s="120" t="s">
        <v>93</v>
      </c>
      <c r="X1109" s="120" t="s">
        <v>103</v>
      </c>
      <c r="Y1109" s="265" t="s">
        <v>32</v>
      </c>
      <c r="Z1109" s="123" t="s">
        <v>4472</v>
      </c>
      <c r="AA1109" s="125">
        <v>0</v>
      </c>
      <c r="AB1109" s="125">
        <v>73111</v>
      </c>
      <c r="AC1109" s="125">
        <v>0</v>
      </c>
      <c r="AD1109" s="125">
        <v>0</v>
      </c>
      <c r="AE1109" s="125">
        <v>73111</v>
      </c>
      <c r="AF1109" s="125">
        <v>0</v>
      </c>
      <c r="AG1109" s="125">
        <v>73111</v>
      </c>
      <c r="AH1109" s="125">
        <v>5000</v>
      </c>
      <c r="AI1109" s="125">
        <v>0</v>
      </c>
      <c r="AJ1109" s="125">
        <v>78111</v>
      </c>
      <c r="AK1109" s="135"/>
      <c r="AL1109" s="126" t="s">
        <v>4473</v>
      </c>
    </row>
    <row r="1110" spans="1:38" hidden="1" x14ac:dyDescent="0.25">
      <c r="A1110" s="149">
        <v>129187</v>
      </c>
      <c r="B1110" s="120">
        <v>3</v>
      </c>
      <c r="C1110" s="121" t="s">
        <v>85</v>
      </c>
      <c r="D1110" s="122">
        <v>43641</v>
      </c>
      <c r="E1110" s="121" t="s">
        <v>152</v>
      </c>
      <c r="F1110" s="122">
        <v>44657</v>
      </c>
      <c r="G1110" s="121" t="s">
        <v>241</v>
      </c>
      <c r="H1110" s="123" t="s">
        <v>109</v>
      </c>
      <c r="I1110" s="121" t="s">
        <v>4474</v>
      </c>
      <c r="J1110" s="120" t="s">
        <v>101</v>
      </c>
      <c r="K1110" s="121"/>
      <c r="L1110" s="120" t="s">
        <v>101</v>
      </c>
      <c r="M1110" s="123" t="s">
        <v>4475</v>
      </c>
      <c r="N1110" s="123" t="s">
        <v>1793</v>
      </c>
      <c r="O1110" s="121" t="s">
        <v>157</v>
      </c>
      <c r="P1110" s="121" t="s">
        <v>158</v>
      </c>
      <c r="Q1110" s="123" t="s">
        <v>1793</v>
      </c>
      <c r="R1110" s="121" t="s">
        <v>47</v>
      </c>
      <c r="S1110" s="121" t="s">
        <v>43</v>
      </c>
      <c r="T1110" s="124">
        <v>5.71</v>
      </c>
      <c r="U1110" s="122"/>
      <c r="V1110" s="121" t="s">
        <v>1805</v>
      </c>
      <c r="W1110" s="120" t="s">
        <v>93</v>
      </c>
      <c r="X1110" s="120" t="s">
        <v>103</v>
      </c>
      <c r="Y1110" s="265" t="s">
        <v>32</v>
      </c>
      <c r="Z1110" s="123"/>
      <c r="AA1110" s="125">
        <v>0</v>
      </c>
      <c r="AB1110" s="125">
        <v>88631.26</v>
      </c>
      <c r="AC1110" s="125">
        <v>0</v>
      </c>
      <c r="AD1110" s="125">
        <v>0</v>
      </c>
      <c r="AE1110" s="125">
        <v>88631.26</v>
      </c>
      <c r="AF1110" s="125">
        <v>0</v>
      </c>
      <c r="AG1110" s="125">
        <v>88631.26</v>
      </c>
      <c r="AH1110" s="125">
        <v>0</v>
      </c>
      <c r="AI1110" s="125">
        <v>0</v>
      </c>
      <c r="AJ1110" s="125">
        <v>88631.26</v>
      </c>
      <c r="AK1110" s="135"/>
      <c r="AL1110" s="126" t="s">
        <v>4476</v>
      </c>
    </row>
    <row r="1111" spans="1:38" ht="36" hidden="1" x14ac:dyDescent="0.25">
      <c r="A1111" s="149">
        <v>129197.01</v>
      </c>
      <c r="B1111" s="120">
        <v>3</v>
      </c>
      <c r="C1111" s="121" t="s">
        <v>85</v>
      </c>
      <c r="D1111" s="122">
        <v>44223</v>
      </c>
      <c r="E1111" s="121" t="s">
        <v>152</v>
      </c>
      <c r="F1111" s="122">
        <v>44665</v>
      </c>
      <c r="G1111" s="121" t="s">
        <v>148</v>
      </c>
      <c r="H1111" s="123" t="s">
        <v>115</v>
      </c>
      <c r="I1111" s="121" t="s">
        <v>1619</v>
      </c>
      <c r="J1111" s="120" t="s">
        <v>101</v>
      </c>
      <c r="K1111" s="121"/>
      <c r="L1111" s="120" t="s">
        <v>101</v>
      </c>
      <c r="M1111" s="123" t="s">
        <v>4477</v>
      </c>
      <c r="N1111" s="123" t="s">
        <v>4478</v>
      </c>
      <c r="O1111" s="121" t="s">
        <v>157</v>
      </c>
      <c r="P1111" s="121" t="s">
        <v>157</v>
      </c>
      <c r="Q1111" s="123" t="s">
        <v>1793</v>
      </c>
      <c r="R1111" s="121" t="s">
        <v>47</v>
      </c>
      <c r="S1111" s="121" t="s">
        <v>43</v>
      </c>
      <c r="T1111" s="124">
        <v>0.64</v>
      </c>
      <c r="U1111" s="122"/>
      <c r="V1111" s="121"/>
      <c r="W1111" s="120" t="s">
        <v>93</v>
      </c>
      <c r="X1111" s="120" t="s">
        <v>103</v>
      </c>
      <c r="Y1111" s="265" t="s">
        <v>32</v>
      </c>
      <c r="Z1111" s="123"/>
      <c r="AA1111" s="125">
        <v>0</v>
      </c>
      <c r="AB1111" s="125">
        <v>113323.9</v>
      </c>
      <c r="AC1111" s="125">
        <v>0</v>
      </c>
      <c r="AD1111" s="125">
        <v>0</v>
      </c>
      <c r="AE1111" s="125">
        <v>113323.9</v>
      </c>
      <c r="AF1111" s="125">
        <v>0</v>
      </c>
      <c r="AG1111" s="125">
        <v>113323.9</v>
      </c>
      <c r="AH1111" s="125">
        <v>0</v>
      </c>
      <c r="AI1111" s="125">
        <v>0</v>
      </c>
      <c r="AJ1111" s="125">
        <v>113323.9</v>
      </c>
      <c r="AK1111" s="135"/>
      <c r="AL1111" s="126"/>
    </row>
    <row r="1112" spans="1:38" ht="36" hidden="1" x14ac:dyDescent="0.25">
      <c r="A1112" s="149">
        <v>129205</v>
      </c>
      <c r="B1112" s="120">
        <v>3</v>
      </c>
      <c r="C1112" s="121" t="s">
        <v>85</v>
      </c>
      <c r="D1112" s="122">
        <v>43641</v>
      </c>
      <c r="E1112" s="121" t="s">
        <v>152</v>
      </c>
      <c r="F1112" s="122">
        <v>44461</v>
      </c>
      <c r="G1112" s="121" t="s">
        <v>148</v>
      </c>
      <c r="H1112" s="123" t="s">
        <v>306</v>
      </c>
      <c r="I1112" s="121" t="s">
        <v>292</v>
      </c>
      <c r="J1112" s="120" t="s">
        <v>101</v>
      </c>
      <c r="K1112" s="121"/>
      <c r="L1112" s="120" t="s">
        <v>101</v>
      </c>
      <c r="M1112" s="123" t="s">
        <v>4479</v>
      </c>
      <c r="N1112" s="123" t="s">
        <v>1793</v>
      </c>
      <c r="O1112" s="121" t="s">
        <v>157</v>
      </c>
      <c r="P1112" s="121" t="s">
        <v>158</v>
      </c>
      <c r="Q1112" s="123" t="s">
        <v>1793</v>
      </c>
      <c r="R1112" s="121" t="s">
        <v>47</v>
      </c>
      <c r="S1112" s="121" t="s">
        <v>43</v>
      </c>
      <c r="T1112" s="124">
        <v>5.75</v>
      </c>
      <c r="U1112" s="122"/>
      <c r="V1112" s="121" t="s">
        <v>1805</v>
      </c>
      <c r="W1112" s="120" t="s">
        <v>93</v>
      </c>
      <c r="X1112" s="120" t="s">
        <v>103</v>
      </c>
      <c r="Y1112" s="265" t="s">
        <v>32</v>
      </c>
      <c r="Z1112" s="123"/>
      <c r="AA1112" s="125">
        <v>0</v>
      </c>
      <c r="AB1112" s="125">
        <v>99723.66</v>
      </c>
      <c r="AC1112" s="125">
        <v>0</v>
      </c>
      <c r="AD1112" s="125">
        <v>0</v>
      </c>
      <c r="AE1112" s="125">
        <v>99723.66</v>
      </c>
      <c r="AF1112" s="125">
        <v>0</v>
      </c>
      <c r="AG1112" s="125">
        <v>99723.66</v>
      </c>
      <c r="AH1112" s="125">
        <v>0</v>
      </c>
      <c r="AI1112" s="125">
        <v>0</v>
      </c>
      <c r="AJ1112" s="125">
        <v>99723.66</v>
      </c>
      <c r="AK1112" s="135"/>
      <c r="AL1112" s="126" t="s">
        <v>4480</v>
      </c>
    </row>
    <row r="1113" spans="1:38" ht="36" hidden="1" x14ac:dyDescent="0.25">
      <c r="A1113" s="147">
        <v>129305</v>
      </c>
      <c r="B1113" s="120">
        <v>4</v>
      </c>
      <c r="C1113" s="121" t="s">
        <v>85</v>
      </c>
      <c r="D1113" s="122">
        <v>43654</v>
      </c>
      <c r="E1113" s="121" t="s">
        <v>152</v>
      </c>
      <c r="F1113" s="122">
        <v>44545</v>
      </c>
      <c r="G1113" s="121" t="s">
        <v>152</v>
      </c>
      <c r="H1113" s="123" t="s">
        <v>2853</v>
      </c>
      <c r="I1113" s="121" t="s">
        <v>4481</v>
      </c>
      <c r="J1113" s="120" t="s">
        <v>101</v>
      </c>
      <c r="K1113" s="121"/>
      <c r="L1113" s="120" t="s">
        <v>101</v>
      </c>
      <c r="M1113" s="123" t="s">
        <v>4482</v>
      </c>
      <c r="N1113" s="123" t="s">
        <v>1793</v>
      </c>
      <c r="O1113" s="121" t="s">
        <v>157</v>
      </c>
      <c r="P1113" s="121" t="s">
        <v>1794</v>
      </c>
      <c r="Q1113" s="123" t="s">
        <v>1793</v>
      </c>
      <c r="R1113" s="150" t="s">
        <v>47</v>
      </c>
      <c r="S1113" s="121" t="s">
        <v>43</v>
      </c>
      <c r="T1113" s="124">
        <v>3.48</v>
      </c>
      <c r="U1113" s="120"/>
      <c r="V1113" s="121" t="s">
        <v>1805</v>
      </c>
      <c r="W1113" s="120" t="s">
        <v>93</v>
      </c>
      <c r="X1113" s="120" t="s">
        <v>103</v>
      </c>
      <c r="Y1113" s="265" t="s">
        <v>32</v>
      </c>
      <c r="Z1113" s="123" t="s">
        <v>4483</v>
      </c>
      <c r="AA1113" s="125">
        <v>0</v>
      </c>
      <c r="AB1113" s="125">
        <v>18270</v>
      </c>
      <c r="AC1113" s="125">
        <v>0</v>
      </c>
      <c r="AD1113" s="125">
        <v>0</v>
      </c>
      <c r="AE1113" s="125">
        <v>18270</v>
      </c>
      <c r="AF1113" s="125">
        <v>0</v>
      </c>
      <c r="AG1113" s="125">
        <v>18270</v>
      </c>
      <c r="AH1113" s="125">
        <v>5000</v>
      </c>
      <c r="AI1113" s="125">
        <v>0</v>
      </c>
      <c r="AJ1113" s="125">
        <v>23270</v>
      </c>
      <c r="AK1113" s="135"/>
      <c r="AL1113" s="126" t="s">
        <v>4484</v>
      </c>
    </row>
    <row r="1114" spans="1:38" ht="36" hidden="1" x14ac:dyDescent="0.25">
      <c r="A1114" s="147">
        <v>129485</v>
      </c>
      <c r="B1114" s="120">
        <v>3</v>
      </c>
      <c r="C1114" s="121" t="s">
        <v>85</v>
      </c>
      <c r="D1114" s="122">
        <v>43685</v>
      </c>
      <c r="E1114" s="121" t="s">
        <v>152</v>
      </c>
      <c r="F1114" s="122">
        <v>44656</v>
      </c>
      <c r="G1114" s="121" t="s">
        <v>148</v>
      </c>
      <c r="H1114" s="123" t="s">
        <v>109</v>
      </c>
      <c r="I1114" s="121" t="s">
        <v>4474</v>
      </c>
      <c r="J1114" s="120" t="s">
        <v>101</v>
      </c>
      <c r="K1114" s="121"/>
      <c r="L1114" s="120" t="s">
        <v>101</v>
      </c>
      <c r="M1114" s="123" t="s">
        <v>4485</v>
      </c>
      <c r="N1114" s="123" t="s">
        <v>1793</v>
      </c>
      <c r="O1114" s="121" t="s">
        <v>157</v>
      </c>
      <c r="P1114" s="121" t="s">
        <v>157</v>
      </c>
      <c r="Q1114" s="123" t="s">
        <v>1793</v>
      </c>
      <c r="R1114" s="150" t="s">
        <v>47</v>
      </c>
      <c r="S1114" s="121" t="s">
        <v>43</v>
      </c>
      <c r="T1114" s="124">
        <v>5.56</v>
      </c>
      <c r="U1114" s="120"/>
      <c r="V1114" s="121" t="s">
        <v>1805</v>
      </c>
      <c r="W1114" s="120" t="s">
        <v>93</v>
      </c>
      <c r="X1114" s="120" t="s">
        <v>103</v>
      </c>
      <c r="Y1114" s="265" t="s">
        <v>32</v>
      </c>
      <c r="Z1114" s="123"/>
      <c r="AA1114" s="125">
        <v>0</v>
      </c>
      <c r="AB1114" s="125">
        <v>3784697.24</v>
      </c>
      <c r="AC1114" s="125">
        <v>0</v>
      </c>
      <c r="AD1114" s="125">
        <v>0</v>
      </c>
      <c r="AE1114" s="125">
        <v>3784697.24</v>
      </c>
      <c r="AF1114" s="125">
        <v>0</v>
      </c>
      <c r="AG1114" s="125">
        <v>3784697.24</v>
      </c>
      <c r="AH1114" s="125">
        <v>0</v>
      </c>
      <c r="AI1114" s="125">
        <v>0</v>
      </c>
      <c r="AJ1114" s="125">
        <v>3784697.24</v>
      </c>
      <c r="AK1114" s="135"/>
      <c r="AL1114" s="126" t="s">
        <v>4486</v>
      </c>
    </row>
    <row r="1115" spans="1:38" ht="36" hidden="1" x14ac:dyDescent="0.25">
      <c r="A1115" s="147">
        <v>129531</v>
      </c>
      <c r="B1115" s="120">
        <v>2</v>
      </c>
      <c r="C1115" s="121" t="s">
        <v>85</v>
      </c>
      <c r="D1115" s="122">
        <v>43685</v>
      </c>
      <c r="E1115" s="121" t="s">
        <v>152</v>
      </c>
      <c r="F1115" s="122">
        <v>44697</v>
      </c>
      <c r="G1115" s="121" t="s">
        <v>152</v>
      </c>
      <c r="H1115" s="123" t="s">
        <v>135</v>
      </c>
      <c r="I1115" s="121" t="s">
        <v>4487</v>
      </c>
      <c r="J1115" s="120" t="s">
        <v>101</v>
      </c>
      <c r="K1115" s="121"/>
      <c r="L1115" s="120" t="s">
        <v>101</v>
      </c>
      <c r="M1115" s="123" t="s">
        <v>4488</v>
      </c>
      <c r="N1115" s="123" t="s">
        <v>1793</v>
      </c>
      <c r="O1115" s="121" t="s">
        <v>157</v>
      </c>
      <c r="P1115" s="121" t="s">
        <v>158</v>
      </c>
      <c r="Q1115" s="123" t="s">
        <v>1793</v>
      </c>
      <c r="R1115" s="150" t="s">
        <v>47</v>
      </c>
      <c r="S1115" s="121" t="s">
        <v>43</v>
      </c>
      <c r="T1115" s="124">
        <v>2.7</v>
      </c>
      <c r="U1115" s="122"/>
      <c r="V1115" s="121" t="s">
        <v>1805</v>
      </c>
      <c r="W1115" s="120" t="s">
        <v>93</v>
      </c>
      <c r="X1115" s="120" t="s">
        <v>103</v>
      </c>
      <c r="Y1115" s="265" t="s">
        <v>32</v>
      </c>
      <c r="Z1115" s="123" t="s">
        <v>4489</v>
      </c>
      <c r="AA1115" s="125">
        <v>0</v>
      </c>
      <c r="AB1115" s="125">
        <v>0</v>
      </c>
      <c r="AC1115" s="125">
        <v>5000</v>
      </c>
      <c r="AD1115" s="125">
        <v>0</v>
      </c>
      <c r="AE1115" s="125">
        <v>5000</v>
      </c>
      <c r="AF1115" s="125">
        <v>0</v>
      </c>
      <c r="AG1115" s="125">
        <v>0</v>
      </c>
      <c r="AH1115" s="125">
        <v>5000</v>
      </c>
      <c r="AI1115" s="125">
        <v>0</v>
      </c>
      <c r="AJ1115" s="125">
        <v>5000</v>
      </c>
      <c r="AK1115" s="135"/>
      <c r="AL1115" s="126" t="s">
        <v>4490</v>
      </c>
    </row>
    <row r="1116" spans="1:38" ht="36" hidden="1" x14ac:dyDescent="0.25">
      <c r="A1116" s="147">
        <v>130286</v>
      </c>
      <c r="B1116" s="120">
        <v>4</v>
      </c>
      <c r="C1116" s="121" t="s">
        <v>85</v>
      </c>
      <c r="D1116" s="122">
        <v>43951</v>
      </c>
      <c r="E1116" s="121" t="s">
        <v>152</v>
      </c>
      <c r="F1116" s="122">
        <v>44547</v>
      </c>
      <c r="G1116" s="121" t="s">
        <v>179</v>
      </c>
      <c r="H1116" s="123" t="s">
        <v>88</v>
      </c>
      <c r="I1116" s="121" t="s">
        <v>4491</v>
      </c>
      <c r="J1116" s="120" t="s">
        <v>101</v>
      </c>
      <c r="K1116" s="121"/>
      <c r="L1116" s="120" t="s">
        <v>101</v>
      </c>
      <c r="M1116" s="123" t="s">
        <v>4492</v>
      </c>
      <c r="N1116" s="123" t="s">
        <v>1793</v>
      </c>
      <c r="O1116" s="121" t="s">
        <v>157</v>
      </c>
      <c r="P1116" s="121" t="s">
        <v>1794</v>
      </c>
      <c r="Q1116" s="123" t="s">
        <v>1793</v>
      </c>
      <c r="R1116" s="150" t="s">
        <v>47</v>
      </c>
      <c r="S1116" s="121" t="s">
        <v>43</v>
      </c>
      <c r="T1116" s="124">
        <v>5.24</v>
      </c>
      <c r="U1116" s="120"/>
      <c r="V1116" s="121" t="s">
        <v>1805</v>
      </c>
      <c r="W1116" s="120" t="s">
        <v>93</v>
      </c>
      <c r="X1116" s="120" t="s">
        <v>103</v>
      </c>
      <c r="Y1116" s="265" t="s">
        <v>32</v>
      </c>
      <c r="Z1116" s="123" t="s">
        <v>4493</v>
      </c>
      <c r="AA1116" s="125">
        <v>0</v>
      </c>
      <c r="AB1116" s="125">
        <v>0</v>
      </c>
      <c r="AC1116" s="125">
        <v>5000</v>
      </c>
      <c r="AD1116" s="125">
        <v>0</v>
      </c>
      <c r="AE1116" s="125">
        <v>5000</v>
      </c>
      <c r="AF1116" s="125">
        <v>0</v>
      </c>
      <c r="AG1116" s="125">
        <v>0</v>
      </c>
      <c r="AH1116" s="125">
        <v>5000</v>
      </c>
      <c r="AI1116" s="125">
        <v>0</v>
      </c>
      <c r="AJ1116" s="125">
        <v>5000</v>
      </c>
      <c r="AK1116" s="135"/>
      <c r="AL1116" s="126" t="s">
        <v>4494</v>
      </c>
    </row>
    <row r="1117" spans="1:38" ht="54" hidden="1" x14ac:dyDescent="0.25">
      <c r="A1117" s="147">
        <v>107461</v>
      </c>
      <c r="B1117" s="120">
        <v>1</v>
      </c>
      <c r="C1117" s="121" t="s">
        <v>85</v>
      </c>
      <c r="D1117" s="122">
        <v>38789</v>
      </c>
      <c r="E1117" s="121" t="s">
        <v>2185</v>
      </c>
      <c r="F1117" s="122">
        <v>44691</v>
      </c>
      <c r="G1117" s="121" t="s">
        <v>222</v>
      </c>
      <c r="H1117" s="123" t="s">
        <v>718</v>
      </c>
      <c r="I1117" s="121" t="s">
        <v>697</v>
      </c>
      <c r="J1117" s="120" t="s">
        <v>101</v>
      </c>
      <c r="K1117" s="121"/>
      <c r="L1117" s="120" t="s">
        <v>101</v>
      </c>
      <c r="M1117" s="123" t="s">
        <v>4495</v>
      </c>
      <c r="N1117" s="123" t="s">
        <v>4496</v>
      </c>
      <c r="O1117" s="121" t="s">
        <v>553</v>
      </c>
      <c r="P1117" s="121" t="s">
        <v>1789</v>
      </c>
      <c r="Q1117" s="123"/>
      <c r="R1117" s="121" t="s">
        <v>47</v>
      </c>
      <c r="S1117" s="121" t="s">
        <v>45</v>
      </c>
      <c r="T1117" s="124">
        <v>11</v>
      </c>
      <c r="U1117" s="120"/>
      <c r="V1117" s="121"/>
      <c r="W1117" s="120" t="s">
        <v>93</v>
      </c>
      <c r="X1117" s="120"/>
      <c r="Y1117" s="265" t="str">
        <f>_xlfn.XLOOKUP(TAMPData2205[[#This Row],[PIN]],TAMPData2202[PIN],TAMPData2202[TAMP NHS],"",0)</f>
        <v>Non-NHS SR</v>
      </c>
      <c r="Z1117" s="123"/>
      <c r="AA1117" s="125">
        <v>685692.73</v>
      </c>
      <c r="AB1117" s="125">
        <v>0</v>
      </c>
      <c r="AC1117" s="125">
        <v>0</v>
      </c>
      <c r="AD1117" s="125">
        <v>0</v>
      </c>
      <c r="AE1117" s="125">
        <v>685692.73</v>
      </c>
      <c r="AF1117" s="125">
        <v>1685692.73</v>
      </c>
      <c r="AG1117" s="125">
        <v>0</v>
      </c>
      <c r="AH1117" s="125">
        <v>0</v>
      </c>
      <c r="AI1117" s="125">
        <v>0</v>
      </c>
      <c r="AJ1117" s="125">
        <v>1685692.73</v>
      </c>
      <c r="AK1117" s="135"/>
      <c r="AL1117" s="126"/>
    </row>
    <row r="1118" spans="1:38" ht="54" hidden="1" x14ac:dyDescent="0.25">
      <c r="A1118" s="147">
        <v>116310</v>
      </c>
      <c r="B1118" s="120">
        <v>3</v>
      </c>
      <c r="C1118" s="121" t="s">
        <v>85</v>
      </c>
      <c r="D1118" s="122">
        <v>40813</v>
      </c>
      <c r="E1118" s="121" t="s">
        <v>1772</v>
      </c>
      <c r="F1118" s="122">
        <v>44509</v>
      </c>
      <c r="G1118" s="121" t="s">
        <v>189</v>
      </c>
      <c r="H1118" s="123" t="s">
        <v>365</v>
      </c>
      <c r="I1118" s="121" t="s">
        <v>366</v>
      </c>
      <c r="J1118" s="120" t="s">
        <v>101</v>
      </c>
      <c r="K1118" s="121"/>
      <c r="L1118" s="120" t="s">
        <v>101</v>
      </c>
      <c r="M1118" s="123" t="s">
        <v>4497</v>
      </c>
      <c r="N1118" s="123" t="s">
        <v>4498</v>
      </c>
      <c r="O1118" s="121" t="s">
        <v>553</v>
      </c>
      <c r="P1118" s="121" t="s">
        <v>1783</v>
      </c>
      <c r="Q1118" s="123"/>
      <c r="R1118" s="121" t="s">
        <v>47</v>
      </c>
      <c r="S1118" s="121" t="s">
        <v>45</v>
      </c>
      <c r="T1118" s="124">
        <v>2.14</v>
      </c>
      <c r="U1118" s="122"/>
      <c r="V1118" s="121"/>
      <c r="W1118" s="120" t="s">
        <v>93</v>
      </c>
      <c r="X1118" s="120" t="s">
        <v>103</v>
      </c>
      <c r="Y1118" s="265" t="str">
        <f>_xlfn.XLOOKUP(TAMPData2205[[#This Row],[PIN]],TAMPData2202[PIN],TAMPData2202[TAMP NHS],"",0)</f>
        <v>Non-NHS SR</v>
      </c>
      <c r="Z1118" s="123"/>
      <c r="AA1118" s="125">
        <v>-365649</v>
      </c>
      <c r="AB1118" s="125">
        <v>0</v>
      </c>
      <c r="AC1118" s="125">
        <v>0</v>
      </c>
      <c r="AD1118" s="125">
        <v>0</v>
      </c>
      <c r="AE1118" s="125">
        <v>-365649</v>
      </c>
      <c r="AF1118" s="125">
        <v>1103194</v>
      </c>
      <c r="AG1118" s="125">
        <v>1900000</v>
      </c>
      <c r="AH1118" s="125">
        <v>0</v>
      </c>
      <c r="AI1118" s="125">
        <v>0</v>
      </c>
      <c r="AJ1118" s="125">
        <v>3003194</v>
      </c>
      <c r="AK1118" s="135"/>
      <c r="AL1118" s="126" t="s">
        <v>4499</v>
      </c>
    </row>
    <row r="1119" spans="1:38" ht="54" hidden="1" x14ac:dyDescent="0.25">
      <c r="A1119" s="147">
        <v>124121</v>
      </c>
      <c r="B1119" s="120">
        <v>1</v>
      </c>
      <c r="C1119" s="121" t="s">
        <v>85</v>
      </c>
      <c r="D1119" s="122">
        <v>42573</v>
      </c>
      <c r="E1119" s="121" t="s">
        <v>247</v>
      </c>
      <c r="F1119" s="122">
        <v>44179</v>
      </c>
      <c r="G1119" s="121" t="s">
        <v>152</v>
      </c>
      <c r="H1119" s="123" t="s">
        <v>722</v>
      </c>
      <c r="I1119" s="121" t="s">
        <v>1583</v>
      </c>
      <c r="J1119" s="120" t="s">
        <v>101</v>
      </c>
      <c r="K1119" s="121"/>
      <c r="L1119" s="120" t="s">
        <v>101</v>
      </c>
      <c r="M1119" s="123" t="s">
        <v>4500</v>
      </c>
      <c r="N1119" s="123" t="s">
        <v>4501</v>
      </c>
      <c r="O1119" s="121" t="s">
        <v>553</v>
      </c>
      <c r="P1119" s="121" t="s">
        <v>3990</v>
      </c>
      <c r="Q1119" s="123"/>
      <c r="R1119" s="150" t="s">
        <v>47</v>
      </c>
      <c r="S1119" s="150" t="s">
        <v>45</v>
      </c>
      <c r="T1119" s="124">
        <v>6.18</v>
      </c>
      <c r="U1119" s="122"/>
      <c r="V1119" s="121"/>
      <c r="W1119" s="120" t="s">
        <v>93</v>
      </c>
      <c r="X1119" s="120" t="s">
        <v>103</v>
      </c>
      <c r="Y1119" s="265" t="str">
        <f>_xlfn.XLOOKUP(TAMPData2205[[#This Row],[PIN]],TAMPData2202[PIN],TAMPData2202[TAMP NHS],"",0)</f>
        <v>Non-NHS SR</v>
      </c>
      <c r="Z1119" s="123"/>
      <c r="AA1119" s="125">
        <v>136000</v>
      </c>
      <c r="AB1119" s="125">
        <v>0</v>
      </c>
      <c r="AC1119" s="125">
        <v>0</v>
      </c>
      <c r="AD1119" s="125">
        <v>0</v>
      </c>
      <c r="AE1119" s="125">
        <v>136000</v>
      </c>
      <c r="AF1119" s="125">
        <v>637000</v>
      </c>
      <c r="AG1119" s="125">
        <v>0</v>
      </c>
      <c r="AH1119" s="125">
        <v>0</v>
      </c>
      <c r="AI1119" s="125">
        <v>0</v>
      </c>
      <c r="AJ1119" s="125">
        <v>637000</v>
      </c>
      <c r="AK1119" s="135"/>
      <c r="AL1119" s="126"/>
    </row>
    <row r="1120" spans="1:38" ht="72" hidden="1" x14ac:dyDescent="0.25">
      <c r="A1120" s="147">
        <v>126769</v>
      </c>
      <c r="B1120" s="120">
        <v>3</v>
      </c>
      <c r="C1120" s="121" t="s">
        <v>122</v>
      </c>
      <c r="D1120" s="122">
        <v>43052</v>
      </c>
      <c r="E1120" s="121" t="s">
        <v>3407</v>
      </c>
      <c r="F1120" s="122">
        <v>44530</v>
      </c>
      <c r="G1120" s="121" t="s">
        <v>2192</v>
      </c>
      <c r="H1120" s="123" t="s">
        <v>365</v>
      </c>
      <c r="I1120" s="121" t="s">
        <v>4502</v>
      </c>
      <c r="J1120" s="120" t="s">
        <v>4159</v>
      </c>
      <c r="K1120" s="121"/>
      <c r="L1120" s="120"/>
      <c r="M1120" s="123" t="s">
        <v>4503</v>
      </c>
      <c r="N1120" s="123" t="s">
        <v>4504</v>
      </c>
      <c r="O1120" s="121" t="s">
        <v>91</v>
      </c>
      <c r="P1120" s="121" t="s">
        <v>1783</v>
      </c>
      <c r="Q1120" s="123"/>
      <c r="R1120" s="121" t="s">
        <v>47</v>
      </c>
      <c r="S1120" s="121" t="s">
        <v>45</v>
      </c>
      <c r="T1120" s="124">
        <v>1.51</v>
      </c>
      <c r="U1120" s="122"/>
      <c r="V1120" s="121"/>
      <c r="W1120" s="120" t="s">
        <v>93</v>
      </c>
      <c r="X1120" s="120" t="s">
        <v>103</v>
      </c>
      <c r="Y1120" s="265" t="s">
        <v>32</v>
      </c>
      <c r="Z1120" s="123"/>
      <c r="AA1120" s="125">
        <v>0</v>
      </c>
      <c r="AB1120" s="125">
        <v>0</v>
      </c>
      <c r="AC1120" s="125">
        <v>0</v>
      </c>
      <c r="AD1120" s="125">
        <v>0</v>
      </c>
      <c r="AE1120" s="125">
        <v>0</v>
      </c>
      <c r="AF1120" s="125">
        <v>556346.81999999995</v>
      </c>
      <c r="AG1120" s="125">
        <v>0</v>
      </c>
      <c r="AH1120" s="125">
        <v>9399376</v>
      </c>
      <c r="AI1120" s="125">
        <v>0</v>
      </c>
      <c r="AJ1120" s="125">
        <v>9955722.8200000003</v>
      </c>
      <c r="AK1120" s="135"/>
      <c r="AL1120" s="126" t="s">
        <v>4505</v>
      </c>
    </row>
    <row r="1121" spans="1:38" ht="54" hidden="1" x14ac:dyDescent="0.25">
      <c r="A1121" s="147">
        <v>128426</v>
      </c>
      <c r="B1121" s="120">
        <v>4</v>
      </c>
      <c r="C1121" s="121" t="s">
        <v>85</v>
      </c>
      <c r="D1121" s="122">
        <v>43469</v>
      </c>
      <c r="E1121" s="121" t="s">
        <v>509</v>
      </c>
      <c r="F1121" s="122">
        <v>44377</v>
      </c>
      <c r="G1121" s="121" t="s">
        <v>203</v>
      </c>
      <c r="H1121" s="123" t="s">
        <v>489</v>
      </c>
      <c r="I1121" s="121" t="s">
        <v>1485</v>
      </c>
      <c r="J1121" s="120" t="s">
        <v>101</v>
      </c>
      <c r="K1121" s="121"/>
      <c r="L1121" s="120" t="s">
        <v>101</v>
      </c>
      <c r="M1121" s="123" t="s">
        <v>4506</v>
      </c>
      <c r="N1121" s="123" t="s">
        <v>4507</v>
      </c>
      <c r="O1121" s="121" t="s">
        <v>91</v>
      </c>
      <c r="P1121" s="121" t="s">
        <v>158</v>
      </c>
      <c r="Q1121" s="123"/>
      <c r="R1121" s="121" t="s">
        <v>47</v>
      </c>
      <c r="S1121" s="121" t="s">
        <v>46</v>
      </c>
      <c r="T1121" s="124">
        <v>0.49</v>
      </c>
      <c r="U1121" s="122"/>
      <c r="V1121" s="121"/>
      <c r="W1121" s="120" t="s">
        <v>93</v>
      </c>
      <c r="X1121" s="120" t="s">
        <v>103</v>
      </c>
      <c r="Y1121" s="265" t="str">
        <f>_xlfn.XLOOKUP(TAMPData2205[[#This Row],[PIN]],TAMPData2202[PIN],TAMPData2202[TAMP NHS],"",0)</f>
        <v>Non-NHS SR</v>
      </c>
      <c r="Z1121" s="123"/>
      <c r="AA1121" s="125">
        <v>427</v>
      </c>
      <c r="AB1121" s="125">
        <v>0</v>
      </c>
      <c r="AC1121" s="125">
        <v>0</v>
      </c>
      <c r="AD1121" s="125">
        <v>0</v>
      </c>
      <c r="AE1121" s="125">
        <v>427</v>
      </c>
      <c r="AF1121" s="125">
        <v>30427</v>
      </c>
      <c r="AG1121" s="125">
        <v>0</v>
      </c>
      <c r="AH1121" s="125">
        <v>0</v>
      </c>
      <c r="AI1121" s="125">
        <v>0</v>
      </c>
      <c r="AJ1121" s="125">
        <v>30427</v>
      </c>
      <c r="AK1121" s="135"/>
      <c r="AL1121" s="126" t="s">
        <v>4508</v>
      </c>
    </row>
    <row r="1122" spans="1:38" hidden="1" x14ac:dyDescent="0.25">
      <c r="A1122" s="147">
        <v>128394</v>
      </c>
      <c r="B1122" s="120">
        <v>2</v>
      </c>
      <c r="C1122" s="121" t="s">
        <v>85</v>
      </c>
      <c r="D1122" s="122">
        <v>43437</v>
      </c>
      <c r="E1122" s="121" t="s">
        <v>98</v>
      </c>
      <c r="F1122" s="122">
        <v>43500</v>
      </c>
      <c r="G1122" s="121" t="s">
        <v>152</v>
      </c>
      <c r="H1122" s="123" t="s">
        <v>1038</v>
      </c>
      <c r="I1122" s="121"/>
      <c r="J1122" s="120"/>
      <c r="K1122" s="121"/>
      <c r="L1122" s="120" t="s">
        <v>4001</v>
      </c>
      <c r="M1122" s="123" t="s">
        <v>4509</v>
      </c>
      <c r="N1122" s="123"/>
      <c r="O1122" s="121" t="s">
        <v>119</v>
      </c>
      <c r="P1122" s="121" t="s">
        <v>157</v>
      </c>
      <c r="Q1122" s="123"/>
      <c r="R1122" s="150" t="s">
        <v>47</v>
      </c>
      <c r="S1122" s="150" t="s">
        <v>43</v>
      </c>
      <c r="T1122" s="124" t="s">
        <v>505</v>
      </c>
      <c r="U1122" s="120"/>
      <c r="V1122" s="121"/>
      <c r="W1122" s="120" t="s">
        <v>93</v>
      </c>
      <c r="X1122" s="120"/>
      <c r="Y1122" s="265" t="s">
        <v>33</v>
      </c>
      <c r="Z1122" s="123"/>
      <c r="AA1122" s="125">
        <v>0</v>
      </c>
      <c r="AB1122" s="125">
        <v>0</v>
      </c>
      <c r="AC1122" s="125">
        <v>0</v>
      </c>
      <c r="AD1122" s="125">
        <v>328000</v>
      </c>
      <c r="AE1122" s="125">
        <v>328000</v>
      </c>
      <c r="AF1122" s="125">
        <v>0</v>
      </c>
      <c r="AG1122" s="125">
        <v>0</v>
      </c>
      <c r="AH1122" s="125">
        <v>0</v>
      </c>
      <c r="AI1122" s="125">
        <v>328000</v>
      </c>
      <c r="AJ1122" s="125">
        <v>328000</v>
      </c>
      <c r="AK1122" s="135"/>
      <c r="AL1122" s="126" t="s">
        <v>4510</v>
      </c>
    </row>
    <row r="1123" spans="1:38" hidden="1" x14ac:dyDescent="0.25">
      <c r="A1123" s="147">
        <v>128342</v>
      </c>
      <c r="B1123" s="120">
        <v>3</v>
      </c>
      <c r="C1123" s="121" t="s">
        <v>85</v>
      </c>
      <c r="D1123" s="122">
        <v>43433</v>
      </c>
      <c r="E1123" s="121" t="s">
        <v>98</v>
      </c>
      <c r="F1123" s="122">
        <v>43488</v>
      </c>
      <c r="G1123" s="121" t="s">
        <v>152</v>
      </c>
      <c r="H1123" s="123" t="s">
        <v>313</v>
      </c>
      <c r="I1123" s="121"/>
      <c r="J1123" s="120"/>
      <c r="K1123" s="121"/>
      <c r="L1123" s="120" t="s">
        <v>4001</v>
      </c>
      <c r="M1123" s="123" t="s">
        <v>4511</v>
      </c>
      <c r="N1123" s="123"/>
      <c r="O1123" s="121" t="s">
        <v>119</v>
      </c>
      <c r="P1123" s="121" t="s">
        <v>157</v>
      </c>
      <c r="Q1123" s="123"/>
      <c r="R1123" s="150" t="s">
        <v>47</v>
      </c>
      <c r="S1123" s="150" t="s">
        <v>43</v>
      </c>
      <c r="T1123" s="124" t="s">
        <v>505</v>
      </c>
      <c r="U1123" s="122"/>
      <c r="V1123" s="121"/>
      <c r="W1123" s="120" t="s">
        <v>93</v>
      </c>
      <c r="X1123" s="120"/>
      <c r="Y1123" s="265" t="str">
        <f>_xlfn.XLOOKUP(TAMPData2205[[#This Row],[PIN]],TAMPData2202[PIN],TAMPData2202[TAMP NHS],"",0)</f>
        <v>Non-NHS State Park</v>
      </c>
      <c r="Z1123" s="123"/>
      <c r="AA1123" s="125">
        <v>0</v>
      </c>
      <c r="AB1123" s="125">
        <v>0</v>
      </c>
      <c r="AC1123" s="125">
        <v>0</v>
      </c>
      <c r="AD1123" s="125">
        <v>76000</v>
      </c>
      <c r="AE1123" s="125">
        <v>76000</v>
      </c>
      <c r="AF1123" s="125">
        <v>0</v>
      </c>
      <c r="AG1123" s="125">
        <v>0</v>
      </c>
      <c r="AH1123" s="125">
        <v>0</v>
      </c>
      <c r="AI1123" s="125">
        <v>566081.64</v>
      </c>
      <c r="AJ1123" s="125">
        <v>566081.64</v>
      </c>
      <c r="AK1123" s="135"/>
      <c r="AL1123" s="126" t="s">
        <v>4512</v>
      </c>
    </row>
    <row r="1124" spans="1:38" hidden="1" x14ac:dyDescent="0.25">
      <c r="A1124" s="147">
        <v>128343</v>
      </c>
      <c r="B1124" s="120">
        <v>3</v>
      </c>
      <c r="C1124" s="121" t="s">
        <v>85</v>
      </c>
      <c r="D1124" s="122">
        <v>43434</v>
      </c>
      <c r="E1124" s="121" t="s">
        <v>98</v>
      </c>
      <c r="F1124" s="122">
        <v>43474</v>
      </c>
      <c r="G1124" s="121" t="s">
        <v>152</v>
      </c>
      <c r="H1124" s="123" t="s">
        <v>785</v>
      </c>
      <c r="I1124" s="121"/>
      <c r="J1124" s="120"/>
      <c r="K1124" s="121"/>
      <c r="L1124" s="120" t="s">
        <v>4001</v>
      </c>
      <c r="M1124" s="123" t="s">
        <v>4513</v>
      </c>
      <c r="N1124" s="123"/>
      <c r="O1124" s="121" t="s">
        <v>119</v>
      </c>
      <c r="P1124" s="121" t="s">
        <v>157</v>
      </c>
      <c r="Q1124" s="123"/>
      <c r="R1124" s="121" t="s">
        <v>47</v>
      </c>
      <c r="S1124" s="121" t="s">
        <v>43</v>
      </c>
      <c r="T1124" s="124" t="s">
        <v>505</v>
      </c>
      <c r="U1124" s="122"/>
      <c r="V1124" s="121"/>
      <c r="W1124" s="120" t="s">
        <v>93</v>
      </c>
      <c r="X1124" s="120"/>
      <c r="Y1124" s="265" t="str">
        <f>_xlfn.XLOOKUP(TAMPData2205[[#This Row],[PIN]],TAMPData2202[PIN],TAMPData2202[TAMP NHS],"",0)</f>
        <v>Non-NHS State Park</v>
      </c>
      <c r="Z1124" s="123"/>
      <c r="AA1124" s="125">
        <v>0</v>
      </c>
      <c r="AB1124" s="125">
        <v>0</v>
      </c>
      <c r="AC1124" s="125">
        <v>0</v>
      </c>
      <c r="AD1124" s="125">
        <v>79500</v>
      </c>
      <c r="AE1124" s="125">
        <v>79500</v>
      </c>
      <c r="AF1124" s="125">
        <v>0</v>
      </c>
      <c r="AG1124" s="125">
        <v>0</v>
      </c>
      <c r="AH1124" s="125">
        <v>0</v>
      </c>
      <c r="AI1124" s="125">
        <v>79501</v>
      </c>
      <c r="AJ1124" s="125">
        <v>79501</v>
      </c>
      <c r="AK1124" s="135"/>
      <c r="AL1124" s="126" t="s">
        <v>4514</v>
      </c>
    </row>
    <row r="1125" spans="1:38" hidden="1" x14ac:dyDescent="0.25">
      <c r="A1125" s="147">
        <v>130744</v>
      </c>
      <c r="B1125" s="120">
        <v>4</v>
      </c>
      <c r="C1125" s="121" t="s">
        <v>85</v>
      </c>
      <c r="D1125" s="122">
        <v>44043</v>
      </c>
      <c r="E1125" s="121" t="s">
        <v>98</v>
      </c>
      <c r="F1125" s="122">
        <v>44280</v>
      </c>
      <c r="G1125" s="121" t="s">
        <v>152</v>
      </c>
      <c r="H1125" s="123" t="s">
        <v>863</v>
      </c>
      <c r="I1125" s="121"/>
      <c r="J1125" s="120"/>
      <c r="K1125" s="121"/>
      <c r="L1125" s="120" t="s">
        <v>4001</v>
      </c>
      <c r="M1125" s="123" t="s">
        <v>4515</v>
      </c>
      <c r="N1125" s="123"/>
      <c r="O1125" s="121" t="s">
        <v>103</v>
      </c>
      <c r="P1125" s="121" t="s">
        <v>157</v>
      </c>
      <c r="Q1125" s="123"/>
      <c r="R1125" s="121" t="s">
        <v>47</v>
      </c>
      <c r="S1125" s="121" t="s">
        <v>43</v>
      </c>
      <c r="T1125" s="124" t="s">
        <v>505</v>
      </c>
      <c r="U1125" s="122"/>
      <c r="V1125" s="121"/>
      <c r="W1125" s="120" t="s">
        <v>93</v>
      </c>
      <c r="X1125" s="120"/>
      <c r="Y1125" s="265" t="str">
        <f>_xlfn.XLOOKUP(TAMPData2205[[#This Row],[PIN]],TAMPData2202[PIN],TAMPData2202[TAMP NHS],"",0)</f>
        <v>Non-NHS State Park</v>
      </c>
      <c r="Z1125" s="123"/>
      <c r="AA1125" s="125">
        <v>0</v>
      </c>
      <c r="AB1125" s="125">
        <v>0</v>
      </c>
      <c r="AC1125" s="125">
        <v>0</v>
      </c>
      <c r="AD1125" s="125">
        <v>96000</v>
      </c>
      <c r="AE1125" s="125">
        <v>96000</v>
      </c>
      <c r="AF1125" s="125">
        <v>0</v>
      </c>
      <c r="AG1125" s="125">
        <v>0</v>
      </c>
      <c r="AH1125" s="125">
        <v>0</v>
      </c>
      <c r="AI1125" s="125">
        <v>96000</v>
      </c>
      <c r="AJ1125" s="125">
        <v>96000</v>
      </c>
      <c r="AK1125" s="135"/>
      <c r="AL1125" s="126" t="s">
        <v>4516</v>
      </c>
    </row>
    <row r="1126" spans="1:38" hidden="1" x14ac:dyDescent="0.25">
      <c r="A1126" s="149">
        <v>114620.02</v>
      </c>
      <c r="B1126" s="120">
        <v>1</v>
      </c>
      <c r="C1126" s="121" t="s">
        <v>97</v>
      </c>
      <c r="D1126" s="122">
        <v>44257</v>
      </c>
      <c r="E1126" s="121" t="s">
        <v>87</v>
      </c>
      <c r="F1126" s="122">
        <v>44341.875208333331</v>
      </c>
      <c r="G1126" s="121" t="s">
        <v>108</v>
      </c>
      <c r="H1126" s="123" t="s">
        <v>204</v>
      </c>
      <c r="I1126" s="121" t="s">
        <v>1515</v>
      </c>
      <c r="J1126" s="120" t="s">
        <v>101</v>
      </c>
      <c r="K1126" s="121"/>
      <c r="L1126" s="120" t="s">
        <v>101</v>
      </c>
      <c r="M1126" s="123" t="s">
        <v>4517</v>
      </c>
      <c r="N1126" s="123"/>
      <c r="O1126" s="121" t="s">
        <v>119</v>
      </c>
      <c r="P1126" s="121" t="s">
        <v>4518</v>
      </c>
      <c r="Q1126" s="123"/>
      <c r="R1126" s="121" t="s">
        <v>4519</v>
      </c>
      <c r="S1126" s="121" t="s">
        <v>46</v>
      </c>
      <c r="T1126" s="124" t="s">
        <v>505</v>
      </c>
      <c r="U1126" s="122">
        <v>44265</v>
      </c>
      <c r="V1126" s="121"/>
      <c r="W1126" s="120" t="s">
        <v>93</v>
      </c>
      <c r="X1126" s="120" t="s">
        <v>103</v>
      </c>
      <c r="Y1126" s="265" t="str">
        <f>_xlfn.XLOOKUP(TAMPData2205[[#This Row],[PIN]],TAMPData2202[PIN],TAMPData2202[TAMP NHS],"",0)</f>
        <v>Non-NHS SR</v>
      </c>
      <c r="Z1126" s="123"/>
      <c r="AA1126" s="125">
        <v>0</v>
      </c>
      <c r="AB1126" s="125">
        <v>0</v>
      </c>
      <c r="AC1126" s="125">
        <v>105489.02</v>
      </c>
      <c r="AD1126" s="125">
        <v>0</v>
      </c>
      <c r="AE1126" s="125">
        <v>105489.02</v>
      </c>
      <c r="AF1126" s="125">
        <v>10000</v>
      </c>
      <c r="AG1126" s="125">
        <v>10000</v>
      </c>
      <c r="AH1126" s="125">
        <v>375291.02</v>
      </c>
      <c r="AI1126" s="125">
        <v>0</v>
      </c>
      <c r="AJ1126" s="125">
        <v>395291.02</v>
      </c>
      <c r="AK1126" s="135" t="s">
        <v>4520</v>
      </c>
      <c r="AL1126" s="126" t="s">
        <v>4521</v>
      </c>
    </row>
    <row r="1127" spans="1:38" hidden="1" x14ac:dyDescent="0.25">
      <c r="A1127" s="147">
        <v>115008</v>
      </c>
      <c r="B1127" s="120">
        <v>2</v>
      </c>
      <c r="C1127" s="121" t="s">
        <v>85</v>
      </c>
      <c r="D1127" s="122">
        <v>40485</v>
      </c>
      <c r="E1127" s="121" t="s">
        <v>87</v>
      </c>
      <c r="F1127" s="122">
        <v>44602</v>
      </c>
      <c r="G1127" s="121" t="s">
        <v>666</v>
      </c>
      <c r="H1127" s="123" t="s">
        <v>1038</v>
      </c>
      <c r="I1127" s="121" t="s">
        <v>4522</v>
      </c>
      <c r="J1127" s="120" t="s">
        <v>101</v>
      </c>
      <c r="K1127" s="121"/>
      <c r="L1127" s="120" t="s">
        <v>101</v>
      </c>
      <c r="M1127" s="123" t="s">
        <v>4523</v>
      </c>
      <c r="N1127" s="123" t="s">
        <v>4524</v>
      </c>
      <c r="O1127" s="121" t="s">
        <v>103</v>
      </c>
      <c r="P1127" s="121" t="s">
        <v>1836</v>
      </c>
      <c r="Q1127" s="123"/>
      <c r="R1127" s="150" t="s">
        <v>4525</v>
      </c>
      <c r="S1127" s="150" t="s">
        <v>4526</v>
      </c>
      <c r="T1127" s="124">
        <v>0.34</v>
      </c>
      <c r="U1127" s="120"/>
      <c r="V1127" s="121"/>
      <c r="W1127" s="120" t="s">
        <v>93</v>
      </c>
      <c r="X1127" s="120" t="s">
        <v>103</v>
      </c>
      <c r="Y1127" s="265" t="s">
        <v>32</v>
      </c>
      <c r="Z1127" s="123"/>
      <c r="AA1127" s="125">
        <v>29940.97</v>
      </c>
      <c r="AB1127" s="125">
        <v>-30344.34</v>
      </c>
      <c r="AC1127" s="125">
        <v>0</v>
      </c>
      <c r="AD1127" s="125">
        <v>0</v>
      </c>
      <c r="AE1127" s="125">
        <v>-403.37</v>
      </c>
      <c r="AF1127" s="125">
        <v>351940.97</v>
      </c>
      <c r="AG1127" s="125">
        <v>17855.66</v>
      </c>
      <c r="AH1127" s="125">
        <v>0</v>
      </c>
      <c r="AI1127" s="125">
        <v>0</v>
      </c>
      <c r="AJ1127" s="125">
        <v>369796.63</v>
      </c>
      <c r="AK1127" s="135"/>
      <c r="AL1127" s="126" t="s">
        <v>4527</v>
      </c>
    </row>
    <row r="1128" spans="1:38" ht="36" hidden="1" x14ac:dyDescent="0.25">
      <c r="A1128" s="147">
        <v>125386</v>
      </c>
      <c r="B1128" s="120">
        <v>3</v>
      </c>
      <c r="C1128" s="121" t="s">
        <v>85</v>
      </c>
      <c r="D1128" s="122">
        <v>42744</v>
      </c>
      <c r="E1128" s="121" t="s">
        <v>98</v>
      </c>
      <c r="F1128" s="122">
        <v>44410</v>
      </c>
      <c r="G1128" s="121" t="s">
        <v>235</v>
      </c>
      <c r="H1128" s="123" t="s">
        <v>551</v>
      </c>
      <c r="I1128" s="121" t="s">
        <v>2466</v>
      </c>
      <c r="J1128" s="120" t="s">
        <v>101</v>
      </c>
      <c r="K1128" s="121"/>
      <c r="L1128" s="120" t="s">
        <v>101</v>
      </c>
      <c r="M1128" s="123" t="s">
        <v>4528</v>
      </c>
      <c r="N1128" s="123"/>
      <c r="O1128" s="121" t="s">
        <v>1836</v>
      </c>
      <c r="P1128" s="121" t="s">
        <v>4518</v>
      </c>
      <c r="Q1128" s="123"/>
      <c r="R1128" s="121" t="s">
        <v>4525</v>
      </c>
      <c r="S1128" s="121" t="s">
        <v>4526</v>
      </c>
      <c r="T1128" s="124">
        <v>0</v>
      </c>
      <c r="U1128" s="122">
        <v>44904</v>
      </c>
      <c r="V1128" s="121"/>
      <c r="W1128" s="120" t="s">
        <v>93</v>
      </c>
      <c r="X1128" s="120" t="s">
        <v>103</v>
      </c>
      <c r="Y1128" s="265" t="s">
        <v>32</v>
      </c>
      <c r="Z1128" s="123"/>
      <c r="AA1128" s="125">
        <v>0</v>
      </c>
      <c r="AB1128" s="125">
        <v>525000</v>
      </c>
      <c r="AC1128" s="125">
        <v>0</v>
      </c>
      <c r="AD1128" s="125">
        <v>0</v>
      </c>
      <c r="AE1128" s="125">
        <v>525000</v>
      </c>
      <c r="AF1128" s="125">
        <v>413200</v>
      </c>
      <c r="AG1128" s="125">
        <v>745938</v>
      </c>
      <c r="AH1128" s="125">
        <v>0</v>
      </c>
      <c r="AI1128" s="125">
        <v>0</v>
      </c>
      <c r="AJ1128" s="125">
        <v>1159138</v>
      </c>
      <c r="AK1128" s="135"/>
      <c r="AL1128" s="126" t="s">
        <v>4529</v>
      </c>
    </row>
    <row r="1129" spans="1:38" hidden="1" x14ac:dyDescent="0.25">
      <c r="A1129" s="147">
        <v>130296</v>
      </c>
      <c r="B1129" s="120">
        <v>2</v>
      </c>
      <c r="C1129" s="121" t="s">
        <v>85</v>
      </c>
      <c r="D1129" s="122">
        <v>43952</v>
      </c>
      <c r="E1129" s="121" t="s">
        <v>134</v>
      </c>
      <c r="F1129" s="122">
        <v>44529</v>
      </c>
      <c r="G1129" s="121" t="s">
        <v>4530</v>
      </c>
      <c r="H1129" s="123" t="s">
        <v>838</v>
      </c>
      <c r="I1129" s="121" t="s">
        <v>1598</v>
      </c>
      <c r="J1129" s="120" t="s">
        <v>101</v>
      </c>
      <c r="K1129" s="121"/>
      <c r="L1129" s="120" t="s">
        <v>101</v>
      </c>
      <c r="M1129" s="123" t="s">
        <v>4531</v>
      </c>
      <c r="N1129" s="123"/>
      <c r="O1129" s="121" t="s">
        <v>103</v>
      </c>
      <c r="P1129" s="121" t="s">
        <v>1329</v>
      </c>
      <c r="Q1129" s="123"/>
      <c r="R1129" s="150" t="s">
        <v>4525</v>
      </c>
      <c r="S1129" s="150" t="s">
        <v>4526</v>
      </c>
      <c r="T1129" s="124">
        <v>0.01</v>
      </c>
      <c r="U1129" s="122">
        <v>45100</v>
      </c>
      <c r="V1129" s="121"/>
      <c r="W1129" s="120" t="s">
        <v>93</v>
      </c>
      <c r="X1129" s="120" t="s">
        <v>103</v>
      </c>
      <c r="Y1129" s="265" t="s">
        <v>32</v>
      </c>
      <c r="Z1129" s="123"/>
      <c r="AA1129" s="125">
        <v>399000</v>
      </c>
      <c r="AB1129" s="125">
        <v>0</v>
      </c>
      <c r="AC1129" s="125">
        <v>0</v>
      </c>
      <c r="AD1129" s="125">
        <v>0</v>
      </c>
      <c r="AE1129" s="125">
        <v>399000</v>
      </c>
      <c r="AF1129" s="125">
        <v>899000</v>
      </c>
      <c r="AG1129" s="125">
        <v>0</v>
      </c>
      <c r="AH1129" s="125">
        <v>0</v>
      </c>
      <c r="AI1129" s="125">
        <v>0</v>
      </c>
      <c r="AJ1129" s="125">
        <v>899000</v>
      </c>
      <c r="AK1129" s="135"/>
      <c r="AL1129" s="126"/>
    </row>
    <row r="1130" spans="1:38" hidden="1" x14ac:dyDescent="0.25">
      <c r="A1130" s="147">
        <v>125259</v>
      </c>
      <c r="B1130" s="120">
        <v>2</v>
      </c>
      <c r="C1130" s="121" t="s">
        <v>85</v>
      </c>
      <c r="D1130" s="122">
        <v>42676</v>
      </c>
      <c r="E1130" s="121" t="s">
        <v>98</v>
      </c>
      <c r="F1130" s="122">
        <v>43745</v>
      </c>
      <c r="G1130" s="121" t="s">
        <v>143</v>
      </c>
      <c r="H1130" s="123" t="s">
        <v>223</v>
      </c>
      <c r="I1130" s="121" t="s">
        <v>4532</v>
      </c>
      <c r="J1130" s="120" t="s">
        <v>101</v>
      </c>
      <c r="K1130" s="121"/>
      <c r="L1130" s="120" t="s">
        <v>101</v>
      </c>
      <c r="M1130" s="123" t="s">
        <v>4533</v>
      </c>
      <c r="N1130" s="123"/>
      <c r="O1130" s="121" t="s">
        <v>119</v>
      </c>
      <c r="P1130" s="121" t="s">
        <v>4518</v>
      </c>
      <c r="Q1130" s="123"/>
      <c r="R1130" s="121" t="s">
        <v>4525</v>
      </c>
      <c r="S1130" s="121" t="s">
        <v>46</v>
      </c>
      <c r="T1130" s="124">
        <v>0</v>
      </c>
      <c r="U1130" s="122">
        <v>45268</v>
      </c>
      <c r="V1130" s="121"/>
      <c r="W1130" s="120" t="s">
        <v>93</v>
      </c>
      <c r="X1130" s="120" t="s">
        <v>103</v>
      </c>
      <c r="Y1130" s="265" t="s">
        <v>32</v>
      </c>
      <c r="Z1130" s="123"/>
      <c r="AA1130" s="125">
        <v>101300</v>
      </c>
      <c r="AB1130" s="125">
        <v>0</v>
      </c>
      <c r="AC1130" s="125">
        <v>0</v>
      </c>
      <c r="AD1130" s="125">
        <v>0</v>
      </c>
      <c r="AE1130" s="125">
        <v>101300</v>
      </c>
      <c r="AF1130" s="125">
        <v>209100</v>
      </c>
      <c r="AG1130" s="125">
        <v>0</v>
      </c>
      <c r="AH1130" s="125">
        <v>0</v>
      </c>
      <c r="AI1130" s="125">
        <v>0</v>
      </c>
      <c r="AJ1130" s="125">
        <v>209100</v>
      </c>
      <c r="AK1130" s="135"/>
      <c r="AL1130" s="126" t="s">
        <v>4534</v>
      </c>
    </row>
    <row r="1131" spans="1:38" ht="36" hidden="1" x14ac:dyDescent="0.25">
      <c r="A1131" s="147">
        <v>125387</v>
      </c>
      <c r="B1131" s="120">
        <v>2</v>
      </c>
      <c r="C1131" s="121" t="s">
        <v>85</v>
      </c>
      <c r="D1131" s="122">
        <v>42744</v>
      </c>
      <c r="E1131" s="121" t="s">
        <v>98</v>
      </c>
      <c r="F1131" s="122">
        <v>44692</v>
      </c>
      <c r="G1131" s="121" t="s">
        <v>222</v>
      </c>
      <c r="H1131" s="123" t="s">
        <v>223</v>
      </c>
      <c r="I1131" s="121" t="s">
        <v>466</v>
      </c>
      <c r="J1131" s="120" t="s">
        <v>101</v>
      </c>
      <c r="K1131" s="121"/>
      <c r="L1131" s="120" t="s">
        <v>101</v>
      </c>
      <c r="M1131" s="123" t="s">
        <v>4535</v>
      </c>
      <c r="N1131" s="123"/>
      <c r="O1131" s="121" t="s">
        <v>119</v>
      </c>
      <c r="P1131" s="121" t="s">
        <v>4518</v>
      </c>
      <c r="Q1131" s="123"/>
      <c r="R1131" s="121" t="s">
        <v>4525</v>
      </c>
      <c r="S1131" s="121" t="s">
        <v>46</v>
      </c>
      <c r="T1131" s="124">
        <v>0.5</v>
      </c>
      <c r="U1131" s="122">
        <v>45268</v>
      </c>
      <c r="V1131" s="121"/>
      <c r="W1131" s="120" t="s">
        <v>93</v>
      </c>
      <c r="X1131" s="120" t="s">
        <v>103</v>
      </c>
      <c r="Y1131" s="265" t="s">
        <v>32</v>
      </c>
      <c r="Z1131" s="123"/>
      <c r="AA1131" s="125">
        <v>150300</v>
      </c>
      <c r="AB1131" s="125">
        <v>0</v>
      </c>
      <c r="AC1131" s="125">
        <v>0</v>
      </c>
      <c r="AD1131" s="125">
        <v>0</v>
      </c>
      <c r="AE1131" s="125">
        <v>150300</v>
      </c>
      <c r="AF1131" s="125">
        <v>279300</v>
      </c>
      <c r="AG1131" s="125">
        <v>50000</v>
      </c>
      <c r="AH1131" s="125">
        <v>0</v>
      </c>
      <c r="AI1131" s="125">
        <v>0</v>
      </c>
      <c r="AJ1131" s="125">
        <v>329300</v>
      </c>
      <c r="AK1131" s="135"/>
      <c r="AL1131" s="126" t="s">
        <v>4536</v>
      </c>
    </row>
    <row r="1132" spans="1:38" ht="36" hidden="1" x14ac:dyDescent="0.25">
      <c r="A1132" s="149">
        <v>128644</v>
      </c>
      <c r="B1132" s="120">
        <v>1</v>
      </c>
      <c r="C1132" s="121" t="s">
        <v>97</v>
      </c>
      <c r="D1132" s="122">
        <v>43517</v>
      </c>
      <c r="E1132" s="121" t="s">
        <v>98</v>
      </c>
      <c r="F1132" s="122">
        <v>44676</v>
      </c>
      <c r="G1132" s="121" t="s">
        <v>235</v>
      </c>
      <c r="H1132" s="123" t="s">
        <v>285</v>
      </c>
      <c r="I1132" s="121" t="s">
        <v>4537</v>
      </c>
      <c r="J1132" s="120" t="s">
        <v>101</v>
      </c>
      <c r="K1132" s="121"/>
      <c r="L1132" s="120" t="s">
        <v>101</v>
      </c>
      <c r="M1132" s="123" t="s">
        <v>4538</v>
      </c>
      <c r="N1132" s="123"/>
      <c r="O1132" s="121" t="s">
        <v>119</v>
      </c>
      <c r="P1132" s="121" t="s">
        <v>1329</v>
      </c>
      <c r="Q1132" s="123"/>
      <c r="R1132" s="151" t="s">
        <v>4525</v>
      </c>
      <c r="S1132" s="151" t="s">
        <v>46</v>
      </c>
      <c r="T1132" s="124">
        <v>0</v>
      </c>
      <c r="U1132" s="122"/>
      <c r="V1132" s="121"/>
      <c r="W1132" s="120" t="s">
        <v>93</v>
      </c>
      <c r="X1132" s="120" t="s">
        <v>103</v>
      </c>
      <c r="Y1132" s="265" t="s">
        <v>32</v>
      </c>
      <c r="Z1132" s="123"/>
      <c r="AA1132" s="125">
        <v>0</v>
      </c>
      <c r="AB1132" s="125">
        <v>0</v>
      </c>
      <c r="AC1132" s="125">
        <v>-2228846</v>
      </c>
      <c r="AD1132" s="125">
        <v>0</v>
      </c>
      <c r="AE1132" s="125">
        <v>-2228846</v>
      </c>
      <c r="AF1132" s="125">
        <v>10000</v>
      </c>
      <c r="AG1132" s="125">
        <v>34000</v>
      </c>
      <c r="AH1132" s="125">
        <v>7469849</v>
      </c>
      <c r="AI1132" s="125">
        <v>0</v>
      </c>
      <c r="AJ1132" s="125">
        <v>7513849</v>
      </c>
      <c r="AK1132" s="135" t="s">
        <v>4539</v>
      </c>
      <c r="AL1132" s="126" t="s">
        <v>4540</v>
      </c>
    </row>
    <row r="1133" spans="1:38" ht="36" hidden="1" x14ac:dyDescent="0.25">
      <c r="A1133" s="149">
        <v>128645</v>
      </c>
      <c r="B1133" s="120">
        <v>1</v>
      </c>
      <c r="C1133" s="121" t="s">
        <v>97</v>
      </c>
      <c r="D1133" s="122">
        <v>43521</v>
      </c>
      <c r="E1133" s="121" t="s">
        <v>98</v>
      </c>
      <c r="F1133" s="122">
        <v>44678</v>
      </c>
      <c r="G1133" s="121" t="s">
        <v>2601</v>
      </c>
      <c r="H1133" s="123" t="s">
        <v>285</v>
      </c>
      <c r="I1133" s="121" t="s">
        <v>2344</v>
      </c>
      <c r="J1133" s="120" t="s">
        <v>101</v>
      </c>
      <c r="K1133" s="121"/>
      <c r="L1133" s="120" t="s">
        <v>101</v>
      </c>
      <c r="M1133" s="123" t="s">
        <v>4541</v>
      </c>
      <c r="N1133" s="123" t="s">
        <v>4542</v>
      </c>
      <c r="O1133" s="121" t="s">
        <v>119</v>
      </c>
      <c r="P1133" s="121" t="s">
        <v>1329</v>
      </c>
      <c r="Q1133" s="123"/>
      <c r="R1133" s="151" t="s">
        <v>4525</v>
      </c>
      <c r="S1133" s="151" t="s">
        <v>46</v>
      </c>
      <c r="T1133" s="124">
        <v>0.01</v>
      </c>
      <c r="U1133" s="122">
        <v>43525</v>
      </c>
      <c r="V1133" s="121"/>
      <c r="W1133" s="120" t="s">
        <v>93</v>
      </c>
      <c r="X1133" s="120" t="s">
        <v>103</v>
      </c>
      <c r="Y1133" s="265" t="s">
        <v>32</v>
      </c>
      <c r="Z1133" s="123"/>
      <c r="AA1133" s="125">
        <v>0</v>
      </c>
      <c r="AB1133" s="125">
        <v>0</v>
      </c>
      <c r="AC1133" s="125">
        <v>-2850000</v>
      </c>
      <c r="AD1133" s="125">
        <v>0</v>
      </c>
      <c r="AE1133" s="125">
        <v>-2850000</v>
      </c>
      <c r="AF1133" s="125">
        <v>55000</v>
      </c>
      <c r="AG1133" s="125">
        <v>31000</v>
      </c>
      <c r="AH1133" s="125">
        <v>12578000</v>
      </c>
      <c r="AI1133" s="125">
        <v>0</v>
      </c>
      <c r="AJ1133" s="125">
        <v>12664000</v>
      </c>
      <c r="AK1133" s="135" t="s">
        <v>4543</v>
      </c>
      <c r="AL1133" s="126" t="s">
        <v>4544</v>
      </c>
    </row>
    <row r="1134" spans="1:38" ht="36" hidden="1" x14ac:dyDescent="0.25">
      <c r="A1134" s="149">
        <v>128660</v>
      </c>
      <c r="B1134" s="120">
        <v>1</v>
      </c>
      <c r="C1134" s="121" t="s">
        <v>97</v>
      </c>
      <c r="D1134" s="122">
        <v>43523</v>
      </c>
      <c r="E1134" s="121" t="s">
        <v>98</v>
      </c>
      <c r="F1134" s="122">
        <v>44676</v>
      </c>
      <c r="G1134" s="121" t="s">
        <v>235</v>
      </c>
      <c r="H1134" s="123" t="s">
        <v>689</v>
      </c>
      <c r="I1134" s="121" t="s">
        <v>1655</v>
      </c>
      <c r="J1134" s="120" t="s">
        <v>101</v>
      </c>
      <c r="K1134" s="121"/>
      <c r="L1134" s="120" t="s">
        <v>101</v>
      </c>
      <c r="M1134" s="123" t="s">
        <v>4545</v>
      </c>
      <c r="N1134" s="123" t="s">
        <v>4546</v>
      </c>
      <c r="O1134" s="121" t="s">
        <v>119</v>
      </c>
      <c r="P1134" s="121" t="s">
        <v>1836</v>
      </c>
      <c r="Q1134" s="123"/>
      <c r="R1134" s="121" t="s">
        <v>4525</v>
      </c>
      <c r="S1134" s="121" t="s">
        <v>46</v>
      </c>
      <c r="T1134" s="124">
        <v>0.01</v>
      </c>
      <c r="U1134" s="122">
        <v>43539</v>
      </c>
      <c r="V1134" s="121"/>
      <c r="W1134" s="120" t="s">
        <v>93</v>
      </c>
      <c r="X1134" s="120" t="s">
        <v>103</v>
      </c>
      <c r="Y1134" s="265" t="s">
        <v>32</v>
      </c>
      <c r="Z1134" s="123"/>
      <c r="AA1134" s="125">
        <v>0</v>
      </c>
      <c r="AB1134" s="125">
        <v>-312500</v>
      </c>
      <c r="AC1134" s="125">
        <v>-250000</v>
      </c>
      <c r="AD1134" s="125">
        <v>0</v>
      </c>
      <c r="AE1134" s="125">
        <v>-562500</v>
      </c>
      <c r="AF1134" s="125">
        <v>17000</v>
      </c>
      <c r="AG1134" s="125">
        <v>107500</v>
      </c>
      <c r="AH1134" s="125">
        <v>1270000</v>
      </c>
      <c r="AI1134" s="125">
        <v>0</v>
      </c>
      <c r="AJ1134" s="125">
        <v>1394500</v>
      </c>
      <c r="AK1134" s="135" t="s">
        <v>4547</v>
      </c>
      <c r="AL1134" s="126" t="s">
        <v>4548</v>
      </c>
    </row>
    <row r="1135" spans="1:38" hidden="1" x14ac:dyDescent="0.25">
      <c r="A1135" s="149">
        <v>128663</v>
      </c>
      <c r="B1135" s="120">
        <v>2</v>
      </c>
      <c r="C1135" s="121" t="s">
        <v>97</v>
      </c>
      <c r="D1135" s="122">
        <v>43523</v>
      </c>
      <c r="E1135" s="121" t="s">
        <v>98</v>
      </c>
      <c r="F1135" s="122">
        <v>44123</v>
      </c>
      <c r="G1135" s="121" t="s">
        <v>235</v>
      </c>
      <c r="H1135" s="123" t="s">
        <v>144</v>
      </c>
      <c r="I1135" s="121" t="s">
        <v>218</v>
      </c>
      <c r="J1135" s="120" t="s">
        <v>101</v>
      </c>
      <c r="K1135" s="121"/>
      <c r="L1135" s="120" t="s">
        <v>101</v>
      </c>
      <c r="M1135" s="123" t="s">
        <v>4549</v>
      </c>
      <c r="N1135" s="123" t="s">
        <v>4550</v>
      </c>
      <c r="O1135" s="121" t="s">
        <v>119</v>
      </c>
      <c r="P1135" s="121" t="s">
        <v>1836</v>
      </c>
      <c r="Q1135" s="123"/>
      <c r="R1135" s="121" t="s">
        <v>4525</v>
      </c>
      <c r="S1135" s="121" t="s">
        <v>46</v>
      </c>
      <c r="T1135" s="124">
        <v>0.01</v>
      </c>
      <c r="U1135" s="122">
        <v>43539</v>
      </c>
      <c r="V1135" s="121"/>
      <c r="W1135" s="120" t="s">
        <v>93</v>
      </c>
      <c r="X1135" s="120" t="s">
        <v>103</v>
      </c>
      <c r="Y1135" s="265" t="s">
        <v>32</v>
      </c>
      <c r="Z1135" s="123"/>
      <c r="AA1135" s="125">
        <v>0</v>
      </c>
      <c r="AB1135" s="125">
        <v>0</v>
      </c>
      <c r="AC1135" s="125">
        <v>-158846</v>
      </c>
      <c r="AD1135" s="125">
        <v>0</v>
      </c>
      <c r="AE1135" s="125">
        <v>-158846</v>
      </c>
      <c r="AF1135" s="125">
        <v>1200</v>
      </c>
      <c r="AG1135" s="125">
        <v>0</v>
      </c>
      <c r="AH1135" s="125">
        <v>1007500</v>
      </c>
      <c r="AI1135" s="125">
        <v>0</v>
      </c>
      <c r="AJ1135" s="125">
        <v>1008700</v>
      </c>
      <c r="AK1135" s="135" t="s">
        <v>4551</v>
      </c>
      <c r="AL1135" s="126" t="s">
        <v>4552</v>
      </c>
    </row>
    <row r="1136" spans="1:38" ht="36" hidden="1" x14ac:dyDescent="0.25">
      <c r="A1136" s="147">
        <v>128665</v>
      </c>
      <c r="B1136" s="120">
        <v>2</v>
      </c>
      <c r="C1136" s="121" t="s">
        <v>97</v>
      </c>
      <c r="D1136" s="122">
        <v>43523</v>
      </c>
      <c r="E1136" s="121" t="s">
        <v>98</v>
      </c>
      <c r="F1136" s="122">
        <v>44697</v>
      </c>
      <c r="G1136" s="121" t="s">
        <v>4553</v>
      </c>
      <c r="H1136" s="123" t="s">
        <v>1038</v>
      </c>
      <c r="I1136" s="121" t="s">
        <v>518</v>
      </c>
      <c r="J1136" s="120" t="s">
        <v>101</v>
      </c>
      <c r="K1136" s="121"/>
      <c r="L1136" s="120" t="s">
        <v>101</v>
      </c>
      <c r="M1136" s="123" t="s">
        <v>4554</v>
      </c>
      <c r="N1136" s="123" t="s">
        <v>4555</v>
      </c>
      <c r="O1136" s="121" t="s">
        <v>119</v>
      </c>
      <c r="P1136" s="121" t="s">
        <v>1836</v>
      </c>
      <c r="Q1136" s="123"/>
      <c r="R1136" s="121" t="s">
        <v>4525</v>
      </c>
      <c r="S1136" s="121" t="s">
        <v>46</v>
      </c>
      <c r="T1136" s="124">
        <v>0.01</v>
      </c>
      <c r="U1136" s="122">
        <v>43686</v>
      </c>
      <c r="V1136" s="121"/>
      <c r="W1136" s="120" t="s">
        <v>93</v>
      </c>
      <c r="X1136" s="120" t="s">
        <v>103</v>
      </c>
      <c r="Y1136" s="265" t="s">
        <v>32</v>
      </c>
      <c r="Z1136" s="123"/>
      <c r="AA1136" s="125">
        <v>4000</v>
      </c>
      <c r="AB1136" s="125">
        <v>0</v>
      </c>
      <c r="AC1136" s="125">
        <v>237967</v>
      </c>
      <c r="AD1136" s="125">
        <v>0</v>
      </c>
      <c r="AE1136" s="125">
        <v>241967</v>
      </c>
      <c r="AF1136" s="125">
        <v>17000</v>
      </c>
      <c r="AG1136" s="125">
        <v>0</v>
      </c>
      <c r="AH1136" s="125">
        <v>1131000</v>
      </c>
      <c r="AI1136" s="125">
        <v>0</v>
      </c>
      <c r="AJ1136" s="125">
        <v>1148000</v>
      </c>
      <c r="AK1136" s="135" t="s">
        <v>4556</v>
      </c>
      <c r="AL1136" s="126" t="s">
        <v>4557</v>
      </c>
    </row>
    <row r="1137" spans="1:38" ht="36" hidden="1" x14ac:dyDescent="0.25">
      <c r="A1137" s="147">
        <v>128673</v>
      </c>
      <c r="B1137" s="120">
        <v>3</v>
      </c>
      <c r="C1137" s="121" t="s">
        <v>97</v>
      </c>
      <c r="D1137" s="122">
        <v>43524</v>
      </c>
      <c r="E1137" s="121" t="s">
        <v>98</v>
      </c>
      <c r="F1137" s="122">
        <v>43790</v>
      </c>
      <c r="G1137" s="121" t="s">
        <v>241</v>
      </c>
      <c r="H1137" s="123" t="s">
        <v>115</v>
      </c>
      <c r="I1137" s="121" t="s">
        <v>320</v>
      </c>
      <c r="J1137" s="120" t="s">
        <v>101</v>
      </c>
      <c r="K1137" s="121"/>
      <c r="L1137" s="120" t="s">
        <v>101</v>
      </c>
      <c r="M1137" s="123" t="s">
        <v>4558</v>
      </c>
      <c r="N1137" s="123"/>
      <c r="O1137" s="121" t="s">
        <v>119</v>
      </c>
      <c r="P1137" s="121" t="s">
        <v>1836</v>
      </c>
      <c r="Q1137" s="123"/>
      <c r="R1137" s="150" t="s">
        <v>4525</v>
      </c>
      <c r="S1137" s="150" t="s">
        <v>46</v>
      </c>
      <c r="T1137" s="124">
        <v>0.5</v>
      </c>
      <c r="U1137" s="122">
        <v>43560</v>
      </c>
      <c r="V1137" s="121"/>
      <c r="W1137" s="120" t="s">
        <v>93</v>
      </c>
      <c r="X1137" s="120" t="s">
        <v>103</v>
      </c>
      <c r="Y1137" s="265" t="s">
        <v>32</v>
      </c>
      <c r="Z1137" s="123"/>
      <c r="AA1137" s="125">
        <v>500</v>
      </c>
      <c r="AB1137" s="125">
        <v>0</v>
      </c>
      <c r="AC1137" s="125">
        <v>118423</v>
      </c>
      <c r="AD1137" s="125">
        <v>0</v>
      </c>
      <c r="AE1137" s="125">
        <v>118923</v>
      </c>
      <c r="AF1137" s="125">
        <v>18500</v>
      </c>
      <c r="AG1137" s="125">
        <v>0</v>
      </c>
      <c r="AH1137" s="125">
        <v>1215500</v>
      </c>
      <c r="AI1137" s="125">
        <v>0</v>
      </c>
      <c r="AJ1137" s="125">
        <v>1234000</v>
      </c>
      <c r="AK1137" s="135" t="s">
        <v>4559</v>
      </c>
      <c r="AL1137" s="126" t="s">
        <v>4560</v>
      </c>
    </row>
    <row r="1138" spans="1:38" ht="36" hidden="1" x14ac:dyDescent="0.25">
      <c r="A1138" s="149">
        <v>128704</v>
      </c>
      <c r="B1138" s="120">
        <v>2</v>
      </c>
      <c r="C1138" s="121" t="s">
        <v>97</v>
      </c>
      <c r="D1138" s="122">
        <v>43532</v>
      </c>
      <c r="E1138" s="121" t="s">
        <v>98</v>
      </c>
      <c r="F1138" s="122">
        <v>44123</v>
      </c>
      <c r="G1138" s="121" t="s">
        <v>235</v>
      </c>
      <c r="H1138" s="123" t="s">
        <v>144</v>
      </c>
      <c r="I1138" s="121" t="s">
        <v>218</v>
      </c>
      <c r="J1138" s="120" t="s">
        <v>101</v>
      </c>
      <c r="K1138" s="121"/>
      <c r="L1138" s="120" t="s">
        <v>101</v>
      </c>
      <c r="M1138" s="123" t="s">
        <v>4561</v>
      </c>
      <c r="N1138" s="123" t="s">
        <v>4555</v>
      </c>
      <c r="O1138" s="121" t="s">
        <v>119</v>
      </c>
      <c r="P1138" s="121" t="s">
        <v>1836</v>
      </c>
      <c r="Q1138" s="123"/>
      <c r="R1138" s="121" t="s">
        <v>4525</v>
      </c>
      <c r="S1138" s="121" t="s">
        <v>46</v>
      </c>
      <c r="T1138" s="124">
        <v>0.01</v>
      </c>
      <c r="U1138" s="122">
        <v>43539</v>
      </c>
      <c r="V1138" s="121"/>
      <c r="W1138" s="120" t="s">
        <v>93</v>
      </c>
      <c r="X1138" s="120" t="s">
        <v>103</v>
      </c>
      <c r="Y1138" s="265" t="s">
        <v>32</v>
      </c>
      <c r="Z1138" s="123"/>
      <c r="AA1138" s="125">
        <v>0</v>
      </c>
      <c r="AB1138" s="125">
        <v>0</v>
      </c>
      <c r="AC1138" s="125">
        <v>-258768</v>
      </c>
      <c r="AD1138" s="125">
        <v>0</v>
      </c>
      <c r="AE1138" s="125">
        <v>-258768</v>
      </c>
      <c r="AF1138" s="125">
        <v>1600</v>
      </c>
      <c r="AG1138" s="125">
        <v>0</v>
      </c>
      <c r="AH1138" s="125">
        <v>522400</v>
      </c>
      <c r="AI1138" s="125">
        <v>0</v>
      </c>
      <c r="AJ1138" s="125">
        <v>524000</v>
      </c>
      <c r="AK1138" s="135" t="s">
        <v>4551</v>
      </c>
      <c r="AL1138" s="126" t="s">
        <v>4562</v>
      </c>
    </row>
    <row r="1139" spans="1:38" ht="36" hidden="1" x14ac:dyDescent="0.25">
      <c r="A1139" s="147">
        <v>128705</v>
      </c>
      <c r="B1139" s="120">
        <v>2</v>
      </c>
      <c r="C1139" s="121" t="s">
        <v>97</v>
      </c>
      <c r="D1139" s="122">
        <v>43532</v>
      </c>
      <c r="E1139" s="121" t="s">
        <v>98</v>
      </c>
      <c r="F1139" s="122">
        <v>44123</v>
      </c>
      <c r="G1139" s="121" t="s">
        <v>235</v>
      </c>
      <c r="H1139" s="123" t="s">
        <v>144</v>
      </c>
      <c r="I1139" s="121" t="s">
        <v>218</v>
      </c>
      <c r="J1139" s="120" t="s">
        <v>101</v>
      </c>
      <c r="K1139" s="121"/>
      <c r="L1139" s="120" t="s">
        <v>101</v>
      </c>
      <c r="M1139" s="123" t="s">
        <v>4563</v>
      </c>
      <c r="N1139" s="123" t="s">
        <v>4555</v>
      </c>
      <c r="O1139" s="121" t="s">
        <v>119</v>
      </c>
      <c r="P1139" s="121" t="s">
        <v>1836</v>
      </c>
      <c r="Q1139" s="123"/>
      <c r="R1139" s="150" t="s">
        <v>4525</v>
      </c>
      <c r="S1139" s="150" t="s">
        <v>46</v>
      </c>
      <c r="T1139" s="124">
        <v>0.01</v>
      </c>
      <c r="U1139" s="122">
        <v>43539</v>
      </c>
      <c r="V1139" s="121"/>
      <c r="W1139" s="120" t="s">
        <v>93</v>
      </c>
      <c r="X1139" s="120" t="s">
        <v>103</v>
      </c>
      <c r="Y1139" s="265" t="s">
        <v>32</v>
      </c>
      <c r="Z1139" s="123"/>
      <c r="AA1139" s="125">
        <v>0</v>
      </c>
      <c r="AB1139" s="125">
        <v>0</v>
      </c>
      <c r="AC1139" s="125">
        <v>-125000</v>
      </c>
      <c r="AD1139" s="125">
        <v>0</v>
      </c>
      <c r="AE1139" s="125">
        <v>-125000</v>
      </c>
      <c r="AF1139" s="125">
        <v>2000</v>
      </c>
      <c r="AG1139" s="125">
        <v>0</v>
      </c>
      <c r="AH1139" s="125">
        <v>360850</v>
      </c>
      <c r="AI1139" s="125">
        <v>0</v>
      </c>
      <c r="AJ1139" s="125">
        <v>362850</v>
      </c>
      <c r="AK1139" s="135" t="s">
        <v>4551</v>
      </c>
      <c r="AL1139" s="126" t="s">
        <v>4564</v>
      </c>
    </row>
    <row r="1140" spans="1:38" ht="36" hidden="1" x14ac:dyDescent="0.25">
      <c r="A1140" s="147">
        <v>128706</v>
      </c>
      <c r="B1140" s="120">
        <v>2</v>
      </c>
      <c r="C1140" s="121" t="s">
        <v>97</v>
      </c>
      <c r="D1140" s="122">
        <v>43532</v>
      </c>
      <c r="E1140" s="121" t="s">
        <v>98</v>
      </c>
      <c r="F1140" s="122">
        <v>44123</v>
      </c>
      <c r="G1140" s="121" t="s">
        <v>235</v>
      </c>
      <c r="H1140" s="123" t="s">
        <v>144</v>
      </c>
      <c r="I1140" s="121" t="s">
        <v>218</v>
      </c>
      <c r="J1140" s="120" t="s">
        <v>101</v>
      </c>
      <c r="K1140" s="121"/>
      <c r="L1140" s="120" t="s">
        <v>101</v>
      </c>
      <c r="M1140" s="123" t="s">
        <v>4565</v>
      </c>
      <c r="N1140" s="123" t="s">
        <v>4555</v>
      </c>
      <c r="O1140" s="121" t="s">
        <v>119</v>
      </c>
      <c r="P1140" s="121" t="s">
        <v>1836</v>
      </c>
      <c r="Q1140" s="123"/>
      <c r="R1140" s="150" t="s">
        <v>4525</v>
      </c>
      <c r="S1140" s="150" t="s">
        <v>46</v>
      </c>
      <c r="T1140" s="124">
        <v>0.01</v>
      </c>
      <c r="U1140" s="122">
        <v>43539</v>
      </c>
      <c r="V1140" s="121"/>
      <c r="W1140" s="120" t="s">
        <v>93</v>
      </c>
      <c r="X1140" s="120" t="s">
        <v>103</v>
      </c>
      <c r="Y1140" s="265" t="s">
        <v>32</v>
      </c>
      <c r="Z1140" s="123"/>
      <c r="AA1140" s="125">
        <v>0</v>
      </c>
      <c r="AB1140" s="125">
        <v>0</v>
      </c>
      <c r="AC1140" s="125">
        <v>-200000</v>
      </c>
      <c r="AD1140" s="125">
        <v>0</v>
      </c>
      <c r="AE1140" s="125">
        <v>-200000</v>
      </c>
      <c r="AF1140" s="125">
        <v>2000</v>
      </c>
      <c r="AG1140" s="125">
        <v>0</v>
      </c>
      <c r="AH1140" s="125">
        <v>280013</v>
      </c>
      <c r="AI1140" s="125">
        <v>0</v>
      </c>
      <c r="AJ1140" s="125">
        <v>282013</v>
      </c>
      <c r="AK1140" s="135" t="s">
        <v>4551</v>
      </c>
      <c r="AL1140" s="126" t="s">
        <v>4566</v>
      </c>
    </row>
    <row r="1141" spans="1:38" ht="36" hidden="1" x14ac:dyDescent="0.25">
      <c r="A1141" s="147">
        <v>128746</v>
      </c>
      <c r="B1141" s="120">
        <v>3</v>
      </c>
      <c r="C1141" s="121" t="s">
        <v>97</v>
      </c>
      <c r="D1141" s="122">
        <v>43549</v>
      </c>
      <c r="E1141" s="121" t="s">
        <v>98</v>
      </c>
      <c r="F1141" s="122">
        <v>44706</v>
      </c>
      <c r="G1141" s="121" t="s">
        <v>241</v>
      </c>
      <c r="H1141" s="123" t="s">
        <v>910</v>
      </c>
      <c r="I1141" s="121" t="s">
        <v>1619</v>
      </c>
      <c r="J1141" s="120" t="s">
        <v>101</v>
      </c>
      <c r="K1141" s="121"/>
      <c r="L1141" s="120" t="s">
        <v>101</v>
      </c>
      <c r="M1141" s="123" t="s">
        <v>4567</v>
      </c>
      <c r="N1141" s="123" t="s">
        <v>4555</v>
      </c>
      <c r="O1141" s="121" t="s">
        <v>119</v>
      </c>
      <c r="P1141" s="121" t="s">
        <v>1836</v>
      </c>
      <c r="Q1141" s="123"/>
      <c r="R1141" s="150" t="s">
        <v>4525</v>
      </c>
      <c r="S1141" s="150" t="s">
        <v>46</v>
      </c>
      <c r="T1141" s="124">
        <v>0.01</v>
      </c>
      <c r="U1141" s="122">
        <v>43686</v>
      </c>
      <c r="V1141" s="121"/>
      <c r="W1141" s="120" t="s">
        <v>93</v>
      </c>
      <c r="X1141" s="120" t="s">
        <v>103</v>
      </c>
      <c r="Y1141" s="265" t="s">
        <v>32</v>
      </c>
      <c r="Z1141" s="123"/>
      <c r="AA1141" s="125">
        <v>1500</v>
      </c>
      <c r="AB1141" s="125">
        <v>0</v>
      </c>
      <c r="AC1141" s="125">
        <v>586952</v>
      </c>
      <c r="AD1141" s="125">
        <v>0</v>
      </c>
      <c r="AE1141" s="125">
        <v>588452</v>
      </c>
      <c r="AF1141" s="125">
        <v>24500</v>
      </c>
      <c r="AG1141" s="125">
        <v>0</v>
      </c>
      <c r="AH1141" s="125">
        <v>2650000</v>
      </c>
      <c r="AI1141" s="125">
        <v>0</v>
      </c>
      <c r="AJ1141" s="125">
        <v>2674501</v>
      </c>
      <c r="AK1141" s="135" t="s">
        <v>4568</v>
      </c>
      <c r="AL1141" s="126" t="s">
        <v>4569</v>
      </c>
    </row>
    <row r="1142" spans="1:38" ht="36" hidden="1" x14ac:dyDescent="0.25">
      <c r="A1142" s="147">
        <v>128749</v>
      </c>
      <c r="B1142" s="120">
        <v>1</v>
      </c>
      <c r="C1142" s="121" t="s">
        <v>97</v>
      </c>
      <c r="D1142" s="122">
        <v>43549</v>
      </c>
      <c r="E1142" s="121" t="s">
        <v>98</v>
      </c>
      <c r="F1142" s="122">
        <v>44678</v>
      </c>
      <c r="G1142" s="121" t="s">
        <v>235</v>
      </c>
      <c r="H1142" s="123" t="s">
        <v>162</v>
      </c>
      <c r="I1142" s="121" t="s">
        <v>4570</v>
      </c>
      <c r="J1142" s="120" t="s">
        <v>101</v>
      </c>
      <c r="K1142" s="121"/>
      <c r="L1142" s="120" t="s">
        <v>101</v>
      </c>
      <c r="M1142" s="123" t="s">
        <v>4571</v>
      </c>
      <c r="N1142" s="123" t="s">
        <v>4555</v>
      </c>
      <c r="O1142" s="121" t="s">
        <v>119</v>
      </c>
      <c r="P1142" s="121" t="s">
        <v>1836</v>
      </c>
      <c r="Q1142" s="123"/>
      <c r="R1142" s="150" t="s">
        <v>4525</v>
      </c>
      <c r="S1142" s="150" t="s">
        <v>46</v>
      </c>
      <c r="T1142" s="124">
        <v>0.01</v>
      </c>
      <c r="U1142" s="122">
        <v>43595</v>
      </c>
      <c r="V1142" s="121"/>
      <c r="W1142" s="120" t="s">
        <v>93</v>
      </c>
      <c r="X1142" s="120" t="s">
        <v>103</v>
      </c>
      <c r="Y1142" s="265" t="s">
        <v>32</v>
      </c>
      <c r="Z1142" s="123"/>
      <c r="AA1142" s="125">
        <v>0</v>
      </c>
      <c r="AB1142" s="125">
        <v>0</v>
      </c>
      <c r="AC1142" s="125">
        <v>-250000</v>
      </c>
      <c r="AD1142" s="125">
        <v>0</v>
      </c>
      <c r="AE1142" s="125">
        <v>-250000</v>
      </c>
      <c r="AF1142" s="125">
        <v>3800</v>
      </c>
      <c r="AG1142" s="125">
        <v>29000</v>
      </c>
      <c r="AH1142" s="125">
        <v>432925</v>
      </c>
      <c r="AI1142" s="125">
        <v>0</v>
      </c>
      <c r="AJ1142" s="125">
        <v>465725</v>
      </c>
      <c r="AK1142" s="135" t="s">
        <v>4572</v>
      </c>
      <c r="AL1142" s="126" t="s">
        <v>4573</v>
      </c>
    </row>
    <row r="1143" spans="1:38" ht="36" hidden="1" x14ac:dyDescent="0.25">
      <c r="A1143" s="147">
        <v>128765</v>
      </c>
      <c r="B1143" s="120">
        <v>2</v>
      </c>
      <c r="C1143" s="121" t="s">
        <v>97</v>
      </c>
      <c r="D1143" s="122">
        <v>43556</v>
      </c>
      <c r="E1143" s="121" t="s">
        <v>98</v>
      </c>
      <c r="F1143" s="122">
        <v>44175.875069444446</v>
      </c>
      <c r="G1143" s="121" t="s">
        <v>426</v>
      </c>
      <c r="H1143" s="123" t="s">
        <v>135</v>
      </c>
      <c r="I1143" s="121" t="s">
        <v>292</v>
      </c>
      <c r="J1143" s="120" t="s">
        <v>101</v>
      </c>
      <c r="K1143" s="121"/>
      <c r="L1143" s="120" t="s">
        <v>101</v>
      </c>
      <c r="M1143" s="123" t="s">
        <v>4574</v>
      </c>
      <c r="N1143" s="123" t="s">
        <v>4575</v>
      </c>
      <c r="O1143" s="121" t="s">
        <v>119</v>
      </c>
      <c r="P1143" s="121" t="s">
        <v>1836</v>
      </c>
      <c r="Q1143" s="123"/>
      <c r="R1143" s="150" t="s">
        <v>4525</v>
      </c>
      <c r="S1143" s="150" t="s">
        <v>46</v>
      </c>
      <c r="T1143" s="124">
        <v>0.01</v>
      </c>
      <c r="U1143" s="122">
        <v>43637</v>
      </c>
      <c r="V1143" s="121"/>
      <c r="W1143" s="120" t="s">
        <v>93</v>
      </c>
      <c r="X1143" s="120" t="s">
        <v>103</v>
      </c>
      <c r="Y1143" s="265" t="s">
        <v>32</v>
      </c>
      <c r="Z1143" s="123"/>
      <c r="AA1143" s="125">
        <v>6500</v>
      </c>
      <c r="AB1143" s="125">
        <v>-75000</v>
      </c>
      <c r="AC1143" s="125">
        <v>-422195</v>
      </c>
      <c r="AD1143" s="125">
        <v>0</v>
      </c>
      <c r="AE1143" s="125">
        <v>-490695</v>
      </c>
      <c r="AF1143" s="125">
        <v>31500</v>
      </c>
      <c r="AG1143" s="125">
        <v>5000</v>
      </c>
      <c r="AH1143" s="125">
        <v>3914000</v>
      </c>
      <c r="AI1143" s="125">
        <v>0</v>
      </c>
      <c r="AJ1143" s="125">
        <v>3950500</v>
      </c>
      <c r="AK1143" s="135" t="s">
        <v>4576</v>
      </c>
      <c r="AL1143" s="126" t="s">
        <v>4577</v>
      </c>
    </row>
    <row r="1144" spans="1:38" ht="36" hidden="1" x14ac:dyDescent="0.25">
      <c r="A1144" s="147">
        <v>128766</v>
      </c>
      <c r="B1144" s="120">
        <v>2</v>
      </c>
      <c r="C1144" s="121" t="s">
        <v>97</v>
      </c>
      <c r="D1144" s="122">
        <v>43556</v>
      </c>
      <c r="E1144" s="121" t="s">
        <v>98</v>
      </c>
      <c r="F1144" s="122">
        <v>44456.875127314815</v>
      </c>
      <c r="G1144" s="121" t="s">
        <v>426</v>
      </c>
      <c r="H1144" s="123" t="s">
        <v>223</v>
      </c>
      <c r="I1144" s="121" t="s">
        <v>2246</v>
      </c>
      <c r="J1144" s="120" t="s">
        <v>101</v>
      </c>
      <c r="K1144" s="121"/>
      <c r="L1144" s="120" t="s">
        <v>101</v>
      </c>
      <c r="M1144" s="123" t="s">
        <v>4578</v>
      </c>
      <c r="N1144" s="123" t="s">
        <v>4575</v>
      </c>
      <c r="O1144" s="121" t="s">
        <v>119</v>
      </c>
      <c r="P1144" s="121" t="s">
        <v>1836</v>
      </c>
      <c r="Q1144" s="123"/>
      <c r="R1144" s="121" t="s">
        <v>4525</v>
      </c>
      <c r="S1144" s="121" t="s">
        <v>46</v>
      </c>
      <c r="T1144" s="124">
        <v>0.01</v>
      </c>
      <c r="U1144" s="122">
        <v>43595</v>
      </c>
      <c r="V1144" s="121"/>
      <c r="W1144" s="120" t="s">
        <v>93</v>
      </c>
      <c r="X1144" s="120" t="s">
        <v>13</v>
      </c>
      <c r="Y1144" s="265" t="s">
        <v>31</v>
      </c>
      <c r="Z1144" s="123"/>
      <c r="AA1144" s="125">
        <v>-500</v>
      </c>
      <c r="AB1144" s="125">
        <v>0</v>
      </c>
      <c r="AC1144" s="125">
        <v>21081</v>
      </c>
      <c r="AD1144" s="125">
        <v>0</v>
      </c>
      <c r="AE1144" s="125">
        <v>20581</v>
      </c>
      <c r="AF1144" s="125">
        <v>1500</v>
      </c>
      <c r="AG1144" s="125">
        <v>0</v>
      </c>
      <c r="AH1144" s="125">
        <v>705500</v>
      </c>
      <c r="AI1144" s="125">
        <v>0</v>
      </c>
      <c r="AJ1144" s="125">
        <v>707000</v>
      </c>
      <c r="AK1144" s="135" t="s">
        <v>4579</v>
      </c>
      <c r="AL1144" s="126" t="s">
        <v>4580</v>
      </c>
    </row>
    <row r="1145" spans="1:38" ht="36" hidden="1" x14ac:dyDescent="0.25">
      <c r="A1145" s="147">
        <v>128767</v>
      </c>
      <c r="B1145" s="120">
        <v>2</v>
      </c>
      <c r="C1145" s="121" t="s">
        <v>97</v>
      </c>
      <c r="D1145" s="122">
        <v>43556</v>
      </c>
      <c r="E1145" s="121" t="s">
        <v>98</v>
      </c>
      <c r="F1145" s="122">
        <v>44089.799085648148</v>
      </c>
      <c r="G1145" s="121" t="s">
        <v>2601</v>
      </c>
      <c r="H1145" s="123" t="s">
        <v>838</v>
      </c>
      <c r="I1145" s="121" t="s">
        <v>839</v>
      </c>
      <c r="J1145" s="120" t="s">
        <v>101</v>
      </c>
      <c r="K1145" s="121"/>
      <c r="L1145" s="120" t="s">
        <v>101</v>
      </c>
      <c r="M1145" s="123" t="s">
        <v>4581</v>
      </c>
      <c r="N1145" s="123" t="s">
        <v>4555</v>
      </c>
      <c r="O1145" s="121" t="s">
        <v>119</v>
      </c>
      <c r="P1145" s="121" t="s">
        <v>1836</v>
      </c>
      <c r="Q1145" s="123"/>
      <c r="R1145" s="121" t="s">
        <v>4525</v>
      </c>
      <c r="S1145" s="121" t="s">
        <v>46</v>
      </c>
      <c r="T1145" s="124">
        <v>0.01</v>
      </c>
      <c r="U1145" s="122">
        <v>43742</v>
      </c>
      <c r="V1145" s="121"/>
      <c r="W1145" s="120" t="s">
        <v>93</v>
      </c>
      <c r="X1145" s="120" t="s">
        <v>103</v>
      </c>
      <c r="Y1145" s="265" t="s">
        <v>32</v>
      </c>
      <c r="Z1145" s="123"/>
      <c r="AA1145" s="125">
        <v>8700</v>
      </c>
      <c r="AB1145" s="125">
        <v>0</v>
      </c>
      <c r="AC1145" s="125">
        <v>435224</v>
      </c>
      <c r="AD1145" s="125">
        <v>0</v>
      </c>
      <c r="AE1145" s="125">
        <v>443924</v>
      </c>
      <c r="AF1145" s="125">
        <v>10700</v>
      </c>
      <c r="AG1145" s="125">
        <v>0</v>
      </c>
      <c r="AH1145" s="125">
        <v>1196900</v>
      </c>
      <c r="AI1145" s="125">
        <v>0</v>
      </c>
      <c r="AJ1145" s="125">
        <v>1207600</v>
      </c>
      <c r="AK1145" s="135" t="s">
        <v>4582</v>
      </c>
      <c r="AL1145" s="126" t="s">
        <v>4583</v>
      </c>
    </row>
    <row r="1146" spans="1:38" ht="36" hidden="1" x14ac:dyDescent="0.25">
      <c r="A1146" s="147">
        <v>130146</v>
      </c>
      <c r="B1146" s="120">
        <v>1</v>
      </c>
      <c r="C1146" s="121" t="s">
        <v>85</v>
      </c>
      <c r="D1146" s="122">
        <v>43902</v>
      </c>
      <c r="E1146" s="121" t="s">
        <v>398</v>
      </c>
      <c r="F1146" s="122">
        <v>44279</v>
      </c>
      <c r="G1146" s="121" t="s">
        <v>152</v>
      </c>
      <c r="H1146" s="123" t="s">
        <v>523</v>
      </c>
      <c r="I1146" s="121" t="s">
        <v>524</v>
      </c>
      <c r="J1146" s="120" t="s">
        <v>101</v>
      </c>
      <c r="K1146" s="121"/>
      <c r="L1146" s="120" t="s">
        <v>101</v>
      </c>
      <c r="M1146" s="123" t="s">
        <v>4584</v>
      </c>
      <c r="N1146" s="123" t="s">
        <v>4585</v>
      </c>
      <c r="O1146" s="121" t="s">
        <v>119</v>
      </c>
      <c r="P1146" s="121" t="s">
        <v>1329</v>
      </c>
      <c r="Q1146" s="123"/>
      <c r="R1146" s="150" t="s">
        <v>4525</v>
      </c>
      <c r="S1146" s="150" t="s">
        <v>46</v>
      </c>
      <c r="T1146" s="124">
        <v>0.01</v>
      </c>
      <c r="U1146" s="122"/>
      <c r="V1146" s="121"/>
      <c r="W1146" s="120" t="s">
        <v>93</v>
      </c>
      <c r="X1146" s="120" t="s">
        <v>13</v>
      </c>
      <c r="Y1146" s="265" t="s">
        <v>31</v>
      </c>
      <c r="Z1146" s="123"/>
      <c r="AA1146" s="125">
        <v>44500</v>
      </c>
      <c r="AB1146" s="125">
        <v>0</v>
      </c>
      <c r="AC1146" s="125">
        <v>0</v>
      </c>
      <c r="AD1146" s="125">
        <v>0</v>
      </c>
      <c r="AE1146" s="125">
        <v>44500</v>
      </c>
      <c r="AF1146" s="125">
        <v>44501</v>
      </c>
      <c r="AG1146" s="125">
        <v>0</v>
      </c>
      <c r="AH1146" s="125">
        <v>0</v>
      </c>
      <c r="AI1146" s="125">
        <v>0</v>
      </c>
      <c r="AJ1146" s="125">
        <v>44501</v>
      </c>
      <c r="AK1146" s="135"/>
      <c r="AL1146" s="126" t="s">
        <v>4586</v>
      </c>
    </row>
    <row r="1147" spans="1:38" hidden="1" x14ac:dyDescent="0.25">
      <c r="A1147" s="147">
        <v>130728</v>
      </c>
      <c r="B1147" s="120">
        <v>2</v>
      </c>
      <c r="C1147" s="121" t="s">
        <v>85</v>
      </c>
      <c r="D1147" s="122">
        <v>44041</v>
      </c>
      <c r="E1147" s="121" t="s">
        <v>398</v>
      </c>
      <c r="F1147" s="122">
        <v>44539</v>
      </c>
      <c r="G1147" s="121" t="s">
        <v>148</v>
      </c>
      <c r="H1147" s="123" t="s">
        <v>223</v>
      </c>
      <c r="I1147" s="121" t="s">
        <v>1553</v>
      </c>
      <c r="J1147" s="120" t="s">
        <v>101</v>
      </c>
      <c r="K1147" s="121"/>
      <c r="L1147" s="120" t="s">
        <v>101</v>
      </c>
      <c r="M1147" s="123" t="s">
        <v>4587</v>
      </c>
      <c r="N1147" s="123"/>
      <c r="O1147" s="121" t="s">
        <v>119</v>
      </c>
      <c r="P1147" s="121" t="s">
        <v>1329</v>
      </c>
      <c r="Q1147" s="123"/>
      <c r="R1147" s="121" t="s">
        <v>4525</v>
      </c>
      <c r="S1147" s="121" t="s">
        <v>46</v>
      </c>
      <c r="T1147" s="124">
        <v>0.13</v>
      </c>
      <c r="U1147" s="122">
        <v>44694</v>
      </c>
      <c r="V1147" s="121"/>
      <c r="W1147" s="120" t="s">
        <v>93</v>
      </c>
      <c r="X1147" s="120" t="s">
        <v>103</v>
      </c>
      <c r="Y1147" s="265" t="s">
        <v>32</v>
      </c>
      <c r="Z1147" s="123"/>
      <c r="AA1147" s="125">
        <v>0</v>
      </c>
      <c r="AB1147" s="125">
        <v>0</v>
      </c>
      <c r="AC1147" s="125">
        <v>82900</v>
      </c>
      <c r="AD1147" s="125">
        <v>0</v>
      </c>
      <c r="AE1147" s="125">
        <v>82900</v>
      </c>
      <c r="AF1147" s="125">
        <v>0</v>
      </c>
      <c r="AG1147" s="125">
        <v>19400</v>
      </c>
      <c r="AH1147" s="125">
        <v>92900</v>
      </c>
      <c r="AI1147" s="125">
        <v>0</v>
      </c>
      <c r="AJ1147" s="125">
        <v>112300</v>
      </c>
      <c r="AK1147" s="135"/>
      <c r="AL1147" s="126" t="s">
        <v>4588</v>
      </c>
    </row>
    <row r="1148" spans="1:38" hidden="1" x14ac:dyDescent="0.25">
      <c r="A1148" s="147">
        <v>126669</v>
      </c>
      <c r="B1148" s="120">
        <v>1</v>
      </c>
      <c r="C1148" s="121" t="s">
        <v>97</v>
      </c>
      <c r="D1148" s="122">
        <v>43012</v>
      </c>
      <c r="E1148" s="121" t="s">
        <v>98</v>
      </c>
      <c r="F1148" s="122">
        <v>44663.875127314815</v>
      </c>
      <c r="G1148" s="121" t="s">
        <v>108</v>
      </c>
      <c r="H1148" s="123" t="s">
        <v>337</v>
      </c>
      <c r="I1148" s="121" t="s">
        <v>3583</v>
      </c>
      <c r="J1148" s="120" t="s">
        <v>299</v>
      </c>
      <c r="K1148" s="121"/>
      <c r="L1148" s="120" t="s">
        <v>300</v>
      </c>
      <c r="M1148" s="123" t="s">
        <v>4589</v>
      </c>
      <c r="N1148" s="123" t="s">
        <v>4590</v>
      </c>
      <c r="O1148" s="121" t="s">
        <v>103</v>
      </c>
      <c r="P1148" s="121" t="s">
        <v>4518</v>
      </c>
      <c r="Q1148" s="123"/>
      <c r="R1148" s="121" t="s">
        <v>4525</v>
      </c>
      <c r="S1148" s="121" t="s">
        <v>4526</v>
      </c>
      <c r="T1148" s="124">
        <v>0.52</v>
      </c>
      <c r="U1148" s="122">
        <v>44365</v>
      </c>
      <c r="V1148" s="121"/>
      <c r="W1148" s="120" t="s">
        <v>93</v>
      </c>
      <c r="X1148" s="120" t="s">
        <v>303</v>
      </c>
      <c r="Y1148" s="265" t="str">
        <f>_xlfn.XLOOKUP(TAMPData2205[[#This Row],[PIN]],TAMPData2202[PIN],TAMPData2202[TAMP NHS],"",0)</f>
        <v>NHS-Interstate</v>
      </c>
      <c r="Z1148" s="123"/>
      <c r="AA1148" s="125">
        <v>0</v>
      </c>
      <c r="AB1148" s="125">
        <v>0</v>
      </c>
      <c r="AC1148" s="125">
        <v>40790</v>
      </c>
      <c r="AD1148" s="125">
        <v>0</v>
      </c>
      <c r="AE1148" s="125">
        <v>40790</v>
      </c>
      <c r="AF1148" s="125">
        <v>210000</v>
      </c>
      <c r="AG1148" s="125">
        <v>0</v>
      </c>
      <c r="AH1148" s="125">
        <v>2112790</v>
      </c>
      <c r="AI1148" s="125">
        <v>0</v>
      </c>
      <c r="AJ1148" s="125">
        <v>2322790</v>
      </c>
      <c r="AK1148" s="135" t="s">
        <v>4591</v>
      </c>
      <c r="AL1148" s="126" t="s">
        <v>4592</v>
      </c>
    </row>
    <row r="1149" spans="1:38" ht="36" hidden="1" x14ac:dyDescent="0.25">
      <c r="A1149" s="149">
        <v>115366.01</v>
      </c>
      <c r="B1149" s="120">
        <v>2</v>
      </c>
      <c r="C1149" s="121" t="s">
        <v>122</v>
      </c>
      <c r="D1149" s="122">
        <v>42755</v>
      </c>
      <c r="E1149" s="121" t="s">
        <v>98</v>
      </c>
      <c r="F1149" s="122">
        <v>44497</v>
      </c>
      <c r="G1149" s="121" t="s">
        <v>426</v>
      </c>
      <c r="H1149" s="123" t="s">
        <v>838</v>
      </c>
      <c r="I1149" s="121" t="s">
        <v>539</v>
      </c>
      <c r="J1149" s="120" t="s">
        <v>299</v>
      </c>
      <c r="K1149" s="121"/>
      <c r="L1149" s="120" t="s">
        <v>300</v>
      </c>
      <c r="M1149" s="123" t="s">
        <v>4593</v>
      </c>
      <c r="N1149" s="123"/>
      <c r="O1149" s="121" t="s">
        <v>119</v>
      </c>
      <c r="P1149" s="121" t="s">
        <v>4518</v>
      </c>
      <c r="Q1149" s="123"/>
      <c r="R1149" s="121" t="s">
        <v>4525</v>
      </c>
      <c r="S1149" s="121" t="s">
        <v>46</v>
      </c>
      <c r="T1149" s="124">
        <v>0</v>
      </c>
      <c r="U1149" s="122">
        <v>44477</v>
      </c>
      <c r="V1149" s="121"/>
      <c r="W1149" s="120" t="s">
        <v>93</v>
      </c>
      <c r="X1149" s="120" t="s">
        <v>303</v>
      </c>
      <c r="Y1149" s="265" t="str">
        <f>_xlfn.XLOOKUP(TAMPData2205[[#This Row],[PIN]],TAMPData2202[PIN],TAMPData2202[TAMP NHS],"",0)</f>
        <v>NHS-Interstate</v>
      </c>
      <c r="Z1149" s="123"/>
      <c r="AA1149" s="125">
        <v>0</v>
      </c>
      <c r="AB1149" s="125">
        <v>0</v>
      </c>
      <c r="AC1149" s="125">
        <v>4518358</v>
      </c>
      <c r="AD1149" s="125">
        <v>0</v>
      </c>
      <c r="AE1149" s="125">
        <v>4518358</v>
      </c>
      <c r="AF1149" s="125">
        <v>340800</v>
      </c>
      <c r="AG1149" s="125">
        <v>0</v>
      </c>
      <c r="AH1149" s="125">
        <v>4518358</v>
      </c>
      <c r="AI1149" s="125">
        <v>0</v>
      </c>
      <c r="AJ1149" s="125">
        <v>4859158</v>
      </c>
      <c r="AK1149" s="135" t="s">
        <v>4594</v>
      </c>
      <c r="AL1149" s="126" t="s">
        <v>4595</v>
      </c>
    </row>
    <row r="1150" spans="1:38" ht="36" hidden="1" x14ac:dyDescent="0.25">
      <c r="A1150" s="147">
        <v>125257</v>
      </c>
      <c r="B1150" s="120">
        <v>2</v>
      </c>
      <c r="C1150" s="121" t="s">
        <v>122</v>
      </c>
      <c r="D1150" s="122">
        <v>42676</v>
      </c>
      <c r="E1150" s="121" t="s">
        <v>98</v>
      </c>
      <c r="F1150" s="122">
        <v>44496</v>
      </c>
      <c r="G1150" s="121" t="s">
        <v>426</v>
      </c>
      <c r="H1150" s="123" t="s">
        <v>838</v>
      </c>
      <c r="I1150" s="121" t="s">
        <v>539</v>
      </c>
      <c r="J1150" s="120" t="s">
        <v>299</v>
      </c>
      <c r="K1150" s="121"/>
      <c r="L1150" s="120" t="s">
        <v>300</v>
      </c>
      <c r="M1150" s="123" t="s">
        <v>4596</v>
      </c>
      <c r="N1150" s="123"/>
      <c r="O1150" s="121" t="s">
        <v>119</v>
      </c>
      <c r="P1150" s="121" t="s">
        <v>4518</v>
      </c>
      <c r="Q1150" s="123"/>
      <c r="R1150" s="121" t="s">
        <v>4525</v>
      </c>
      <c r="S1150" s="121" t="s">
        <v>46</v>
      </c>
      <c r="T1150" s="124">
        <v>0</v>
      </c>
      <c r="U1150" s="122">
        <v>44477</v>
      </c>
      <c r="V1150" s="121"/>
      <c r="W1150" s="120" t="s">
        <v>93</v>
      </c>
      <c r="X1150" s="120" t="s">
        <v>303</v>
      </c>
      <c r="Y1150" s="265" t="str">
        <f>_xlfn.XLOOKUP(TAMPData2205[[#This Row],[PIN]],TAMPData2202[PIN],TAMPData2202[TAMP NHS],"",0)</f>
        <v>NHS-Interstate</v>
      </c>
      <c r="Z1150" s="123"/>
      <c r="AA1150" s="125">
        <v>0</v>
      </c>
      <c r="AB1150" s="125">
        <v>0</v>
      </c>
      <c r="AC1150" s="125">
        <v>2471853</v>
      </c>
      <c r="AD1150" s="125">
        <v>0</v>
      </c>
      <c r="AE1150" s="125">
        <v>2471853</v>
      </c>
      <c r="AF1150" s="125">
        <v>361200</v>
      </c>
      <c r="AG1150" s="125">
        <v>0</v>
      </c>
      <c r="AH1150" s="125">
        <v>2471853</v>
      </c>
      <c r="AI1150" s="125">
        <v>0</v>
      </c>
      <c r="AJ1150" s="125">
        <v>2833053</v>
      </c>
      <c r="AK1150" s="135" t="s">
        <v>4594</v>
      </c>
      <c r="AL1150" s="126" t="s">
        <v>4597</v>
      </c>
    </row>
    <row r="1151" spans="1:38" ht="36" hidden="1" x14ac:dyDescent="0.25">
      <c r="A1151" s="147">
        <v>125258</v>
      </c>
      <c r="B1151" s="120">
        <v>2</v>
      </c>
      <c r="C1151" s="121" t="s">
        <v>122</v>
      </c>
      <c r="D1151" s="122">
        <v>42676</v>
      </c>
      <c r="E1151" s="121" t="s">
        <v>98</v>
      </c>
      <c r="F1151" s="122">
        <v>44502</v>
      </c>
      <c r="G1151" s="121" t="s">
        <v>426</v>
      </c>
      <c r="H1151" s="123" t="s">
        <v>838</v>
      </c>
      <c r="I1151" s="121" t="s">
        <v>539</v>
      </c>
      <c r="J1151" s="120" t="s">
        <v>299</v>
      </c>
      <c r="K1151" s="121"/>
      <c r="L1151" s="120" t="s">
        <v>300</v>
      </c>
      <c r="M1151" s="123" t="s">
        <v>4598</v>
      </c>
      <c r="N1151" s="123"/>
      <c r="O1151" s="121" t="s">
        <v>119</v>
      </c>
      <c r="P1151" s="121" t="s">
        <v>4518</v>
      </c>
      <c r="Q1151" s="123"/>
      <c r="R1151" s="121" t="s">
        <v>4525</v>
      </c>
      <c r="S1151" s="121" t="s">
        <v>46</v>
      </c>
      <c r="T1151" s="124">
        <v>0.01</v>
      </c>
      <c r="U1151" s="122">
        <v>44477</v>
      </c>
      <c r="V1151" s="121"/>
      <c r="W1151" s="120" t="s">
        <v>93</v>
      </c>
      <c r="X1151" s="120" t="s">
        <v>303</v>
      </c>
      <c r="Y1151" s="265" t="str">
        <f>_xlfn.XLOOKUP(TAMPData2205[[#This Row],[PIN]],TAMPData2202[PIN],TAMPData2202[TAMP NHS],"",0)</f>
        <v>NHS-Interstate</v>
      </c>
      <c r="Z1151" s="123"/>
      <c r="AA1151" s="125">
        <v>0</v>
      </c>
      <c r="AB1151" s="125">
        <v>0</v>
      </c>
      <c r="AC1151" s="125">
        <v>5601111</v>
      </c>
      <c r="AD1151" s="125">
        <v>0</v>
      </c>
      <c r="AE1151" s="125">
        <v>5601111</v>
      </c>
      <c r="AF1151" s="125">
        <v>271200</v>
      </c>
      <c r="AG1151" s="125">
        <v>0</v>
      </c>
      <c r="AH1151" s="125">
        <v>5601111</v>
      </c>
      <c r="AI1151" s="125">
        <v>0</v>
      </c>
      <c r="AJ1151" s="125">
        <v>5872311</v>
      </c>
      <c r="AK1151" s="135" t="s">
        <v>4594</v>
      </c>
      <c r="AL1151" s="126" t="s">
        <v>4599</v>
      </c>
    </row>
    <row r="1152" spans="1:38" ht="36" hidden="1" x14ac:dyDescent="0.25">
      <c r="A1152" s="147">
        <v>125258.01</v>
      </c>
      <c r="B1152" s="120">
        <v>2</v>
      </c>
      <c r="C1152" s="121" t="s">
        <v>97</v>
      </c>
      <c r="D1152" s="122">
        <v>43439</v>
      </c>
      <c r="E1152" s="121" t="s">
        <v>98</v>
      </c>
      <c r="F1152" s="122">
        <v>44300</v>
      </c>
      <c r="G1152" s="121" t="s">
        <v>87</v>
      </c>
      <c r="H1152" s="123" t="s">
        <v>838</v>
      </c>
      <c r="I1152" s="121" t="s">
        <v>539</v>
      </c>
      <c r="J1152" s="120" t="s">
        <v>299</v>
      </c>
      <c r="K1152" s="121"/>
      <c r="L1152" s="120" t="s">
        <v>300</v>
      </c>
      <c r="M1152" s="123" t="s">
        <v>4600</v>
      </c>
      <c r="N1152" s="123" t="s">
        <v>4601</v>
      </c>
      <c r="O1152" s="121" t="s">
        <v>119</v>
      </c>
      <c r="P1152" s="121" t="s">
        <v>4518</v>
      </c>
      <c r="Q1152" s="123"/>
      <c r="R1152" s="121" t="s">
        <v>4525</v>
      </c>
      <c r="S1152" s="121" t="s">
        <v>46</v>
      </c>
      <c r="T1152" s="124">
        <v>0.01</v>
      </c>
      <c r="U1152" s="122"/>
      <c r="V1152" s="121"/>
      <c r="W1152" s="120" t="s">
        <v>93</v>
      </c>
      <c r="X1152" s="120" t="s">
        <v>303</v>
      </c>
      <c r="Y1152" s="265" t="str">
        <f>_xlfn.XLOOKUP(TAMPData2205[[#This Row],[PIN]],TAMPData2202[PIN],TAMPData2202[TAMP NHS],"",0)</f>
        <v>NHS-Interstate</v>
      </c>
      <c r="Z1152" s="123"/>
      <c r="AA1152" s="125">
        <v>0</v>
      </c>
      <c r="AB1152" s="125">
        <v>0</v>
      </c>
      <c r="AC1152" s="125">
        <v>0</v>
      </c>
      <c r="AD1152" s="125">
        <v>0</v>
      </c>
      <c r="AE1152" s="125">
        <v>0</v>
      </c>
      <c r="AF1152" s="125">
        <v>0</v>
      </c>
      <c r="AG1152" s="125">
        <v>0</v>
      </c>
      <c r="AH1152" s="125">
        <v>1572085</v>
      </c>
      <c r="AI1152" s="125">
        <v>0</v>
      </c>
      <c r="AJ1152" s="125">
        <v>1572085</v>
      </c>
      <c r="AK1152" s="135" t="s">
        <v>4602</v>
      </c>
      <c r="AL1152" s="126" t="s">
        <v>4603</v>
      </c>
    </row>
    <row r="1153" spans="1:38" ht="36" hidden="1" x14ac:dyDescent="0.25">
      <c r="A1153" s="147">
        <v>126176</v>
      </c>
      <c r="B1153" s="120">
        <v>2</v>
      </c>
      <c r="C1153" s="121" t="s">
        <v>122</v>
      </c>
      <c r="D1153" s="122">
        <v>42940</v>
      </c>
      <c r="E1153" s="121" t="s">
        <v>98</v>
      </c>
      <c r="F1153" s="122">
        <v>44502</v>
      </c>
      <c r="G1153" s="121" t="s">
        <v>426</v>
      </c>
      <c r="H1153" s="123" t="s">
        <v>838</v>
      </c>
      <c r="I1153" s="121" t="s">
        <v>539</v>
      </c>
      <c r="J1153" s="120" t="s">
        <v>299</v>
      </c>
      <c r="K1153" s="121"/>
      <c r="L1153" s="120" t="s">
        <v>300</v>
      </c>
      <c r="M1153" s="123" t="s">
        <v>4604</v>
      </c>
      <c r="N1153" s="123"/>
      <c r="O1153" s="121" t="s">
        <v>119</v>
      </c>
      <c r="P1153" s="121" t="s">
        <v>4518</v>
      </c>
      <c r="Q1153" s="123"/>
      <c r="R1153" s="121" t="s">
        <v>4525</v>
      </c>
      <c r="S1153" s="121" t="s">
        <v>46</v>
      </c>
      <c r="T1153" s="124">
        <v>0</v>
      </c>
      <c r="U1153" s="122">
        <v>44477</v>
      </c>
      <c r="V1153" s="121"/>
      <c r="W1153" s="120" t="s">
        <v>93</v>
      </c>
      <c r="X1153" s="120" t="s">
        <v>303</v>
      </c>
      <c r="Y1153" s="265" t="str">
        <f>_xlfn.XLOOKUP(TAMPData2205[[#This Row],[PIN]],TAMPData2202[PIN],TAMPData2202[TAMP NHS],"",0)</f>
        <v>NHS-Interstate</v>
      </c>
      <c r="Z1153" s="123"/>
      <c r="AA1153" s="125">
        <v>0</v>
      </c>
      <c r="AB1153" s="125">
        <v>0</v>
      </c>
      <c r="AC1153" s="125">
        <v>3390501</v>
      </c>
      <c r="AD1153" s="125">
        <v>0</v>
      </c>
      <c r="AE1153" s="125">
        <v>3390501</v>
      </c>
      <c r="AF1153" s="125">
        <v>350000</v>
      </c>
      <c r="AG1153" s="125">
        <v>0</v>
      </c>
      <c r="AH1153" s="125">
        <v>3390501</v>
      </c>
      <c r="AI1153" s="125">
        <v>0</v>
      </c>
      <c r="AJ1153" s="125">
        <v>3740501</v>
      </c>
      <c r="AK1153" s="135" t="s">
        <v>4594</v>
      </c>
      <c r="AL1153" s="126" t="s">
        <v>4605</v>
      </c>
    </row>
    <row r="1154" spans="1:38" ht="36" hidden="1" x14ac:dyDescent="0.25">
      <c r="A1154" s="147">
        <v>128688</v>
      </c>
      <c r="B1154" s="120">
        <v>1</v>
      </c>
      <c r="C1154" s="121" t="s">
        <v>85</v>
      </c>
      <c r="D1154" s="122">
        <v>43530</v>
      </c>
      <c r="E1154" s="121" t="s">
        <v>98</v>
      </c>
      <c r="F1154" s="122">
        <v>43663</v>
      </c>
      <c r="G1154" s="121" t="s">
        <v>666</v>
      </c>
      <c r="H1154" s="123" t="s">
        <v>204</v>
      </c>
      <c r="I1154" s="121" t="s">
        <v>603</v>
      </c>
      <c r="J1154" s="120" t="s">
        <v>299</v>
      </c>
      <c r="K1154" s="121"/>
      <c r="L1154" s="120" t="s">
        <v>300</v>
      </c>
      <c r="M1154" s="123" t="s">
        <v>4606</v>
      </c>
      <c r="N1154" s="123" t="s">
        <v>4555</v>
      </c>
      <c r="O1154" s="121" t="s">
        <v>119</v>
      </c>
      <c r="P1154" s="121" t="s">
        <v>1836</v>
      </c>
      <c r="Q1154" s="123"/>
      <c r="R1154" s="150" t="s">
        <v>4525</v>
      </c>
      <c r="S1154" s="150" t="s">
        <v>46</v>
      </c>
      <c r="T1154" s="124">
        <v>0.01</v>
      </c>
      <c r="U1154" s="120"/>
      <c r="V1154" s="121"/>
      <c r="W1154" s="120" t="s">
        <v>93</v>
      </c>
      <c r="X1154" s="120" t="s">
        <v>303</v>
      </c>
      <c r="Y1154" s="265" t="str">
        <f>_xlfn.XLOOKUP(TAMPData2205[[#This Row],[PIN]],TAMPData2202[PIN],TAMPData2202[TAMP NHS],"",0)</f>
        <v>NHS-Interstate</v>
      </c>
      <c r="Z1154" s="123"/>
      <c r="AA1154" s="125">
        <v>0</v>
      </c>
      <c r="AB1154" s="125">
        <v>0</v>
      </c>
      <c r="AC1154" s="125">
        <v>2095599</v>
      </c>
      <c r="AD1154" s="125">
        <v>0</v>
      </c>
      <c r="AE1154" s="125">
        <v>2095599</v>
      </c>
      <c r="AF1154" s="125">
        <v>0</v>
      </c>
      <c r="AG1154" s="125">
        <v>0</v>
      </c>
      <c r="AH1154" s="125">
        <v>3445600</v>
      </c>
      <c r="AI1154" s="125">
        <v>0</v>
      </c>
      <c r="AJ1154" s="125">
        <v>3445600</v>
      </c>
      <c r="AK1154" s="135" t="s">
        <v>4607</v>
      </c>
      <c r="AL1154" s="126" t="s">
        <v>4608</v>
      </c>
    </row>
    <row r="1155" spans="1:38" ht="36" hidden="1" x14ac:dyDescent="0.25">
      <c r="A1155" s="147">
        <v>128727</v>
      </c>
      <c r="B1155" s="120">
        <v>1</v>
      </c>
      <c r="C1155" s="121" t="s">
        <v>97</v>
      </c>
      <c r="D1155" s="122">
        <v>43537</v>
      </c>
      <c r="E1155" s="121" t="s">
        <v>98</v>
      </c>
      <c r="F1155" s="122">
        <v>44573.875127314815</v>
      </c>
      <c r="G1155" s="121" t="s">
        <v>161</v>
      </c>
      <c r="H1155" s="123" t="s">
        <v>1633</v>
      </c>
      <c r="I1155" s="121" t="s">
        <v>477</v>
      </c>
      <c r="J1155" s="120" t="s">
        <v>299</v>
      </c>
      <c r="K1155" s="121"/>
      <c r="L1155" s="120" t="s">
        <v>300</v>
      </c>
      <c r="M1155" s="123" t="s">
        <v>4609</v>
      </c>
      <c r="N1155" s="123" t="s">
        <v>4546</v>
      </c>
      <c r="O1155" s="121" t="s">
        <v>119</v>
      </c>
      <c r="P1155" s="121" t="s">
        <v>1836</v>
      </c>
      <c r="Q1155" s="123"/>
      <c r="R1155" s="150" t="s">
        <v>4525</v>
      </c>
      <c r="S1155" s="150" t="s">
        <v>46</v>
      </c>
      <c r="T1155" s="124">
        <v>0.01</v>
      </c>
      <c r="U1155" s="122">
        <v>43560</v>
      </c>
      <c r="V1155" s="121"/>
      <c r="W1155" s="120" t="s">
        <v>93</v>
      </c>
      <c r="X1155" s="120" t="s">
        <v>303</v>
      </c>
      <c r="Y1155" s="265" t="str">
        <f>_xlfn.XLOOKUP(TAMPData2205[[#This Row],[PIN]],TAMPData2202[PIN],TAMPData2202[TAMP NHS],"",0)</f>
        <v>NHS-Interstate</v>
      </c>
      <c r="Z1155" s="123"/>
      <c r="AA1155" s="125">
        <v>10000</v>
      </c>
      <c r="AB1155" s="125">
        <v>0</v>
      </c>
      <c r="AC1155" s="125">
        <v>435000</v>
      </c>
      <c r="AD1155" s="125">
        <v>0</v>
      </c>
      <c r="AE1155" s="125">
        <v>445000</v>
      </c>
      <c r="AF1155" s="125">
        <v>21000</v>
      </c>
      <c r="AG1155" s="125">
        <v>80000</v>
      </c>
      <c r="AH1155" s="125">
        <v>995400</v>
      </c>
      <c r="AI1155" s="125">
        <v>0</v>
      </c>
      <c r="AJ1155" s="125">
        <v>1096400</v>
      </c>
      <c r="AK1155" s="135" t="s">
        <v>4610</v>
      </c>
      <c r="AL1155" s="126" t="s">
        <v>4611</v>
      </c>
    </row>
    <row r="1156" spans="1:38" ht="36" hidden="1" x14ac:dyDescent="0.25">
      <c r="A1156" s="147">
        <v>128729</v>
      </c>
      <c r="B1156" s="120">
        <v>1</v>
      </c>
      <c r="C1156" s="121" t="s">
        <v>122</v>
      </c>
      <c r="D1156" s="122">
        <v>43537</v>
      </c>
      <c r="E1156" s="121" t="s">
        <v>98</v>
      </c>
      <c r="F1156" s="122">
        <v>44580</v>
      </c>
      <c r="G1156" s="121" t="s">
        <v>666</v>
      </c>
      <c r="H1156" s="123" t="s">
        <v>1192</v>
      </c>
      <c r="I1156" s="121" t="s">
        <v>477</v>
      </c>
      <c r="J1156" s="120" t="s">
        <v>299</v>
      </c>
      <c r="K1156" s="121"/>
      <c r="L1156" s="120" t="s">
        <v>300</v>
      </c>
      <c r="M1156" s="123" t="s">
        <v>4612</v>
      </c>
      <c r="N1156" s="123" t="s">
        <v>4546</v>
      </c>
      <c r="O1156" s="121" t="s">
        <v>119</v>
      </c>
      <c r="P1156" s="121" t="s">
        <v>1836</v>
      </c>
      <c r="Q1156" s="123"/>
      <c r="R1156" s="150" t="s">
        <v>4525</v>
      </c>
      <c r="S1156" s="150" t="s">
        <v>46</v>
      </c>
      <c r="T1156" s="124" t="s">
        <v>505</v>
      </c>
      <c r="U1156" s="122">
        <v>43966</v>
      </c>
      <c r="V1156" s="121"/>
      <c r="W1156" s="120" t="s">
        <v>93</v>
      </c>
      <c r="X1156" s="120" t="s">
        <v>303</v>
      </c>
      <c r="Y1156" s="265" t="str">
        <f>_xlfn.XLOOKUP(TAMPData2205[[#This Row],[PIN]],TAMPData2202[PIN],TAMPData2202[TAMP NHS],"",0)</f>
        <v>NHS-Interstate</v>
      </c>
      <c r="Z1156" s="123"/>
      <c r="AA1156" s="125">
        <v>160000</v>
      </c>
      <c r="AB1156" s="125">
        <v>0</v>
      </c>
      <c r="AC1156" s="125">
        <v>0</v>
      </c>
      <c r="AD1156" s="125">
        <v>0</v>
      </c>
      <c r="AE1156" s="125">
        <v>160000</v>
      </c>
      <c r="AF1156" s="125">
        <v>2111992</v>
      </c>
      <c r="AG1156" s="125">
        <v>0</v>
      </c>
      <c r="AH1156" s="125">
        <v>44653040</v>
      </c>
      <c r="AI1156" s="125">
        <v>370000</v>
      </c>
      <c r="AJ1156" s="125">
        <v>47240032</v>
      </c>
      <c r="AK1156" s="135" t="s">
        <v>4613</v>
      </c>
      <c r="AL1156" s="126" t="s">
        <v>4614</v>
      </c>
    </row>
    <row r="1157" spans="1:38" hidden="1" x14ac:dyDescent="0.25">
      <c r="A1157" s="147">
        <v>129445</v>
      </c>
      <c r="B1157" s="120">
        <v>1</v>
      </c>
      <c r="C1157" s="121" t="s">
        <v>85</v>
      </c>
      <c r="D1157" s="122">
        <v>43676</v>
      </c>
      <c r="E1157" s="121" t="s">
        <v>98</v>
      </c>
      <c r="F1157" s="122">
        <v>44279</v>
      </c>
      <c r="G1157" s="121" t="s">
        <v>152</v>
      </c>
      <c r="H1157" s="123" t="s">
        <v>204</v>
      </c>
      <c r="I1157" s="121" t="s">
        <v>603</v>
      </c>
      <c r="J1157" s="120" t="s">
        <v>299</v>
      </c>
      <c r="K1157" s="121"/>
      <c r="L1157" s="120" t="s">
        <v>300</v>
      </c>
      <c r="M1157" s="123" t="s">
        <v>4615</v>
      </c>
      <c r="N1157" s="123"/>
      <c r="O1157" s="121" t="s">
        <v>119</v>
      </c>
      <c r="P1157" s="121"/>
      <c r="Q1157" s="123"/>
      <c r="R1157" s="150" t="s">
        <v>4525</v>
      </c>
      <c r="S1157" s="150" t="s">
        <v>46</v>
      </c>
      <c r="T1157" s="124" t="s">
        <v>505</v>
      </c>
      <c r="U1157" s="122"/>
      <c r="V1157" s="121"/>
      <c r="W1157" s="120" t="s">
        <v>93</v>
      </c>
      <c r="X1157" s="120"/>
      <c r="Y1157" s="265" t="str">
        <f>_xlfn.XLOOKUP(TAMPData2205[[#This Row],[PIN]],TAMPData2202[PIN],TAMPData2202[TAMP NHS],"",0)</f>
        <v>NHS-Interstate</v>
      </c>
      <c r="Z1157" s="123"/>
      <c r="AA1157" s="125">
        <v>0</v>
      </c>
      <c r="AB1157" s="125">
        <v>0</v>
      </c>
      <c r="AC1157" s="125">
        <v>0</v>
      </c>
      <c r="AD1157" s="125">
        <v>0</v>
      </c>
      <c r="AE1157" s="125">
        <v>0</v>
      </c>
      <c r="AF1157" s="125">
        <v>38912.25</v>
      </c>
      <c r="AG1157" s="125">
        <v>0</v>
      </c>
      <c r="AH1157" s="125">
        <v>0</v>
      </c>
      <c r="AI1157" s="125">
        <v>0</v>
      </c>
      <c r="AJ1157" s="125">
        <v>38912.25</v>
      </c>
      <c r="AK1157" s="135"/>
      <c r="AL1157" s="126"/>
    </row>
    <row r="1158" spans="1:38" ht="36" hidden="1" x14ac:dyDescent="0.25">
      <c r="A1158" s="147">
        <v>130369</v>
      </c>
      <c r="B1158" s="120">
        <v>1</v>
      </c>
      <c r="C1158" s="121" t="s">
        <v>97</v>
      </c>
      <c r="D1158" s="122">
        <v>43973</v>
      </c>
      <c r="E1158" s="121" t="s">
        <v>98</v>
      </c>
      <c r="F1158" s="122">
        <v>44413.875104166669</v>
      </c>
      <c r="G1158" s="121" t="s">
        <v>108</v>
      </c>
      <c r="H1158" s="123" t="s">
        <v>1192</v>
      </c>
      <c r="I1158" s="121" t="s">
        <v>477</v>
      </c>
      <c r="J1158" s="120" t="s">
        <v>299</v>
      </c>
      <c r="K1158" s="121"/>
      <c r="L1158" s="120" t="s">
        <v>300</v>
      </c>
      <c r="M1158" s="123" t="s">
        <v>4616</v>
      </c>
      <c r="N1158" s="123"/>
      <c r="O1158" s="121" t="s">
        <v>119</v>
      </c>
      <c r="P1158" s="121" t="s">
        <v>1836</v>
      </c>
      <c r="Q1158" s="123"/>
      <c r="R1158" s="150" t="s">
        <v>4525</v>
      </c>
      <c r="S1158" s="150" t="s">
        <v>46</v>
      </c>
      <c r="T1158" s="124">
        <v>0.01</v>
      </c>
      <c r="U1158" s="122">
        <v>44299</v>
      </c>
      <c r="V1158" s="121"/>
      <c r="W1158" s="120" t="s">
        <v>93</v>
      </c>
      <c r="X1158" s="120" t="s">
        <v>303</v>
      </c>
      <c r="Y1158" s="265" t="str">
        <f>_xlfn.XLOOKUP(TAMPData2205[[#This Row],[PIN]],TAMPData2202[PIN],TAMPData2202[TAMP NHS],"",0)</f>
        <v>NHS-Interstate</v>
      </c>
      <c r="Z1158" s="123"/>
      <c r="AA1158" s="125">
        <v>41600</v>
      </c>
      <c r="AB1158" s="125">
        <v>0</v>
      </c>
      <c r="AC1158" s="125">
        <v>0</v>
      </c>
      <c r="AD1158" s="125">
        <v>0</v>
      </c>
      <c r="AE1158" s="125">
        <v>41600</v>
      </c>
      <c r="AF1158" s="125">
        <v>50150</v>
      </c>
      <c r="AG1158" s="125">
        <v>100000</v>
      </c>
      <c r="AH1158" s="125">
        <v>1581001</v>
      </c>
      <c r="AI1158" s="125">
        <v>0</v>
      </c>
      <c r="AJ1158" s="125">
        <v>1731151</v>
      </c>
      <c r="AK1158" s="135" t="s">
        <v>4617</v>
      </c>
      <c r="AL1158" s="126" t="s">
        <v>4618</v>
      </c>
    </row>
    <row r="1159" spans="1:38" ht="36" hidden="1" x14ac:dyDescent="0.25">
      <c r="A1159" s="147">
        <v>130370</v>
      </c>
      <c r="B1159" s="120">
        <v>1</v>
      </c>
      <c r="C1159" s="121" t="s">
        <v>85</v>
      </c>
      <c r="D1159" s="122">
        <v>43973</v>
      </c>
      <c r="E1159" s="121" t="s">
        <v>98</v>
      </c>
      <c r="F1159" s="122">
        <v>44279</v>
      </c>
      <c r="G1159" s="121" t="s">
        <v>152</v>
      </c>
      <c r="H1159" s="123" t="s">
        <v>1192</v>
      </c>
      <c r="I1159" s="121" t="s">
        <v>477</v>
      </c>
      <c r="J1159" s="120" t="s">
        <v>299</v>
      </c>
      <c r="K1159" s="121"/>
      <c r="L1159" s="120" t="s">
        <v>300</v>
      </c>
      <c r="M1159" s="123" t="s">
        <v>4619</v>
      </c>
      <c r="N1159" s="123"/>
      <c r="O1159" s="121" t="s">
        <v>119</v>
      </c>
      <c r="P1159" s="121" t="s">
        <v>1836</v>
      </c>
      <c r="Q1159" s="123"/>
      <c r="R1159" s="150" t="s">
        <v>4525</v>
      </c>
      <c r="S1159" s="150" t="s">
        <v>46</v>
      </c>
      <c r="T1159" s="124">
        <v>0.01</v>
      </c>
      <c r="U1159" s="122">
        <v>44281</v>
      </c>
      <c r="V1159" s="121"/>
      <c r="W1159" s="120" t="s">
        <v>93</v>
      </c>
      <c r="X1159" s="120" t="s">
        <v>303</v>
      </c>
      <c r="Y1159" s="265" t="str">
        <f>_xlfn.XLOOKUP(TAMPData2205[[#This Row],[PIN]],TAMPData2202[PIN],TAMPData2202[TAMP NHS],"",0)</f>
        <v>NHS-Interstate</v>
      </c>
      <c r="Z1159" s="123"/>
      <c r="AA1159" s="125">
        <v>3309</v>
      </c>
      <c r="AB1159" s="125">
        <v>0</v>
      </c>
      <c r="AC1159" s="125">
        <v>0</v>
      </c>
      <c r="AD1159" s="125">
        <v>0</v>
      </c>
      <c r="AE1159" s="125">
        <v>3309</v>
      </c>
      <c r="AF1159" s="125">
        <v>3310</v>
      </c>
      <c r="AG1159" s="125">
        <v>100000</v>
      </c>
      <c r="AH1159" s="125">
        <v>1</v>
      </c>
      <c r="AI1159" s="125">
        <v>0</v>
      </c>
      <c r="AJ1159" s="125">
        <v>103311</v>
      </c>
      <c r="AK1159" s="135"/>
      <c r="AL1159" s="126" t="s">
        <v>4620</v>
      </c>
    </row>
    <row r="1160" spans="1:38" hidden="1" x14ac:dyDescent="0.25">
      <c r="A1160" s="147">
        <v>102420.12</v>
      </c>
      <c r="B1160" s="120">
        <v>2</v>
      </c>
      <c r="C1160" s="121" t="s">
        <v>85</v>
      </c>
      <c r="D1160" s="122">
        <v>44589</v>
      </c>
      <c r="E1160" s="121" t="s">
        <v>87</v>
      </c>
      <c r="F1160" s="122">
        <v>44606</v>
      </c>
      <c r="G1160" s="121" t="s">
        <v>426</v>
      </c>
      <c r="H1160" s="123" t="s">
        <v>460</v>
      </c>
      <c r="I1160" s="121" t="s">
        <v>471</v>
      </c>
      <c r="J1160" s="120" t="s">
        <v>101</v>
      </c>
      <c r="K1160" s="121"/>
      <c r="L1160" s="120" t="s">
        <v>101</v>
      </c>
      <c r="M1160" s="123" t="s">
        <v>4621</v>
      </c>
      <c r="N1160" s="123" t="s">
        <v>4622</v>
      </c>
      <c r="O1160" s="121" t="s">
        <v>553</v>
      </c>
      <c r="P1160" s="121" t="s">
        <v>4518</v>
      </c>
      <c r="Q1160" s="123"/>
      <c r="R1160" s="121" t="s">
        <v>4525</v>
      </c>
      <c r="S1160" s="121" t="s">
        <v>4526</v>
      </c>
      <c r="T1160" s="124">
        <v>0.21</v>
      </c>
      <c r="U1160" s="122"/>
      <c r="V1160" s="121"/>
      <c r="W1160" s="120" t="s">
        <v>93</v>
      </c>
      <c r="X1160" s="120" t="s">
        <v>13</v>
      </c>
      <c r="Y1160" s="265" t="str">
        <f>_xlfn.XLOOKUP(TAMPData2205[[#This Row],[PIN]],TAMPData2202[PIN],TAMPData2202[TAMP NHS],"",0)</f>
        <v>NHS-SR</v>
      </c>
      <c r="Z1160" s="123"/>
      <c r="AA1160" s="125">
        <v>75000</v>
      </c>
      <c r="AB1160" s="125">
        <v>0</v>
      </c>
      <c r="AC1160" s="125">
        <v>0</v>
      </c>
      <c r="AD1160" s="125">
        <v>0</v>
      </c>
      <c r="AE1160" s="125">
        <v>75000</v>
      </c>
      <c r="AF1160" s="125">
        <v>75000</v>
      </c>
      <c r="AG1160" s="125">
        <v>0</v>
      </c>
      <c r="AH1160" s="125">
        <v>0</v>
      </c>
      <c r="AI1160" s="125">
        <v>0</v>
      </c>
      <c r="AJ1160" s="125">
        <v>75000</v>
      </c>
      <c r="AK1160" s="135"/>
      <c r="AL1160" s="126" t="s">
        <v>4623</v>
      </c>
    </row>
    <row r="1161" spans="1:38" ht="36" hidden="1" x14ac:dyDescent="0.25">
      <c r="A1161" s="147">
        <v>128652.31</v>
      </c>
      <c r="B1161" s="120">
        <v>2</v>
      </c>
      <c r="C1161" s="121" t="s">
        <v>85</v>
      </c>
      <c r="D1161" s="122">
        <v>43523</v>
      </c>
      <c r="E1161" s="121" t="s">
        <v>87</v>
      </c>
      <c r="F1161" s="122">
        <v>43851</v>
      </c>
      <c r="G1161" s="121" t="s">
        <v>235</v>
      </c>
      <c r="H1161" s="123" t="s">
        <v>460</v>
      </c>
      <c r="I1161" s="121"/>
      <c r="J1161" s="120"/>
      <c r="K1161" s="121"/>
      <c r="L1161" s="120"/>
      <c r="M1161" s="123" t="s">
        <v>4624</v>
      </c>
      <c r="N1161" s="123"/>
      <c r="O1161" s="121" t="s">
        <v>119</v>
      </c>
      <c r="P1161" s="121" t="s">
        <v>1836</v>
      </c>
      <c r="Q1161" s="123"/>
      <c r="R1161" s="150" t="s">
        <v>4525</v>
      </c>
      <c r="S1161" s="150" t="s">
        <v>46</v>
      </c>
      <c r="T1161" s="124" t="s">
        <v>505</v>
      </c>
      <c r="U1161" s="122"/>
      <c r="V1161" s="121"/>
      <c r="W1161" s="120" t="s">
        <v>93</v>
      </c>
      <c r="X1161" s="120" t="s">
        <v>94</v>
      </c>
      <c r="Y1161" s="265" t="s">
        <v>31</v>
      </c>
      <c r="Z1161" s="123"/>
      <c r="AA1161" s="125">
        <v>0</v>
      </c>
      <c r="AB1161" s="125">
        <v>0</v>
      </c>
      <c r="AC1161" s="125">
        <v>17459</v>
      </c>
      <c r="AD1161" s="125">
        <v>0</v>
      </c>
      <c r="AE1161" s="125">
        <v>17459</v>
      </c>
      <c r="AF1161" s="125">
        <v>3000</v>
      </c>
      <c r="AG1161" s="125">
        <v>0</v>
      </c>
      <c r="AH1161" s="125">
        <v>17462</v>
      </c>
      <c r="AI1161" s="125">
        <v>0</v>
      </c>
      <c r="AJ1161" s="125">
        <v>20462</v>
      </c>
      <c r="AK1161" s="135"/>
      <c r="AL1161" s="126" t="s">
        <v>4625</v>
      </c>
    </row>
    <row r="1162" spans="1:38" ht="36" hidden="1" x14ac:dyDescent="0.25">
      <c r="A1162" s="149">
        <v>128657</v>
      </c>
      <c r="B1162" s="120">
        <v>1</v>
      </c>
      <c r="C1162" s="121" t="s">
        <v>97</v>
      </c>
      <c r="D1162" s="122">
        <v>43523</v>
      </c>
      <c r="E1162" s="121" t="s">
        <v>98</v>
      </c>
      <c r="F1162" s="122">
        <v>43755</v>
      </c>
      <c r="G1162" s="121" t="s">
        <v>161</v>
      </c>
      <c r="H1162" s="123" t="s">
        <v>1588</v>
      </c>
      <c r="I1162" s="121" t="s">
        <v>1655</v>
      </c>
      <c r="J1162" s="120" t="s">
        <v>101</v>
      </c>
      <c r="K1162" s="121"/>
      <c r="L1162" s="120" t="s">
        <v>101</v>
      </c>
      <c r="M1162" s="123" t="s">
        <v>4626</v>
      </c>
      <c r="N1162" s="123" t="s">
        <v>4546</v>
      </c>
      <c r="O1162" s="121" t="s">
        <v>119</v>
      </c>
      <c r="P1162" s="121" t="s">
        <v>1836</v>
      </c>
      <c r="Q1162" s="123"/>
      <c r="R1162" s="121" t="s">
        <v>4525</v>
      </c>
      <c r="S1162" s="121" t="s">
        <v>46</v>
      </c>
      <c r="T1162" s="124">
        <v>0.01</v>
      </c>
      <c r="U1162" s="122">
        <v>43539</v>
      </c>
      <c r="V1162" s="121"/>
      <c r="W1162" s="120" t="s">
        <v>93</v>
      </c>
      <c r="X1162" s="120" t="s">
        <v>13</v>
      </c>
      <c r="Y1162" s="265" t="str">
        <f>_xlfn.XLOOKUP(TAMPData2205[[#This Row],[PIN]],TAMPData2202[PIN],TAMPData2202[TAMP NHS],"",0)</f>
        <v>NHS-SR</v>
      </c>
      <c r="Z1162" s="123"/>
      <c r="AA1162" s="125">
        <v>200</v>
      </c>
      <c r="AB1162" s="125">
        <v>0</v>
      </c>
      <c r="AC1162" s="125">
        <v>279175</v>
      </c>
      <c r="AD1162" s="125">
        <v>0</v>
      </c>
      <c r="AE1162" s="125">
        <v>279375</v>
      </c>
      <c r="AF1162" s="125">
        <v>8200</v>
      </c>
      <c r="AG1162" s="125">
        <v>0</v>
      </c>
      <c r="AH1162" s="125">
        <v>967700</v>
      </c>
      <c r="AI1162" s="125">
        <v>0</v>
      </c>
      <c r="AJ1162" s="125">
        <v>975900</v>
      </c>
      <c r="AK1162" s="135" t="s">
        <v>4627</v>
      </c>
      <c r="AL1162" s="126" t="s">
        <v>4628</v>
      </c>
    </row>
    <row r="1163" spans="1:38" ht="36" hidden="1" x14ac:dyDescent="0.25">
      <c r="A1163" s="149">
        <v>128766.01</v>
      </c>
      <c r="B1163" s="120">
        <v>2</v>
      </c>
      <c r="C1163" s="121" t="s">
        <v>85</v>
      </c>
      <c r="D1163" s="122">
        <v>43881</v>
      </c>
      <c r="E1163" s="121" t="s">
        <v>98</v>
      </c>
      <c r="F1163" s="122">
        <v>44501</v>
      </c>
      <c r="G1163" s="121" t="s">
        <v>148</v>
      </c>
      <c r="H1163" s="123" t="s">
        <v>223</v>
      </c>
      <c r="I1163" s="121" t="s">
        <v>2246</v>
      </c>
      <c r="J1163" s="120" t="s">
        <v>101</v>
      </c>
      <c r="K1163" s="121"/>
      <c r="L1163" s="120" t="s">
        <v>101</v>
      </c>
      <c r="M1163" s="123" t="s">
        <v>4629</v>
      </c>
      <c r="N1163" s="123"/>
      <c r="O1163" s="121" t="s">
        <v>119</v>
      </c>
      <c r="P1163" s="121" t="s">
        <v>1836</v>
      </c>
      <c r="Q1163" s="123"/>
      <c r="R1163" s="121" t="s">
        <v>4525</v>
      </c>
      <c r="S1163" s="121" t="s">
        <v>46</v>
      </c>
      <c r="T1163" s="124">
        <v>0.01</v>
      </c>
      <c r="U1163" s="122">
        <v>45016</v>
      </c>
      <c r="V1163" s="121"/>
      <c r="W1163" s="120" t="s">
        <v>93</v>
      </c>
      <c r="X1163" s="120" t="s">
        <v>13</v>
      </c>
      <c r="Y1163" s="265" t="str">
        <f>_xlfn.XLOOKUP(TAMPData2205[[#This Row],[PIN]],TAMPData2202[PIN],TAMPData2202[TAMP NHS],"",0)</f>
        <v>NHS-SR</v>
      </c>
      <c r="Z1163" s="123"/>
      <c r="AA1163" s="125">
        <v>0</v>
      </c>
      <c r="AB1163" s="125">
        <v>8656</v>
      </c>
      <c r="AC1163" s="125">
        <v>0</v>
      </c>
      <c r="AD1163" s="125">
        <v>0</v>
      </c>
      <c r="AE1163" s="125">
        <v>8656</v>
      </c>
      <c r="AF1163" s="125">
        <v>35000</v>
      </c>
      <c r="AG1163" s="125">
        <v>8656</v>
      </c>
      <c r="AH1163" s="125">
        <v>1</v>
      </c>
      <c r="AI1163" s="125">
        <v>0</v>
      </c>
      <c r="AJ1163" s="125">
        <v>43657</v>
      </c>
      <c r="AK1163" s="135"/>
      <c r="AL1163" s="126" t="s">
        <v>4630</v>
      </c>
    </row>
    <row r="1164" spans="1:38" ht="36" hidden="1" x14ac:dyDescent="0.25">
      <c r="A1164" s="147">
        <v>129731</v>
      </c>
      <c r="B1164" s="120">
        <v>2</v>
      </c>
      <c r="C1164" s="121" t="s">
        <v>97</v>
      </c>
      <c r="D1164" s="122">
        <v>43711</v>
      </c>
      <c r="E1164" s="121" t="s">
        <v>98</v>
      </c>
      <c r="F1164" s="122">
        <v>44438.875138888892</v>
      </c>
      <c r="G1164" s="121" t="s">
        <v>426</v>
      </c>
      <c r="H1164" s="123" t="s">
        <v>460</v>
      </c>
      <c r="I1164" s="121" t="s">
        <v>471</v>
      </c>
      <c r="J1164" s="120" t="s">
        <v>101</v>
      </c>
      <c r="K1164" s="121"/>
      <c r="L1164" s="120" t="s">
        <v>101</v>
      </c>
      <c r="M1164" s="123" t="s">
        <v>4631</v>
      </c>
      <c r="N1164" s="123" t="s">
        <v>4632</v>
      </c>
      <c r="O1164" s="121" t="s">
        <v>119</v>
      </c>
      <c r="P1164" s="121" t="s">
        <v>1836</v>
      </c>
      <c r="Q1164" s="123"/>
      <c r="R1164" s="150" t="s">
        <v>4525</v>
      </c>
      <c r="S1164" s="150" t="s">
        <v>46</v>
      </c>
      <c r="T1164" s="124">
        <v>0.01</v>
      </c>
      <c r="U1164" s="122">
        <v>43868</v>
      </c>
      <c r="V1164" s="121"/>
      <c r="W1164" s="120" t="s">
        <v>93</v>
      </c>
      <c r="X1164" s="120" t="s">
        <v>13</v>
      </c>
      <c r="Y1164" s="265" t="str">
        <f>_xlfn.XLOOKUP(TAMPData2205[[#This Row],[PIN]],TAMPData2202[PIN],TAMPData2202[TAMP NHS],"",0)</f>
        <v>NHS-SR</v>
      </c>
      <c r="Z1164" s="123"/>
      <c r="AA1164" s="125">
        <v>53450</v>
      </c>
      <c r="AB1164" s="125">
        <v>0</v>
      </c>
      <c r="AC1164" s="125">
        <v>1517810</v>
      </c>
      <c r="AD1164" s="125">
        <v>0</v>
      </c>
      <c r="AE1164" s="125">
        <v>1571260</v>
      </c>
      <c r="AF1164" s="125">
        <v>55450</v>
      </c>
      <c r="AG1164" s="125">
        <v>0</v>
      </c>
      <c r="AH1164" s="125">
        <v>4195500</v>
      </c>
      <c r="AI1164" s="125">
        <v>0</v>
      </c>
      <c r="AJ1164" s="125">
        <v>4250950</v>
      </c>
      <c r="AK1164" s="135" t="s">
        <v>4633</v>
      </c>
      <c r="AL1164" s="126" t="s">
        <v>4634</v>
      </c>
    </row>
    <row r="1165" spans="1:38" hidden="1" x14ac:dyDescent="0.25">
      <c r="A1165" s="149">
        <v>114620.01</v>
      </c>
      <c r="B1165" s="120">
        <v>1</v>
      </c>
      <c r="C1165" s="121" t="s">
        <v>85</v>
      </c>
      <c r="D1165" s="122">
        <v>42676</v>
      </c>
      <c r="E1165" s="121" t="s">
        <v>98</v>
      </c>
      <c r="F1165" s="122">
        <v>44657</v>
      </c>
      <c r="G1165" s="121" t="s">
        <v>148</v>
      </c>
      <c r="H1165" s="123" t="s">
        <v>204</v>
      </c>
      <c r="I1165" s="121" t="s">
        <v>1515</v>
      </c>
      <c r="J1165" s="120" t="s">
        <v>101</v>
      </c>
      <c r="K1165" s="121"/>
      <c r="L1165" s="120" t="s">
        <v>101</v>
      </c>
      <c r="M1165" s="123" t="s">
        <v>4635</v>
      </c>
      <c r="N1165" s="123"/>
      <c r="O1165" s="121" t="s">
        <v>119</v>
      </c>
      <c r="P1165" s="121" t="s">
        <v>4518</v>
      </c>
      <c r="Q1165" s="123"/>
      <c r="R1165" s="121" t="s">
        <v>4525</v>
      </c>
      <c r="S1165" s="121" t="s">
        <v>46</v>
      </c>
      <c r="T1165" s="124">
        <v>0</v>
      </c>
      <c r="U1165" s="122">
        <v>44967</v>
      </c>
      <c r="V1165" s="121"/>
      <c r="W1165" s="120" t="s">
        <v>93</v>
      </c>
      <c r="X1165" s="120" t="s">
        <v>103</v>
      </c>
      <c r="Y1165" s="265" t="str">
        <f>_xlfn.XLOOKUP(TAMPData2205[[#This Row],[PIN]],TAMPData2202[PIN],TAMPData2202[TAMP NHS],"",0)</f>
        <v>Non-NHS SR</v>
      </c>
      <c r="Z1165" s="123"/>
      <c r="AA1165" s="125">
        <v>0</v>
      </c>
      <c r="AB1165" s="125">
        <v>128200</v>
      </c>
      <c r="AC1165" s="125">
        <v>0</v>
      </c>
      <c r="AD1165" s="125">
        <v>0</v>
      </c>
      <c r="AE1165" s="125">
        <v>128200</v>
      </c>
      <c r="AF1165" s="125">
        <v>388000</v>
      </c>
      <c r="AG1165" s="125">
        <v>128200</v>
      </c>
      <c r="AH1165" s="125">
        <v>0</v>
      </c>
      <c r="AI1165" s="125">
        <v>0</v>
      </c>
      <c r="AJ1165" s="125">
        <v>516200</v>
      </c>
      <c r="AK1165" s="135"/>
      <c r="AL1165" s="126" t="s">
        <v>4636</v>
      </c>
    </row>
    <row r="1166" spans="1:38" ht="36" hidden="1" x14ac:dyDescent="0.25">
      <c r="A1166" s="147">
        <v>124080</v>
      </c>
      <c r="B1166" s="120">
        <v>2</v>
      </c>
      <c r="C1166" s="121" t="s">
        <v>85</v>
      </c>
      <c r="D1166" s="122">
        <v>42573</v>
      </c>
      <c r="E1166" s="121" t="s">
        <v>143</v>
      </c>
      <c r="F1166" s="122">
        <v>44635</v>
      </c>
      <c r="G1166" s="121" t="s">
        <v>179</v>
      </c>
      <c r="H1166" s="123" t="s">
        <v>223</v>
      </c>
      <c r="I1166" s="121" t="s">
        <v>1628</v>
      </c>
      <c r="J1166" s="120" t="s">
        <v>101</v>
      </c>
      <c r="K1166" s="121"/>
      <c r="L1166" s="120" t="s">
        <v>101</v>
      </c>
      <c r="M1166" s="123" t="s">
        <v>4637</v>
      </c>
      <c r="N1166" s="123" t="s">
        <v>4638</v>
      </c>
      <c r="O1166" s="121" t="s">
        <v>553</v>
      </c>
      <c r="P1166" s="121" t="s">
        <v>2226</v>
      </c>
      <c r="Q1166" s="123"/>
      <c r="R1166" s="150" t="s">
        <v>4525</v>
      </c>
      <c r="S1166" s="150" t="s">
        <v>46</v>
      </c>
      <c r="T1166" s="124">
        <v>3.05</v>
      </c>
      <c r="U1166" s="122">
        <v>45100</v>
      </c>
      <c r="V1166" s="121"/>
      <c r="W1166" s="120" t="s">
        <v>93</v>
      </c>
      <c r="X1166" s="120" t="s">
        <v>103</v>
      </c>
      <c r="Y1166" s="265" t="str">
        <f>_xlfn.XLOOKUP(TAMPData2205[[#This Row],[PIN]],TAMPData2202[PIN],TAMPData2202[TAMP NHS],"",0)</f>
        <v>Non-NHS SR</v>
      </c>
      <c r="Z1166" s="123"/>
      <c r="AA1166" s="125">
        <v>250000</v>
      </c>
      <c r="AB1166" s="125">
        <v>1640740</v>
      </c>
      <c r="AC1166" s="125">
        <v>0</v>
      </c>
      <c r="AD1166" s="125">
        <v>0</v>
      </c>
      <c r="AE1166" s="125">
        <v>1890740</v>
      </c>
      <c r="AF1166" s="125">
        <v>2474622.27</v>
      </c>
      <c r="AG1166" s="125">
        <v>1640740</v>
      </c>
      <c r="AH1166" s="125">
        <v>0</v>
      </c>
      <c r="AI1166" s="125">
        <v>0</v>
      </c>
      <c r="AJ1166" s="125">
        <v>4115362.27</v>
      </c>
      <c r="AK1166" s="135"/>
      <c r="AL1166" s="126" t="s">
        <v>4639</v>
      </c>
    </row>
    <row r="1167" spans="1:38" hidden="1" x14ac:dyDescent="0.25">
      <c r="A1167" s="147">
        <v>125256</v>
      </c>
      <c r="B1167" s="120">
        <v>1</v>
      </c>
      <c r="C1167" s="121" t="s">
        <v>122</v>
      </c>
      <c r="D1167" s="122">
        <v>42676</v>
      </c>
      <c r="E1167" s="121" t="s">
        <v>98</v>
      </c>
      <c r="F1167" s="122">
        <v>44662</v>
      </c>
      <c r="G1167" s="121" t="s">
        <v>203</v>
      </c>
      <c r="H1167" s="123" t="s">
        <v>248</v>
      </c>
      <c r="I1167" s="121" t="s">
        <v>799</v>
      </c>
      <c r="J1167" s="120" t="s">
        <v>101</v>
      </c>
      <c r="K1167" s="121"/>
      <c r="L1167" s="120" t="s">
        <v>101</v>
      </c>
      <c r="M1167" s="123" t="s">
        <v>4640</v>
      </c>
      <c r="N1167" s="123"/>
      <c r="O1167" s="121" t="s">
        <v>119</v>
      </c>
      <c r="P1167" s="121" t="s">
        <v>4518</v>
      </c>
      <c r="Q1167" s="123"/>
      <c r="R1167" s="121" t="s">
        <v>4525</v>
      </c>
      <c r="S1167" s="121" t="s">
        <v>46</v>
      </c>
      <c r="T1167" s="124">
        <v>0</v>
      </c>
      <c r="U1167" s="122">
        <v>44603</v>
      </c>
      <c r="V1167" s="121"/>
      <c r="W1167" s="120" t="s">
        <v>93</v>
      </c>
      <c r="X1167" s="120" t="s">
        <v>103</v>
      </c>
      <c r="Y1167" s="265" t="str">
        <f>_xlfn.XLOOKUP(TAMPData2205[[#This Row],[PIN]],TAMPData2202[PIN],TAMPData2202[TAMP NHS],"",0)</f>
        <v>Non-NHS SR</v>
      </c>
      <c r="Z1167" s="123"/>
      <c r="AA1167" s="125">
        <v>0</v>
      </c>
      <c r="AB1167" s="125">
        <v>0</v>
      </c>
      <c r="AC1167" s="125">
        <v>2744330</v>
      </c>
      <c r="AD1167" s="125">
        <v>0</v>
      </c>
      <c r="AE1167" s="125">
        <v>2744330</v>
      </c>
      <c r="AF1167" s="125">
        <v>248400</v>
      </c>
      <c r="AG1167" s="125">
        <v>13000</v>
      </c>
      <c r="AH1167" s="125">
        <v>2744330</v>
      </c>
      <c r="AI1167" s="125">
        <v>0</v>
      </c>
      <c r="AJ1167" s="125">
        <v>3005730</v>
      </c>
      <c r="AK1167" s="135" t="s">
        <v>4641</v>
      </c>
      <c r="AL1167" s="126" t="s">
        <v>4642</v>
      </c>
    </row>
    <row r="1168" spans="1:38" hidden="1" x14ac:dyDescent="0.25">
      <c r="A1168" s="147">
        <v>126772</v>
      </c>
      <c r="B1168" s="120">
        <v>2</v>
      </c>
      <c r="C1168" s="121" t="s">
        <v>85</v>
      </c>
      <c r="D1168" s="122">
        <v>43053</v>
      </c>
      <c r="E1168" s="121" t="s">
        <v>426</v>
      </c>
      <c r="F1168" s="122">
        <v>44627</v>
      </c>
      <c r="G1168" s="121" t="s">
        <v>189</v>
      </c>
      <c r="H1168" s="123" t="s">
        <v>517</v>
      </c>
      <c r="I1168" s="121" t="s">
        <v>518</v>
      </c>
      <c r="J1168" s="120" t="s">
        <v>101</v>
      </c>
      <c r="K1168" s="121"/>
      <c r="L1168" s="120" t="s">
        <v>101</v>
      </c>
      <c r="M1168" s="123" t="s">
        <v>4643</v>
      </c>
      <c r="N1168" s="123"/>
      <c r="O1168" s="121" t="s">
        <v>119</v>
      </c>
      <c r="P1168" s="121" t="s">
        <v>4518</v>
      </c>
      <c r="Q1168" s="123"/>
      <c r="R1168" s="121" t="s">
        <v>4525</v>
      </c>
      <c r="S1168" s="121" t="s">
        <v>46</v>
      </c>
      <c r="T1168" s="124">
        <v>0</v>
      </c>
      <c r="U1168" s="122">
        <v>45268</v>
      </c>
      <c r="V1168" s="121"/>
      <c r="W1168" s="120" t="s">
        <v>93</v>
      </c>
      <c r="X1168" s="120" t="s">
        <v>103</v>
      </c>
      <c r="Y1168" s="265" t="str">
        <f>_xlfn.XLOOKUP(TAMPData2205[[#This Row],[PIN]],TAMPData2202[PIN],TAMPData2202[TAMP NHS],"",0)</f>
        <v>Non-NHS SR</v>
      </c>
      <c r="Z1168" s="123"/>
      <c r="AA1168" s="125">
        <v>0</v>
      </c>
      <c r="AB1168" s="125">
        <v>0</v>
      </c>
      <c r="AC1168" s="125">
        <v>0</v>
      </c>
      <c r="AD1168" s="125">
        <v>0</v>
      </c>
      <c r="AE1168" s="125">
        <v>0</v>
      </c>
      <c r="AF1168" s="125">
        <v>350000</v>
      </c>
      <c r="AG1168" s="125">
        <v>0</v>
      </c>
      <c r="AH1168" s="125">
        <v>0</v>
      </c>
      <c r="AI1168" s="125">
        <v>0</v>
      </c>
      <c r="AJ1168" s="125">
        <v>350000</v>
      </c>
      <c r="AK1168" s="135"/>
      <c r="AL1168" s="126" t="s">
        <v>4644</v>
      </c>
    </row>
    <row r="1169" spans="1:38" ht="36" hidden="1" x14ac:dyDescent="0.25">
      <c r="A1169" s="149">
        <v>128661</v>
      </c>
      <c r="B1169" s="120">
        <v>2</v>
      </c>
      <c r="C1169" s="121" t="s">
        <v>85</v>
      </c>
      <c r="D1169" s="122">
        <v>43523</v>
      </c>
      <c r="E1169" s="121" t="s">
        <v>98</v>
      </c>
      <c r="F1169" s="122">
        <v>43663</v>
      </c>
      <c r="G1169" s="121" t="s">
        <v>235</v>
      </c>
      <c r="H1169" s="123" t="s">
        <v>404</v>
      </c>
      <c r="I1169" s="121" t="s">
        <v>1545</v>
      </c>
      <c r="J1169" s="120" t="s">
        <v>101</v>
      </c>
      <c r="K1169" s="121"/>
      <c r="L1169" s="120" t="s">
        <v>101</v>
      </c>
      <c r="M1169" s="123" t="s">
        <v>4645</v>
      </c>
      <c r="N1169" s="123" t="s">
        <v>4632</v>
      </c>
      <c r="O1169" s="121" t="s">
        <v>119</v>
      </c>
      <c r="P1169" s="121" t="s">
        <v>1836</v>
      </c>
      <c r="Q1169" s="123"/>
      <c r="R1169" s="121" t="s">
        <v>4525</v>
      </c>
      <c r="S1169" s="121" t="s">
        <v>46</v>
      </c>
      <c r="T1169" s="124">
        <v>0.01</v>
      </c>
      <c r="U1169" s="122"/>
      <c r="V1169" s="121"/>
      <c r="W1169" s="120" t="s">
        <v>93</v>
      </c>
      <c r="X1169" s="120" t="s">
        <v>103</v>
      </c>
      <c r="Y1169" s="265" t="str">
        <f>_xlfn.XLOOKUP(TAMPData2205[[#This Row],[PIN]],TAMPData2202[PIN],TAMPData2202[TAMP NHS],"",0)</f>
        <v>Non-NHS SR</v>
      </c>
      <c r="Z1169" s="123"/>
      <c r="AA1169" s="125">
        <v>0</v>
      </c>
      <c r="AB1169" s="125">
        <v>0</v>
      </c>
      <c r="AC1169" s="125">
        <v>4699</v>
      </c>
      <c r="AD1169" s="125">
        <v>0</v>
      </c>
      <c r="AE1169" s="125">
        <v>4699</v>
      </c>
      <c r="AF1169" s="125">
        <v>1</v>
      </c>
      <c r="AG1169" s="125">
        <v>0</v>
      </c>
      <c r="AH1169" s="125">
        <v>4700</v>
      </c>
      <c r="AI1169" s="125">
        <v>0</v>
      </c>
      <c r="AJ1169" s="125">
        <v>4701</v>
      </c>
      <c r="AK1169" s="135"/>
      <c r="AL1169" s="126" t="s">
        <v>4646</v>
      </c>
    </row>
    <row r="1170" spans="1:38" ht="36" hidden="1" x14ac:dyDescent="0.25">
      <c r="A1170" s="147">
        <v>128665.01</v>
      </c>
      <c r="B1170" s="120">
        <v>2</v>
      </c>
      <c r="C1170" s="121" t="s">
        <v>85</v>
      </c>
      <c r="D1170" s="122">
        <v>43894</v>
      </c>
      <c r="E1170" s="121" t="s">
        <v>98</v>
      </c>
      <c r="F1170" s="122">
        <v>44697</v>
      </c>
      <c r="G1170" s="121" t="s">
        <v>4553</v>
      </c>
      <c r="H1170" s="123" t="s">
        <v>1038</v>
      </c>
      <c r="I1170" s="121" t="s">
        <v>518</v>
      </c>
      <c r="J1170" s="120" t="s">
        <v>101</v>
      </c>
      <c r="K1170" s="121"/>
      <c r="L1170" s="120" t="s">
        <v>101</v>
      </c>
      <c r="M1170" s="123" t="s">
        <v>4647</v>
      </c>
      <c r="N1170" s="123"/>
      <c r="O1170" s="121" t="s">
        <v>119</v>
      </c>
      <c r="P1170" s="121" t="s">
        <v>1836</v>
      </c>
      <c r="Q1170" s="123"/>
      <c r="R1170" s="150" t="s">
        <v>4525</v>
      </c>
      <c r="S1170" s="150" t="s">
        <v>46</v>
      </c>
      <c r="T1170" s="124">
        <v>0.01</v>
      </c>
      <c r="U1170" s="120"/>
      <c r="V1170" s="121"/>
      <c r="W1170" s="120" t="s">
        <v>93</v>
      </c>
      <c r="X1170" s="120" t="s">
        <v>103</v>
      </c>
      <c r="Y1170" s="265" t="str">
        <f>_xlfn.XLOOKUP(TAMPData2205[[#This Row],[PIN]],TAMPData2202[PIN],TAMPData2202[TAMP NHS],"",0)</f>
        <v>Non-NHS SR</v>
      </c>
      <c r="Z1170" s="123"/>
      <c r="AA1170" s="125">
        <v>0</v>
      </c>
      <c r="AB1170" s="125">
        <v>0</v>
      </c>
      <c r="AC1170" s="125">
        <v>212574</v>
      </c>
      <c r="AD1170" s="125">
        <v>0</v>
      </c>
      <c r="AE1170" s="125">
        <v>212574</v>
      </c>
      <c r="AF1170" s="125">
        <v>0</v>
      </c>
      <c r="AG1170" s="125">
        <v>0</v>
      </c>
      <c r="AH1170" s="125">
        <v>433150</v>
      </c>
      <c r="AI1170" s="125">
        <v>0</v>
      </c>
      <c r="AJ1170" s="125">
        <v>433150</v>
      </c>
      <c r="AK1170" s="135" t="s">
        <v>4556</v>
      </c>
      <c r="AL1170" s="126" t="s">
        <v>4648</v>
      </c>
    </row>
    <row r="1171" spans="1:38" ht="36" hidden="1" x14ac:dyDescent="0.25">
      <c r="A1171" s="149">
        <v>128666</v>
      </c>
      <c r="B1171" s="120">
        <v>2</v>
      </c>
      <c r="C1171" s="121" t="s">
        <v>97</v>
      </c>
      <c r="D1171" s="122">
        <v>43523</v>
      </c>
      <c r="E1171" s="121" t="s">
        <v>98</v>
      </c>
      <c r="F1171" s="122">
        <v>44496</v>
      </c>
      <c r="G1171" s="121" t="s">
        <v>235</v>
      </c>
      <c r="H1171" s="123" t="s">
        <v>838</v>
      </c>
      <c r="I1171" s="121" t="s">
        <v>466</v>
      </c>
      <c r="J1171" s="120" t="s">
        <v>101</v>
      </c>
      <c r="K1171" s="121"/>
      <c r="L1171" s="120" t="s">
        <v>101</v>
      </c>
      <c r="M1171" s="123" t="s">
        <v>4649</v>
      </c>
      <c r="N1171" s="123" t="s">
        <v>4555</v>
      </c>
      <c r="O1171" s="121" t="s">
        <v>119</v>
      </c>
      <c r="P1171" s="121" t="s">
        <v>1836</v>
      </c>
      <c r="Q1171" s="123"/>
      <c r="R1171" s="121" t="s">
        <v>4525</v>
      </c>
      <c r="S1171" s="121" t="s">
        <v>46</v>
      </c>
      <c r="T1171" s="124">
        <v>1.2</v>
      </c>
      <c r="U1171" s="122">
        <v>43595</v>
      </c>
      <c r="V1171" s="121"/>
      <c r="W1171" s="120" t="s">
        <v>93</v>
      </c>
      <c r="X1171" s="120" t="s">
        <v>103</v>
      </c>
      <c r="Y1171" s="265" t="str">
        <f>_xlfn.XLOOKUP(TAMPData2205[[#This Row],[PIN]],TAMPData2202[PIN],TAMPData2202[TAMP NHS],"",0)</f>
        <v>Non-NHS SR</v>
      </c>
      <c r="Z1171" s="123"/>
      <c r="AA1171" s="125">
        <v>40000</v>
      </c>
      <c r="AB1171" s="125">
        <v>0</v>
      </c>
      <c r="AC1171" s="125">
        <v>5001948</v>
      </c>
      <c r="AD1171" s="125">
        <v>0</v>
      </c>
      <c r="AE1171" s="125">
        <v>5041948</v>
      </c>
      <c r="AF1171" s="125">
        <v>80000</v>
      </c>
      <c r="AG1171" s="125">
        <v>0</v>
      </c>
      <c r="AH1171" s="125">
        <v>23160000</v>
      </c>
      <c r="AI1171" s="125">
        <v>0</v>
      </c>
      <c r="AJ1171" s="125">
        <v>23240000</v>
      </c>
      <c r="AK1171" s="135" t="s">
        <v>4650</v>
      </c>
      <c r="AL1171" s="126" t="s">
        <v>4651</v>
      </c>
    </row>
    <row r="1172" spans="1:38" hidden="1" x14ac:dyDescent="0.25">
      <c r="A1172" s="147">
        <v>128672</v>
      </c>
      <c r="B1172" s="120">
        <v>3</v>
      </c>
      <c r="C1172" s="121" t="s">
        <v>85</v>
      </c>
      <c r="D1172" s="122">
        <v>43524</v>
      </c>
      <c r="E1172" s="121" t="s">
        <v>98</v>
      </c>
      <c r="F1172" s="122">
        <v>43795</v>
      </c>
      <c r="G1172" s="121" t="s">
        <v>235</v>
      </c>
      <c r="H1172" s="123" t="s">
        <v>1489</v>
      </c>
      <c r="I1172" s="121" t="s">
        <v>1490</v>
      </c>
      <c r="J1172" s="120" t="s">
        <v>101</v>
      </c>
      <c r="K1172" s="121"/>
      <c r="L1172" s="120" t="s">
        <v>101</v>
      </c>
      <c r="M1172" s="123" t="s">
        <v>4652</v>
      </c>
      <c r="N1172" s="123" t="s">
        <v>2699</v>
      </c>
      <c r="O1172" s="121" t="s">
        <v>119</v>
      </c>
      <c r="P1172" s="121" t="s">
        <v>1836</v>
      </c>
      <c r="Q1172" s="123"/>
      <c r="R1172" s="150" t="s">
        <v>4525</v>
      </c>
      <c r="S1172" s="150" t="s">
        <v>46</v>
      </c>
      <c r="T1172" s="124">
        <v>0.01</v>
      </c>
      <c r="U1172" s="120"/>
      <c r="V1172" s="121"/>
      <c r="W1172" s="120" t="s">
        <v>93</v>
      </c>
      <c r="X1172" s="120" t="s">
        <v>103</v>
      </c>
      <c r="Y1172" s="265" t="str">
        <f>_xlfn.XLOOKUP(TAMPData2205[[#This Row],[PIN]],TAMPData2202[PIN],TAMPData2202[TAMP NHS],"",0)</f>
        <v>Non-NHS SR</v>
      </c>
      <c r="Z1172" s="123"/>
      <c r="AA1172" s="125">
        <v>2249</v>
      </c>
      <c r="AB1172" s="125">
        <v>0</v>
      </c>
      <c r="AC1172" s="125">
        <v>0</v>
      </c>
      <c r="AD1172" s="125">
        <v>0</v>
      </c>
      <c r="AE1172" s="125">
        <v>2249</v>
      </c>
      <c r="AF1172" s="125">
        <v>2250</v>
      </c>
      <c r="AG1172" s="125">
        <v>1</v>
      </c>
      <c r="AH1172" s="125">
        <v>1</v>
      </c>
      <c r="AI1172" s="125">
        <v>0</v>
      </c>
      <c r="AJ1172" s="125">
        <v>2252</v>
      </c>
      <c r="AK1172" s="135"/>
      <c r="AL1172" s="126" t="s">
        <v>4653</v>
      </c>
    </row>
    <row r="1173" spans="1:38" ht="36" hidden="1" x14ac:dyDescent="0.25">
      <c r="A1173" s="149">
        <v>128698.01</v>
      </c>
      <c r="B1173" s="120">
        <v>2</v>
      </c>
      <c r="C1173" s="121" t="s">
        <v>85</v>
      </c>
      <c r="D1173" s="122">
        <v>43881</v>
      </c>
      <c r="E1173" s="121" t="s">
        <v>98</v>
      </c>
      <c r="F1173" s="122">
        <v>44279</v>
      </c>
      <c r="G1173" s="121" t="s">
        <v>152</v>
      </c>
      <c r="H1173" s="123" t="s">
        <v>223</v>
      </c>
      <c r="I1173" s="121" t="s">
        <v>4532</v>
      </c>
      <c r="J1173" s="120" t="s">
        <v>101</v>
      </c>
      <c r="K1173" s="121"/>
      <c r="L1173" s="120" t="s">
        <v>101</v>
      </c>
      <c r="M1173" s="123" t="s">
        <v>4654</v>
      </c>
      <c r="N1173" s="123"/>
      <c r="O1173" s="121" t="s">
        <v>119</v>
      </c>
      <c r="P1173" s="121" t="s">
        <v>1836</v>
      </c>
      <c r="Q1173" s="123"/>
      <c r="R1173" s="121" t="s">
        <v>4525</v>
      </c>
      <c r="S1173" s="121" t="s">
        <v>46</v>
      </c>
      <c r="T1173" s="124">
        <v>0.01</v>
      </c>
      <c r="U1173" s="122"/>
      <c r="V1173" s="121"/>
      <c r="W1173" s="120" t="s">
        <v>93</v>
      </c>
      <c r="X1173" s="120" t="s">
        <v>103</v>
      </c>
      <c r="Y1173" s="265" t="str">
        <f>_xlfn.XLOOKUP(TAMPData2205[[#This Row],[PIN]],TAMPData2202[PIN],TAMPData2202[TAMP NHS],"",0)</f>
        <v>Non-NHS SR</v>
      </c>
      <c r="Z1173" s="123"/>
      <c r="AA1173" s="125">
        <v>0</v>
      </c>
      <c r="AB1173" s="125">
        <v>0</v>
      </c>
      <c r="AC1173" s="125">
        <v>781</v>
      </c>
      <c r="AD1173" s="125">
        <v>0</v>
      </c>
      <c r="AE1173" s="125">
        <v>781</v>
      </c>
      <c r="AF1173" s="125">
        <v>1</v>
      </c>
      <c r="AG1173" s="125">
        <v>0</v>
      </c>
      <c r="AH1173" s="125">
        <v>782</v>
      </c>
      <c r="AI1173" s="125">
        <v>0</v>
      </c>
      <c r="AJ1173" s="125">
        <v>783</v>
      </c>
      <c r="AK1173" s="135"/>
      <c r="AL1173" s="126" t="s">
        <v>4655</v>
      </c>
    </row>
    <row r="1174" spans="1:38" hidden="1" x14ac:dyDescent="0.25">
      <c r="A1174" s="147">
        <v>128716</v>
      </c>
      <c r="B1174" s="120">
        <v>1</v>
      </c>
      <c r="C1174" s="121" t="s">
        <v>85</v>
      </c>
      <c r="D1174" s="122">
        <v>43535</v>
      </c>
      <c r="E1174" s="121" t="s">
        <v>98</v>
      </c>
      <c r="F1174" s="122">
        <v>43663</v>
      </c>
      <c r="G1174" s="121" t="s">
        <v>666</v>
      </c>
      <c r="H1174" s="123" t="s">
        <v>689</v>
      </c>
      <c r="I1174" s="121" t="s">
        <v>4656</v>
      </c>
      <c r="J1174" s="120" t="s">
        <v>101</v>
      </c>
      <c r="K1174" s="121"/>
      <c r="L1174" s="120" t="s">
        <v>101</v>
      </c>
      <c r="M1174" s="123" t="s">
        <v>4657</v>
      </c>
      <c r="N1174" s="123" t="s">
        <v>4658</v>
      </c>
      <c r="O1174" s="121" t="s">
        <v>119</v>
      </c>
      <c r="P1174" s="121" t="s">
        <v>1836</v>
      </c>
      <c r="Q1174" s="123"/>
      <c r="R1174" s="150" t="s">
        <v>4525</v>
      </c>
      <c r="S1174" s="150" t="s">
        <v>46</v>
      </c>
      <c r="T1174" s="124">
        <v>0.01</v>
      </c>
      <c r="U1174" s="120"/>
      <c r="V1174" s="121"/>
      <c r="W1174" s="120" t="s">
        <v>93</v>
      </c>
      <c r="X1174" s="120" t="s">
        <v>103</v>
      </c>
      <c r="Y1174" s="265" t="str">
        <f>_xlfn.XLOOKUP(TAMPData2205[[#This Row],[PIN]],TAMPData2202[PIN],TAMPData2202[TAMP NHS],"",0)</f>
        <v>Non-NHS SR</v>
      </c>
      <c r="Z1174" s="123"/>
      <c r="AA1174" s="125">
        <v>0</v>
      </c>
      <c r="AB1174" s="125">
        <v>0</v>
      </c>
      <c r="AC1174" s="125">
        <v>0</v>
      </c>
      <c r="AD1174" s="125">
        <v>0</v>
      </c>
      <c r="AE1174" s="125">
        <v>0</v>
      </c>
      <c r="AF1174" s="125">
        <v>1</v>
      </c>
      <c r="AG1174" s="125">
        <v>0</v>
      </c>
      <c r="AH1174" s="125">
        <v>13000</v>
      </c>
      <c r="AI1174" s="125">
        <v>0</v>
      </c>
      <c r="AJ1174" s="125">
        <v>13001</v>
      </c>
      <c r="AK1174" s="135"/>
      <c r="AL1174" s="126" t="s">
        <v>4659</v>
      </c>
    </row>
    <row r="1175" spans="1:38" ht="36" hidden="1" x14ac:dyDescent="0.25">
      <c r="A1175" s="147">
        <v>128725</v>
      </c>
      <c r="B1175" s="120">
        <v>1</v>
      </c>
      <c r="C1175" s="121" t="s">
        <v>97</v>
      </c>
      <c r="D1175" s="122">
        <v>43537</v>
      </c>
      <c r="E1175" s="121" t="s">
        <v>98</v>
      </c>
      <c r="F1175" s="122">
        <v>44098.876493055555</v>
      </c>
      <c r="G1175" s="121" t="s">
        <v>161</v>
      </c>
      <c r="H1175" s="123" t="s">
        <v>285</v>
      </c>
      <c r="I1175" s="121" t="s">
        <v>4537</v>
      </c>
      <c r="J1175" s="120" t="s">
        <v>101</v>
      </c>
      <c r="K1175" s="121"/>
      <c r="L1175" s="120" t="s">
        <v>101</v>
      </c>
      <c r="M1175" s="123" t="s">
        <v>4660</v>
      </c>
      <c r="N1175" s="123" t="s">
        <v>4661</v>
      </c>
      <c r="O1175" s="121" t="s">
        <v>119</v>
      </c>
      <c r="P1175" s="121" t="s">
        <v>1836</v>
      </c>
      <c r="Q1175" s="123"/>
      <c r="R1175" s="150" t="s">
        <v>4525</v>
      </c>
      <c r="S1175" s="150" t="s">
        <v>46</v>
      </c>
      <c r="T1175" s="124">
        <v>0.01</v>
      </c>
      <c r="U1175" s="122">
        <v>43868</v>
      </c>
      <c r="V1175" s="121"/>
      <c r="W1175" s="120" t="s">
        <v>93</v>
      </c>
      <c r="X1175" s="120" t="s">
        <v>103</v>
      </c>
      <c r="Y1175" s="265" t="str">
        <f>_xlfn.XLOOKUP(TAMPData2205[[#This Row],[PIN]],TAMPData2202[PIN],TAMPData2202[TAMP NHS],"",0)</f>
        <v>Non-NHS SR</v>
      </c>
      <c r="Z1175" s="123"/>
      <c r="AA1175" s="125">
        <v>6500</v>
      </c>
      <c r="AB1175" s="125">
        <v>0</v>
      </c>
      <c r="AC1175" s="125">
        <v>630700</v>
      </c>
      <c r="AD1175" s="125">
        <v>0</v>
      </c>
      <c r="AE1175" s="125">
        <v>637200</v>
      </c>
      <c r="AF1175" s="125">
        <v>21500</v>
      </c>
      <c r="AG1175" s="125">
        <v>0</v>
      </c>
      <c r="AH1175" s="125">
        <v>1298700</v>
      </c>
      <c r="AI1175" s="125">
        <v>0</v>
      </c>
      <c r="AJ1175" s="125">
        <v>1320200</v>
      </c>
      <c r="AK1175" s="135" t="s">
        <v>4662</v>
      </c>
      <c r="AL1175" s="126" t="s">
        <v>4663</v>
      </c>
    </row>
    <row r="1176" spans="1:38" ht="36" hidden="1" x14ac:dyDescent="0.25">
      <c r="A1176" s="147">
        <v>128733</v>
      </c>
      <c r="B1176" s="120">
        <v>1</v>
      </c>
      <c r="C1176" s="121" t="s">
        <v>97</v>
      </c>
      <c r="D1176" s="122">
        <v>43543</v>
      </c>
      <c r="E1176" s="121" t="s">
        <v>98</v>
      </c>
      <c r="F1176" s="122">
        <v>44387.875069444446</v>
      </c>
      <c r="G1176" s="121" t="s">
        <v>161</v>
      </c>
      <c r="H1176" s="123" t="s">
        <v>153</v>
      </c>
      <c r="I1176" s="121" t="s">
        <v>4664</v>
      </c>
      <c r="J1176" s="120" t="s">
        <v>101</v>
      </c>
      <c r="K1176" s="121"/>
      <c r="L1176" s="120" t="s">
        <v>101</v>
      </c>
      <c r="M1176" s="123" t="s">
        <v>4665</v>
      </c>
      <c r="N1176" s="123" t="s">
        <v>4546</v>
      </c>
      <c r="O1176" s="121" t="s">
        <v>119</v>
      </c>
      <c r="P1176" s="121" t="s">
        <v>1836</v>
      </c>
      <c r="Q1176" s="123"/>
      <c r="R1176" s="150" t="s">
        <v>4525</v>
      </c>
      <c r="S1176" s="150" t="s">
        <v>46</v>
      </c>
      <c r="T1176" s="124">
        <v>0.01</v>
      </c>
      <c r="U1176" s="122">
        <v>43917</v>
      </c>
      <c r="V1176" s="121"/>
      <c r="W1176" s="120" t="s">
        <v>93</v>
      </c>
      <c r="X1176" s="120" t="s">
        <v>103</v>
      </c>
      <c r="Y1176" s="265" t="str">
        <f>_xlfn.XLOOKUP(TAMPData2205[[#This Row],[PIN]],TAMPData2202[PIN],TAMPData2202[TAMP NHS],"",0)</f>
        <v>Non-NHS SR</v>
      </c>
      <c r="Z1176" s="123"/>
      <c r="AA1176" s="125">
        <v>3700</v>
      </c>
      <c r="AB1176" s="125">
        <v>6000</v>
      </c>
      <c r="AC1176" s="125">
        <v>499300</v>
      </c>
      <c r="AD1176" s="125">
        <v>0</v>
      </c>
      <c r="AE1176" s="125">
        <v>509000</v>
      </c>
      <c r="AF1176" s="125">
        <v>46700</v>
      </c>
      <c r="AG1176" s="125">
        <v>17000</v>
      </c>
      <c r="AH1176" s="125">
        <v>1304300</v>
      </c>
      <c r="AI1176" s="125">
        <v>0</v>
      </c>
      <c r="AJ1176" s="125">
        <v>1398000</v>
      </c>
      <c r="AK1176" s="135" t="s">
        <v>4666</v>
      </c>
      <c r="AL1176" s="126" t="s">
        <v>4667</v>
      </c>
    </row>
    <row r="1177" spans="1:38" ht="36" hidden="1" x14ac:dyDescent="0.25">
      <c r="A1177" s="147">
        <v>128768</v>
      </c>
      <c r="B1177" s="120">
        <v>2</v>
      </c>
      <c r="C1177" s="121" t="s">
        <v>85</v>
      </c>
      <c r="D1177" s="122">
        <v>43556</v>
      </c>
      <c r="E1177" s="121" t="s">
        <v>98</v>
      </c>
      <c r="F1177" s="122">
        <v>43663</v>
      </c>
      <c r="G1177" s="121" t="s">
        <v>235</v>
      </c>
      <c r="H1177" s="123" t="s">
        <v>1828</v>
      </c>
      <c r="I1177" s="121" t="s">
        <v>461</v>
      </c>
      <c r="J1177" s="120" t="s">
        <v>101</v>
      </c>
      <c r="K1177" s="121"/>
      <c r="L1177" s="120" t="s">
        <v>101</v>
      </c>
      <c r="M1177" s="123" t="s">
        <v>4668</v>
      </c>
      <c r="N1177" s="123" t="s">
        <v>4575</v>
      </c>
      <c r="O1177" s="121" t="s">
        <v>119</v>
      </c>
      <c r="P1177" s="121" t="s">
        <v>1836</v>
      </c>
      <c r="Q1177" s="123"/>
      <c r="R1177" s="150" t="s">
        <v>4525</v>
      </c>
      <c r="S1177" s="150" t="s">
        <v>46</v>
      </c>
      <c r="T1177" s="124">
        <v>0.01</v>
      </c>
      <c r="U1177" s="122"/>
      <c r="V1177" s="121"/>
      <c r="W1177" s="120" t="s">
        <v>93</v>
      </c>
      <c r="X1177" s="120" t="s">
        <v>103</v>
      </c>
      <c r="Y1177" s="265" t="str">
        <f>_xlfn.XLOOKUP(TAMPData2205[[#This Row],[PIN]],TAMPData2202[PIN],TAMPData2202[TAMP NHS],"",0)</f>
        <v>Non-NHS SR</v>
      </c>
      <c r="Z1177" s="123"/>
      <c r="AA1177" s="125">
        <v>241</v>
      </c>
      <c r="AB1177" s="125">
        <v>0</v>
      </c>
      <c r="AC1177" s="125">
        <v>0</v>
      </c>
      <c r="AD1177" s="125">
        <v>0</v>
      </c>
      <c r="AE1177" s="125">
        <v>241</v>
      </c>
      <c r="AF1177" s="125">
        <v>242</v>
      </c>
      <c r="AG1177" s="125">
        <v>0</v>
      </c>
      <c r="AH1177" s="125">
        <v>360000</v>
      </c>
      <c r="AI1177" s="125">
        <v>0</v>
      </c>
      <c r="AJ1177" s="125">
        <v>360242</v>
      </c>
      <c r="AK1177" s="135"/>
      <c r="AL1177" s="126" t="s">
        <v>4669</v>
      </c>
    </row>
    <row r="1178" spans="1:38" ht="36" hidden="1" x14ac:dyDescent="0.25">
      <c r="A1178" s="147">
        <v>128816</v>
      </c>
      <c r="B1178" s="120">
        <v>2</v>
      </c>
      <c r="C1178" s="121" t="s">
        <v>85</v>
      </c>
      <c r="D1178" s="122">
        <v>43565</v>
      </c>
      <c r="E1178" s="121" t="s">
        <v>98</v>
      </c>
      <c r="F1178" s="122">
        <v>43768</v>
      </c>
      <c r="G1178" s="121" t="s">
        <v>235</v>
      </c>
      <c r="H1178" s="123" t="s">
        <v>838</v>
      </c>
      <c r="I1178" s="121" t="s">
        <v>4670</v>
      </c>
      <c r="J1178" s="120" t="s">
        <v>101</v>
      </c>
      <c r="K1178" s="121"/>
      <c r="L1178" s="120" t="s">
        <v>101</v>
      </c>
      <c r="M1178" s="123" t="s">
        <v>4671</v>
      </c>
      <c r="N1178" s="123" t="s">
        <v>4555</v>
      </c>
      <c r="O1178" s="121" t="s">
        <v>119</v>
      </c>
      <c r="P1178" s="121" t="s">
        <v>1836</v>
      </c>
      <c r="Q1178" s="123"/>
      <c r="R1178" s="121" t="s">
        <v>4525</v>
      </c>
      <c r="S1178" s="121" t="s">
        <v>46</v>
      </c>
      <c r="T1178" s="124">
        <v>0.01</v>
      </c>
      <c r="U1178" s="122"/>
      <c r="V1178" s="121"/>
      <c r="W1178" s="120" t="s">
        <v>93</v>
      </c>
      <c r="X1178" s="120" t="s">
        <v>103</v>
      </c>
      <c r="Y1178" s="265" t="str">
        <f>_xlfn.XLOOKUP(TAMPData2205[[#This Row],[PIN]],TAMPData2202[PIN],TAMPData2202[TAMP NHS],"",0)</f>
        <v>Non-NHS SR</v>
      </c>
      <c r="Z1178" s="123"/>
      <c r="AA1178" s="125">
        <v>0</v>
      </c>
      <c r="AB1178" s="125">
        <v>0</v>
      </c>
      <c r="AC1178" s="125">
        <v>7883</v>
      </c>
      <c r="AD1178" s="125">
        <v>0</v>
      </c>
      <c r="AE1178" s="125">
        <v>7883</v>
      </c>
      <c r="AF1178" s="125">
        <v>35500</v>
      </c>
      <c r="AG1178" s="125">
        <v>0</v>
      </c>
      <c r="AH1178" s="125">
        <v>174884</v>
      </c>
      <c r="AI1178" s="125">
        <v>0</v>
      </c>
      <c r="AJ1178" s="125">
        <v>210384</v>
      </c>
      <c r="AK1178" s="135"/>
      <c r="AL1178" s="126" t="s">
        <v>4672</v>
      </c>
    </row>
    <row r="1179" spans="1:38" ht="36" hidden="1" x14ac:dyDescent="0.25">
      <c r="A1179" s="147">
        <v>128842</v>
      </c>
      <c r="B1179" s="120">
        <v>3</v>
      </c>
      <c r="C1179" s="121" t="s">
        <v>97</v>
      </c>
      <c r="D1179" s="122">
        <v>43578</v>
      </c>
      <c r="E1179" s="121" t="s">
        <v>98</v>
      </c>
      <c r="F1179" s="122">
        <v>44116.875092592592</v>
      </c>
      <c r="G1179" s="121" t="s">
        <v>241</v>
      </c>
      <c r="H1179" s="123" t="s">
        <v>551</v>
      </c>
      <c r="I1179" s="121" t="s">
        <v>2466</v>
      </c>
      <c r="J1179" s="120" t="s">
        <v>101</v>
      </c>
      <c r="K1179" s="121"/>
      <c r="L1179" s="120" t="s">
        <v>101</v>
      </c>
      <c r="M1179" s="123" t="s">
        <v>4673</v>
      </c>
      <c r="N1179" s="123" t="s">
        <v>4555</v>
      </c>
      <c r="O1179" s="121" t="s">
        <v>119</v>
      </c>
      <c r="P1179" s="121" t="s">
        <v>1836</v>
      </c>
      <c r="Q1179" s="123"/>
      <c r="R1179" s="150" t="s">
        <v>4525</v>
      </c>
      <c r="S1179" s="150" t="s">
        <v>46</v>
      </c>
      <c r="T1179" s="124">
        <v>0.01</v>
      </c>
      <c r="U1179" s="122">
        <v>43812</v>
      </c>
      <c r="V1179" s="121"/>
      <c r="W1179" s="120" t="s">
        <v>93</v>
      </c>
      <c r="X1179" s="120" t="s">
        <v>103</v>
      </c>
      <c r="Y1179" s="265" t="str">
        <f>_xlfn.XLOOKUP(TAMPData2205[[#This Row],[PIN]],TAMPData2202[PIN],TAMPData2202[TAMP NHS],"",0)</f>
        <v>Non-NHS SR</v>
      </c>
      <c r="Z1179" s="123"/>
      <c r="AA1179" s="125">
        <v>4000</v>
      </c>
      <c r="AB1179" s="125">
        <v>0</v>
      </c>
      <c r="AC1179" s="125">
        <v>87853</v>
      </c>
      <c r="AD1179" s="125">
        <v>0</v>
      </c>
      <c r="AE1179" s="125">
        <v>91853</v>
      </c>
      <c r="AF1179" s="125">
        <v>20000</v>
      </c>
      <c r="AG1179" s="125">
        <v>80000</v>
      </c>
      <c r="AH1179" s="125">
        <v>840000</v>
      </c>
      <c r="AI1179" s="125">
        <v>0</v>
      </c>
      <c r="AJ1179" s="125">
        <v>940001</v>
      </c>
      <c r="AK1179" s="135" t="s">
        <v>4674</v>
      </c>
      <c r="AL1179" s="126" t="s">
        <v>4675</v>
      </c>
    </row>
    <row r="1180" spans="1:38" ht="36" hidden="1" x14ac:dyDescent="0.25">
      <c r="A1180" s="147">
        <v>128937</v>
      </c>
      <c r="B1180" s="120">
        <v>1</v>
      </c>
      <c r="C1180" s="121" t="s">
        <v>97</v>
      </c>
      <c r="D1180" s="122">
        <v>43605</v>
      </c>
      <c r="E1180" s="121" t="s">
        <v>98</v>
      </c>
      <c r="F1180" s="122">
        <v>44600.875196759262</v>
      </c>
      <c r="G1180" s="121" t="s">
        <v>108</v>
      </c>
      <c r="H1180" s="123" t="s">
        <v>162</v>
      </c>
      <c r="I1180" s="121" t="s">
        <v>4570</v>
      </c>
      <c r="J1180" s="120" t="s">
        <v>101</v>
      </c>
      <c r="K1180" s="121"/>
      <c r="L1180" s="120" t="s">
        <v>101</v>
      </c>
      <c r="M1180" s="123" t="s">
        <v>4676</v>
      </c>
      <c r="N1180" s="123" t="s">
        <v>4677</v>
      </c>
      <c r="O1180" s="121" t="s">
        <v>119</v>
      </c>
      <c r="P1180" s="121" t="s">
        <v>1836</v>
      </c>
      <c r="Q1180" s="123"/>
      <c r="R1180" s="150" t="s">
        <v>4525</v>
      </c>
      <c r="S1180" s="150" t="s">
        <v>46</v>
      </c>
      <c r="T1180" s="124">
        <v>0.01</v>
      </c>
      <c r="U1180" s="122">
        <v>44232</v>
      </c>
      <c r="V1180" s="121"/>
      <c r="W1180" s="120" t="s">
        <v>93</v>
      </c>
      <c r="X1180" s="120" t="s">
        <v>103</v>
      </c>
      <c r="Y1180" s="265" t="str">
        <f>_xlfn.XLOOKUP(TAMPData2205[[#This Row],[PIN]],TAMPData2202[PIN],TAMPData2202[TAMP NHS],"",0)</f>
        <v>Non-NHS SR</v>
      </c>
      <c r="Z1180" s="123"/>
      <c r="AA1180" s="125">
        <v>0</v>
      </c>
      <c r="AB1180" s="125">
        <v>47800</v>
      </c>
      <c r="AC1180" s="125">
        <v>0</v>
      </c>
      <c r="AD1180" s="125">
        <v>0</v>
      </c>
      <c r="AE1180" s="125">
        <v>47800</v>
      </c>
      <c r="AF1180" s="125">
        <v>3000</v>
      </c>
      <c r="AG1180" s="125">
        <v>127800</v>
      </c>
      <c r="AH1180" s="125">
        <v>1470000</v>
      </c>
      <c r="AI1180" s="125">
        <v>0</v>
      </c>
      <c r="AJ1180" s="125">
        <v>1622800</v>
      </c>
      <c r="AK1180" s="135" t="s">
        <v>4678</v>
      </c>
      <c r="AL1180" s="126" t="s">
        <v>4679</v>
      </c>
    </row>
    <row r="1181" spans="1:38" ht="36" hidden="1" x14ac:dyDescent="0.25">
      <c r="A1181" s="147">
        <v>129033</v>
      </c>
      <c r="B1181" s="120">
        <v>1</v>
      </c>
      <c r="C1181" s="121" t="s">
        <v>85</v>
      </c>
      <c r="D1181" s="122">
        <v>43626</v>
      </c>
      <c r="E1181" s="121" t="s">
        <v>98</v>
      </c>
      <c r="F1181" s="122">
        <v>44279</v>
      </c>
      <c r="G1181" s="121" t="s">
        <v>161</v>
      </c>
      <c r="H1181" s="123" t="s">
        <v>162</v>
      </c>
      <c r="I1181" s="121" t="s">
        <v>3150</v>
      </c>
      <c r="J1181" s="120" t="s">
        <v>101</v>
      </c>
      <c r="K1181" s="121"/>
      <c r="L1181" s="120" t="s">
        <v>101</v>
      </c>
      <c r="M1181" s="123" t="s">
        <v>4680</v>
      </c>
      <c r="N1181" s="123" t="s">
        <v>4681</v>
      </c>
      <c r="O1181" s="121" t="s">
        <v>119</v>
      </c>
      <c r="P1181" s="121" t="s">
        <v>1836</v>
      </c>
      <c r="Q1181" s="123"/>
      <c r="R1181" s="150" t="s">
        <v>4525</v>
      </c>
      <c r="S1181" s="150" t="s">
        <v>46</v>
      </c>
      <c r="T1181" s="124" t="s">
        <v>505</v>
      </c>
      <c r="U1181" s="122"/>
      <c r="V1181" s="121"/>
      <c r="W1181" s="120" t="s">
        <v>93</v>
      </c>
      <c r="X1181" s="120" t="s">
        <v>103</v>
      </c>
      <c r="Y1181" s="265" t="str">
        <f>_xlfn.XLOOKUP(TAMPData2205[[#This Row],[PIN]],TAMPData2202[PIN],TAMPData2202[TAMP NHS],"",0)</f>
        <v>Non-NHS SR</v>
      </c>
      <c r="Z1181" s="123"/>
      <c r="AA1181" s="125">
        <v>0</v>
      </c>
      <c r="AB1181" s="125">
        <v>0</v>
      </c>
      <c r="AC1181" s="125">
        <v>97000</v>
      </c>
      <c r="AD1181" s="125">
        <v>0</v>
      </c>
      <c r="AE1181" s="125">
        <v>97000</v>
      </c>
      <c r="AF1181" s="125">
        <v>0</v>
      </c>
      <c r="AG1181" s="125">
        <v>0</v>
      </c>
      <c r="AH1181" s="125">
        <v>347000</v>
      </c>
      <c r="AI1181" s="125">
        <v>0</v>
      </c>
      <c r="AJ1181" s="125">
        <v>347000</v>
      </c>
      <c r="AK1181" s="135" t="s">
        <v>4682</v>
      </c>
      <c r="AL1181" s="126" t="s">
        <v>4683</v>
      </c>
    </row>
    <row r="1182" spans="1:38" ht="36" hidden="1" x14ac:dyDescent="0.25">
      <c r="A1182" s="147">
        <v>129455</v>
      </c>
      <c r="B1182" s="120">
        <v>1</v>
      </c>
      <c r="C1182" s="121" t="s">
        <v>85</v>
      </c>
      <c r="D1182" s="122">
        <v>43678</v>
      </c>
      <c r="E1182" s="121" t="s">
        <v>98</v>
      </c>
      <c r="F1182" s="122">
        <v>44329</v>
      </c>
      <c r="G1182" s="121" t="s">
        <v>179</v>
      </c>
      <c r="H1182" s="123" t="s">
        <v>2505</v>
      </c>
      <c r="I1182" s="121" t="s">
        <v>172</v>
      </c>
      <c r="J1182" s="120" t="s">
        <v>101</v>
      </c>
      <c r="K1182" s="121"/>
      <c r="L1182" s="120" t="s">
        <v>101</v>
      </c>
      <c r="M1182" s="123" t="s">
        <v>4684</v>
      </c>
      <c r="N1182" s="123" t="s">
        <v>2699</v>
      </c>
      <c r="O1182" s="121" t="s">
        <v>119</v>
      </c>
      <c r="P1182" s="121" t="s">
        <v>1836</v>
      </c>
      <c r="Q1182" s="123"/>
      <c r="R1182" s="150" t="s">
        <v>4525</v>
      </c>
      <c r="S1182" s="150" t="s">
        <v>46</v>
      </c>
      <c r="T1182" s="124">
        <v>0.01</v>
      </c>
      <c r="U1182" s="122">
        <v>44792</v>
      </c>
      <c r="V1182" s="121"/>
      <c r="W1182" s="120" t="s">
        <v>93</v>
      </c>
      <c r="X1182" s="120"/>
      <c r="Y1182" s="265" t="str">
        <f>_xlfn.XLOOKUP(TAMPData2205[[#This Row],[PIN]],TAMPData2202[PIN],TAMPData2202[TAMP NHS],"",0)</f>
        <v>Non-NHS SR</v>
      </c>
      <c r="Z1182" s="123"/>
      <c r="AA1182" s="125">
        <v>42000</v>
      </c>
      <c r="AB1182" s="125">
        <v>0</v>
      </c>
      <c r="AC1182" s="125">
        <v>0</v>
      </c>
      <c r="AD1182" s="125">
        <v>0</v>
      </c>
      <c r="AE1182" s="125">
        <v>42000</v>
      </c>
      <c r="AF1182" s="125">
        <v>116000</v>
      </c>
      <c r="AG1182" s="125">
        <v>13951.32</v>
      </c>
      <c r="AH1182" s="125">
        <v>1</v>
      </c>
      <c r="AI1182" s="125">
        <v>0</v>
      </c>
      <c r="AJ1182" s="125">
        <v>129952.32000000001</v>
      </c>
      <c r="AK1182" s="135"/>
      <c r="AL1182" s="126" t="s">
        <v>4685</v>
      </c>
    </row>
    <row r="1183" spans="1:38" hidden="1" x14ac:dyDescent="0.25">
      <c r="A1183" s="147">
        <v>130089</v>
      </c>
      <c r="B1183" s="120">
        <v>1</v>
      </c>
      <c r="C1183" s="121" t="s">
        <v>97</v>
      </c>
      <c r="D1183" s="122">
        <v>43881</v>
      </c>
      <c r="E1183" s="121" t="s">
        <v>98</v>
      </c>
      <c r="F1183" s="122">
        <v>44295</v>
      </c>
      <c r="G1183" s="121" t="s">
        <v>161</v>
      </c>
      <c r="H1183" s="123" t="s">
        <v>297</v>
      </c>
      <c r="I1183" s="121" t="s">
        <v>4686</v>
      </c>
      <c r="J1183" s="120" t="s">
        <v>101</v>
      </c>
      <c r="K1183" s="121"/>
      <c r="L1183" s="120" t="s">
        <v>101</v>
      </c>
      <c r="M1183" s="123" t="s">
        <v>4687</v>
      </c>
      <c r="N1183" s="123"/>
      <c r="O1183" s="121" t="s">
        <v>119</v>
      </c>
      <c r="P1183" s="121" t="s">
        <v>1836</v>
      </c>
      <c r="Q1183" s="123"/>
      <c r="R1183" s="150" t="s">
        <v>4525</v>
      </c>
      <c r="S1183" s="150" t="s">
        <v>46</v>
      </c>
      <c r="T1183" s="124">
        <v>0.01</v>
      </c>
      <c r="U1183" s="122">
        <v>43966</v>
      </c>
      <c r="V1183" s="121"/>
      <c r="W1183" s="120" t="s">
        <v>93</v>
      </c>
      <c r="X1183" s="120" t="s">
        <v>103</v>
      </c>
      <c r="Y1183" s="265" t="str">
        <f>_xlfn.XLOOKUP(TAMPData2205[[#This Row],[PIN]],TAMPData2202[PIN],TAMPData2202[TAMP NHS],"",0)</f>
        <v>Non-NHS SR</v>
      </c>
      <c r="Z1183" s="123"/>
      <c r="AA1183" s="125">
        <v>5000</v>
      </c>
      <c r="AB1183" s="125">
        <v>0</v>
      </c>
      <c r="AC1183" s="125">
        <v>250000</v>
      </c>
      <c r="AD1183" s="125">
        <v>0</v>
      </c>
      <c r="AE1183" s="125">
        <v>255000</v>
      </c>
      <c r="AF1183" s="125">
        <v>41000</v>
      </c>
      <c r="AG1183" s="125">
        <v>99000</v>
      </c>
      <c r="AH1183" s="125">
        <v>1390000</v>
      </c>
      <c r="AI1183" s="125">
        <v>0</v>
      </c>
      <c r="AJ1183" s="125">
        <v>1530000</v>
      </c>
      <c r="AK1183" s="135" t="s">
        <v>4688</v>
      </c>
      <c r="AL1183" s="126" t="s">
        <v>4689</v>
      </c>
    </row>
    <row r="1184" spans="1:38" hidden="1" x14ac:dyDescent="0.25">
      <c r="A1184" s="147">
        <v>130104</v>
      </c>
      <c r="B1184" s="120">
        <v>4</v>
      </c>
      <c r="C1184" s="121" t="s">
        <v>97</v>
      </c>
      <c r="D1184" s="122">
        <v>43887</v>
      </c>
      <c r="E1184" s="121" t="s">
        <v>98</v>
      </c>
      <c r="F1184" s="122">
        <v>44516.875115740739</v>
      </c>
      <c r="G1184" s="121" t="s">
        <v>108</v>
      </c>
      <c r="H1184" s="123" t="s">
        <v>2853</v>
      </c>
      <c r="I1184" s="121" t="s">
        <v>2045</v>
      </c>
      <c r="J1184" s="120" t="s">
        <v>101</v>
      </c>
      <c r="K1184" s="121"/>
      <c r="L1184" s="120" t="s">
        <v>101</v>
      </c>
      <c r="M1184" s="123" t="s">
        <v>4690</v>
      </c>
      <c r="N1184" s="123" t="s">
        <v>4691</v>
      </c>
      <c r="O1184" s="121" t="s">
        <v>119</v>
      </c>
      <c r="P1184" s="121" t="s">
        <v>1329</v>
      </c>
      <c r="Q1184" s="123"/>
      <c r="R1184" s="150" t="s">
        <v>4525</v>
      </c>
      <c r="S1184" s="150" t="s">
        <v>46</v>
      </c>
      <c r="T1184" s="124">
        <v>0.01</v>
      </c>
      <c r="U1184" s="122">
        <v>44141</v>
      </c>
      <c r="V1184" s="121"/>
      <c r="W1184" s="120" t="s">
        <v>93</v>
      </c>
      <c r="X1184" s="120" t="s">
        <v>103</v>
      </c>
      <c r="Y1184" s="265" t="str">
        <f>_xlfn.XLOOKUP(TAMPData2205[[#This Row],[PIN]],TAMPData2202[PIN],TAMPData2202[TAMP NHS],"",0)</f>
        <v>Non-NHS SR</v>
      </c>
      <c r="Z1184" s="123"/>
      <c r="AA1184" s="125">
        <v>0</v>
      </c>
      <c r="AB1184" s="125">
        <v>15879.09</v>
      </c>
      <c r="AC1184" s="125">
        <v>285219.08</v>
      </c>
      <c r="AD1184" s="125">
        <v>0</v>
      </c>
      <c r="AE1184" s="125">
        <v>301098.17</v>
      </c>
      <c r="AF1184" s="125">
        <v>0</v>
      </c>
      <c r="AG1184" s="125">
        <v>35879.089999999997</v>
      </c>
      <c r="AH1184" s="125">
        <v>2755671.08</v>
      </c>
      <c r="AI1184" s="125">
        <v>0</v>
      </c>
      <c r="AJ1184" s="125">
        <v>2791550.17</v>
      </c>
      <c r="AK1184" s="135" t="s">
        <v>4692</v>
      </c>
      <c r="AL1184" s="126" t="s">
        <v>4693</v>
      </c>
    </row>
    <row r="1185" spans="1:38" hidden="1" x14ac:dyDescent="0.25">
      <c r="A1185" s="147">
        <v>130524</v>
      </c>
      <c r="B1185" s="120">
        <v>2</v>
      </c>
      <c r="C1185" s="121" t="s">
        <v>122</v>
      </c>
      <c r="D1185" s="122">
        <v>43997</v>
      </c>
      <c r="E1185" s="121" t="s">
        <v>98</v>
      </c>
      <c r="F1185" s="122">
        <v>44552.875115740739</v>
      </c>
      <c r="G1185" s="121" t="s">
        <v>108</v>
      </c>
      <c r="H1185" s="123" t="s">
        <v>838</v>
      </c>
      <c r="I1185" s="121" t="s">
        <v>839</v>
      </c>
      <c r="J1185" s="120" t="s">
        <v>101</v>
      </c>
      <c r="K1185" s="121"/>
      <c r="L1185" s="120" t="s">
        <v>101</v>
      </c>
      <c r="M1185" s="123" t="s">
        <v>4694</v>
      </c>
      <c r="N1185" s="123"/>
      <c r="O1185" s="121" t="s">
        <v>119</v>
      </c>
      <c r="P1185" s="121" t="s">
        <v>1329</v>
      </c>
      <c r="Q1185" s="123"/>
      <c r="R1185" s="150" t="s">
        <v>4525</v>
      </c>
      <c r="S1185" s="150" t="s">
        <v>46</v>
      </c>
      <c r="T1185" s="124" t="s">
        <v>505</v>
      </c>
      <c r="U1185" s="122">
        <v>44540</v>
      </c>
      <c r="V1185" s="121"/>
      <c r="W1185" s="120" t="s">
        <v>93</v>
      </c>
      <c r="X1185" s="120"/>
      <c r="Y1185" s="265" t="str">
        <f>_xlfn.XLOOKUP(TAMPData2205[[#This Row],[PIN]],TAMPData2202[PIN],TAMPData2202[TAMP NHS],"",0)</f>
        <v>Non-NHS SR</v>
      </c>
      <c r="Z1185" s="123"/>
      <c r="AA1185" s="125">
        <v>0</v>
      </c>
      <c r="AB1185" s="125">
        <v>19375</v>
      </c>
      <c r="AC1185" s="125">
        <v>10831584</v>
      </c>
      <c r="AD1185" s="125">
        <v>0</v>
      </c>
      <c r="AE1185" s="125">
        <v>10850959</v>
      </c>
      <c r="AF1185" s="125">
        <v>1000000</v>
      </c>
      <c r="AG1185" s="125">
        <v>19375</v>
      </c>
      <c r="AH1185" s="125">
        <v>10831584</v>
      </c>
      <c r="AI1185" s="125">
        <v>0</v>
      </c>
      <c r="AJ1185" s="125">
        <v>11850959</v>
      </c>
      <c r="AK1185" s="135" t="s">
        <v>4695</v>
      </c>
      <c r="AL1185" s="126" t="s">
        <v>4696</v>
      </c>
    </row>
    <row r="1186" spans="1:38" x14ac:dyDescent="0.25">
      <c r="A1186" s="147">
        <v>70001</v>
      </c>
      <c r="B1186" s="120">
        <v>1</v>
      </c>
      <c r="C1186" s="121" t="s">
        <v>85</v>
      </c>
      <c r="D1186" s="122">
        <v>40038.571296296293</v>
      </c>
      <c r="E1186" s="121" t="s">
        <v>108</v>
      </c>
      <c r="F1186" s="122">
        <v>43475</v>
      </c>
      <c r="G1186" s="121" t="s">
        <v>152</v>
      </c>
      <c r="H1186" s="123" t="s">
        <v>722</v>
      </c>
      <c r="I1186" s="121"/>
      <c r="J1186" s="120"/>
      <c r="K1186" s="121"/>
      <c r="L1186" s="120"/>
      <c r="M1186" s="123" t="s">
        <v>4697</v>
      </c>
      <c r="N1186" s="123"/>
      <c r="O1186" s="121" t="s">
        <v>119</v>
      </c>
      <c r="P1186" s="121" t="s">
        <v>19</v>
      </c>
      <c r="Q1186" s="123"/>
      <c r="R1186" s="268" t="s">
        <v>1778</v>
      </c>
      <c r="S1186" s="121" t="s">
        <v>42</v>
      </c>
      <c r="T1186" s="124" t="s">
        <v>505</v>
      </c>
      <c r="U1186" s="122"/>
      <c r="V1186" s="121"/>
      <c r="W1186" s="120" t="s">
        <v>93</v>
      </c>
      <c r="X1186" s="120"/>
      <c r="Y1186" s="267" t="s">
        <v>671</v>
      </c>
      <c r="Z1186" s="123"/>
      <c r="AA1186" s="125">
        <v>0</v>
      </c>
      <c r="AB1186" s="125">
        <v>0</v>
      </c>
      <c r="AC1186" s="125">
        <v>1293775</v>
      </c>
      <c r="AD1186" s="125">
        <v>0</v>
      </c>
      <c r="AE1186" s="125">
        <v>1293775</v>
      </c>
      <c r="AF1186" s="125">
        <v>0</v>
      </c>
      <c r="AG1186" s="125">
        <v>0</v>
      </c>
      <c r="AH1186" s="125">
        <v>32105426.899999999</v>
      </c>
      <c r="AI1186" s="125">
        <v>0</v>
      </c>
      <c r="AJ1186" s="125">
        <v>32105426.899999999</v>
      </c>
      <c r="AK1186" s="135"/>
      <c r="AL1186" s="126" t="s">
        <v>4698</v>
      </c>
    </row>
    <row r="1187" spans="1:38" x14ac:dyDescent="0.25">
      <c r="A1187" s="147">
        <v>70002</v>
      </c>
      <c r="B1187" s="120">
        <v>3</v>
      </c>
      <c r="C1187" s="121" t="s">
        <v>85</v>
      </c>
      <c r="D1187" s="122">
        <v>40038.571296296293</v>
      </c>
      <c r="E1187" s="121" t="s">
        <v>108</v>
      </c>
      <c r="F1187" s="122">
        <v>43489</v>
      </c>
      <c r="G1187" s="121" t="s">
        <v>152</v>
      </c>
      <c r="H1187" s="123" t="s">
        <v>242</v>
      </c>
      <c r="I1187" s="121"/>
      <c r="J1187" s="120"/>
      <c r="K1187" s="121"/>
      <c r="L1187" s="120"/>
      <c r="M1187" s="123" t="s">
        <v>4699</v>
      </c>
      <c r="N1187" s="123"/>
      <c r="O1187" s="121" t="s">
        <v>119</v>
      </c>
      <c r="P1187" s="121" t="s">
        <v>19</v>
      </c>
      <c r="Q1187" s="123"/>
      <c r="R1187" s="268" t="s">
        <v>1778</v>
      </c>
      <c r="S1187" s="150" t="s">
        <v>42</v>
      </c>
      <c r="T1187" s="124" t="s">
        <v>505</v>
      </c>
      <c r="U1187" s="120"/>
      <c r="V1187" s="121"/>
      <c r="W1187" s="120" t="s">
        <v>93</v>
      </c>
      <c r="X1187" s="120"/>
      <c r="Y1187" s="267" t="s">
        <v>671</v>
      </c>
      <c r="Z1187" s="123"/>
      <c r="AA1187" s="125">
        <v>0</v>
      </c>
      <c r="AB1187" s="125">
        <v>0</v>
      </c>
      <c r="AC1187" s="125">
        <v>1268925</v>
      </c>
      <c r="AD1187" s="125">
        <v>0</v>
      </c>
      <c r="AE1187" s="125">
        <v>1268925</v>
      </c>
      <c r="AF1187" s="125">
        <v>0</v>
      </c>
      <c r="AG1187" s="125">
        <v>0</v>
      </c>
      <c r="AH1187" s="125">
        <v>17991216.870000001</v>
      </c>
      <c r="AI1187" s="125">
        <v>0</v>
      </c>
      <c r="AJ1187" s="125">
        <v>17991216.870000001</v>
      </c>
      <c r="AK1187" s="135"/>
      <c r="AL1187" s="126" t="s">
        <v>4700</v>
      </c>
    </row>
    <row r="1188" spans="1:38" x14ac:dyDescent="0.25">
      <c r="A1188" s="147">
        <v>70003</v>
      </c>
      <c r="B1188" s="120">
        <v>4</v>
      </c>
      <c r="C1188" s="121" t="s">
        <v>85</v>
      </c>
      <c r="D1188" s="122">
        <v>40038.571296296293</v>
      </c>
      <c r="E1188" s="121" t="s">
        <v>108</v>
      </c>
      <c r="F1188" s="122">
        <v>43488</v>
      </c>
      <c r="G1188" s="121" t="s">
        <v>152</v>
      </c>
      <c r="H1188" s="123" t="s">
        <v>229</v>
      </c>
      <c r="I1188" s="121"/>
      <c r="J1188" s="120"/>
      <c r="K1188" s="121"/>
      <c r="L1188" s="120"/>
      <c r="M1188" s="123" t="s">
        <v>4701</v>
      </c>
      <c r="N1188" s="123"/>
      <c r="O1188" s="121" t="s">
        <v>119</v>
      </c>
      <c r="P1188" s="121" t="s">
        <v>19</v>
      </c>
      <c r="Q1188" s="123"/>
      <c r="R1188" s="268" t="s">
        <v>1778</v>
      </c>
      <c r="S1188" s="150" t="s">
        <v>42</v>
      </c>
      <c r="T1188" s="124" t="s">
        <v>505</v>
      </c>
      <c r="U1188" s="120"/>
      <c r="V1188" s="121"/>
      <c r="W1188" s="120" t="s">
        <v>93</v>
      </c>
      <c r="X1188" s="120"/>
      <c r="Y1188" s="267" t="s">
        <v>671</v>
      </c>
      <c r="Z1188" s="123"/>
      <c r="AA1188" s="125">
        <v>0</v>
      </c>
      <c r="AB1188" s="125">
        <v>0</v>
      </c>
      <c r="AC1188" s="125">
        <v>1415768</v>
      </c>
      <c r="AD1188" s="125">
        <v>0</v>
      </c>
      <c r="AE1188" s="125">
        <v>1415768</v>
      </c>
      <c r="AF1188" s="125">
        <v>0</v>
      </c>
      <c r="AG1188" s="125">
        <v>0</v>
      </c>
      <c r="AH1188" s="125">
        <v>23520248.02</v>
      </c>
      <c r="AI1188" s="125">
        <v>0</v>
      </c>
      <c r="AJ1188" s="125">
        <v>23520248.02</v>
      </c>
      <c r="AK1188" s="135"/>
      <c r="AL1188" s="126" t="s">
        <v>4702</v>
      </c>
    </row>
    <row r="1189" spans="1:38" x14ac:dyDescent="0.25">
      <c r="A1189" s="147">
        <v>70004</v>
      </c>
      <c r="B1189" s="120">
        <v>2</v>
      </c>
      <c r="C1189" s="121" t="s">
        <v>85</v>
      </c>
      <c r="D1189" s="122">
        <v>40038.571296296293</v>
      </c>
      <c r="E1189" s="121" t="s">
        <v>108</v>
      </c>
      <c r="F1189" s="122">
        <v>43500</v>
      </c>
      <c r="G1189" s="121" t="s">
        <v>152</v>
      </c>
      <c r="H1189" s="123" t="s">
        <v>517</v>
      </c>
      <c r="I1189" s="121"/>
      <c r="J1189" s="120"/>
      <c r="K1189" s="121"/>
      <c r="L1189" s="120"/>
      <c r="M1189" s="123" t="s">
        <v>4703</v>
      </c>
      <c r="N1189" s="123"/>
      <c r="O1189" s="121" t="s">
        <v>119</v>
      </c>
      <c r="P1189" s="121" t="s">
        <v>19</v>
      </c>
      <c r="Q1189" s="123"/>
      <c r="R1189" s="268" t="s">
        <v>1778</v>
      </c>
      <c r="S1189" s="150" t="s">
        <v>42</v>
      </c>
      <c r="T1189" s="124" t="s">
        <v>505</v>
      </c>
      <c r="U1189" s="120"/>
      <c r="V1189" s="121"/>
      <c r="W1189" s="120" t="s">
        <v>93</v>
      </c>
      <c r="X1189" s="120"/>
      <c r="Y1189" s="267" t="s">
        <v>671</v>
      </c>
      <c r="Z1189" s="123"/>
      <c r="AA1189" s="125">
        <v>0</v>
      </c>
      <c r="AB1189" s="125">
        <v>0</v>
      </c>
      <c r="AC1189" s="125">
        <v>1003497</v>
      </c>
      <c r="AD1189" s="125">
        <v>0</v>
      </c>
      <c r="AE1189" s="125">
        <v>1003497</v>
      </c>
      <c r="AF1189" s="125">
        <v>0</v>
      </c>
      <c r="AG1189" s="125">
        <v>0</v>
      </c>
      <c r="AH1189" s="125">
        <v>13781536.050000001</v>
      </c>
      <c r="AI1189" s="125">
        <v>0</v>
      </c>
      <c r="AJ1189" s="125">
        <v>13781536.050000001</v>
      </c>
      <c r="AK1189" s="135"/>
      <c r="AL1189" s="126" t="s">
        <v>4704</v>
      </c>
    </row>
    <row r="1190" spans="1:38" x14ac:dyDescent="0.25">
      <c r="A1190" s="147">
        <v>70005</v>
      </c>
      <c r="B1190" s="120">
        <v>1</v>
      </c>
      <c r="C1190" s="121" t="s">
        <v>85</v>
      </c>
      <c r="D1190" s="122">
        <v>40038.571296296293</v>
      </c>
      <c r="E1190" s="121" t="s">
        <v>108</v>
      </c>
      <c r="F1190" s="122">
        <v>43475</v>
      </c>
      <c r="G1190" s="121" t="s">
        <v>152</v>
      </c>
      <c r="H1190" s="123" t="s">
        <v>1588</v>
      </c>
      <c r="I1190" s="121"/>
      <c r="J1190" s="120"/>
      <c r="K1190" s="121"/>
      <c r="L1190" s="120"/>
      <c r="M1190" s="123" t="s">
        <v>4705</v>
      </c>
      <c r="N1190" s="123"/>
      <c r="O1190" s="121" t="s">
        <v>119</v>
      </c>
      <c r="P1190" s="121" t="s">
        <v>19</v>
      </c>
      <c r="Q1190" s="123"/>
      <c r="R1190" s="268" t="s">
        <v>1778</v>
      </c>
      <c r="S1190" s="121" t="s">
        <v>42</v>
      </c>
      <c r="T1190" s="124" t="s">
        <v>505</v>
      </c>
      <c r="U1190" s="122"/>
      <c r="V1190" s="121"/>
      <c r="W1190" s="120" t="s">
        <v>93</v>
      </c>
      <c r="X1190" s="120"/>
      <c r="Y1190" s="267" t="s">
        <v>671</v>
      </c>
      <c r="Z1190" s="123"/>
      <c r="AA1190" s="125">
        <v>0</v>
      </c>
      <c r="AB1190" s="125">
        <v>0</v>
      </c>
      <c r="AC1190" s="125">
        <v>1217787</v>
      </c>
      <c r="AD1190" s="125">
        <v>0</v>
      </c>
      <c r="AE1190" s="125">
        <v>1217787</v>
      </c>
      <c r="AF1190" s="125">
        <v>0</v>
      </c>
      <c r="AG1190" s="125">
        <v>0</v>
      </c>
      <c r="AH1190" s="125">
        <v>26982205.600000001</v>
      </c>
      <c r="AI1190" s="125">
        <v>0</v>
      </c>
      <c r="AJ1190" s="125">
        <v>26982205.600000001</v>
      </c>
      <c r="AK1190" s="135"/>
      <c r="AL1190" s="126" t="s">
        <v>4706</v>
      </c>
    </row>
    <row r="1191" spans="1:38" x14ac:dyDescent="0.25">
      <c r="A1191" s="147">
        <v>70006</v>
      </c>
      <c r="B1191" s="120">
        <v>2</v>
      </c>
      <c r="C1191" s="121" t="s">
        <v>85</v>
      </c>
      <c r="D1191" s="122">
        <v>40038.571296296293</v>
      </c>
      <c r="E1191" s="121" t="s">
        <v>108</v>
      </c>
      <c r="F1191" s="122">
        <v>44281</v>
      </c>
      <c r="G1191" s="121" t="s">
        <v>152</v>
      </c>
      <c r="H1191" s="123" t="s">
        <v>128</v>
      </c>
      <c r="I1191" s="121"/>
      <c r="J1191" s="120"/>
      <c r="K1191" s="121"/>
      <c r="L1191" s="120"/>
      <c r="M1191" s="123" t="s">
        <v>4707</v>
      </c>
      <c r="N1191" s="123"/>
      <c r="O1191" s="121" t="s">
        <v>119</v>
      </c>
      <c r="P1191" s="121" t="s">
        <v>19</v>
      </c>
      <c r="Q1191" s="123"/>
      <c r="R1191" s="268" t="s">
        <v>1778</v>
      </c>
      <c r="S1191" s="150" t="s">
        <v>42</v>
      </c>
      <c r="T1191" s="124" t="s">
        <v>505</v>
      </c>
      <c r="U1191" s="120"/>
      <c r="V1191" s="121"/>
      <c r="W1191" s="120" t="s">
        <v>93</v>
      </c>
      <c r="X1191" s="120"/>
      <c r="Y1191" s="267" t="s">
        <v>671</v>
      </c>
      <c r="Z1191" s="123"/>
      <c r="AA1191" s="125">
        <v>0</v>
      </c>
      <c r="AB1191" s="125">
        <v>0</v>
      </c>
      <c r="AC1191" s="125">
        <v>1284236</v>
      </c>
      <c r="AD1191" s="125">
        <v>0</v>
      </c>
      <c r="AE1191" s="125">
        <v>1284236</v>
      </c>
      <c r="AF1191" s="125">
        <v>0</v>
      </c>
      <c r="AG1191" s="125">
        <v>0</v>
      </c>
      <c r="AH1191" s="125">
        <v>22436892.34</v>
      </c>
      <c r="AI1191" s="125">
        <v>0</v>
      </c>
      <c r="AJ1191" s="125">
        <v>22436892.34</v>
      </c>
      <c r="AK1191" s="135"/>
      <c r="AL1191" s="126" t="s">
        <v>4708</v>
      </c>
    </row>
    <row r="1192" spans="1:38" x14ac:dyDescent="0.25">
      <c r="A1192" s="147">
        <v>70007</v>
      </c>
      <c r="B1192" s="120">
        <v>1</v>
      </c>
      <c r="C1192" s="121" t="s">
        <v>85</v>
      </c>
      <c r="D1192" s="122">
        <v>40038.571296296293</v>
      </c>
      <c r="E1192" s="121" t="s">
        <v>108</v>
      </c>
      <c r="F1192" s="122">
        <v>43501</v>
      </c>
      <c r="G1192" s="121" t="s">
        <v>152</v>
      </c>
      <c r="H1192" s="123" t="s">
        <v>204</v>
      </c>
      <c r="I1192" s="121"/>
      <c r="J1192" s="120"/>
      <c r="K1192" s="121"/>
      <c r="L1192" s="120"/>
      <c r="M1192" s="123" t="s">
        <v>4709</v>
      </c>
      <c r="N1192" s="123"/>
      <c r="O1192" s="121" t="s">
        <v>119</v>
      </c>
      <c r="P1192" s="121" t="s">
        <v>19</v>
      </c>
      <c r="Q1192" s="123"/>
      <c r="R1192" s="268" t="s">
        <v>1778</v>
      </c>
      <c r="S1192" s="150" t="s">
        <v>42</v>
      </c>
      <c r="T1192" s="124" t="s">
        <v>505</v>
      </c>
      <c r="U1192" s="120"/>
      <c r="V1192" s="121"/>
      <c r="W1192" s="120" t="s">
        <v>93</v>
      </c>
      <c r="X1192" s="120"/>
      <c r="Y1192" s="267" t="s">
        <v>671</v>
      </c>
      <c r="Z1192" s="123"/>
      <c r="AA1192" s="125">
        <v>0</v>
      </c>
      <c r="AB1192" s="125">
        <v>0</v>
      </c>
      <c r="AC1192" s="125">
        <v>5044892</v>
      </c>
      <c r="AD1192" s="125">
        <v>0</v>
      </c>
      <c r="AE1192" s="125">
        <v>5044892</v>
      </c>
      <c r="AF1192" s="125">
        <v>0</v>
      </c>
      <c r="AG1192" s="125">
        <v>0</v>
      </c>
      <c r="AH1192" s="125">
        <v>48299167.990000002</v>
      </c>
      <c r="AI1192" s="125">
        <v>0</v>
      </c>
      <c r="AJ1192" s="125">
        <v>48299167.990000002</v>
      </c>
      <c r="AK1192" s="135"/>
      <c r="AL1192" s="126" t="s">
        <v>4710</v>
      </c>
    </row>
    <row r="1193" spans="1:38" x14ac:dyDescent="0.25">
      <c r="A1193" s="147">
        <v>70008</v>
      </c>
      <c r="B1193" s="120">
        <v>2</v>
      </c>
      <c r="C1193" s="121" t="s">
        <v>85</v>
      </c>
      <c r="D1193" s="122">
        <v>40038.571296296293</v>
      </c>
      <c r="E1193" s="121" t="s">
        <v>108</v>
      </c>
      <c r="F1193" s="122">
        <v>43500</v>
      </c>
      <c r="G1193" s="121" t="s">
        <v>152</v>
      </c>
      <c r="H1193" s="123" t="s">
        <v>1006</v>
      </c>
      <c r="I1193" s="121"/>
      <c r="J1193" s="120"/>
      <c r="K1193" s="121"/>
      <c r="L1193" s="120"/>
      <c r="M1193" s="123" t="s">
        <v>4711</v>
      </c>
      <c r="N1193" s="123"/>
      <c r="O1193" s="121" t="s">
        <v>119</v>
      </c>
      <c r="P1193" s="121" t="s">
        <v>19</v>
      </c>
      <c r="Q1193" s="123"/>
      <c r="R1193" s="268" t="s">
        <v>1778</v>
      </c>
      <c r="S1193" s="150" t="s">
        <v>42</v>
      </c>
      <c r="T1193" s="124" t="s">
        <v>505</v>
      </c>
      <c r="U1193" s="120"/>
      <c r="V1193" s="121"/>
      <c r="W1193" s="120" t="s">
        <v>93</v>
      </c>
      <c r="X1193" s="120"/>
      <c r="Y1193" s="267" t="s">
        <v>671</v>
      </c>
      <c r="Z1193" s="123"/>
      <c r="AA1193" s="125">
        <v>0</v>
      </c>
      <c r="AB1193" s="125">
        <v>0</v>
      </c>
      <c r="AC1193" s="125">
        <v>703277</v>
      </c>
      <c r="AD1193" s="125">
        <v>0</v>
      </c>
      <c r="AE1193" s="125">
        <v>703277</v>
      </c>
      <c r="AF1193" s="125">
        <v>0</v>
      </c>
      <c r="AG1193" s="125">
        <v>0</v>
      </c>
      <c r="AH1193" s="125">
        <v>16267685.6</v>
      </c>
      <c r="AI1193" s="125">
        <v>0</v>
      </c>
      <c r="AJ1193" s="125">
        <v>16267685.6</v>
      </c>
      <c r="AK1193" s="135"/>
      <c r="AL1193" s="126" t="s">
        <v>4712</v>
      </c>
    </row>
    <row r="1194" spans="1:38" x14ac:dyDescent="0.25">
      <c r="A1194" s="147">
        <v>70009</v>
      </c>
      <c r="B1194" s="120">
        <v>4</v>
      </c>
      <c r="C1194" s="121" t="s">
        <v>85</v>
      </c>
      <c r="D1194" s="122">
        <v>40038.571296296293</v>
      </c>
      <c r="E1194" s="121" t="s">
        <v>108</v>
      </c>
      <c r="F1194" s="122">
        <v>43488</v>
      </c>
      <c r="G1194" s="121" t="s">
        <v>152</v>
      </c>
      <c r="H1194" s="123" t="s">
        <v>750</v>
      </c>
      <c r="I1194" s="121"/>
      <c r="J1194" s="120"/>
      <c r="K1194" s="121"/>
      <c r="L1194" s="120"/>
      <c r="M1194" s="123" t="s">
        <v>4713</v>
      </c>
      <c r="N1194" s="123"/>
      <c r="O1194" s="121" t="s">
        <v>119</v>
      </c>
      <c r="P1194" s="121" t="s">
        <v>19</v>
      </c>
      <c r="Q1194" s="123"/>
      <c r="R1194" s="268" t="s">
        <v>1778</v>
      </c>
      <c r="S1194" s="150" t="s">
        <v>42</v>
      </c>
      <c r="T1194" s="124" t="s">
        <v>505</v>
      </c>
      <c r="U1194" s="122"/>
      <c r="V1194" s="121"/>
      <c r="W1194" s="120" t="s">
        <v>93</v>
      </c>
      <c r="X1194" s="120"/>
      <c r="Y1194" s="267" t="s">
        <v>671</v>
      </c>
      <c r="Z1194" s="123"/>
      <c r="AA1194" s="125">
        <v>0</v>
      </c>
      <c r="AB1194" s="125">
        <v>0</v>
      </c>
      <c r="AC1194" s="125">
        <v>1625186</v>
      </c>
      <c r="AD1194" s="125">
        <v>0</v>
      </c>
      <c r="AE1194" s="125">
        <v>1625186</v>
      </c>
      <c r="AF1194" s="125">
        <v>0</v>
      </c>
      <c r="AG1194" s="125">
        <v>0</v>
      </c>
      <c r="AH1194" s="125">
        <v>43851424.939999998</v>
      </c>
      <c r="AI1194" s="125">
        <v>0</v>
      </c>
      <c r="AJ1194" s="125">
        <v>43851424.939999998</v>
      </c>
      <c r="AK1194" s="135"/>
      <c r="AL1194" s="126" t="s">
        <v>4714</v>
      </c>
    </row>
    <row r="1195" spans="1:38" x14ac:dyDescent="0.25">
      <c r="A1195" s="149">
        <v>70010</v>
      </c>
      <c r="B1195" s="120">
        <v>1</v>
      </c>
      <c r="C1195" s="121" t="s">
        <v>85</v>
      </c>
      <c r="D1195" s="122">
        <v>40038.571296296293</v>
      </c>
      <c r="E1195" s="121" t="s">
        <v>108</v>
      </c>
      <c r="F1195" s="122">
        <v>43476</v>
      </c>
      <c r="G1195" s="121" t="s">
        <v>152</v>
      </c>
      <c r="H1195" s="123" t="s">
        <v>248</v>
      </c>
      <c r="I1195" s="121"/>
      <c r="J1195" s="120"/>
      <c r="K1195" s="121"/>
      <c r="L1195" s="120"/>
      <c r="M1195" s="123" t="s">
        <v>4715</v>
      </c>
      <c r="N1195" s="123"/>
      <c r="O1195" s="121" t="s">
        <v>119</v>
      </c>
      <c r="P1195" s="121" t="s">
        <v>19</v>
      </c>
      <c r="Q1195" s="123"/>
      <c r="R1195" s="268" t="s">
        <v>1778</v>
      </c>
      <c r="S1195" s="121" t="s">
        <v>42</v>
      </c>
      <c r="T1195" s="124" t="s">
        <v>505</v>
      </c>
      <c r="U1195" s="120"/>
      <c r="V1195" s="121"/>
      <c r="W1195" s="120" t="s">
        <v>93</v>
      </c>
      <c r="X1195" s="120"/>
      <c r="Y1195" s="267" t="s">
        <v>671</v>
      </c>
      <c r="Z1195" s="123"/>
      <c r="AA1195" s="125">
        <v>0</v>
      </c>
      <c r="AB1195" s="125">
        <v>0</v>
      </c>
      <c r="AC1195" s="125">
        <v>1578500</v>
      </c>
      <c r="AD1195" s="125">
        <v>0</v>
      </c>
      <c r="AE1195" s="125">
        <v>1578500</v>
      </c>
      <c r="AF1195" s="125">
        <v>0</v>
      </c>
      <c r="AG1195" s="125">
        <v>0</v>
      </c>
      <c r="AH1195" s="125">
        <v>29149128.260000002</v>
      </c>
      <c r="AI1195" s="125">
        <v>0</v>
      </c>
      <c r="AJ1195" s="125">
        <v>29149128.260000002</v>
      </c>
      <c r="AK1195" s="135"/>
      <c r="AL1195" s="126" t="s">
        <v>4716</v>
      </c>
    </row>
    <row r="1196" spans="1:38" x14ac:dyDescent="0.25">
      <c r="A1196" s="147">
        <v>70011</v>
      </c>
      <c r="B1196" s="120">
        <v>3</v>
      </c>
      <c r="C1196" s="121" t="s">
        <v>85</v>
      </c>
      <c r="D1196" s="122">
        <v>40038.571296296293</v>
      </c>
      <c r="E1196" s="121" t="s">
        <v>108</v>
      </c>
      <c r="F1196" s="122">
        <v>43489</v>
      </c>
      <c r="G1196" s="121" t="s">
        <v>152</v>
      </c>
      <c r="H1196" s="123" t="s">
        <v>99</v>
      </c>
      <c r="I1196" s="121"/>
      <c r="J1196" s="120"/>
      <c r="K1196" s="121"/>
      <c r="L1196" s="120"/>
      <c r="M1196" s="123" t="s">
        <v>4717</v>
      </c>
      <c r="N1196" s="123"/>
      <c r="O1196" s="121" t="s">
        <v>119</v>
      </c>
      <c r="P1196" s="121" t="s">
        <v>19</v>
      </c>
      <c r="Q1196" s="123"/>
      <c r="R1196" s="268" t="s">
        <v>1778</v>
      </c>
      <c r="S1196" s="121" t="s">
        <v>42</v>
      </c>
      <c r="T1196" s="124" t="s">
        <v>505</v>
      </c>
      <c r="U1196" s="120"/>
      <c r="V1196" s="121"/>
      <c r="W1196" s="120" t="s">
        <v>93</v>
      </c>
      <c r="X1196" s="120"/>
      <c r="Y1196" s="267" t="s">
        <v>671</v>
      </c>
      <c r="Z1196" s="123"/>
      <c r="AA1196" s="125">
        <v>0</v>
      </c>
      <c r="AB1196" s="125">
        <v>0</v>
      </c>
      <c r="AC1196" s="125">
        <v>2997217</v>
      </c>
      <c r="AD1196" s="125">
        <v>0</v>
      </c>
      <c r="AE1196" s="125">
        <v>2997217</v>
      </c>
      <c r="AF1196" s="125">
        <v>0</v>
      </c>
      <c r="AG1196" s="125">
        <v>0</v>
      </c>
      <c r="AH1196" s="125">
        <v>24653761.789999999</v>
      </c>
      <c r="AI1196" s="125">
        <v>0</v>
      </c>
      <c r="AJ1196" s="125">
        <v>24653761.789999999</v>
      </c>
      <c r="AK1196" s="135"/>
      <c r="AL1196" s="126" t="s">
        <v>4718</v>
      </c>
    </row>
    <row r="1197" spans="1:38" x14ac:dyDescent="0.25">
      <c r="A1197" s="147">
        <v>70012</v>
      </c>
      <c r="B1197" s="120">
        <v>4</v>
      </c>
      <c r="C1197" s="121" t="s">
        <v>85</v>
      </c>
      <c r="D1197" s="122">
        <v>40038.571296296293</v>
      </c>
      <c r="E1197" s="121" t="s">
        <v>108</v>
      </c>
      <c r="F1197" s="122">
        <v>43476</v>
      </c>
      <c r="G1197" s="121" t="s">
        <v>152</v>
      </c>
      <c r="H1197" s="123" t="s">
        <v>863</v>
      </c>
      <c r="I1197" s="121"/>
      <c r="J1197" s="120"/>
      <c r="K1197" s="121"/>
      <c r="L1197" s="120"/>
      <c r="M1197" s="123" t="s">
        <v>4719</v>
      </c>
      <c r="N1197" s="123"/>
      <c r="O1197" s="121" t="s">
        <v>119</v>
      </c>
      <c r="P1197" s="121" t="s">
        <v>19</v>
      </c>
      <c r="Q1197" s="123"/>
      <c r="R1197" s="268" t="s">
        <v>1778</v>
      </c>
      <c r="S1197" s="150" t="s">
        <v>42</v>
      </c>
      <c r="T1197" s="124" t="s">
        <v>505</v>
      </c>
      <c r="U1197" s="120"/>
      <c r="V1197" s="121"/>
      <c r="W1197" s="120" t="s">
        <v>93</v>
      </c>
      <c r="X1197" s="120"/>
      <c r="Y1197" s="267" t="s">
        <v>671</v>
      </c>
      <c r="Z1197" s="123"/>
      <c r="AA1197" s="125">
        <v>0</v>
      </c>
      <c r="AB1197" s="125">
        <v>0</v>
      </c>
      <c r="AC1197" s="125">
        <v>1069635</v>
      </c>
      <c r="AD1197" s="125">
        <v>0</v>
      </c>
      <c r="AE1197" s="125">
        <v>1069635</v>
      </c>
      <c r="AF1197" s="125">
        <v>0</v>
      </c>
      <c r="AG1197" s="125">
        <v>0</v>
      </c>
      <c r="AH1197" s="125">
        <v>14823171</v>
      </c>
      <c r="AI1197" s="125">
        <v>0</v>
      </c>
      <c r="AJ1197" s="125">
        <v>14823171</v>
      </c>
      <c r="AK1197" s="135"/>
      <c r="AL1197" s="126" t="s">
        <v>4720</v>
      </c>
    </row>
    <row r="1198" spans="1:38" x14ac:dyDescent="0.25">
      <c r="A1198" s="147">
        <v>70013</v>
      </c>
      <c r="B1198" s="120">
        <v>1</v>
      </c>
      <c r="C1198" s="121" t="s">
        <v>85</v>
      </c>
      <c r="D1198" s="122">
        <v>40038.571296296293</v>
      </c>
      <c r="E1198" s="121" t="s">
        <v>108</v>
      </c>
      <c r="F1198" s="122">
        <v>43501</v>
      </c>
      <c r="G1198" s="121" t="s">
        <v>152</v>
      </c>
      <c r="H1198" s="123" t="s">
        <v>386</v>
      </c>
      <c r="I1198" s="121"/>
      <c r="J1198" s="120"/>
      <c r="K1198" s="121"/>
      <c r="L1198" s="120"/>
      <c r="M1198" s="123" t="s">
        <v>4721</v>
      </c>
      <c r="N1198" s="123"/>
      <c r="O1198" s="121" t="s">
        <v>119</v>
      </c>
      <c r="P1198" s="121" t="s">
        <v>19</v>
      </c>
      <c r="Q1198" s="123"/>
      <c r="R1198" s="268" t="s">
        <v>1778</v>
      </c>
      <c r="S1198" s="150" t="s">
        <v>42</v>
      </c>
      <c r="T1198" s="124" t="s">
        <v>505</v>
      </c>
      <c r="U1198" s="120"/>
      <c r="V1198" s="121"/>
      <c r="W1198" s="120" t="s">
        <v>93</v>
      </c>
      <c r="X1198" s="120"/>
      <c r="Y1198" s="267" t="s">
        <v>671</v>
      </c>
      <c r="Z1198" s="123"/>
      <c r="AA1198" s="125">
        <v>0</v>
      </c>
      <c r="AB1198" s="125">
        <v>0</v>
      </c>
      <c r="AC1198" s="125">
        <v>820645</v>
      </c>
      <c r="AD1198" s="125">
        <v>0</v>
      </c>
      <c r="AE1198" s="125">
        <v>820645</v>
      </c>
      <c r="AF1198" s="125">
        <v>0</v>
      </c>
      <c r="AG1198" s="125">
        <v>0</v>
      </c>
      <c r="AH1198" s="125">
        <v>19065507.219999999</v>
      </c>
      <c r="AI1198" s="125">
        <v>0</v>
      </c>
      <c r="AJ1198" s="125">
        <v>19065507.219999999</v>
      </c>
      <c r="AK1198" s="135"/>
      <c r="AL1198" s="126" t="s">
        <v>4722</v>
      </c>
    </row>
    <row r="1199" spans="1:38" x14ac:dyDescent="0.25">
      <c r="A1199" s="147">
        <v>70014</v>
      </c>
      <c r="B1199" s="120">
        <v>2</v>
      </c>
      <c r="C1199" s="121" t="s">
        <v>85</v>
      </c>
      <c r="D1199" s="122">
        <v>40038.571296296293</v>
      </c>
      <c r="E1199" s="121" t="s">
        <v>108</v>
      </c>
      <c r="F1199" s="122">
        <v>43500</v>
      </c>
      <c r="G1199" s="121" t="s">
        <v>152</v>
      </c>
      <c r="H1199" s="123" t="s">
        <v>847</v>
      </c>
      <c r="I1199" s="121"/>
      <c r="J1199" s="120"/>
      <c r="K1199" s="121"/>
      <c r="L1199" s="120"/>
      <c r="M1199" s="123" t="s">
        <v>4723</v>
      </c>
      <c r="N1199" s="123"/>
      <c r="O1199" s="121" t="s">
        <v>119</v>
      </c>
      <c r="P1199" s="121" t="s">
        <v>19</v>
      </c>
      <c r="Q1199" s="123"/>
      <c r="R1199" s="268" t="s">
        <v>1778</v>
      </c>
      <c r="S1199" s="150" t="s">
        <v>42</v>
      </c>
      <c r="T1199" s="124" t="s">
        <v>505</v>
      </c>
      <c r="U1199" s="120"/>
      <c r="V1199" s="121"/>
      <c r="W1199" s="120" t="s">
        <v>93</v>
      </c>
      <c r="X1199" s="120"/>
      <c r="Y1199" s="267" t="s">
        <v>671</v>
      </c>
      <c r="Z1199" s="123"/>
      <c r="AA1199" s="125">
        <v>0</v>
      </c>
      <c r="AB1199" s="125">
        <v>0</v>
      </c>
      <c r="AC1199" s="125">
        <v>585365</v>
      </c>
      <c r="AD1199" s="125">
        <v>0</v>
      </c>
      <c r="AE1199" s="125">
        <v>585365</v>
      </c>
      <c r="AF1199" s="125">
        <v>0</v>
      </c>
      <c r="AG1199" s="125">
        <v>0</v>
      </c>
      <c r="AH1199" s="125">
        <v>14688209.57</v>
      </c>
      <c r="AI1199" s="125">
        <v>0</v>
      </c>
      <c r="AJ1199" s="125">
        <v>14688209.57</v>
      </c>
      <c r="AK1199" s="135"/>
      <c r="AL1199" s="126" t="s">
        <v>4724</v>
      </c>
    </row>
    <row r="1200" spans="1:38" x14ac:dyDescent="0.25">
      <c r="A1200" s="147">
        <v>70015</v>
      </c>
      <c r="B1200" s="120">
        <v>1</v>
      </c>
      <c r="C1200" s="121" t="s">
        <v>85</v>
      </c>
      <c r="D1200" s="122">
        <v>40038.571296296293</v>
      </c>
      <c r="E1200" s="121" t="s">
        <v>108</v>
      </c>
      <c r="F1200" s="122">
        <v>43500</v>
      </c>
      <c r="G1200" s="121" t="s">
        <v>152</v>
      </c>
      <c r="H1200" s="123" t="s">
        <v>190</v>
      </c>
      <c r="I1200" s="121"/>
      <c r="J1200" s="120"/>
      <c r="K1200" s="121"/>
      <c r="L1200" s="120"/>
      <c r="M1200" s="123" t="s">
        <v>4725</v>
      </c>
      <c r="N1200" s="123"/>
      <c r="O1200" s="121" t="s">
        <v>119</v>
      </c>
      <c r="P1200" s="121" t="s">
        <v>19</v>
      </c>
      <c r="Q1200" s="123"/>
      <c r="R1200" s="268" t="s">
        <v>1778</v>
      </c>
      <c r="S1200" s="150" t="s">
        <v>42</v>
      </c>
      <c r="T1200" s="124" t="s">
        <v>505</v>
      </c>
      <c r="U1200" s="120"/>
      <c r="V1200" s="121"/>
      <c r="W1200" s="120" t="s">
        <v>93</v>
      </c>
      <c r="X1200" s="120"/>
      <c r="Y1200" s="267" t="s">
        <v>671</v>
      </c>
      <c r="Z1200" s="123"/>
      <c r="AA1200" s="125">
        <v>0</v>
      </c>
      <c r="AB1200" s="125">
        <v>0</v>
      </c>
      <c r="AC1200" s="125">
        <v>2473607</v>
      </c>
      <c r="AD1200" s="125">
        <v>0</v>
      </c>
      <c r="AE1200" s="125">
        <v>2473607</v>
      </c>
      <c r="AF1200" s="125">
        <v>0</v>
      </c>
      <c r="AG1200" s="125">
        <v>0</v>
      </c>
      <c r="AH1200" s="125">
        <v>46937805.090000004</v>
      </c>
      <c r="AI1200" s="125">
        <v>0</v>
      </c>
      <c r="AJ1200" s="125">
        <v>46937805.090000004</v>
      </c>
      <c r="AK1200" s="135"/>
      <c r="AL1200" s="126" t="s">
        <v>4726</v>
      </c>
    </row>
    <row r="1201" spans="1:38" x14ac:dyDescent="0.25">
      <c r="A1201" s="147">
        <v>70016</v>
      </c>
      <c r="B1201" s="120">
        <v>2</v>
      </c>
      <c r="C1201" s="121" t="s">
        <v>85</v>
      </c>
      <c r="D1201" s="122">
        <v>40038.571296296293</v>
      </c>
      <c r="E1201" s="121" t="s">
        <v>108</v>
      </c>
      <c r="F1201" s="122">
        <v>43489</v>
      </c>
      <c r="G1201" s="121" t="s">
        <v>152</v>
      </c>
      <c r="H1201" s="123" t="s">
        <v>465</v>
      </c>
      <c r="I1201" s="121"/>
      <c r="J1201" s="120"/>
      <c r="K1201" s="121"/>
      <c r="L1201" s="120"/>
      <c r="M1201" s="123" t="s">
        <v>4727</v>
      </c>
      <c r="N1201" s="123"/>
      <c r="O1201" s="121" t="s">
        <v>119</v>
      </c>
      <c r="P1201" s="121" t="s">
        <v>19</v>
      </c>
      <c r="Q1201" s="123"/>
      <c r="R1201" s="268" t="s">
        <v>1778</v>
      </c>
      <c r="S1201" s="150" t="s">
        <v>42</v>
      </c>
      <c r="T1201" s="124" t="s">
        <v>505</v>
      </c>
      <c r="U1201" s="120"/>
      <c r="V1201" s="121"/>
      <c r="W1201" s="120" t="s">
        <v>93</v>
      </c>
      <c r="X1201" s="120"/>
      <c r="Y1201" s="267" t="s">
        <v>671</v>
      </c>
      <c r="Z1201" s="123"/>
      <c r="AA1201" s="125">
        <v>0</v>
      </c>
      <c r="AB1201" s="125">
        <v>0</v>
      </c>
      <c r="AC1201" s="125">
        <v>1908356</v>
      </c>
      <c r="AD1201" s="125">
        <v>0</v>
      </c>
      <c r="AE1201" s="125">
        <v>1908356</v>
      </c>
      <c r="AF1201" s="125">
        <v>0</v>
      </c>
      <c r="AG1201" s="125">
        <v>0</v>
      </c>
      <c r="AH1201" s="125">
        <v>35640771.840000004</v>
      </c>
      <c r="AI1201" s="125">
        <v>0</v>
      </c>
      <c r="AJ1201" s="125">
        <v>35640771.840000004</v>
      </c>
      <c r="AK1201" s="135"/>
      <c r="AL1201" s="126" t="s">
        <v>4728</v>
      </c>
    </row>
    <row r="1202" spans="1:38" x14ac:dyDescent="0.25">
      <c r="A1202" s="147">
        <v>70018</v>
      </c>
      <c r="B1202" s="120">
        <v>2</v>
      </c>
      <c r="C1202" s="121" t="s">
        <v>85</v>
      </c>
      <c r="D1202" s="122">
        <v>40038.571296296293</v>
      </c>
      <c r="E1202" s="121" t="s">
        <v>108</v>
      </c>
      <c r="F1202" s="122">
        <v>43500</v>
      </c>
      <c r="G1202" s="121" t="s">
        <v>152</v>
      </c>
      <c r="H1202" s="123" t="s">
        <v>135</v>
      </c>
      <c r="I1202" s="121"/>
      <c r="J1202" s="120"/>
      <c r="K1202" s="121"/>
      <c r="L1202" s="120"/>
      <c r="M1202" s="123" t="s">
        <v>4729</v>
      </c>
      <c r="N1202" s="123"/>
      <c r="O1202" s="121" t="s">
        <v>119</v>
      </c>
      <c r="P1202" s="121" t="s">
        <v>19</v>
      </c>
      <c r="Q1202" s="123"/>
      <c r="R1202" s="268" t="s">
        <v>1778</v>
      </c>
      <c r="S1202" s="150" t="s">
        <v>42</v>
      </c>
      <c r="T1202" s="124" t="s">
        <v>505</v>
      </c>
      <c r="U1202" s="120"/>
      <c r="V1202" s="121"/>
      <c r="W1202" s="120" t="s">
        <v>93</v>
      </c>
      <c r="X1202" s="120"/>
      <c r="Y1202" s="267" t="s">
        <v>671</v>
      </c>
      <c r="Z1202" s="123"/>
      <c r="AA1202" s="125">
        <v>0</v>
      </c>
      <c r="AB1202" s="125">
        <v>0</v>
      </c>
      <c r="AC1202" s="125">
        <v>1910378</v>
      </c>
      <c r="AD1202" s="125">
        <v>0</v>
      </c>
      <c r="AE1202" s="125">
        <v>1910378</v>
      </c>
      <c r="AF1202" s="125">
        <v>0</v>
      </c>
      <c r="AG1202" s="125">
        <v>0</v>
      </c>
      <c r="AH1202" s="125">
        <v>48151776.880000003</v>
      </c>
      <c r="AI1202" s="125">
        <v>0</v>
      </c>
      <c r="AJ1202" s="125">
        <v>48151776.880000003</v>
      </c>
      <c r="AK1202" s="135"/>
      <c r="AL1202" s="126" t="s">
        <v>4730</v>
      </c>
    </row>
    <row r="1203" spans="1:38" x14ac:dyDescent="0.25">
      <c r="A1203" s="147">
        <v>70019</v>
      </c>
      <c r="B1203" s="120">
        <v>3</v>
      </c>
      <c r="C1203" s="121" t="s">
        <v>85</v>
      </c>
      <c r="D1203" s="122">
        <v>40038.571296296293</v>
      </c>
      <c r="E1203" s="121" t="s">
        <v>108</v>
      </c>
      <c r="F1203" s="122">
        <v>43474</v>
      </c>
      <c r="G1203" s="121" t="s">
        <v>152</v>
      </c>
      <c r="H1203" s="123" t="s">
        <v>538</v>
      </c>
      <c r="I1203" s="121"/>
      <c r="J1203" s="120"/>
      <c r="K1203" s="121"/>
      <c r="L1203" s="120"/>
      <c r="M1203" s="123" t="s">
        <v>4731</v>
      </c>
      <c r="N1203" s="123"/>
      <c r="O1203" s="121" t="s">
        <v>119</v>
      </c>
      <c r="P1203" s="121" t="s">
        <v>19</v>
      </c>
      <c r="Q1203" s="123"/>
      <c r="R1203" s="268" t="s">
        <v>1778</v>
      </c>
      <c r="S1203" s="150" t="s">
        <v>42</v>
      </c>
      <c r="T1203" s="124" t="s">
        <v>505</v>
      </c>
      <c r="U1203" s="120"/>
      <c r="V1203" s="121"/>
      <c r="W1203" s="120" t="s">
        <v>93</v>
      </c>
      <c r="X1203" s="120"/>
      <c r="Y1203" s="267" t="s">
        <v>671</v>
      </c>
      <c r="Z1203" s="123"/>
      <c r="AA1203" s="125">
        <v>0</v>
      </c>
      <c r="AB1203" s="125">
        <v>0</v>
      </c>
      <c r="AC1203" s="125">
        <v>6789813</v>
      </c>
      <c r="AD1203" s="125">
        <v>0</v>
      </c>
      <c r="AE1203" s="125">
        <v>6789813</v>
      </c>
      <c r="AF1203" s="125">
        <v>0</v>
      </c>
      <c r="AG1203" s="125">
        <v>0</v>
      </c>
      <c r="AH1203" s="125">
        <v>148538227.83000001</v>
      </c>
      <c r="AI1203" s="125">
        <v>0</v>
      </c>
      <c r="AJ1203" s="125">
        <v>148538227.83000001</v>
      </c>
      <c r="AK1203" s="135"/>
      <c r="AL1203" s="126" t="s">
        <v>4732</v>
      </c>
    </row>
    <row r="1204" spans="1:38" x14ac:dyDescent="0.25">
      <c r="A1204" s="147">
        <v>70020</v>
      </c>
      <c r="B1204" s="120">
        <v>4</v>
      </c>
      <c r="C1204" s="121" t="s">
        <v>85</v>
      </c>
      <c r="D1204" s="122">
        <v>40038.571296296293</v>
      </c>
      <c r="E1204" s="121" t="s">
        <v>108</v>
      </c>
      <c r="F1204" s="122">
        <v>43476</v>
      </c>
      <c r="G1204" s="121" t="s">
        <v>152</v>
      </c>
      <c r="H1204" s="123" t="s">
        <v>1798</v>
      </c>
      <c r="I1204" s="121"/>
      <c r="J1204" s="120"/>
      <c r="K1204" s="121"/>
      <c r="L1204" s="120"/>
      <c r="M1204" s="123" t="s">
        <v>4733</v>
      </c>
      <c r="N1204" s="123"/>
      <c r="O1204" s="121" t="s">
        <v>119</v>
      </c>
      <c r="P1204" s="121" t="s">
        <v>19</v>
      </c>
      <c r="Q1204" s="123"/>
      <c r="R1204" s="268" t="s">
        <v>1778</v>
      </c>
      <c r="S1204" s="150" t="s">
        <v>42</v>
      </c>
      <c r="T1204" s="124" t="s">
        <v>505</v>
      </c>
      <c r="U1204" s="120"/>
      <c r="V1204" s="121"/>
      <c r="W1204" s="120" t="s">
        <v>93</v>
      </c>
      <c r="X1204" s="120"/>
      <c r="Y1204" s="267" t="s">
        <v>671</v>
      </c>
      <c r="Z1204" s="123"/>
      <c r="AA1204" s="125">
        <v>0</v>
      </c>
      <c r="AB1204" s="125">
        <v>0</v>
      </c>
      <c r="AC1204" s="125">
        <v>947217</v>
      </c>
      <c r="AD1204" s="125">
        <v>0</v>
      </c>
      <c r="AE1204" s="125">
        <v>947217</v>
      </c>
      <c r="AF1204" s="125">
        <v>0</v>
      </c>
      <c r="AG1204" s="125">
        <v>0</v>
      </c>
      <c r="AH1204" s="125">
        <v>20884166.129999999</v>
      </c>
      <c r="AI1204" s="125">
        <v>0</v>
      </c>
      <c r="AJ1204" s="125">
        <v>20884166.129999999</v>
      </c>
      <c r="AK1204" s="135"/>
      <c r="AL1204" s="126" t="s">
        <v>4734</v>
      </c>
    </row>
    <row r="1205" spans="1:38" x14ac:dyDescent="0.25">
      <c r="A1205" s="147">
        <v>70021</v>
      </c>
      <c r="B1205" s="120">
        <v>2</v>
      </c>
      <c r="C1205" s="121" t="s">
        <v>85</v>
      </c>
      <c r="D1205" s="122">
        <v>40038.571296296293</v>
      </c>
      <c r="E1205" s="121" t="s">
        <v>108</v>
      </c>
      <c r="F1205" s="122">
        <v>43500</v>
      </c>
      <c r="G1205" s="121" t="s">
        <v>152</v>
      </c>
      <c r="H1205" s="123" t="s">
        <v>404</v>
      </c>
      <c r="I1205" s="121"/>
      <c r="J1205" s="120"/>
      <c r="K1205" s="121"/>
      <c r="L1205" s="120"/>
      <c r="M1205" s="123" t="s">
        <v>4735</v>
      </c>
      <c r="N1205" s="123"/>
      <c r="O1205" s="121" t="s">
        <v>119</v>
      </c>
      <c r="P1205" s="121" t="s">
        <v>19</v>
      </c>
      <c r="Q1205" s="123"/>
      <c r="R1205" s="268" t="s">
        <v>1778</v>
      </c>
      <c r="S1205" s="150" t="s">
        <v>42</v>
      </c>
      <c r="T1205" s="124" t="s">
        <v>505</v>
      </c>
      <c r="U1205" s="120"/>
      <c r="V1205" s="121"/>
      <c r="W1205" s="120" t="s">
        <v>93</v>
      </c>
      <c r="X1205" s="120"/>
      <c r="Y1205" s="267" t="s">
        <v>671</v>
      </c>
      <c r="Z1205" s="123"/>
      <c r="AA1205" s="125">
        <v>0</v>
      </c>
      <c r="AB1205" s="125">
        <v>0</v>
      </c>
      <c r="AC1205" s="125">
        <v>1063133</v>
      </c>
      <c r="AD1205" s="125">
        <v>0</v>
      </c>
      <c r="AE1205" s="125">
        <v>1063133</v>
      </c>
      <c r="AF1205" s="125">
        <v>0</v>
      </c>
      <c r="AG1205" s="125">
        <v>0</v>
      </c>
      <c r="AH1205" s="125">
        <v>18105837.68</v>
      </c>
      <c r="AI1205" s="125">
        <v>0</v>
      </c>
      <c r="AJ1205" s="125">
        <v>18105837.68</v>
      </c>
      <c r="AK1205" s="135"/>
      <c r="AL1205" s="126" t="s">
        <v>4736</v>
      </c>
    </row>
    <row r="1206" spans="1:38" x14ac:dyDescent="0.25">
      <c r="A1206" s="147">
        <v>70022</v>
      </c>
      <c r="B1206" s="120">
        <v>3</v>
      </c>
      <c r="C1206" s="121" t="s">
        <v>85</v>
      </c>
      <c r="D1206" s="122">
        <v>40038.571296296293</v>
      </c>
      <c r="E1206" s="121" t="s">
        <v>108</v>
      </c>
      <c r="F1206" s="122">
        <v>43489</v>
      </c>
      <c r="G1206" s="121" t="s">
        <v>152</v>
      </c>
      <c r="H1206" s="123" t="s">
        <v>1489</v>
      </c>
      <c r="I1206" s="121"/>
      <c r="J1206" s="120"/>
      <c r="K1206" s="121"/>
      <c r="L1206" s="120"/>
      <c r="M1206" s="123" t="s">
        <v>4737</v>
      </c>
      <c r="N1206" s="123"/>
      <c r="O1206" s="121" t="s">
        <v>119</v>
      </c>
      <c r="P1206" s="121" t="s">
        <v>19</v>
      </c>
      <c r="Q1206" s="123"/>
      <c r="R1206" s="268" t="s">
        <v>1778</v>
      </c>
      <c r="S1206" s="150" t="s">
        <v>42</v>
      </c>
      <c r="T1206" s="124" t="s">
        <v>505</v>
      </c>
      <c r="U1206" s="120"/>
      <c r="V1206" s="121"/>
      <c r="W1206" s="120" t="s">
        <v>93</v>
      </c>
      <c r="X1206" s="120"/>
      <c r="Y1206" s="267" t="s">
        <v>671</v>
      </c>
      <c r="Z1206" s="123"/>
      <c r="AA1206" s="125">
        <v>0</v>
      </c>
      <c r="AB1206" s="125">
        <v>0</v>
      </c>
      <c r="AC1206" s="125">
        <v>2778893</v>
      </c>
      <c r="AD1206" s="125">
        <v>0</v>
      </c>
      <c r="AE1206" s="125">
        <v>2778893</v>
      </c>
      <c r="AF1206" s="125">
        <v>0</v>
      </c>
      <c r="AG1206" s="125">
        <v>0</v>
      </c>
      <c r="AH1206" s="125">
        <v>33671524.259999998</v>
      </c>
      <c r="AI1206" s="125">
        <v>0</v>
      </c>
      <c r="AJ1206" s="125">
        <v>33671524.259999998</v>
      </c>
      <c r="AK1206" s="135"/>
      <c r="AL1206" s="126" t="s">
        <v>4738</v>
      </c>
    </row>
    <row r="1207" spans="1:38" x14ac:dyDescent="0.25">
      <c r="A1207" s="147">
        <v>70023</v>
      </c>
      <c r="B1207" s="120">
        <v>4</v>
      </c>
      <c r="C1207" s="121" t="s">
        <v>85</v>
      </c>
      <c r="D1207" s="122">
        <v>40038.571296296293</v>
      </c>
      <c r="E1207" s="121" t="s">
        <v>108</v>
      </c>
      <c r="F1207" s="122">
        <v>43476</v>
      </c>
      <c r="G1207" s="121" t="s">
        <v>152</v>
      </c>
      <c r="H1207" s="123" t="s">
        <v>483</v>
      </c>
      <c r="I1207" s="121"/>
      <c r="J1207" s="120"/>
      <c r="K1207" s="121"/>
      <c r="L1207" s="120"/>
      <c r="M1207" s="123" t="s">
        <v>4739</v>
      </c>
      <c r="N1207" s="123"/>
      <c r="O1207" s="121" t="s">
        <v>119</v>
      </c>
      <c r="P1207" s="121" t="s">
        <v>19</v>
      </c>
      <c r="Q1207" s="123"/>
      <c r="R1207" s="268" t="s">
        <v>1778</v>
      </c>
      <c r="S1207" s="150" t="s">
        <v>42</v>
      </c>
      <c r="T1207" s="124" t="s">
        <v>505</v>
      </c>
      <c r="U1207" s="120"/>
      <c r="V1207" s="121"/>
      <c r="W1207" s="120" t="s">
        <v>93</v>
      </c>
      <c r="X1207" s="120"/>
      <c r="Y1207" s="267" t="s">
        <v>671</v>
      </c>
      <c r="Z1207" s="123"/>
      <c r="AA1207" s="125">
        <v>0</v>
      </c>
      <c r="AB1207" s="125">
        <v>0</v>
      </c>
      <c r="AC1207" s="125">
        <v>2245996</v>
      </c>
      <c r="AD1207" s="125">
        <v>0</v>
      </c>
      <c r="AE1207" s="125">
        <v>2245996</v>
      </c>
      <c r="AF1207" s="125">
        <v>0</v>
      </c>
      <c r="AG1207" s="125">
        <v>0</v>
      </c>
      <c r="AH1207" s="125">
        <v>37046860.25</v>
      </c>
      <c r="AI1207" s="125">
        <v>0</v>
      </c>
      <c r="AJ1207" s="125">
        <v>37046860.25</v>
      </c>
      <c r="AK1207" s="135"/>
      <c r="AL1207" s="126" t="s">
        <v>4740</v>
      </c>
    </row>
    <row r="1208" spans="1:38" x14ac:dyDescent="0.25">
      <c r="A1208" s="147">
        <v>70024</v>
      </c>
      <c r="B1208" s="120">
        <v>4</v>
      </c>
      <c r="C1208" s="121" t="s">
        <v>85</v>
      </c>
      <c r="D1208" s="122">
        <v>40038.571296296293</v>
      </c>
      <c r="E1208" s="121" t="s">
        <v>108</v>
      </c>
      <c r="F1208" s="122">
        <v>43475</v>
      </c>
      <c r="G1208" s="121" t="s">
        <v>152</v>
      </c>
      <c r="H1208" s="123" t="s">
        <v>2044</v>
      </c>
      <c r="I1208" s="121"/>
      <c r="J1208" s="120"/>
      <c r="K1208" s="121"/>
      <c r="L1208" s="120"/>
      <c r="M1208" s="123" t="s">
        <v>4741</v>
      </c>
      <c r="N1208" s="123"/>
      <c r="O1208" s="121" t="s">
        <v>119</v>
      </c>
      <c r="P1208" s="121" t="s">
        <v>19</v>
      </c>
      <c r="Q1208" s="123"/>
      <c r="R1208" s="268" t="s">
        <v>1778</v>
      </c>
      <c r="S1208" s="150" t="s">
        <v>42</v>
      </c>
      <c r="T1208" s="124" t="s">
        <v>505</v>
      </c>
      <c r="U1208" s="120"/>
      <c r="V1208" s="121"/>
      <c r="W1208" s="120" t="s">
        <v>93</v>
      </c>
      <c r="X1208" s="120"/>
      <c r="Y1208" s="267" t="s">
        <v>671</v>
      </c>
      <c r="Z1208" s="123"/>
      <c r="AA1208" s="125">
        <v>0</v>
      </c>
      <c r="AB1208" s="125">
        <v>0</v>
      </c>
      <c r="AC1208" s="125">
        <v>2973491</v>
      </c>
      <c r="AD1208" s="125">
        <v>0</v>
      </c>
      <c r="AE1208" s="125">
        <v>2973491</v>
      </c>
      <c r="AF1208" s="125">
        <v>0</v>
      </c>
      <c r="AG1208" s="125">
        <v>0</v>
      </c>
      <c r="AH1208" s="125">
        <v>33150733.789999999</v>
      </c>
      <c r="AI1208" s="125">
        <v>0</v>
      </c>
      <c r="AJ1208" s="125">
        <v>33150733.789999999</v>
      </c>
      <c r="AK1208" s="135"/>
      <c r="AL1208" s="126" t="s">
        <v>4742</v>
      </c>
    </row>
    <row r="1209" spans="1:38" x14ac:dyDescent="0.25">
      <c r="A1209" s="147">
        <v>70025</v>
      </c>
      <c r="B1209" s="120">
        <v>2</v>
      </c>
      <c r="C1209" s="121" t="s">
        <v>85</v>
      </c>
      <c r="D1209" s="122">
        <v>40038.571296296293</v>
      </c>
      <c r="E1209" s="121" t="s">
        <v>108</v>
      </c>
      <c r="F1209" s="122">
        <v>43500</v>
      </c>
      <c r="G1209" s="121" t="s">
        <v>152</v>
      </c>
      <c r="H1209" s="123" t="s">
        <v>144</v>
      </c>
      <c r="I1209" s="121"/>
      <c r="J1209" s="120"/>
      <c r="K1209" s="121"/>
      <c r="L1209" s="120"/>
      <c r="M1209" s="123" t="s">
        <v>4743</v>
      </c>
      <c r="N1209" s="123"/>
      <c r="O1209" s="121" t="s">
        <v>119</v>
      </c>
      <c r="P1209" s="121" t="s">
        <v>19</v>
      </c>
      <c r="Q1209" s="123"/>
      <c r="R1209" s="268" t="s">
        <v>1778</v>
      </c>
      <c r="S1209" s="150" t="s">
        <v>42</v>
      </c>
      <c r="T1209" s="124" t="s">
        <v>505</v>
      </c>
      <c r="U1209" s="120"/>
      <c r="V1209" s="121"/>
      <c r="W1209" s="120" t="s">
        <v>93</v>
      </c>
      <c r="X1209" s="120"/>
      <c r="Y1209" s="267" t="s">
        <v>671</v>
      </c>
      <c r="Z1209" s="123"/>
      <c r="AA1209" s="125">
        <v>0</v>
      </c>
      <c r="AB1209" s="125">
        <v>0</v>
      </c>
      <c r="AC1209" s="125">
        <v>944360</v>
      </c>
      <c r="AD1209" s="125">
        <v>0</v>
      </c>
      <c r="AE1209" s="125">
        <v>944360</v>
      </c>
      <c r="AF1209" s="125">
        <v>0</v>
      </c>
      <c r="AG1209" s="125">
        <v>0</v>
      </c>
      <c r="AH1209" s="125">
        <v>23644399.98</v>
      </c>
      <c r="AI1209" s="125">
        <v>0</v>
      </c>
      <c r="AJ1209" s="125">
        <v>23644399.98</v>
      </c>
      <c r="AK1209" s="135"/>
      <c r="AL1209" s="126" t="s">
        <v>4744</v>
      </c>
    </row>
    <row r="1210" spans="1:38" x14ac:dyDescent="0.25">
      <c r="A1210" s="147">
        <v>70026</v>
      </c>
      <c r="B1210" s="120">
        <v>2</v>
      </c>
      <c r="C1210" s="121" t="s">
        <v>85</v>
      </c>
      <c r="D1210" s="122">
        <v>40038.571296296293</v>
      </c>
      <c r="E1210" s="121" t="s">
        <v>108</v>
      </c>
      <c r="F1210" s="122">
        <v>43489</v>
      </c>
      <c r="G1210" s="121" t="s">
        <v>152</v>
      </c>
      <c r="H1210" s="123" t="s">
        <v>123</v>
      </c>
      <c r="I1210" s="121"/>
      <c r="J1210" s="120"/>
      <c r="K1210" s="121"/>
      <c r="L1210" s="120"/>
      <c r="M1210" s="123" t="s">
        <v>4745</v>
      </c>
      <c r="N1210" s="123"/>
      <c r="O1210" s="121" t="s">
        <v>119</v>
      </c>
      <c r="P1210" s="121" t="s">
        <v>19</v>
      </c>
      <c r="Q1210" s="123"/>
      <c r="R1210" s="268" t="s">
        <v>1778</v>
      </c>
      <c r="S1210" s="150" t="s">
        <v>42</v>
      </c>
      <c r="T1210" s="124" t="s">
        <v>505</v>
      </c>
      <c r="U1210" s="120"/>
      <c r="V1210" s="121"/>
      <c r="W1210" s="120" t="s">
        <v>93</v>
      </c>
      <c r="X1210" s="120"/>
      <c r="Y1210" s="267" t="s">
        <v>671</v>
      </c>
      <c r="Z1210" s="123"/>
      <c r="AA1210" s="125">
        <v>0</v>
      </c>
      <c r="AB1210" s="125">
        <v>0</v>
      </c>
      <c r="AC1210" s="125">
        <v>1310695</v>
      </c>
      <c r="AD1210" s="125">
        <v>0</v>
      </c>
      <c r="AE1210" s="125">
        <v>1310695</v>
      </c>
      <c r="AF1210" s="125">
        <v>0</v>
      </c>
      <c r="AG1210" s="125">
        <v>0</v>
      </c>
      <c r="AH1210" s="125">
        <v>25792571.66</v>
      </c>
      <c r="AI1210" s="125">
        <v>0</v>
      </c>
      <c r="AJ1210" s="125">
        <v>25792571.66</v>
      </c>
      <c r="AK1210" s="135"/>
      <c r="AL1210" s="126" t="s">
        <v>4746</v>
      </c>
    </row>
    <row r="1211" spans="1:38" x14ac:dyDescent="0.25">
      <c r="A1211" s="147">
        <v>70027</v>
      </c>
      <c r="B1211" s="120">
        <v>4</v>
      </c>
      <c r="C1211" s="121" t="s">
        <v>85</v>
      </c>
      <c r="D1211" s="122">
        <v>40038.571296296293</v>
      </c>
      <c r="E1211" s="121" t="s">
        <v>108</v>
      </c>
      <c r="F1211" s="122">
        <v>43487</v>
      </c>
      <c r="G1211" s="121" t="s">
        <v>152</v>
      </c>
      <c r="H1211" s="123" t="s">
        <v>1099</v>
      </c>
      <c r="I1211" s="121"/>
      <c r="J1211" s="120"/>
      <c r="K1211" s="121"/>
      <c r="L1211" s="120"/>
      <c r="M1211" s="123" t="s">
        <v>4747</v>
      </c>
      <c r="N1211" s="123"/>
      <c r="O1211" s="121" t="s">
        <v>119</v>
      </c>
      <c r="P1211" s="121" t="s">
        <v>19</v>
      </c>
      <c r="Q1211" s="123"/>
      <c r="R1211" s="268" t="s">
        <v>1778</v>
      </c>
      <c r="S1211" s="150" t="s">
        <v>42</v>
      </c>
      <c r="T1211" s="124" t="s">
        <v>505</v>
      </c>
      <c r="U1211" s="120"/>
      <c r="V1211" s="121"/>
      <c r="W1211" s="120" t="s">
        <v>93</v>
      </c>
      <c r="X1211" s="120"/>
      <c r="Y1211" s="267" t="s">
        <v>671</v>
      </c>
      <c r="Z1211" s="123"/>
      <c r="AA1211" s="125">
        <v>0</v>
      </c>
      <c r="AB1211" s="125">
        <v>0</v>
      </c>
      <c r="AC1211" s="125">
        <v>2031750</v>
      </c>
      <c r="AD1211" s="125">
        <v>0</v>
      </c>
      <c r="AE1211" s="125">
        <v>2031750</v>
      </c>
      <c r="AF1211" s="125">
        <v>0</v>
      </c>
      <c r="AG1211" s="125">
        <v>0</v>
      </c>
      <c r="AH1211" s="125">
        <v>39084551.670000002</v>
      </c>
      <c r="AI1211" s="125">
        <v>0</v>
      </c>
      <c r="AJ1211" s="125">
        <v>39084551.670000002</v>
      </c>
      <c r="AK1211" s="135"/>
      <c r="AL1211" s="126" t="s">
        <v>4748</v>
      </c>
    </row>
    <row r="1212" spans="1:38" x14ac:dyDescent="0.25">
      <c r="A1212" s="147">
        <v>70028</v>
      </c>
      <c r="B1212" s="120">
        <v>3</v>
      </c>
      <c r="C1212" s="121" t="s">
        <v>85</v>
      </c>
      <c r="D1212" s="122">
        <v>40038.571296296293</v>
      </c>
      <c r="E1212" s="121" t="s">
        <v>108</v>
      </c>
      <c r="F1212" s="122">
        <v>43489</v>
      </c>
      <c r="G1212" s="121" t="s">
        <v>152</v>
      </c>
      <c r="H1212" s="123" t="s">
        <v>115</v>
      </c>
      <c r="I1212" s="121"/>
      <c r="J1212" s="120"/>
      <c r="K1212" s="121"/>
      <c r="L1212" s="120"/>
      <c r="M1212" s="123" t="s">
        <v>4749</v>
      </c>
      <c r="N1212" s="123"/>
      <c r="O1212" s="121" t="s">
        <v>119</v>
      </c>
      <c r="P1212" s="121" t="s">
        <v>19</v>
      </c>
      <c r="Q1212" s="123"/>
      <c r="R1212" s="268" t="s">
        <v>1778</v>
      </c>
      <c r="S1212" s="150" t="s">
        <v>42</v>
      </c>
      <c r="T1212" s="124" t="s">
        <v>505</v>
      </c>
      <c r="U1212" s="120"/>
      <c r="V1212" s="121"/>
      <c r="W1212" s="120" t="s">
        <v>93</v>
      </c>
      <c r="X1212" s="120"/>
      <c r="Y1212" s="267" t="s">
        <v>671</v>
      </c>
      <c r="Z1212" s="123"/>
      <c r="AA1212" s="125">
        <v>0</v>
      </c>
      <c r="AB1212" s="125">
        <v>0</v>
      </c>
      <c r="AC1212" s="125">
        <v>1749964</v>
      </c>
      <c r="AD1212" s="125">
        <v>0</v>
      </c>
      <c r="AE1212" s="125">
        <v>1749964</v>
      </c>
      <c r="AF1212" s="125">
        <v>0</v>
      </c>
      <c r="AG1212" s="125">
        <v>0</v>
      </c>
      <c r="AH1212" s="125">
        <v>30605997.100000001</v>
      </c>
      <c r="AI1212" s="125">
        <v>0</v>
      </c>
      <c r="AJ1212" s="125">
        <v>30605997.100000001</v>
      </c>
      <c r="AK1212" s="135"/>
      <c r="AL1212" s="126" t="s">
        <v>4750</v>
      </c>
    </row>
    <row r="1213" spans="1:38" x14ac:dyDescent="0.25">
      <c r="A1213" s="147">
        <v>70029</v>
      </c>
      <c r="B1213" s="120">
        <v>1</v>
      </c>
      <c r="C1213" s="121" t="s">
        <v>85</v>
      </c>
      <c r="D1213" s="122">
        <v>40038.571296296293</v>
      </c>
      <c r="E1213" s="121" t="s">
        <v>108</v>
      </c>
      <c r="F1213" s="122">
        <v>43501</v>
      </c>
      <c r="G1213" s="121" t="s">
        <v>152</v>
      </c>
      <c r="H1213" s="123" t="s">
        <v>2505</v>
      </c>
      <c r="I1213" s="121"/>
      <c r="J1213" s="120"/>
      <c r="K1213" s="121"/>
      <c r="L1213" s="120"/>
      <c r="M1213" s="123" t="s">
        <v>4751</v>
      </c>
      <c r="N1213" s="123"/>
      <c r="O1213" s="121" t="s">
        <v>119</v>
      </c>
      <c r="P1213" s="121" t="s">
        <v>19</v>
      </c>
      <c r="Q1213" s="123"/>
      <c r="R1213" s="268" t="s">
        <v>1778</v>
      </c>
      <c r="S1213" s="150" t="s">
        <v>42</v>
      </c>
      <c r="T1213" s="124" t="s">
        <v>505</v>
      </c>
      <c r="U1213" s="120"/>
      <c r="V1213" s="121"/>
      <c r="W1213" s="120" t="s">
        <v>93</v>
      </c>
      <c r="X1213" s="120"/>
      <c r="Y1213" s="267" t="s">
        <v>671</v>
      </c>
      <c r="Z1213" s="123"/>
      <c r="AA1213" s="125">
        <v>0</v>
      </c>
      <c r="AB1213" s="125">
        <v>0</v>
      </c>
      <c r="AC1213" s="125">
        <v>1168571</v>
      </c>
      <c r="AD1213" s="125">
        <v>0</v>
      </c>
      <c r="AE1213" s="125">
        <v>1168571</v>
      </c>
      <c r="AF1213" s="125">
        <v>0</v>
      </c>
      <c r="AG1213" s="125">
        <v>0</v>
      </c>
      <c r="AH1213" s="125">
        <v>21571552.890000001</v>
      </c>
      <c r="AI1213" s="125">
        <v>0</v>
      </c>
      <c r="AJ1213" s="125">
        <v>21571552.890000001</v>
      </c>
      <c r="AK1213" s="135"/>
      <c r="AL1213" s="126" t="s">
        <v>4752</v>
      </c>
    </row>
    <row r="1214" spans="1:38" x14ac:dyDescent="0.25">
      <c r="A1214" s="147">
        <v>70030</v>
      </c>
      <c r="B1214" s="120">
        <v>1</v>
      </c>
      <c r="C1214" s="121" t="s">
        <v>85</v>
      </c>
      <c r="D1214" s="122">
        <v>40038.571296296293</v>
      </c>
      <c r="E1214" s="121" t="s">
        <v>108</v>
      </c>
      <c r="F1214" s="122">
        <v>43476</v>
      </c>
      <c r="G1214" s="121" t="s">
        <v>152</v>
      </c>
      <c r="H1214" s="123" t="s">
        <v>718</v>
      </c>
      <c r="I1214" s="121"/>
      <c r="J1214" s="120"/>
      <c r="K1214" s="121"/>
      <c r="L1214" s="120"/>
      <c r="M1214" s="123" t="s">
        <v>4753</v>
      </c>
      <c r="N1214" s="123"/>
      <c r="O1214" s="121" t="s">
        <v>119</v>
      </c>
      <c r="P1214" s="121" t="s">
        <v>19</v>
      </c>
      <c r="Q1214" s="123"/>
      <c r="R1214" s="268" t="s">
        <v>1778</v>
      </c>
      <c r="S1214" s="150" t="s">
        <v>42</v>
      </c>
      <c r="T1214" s="124" t="s">
        <v>505</v>
      </c>
      <c r="U1214" s="120"/>
      <c r="V1214" s="121"/>
      <c r="W1214" s="120" t="s">
        <v>93</v>
      </c>
      <c r="X1214" s="120"/>
      <c r="Y1214" s="267" t="s">
        <v>671</v>
      </c>
      <c r="Z1214" s="123"/>
      <c r="AA1214" s="125">
        <v>0</v>
      </c>
      <c r="AB1214" s="125">
        <v>0</v>
      </c>
      <c r="AC1214" s="125">
        <v>2136159</v>
      </c>
      <c r="AD1214" s="125">
        <v>0</v>
      </c>
      <c r="AE1214" s="125">
        <v>2136159</v>
      </c>
      <c r="AF1214" s="125">
        <v>0</v>
      </c>
      <c r="AG1214" s="125">
        <v>0</v>
      </c>
      <c r="AH1214" s="125">
        <v>47941442.539999999</v>
      </c>
      <c r="AI1214" s="125">
        <v>0</v>
      </c>
      <c r="AJ1214" s="125">
        <v>47941442.539999999</v>
      </c>
      <c r="AK1214" s="135"/>
      <c r="AL1214" s="126" t="s">
        <v>4754</v>
      </c>
    </row>
    <row r="1215" spans="1:38" x14ac:dyDescent="0.25">
      <c r="A1215" s="147">
        <v>70031</v>
      </c>
      <c r="B1215" s="120">
        <v>2</v>
      </c>
      <c r="C1215" s="121" t="s">
        <v>85</v>
      </c>
      <c r="D1215" s="122">
        <v>40038.571296296293</v>
      </c>
      <c r="E1215" s="121" t="s">
        <v>108</v>
      </c>
      <c r="F1215" s="122">
        <v>43500</v>
      </c>
      <c r="G1215" s="121" t="s">
        <v>152</v>
      </c>
      <c r="H1215" s="123" t="s">
        <v>392</v>
      </c>
      <c r="I1215" s="121"/>
      <c r="J1215" s="120"/>
      <c r="K1215" s="121"/>
      <c r="L1215" s="120"/>
      <c r="M1215" s="123" t="s">
        <v>4755</v>
      </c>
      <c r="N1215" s="123"/>
      <c r="O1215" s="121" t="s">
        <v>119</v>
      </c>
      <c r="P1215" s="121" t="s">
        <v>19</v>
      </c>
      <c r="Q1215" s="123"/>
      <c r="R1215" s="268" t="s">
        <v>1778</v>
      </c>
      <c r="S1215" s="150" t="s">
        <v>42</v>
      </c>
      <c r="T1215" s="124" t="s">
        <v>505</v>
      </c>
      <c r="U1215" s="120"/>
      <c r="V1215" s="121"/>
      <c r="W1215" s="120" t="s">
        <v>93</v>
      </c>
      <c r="X1215" s="120"/>
      <c r="Y1215" s="267" t="s">
        <v>671</v>
      </c>
      <c r="Z1215" s="123"/>
      <c r="AA1215" s="125">
        <v>0</v>
      </c>
      <c r="AB1215" s="125">
        <v>0</v>
      </c>
      <c r="AC1215" s="125">
        <v>2366741</v>
      </c>
      <c r="AD1215" s="125">
        <v>0</v>
      </c>
      <c r="AE1215" s="125">
        <v>2366741</v>
      </c>
      <c r="AF1215" s="125">
        <v>0</v>
      </c>
      <c r="AG1215" s="125">
        <v>0</v>
      </c>
      <c r="AH1215" s="125">
        <v>28900655.149999999</v>
      </c>
      <c r="AI1215" s="125">
        <v>0</v>
      </c>
      <c r="AJ1215" s="125">
        <v>28900655.149999999</v>
      </c>
      <c r="AK1215" s="135"/>
      <c r="AL1215" s="126" t="s">
        <v>4756</v>
      </c>
    </row>
    <row r="1216" spans="1:38" x14ac:dyDescent="0.25">
      <c r="A1216" s="147">
        <v>70032</v>
      </c>
      <c r="B1216" s="120">
        <v>1</v>
      </c>
      <c r="C1216" s="121" t="s">
        <v>85</v>
      </c>
      <c r="D1216" s="122">
        <v>40038.571296296293</v>
      </c>
      <c r="E1216" s="121" t="s">
        <v>108</v>
      </c>
      <c r="F1216" s="122">
        <v>43474</v>
      </c>
      <c r="G1216" s="121" t="s">
        <v>152</v>
      </c>
      <c r="H1216" s="123" t="s">
        <v>1105</v>
      </c>
      <c r="I1216" s="121"/>
      <c r="J1216" s="120"/>
      <c r="K1216" s="121"/>
      <c r="L1216" s="120"/>
      <c r="M1216" s="123" t="s">
        <v>4757</v>
      </c>
      <c r="N1216" s="123"/>
      <c r="O1216" s="121" t="s">
        <v>119</v>
      </c>
      <c r="P1216" s="121" t="s">
        <v>19</v>
      </c>
      <c r="Q1216" s="123"/>
      <c r="R1216" s="268" t="s">
        <v>1778</v>
      </c>
      <c r="S1216" s="150" t="s">
        <v>42</v>
      </c>
      <c r="T1216" s="124" t="s">
        <v>505</v>
      </c>
      <c r="U1216" s="120"/>
      <c r="V1216" s="121"/>
      <c r="W1216" s="120" t="s">
        <v>93</v>
      </c>
      <c r="X1216" s="120"/>
      <c r="Y1216" s="267" t="s">
        <v>671</v>
      </c>
      <c r="Z1216" s="123"/>
      <c r="AA1216" s="125">
        <v>0</v>
      </c>
      <c r="AB1216" s="125">
        <v>0</v>
      </c>
      <c r="AC1216" s="125">
        <v>961513</v>
      </c>
      <c r="AD1216" s="125">
        <v>0</v>
      </c>
      <c r="AE1216" s="125">
        <v>961513</v>
      </c>
      <c r="AF1216" s="125">
        <v>0</v>
      </c>
      <c r="AG1216" s="125">
        <v>0</v>
      </c>
      <c r="AH1216" s="125">
        <v>29707936.57</v>
      </c>
      <c r="AI1216" s="125">
        <v>0</v>
      </c>
      <c r="AJ1216" s="125">
        <v>29707936.57</v>
      </c>
      <c r="AK1216" s="135"/>
      <c r="AL1216" s="126" t="s">
        <v>4758</v>
      </c>
    </row>
    <row r="1217" spans="1:38" x14ac:dyDescent="0.25">
      <c r="A1217" s="147">
        <v>70033</v>
      </c>
      <c r="B1217" s="120">
        <v>2</v>
      </c>
      <c r="C1217" s="121" t="s">
        <v>85</v>
      </c>
      <c r="D1217" s="122">
        <v>40038.571296296293</v>
      </c>
      <c r="E1217" s="121" t="s">
        <v>108</v>
      </c>
      <c r="F1217" s="122">
        <v>43474</v>
      </c>
      <c r="G1217" s="121" t="s">
        <v>152</v>
      </c>
      <c r="H1217" s="123" t="s">
        <v>223</v>
      </c>
      <c r="I1217" s="121"/>
      <c r="J1217" s="120"/>
      <c r="K1217" s="121"/>
      <c r="L1217" s="120"/>
      <c r="M1217" s="123" t="s">
        <v>4759</v>
      </c>
      <c r="N1217" s="123"/>
      <c r="O1217" s="121" t="s">
        <v>119</v>
      </c>
      <c r="P1217" s="121" t="s">
        <v>19</v>
      </c>
      <c r="Q1217" s="123"/>
      <c r="R1217" s="268" t="s">
        <v>1778</v>
      </c>
      <c r="S1217" s="150" t="s">
        <v>42</v>
      </c>
      <c r="T1217" s="124" t="s">
        <v>505</v>
      </c>
      <c r="U1217" s="120"/>
      <c r="V1217" s="121"/>
      <c r="W1217" s="120" t="s">
        <v>93</v>
      </c>
      <c r="X1217" s="120"/>
      <c r="Y1217" s="267" t="s">
        <v>671</v>
      </c>
      <c r="Z1217" s="123"/>
      <c r="AA1217" s="125">
        <v>0</v>
      </c>
      <c r="AB1217" s="125">
        <v>0</v>
      </c>
      <c r="AC1217" s="125">
        <v>4539555</v>
      </c>
      <c r="AD1217" s="125">
        <v>0</v>
      </c>
      <c r="AE1217" s="125">
        <v>4539555</v>
      </c>
      <c r="AF1217" s="125">
        <v>0</v>
      </c>
      <c r="AG1217" s="125">
        <v>0</v>
      </c>
      <c r="AH1217" s="125">
        <v>80453329.689999998</v>
      </c>
      <c r="AI1217" s="125">
        <v>0</v>
      </c>
      <c r="AJ1217" s="125">
        <v>80453329.689999998</v>
      </c>
      <c r="AK1217" s="135"/>
      <c r="AL1217" s="126" t="s">
        <v>4760</v>
      </c>
    </row>
    <row r="1218" spans="1:38" x14ac:dyDescent="0.25">
      <c r="A1218" s="147">
        <v>70034</v>
      </c>
      <c r="B1218" s="120">
        <v>1</v>
      </c>
      <c r="C1218" s="121" t="s">
        <v>85</v>
      </c>
      <c r="D1218" s="122">
        <v>40038.571296296293</v>
      </c>
      <c r="E1218" s="121" t="s">
        <v>108</v>
      </c>
      <c r="F1218" s="122">
        <v>43476</v>
      </c>
      <c r="G1218" s="121" t="s">
        <v>152</v>
      </c>
      <c r="H1218" s="123" t="s">
        <v>1874</v>
      </c>
      <c r="I1218" s="121"/>
      <c r="J1218" s="120"/>
      <c r="K1218" s="121"/>
      <c r="L1218" s="120"/>
      <c r="M1218" s="123" t="s">
        <v>4761</v>
      </c>
      <c r="N1218" s="123"/>
      <c r="O1218" s="121" t="s">
        <v>119</v>
      </c>
      <c r="P1218" s="121" t="s">
        <v>19</v>
      </c>
      <c r="Q1218" s="123"/>
      <c r="R1218" s="270" t="s">
        <v>1778</v>
      </c>
      <c r="S1218" s="150" t="s">
        <v>42</v>
      </c>
      <c r="T1218" s="124" t="s">
        <v>505</v>
      </c>
      <c r="U1218" s="120"/>
      <c r="V1218" s="121"/>
      <c r="W1218" s="120" t="s">
        <v>93</v>
      </c>
      <c r="X1218" s="120"/>
      <c r="Y1218" s="267" t="s">
        <v>671</v>
      </c>
      <c r="Z1218" s="123"/>
      <c r="AA1218" s="125">
        <v>0</v>
      </c>
      <c r="AB1218" s="125">
        <v>0</v>
      </c>
      <c r="AC1218" s="125">
        <v>718476</v>
      </c>
      <c r="AD1218" s="125">
        <v>0</v>
      </c>
      <c r="AE1218" s="125">
        <v>718476</v>
      </c>
      <c r="AF1218" s="125">
        <v>0</v>
      </c>
      <c r="AG1218" s="125">
        <v>0</v>
      </c>
      <c r="AH1218" s="125">
        <v>17867277.359999999</v>
      </c>
      <c r="AI1218" s="125">
        <v>0</v>
      </c>
      <c r="AJ1218" s="125">
        <v>17867277.359999999</v>
      </c>
      <c r="AK1218" s="135"/>
      <c r="AL1218" s="126" t="s">
        <v>4762</v>
      </c>
    </row>
    <row r="1219" spans="1:38" x14ac:dyDescent="0.25">
      <c r="A1219" s="147">
        <v>70035</v>
      </c>
      <c r="B1219" s="120">
        <v>4</v>
      </c>
      <c r="C1219" s="121" t="s">
        <v>85</v>
      </c>
      <c r="D1219" s="122">
        <v>40038.571296296293</v>
      </c>
      <c r="E1219" s="121" t="s">
        <v>108</v>
      </c>
      <c r="F1219" s="122">
        <v>43476</v>
      </c>
      <c r="G1219" s="121" t="s">
        <v>152</v>
      </c>
      <c r="H1219" s="123" t="s">
        <v>961</v>
      </c>
      <c r="I1219" s="121"/>
      <c r="J1219" s="120"/>
      <c r="K1219" s="121"/>
      <c r="L1219" s="120"/>
      <c r="M1219" s="123" t="s">
        <v>4763</v>
      </c>
      <c r="N1219" s="123"/>
      <c r="O1219" s="121" t="s">
        <v>119</v>
      </c>
      <c r="P1219" s="121" t="s">
        <v>19</v>
      </c>
      <c r="Q1219" s="123"/>
      <c r="R1219" s="270" t="s">
        <v>1778</v>
      </c>
      <c r="S1219" s="150" t="s">
        <v>42</v>
      </c>
      <c r="T1219" s="124" t="s">
        <v>505</v>
      </c>
      <c r="U1219" s="120"/>
      <c r="V1219" s="121"/>
      <c r="W1219" s="120" t="s">
        <v>93</v>
      </c>
      <c r="X1219" s="120"/>
      <c r="Y1219" s="267" t="s">
        <v>671</v>
      </c>
      <c r="Z1219" s="123"/>
      <c r="AA1219" s="125">
        <v>0</v>
      </c>
      <c r="AB1219" s="125">
        <v>0</v>
      </c>
      <c r="AC1219" s="125">
        <v>1047157</v>
      </c>
      <c r="AD1219" s="125">
        <v>0</v>
      </c>
      <c r="AE1219" s="125">
        <v>1047157</v>
      </c>
      <c r="AF1219" s="125">
        <v>0</v>
      </c>
      <c r="AG1219" s="125">
        <v>0</v>
      </c>
      <c r="AH1219" s="125">
        <v>23223202.620000001</v>
      </c>
      <c r="AI1219" s="125">
        <v>0</v>
      </c>
      <c r="AJ1219" s="125">
        <v>23223202.620000001</v>
      </c>
      <c r="AK1219" s="135"/>
      <c r="AL1219" s="126" t="s">
        <v>4764</v>
      </c>
    </row>
    <row r="1220" spans="1:38" x14ac:dyDescent="0.25">
      <c r="A1220" s="147">
        <v>70038</v>
      </c>
      <c r="B1220" s="120">
        <v>4</v>
      </c>
      <c r="C1220" s="121" t="s">
        <v>85</v>
      </c>
      <c r="D1220" s="122">
        <v>40038.571296296293</v>
      </c>
      <c r="E1220" s="121" t="s">
        <v>108</v>
      </c>
      <c r="F1220" s="122">
        <v>43476</v>
      </c>
      <c r="G1220" s="121" t="s">
        <v>152</v>
      </c>
      <c r="H1220" s="123" t="s">
        <v>489</v>
      </c>
      <c r="I1220" s="121"/>
      <c r="J1220" s="120"/>
      <c r="K1220" s="121"/>
      <c r="L1220" s="120"/>
      <c r="M1220" s="123" t="s">
        <v>4765</v>
      </c>
      <c r="N1220" s="123"/>
      <c r="O1220" s="121" t="s">
        <v>119</v>
      </c>
      <c r="P1220" s="121" t="s">
        <v>19</v>
      </c>
      <c r="Q1220" s="123"/>
      <c r="R1220" s="270" t="s">
        <v>1778</v>
      </c>
      <c r="S1220" s="150" t="s">
        <v>42</v>
      </c>
      <c r="T1220" s="124" t="s">
        <v>505</v>
      </c>
      <c r="U1220" s="120"/>
      <c r="V1220" s="121"/>
      <c r="W1220" s="120" t="s">
        <v>93</v>
      </c>
      <c r="X1220" s="120"/>
      <c r="Y1220" s="267" t="s">
        <v>671</v>
      </c>
      <c r="Z1220" s="123"/>
      <c r="AA1220" s="125">
        <v>0</v>
      </c>
      <c r="AB1220" s="125">
        <v>0</v>
      </c>
      <c r="AC1220" s="125">
        <v>1993199</v>
      </c>
      <c r="AD1220" s="125">
        <v>0</v>
      </c>
      <c r="AE1220" s="125">
        <v>1993199</v>
      </c>
      <c r="AF1220" s="125">
        <v>0</v>
      </c>
      <c r="AG1220" s="125">
        <v>0</v>
      </c>
      <c r="AH1220" s="125">
        <v>36389658.119999997</v>
      </c>
      <c r="AI1220" s="125">
        <v>0</v>
      </c>
      <c r="AJ1220" s="125">
        <v>36389658.119999997</v>
      </c>
      <c r="AK1220" s="135"/>
      <c r="AL1220" s="126" t="s">
        <v>4766</v>
      </c>
    </row>
    <row r="1221" spans="1:38" x14ac:dyDescent="0.25">
      <c r="A1221" s="147">
        <v>70039</v>
      </c>
      <c r="B1221" s="120">
        <v>4</v>
      </c>
      <c r="C1221" s="121" t="s">
        <v>85</v>
      </c>
      <c r="D1221" s="122">
        <v>40038.571296296293</v>
      </c>
      <c r="E1221" s="121" t="s">
        <v>108</v>
      </c>
      <c r="F1221" s="122">
        <v>43476</v>
      </c>
      <c r="G1221" s="121" t="s">
        <v>152</v>
      </c>
      <c r="H1221" s="123" t="s">
        <v>415</v>
      </c>
      <c r="I1221" s="121"/>
      <c r="J1221" s="120"/>
      <c r="K1221" s="121"/>
      <c r="L1221" s="120"/>
      <c r="M1221" s="123" t="s">
        <v>4767</v>
      </c>
      <c r="N1221" s="123"/>
      <c r="O1221" s="121" t="s">
        <v>119</v>
      </c>
      <c r="P1221" s="121" t="s">
        <v>19</v>
      </c>
      <c r="Q1221" s="123"/>
      <c r="R1221" s="270" t="s">
        <v>1778</v>
      </c>
      <c r="S1221" s="150" t="s">
        <v>42</v>
      </c>
      <c r="T1221" s="124" t="s">
        <v>505</v>
      </c>
      <c r="U1221" s="120"/>
      <c r="V1221" s="121"/>
      <c r="W1221" s="120" t="s">
        <v>93</v>
      </c>
      <c r="X1221" s="120"/>
      <c r="Y1221" s="267" t="s">
        <v>671</v>
      </c>
      <c r="Z1221" s="123"/>
      <c r="AA1221" s="125">
        <v>0</v>
      </c>
      <c r="AB1221" s="125">
        <v>0</v>
      </c>
      <c r="AC1221" s="125">
        <v>2001891</v>
      </c>
      <c r="AD1221" s="125">
        <v>0</v>
      </c>
      <c r="AE1221" s="125">
        <v>2001891</v>
      </c>
      <c r="AF1221" s="125">
        <v>0</v>
      </c>
      <c r="AG1221" s="125">
        <v>0</v>
      </c>
      <c r="AH1221" s="125">
        <v>36721070.460000001</v>
      </c>
      <c r="AI1221" s="125">
        <v>0</v>
      </c>
      <c r="AJ1221" s="125">
        <v>36721070.460000001</v>
      </c>
      <c r="AK1221" s="135"/>
      <c r="AL1221" s="126" t="s">
        <v>4768</v>
      </c>
    </row>
    <row r="1222" spans="1:38" x14ac:dyDescent="0.25">
      <c r="A1222" s="147">
        <v>70040</v>
      </c>
      <c r="B1222" s="120">
        <v>4</v>
      </c>
      <c r="C1222" s="121" t="s">
        <v>85</v>
      </c>
      <c r="D1222" s="122">
        <v>40038.571296296293</v>
      </c>
      <c r="E1222" s="121" t="s">
        <v>108</v>
      </c>
      <c r="F1222" s="122">
        <v>43487</v>
      </c>
      <c r="G1222" s="121" t="s">
        <v>152</v>
      </c>
      <c r="H1222" s="123" t="s">
        <v>325</v>
      </c>
      <c r="I1222" s="121"/>
      <c r="J1222" s="120"/>
      <c r="K1222" s="121"/>
      <c r="L1222" s="120"/>
      <c r="M1222" s="123" t="s">
        <v>4769</v>
      </c>
      <c r="N1222" s="123"/>
      <c r="O1222" s="121" t="s">
        <v>119</v>
      </c>
      <c r="P1222" s="121" t="s">
        <v>19</v>
      </c>
      <c r="Q1222" s="123"/>
      <c r="R1222" s="270" t="s">
        <v>1778</v>
      </c>
      <c r="S1222" s="150" t="s">
        <v>42</v>
      </c>
      <c r="T1222" s="124" t="s">
        <v>505</v>
      </c>
      <c r="U1222" s="120"/>
      <c r="V1222" s="121"/>
      <c r="W1222" s="120" t="s">
        <v>93</v>
      </c>
      <c r="X1222" s="120"/>
      <c r="Y1222" s="267" t="s">
        <v>671</v>
      </c>
      <c r="Z1222" s="123"/>
      <c r="AA1222" s="125">
        <v>0</v>
      </c>
      <c r="AB1222" s="125">
        <v>0</v>
      </c>
      <c r="AC1222" s="125">
        <v>1592231</v>
      </c>
      <c r="AD1222" s="125">
        <v>0</v>
      </c>
      <c r="AE1222" s="125">
        <v>1592231</v>
      </c>
      <c r="AF1222" s="125">
        <v>0</v>
      </c>
      <c r="AG1222" s="125">
        <v>0</v>
      </c>
      <c r="AH1222" s="125">
        <v>30551239</v>
      </c>
      <c r="AI1222" s="125">
        <v>0</v>
      </c>
      <c r="AJ1222" s="125">
        <v>30551239</v>
      </c>
      <c r="AK1222" s="135"/>
      <c r="AL1222" s="126" t="s">
        <v>4770</v>
      </c>
    </row>
    <row r="1223" spans="1:38" x14ac:dyDescent="0.25">
      <c r="A1223" s="147">
        <v>70041</v>
      </c>
      <c r="B1223" s="120">
        <v>3</v>
      </c>
      <c r="C1223" s="121" t="s">
        <v>85</v>
      </c>
      <c r="D1223" s="122">
        <v>40038.571296296293</v>
      </c>
      <c r="E1223" s="121" t="s">
        <v>108</v>
      </c>
      <c r="F1223" s="122">
        <v>43488</v>
      </c>
      <c r="G1223" s="121" t="s">
        <v>152</v>
      </c>
      <c r="H1223" s="123" t="s">
        <v>1111</v>
      </c>
      <c r="I1223" s="121"/>
      <c r="J1223" s="120"/>
      <c r="K1223" s="121"/>
      <c r="L1223" s="120"/>
      <c r="M1223" s="123" t="s">
        <v>4771</v>
      </c>
      <c r="N1223" s="123"/>
      <c r="O1223" s="121" t="s">
        <v>119</v>
      </c>
      <c r="P1223" s="121" t="s">
        <v>19</v>
      </c>
      <c r="Q1223" s="123"/>
      <c r="R1223" s="270" t="s">
        <v>1778</v>
      </c>
      <c r="S1223" s="150" t="s">
        <v>42</v>
      </c>
      <c r="T1223" s="124" t="s">
        <v>505</v>
      </c>
      <c r="U1223" s="120"/>
      <c r="V1223" s="121"/>
      <c r="W1223" s="120" t="s">
        <v>93</v>
      </c>
      <c r="X1223" s="120"/>
      <c r="Y1223" s="267" t="s">
        <v>671</v>
      </c>
      <c r="Z1223" s="123"/>
      <c r="AA1223" s="125">
        <v>0</v>
      </c>
      <c r="AB1223" s="125">
        <v>0</v>
      </c>
      <c r="AC1223" s="125">
        <v>1463537</v>
      </c>
      <c r="AD1223" s="125">
        <v>0</v>
      </c>
      <c r="AE1223" s="125">
        <v>1463537</v>
      </c>
      <c r="AF1223" s="125">
        <v>0</v>
      </c>
      <c r="AG1223" s="125">
        <v>0</v>
      </c>
      <c r="AH1223" s="125">
        <v>25378590.539999999</v>
      </c>
      <c r="AI1223" s="125">
        <v>0</v>
      </c>
      <c r="AJ1223" s="125">
        <v>25378590.539999999</v>
      </c>
      <c r="AK1223" s="135"/>
      <c r="AL1223" s="126" t="s">
        <v>4772</v>
      </c>
    </row>
    <row r="1224" spans="1:38" x14ac:dyDescent="0.25">
      <c r="A1224" s="147">
        <v>70042</v>
      </c>
      <c r="B1224" s="120">
        <v>3</v>
      </c>
      <c r="C1224" s="121" t="s">
        <v>85</v>
      </c>
      <c r="D1224" s="122">
        <v>40038.571296296293</v>
      </c>
      <c r="E1224" s="121" t="s">
        <v>108</v>
      </c>
      <c r="F1224" s="122">
        <v>43489</v>
      </c>
      <c r="G1224" s="121" t="s">
        <v>152</v>
      </c>
      <c r="H1224" s="123" t="s">
        <v>1716</v>
      </c>
      <c r="I1224" s="121"/>
      <c r="J1224" s="120"/>
      <c r="K1224" s="121"/>
      <c r="L1224" s="120"/>
      <c r="M1224" s="123" t="s">
        <v>4773</v>
      </c>
      <c r="N1224" s="123"/>
      <c r="O1224" s="121" t="s">
        <v>119</v>
      </c>
      <c r="P1224" s="121" t="s">
        <v>19</v>
      </c>
      <c r="Q1224" s="123"/>
      <c r="R1224" s="270" t="s">
        <v>1778</v>
      </c>
      <c r="S1224" s="150" t="s">
        <v>42</v>
      </c>
      <c r="T1224" s="124" t="s">
        <v>505</v>
      </c>
      <c r="U1224" s="120"/>
      <c r="V1224" s="121"/>
      <c r="W1224" s="120" t="s">
        <v>93</v>
      </c>
      <c r="X1224" s="120"/>
      <c r="Y1224" s="267" t="s">
        <v>671</v>
      </c>
      <c r="Z1224" s="123"/>
      <c r="AA1224" s="125">
        <v>0</v>
      </c>
      <c r="AB1224" s="125">
        <v>0</v>
      </c>
      <c r="AC1224" s="125">
        <v>793236</v>
      </c>
      <c r="AD1224" s="125">
        <v>0</v>
      </c>
      <c r="AE1224" s="125">
        <v>793236</v>
      </c>
      <c r="AF1224" s="125">
        <v>0</v>
      </c>
      <c r="AG1224" s="125">
        <v>0</v>
      </c>
      <c r="AH1224" s="125">
        <v>14820932.23</v>
      </c>
      <c r="AI1224" s="125">
        <v>0</v>
      </c>
      <c r="AJ1224" s="125">
        <v>14820932.23</v>
      </c>
      <c r="AK1224" s="135"/>
      <c r="AL1224" s="126" t="s">
        <v>4774</v>
      </c>
    </row>
    <row r="1225" spans="1:38" x14ac:dyDescent="0.25">
      <c r="A1225" s="147">
        <v>70043</v>
      </c>
      <c r="B1225" s="120">
        <v>3</v>
      </c>
      <c r="C1225" s="121" t="s">
        <v>85</v>
      </c>
      <c r="D1225" s="122">
        <v>40038.571296296293</v>
      </c>
      <c r="E1225" s="121" t="s">
        <v>108</v>
      </c>
      <c r="F1225" s="122">
        <v>43488</v>
      </c>
      <c r="G1225" s="121" t="s">
        <v>152</v>
      </c>
      <c r="H1225" s="123" t="s">
        <v>306</v>
      </c>
      <c r="I1225" s="121"/>
      <c r="J1225" s="120"/>
      <c r="K1225" s="121"/>
      <c r="L1225" s="120"/>
      <c r="M1225" s="123" t="s">
        <v>4775</v>
      </c>
      <c r="N1225" s="123"/>
      <c r="O1225" s="121" t="s">
        <v>119</v>
      </c>
      <c r="P1225" s="121" t="s">
        <v>19</v>
      </c>
      <c r="Q1225" s="123"/>
      <c r="R1225" s="270" t="s">
        <v>1778</v>
      </c>
      <c r="S1225" s="150" t="s">
        <v>42</v>
      </c>
      <c r="T1225" s="124" t="s">
        <v>505</v>
      </c>
      <c r="U1225" s="120"/>
      <c r="V1225" s="121"/>
      <c r="W1225" s="120" t="s">
        <v>93</v>
      </c>
      <c r="X1225" s="120"/>
      <c r="Y1225" s="267" t="s">
        <v>671</v>
      </c>
      <c r="Z1225" s="123"/>
      <c r="AA1225" s="125">
        <v>0</v>
      </c>
      <c r="AB1225" s="125">
        <v>0</v>
      </c>
      <c r="AC1225" s="125">
        <v>1950166</v>
      </c>
      <c r="AD1225" s="125">
        <v>0</v>
      </c>
      <c r="AE1225" s="125">
        <v>1950166</v>
      </c>
      <c r="AF1225" s="125">
        <v>0</v>
      </c>
      <c r="AG1225" s="125">
        <v>0</v>
      </c>
      <c r="AH1225" s="125">
        <v>28946936.559999999</v>
      </c>
      <c r="AI1225" s="125">
        <v>0</v>
      </c>
      <c r="AJ1225" s="125">
        <v>28946936.559999999</v>
      </c>
      <c r="AK1225" s="135"/>
      <c r="AL1225" s="126" t="s">
        <v>4776</v>
      </c>
    </row>
    <row r="1226" spans="1:38" x14ac:dyDescent="0.25">
      <c r="A1226" s="147">
        <v>70044</v>
      </c>
      <c r="B1226" s="120">
        <v>2</v>
      </c>
      <c r="C1226" s="121" t="s">
        <v>85</v>
      </c>
      <c r="D1226" s="122">
        <v>40038.571296296293</v>
      </c>
      <c r="E1226" s="121" t="s">
        <v>108</v>
      </c>
      <c r="F1226" s="122">
        <v>43500</v>
      </c>
      <c r="G1226" s="121" t="s">
        <v>152</v>
      </c>
      <c r="H1226" s="123" t="s">
        <v>1572</v>
      </c>
      <c r="I1226" s="121"/>
      <c r="J1226" s="120"/>
      <c r="K1226" s="121"/>
      <c r="L1226" s="120"/>
      <c r="M1226" s="123" t="s">
        <v>4777</v>
      </c>
      <c r="N1226" s="123"/>
      <c r="O1226" s="121" t="s">
        <v>119</v>
      </c>
      <c r="P1226" s="121" t="s">
        <v>19</v>
      </c>
      <c r="Q1226" s="123"/>
      <c r="R1226" s="270" t="s">
        <v>1778</v>
      </c>
      <c r="S1226" s="150" t="s">
        <v>42</v>
      </c>
      <c r="T1226" s="124" t="s">
        <v>505</v>
      </c>
      <c r="U1226" s="120"/>
      <c r="V1226" s="121"/>
      <c r="W1226" s="120" t="s">
        <v>93</v>
      </c>
      <c r="X1226" s="120"/>
      <c r="Y1226" s="267" t="s">
        <v>671</v>
      </c>
      <c r="Z1226" s="123"/>
      <c r="AA1226" s="125">
        <v>0</v>
      </c>
      <c r="AB1226" s="125">
        <v>0</v>
      </c>
      <c r="AC1226" s="125">
        <v>1646388</v>
      </c>
      <c r="AD1226" s="125">
        <v>0</v>
      </c>
      <c r="AE1226" s="125">
        <v>1646388</v>
      </c>
      <c r="AF1226" s="125">
        <v>0</v>
      </c>
      <c r="AG1226" s="125">
        <v>0</v>
      </c>
      <c r="AH1226" s="125">
        <v>21827412.280000001</v>
      </c>
      <c r="AI1226" s="125">
        <v>0</v>
      </c>
      <c r="AJ1226" s="125">
        <v>21827412.280000001</v>
      </c>
      <c r="AK1226" s="135"/>
      <c r="AL1226" s="126" t="s">
        <v>4778</v>
      </c>
    </row>
    <row r="1227" spans="1:38" x14ac:dyDescent="0.25">
      <c r="A1227" s="147">
        <v>70045</v>
      </c>
      <c r="B1227" s="120">
        <v>1</v>
      </c>
      <c r="C1227" s="121" t="s">
        <v>85</v>
      </c>
      <c r="D1227" s="122">
        <v>40038.571296296293</v>
      </c>
      <c r="E1227" s="121" t="s">
        <v>108</v>
      </c>
      <c r="F1227" s="122">
        <v>43476</v>
      </c>
      <c r="G1227" s="121" t="s">
        <v>152</v>
      </c>
      <c r="H1227" s="123" t="s">
        <v>162</v>
      </c>
      <c r="I1227" s="121"/>
      <c r="J1227" s="120"/>
      <c r="K1227" s="121"/>
      <c r="L1227" s="120"/>
      <c r="M1227" s="123" t="s">
        <v>4779</v>
      </c>
      <c r="N1227" s="123"/>
      <c r="O1227" s="121" t="s">
        <v>119</v>
      </c>
      <c r="P1227" s="121" t="s">
        <v>19</v>
      </c>
      <c r="Q1227" s="123"/>
      <c r="R1227" s="270" t="s">
        <v>1778</v>
      </c>
      <c r="S1227" s="150" t="s">
        <v>42</v>
      </c>
      <c r="T1227" s="124" t="s">
        <v>505</v>
      </c>
      <c r="U1227" s="120"/>
      <c r="V1227" s="121"/>
      <c r="W1227" s="120" t="s">
        <v>93</v>
      </c>
      <c r="X1227" s="120"/>
      <c r="Y1227" s="267" t="s">
        <v>671</v>
      </c>
      <c r="Z1227" s="123"/>
      <c r="AA1227" s="125">
        <v>0</v>
      </c>
      <c r="AB1227" s="125">
        <v>0</v>
      </c>
      <c r="AC1227" s="125">
        <v>1385441</v>
      </c>
      <c r="AD1227" s="125">
        <v>0</v>
      </c>
      <c r="AE1227" s="125">
        <v>1385441</v>
      </c>
      <c r="AF1227" s="125">
        <v>0</v>
      </c>
      <c r="AG1227" s="125">
        <v>0</v>
      </c>
      <c r="AH1227" s="125">
        <v>34706978.869999997</v>
      </c>
      <c r="AI1227" s="125">
        <v>0</v>
      </c>
      <c r="AJ1227" s="125">
        <v>34706978.869999997</v>
      </c>
      <c r="AK1227" s="135"/>
      <c r="AL1227" s="126" t="s">
        <v>4780</v>
      </c>
    </row>
    <row r="1228" spans="1:38" x14ac:dyDescent="0.25">
      <c r="A1228" s="147">
        <v>70046</v>
      </c>
      <c r="B1228" s="120">
        <v>1</v>
      </c>
      <c r="C1228" s="121" t="s">
        <v>85</v>
      </c>
      <c r="D1228" s="122">
        <v>40038.571296296293</v>
      </c>
      <c r="E1228" s="121" t="s">
        <v>108</v>
      </c>
      <c r="F1228" s="122">
        <v>43476</v>
      </c>
      <c r="G1228" s="121" t="s">
        <v>152</v>
      </c>
      <c r="H1228" s="123" t="s">
        <v>153</v>
      </c>
      <c r="I1228" s="121"/>
      <c r="J1228" s="120"/>
      <c r="K1228" s="121"/>
      <c r="L1228" s="120"/>
      <c r="M1228" s="123" t="s">
        <v>4781</v>
      </c>
      <c r="N1228" s="123"/>
      <c r="O1228" s="121" t="s">
        <v>119</v>
      </c>
      <c r="P1228" s="121" t="s">
        <v>19</v>
      </c>
      <c r="Q1228" s="123"/>
      <c r="R1228" s="270" t="s">
        <v>1778</v>
      </c>
      <c r="S1228" s="150" t="s">
        <v>42</v>
      </c>
      <c r="T1228" s="124" t="s">
        <v>505</v>
      </c>
      <c r="U1228" s="120"/>
      <c r="V1228" s="121"/>
      <c r="W1228" s="120" t="s">
        <v>93</v>
      </c>
      <c r="X1228" s="120"/>
      <c r="Y1228" s="267" t="s">
        <v>671</v>
      </c>
      <c r="Z1228" s="123"/>
      <c r="AA1228" s="125">
        <v>0</v>
      </c>
      <c r="AB1228" s="125">
        <v>0</v>
      </c>
      <c r="AC1228" s="125">
        <v>1290440</v>
      </c>
      <c r="AD1228" s="125">
        <v>0</v>
      </c>
      <c r="AE1228" s="125">
        <v>1290440</v>
      </c>
      <c r="AF1228" s="125">
        <v>0</v>
      </c>
      <c r="AG1228" s="125">
        <v>0</v>
      </c>
      <c r="AH1228" s="125">
        <v>23587174.539999999</v>
      </c>
      <c r="AI1228" s="125">
        <v>0</v>
      </c>
      <c r="AJ1228" s="125">
        <v>23587174.539999999</v>
      </c>
      <c r="AK1228" s="135"/>
      <c r="AL1228" s="126" t="s">
        <v>4782</v>
      </c>
    </row>
    <row r="1229" spans="1:38" x14ac:dyDescent="0.25">
      <c r="A1229" s="147">
        <v>70047</v>
      </c>
      <c r="B1229" s="120">
        <v>1</v>
      </c>
      <c r="C1229" s="121" t="s">
        <v>85</v>
      </c>
      <c r="D1229" s="122">
        <v>40038.571296296293</v>
      </c>
      <c r="E1229" s="121" t="s">
        <v>108</v>
      </c>
      <c r="F1229" s="122">
        <v>43474</v>
      </c>
      <c r="G1229" s="121" t="s">
        <v>152</v>
      </c>
      <c r="H1229" s="123" t="s">
        <v>297</v>
      </c>
      <c r="I1229" s="121"/>
      <c r="J1229" s="120"/>
      <c r="K1229" s="121"/>
      <c r="L1229" s="120"/>
      <c r="M1229" s="123" t="s">
        <v>4783</v>
      </c>
      <c r="N1229" s="123"/>
      <c r="O1229" s="121" t="s">
        <v>119</v>
      </c>
      <c r="P1229" s="121" t="s">
        <v>19</v>
      </c>
      <c r="Q1229" s="123"/>
      <c r="R1229" s="270" t="s">
        <v>1778</v>
      </c>
      <c r="S1229" s="150" t="s">
        <v>42</v>
      </c>
      <c r="T1229" s="124" t="s">
        <v>505</v>
      </c>
      <c r="U1229" s="120"/>
      <c r="V1229" s="121"/>
      <c r="W1229" s="120" t="s">
        <v>93</v>
      </c>
      <c r="X1229" s="120"/>
      <c r="Y1229" s="267" t="s">
        <v>671</v>
      </c>
      <c r="Z1229" s="123"/>
      <c r="AA1229" s="125">
        <v>0</v>
      </c>
      <c r="AB1229" s="125">
        <v>0</v>
      </c>
      <c r="AC1229" s="125">
        <v>5290449</v>
      </c>
      <c r="AD1229" s="125">
        <v>0</v>
      </c>
      <c r="AE1229" s="125">
        <v>5290449</v>
      </c>
      <c r="AF1229" s="125">
        <v>0</v>
      </c>
      <c r="AG1229" s="125">
        <v>0</v>
      </c>
      <c r="AH1229" s="125">
        <v>118956321.98</v>
      </c>
      <c r="AI1229" s="125">
        <v>0</v>
      </c>
      <c r="AJ1229" s="125">
        <v>118956321.98</v>
      </c>
      <c r="AK1229" s="135"/>
      <c r="AL1229" s="126" t="s">
        <v>4784</v>
      </c>
    </row>
    <row r="1230" spans="1:38" x14ac:dyDescent="0.25">
      <c r="A1230" s="147">
        <v>70048</v>
      </c>
      <c r="B1230" s="120">
        <v>4</v>
      </c>
      <c r="C1230" s="121" t="s">
        <v>85</v>
      </c>
      <c r="D1230" s="122">
        <v>40038.571296296293</v>
      </c>
      <c r="E1230" s="121" t="s">
        <v>108</v>
      </c>
      <c r="F1230" s="122">
        <v>43475</v>
      </c>
      <c r="G1230" s="121" t="s">
        <v>152</v>
      </c>
      <c r="H1230" s="123" t="s">
        <v>2124</v>
      </c>
      <c r="I1230" s="121"/>
      <c r="J1230" s="120"/>
      <c r="K1230" s="121"/>
      <c r="L1230" s="120"/>
      <c r="M1230" s="123" t="s">
        <v>4785</v>
      </c>
      <c r="N1230" s="123"/>
      <c r="O1230" s="121" t="s">
        <v>119</v>
      </c>
      <c r="P1230" s="121" t="s">
        <v>19</v>
      </c>
      <c r="Q1230" s="123"/>
      <c r="R1230" s="270" t="s">
        <v>1778</v>
      </c>
      <c r="S1230" s="150" t="s">
        <v>42</v>
      </c>
      <c r="T1230" s="124" t="s">
        <v>505</v>
      </c>
      <c r="U1230" s="120"/>
      <c r="V1230" s="121"/>
      <c r="W1230" s="120" t="s">
        <v>93</v>
      </c>
      <c r="X1230" s="120"/>
      <c r="Y1230" s="267" t="s">
        <v>671</v>
      </c>
      <c r="Z1230" s="123"/>
      <c r="AA1230" s="125">
        <v>0</v>
      </c>
      <c r="AB1230" s="125">
        <v>0</v>
      </c>
      <c r="AC1230" s="125">
        <v>353823</v>
      </c>
      <c r="AD1230" s="125">
        <v>0</v>
      </c>
      <c r="AE1230" s="125">
        <v>353823</v>
      </c>
      <c r="AF1230" s="125">
        <v>0</v>
      </c>
      <c r="AG1230" s="125">
        <v>0</v>
      </c>
      <c r="AH1230" s="125">
        <v>10730363.07</v>
      </c>
      <c r="AI1230" s="125">
        <v>0</v>
      </c>
      <c r="AJ1230" s="125">
        <v>10730363.07</v>
      </c>
      <c r="AK1230" s="135"/>
      <c r="AL1230" s="126" t="s">
        <v>4786</v>
      </c>
    </row>
    <row r="1231" spans="1:38" x14ac:dyDescent="0.25">
      <c r="A1231" s="147">
        <v>70049</v>
      </c>
      <c r="B1231" s="120">
        <v>4</v>
      </c>
      <c r="C1231" s="121" t="s">
        <v>85</v>
      </c>
      <c r="D1231" s="122">
        <v>40038.571296296293</v>
      </c>
      <c r="E1231" s="121" t="s">
        <v>108</v>
      </c>
      <c r="F1231" s="122">
        <v>43475</v>
      </c>
      <c r="G1231" s="121" t="s">
        <v>152</v>
      </c>
      <c r="H1231" s="123" t="s">
        <v>331</v>
      </c>
      <c r="I1231" s="121"/>
      <c r="J1231" s="120"/>
      <c r="K1231" s="121"/>
      <c r="L1231" s="120"/>
      <c r="M1231" s="123" t="s">
        <v>4787</v>
      </c>
      <c r="N1231" s="123"/>
      <c r="O1231" s="121" t="s">
        <v>119</v>
      </c>
      <c r="P1231" s="121" t="s">
        <v>19</v>
      </c>
      <c r="Q1231" s="123"/>
      <c r="R1231" s="270" t="s">
        <v>1778</v>
      </c>
      <c r="S1231" s="150" t="s">
        <v>42</v>
      </c>
      <c r="T1231" s="124" t="s">
        <v>505</v>
      </c>
      <c r="U1231" s="120"/>
      <c r="V1231" s="121"/>
      <c r="W1231" s="120" t="s">
        <v>93</v>
      </c>
      <c r="X1231" s="120"/>
      <c r="Y1231" s="267" t="s">
        <v>671</v>
      </c>
      <c r="Z1231" s="123"/>
      <c r="AA1231" s="125">
        <v>0</v>
      </c>
      <c r="AB1231" s="125">
        <v>0</v>
      </c>
      <c r="AC1231" s="125">
        <v>1195921</v>
      </c>
      <c r="AD1231" s="125">
        <v>0</v>
      </c>
      <c r="AE1231" s="125">
        <v>1195921</v>
      </c>
      <c r="AF1231" s="125">
        <v>0</v>
      </c>
      <c r="AG1231" s="125">
        <v>0</v>
      </c>
      <c r="AH1231" s="125">
        <v>21926881.219999999</v>
      </c>
      <c r="AI1231" s="125">
        <v>0</v>
      </c>
      <c r="AJ1231" s="125">
        <v>21926881.219999999</v>
      </c>
      <c r="AK1231" s="135"/>
      <c r="AL1231" s="126" t="s">
        <v>4788</v>
      </c>
    </row>
    <row r="1232" spans="1:38" x14ac:dyDescent="0.25">
      <c r="A1232" s="147">
        <v>70050</v>
      </c>
      <c r="B1232" s="120">
        <v>3</v>
      </c>
      <c r="C1232" s="121" t="s">
        <v>85</v>
      </c>
      <c r="D1232" s="122">
        <v>40038.571296296293</v>
      </c>
      <c r="E1232" s="121" t="s">
        <v>108</v>
      </c>
      <c r="F1232" s="122">
        <v>43488</v>
      </c>
      <c r="G1232" s="121" t="s">
        <v>152</v>
      </c>
      <c r="H1232" s="123" t="s">
        <v>313</v>
      </c>
      <c r="I1232" s="121"/>
      <c r="J1232" s="120"/>
      <c r="K1232" s="121"/>
      <c r="L1232" s="120"/>
      <c r="M1232" s="123" t="s">
        <v>4789</v>
      </c>
      <c r="N1232" s="123"/>
      <c r="O1232" s="121" t="s">
        <v>119</v>
      </c>
      <c r="P1232" s="121" t="s">
        <v>19</v>
      </c>
      <c r="Q1232" s="123"/>
      <c r="R1232" s="270" t="s">
        <v>1778</v>
      </c>
      <c r="S1232" s="150" t="s">
        <v>42</v>
      </c>
      <c r="T1232" s="124" t="s">
        <v>505</v>
      </c>
      <c r="U1232" s="120"/>
      <c r="V1232" s="121"/>
      <c r="W1232" s="120" t="s">
        <v>93</v>
      </c>
      <c r="X1232" s="120"/>
      <c r="Y1232" s="267" t="s">
        <v>671</v>
      </c>
      <c r="Z1232" s="123"/>
      <c r="AA1232" s="125">
        <v>0</v>
      </c>
      <c r="AB1232" s="125">
        <v>0</v>
      </c>
      <c r="AC1232" s="125">
        <v>1222541</v>
      </c>
      <c r="AD1232" s="125">
        <v>0</v>
      </c>
      <c r="AE1232" s="125">
        <v>1222541</v>
      </c>
      <c r="AF1232" s="125">
        <v>0</v>
      </c>
      <c r="AG1232" s="125">
        <v>0</v>
      </c>
      <c r="AH1232" s="125">
        <v>24464639.82</v>
      </c>
      <c r="AI1232" s="125">
        <v>0</v>
      </c>
      <c r="AJ1232" s="125">
        <v>24464639.82</v>
      </c>
      <c r="AK1232" s="135"/>
      <c r="AL1232" s="126" t="s">
        <v>4790</v>
      </c>
    </row>
    <row r="1233" spans="1:38" x14ac:dyDescent="0.25">
      <c r="A1233" s="147">
        <v>70051</v>
      </c>
      <c r="B1233" s="120">
        <v>3</v>
      </c>
      <c r="C1233" s="121" t="s">
        <v>85</v>
      </c>
      <c r="D1233" s="122">
        <v>40038.571296296293</v>
      </c>
      <c r="E1233" s="121" t="s">
        <v>108</v>
      </c>
      <c r="F1233" s="122">
        <v>43488</v>
      </c>
      <c r="G1233" s="121" t="s">
        <v>152</v>
      </c>
      <c r="H1233" s="123" t="s">
        <v>4260</v>
      </c>
      <c r="I1233" s="121"/>
      <c r="J1233" s="120"/>
      <c r="K1233" s="121"/>
      <c r="L1233" s="120"/>
      <c r="M1233" s="123" t="s">
        <v>4791</v>
      </c>
      <c r="N1233" s="123"/>
      <c r="O1233" s="121" t="s">
        <v>119</v>
      </c>
      <c r="P1233" s="121" t="s">
        <v>19</v>
      </c>
      <c r="Q1233" s="123"/>
      <c r="R1233" s="270" t="s">
        <v>1778</v>
      </c>
      <c r="S1233" s="150" t="s">
        <v>42</v>
      </c>
      <c r="T1233" s="124" t="s">
        <v>505</v>
      </c>
      <c r="U1233" s="120"/>
      <c r="V1233" s="121"/>
      <c r="W1233" s="120" t="s">
        <v>93</v>
      </c>
      <c r="X1233" s="120"/>
      <c r="Y1233" s="267" t="s">
        <v>671</v>
      </c>
      <c r="Z1233" s="123"/>
      <c r="AA1233" s="125">
        <v>0</v>
      </c>
      <c r="AB1233" s="125">
        <v>0</v>
      </c>
      <c r="AC1233" s="125">
        <v>745150</v>
      </c>
      <c r="AD1233" s="125">
        <v>0</v>
      </c>
      <c r="AE1233" s="125">
        <v>745150</v>
      </c>
      <c r="AF1233" s="125">
        <v>0</v>
      </c>
      <c r="AG1233" s="125">
        <v>0</v>
      </c>
      <c r="AH1233" s="125">
        <v>13206678.42</v>
      </c>
      <c r="AI1233" s="125">
        <v>0</v>
      </c>
      <c r="AJ1233" s="125">
        <v>13206678.42</v>
      </c>
      <c r="AK1233" s="135"/>
      <c r="AL1233" s="126" t="s">
        <v>4792</v>
      </c>
    </row>
    <row r="1234" spans="1:38" x14ac:dyDescent="0.25">
      <c r="A1234" s="147">
        <v>70052</v>
      </c>
      <c r="B1234" s="120">
        <v>3</v>
      </c>
      <c r="C1234" s="121" t="s">
        <v>85</v>
      </c>
      <c r="D1234" s="122">
        <v>40038.571296296293</v>
      </c>
      <c r="E1234" s="121" t="s">
        <v>108</v>
      </c>
      <c r="F1234" s="122">
        <v>43489</v>
      </c>
      <c r="G1234" s="121" t="s">
        <v>152</v>
      </c>
      <c r="H1234" s="123" t="s">
        <v>450</v>
      </c>
      <c r="I1234" s="121"/>
      <c r="J1234" s="120"/>
      <c r="K1234" s="121"/>
      <c r="L1234" s="120"/>
      <c r="M1234" s="123" t="s">
        <v>4793</v>
      </c>
      <c r="N1234" s="123"/>
      <c r="O1234" s="121" t="s">
        <v>119</v>
      </c>
      <c r="P1234" s="121" t="s">
        <v>19</v>
      </c>
      <c r="Q1234" s="123"/>
      <c r="R1234" s="270" t="s">
        <v>1778</v>
      </c>
      <c r="S1234" s="150" t="s">
        <v>42</v>
      </c>
      <c r="T1234" s="124" t="s">
        <v>505</v>
      </c>
      <c r="U1234" s="120"/>
      <c r="V1234" s="121"/>
      <c r="W1234" s="120" t="s">
        <v>93</v>
      </c>
      <c r="X1234" s="120"/>
      <c r="Y1234" s="267" t="s">
        <v>671</v>
      </c>
      <c r="Z1234" s="123"/>
      <c r="AA1234" s="125">
        <v>0</v>
      </c>
      <c r="AB1234" s="125">
        <v>0</v>
      </c>
      <c r="AC1234" s="125">
        <v>1210218</v>
      </c>
      <c r="AD1234" s="125">
        <v>0</v>
      </c>
      <c r="AE1234" s="125">
        <v>1210218</v>
      </c>
      <c r="AF1234" s="125">
        <v>0</v>
      </c>
      <c r="AG1234" s="125">
        <v>0</v>
      </c>
      <c r="AH1234" s="125">
        <v>19453424.420000002</v>
      </c>
      <c r="AI1234" s="125">
        <v>0</v>
      </c>
      <c r="AJ1234" s="125">
        <v>19453424.420000002</v>
      </c>
      <c r="AK1234" s="135"/>
      <c r="AL1234" s="126" t="s">
        <v>4794</v>
      </c>
    </row>
    <row r="1235" spans="1:38" x14ac:dyDescent="0.25">
      <c r="A1235" s="147">
        <v>70053</v>
      </c>
      <c r="B1235" s="120">
        <v>1</v>
      </c>
      <c r="C1235" s="121" t="s">
        <v>85</v>
      </c>
      <c r="D1235" s="122">
        <v>40038.571296296293</v>
      </c>
      <c r="E1235" s="121" t="s">
        <v>108</v>
      </c>
      <c r="F1235" s="122">
        <v>43475</v>
      </c>
      <c r="G1235" s="121" t="s">
        <v>152</v>
      </c>
      <c r="H1235" s="123" t="s">
        <v>1633</v>
      </c>
      <c r="I1235" s="121"/>
      <c r="J1235" s="120"/>
      <c r="K1235" s="121"/>
      <c r="L1235" s="120"/>
      <c r="M1235" s="123" t="s">
        <v>4795</v>
      </c>
      <c r="N1235" s="123"/>
      <c r="O1235" s="121" t="s">
        <v>119</v>
      </c>
      <c r="P1235" s="121" t="s">
        <v>19</v>
      </c>
      <c r="Q1235" s="123"/>
      <c r="R1235" s="270" t="s">
        <v>1778</v>
      </c>
      <c r="S1235" s="150" t="s">
        <v>42</v>
      </c>
      <c r="T1235" s="124" t="s">
        <v>505</v>
      </c>
      <c r="U1235" s="120"/>
      <c r="V1235" s="121"/>
      <c r="W1235" s="120" t="s">
        <v>93</v>
      </c>
      <c r="X1235" s="120"/>
      <c r="Y1235" s="267" t="s">
        <v>671</v>
      </c>
      <c r="Z1235" s="123"/>
      <c r="AA1235" s="125">
        <v>0</v>
      </c>
      <c r="AB1235" s="125">
        <v>0</v>
      </c>
      <c r="AC1235" s="125">
        <v>1759410</v>
      </c>
      <c r="AD1235" s="125">
        <v>0</v>
      </c>
      <c r="AE1235" s="125">
        <v>1759410</v>
      </c>
      <c r="AF1235" s="125">
        <v>0</v>
      </c>
      <c r="AG1235" s="125">
        <v>0</v>
      </c>
      <c r="AH1235" s="125">
        <v>27614905.300000001</v>
      </c>
      <c r="AI1235" s="125">
        <v>0</v>
      </c>
      <c r="AJ1235" s="125">
        <v>27614905.300000001</v>
      </c>
      <c r="AK1235" s="135"/>
      <c r="AL1235" s="126" t="s">
        <v>4796</v>
      </c>
    </row>
    <row r="1236" spans="1:38" x14ac:dyDescent="0.25">
      <c r="A1236" s="147">
        <v>70054</v>
      </c>
      <c r="B1236" s="120">
        <v>2</v>
      </c>
      <c r="C1236" s="121" t="s">
        <v>85</v>
      </c>
      <c r="D1236" s="122">
        <v>40038.571296296293</v>
      </c>
      <c r="E1236" s="121" t="s">
        <v>108</v>
      </c>
      <c r="F1236" s="122">
        <v>43500</v>
      </c>
      <c r="G1236" s="121" t="s">
        <v>152</v>
      </c>
      <c r="H1236" s="123" t="s">
        <v>236</v>
      </c>
      <c r="I1236" s="121"/>
      <c r="J1236" s="120"/>
      <c r="K1236" s="121"/>
      <c r="L1236" s="120"/>
      <c r="M1236" s="123" t="s">
        <v>4797</v>
      </c>
      <c r="N1236" s="123"/>
      <c r="O1236" s="121" t="s">
        <v>119</v>
      </c>
      <c r="P1236" s="121" t="s">
        <v>19</v>
      </c>
      <c r="Q1236" s="123"/>
      <c r="R1236" s="270" t="s">
        <v>1778</v>
      </c>
      <c r="S1236" s="150" t="s">
        <v>42</v>
      </c>
      <c r="T1236" s="124" t="s">
        <v>505</v>
      </c>
      <c r="U1236" s="120"/>
      <c r="V1236" s="121"/>
      <c r="W1236" s="120" t="s">
        <v>93</v>
      </c>
      <c r="X1236" s="120"/>
      <c r="Y1236" s="267" t="s">
        <v>671</v>
      </c>
      <c r="Z1236" s="123"/>
      <c r="AA1236" s="125">
        <v>0</v>
      </c>
      <c r="AB1236" s="125">
        <v>0</v>
      </c>
      <c r="AC1236" s="125">
        <v>1616643</v>
      </c>
      <c r="AD1236" s="125">
        <v>0</v>
      </c>
      <c r="AE1236" s="125">
        <v>1616643</v>
      </c>
      <c r="AF1236" s="125">
        <v>0</v>
      </c>
      <c r="AG1236" s="125">
        <v>0</v>
      </c>
      <c r="AH1236" s="125">
        <v>28976311.550000001</v>
      </c>
      <c r="AI1236" s="125">
        <v>0</v>
      </c>
      <c r="AJ1236" s="125">
        <v>28976311.550000001</v>
      </c>
      <c r="AK1236" s="135"/>
      <c r="AL1236" s="126" t="s">
        <v>4798</v>
      </c>
    </row>
    <row r="1237" spans="1:38" x14ac:dyDescent="0.25">
      <c r="A1237" s="147">
        <v>70055</v>
      </c>
      <c r="B1237" s="120">
        <v>4</v>
      </c>
      <c r="C1237" s="121" t="s">
        <v>85</v>
      </c>
      <c r="D1237" s="122">
        <v>40038.571296296293</v>
      </c>
      <c r="E1237" s="121" t="s">
        <v>108</v>
      </c>
      <c r="F1237" s="122">
        <v>43594</v>
      </c>
      <c r="G1237" s="121" t="s">
        <v>3474</v>
      </c>
      <c r="H1237" s="123" t="s">
        <v>893</v>
      </c>
      <c r="I1237" s="121"/>
      <c r="J1237" s="120"/>
      <c r="K1237" s="121"/>
      <c r="L1237" s="120"/>
      <c r="M1237" s="123" t="s">
        <v>4799</v>
      </c>
      <c r="N1237" s="123" t="s">
        <v>4800</v>
      </c>
      <c r="O1237" s="121" t="s">
        <v>119</v>
      </c>
      <c r="P1237" s="121" t="s">
        <v>19</v>
      </c>
      <c r="Q1237" s="123"/>
      <c r="R1237" s="270" t="s">
        <v>1778</v>
      </c>
      <c r="S1237" s="150" t="s">
        <v>42</v>
      </c>
      <c r="T1237" s="124" t="s">
        <v>505</v>
      </c>
      <c r="U1237" s="120"/>
      <c r="V1237" s="121"/>
      <c r="W1237" s="120" t="s">
        <v>93</v>
      </c>
      <c r="X1237" s="120"/>
      <c r="Y1237" s="267" t="s">
        <v>671</v>
      </c>
      <c r="Z1237" s="123"/>
      <c r="AA1237" s="125">
        <v>0</v>
      </c>
      <c r="AB1237" s="125">
        <v>0</v>
      </c>
      <c r="AC1237" s="125">
        <v>1984212</v>
      </c>
      <c r="AD1237" s="125">
        <v>0</v>
      </c>
      <c r="AE1237" s="125">
        <v>1984212</v>
      </c>
      <c r="AF1237" s="125">
        <v>0</v>
      </c>
      <c r="AG1237" s="125">
        <v>0</v>
      </c>
      <c r="AH1237" s="125">
        <v>33467091.399999999</v>
      </c>
      <c r="AI1237" s="125">
        <v>0</v>
      </c>
      <c r="AJ1237" s="125">
        <v>33467091.399999999</v>
      </c>
      <c r="AK1237" s="135"/>
      <c r="AL1237" s="126" t="s">
        <v>4801</v>
      </c>
    </row>
    <row r="1238" spans="1:38" x14ac:dyDescent="0.25">
      <c r="A1238" s="147">
        <v>70056</v>
      </c>
      <c r="B1238" s="120">
        <v>3</v>
      </c>
      <c r="C1238" s="121" t="s">
        <v>85</v>
      </c>
      <c r="D1238" s="122">
        <v>40038.571296296293</v>
      </c>
      <c r="E1238" s="121" t="s">
        <v>108</v>
      </c>
      <c r="F1238" s="122">
        <v>43489</v>
      </c>
      <c r="G1238" s="121" t="s">
        <v>152</v>
      </c>
      <c r="H1238" s="123" t="s">
        <v>180</v>
      </c>
      <c r="I1238" s="121"/>
      <c r="J1238" s="120"/>
      <c r="K1238" s="121"/>
      <c r="L1238" s="120"/>
      <c r="M1238" s="123" t="s">
        <v>4802</v>
      </c>
      <c r="N1238" s="123"/>
      <c r="O1238" s="121" t="s">
        <v>119</v>
      </c>
      <c r="P1238" s="121" t="s">
        <v>19</v>
      </c>
      <c r="Q1238" s="123"/>
      <c r="R1238" s="270" t="s">
        <v>1778</v>
      </c>
      <c r="S1238" s="150" t="s">
        <v>42</v>
      </c>
      <c r="T1238" s="124" t="s">
        <v>505</v>
      </c>
      <c r="U1238" s="120"/>
      <c r="V1238" s="121"/>
      <c r="W1238" s="120" t="s">
        <v>93</v>
      </c>
      <c r="X1238" s="120"/>
      <c r="Y1238" s="267" t="s">
        <v>671</v>
      </c>
      <c r="Z1238" s="123"/>
      <c r="AA1238" s="125">
        <v>0</v>
      </c>
      <c r="AB1238" s="125">
        <v>0</v>
      </c>
      <c r="AC1238" s="125">
        <v>767294</v>
      </c>
      <c r="AD1238" s="125">
        <v>0</v>
      </c>
      <c r="AE1238" s="125">
        <v>767294</v>
      </c>
      <c r="AF1238" s="125">
        <v>0</v>
      </c>
      <c r="AG1238" s="125">
        <v>0</v>
      </c>
      <c r="AH1238" s="125">
        <v>15688409.689999999</v>
      </c>
      <c r="AI1238" s="125">
        <v>0</v>
      </c>
      <c r="AJ1238" s="125">
        <v>15688409.689999999</v>
      </c>
      <c r="AK1238" s="135"/>
      <c r="AL1238" s="126" t="s">
        <v>4803</v>
      </c>
    </row>
    <row r="1239" spans="1:38" x14ac:dyDescent="0.25">
      <c r="A1239" s="147">
        <v>70057</v>
      </c>
      <c r="B1239" s="120">
        <v>4</v>
      </c>
      <c r="C1239" s="121" t="s">
        <v>85</v>
      </c>
      <c r="D1239" s="122">
        <v>40038.571296296293</v>
      </c>
      <c r="E1239" s="121" t="s">
        <v>108</v>
      </c>
      <c r="F1239" s="122">
        <v>43474</v>
      </c>
      <c r="G1239" s="121" t="s">
        <v>152</v>
      </c>
      <c r="H1239" s="123" t="s">
        <v>196</v>
      </c>
      <c r="I1239" s="121"/>
      <c r="J1239" s="120"/>
      <c r="K1239" s="121"/>
      <c r="L1239" s="120"/>
      <c r="M1239" s="123" t="s">
        <v>4804</v>
      </c>
      <c r="N1239" s="123"/>
      <c r="O1239" s="121" t="s">
        <v>119</v>
      </c>
      <c r="P1239" s="121" t="s">
        <v>19</v>
      </c>
      <c r="Q1239" s="123"/>
      <c r="R1239" s="270" t="s">
        <v>1778</v>
      </c>
      <c r="S1239" s="150" t="s">
        <v>42</v>
      </c>
      <c r="T1239" s="124" t="s">
        <v>505</v>
      </c>
      <c r="U1239" s="120"/>
      <c r="V1239" s="121"/>
      <c r="W1239" s="120" t="s">
        <v>93</v>
      </c>
      <c r="X1239" s="120"/>
      <c r="Y1239" s="267" t="s">
        <v>671</v>
      </c>
      <c r="Z1239" s="123"/>
      <c r="AA1239" s="125">
        <v>0</v>
      </c>
      <c r="AB1239" s="125">
        <v>0</v>
      </c>
      <c r="AC1239" s="125">
        <v>3554449</v>
      </c>
      <c r="AD1239" s="125">
        <v>0</v>
      </c>
      <c r="AE1239" s="125">
        <v>3554449</v>
      </c>
      <c r="AF1239" s="125">
        <v>0</v>
      </c>
      <c r="AG1239" s="125">
        <v>0</v>
      </c>
      <c r="AH1239" s="125">
        <v>75072120.420000002</v>
      </c>
      <c r="AI1239" s="125">
        <v>0</v>
      </c>
      <c r="AJ1239" s="125">
        <v>75072120.420000002</v>
      </c>
      <c r="AK1239" s="135"/>
      <c r="AL1239" s="126" t="s">
        <v>4805</v>
      </c>
    </row>
    <row r="1240" spans="1:38" x14ac:dyDescent="0.25">
      <c r="A1240" s="147">
        <v>70058</v>
      </c>
      <c r="B1240" s="120">
        <v>2</v>
      </c>
      <c r="C1240" s="121" t="s">
        <v>85</v>
      </c>
      <c r="D1240" s="122">
        <v>40038.57130787037</v>
      </c>
      <c r="E1240" s="121" t="s">
        <v>108</v>
      </c>
      <c r="F1240" s="122">
        <v>43500</v>
      </c>
      <c r="G1240" s="121" t="s">
        <v>152</v>
      </c>
      <c r="H1240" s="123" t="s">
        <v>838</v>
      </c>
      <c r="I1240" s="121"/>
      <c r="J1240" s="120"/>
      <c r="K1240" s="121"/>
      <c r="L1240" s="120"/>
      <c r="M1240" s="123" t="s">
        <v>4806</v>
      </c>
      <c r="N1240" s="123"/>
      <c r="O1240" s="121" t="s">
        <v>119</v>
      </c>
      <c r="P1240" s="121" t="s">
        <v>19</v>
      </c>
      <c r="Q1240" s="123"/>
      <c r="R1240" s="270" t="s">
        <v>1778</v>
      </c>
      <c r="S1240" s="150" t="s">
        <v>42</v>
      </c>
      <c r="T1240" s="124" t="s">
        <v>505</v>
      </c>
      <c r="U1240" s="120"/>
      <c r="V1240" s="121"/>
      <c r="W1240" s="120" t="s">
        <v>93</v>
      </c>
      <c r="X1240" s="120"/>
      <c r="Y1240" s="267" t="s">
        <v>671</v>
      </c>
      <c r="Z1240" s="123"/>
      <c r="AA1240" s="125">
        <v>0</v>
      </c>
      <c r="AB1240" s="125">
        <v>0</v>
      </c>
      <c r="AC1240" s="125">
        <v>3560381</v>
      </c>
      <c r="AD1240" s="125">
        <v>0</v>
      </c>
      <c r="AE1240" s="125">
        <v>3560381</v>
      </c>
      <c r="AF1240" s="125">
        <v>0</v>
      </c>
      <c r="AG1240" s="125">
        <v>0</v>
      </c>
      <c r="AH1240" s="125">
        <v>47948558.119999997</v>
      </c>
      <c r="AI1240" s="125">
        <v>0</v>
      </c>
      <c r="AJ1240" s="125">
        <v>47948558.119999997</v>
      </c>
      <c r="AK1240" s="135"/>
      <c r="AL1240" s="126" t="s">
        <v>4807</v>
      </c>
    </row>
    <row r="1241" spans="1:38" x14ac:dyDescent="0.25">
      <c r="A1241" s="147">
        <v>70059</v>
      </c>
      <c r="B1241" s="120">
        <v>3</v>
      </c>
      <c r="C1241" s="121" t="s">
        <v>85</v>
      </c>
      <c r="D1241" s="122">
        <v>40038.57130787037</v>
      </c>
      <c r="E1241" s="121" t="s">
        <v>108</v>
      </c>
      <c r="F1241" s="122">
        <v>43489</v>
      </c>
      <c r="G1241" s="121" t="s">
        <v>152</v>
      </c>
      <c r="H1241" s="123" t="s">
        <v>319</v>
      </c>
      <c r="I1241" s="121"/>
      <c r="J1241" s="120"/>
      <c r="K1241" s="121"/>
      <c r="L1241" s="120"/>
      <c r="M1241" s="123" t="s">
        <v>4808</v>
      </c>
      <c r="N1241" s="123"/>
      <c r="O1241" s="121" t="s">
        <v>119</v>
      </c>
      <c r="P1241" s="121" t="s">
        <v>19</v>
      </c>
      <c r="Q1241" s="123"/>
      <c r="R1241" s="270" t="s">
        <v>1778</v>
      </c>
      <c r="S1241" s="150" t="s">
        <v>42</v>
      </c>
      <c r="T1241" s="124" t="s">
        <v>505</v>
      </c>
      <c r="U1241" s="120"/>
      <c r="V1241" s="121"/>
      <c r="W1241" s="120" t="s">
        <v>93</v>
      </c>
      <c r="X1241" s="120"/>
      <c r="Y1241" s="267" t="s">
        <v>671</v>
      </c>
      <c r="Z1241" s="123"/>
      <c r="AA1241" s="125">
        <v>0</v>
      </c>
      <c r="AB1241" s="125">
        <v>0</v>
      </c>
      <c r="AC1241" s="125">
        <v>1258562</v>
      </c>
      <c r="AD1241" s="125">
        <v>0</v>
      </c>
      <c r="AE1241" s="125">
        <v>1258562</v>
      </c>
      <c r="AF1241" s="125">
        <v>0</v>
      </c>
      <c r="AG1241" s="125">
        <v>0</v>
      </c>
      <c r="AH1241" s="125">
        <v>25020246.579999998</v>
      </c>
      <c r="AI1241" s="125">
        <v>0</v>
      </c>
      <c r="AJ1241" s="125">
        <v>25020246.579999998</v>
      </c>
      <c r="AK1241" s="135"/>
      <c r="AL1241" s="126" t="s">
        <v>4809</v>
      </c>
    </row>
    <row r="1242" spans="1:38" x14ac:dyDescent="0.25">
      <c r="A1242" s="147">
        <v>70060</v>
      </c>
      <c r="B1242" s="120">
        <v>3</v>
      </c>
      <c r="C1242" s="121" t="s">
        <v>85</v>
      </c>
      <c r="D1242" s="122">
        <v>40038.57130787037</v>
      </c>
      <c r="E1242" s="121" t="s">
        <v>108</v>
      </c>
      <c r="F1242" s="122">
        <v>43489</v>
      </c>
      <c r="G1242" s="121" t="s">
        <v>152</v>
      </c>
      <c r="H1242" s="123" t="s">
        <v>910</v>
      </c>
      <c r="I1242" s="121"/>
      <c r="J1242" s="120"/>
      <c r="K1242" s="121"/>
      <c r="L1242" s="120"/>
      <c r="M1242" s="123" t="s">
        <v>4810</v>
      </c>
      <c r="N1242" s="123"/>
      <c r="O1242" s="121" t="s">
        <v>119</v>
      </c>
      <c r="P1242" s="121" t="s">
        <v>19</v>
      </c>
      <c r="Q1242" s="123"/>
      <c r="R1242" s="270" t="s">
        <v>1778</v>
      </c>
      <c r="S1242" s="150" t="s">
        <v>42</v>
      </c>
      <c r="T1242" s="124" t="s">
        <v>505</v>
      </c>
      <c r="U1242" s="120"/>
      <c r="V1242" s="121"/>
      <c r="W1242" s="120" t="s">
        <v>93</v>
      </c>
      <c r="X1242" s="120"/>
      <c r="Y1242" s="267" t="s">
        <v>671</v>
      </c>
      <c r="Z1242" s="123"/>
      <c r="AA1242" s="125">
        <v>0</v>
      </c>
      <c r="AB1242" s="125">
        <v>0</v>
      </c>
      <c r="AC1242" s="125">
        <v>2508648</v>
      </c>
      <c r="AD1242" s="125">
        <v>0</v>
      </c>
      <c r="AE1242" s="125">
        <v>2508648</v>
      </c>
      <c r="AF1242" s="125">
        <v>0</v>
      </c>
      <c r="AG1242" s="125">
        <v>0</v>
      </c>
      <c r="AH1242" s="125">
        <v>33637884.740000002</v>
      </c>
      <c r="AI1242" s="125">
        <v>0</v>
      </c>
      <c r="AJ1242" s="125">
        <v>33637884.740000002</v>
      </c>
      <c r="AK1242" s="135"/>
      <c r="AL1242" s="126" t="s">
        <v>4811</v>
      </c>
    </row>
    <row r="1243" spans="1:38" x14ac:dyDescent="0.25">
      <c r="A1243" s="147">
        <v>70062</v>
      </c>
      <c r="B1243" s="120">
        <v>1</v>
      </c>
      <c r="C1243" s="121" t="s">
        <v>85</v>
      </c>
      <c r="D1243" s="122">
        <v>40038.57130787037</v>
      </c>
      <c r="E1243" s="121" t="s">
        <v>108</v>
      </c>
      <c r="F1243" s="122">
        <v>43500</v>
      </c>
      <c r="G1243" s="121" t="s">
        <v>152</v>
      </c>
      <c r="H1243" s="123" t="s">
        <v>1160</v>
      </c>
      <c r="I1243" s="121"/>
      <c r="J1243" s="120"/>
      <c r="K1243" s="121"/>
      <c r="L1243" s="120"/>
      <c r="M1243" s="123" t="s">
        <v>4812</v>
      </c>
      <c r="N1243" s="123"/>
      <c r="O1243" s="121" t="s">
        <v>119</v>
      </c>
      <c r="P1243" s="121" t="s">
        <v>19</v>
      </c>
      <c r="Q1243" s="123"/>
      <c r="R1243" s="270" t="s">
        <v>1778</v>
      </c>
      <c r="S1243" s="150" t="s">
        <v>42</v>
      </c>
      <c r="T1243" s="124" t="s">
        <v>505</v>
      </c>
      <c r="U1243" s="120"/>
      <c r="V1243" s="121"/>
      <c r="W1243" s="120" t="s">
        <v>93</v>
      </c>
      <c r="X1243" s="120"/>
      <c r="Y1243" s="267" t="s">
        <v>671</v>
      </c>
      <c r="Z1243" s="123"/>
      <c r="AA1243" s="125">
        <v>0</v>
      </c>
      <c r="AB1243" s="125">
        <v>0</v>
      </c>
      <c r="AC1243" s="125">
        <v>903821</v>
      </c>
      <c r="AD1243" s="125">
        <v>0</v>
      </c>
      <c r="AE1243" s="125">
        <v>903821</v>
      </c>
      <c r="AF1243" s="125">
        <v>0</v>
      </c>
      <c r="AG1243" s="125">
        <v>0</v>
      </c>
      <c r="AH1243" s="125">
        <v>24560293.100000001</v>
      </c>
      <c r="AI1243" s="125">
        <v>0</v>
      </c>
      <c r="AJ1243" s="125">
        <v>24560293.100000001</v>
      </c>
      <c r="AK1243" s="135"/>
      <c r="AL1243" s="126" t="s">
        <v>4813</v>
      </c>
    </row>
    <row r="1244" spans="1:38" x14ac:dyDescent="0.25">
      <c r="A1244" s="147">
        <v>70063</v>
      </c>
      <c r="B1244" s="120">
        <v>3</v>
      </c>
      <c r="C1244" s="121" t="s">
        <v>85</v>
      </c>
      <c r="D1244" s="122">
        <v>40038.57130787037</v>
      </c>
      <c r="E1244" s="121" t="s">
        <v>108</v>
      </c>
      <c r="F1244" s="122">
        <v>43474</v>
      </c>
      <c r="G1244" s="121" t="s">
        <v>152</v>
      </c>
      <c r="H1244" s="123" t="s">
        <v>140</v>
      </c>
      <c r="I1244" s="121"/>
      <c r="J1244" s="120"/>
      <c r="K1244" s="121"/>
      <c r="L1244" s="120"/>
      <c r="M1244" s="123" t="s">
        <v>4814</v>
      </c>
      <c r="N1244" s="123"/>
      <c r="O1244" s="121" t="s">
        <v>119</v>
      </c>
      <c r="P1244" s="121" t="s">
        <v>19</v>
      </c>
      <c r="Q1244" s="123"/>
      <c r="R1244" s="270" t="s">
        <v>1778</v>
      </c>
      <c r="S1244" s="150" t="s">
        <v>42</v>
      </c>
      <c r="T1244" s="124" t="s">
        <v>505</v>
      </c>
      <c r="U1244" s="120"/>
      <c r="V1244" s="121"/>
      <c r="W1244" s="120" t="s">
        <v>93</v>
      </c>
      <c r="X1244" s="120"/>
      <c r="Y1244" s="267" t="s">
        <v>671</v>
      </c>
      <c r="Z1244" s="123"/>
      <c r="AA1244" s="125">
        <v>0</v>
      </c>
      <c r="AB1244" s="125">
        <v>0</v>
      </c>
      <c r="AC1244" s="125">
        <v>1792026</v>
      </c>
      <c r="AD1244" s="125">
        <v>0</v>
      </c>
      <c r="AE1244" s="125">
        <v>1792026</v>
      </c>
      <c r="AF1244" s="125">
        <v>0</v>
      </c>
      <c r="AG1244" s="125">
        <v>0</v>
      </c>
      <c r="AH1244" s="125">
        <v>41310779.659999996</v>
      </c>
      <c r="AI1244" s="125">
        <v>0</v>
      </c>
      <c r="AJ1244" s="125">
        <v>41310779.659999996</v>
      </c>
      <c r="AK1244" s="135"/>
      <c r="AL1244" s="126" t="s">
        <v>4815</v>
      </c>
    </row>
    <row r="1245" spans="1:38" x14ac:dyDescent="0.25">
      <c r="A1245" s="147">
        <v>70064</v>
      </c>
      <c r="B1245" s="120">
        <v>3</v>
      </c>
      <c r="C1245" s="121" t="s">
        <v>85</v>
      </c>
      <c r="D1245" s="122">
        <v>40038.57130787037</v>
      </c>
      <c r="E1245" s="121" t="s">
        <v>108</v>
      </c>
      <c r="F1245" s="122">
        <v>43489</v>
      </c>
      <c r="G1245" s="121" t="s">
        <v>152</v>
      </c>
      <c r="H1245" s="123" t="s">
        <v>4247</v>
      </c>
      <c r="I1245" s="121"/>
      <c r="J1245" s="120"/>
      <c r="K1245" s="121"/>
      <c r="L1245" s="120"/>
      <c r="M1245" s="123" t="s">
        <v>4816</v>
      </c>
      <c r="N1245" s="123"/>
      <c r="O1245" s="121" t="s">
        <v>119</v>
      </c>
      <c r="P1245" s="121" t="s">
        <v>19</v>
      </c>
      <c r="Q1245" s="123"/>
      <c r="R1245" s="270" t="s">
        <v>1778</v>
      </c>
      <c r="S1245" s="150" t="s">
        <v>42</v>
      </c>
      <c r="T1245" s="124" t="s">
        <v>505</v>
      </c>
      <c r="U1245" s="120"/>
      <c r="V1245" s="121"/>
      <c r="W1245" s="120" t="s">
        <v>93</v>
      </c>
      <c r="X1245" s="120"/>
      <c r="Y1245" s="267" t="s">
        <v>671</v>
      </c>
      <c r="Z1245" s="123"/>
      <c r="AA1245" s="125">
        <v>0</v>
      </c>
      <c r="AB1245" s="125">
        <v>0</v>
      </c>
      <c r="AC1245" s="125">
        <v>371969</v>
      </c>
      <c r="AD1245" s="125">
        <v>0</v>
      </c>
      <c r="AE1245" s="125">
        <v>371969</v>
      </c>
      <c r="AF1245" s="125">
        <v>0</v>
      </c>
      <c r="AG1245" s="125">
        <v>0</v>
      </c>
      <c r="AH1245" s="125">
        <v>5664314.2599999998</v>
      </c>
      <c r="AI1245" s="125">
        <v>0</v>
      </c>
      <c r="AJ1245" s="125">
        <v>5664314.2599999998</v>
      </c>
      <c r="AK1245" s="135"/>
      <c r="AL1245" s="126" t="s">
        <v>4817</v>
      </c>
    </row>
    <row r="1246" spans="1:38" x14ac:dyDescent="0.25">
      <c r="A1246" s="147">
        <v>70065</v>
      </c>
      <c r="B1246" s="120">
        <v>1</v>
      </c>
      <c r="C1246" s="121" t="s">
        <v>85</v>
      </c>
      <c r="D1246" s="122">
        <v>40038.57130787037</v>
      </c>
      <c r="E1246" s="121" t="s">
        <v>108</v>
      </c>
      <c r="F1246" s="122">
        <v>43500</v>
      </c>
      <c r="G1246" s="121" t="s">
        <v>152</v>
      </c>
      <c r="H1246" s="123" t="s">
        <v>1176</v>
      </c>
      <c r="I1246" s="121"/>
      <c r="J1246" s="120"/>
      <c r="K1246" s="121"/>
      <c r="L1246" s="120"/>
      <c r="M1246" s="123" t="s">
        <v>4818</v>
      </c>
      <c r="N1246" s="123"/>
      <c r="O1246" s="121" t="s">
        <v>119</v>
      </c>
      <c r="P1246" s="121" t="s">
        <v>19</v>
      </c>
      <c r="Q1246" s="123"/>
      <c r="R1246" s="270" t="s">
        <v>1778</v>
      </c>
      <c r="S1246" s="150" t="s">
        <v>42</v>
      </c>
      <c r="T1246" s="124" t="s">
        <v>505</v>
      </c>
      <c r="U1246" s="120"/>
      <c r="V1246" s="121"/>
      <c r="W1246" s="120" t="s">
        <v>93</v>
      </c>
      <c r="X1246" s="120"/>
      <c r="Y1246" s="267" t="s">
        <v>671</v>
      </c>
      <c r="Z1246" s="123"/>
      <c r="AA1246" s="125">
        <v>0</v>
      </c>
      <c r="AB1246" s="125">
        <v>0</v>
      </c>
      <c r="AC1246" s="125">
        <v>583834</v>
      </c>
      <c r="AD1246" s="125">
        <v>0</v>
      </c>
      <c r="AE1246" s="125">
        <v>583834</v>
      </c>
      <c r="AF1246" s="125">
        <v>0</v>
      </c>
      <c r="AG1246" s="125">
        <v>0</v>
      </c>
      <c r="AH1246" s="125">
        <v>20920026.16</v>
      </c>
      <c r="AI1246" s="125">
        <v>0</v>
      </c>
      <c r="AJ1246" s="125">
        <v>20920026.16</v>
      </c>
      <c r="AK1246" s="135"/>
      <c r="AL1246" s="126" t="s">
        <v>4819</v>
      </c>
    </row>
    <row r="1247" spans="1:38" x14ac:dyDescent="0.25">
      <c r="A1247" s="147">
        <v>70067</v>
      </c>
      <c r="B1247" s="120">
        <v>2</v>
      </c>
      <c r="C1247" s="121" t="s">
        <v>85</v>
      </c>
      <c r="D1247" s="122">
        <v>40038.57130787037</v>
      </c>
      <c r="E1247" s="121" t="s">
        <v>108</v>
      </c>
      <c r="F1247" s="122">
        <v>43500</v>
      </c>
      <c r="G1247" s="121" t="s">
        <v>152</v>
      </c>
      <c r="H1247" s="123" t="s">
        <v>1613</v>
      </c>
      <c r="I1247" s="121"/>
      <c r="J1247" s="120"/>
      <c r="K1247" s="121"/>
      <c r="L1247" s="120"/>
      <c r="M1247" s="123" t="s">
        <v>4820</v>
      </c>
      <c r="N1247" s="123"/>
      <c r="O1247" s="121" t="s">
        <v>119</v>
      </c>
      <c r="P1247" s="121" t="s">
        <v>19</v>
      </c>
      <c r="Q1247" s="123"/>
      <c r="R1247" s="270" t="s">
        <v>1778</v>
      </c>
      <c r="S1247" s="150" t="s">
        <v>42</v>
      </c>
      <c r="T1247" s="124" t="s">
        <v>505</v>
      </c>
      <c r="U1247" s="120"/>
      <c r="V1247" s="121"/>
      <c r="W1247" s="120" t="s">
        <v>93</v>
      </c>
      <c r="X1247" s="120"/>
      <c r="Y1247" s="271" t="s">
        <v>671</v>
      </c>
      <c r="Z1247" s="123"/>
      <c r="AA1247" s="125">
        <v>0</v>
      </c>
      <c r="AB1247" s="125">
        <v>0</v>
      </c>
      <c r="AC1247" s="125">
        <v>1126235</v>
      </c>
      <c r="AD1247" s="125">
        <v>0</v>
      </c>
      <c r="AE1247" s="125">
        <v>1126235</v>
      </c>
      <c r="AF1247" s="125">
        <v>0</v>
      </c>
      <c r="AG1247" s="125">
        <v>0</v>
      </c>
      <c r="AH1247" s="125">
        <v>22740521.57</v>
      </c>
      <c r="AI1247" s="125">
        <v>0</v>
      </c>
      <c r="AJ1247" s="125">
        <v>22740521.57</v>
      </c>
      <c r="AK1247" s="135"/>
      <c r="AL1247" s="126" t="s">
        <v>4821</v>
      </c>
    </row>
    <row r="1248" spans="1:38" x14ac:dyDescent="0.25">
      <c r="A1248" s="147">
        <v>70069</v>
      </c>
      <c r="B1248" s="120">
        <v>2</v>
      </c>
      <c r="C1248" s="121" t="s">
        <v>85</v>
      </c>
      <c r="D1248" s="122">
        <v>40038.57130787037</v>
      </c>
      <c r="E1248" s="121" t="s">
        <v>108</v>
      </c>
      <c r="F1248" s="122">
        <v>43500</v>
      </c>
      <c r="G1248" s="121" t="s">
        <v>152</v>
      </c>
      <c r="H1248" s="123" t="s">
        <v>2111</v>
      </c>
      <c r="I1248" s="121"/>
      <c r="J1248" s="120"/>
      <c r="K1248" s="121"/>
      <c r="L1248" s="120"/>
      <c r="M1248" s="123" t="s">
        <v>4822</v>
      </c>
      <c r="N1248" s="123"/>
      <c r="O1248" s="121" t="s">
        <v>119</v>
      </c>
      <c r="P1248" s="121" t="s">
        <v>19</v>
      </c>
      <c r="Q1248" s="123"/>
      <c r="R1248" s="270" t="s">
        <v>1778</v>
      </c>
      <c r="S1248" s="150" t="s">
        <v>42</v>
      </c>
      <c r="T1248" s="124" t="s">
        <v>505</v>
      </c>
      <c r="U1248" s="120"/>
      <c r="V1248" s="121"/>
      <c r="W1248" s="120" t="s">
        <v>93</v>
      </c>
      <c r="X1248" s="120"/>
      <c r="Y1248" s="271" t="s">
        <v>671</v>
      </c>
      <c r="Z1248" s="123"/>
      <c r="AA1248" s="125">
        <v>0</v>
      </c>
      <c r="AB1248" s="125">
        <v>0</v>
      </c>
      <c r="AC1248" s="125">
        <v>474283</v>
      </c>
      <c r="AD1248" s="125">
        <v>0</v>
      </c>
      <c r="AE1248" s="125">
        <v>474283</v>
      </c>
      <c r="AF1248" s="125">
        <v>0</v>
      </c>
      <c r="AG1248" s="125">
        <v>0</v>
      </c>
      <c r="AH1248" s="125">
        <v>9656835.3800000008</v>
      </c>
      <c r="AI1248" s="125">
        <v>0</v>
      </c>
      <c r="AJ1248" s="125">
        <v>9656835.3800000008</v>
      </c>
      <c r="AK1248" s="135"/>
      <c r="AL1248" s="126" t="s">
        <v>4823</v>
      </c>
    </row>
    <row r="1249" spans="1:38" x14ac:dyDescent="0.25">
      <c r="A1249" s="147">
        <v>70070</v>
      </c>
      <c r="B1249" s="120">
        <v>2</v>
      </c>
      <c r="C1249" s="121" t="s">
        <v>85</v>
      </c>
      <c r="D1249" s="122">
        <v>40038.57130787037</v>
      </c>
      <c r="E1249" s="121" t="s">
        <v>108</v>
      </c>
      <c r="F1249" s="122">
        <v>43500</v>
      </c>
      <c r="G1249" s="121" t="s">
        <v>152</v>
      </c>
      <c r="H1249" s="123" t="s">
        <v>460</v>
      </c>
      <c r="I1249" s="121"/>
      <c r="J1249" s="120"/>
      <c r="K1249" s="121"/>
      <c r="L1249" s="120"/>
      <c r="M1249" s="123" t="s">
        <v>4824</v>
      </c>
      <c r="N1249" s="123"/>
      <c r="O1249" s="121" t="s">
        <v>119</v>
      </c>
      <c r="P1249" s="121" t="s">
        <v>19</v>
      </c>
      <c r="Q1249" s="123"/>
      <c r="R1249" s="270" t="s">
        <v>1778</v>
      </c>
      <c r="S1249" s="150" t="s">
        <v>42</v>
      </c>
      <c r="T1249" s="124" t="s">
        <v>505</v>
      </c>
      <c r="U1249" s="120"/>
      <c r="V1249" s="121"/>
      <c r="W1249" s="120" t="s">
        <v>93</v>
      </c>
      <c r="X1249" s="120"/>
      <c r="Y1249" s="271" t="s">
        <v>671</v>
      </c>
      <c r="Z1249" s="123"/>
      <c r="AA1249" s="125">
        <v>0</v>
      </c>
      <c r="AB1249" s="125">
        <v>0</v>
      </c>
      <c r="AC1249" s="125">
        <v>1187187</v>
      </c>
      <c r="AD1249" s="125">
        <v>0</v>
      </c>
      <c r="AE1249" s="125">
        <v>1187187</v>
      </c>
      <c r="AF1249" s="125">
        <v>0</v>
      </c>
      <c r="AG1249" s="125">
        <v>0</v>
      </c>
      <c r="AH1249" s="125">
        <v>21727870.469999999</v>
      </c>
      <c r="AI1249" s="125">
        <v>0</v>
      </c>
      <c r="AJ1249" s="125">
        <v>21727870.469999999</v>
      </c>
      <c r="AK1249" s="135"/>
      <c r="AL1249" s="126" t="s">
        <v>4825</v>
      </c>
    </row>
    <row r="1250" spans="1:38" x14ac:dyDescent="0.25">
      <c r="A1250" s="147">
        <v>70071</v>
      </c>
      <c r="B1250" s="120">
        <v>2</v>
      </c>
      <c r="C1250" s="121" t="s">
        <v>85</v>
      </c>
      <c r="D1250" s="122">
        <v>40038.57130787037</v>
      </c>
      <c r="E1250" s="121" t="s">
        <v>108</v>
      </c>
      <c r="F1250" s="122">
        <v>43500</v>
      </c>
      <c r="G1250" s="121" t="s">
        <v>152</v>
      </c>
      <c r="H1250" s="123" t="s">
        <v>399</v>
      </c>
      <c r="I1250" s="121"/>
      <c r="J1250" s="120"/>
      <c r="K1250" s="121"/>
      <c r="L1250" s="120"/>
      <c r="M1250" s="123" t="s">
        <v>4826</v>
      </c>
      <c r="N1250" s="123"/>
      <c r="O1250" s="121" t="s">
        <v>119</v>
      </c>
      <c r="P1250" s="121" t="s">
        <v>19</v>
      </c>
      <c r="Q1250" s="123"/>
      <c r="R1250" s="270" t="s">
        <v>1778</v>
      </c>
      <c r="S1250" s="150" t="s">
        <v>42</v>
      </c>
      <c r="T1250" s="124" t="s">
        <v>505</v>
      </c>
      <c r="U1250" s="120"/>
      <c r="V1250" s="121"/>
      <c r="W1250" s="120" t="s">
        <v>93</v>
      </c>
      <c r="X1250" s="120"/>
      <c r="Y1250" s="271" t="s">
        <v>671</v>
      </c>
      <c r="Z1250" s="123"/>
      <c r="AA1250" s="125">
        <v>0</v>
      </c>
      <c r="AB1250" s="125">
        <v>0</v>
      </c>
      <c r="AC1250" s="125">
        <v>2475505</v>
      </c>
      <c r="AD1250" s="125">
        <v>0</v>
      </c>
      <c r="AE1250" s="125">
        <v>2475505</v>
      </c>
      <c r="AF1250" s="125">
        <v>0</v>
      </c>
      <c r="AG1250" s="125">
        <v>0</v>
      </c>
      <c r="AH1250" s="125">
        <v>51859462.93</v>
      </c>
      <c r="AI1250" s="125">
        <v>0</v>
      </c>
      <c r="AJ1250" s="125">
        <v>51859462.93</v>
      </c>
      <c r="AK1250" s="135"/>
      <c r="AL1250" s="126" t="s">
        <v>4827</v>
      </c>
    </row>
    <row r="1251" spans="1:38" x14ac:dyDescent="0.25">
      <c r="A1251" s="147">
        <v>70072</v>
      </c>
      <c r="B1251" s="120">
        <v>2</v>
      </c>
      <c r="C1251" s="121" t="s">
        <v>85</v>
      </c>
      <c r="D1251" s="122">
        <v>40038.57130787037</v>
      </c>
      <c r="E1251" s="121" t="s">
        <v>108</v>
      </c>
      <c r="F1251" s="122">
        <v>43500</v>
      </c>
      <c r="G1251" s="121" t="s">
        <v>152</v>
      </c>
      <c r="H1251" s="123" t="s">
        <v>1828</v>
      </c>
      <c r="I1251" s="121"/>
      <c r="J1251" s="120"/>
      <c r="K1251" s="121"/>
      <c r="L1251" s="120"/>
      <c r="M1251" s="123" t="s">
        <v>4828</v>
      </c>
      <c r="N1251" s="123"/>
      <c r="O1251" s="121" t="s">
        <v>119</v>
      </c>
      <c r="P1251" s="121" t="s">
        <v>19</v>
      </c>
      <c r="Q1251" s="123"/>
      <c r="R1251" s="270" t="s">
        <v>1778</v>
      </c>
      <c r="S1251" s="150" t="s">
        <v>42</v>
      </c>
      <c r="T1251" s="124" t="s">
        <v>505</v>
      </c>
      <c r="U1251" s="120"/>
      <c r="V1251" s="121"/>
      <c r="W1251" s="120" t="s">
        <v>93</v>
      </c>
      <c r="X1251" s="120"/>
      <c r="Y1251" s="271" t="s">
        <v>671</v>
      </c>
      <c r="Z1251" s="123"/>
      <c r="AA1251" s="125">
        <v>0</v>
      </c>
      <c r="AB1251" s="125">
        <v>0</v>
      </c>
      <c r="AC1251" s="125">
        <v>762848</v>
      </c>
      <c r="AD1251" s="125">
        <v>0</v>
      </c>
      <c r="AE1251" s="125">
        <v>762848</v>
      </c>
      <c r="AF1251" s="125">
        <v>0</v>
      </c>
      <c r="AG1251" s="125">
        <v>0</v>
      </c>
      <c r="AH1251" s="125">
        <v>21043935</v>
      </c>
      <c r="AI1251" s="125">
        <v>0</v>
      </c>
      <c r="AJ1251" s="125">
        <v>21043935</v>
      </c>
      <c r="AK1251" s="135"/>
      <c r="AL1251" s="126" t="s">
        <v>4829</v>
      </c>
    </row>
    <row r="1252" spans="1:38" x14ac:dyDescent="0.25">
      <c r="A1252" s="147">
        <v>70073</v>
      </c>
      <c r="B1252" s="120">
        <v>1</v>
      </c>
      <c r="C1252" s="121" t="s">
        <v>85</v>
      </c>
      <c r="D1252" s="122">
        <v>40038.57130787037</v>
      </c>
      <c r="E1252" s="121" t="s">
        <v>108</v>
      </c>
      <c r="F1252" s="122">
        <v>43475</v>
      </c>
      <c r="G1252" s="121" t="s">
        <v>152</v>
      </c>
      <c r="H1252" s="123" t="s">
        <v>1192</v>
      </c>
      <c r="I1252" s="121"/>
      <c r="J1252" s="120"/>
      <c r="K1252" s="121"/>
      <c r="L1252" s="120"/>
      <c r="M1252" s="123" t="s">
        <v>4830</v>
      </c>
      <c r="N1252" s="123"/>
      <c r="O1252" s="121" t="s">
        <v>119</v>
      </c>
      <c r="P1252" s="121" t="s">
        <v>19</v>
      </c>
      <c r="Q1252" s="123"/>
      <c r="R1252" s="270" t="s">
        <v>1778</v>
      </c>
      <c r="S1252" s="150" t="s">
        <v>42</v>
      </c>
      <c r="T1252" s="124" t="s">
        <v>505</v>
      </c>
      <c r="U1252" s="120"/>
      <c r="V1252" s="121"/>
      <c r="W1252" s="120" t="s">
        <v>93</v>
      </c>
      <c r="X1252" s="120"/>
      <c r="Y1252" s="271" t="s">
        <v>671</v>
      </c>
      <c r="Z1252" s="123"/>
      <c r="AA1252" s="125">
        <v>0</v>
      </c>
      <c r="AB1252" s="125">
        <v>0</v>
      </c>
      <c r="AC1252" s="125">
        <v>1641891</v>
      </c>
      <c r="AD1252" s="125">
        <v>0</v>
      </c>
      <c r="AE1252" s="125">
        <v>1641891</v>
      </c>
      <c r="AF1252" s="125">
        <v>0</v>
      </c>
      <c r="AG1252" s="125">
        <v>0</v>
      </c>
      <c r="AH1252" s="125">
        <v>39271088.630000003</v>
      </c>
      <c r="AI1252" s="125">
        <v>0</v>
      </c>
      <c r="AJ1252" s="125">
        <v>39271088.630000003</v>
      </c>
      <c r="AK1252" s="135"/>
      <c r="AL1252" s="126" t="s">
        <v>4831</v>
      </c>
    </row>
    <row r="1253" spans="1:38" x14ac:dyDescent="0.25">
      <c r="A1253" s="147">
        <v>70074</v>
      </c>
      <c r="B1253" s="120">
        <v>3</v>
      </c>
      <c r="C1253" s="121" t="s">
        <v>85</v>
      </c>
      <c r="D1253" s="122">
        <v>40038.57130787037</v>
      </c>
      <c r="E1253" s="121" t="s">
        <v>108</v>
      </c>
      <c r="F1253" s="122">
        <v>43474</v>
      </c>
      <c r="G1253" s="121" t="s">
        <v>152</v>
      </c>
      <c r="H1253" s="123" t="s">
        <v>659</v>
      </c>
      <c r="I1253" s="121"/>
      <c r="J1253" s="120"/>
      <c r="K1253" s="121"/>
      <c r="L1253" s="120"/>
      <c r="M1253" s="123" t="s">
        <v>4832</v>
      </c>
      <c r="N1253" s="123"/>
      <c r="O1253" s="121" t="s">
        <v>119</v>
      </c>
      <c r="P1253" s="121" t="s">
        <v>19</v>
      </c>
      <c r="Q1253" s="123"/>
      <c r="R1253" s="270" t="s">
        <v>1778</v>
      </c>
      <c r="S1253" s="150" t="s">
        <v>42</v>
      </c>
      <c r="T1253" s="124" t="s">
        <v>505</v>
      </c>
      <c r="U1253" s="120"/>
      <c r="V1253" s="121"/>
      <c r="W1253" s="120" t="s">
        <v>93</v>
      </c>
      <c r="X1253" s="120"/>
      <c r="Y1253" s="271" t="s">
        <v>671</v>
      </c>
      <c r="Z1253" s="123"/>
      <c r="AA1253" s="125">
        <v>0</v>
      </c>
      <c r="AB1253" s="125">
        <v>0</v>
      </c>
      <c r="AC1253" s="125">
        <v>3013217</v>
      </c>
      <c r="AD1253" s="125">
        <v>0</v>
      </c>
      <c r="AE1253" s="125">
        <v>3013217</v>
      </c>
      <c r="AF1253" s="125">
        <v>0</v>
      </c>
      <c r="AG1253" s="125">
        <v>0</v>
      </c>
      <c r="AH1253" s="125">
        <v>40187477.439999998</v>
      </c>
      <c r="AI1253" s="125">
        <v>0</v>
      </c>
      <c r="AJ1253" s="125">
        <v>40187477.439999998</v>
      </c>
      <c r="AK1253" s="135"/>
      <c r="AL1253" s="126" t="s">
        <v>4833</v>
      </c>
    </row>
    <row r="1254" spans="1:38" x14ac:dyDescent="0.25">
      <c r="A1254" s="147">
        <v>70075</v>
      </c>
      <c r="B1254" s="120">
        <v>3</v>
      </c>
      <c r="C1254" s="121" t="s">
        <v>85</v>
      </c>
      <c r="D1254" s="122">
        <v>40038.57130787037</v>
      </c>
      <c r="E1254" s="121" t="s">
        <v>108</v>
      </c>
      <c r="F1254" s="122">
        <v>43474</v>
      </c>
      <c r="G1254" s="121" t="s">
        <v>152</v>
      </c>
      <c r="H1254" s="123" t="s">
        <v>365</v>
      </c>
      <c r="I1254" s="121"/>
      <c r="J1254" s="120"/>
      <c r="K1254" s="121"/>
      <c r="L1254" s="120"/>
      <c r="M1254" s="123" t="s">
        <v>4834</v>
      </c>
      <c r="N1254" s="123"/>
      <c r="O1254" s="121" t="s">
        <v>119</v>
      </c>
      <c r="P1254" s="121" t="s">
        <v>19</v>
      </c>
      <c r="Q1254" s="123"/>
      <c r="R1254" s="270" t="s">
        <v>1778</v>
      </c>
      <c r="S1254" s="150" t="s">
        <v>42</v>
      </c>
      <c r="T1254" s="124" t="s">
        <v>505</v>
      </c>
      <c r="U1254" s="120"/>
      <c r="V1254" s="121"/>
      <c r="W1254" s="120" t="s">
        <v>93</v>
      </c>
      <c r="X1254" s="120"/>
      <c r="Y1254" s="271" t="s">
        <v>671</v>
      </c>
      <c r="Z1254" s="123"/>
      <c r="AA1254" s="125">
        <v>0</v>
      </c>
      <c r="AB1254" s="125">
        <v>0</v>
      </c>
      <c r="AC1254" s="125">
        <v>1986622</v>
      </c>
      <c r="AD1254" s="125">
        <v>0</v>
      </c>
      <c r="AE1254" s="125">
        <v>1986622</v>
      </c>
      <c r="AF1254" s="125">
        <v>0</v>
      </c>
      <c r="AG1254" s="125">
        <v>0</v>
      </c>
      <c r="AH1254" s="125">
        <v>29001276.02</v>
      </c>
      <c r="AI1254" s="125">
        <v>0</v>
      </c>
      <c r="AJ1254" s="125">
        <v>29001276.02</v>
      </c>
      <c r="AK1254" s="135"/>
      <c r="AL1254" s="126" t="s">
        <v>4835</v>
      </c>
    </row>
    <row r="1255" spans="1:38" x14ac:dyDescent="0.25">
      <c r="A1255" s="147">
        <v>70076</v>
      </c>
      <c r="B1255" s="120">
        <v>1</v>
      </c>
      <c r="C1255" s="121" t="s">
        <v>85</v>
      </c>
      <c r="D1255" s="122">
        <v>40038.57130787037</v>
      </c>
      <c r="E1255" s="121" t="s">
        <v>108</v>
      </c>
      <c r="F1255" s="122">
        <v>43501</v>
      </c>
      <c r="G1255" s="121" t="s">
        <v>152</v>
      </c>
      <c r="H1255" s="123" t="s">
        <v>523</v>
      </c>
      <c r="I1255" s="121"/>
      <c r="J1255" s="120"/>
      <c r="K1255" s="121"/>
      <c r="L1255" s="120"/>
      <c r="M1255" s="123" t="s">
        <v>4836</v>
      </c>
      <c r="N1255" s="123"/>
      <c r="O1255" s="121" t="s">
        <v>119</v>
      </c>
      <c r="P1255" s="121" t="s">
        <v>19</v>
      </c>
      <c r="Q1255" s="123"/>
      <c r="R1255" s="270" t="s">
        <v>1778</v>
      </c>
      <c r="S1255" s="150" t="s">
        <v>42</v>
      </c>
      <c r="T1255" s="124" t="s">
        <v>505</v>
      </c>
      <c r="U1255" s="120"/>
      <c r="V1255" s="121"/>
      <c r="W1255" s="120" t="s">
        <v>93</v>
      </c>
      <c r="X1255" s="120"/>
      <c r="Y1255" s="271" t="s">
        <v>671</v>
      </c>
      <c r="Z1255" s="123"/>
      <c r="AA1255" s="125">
        <v>0</v>
      </c>
      <c r="AB1255" s="125">
        <v>0</v>
      </c>
      <c r="AC1255" s="125">
        <v>623889</v>
      </c>
      <c r="AD1255" s="125">
        <v>0</v>
      </c>
      <c r="AE1255" s="125">
        <v>623889</v>
      </c>
      <c r="AF1255" s="125">
        <v>0</v>
      </c>
      <c r="AG1255" s="125">
        <v>0</v>
      </c>
      <c r="AH1255" s="125">
        <v>19088180.989999998</v>
      </c>
      <c r="AI1255" s="125">
        <v>0</v>
      </c>
      <c r="AJ1255" s="125">
        <v>19088180.989999998</v>
      </c>
      <c r="AK1255" s="135"/>
      <c r="AL1255" s="126" t="s">
        <v>4837</v>
      </c>
    </row>
    <row r="1256" spans="1:38" x14ac:dyDescent="0.25">
      <c r="A1256" s="147">
        <v>70077</v>
      </c>
      <c r="B1256" s="120">
        <v>2</v>
      </c>
      <c r="C1256" s="121" t="s">
        <v>85</v>
      </c>
      <c r="D1256" s="122">
        <v>40038.57130787037</v>
      </c>
      <c r="E1256" s="121" t="s">
        <v>108</v>
      </c>
      <c r="F1256" s="122">
        <v>43500</v>
      </c>
      <c r="G1256" s="121" t="s">
        <v>152</v>
      </c>
      <c r="H1256" s="123" t="s">
        <v>410</v>
      </c>
      <c r="I1256" s="121"/>
      <c r="J1256" s="120"/>
      <c r="K1256" s="121"/>
      <c r="L1256" s="120"/>
      <c r="M1256" s="123" t="s">
        <v>4838</v>
      </c>
      <c r="N1256" s="123"/>
      <c r="O1256" s="121" t="s">
        <v>119</v>
      </c>
      <c r="P1256" s="121" t="s">
        <v>19</v>
      </c>
      <c r="Q1256" s="123"/>
      <c r="R1256" s="270" t="s">
        <v>1778</v>
      </c>
      <c r="S1256" s="150" t="s">
        <v>42</v>
      </c>
      <c r="T1256" s="124" t="s">
        <v>505</v>
      </c>
      <c r="U1256" s="120"/>
      <c r="V1256" s="121"/>
      <c r="W1256" s="120" t="s">
        <v>93</v>
      </c>
      <c r="X1256" s="120"/>
      <c r="Y1256" s="271" t="s">
        <v>671</v>
      </c>
      <c r="Z1256" s="123"/>
      <c r="AA1256" s="125">
        <v>0</v>
      </c>
      <c r="AB1256" s="125">
        <v>0</v>
      </c>
      <c r="AC1256" s="125">
        <v>850173</v>
      </c>
      <c r="AD1256" s="125">
        <v>0</v>
      </c>
      <c r="AE1256" s="125">
        <v>850173</v>
      </c>
      <c r="AF1256" s="125">
        <v>0</v>
      </c>
      <c r="AG1256" s="125">
        <v>0</v>
      </c>
      <c r="AH1256" s="125">
        <v>19585503.129999999</v>
      </c>
      <c r="AI1256" s="125">
        <v>0</v>
      </c>
      <c r="AJ1256" s="125">
        <v>19585503.129999999</v>
      </c>
      <c r="AK1256" s="135"/>
      <c r="AL1256" s="126" t="s">
        <v>4839</v>
      </c>
    </row>
    <row r="1257" spans="1:38" x14ac:dyDescent="0.25">
      <c r="A1257" s="147">
        <v>70078</v>
      </c>
      <c r="B1257" s="120">
        <v>1</v>
      </c>
      <c r="C1257" s="121" t="s">
        <v>85</v>
      </c>
      <c r="D1257" s="122">
        <v>40038.57130787037</v>
      </c>
      <c r="E1257" s="121" t="s">
        <v>108</v>
      </c>
      <c r="F1257" s="122">
        <v>43476</v>
      </c>
      <c r="G1257" s="121" t="s">
        <v>152</v>
      </c>
      <c r="H1257" s="123" t="s">
        <v>689</v>
      </c>
      <c r="I1257" s="121"/>
      <c r="J1257" s="120"/>
      <c r="K1257" s="121"/>
      <c r="L1257" s="120"/>
      <c r="M1257" s="123" t="s">
        <v>4840</v>
      </c>
      <c r="N1257" s="123"/>
      <c r="O1257" s="121" t="s">
        <v>119</v>
      </c>
      <c r="P1257" s="121" t="s">
        <v>19</v>
      </c>
      <c r="Q1257" s="123"/>
      <c r="R1257" s="270" t="s">
        <v>1778</v>
      </c>
      <c r="S1257" s="150" t="s">
        <v>42</v>
      </c>
      <c r="T1257" s="124" t="s">
        <v>505</v>
      </c>
      <c r="U1257" s="120"/>
      <c r="V1257" s="121"/>
      <c r="W1257" s="120" t="s">
        <v>93</v>
      </c>
      <c r="X1257" s="120"/>
      <c r="Y1257" s="271" t="s">
        <v>671</v>
      </c>
      <c r="Z1257" s="123"/>
      <c r="AA1257" s="125">
        <v>0</v>
      </c>
      <c r="AB1257" s="125">
        <v>0</v>
      </c>
      <c r="AC1257" s="125">
        <v>1219209</v>
      </c>
      <c r="AD1257" s="125">
        <v>0</v>
      </c>
      <c r="AE1257" s="125">
        <v>1219209</v>
      </c>
      <c r="AF1257" s="125">
        <v>0</v>
      </c>
      <c r="AG1257" s="125">
        <v>0</v>
      </c>
      <c r="AH1257" s="125">
        <v>27671555.25</v>
      </c>
      <c r="AI1257" s="125">
        <v>0</v>
      </c>
      <c r="AJ1257" s="125">
        <v>27671555.25</v>
      </c>
      <c r="AK1257" s="135"/>
      <c r="AL1257" s="126" t="s">
        <v>4841</v>
      </c>
    </row>
    <row r="1258" spans="1:38" x14ac:dyDescent="0.25">
      <c r="A1258" s="147">
        <v>70079</v>
      </c>
      <c r="B1258" s="120">
        <v>4</v>
      </c>
      <c r="C1258" s="121" t="s">
        <v>85</v>
      </c>
      <c r="D1258" s="122">
        <v>40038.57130787037</v>
      </c>
      <c r="E1258" s="121" t="s">
        <v>108</v>
      </c>
      <c r="F1258" s="122">
        <v>43474</v>
      </c>
      <c r="G1258" s="121" t="s">
        <v>152</v>
      </c>
      <c r="H1258" s="123" t="s">
        <v>88</v>
      </c>
      <c r="I1258" s="121"/>
      <c r="J1258" s="120"/>
      <c r="K1258" s="121"/>
      <c r="L1258" s="120"/>
      <c r="M1258" s="123" t="s">
        <v>4842</v>
      </c>
      <c r="N1258" s="123"/>
      <c r="O1258" s="121" t="s">
        <v>119</v>
      </c>
      <c r="P1258" s="121" t="s">
        <v>19</v>
      </c>
      <c r="Q1258" s="123"/>
      <c r="R1258" s="270" t="s">
        <v>1778</v>
      </c>
      <c r="S1258" s="150" t="s">
        <v>42</v>
      </c>
      <c r="T1258" s="124" t="s">
        <v>505</v>
      </c>
      <c r="U1258" s="120"/>
      <c r="V1258" s="121"/>
      <c r="W1258" s="120" t="s">
        <v>93</v>
      </c>
      <c r="X1258" s="120"/>
      <c r="Y1258" s="271" t="s">
        <v>671</v>
      </c>
      <c r="Z1258" s="123"/>
      <c r="AA1258" s="125">
        <v>0</v>
      </c>
      <c r="AB1258" s="125">
        <v>0</v>
      </c>
      <c r="AC1258" s="125">
        <v>5372876</v>
      </c>
      <c r="AD1258" s="125">
        <v>0</v>
      </c>
      <c r="AE1258" s="125">
        <v>5372876</v>
      </c>
      <c r="AF1258" s="125">
        <v>0</v>
      </c>
      <c r="AG1258" s="125">
        <v>0</v>
      </c>
      <c r="AH1258" s="125">
        <v>103989780.41</v>
      </c>
      <c r="AI1258" s="125">
        <v>0</v>
      </c>
      <c r="AJ1258" s="125">
        <v>103989780.41</v>
      </c>
      <c r="AK1258" s="135"/>
      <c r="AL1258" s="126" t="s">
        <v>4843</v>
      </c>
    </row>
    <row r="1259" spans="1:38" x14ac:dyDescent="0.25">
      <c r="A1259" s="147">
        <v>70080</v>
      </c>
      <c r="B1259" s="120">
        <v>3</v>
      </c>
      <c r="C1259" s="121" t="s">
        <v>85</v>
      </c>
      <c r="D1259" s="122">
        <v>40038.57130787037</v>
      </c>
      <c r="E1259" s="121" t="s">
        <v>108</v>
      </c>
      <c r="F1259" s="122">
        <v>43489</v>
      </c>
      <c r="G1259" s="121" t="s">
        <v>152</v>
      </c>
      <c r="H1259" s="123" t="s">
        <v>551</v>
      </c>
      <c r="I1259" s="121"/>
      <c r="J1259" s="120"/>
      <c r="K1259" s="121"/>
      <c r="L1259" s="120"/>
      <c r="M1259" s="123" t="s">
        <v>4844</v>
      </c>
      <c r="N1259" s="123"/>
      <c r="O1259" s="121" t="s">
        <v>119</v>
      </c>
      <c r="P1259" s="121" t="s">
        <v>19</v>
      </c>
      <c r="Q1259" s="123"/>
      <c r="R1259" s="270" t="s">
        <v>1778</v>
      </c>
      <c r="S1259" s="150" t="s">
        <v>42</v>
      </c>
      <c r="T1259" s="124" t="s">
        <v>505</v>
      </c>
      <c r="U1259" s="120"/>
      <c r="V1259" s="121"/>
      <c r="W1259" s="120" t="s">
        <v>93</v>
      </c>
      <c r="X1259" s="120"/>
      <c r="Y1259" s="271" t="s">
        <v>671</v>
      </c>
      <c r="Z1259" s="123"/>
      <c r="AA1259" s="125">
        <v>0</v>
      </c>
      <c r="AB1259" s="125">
        <v>0</v>
      </c>
      <c r="AC1259" s="125">
        <v>1147900</v>
      </c>
      <c r="AD1259" s="125">
        <v>0</v>
      </c>
      <c r="AE1259" s="125">
        <v>1147900</v>
      </c>
      <c r="AF1259" s="125">
        <v>0</v>
      </c>
      <c r="AG1259" s="125">
        <v>0</v>
      </c>
      <c r="AH1259" s="125">
        <v>26795523.5</v>
      </c>
      <c r="AI1259" s="125">
        <v>0</v>
      </c>
      <c r="AJ1259" s="125">
        <v>26795523.5</v>
      </c>
      <c r="AK1259" s="135"/>
      <c r="AL1259" s="126" t="s">
        <v>4845</v>
      </c>
    </row>
    <row r="1260" spans="1:38" x14ac:dyDescent="0.25">
      <c r="A1260" s="147">
        <v>70081</v>
      </c>
      <c r="B1260" s="120">
        <v>3</v>
      </c>
      <c r="C1260" s="121" t="s">
        <v>85</v>
      </c>
      <c r="D1260" s="122">
        <v>40038.57130787037</v>
      </c>
      <c r="E1260" s="121" t="s">
        <v>108</v>
      </c>
      <c r="F1260" s="122">
        <v>43489</v>
      </c>
      <c r="G1260" s="121" t="s">
        <v>152</v>
      </c>
      <c r="H1260" s="123" t="s">
        <v>1776</v>
      </c>
      <c r="I1260" s="121"/>
      <c r="J1260" s="120"/>
      <c r="K1260" s="121"/>
      <c r="L1260" s="120"/>
      <c r="M1260" s="123" t="s">
        <v>4846</v>
      </c>
      <c r="N1260" s="123"/>
      <c r="O1260" s="121" t="s">
        <v>119</v>
      </c>
      <c r="P1260" s="121" t="s">
        <v>19</v>
      </c>
      <c r="Q1260" s="123"/>
      <c r="R1260" s="270" t="s">
        <v>1778</v>
      </c>
      <c r="S1260" s="150" t="s">
        <v>42</v>
      </c>
      <c r="T1260" s="124" t="s">
        <v>505</v>
      </c>
      <c r="U1260" s="120"/>
      <c r="V1260" s="121"/>
      <c r="W1260" s="120" t="s">
        <v>93</v>
      </c>
      <c r="X1260" s="120"/>
      <c r="Y1260" s="271" t="s">
        <v>671</v>
      </c>
      <c r="Z1260" s="123"/>
      <c r="AA1260" s="125">
        <v>0</v>
      </c>
      <c r="AB1260" s="125">
        <v>0</v>
      </c>
      <c r="AC1260" s="125">
        <v>630671</v>
      </c>
      <c r="AD1260" s="125">
        <v>0</v>
      </c>
      <c r="AE1260" s="125">
        <v>630671</v>
      </c>
      <c r="AF1260" s="125">
        <v>0</v>
      </c>
      <c r="AG1260" s="125">
        <v>0</v>
      </c>
      <c r="AH1260" s="125">
        <v>16125177.74</v>
      </c>
      <c r="AI1260" s="125">
        <v>0</v>
      </c>
      <c r="AJ1260" s="125">
        <v>16125177.74</v>
      </c>
      <c r="AK1260" s="135"/>
      <c r="AL1260" s="126" t="s">
        <v>4847</v>
      </c>
    </row>
    <row r="1261" spans="1:38" x14ac:dyDescent="0.25">
      <c r="A1261" s="147">
        <v>70082</v>
      </c>
      <c r="B1261" s="120">
        <v>1</v>
      </c>
      <c r="C1261" s="121" t="s">
        <v>85</v>
      </c>
      <c r="D1261" s="122">
        <v>40038.57130787037</v>
      </c>
      <c r="E1261" s="121" t="s">
        <v>108</v>
      </c>
      <c r="F1261" s="122">
        <v>43476</v>
      </c>
      <c r="G1261" s="121" t="s">
        <v>152</v>
      </c>
      <c r="H1261" s="123" t="s">
        <v>337</v>
      </c>
      <c r="I1261" s="121"/>
      <c r="J1261" s="120"/>
      <c r="K1261" s="121"/>
      <c r="L1261" s="120"/>
      <c r="M1261" s="123" t="s">
        <v>4848</v>
      </c>
      <c r="N1261" s="123"/>
      <c r="O1261" s="121" t="s">
        <v>119</v>
      </c>
      <c r="P1261" s="121" t="s">
        <v>19</v>
      </c>
      <c r="Q1261" s="123"/>
      <c r="R1261" s="270" t="s">
        <v>1778</v>
      </c>
      <c r="S1261" s="150" t="s">
        <v>42</v>
      </c>
      <c r="T1261" s="124" t="s">
        <v>505</v>
      </c>
      <c r="U1261" s="120"/>
      <c r="V1261" s="121"/>
      <c r="W1261" s="120" t="s">
        <v>93</v>
      </c>
      <c r="X1261" s="120"/>
      <c r="Y1261" s="271" t="s">
        <v>671</v>
      </c>
      <c r="Z1261" s="123"/>
      <c r="AA1261" s="125">
        <v>0</v>
      </c>
      <c r="AB1261" s="125">
        <v>0</v>
      </c>
      <c r="AC1261" s="125">
        <v>2908335</v>
      </c>
      <c r="AD1261" s="125">
        <v>0</v>
      </c>
      <c r="AE1261" s="125">
        <v>2908335</v>
      </c>
      <c r="AF1261" s="125">
        <v>0</v>
      </c>
      <c r="AG1261" s="125">
        <v>0</v>
      </c>
      <c r="AH1261" s="125">
        <v>48328561.289999999</v>
      </c>
      <c r="AI1261" s="125">
        <v>0</v>
      </c>
      <c r="AJ1261" s="125">
        <v>48328561.289999999</v>
      </c>
      <c r="AK1261" s="135"/>
      <c r="AL1261" s="126" t="s">
        <v>4849</v>
      </c>
    </row>
    <row r="1262" spans="1:38" x14ac:dyDescent="0.25">
      <c r="A1262" s="147">
        <v>70083</v>
      </c>
      <c r="B1262" s="120">
        <v>3</v>
      </c>
      <c r="C1262" s="121" t="s">
        <v>85</v>
      </c>
      <c r="D1262" s="122">
        <v>40038.57130787037</v>
      </c>
      <c r="E1262" s="121" t="s">
        <v>108</v>
      </c>
      <c r="F1262" s="122">
        <v>43474</v>
      </c>
      <c r="G1262" s="121" t="s">
        <v>152</v>
      </c>
      <c r="H1262" s="123" t="s">
        <v>701</v>
      </c>
      <c r="I1262" s="121"/>
      <c r="J1262" s="120"/>
      <c r="K1262" s="121"/>
      <c r="L1262" s="120"/>
      <c r="M1262" s="123" t="s">
        <v>4850</v>
      </c>
      <c r="N1262" s="123"/>
      <c r="O1262" s="121" t="s">
        <v>119</v>
      </c>
      <c r="P1262" s="121" t="s">
        <v>19</v>
      </c>
      <c r="Q1262" s="123"/>
      <c r="R1262" s="270" t="s">
        <v>1778</v>
      </c>
      <c r="S1262" s="150" t="s">
        <v>42</v>
      </c>
      <c r="T1262" s="124" t="s">
        <v>505</v>
      </c>
      <c r="U1262" s="120"/>
      <c r="V1262" s="121"/>
      <c r="W1262" s="120" t="s">
        <v>93</v>
      </c>
      <c r="X1262" s="120"/>
      <c r="Y1262" s="271" t="s">
        <v>671</v>
      </c>
      <c r="Z1262" s="123"/>
      <c r="AA1262" s="125">
        <v>0</v>
      </c>
      <c r="AB1262" s="125">
        <v>0</v>
      </c>
      <c r="AC1262" s="125">
        <v>3608745</v>
      </c>
      <c r="AD1262" s="125">
        <v>0</v>
      </c>
      <c r="AE1262" s="125">
        <v>3608745</v>
      </c>
      <c r="AF1262" s="125">
        <v>0</v>
      </c>
      <c r="AG1262" s="125">
        <v>0</v>
      </c>
      <c r="AH1262" s="125">
        <v>39453197.469999999</v>
      </c>
      <c r="AI1262" s="125">
        <v>0</v>
      </c>
      <c r="AJ1262" s="125">
        <v>39453197.469999999</v>
      </c>
      <c r="AK1262" s="135"/>
      <c r="AL1262" s="126" t="s">
        <v>4851</v>
      </c>
    </row>
    <row r="1263" spans="1:38" x14ac:dyDescent="0.25">
      <c r="A1263" s="147">
        <v>70084</v>
      </c>
      <c r="B1263" s="120">
        <v>4</v>
      </c>
      <c r="C1263" s="121" t="s">
        <v>85</v>
      </c>
      <c r="D1263" s="122">
        <v>40038.57130787037</v>
      </c>
      <c r="E1263" s="121" t="s">
        <v>108</v>
      </c>
      <c r="F1263" s="122">
        <v>43475</v>
      </c>
      <c r="G1263" s="121" t="s">
        <v>152</v>
      </c>
      <c r="H1263" s="123" t="s">
        <v>2853</v>
      </c>
      <c r="I1263" s="121"/>
      <c r="J1263" s="120"/>
      <c r="K1263" s="121"/>
      <c r="L1263" s="120"/>
      <c r="M1263" s="123" t="s">
        <v>4852</v>
      </c>
      <c r="N1263" s="123"/>
      <c r="O1263" s="121" t="s">
        <v>119</v>
      </c>
      <c r="P1263" s="121" t="s">
        <v>19</v>
      </c>
      <c r="Q1263" s="123"/>
      <c r="R1263" s="270" t="s">
        <v>1778</v>
      </c>
      <c r="S1263" s="150" t="s">
        <v>42</v>
      </c>
      <c r="T1263" s="124" t="s">
        <v>505</v>
      </c>
      <c r="U1263" s="120"/>
      <c r="V1263" s="121"/>
      <c r="W1263" s="120" t="s">
        <v>93</v>
      </c>
      <c r="X1263" s="120"/>
      <c r="Y1263" s="271" t="s">
        <v>671</v>
      </c>
      <c r="Z1263" s="123"/>
      <c r="AA1263" s="125">
        <v>0</v>
      </c>
      <c r="AB1263" s="125">
        <v>0</v>
      </c>
      <c r="AC1263" s="125">
        <v>1379207</v>
      </c>
      <c r="AD1263" s="125">
        <v>0</v>
      </c>
      <c r="AE1263" s="125">
        <v>1379207</v>
      </c>
      <c r="AF1263" s="125">
        <v>0</v>
      </c>
      <c r="AG1263" s="125">
        <v>0</v>
      </c>
      <c r="AH1263" s="125">
        <v>23080050.59</v>
      </c>
      <c r="AI1263" s="125">
        <v>0</v>
      </c>
      <c r="AJ1263" s="125">
        <v>23080050.59</v>
      </c>
      <c r="AK1263" s="135"/>
      <c r="AL1263" s="126" t="s">
        <v>4853</v>
      </c>
    </row>
    <row r="1264" spans="1:38" x14ac:dyDescent="0.25">
      <c r="A1264" s="147">
        <v>70087</v>
      </c>
      <c r="B1264" s="120">
        <v>1</v>
      </c>
      <c r="C1264" s="121" t="s">
        <v>85</v>
      </c>
      <c r="D1264" s="122">
        <v>40038.57130787037</v>
      </c>
      <c r="E1264" s="121" t="s">
        <v>108</v>
      </c>
      <c r="F1264" s="122">
        <v>43501</v>
      </c>
      <c r="G1264" s="121" t="s">
        <v>152</v>
      </c>
      <c r="H1264" s="123" t="s">
        <v>443</v>
      </c>
      <c r="I1264" s="121"/>
      <c r="J1264" s="120"/>
      <c r="K1264" s="121"/>
      <c r="L1264" s="120"/>
      <c r="M1264" s="123" t="s">
        <v>4854</v>
      </c>
      <c r="N1264" s="123"/>
      <c r="O1264" s="121" t="s">
        <v>119</v>
      </c>
      <c r="P1264" s="121" t="s">
        <v>19</v>
      </c>
      <c r="Q1264" s="123"/>
      <c r="R1264" s="270" t="s">
        <v>1778</v>
      </c>
      <c r="S1264" s="150" t="s">
        <v>42</v>
      </c>
      <c r="T1264" s="124" t="s">
        <v>505</v>
      </c>
      <c r="U1264" s="120"/>
      <c r="V1264" s="121"/>
      <c r="W1264" s="120" t="s">
        <v>93</v>
      </c>
      <c r="X1264" s="120"/>
      <c r="Y1264" s="271" t="s">
        <v>671</v>
      </c>
      <c r="Z1264" s="123"/>
      <c r="AA1264" s="125">
        <v>0</v>
      </c>
      <c r="AB1264" s="125">
        <v>0</v>
      </c>
      <c r="AC1264" s="125">
        <v>625710</v>
      </c>
      <c r="AD1264" s="125">
        <v>0</v>
      </c>
      <c r="AE1264" s="125">
        <v>625710</v>
      </c>
      <c r="AF1264" s="125">
        <v>0</v>
      </c>
      <c r="AG1264" s="125">
        <v>0</v>
      </c>
      <c r="AH1264" s="125">
        <v>14873328.529999999</v>
      </c>
      <c r="AI1264" s="125">
        <v>0</v>
      </c>
      <c r="AJ1264" s="125">
        <v>14873328.529999999</v>
      </c>
      <c r="AK1264" s="135"/>
      <c r="AL1264" s="126" t="s">
        <v>4855</v>
      </c>
    </row>
    <row r="1265" spans="1:38" x14ac:dyDescent="0.25">
      <c r="A1265" s="147">
        <v>70088</v>
      </c>
      <c r="B1265" s="120">
        <v>2</v>
      </c>
      <c r="C1265" s="121" t="s">
        <v>85</v>
      </c>
      <c r="D1265" s="122">
        <v>40038.57130787037</v>
      </c>
      <c r="E1265" s="121" t="s">
        <v>108</v>
      </c>
      <c r="F1265" s="122">
        <v>43500</v>
      </c>
      <c r="G1265" s="121" t="s">
        <v>152</v>
      </c>
      <c r="H1265" s="123" t="s">
        <v>1038</v>
      </c>
      <c r="I1265" s="121"/>
      <c r="J1265" s="120"/>
      <c r="K1265" s="121"/>
      <c r="L1265" s="120"/>
      <c r="M1265" s="123" t="s">
        <v>4856</v>
      </c>
      <c r="N1265" s="123"/>
      <c r="O1265" s="121" t="s">
        <v>119</v>
      </c>
      <c r="P1265" s="121" t="s">
        <v>19</v>
      </c>
      <c r="Q1265" s="123"/>
      <c r="R1265" s="270" t="s">
        <v>1778</v>
      </c>
      <c r="S1265" s="150" t="s">
        <v>42</v>
      </c>
      <c r="T1265" s="124" t="s">
        <v>505</v>
      </c>
      <c r="U1265" s="120"/>
      <c r="V1265" s="121"/>
      <c r="W1265" s="120" t="s">
        <v>93</v>
      </c>
      <c r="X1265" s="120"/>
      <c r="Y1265" s="271" t="s">
        <v>671</v>
      </c>
      <c r="Z1265" s="123"/>
      <c r="AA1265" s="125">
        <v>0</v>
      </c>
      <c r="AB1265" s="125">
        <v>0</v>
      </c>
      <c r="AC1265" s="125">
        <v>808344</v>
      </c>
      <c r="AD1265" s="125">
        <v>0</v>
      </c>
      <c r="AE1265" s="125">
        <v>808344</v>
      </c>
      <c r="AF1265" s="125">
        <v>0</v>
      </c>
      <c r="AG1265" s="125">
        <v>0</v>
      </c>
      <c r="AH1265" s="125">
        <v>15858265.279999999</v>
      </c>
      <c r="AI1265" s="125">
        <v>0</v>
      </c>
      <c r="AJ1265" s="125">
        <v>15858265.279999999</v>
      </c>
      <c r="AK1265" s="135"/>
      <c r="AL1265" s="126" t="s">
        <v>4857</v>
      </c>
    </row>
    <row r="1266" spans="1:38" x14ac:dyDescent="0.25">
      <c r="A1266" s="147">
        <v>70090</v>
      </c>
      <c r="B1266" s="120">
        <v>1</v>
      </c>
      <c r="C1266" s="121" t="s">
        <v>85</v>
      </c>
      <c r="D1266" s="122">
        <v>40038.57130787037</v>
      </c>
      <c r="E1266" s="121" t="s">
        <v>108</v>
      </c>
      <c r="F1266" s="122">
        <v>43476</v>
      </c>
      <c r="G1266" s="121" t="s">
        <v>152</v>
      </c>
      <c r="H1266" s="123" t="s">
        <v>347</v>
      </c>
      <c r="I1266" s="121"/>
      <c r="J1266" s="120"/>
      <c r="K1266" s="121"/>
      <c r="L1266" s="120"/>
      <c r="M1266" s="123" t="s">
        <v>4858</v>
      </c>
      <c r="N1266" s="123"/>
      <c r="O1266" s="121" t="s">
        <v>119</v>
      </c>
      <c r="P1266" s="121" t="s">
        <v>19</v>
      </c>
      <c r="Q1266" s="123"/>
      <c r="R1266" s="270" t="s">
        <v>1778</v>
      </c>
      <c r="S1266" s="150" t="s">
        <v>42</v>
      </c>
      <c r="T1266" s="124" t="s">
        <v>505</v>
      </c>
      <c r="U1266" s="120"/>
      <c r="V1266" s="121"/>
      <c r="W1266" s="120" t="s">
        <v>93</v>
      </c>
      <c r="X1266" s="120"/>
      <c r="Y1266" s="271" t="s">
        <v>671</v>
      </c>
      <c r="Z1266" s="123"/>
      <c r="AA1266" s="125">
        <v>0</v>
      </c>
      <c r="AB1266" s="125">
        <v>0</v>
      </c>
      <c r="AC1266" s="125">
        <v>1946018</v>
      </c>
      <c r="AD1266" s="125">
        <v>0</v>
      </c>
      <c r="AE1266" s="125">
        <v>1946018</v>
      </c>
      <c r="AF1266" s="125">
        <v>0</v>
      </c>
      <c r="AG1266" s="125">
        <v>0</v>
      </c>
      <c r="AH1266" s="125">
        <v>42585473.990000002</v>
      </c>
      <c r="AI1266" s="125">
        <v>0</v>
      </c>
      <c r="AJ1266" s="125">
        <v>42585473.990000002</v>
      </c>
      <c r="AK1266" s="135"/>
      <c r="AL1266" s="126" t="s">
        <v>4859</v>
      </c>
    </row>
    <row r="1267" spans="1:38" x14ac:dyDescent="0.25">
      <c r="A1267" s="147">
        <v>70091</v>
      </c>
      <c r="B1267" s="120">
        <v>3</v>
      </c>
      <c r="C1267" s="121" t="s">
        <v>85</v>
      </c>
      <c r="D1267" s="122">
        <v>40038.57130787037</v>
      </c>
      <c r="E1267" s="121" t="s">
        <v>108</v>
      </c>
      <c r="F1267" s="122">
        <v>43488</v>
      </c>
      <c r="G1267" s="121" t="s">
        <v>152</v>
      </c>
      <c r="H1267" s="123" t="s">
        <v>1272</v>
      </c>
      <c r="I1267" s="121"/>
      <c r="J1267" s="120"/>
      <c r="K1267" s="121"/>
      <c r="L1267" s="120"/>
      <c r="M1267" s="123" t="s">
        <v>4860</v>
      </c>
      <c r="N1267" s="123"/>
      <c r="O1267" s="121" t="s">
        <v>119</v>
      </c>
      <c r="P1267" s="121" t="s">
        <v>19</v>
      </c>
      <c r="Q1267" s="123"/>
      <c r="R1267" s="270" t="s">
        <v>1778</v>
      </c>
      <c r="S1267" s="150" t="s">
        <v>42</v>
      </c>
      <c r="T1267" s="124" t="s">
        <v>505</v>
      </c>
      <c r="U1267" s="120"/>
      <c r="V1267" s="121"/>
      <c r="W1267" s="120" t="s">
        <v>93</v>
      </c>
      <c r="X1267" s="120"/>
      <c r="Y1267" s="271" t="s">
        <v>671</v>
      </c>
      <c r="Z1267" s="123"/>
      <c r="AA1267" s="125">
        <v>0</v>
      </c>
      <c r="AB1267" s="125">
        <v>0</v>
      </c>
      <c r="AC1267" s="125">
        <v>1024988</v>
      </c>
      <c r="AD1267" s="125">
        <v>0</v>
      </c>
      <c r="AE1267" s="125">
        <v>1024988</v>
      </c>
      <c r="AF1267" s="125">
        <v>0</v>
      </c>
      <c r="AG1267" s="125">
        <v>0</v>
      </c>
      <c r="AH1267" s="125">
        <v>17894258</v>
      </c>
      <c r="AI1267" s="125">
        <v>0</v>
      </c>
      <c r="AJ1267" s="125">
        <v>17894258</v>
      </c>
      <c r="AK1267" s="135"/>
      <c r="AL1267" s="126" t="s">
        <v>4861</v>
      </c>
    </row>
    <row r="1268" spans="1:38" x14ac:dyDescent="0.25">
      <c r="A1268" s="147">
        <v>70092</v>
      </c>
      <c r="B1268" s="120">
        <v>4</v>
      </c>
      <c r="C1268" s="121" t="s">
        <v>85</v>
      </c>
      <c r="D1268" s="122">
        <v>40038.57130787037</v>
      </c>
      <c r="E1268" s="121" t="s">
        <v>108</v>
      </c>
      <c r="F1268" s="122">
        <v>43487</v>
      </c>
      <c r="G1268" s="121" t="s">
        <v>152</v>
      </c>
      <c r="H1268" s="123" t="s">
        <v>371</v>
      </c>
      <c r="I1268" s="121"/>
      <c r="J1268" s="120"/>
      <c r="K1268" s="121"/>
      <c r="L1268" s="120"/>
      <c r="M1268" s="123" t="s">
        <v>4862</v>
      </c>
      <c r="N1268" s="123"/>
      <c r="O1268" s="121" t="s">
        <v>119</v>
      </c>
      <c r="P1268" s="121" t="s">
        <v>19</v>
      </c>
      <c r="Q1268" s="123"/>
      <c r="R1268" s="270" t="s">
        <v>1778</v>
      </c>
      <c r="S1268" s="150" t="s">
        <v>42</v>
      </c>
      <c r="T1268" s="124" t="s">
        <v>505</v>
      </c>
      <c r="U1268" s="120"/>
      <c r="V1268" s="121"/>
      <c r="W1268" s="120" t="s">
        <v>93</v>
      </c>
      <c r="X1268" s="120"/>
      <c r="Y1268" s="271" t="s">
        <v>671</v>
      </c>
      <c r="Z1268" s="123"/>
      <c r="AA1268" s="125">
        <v>0</v>
      </c>
      <c r="AB1268" s="125">
        <v>0</v>
      </c>
      <c r="AC1268" s="125">
        <v>1494116</v>
      </c>
      <c r="AD1268" s="125">
        <v>0</v>
      </c>
      <c r="AE1268" s="125">
        <v>1494116</v>
      </c>
      <c r="AF1268" s="125">
        <v>0</v>
      </c>
      <c r="AG1268" s="125">
        <v>0</v>
      </c>
      <c r="AH1268" s="125">
        <v>34511702.420000002</v>
      </c>
      <c r="AI1268" s="125">
        <v>0</v>
      </c>
      <c r="AJ1268" s="125">
        <v>34511702.420000002</v>
      </c>
      <c r="AK1268" s="135"/>
      <c r="AL1268" s="126" t="s">
        <v>4863</v>
      </c>
    </row>
    <row r="1269" spans="1:38" x14ac:dyDescent="0.25">
      <c r="A1269" s="147">
        <v>70093</v>
      </c>
      <c r="B1269" s="120">
        <v>2</v>
      </c>
      <c r="C1269" s="121" t="s">
        <v>85</v>
      </c>
      <c r="D1269" s="122">
        <v>40038.57130787037</v>
      </c>
      <c r="E1269" s="121" t="s">
        <v>108</v>
      </c>
      <c r="F1269" s="122">
        <v>43500</v>
      </c>
      <c r="G1269" s="121" t="s">
        <v>152</v>
      </c>
      <c r="H1269" s="123" t="s">
        <v>2064</v>
      </c>
      <c r="I1269" s="121"/>
      <c r="J1269" s="120"/>
      <c r="K1269" s="121"/>
      <c r="L1269" s="120"/>
      <c r="M1269" s="123" t="s">
        <v>4864</v>
      </c>
      <c r="N1269" s="123"/>
      <c r="O1269" s="121" t="s">
        <v>119</v>
      </c>
      <c r="P1269" s="121" t="s">
        <v>19</v>
      </c>
      <c r="Q1269" s="123"/>
      <c r="R1269" s="270" t="s">
        <v>1778</v>
      </c>
      <c r="S1269" s="150" t="s">
        <v>42</v>
      </c>
      <c r="T1269" s="124" t="s">
        <v>505</v>
      </c>
      <c r="U1269" s="120"/>
      <c r="V1269" s="121"/>
      <c r="W1269" s="120" t="s">
        <v>93</v>
      </c>
      <c r="X1269" s="120"/>
      <c r="Y1269" s="271" t="s">
        <v>671</v>
      </c>
      <c r="Z1269" s="123"/>
      <c r="AA1269" s="125">
        <v>0</v>
      </c>
      <c r="AB1269" s="125">
        <v>0</v>
      </c>
      <c r="AC1269" s="125">
        <v>1619114</v>
      </c>
      <c r="AD1269" s="125">
        <v>0</v>
      </c>
      <c r="AE1269" s="125">
        <v>1619114</v>
      </c>
      <c r="AF1269" s="125">
        <v>0</v>
      </c>
      <c r="AG1269" s="125">
        <v>0</v>
      </c>
      <c r="AH1269" s="125">
        <v>21636420.719999999</v>
      </c>
      <c r="AI1269" s="125">
        <v>0</v>
      </c>
      <c r="AJ1269" s="125">
        <v>21636420.719999999</v>
      </c>
      <c r="AK1269" s="135"/>
      <c r="AL1269" s="126" t="s">
        <v>4865</v>
      </c>
    </row>
    <row r="1270" spans="1:38" x14ac:dyDescent="0.25">
      <c r="A1270" s="147">
        <v>70094</v>
      </c>
      <c r="B1270" s="120">
        <v>3</v>
      </c>
      <c r="C1270" s="121" t="s">
        <v>85</v>
      </c>
      <c r="D1270" s="122">
        <v>40038.57130787037</v>
      </c>
      <c r="E1270" s="121" t="s">
        <v>108</v>
      </c>
      <c r="F1270" s="122">
        <v>43474</v>
      </c>
      <c r="G1270" s="121" t="s">
        <v>152</v>
      </c>
      <c r="H1270" s="123" t="s">
        <v>109</v>
      </c>
      <c r="I1270" s="121"/>
      <c r="J1270" s="120"/>
      <c r="K1270" s="121"/>
      <c r="L1270" s="120"/>
      <c r="M1270" s="123" t="s">
        <v>4866</v>
      </c>
      <c r="N1270" s="123"/>
      <c r="O1270" s="121" t="s">
        <v>119</v>
      </c>
      <c r="P1270" s="121" t="s">
        <v>19</v>
      </c>
      <c r="Q1270" s="123"/>
      <c r="R1270" s="270" t="s">
        <v>1778</v>
      </c>
      <c r="S1270" s="150" t="s">
        <v>42</v>
      </c>
      <c r="T1270" s="124" t="s">
        <v>505</v>
      </c>
      <c r="U1270" s="120"/>
      <c r="V1270" s="121"/>
      <c r="W1270" s="120" t="s">
        <v>93</v>
      </c>
      <c r="X1270" s="120"/>
      <c r="Y1270" s="271" t="s">
        <v>671</v>
      </c>
      <c r="Z1270" s="123"/>
      <c r="AA1270" s="125">
        <v>0</v>
      </c>
      <c r="AB1270" s="125">
        <v>0</v>
      </c>
      <c r="AC1270" s="125">
        <v>2898577</v>
      </c>
      <c r="AD1270" s="125">
        <v>0</v>
      </c>
      <c r="AE1270" s="125">
        <v>2898577</v>
      </c>
      <c r="AF1270" s="125">
        <v>0</v>
      </c>
      <c r="AG1270" s="125">
        <v>0</v>
      </c>
      <c r="AH1270" s="125">
        <v>38789395.869999997</v>
      </c>
      <c r="AI1270" s="125">
        <v>0</v>
      </c>
      <c r="AJ1270" s="125">
        <v>38789395.869999997</v>
      </c>
      <c r="AK1270" s="135"/>
      <c r="AL1270" s="126" t="s">
        <v>4867</v>
      </c>
    </row>
    <row r="1271" spans="1:38" x14ac:dyDescent="0.25">
      <c r="A1271" s="147">
        <v>70095</v>
      </c>
      <c r="B1271" s="120">
        <v>3</v>
      </c>
      <c r="C1271" s="121" t="s">
        <v>85</v>
      </c>
      <c r="D1271" s="122">
        <v>40038.57130787037</v>
      </c>
      <c r="E1271" s="121" t="s">
        <v>108</v>
      </c>
      <c r="F1271" s="122">
        <v>43474</v>
      </c>
      <c r="G1271" s="121" t="s">
        <v>152</v>
      </c>
      <c r="H1271" s="123" t="s">
        <v>785</v>
      </c>
      <c r="I1271" s="121"/>
      <c r="J1271" s="120"/>
      <c r="K1271" s="121"/>
      <c r="L1271" s="120"/>
      <c r="M1271" s="123" t="s">
        <v>4868</v>
      </c>
      <c r="N1271" s="123"/>
      <c r="O1271" s="121" t="s">
        <v>119</v>
      </c>
      <c r="P1271" s="121" t="s">
        <v>19</v>
      </c>
      <c r="Q1271" s="123"/>
      <c r="R1271" s="270" t="s">
        <v>1778</v>
      </c>
      <c r="S1271" s="150" t="s">
        <v>42</v>
      </c>
      <c r="T1271" s="124" t="s">
        <v>505</v>
      </c>
      <c r="U1271" s="120"/>
      <c r="V1271" s="121"/>
      <c r="W1271" s="120" t="s">
        <v>93</v>
      </c>
      <c r="X1271" s="120"/>
      <c r="Y1271" s="271" t="s">
        <v>671</v>
      </c>
      <c r="Z1271" s="123"/>
      <c r="AA1271" s="125">
        <v>0</v>
      </c>
      <c r="AB1271" s="125">
        <v>0</v>
      </c>
      <c r="AC1271" s="125">
        <v>1711305</v>
      </c>
      <c r="AD1271" s="125">
        <v>0</v>
      </c>
      <c r="AE1271" s="125">
        <v>1711305</v>
      </c>
      <c r="AF1271" s="125">
        <v>0</v>
      </c>
      <c r="AG1271" s="125">
        <v>0</v>
      </c>
      <c r="AH1271" s="125">
        <v>30118391.09</v>
      </c>
      <c r="AI1271" s="125">
        <v>0</v>
      </c>
      <c r="AJ1271" s="125">
        <v>30118391.09</v>
      </c>
      <c r="AK1271" s="135"/>
      <c r="AL1271" s="126" t="s">
        <v>4869</v>
      </c>
    </row>
    <row r="1272" spans="1:38" x14ac:dyDescent="0.25">
      <c r="A1272" s="147">
        <v>103657</v>
      </c>
      <c r="B1272" s="120">
        <v>3</v>
      </c>
      <c r="C1272" s="121" t="s">
        <v>85</v>
      </c>
      <c r="D1272" s="122">
        <v>38063</v>
      </c>
      <c r="E1272" s="121" t="s">
        <v>510</v>
      </c>
      <c r="F1272" s="122">
        <v>43488</v>
      </c>
      <c r="G1272" s="121" t="s">
        <v>152</v>
      </c>
      <c r="H1272" s="123" t="s">
        <v>358</v>
      </c>
      <c r="I1272" s="121"/>
      <c r="J1272" s="120"/>
      <c r="K1272" s="121"/>
      <c r="L1272" s="120"/>
      <c r="M1272" s="123" t="s">
        <v>4870</v>
      </c>
      <c r="N1272" s="123"/>
      <c r="O1272" s="121" t="s">
        <v>119</v>
      </c>
      <c r="P1272" s="121" t="s">
        <v>19</v>
      </c>
      <c r="Q1272" s="123"/>
      <c r="R1272" s="270" t="s">
        <v>1778</v>
      </c>
      <c r="S1272" s="121" t="s">
        <v>42</v>
      </c>
      <c r="T1272" s="124" t="s">
        <v>505</v>
      </c>
      <c r="U1272" s="122"/>
      <c r="V1272" s="121"/>
      <c r="W1272" s="120" t="s">
        <v>93</v>
      </c>
      <c r="X1272" s="120"/>
      <c r="Y1272" s="267" t="s">
        <v>671</v>
      </c>
      <c r="Z1272" s="123"/>
      <c r="AA1272" s="125">
        <v>0</v>
      </c>
      <c r="AB1272" s="125">
        <v>0</v>
      </c>
      <c r="AC1272" s="125">
        <v>772377</v>
      </c>
      <c r="AD1272" s="125">
        <v>0</v>
      </c>
      <c r="AE1272" s="125">
        <v>772377</v>
      </c>
      <c r="AF1272" s="125">
        <v>0</v>
      </c>
      <c r="AG1272" s="125">
        <v>0</v>
      </c>
      <c r="AH1272" s="125">
        <v>14894419.220000001</v>
      </c>
      <c r="AI1272" s="125">
        <v>0</v>
      </c>
      <c r="AJ1272" s="125">
        <v>14894419.220000001</v>
      </c>
      <c r="AK1272" s="135"/>
      <c r="AL1272" s="126" t="s">
        <v>4871</v>
      </c>
    </row>
    <row r="1273" spans="1:38" x14ac:dyDescent="0.25">
      <c r="A1273" s="147">
        <v>103658</v>
      </c>
      <c r="B1273" s="120">
        <v>1</v>
      </c>
      <c r="C1273" s="121" t="s">
        <v>85</v>
      </c>
      <c r="D1273" s="122">
        <v>38063</v>
      </c>
      <c r="E1273" s="121" t="s">
        <v>449</v>
      </c>
      <c r="F1273" s="122">
        <v>43476</v>
      </c>
      <c r="G1273" s="121" t="s">
        <v>152</v>
      </c>
      <c r="H1273" s="123" t="s">
        <v>648</v>
      </c>
      <c r="I1273" s="121"/>
      <c r="J1273" s="120"/>
      <c r="K1273" s="121"/>
      <c r="L1273" s="120"/>
      <c r="M1273" s="123" t="s">
        <v>4872</v>
      </c>
      <c r="N1273" s="123"/>
      <c r="O1273" s="121" t="s">
        <v>119</v>
      </c>
      <c r="P1273" s="121" t="s">
        <v>19</v>
      </c>
      <c r="Q1273" s="123"/>
      <c r="R1273" s="270" t="s">
        <v>1778</v>
      </c>
      <c r="S1273" s="121" t="s">
        <v>42</v>
      </c>
      <c r="T1273" s="124" t="s">
        <v>505</v>
      </c>
      <c r="U1273" s="120"/>
      <c r="V1273" s="121"/>
      <c r="W1273" s="120" t="s">
        <v>93</v>
      </c>
      <c r="X1273" s="120"/>
      <c r="Y1273" s="267" t="s">
        <v>671</v>
      </c>
      <c r="Z1273" s="123"/>
      <c r="AA1273" s="125">
        <v>0</v>
      </c>
      <c r="AB1273" s="125">
        <v>0</v>
      </c>
      <c r="AC1273" s="125">
        <v>1163501</v>
      </c>
      <c r="AD1273" s="125">
        <v>0</v>
      </c>
      <c r="AE1273" s="125">
        <v>1163501</v>
      </c>
      <c r="AF1273" s="125">
        <v>0</v>
      </c>
      <c r="AG1273" s="125">
        <v>0</v>
      </c>
      <c r="AH1273" s="125">
        <v>23664300.350000001</v>
      </c>
      <c r="AI1273" s="125">
        <v>0</v>
      </c>
      <c r="AJ1273" s="125">
        <v>23664300.350000001</v>
      </c>
      <c r="AK1273" s="135"/>
      <c r="AL1273" s="126" t="s">
        <v>4873</v>
      </c>
    </row>
    <row r="1274" spans="1:38" x14ac:dyDescent="0.25">
      <c r="A1274" s="147">
        <v>103659</v>
      </c>
      <c r="B1274" s="120">
        <v>4</v>
      </c>
      <c r="C1274" s="121" t="s">
        <v>85</v>
      </c>
      <c r="D1274" s="122">
        <v>38063</v>
      </c>
      <c r="E1274" s="121" t="s">
        <v>510</v>
      </c>
      <c r="F1274" s="122">
        <v>43476</v>
      </c>
      <c r="G1274" s="121" t="s">
        <v>152</v>
      </c>
      <c r="H1274" s="123" t="s">
        <v>254</v>
      </c>
      <c r="I1274" s="121"/>
      <c r="J1274" s="120"/>
      <c r="K1274" s="121"/>
      <c r="L1274" s="120"/>
      <c r="M1274" s="123" t="s">
        <v>4874</v>
      </c>
      <c r="N1274" s="123"/>
      <c r="O1274" s="121" t="s">
        <v>119</v>
      </c>
      <c r="P1274" s="121" t="s">
        <v>19</v>
      </c>
      <c r="Q1274" s="123"/>
      <c r="R1274" s="270" t="s">
        <v>1778</v>
      </c>
      <c r="S1274" s="150" t="s">
        <v>42</v>
      </c>
      <c r="T1274" s="124" t="s">
        <v>505</v>
      </c>
      <c r="U1274" s="120"/>
      <c r="V1274" s="121"/>
      <c r="W1274" s="120" t="s">
        <v>93</v>
      </c>
      <c r="X1274" s="120"/>
      <c r="Y1274" s="267" t="s">
        <v>671</v>
      </c>
      <c r="Z1274" s="123"/>
      <c r="AA1274" s="125">
        <v>0</v>
      </c>
      <c r="AB1274" s="125">
        <v>0</v>
      </c>
      <c r="AC1274" s="125">
        <v>1574165</v>
      </c>
      <c r="AD1274" s="125">
        <v>0</v>
      </c>
      <c r="AE1274" s="125">
        <v>1574165</v>
      </c>
      <c r="AF1274" s="125">
        <v>0</v>
      </c>
      <c r="AG1274" s="125">
        <v>0</v>
      </c>
      <c r="AH1274" s="125">
        <v>19199636.170000002</v>
      </c>
      <c r="AI1274" s="125">
        <v>0</v>
      </c>
      <c r="AJ1274" s="125">
        <v>19199636.170000002</v>
      </c>
      <c r="AK1274" s="135"/>
      <c r="AL1274" s="126" t="s">
        <v>4875</v>
      </c>
    </row>
    <row r="1275" spans="1:38" x14ac:dyDescent="0.25">
      <c r="A1275" s="147">
        <v>103660</v>
      </c>
      <c r="B1275" s="120">
        <v>2</v>
      </c>
      <c r="C1275" s="121" t="s">
        <v>85</v>
      </c>
      <c r="D1275" s="122">
        <v>38063</v>
      </c>
      <c r="E1275" s="121" t="s">
        <v>449</v>
      </c>
      <c r="F1275" s="122">
        <v>43500</v>
      </c>
      <c r="G1275" s="121" t="s">
        <v>152</v>
      </c>
      <c r="H1275" s="123" t="s">
        <v>1539</v>
      </c>
      <c r="I1275" s="121"/>
      <c r="J1275" s="120"/>
      <c r="K1275" s="121"/>
      <c r="L1275" s="120"/>
      <c r="M1275" s="123" t="s">
        <v>4876</v>
      </c>
      <c r="N1275" s="123"/>
      <c r="O1275" s="121" t="s">
        <v>119</v>
      </c>
      <c r="P1275" s="121" t="s">
        <v>19</v>
      </c>
      <c r="Q1275" s="123"/>
      <c r="R1275" s="270" t="s">
        <v>1778</v>
      </c>
      <c r="S1275" s="150" t="s">
        <v>42</v>
      </c>
      <c r="T1275" s="124" t="s">
        <v>505</v>
      </c>
      <c r="U1275" s="120"/>
      <c r="V1275" s="121"/>
      <c r="W1275" s="120" t="s">
        <v>93</v>
      </c>
      <c r="X1275" s="120"/>
      <c r="Y1275" s="267" t="s">
        <v>671</v>
      </c>
      <c r="Z1275" s="123"/>
      <c r="AA1275" s="125">
        <v>0</v>
      </c>
      <c r="AB1275" s="125">
        <v>0</v>
      </c>
      <c r="AC1275" s="125">
        <v>1289011</v>
      </c>
      <c r="AD1275" s="125">
        <v>0</v>
      </c>
      <c r="AE1275" s="125">
        <v>1289011</v>
      </c>
      <c r="AF1275" s="125">
        <v>0</v>
      </c>
      <c r="AG1275" s="125">
        <v>0</v>
      </c>
      <c r="AH1275" s="125">
        <v>25307938.350000001</v>
      </c>
      <c r="AI1275" s="125">
        <v>0</v>
      </c>
      <c r="AJ1275" s="125">
        <v>25307938.350000001</v>
      </c>
      <c r="AK1275" s="135"/>
      <c r="AL1275" s="126" t="s">
        <v>4877</v>
      </c>
    </row>
    <row r="1276" spans="1:38" x14ac:dyDescent="0.25">
      <c r="A1276" s="147">
        <v>106193</v>
      </c>
      <c r="B1276" s="120">
        <v>4</v>
      </c>
      <c r="C1276" s="121" t="s">
        <v>85</v>
      </c>
      <c r="D1276" s="122">
        <v>38503</v>
      </c>
      <c r="E1276" s="121" t="s">
        <v>510</v>
      </c>
      <c r="F1276" s="122">
        <v>43476</v>
      </c>
      <c r="G1276" s="121" t="s">
        <v>152</v>
      </c>
      <c r="H1276" s="123" t="s">
        <v>770</v>
      </c>
      <c r="I1276" s="121"/>
      <c r="J1276" s="120"/>
      <c r="K1276" s="121"/>
      <c r="L1276" s="120"/>
      <c r="M1276" s="123" t="s">
        <v>4878</v>
      </c>
      <c r="N1276" s="123"/>
      <c r="O1276" s="121" t="s">
        <v>119</v>
      </c>
      <c r="P1276" s="121" t="s">
        <v>19</v>
      </c>
      <c r="Q1276" s="123"/>
      <c r="R1276" s="270" t="s">
        <v>1778</v>
      </c>
      <c r="S1276" s="150" t="s">
        <v>42</v>
      </c>
      <c r="T1276" s="124" t="s">
        <v>505</v>
      </c>
      <c r="U1276" s="122"/>
      <c r="V1276" s="121"/>
      <c r="W1276" s="120" t="s">
        <v>93</v>
      </c>
      <c r="X1276" s="120"/>
      <c r="Y1276" s="267" t="s">
        <v>671</v>
      </c>
      <c r="Z1276" s="123"/>
      <c r="AA1276" s="125">
        <v>0</v>
      </c>
      <c r="AB1276" s="125">
        <v>0</v>
      </c>
      <c r="AC1276" s="125">
        <v>1985109</v>
      </c>
      <c r="AD1276" s="125">
        <v>0</v>
      </c>
      <c r="AE1276" s="125">
        <v>1985109</v>
      </c>
      <c r="AF1276" s="125">
        <v>0</v>
      </c>
      <c r="AG1276" s="125">
        <v>0</v>
      </c>
      <c r="AH1276" s="125">
        <v>32583984.809999999</v>
      </c>
      <c r="AI1276" s="125">
        <v>0</v>
      </c>
      <c r="AJ1276" s="125">
        <v>32583984.809999999</v>
      </c>
      <c r="AK1276" s="135"/>
      <c r="AL1276" s="126" t="s">
        <v>4879</v>
      </c>
    </row>
    <row r="1277" spans="1:38" x14ac:dyDescent="0.25">
      <c r="A1277" s="149">
        <v>107473</v>
      </c>
      <c r="B1277" s="120">
        <v>4</v>
      </c>
      <c r="C1277" s="121" t="s">
        <v>85</v>
      </c>
      <c r="D1277" s="122">
        <v>38792</v>
      </c>
      <c r="E1277" s="121" t="s">
        <v>449</v>
      </c>
      <c r="F1277" s="122">
        <v>43476</v>
      </c>
      <c r="G1277" s="121" t="s">
        <v>152</v>
      </c>
      <c r="H1277" s="123" t="s">
        <v>420</v>
      </c>
      <c r="I1277" s="121"/>
      <c r="J1277" s="120"/>
      <c r="K1277" s="121"/>
      <c r="L1277" s="120"/>
      <c r="M1277" s="123" t="s">
        <v>4880</v>
      </c>
      <c r="N1277" s="123"/>
      <c r="O1277" s="121" t="s">
        <v>119</v>
      </c>
      <c r="P1277" s="121" t="s">
        <v>19</v>
      </c>
      <c r="Q1277" s="123"/>
      <c r="R1277" s="270" t="s">
        <v>1778</v>
      </c>
      <c r="S1277" s="121" t="s">
        <v>42</v>
      </c>
      <c r="T1277" s="124">
        <v>0</v>
      </c>
      <c r="U1277" s="122"/>
      <c r="V1277" s="121"/>
      <c r="W1277" s="120" t="s">
        <v>93</v>
      </c>
      <c r="X1277" s="120"/>
      <c r="Y1277" s="267" t="s">
        <v>671</v>
      </c>
      <c r="Z1277" s="123"/>
      <c r="AA1277" s="125">
        <v>0</v>
      </c>
      <c r="AB1277" s="125">
        <v>0</v>
      </c>
      <c r="AC1277" s="125">
        <v>1819854</v>
      </c>
      <c r="AD1277" s="125">
        <v>0</v>
      </c>
      <c r="AE1277" s="125">
        <v>1819854</v>
      </c>
      <c r="AF1277" s="125">
        <v>0</v>
      </c>
      <c r="AG1277" s="125">
        <v>0</v>
      </c>
      <c r="AH1277" s="125">
        <v>24413862.030000001</v>
      </c>
      <c r="AI1277" s="125">
        <v>0</v>
      </c>
      <c r="AJ1277" s="125">
        <v>24413862.030000001</v>
      </c>
      <c r="AK1277" s="135"/>
      <c r="AL1277" s="126" t="s">
        <v>4881</v>
      </c>
    </row>
    <row r="1278" spans="1:38" x14ac:dyDescent="0.25">
      <c r="A1278" s="147">
        <v>111376.11</v>
      </c>
      <c r="B1278" s="120">
        <v>1</v>
      </c>
      <c r="C1278" s="121" t="s">
        <v>85</v>
      </c>
      <c r="D1278" s="122">
        <v>43755</v>
      </c>
      <c r="E1278" s="121" t="s">
        <v>98</v>
      </c>
      <c r="F1278" s="122">
        <v>44279</v>
      </c>
      <c r="G1278" s="121" t="s">
        <v>152</v>
      </c>
      <c r="H1278" s="123" t="s">
        <v>386</v>
      </c>
      <c r="I1278" s="121" t="s">
        <v>172</v>
      </c>
      <c r="J1278" s="120" t="s">
        <v>101</v>
      </c>
      <c r="K1278" s="121"/>
      <c r="L1278" s="120" t="s">
        <v>101</v>
      </c>
      <c r="M1278" s="123" t="s">
        <v>4882</v>
      </c>
      <c r="N1278" s="123" t="s">
        <v>4883</v>
      </c>
      <c r="O1278" s="121" t="s">
        <v>119</v>
      </c>
      <c r="P1278" s="121" t="s">
        <v>19</v>
      </c>
      <c r="Q1278" s="123"/>
      <c r="R1278" s="270" t="s">
        <v>1778</v>
      </c>
      <c r="S1278" s="150" t="s">
        <v>42</v>
      </c>
      <c r="T1278" s="124" t="s">
        <v>505</v>
      </c>
      <c r="U1278" s="120"/>
      <c r="V1278" s="121"/>
      <c r="W1278" s="120" t="s">
        <v>93</v>
      </c>
      <c r="X1278" s="120"/>
      <c r="Y1278" s="267" t="s">
        <v>671</v>
      </c>
      <c r="Z1278" s="123"/>
      <c r="AA1278" s="125">
        <v>0</v>
      </c>
      <c r="AB1278" s="125">
        <v>0</v>
      </c>
      <c r="AC1278" s="125">
        <v>797100</v>
      </c>
      <c r="AD1278" s="125">
        <v>0</v>
      </c>
      <c r="AE1278" s="125">
        <v>797100</v>
      </c>
      <c r="AF1278" s="125">
        <v>0</v>
      </c>
      <c r="AG1278" s="125">
        <v>0</v>
      </c>
      <c r="AH1278" s="125">
        <v>3047100</v>
      </c>
      <c r="AI1278" s="125">
        <v>0</v>
      </c>
      <c r="AJ1278" s="125">
        <v>3047100</v>
      </c>
      <c r="AK1278" s="135"/>
      <c r="AL1278" s="126" t="s">
        <v>4884</v>
      </c>
    </row>
    <row r="1279" spans="1:38" x14ac:dyDescent="0.25">
      <c r="A1279" s="147">
        <v>111376.13</v>
      </c>
      <c r="B1279" s="120">
        <v>1</v>
      </c>
      <c r="C1279" s="121" t="s">
        <v>85</v>
      </c>
      <c r="D1279" s="122">
        <v>44531</v>
      </c>
      <c r="E1279" s="121" t="s">
        <v>398</v>
      </c>
      <c r="F1279" s="122">
        <v>44537</v>
      </c>
      <c r="G1279" s="121" t="s">
        <v>143</v>
      </c>
      <c r="H1279" s="123" t="s">
        <v>386</v>
      </c>
      <c r="I1279" s="121" t="s">
        <v>172</v>
      </c>
      <c r="J1279" s="120" t="s">
        <v>101</v>
      </c>
      <c r="K1279" s="121"/>
      <c r="L1279" s="120" t="s">
        <v>101</v>
      </c>
      <c r="M1279" s="123" t="s">
        <v>4885</v>
      </c>
      <c r="N1279" s="123" t="s">
        <v>4883</v>
      </c>
      <c r="O1279" s="121" t="s">
        <v>119</v>
      </c>
      <c r="P1279" s="121" t="s">
        <v>19</v>
      </c>
      <c r="Q1279" s="123"/>
      <c r="R1279" s="270" t="s">
        <v>1778</v>
      </c>
      <c r="S1279" s="150" t="s">
        <v>42</v>
      </c>
      <c r="T1279" s="124" t="s">
        <v>505</v>
      </c>
      <c r="U1279" s="120"/>
      <c r="V1279" s="121"/>
      <c r="W1279" s="120" t="s">
        <v>93</v>
      </c>
      <c r="X1279" s="120"/>
      <c r="Y1279" s="272" t="s">
        <v>671</v>
      </c>
      <c r="Z1279" s="123"/>
      <c r="AA1279" s="125">
        <v>0</v>
      </c>
      <c r="AB1279" s="125">
        <v>0</v>
      </c>
      <c r="AC1279" s="125">
        <v>2700000</v>
      </c>
      <c r="AD1279" s="125">
        <v>0</v>
      </c>
      <c r="AE1279" s="125">
        <v>2700000</v>
      </c>
      <c r="AF1279" s="125">
        <v>0</v>
      </c>
      <c r="AG1279" s="125">
        <v>0</v>
      </c>
      <c r="AH1279" s="125">
        <v>2700000</v>
      </c>
      <c r="AI1279" s="125">
        <v>0</v>
      </c>
      <c r="AJ1279" s="125">
        <v>2700000</v>
      </c>
      <c r="AK1279" s="135"/>
      <c r="AL1279" s="126" t="s">
        <v>4886</v>
      </c>
    </row>
    <row r="1280" spans="1:38" ht="36" hidden="1" x14ac:dyDescent="0.25">
      <c r="A1280" s="147">
        <v>128652.07</v>
      </c>
      <c r="B1280" s="120">
        <v>1</v>
      </c>
      <c r="C1280" s="121" t="s">
        <v>85</v>
      </c>
      <c r="D1280" s="122">
        <v>43523</v>
      </c>
      <c r="E1280" s="121" t="s">
        <v>87</v>
      </c>
      <c r="F1280" s="122">
        <v>43663</v>
      </c>
      <c r="G1280" s="121" t="s">
        <v>143</v>
      </c>
      <c r="H1280" s="123" t="s">
        <v>248</v>
      </c>
      <c r="I1280" s="121" t="s">
        <v>154</v>
      </c>
      <c r="J1280" s="120" t="s">
        <v>101</v>
      </c>
      <c r="K1280" s="121"/>
      <c r="L1280" s="120" t="s">
        <v>101</v>
      </c>
      <c r="M1280" s="123" t="s">
        <v>4887</v>
      </c>
      <c r="N1280" s="123"/>
      <c r="O1280" s="121" t="s">
        <v>119</v>
      </c>
      <c r="P1280" s="121" t="s">
        <v>19</v>
      </c>
      <c r="Q1280" s="123"/>
      <c r="R1280" s="121"/>
      <c r="S1280" s="121" t="s">
        <v>42</v>
      </c>
      <c r="T1280" s="124">
        <v>0.1</v>
      </c>
      <c r="U1280" s="122"/>
      <c r="V1280" s="121"/>
      <c r="W1280" s="120" t="s">
        <v>93</v>
      </c>
      <c r="X1280" s="120" t="s">
        <v>103</v>
      </c>
      <c r="Y1280" s="265" t="s">
        <v>34</v>
      </c>
      <c r="Z1280" s="123"/>
      <c r="AA1280" s="125">
        <v>0</v>
      </c>
      <c r="AB1280" s="125">
        <v>0</v>
      </c>
      <c r="AC1280" s="125">
        <v>4499</v>
      </c>
      <c r="AD1280" s="125">
        <v>0</v>
      </c>
      <c r="AE1280" s="125">
        <v>4499</v>
      </c>
      <c r="AF1280" s="125">
        <v>0</v>
      </c>
      <c r="AG1280" s="125">
        <v>0</v>
      </c>
      <c r="AH1280" s="125">
        <v>4500</v>
      </c>
      <c r="AI1280" s="125">
        <v>0</v>
      </c>
      <c r="AJ1280" s="125">
        <v>4500</v>
      </c>
      <c r="AK1280" s="135"/>
      <c r="AL1280" s="126" t="s">
        <v>4888</v>
      </c>
    </row>
    <row r="1281" spans="1:38" ht="54" x14ac:dyDescent="0.25">
      <c r="A1281" s="147">
        <v>128652.1</v>
      </c>
      <c r="B1281" s="120">
        <v>1</v>
      </c>
      <c r="C1281" s="121" t="s">
        <v>85</v>
      </c>
      <c r="D1281" s="122">
        <v>43523</v>
      </c>
      <c r="E1281" s="121" t="s">
        <v>87</v>
      </c>
      <c r="F1281" s="122">
        <v>43745</v>
      </c>
      <c r="G1281" s="121" t="s">
        <v>666</v>
      </c>
      <c r="H1281" s="123" t="s">
        <v>190</v>
      </c>
      <c r="I1281" s="121" t="s">
        <v>477</v>
      </c>
      <c r="J1281" s="120" t="s">
        <v>299</v>
      </c>
      <c r="K1281" s="121"/>
      <c r="L1281" s="120" t="s">
        <v>300</v>
      </c>
      <c r="M1281" s="123" t="s">
        <v>4889</v>
      </c>
      <c r="N1281" s="123" t="s">
        <v>4890</v>
      </c>
      <c r="O1281" s="121" t="s">
        <v>119</v>
      </c>
      <c r="P1281" s="121" t="s">
        <v>19</v>
      </c>
      <c r="Q1281" s="123"/>
      <c r="R1281" s="270" t="s">
        <v>4525</v>
      </c>
      <c r="S1281" s="121" t="s">
        <v>42</v>
      </c>
      <c r="T1281" s="124" t="s">
        <v>505</v>
      </c>
      <c r="U1281" s="120"/>
      <c r="V1281" s="121"/>
      <c r="W1281" s="120" t="s">
        <v>93</v>
      </c>
      <c r="X1281" s="120" t="s">
        <v>303</v>
      </c>
      <c r="Y1281" s="272" t="s">
        <v>29</v>
      </c>
      <c r="Z1281" s="123"/>
      <c r="AA1281" s="125">
        <v>0</v>
      </c>
      <c r="AB1281" s="125">
        <v>0</v>
      </c>
      <c r="AC1281" s="125">
        <v>4999</v>
      </c>
      <c r="AD1281" s="125">
        <v>0</v>
      </c>
      <c r="AE1281" s="125">
        <v>4999</v>
      </c>
      <c r="AF1281" s="125">
        <v>0</v>
      </c>
      <c r="AG1281" s="125">
        <v>0</v>
      </c>
      <c r="AH1281" s="125">
        <v>86500</v>
      </c>
      <c r="AI1281" s="125">
        <v>0</v>
      </c>
      <c r="AJ1281" s="125">
        <v>86500</v>
      </c>
      <c r="AK1281" s="135"/>
      <c r="AL1281" s="126" t="s">
        <v>4891</v>
      </c>
    </row>
    <row r="1282" spans="1:38" ht="36" x14ac:dyDescent="0.25">
      <c r="A1282" s="147">
        <v>130868.01</v>
      </c>
      <c r="B1282" s="120">
        <v>2</v>
      </c>
      <c r="C1282" s="121" t="s">
        <v>85</v>
      </c>
      <c r="D1282" s="122">
        <v>44418</v>
      </c>
      <c r="E1282" s="121" t="s">
        <v>398</v>
      </c>
      <c r="F1282" s="122">
        <v>44580</v>
      </c>
      <c r="G1282" s="121" t="s">
        <v>143</v>
      </c>
      <c r="H1282" s="123" t="s">
        <v>223</v>
      </c>
      <c r="I1282" s="121" t="s">
        <v>2477</v>
      </c>
      <c r="J1282" s="120" t="s">
        <v>101</v>
      </c>
      <c r="K1282" s="121"/>
      <c r="L1282" s="120" t="s">
        <v>101</v>
      </c>
      <c r="M1282" s="123" t="s">
        <v>4892</v>
      </c>
      <c r="N1282" s="123"/>
      <c r="O1282" s="121" t="s">
        <v>119</v>
      </c>
      <c r="P1282" s="121" t="s">
        <v>104</v>
      </c>
      <c r="Q1282" s="123"/>
      <c r="R1282" s="270" t="s">
        <v>105</v>
      </c>
      <c r="S1282" s="121" t="s">
        <v>42</v>
      </c>
      <c r="T1282" s="124" t="s">
        <v>505</v>
      </c>
      <c r="U1282" s="122">
        <v>45156</v>
      </c>
      <c r="V1282" s="121"/>
      <c r="W1282" s="120" t="s">
        <v>93</v>
      </c>
      <c r="X1282" s="120" t="s">
        <v>13</v>
      </c>
      <c r="Y1282" s="272" t="s">
        <v>31</v>
      </c>
      <c r="Z1282" s="123"/>
      <c r="AA1282" s="125">
        <v>40000</v>
      </c>
      <c r="AB1282" s="125">
        <v>0</v>
      </c>
      <c r="AC1282" s="125">
        <v>0</v>
      </c>
      <c r="AD1282" s="125">
        <v>0</v>
      </c>
      <c r="AE1282" s="125">
        <v>40000</v>
      </c>
      <c r="AF1282" s="125">
        <v>40000</v>
      </c>
      <c r="AG1282" s="125">
        <v>0</v>
      </c>
      <c r="AH1282" s="125">
        <v>0</v>
      </c>
      <c r="AI1282" s="125">
        <v>0</v>
      </c>
      <c r="AJ1282" s="125">
        <v>40000</v>
      </c>
      <c r="AK1282" s="135"/>
      <c r="AL1282" s="126" t="s">
        <v>4893</v>
      </c>
    </row>
    <row r="1283" spans="1:38" ht="36" x14ac:dyDescent="0.25">
      <c r="A1283" s="149">
        <v>131702</v>
      </c>
      <c r="B1283" s="120">
        <v>2</v>
      </c>
      <c r="C1283" s="121" t="s">
        <v>85</v>
      </c>
      <c r="D1283" s="122">
        <v>44354</v>
      </c>
      <c r="E1283" s="121" t="s">
        <v>134</v>
      </c>
      <c r="F1283" s="122">
        <v>44628</v>
      </c>
      <c r="G1283" s="121" t="s">
        <v>4894</v>
      </c>
      <c r="H1283" s="123" t="s">
        <v>135</v>
      </c>
      <c r="I1283" s="121" t="s">
        <v>4487</v>
      </c>
      <c r="J1283" s="120" t="s">
        <v>101</v>
      </c>
      <c r="K1283" s="121"/>
      <c r="L1283" s="120" t="s">
        <v>101</v>
      </c>
      <c r="M1283" s="123" t="s">
        <v>4895</v>
      </c>
      <c r="N1283" s="123"/>
      <c r="O1283" s="121" t="s">
        <v>119</v>
      </c>
      <c r="P1283" s="121" t="s">
        <v>104</v>
      </c>
      <c r="Q1283" s="123"/>
      <c r="R1283" s="270" t="s">
        <v>105</v>
      </c>
      <c r="S1283" s="121" t="s">
        <v>42</v>
      </c>
      <c r="T1283" s="124">
        <v>0</v>
      </c>
      <c r="U1283" s="122">
        <v>45100</v>
      </c>
      <c r="V1283" s="121"/>
      <c r="W1283" s="120" t="s">
        <v>93</v>
      </c>
      <c r="X1283" s="120" t="s">
        <v>103</v>
      </c>
      <c r="Y1283" s="272" t="s">
        <v>671</v>
      </c>
      <c r="Z1283" s="123"/>
      <c r="AA1283" s="125">
        <v>40000</v>
      </c>
      <c r="AB1283" s="125">
        <v>0</v>
      </c>
      <c r="AC1283" s="125">
        <v>0</v>
      </c>
      <c r="AD1283" s="125">
        <v>0</v>
      </c>
      <c r="AE1283" s="125">
        <v>40000</v>
      </c>
      <c r="AF1283" s="125">
        <v>40000</v>
      </c>
      <c r="AG1283" s="125">
        <v>0</v>
      </c>
      <c r="AH1283" s="125">
        <v>0</v>
      </c>
      <c r="AI1283" s="125">
        <v>0</v>
      </c>
      <c r="AJ1283" s="125">
        <v>40000</v>
      </c>
      <c r="AK1283" s="135"/>
      <c r="AL1283" s="126" t="s">
        <v>4896</v>
      </c>
    </row>
    <row r="1284" spans="1:38" ht="36" x14ac:dyDescent="0.25">
      <c r="A1284" s="149">
        <v>131801</v>
      </c>
      <c r="B1284" s="120">
        <v>3</v>
      </c>
      <c r="C1284" s="121" t="s">
        <v>85</v>
      </c>
      <c r="D1284" s="122">
        <v>44375</v>
      </c>
      <c r="E1284" s="121" t="s">
        <v>98</v>
      </c>
      <c r="F1284" s="122">
        <v>44470</v>
      </c>
      <c r="G1284" s="121" t="s">
        <v>152</v>
      </c>
      <c r="H1284" s="123" t="s">
        <v>785</v>
      </c>
      <c r="I1284" s="121" t="s">
        <v>477</v>
      </c>
      <c r="J1284" s="120" t="s">
        <v>299</v>
      </c>
      <c r="K1284" s="121"/>
      <c r="L1284" s="120" t="s">
        <v>300</v>
      </c>
      <c r="M1284" s="123" t="s">
        <v>4897</v>
      </c>
      <c r="N1284" s="123" t="s">
        <v>4898</v>
      </c>
      <c r="O1284" s="121" t="s">
        <v>119</v>
      </c>
      <c r="P1284" s="121" t="s">
        <v>439</v>
      </c>
      <c r="Q1284" s="123"/>
      <c r="R1284" s="270" t="s">
        <v>39</v>
      </c>
      <c r="S1284" s="270" t="s">
        <v>46</v>
      </c>
      <c r="T1284" s="124">
        <v>0.01</v>
      </c>
      <c r="U1284" s="122"/>
      <c r="V1284" s="121"/>
      <c r="W1284" s="120" t="s">
        <v>93</v>
      </c>
      <c r="X1284" s="120" t="s">
        <v>303</v>
      </c>
      <c r="Y1284" s="272" t="s">
        <v>29</v>
      </c>
      <c r="Z1284" s="123"/>
      <c r="AA1284" s="125">
        <v>0</v>
      </c>
      <c r="AB1284" s="125">
        <v>0</v>
      </c>
      <c r="AC1284" s="125">
        <v>250300</v>
      </c>
      <c r="AD1284" s="125">
        <v>0</v>
      </c>
      <c r="AE1284" s="125">
        <v>250300</v>
      </c>
      <c r="AF1284" s="125">
        <v>0</v>
      </c>
      <c r="AG1284" s="125">
        <v>0</v>
      </c>
      <c r="AH1284" s="125">
        <v>250300</v>
      </c>
      <c r="AI1284" s="125">
        <v>0</v>
      </c>
      <c r="AJ1284" s="125">
        <v>250300</v>
      </c>
      <c r="AK1284" s="135" t="s">
        <v>4899</v>
      </c>
      <c r="AL1284" s="126" t="s">
        <v>4900</v>
      </c>
    </row>
    <row r="1285" spans="1:38" hidden="1" x14ac:dyDescent="0.25">
      <c r="A1285" s="149">
        <v>131952</v>
      </c>
      <c r="B1285" s="120">
        <v>1</v>
      </c>
      <c r="C1285" s="121" t="s">
        <v>85</v>
      </c>
      <c r="D1285" s="122">
        <v>44398</v>
      </c>
      <c r="E1285" s="121" t="s">
        <v>98</v>
      </c>
      <c r="F1285" s="122">
        <v>44685</v>
      </c>
      <c r="G1285" s="121" t="s">
        <v>98</v>
      </c>
      <c r="H1285" s="123" t="s">
        <v>153</v>
      </c>
      <c r="I1285" s="121" t="s">
        <v>4664</v>
      </c>
      <c r="J1285" s="120" t="s">
        <v>101</v>
      </c>
      <c r="K1285" s="121"/>
      <c r="L1285" s="120" t="s">
        <v>101</v>
      </c>
      <c r="M1285" s="123" t="s">
        <v>4901</v>
      </c>
      <c r="N1285" s="123" t="s">
        <v>4902</v>
      </c>
      <c r="O1285" s="121" t="s">
        <v>119</v>
      </c>
      <c r="P1285" s="121" t="s">
        <v>1329</v>
      </c>
      <c r="Q1285" s="123"/>
      <c r="R1285" s="121"/>
      <c r="S1285" s="121" t="s">
        <v>42</v>
      </c>
      <c r="T1285" s="124">
        <v>0.05</v>
      </c>
      <c r="U1285" s="122"/>
      <c r="V1285" s="121"/>
      <c r="W1285" s="120" t="s">
        <v>93</v>
      </c>
      <c r="X1285" s="120"/>
      <c r="Y1285" s="265" t="s">
        <v>32</v>
      </c>
      <c r="Z1285" s="123"/>
      <c r="AA1285" s="125">
        <v>50000</v>
      </c>
      <c r="AB1285" s="125">
        <v>0</v>
      </c>
      <c r="AC1285" s="125">
        <v>0</v>
      </c>
      <c r="AD1285" s="125">
        <v>0</v>
      </c>
      <c r="AE1285" s="125">
        <v>50000</v>
      </c>
      <c r="AF1285" s="125">
        <v>50000</v>
      </c>
      <c r="AG1285" s="125">
        <v>0</v>
      </c>
      <c r="AH1285" s="125">
        <v>0</v>
      </c>
      <c r="AI1285" s="125">
        <v>0</v>
      </c>
      <c r="AJ1285" s="125">
        <v>50000</v>
      </c>
      <c r="AK1285" s="135"/>
      <c r="AL1285" s="126"/>
    </row>
    <row r="1286" spans="1:38" x14ac:dyDescent="0.25">
      <c r="A1286" s="149">
        <v>132020</v>
      </c>
      <c r="B1286" s="120">
        <v>3</v>
      </c>
      <c r="C1286" s="121" t="s">
        <v>85</v>
      </c>
      <c r="D1286" s="122">
        <v>44418</v>
      </c>
      <c r="E1286" s="121" t="s">
        <v>398</v>
      </c>
      <c r="F1286" s="122">
        <v>44484</v>
      </c>
      <c r="G1286" s="121" t="s">
        <v>152</v>
      </c>
      <c r="H1286" s="123" t="s">
        <v>1111</v>
      </c>
      <c r="I1286" s="121" t="s">
        <v>2135</v>
      </c>
      <c r="J1286" s="120" t="s">
        <v>101</v>
      </c>
      <c r="K1286" s="121"/>
      <c r="L1286" s="120" t="s">
        <v>101</v>
      </c>
      <c r="M1286" s="123" t="s">
        <v>4903</v>
      </c>
      <c r="N1286" s="123" t="s">
        <v>1711</v>
      </c>
      <c r="O1286" s="121" t="s">
        <v>119</v>
      </c>
      <c r="P1286" s="121" t="s">
        <v>4904</v>
      </c>
      <c r="Q1286" s="123"/>
      <c r="R1286" s="270" t="s">
        <v>105</v>
      </c>
      <c r="S1286" s="121" t="s">
        <v>42</v>
      </c>
      <c r="T1286" s="124">
        <v>0</v>
      </c>
      <c r="U1286" s="122"/>
      <c r="V1286" s="121"/>
      <c r="W1286" s="120" t="s">
        <v>93</v>
      </c>
      <c r="X1286" s="120" t="s">
        <v>103</v>
      </c>
      <c r="Y1286" s="272" t="s">
        <v>671</v>
      </c>
      <c r="Z1286" s="123"/>
      <c r="AA1286" s="125">
        <v>40000</v>
      </c>
      <c r="AB1286" s="125">
        <v>0</v>
      </c>
      <c r="AC1286" s="125">
        <v>0</v>
      </c>
      <c r="AD1286" s="125">
        <v>0</v>
      </c>
      <c r="AE1286" s="125">
        <v>40000</v>
      </c>
      <c r="AF1286" s="125">
        <v>40000</v>
      </c>
      <c r="AG1286" s="125">
        <v>0</v>
      </c>
      <c r="AH1286" s="125">
        <v>0</v>
      </c>
      <c r="AI1286" s="125">
        <v>0</v>
      </c>
      <c r="AJ1286" s="125">
        <v>40000</v>
      </c>
      <c r="AK1286" s="135"/>
      <c r="AL1286" s="126" t="s">
        <v>4905</v>
      </c>
    </row>
    <row r="1287" spans="1:38" x14ac:dyDescent="0.25">
      <c r="A1287" s="149">
        <v>132021</v>
      </c>
      <c r="B1287" s="120">
        <v>3</v>
      </c>
      <c r="C1287" s="121" t="s">
        <v>85</v>
      </c>
      <c r="D1287" s="122">
        <v>44418</v>
      </c>
      <c r="E1287" s="121" t="s">
        <v>398</v>
      </c>
      <c r="F1287" s="122">
        <v>44484</v>
      </c>
      <c r="G1287" s="121" t="s">
        <v>152</v>
      </c>
      <c r="H1287" s="123" t="s">
        <v>1111</v>
      </c>
      <c r="I1287" s="121" t="s">
        <v>1893</v>
      </c>
      <c r="J1287" s="120" t="s">
        <v>101</v>
      </c>
      <c r="K1287" s="121"/>
      <c r="L1287" s="120" t="s">
        <v>101</v>
      </c>
      <c r="M1287" s="123" t="s">
        <v>4906</v>
      </c>
      <c r="N1287" s="123" t="s">
        <v>1711</v>
      </c>
      <c r="O1287" s="121" t="s">
        <v>119</v>
      </c>
      <c r="P1287" s="121" t="s">
        <v>4904</v>
      </c>
      <c r="Q1287" s="123"/>
      <c r="R1287" s="270" t="s">
        <v>105</v>
      </c>
      <c r="S1287" s="121" t="s">
        <v>42</v>
      </c>
      <c r="T1287" s="124">
        <v>0</v>
      </c>
      <c r="U1287" s="122"/>
      <c r="V1287" s="121"/>
      <c r="W1287" s="120" t="s">
        <v>93</v>
      </c>
      <c r="X1287" s="120" t="s">
        <v>103</v>
      </c>
      <c r="Y1287" s="272" t="s">
        <v>671</v>
      </c>
      <c r="Z1287" s="123"/>
      <c r="AA1287" s="125">
        <v>40000</v>
      </c>
      <c r="AB1287" s="125">
        <v>0</v>
      </c>
      <c r="AC1287" s="125">
        <v>0</v>
      </c>
      <c r="AD1287" s="125">
        <v>0</v>
      </c>
      <c r="AE1287" s="125">
        <v>40000</v>
      </c>
      <c r="AF1287" s="125">
        <v>40000</v>
      </c>
      <c r="AG1287" s="125">
        <v>0</v>
      </c>
      <c r="AH1287" s="125">
        <v>0</v>
      </c>
      <c r="AI1287" s="125">
        <v>0</v>
      </c>
      <c r="AJ1287" s="125">
        <v>40000</v>
      </c>
      <c r="AK1287" s="135"/>
      <c r="AL1287" s="126" t="s">
        <v>4907</v>
      </c>
    </row>
    <row r="1288" spans="1:38" x14ac:dyDescent="0.25">
      <c r="A1288" s="149">
        <v>132022</v>
      </c>
      <c r="B1288" s="120">
        <v>3</v>
      </c>
      <c r="C1288" s="121" t="s">
        <v>85</v>
      </c>
      <c r="D1288" s="122">
        <v>44418</v>
      </c>
      <c r="E1288" s="121" t="s">
        <v>398</v>
      </c>
      <c r="F1288" s="122">
        <v>44484</v>
      </c>
      <c r="G1288" s="121" t="s">
        <v>152</v>
      </c>
      <c r="H1288" s="123" t="s">
        <v>319</v>
      </c>
      <c r="I1288" s="121" t="s">
        <v>4908</v>
      </c>
      <c r="J1288" s="120" t="s">
        <v>101</v>
      </c>
      <c r="K1288" s="121"/>
      <c r="L1288" s="120" t="s">
        <v>101</v>
      </c>
      <c r="M1288" s="123" t="s">
        <v>4909</v>
      </c>
      <c r="N1288" s="123" t="s">
        <v>1711</v>
      </c>
      <c r="O1288" s="121" t="s">
        <v>119</v>
      </c>
      <c r="P1288" s="121" t="s">
        <v>4904</v>
      </c>
      <c r="Q1288" s="123"/>
      <c r="R1288" s="270" t="s">
        <v>105</v>
      </c>
      <c r="S1288" s="121" t="s">
        <v>42</v>
      </c>
      <c r="T1288" s="124">
        <v>0</v>
      </c>
      <c r="U1288" s="122"/>
      <c r="V1288" s="121"/>
      <c r="W1288" s="120" t="s">
        <v>93</v>
      </c>
      <c r="X1288" s="120" t="s">
        <v>103</v>
      </c>
      <c r="Y1288" s="272" t="s">
        <v>671</v>
      </c>
      <c r="Z1288" s="123"/>
      <c r="AA1288" s="125">
        <v>40000</v>
      </c>
      <c r="AB1288" s="125">
        <v>0</v>
      </c>
      <c r="AC1288" s="125">
        <v>0</v>
      </c>
      <c r="AD1288" s="125">
        <v>0</v>
      </c>
      <c r="AE1288" s="125">
        <v>40000</v>
      </c>
      <c r="AF1288" s="125">
        <v>40000</v>
      </c>
      <c r="AG1288" s="125">
        <v>0</v>
      </c>
      <c r="AH1288" s="125">
        <v>0</v>
      </c>
      <c r="AI1288" s="125">
        <v>0</v>
      </c>
      <c r="AJ1288" s="125">
        <v>40000</v>
      </c>
      <c r="AK1288" s="135"/>
      <c r="AL1288" s="126" t="s">
        <v>4910</v>
      </c>
    </row>
    <row r="1289" spans="1:38" x14ac:dyDescent="0.25">
      <c r="A1289" s="149">
        <v>132023</v>
      </c>
      <c r="B1289" s="120">
        <v>3</v>
      </c>
      <c r="C1289" s="121" t="s">
        <v>85</v>
      </c>
      <c r="D1289" s="122">
        <v>44418</v>
      </c>
      <c r="E1289" s="121" t="s">
        <v>398</v>
      </c>
      <c r="F1289" s="122">
        <v>44484</v>
      </c>
      <c r="G1289" s="121" t="s">
        <v>152</v>
      </c>
      <c r="H1289" s="123" t="s">
        <v>319</v>
      </c>
      <c r="I1289" s="121" t="s">
        <v>4908</v>
      </c>
      <c r="J1289" s="120" t="s">
        <v>101</v>
      </c>
      <c r="K1289" s="121"/>
      <c r="L1289" s="120" t="s">
        <v>101</v>
      </c>
      <c r="M1289" s="123" t="s">
        <v>4911</v>
      </c>
      <c r="N1289" s="123" t="s">
        <v>1711</v>
      </c>
      <c r="O1289" s="121" t="s">
        <v>119</v>
      </c>
      <c r="P1289" s="121" t="s">
        <v>4904</v>
      </c>
      <c r="Q1289" s="123"/>
      <c r="R1289" s="270" t="s">
        <v>105</v>
      </c>
      <c r="S1289" s="121" t="s">
        <v>42</v>
      </c>
      <c r="T1289" s="124">
        <v>0</v>
      </c>
      <c r="U1289" s="122"/>
      <c r="V1289" s="121"/>
      <c r="W1289" s="120" t="s">
        <v>93</v>
      </c>
      <c r="X1289" s="120" t="s">
        <v>103</v>
      </c>
      <c r="Y1289" s="272" t="s">
        <v>671</v>
      </c>
      <c r="Z1289" s="123"/>
      <c r="AA1289" s="125">
        <v>40000</v>
      </c>
      <c r="AB1289" s="125">
        <v>0</v>
      </c>
      <c r="AC1289" s="125">
        <v>0</v>
      </c>
      <c r="AD1289" s="125">
        <v>0</v>
      </c>
      <c r="AE1289" s="125">
        <v>40000</v>
      </c>
      <c r="AF1289" s="125">
        <v>40000</v>
      </c>
      <c r="AG1289" s="125">
        <v>0</v>
      </c>
      <c r="AH1289" s="125">
        <v>0</v>
      </c>
      <c r="AI1289" s="125">
        <v>0</v>
      </c>
      <c r="AJ1289" s="125">
        <v>40000</v>
      </c>
      <c r="AK1289" s="135"/>
      <c r="AL1289" s="126" t="s">
        <v>4912</v>
      </c>
    </row>
    <row r="1290" spans="1:38" ht="36" x14ac:dyDescent="0.25">
      <c r="A1290" s="147">
        <v>132024</v>
      </c>
      <c r="B1290" s="120">
        <v>2</v>
      </c>
      <c r="C1290" s="121" t="s">
        <v>85</v>
      </c>
      <c r="D1290" s="122">
        <v>44418</v>
      </c>
      <c r="E1290" s="121" t="s">
        <v>398</v>
      </c>
      <c r="F1290" s="122">
        <v>44620</v>
      </c>
      <c r="G1290" s="121" t="s">
        <v>143</v>
      </c>
      <c r="H1290" s="123" t="s">
        <v>135</v>
      </c>
      <c r="I1290" s="121" t="s">
        <v>292</v>
      </c>
      <c r="J1290" s="120" t="s">
        <v>101</v>
      </c>
      <c r="K1290" s="121"/>
      <c r="L1290" s="120" t="s">
        <v>101</v>
      </c>
      <c r="M1290" s="123" t="s">
        <v>4913</v>
      </c>
      <c r="N1290" s="123"/>
      <c r="O1290" s="121" t="s">
        <v>119</v>
      </c>
      <c r="P1290" s="121" t="s">
        <v>104</v>
      </c>
      <c r="Q1290" s="123"/>
      <c r="R1290" s="270" t="s">
        <v>105</v>
      </c>
      <c r="S1290" s="121" t="s">
        <v>45</v>
      </c>
      <c r="T1290" s="124">
        <v>0</v>
      </c>
      <c r="U1290" s="122">
        <v>45016</v>
      </c>
      <c r="V1290" s="121"/>
      <c r="W1290" s="120" t="s">
        <v>93</v>
      </c>
      <c r="X1290" s="120" t="s">
        <v>103</v>
      </c>
      <c r="Y1290" s="272" t="s">
        <v>671</v>
      </c>
      <c r="Z1290" s="123"/>
      <c r="AA1290" s="125">
        <v>40000</v>
      </c>
      <c r="AB1290" s="125">
        <v>0</v>
      </c>
      <c r="AC1290" s="125">
        <v>0</v>
      </c>
      <c r="AD1290" s="125">
        <v>0</v>
      </c>
      <c r="AE1290" s="125">
        <v>40000</v>
      </c>
      <c r="AF1290" s="125">
        <v>40000</v>
      </c>
      <c r="AG1290" s="125">
        <v>0</v>
      </c>
      <c r="AH1290" s="125">
        <v>0</v>
      </c>
      <c r="AI1290" s="125">
        <v>0</v>
      </c>
      <c r="AJ1290" s="125">
        <v>40000</v>
      </c>
      <c r="AK1290" s="135"/>
      <c r="AL1290" s="126" t="s">
        <v>4914</v>
      </c>
    </row>
    <row r="1291" spans="1:38" ht="36" x14ac:dyDescent="0.25">
      <c r="A1291" s="149">
        <v>132026</v>
      </c>
      <c r="B1291" s="120">
        <v>3</v>
      </c>
      <c r="C1291" s="121" t="s">
        <v>85</v>
      </c>
      <c r="D1291" s="122">
        <v>44418</v>
      </c>
      <c r="E1291" s="121" t="s">
        <v>398</v>
      </c>
      <c r="F1291" s="122">
        <v>44484</v>
      </c>
      <c r="G1291" s="121" t="s">
        <v>152</v>
      </c>
      <c r="H1291" s="123" t="s">
        <v>1111</v>
      </c>
      <c r="I1291" s="121" t="s">
        <v>2135</v>
      </c>
      <c r="J1291" s="120" t="s">
        <v>101</v>
      </c>
      <c r="K1291" s="121"/>
      <c r="L1291" s="120" t="s">
        <v>101</v>
      </c>
      <c r="M1291" s="123" t="s">
        <v>4915</v>
      </c>
      <c r="N1291" s="123" t="s">
        <v>1711</v>
      </c>
      <c r="O1291" s="121" t="s">
        <v>119</v>
      </c>
      <c r="P1291" s="121" t="s">
        <v>4904</v>
      </c>
      <c r="Q1291" s="123"/>
      <c r="R1291" s="270" t="s">
        <v>105</v>
      </c>
      <c r="S1291" s="121" t="s">
        <v>42</v>
      </c>
      <c r="T1291" s="124">
        <v>0</v>
      </c>
      <c r="U1291" s="122"/>
      <c r="V1291" s="121"/>
      <c r="W1291" s="120" t="s">
        <v>93</v>
      </c>
      <c r="X1291" s="120" t="s">
        <v>103</v>
      </c>
      <c r="Y1291" s="272" t="s">
        <v>671</v>
      </c>
      <c r="Z1291" s="123"/>
      <c r="AA1291" s="125">
        <v>40000</v>
      </c>
      <c r="AB1291" s="125">
        <v>0</v>
      </c>
      <c r="AC1291" s="125">
        <v>0</v>
      </c>
      <c r="AD1291" s="125">
        <v>0</v>
      </c>
      <c r="AE1291" s="125">
        <v>40000</v>
      </c>
      <c r="AF1291" s="125">
        <v>40000</v>
      </c>
      <c r="AG1291" s="125">
        <v>0</v>
      </c>
      <c r="AH1291" s="125">
        <v>0</v>
      </c>
      <c r="AI1291" s="125">
        <v>0</v>
      </c>
      <c r="AJ1291" s="125">
        <v>40000</v>
      </c>
      <c r="AK1291" s="135"/>
      <c r="AL1291" s="126" t="s">
        <v>4916</v>
      </c>
    </row>
    <row r="1292" spans="1:38" hidden="1" x14ac:dyDescent="0.25">
      <c r="A1292" s="149">
        <v>132069</v>
      </c>
      <c r="B1292" s="120">
        <v>3</v>
      </c>
      <c r="C1292" s="121" t="s">
        <v>85</v>
      </c>
      <c r="D1292" s="122">
        <v>44433</v>
      </c>
      <c r="E1292" s="121" t="s">
        <v>98</v>
      </c>
      <c r="F1292" s="122">
        <v>44501</v>
      </c>
      <c r="G1292" s="121" t="s">
        <v>143</v>
      </c>
      <c r="H1292" s="123" t="s">
        <v>306</v>
      </c>
      <c r="I1292" s="121" t="s">
        <v>1427</v>
      </c>
      <c r="J1292" s="120" t="s">
        <v>101</v>
      </c>
      <c r="K1292" s="121"/>
      <c r="L1292" s="120" t="s">
        <v>101</v>
      </c>
      <c r="M1292" s="123" t="s">
        <v>4917</v>
      </c>
      <c r="N1292" s="123" t="s">
        <v>4918</v>
      </c>
      <c r="O1292" s="121" t="s">
        <v>119</v>
      </c>
      <c r="P1292" s="121" t="s">
        <v>19</v>
      </c>
      <c r="Q1292" s="123"/>
      <c r="R1292" s="121"/>
      <c r="S1292" s="121" t="s">
        <v>42</v>
      </c>
      <c r="T1292" s="124">
        <v>0.01</v>
      </c>
      <c r="U1292" s="122"/>
      <c r="V1292" s="121"/>
      <c r="W1292" s="120" t="s">
        <v>93</v>
      </c>
      <c r="X1292" s="120" t="s">
        <v>103</v>
      </c>
      <c r="Y1292" s="265" t="s">
        <v>32</v>
      </c>
      <c r="Z1292" s="123"/>
      <c r="AA1292" s="125">
        <v>0</v>
      </c>
      <c r="AB1292" s="125">
        <v>0</v>
      </c>
      <c r="AC1292" s="125">
        <v>200000</v>
      </c>
      <c r="AD1292" s="125">
        <v>0</v>
      </c>
      <c r="AE1292" s="125">
        <v>200000</v>
      </c>
      <c r="AF1292" s="125">
        <v>0</v>
      </c>
      <c r="AG1292" s="125">
        <v>0</v>
      </c>
      <c r="AH1292" s="125">
        <v>200000</v>
      </c>
      <c r="AI1292" s="125">
        <v>0</v>
      </c>
      <c r="AJ1292" s="125">
        <v>200000</v>
      </c>
      <c r="AK1292" s="135"/>
      <c r="AL1292" s="126" t="s">
        <v>4919</v>
      </c>
    </row>
    <row r="1293" spans="1:38" hidden="1" x14ac:dyDescent="0.25">
      <c r="A1293" s="149">
        <v>132070</v>
      </c>
      <c r="B1293" s="120">
        <v>3</v>
      </c>
      <c r="C1293" s="121" t="s">
        <v>85</v>
      </c>
      <c r="D1293" s="122">
        <v>44433</v>
      </c>
      <c r="E1293" s="121" t="s">
        <v>98</v>
      </c>
      <c r="F1293" s="122">
        <v>44501</v>
      </c>
      <c r="G1293" s="121" t="s">
        <v>143</v>
      </c>
      <c r="H1293" s="123" t="s">
        <v>1489</v>
      </c>
      <c r="I1293" s="121" t="s">
        <v>1490</v>
      </c>
      <c r="J1293" s="120" t="s">
        <v>101</v>
      </c>
      <c r="K1293" s="121"/>
      <c r="L1293" s="120" t="s">
        <v>101</v>
      </c>
      <c r="M1293" s="123" t="s">
        <v>4920</v>
      </c>
      <c r="N1293" s="123" t="s">
        <v>4921</v>
      </c>
      <c r="O1293" s="121" t="s">
        <v>119</v>
      </c>
      <c r="P1293" s="121" t="s">
        <v>19</v>
      </c>
      <c r="Q1293" s="123"/>
      <c r="R1293" s="121"/>
      <c r="S1293" s="121" t="s">
        <v>42</v>
      </c>
      <c r="T1293" s="124">
        <v>0.01</v>
      </c>
      <c r="U1293" s="122"/>
      <c r="V1293" s="121"/>
      <c r="W1293" s="120" t="s">
        <v>93</v>
      </c>
      <c r="X1293" s="120" t="s">
        <v>103</v>
      </c>
      <c r="Y1293" s="265" t="s">
        <v>32</v>
      </c>
      <c r="Z1293" s="123"/>
      <c r="AA1293" s="125">
        <v>0</v>
      </c>
      <c r="AB1293" s="125">
        <v>0</v>
      </c>
      <c r="AC1293" s="125">
        <v>5000</v>
      </c>
      <c r="AD1293" s="125">
        <v>0</v>
      </c>
      <c r="AE1293" s="125">
        <v>5000</v>
      </c>
      <c r="AF1293" s="125">
        <v>0</v>
      </c>
      <c r="AG1293" s="125">
        <v>0</v>
      </c>
      <c r="AH1293" s="125">
        <v>5000</v>
      </c>
      <c r="AI1293" s="125">
        <v>0</v>
      </c>
      <c r="AJ1293" s="125">
        <v>5000</v>
      </c>
      <c r="AK1293" s="135"/>
      <c r="AL1293" s="126" t="s">
        <v>4922</v>
      </c>
    </row>
    <row r="1294" spans="1:38" hidden="1" x14ac:dyDescent="0.25">
      <c r="A1294" s="149">
        <v>132072</v>
      </c>
      <c r="B1294" s="120">
        <v>3</v>
      </c>
      <c r="C1294" s="121" t="s">
        <v>85</v>
      </c>
      <c r="D1294" s="122">
        <v>44433</v>
      </c>
      <c r="E1294" s="121" t="s">
        <v>98</v>
      </c>
      <c r="F1294" s="122">
        <v>44501</v>
      </c>
      <c r="G1294" s="121" t="s">
        <v>143</v>
      </c>
      <c r="H1294" s="123" t="s">
        <v>1111</v>
      </c>
      <c r="I1294" s="121" t="s">
        <v>1427</v>
      </c>
      <c r="J1294" s="120" t="s">
        <v>101</v>
      </c>
      <c r="K1294" s="121"/>
      <c r="L1294" s="120" t="s">
        <v>101</v>
      </c>
      <c r="M1294" s="123" t="s">
        <v>4923</v>
      </c>
      <c r="N1294" s="123" t="s">
        <v>4924</v>
      </c>
      <c r="O1294" s="121" t="s">
        <v>119</v>
      </c>
      <c r="P1294" s="121" t="s">
        <v>19</v>
      </c>
      <c r="Q1294" s="123"/>
      <c r="R1294" s="121"/>
      <c r="S1294" s="121" t="s">
        <v>42</v>
      </c>
      <c r="T1294" s="124">
        <v>6.4000000000000001E-2</v>
      </c>
      <c r="U1294" s="122"/>
      <c r="V1294" s="121"/>
      <c r="W1294" s="120" t="s">
        <v>93</v>
      </c>
      <c r="X1294" s="120" t="s">
        <v>103</v>
      </c>
      <c r="Y1294" s="265" t="s">
        <v>32</v>
      </c>
      <c r="Z1294" s="123"/>
      <c r="AA1294" s="125">
        <v>0</v>
      </c>
      <c r="AB1294" s="125">
        <v>0</v>
      </c>
      <c r="AC1294" s="125">
        <v>30000</v>
      </c>
      <c r="AD1294" s="125">
        <v>0</v>
      </c>
      <c r="AE1294" s="125">
        <v>30000</v>
      </c>
      <c r="AF1294" s="125">
        <v>0</v>
      </c>
      <c r="AG1294" s="125">
        <v>0</v>
      </c>
      <c r="AH1294" s="125">
        <v>30000</v>
      </c>
      <c r="AI1294" s="125">
        <v>0</v>
      </c>
      <c r="AJ1294" s="125">
        <v>30000</v>
      </c>
      <c r="AK1294" s="135"/>
      <c r="AL1294" s="126" t="s">
        <v>4925</v>
      </c>
    </row>
    <row r="1295" spans="1:38" hidden="1" x14ac:dyDescent="0.25">
      <c r="A1295" s="149">
        <v>132073</v>
      </c>
      <c r="B1295" s="120">
        <v>3</v>
      </c>
      <c r="C1295" s="121" t="s">
        <v>85</v>
      </c>
      <c r="D1295" s="122">
        <v>44433</v>
      </c>
      <c r="E1295" s="121" t="s">
        <v>98</v>
      </c>
      <c r="F1295" s="122">
        <v>44501</v>
      </c>
      <c r="G1295" s="121" t="s">
        <v>143</v>
      </c>
      <c r="H1295" s="123" t="s">
        <v>1111</v>
      </c>
      <c r="I1295" s="121" t="s">
        <v>1427</v>
      </c>
      <c r="J1295" s="120" t="s">
        <v>101</v>
      </c>
      <c r="K1295" s="121"/>
      <c r="L1295" s="120" t="s">
        <v>101</v>
      </c>
      <c r="M1295" s="123" t="s">
        <v>4926</v>
      </c>
      <c r="N1295" s="123" t="s">
        <v>4927</v>
      </c>
      <c r="O1295" s="121" t="s">
        <v>119</v>
      </c>
      <c r="P1295" s="121" t="s">
        <v>19</v>
      </c>
      <c r="Q1295" s="123"/>
      <c r="R1295" s="121"/>
      <c r="S1295" s="121" t="s">
        <v>42</v>
      </c>
      <c r="T1295" s="124">
        <v>0.01</v>
      </c>
      <c r="U1295" s="122"/>
      <c r="V1295" s="121"/>
      <c r="W1295" s="120" t="s">
        <v>93</v>
      </c>
      <c r="X1295" s="120" t="s">
        <v>103</v>
      </c>
      <c r="Y1295" s="265" t="s">
        <v>32</v>
      </c>
      <c r="Z1295" s="123"/>
      <c r="AA1295" s="125">
        <v>0</v>
      </c>
      <c r="AB1295" s="125">
        <v>0</v>
      </c>
      <c r="AC1295" s="125">
        <v>5000</v>
      </c>
      <c r="AD1295" s="125">
        <v>0</v>
      </c>
      <c r="AE1295" s="125">
        <v>5000</v>
      </c>
      <c r="AF1295" s="125">
        <v>0</v>
      </c>
      <c r="AG1295" s="125">
        <v>0</v>
      </c>
      <c r="AH1295" s="125">
        <v>5000</v>
      </c>
      <c r="AI1295" s="125">
        <v>0</v>
      </c>
      <c r="AJ1295" s="125">
        <v>5000</v>
      </c>
      <c r="AK1295" s="135"/>
      <c r="AL1295" s="126" t="s">
        <v>4928</v>
      </c>
    </row>
    <row r="1296" spans="1:38" hidden="1" x14ac:dyDescent="0.25">
      <c r="A1296" s="149">
        <v>132076</v>
      </c>
      <c r="B1296" s="120">
        <v>3</v>
      </c>
      <c r="C1296" s="121" t="s">
        <v>85</v>
      </c>
      <c r="D1296" s="122">
        <v>44433</v>
      </c>
      <c r="E1296" s="121" t="s">
        <v>98</v>
      </c>
      <c r="F1296" s="122">
        <v>44501</v>
      </c>
      <c r="G1296" s="121" t="s">
        <v>143</v>
      </c>
      <c r="H1296" s="123" t="s">
        <v>306</v>
      </c>
      <c r="I1296" s="121" t="s">
        <v>292</v>
      </c>
      <c r="J1296" s="120" t="s">
        <v>101</v>
      </c>
      <c r="K1296" s="121"/>
      <c r="L1296" s="120" t="s">
        <v>101</v>
      </c>
      <c r="M1296" s="123" t="s">
        <v>4929</v>
      </c>
      <c r="N1296" s="123" t="s">
        <v>4930</v>
      </c>
      <c r="O1296" s="121" t="s">
        <v>119</v>
      </c>
      <c r="P1296" s="121" t="s">
        <v>19</v>
      </c>
      <c r="Q1296" s="123"/>
      <c r="R1296" s="121"/>
      <c r="S1296" s="121" t="s">
        <v>42</v>
      </c>
      <c r="T1296" s="124">
        <v>0.01</v>
      </c>
      <c r="U1296" s="122"/>
      <c r="V1296" s="121"/>
      <c r="W1296" s="120" t="s">
        <v>93</v>
      </c>
      <c r="X1296" s="120" t="s">
        <v>103</v>
      </c>
      <c r="Y1296" s="265" t="s">
        <v>32</v>
      </c>
      <c r="Z1296" s="123"/>
      <c r="AA1296" s="125">
        <v>0</v>
      </c>
      <c r="AB1296" s="125">
        <v>0</v>
      </c>
      <c r="AC1296" s="125">
        <v>129650</v>
      </c>
      <c r="AD1296" s="125">
        <v>0</v>
      </c>
      <c r="AE1296" s="125">
        <v>129650</v>
      </c>
      <c r="AF1296" s="125">
        <v>0</v>
      </c>
      <c r="AG1296" s="125">
        <v>0</v>
      </c>
      <c r="AH1296" s="125">
        <v>129650</v>
      </c>
      <c r="AI1296" s="125">
        <v>0</v>
      </c>
      <c r="AJ1296" s="125">
        <v>129650</v>
      </c>
      <c r="AK1296" s="135"/>
      <c r="AL1296" s="126" t="s">
        <v>4931</v>
      </c>
    </row>
    <row r="1297" spans="1:38" ht="36" hidden="1" x14ac:dyDescent="0.25">
      <c r="A1297" s="149">
        <v>132077</v>
      </c>
      <c r="B1297" s="120">
        <v>3</v>
      </c>
      <c r="C1297" s="121" t="s">
        <v>85</v>
      </c>
      <c r="D1297" s="122">
        <v>44433</v>
      </c>
      <c r="E1297" s="121" t="s">
        <v>98</v>
      </c>
      <c r="F1297" s="122">
        <v>44501</v>
      </c>
      <c r="G1297" s="121" t="s">
        <v>143</v>
      </c>
      <c r="H1297" s="123" t="s">
        <v>306</v>
      </c>
      <c r="I1297" s="121" t="s">
        <v>292</v>
      </c>
      <c r="J1297" s="120" t="s">
        <v>101</v>
      </c>
      <c r="K1297" s="121"/>
      <c r="L1297" s="120" t="s">
        <v>101</v>
      </c>
      <c r="M1297" s="123" t="s">
        <v>4932</v>
      </c>
      <c r="N1297" s="123" t="s">
        <v>4933</v>
      </c>
      <c r="O1297" s="121" t="s">
        <v>119</v>
      </c>
      <c r="P1297" s="121" t="s">
        <v>19</v>
      </c>
      <c r="Q1297" s="123"/>
      <c r="R1297" s="121"/>
      <c r="S1297" s="121" t="s">
        <v>42</v>
      </c>
      <c r="T1297" s="124">
        <v>3.5000000000000003E-2</v>
      </c>
      <c r="U1297" s="120"/>
      <c r="V1297" s="121"/>
      <c r="W1297" s="120" t="s">
        <v>93</v>
      </c>
      <c r="X1297" s="120" t="s">
        <v>103</v>
      </c>
      <c r="Y1297" s="265" t="s">
        <v>32</v>
      </c>
      <c r="Z1297" s="123"/>
      <c r="AA1297" s="125">
        <v>0</v>
      </c>
      <c r="AB1297" s="125">
        <v>0</v>
      </c>
      <c r="AC1297" s="125">
        <v>2000000</v>
      </c>
      <c r="AD1297" s="125">
        <v>0</v>
      </c>
      <c r="AE1297" s="125">
        <v>2000000</v>
      </c>
      <c r="AF1297" s="125">
        <v>0</v>
      </c>
      <c r="AG1297" s="125">
        <v>0</v>
      </c>
      <c r="AH1297" s="125">
        <v>2000000</v>
      </c>
      <c r="AI1297" s="125">
        <v>0</v>
      </c>
      <c r="AJ1297" s="125">
        <v>2000000</v>
      </c>
      <c r="AK1297" s="135"/>
      <c r="AL1297" s="126" t="s">
        <v>4934</v>
      </c>
    </row>
    <row r="1298" spans="1:38" ht="36" hidden="1" x14ac:dyDescent="0.25">
      <c r="A1298" s="149">
        <v>132078</v>
      </c>
      <c r="B1298" s="120">
        <v>3</v>
      </c>
      <c r="C1298" s="121" t="s">
        <v>85</v>
      </c>
      <c r="D1298" s="122">
        <v>44433</v>
      </c>
      <c r="E1298" s="121" t="s">
        <v>98</v>
      </c>
      <c r="F1298" s="122">
        <v>44501</v>
      </c>
      <c r="G1298" s="121" t="s">
        <v>143</v>
      </c>
      <c r="H1298" s="123" t="s">
        <v>306</v>
      </c>
      <c r="I1298" s="121" t="s">
        <v>1427</v>
      </c>
      <c r="J1298" s="120" t="s">
        <v>101</v>
      </c>
      <c r="K1298" s="121"/>
      <c r="L1298" s="120" t="s">
        <v>101</v>
      </c>
      <c r="M1298" s="123" t="s">
        <v>4935</v>
      </c>
      <c r="N1298" s="123" t="s">
        <v>4936</v>
      </c>
      <c r="O1298" s="121" t="s">
        <v>119</v>
      </c>
      <c r="P1298" s="121" t="s">
        <v>19</v>
      </c>
      <c r="Q1298" s="123"/>
      <c r="R1298" s="121"/>
      <c r="S1298" s="121" t="s">
        <v>42</v>
      </c>
      <c r="T1298" s="124">
        <v>0.01</v>
      </c>
      <c r="U1298" s="122"/>
      <c r="V1298" s="121"/>
      <c r="W1298" s="120" t="s">
        <v>93</v>
      </c>
      <c r="X1298" s="120" t="s">
        <v>103</v>
      </c>
      <c r="Y1298" s="265" t="s">
        <v>32</v>
      </c>
      <c r="Z1298" s="123"/>
      <c r="AA1298" s="125">
        <v>0</v>
      </c>
      <c r="AB1298" s="125">
        <v>0</v>
      </c>
      <c r="AC1298" s="125">
        <v>50000</v>
      </c>
      <c r="AD1298" s="125">
        <v>0</v>
      </c>
      <c r="AE1298" s="125">
        <v>50000</v>
      </c>
      <c r="AF1298" s="125">
        <v>0</v>
      </c>
      <c r="AG1298" s="125">
        <v>0</v>
      </c>
      <c r="AH1298" s="125">
        <v>50000</v>
      </c>
      <c r="AI1298" s="125">
        <v>0</v>
      </c>
      <c r="AJ1298" s="125">
        <v>50000</v>
      </c>
      <c r="AK1298" s="135"/>
      <c r="AL1298" s="126" t="s">
        <v>4937</v>
      </c>
    </row>
    <row r="1299" spans="1:38" ht="36" hidden="1" x14ac:dyDescent="0.25">
      <c r="A1299" s="149">
        <v>132095</v>
      </c>
      <c r="B1299" s="120">
        <v>1</v>
      </c>
      <c r="C1299" s="121" t="s">
        <v>85</v>
      </c>
      <c r="D1299" s="122">
        <v>44435</v>
      </c>
      <c r="E1299" s="121" t="s">
        <v>98</v>
      </c>
      <c r="F1299" s="122">
        <v>44501</v>
      </c>
      <c r="G1299" s="121" t="s">
        <v>143</v>
      </c>
      <c r="H1299" s="123" t="s">
        <v>1176</v>
      </c>
      <c r="I1299" s="121" t="s">
        <v>1467</v>
      </c>
      <c r="J1299" s="120" t="s">
        <v>101</v>
      </c>
      <c r="K1299" s="121"/>
      <c r="L1299" s="120" t="s">
        <v>101</v>
      </c>
      <c r="M1299" s="123" t="s">
        <v>4938</v>
      </c>
      <c r="N1299" s="123" t="s">
        <v>4939</v>
      </c>
      <c r="O1299" s="121" t="s">
        <v>119</v>
      </c>
      <c r="P1299" s="121" t="s">
        <v>1329</v>
      </c>
      <c r="Q1299" s="123"/>
      <c r="R1299" s="121"/>
      <c r="S1299" s="121" t="s">
        <v>42</v>
      </c>
      <c r="T1299" s="124">
        <v>0.01</v>
      </c>
      <c r="U1299" s="122"/>
      <c r="V1299" s="121"/>
      <c r="W1299" s="120" t="s">
        <v>93</v>
      </c>
      <c r="X1299" s="120" t="s">
        <v>103</v>
      </c>
      <c r="Y1299" s="265" t="s">
        <v>32</v>
      </c>
      <c r="Z1299" s="123"/>
      <c r="AA1299" s="125">
        <v>10000</v>
      </c>
      <c r="AB1299" s="125">
        <v>10000</v>
      </c>
      <c r="AC1299" s="125">
        <v>100000</v>
      </c>
      <c r="AD1299" s="125">
        <v>0</v>
      </c>
      <c r="AE1299" s="125">
        <v>120000</v>
      </c>
      <c r="AF1299" s="125">
        <v>10000</v>
      </c>
      <c r="AG1299" s="125">
        <v>10000</v>
      </c>
      <c r="AH1299" s="125">
        <v>100000</v>
      </c>
      <c r="AI1299" s="125">
        <v>0</v>
      </c>
      <c r="AJ1299" s="125">
        <v>120000</v>
      </c>
      <c r="AK1299" s="135"/>
      <c r="AL1299" s="126" t="s">
        <v>4940</v>
      </c>
    </row>
    <row r="1300" spans="1:38" hidden="1" x14ac:dyDescent="0.25">
      <c r="A1300" s="149">
        <v>132112</v>
      </c>
      <c r="B1300" s="120">
        <v>3</v>
      </c>
      <c r="C1300" s="121" t="s">
        <v>85</v>
      </c>
      <c r="D1300" s="122">
        <v>44440</v>
      </c>
      <c r="E1300" s="121" t="s">
        <v>98</v>
      </c>
      <c r="F1300" s="122">
        <v>44501</v>
      </c>
      <c r="G1300" s="121" t="s">
        <v>143</v>
      </c>
      <c r="H1300" s="123" t="s">
        <v>1111</v>
      </c>
      <c r="I1300" s="121" t="s">
        <v>2135</v>
      </c>
      <c r="J1300" s="120" t="s">
        <v>101</v>
      </c>
      <c r="K1300" s="121"/>
      <c r="L1300" s="120" t="s">
        <v>101</v>
      </c>
      <c r="M1300" s="123" t="s">
        <v>4941</v>
      </c>
      <c r="N1300" s="123" t="s">
        <v>4942</v>
      </c>
      <c r="O1300" s="121" t="s">
        <v>119</v>
      </c>
      <c r="P1300" s="121" t="s">
        <v>19</v>
      </c>
      <c r="Q1300" s="123"/>
      <c r="R1300" s="121"/>
      <c r="S1300" s="121" t="s">
        <v>42</v>
      </c>
      <c r="T1300" s="124">
        <v>0.01</v>
      </c>
      <c r="U1300" s="122"/>
      <c r="V1300" s="121"/>
      <c r="W1300" s="120" t="s">
        <v>93</v>
      </c>
      <c r="X1300" s="120" t="s">
        <v>103</v>
      </c>
      <c r="Y1300" s="265" t="s">
        <v>32</v>
      </c>
      <c r="Z1300" s="123"/>
      <c r="AA1300" s="125">
        <v>0</v>
      </c>
      <c r="AB1300" s="125">
        <v>0</v>
      </c>
      <c r="AC1300" s="125">
        <v>20000</v>
      </c>
      <c r="AD1300" s="125">
        <v>0</v>
      </c>
      <c r="AE1300" s="125">
        <v>20000</v>
      </c>
      <c r="AF1300" s="125">
        <v>0</v>
      </c>
      <c r="AG1300" s="125">
        <v>0</v>
      </c>
      <c r="AH1300" s="125">
        <v>20000</v>
      </c>
      <c r="AI1300" s="125">
        <v>0</v>
      </c>
      <c r="AJ1300" s="125">
        <v>20000</v>
      </c>
      <c r="AK1300" s="135"/>
      <c r="AL1300" s="126" t="s">
        <v>4943</v>
      </c>
    </row>
    <row r="1301" spans="1:38" hidden="1" x14ac:dyDescent="0.25">
      <c r="A1301" s="149">
        <v>132115</v>
      </c>
      <c r="B1301" s="120">
        <v>3</v>
      </c>
      <c r="C1301" s="121" t="s">
        <v>85</v>
      </c>
      <c r="D1301" s="122">
        <v>44440</v>
      </c>
      <c r="E1301" s="121" t="s">
        <v>98</v>
      </c>
      <c r="F1301" s="122">
        <v>44501</v>
      </c>
      <c r="G1301" s="121" t="s">
        <v>152</v>
      </c>
      <c r="H1301" s="123" t="s">
        <v>306</v>
      </c>
      <c r="I1301" s="121" t="s">
        <v>1417</v>
      </c>
      <c r="J1301" s="120" t="s">
        <v>101</v>
      </c>
      <c r="K1301" s="121"/>
      <c r="L1301" s="120" t="s">
        <v>101</v>
      </c>
      <c r="M1301" s="123" t="s">
        <v>4944</v>
      </c>
      <c r="N1301" s="123" t="s">
        <v>4945</v>
      </c>
      <c r="O1301" s="121" t="s">
        <v>119</v>
      </c>
      <c r="P1301" s="121" t="s">
        <v>19</v>
      </c>
      <c r="Q1301" s="123"/>
      <c r="R1301" s="121"/>
      <c r="S1301" s="121" t="s">
        <v>42</v>
      </c>
      <c r="T1301" s="124">
        <v>0.03</v>
      </c>
      <c r="U1301" s="122"/>
      <c r="V1301" s="121"/>
      <c r="W1301" s="120" t="s">
        <v>93</v>
      </c>
      <c r="X1301" s="120" t="s">
        <v>103</v>
      </c>
      <c r="Y1301" s="265" t="s">
        <v>32</v>
      </c>
      <c r="Z1301" s="123"/>
      <c r="AA1301" s="125">
        <v>0</v>
      </c>
      <c r="AB1301" s="125">
        <v>0</v>
      </c>
      <c r="AC1301" s="125">
        <v>76650</v>
      </c>
      <c r="AD1301" s="125">
        <v>0</v>
      </c>
      <c r="AE1301" s="125">
        <v>76650</v>
      </c>
      <c r="AF1301" s="125">
        <v>0</v>
      </c>
      <c r="AG1301" s="125">
        <v>0</v>
      </c>
      <c r="AH1301" s="125">
        <v>76650</v>
      </c>
      <c r="AI1301" s="125">
        <v>0</v>
      </c>
      <c r="AJ1301" s="125">
        <v>76650</v>
      </c>
      <c r="AK1301" s="135"/>
      <c r="AL1301" s="126" t="s">
        <v>4946</v>
      </c>
    </row>
    <row r="1302" spans="1:38" hidden="1" x14ac:dyDescent="0.25">
      <c r="A1302" s="149">
        <v>132116</v>
      </c>
      <c r="B1302" s="120">
        <v>3</v>
      </c>
      <c r="C1302" s="121" t="s">
        <v>85</v>
      </c>
      <c r="D1302" s="122">
        <v>44440</v>
      </c>
      <c r="E1302" s="121" t="s">
        <v>98</v>
      </c>
      <c r="F1302" s="122">
        <v>44501</v>
      </c>
      <c r="G1302" s="121" t="s">
        <v>143</v>
      </c>
      <c r="H1302" s="123" t="s">
        <v>306</v>
      </c>
      <c r="I1302" s="121" t="s">
        <v>292</v>
      </c>
      <c r="J1302" s="120" t="s">
        <v>101</v>
      </c>
      <c r="K1302" s="121"/>
      <c r="L1302" s="120" t="s">
        <v>101</v>
      </c>
      <c r="M1302" s="123" t="s">
        <v>4947</v>
      </c>
      <c r="N1302" s="123" t="s">
        <v>4948</v>
      </c>
      <c r="O1302" s="121" t="s">
        <v>119</v>
      </c>
      <c r="P1302" s="121" t="s">
        <v>19</v>
      </c>
      <c r="Q1302" s="123"/>
      <c r="R1302" s="121"/>
      <c r="S1302" s="121" t="s">
        <v>42</v>
      </c>
      <c r="T1302" s="124">
        <v>0.01</v>
      </c>
      <c r="U1302" s="122"/>
      <c r="V1302" s="121"/>
      <c r="W1302" s="120" t="s">
        <v>93</v>
      </c>
      <c r="X1302" s="120" t="s">
        <v>103</v>
      </c>
      <c r="Y1302" s="265" t="s">
        <v>32</v>
      </c>
      <c r="Z1302" s="123"/>
      <c r="AA1302" s="125">
        <v>0</v>
      </c>
      <c r="AB1302" s="125">
        <v>0</v>
      </c>
      <c r="AC1302" s="125">
        <v>5000</v>
      </c>
      <c r="AD1302" s="125">
        <v>0</v>
      </c>
      <c r="AE1302" s="125">
        <v>5000</v>
      </c>
      <c r="AF1302" s="125">
        <v>0</v>
      </c>
      <c r="AG1302" s="125">
        <v>0</v>
      </c>
      <c r="AH1302" s="125">
        <v>5000</v>
      </c>
      <c r="AI1302" s="125">
        <v>0</v>
      </c>
      <c r="AJ1302" s="125">
        <v>5000</v>
      </c>
      <c r="AK1302" s="135"/>
      <c r="AL1302" s="126" t="s">
        <v>4949</v>
      </c>
    </row>
    <row r="1303" spans="1:38" ht="36" hidden="1" x14ac:dyDescent="0.25">
      <c r="A1303" s="149">
        <v>132134</v>
      </c>
      <c r="B1303" s="120">
        <v>1</v>
      </c>
      <c r="C1303" s="121" t="s">
        <v>85</v>
      </c>
      <c r="D1303" s="122">
        <v>44453</v>
      </c>
      <c r="E1303" s="121" t="s">
        <v>98</v>
      </c>
      <c r="F1303" s="122">
        <v>44501</v>
      </c>
      <c r="G1303" s="121" t="s">
        <v>143</v>
      </c>
      <c r="H1303" s="123" t="s">
        <v>297</v>
      </c>
      <c r="I1303" s="121" t="s">
        <v>4950</v>
      </c>
      <c r="J1303" s="120" t="s">
        <v>101</v>
      </c>
      <c r="K1303" s="121"/>
      <c r="L1303" s="120" t="s">
        <v>101</v>
      </c>
      <c r="M1303" s="123" t="s">
        <v>4951</v>
      </c>
      <c r="N1303" s="123" t="s">
        <v>4952</v>
      </c>
      <c r="O1303" s="121" t="s">
        <v>119</v>
      </c>
      <c r="P1303" s="121" t="s">
        <v>1329</v>
      </c>
      <c r="Q1303" s="123"/>
      <c r="R1303" s="121"/>
      <c r="S1303" s="121" t="s">
        <v>42</v>
      </c>
      <c r="T1303" s="124">
        <v>0.03</v>
      </c>
      <c r="U1303" s="122"/>
      <c r="V1303" s="121"/>
      <c r="W1303" s="120" t="s">
        <v>93</v>
      </c>
      <c r="X1303" s="120" t="s">
        <v>13</v>
      </c>
      <c r="Y1303" s="265" t="s">
        <v>31</v>
      </c>
      <c r="Z1303" s="123"/>
      <c r="AA1303" s="125">
        <v>0</v>
      </c>
      <c r="AB1303" s="125">
        <v>0</v>
      </c>
      <c r="AC1303" s="125">
        <v>500000</v>
      </c>
      <c r="AD1303" s="125">
        <v>0</v>
      </c>
      <c r="AE1303" s="125">
        <v>500000</v>
      </c>
      <c r="AF1303" s="125">
        <v>0</v>
      </c>
      <c r="AG1303" s="125">
        <v>0</v>
      </c>
      <c r="AH1303" s="125">
        <v>500000</v>
      </c>
      <c r="AI1303" s="125">
        <v>0</v>
      </c>
      <c r="AJ1303" s="125">
        <v>500000</v>
      </c>
      <c r="AK1303" s="135"/>
      <c r="AL1303" s="126" t="s">
        <v>4953</v>
      </c>
    </row>
    <row r="1304" spans="1:38" x14ac:dyDescent="0.25">
      <c r="A1304" s="147">
        <v>132240</v>
      </c>
      <c r="B1304" s="120">
        <v>2</v>
      </c>
      <c r="C1304" s="121" t="s">
        <v>85</v>
      </c>
      <c r="D1304" s="122">
        <v>44475</v>
      </c>
      <c r="E1304" s="121" t="s">
        <v>98</v>
      </c>
      <c r="F1304" s="122">
        <v>44484</v>
      </c>
      <c r="G1304" s="121" t="s">
        <v>143</v>
      </c>
      <c r="H1304" s="123" t="s">
        <v>223</v>
      </c>
      <c r="I1304" s="121" t="s">
        <v>524</v>
      </c>
      <c r="J1304" s="120" t="s">
        <v>101</v>
      </c>
      <c r="K1304" s="121"/>
      <c r="L1304" s="120" t="s">
        <v>101</v>
      </c>
      <c r="M1304" s="123" t="s">
        <v>4954</v>
      </c>
      <c r="N1304" s="123" t="s">
        <v>1707</v>
      </c>
      <c r="O1304" s="121" t="s">
        <v>119</v>
      </c>
      <c r="P1304" s="121" t="s">
        <v>104</v>
      </c>
      <c r="Q1304" s="123"/>
      <c r="R1304" s="270" t="s">
        <v>105</v>
      </c>
      <c r="S1304" s="150" t="s">
        <v>42</v>
      </c>
      <c r="T1304" s="124">
        <v>0</v>
      </c>
      <c r="U1304" s="122">
        <v>45205</v>
      </c>
      <c r="V1304" s="121"/>
      <c r="W1304" s="120" t="s">
        <v>93</v>
      </c>
      <c r="X1304" s="120" t="s">
        <v>13</v>
      </c>
      <c r="Y1304" s="272" t="s">
        <v>31</v>
      </c>
      <c r="Z1304" s="123"/>
      <c r="AA1304" s="125">
        <v>80000</v>
      </c>
      <c r="AB1304" s="125">
        <v>0</v>
      </c>
      <c r="AC1304" s="125">
        <v>0</v>
      </c>
      <c r="AD1304" s="125">
        <v>0</v>
      </c>
      <c r="AE1304" s="125">
        <v>80000</v>
      </c>
      <c r="AF1304" s="125">
        <v>80000</v>
      </c>
      <c r="AG1304" s="125">
        <v>0</v>
      </c>
      <c r="AH1304" s="125">
        <v>0</v>
      </c>
      <c r="AI1304" s="125">
        <v>0</v>
      </c>
      <c r="AJ1304" s="125">
        <v>80000</v>
      </c>
      <c r="AK1304" s="135"/>
      <c r="AL1304" s="126" t="s">
        <v>4955</v>
      </c>
    </row>
    <row r="1305" spans="1:38" x14ac:dyDescent="0.25">
      <c r="A1305" s="147">
        <v>132273</v>
      </c>
      <c r="B1305" s="120">
        <v>2</v>
      </c>
      <c r="C1305" s="121" t="s">
        <v>85</v>
      </c>
      <c r="D1305" s="122">
        <v>44491</v>
      </c>
      <c r="E1305" s="121" t="s">
        <v>398</v>
      </c>
      <c r="F1305" s="122">
        <v>44558</v>
      </c>
      <c r="G1305" s="121" t="s">
        <v>189</v>
      </c>
      <c r="H1305" s="123" t="s">
        <v>838</v>
      </c>
      <c r="I1305" s="121" t="s">
        <v>466</v>
      </c>
      <c r="J1305" s="120" t="s">
        <v>101</v>
      </c>
      <c r="K1305" s="121"/>
      <c r="L1305" s="120" t="s">
        <v>101</v>
      </c>
      <c r="M1305" s="123" t="s">
        <v>4956</v>
      </c>
      <c r="N1305" s="123"/>
      <c r="O1305" s="121" t="s">
        <v>119</v>
      </c>
      <c r="P1305" s="121" t="s">
        <v>104</v>
      </c>
      <c r="Q1305" s="123"/>
      <c r="R1305" s="270" t="s">
        <v>105</v>
      </c>
      <c r="S1305" s="150" t="s">
        <v>42</v>
      </c>
      <c r="T1305" s="124">
        <v>0</v>
      </c>
      <c r="U1305" s="122">
        <v>45058</v>
      </c>
      <c r="V1305" s="121"/>
      <c r="W1305" s="120" t="s">
        <v>93</v>
      </c>
      <c r="X1305" s="120" t="s">
        <v>103</v>
      </c>
      <c r="Y1305" s="272" t="s">
        <v>32</v>
      </c>
      <c r="Z1305" s="123"/>
      <c r="AA1305" s="125">
        <v>50000</v>
      </c>
      <c r="AB1305" s="125">
        <v>0</v>
      </c>
      <c r="AC1305" s="125">
        <v>0</v>
      </c>
      <c r="AD1305" s="125">
        <v>0</v>
      </c>
      <c r="AE1305" s="125">
        <v>50000</v>
      </c>
      <c r="AF1305" s="125">
        <v>50000</v>
      </c>
      <c r="AG1305" s="125">
        <v>0</v>
      </c>
      <c r="AH1305" s="125">
        <v>0</v>
      </c>
      <c r="AI1305" s="125">
        <v>0</v>
      </c>
      <c r="AJ1305" s="125">
        <v>50000</v>
      </c>
      <c r="AK1305" s="135"/>
      <c r="AL1305" s="126" t="s">
        <v>4957</v>
      </c>
    </row>
    <row r="1306" spans="1:38" hidden="1" x14ac:dyDescent="0.25">
      <c r="A1306" s="147">
        <v>132288</v>
      </c>
      <c r="B1306" s="120">
        <v>3</v>
      </c>
      <c r="C1306" s="121" t="s">
        <v>85</v>
      </c>
      <c r="D1306" s="122">
        <v>44496</v>
      </c>
      <c r="E1306" s="121" t="s">
        <v>98</v>
      </c>
      <c r="F1306" s="122">
        <v>44665</v>
      </c>
      <c r="G1306" s="121" t="s">
        <v>284</v>
      </c>
      <c r="H1306" s="123" t="s">
        <v>306</v>
      </c>
      <c r="I1306" s="121" t="s">
        <v>1417</v>
      </c>
      <c r="J1306" s="120" t="s">
        <v>101</v>
      </c>
      <c r="K1306" s="121"/>
      <c r="L1306" s="120" t="s">
        <v>101</v>
      </c>
      <c r="M1306" s="123" t="s">
        <v>4958</v>
      </c>
      <c r="N1306" s="123" t="s">
        <v>4959</v>
      </c>
      <c r="O1306" s="121" t="s">
        <v>438</v>
      </c>
      <c r="P1306" s="121" t="s">
        <v>439</v>
      </c>
      <c r="Q1306" s="123"/>
      <c r="R1306" s="150"/>
      <c r="S1306" s="150" t="s">
        <v>42</v>
      </c>
      <c r="T1306" s="124">
        <v>0</v>
      </c>
      <c r="U1306" s="120"/>
      <c r="V1306" s="121"/>
      <c r="W1306" s="120" t="s">
        <v>93</v>
      </c>
      <c r="X1306" s="120" t="s">
        <v>103</v>
      </c>
      <c r="Y1306" s="265" t="s">
        <v>32</v>
      </c>
      <c r="Z1306" s="123" t="s">
        <v>4960</v>
      </c>
      <c r="AA1306" s="125">
        <v>0</v>
      </c>
      <c r="AB1306" s="125">
        <v>0</v>
      </c>
      <c r="AC1306" s="125">
        <v>36500</v>
      </c>
      <c r="AD1306" s="125">
        <v>0</v>
      </c>
      <c r="AE1306" s="125">
        <v>36500</v>
      </c>
      <c r="AF1306" s="125">
        <v>0</v>
      </c>
      <c r="AG1306" s="125">
        <v>0</v>
      </c>
      <c r="AH1306" s="125">
        <v>36500</v>
      </c>
      <c r="AI1306" s="125">
        <v>0</v>
      </c>
      <c r="AJ1306" s="125">
        <v>36500</v>
      </c>
      <c r="AK1306" s="135"/>
      <c r="AL1306" s="126" t="s">
        <v>4961</v>
      </c>
    </row>
    <row r="1307" spans="1:38" ht="36" hidden="1" x14ac:dyDescent="0.25">
      <c r="A1307" s="147">
        <v>132360</v>
      </c>
      <c r="B1307" s="120">
        <v>1</v>
      </c>
      <c r="C1307" s="121" t="s">
        <v>85</v>
      </c>
      <c r="D1307" s="122">
        <v>44538</v>
      </c>
      <c r="E1307" s="121" t="s">
        <v>98</v>
      </c>
      <c r="F1307" s="122">
        <v>44550</v>
      </c>
      <c r="G1307" s="121" t="s">
        <v>152</v>
      </c>
      <c r="H1307" s="123" t="s">
        <v>1874</v>
      </c>
      <c r="I1307" s="121" t="s">
        <v>1875</v>
      </c>
      <c r="J1307" s="120" t="s">
        <v>101</v>
      </c>
      <c r="K1307" s="121"/>
      <c r="L1307" s="120" t="s">
        <v>101</v>
      </c>
      <c r="M1307" s="123" t="s">
        <v>4962</v>
      </c>
      <c r="N1307" s="123" t="s">
        <v>4963</v>
      </c>
      <c r="O1307" s="121" t="s">
        <v>119</v>
      </c>
      <c r="P1307" s="121" t="s">
        <v>1329</v>
      </c>
      <c r="Q1307" s="123"/>
      <c r="R1307" s="121"/>
      <c r="S1307" s="121" t="s">
        <v>42</v>
      </c>
      <c r="T1307" s="124">
        <v>0.01</v>
      </c>
      <c r="U1307" s="122"/>
      <c r="V1307" s="121"/>
      <c r="W1307" s="120" t="s">
        <v>93</v>
      </c>
      <c r="X1307" s="120" t="s">
        <v>103</v>
      </c>
      <c r="Y1307" s="265" t="s">
        <v>32</v>
      </c>
      <c r="Z1307" s="123"/>
      <c r="AA1307" s="125">
        <v>75000</v>
      </c>
      <c r="AB1307" s="125">
        <v>0</v>
      </c>
      <c r="AC1307" s="125">
        <v>0</v>
      </c>
      <c r="AD1307" s="125">
        <v>0</v>
      </c>
      <c r="AE1307" s="125">
        <v>75000</v>
      </c>
      <c r="AF1307" s="125">
        <v>75000</v>
      </c>
      <c r="AG1307" s="125">
        <v>0</v>
      </c>
      <c r="AH1307" s="125">
        <v>0</v>
      </c>
      <c r="AI1307" s="125">
        <v>0</v>
      </c>
      <c r="AJ1307" s="125">
        <v>75000</v>
      </c>
      <c r="AK1307" s="135"/>
      <c r="AL1307" s="126" t="s">
        <v>4964</v>
      </c>
    </row>
    <row r="1308" spans="1:38" hidden="1" x14ac:dyDescent="0.25">
      <c r="A1308" s="147">
        <v>132458</v>
      </c>
      <c r="B1308" s="120">
        <v>2</v>
      </c>
      <c r="C1308" s="121" t="s">
        <v>85</v>
      </c>
      <c r="D1308" s="122">
        <v>44585</v>
      </c>
      <c r="E1308" s="121" t="s">
        <v>398</v>
      </c>
      <c r="F1308" s="122">
        <v>44704</v>
      </c>
      <c r="G1308" s="121" t="s">
        <v>4894</v>
      </c>
      <c r="H1308" s="123" t="s">
        <v>2064</v>
      </c>
      <c r="I1308" s="121" t="s">
        <v>2477</v>
      </c>
      <c r="J1308" s="120" t="s">
        <v>101</v>
      </c>
      <c r="K1308" s="121"/>
      <c r="L1308" s="120" t="s">
        <v>101</v>
      </c>
      <c r="M1308" s="123" t="s">
        <v>4965</v>
      </c>
      <c r="N1308" s="123" t="s">
        <v>1711</v>
      </c>
      <c r="O1308" s="121" t="s">
        <v>119</v>
      </c>
      <c r="P1308" s="121" t="s">
        <v>4904</v>
      </c>
      <c r="Q1308" s="123"/>
      <c r="R1308" s="150"/>
      <c r="S1308" s="150" t="s">
        <v>42</v>
      </c>
      <c r="T1308" s="124">
        <v>0</v>
      </c>
      <c r="U1308" s="122">
        <v>45016</v>
      </c>
      <c r="V1308" s="121"/>
      <c r="W1308" s="120" t="s">
        <v>93</v>
      </c>
      <c r="X1308" s="120" t="s">
        <v>13</v>
      </c>
      <c r="Y1308" s="265" t="s">
        <v>31</v>
      </c>
      <c r="Z1308" s="123"/>
      <c r="AA1308" s="125">
        <v>50000</v>
      </c>
      <c r="AB1308" s="125">
        <v>0</v>
      </c>
      <c r="AC1308" s="125">
        <v>0</v>
      </c>
      <c r="AD1308" s="125">
        <v>0</v>
      </c>
      <c r="AE1308" s="125">
        <v>50000</v>
      </c>
      <c r="AF1308" s="125">
        <v>50000</v>
      </c>
      <c r="AG1308" s="125">
        <v>0</v>
      </c>
      <c r="AH1308" s="125">
        <v>0</v>
      </c>
      <c r="AI1308" s="125">
        <v>0</v>
      </c>
      <c r="AJ1308" s="125">
        <v>50000</v>
      </c>
      <c r="AK1308" s="135"/>
      <c r="AL1308" s="126" t="s">
        <v>4966</v>
      </c>
    </row>
    <row r="1309" spans="1:38" hidden="1" x14ac:dyDescent="0.25">
      <c r="A1309" s="147">
        <v>132460</v>
      </c>
      <c r="B1309" s="120">
        <v>2</v>
      </c>
      <c r="C1309" s="121" t="s">
        <v>85</v>
      </c>
      <c r="D1309" s="122">
        <v>44585</v>
      </c>
      <c r="E1309" s="121" t="s">
        <v>398</v>
      </c>
      <c r="F1309" s="122">
        <v>44672</v>
      </c>
      <c r="G1309" s="121" t="s">
        <v>148</v>
      </c>
      <c r="H1309" s="123" t="s">
        <v>392</v>
      </c>
      <c r="I1309" s="121" t="s">
        <v>1598</v>
      </c>
      <c r="J1309" s="120" t="s">
        <v>101</v>
      </c>
      <c r="K1309" s="121"/>
      <c r="L1309" s="120" t="s">
        <v>101</v>
      </c>
      <c r="M1309" s="123" t="s">
        <v>4967</v>
      </c>
      <c r="N1309" s="123" t="s">
        <v>4968</v>
      </c>
      <c r="O1309" s="121" t="s">
        <v>119</v>
      </c>
      <c r="P1309" s="121" t="s">
        <v>4904</v>
      </c>
      <c r="Q1309" s="123"/>
      <c r="R1309" s="150"/>
      <c r="S1309" s="150" t="s">
        <v>42</v>
      </c>
      <c r="T1309" s="124">
        <v>0</v>
      </c>
      <c r="U1309" s="122"/>
      <c r="V1309" s="121"/>
      <c r="W1309" s="120" t="s">
        <v>93</v>
      </c>
      <c r="X1309" s="120" t="s">
        <v>103</v>
      </c>
      <c r="Y1309" s="265" t="s">
        <v>32</v>
      </c>
      <c r="Z1309" s="123"/>
      <c r="AA1309" s="125">
        <v>50000</v>
      </c>
      <c r="AB1309" s="125">
        <v>0</v>
      </c>
      <c r="AC1309" s="125">
        <v>0</v>
      </c>
      <c r="AD1309" s="125">
        <v>0</v>
      </c>
      <c r="AE1309" s="125">
        <v>50000</v>
      </c>
      <c r="AF1309" s="125">
        <v>50000</v>
      </c>
      <c r="AG1309" s="125">
        <v>0</v>
      </c>
      <c r="AH1309" s="125">
        <v>0</v>
      </c>
      <c r="AI1309" s="125">
        <v>0</v>
      </c>
      <c r="AJ1309" s="125">
        <v>50000</v>
      </c>
      <c r="AK1309" s="135"/>
      <c r="AL1309" s="126" t="s">
        <v>4969</v>
      </c>
    </row>
    <row r="1310" spans="1:38" hidden="1" x14ac:dyDescent="0.25">
      <c r="A1310" s="147"/>
      <c r="B1310" s="120"/>
      <c r="C1310" s="121"/>
      <c r="D1310" s="122"/>
      <c r="E1310" s="121"/>
      <c r="F1310" s="122"/>
      <c r="G1310" s="121"/>
      <c r="H1310" s="123"/>
      <c r="I1310" s="121"/>
      <c r="J1310" s="120"/>
      <c r="K1310" s="121"/>
      <c r="L1310" s="120"/>
      <c r="M1310" s="123"/>
      <c r="N1310" s="123"/>
      <c r="O1310" s="121"/>
      <c r="P1310" s="121"/>
      <c r="Q1310" s="123"/>
      <c r="R1310" s="150"/>
      <c r="S1310" s="150"/>
      <c r="T1310" s="124"/>
      <c r="U1310" s="122"/>
      <c r="V1310" s="121"/>
      <c r="W1310" s="120"/>
      <c r="X1310" s="120"/>
      <c r="Y1310" s="264"/>
      <c r="Z1310" s="123"/>
      <c r="AA1310" s="125"/>
      <c r="AB1310" s="125"/>
      <c r="AC1310" s="125"/>
      <c r="AD1310" s="125"/>
      <c r="AE1310" s="125"/>
      <c r="AF1310" s="125"/>
      <c r="AG1310" s="125"/>
      <c r="AH1310" s="125"/>
      <c r="AI1310" s="125"/>
      <c r="AJ1310" s="125"/>
      <c r="AK1310" s="135"/>
      <c r="AL1310" s="126"/>
    </row>
    <row r="1311" spans="1:38" hidden="1" x14ac:dyDescent="0.25">
      <c r="A1311" s="147"/>
      <c r="B1311" s="120"/>
      <c r="C1311" s="121"/>
      <c r="D1311" s="122"/>
      <c r="E1311" s="121"/>
      <c r="F1311" s="122"/>
      <c r="G1311" s="121"/>
      <c r="H1311" s="123"/>
      <c r="I1311" s="121"/>
      <c r="J1311" s="120"/>
      <c r="K1311" s="121"/>
      <c r="L1311" s="120"/>
      <c r="M1311" s="123"/>
      <c r="N1311" s="123"/>
      <c r="O1311" s="121"/>
      <c r="P1311" s="121"/>
      <c r="Q1311" s="123"/>
      <c r="R1311" s="121"/>
      <c r="S1311" s="121"/>
      <c r="T1311" s="124"/>
      <c r="U1311" s="120"/>
      <c r="V1311" s="121"/>
      <c r="W1311" s="120"/>
      <c r="X1311" s="120"/>
      <c r="Y1311" s="263"/>
      <c r="Z1311" s="123"/>
      <c r="AA1311" s="125"/>
      <c r="AB1311" s="125"/>
      <c r="AC1311" s="125"/>
      <c r="AD1311" s="125"/>
      <c r="AE1311" s="125"/>
      <c r="AF1311" s="125"/>
      <c r="AG1311" s="125"/>
      <c r="AH1311" s="125"/>
      <c r="AI1311" s="125"/>
      <c r="AJ1311" s="125"/>
      <c r="AK1311" s="135"/>
      <c r="AL1311" s="126"/>
    </row>
    <row r="1312" spans="1:38" hidden="1" x14ac:dyDescent="0.25">
      <c r="A1312" s="147"/>
      <c r="B1312" s="120"/>
      <c r="C1312" s="121"/>
      <c r="D1312" s="122"/>
      <c r="E1312" s="121"/>
      <c r="F1312" s="122"/>
      <c r="G1312" s="121"/>
      <c r="H1312" s="123"/>
      <c r="I1312" s="121"/>
      <c r="J1312" s="120"/>
      <c r="K1312" s="121"/>
      <c r="L1312" s="120"/>
      <c r="M1312" s="123"/>
      <c r="N1312" s="123"/>
      <c r="O1312" s="121"/>
      <c r="P1312" s="121"/>
      <c r="Q1312" s="123"/>
      <c r="R1312" s="150"/>
      <c r="S1312" s="150"/>
      <c r="T1312" s="124"/>
      <c r="U1312" s="120"/>
      <c r="V1312" s="121"/>
      <c r="W1312" s="120"/>
      <c r="X1312" s="120"/>
      <c r="Y1312" s="264"/>
      <c r="Z1312" s="123"/>
      <c r="AA1312" s="125"/>
      <c r="AB1312" s="125"/>
      <c r="AC1312" s="125"/>
      <c r="AD1312" s="125"/>
      <c r="AE1312" s="125"/>
      <c r="AF1312" s="125"/>
      <c r="AG1312" s="125"/>
      <c r="AH1312" s="125"/>
      <c r="AI1312" s="125"/>
      <c r="AJ1312" s="125"/>
      <c r="AK1312" s="135"/>
      <c r="AL1312" s="126"/>
    </row>
    <row r="1313" spans="1:38" hidden="1" x14ac:dyDescent="0.25">
      <c r="A1313" s="147"/>
      <c r="B1313" s="120"/>
      <c r="C1313" s="121"/>
      <c r="D1313" s="122"/>
      <c r="E1313" s="121"/>
      <c r="F1313" s="122"/>
      <c r="G1313" s="121"/>
      <c r="H1313" s="123"/>
      <c r="I1313" s="121"/>
      <c r="J1313" s="120"/>
      <c r="K1313" s="121"/>
      <c r="L1313" s="120"/>
      <c r="M1313" s="123"/>
      <c r="N1313" s="123"/>
      <c r="O1313" s="121"/>
      <c r="P1313" s="121"/>
      <c r="Q1313" s="123"/>
      <c r="R1313" s="150"/>
      <c r="S1313" s="150"/>
      <c r="T1313" s="124"/>
      <c r="U1313" s="120"/>
      <c r="V1313" s="121"/>
      <c r="W1313" s="120"/>
      <c r="X1313" s="120"/>
      <c r="Y1313" s="264"/>
      <c r="Z1313" s="123"/>
      <c r="AA1313" s="125"/>
      <c r="AB1313" s="125"/>
      <c r="AC1313" s="125"/>
      <c r="AD1313" s="125"/>
      <c r="AE1313" s="125"/>
      <c r="AF1313" s="125"/>
      <c r="AG1313" s="125"/>
      <c r="AH1313" s="125"/>
      <c r="AI1313" s="125"/>
      <c r="AJ1313" s="125"/>
      <c r="AK1313" s="135"/>
      <c r="AL1313" s="126"/>
    </row>
    <row r="1314" spans="1:38" hidden="1" x14ac:dyDescent="0.25">
      <c r="A1314" s="147"/>
      <c r="B1314" s="120"/>
      <c r="C1314" s="121"/>
      <c r="D1314" s="122"/>
      <c r="E1314" s="121"/>
      <c r="F1314" s="122"/>
      <c r="G1314" s="121"/>
      <c r="H1314" s="123"/>
      <c r="I1314" s="121"/>
      <c r="J1314" s="120"/>
      <c r="K1314" s="121"/>
      <c r="L1314" s="120"/>
      <c r="M1314" s="123"/>
      <c r="N1314" s="123"/>
      <c r="O1314" s="121"/>
      <c r="P1314" s="121"/>
      <c r="Q1314" s="123"/>
      <c r="R1314" s="150"/>
      <c r="S1314" s="150"/>
      <c r="T1314" s="124"/>
      <c r="U1314" s="120"/>
      <c r="V1314" s="121"/>
      <c r="W1314" s="120"/>
      <c r="X1314" s="120"/>
      <c r="Y1314" s="264"/>
      <c r="Z1314" s="123"/>
      <c r="AA1314" s="125"/>
      <c r="AB1314" s="125"/>
      <c r="AC1314" s="125"/>
      <c r="AD1314" s="125"/>
      <c r="AE1314" s="125"/>
      <c r="AF1314" s="125"/>
      <c r="AG1314" s="125"/>
      <c r="AH1314" s="125"/>
      <c r="AI1314" s="125"/>
      <c r="AJ1314" s="125"/>
      <c r="AK1314" s="135"/>
      <c r="AL1314" s="126"/>
    </row>
    <row r="1315" spans="1:38" hidden="1" x14ac:dyDescent="0.25">
      <c r="A1315" s="147"/>
      <c r="B1315" s="120"/>
      <c r="C1315" s="121"/>
      <c r="D1315" s="122"/>
      <c r="E1315" s="121"/>
      <c r="F1315" s="122"/>
      <c r="G1315" s="121"/>
      <c r="H1315" s="123"/>
      <c r="I1315" s="121"/>
      <c r="J1315" s="120"/>
      <c r="K1315" s="121"/>
      <c r="L1315" s="120"/>
      <c r="M1315" s="123"/>
      <c r="N1315" s="123"/>
      <c r="O1315" s="121"/>
      <c r="P1315" s="121"/>
      <c r="Q1315" s="123"/>
      <c r="R1315" s="150"/>
      <c r="S1315" s="150"/>
      <c r="T1315" s="124"/>
      <c r="U1315" s="120"/>
      <c r="V1315" s="121"/>
      <c r="W1315" s="120"/>
      <c r="X1315" s="120"/>
      <c r="Y1315" s="264"/>
      <c r="Z1315" s="123"/>
      <c r="AA1315" s="125"/>
      <c r="AB1315" s="125"/>
      <c r="AC1315" s="125"/>
      <c r="AD1315" s="125"/>
      <c r="AE1315" s="125"/>
      <c r="AF1315" s="125"/>
      <c r="AG1315" s="125"/>
      <c r="AH1315" s="125"/>
      <c r="AI1315" s="125"/>
      <c r="AJ1315" s="125"/>
      <c r="AK1315" s="135"/>
      <c r="AL1315" s="126"/>
    </row>
    <row r="1316" spans="1:38" hidden="1" x14ac:dyDescent="0.25">
      <c r="A1316" s="147"/>
      <c r="B1316" s="120"/>
      <c r="C1316" s="121"/>
      <c r="D1316" s="122"/>
      <c r="E1316" s="121"/>
      <c r="F1316" s="122"/>
      <c r="G1316" s="121"/>
      <c r="H1316" s="123"/>
      <c r="I1316" s="121"/>
      <c r="J1316" s="120"/>
      <c r="K1316" s="121"/>
      <c r="L1316" s="120"/>
      <c r="M1316" s="123"/>
      <c r="N1316" s="123"/>
      <c r="O1316" s="121"/>
      <c r="P1316" s="121"/>
      <c r="Q1316" s="123"/>
      <c r="R1316" s="150"/>
      <c r="S1316" s="150"/>
      <c r="T1316" s="124"/>
      <c r="U1316" s="122"/>
      <c r="V1316" s="121"/>
      <c r="W1316" s="120"/>
      <c r="X1316" s="120"/>
      <c r="Y1316" s="264"/>
      <c r="Z1316" s="123"/>
      <c r="AA1316" s="125"/>
      <c r="AB1316" s="125"/>
      <c r="AC1316" s="125"/>
      <c r="AD1316" s="125"/>
      <c r="AE1316" s="125"/>
      <c r="AF1316" s="125"/>
      <c r="AG1316" s="125"/>
      <c r="AH1316" s="125"/>
      <c r="AI1316" s="125"/>
      <c r="AJ1316" s="125"/>
      <c r="AK1316" s="135"/>
      <c r="AL1316" s="126"/>
    </row>
    <row r="1317" spans="1:38" hidden="1" x14ac:dyDescent="0.25">
      <c r="A1317" s="147"/>
      <c r="B1317" s="120"/>
      <c r="C1317" s="121"/>
      <c r="D1317" s="122"/>
      <c r="E1317" s="121"/>
      <c r="F1317" s="122"/>
      <c r="G1317" s="121"/>
      <c r="H1317" s="123"/>
      <c r="I1317" s="121"/>
      <c r="J1317" s="120"/>
      <c r="K1317" s="121"/>
      <c r="L1317" s="120"/>
      <c r="M1317" s="123"/>
      <c r="N1317" s="123"/>
      <c r="O1317" s="121"/>
      <c r="P1317" s="121"/>
      <c r="Q1317" s="123"/>
      <c r="R1317" s="150"/>
      <c r="S1317" s="150"/>
      <c r="T1317" s="124"/>
      <c r="U1317" s="122"/>
      <c r="V1317" s="121"/>
      <c r="W1317" s="120"/>
      <c r="X1317" s="120"/>
      <c r="Y1317" s="263"/>
      <c r="Z1317" s="123"/>
      <c r="AA1317" s="125"/>
      <c r="AB1317" s="125"/>
      <c r="AC1317" s="125"/>
      <c r="AD1317" s="125"/>
      <c r="AE1317" s="125"/>
      <c r="AF1317" s="125"/>
      <c r="AG1317" s="125"/>
      <c r="AH1317" s="125"/>
      <c r="AI1317" s="125"/>
      <c r="AJ1317" s="125"/>
      <c r="AK1317" s="135"/>
      <c r="AL1317" s="126"/>
    </row>
    <row r="1318" spans="1:38" hidden="1" x14ac:dyDescent="0.25">
      <c r="A1318" s="147"/>
      <c r="B1318" s="120"/>
      <c r="C1318" s="121"/>
      <c r="D1318" s="122"/>
      <c r="E1318" s="121"/>
      <c r="F1318" s="122"/>
      <c r="G1318" s="121"/>
      <c r="H1318" s="123"/>
      <c r="I1318" s="121"/>
      <c r="J1318" s="120"/>
      <c r="K1318" s="121"/>
      <c r="L1318" s="120"/>
      <c r="M1318" s="123"/>
      <c r="N1318" s="123"/>
      <c r="O1318" s="121"/>
      <c r="P1318" s="121"/>
      <c r="Q1318" s="123"/>
      <c r="R1318" s="150"/>
      <c r="S1318" s="150"/>
      <c r="T1318" s="124"/>
      <c r="U1318" s="120"/>
      <c r="V1318" s="121"/>
      <c r="W1318" s="120"/>
      <c r="X1318" s="120"/>
      <c r="Y1318" s="264"/>
      <c r="Z1318" s="123"/>
      <c r="AA1318" s="125"/>
      <c r="AB1318" s="125"/>
      <c r="AC1318" s="125"/>
      <c r="AD1318" s="125"/>
      <c r="AE1318" s="125"/>
      <c r="AF1318" s="125"/>
      <c r="AG1318" s="125"/>
      <c r="AH1318" s="125"/>
      <c r="AI1318" s="125"/>
      <c r="AJ1318" s="125"/>
      <c r="AK1318" s="135"/>
      <c r="AL1318" s="126"/>
    </row>
    <row r="1319" spans="1:38" hidden="1" x14ac:dyDescent="0.25">
      <c r="A1319" s="147"/>
      <c r="B1319" s="120"/>
      <c r="C1319" s="121"/>
      <c r="D1319" s="122"/>
      <c r="E1319" s="121"/>
      <c r="F1319" s="122"/>
      <c r="G1319" s="121"/>
      <c r="H1319" s="123"/>
      <c r="I1319" s="121"/>
      <c r="J1319" s="120"/>
      <c r="K1319" s="121"/>
      <c r="L1319" s="120"/>
      <c r="M1319" s="123"/>
      <c r="N1319" s="123"/>
      <c r="O1319" s="121"/>
      <c r="P1319" s="121"/>
      <c r="Q1319" s="123"/>
      <c r="R1319" s="150"/>
      <c r="S1319" s="150"/>
      <c r="T1319" s="124"/>
      <c r="U1319" s="122"/>
      <c r="V1319" s="121"/>
      <c r="W1319" s="120"/>
      <c r="X1319" s="120"/>
      <c r="Y1319" s="264"/>
      <c r="Z1319" s="123"/>
      <c r="AA1319" s="125"/>
      <c r="AB1319" s="125"/>
      <c r="AC1319" s="125"/>
      <c r="AD1319" s="125"/>
      <c r="AE1319" s="125"/>
      <c r="AF1319" s="125"/>
      <c r="AG1319" s="125"/>
      <c r="AH1319" s="125"/>
      <c r="AI1319" s="125"/>
      <c r="AJ1319" s="125"/>
      <c r="AK1319" s="135"/>
      <c r="AL1319" s="126"/>
    </row>
    <row r="1320" spans="1:38" hidden="1" x14ac:dyDescent="0.25">
      <c r="A1320" s="147"/>
      <c r="B1320" s="120"/>
      <c r="C1320" s="121"/>
      <c r="D1320" s="122"/>
      <c r="E1320" s="121"/>
      <c r="F1320" s="122"/>
      <c r="G1320" s="121"/>
      <c r="H1320" s="123"/>
      <c r="I1320" s="121"/>
      <c r="J1320" s="120"/>
      <c r="K1320" s="121"/>
      <c r="L1320" s="120"/>
      <c r="M1320" s="123"/>
      <c r="N1320" s="123"/>
      <c r="O1320" s="121"/>
      <c r="P1320" s="121"/>
      <c r="Q1320" s="123"/>
      <c r="R1320" s="150"/>
      <c r="S1320" s="150"/>
      <c r="T1320" s="124"/>
      <c r="U1320" s="122"/>
      <c r="V1320" s="121"/>
      <c r="W1320" s="120"/>
      <c r="X1320" s="120"/>
      <c r="Y1320" s="264"/>
      <c r="Z1320" s="123"/>
      <c r="AA1320" s="125"/>
      <c r="AB1320" s="125"/>
      <c r="AC1320" s="125"/>
      <c r="AD1320" s="125"/>
      <c r="AE1320" s="125"/>
      <c r="AF1320" s="125"/>
      <c r="AG1320" s="125"/>
      <c r="AH1320" s="125"/>
      <c r="AI1320" s="125"/>
      <c r="AJ1320" s="125"/>
      <c r="AK1320" s="135"/>
      <c r="AL1320" s="126"/>
    </row>
    <row r="1321" spans="1:38" hidden="1" x14ac:dyDescent="0.25">
      <c r="A1321" s="147"/>
      <c r="B1321" s="120"/>
      <c r="C1321" s="121"/>
      <c r="D1321" s="122"/>
      <c r="E1321" s="121"/>
      <c r="F1321" s="122"/>
      <c r="G1321" s="121"/>
      <c r="H1321" s="123"/>
      <c r="I1321" s="121"/>
      <c r="J1321" s="120"/>
      <c r="K1321" s="121"/>
      <c r="L1321" s="120"/>
      <c r="M1321" s="123"/>
      <c r="N1321" s="123"/>
      <c r="O1321" s="121"/>
      <c r="P1321" s="121"/>
      <c r="Q1321" s="123"/>
      <c r="R1321" s="121"/>
      <c r="S1321" s="121"/>
      <c r="T1321" s="124"/>
      <c r="U1321" s="122"/>
      <c r="V1321" s="121"/>
      <c r="W1321" s="120"/>
      <c r="X1321" s="120"/>
      <c r="Y1321" s="263"/>
      <c r="Z1321" s="123"/>
      <c r="AA1321" s="125"/>
      <c r="AB1321" s="125"/>
      <c r="AC1321" s="125"/>
      <c r="AD1321" s="125"/>
      <c r="AE1321" s="125"/>
      <c r="AF1321" s="125"/>
      <c r="AG1321" s="125"/>
      <c r="AH1321" s="125"/>
      <c r="AI1321" s="125"/>
      <c r="AJ1321" s="125"/>
      <c r="AK1321" s="135"/>
      <c r="AL1321" s="126"/>
    </row>
    <row r="1322" spans="1:38" hidden="1" x14ac:dyDescent="0.25">
      <c r="A1322" s="147"/>
      <c r="B1322" s="120"/>
      <c r="C1322" s="121"/>
      <c r="D1322" s="122"/>
      <c r="E1322" s="121"/>
      <c r="F1322" s="122"/>
      <c r="G1322" s="121"/>
      <c r="H1322" s="123"/>
      <c r="I1322" s="121"/>
      <c r="J1322" s="120"/>
      <c r="K1322" s="121"/>
      <c r="L1322" s="120"/>
      <c r="M1322" s="123"/>
      <c r="N1322" s="123"/>
      <c r="O1322" s="121"/>
      <c r="P1322" s="121"/>
      <c r="Q1322" s="123"/>
      <c r="R1322" s="150"/>
      <c r="S1322" s="150"/>
      <c r="T1322" s="124"/>
      <c r="U1322" s="122"/>
      <c r="V1322" s="121"/>
      <c r="W1322" s="120"/>
      <c r="X1322" s="120"/>
      <c r="Y1322" s="263"/>
      <c r="Z1322" s="123"/>
      <c r="AA1322" s="125"/>
      <c r="AB1322" s="125"/>
      <c r="AC1322" s="125"/>
      <c r="AD1322" s="125"/>
      <c r="AE1322" s="125"/>
      <c r="AF1322" s="125"/>
      <c r="AG1322" s="125"/>
      <c r="AH1322" s="125"/>
      <c r="AI1322" s="125"/>
      <c r="AJ1322" s="125"/>
      <c r="AK1322" s="135"/>
      <c r="AL1322" s="126"/>
    </row>
    <row r="1323" spans="1:38" hidden="1" x14ac:dyDescent="0.25">
      <c r="A1323" s="147"/>
      <c r="B1323" s="120"/>
      <c r="C1323" s="121"/>
      <c r="D1323" s="122"/>
      <c r="E1323" s="121"/>
      <c r="F1323" s="122"/>
      <c r="G1323" s="121"/>
      <c r="H1323" s="123"/>
      <c r="I1323" s="121"/>
      <c r="J1323" s="120"/>
      <c r="K1323" s="121"/>
      <c r="L1323" s="120"/>
      <c r="M1323" s="123"/>
      <c r="N1323" s="123"/>
      <c r="O1323" s="121"/>
      <c r="P1323" s="121"/>
      <c r="Q1323" s="123"/>
      <c r="R1323" s="121"/>
      <c r="S1323" s="121"/>
      <c r="T1323" s="124"/>
      <c r="U1323" s="122"/>
      <c r="V1323" s="121"/>
      <c r="W1323" s="120"/>
      <c r="X1323" s="120"/>
      <c r="Y1323" s="263"/>
      <c r="Z1323" s="123"/>
      <c r="AA1323" s="125"/>
      <c r="AB1323" s="125"/>
      <c r="AC1323" s="125"/>
      <c r="AD1323" s="125"/>
      <c r="AE1323" s="125"/>
      <c r="AF1323" s="125"/>
      <c r="AG1323" s="125"/>
      <c r="AH1323" s="125"/>
      <c r="AI1323" s="125"/>
      <c r="AJ1323" s="125"/>
      <c r="AK1323" s="135"/>
      <c r="AL1323" s="126"/>
    </row>
    <row r="1324" spans="1:38" hidden="1" x14ac:dyDescent="0.25">
      <c r="A1324" s="147"/>
      <c r="B1324" s="120"/>
      <c r="C1324" s="121"/>
      <c r="D1324" s="122"/>
      <c r="E1324" s="121"/>
      <c r="F1324" s="122"/>
      <c r="G1324" s="121"/>
      <c r="H1324" s="123"/>
      <c r="I1324" s="121"/>
      <c r="J1324" s="120"/>
      <c r="K1324" s="121"/>
      <c r="L1324" s="120"/>
      <c r="M1324" s="123"/>
      <c r="N1324" s="123"/>
      <c r="O1324" s="121"/>
      <c r="P1324" s="121"/>
      <c r="Q1324" s="123"/>
      <c r="R1324" s="150"/>
      <c r="S1324" s="150"/>
      <c r="T1324" s="124"/>
      <c r="U1324" s="120"/>
      <c r="V1324" s="121"/>
      <c r="W1324" s="120"/>
      <c r="X1324" s="120"/>
      <c r="Y1324" s="264"/>
      <c r="Z1324" s="123"/>
      <c r="AA1324" s="125"/>
      <c r="AB1324" s="125"/>
      <c r="AC1324" s="125"/>
      <c r="AD1324" s="125"/>
      <c r="AE1324" s="125"/>
      <c r="AF1324" s="125"/>
      <c r="AG1324" s="125"/>
      <c r="AH1324" s="125"/>
      <c r="AI1324" s="125"/>
      <c r="AJ1324" s="125"/>
      <c r="AK1324" s="135"/>
      <c r="AL1324" s="126"/>
    </row>
    <row r="1325" spans="1:38" hidden="1" x14ac:dyDescent="0.25">
      <c r="A1325" s="147"/>
      <c r="B1325" s="120"/>
      <c r="C1325" s="121"/>
      <c r="D1325" s="122"/>
      <c r="E1325" s="121"/>
      <c r="F1325" s="122"/>
      <c r="G1325" s="121"/>
      <c r="H1325" s="123"/>
      <c r="I1325" s="121"/>
      <c r="J1325" s="120"/>
      <c r="K1325" s="121"/>
      <c r="L1325" s="120"/>
      <c r="M1325" s="123"/>
      <c r="N1325" s="123"/>
      <c r="O1325" s="121"/>
      <c r="P1325" s="121"/>
      <c r="Q1325" s="123"/>
      <c r="R1325" s="150"/>
      <c r="S1325" s="150"/>
      <c r="T1325" s="124"/>
      <c r="U1325" s="120"/>
      <c r="V1325" s="121"/>
      <c r="W1325" s="120"/>
      <c r="X1325" s="120"/>
      <c r="Y1325" s="264"/>
      <c r="Z1325" s="123"/>
      <c r="AA1325" s="125"/>
      <c r="AB1325" s="125"/>
      <c r="AC1325" s="125"/>
      <c r="AD1325" s="125"/>
      <c r="AE1325" s="125"/>
      <c r="AF1325" s="125"/>
      <c r="AG1325" s="125"/>
      <c r="AH1325" s="125"/>
      <c r="AI1325" s="125"/>
      <c r="AJ1325" s="125"/>
      <c r="AK1325" s="135"/>
      <c r="AL1325" s="126"/>
    </row>
    <row r="1326" spans="1:38" hidden="1" x14ac:dyDescent="0.25">
      <c r="A1326" s="147"/>
      <c r="B1326" s="120"/>
      <c r="C1326" s="121"/>
      <c r="D1326" s="122"/>
      <c r="E1326" s="121"/>
      <c r="F1326" s="122"/>
      <c r="G1326" s="121"/>
      <c r="H1326" s="123"/>
      <c r="I1326" s="121"/>
      <c r="J1326" s="120"/>
      <c r="K1326" s="121"/>
      <c r="L1326" s="120"/>
      <c r="M1326" s="123"/>
      <c r="N1326" s="123"/>
      <c r="O1326" s="121"/>
      <c r="P1326" s="121"/>
      <c r="Q1326" s="123"/>
      <c r="R1326" s="150"/>
      <c r="S1326" s="150"/>
      <c r="T1326" s="124"/>
      <c r="U1326" s="120"/>
      <c r="V1326" s="121"/>
      <c r="W1326" s="120"/>
      <c r="X1326" s="120"/>
      <c r="Y1326" s="264"/>
      <c r="Z1326" s="123"/>
      <c r="AA1326" s="125"/>
      <c r="AB1326" s="125"/>
      <c r="AC1326" s="125"/>
      <c r="AD1326" s="125"/>
      <c r="AE1326" s="125"/>
      <c r="AF1326" s="125"/>
      <c r="AG1326" s="125"/>
      <c r="AH1326" s="125"/>
      <c r="AI1326" s="125"/>
      <c r="AJ1326" s="125"/>
      <c r="AK1326" s="135"/>
      <c r="AL1326" s="126"/>
    </row>
    <row r="1327" spans="1:38" hidden="1" x14ac:dyDescent="0.25">
      <c r="A1327" s="147"/>
      <c r="B1327" s="120"/>
      <c r="C1327" s="121"/>
      <c r="D1327" s="122"/>
      <c r="E1327" s="121"/>
      <c r="F1327" s="122"/>
      <c r="G1327" s="121"/>
      <c r="H1327" s="123"/>
      <c r="I1327" s="121"/>
      <c r="J1327" s="120"/>
      <c r="K1327" s="121"/>
      <c r="L1327" s="120"/>
      <c r="M1327" s="123"/>
      <c r="N1327" s="123"/>
      <c r="O1327" s="121"/>
      <c r="P1327" s="121"/>
      <c r="Q1327" s="123"/>
      <c r="R1327" s="150"/>
      <c r="S1327" s="150"/>
      <c r="T1327" s="124"/>
      <c r="U1327" s="120"/>
      <c r="V1327" s="121"/>
      <c r="W1327" s="120"/>
      <c r="X1327" s="120"/>
      <c r="Y1327" s="264"/>
      <c r="Z1327" s="123"/>
      <c r="AA1327" s="125"/>
      <c r="AB1327" s="125"/>
      <c r="AC1327" s="125"/>
      <c r="AD1327" s="125"/>
      <c r="AE1327" s="125"/>
      <c r="AF1327" s="125"/>
      <c r="AG1327" s="125"/>
      <c r="AH1327" s="125"/>
      <c r="AI1327" s="125"/>
      <c r="AJ1327" s="125"/>
      <c r="AK1327" s="135"/>
      <c r="AL1327" s="126"/>
    </row>
    <row r="1328" spans="1:38" hidden="1" x14ac:dyDescent="0.25">
      <c r="A1328" s="147"/>
      <c r="B1328" s="120"/>
      <c r="C1328" s="121"/>
      <c r="D1328" s="122"/>
      <c r="E1328" s="121"/>
      <c r="F1328" s="122"/>
      <c r="G1328" s="121"/>
      <c r="H1328" s="123"/>
      <c r="I1328" s="121"/>
      <c r="J1328" s="120"/>
      <c r="K1328" s="121"/>
      <c r="L1328" s="120"/>
      <c r="M1328" s="123"/>
      <c r="N1328" s="123"/>
      <c r="O1328" s="121"/>
      <c r="P1328" s="121"/>
      <c r="Q1328" s="123"/>
      <c r="R1328" s="150"/>
      <c r="S1328" s="150"/>
      <c r="T1328" s="124"/>
      <c r="U1328" s="120"/>
      <c r="V1328" s="121"/>
      <c r="W1328" s="120"/>
      <c r="X1328" s="120"/>
      <c r="Y1328" s="264"/>
      <c r="Z1328" s="123"/>
      <c r="AA1328" s="125"/>
      <c r="AB1328" s="125"/>
      <c r="AC1328" s="125"/>
      <c r="AD1328" s="125"/>
      <c r="AE1328" s="125"/>
      <c r="AF1328" s="125"/>
      <c r="AG1328" s="125"/>
      <c r="AH1328" s="125"/>
      <c r="AI1328" s="125"/>
      <c r="AJ1328" s="125"/>
      <c r="AK1328" s="135"/>
      <c r="AL1328" s="126"/>
    </row>
    <row r="1329" spans="1:38" hidden="1" x14ac:dyDescent="0.25">
      <c r="A1329" s="147"/>
      <c r="B1329" s="120"/>
      <c r="C1329" s="121"/>
      <c r="D1329" s="122"/>
      <c r="E1329" s="121"/>
      <c r="F1329" s="122"/>
      <c r="G1329" s="121"/>
      <c r="H1329" s="123"/>
      <c r="I1329" s="121"/>
      <c r="J1329" s="120"/>
      <c r="K1329" s="121"/>
      <c r="L1329" s="120"/>
      <c r="M1329" s="123"/>
      <c r="N1329" s="123"/>
      <c r="O1329" s="121"/>
      <c r="P1329" s="121"/>
      <c r="Q1329" s="123"/>
      <c r="R1329" s="150"/>
      <c r="S1329" s="150"/>
      <c r="T1329" s="124"/>
      <c r="U1329" s="120"/>
      <c r="V1329" s="121"/>
      <c r="W1329" s="120"/>
      <c r="X1329" s="120"/>
      <c r="Y1329" s="264"/>
      <c r="Z1329" s="123"/>
      <c r="AA1329" s="125"/>
      <c r="AB1329" s="125"/>
      <c r="AC1329" s="125"/>
      <c r="AD1329" s="125"/>
      <c r="AE1329" s="125"/>
      <c r="AF1329" s="125"/>
      <c r="AG1329" s="125"/>
      <c r="AH1329" s="125"/>
      <c r="AI1329" s="125"/>
      <c r="AJ1329" s="125"/>
      <c r="AK1329" s="135"/>
      <c r="AL1329" s="126"/>
    </row>
    <row r="1330" spans="1:38" hidden="1" x14ac:dyDescent="0.25">
      <c r="A1330" s="147"/>
      <c r="B1330" s="120"/>
      <c r="C1330" s="121"/>
      <c r="D1330" s="122"/>
      <c r="E1330" s="121"/>
      <c r="F1330" s="122"/>
      <c r="G1330" s="121"/>
      <c r="H1330" s="123"/>
      <c r="I1330" s="121"/>
      <c r="J1330" s="120"/>
      <c r="K1330" s="121"/>
      <c r="L1330" s="120"/>
      <c r="M1330" s="123"/>
      <c r="N1330" s="123"/>
      <c r="O1330" s="121"/>
      <c r="P1330" s="121"/>
      <c r="Q1330" s="123"/>
      <c r="R1330" s="150"/>
      <c r="S1330" s="150"/>
      <c r="T1330" s="124"/>
      <c r="U1330" s="120"/>
      <c r="V1330" s="121"/>
      <c r="W1330" s="120"/>
      <c r="X1330" s="120"/>
      <c r="Y1330" s="264"/>
      <c r="Z1330" s="123"/>
      <c r="AA1330" s="125"/>
      <c r="AB1330" s="125"/>
      <c r="AC1330" s="125"/>
      <c r="AD1330" s="125"/>
      <c r="AE1330" s="125"/>
      <c r="AF1330" s="125"/>
      <c r="AG1330" s="125"/>
      <c r="AH1330" s="125"/>
      <c r="AI1330" s="125"/>
      <c r="AJ1330" s="125"/>
      <c r="AK1330" s="135"/>
      <c r="AL1330" s="126"/>
    </row>
    <row r="1331" spans="1:38" hidden="1" x14ac:dyDescent="0.25">
      <c r="A1331" s="147"/>
      <c r="B1331" s="120"/>
      <c r="C1331" s="121"/>
      <c r="D1331" s="122"/>
      <c r="E1331" s="121"/>
      <c r="F1331" s="122"/>
      <c r="G1331" s="121"/>
      <c r="H1331" s="123"/>
      <c r="I1331" s="121"/>
      <c r="J1331" s="120"/>
      <c r="K1331" s="121"/>
      <c r="L1331" s="120"/>
      <c r="M1331" s="123"/>
      <c r="N1331" s="123"/>
      <c r="O1331" s="121"/>
      <c r="P1331" s="121"/>
      <c r="Q1331" s="123"/>
      <c r="R1331" s="150"/>
      <c r="S1331" s="150"/>
      <c r="T1331" s="124"/>
      <c r="U1331" s="120"/>
      <c r="V1331" s="121"/>
      <c r="W1331" s="120"/>
      <c r="X1331" s="120"/>
      <c r="Y1331" s="264"/>
      <c r="Z1331" s="123"/>
      <c r="AA1331" s="125"/>
      <c r="AB1331" s="125"/>
      <c r="AC1331" s="125"/>
      <c r="AD1331" s="125"/>
      <c r="AE1331" s="125"/>
      <c r="AF1331" s="125"/>
      <c r="AG1331" s="125"/>
      <c r="AH1331" s="125"/>
      <c r="AI1331" s="125"/>
      <c r="AJ1331" s="125"/>
      <c r="AK1331" s="135"/>
      <c r="AL1331" s="126"/>
    </row>
    <row r="1332" spans="1:38" hidden="1" x14ac:dyDescent="0.25">
      <c r="A1332" s="147"/>
      <c r="B1332" s="120"/>
      <c r="C1332" s="121"/>
      <c r="D1332" s="122"/>
      <c r="E1332" s="121"/>
      <c r="F1332" s="122"/>
      <c r="G1332" s="121"/>
      <c r="H1332" s="123"/>
      <c r="I1332" s="121"/>
      <c r="J1332" s="120"/>
      <c r="K1332" s="121"/>
      <c r="L1332" s="120"/>
      <c r="M1332" s="123"/>
      <c r="N1332" s="123"/>
      <c r="O1332" s="121"/>
      <c r="P1332" s="121"/>
      <c r="Q1332" s="123"/>
      <c r="R1332" s="150"/>
      <c r="S1332" s="150"/>
      <c r="T1332" s="124"/>
      <c r="U1332" s="120"/>
      <c r="V1332" s="121"/>
      <c r="W1332" s="120"/>
      <c r="X1332" s="120"/>
      <c r="Y1332" s="264"/>
      <c r="Z1332" s="123"/>
      <c r="AA1332" s="125"/>
      <c r="AB1332" s="125"/>
      <c r="AC1332" s="125"/>
      <c r="AD1332" s="125"/>
      <c r="AE1332" s="125"/>
      <c r="AF1332" s="125"/>
      <c r="AG1332" s="125"/>
      <c r="AH1332" s="125"/>
      <c r="AI1332" s="125"/>
      <c r="AJ1332" s="125"/>
      <c r="AK1332" s="135"/>
      <c r="AL1332" s="126"/>
    </row>
    <row r="1333" spans="1:38" hidden="1" x14ac:dyDescent="0.25">
      <c r="A1333" s="147"/>
      <c r="B1333" s="120"/>
      <c r="C1333" s="121"/>
      <c r="D1333" s="122"/>
      <c r="E1333" s="121"/>
      <c r="F1333" s="122"/>
      <c r="G1333" s="121"/>
      <c r="H1333" s="123"/>
      <c r="I1333" s="121"/>
      <c r="J1333" s="120"/>
      <c r="K1333" s="121"/>
      <c r="L1333" s="120"/>
      <c r="M1333" s="123"/>
      <c r="N1333" s="123"/>
      <c r="O1333" s="121"/>
      <c r="P1333" s="121"/>
      <c r="Q1333" s="123"/>
      <c r="R1333" s="150"/>
      <c r="S1333" s="150"/>
      <c r="T1333" s="124"/>
      <c r="U1333" s="120"/>
      <c r="V1333" s="121"/>
      <c r="W1333" s="120"/>
      <c r="X1333" s="120"/>
      <c r="Y1333" s="264"/>
      <c r="Z1333" s="123"/>
      <c r="AA1333" s="125"/>
      <c r="AB1333" s="125"/>
      <c r="AC1333" s="125"/>
      <c r="AD1333" s="125"/>
      <c r="AE1333" s="125"/>
      <c r="AF1333" s="125"/>
      <c r="AG1333" s="125"/>
      <c r="AH1333" s="125"/>
      <c r="AI1333" s="125"/>
      <c r="AJ1333" s="125"/>
      <c r="AK1333" s="135"/>
      <c r="AL1333" s="126"/>
    </row>
    <row r="1334" spans="1:38" hidden="1" x14ac:dyDescent="0.25">
      <c r="A1334" s="147"/>
      <c r="B1334" s="120"/>
      <c r="C1334" s="121"/>
      <c r="D1334" s="122"/>
      <c r="E1334" s="121"/>
      <c r="F1334" s="122"/>
      <c r="G1334" s="121"/>
      <c r="H1334" s="123"/>
      <c r="I1334" s="121"/>
      <c r="J1334" s="120"/>
      <c r="K1334" s="121"/>
      <c r="L1334" s="120"/>
      <c r="M1334" s="123"/>
      <c r="N1334" s="123"/>
      <c r="O1334" s="121"/>
      <c r="P1334" s="121"/>
      <c r="Q1334" s="123"/>
      <c r="R1334" s="150"/>
      <c r="S1334" s="150"/>
      <c r="T1334" s="124"/>
      <c r="U1334" s="120"/>
      <c r="V1334" s="121"/>
      <c r="W1334" s="120"/>
      <c r="X1334" s="120"/>
      <c r="Y1334" s="264"/>
      <c r="Z1334" s="123"/>
      <c r="AA1334" s="125"/>
      <c r="AB1334" s="125"/>
      <c r="AC1334" s="125"/>
      <c r="AD1334" s="125"/>
      <c r="AE1334" s="125"/>
      <c r="AF1334" s="125"/>
      <c r="AG1334" s="125"/>
      <c r="AH1334" s="125"/>
      <c r="AI1334" s="125"/>
      <c r="AJ1334" s="125"/>
      <c r="AK1334" s="135"/>
      <c r="AL1334" s="126"/>
    </row>
    <row r="1335" spans="1:38" hidden="1" x14ac:dyDescent="0.25">
      <c r="A1335" s="147"/>
      <c r="B1335" s="120"/>
      <c r="C1335" s="121"/>
      <c r="D1335" s="122"/>
      <c r="E1335" s="121"/>
      <c r="F1335" s="122"/>
      <c r="G1335" s="121"/>
      <c r="H1335" s="123"/>
      <c r="I1335" s="121"/>
      <c r="J1335" s="120"/>
      <c r="K1335" s="121"/>
      <c r="L1335" s="120"/>
      <c r="M1335" s="123"/>
      <c r="N1335" s="123"/>
      <c r="O1335" s="121"/>
      <c r="P1335" s="121"/>
      <c r="Q1335" s="123"/>
      <c r="R1335" s="150"/>
      <c r="S1335" s="150"/>
      <c r="T1335" s="124"/>
      <c r="U1335" s="120"/>
      <c r="V1335" s="121"/>
      <c r="W1335" s="120"/>
      <c r="X1335" s="120"/>
      <c r="Y1335" s="264"/>
      <c r="Z1335" s="123"/>
      <c r="AA1335" s="125"/>
      <c r="AB1335" s="125"/>
      <c r="AC1335" s="125"/>
      <c r="AD1335" s="125"/>
      <c r="AE1335" s="125"/>
      <c r="AF1335" s="125"/>
      <c r="AG1335" s="125"/>
      <c r="AH1335" s="125"/>
      <c r="AI1335" s="125"/>
      <c r="AJ1335" s="125"/>
      <c r="AK1335" s="135"/>
      <c r="AL1335" s="126"/>
    </row>
    <row r="1336" spans="1:38" hidden="1" x14ac:dyDescent="0.25">
      <c r="A1336" s="147"/>
      <c r="B1336" s="120"/>
      <c r="C1336" s="121"/>
      <c r="D1336" s="122"/>
      <c r="E1336" s="121"/>
      <c r="F1336" s="122"/>
      <c r="G1336" s="121"/>
      <c r="H1336" s="123"/>
      <c r="I1336" s="121"/>
      <c r="J1336" s="120"/>
      <c r="K1336" s="121"/>
      <c r="L1336" s="120"/>
      <c r="M1336" s="123"/>
      <c r="N1336" s="123"/>
      <c r="O1336" s="121"/>
      <c r="P1336" s="121"/>
      <c r="Q1336" s="123"/>
      <c r="R1336" s="121"/>
      <c r="S1336" s="121"/>
      <c r="T1336" s="124"/>
      <c r="U1336" s="120"/>
      <c r="V1336" s="121"/>
      <c r="W1336" s="120"/>
      <c r="X1336" s="120"/>
      <c r="Y1336" s="263"/>
      <c r="Z1336" s="123"/>
      <c r="AA1336" s="125"/>
      <c r="AB1336" s="125"/>
      <c r="AC1336" s="125"/>
      <c r="AD1336" s="125"/>
      <c r="AE1336" s="125"/>
      <c r="AF1336" s="125"/>
      <c r="AG1336" s="125"/>
      <c r="AH1336" s="125"/>
      <c r="AI1336" s="125"/>
      <c r="AJ1336" s="125"/>
      <c r="AK1336" s="135"/>
      <c r="AL1336" s="126"/>
    </row>
    <row r="1337" spans="1:38" hidden="1" x14ac:dyDescent="0.25">
      <c r="A1337" s="147"/>
      <c r="B1337" s="120"/>
      <c r="C1337" s="121"/>
      <c r="D1337" s="122"/>
      <c r="E1337" s="121"/>
      <c r="F1337" s="122"/>
      <c r="G1337" s="121"/>
      <c r="H1337" s="123"/>
      <c r="I1337" s="121"/>
      <c r="J1337" s="120"/>
      <c r="K1337" s="121"/>
      <c r="L1337" s="120"/>
      <c r="M1337" s="123"/>
      <c r="N1337" s="123"/>
      <c r="O1337" s="121"/>
      <c r="P1337" s="121"/>
      <c r="Q1337" s="123"/>
      <c r="R1337" s="150"/>
      <c r="S1337" s="150"/>
      <c r="T1337" s="124"/>
      <c r="U1337" s="122"/>
      <c r="V1337" s="121"/>
      <c r="W1337" s="120"/>
      <c r="X1337" s="120"/>
      <c r="Y1337" s="263"/>
      <c r="Z1337" s="123"/>
      <c r="AA1337" s="125"/>
      <c r="AB1337" s="125"/>
      <c r="AC1337" s="125"/>
      <c r="AD1337" s="125"/>
      <c r="AE1337" s="125"/>
      <c r="AF1337" s="125"/>
      <c r="AG1337" s="125"/>
      <c r="AH1337" s="125"/>
      <c r="AI1337" s="125"/>
      <c r="AJ1337" s="125"/>
      <c r="AK1337" s="135"/>
      <c r="AL1337" s="126"/>
    </row>
    <row r="1338" spans="1:38" hidden="1" x14ac:dyDescent="0.25">
      <c r="A1338" s="147"/>
      <c r="B1338" s="120"/>
      <c r="C1338" s="121"/>
      <c r="D1338" s="122"/>
      <c r="E1338" s="121"/>
      <c r="F1338" s="122"/>
      <c r="G1338" s="121"/>
      <c r="H1338" s="123"/>
      <c r="I1338" s="121"/>
      <c r="J1338" s="120"/>
      <c r="K1338" s="121"/>
      <c r="L1338" s="120"/>
      <c r="M1338" s="123"/>
      <c r="N1338" s="123"/>
      <c r="O1338" s="121"/>
      <c r="P1338" s="121"/>
      <c r="Q1338" s="123"/>
      <c r="R1338" s="150"/>
      <c r="S1338" s="150"/>
      <c r="T1338" s="124"/>
      <c r="U1338" s="120"/>
      <c r="V1338" s="121"/>
      <c r="W1338" s="120"/>
      <c r="X1338" s="120"/>
      <c r="Y1338" s="264"/>
      <c r="Z1338" s="123"/>
      <c r="AA1338" s="125"/>
      <c r="AB1338" s="125"/>
      <c r="AC1338" s="125"/>
      <c r="AD1338" s="125"/>
      <c r="AE1338" s="125"/>
      <c r="AF1338" s="125"/>
      <c r="AG1338" s="125"/>
      <c r="AH1338" s="125"/>
      <c r="AI1338" s="125"/>
      <c r="AJ1338" s="125"/>
      <c r="AK1338" s="135"/>
      <c r="AL1338" s="126"/>
    </row>
    <row r="1339" spans="1:38" hidden="1" x14ac:dyDescent="0.25">
      <c r="A1339" s="147"/>
      <c r="B1339" s="120"/>
      <c r="C1339" s="121"/>
      <c r="D1339" s="122"/>
      <c r="E1339" s="121"/>
      <c r="F1339" s="122"/>
      <c r="G1339" s="121"/>
      <c r="H1339" s="123"/>
      <c r="I1339" s="121"/>
      <c r="J1339" s="120"/>
      <c r="K1339" s="121"/>
      <c r="L1339" s="120"/>
      <c r="M1339" s="123"/>
      <c r="N1339" s="123"/>
      <c r="O1339" s="121"/>
      <c r="P1339" s="121"/>
      <c r="Q1339" s="123"/>
      <c r="R1339" s="150"/>
      <c r="S1339" s="150"/>
      <c r="T1339" s="124"/>
      <c r="U1339" s="120"/>
      <c r="V1339" s="121"/>
      <c r="W1339" s="120"/>
      <c r="X1339" s="120"/>
      <c r="Y1339" s="264"/>
      <c r="Z1339" s="123"/>
      <c r="AA1339" s="125"/>
      <c r="AB1339" s="125"/>
      <c r="AC1339" s="125"/>
      <c r="AD1339" s="125"/>
      <c r="AE1339" s="125"/>
      <c r="AF1339" s="125"/>
      <c r="AG1339" s="125"/>
      <c r="AH1339" s="125"/>
      <c r="AI1339" s="125"/>
      <c r="AJ1339" s="125"/>
      <c r="AK1339" s="135"/>
      <c r="AL1339" s="126"/>
    </row>
    <row r="1340" spans="1:38" hidden="1" x14ac:dyDescent="0.25">
      <c r="A1340" s="147"/>
      <c r="B1340" s="120"/>
      <c r="C1340" s="121"/>
      <c r="D1340" s="122"/>
      <c r="E1340" s="121"/>
      <c r="F1340" s="122"/>
      <c r="G1340" s="121"/>
      <c r="H1340" s="123"/>
      <c r="I1340" s="121"/>
      <c r="J1340" s="120"/>
      <c r="K1340" s="121"/>
      <c r="L1340" s="120"/>
      <c r="M1340" s="123"/>
      <c r="N1340" s="123"/>
      <c r="O1340" s="121"/>
      <c r="P1340" s="121"/>
      <c r="Q1340" s="123"/>
      <c r="R1340" s="150"/>
      <c r="S1340" s="150"/>
      <c r="T1340" s="124"/>
      <c r="U1340" s="120"/>
      <c r="V1340" s="121"/>
      <c r="W1340" s="120"/>
      <c r="X1340" s="120"/>
      <c r="Y1340" s="264"/>
      <c r="Z1340" s="123"/>
      <c r="AA1340" s="125"/>
      <c r="AB1340" s="125"/>
      <c r="AC1340" s="125"/>
      <c r="AD1340" s="125"/>
      <c r="AE1340" s="125"/>
      <c r="AF1340" s="125"/>
      <c r="AG1340" s="125"/>
      <c r="AH1340" s="125"/>
      <c r="AI1340" s="125"/>
      <c r="AJ1340" s="125"/>
      <c r="AK1340" s="135"/>
      <c r="AL1340" s="126"/>
    </row>
    <row r="1341" spans="1:38" hidden="1" x14ac:dyDescent="0.25">
      <c r="A1341" s="147"/>
      <c r="B1341" s="120"/>
      <c r="C1341" s="121"/>
      <c r="D1341" s="122"/>
      <c r="E1341" s="121"/>
      <c r="F1341" s="122"/>
      <c r="G1341" s="121"/>
      <c r="H1341" s="123"/>
      <c r="I1341" s="121"/>
      <c r="J1341" s="120"/>
      <c r="K1341" s="121"/>
      <c r="L1341" s="120"/>
      <c r="M1341" s="123"/>
      <c r="N1341" s="123"/>
      <c r="O1341" s="121"/>
      <c r="P1341" s="121"/>
      <c r="Q1341" s="123"/>
      <c r="R1341" s="150"/>
      <c r="S1341" s="150"/>
      <c r="T1341" s="124"/>
      <c r="U1341" s="120"/>
      <c r="V1341" s="121"/>
      <c r="W1341" s="120"/>
      <c r="X1341" s="120"/>
      <c r="Y1341" s="264"/>
      <c r="Z1341" s="123"/>
      <c r="AA1341" s="125"/>
      <c r="AB1341" s="125"/>
      <c r="AC1341" s="125"/>
      <c r="AD1341" s="125"/>
      <c r="AE1341" s="125"/>
      <c r="AF1341" s="125"/>
      <c r="AG1341" s="125"/>
      <c r="AH1341" s="125"/>
      <c r="AI1341" s="125"/>
      <c r="AJ1341" s="125"/>
      <c r="AK1341" s="135"/>
      <c r="AL1341" s="126"/>
    </row>
    <row r="1342" spans="1:38" hidden="1" x14ac:dyDescent="0.25">
      <c r="A1342" s="147"/>
      <c r="B1342" s="120"/>
      <c r="C1342" s="121"/>
      <c r="D1342" s="122"/>
      <c r="E1342" s="121"/>
      <c r="F1342" s="122"/>
      <c r="G1342" s="121"/>
      <c r="H1342" s="123"/>
      <c r="I1342" s="121"/>
      <c r="J1342" s="120"/>
      <c r="K1342" s="121"/>
      <c r="L1342" s="120"/>
      <c r="M1342" s="123"/>
      <c r="N1342" s="123"/>
      <c r="O1342" s="121"/>
      <c r="P1342" s="121"/>
      <c r="Q1342" s="123"/>
      <c r="R1342" s="150"/>
      <c r="S1342" s="150"/>
      <c r="T1342" s="124"/>
      <c r="U1342" s="122"/>
      <c r="V1342" s="121"/>
      <c r="W1342" s="120"/>
      <c r="X1342" s="120"/>
      <c r="Y1342" s="264"/>
      <c r="Z1342" s="123"/>
      <c r="AA1342" s="125"/>
      <c r="AB1342" s="125"/>
      <c r="AC1342" s="125"/>
      <c r="AD1342" s="125"/>
      <c r="AE1342" s="125"/>
      <c r="AF1342" s="125"/>
      <c r="AG1342" s="125"/>
      <c r="AH1342" s="125"/>
      <c r="AI1342" s="125"/>
      <c r="AJ1342" s="125"/>
      <c r="AK1342" s="135"/>
      <c r="AL1342" s="126"/>
    </row>
    <row r="1343" spans="1:38" hidden="1" x14ac:dyDescent="0.25">
      <c r="A1343" s="147"/>
      <c r="B1343" s="120"/>
      <c r="C1343" s="121"/>
      <c r="D1343" s="122"/>
      <c r="E1343" s="121"/>
      <c r="F1343" s="122"/>
      <c r="G1343" s="121"/>
      <c r="H1343" s="123"/>
      <c r="I1343" s="121"/>
      <c r="J1343" s="120"/>
      <c r="K1343" s="121"/>
      <c r="L1343" s="120"/>
      <c r="M1343" s="123"/>
      <c r="N1343" s="123"/>
      <c r="O1343" s="121"/>
      <c r="P1343" s="121"/>
      <c r="Q1343" s="123"/>
      <c r="R1343" s="121"/>
      <c r="S1343" s="121"/>
      <c r="T1343" s="124"/>
      <c r="U1343" s="120"/>
      <c r="V1343" s="121"/>
      <c r="W1343" s="120"/>
      <c r="X1343" s="120"/>
      <c r="Y1343" s="263"/>
      <c r="Z1343" s="123"/>
      <c r="AA1343" s="125"/>
      <c r="AB1343" s="125"/>
      <c r="AC1343" s="125"/>
      <c r="AD1343" s="125"/>
      <c r="AE1343" s="125"/>
      <c r="AF1343" s="125"/>
      <c r="AG1343" s="125"/>
      <c r="AH1343" s="125"/>
      <c r="AI1343" s="125"/>
      <c r="AJ1343" s="125"/>
      <c r="AK1343" s="135"/>
      <c r="AL1343" s="126"/>
    </row>
    <row r="1344" spans="1:38" hidden="1" x14ac:dyDescent="0.25">
      <c r="A1344" s="147"/>
      <c r="B1344" s="120"/>
      <c r="C1344" s="121"/>
      <c r="D1344" s="122"/>
      <c r="E1344" s="121"/>
      <c r="F1344" s="122"/>
      <c r="G1344" s="121"/>
      <c r="H1344" s="123"/>
      <c r="I1344" s="121"/>
      <c r="J1344" s="120"/>
      <c r="K1344" s="121"/>
      <c r="L1344" s="120"/>
      <c r="M1344" s="123"/>
      <c r="N1344" s="123"/>
      <c r="O1344" s="121"/>
      <c r="P1344" s="121"/>
      <c r="Q1344" s="123"/>
      <c r="R1344" s="150"/>
      <c r="S1344" s="150"/>
      <c r="T1344" s="124"/>
      <c r="U1344" s="120"/>
      <c r="V1344" s="121"/>
      <c r="W1344" s="120"/>
      <c r="X1344" s="120"/>
      <c r="Y1344" s="264"/>
      <c r="Z1344" s="123"/>
      <c r="AA1344" s="125"/>
      <c r="AB1344" s="125"/>
      <c r="AC1344" s="125"/>
      <c r="AD1344" s="125"/>
      <c r="AE1344" s="125"/>
      <c r="AF1344" s="125"/>
      <c r="AG1344" s="125"/>
      <c r="AH1344" s="125"/>
      <c r="AI1344" s="125"/>
      <c r="AJ1344" s="125"/>
      <c r="AK1344" s="135"/>
      <c r="AL1344" s="126"/>
    </row>
    <row r="1345" spans="1:38" hidden="1" x14ac:dyDescent="0.25">
      <c r="A1345" s="147"/>
      <c r="B1345" s="120"/>
      <c r="C1345" s="121"/>
      <c r="D1345" s="122"/>
      <c r="E1345" s="121"/>
      <c r="F1345" s="122"/>
      <c r="G1345" s="121"/>
      <c r="H1345" s="123"/>
      <c r="I1345" s="121"/>
      <c r="J1345" s="120"/>
      <c r="K1345" s="121"/>
      <c r="L1345" s="120"/>
      <c r="M1345" s="123"/>
      <c r="N1345" s="123"/>
      <c r="O1345" s="121"/>
      <c r="P1345" s="121"/>
      <c r="Q1345" s="123"/>
      <c r="R1345" s="150"/>
      <c r="S1345" s="150"/>
      <c r="T1345" s="124"/>
      <c r="U1345" s="120"/>
      <c r="V1345" s="121"/>
      <c r="W1345" s="120"/>
      <c r="X1345" s="120"/>
      <c r="Y1345" s="264"/>
      <c r="Z1345" s="123"/>
      <c r="AA1345" s="125"/>
      <c r="AB1345" s="125"/>
      <c r="AC1345" s="125"/>
      <c r="AD1345" s="125"/>
      <c r="AE1345" s="125"/>
      <c r="AF1345" s="125"/>
      <c r="AG1345" s="125"/>
      <c r="AH1345" s="125"/>
      <c r="AI1345" s="125"/>
      <c r="AJ1345" s="125"/>
      <c r="AK1345" s="135"/>
      <c r="AL1345" s="126"/>
    </row>
    <row r="1346" spans="1:38" hidden="1" x14ac:dyDescent="0.25">
      <c r="A1346" s="147"/>
      <c r="B1346" s="120"/>
      <c r="C1346" s="121"/>
      <c r="D1346" s="122"/>
      <c r="E1346" s="121"/>
      <c r="F1346" s="122"/>
      <c r="G1346" s="121"/>
      <c r="H1346" s="123"/>
      <c r="I1346" s="121"/>
      <c r="J1346" s="120"/>
      <c r="K1346" s="121"/>
      <c r="L1346" s="120"/>
      <c r="M1346" s="123"/>
      <c r="N1346" s="123"/>
      <c r="O1346" s="121"/>
      <c r="P1346" s="121"/>
      <c r="Q1346" s="123"/>
      <c r="R1346" s="121"/>
      <c r="S1346" s="121"/>
      <c r="T1346" s="124"/>
      <c r="U1346" s="122"/>
      <c r="V1346" s="121"/>
      <c r="W1346" s="120"/>
      <c r="X1346" s="120"/>
      <c r="Y1346" s="263"/>
      <c r="Z1346" s="123"/>
      <c r="AA1346" s="125"/>
      <c r="AB1346" s="125"/>
      <c r="AC1346" s="125"/>
      <c r="AD1346" s="125"/>
      <c r="AE1346" s="125"/>
      <c r="AF1346" s="125"/>
      <c r="AG1346" s="125"/>
      <c r="AH1346" s="125"/>
      <c r="AI1346" s="125"/>
      <c r="AJ1346" s="125"/>
      <c r="AK1346" s="135"/>
      <c r="AL1346" s="126"/>
    </row>
    <row r="1347" spans="1:38" hidden="1" x14ac:dyDescent="0.25">
      <c r="A1347" s="147"/>
      <c r="B1347" s="120"/>
      <c r="C1347" s="121"/>
      <c r="D1347" s="122"/>
      <c r="E1347" s="121"/>
      <c r="F1347" s="122"/>
      <c r="G1347" s="121"/>
      <c r="H1347" s="123"/>
      <c r="I1347" s="121"/>
      <c r="J1347" s="120"/>
      <c r="K1347" s="121"/>
      <c r="L1347" s="120"/>
      <c r="M1347" s="123"/>
      <c r="N1347" s="123"/>
      <c r="O1347" s="121"/>
      <c r="P1347" s="121"/>
      <c r="Q1347" s="123"/>
      <c r="R1347" s="150"/>
      <c r="S1347" s="150"/>
      <c r="T1347" s="124"/>
      <c r="U1347" s="120"/>
      <c r="V1347" s="121"/>
      <c r="W1347" s="120"/>
      <c r="X1347" s="120"/>
      <c r="Y1347" s="264"/>
      <c r="Z1347" s="123"/>
      <c r="AA1347" s="125"/>
      <c r="AB1347" s="125"/>
      <c r="AC1347" s="125"/>
      <c r="AD1347" s="125"/>
      <c r="AE1347" s="125"/>
      <c r="AF1347" s="125"/>
      <c r="AG1347" s="125"/>
      <c r="AH1347" s="125"/>
      <c r="AI1347" s="125"/>
      <c r="AJ1347" s="125"/>
      <c r="AK1347" s="135"/>
      <c r="AL1347" s="126"/>
    </row>
    <row r="1348" spans="1:38" hidden="1" x14ac:dyDescent="0.25">
      <c r="A1348" s="147"/>
      <c r="B1348" s="120"/>
      <c r="C1348" s="121"/>
      <c r="D1348" s="122"/>
      <c r="E1348" s="121"/>
      <c r="F1348" s="122"/>
      <c r="G1348" s="121"/>
      <c r="H1348" s="123"/>
      <c r="I1348" s="121"/>
      <c r="J1348" s="120"/>
      <c r="K1348" s="121"/>
      <c r="L1348" s="120"/>
      <c r="M1348" s="123"/>
      <c r="N1348" s="123"/>
      <c r="O1348" s="121"/>
      <c r="P1348" s="121"/>
      <c r="Q1348" s="123"/>
      <c r="R1348" s="121"/>
      <c r="S1348" s="121"/>
      <c r="T1348" s="124"/>
      <c r="U1348" s="120"/>
      <c r="V1348" s="121"/>
      <c r="W1348" s="120"/>
      <c r="X1348" s="120"/>
      <c r="Y1348" s="263"/>
      <c r="Z1348" s="123"/>
      <c r="AA1348" s="125"/>
      <c r="AB1348" s="125"/>
      <c r="AC1348" s="125"/>
      <c r="AD1348" s="125"/>
      <c r="AE1348" s="125"/>
      <c r="AF1348" s="125"/>
      <c r="AG1348" s="125"/>
      <c r="AH1348" s="125"/>
      <c r="AI1348" s="125"/>
      <c r="AJ1348" s="125"/>
      <c r="AK1348" s="135"/>
      <c r="AL1348" s="126"/>
    </row>
    <row r="1349" spans="1:38" hidden="1" x14ac:dyDescent="0.25">
      <c r="A1349" s="147"/>
      <c r="B1349" s="120"/>
      <c r="C1349" s="121"/>
      <c r="D1349" s="122"/>
      <c r="E1349" s="121"/>
      <c r="F1349" s="122"/>
      <c r="G1349" s="121"/>
      <c r="H1349" s="123"/>
      <c r="I1349" s="121"/>
      <c r="J1349" s="120"/>
      <c r="K1349" s="121"/>
      <c r="L1349" s="120"/>
      <c r="M1349" s="123"/>
      <c r="N1349" s="123"/>
      <c r="O1349" s="121"/>
      <c r="P1349" s="121"/>
      <c r="Q1349" s="123"/>
      <c r="R1349" s="121"/>
      <c r="S1349" s="121"/>
      <c r="T1349" s="124"/>
      <c r="U1349" s="120"/>
      <c r="V1349" s="121"/>
      <c r="W1349" s="120"/>
      <c r="X1349" s="120"/>
      <c r="Y1349" s="263"/>
      <c r="Z1349" s="123"/>
      <c r="AA1349" s="125"/>
      <c r="AB1349" s="125"/>
      <c r="AC1349" s="125"/>
      <c r="AD1349" s="125"/>
      <c r="AE1349" s="125"/>
      <c r="AF1349" s="125"/>
      <c r="AG1349" s="125"/>
      <c r="AH1349" s="125"/>
      <c r="AI1349" s="125"/>
      <c r="AJ1349" s="125"/>
      <c r="AK1349" s="135"/>
      <c r="AL1349" s="126"/>
    </row>
    <row r="1350" spans="1:38" hidden="1" x14ac:dyDescent="0.25">
      <c r="A1350" s="147"/>
      <c r="B1350" s="120"/>
      <c r="C1350" s="121"/>
      <c r="D1350" s="122"/>
      <c r="E1350" s="121"/>
      <c r="F1350" s="122"/>
      <c r="G1350" s="121"/>
      <c r="H1350" s="123"/>
      <c r="I1350" s="121"/>
      <c r="J1350" s="120"/>
      <c r="K1350" s="121"/>
      <c r="L1350" s="120"/>
      <c r="M1350" s="123"/>
      <c r="N1350" s="123"/>
      <c r="O1350" s="121"/>
      <c r="P1350" s="121"/>
      <c r="Q1350" s="123"/>
      <c r="R1350" s="150"/>
      <c r="S1350" s="150"/>
      <c r="T1350" s="124"/>
      <c r="U1350" s="120"/>
      <c r="V1350" s="121"/>
      <c r="W1350" s="120"/>
      <c r="X1350" s="120"/>
      <c r="Y1350" s="264"/>
      <c r="Z1350" s="123"/>
      <c r="AA1350" s="125"/>
      <c r="AB1350" s="125"/>
      <c r="AC1350" s="125"/>
      <c r="AD1350" s="125"/>
      <c r="AE1350" s="125"/>
      <c r="AF1350" s="125"/>
      <c r="AG1350" s="125"/>
      <c r="AH1350" s="125"/>
      <c r="AI1350" s="125"/>
      <c r="AJ1350" s="125"/>
      <c r="AK1350" s="135"/>
      <c r="AL1350" s="126"/>
    </row>
    <row r="1351" spans="1:38" hidden="1" x14ac:dyDescent="0.25">
      <c r="A1351" s="147"/>
      <c r="B1351" s="120"/>
      <c r="C1351" s="121"/>
      <c r="D1351" s="122"/>
      <c r="E1351" s="121"/>
      <c r="F1351" s="122"/>
      <c r="G1351" s="121"/>
      <c r="H1351" s="123"/>
      <c r="I1351" s="121"/>
      <c r="J1351" s="120"/>
      <c r="K1351" s="121"/>
      <c r="L1351" s="120"/>
      <c r="M1351" s="123"/>
      <c r="N1351" s="123"/>
      <c r="O1351" s="121"/>
      <c r="P1351" s="121"/>
      <c r="Q1351" s="123"/>
      <c r="R1351" s="150"/>
      <c r="S1351" s="150"/>
      <c r="T1351" s="124"/>
      <c r="U1351" s="120"/>
      <c r="V1351" s="121"/>
      <c r="W1351" s="120"/>
      <c r="X1351" s="120"/>
      <c r="Y1351" s="264"/>
      <c r="Z1351" s="123"/>
      <c r="AA1351" s="125"/>
      <c r="AB1351" s="125"/>
      <c r="AC1351" s="125"/>
      <c r="AD1351" s="125"/>
      <c r="AE1351" s="125"/>
      <c r="AF1351" s="125"/>
      <c r="AG1351" s="125"/>
      <c r="AH1351" s="125"/>
      <c r="AI1351" s="125"/>
      <c r="AJ1351" s="125"/>
      <c r="AK1351" s="135"/>
      <c r="AL1351" s="126"/>
    </row>
    <row r="1352" spans="1:38" hidden="1" x14ac:dyDescent="0.25">
      <c r="A1352" s="147"/>
      <c r="B1352" s="120"/>
      <c r="C1352" s="121"/>
      <c r="D1352" s="122"/>
      <c r="E1352" s="121"/>
      <c r="F1352" s="122"/>
      <c r="G1352" s="121"/>
      <c r="H1352" s="123"/>
      <c r="I1352" s="121"/>
      <c r="J1352" s="120"/>
      <c r="K1352" s="121"/>
      <c r="L1352" s="120"/>
      <c r="M1352" s="123"/>
      <c r="N1352" s="123"/>
      <c r="O1352" s="121"/>
      <c r="P1352" s="121"/>
      <c r="Q1352" s="123"/>
      <c r="R1352" s="150"/>
      <c r="S1352" s="150"/>
      <c r="T1352" s="124"/>
      <c r="U1352" s="122"/>
      <c r="V1352" s="121"/>
      <c r="W1352" s="120"/>
      <c r="X1352" s="120"/>
      <c r="Y1352" s="263"/>
      <c r="Z1352" s="123"/>
      <c r="AA1352" s="125"/>
      <c r="AB1352" s="125"/>
      <c r="AC1352" s="125"/>
      <c r="AD1352" s="125"/>
      <c r="AE1352" s="125"/>
      <c r="AF1352" s="125"/>
      <c r="AG1352" s="125"/>
      <c r="AH1352" s="125"/>
      <c r="AI1352" s="125"/>
      <c r="AJ1352" s="125"/>
      <c r="AK1352" s="135"/>
      <c r="AL1352" s="126"/>
    </row>
    <row r="1353" spans="1:38" hidden="1" x14ac:dyDescent="0.25">
      <c r="A1353" s="147"/>
      <c r="B1353" s="120"/>
      <c r="C1353" s="121"/>
      <c r="D1353" s="122"/>
      <c r="E1353" s="121"/>
      <c r="F1353" s="122"/>
      <c r="G1353" s="121"/>
      <c r="H1353" s="123"/>
      <c r="I1353" s="121"/>
      <c r="J1353" s="120"/>
      <c r="K1353" s="121"/>
      <c r="L1353" s="120"/>
      <c r="M1353" s="123"/>
      <c r="N1353" s="123"/>
      <c r="O1353" s="121"/>
      <c r="P1353" s="121"/>
      <c r="Q1353" s="123"/>
      <c r="R1353" s="150"/>
      <c r="S1353" s="150"/>
      <c r="T1353" s="124"/>
      <c r="U1353" s="120"/>
      <c r="V1353" s="121"/>
      <c r="W1353" s="120"/>
      <c r="X1353" s="120"/>
      <c r="Y1353" s="264"/>
      <c r="Z1353" s="123"/>
      <c r="AA1353" s="125"/>
      <c r="AB1353" s="125"/>
      <c r="AC1353" s="125"/>
      <c r="AD1353" s="125"/>
      <c r="AE1353" s="125"/>
      <c r="AF1353" s="125"/>
      <c r="AG1353" s="125"/>
      <c r="AH1353" s="125"/>
      <c r="AI1353" s="125"/>
      <c r="AJ1353" s="125"/>
      <c r="AK1353" s="135"/>
      <c r="AL1353" s="126"/>
    </row>
    <row r="1354" spans="1:38" hidden="1" x14ac:dyDescent="0.25">
      <c r="A1354" s="147"/>
      <c r="B1354" s="120"/>
      <c r="C1354" s="121"/>
      <c r="D1354" s="122"/>
      <c r="E1354" s="121"/>
      <c r="F1354" s="122"/>
      <c r="G1354" s="121"/>
      <c r="H1354" s="123"/>
      <c r="I1354" s="121"/>
      <c r="J1354" s="120"/>
      <c r="K1354" s="121"/>
      <c r="L1354" s="120"/>
      <c r="M1354" s="123"/>
      <c r="N1354" s="123"/>
      <c r="O1354" s="121"/>
      <c r="P1354" s="121"/>
      <c r="Q1354" s="123"/>
      <c r="R1354" s="150"/>
      <c r="S1354" s="150"/>
      <c r="T1354" s="124"/>
      <c r="U1354" s="120"/>
      <c r="V1354" s="121"/>
      <c r="W1354" s="120"/>
      <c r="X1354" s="120"/>
      <c r="Y1354" s="264"/>
      <c r="Z1354" s="123"/>
      <c r="AA1354" s="125"/>
      <c r="AB1354" s="125"/>
      <c r="AC1354" s="125"/>
      <c r="AD1354" s="125"/>
      <c r="AE1354" s="125"/>
      <c r="AF1354" s="125"/>
      <c r="AG1354" s="125"/>
      <c r="AH1354" s="125"/>
      <c r="AI1354" s="125"/>
      <c r="AJ1354" s="125"/>
      <c r="AK1354" s="135"/>
      <c r="AL1354" s="126"/>
    </row>
    <row r="1355" spans="1:38" hidden="1" x14ac:dyDescent="0.25">
      <c r="A1355" s="147"/>
      <c r="B1355" s="120"/>
      <c r="C1355" s="121"/>
      <c r="D1355" s="122"/>
      <c r="E1355" s="121"/>
      <c r="F1355" s="122"/>
      <c r="G1355" s="121"/>
      <c r="H1355" s="123"/>
      <c r="I1355" s="121"/>
      <c r="J1355" s="120"/>
      <c r="K1355" s="121"/>
      <c r="L1355" s="120"/>
      <c r="M1355" s="123"/>
      <c r="N1355" s="123"/>
      <c r="O1355" s="121"/>
      <c r="P1355" s="121"/>
      <c r="Q1355" s="123"/>
      <c r="R1355" s="150"/>
      <c r="S1355" s="150"/>
      <c r="T1355" s="124"/>
      <c r="U1355" s="120"/>
      <c r="V1355" s="121"/>
      <c r="W1355" s="120"/>
      <c r="X1355" s="120"/>
      <c r="Y1355" s="263"/>
      <c r="Z1355" s="123"/>
      <c r="AA1355" s="125"/>
      <c r="AB1355" s="125"/>
      <c r="AC1355" s="125"/>
      <c r="AD1355" s="125"/>
      <c r="AE1355" s="125"/>
      <c r="AF1355" s="125"/>
      <c r="AG1355" s="125"/>
      <c r="AH1355" s="125"/>
      <c r="AI1355" s="125"/>
      <c r="AJ1355" s="125"/>
      <c r="AK1355" s="135"/>
      <c r="AL1355" s="126"/>
    </row>
    <row r="1356" spans="1:38" hidden="1" x14ac:dyDescent="0.25">
      <c r="A1356" s="147"/>
      <c r="B1356" s="120"/>
      <c r="C1356" s="121"/>
      <c r="D1356" s="122"/>
      <c r="E1356" s="121"/>
      <c r="F1356" s="122"/>
      <c r="G1356" s="121"/>
      <c r="H1356" s="123"/>
      <c r="I1356" s="121"/>
      <c r="J1356" s="120"/>
      <c r="K1356" s="121"/>
      <c r="L1356" s="120"/>
      <c r="M1356" s="123"/>
      <c r="N1356" s="123"/>
      <c r="O1356" s="121"/>
      <c r="P1356" s="121"/>
      <c r="Q1356" s="123"/>
      <c r="R1356" s="150"/>
      <c r="S1356" s="150"/>
      <c r="T1356" s="124"/>
      <c r="U1356" s="122"/>
      <c r="V1356" s="121"/>
      <c r="W1356" s="120"/>
      <c r="X1356" s="120"/>
      <c r="Y1356" s="264"/>
      <c r="Z1356" s="123"/>
      <c r="AA1356" s="125"/>
      <c r="AB1356" s="125"/>
      <c r="AC1356" s="125"/>
      <c r="AD1356" s="125"/>
      <c r="AE1356" s="125"/>
      <c r="AF1356" s="125"/>
      <c r="AG1356" s="125"/>
      <c r="AH1356" s="125"/>
      <c r="AI1356" s="125"/>
      <c r="AJ1356" s="125"/>
      <c r="AK1356" s="135"/>
      <c r="AL1356" s="126"/>
    </row>
    <row r="1357" spans="1:38" hidden="1" x14ac:dyDescent="0.25">
      <c r="A1357" s="147"/>
      <c r="B1357" s="120"/>
      <c r="C1357" s="121"/>
      <c r="D1357" s="122"/>
      <c r="E1357" s="121"/>
      <c r="F1357" s="122"/>
      <c r="G1357" s="121"/>
      <c r="H1357" s="123"/>
      <c r="I1357" s="121"/>
      <c r="J1357" s="120"/>
      <c r="K1357" s="121"/>
      <c r="L1357" s="120"/>
      <c r="M1357" s="123"/>
      <c r="N1357" s="123"/>
      <c r="O1357" s="121"/>
      <c r="P1357" s="121"/>
      <c r="Q1357" s="123"/>
      <c r="R1357" s="150"/>
      <c r="S1357" s="150"/>
      <c r="T1357" s="124"/>
      <c r="U1357" s="122"/>
      <c r="V1357" s="121"/>
      <c r="W1357" s="120"/>
      <c r="X1357" s="120"/>
      <c r="Y1357" s="264"/>
      <c r="Z1357" s="123"/>
      <c r="AA1357" s="125"/>
      <c r="AB1357" s="125"/>
      <c r="AC1357" s="125"/>
      <c r="AD1357" s="125"/>
      <c r="AE1357" s="125"/>
      <c r="AF1357" s="125"/>
      <c r="AG1357" s="125"/>
      <c r="AH1357" s="125"/>
      <c r="AI1357" s="125"/>
      <c r="AJ1357" s="125"/>
      <c r="AK1357" s="135"/>
      <c r="AL1357" s="126"/>
    </row>
    <row r="1358" spans="1:38" hidden="1" x14ac:dyDescent="0.25">
      <c r="A1358" s="147"/>
      <c r="B1358" s="120"/>
      <c r="C1358" s="121"/>
      <c r="D1358" s="122"/>
      <c r="E1358" s="121"/>
      <c r="F1358" s="122"/>
      <c r="G1358" s="121"/>
      <c r="H1358" s="123"/>
      <c r="I1358" s="121"/>
      <c r="J1358" s="120"/>
      <c r="K1358" s="121"/>
      <c r="L1358" s="120"/>
      <c r="M1358" s="123"/>
      <c r="N1358" s="123"/>
      <c r="O1358" s="121"/>
      <c r="P1358" s="121"/>
      <c r="Q1358" s="123"/>
      <c r="R1358" s="150"/>
      <c r="S1358" s="150"/>
      <c r="T1358" s="124"/>
      <c r="U1358" s="120"/>
      <c r="V1358" s="121"/>
      <c r="W1358" s="120"/>
      <c r="X1358" s="120"/>
      <c r="Y1358" s="264"/>
      <c r="Z1358" s="123"/>
      <c r="AA1358" s="125"/>
      <c r="AB1358" s="125"/>
      <c r="AC1358" s="125"/>
      <c r="AD1358" s="125"/>
      <c r="AE1358" s="125"/>
      <c r="AF1358" s="125"/>
      <c r="AG1358" s="125"/>
      <c r="AH1358" s="125"/>
      <c r="AI1358" s="125"/>
      <c r="AJ1358" s="125"/>
      <c r="AK1358" s="135"/>
      <c r="AL1358" s="126"/>
    </row>
    <row r="1359" spans="1:38" hidden="1" x14ac:dyDescent="0.25">
      <c r="A1359" s="147"/>
      <c r="B1359" s="120"/>
      <c r="C1359" s="121"/>
      <c r="D1359" s="122"/>
      <c r="E1359" s="121"/>
      <c r="F1359" s="122"/>
      <c r="G1359" s="121"/>
      <c r="H1359" s="123"/>
      <c r="I1359" s="121"/>
      <c r="J1359" s="120"/>
      <c r="K1359" s="121"/>
      <c r="L1359" s="120"/>
      <c r="M1359" s="123"/>
      <c r="N1359" s="123"/>
      <c r="O1359" s="121"/>
      <c r="P1359" s="121"/>
      <c r="Q1359" s="123"/>
      <c r="R1359" s="121"/>
      <c r="S1359" s="121"/>
      <c r="T1359" s="124"/>
      <c r="U1359" s="122"/>
      <c r="V1359" s="121"/>
      <c r="W1359" s="120"/>
      <c r="X1359" s="120"/>
      <c r="Y1359" s="263"/>
      <c r="Z1359" s="123"/>
      <c r="AA1359" s="125"/>
      <c r="AB1359" s="125"/>
      <c r="AC1359" s="125"/>
      <c r="AD1359" s="125"/>
      <c r="AE1359" s="125"/>
      <c r="AF1359" s="125"/>
      <c r="AG1359" s="125"/>
      <c r="AH1359" s="125"/>
      <c r="AI1359" s="125"/>
      <c r="AJ1359" s="125"/>
      <c r="AK1359" s="135"/>
      <c r="AL1359" s="126"/>
    </row>
    <row r="1360" spans="1:38" hidden="1" x14ac:dyDescent="0.25">
      <c r="A1360" s="147"/>
      <c r="B1360" s="120"/>
      <c r="C1360" s="121"/>
      <c r="D1360" s="122"/>
      <c r="E1360" s="121"/>
      <c r="F1360" s="122"/>
      <c r="G1360" s="121"/>
      <c r="H1360" s="123"/>
      <c r="I1360" s="121"/>
      <c r="J1360" s="120"/>
      <c r="K1360" s="121"/>
      <c r="L1360" s="120"/>
      <c r="M1360" s="123"/>
      <c r="N1360" s="123"/>
      <c r="O1360" s="121"/>
      <c r="P1360" s="121"/>
      <c r="Q1360" s="123"/>
      <c r="R1360" s="121"/>
      <c r="S1360" s="121"/>
      <c r="T1360" s="124"/>
      <c r="U1360" s="122"/>
      <c r="V1360" s="121"/>
      <c r="W1360" s="120"/>
      <c r="X1360" s="120"/>
      <c r="Y1360" s="263"/>
      <c r="Z1360" s="123"/>
      <c r="AA1360" s="125"/>
      <c r="AB1360" s="125"/>
      <c r="AC1360" s="125"/>
      <c r="AD1360" s="125"/>
      <c r="AE1360" s="125"/>
      <c r="AF1360" s="125"/>
      <c r="AG1360" s="125"/>
      <c r="AH1360" s="125"/>
      <c r="AI1360" s="125"/>
      <c r="AJ1360" s="125"/>
      <c r="AK1360" s="135"/>
      <c r="AL1360" s="126"/>
    </row>
    <row r="1361" spans="1:38" hidden="1" x14ac:dyDescent="0.25">
      <c r="A1361" s="147"/>
      <c r="B1361" s="120"/>
      <c r="C1361" s="121"/>
      <c r="D1361" s="122"/>
      <c r="E1361" s="121"/>
      <c r="F1361" s="122"/>
      <c r="G1361" s="121"/>
      <c r="H1361" s="123"/>
      <c r="I1361" s="121"/>
      <c r="J1361" s="120"/>
      <c r="K1361" s="121"/>
      <c r="L1361" s="120"/>
      <c r="M1361" s="123"/>
      <c r="N1361" s="123"/>
      <c r="O1361" s="121"/>
      <c r="P1361" s="121"/>
      <c r="Q1361" s="123"/>
      <c r="R1361" s="150"/>
      <c r="S1361" s="150"/>
      <c r="T1361" s="124"/>
      <c r="U1361" s="120"/>
      <c r="V1361" s="121"/>
      <c r="W1361" s="120"/>
      <c r="X1361" s="120"/>
      <c r="Y1361" s="264"/>
      <c r="Z1361" s="123"/>
      <c r="AA1361" s="125"/>
      <c r="AB1361" s="125"/>
      <c r="AC1361" s="125"/>
      <c r="AD1361" s="125"/>
      <c r="AE1361" s="125"/>
      <c r="AF1361" s="125"/>
      <c r="AG1361" s="125"/>
      <c r="AH1361" s="125"/>
      <c r="AI1361" s="125"/>
      <c r="AJ1361" s="125"/>
      <c r="AK1361" s="135"/>
      <c r="AL1361" s="126"/>
    </row>
    <row r="1362" spans="1:38" hidden="1" x14ac:dyDescent="0.25">
      <c r="A1362" s="147"/>
      <c r="B1362" s="120"/>
      <c r="C1362" s="121"/>
      <c r="D1362" s="122"/>
      <c r="E1362" s="121"/>
      <c r="F1362" s="122"/>
      <c r="G1362" s="121"/>
      <c r="H1362" s="123"/>
      <c r="I1362" s="121"/>
      <c r="J1362" s="120"/>
      <c r="K1362" s="121"/>
      <c r="L1362" s="120"/>
      <c r="M1362" s="123"/>
      <c r="N1362" s="123"/>
      <c r="O1362" s="121"/>
      <c r="P1362" s="121"/>
      <c r="Q1362" s="123"/>
      <c r="R1362" s="150"/>
      <c r="S1362" s="150"/>
      <c r="T1362" s="124"/>
      <c r="U1362" s="120"/>
      <c r="V1362" s="121"/>
      <c r="W1362" s="120"/>
      <c r="X1362" s="120"/>
      <c r="Y1362" s="264"/>
      <c r="Z1362" s="123"/>
      <c r="AA1362" s="125"/>
      <c r="AB1362" s="125"/>
      <c r="AC1362" s="125"/>
      <c r="AD1362" s="125"/>
      <c r="AE1362" s="125"/>
      <c r="AF1362" s="125"/>
      <c r="AG1362" s="125"/>
      <c r="AH1362" s="125"/>
      <c r="AI1362" s="125"/>
      <c r="AJ1362" s="125"/>
      <c r="AK1362" s="135"/>
      <c r="AL1362" s="126"/>
    </row>
    <row r="1363" spans="1:38" hidden="1" x14ac:dyDescent="0.25">
      <c r="A1363" s="147"/>
      <c r="B1363" s="120"/>
      <c r="C1363" s="121"/>
      <c r="D1363" s="122"/>
      <c r="E1363" s="121"/>
      <c r="F1363" s="122"/>
      <c r="G1363" s="121"/>
      <c r="H1363" s="123"/>
      <c r="I1363" s="121"/>
      <c r="J1363" s="120"/>
      <c r="K1363" s="121"/>
      <c r="L1363" s="120"/>
      <c r="M1363" s="123"/>
      <c r="N1363" s="123"/>
      <c r="O1363" s="121"/>
      <c r="P1363" s="121"/>
      <c r="Q1363" s="123"/>
      <c r="R1363" s="150"/>
      <c r="S1363" s="150"/>
      <c r="T1363" s="124"/>
      <c r="U1363" s="120"/>
      <c r="V1363" s="121"/>
      <c r="W1363" s="120"/>
      <c r="X1363" s="120"/>
      <c r="Y1363" s="264"/>
      <c r="Z1363" s="123"/>
      <c r="AA1363" s="125"/>
      <c r="AB1363" s="125"/>
      <c r="AC1363" s="125"/>
      <c r="AD1363" s="125"/>
      <c r="AE1363" s="125"/>
      <c r="AF1363" s="125"/>
      <c r="AG1363" s="125"/>
      <c r="AH1363" s="125"/>
      <c r="AI1363" s="125"/>
      <c r="AJ1363" s="125"/>
      <c r="AK1363" s="135"/>
      <c r="AL1363" s="126"/>
    </row>
    <row r="1364" spans="1:38" hidden="1" x14ac:dyDescent="0.25">
      <c r="A1364" s="147"/>
      <c r="B1364" s="120"/>
      <c r="C1364" s="121"/>
      <c r="D1364" s="122"/>
      <c r="E1364" s="121"/>
      <c r="F1364" s="122"/>
      <c r="G1364" s="121"/>
      <c r="H1364" s="123"/>
      <c r="I1364" s="121"/>
      <c r="J1364" s="120"/>
      <c r="K1364" s="121"/>
      <c r="L1364" s="120"/>
      <c r="M1364" s="123"/>
      <c r="N1364" s="123"/>
      <c r="O1364" s="121"/>
      <c r="P1364" s="121"/>
      <c r="Q1364" s="123"/>
      <c r="R1364" s="121"/>
      <c r="S1364" s="121"/>
      <c r="T1364" s="124"/>
      <c r="U1364" s="122"/>
      <c r="V1364" s="121"/>
      <c r="W1364" s="120"/>
      <c r="X1364" s="120"/>
      <c r="Y1364" s="263"/>
      <c r="Z1364" s="123"/>
      <c r="AA1364" s="125"/>
      <c r="AB1364" s="125"/>
      <c r="AC1364" s="125"/>
      <c r="AD1364" s="125"/>
      <c r="AE1364" s="125"/>
      <c r="AF1364" s="125"/>
      <c r="AG1364" s="125"/>
      <c r="AH1364" s="125"/>
      <c r="AI1364" s="125"/>
      <c r="AJ1364" s="125"/>
      <c r="AK1364" s="135"/>
      <c r="AL1364" s="126"/>
    </row>
    <row r="1365" spans="1:38" hidden="1" x14ac:dyDescent="0.25">
      <c r="A1365" s="147"/>
      <c r="B1365" s="120"/>
      <c r="C1365" s="121"/>
      <c r="D1365" s="122"/>
      <c r="E1365" s="121"/>
      <c r="F1365" s="122"/>
      <c r="G1365" s="121"/>
      <c r="H1365" s="123"/>
      <c r="I1365" s="121"/>
      <c r="J1365" s="120"/>
      <c r="K1365" s="121"/>
      <c r="L1365" s="120"/>
      <c r="M1365" s="123"/>
      <c r="N1365" s="123"/>
      <c r="O1365" s="121"/>
      <c r="P1365" s="121"/>
      <c r="Q1365" s="123"/>
      <c r="R1365" s="121"/>
      <c r="S1365" s="121"/>
      <c r="T1365" s="124"/>
      <c r="U1365" s="122"/>
      <c r="V1365" s="121"/>
      <c r="W1365" s="120"/>
      <c r="X1365" s="120"/>
      <c r="Y1365" s="263"/>
      <c r="Z1365" s="123"/>
      <c r="AA1365" s="125"/>
      <c r="AB1365" s="125"/>
      <c r="AC1365" s="125"/>
      <c r="AD1365" s="125"/>
      <c r="AE1365" s="125"/>
      <c r="AF1365" s="125"/>
      <c r="AG1365" s="125"/>
      <c r="AH1365" s="125"/>
      <c r="AI1365" s="125"/>
      <c r="AJ1365" s="125"/>
      <c r="AK1365" s="135"/>
      <c r="AL1365" s="126"/>
    </row>
    <row r="1366" spans="1:38" hidden="1" x14ac:dyDescent="0.25">
      <c r="A1366" s="147"/>
      <c r="B1366" s="120"/>
      <c r="C1366" s="121"/>
      <c r="D1366" s="122"/>
      <c r="E1366" s="121"/>
      <c r="F1366" s="122"/>
      <c r="G1366" s="121"/>
      <c r="H1366" s="123"/>
      <c r="I1366" s="121"/>
      <c r="J1366" s="120"/>
      <c r="K1366" s="121"/>
      <c r="L1366" s="120"/>
      <c r="M1366" s="123"/>
      <c r="N1366" s="123"/>
      <c r="O1366" s="121"/>
      <c r="P1366" s="121"/>
      <c r="Q1366" s="123"/>
      <c r="R1366" s="121"/>
      <c r="S1366" s="121"/>
      <c r="T1366" s="124"/>
      <c r="U1366" s="122"/>
      <c r="V1366" s="121"/>
      <c r="W1366" s="120"/>
      <c r="X1366" s="120"/>
      <c r="Y1366" s="263"/>
      <c r="Z1366" s="123"/>
      <c r="AA1366" s="125"/>
      <c r="AB1366" s="125"/>
      <c r="AC1366" s="125"/>
      <c r="AD1366" s="125"/>
      <c r="AE1366" s="125"/>
      <c r="AF1366" s="125"/>
      <c r="AG1366" s="125"/>
      <c r="AH1366" s="125"/>
      <c r="AI1366" s="125"/>
      <c r="AJ1366" s="125"/>
      <c r="AK1366" s="135"/>
      <c r="AL1366" s="126"/>
    </row>
    <row r="1367" spans="1:38" hidden="1" x14ac:dyDescent="0.25">
      <c r="A1367" s="147"/>
      <c r="B1367" s="120"/>
      <c r="C1367" s="121"/>
      <c r="D1367" s="122"/>
      <c r="E1367" s="121"/>
      <c r="F1367" s="122"/>
      <c r="G1367" s="121"/>
      <c r="H1367" s="123"/>
      <c r="I1367" s="121"/>
      <c r="J1367" s="120"/>
      <c r="K1367" s="121"/>
      <c r="L1367" s="120"/>
      <c r="M1367" s="123"/>
      <c r="N1367" s="123"/>
      <c r="O1367" s="121"/>
      <c r="P1367" s="121"/>
      <c r="Q1367" s="123"/>
      <c r="R1367" s="121"/>
      <c r="S1367" s="121"/>
      <c r="T1367" s="124"/>
      <c r="U1367" s="122"/>
      <c r="V1367" s="121"/>
      <c r="W1367" s="120"/>
      <c r="X1367" s="120"/>
      <c r="Y1367" s="263"/>
      <c r="Z1367" s="123"/>
      <c r="AA1367" s="125"/>
      <c r="AB1367" s="125"/>
      <c r="AC1367" s="125"/>
      <c r="AD1367" s="125"/>
      <c r="AE1367" s="125"/>
      <c r="AF1367" s="125"/>
      <c r="AG1367" s="125"/>
      <c r="AH1367" s="125"/>
      <c r="AI1367" s="125"/>
      <c r="AJ1367" s="125"/>
      <c r="AK1367" s="135"/>
      <c r="AL1367" s="126"/>
    </row>
    <row r="1368" spans="1:38" hidden="1" x14ac:dyDescent="0.25">
      <c r="A1368" s="147"/>
      <c r="B1368" s="120"/>
      <c r="C1368" s="121"/>
      <c r="D1368" s="122"/>
      <c r="E1368" s="121"/>
      <c r="F1368" s="122"/>
      <c r="G1368" s="121"/>
      <c r="H1368" s="123"/>
      <c r="I1368" s="121"/>
      <c r="J1368" s="120"/>
      <c r="K1368" s="121"/>
      <c r="L1368" s="120"/>
      <c r="M1368" s="123"/>
      <c r="N1368" s="123"/>
      <c r="O1368" s="121"/>
      <c r="P1368" s="121"/>
      <c r="Q1368" s="123"/>
      <c r="R1368" s="121"/>
      <c r="S1368" s="121"/>
      <c r="T1368" s="124"/>
      <c r="U1368" s="120"/>
      <c r="V1368" s="121"/>
      <c r="W1368" s="120"/>
      <c r="X1368" s="120"/>
      <c r="Y1368" s="263"/>
      <c r="Z1368" s="123"/>
      <c r="AA1368" s="125"/>
      <c r="AB1368" s="125"/>
      <c r="AC1368" s="125"/>
      <c r="AD1368" s="125"/>
      <c r="AE1368" s="125"/>
      <c r="AF1368" s="125"/>
      <c r="AG1368" s="125"/>
      <c r="AH1368" s="125"/>
      <c r="AI1368" s="125"/>
      <c r="AJ1368" s="125"/>
      <c r="AK1368" s="135"/>
      <c r="AL1368" s="126"/>
    </row>
    <row r="1369" spans="1:38" hidden="1" x14ac:dyDescent="0.25">
      <c r="A1369" s="147"/>
      <c r="B1369" s="120"/>
      <c r="C1369" s="121"/>
      <c r="D1369" s="122"/>
      <c r="E1369" s="121"/>
      <c r="F1369" s="122"/>
      <c r="G1369" s="121"/>
      <c r="H1369" s="123"/>
      <c r="I1369" s="121"/>
      <c r="J1369" s="120"/>
      <c r="K1369" s="121"/>
      <c r="L1369" s="120"/>
      <c r="M1369" s="123"/>
      <c r="N1369" s="123"/>
      <c r="O1369" s="121"/>
      <c r="P1369" s="121"/>
      <c r="Q1369" s="123"/>
      <c r="R1369" s="150"/>
      <c r="S1369" s="150"/>
      <c r="T1369" s="124"/>
      <c r="U1369" s="120"/>
      <c r="V1369" s="121"/>
      <c r="W1369" s="120"/>
      <c r="X1369" s="120"/>
      <c r="Y1369" s="264"/>
      <c r="Z1369" s="123"/>
      <c r="AA1369" s="125"/>
      <c r="AB1369" s="125"/>
      <c r="AC1369" s="125"/>
      <c r="AD1369" s="125"/>
      <c r="AE1369" s="125"/>
      <c r="AF1369" s="125"/>
      <c r="AG1369" s="125"/>
      <c r="AH1369" s="125"/>
      <c r="AI1369" s="125"/>
      <c r="AJ1369" s="125"/>
      <c r="AK1369" s="135"/>
      <c r="AL1369" s="126"/>
    </row>
    <row r="1370" spans="1:38" hidden="1" x14ac:dyDescent="0.25">
      <c r="A1370" s="149"/>
      <c r="B1370" s="120"/>
      <c r="C1370" s="121"/>
      <c r="D1370" s="122"/>
      <c r="E1370" s="121"/>
      <c r="F1370" s="122"/>
      <c r="G1370" s="121"/>
      <c r="H1370" s="123"/>
      <c r="I1370" s="121"/>
      <c r="J1370" s="120"/>
      <c r="K1370" s="121"/>
      <c r="L1370" s="120"/>
      <c r="M1370" s="123"/>
      <c r="N1370" s="123"/>
      <c r="O1370" s="121"/>
      <c r="P1370" s="121"/>
      <c r="Q1370" s="123"/>
      <c r="R1370" s="121"/>
      <c r="S1370" s="121"/>
      <c r="T1370" s="124"/>
      <c r="U1370" s="122"/>
      <c r="V1370" s="121"/>
      <c r="W1370" s="120"/>
      <c r="X1370" s="120"/>
      <c r="Y1370" s="262"/>
      <c r="Z1370" s="123"/>
      <c r="AA1370" s="125"/>
      <c r="AB1370" s="125"/>
      <c r="AC1370" s="125"/>
      <c r="AD1370" s="125"/>
      <c r="AE1370" s="125"/>
      <c r="AF1370" s="125"/>
      <c r="AG1370" s="125"/>
      <c r="AH1370" s="125"/>
      <c r="AI1370" s="125"/>
      <c r="AJ1370" s="125"/>
      <c r="AK1370" s="135"/>
      <c r="AL1370" s="126"/>
    </row>
    <row r="1371" spans="1:38" hidden="1" x14ac:dyDescent="0.25">
      <c r="A1371" s="149"/>
      <c r="B1371" s="120"/>
      <c r="C1371" s="121"/>
      <c r="D1371" s="122"/>
      <c r="E1371" s="121"/>
      <c r="F1371" s="122"/>
      <c r="G1371" s="121"/>
      <c r="H1371" s="123"/>
      <c r="I1371" s="121"/>
      <c r="J1371" s="120"/>
      <c r="K1371" s="121"/>
      <c r="L1371" s="120"/>
      <c r="M1371" s="123"/>
      <c r="N1371" s="123"/>
      <c r="O1371" s="121"/>
      <c r="P1371" s="121"/>
      <c r="Q1371" s="123"/>
      <c r="R1371" s="121"/>
      <c r="S1371" s="121"/>
      <c r="T1371" s="124"/>
      <c r="U1371" s="122"/>
      <c r="V1371" s="121"/>
      <c r="W1371" s="120"/>
      <c r="X1371" s="120"/>
      <c r="Y1371" s="262"/>
      <c r="Z1371" s="123"/>
      <c r="AA1371" s="125"/>
      <c r="AB1371" s="125"/>
      <c r="AC1371" s="125"/>
      <c r="AD1371" s="125"/>
      <c r="AE1371" s="125"/>
      <c r="AF1371" s="125"/>
      <c r="AG1371" s="125"/>
      <c r="AH1371" s="125"/>
      <c r="AI1371" s="125"/>
      <c r="AJ1371" s="125"/>
      <c r="AK1371" s="135"/>
      <c r="AL1371" s="126"/>
    </row>
    <row r="1372" spans="1:38" hidden="1" x14ac:dyDescent="0.25">
      <c r="A1372" s="147"/>
      <c r="B1372" s="120"/>
      <c r="C1372" s="121"/>
      <c r="D1372" s="122"/>
      <c r="E1372" s="121"/>
      <c r="F1372" s="122"/>
      <c r="G1372" s="121"/>
      <c r="H1372" s="123"/>
      <c r="I1372" s="121"/>
      <c r="J1372" s="120"/>
      <c r="K1372" s="121"/>
      <c r="L1372" s="120"/>
      <c r="M1372" s="123"/>
      <c r="N1372" s="123"/>
      <c r="O1372" s="121"/>
      <c r="P1372" s="121"/>
      <c r="Q1372" s="123"/>
      <c r="R1372" s="150"/>
      <c r="S1372" s="150"/>
      <c r="T1372" s="124"/>
      <c r="U1372" s="120"/>
      <c r="V1372" s="121"/>
      <c r="W1372" s="120"/>
      <c r="X1372" s="120"/>
      <c r="Y1372" s="264"/>
      <c r="Z1372" s="123"/>
      <c r="AA1372" s="125"/>
      <c r="AB1372" s="125"/>
      <c r="AC1372" s="125"/>
      <c r="AD1372" s="125"/>
      <c r="AE1372" s="125"/>
      <c r="AF1372" s="125"/>
      <c r="AG1372" s="125"/>
      <c r="AH1372" s="125"/>
      <c r="AI1372" s="125"/>
      <c r="AJ1372" s="125"/>
      <c r="AK1372" s="135"/>
      <c r="AL1372" s="126"/>
    </row>
    <row r="1373" spans="1:38" hidden="1" x14ac:dyDescent="0.25">
      <c r="A1373" s="149"/>
      <c r="B1373" s="120"/>
      <c r="C1373" s="121"/>
      <c r="D1373" s="122"/>
      <c r="E1373" s="121"/>
      <c r="F1373" s="122"/>
      <c r="G1373" s="121"/>
      <c r="H1373" s="123"/>
      <c r="I1373" s="121"/>
      <c r="J1373" s="120"/>
      <c r="K1373" s="121"/>
      <c r="L1373" s="120"/>
      <c r="M1373" s="123"/>
      <c r="N1373" s="123"/>
      <c r="O1373" s="121"/>
      <c r="P1373" s="121"/>
      <c r="Q1373" s="123"/>
      <c r="R1373" s="121"/>
      <c r="S1373" s="121"/>
      <c r="T1373" s="124"/>
      <c r="U1373" s="122"/>
      <c r="V1373" s="121"/>
      <c r="W1373" s="120"/>
      <c r="X1373" s="120"/>
      <c r="Y1373" s="262"/>
      <c r="Z1373" s="123"/>
      <c r="AA1373" s="125"/>
      <c r="AB1373" s="125"/>
      <c r="AC1373" s="125"/>
      <c r="AD1373" s="125"/>
      <c r="AE1373" s="125"/>
      <c r="AF1373" s="125"/>
      <c r="AG1373" s="125"/>
      <c r="AH1373" s="125"/>
      <c r="AI1373" s="125"/>
      <c r="AJ1373" s="125"/>
      <c r="AK1373" s="135"/>
      <c r="AL1373" s="126"/>
    </row>
    <row r="1374" spans="1:38" hidden="1" x14ac:dyDescent="0.25">
      <c r="A1374" s="149"/>
      <c r="B1374" s="120"/>
      <c r="C1374" s="121"/>
      <c r="D1374" s="122"/>
      <c r="E1374" s="121"/>
      <c r="F1374" s="122"/>
      <c r="G1374" s="121"/>
      <c r="H1374" s="123"/>
      <c r="I1374" s="121"/>
      <c r="J1374" s="120"/>
      <c r="K1374" s="121"/>
      <c r="L1374" s="120"/>
      <c r="M1374" s="123"/>
      <c r="N1374" s="123"/>
      <c r="O1374" s="121"/>
      <c r="P1374" s="121"/>
      <c r="Q1374" s="123"/>
      <c r="R1374" s="121"/>
      <c r="S1374" s="121"/>
      <c r="T1374" s="124"/>
      <c r="U1374" s="122"/>
      <c r="V1374" s="121"/>
      <c r="W1374" s="120"/>
      <c r="X1374" s="120"/>
      <c r="Y1374" s="262"/>
      <c r="Z1374" s="123"/>
      <c r="AA1374" s="125"/>
      <c r="AB1374" s="125"/>
      <c r="AC1374" s="125"/>
      <c r="AD1374" s="125"/>
      <c r="AE1374" s="125"/>
      <c r="AF1374" s="125"/>
      <c r="AG1374" s="125"/>
      <c r="AH1374" s="125"/>
      <c r="AI1374" s="125"/>
      <c r="AJ1374" s="125"/>
      <c r="AK1374" s="135"/>
      <c r="AL1374" s="126"/>
    </row>
    <row r="1375" spans="1:38" hidden="1" x14ac:dyDescent="0.25">
      <c r="A1375" s="147"/>
      <c r="B1375" s="120"/>
      <c r="C1375" s="121"/>
      <c r="D1375" s="122"/>
      <c r="E1375" s="121"/>
      <c r="F1375" s="122"/>
      <c r="G1375" s="121"/>
      <c r="H1375" s="123"/>
      <c r="I1375" s="121"/>
      <c r="J1375" s="120"/>
      <c r="K1375" s="121"/>
      <c r="L1375" s="120"/>
      <c r="M1375" s="123"/>
      <c r="N1375" s="123"/>
      <c r="O1375" s="121"/>
      <c r="P1375" s="121"/>
      <c r="Q1375" s="123"/>
      <c r="R1375" s="121"/>
      <c r="S1375" s="121"/>
      <c r="T1375" s="124"/>
      <c r="U1375" s="120"/>
      <c r="V1375" s="121"/>
      <c r="W1375" s="120"/>
      <c r="X1375" s="120"/>
      <c r="Y1375" s="263"/>
      <c r="Z1375" s="123"/>
      <c r="AA1375" s="125"/>
      <c r="AB1375" s="125"/>
      <c r="AC1375" s="125"/>
      <c r="AD1375" s="125"/>
      <c r="AE1375" s="125"/>
      <c r="AF1375" s="125"/>
      <c r="AG1375" s="125"/>
      <c r="AH1375" s="125"/>
      <c r="AI1375" s="125"/>
      <c r="AJ1375" s="125"/>
      <c r="AK1375" s="135"/>
      <c r="AL1375" s="126"/>
    </row>
    <row r="1376" spans="1:38" hidden="1" x14ac:dyDescent="0.25">
      <c r="A1376" s="147"/>
      <c r="B1376" s="120"/>
      <c r="C1376" s="121"/>
      <c r="D1376" s="122"/>
      <c r="E1376" s="121"/>
      <c r="F1376" s="122"/>
      <c r="G1376" s="121"/>
      <c r="H1376" s="123"/>
      <c r="I1376" s="121"/>
      <c r="J1376" s="120"/>
      <c r="K1376" s="121"/>
      <c r="L1376" s="120"/>
      <c r="M1376" s="123"/>
      <c r="N1376" s="123"/>
      <c r="O1376" s="121"/>
      <c r="P1376" s="121"/>
      <c r="Q1376" s="123"/>
      <c r="R1376" s="121"/>
      <c r="S1376" s="121"/>
      <c r="T1376" s="124"/>
      <c r="U1376" s="120"/>
      <c r="V1376" s="121"/>
      <c r="W1376" s="120"/>
      <c r="X1376" s="120"/>
      <c r="Y1376" s="263"/>
      <c r="Z1376" s="123"/>
      <c r="AA1376" s="125"/>
      <c r="AB1376" s="125"/>
      <c r="AC1376" s="125"/>
      <c r="AD1376" s="125"/>
      <c r="AE1376" s="125"/>
      <c r="AF1376" s="125"/>
      <c r="AG1376" s="125"/>
      <c r="AH1376" s="125"/>
      <c r="AI1376" s="125"/>
      <c r="AJ1376" s="125"/>
      <c r="AK1376" s="135"/>
      <c r="AL1376" s="126"/>
    </row>
    <row r="1377" spans="1:38" hidden="1" x14ac:dyDescent="0.25">
      <c r="A1377" s="147"/>
      <c r="B1377" s="120"/>
      <c r="C1377" s="121"/>
      <c r="D1377" s="122"/>
      <c r="E1377" s="121"/>
      <c r="F1377" s="122"/>
      <c r="G1377" s="121"/>
      <c r="H1377" s="123"/>
      <c r="I1377" s="121"/>
      <c r="J1377" s="120"/>
      <c r="K1377" s="121"/>
      <c r="L1377" s="120"/>
      <c r="M1377" s="123"/>
      <c r="N1377" s="123"/>
      <c r="O1377" s="121"/>
      <c r="P1377" s="121"/>
      <c r="Q1377" s="123"/>
      <c r="R1377" s="150"/>
      <c r="S1377" s="150"/>
      <c r="T1377" s="124"/>
      <c r="U1377" s="122"/>
      <c r="V1377" s="121"/>
      <c r="W1377" s="120"/>
      <c r="X1377" s="120"/>
      <c r="Y1377" s="264"/>
      <c r="Z1377" s="123"/>
      <c r="AA1377" s="125"/>
      <c r="AB1377" s="125"/>
      <c r="AC1377" s="125"/>
      <c r="AD1377" s="125"/>
      <c r="AE1377" s="125"/>
      <c r="AF1377" s="125"/>
      <c r="AG1377" s="125"/>
      <c r="AH1377" s="125"/>
      <c r="AI1377" s="125"/>
      <c r="AJ1377" s="125"/>
      <c r="AK1377" s="135"/>
      <c r="AL1377" s="126"/>
    </row>
    <row r="1378" spans="1:38" hidden="1" x14ac:dyDescent="0.25">
      <c r="A1378" s="147"/>
      <c r="B1378" s="120"/>
      <c r="C1378" s="121"/>
      <c r="D1378" s="122"/>
      <c r="E1378" s="121"/>
      <c r="F1378" s="122"/>
      <c r="G1378" s="121"/>
      <c r="H1378" s="123"/>
      <c r="I1378" s="121"/>
      <c r="J1378" s="120"/>
      <c r="K1378" s="121"/>
      <c r="L1378" s="120"/>
      <c r="M1378" s="123"/>
      <c r="N1378" s="123"/>
      <c r="O1378" s="121"/>
      <c r="P1378" s="121"/>
      <c r="Q1378" s="123"/>
      <c r="R1378" s="150"/>
      <c r="S1378" s="150"/>
      <c r="T1378" s="124"/>
      <c r="U1378" s="122"/>
      <c r="V1378" s="121"/>
      <c r="W1378" s="120"/>
      <c r="X1378" s="120"/>
      <c r="Y1378" s="263"/>
      <c r="Z1378" s="123"/>
      <c r="AA1378" s="125"/>
      <c r="AB1378" s="125"/>
      <c r="AC1378" s="125"/>
      <c r="AD1378" s="125"/>
      <c r="AE1378" s="125"/>
      <c r="AF1378" s="125"/>
      <c r="AG1378" s="125"/>
      <c r="AH1378" s="125"/>
      <c r="AI1378" s="125"/>
      <c r="AJ1378" s="125"/>
      <c r="AK1378" s="135"/>
      <c r="AL1378" s="126"/>
    </row>
    <row r="1379" spans="1:38" hidden="1" x14ac:dyDescent="0.25">
      <c r="A1379" s="147"/>
      <c r="B1379" s="120"/>
      <c r="C1379" s="121"/>
      <c r="D1379" s="122"/>
      <c r="E1379" s="121"/>
      <c r="F1379" s="122"/>
      <c r="G1379" s="121"/>
      <c r="H1379" s="123"/>
      <c r="I1379" s="121"/>
      <c r="J1379" s="120"/>
      <c r="K1379" s="121"/>
      <c r="L1379" s="120"/>
      <c r="M1379" s="123"/>
      <c r="N1379" s="123"/>
      <c r="O1379" s="121"/>
      <c r="P1379" s="121"/>
      <c r="Q1379" s="123"/>
      <c r="R1379" s="150"/>
      <c r="S1379" s="150"/>
      <c r="T1379" s="124"/>
      <c r="U1379" s="120"/>
      <c r="V1379" s="121"/>
      <c r="W1379" s="120"/>
      <c r="X1379" s="120"/>
      <c r="Y1379" s="264"/>
      <c r="Z1379" s="123"/>
      <c r="AA1379" s="125"/>
      <c r="AB1379" s="125"/>
      <c r="AC1379" s="125"/>
      <c r="AD1379" s="125"/>
      <c r="AE1379" s="125"/>
      <c r="AF1379" s="125"/>
      <c r="AG1379" s="125"/>
      <c r="AH1379" s="125"/>
      <c r="AI1379" s="125"/>
      <c r="AJ1379" s="125"/>
      <c r="AK1379" s="135"/>
      <c r="AL1379" s="126"/>
    </row>
    <row r="1380" spans="1:38" hidden="1" x14ac:dyDescent="0.25">
      <c r="A1380" s="147"/>
      <c r="B1380" s="120"/>
      <c r="C1380" s="121"/>
      <c r="D1380" s="122"/>
      <c r="E1380" s="121"/>
      <c r="F1380" s="122"/>
      <c r="G1380" s="121"/>
      <c r="H1380" s="123"/>
      <c r="I1380" s="121"/>
      <c r="J1380" s="120"/>
      <c r="K1380" s="121"/>
      <c r="L1380" s="120"/>
      <c r="M1380" s="123"/>
      <c r="N1380" s="123"/>
      <c r="O1380" s="121"/>
      <c r="P1380" s="121"/>
      <c r="Q1380" s="123"/>
      <c r="R1380" s="150"/>
      <c r="S1380" s="150"/>
      <c r="T1380" s="124"/>
      <c r="U1380" s="122"/>
      <c r="V1380" s="121"/>
      <c r="W1380" s="120"/>
      <c r="X1380" s="120"/>
      <c r="Y1380" s="263"/>
      <c r="Z1380" s="123"/>
      <c r="AA1380" s="125"/>
      <c r="AB1380" s="125"/>
      <c r="AC1380" s="125"/>
      <c r="AD1380" s="125"/>
      <c r="AE1380" s="125"/>
      <c r="AF1380" s="125"/>
      <c r="AG1380" s="125"/>
      <c r="AH1380" s="125"/>
      <c r="AI1380" s="125"/>
      <c r="AJ1380" s="125"/>
      <c r="AK1380" s="135"/>
      <c r="AL1380" s="126"/>
    </row>
    <row r="1381" spans="1:38" hidden="1" x14ac:dyDescent="0.25">
      <c r="A1381" s="147"/>
      <c r="B1381" s="120"/>
      <c r="C1381" s="121"/>
      <c r="D1381" s="122"/>
      <c r="E1381" s="121"/>
      <c r="F1381" s="122"/>
      <c r="G1381" s="121"/>
      <c r="H1381" s="123"/>
      <c r="I1381" s="121"/>
      <c r="J1381" s="120"/>
      <c r="K1381" s="121"/>
      <c r="L1381" s="120"/>
      <c r="M1381" s="123"/>
      <c r="N1381" s="123"/>
      <c r="O1381" s="121"/>
      <c r="P1381" s="121"/>
      <c r="Q1381" s="123"/>
      <c r="R1381" s="121"/>
      <c r="S1381" s="121"/>
      <c r="T1381" s="124"/>
      <c r="U1381" s="122"/>
      <c r="V1381" s="121"/>
      <c r="W1381" s="120"/>
      <c r="X1381" s="120"/>
      <c r="Y1381" s="263"/>
      <c r="Z1381" s="123"/>
      <c r="AA1381" s="125"/>
      <c r="AB1381" s="125"/>
      <c r="AC1381" s="125"/>
      <c r="AD1381" s="125"/>
      <c r="AE1381" s="125"/>
      <c r="AF1381" s="125"/>
      <c r="AG1381" s="125"/>
      <c r="AH1381" s="125"/>
      <c r="AI1381" s="125"/>
      <c r="AJ1381" s="125"/>
      <c r="AK1381" s="135"/>
      <c r="AL1381" s="126"/>
    </row>
    <row r="1382" spans="1:38" hidden="1" x14ac:dyDescent="0.25">
      <c r="A1382" s="147"/>
      <c r="B1382" s="120"/>
      <c r="C1382" s="121"/>
      <c r="D1382" s="122"/>
      <c r="E1382" s="121"/>
      <c r="F1382" s="122"/>
      <c r="G1382" s="121"/>
      <c r="H1382" s="123"/>
      <c r="I1382" s="121"/>
      <c r="J1382" s="120"/>
      <c r="K1382" s="121"/>
      <c r="L1382" s="120"/>
      <c r="M1382" s="123"/>
      <c r="N1382" s="123"/>
      <c r="O1382" s="121"/>
      <c r="P1382" s="121"/>
      <c r="Q1382" s="123"/>
      <c r="R1382" s="150"/>
      <c r="S1382" s="150"/>
      <c r="T1382" s="124"/>
      <c r="U1382" s="120"/>
      <c r="V1382" s="121"/>
      <c r="W1382" s="120"/>
      <c r="X1382" s="120"/>
      <c r="Y1382" s="264"/>
      <c r="Z1382" s="123"/>
      <c r="AA1382" s="125"/>
      <c r="AB1382" s="125"/>
      <c r="AC1382" s="125"/>
      <c r="AD1382" s="125"/>
      <c r="AE1382" s="125"/>
      <c r="AF1382" s="125"/>
      <c r="AG1382" s="125"/>
      <c r="AH1382" s="125"/>
      <c r="AI1382" s="125"/>
      <c r="AJ1382" s="125"/>
      <c r="AK1382" s="135"/>
      <c r="AL1382" s="126"/>
    </row>
    <row r="1383" spans="1:38" hidden="1" x14ac:dyDescent="0.25">
      <c r="A1383" s="147"/>
      <c r="B1383" s="120"/>
      <c r="C1383" s="121"/>
      <c r="D1383" s="122"/>
      <c r="E1383" s="121"/>
      <c r="F1383" s="122"/>
      <c r="G1383" s="121"/>
      <c r="H1383" s="123"/>
      <c r="I1383" s="121"/>
      <c r="J1383" s="120"/>
      <c r="K1383" s="121"/>
      <c r="L1383" s="120"/>
      <c r="M1383" s="123"/>
      <c r="N1383" s="123"/>
      <c r="O1383" s="121"/>
      <c r="P1383" s="121"/>
      <c r="Q1383" s="123"/>
      <c r="R1383" s="121"/>
      <c r="S1383" s="121"/>
      <c r="T1383" s="124"/>
      <c r="U1383" s="122"/>
      <c r="V1383" s="121"/>
      <c r="W1383" s="120"/>
      <c r="X1383" s="120"/>
      <c r="Y1383" s="263"/>
      <c r="Z1383" s="123"/>
      <c r="AA1383" s="125"/>
      <c r="AB1383" s="125"/>
      <c r="AC1383" s="125"/>
      <c r="AD1383" s="125"/>
      <c r="AE1383" s="125"/>
      <c r="AF1383" s="125"/>
      <c r="AG1383" s="125"/>
      <c r="AH1383" s="125"/>
      <c r="AI1383" s="125"/>
      <c r="AJ1383" s="125"/>
      <c r="AK1383" s="135"/>
      <c r="AL1383" s="126"/>
    </row>
    <row r="1384" spans="1:38" hidden="1" x14ac:dyDescent="0.25">
      <c r="A1384" s="147"/>
      <c r="B1384" s="120"/>
      <c r="C1384" s="121"/>
      <c r="D1384" s="122"/>
      <c r="E1384" s="121"/>
      <c r="F1384" s="122"/>
      <c r="G1384" s="121"/>
      <c r="H1384" s="123"/>
      <c r="I1384" s="121"/>
      <c r="J1384" s="120"/>
      <c r="K1384" s="121"/>
      <c r="L1384" s="120"/>
      <c r="M1384" s="123"/>
      <c r="N1384" s="123"/>
      <c r="O1384" s="121"/>
      <c r="P1384" s="121"/>
      <c r="Q1384" s="123"/>
      <c r="R1384" s="121"/>
      <c r="S1384" s="121"/>
      <c r="T1384" s="124"/>
      <c r="U1384" s="120"/>
      <c r="V1384" s="121"/>
      <c r="W1384" s="120"/>
      <c r="X1384" s="120"/>
      <c r="Y1384" s="263"/>
      <c r="Z1384" s="123"/>
      <c r="AA1384" s="125"/>
      <c r="AB1384" s="125"/>
      <c r="AC1384" s="125"/>
      <c r="AD1384" s="125"/>
      <c r="AE1384" s="125"/>
      <c r="AF1384" s="125"/>
      <c r="AG1384" s="125"/>
      <c r="AH1384" s="125"/>
      <c r="AI1384" s="125"/>
      <c r="AJ1384" s="125"/>
      <c r="AK1384" s="135"/>
      <c r="AL1384" s="126"/>
    </row>
    <row r="1385" spans="1:38" hidden="1" x14ac:dyDescent="0.25">
      <c r="A1385" s="147"/>
      <c r="B1385" s="120"/>
      <c r="C1385" s="121"/>
      <c r="D1385" s="122"/>
      <c r="E1385" s="121"/>
      <c r="F1385" s="122"/>
      <c r="G1385" s="121"/>
      <c r="H1385" s="123"/>
      <c r="I1385" s="121"/>
      <c r="J1385" s="120"/>
      <c r="K1385" s="121"/>
      <c r="L1385" s="120"/>
      <c r="M1385" s="123"/>
      <c r="N1385" s="123"/>
      <c r="O1385" s="121"/>
      <c r="P1385" s="121"/>
      <c r="Q1385" s="123"/>
      <c r="R1385" s="150"/>
      <c r="S1385" s="150"/>
      <c r="T1385" s="124"/>
      <c r="U1385" s="120"/>
      <c r="V1385" s="121"/>
      <c r="W1385" s="120"/>
      <c r="X1385" s="120"/>
      <c r="Y1385" s="264"/>
      <c r="Z1385" s="123"/>
      <c r="AA1385" s="125"/>
      <c r="AB1385" s="125"/>
      <c r="AC1385" s="125"/>
      <c r="AD1385" s="125"/>
      <c r="AE1385" s="125"/>
      <c r="AF1385" s="125"/>
      <c r="AG1385" s="125"/>
      <c r="AH1385" s="125"/>
      <c r="AI1385" s="125"/>
      <c r="AJ1385" s="125"/>
      <c r="AK1385" s="135"/>
      <c r="AL1385" s="126"/>
    </row>
    <row r="1386" spans="1:38" hidden="1" x14ac:dyDescent="0.25">
      <c r="A1386" s="147"/>
      <c r="B1386" s="120"/>
      <c r="C1386" s="121"/>
      <c r="D1386" s="122"/>
      <c r="E1386" s="121"/>
      <c r="F1386" s="122"/>
      <c r="G1386" s="121"/>
      <c r="H1386" s="123"/>
      <c r="I1386" s="121"/>
      <c r="J1386" s="120"/>
      <c r="K1386" s="121"/>
      <c r="L1386" s="120"/>
      <c r="M1386" s="123"/>
      <c r="N1386" s="123"/>
      <c r="O1386" s="121"/>
      <c r="P1386" s="121"/>
      <c r="Q1386" s="123"/>
      <c r="R1386" s="150"/>
      <c r="S1386" s="150"/>
      <c r="T1386" s="124"/>
      <c r="U1386" s="120"/>
      <c r="V1386" s="121"/>
      <c r="W1386" s="120"/>
      <c r="X1386" s="120"/>
      <c r="Y1386" s="264"/>
      <c r="Z1386" s="123"/>
      <c r="AA1386" s="125"/>
      <c r="AB1386" s="125"/>
      <c r="AC1386" s="125"/>
      <c r="AD1386" s="125"/>
      <c r="AE1386" s="125"/>
      <c r="AF1386" s="125"/>
      <c r="AG1386" s="125"/>
      <c r="AH1386" s="125"/>
      <c r="AI1386" s="125"/>
      <c r="AJ1386" s="125"/>
      <c r="AK1386" s="135"/>
      <c r="AL1386" s="126"/>
    </row>
    <row r="1387" spans="1:38" hidden="1" x14ac:dyDescent="0.25">
      <c r="A1387" s="147"/>
      <c r="B1387" s="120"/>
      <c r="C1387" s="121"/>
      <c r="D1387" s="122"/>
      <c r="E1387" s="121"/>
      <c r="F1387" s="122"/>
      <c r="G1387" s="121"/>
      <c r="H1387" s="123"/>
      <c r="I1387" s="121"/>
      <c r="J1387" s="120"/>
      <c r="K1387" s="121"/>
      <c r="L1387" s="120"/>
      <c r="M1387" s="123"/>
      <c r="N1387" s="123"/>
      <c r="O1387" s="121"/>
      <c r="P1387" s="121"/>
      <c r="Q1387" s="123"/>
      <c r="R1387" s="150"/>
      <c r="S1387" s="150"/>
      <c r="T1387" s="124"/>
      <c r="U1387" s="120"/>
      <c r="V1387" s="121"/>
      <c r="W1387" s="120"/>
      <c r="X1387" s="120"/>
      <c r="Y1387" s="264"/>
      <c r="Z1387" s="123"/>
      <c r="AA1387" s="125"/>
      <c r="AB1387" s="125"/>
      <c r="AC1387" s="125"/>
      <c r="AD1387" s="125"/>
      <c r="AE1387" s="125"/>
      <c r="AF1387" s="125"/>
      <c r="AG1387" s="125"/>
      <c r="AH1387" s="125"/>
      <c r="AI1387" s="125"/>
      <c r="AJ1387" s="125"/>
      <c r="AK1387" s="135"/>
      <c r="AL1387" s="126"/>
    </row>
    <row r="1388" spans="1:38" hidden="1" x14ac:dyDescent="0.25">
      <c r="A1388" s="147"/>
      <c r="B1388" s="120"/>
      <c r="C1388" s="121"/>
      <c r="D1388" s="122"/>
      <c r="E1388" s="121"/>
      <c r="F1388" s="122"/>
      <c r="G1388" s="121"/>
      <c r="H1388" s="123"/>
      <c r="I1388" s="121"/>
      <c r="J1388" s="120"/>
      <c r="K1388" s="121"/>
      <c r="L1388" s="120"/>
      <c r="M1388" s="123"/>
      <c r="N1388" s="123"/>
      <c r="O1388" s="121"/>
      <c r="P1388" s="121"/>
      <c r="Q1388" s="123"/>
      <c r="R1388" s="150"/>
      <c r="S1388" s="150"/>
      <c r="T1388" s="124"/>
      <c r="U1388" s="120"/>
      <c r="V1388" s="121"/>
      <c r="W1388" s="120"/>
      <c r="X1388" s="120"/>
      <c r="Y1388" s="264"/>
      <c r="Z1388" s="123"/>
      <c r="AA1388" s="125"/>
      <c r="AB1388" s="125"/>
      <c r="AC1388" s="125"/>
      <c r="AD1388" s="125"/>
      <c r="AE1388" s="125"/>
      <c r="AF1388" s="125"/>
      <c r="AG1388" s="125"/>
      <c r="AH1388" s="125"/>
      <c r="AI1388" s="125"/>
      <c r="AJ1388" s="125"/>
      <c r="AK1388" s="135"/>
      <c r="AL1388" s="126"/>
    </row>
    <row r="1389" spans="1:38" hidden="1" x14ac:dyDescent="0.25">
      <c r="A1389" s="147"/>
      <c r="B1389" s="120"/>
      <c r="C1389" s="121"/>
      <c r="D1389" s="122"/>
      <c r="E1389" s="121"/>
      <c r="F1389" s="122"/>
      <c r="G1389" s="121"/>
      <c r="H1389" s="123"/>
      <c r="I1389" s="121"/>
      <c r="J1389" s="120"/>
      <c r="K1389" s="121"/>
      <c r="L1389" s="120"/>
      <c r="M1389" s="123"/>
      <c r="N1389" s="123"/>
      <c r="O1389" s="121"/>
      <c r="P1389" s="121"/>
      <c r="Q1389" s="123"/>
      <c r="R1389" s="150"/>
      <c r="S1389" s="150"/>
      <c r="T1389" s="124"/>
      <c r="U1389" s="120"/>
      <c r="V1389" s="121"/>
      <c r="W1389" s="120"/>
      <c r="X1389" s="120"/>
      <c r="Y1389" s="264"/>
      <c r="Z1389" s="123"/>
      <c r="AA1389" s="125"/>
      <c r="AB1389" s="125"/>
      <c r="AC1389" s="125"/>
      <c r="AD1389" s="125"/>
      <c r="AE1389" s="125"/>
      <c r="AF1389" s="125"/>
      <c r="AG1389" s="125"/>
      <c r="AH1389" s="125"/>
      <c r="AI1389" s="125"/>
      <c r="AJ1389" s="125"/>
      <c r="AK1389" s="135"/>
      <c r="AL1389" s="126"/>
    </row>
    <row r="1390" spans="1:38" hidden="1" x14ac:dyDescent="0.25">
      <c r="A1390" s="147"/>
      <c r="B1390" s="120"/>
      <c r="C1390" s="121"/>
      <c r="D1390" s="122"/>
      <c r="E1390" s="121"/>
      <c r="F1390" s="122"/>
      <c r="G1390" s="121"/>
      <c r="H1390" s="123"/>
      <c r="I1390" s="121"/>
      <c r="J1390" s="120"/>
      <c r="K1390" s="121"/>
      <c r="L1390" s="120"/>
      <c r="M1390" s="123"/>
      <c r="N1390" s="123"/>
      <c r="O1390" s="121"/>
      <c r="P1390" s="121"/>
      <c r="Q1390" s="123"/>
      <c r="R1390" s="150"/>
      <c r="S1390" s="150"/>
      <c r="T1390" s="124"/>
      <c r="U1390" s="120"/>
      <c r="V1390" s="121"/>
      <c r="W1390" s="120"/>
      <c r="X1390" s="120"/>
      <c r="Y1390" s="264"/>
      <c r="Z1390" s="123"/>
      <c r="AA1390" s="125"/>
      <c r="AB1390" s="125"/>
      <c r="AC1390" s="125"/>
      <c r="AD1390" s="125"/>
      <c r="AE1390" s="125"/>
      <c r="AF1390" s="125"/>
      <c r="AG1390" s="125"/>
      <c r="AH1390" s="125"/>
      <c r="AI1390" s="125"/>
      <c r="AJ1390" s="125"/>
      <c r="AK1390" s="135"/>
      <c r="AL1390" s="126"/>
    </row>
    <row r="1391" spans="1:38" hidden="1" x14ac:dyDescent="0.25">
      <c r="A1391" s="147"/>
      <c r="B1391" s="120"/>
      <c r="C1391" s="121"/>
      <c r="D1391" s="122"/>
      <c r="E1391" s="121"/>
      <c r="F1391" s="122"/>
      <c r="G1391" s="121"/>
      <c r="H1391" s="123"/>
      <c r="I1391" s="121"/>
      <c r="J1391" s="120"/>
      <c r="K1391" s="121"/>
      <c r="L1391" s="120"/>
      <c r="M1391" s="123"/>
      <c r="N1391" s="123"/>
      <c r="O1391" s="121"/>
      <c r="P1391" s="121"/>
      <c r="Q1391" s="123"/>
      <c r="R1391" s="150"/>
      <c r="S1391" s="150"/>
      <c r="T1391" s="124"/>
      <c r="U1391" s="120"/>
      <c r="V1391" s="121"/>
      <c r="W1391" s="120"/>
      <c r="X1391" s="120"/>
      <c r="Y1391" s="264"/>
      <c r="Z1391" s="123"/>
      <c r="AA1391" s="125"/>
      <c r="AB1391" s="125"/>
      <c r="AC1391" s="125"/>
      <c r="AD1391" s="125"/>
      <c r="AE1391" s="125"/>
      <c r="AF1391" s="125"/>
      <c r="AG1391" s="125"/>
      <c r="AH1391" s="125"/>
      <c r="AI1391" s="125"/>
      <c r="AJ1391" s="125"/>
      <c r="AK1391" s="135"/>
      <c r="AL1391" s="126"/>
    </row>
    <row r="1392" spans="1:38" hidden="1" x14ac:dyDescent="0.25">
      <c r="A1392" s="147"/>
      <c r="B1392" s="120"/>
      <c r="C1392" s="121"/>
      <c r="D1392" s="122"/>
      <c r="E1392" s="121"/>
      <c r="F1392" s="122"/>
      <c r="G1392" s="121"/>
      <c r="H1392" s="123"/>
      <c r="I1392" s="121"/>
      <c r="J1392" s="120"/>
      <c r="K1392" s="121"/>
      <c r="L1392" s="120"/>
      <c r="M1392" s="123"/>
      <c r="N1392" s="123"/>
      <c r="O1392" s="121"/>
      <c r="P1392" s="121"/>
      <c r="Q1392" s="123"/>
      <c r="R1392" s="150"/>
      <c r="S1392" s="150"/>
      <c r="T1392" s="124"/>
      <c r="U1392" s="120"/>
      <c r="V1392" s="121"/>
      <c r="W1392" s="120"/>
      <c r="X1392" s="120"/>
      <c r="Y1392" s="264"/>
      <c r="Z1392" s="123"/>
      <c r="AA1392" s="125"/>
      <c r="AB1392" s="125"/>
      <c r="AC1392" s="125"/>
      <c r="AD1392" s="125"/>
      <c r="AE1392" s="125"/>
      <c r="AF1392" s="125"/>
      <c r="AG1392" s="125"/>
      <c r="AH1392" s="125"/>
      <c r="AI1392" s="125"/>
      <c r="AJ1392" s="125"/>
      <c r="AK1392" s="135"/>
      <c r="AL1392" s="126"/>
    </row>
    <row r="1393" spans="1:38" hidden="1" x14ac:dyDescent="0.25">
      <c r="A1393" s="147"/>
      <c r="B1393" s="120"/>
      <c r="C1393" s="121"/>
      <c r="D1393" s="122"/>
      <c r="E1393" s="121"/>
      <c r="F1393" s="122"/>
      <c r="G1393" s="121"/>
      <c r="H1393" s="123"/>
      <c r="I1393" s="121"/>
      <c r="J1393" s="120"/>
      <c r="K1393" s="121"/>
      <c r="L1393" s="120"/>
      <c r="M1393" s="123"/>
      <c r="N1393" s="123"/>
      <c r="O1393" s="121"/>
      <c r="P1393" s="121"/>
      <c r="Q1393" s="123"/>
      <c r="R1393" s="150"/>
      <c r="S1393" s="150"/>
      <c r="T1393" s="124"/>
      <c r="U1393" s="120"/>
      <c r="V1393" s="121"/>
      <c r="W1393" s="120"/>
      <c r="X1393" s="120"/>
      <c r="Y1393" s="264"/>
      <c r="Z1393" s="123"/>
      <c r="AA1393" s="125"/>
      <c r="AB1393" s="125"/>
      <c r="AC1393" s="125"/>
      <c r="AD1393" s="125"/>
      <c r="AE1393" s="125"/>
      <c r="AF1393" s="125"/>
      <c r="AG1393" s="125"/>
      <c r="AH1393" s="125"/>
      <c r="AI1393" s="125"/>
      <c r="AJ1393" s="125"/>
      <c r="AK1393" s="135"/>
      <c r="AL1393" s="126"/>
    </row>
    <row r="1394" spans="1:38" hidden="1" x14ac:dyDescent="0.25">
      <c r="A1394" s="147"/>
      <c r="B1394" s="120"/>
      <c r="C1394" s="121"/>
      <c r="D1394" s="122"/>
      <c r="E1394" s="121"/>
      <c r="F1394" s="122"/>
      <c r="G1394" s="121"/>
      <c r="H1394" s="123"/>
      <c r="I1394" s="121"/>
      <c r="J1394" s="120"/>
      <c r="K1394" s="121"/>
      <c r="L1394" s="120"/>
      <c r="M1394" s="123"/>
      <c r="N1394" s="123"/>
      <c r="O1394" s="121"/>
      <c r="P1394" s="121"/>
      <c r="Q1394" s="123"/>
      <c r="R1394" s="150"/>
      <c r="S1394" s="150"/>
      <c r="T1394" s="124"/>
      <c r="U1394" s="120"/>
      <c r="V1394" s="121"/>
      <c r="W1394" s="120"/>
      <c r="X1394" s="120"/>
      <c r="Y1394" s="264"/>
      <c r="Z1394" s="123"/>
      <c r="AA1394" s="125"/>
      <c r="AB1394" s="125"/>
      <c r="AC1394" s="125"/>
      <c r="AD1394" s="125"/>
      <c r="AE1394" s="125"/>
      <c r="AF1394" s="125"/>
      <c r="AG1394" s="125"/>
      <c r="AH1394" s="125"/>
      <c r="AI1394" s="125"/>
      <c r="AJ1394" s="125"/>
      <c r="AK1394" s="135"/>
      <c r="AL1394" s="126"/>
    </row>
    <row r="1395" spans="1:38" hidden="1" x14ac:dyDescent="0.25">
      <c r="A1395" s="147"/>
      <c r="B1395" s="120"/>
      <c r="C1395" s="121"/>
      <c r="D1395" s="122"/>
      <c r="E1395" s="121"/>
      <c r="F1395" s="122"/>
      <c r="G1395" s="121"/>
      <c r="H1395" s="123"/>
      <c r="I1395" s="121"/>
      <c r="J1395" s="120"/>
      <c r="K1395" s="121"/>
      <c r="L1395" s="120"/>
      <c r="M1395" s="123"/>
      <c r="N1395" s="123"/>
      <c r="O1395" s="121"/>
      <c r="P1395" s="121"/>
      <c r="Q1395" s="123"/>
      <c r="R1395" s="150"/>
      <c r="S1395" s="150"/>
      <c r="T1395" s="124"/>
      <c r="U1395" s="120"/>
      <c r="V1395" s="121"/>
      <c r="W1395" s="120"/>
      <c r="X1395" s="120"/>
      <c r="Y1395" s="264"/>
      <c r="Z1395" s="123"/>
      <c r="AA1395" s="125"/>
      <c r="AB1395" s="125"/>
      <c r="AC1395" s="125"/>
      <c r="AD1395" s="125"/>
      <c r="AE1395" s="125"/>
      <c r="AF1395" s="125"/>
      <c r="AG1395" s="125"/>
      <c r="AH1395" s="125"/>
      <c r="AI1395" s="125"/>
      <c r="AJ1395" s="125"/>
      <c r="AK1395" s="135"/>
      <c r="AL1395" s="126"/>
    </row>
    <row r="1396" spans="1:38" hidden="1" x14ac:dyDescent="0.25">
      <c r="A1396" s="147"/>
      <c r="B1396" s="120"/>
      <c r="C1396" s="121"/>
      <c r="D1396" s="122"/>
      <c r="E1396" s="121"/>
      <c r="F1396" s="122"/>
      <c r="G1396" s="121"/>
      <c r="H1396" s="123"/>
      <c r="I1396" s="121"/>
      <c r="J1396" s="120"/>
      <c r="K1396" s="121"/>
      <c r="L1396" s="120"/>
      <c r="M1396" s="123"/>
      <c r="N1396" s="123"/>
      <c r="O1396" s="121"/>
      <c r="P1396" s="121"/>
      <c r="Q1396" s="123"/>
      <c r="R1396" s="150"/>
      <c r="S1396" s="150"/>
      <c r="T1396" s="124"/>
      <c r="U1396" s="120"/>
      <c r="V1396" s="121"/>
      <c r="W1396" s="120"/>
      <c r="X1396" s="120"/>
      <c r="Y1396" s="264"/>
      <c r="Z1396" s="123"/>
      <c r="AA1396" s="125"/>
      <c r="AB1396" s="125"/>
      <c r="AC1396" s="125"/>
      <c r="AD1396" s="125"/>
      <c r="AE1396" s="125"/>
      <c r="AF1396" s="125"/>
      <c r="AG1396" s="125"/>
      <c r="AH1396" s="125"/>
      <c r="AI1396" s="125"/>
      <c r="AJ1396" s="125"/>
      <c r="AK1396" s="135"/>
      <c r="AL1396" s="126"/>
    </row>
    <row r="1397" spans="1:38" hidden="1" x14ac:dyDescent="0.25">
      <c r="A1397" s="147"/>
      <c r="B1397" s="120"/>
      <c r="C1397" s="121"/>
      <c r="D1397" s="122"/>
      <c r="E1397" s="121"/>
      <c r="F1397" s="122"/>
      <c r="G1397" s="121"/>
      <c r="H1397" s="123"/>
      <c r="I1397" s="121"/>
      <c r="J1397" s="120"/>
      <c r="K1397" s="121"/>
      <c r="L1397" s="120"/>
      <c r="M1397" s="123"/>
      <c r="N1397" s="123"/>
      <c r="O1397" s="121"/>
      <c r="P1397" s="121"/>
      <c r="Q1397" s="123"/>
      <c r="R1397" s="150"/>
      <c r="S1397" s="150"/>
      <c r="T1397" s="124"/>
      <c r="U1397" s="120"/>
      <c r="V1397" s="121"/>
      <c r="W1397" s="120"/>
      <c r="X1397" s="120"/>
      <c r="Y1397" s="264"/>
      <c r="Z1397" s="123"/>
      <c r="AA1397" s="125"/>
      <c r="AB1397" s="125"/>
      <c r="AC1397" s="125"/>
      <c r="AD1397" s="125"/>
      <c r="AE1397" s="125"/>
      <c r="AF1397" s="125"/>
      <c r="AG1397" s="125"/>
      <c r="AH1397" s="125"/>
      <c r="AI1397" s="125"/>
      <c r="AJ1397" s="125"/>
      <c r="AK1397" s="135"/>
      <c r="AL1397" s="126"/>
    </row>
    <row r="1398" spans="1:38" hidden="1" x14ac:dyDescent="0.25">
      <c r="A1398" s="147"/>
      <c r="B1398" s="120"/>
      <c r="C1398" s="121"/>
      <c r="D1398" s="122"/>
      <c r="E1398" s="121"/>
      <c r="F1398" s="122"/>
      <c r="G1398" s="121"/>
      <c r="H1398" s="123"/>
      <c r="I1398" s="121"/>
      <c r="J1398" s="120"/>
      <c r="K1398" s="121"/>
      <c r="L1398" s="120"/>
      <c r="M1398" s="123"/>
      <c r="N1398" s="123"/>
      <c r="O1398" s="121"/>
      <c r="P1398" s="121"/>
      <c r="Q1398" s="123"/>
      <c r="R1398" s="150"/>
      <c r="S1398" s="150"/>
      <c r="T1398" s="124"/>
      <c r="U1398" s="120"/>
      <c r="V1398" s="121"/>
      <c r="W1398" s="120"/>
      <c r="X1398" s="120"/>
      <c r="Y1398" s="264"/>
      <c r="Z1398" s="123"/>
      <c r="AA1398" s="125"/>
      <c r="AB1398" s="125"/>
      <c r="AC1398" s="125"/>
      <c r="AD1398" s="125"/>
      <c r="AE1398" s="125"/>
      <c r="AF1398" s="125"/>
      <c r="AG1398" s="125"/>
      <c r="AH1398" s="125"/>
      <c r="AI1398" s="125"/>
      <c r="AJ1398" s="125"/>
      <c r="AK1398" s="135"/>
      <c r="AL1398" s="126"/>
    </row>
    <row r="1399" spans="1:38" hidden="1" x14ac:dyDescent="0.25">
      <c r="A1399" s="147"/>
      <c r="B1399" s="120"/>
      <c r="C1399" s="121"/>
      <c r="D1399" s="122"/>
      <c r="E1399" s="121"/>
      <c r="F1399" s="122"/>
      <c r="G1399" s="121"/>
      <c r="H1399" s="123"/>
      <c r="I1399" s="121"/>
      <c r="J1399" s="120"/>
      <c r="K1399" s="121"/>
      <c r="L1399" s="120"/>
      <c r="M1399" s="123"/>
      <c r="N1399" s="123"/>
      <c r="O1399" s="121"/>
      <c r="P1399" s="121"/>
      <c r="Q1399" s="123"/>
      <c r="R1399" s="150"/>
      <c r="S1399" s="150"/>
      <c r="T1399" s="124"/>
      <c r="U1399" s="120"/>
      <c r="V1399" s="121"/>
      <c r="W1399" s="120"/>
      <c r="X1399" s="120"/>
      <c r="Y1399" s="264"/>
      <c r="Z1399" s="123"/>
      <c r="AA1399" s="125"/>
      <c r="AB1399" s="125"/>
      <c r="AC1399" s="125"/>
      <c r="AD1399" s="125"/>
      <c r="AE1399" s="125"/>
      <c r="AF1399" s="125"/>
      <c r="AG1399" s="125"/>
      <c r="AH1399" s="125"/>
      <c r="AI1399" s="125"/>
      <c r="AJ1399" s="125"/>
      <c r="AK1399" s="135"/>
      <c r="AL1399" s="126"/>
    </row>
    <row r="1400" spans="1:38" hidden="1" x14ac:dyDescent="0.25">
      <c r="A1400" s="147"/>
      <c r="B1400" s="120"/>
      <c r="C1400" s="121"/>
      <c r="D1400" s="122"/>
      <c r="E1400" s="121"/>
      <c r="F1400" s="122"/>
      <c r="G1400" s="121"/>
      <c r="H1400" s="123"/>
      <c r="I1400" s="121"/>
      <c r="J1400" s="120"/>
      <c r="K1400" s="121"/>
      <c r="L1400" s="120"/>
      <c r="M1400" s="123"/>
      <c r="N1400" s="123"/>
      <c r="O1400" s="121"/>
      <c r="P1400" s="121"/>
      <c r="Q1400" s="123"/>
      <c r="R1400" s="150"/>
      <c r="S1400" s="150"/>
      <c r="T1400" s="124"/>
      <c r="U1400" s="120"/>
      <c r="V1400" s="121"/>
      <c r="W1400" s="120"/>
      <c r="X1400" s="120"/>
      <c r="Y1400" s="264"/>
      <c r="Z1400" s="123"/>
      <c r="AA1400" s="125"/>
      <c r="AB1400" s="125"/>
      <c r="AC1400" s="125"/>
      <c r="AD1400" s="125"/>
      <c r="AE1400" s="125"/>
      <c r="AF1400" s="125"/>
      <c r="AG1400" s="125"/>
      <c r="AH1400" s="125"/>
      <c r="AI1400" s="125"/>
      <c r="AJ1400" s="125"/>
      <c r="AK1400" s="135"/>
      <c r="AL1400" s="126"/>
    </row>
    <row r="1401" spans="1:38" hidden="1" x14ac:dyDescent="0.25">
      <c r="A1401" s="147"/>
      <c r="B1401" s="120"/>
      <c r="C1401" s="121"/>
      <c r="D1401" s="122"/>
      <c r="E1401" s="121"/>
      <c r="F1401" s="122"/>
      <c r="G1401" s="121"/>
      <c r="H1401" s="123"/>
      <c r="I1401" s="121"/>
      <c r="J1401" s="120"/>
      <c r="K1401" s="121"/>
      <c r="L1401" s="120"/>
      <c r="M1401" s="123"/>
      <c r="N1401" s="123"/>
      <c r="O1401" s="121"/>
      <c r="P1401" s="121"/>
      <c r="Q1401" s="123"/>
      <c r="R1401" s="150"/>
      <c r="S1401" s="150"/>
      <c r="T1401" s="124"/>
      <c r="U1401" s="120"/>
      <c r="V1401" s="121"/>
      <c r="W1401" s="120"/>
      <c r="X1401" s="120"/>
      <c r="Y1401" s="264"/>
      <c r="Z1401" s="123"/>
      <c r="AA1401" s="125"/>
      <c r="AB1401" s="125"/>
      <c r="AC1401" s="125"/>
      <c r="AD1401" s="125"/>
      <c r="AE1401" s="125"/>
      <c r="AF1401" s="125"/>
      <c r="AG1401" s="125"/>
      <c r="AH1401" s="125"/>
      <c r="AI1401" s="125"/>
      <c r="AJ1401" s="125"/>
      <c r="AK1401" s="135"/>
      <c r="AL1401" s="126"/>
    </row>
    <row r="1402" spans="1:38" hidden="1" x14ac:dyDescent="0.25">
      <c r="A1402" s="147"/>
      <c r="B1402" s="120"/>
      <c r="C1402" s="121"/>
      <c r="D1402" s="122"/>
      <c r="E1402" s="121"/>
      <c r="F1402" s="122"/>
      <c r="G1402" s="121"/>
      <c r="H1402" s="123"/>
      <c r="I1402" s="121"/>
      <c r="J1402" s="120"/>
      <c r="K1402" s="121"/>
      <c r="L1402" s="120"/>
      <c r="M1402" s="123"/>
      <c r="N1402" s="123"/>
      <c r="O1402" s="121"/>
      <c r="P1402" s="121"/>
      <c r="Q1402" s="123"/>
      <c r="R1402" s="150"/>
      <c r="S1402" s="150"/>
      <c r="T1402" s="124"/>
      <c r="U1402" s="120"/>
      <c r="V1402" s="121"/>
      <c r="W1402" s="120"/>
      <c r="X1402" s="120"/>
      <c r="Y1402" s="264"/>
      <c r="Z1402" s="123"/>
      <c r="AA1402" s="125"/>
      <c r="AB1402" s="125"/>
      <c r="AC1402" s="125"/>
      <c r="AD1402" s="125"/>
      <c r="AE1402" s="125"/>
      <c r="AF1402" s="125"/>
      <c r="AG1402" s="125"/>
      <c r="AH1402" s="125"/>
      <c r="AI1402" s="125"/>
      <c r="AJ1402" s="125"/>
      <c r="AK1402" s="135"/>
      <c r="AL1402" s="126"/>
    </row>
    <row r="1403" spans="1:38" hidden="1" x14ac:dyDescent="0.25">
      <c r="A1403" s="149"/>
      <c r="B1403" s="120"/>
      <c r="C1403" s="121"/>
      <c r="D1403" s="122"/>
      <c r="E1403" s="121"/>
      <c r="F1403" s="122"/>
      <c r="G1403" s="121"/>
      <c r="H1403" s="123"/>
      <c r="I1403" s="121"/>
      <c r="J1403" s="120"/>
      <c r="K1403" s="121"/>
      <c r="L1403" s="120"/>
      <c r="M1403" s="123"/>
      <c r="N1403" s="123"/>
      <c r="O1403" s="121"/>
      <c r="P1403" s="121"/>
      <c r="Q1403" s="123"/>
      <c r="R1403" s="121"/>
      <c r="S1403" s="121"/>
      <c r="T1403" s="124"/>
      <c r="U1403" s="122"/>
      <c r="V1403" s="121"/>
      <c r="W1403" s="120"/>
      <c r="X1403" s="120"/>
      <c r="Y1403" s="262"/>
      <c r="Z1403" s="123"/>
      <c r="AA1403" s="125"/>
      <c r="AB1403" s="125"/>
      <c r="AC1403" s="125"/>
      <c r="AD1403" s="125"/>
      <c r="AE1403" s="125"/>
      <c r="AF1403" s="125"/>
      <c r="AG1403" s="125"/>
      <c r="AH1403" s="125"/>
      <c r="AI1403" s="125"/>
      <c r="AJ1403" s="125"/>
      <c r="AK1403" s="135"/>
      <c r="AL1403" s="126"/>
    </row>
    <row r="1404" spans="1:38" hidden="1" x14ac:dyDescent="0.25">
      <c r="A1404" s="149"/>
      <c r="B1404" s="120"/>
      <c r="C1404" s="121"/>
      <c r="D1404" s="122"/>
      <c r="E1404" s="121"/>
      <c r="F1404" s="122"/>
      <c r="G1404" s="121"/>
      <c r="H1404" s="123"/>
      <c r="I1404" s="121"/>
      <c r="J1404" s="120"/>
      <c r="K1404" s="121"/>
      <c r="L1404" s="120"/>
      <c r="M1404" s="123"/>
      <c r="N1404" s="123"/>
      <c r="O1404" s="121"/>
      <c r="P1404" s="121"/>
      <c r="Q1404" s="123"/>
      <c r="R1404" s="121"/>
      <c r="S1404" s="121"/>
      <c r="T1404" s="124"/>
      <c r="U1404" s="122"/>
      <c r="V1404" s="121"/>
      <c r="W1404" s="120"/>
      <c r="X1404" s="120"/>
      <c r="Y1404" s="262"/>
      <c r="Z1404" s="123"/>
      <c r="AA1404" s="125"/>
      <c r="AB1404" s="125"/>
      <c r="AC1404" s="125"/>
      <c r="AD1404" s="125"/>
      <c r="AE1404" s="125"/>
      <c r="AF1404" s="125"/>
      <c r="AG1404" s="125"/>
      <c r="AH1404" s="125"/>
      <c r="AI1404" s="125"/>
      <c r="AJ1404" s="125"/>
      <c r="AK1404" s="135"/>
      <c r="AL1404" s="126"/>
    </row>
    <row r="1405" spans="1:38" hidden="1" x14ac:dyDescent="0.25">
      <c r="A1405" s="149"/>
      <c r="B1405" s="120"/>
      <c r="C1405" s="121"/>
      <c r="D1405" s="122"/>
      <c r="E1405" s="121"/>
      <c r="F1405" s="122"/>
      <c r="G1405" s="121"/>
      <c r="H1405" s="123"/>
      <c r="I1405" s="121"/>
      <c r="J1405" s="120"/>
      <c r="K1405" s="121"/>
      <c r="L1405" s="120"/>
      <c r="M1405" s="123"/>
      <c r="N1405" s="123"/>
      <c r="O1405" s="121"/>
      <c r="P1405" s="121"/>
      <c r="Q1405" s="123"/>
      <c r="R1405" s="121"/>
      <c r="S1405" s="121"/>
      <c r="T1405" s="124"/>
      <c r="U1405" s="122"/>
      <c r="V1405" s="121"/>
      <c r="W1405" s="120"/>
      <c r="X1405" s="120"/>
      <c r="Y1405" s="262"/>
      <c r="Z1405" s="123"/>
      <c r="AA1405" s="125"/>
      <c r="AB1405" s="125"/>
      <c r="AC1405" s="125"/>
      <c r="AD1405" s="125"/>
      <c r="AE1405" s="125"/>
      <c r="AF1405" s="125"/>
      <c r="AG1405" s="125"/>
      <c r="AH1405" s="125"/>
      <c r="AI1405" s="125"/>
      <c r="AJ1405" s="125"/>
      <c r="AK1405" s="135"/>
      <c r="AL1405" s="126"/>
    </row>
    <row r="1406" spans="1:38" hidden="1" x14ac:dyDescent="0.25">
      <c r="A1406" s="149"/>
      <c r="B1406" s="120"/>
      <c r="C1406" s="121"/>
      <c r="D1406" s="122"/>
      <c r="E1406" s="121"/>
      <c r="F1406" s="122"/>
      <c r="G1406" s="121"/>
      <c r="H1406" s="123"/>
      <c r="I1406" s="121"/>
      <c r="J1406" s="120"/>
      <c r="K1406" s="121"/>
      <c r="L1406" s="120"/>
      <c r="M1406" s="123"/>
      <c r="N1406" s="123"/>
      <c r="O1406" s="121"/>
      <c r="P1406" s="121"/>
      <c r="Q1406" s="123"/>
      <c r="R1406" s="121"/>
      <c r="S1406" s="121"/>
      <c r="T1406" s="124"/>
      <c r="U1406" s="122"/>
      <c r="V1406" s="121"/>
      <c r="W1406" s="120"/>
      <c r="X1406" s="120"/>
      <c r="Y1406" s="262"/>
      <c r="Z1406" s="123"/>
      <c r="AA1406" s="125"/>
      <c r="AB1406" s="125"/>
      <c r="AC1406" s="125"/>
      <c r="AD1406" s="125"/>
      <c r="AE1406" s="125"/>
      <c r="AF1406" s="125"/>
      <c r="AG1406" s="125"/>
      <c r="AH1406" s="125"/>
      <c r="AI1406" s="125"/>
      <c r="AJ1406" s="125"/>
      <c r="AK1406" s="135"/>
      <c r="AL1406" s="126"/>
    </row>
    <row r="1407" spans="1:38" hidden="1" x14ac:dyDescent="0.25">
      <c r="A1407" s="149"/>
      <c r="B1407" s="120"/>
      <c r="C1407" s="121"/>
      <c r="D1407" s="122"/>
      <c r="E1407" s="121"/>
      <c r="F1407" s="122"/>
      <c r="G1407" s="121"/>
      <c r="H1407" s="123"/>
      <c r="I1407" s="121"/>
      <c r="J1407" s="120"/>
      <c r="K1407" s="121"/>
      <c r="L1407" s="120"/>
      <c r="M1407" s="123"/>
      <c r="N1407" s="123"/>
      <c r="O1407" s="121"/>
      <c r="P1407" s="121"/>
      <c r="Q1407" s="123"/>
      <c r="R1407" s="121"/>
      <c r="S1407" s="121"/>
      <c r="T1407" s="124"/>
      <c r="U1407" s="122"/>
      <c r="V1407" s="121"/>
      <c r="W1407" s="120"/>
      <c r="X1407" s="120"/>
      <c r="Y1407" s="262"/>
      <c r="Z1407" s="123"/>
      <c r="AA1407" s="125"/>
      <c r="AB1407" s="125"/>
      <c r="AC1407" s="125"/>
      <c r="AD1407" s="125"/>
      <c r="AE1407" s="125"/>
      <c r="AF1407" s="125"/>
      <c r="AG1407" s="125"/>
      <c r="AH1407" s="125"/>
      <c r="AI1407" s="125"/>
      <c r="AJ1407" s="125"/>
      <c r="AK1407" s="135"/>
      <c r="AL1407" s="126"/>
    </row>
    <row r="1408" spans="1:38" hidden="1" x14ac:dyDescent="0.25">
      <c r="A1408" s="149"/>
      <c r="B1408" s="120"/>
      <c r="C1408" s="121"/>
      <c r="D1408" s="122"/>
      <c r="E1408" s="121"/>
      <c r="F1408" s="122"/>
      <c r="G1408" s="121"/>
      <c r="H1408" s="123"/>
      <c r="I1408" s="121"/>
      <c r="J1408" s="120"/>
      <c r="K1408" s="121"/>
      <c r="L1408" s="120"/>
      <c r="M1408" s="123"/>
      <c r="N1408" s="123"/>
      <c r="O1408" s="121"/>
      <c r="P1408" s="121"/>
      <c r="Q1408" s="123"/>
      <c r="R1408" s="121"/>
      <c r="S1408" s="121"/>
      <c r="T1408" s="124"/>
      <c r="U1408" s="122"/>
      <c r="V1408" s="121"/>
      <c r="W1408" s="120"/>
      <c r="X1408" s="120"/>
      <c r="Y1408" s="262"/>
      <c r="Z1408" s="123"/>
      <c r="AA1408" s="125"/>
      <c r="AB1408" s="125"/>
      <c r="AC1408" s="125"/>
      <c r="AD1408" s="125"/>
      <c r="AE1408" s="125"/>
      <c r="AF1408" s="125"/>
      <c r="AG1408" s="125"/>
      <c r="AH1408" s="125"/>
      <c r="AI1408" s="125"/>
      <c r="AJ1408" s="125"/>
      <c r="AK1408" s="135"/>
      <c r="AL1408" s="126"/>
    </row>
    <row r="1409" spans="1:38" hidden="1" x14ac:dyDescent="0.25">
      <c r="A1409" s="149"/>
      <c r="B1409" s="120"/>
      <c r="C1409" s="121"/>
      <c r="D1409" s="122"/>
      <c r="E1409" s="121"/>
      <c r="F1409" s="122"/>
      <c r="G1409" s="121"/>
      <c r="H1409" s="123"/>
      <c r="I1409" s="121"/>
      <c r="J1409" s="120"/>
      <c r="K1409" s="121"/>
      <c r="L1409" s="120"/>
      <c r="M1409" s="123"/>
      <c r="N1409" s="123"/>
      <c r="O1409" s="121"/>
      <c r="P1409" s="121"/>
      <c r="Q1409" s="123"/>
      <c r="R1409" s="121"/>
      <c r="S1409" s="121"/>
      <c r="T1409" s="124"/>
      <c r="U1409" s="122"/>
      <c r="V1409" s="121"/>
      <c r="W1409" s="120"/>
      <c r="X1409" s="120"/>
      <c r="Y1409" s="262"/>
      <c r="Z1409" s="123"/>
      <c r="AA1409" s="125"/>
      <c r="AB1409" s="125"/>
      <c r="AC1409" s="125"/>
      <c r="AD1409" s="125"/>
      <c r="AE1409" s="125"/>
      <c r="AF1409" s="125"/>
      <c r="AG1409" s="125"/>
      <c r="AH1409" s="125"/>
      <c r="AI1409" s="125"/>
      <c r="AJ1409" s="125"/>
      <c r="AK1409" s="135"/>
      <c r="AL1409" s="126"/>
    </row>
    <row r="1410" spans="1:38" hidden="1" x14ac:dyDescent="0.25">
      <c r="A1410" s="149"/>
      <c r="B1410" s="120"/>
      <c r="C1410" s="121"/>
      <c r="D1410" s="122"/>
      <c r="E1410" s="121"/>
      <c r="F1410" s="122"/>
      <c r="G1410" s="121"/>
      <c r="H1410" s="123"/>
      <c r="I1410" s="121"/>
      <c r="J1410" s="120"/>
      <c r="K1410" s="121"/>
      <c r="L1410" s="120"/>
      <c r="M1410" s="123"/>
      <c r="N1410" s="123"/>
      <c r="O1410" s="121"/>
      <c r="P1410" s="121"/>
      <c r="Q1410" s="123"/>
      <c r="R1410" s="121"/>
      <c r="S1410" s="121"/>
      <c r="T1410" s="124"/>
      <c r="U1410" s="120"/>
      <c r="V1410" s="121"/>
      <c r="W1410" s="120"/>
      <c r="X1410" s="120"/>
      <c r="Y1410" s="262"/>
      <c r="Z1410" s="123"/>
      <c r="AA1410" s="125"/>
      <c r="AB1410" s="125"/>
      <c r="AC1410" s="125"/>
      <c r="AD1410" s="125"/>
      <c r="AE1410" s="125"/>
      <c r="AF1410" s="125"/>
      <c r="AG1410" s="125"/>
      <c r="AH1410" s="125"/>
      <c r="AI1410" s="125"/>
      <c r="AJ1410" s="125"/>
      <c r="AK1410" s="135"/>
      <c r="AL1410" s="126"/>
    </row>
    <row r="1411" spans="1:38" hidden="1" x14ac:dyDescent="0.25">
      <c r="A1411" s="149"/>
      <c r="B1411" s="120"/>
      <c r="C1411" s="121"/>
      <c r="D1411" s="122"/>
      <c r="E1411" s="121"/>
      <c r="F1411" s="122"/>
      <c r="G1411" s="121"/>
      <c r="H1411" s="123"/>
      <c r="I1411" s="121"/>
      <c r="J1411" s="120"/>
      <c r="K1411" s="121"/>
      <c r="L1411" s="120"/>
      <c r="M1411" s="123"/>
      <c r="N1411" s="123"/>
      <c r="O1411" s="121"/>
      <c r="P1411" s="121"/>
      <c r="Q1411" s="123"/>
      <c r="R1411" s="121"/>
      <c r="S1411" s="121"/>
      <c r="T1411" s="124"/>
      <c r="U1411" s="122"/>
      <c r="V1411" s="121"/>
      <c r="W1411" s="120"/>
      <c r="X1411" s="120"/>
      <c r="Y1411" s="262"/>
      <c r="Z1411" s="123"/>
      <c r="AA1411" s="125"/>
      <c r="AB1411" s="125"/>
      <c r="AC1411" s="125"/>
      <c r="AD1411" s="125"/>
      <c r="AE1411" s="125"/>
      <c r="AF1411" s="125"/>
      <c r="AG1411" s="125"/>
      <c r="AH1411" s="125"/>
      <c r="AI1411" s="125"/>
      <c r="AJ1411" s="125"/>
      <c r="AK1411" s="135"/>
      <c r="AL1411" s="126"/>
    </row>
    <row r="1412" spans="1:38" hidden="1" x14ac:dyDescent="0.25">
      <c r="A1412" s="149"/>
      <c r="B1412" s="120"/>
      <c r="C1412" s="121"/>
      <c r="D1412" s="122"/>
      <c r="E1412" s="121"/>
      <c r="F1412" s="122"/>
      <c r="G1412" s="121"/>
      <c r="H1412" s="123"/>
      <c r="I1412" s="121"/>
      <c r="J1412" s="120"/>
      <c r="K1412" s="121"/>
      <c r="L1412" s="120"/>
      <c r="M1412" s="123"/>
      <c r="N1412" s="123"/>
      <c r="O1412" s="121"/>
      <c r="P1412" s="121"/>
      <c r="Q1412" s="123"/>
      <c r="R1412" s="121"/>
      <c r="S1412" s="121"/>
      <c r="T1412" s="124"/>
      <c r="U1412" s="122"/>
      <c r="V1412" s="121"/>
      <c r="W1412" s="120"/>
      <c r="X1412" s="120"/>
      <c r="Y1412" s="262"/>
      <c r="Z1412" s="123"/>
      <c r="AA1412" s="125"/>
      <c r="AB1412" s="125"/>
      <c r="AC1412" s="125"/>
      <c r="AD1412" s="125"/>
      <c r="AE1412" s="125"/>
      <c r="AF1412" s="125"/>
      <c r="AG1412" s="125"/>
      <c r="AH1412" s="125"/>
      <c r="AI1412" s="125"/>
      <c r="AJ1412" s="125"/>
      <c r="AK1412" s="135"/>
      <c r="AL1412" s="126"/>
    </row>
    <row r="1413" spans="1:38" hidden="1" x14ac:dyDescent="0.25">
      <c r="A1413" s="149"/>
      <c r="B1413" s="120"/>
      <c r="C1413" s="121"/>
      <c r="D1413" s="122"/>
      <c r="E1413" s="121"/>
      <c r="F1413" s="122"/>
      <c r="G1413" s="121"/>
      <c r="H1413" s="123"/>
      <c r="I1413" s="121"/>
      <c r="J1413" s="120"/>
      <c r="K1413" s="121"/>
      <c r="L1413" s="120"/>
      <c r="M1413" s="123"/>
      <c r="N1413" s="123"/>
      <c r="O1413" s="121"/>
      <c r="P1413" s="121"/>
      <c r="Q1413" s="123"/>
      <c r="R1413" s="121"/>
      <c r="S1413" s="121"/>
      <c r="T1413" s="124"/>
      <c r="U1413" s="122"/>
      <c r="V1413" s="121"/>
      <c r="W1413" s="120"/>
      <c r="X1413" s="120"/>
      <c r="Y1413" s="262"/>
      <c r="Z1413" s="123"/>
      <c r="AA1413" s="125"/>
      <c r="AB1413" s="125"/>
      <c r="AC1413" s="125"/>
      <c r="AD1413" s="125"/>
      <c r="AE1413" s="125"/>
      <c r="AF1413" s="125"/>
      <c r="AG1413" s="125"/>
      <c r="AH1413" s="125"/>
      <c r="AI1413" s="125"/>
      <c r="AJ1413" s="125"/>
      <c r="AK1413" s="135"/>
      <c r="AL1413" s="126"/>
    </row>
    <row r="1414" spans="1:38" hidden="1" x14ac:dyDescent="0.25">
      <c r="A1414" s="149"/>
      <c r="B1414" s="120"/>
      <c r="C1414" s="121"/>
      <c r="D1414" s="122"/>
      <c r="E1414" s="121"/>
      <c r="F1414" s="122"/>
      <c r="G1414" s="121"/>
      <c r="H1414" s="123"/>
      <c r="I1414" s="121"/>
      <c r="J1414" s="120"/>
      <c r="K1414" s="121"/>
      <c r="L1414" s="120"/>
      <c r="M1414" s="123"/>
      <c r="N1414" s="123"/>
      <c r="O1414" s="121"/>
      <c r="P1414" s="121"/>
      <c r="Q1414" s="123"/>
      <c r="R1414" s="121"/>
      <c r="S1414" s="121"/>
      <c r="T1414" s="124"/>
      <c r="U1414" s="122"/>
      <c r="V1414" s="121"/>
      <c r="W1414" s="120"/>
      <c r="X1414" s="120"/>
      <c r="Y1414" s="262"/>
      <c r="Z1414" s="123"/>
      <c r="AA1414" s="125"/>
      <c r="AB1414" s="125"/>
      <c r="AC1414" s="125"/>
      <c r="AD1414" s="125"/>
      <c r="AE1414" s="125"/>
      <c r="AF1414" s="125"/>
      <c r="AG1414" s="125"/>
      <c r="AH1414" s="125"/>
      <c r="AI1414" s="125"/>
      <c r="AJ1414" s="125"/>
      <c r="AK1414" s="135"/>
      <c r="AL1414" s="126"/>
    </row>
    <row r="1415" spans="1:38" hidden="1" x14ac:dyDescent="0.25">
      <c r="A1415" s="147"/>
      <c r="B1415" s="120"/>
      <c r="C1415" s="121"/>
      <c r="D1415" s="122"/>
      <c r="E1415" s="121"/>
      <c r="F1415" s="122"/>
      <c r="G1415" s="121"/>
      <c r="H1415" s="123"/>
      <c r="I1415" s="121"/>
      <c r="J1415" s="120"/>
      <c r="K1415" s="121"/>
      <c r="L1415" s="120"/>
      <c r="M1415" s="123"/>
      <c r="N1415" s="123"/>
      <c r="O1415" s="121"/>
      <c r="P1415" s="121"/>
      <c r="Q1415" s="123"/>
      <c r="R1415" s="150"/>
      <c r="S1415" s="150"/>
      <c r="T1415" s="124"/>
      <c r="U1415" s="120"/>
      <c r="V1415" s="121"/>
      <c r="W1415" s="120"/>
      <c r="X1415" s="120"/>
      <c r="Y1415" s="264"/>
      <c r="Z1415" s="123"/>
      <c r="AA1415" s="125"/>
      <c r="AB1415" s="125"/>
      <c r="AC1415" s="125"/>
      <c r="AD1415" s="125"/>
      <c r="AE1415" s="125"/>
      <c r="AF1415" s="125"/>
      <c r="AG1415" s="125"/>
      <c r="AH1415" s="125"/>
      <c r="AI1415" s="125"/>
      <c r="AJ1415" s="125"/>
      <c r="AK1415" s="135"/>
      <c r="AL1415" s="126"/>
    </row>
    <row r="1416" spans="1:38" hidden="1" x14ac:dyDescent="0.25">
      <c r="A1416" s="147"/>
      <c r="B1416" s="120"/>
      <c r="C1416" s="121"/>
      <c r="D1416" s="122"/>
      <c r="E1416" s="121"/>
      <c r="F1416" s="122"/>
      <c r="G1416" s="121"/>
      <c r="H1416" s="123"/>
      <c r="I1416" s="121"/>
      <c r="J1416" s="120"/>
      <c r="K1416" s="121"/>
      <c r="L1416" s="120"/>
      <c r="M1416" s="123"/>
      <c r="N1416" s="123"/>
      <c r="O1416" s="121"/>
      <c r="P1416" s="121"/>
      <c r="Q1416" s="123"/>
      <c r="R1416" s="150"/>
      <c r="S1416" s="150"/>
      <c r="T1416" s="124"/>
      <c r="U1416" s="122"/>
      <c r="V1416" s="121"/>
      <c r="W1416" s="120"/>
      <c r="X1416" s="120"/>
      <c r="Y1416" s="264"/>
      <c r="Z1416" s="123"/>
      <c r="AA1416" s="125"/>
      <c r="AB1416" s="125"/>
      <c r="AC1416" s="125"/>
      <c r="AD1416" s="125"/>
      <c r="AE1416" s="125"/>
      <c r="AF1416" s="125"/>
      <c r="AG1416" s="125"/>
      <c r="AH1416" s="125"/>
      <c r="AI1416" s="125"/>
      <c r="AJ1416" s="125"/>
      <c r="AK1416" s="135"/>
      <c r="AL1416" s="126"/>
    </row>
    <row r="1417" spans="1:38" hidden="1" x14ac:dyDescent="0.25">
      <c r="A1417" s="147"/>
      <c r="B1417" s="120"/>
      <c r="C1417" s="121"/>
      <c r="D1417" s="122"/>
      <c r="E1417" s="121"/>
      <c r="F1417" s="122"/>
      <c r="G1417" s="121"/>
      <c r="H1417" s="123"/>
      <c r="I1417" s="121"/>
      <c r="J1417" s="120"/>
      <c r="K1417" s="121"/>
      <c r="L1417" s="120"/>
      <c r="M1417" s="123"/>
      <c r="N1417" s="123"/>
      <c r="O1417" s="121"/>
      <c r="P1417" s="121"/>
      <c r="Q1417" s="123"/>
      <c r="R1417" s="150"/>
      <c r="S1417" s="150"/>
      <c r="T1417" s="124"/>
      <c r="U1417" s="122"/>
      <c r="V1417" s="121"/>
      <c r="W1417" s="120"/>
      <c r="X1417" s="120"/>
      <c r="Y1417" s="264"/>
      <c r="Z1417" s="123"/>
      <c r="AA1417" s="125"/>
      <c r="AB1417" s="125"/>
      <c r="AC1417" s="125"/>
      <c r="AD1417" s="125"/>
      <c r="AE1417" s="125"/>
      <c r="AF1417" s="125"/>
      <c r="AG1417" s="125"/>
      <c r="AH1417" s="125"/>
      <c r="AI1417" s="125"/>
      <c r="AJ1417" s="125"/>
      <c r="AK1417" s="135"/>
      <c r="AL1417" s="126"/>
    </row>
    <row r="1418" spans="1:38" hidden="1" x14ac:dyDescent="0.25">
      <c r="A1418" s="147"/>
      <c r="B1418" s="120"/>
      <c r="C1418" s="121"/>
      <c r="D1418" s="122"/>
      <c r="E1418" s="121"/>
      <c r="F1418" s="122"/>
      <c r="G1418" s="121"/>
      <c r="H1418" s="123"/>
      <c r="I1418" s="121"/>
      <c r="J1418" s="120"/>
      <c r="K1418" s="121"/>
      <c r="L1418" s="120"/>
      <c r="M1418" s="123"/>
      <c r="N1418" s="123"/>
      <c r="O1418" s="121"/>
      <c r="P1418" s="121"/>
      <c r="Q1418" s="123"/>
      <c r="R1418" s="150"/>
      <c r="S1418" s="150"/>
      <c r="T1418" s="124"/>
      <c r="U1418" s="120"/>
      <c r="V1418" s="121"/>
      <c r="W1418" s="120"/>
      <c r="X1418" s="120"/>
      <c r="Y1418" s="264"/>
      <c r="Z1418" s="123"/>
      <c r="AA1418" s="125"/>
      <c r="AB1418" s="125"/>
      <c r="AC1418" s="125"/>
      <c r="AD1418" s="125"/>
      <c r="AE1418" s="125"/>
      <c r="AF1418" s="125"/>
      <c r="AG1418" s="125"/>
      <c r="AH1418" s="125"/>
      <c r="AI1418" s="125"/>
      <c r="AJ1418" s="125"/>
      <c r="AK1418" s="135"/>
      <c r="AL1418" s="126"/>
    </row>
    <row r="1419" spans="1:38" hidden="1" x14ac:dyDescent="0.25">
      <c r="A1419" s="147"/>
      <c r="B1419" s="120"/>
      <c r="C1419" s="121"/>
      <c r="D1419" s="122"/>
      <c r="E1419" s="121"/>
      <c r="F1419" s="122"/>
      <c r="G1419" s="121"/>
      <c r="H1419" s="123"/>
      <c r="I1419" s="121"/>
      <c r="J1419" s="120"/>
      <c r="K1419" s="121"/>
      <c r="L1419" s="120"/>
      <c r="M1419" s="123"/>
      <c r="N1419" s="123"/>
      <c r="O1419" s="121"/>
      <c r="P1419" s="121"/>
      <c r="Q1419" s="123"/>
      <c r="R1419" s="150"/>
      <c r="S1419" s="150"/>
      <c r="T1419" s="124"/>
      <c r="U1419" s="120"/>
      <c r="V1419" s="121"/>
      <c r="W1419" s="120"/>
      <c r="X1419" s="120"/>
      <c r="Y1419" s="264"/>
      <c r="Z1419" s="123"/>
      <c r="AA1419" s="125"/>
      <c r="AB1419" s="125"/>
      <c r="AC1419" s="125"/>
      <c r="AD1419" s="125"/>
      <c r="AE1419" s="125"/>
      <c r="AF1419" s="125"/>
      <c r="AG1419" s="125"/>
      <c r="AH1419" s="125"/>
      <c r="AI1419" s="125"/>
      <c r="AJ1419" s="125"/>
      <c r="AK1419" s="135"/>
      <c r="AL1419" s="126"/>
    </row>
    <row r="1420" spans="1:38" hidden="1" x14ac:dyDescent="0.25">
      <c r="A1420" s="147"/>
      <c r="B1420" s="120"/>
      <c r="C1420" s="121"/>
      <c r="D1420" s="122"/>
      <c r="E1420" s="121"/>
      <c r="F1420" s="122"/>
      <c r="G1420" s="121"/>
      <c r="H1420" s="123"/>
      <c r="I1420" s="121"/>
      <c r="J1420" s="120"/>
      <c r="K1420" s="121"/>
      <c r="L1420" s="120"/>
      <c r="M1420" s="123"/>
      <c r="N1420" s="123"/>
      <c r="O1420" s="121"/>
      <c r="P1420" s="121"/>
      <c r="Q1420" s="123"/>
      <c r="R1420" s="150"/>
      <c r="S1420" s="150"/>
      <c r="T1420" s="124"/>
      <c r="U1420" s="120"/>
      <c r="V1420" s="121"/>
      <c r="W1420" s="120"/>
      <c r="X1420" s="120"/>
      <c r="Y1420" s="263"/>
      <c r="Z1420" s="123"/>
      <c r="AA1420" s="125"/>
      <c r="AB1420" s="125"/>
      <c r="AC1420" s="125"/>
      <c r="AD1420" s="125"/>
      <c r="AE1420" s="125"/>
      <c r="AF1420" s="125"/>
      <c r="AG1420" s="125"/>
      <c r="AH1420" s="125"/>
      <c r="AI1420" s="125"/>
      <c r="AJ1420" s="125"/>
      <c r="AK1420" s="135"/>
      <c r="AL1420" s="126"/>
    </row>
    <row r="1421" spans="1:38" hidden="1" x14ac:dyDescent="0.25">
      <c r="A1421" s="147"/>
      <c r="B1421" s="120"/>
      <c r="C1421" s="121"/>
      <c r="D1421" s="122"/>
      <c r="E1421" s="121"/>
      <c r="F1421" s="122"/>
      <c r="G1421" s="121"/>
      <c r="H1421" s="123"/>
      <c r="I1421" s="121"/>
      <c r="J1421" s="120"/>
      <c r="K1421" s="121"/>
      <c r="L1421" s="120"/>
      <c r="M1421" s="123"/>
      <c r="N1421" s="123"/>
      <c r="O1421" s="121"/>
      <c r="P1421" s="121"/>
      <c r="Q1421" s="123"/>
      <c r="R1421" s="121"/>
      <c r="S1421" s="121"/>
      <c r="T1421" s="124"/>
      <c r="U1421" s="120"/>
      <c r="V1421" s="121"/>
      <c r="W1421" s="120"/>
      <c r="X1421" s="120"/>
      <c r="Y1421" s="263"/>
      <c r="Z1421" s="123"/>
      <c r="AA1421" s="125"/>
      <c r="AB1421" s="125"/>
      <c r="AC1421" s="125"/>
      <c r="AD1421" s="125"/>
      <c r="AE1421" s="125"/>
      <c r="AF1421" s="125"/>
      <c r="AG1421" s="125"/>
      <c r="AH1421" s="125"/>
      <c r="AI1421" s="125"/>
      <c r="AJ1421" s="125"/>
      <c r="AK1421" s="135"/>
      <c r="AL1421" s="126"/>
    </row>
    <row r="1422" spans="1:38" hidden="1" x14ac:dyDescent="0.25">
      <c r="A1422" s="147"/>
      <c r="B1422" s="120"/>
      <c r="C1422" s="121"/>
      <c r="D1422" s="122"/>
      <c r="E1422" s="121"/>
      <c r="F1422" s="122"/>
      <c r="G1422" s="121"/>
      <c r="H1422" s="123"/>
      <c r="I1422" s="121"/>
      <c r="J1422" s="120"/>
      <c r="K1422" s="121"/>
      <c r="L1422" s="120"/>
      <c r="M1422" s="123"/>
      <c r="N1422" s="123"/>
      <c r="O1422" s="121"/>
      <c r="P1422" s="121"/>
      <c r="Q1422" s="123"/>
      <c r="R1422" s="121"/>
      <c r="S1422" s="121"/>
      <c r="T1422" s="124"/>
      <c r="U1422" s="122"/>
      <c r="V1422" s="121"/>
      <c r="W1422" s="120"/>
      <c r="X1422" s="120"/>
      <c r="Y1422" s="263"/>
      <c r="Z1422" s="123"/>
      <c r="AA1422" s="125"/>
      <c r="AB1422" s="125"/>
      <c r="AC1422" s="125"/>
      <c r="AD1422" s="125"/>
      <c r="AE1422" s="125"/>
      <c r="AF1422" s="125"/>
      <c r="AG1422" s="125"/>
      <c r="AH1422" s="125"/>
      <c r="AI1422" s="125"/>
      <c r="AJ1422" s="125"/>
      <c r="AK1422" s="135"/>
      <c r="AL1422" s="126"/>
    </row>
    <row r="1423" spans="1:38" hidden="1" x14ac:dyDescent="0.25">
      <c r="A1423" s="147"/>
      <c r="B1423" s="120"/>
      <c r="C1423" s="121"/>
      <c r="D1423" s="122"/>
      <c r="E1423" s="121"/>
      <c r="F1423" s="122"/>
      <c r="G1423" s="121"/>
      <c r="H1423" s="123"/>
      <c r="I1423" s="121"/>
      <c r="J1423" s="120"/>
      <c r="K1423" s="121"/>
      <c r="L1423" s="120"/>
      <c r="M1423" s="123"/>
      <c r="N1423" s="123"/>
      <c r="O1423" s="121"/>
      <c r="P1423" s="121"/>
      <c r="Q1423" s="123"/>
      <c r="R1423" s="150"/>
      <c r="S1423" s="150"/>
      <c r="T1423" s="124"/>
      <c r="U1423" s="120"/>
      <c r="V1423" s="121"/>
      <c r="W1423" s="120"/>
      <c r="X1423" s="120"/>
      <c r="Y1423" s="263"/>
      <c r="Z1423" s="123"/>
      <c r="AA1423" s="125"/>
      <c r="AB1423" s="125"/>
      <c r="AC1423" s="125"/>
      <c r="AD1423" s="125"/>
      <c r="AE1423" s="125"/>
      <c r="AF1423" s="125"/>
      <c r="AG1423" s="125"/>
      <c r="AH1423" s="125"/>
      <c r="AI1423" s="125"/>
      <c r="AJ1423" s="125"/>
      <c r="AK1423" s="135"/>
      <c r="AL1423" s="126"/>
    </row>
    <row r="1424" spans="1:38" hidden="1" x14ac:dyDescent="0.25">
      <c r="A1424" s="147"/>
      <c r="B1424" s="120"/>
      <c r="C1424" s="121"/>
      <c r="D1424" s="122"/>
      <c r="E1424" s="121"/>
      <c r="F1424" s="122"/>
      <c r="G1424" s="121"/>
      <c r="H1424" s="123"/>
      <c r="I1424" s="121"/>
      <c r="J1424" s="120"/>
      <c r="K1424" s="121"/>
      <c r="L1424" s="120"/>
      <c r="M1424" s="123"/>
      <c r="N1424" s="123"/>
      <c r="O1424" s="121"/>
      <c r="P1424" s="121"/>
      <c r="Q1424" s="123"/>
      <c r="R1424" s="121"/>
      <c r="S1424" s="121"/>
      <c r="T1424" s="124"/>
      <c r="U1424" s="122"/>
      <c r="V1424" s="121"/>
      <c r="W1424" s="120"/>
      <c r="X1424" s="120"/>
      <c r="Y1424" s="263"/>
      <c r="Z1424" s="123"/>
      <c r="AA1424" s="125"/>
      <c r="AB1424" s="125"/>
      <c r="AC1424" s="125"/>
      <c r="AD1424" s="125"/>
      <c r="AE1424" s="125"/>
      <c r="AF1424" s="125"/>
      <c r="AG1424" s="125"/>
      <c r="AH1424" s="125"/>
      <c r="AI1424" s="125"/>
      <c r="AJ1424" s="125"/>
      <c r="AK1424" s="135"/>
      <c r="AL1424" s="126"/>
    </row>
    <row r="1425" spans="1:38" hidden="1" x14ac:dyDescent="0.25">
      <c r="A1425" s="147"/>
      <c r="B1425" s="120"/>
      <c r="C1425" s="121"/>
      <c r="D1425" s="122"/>
      <c r="E1425" s="121"/>
      <c r="F1425" s="122"/>
      <c r="G1425" s="121"/>
      <c r="H1425" s="123"/>
      <c r="I1425" s="121"/>
      <c r="J1425" s="120"/>
      <c r="K1425" s="121"/>
      <c r="L1425" s="120"/>
      <c r="M1425" s="123"/>
      <c r="N1425" s="123"/>
      <c r="O1425" s="121"/>
      <c r="P1425" s="121"/>
      <c r="Q1425" s="123"/>
      <c r="R1425" s="121"/>
      <c r="S1425" s="121"/>
      <c r="T1425" s="124"/>
      <c r="U1425" s="122"/>
      <c r="V1425" s="121"/>
      <c r="W1425" s="120"/>
      <c r="X1425" s="120"/>
      <c r="Y1425" s="263"/>
      <c r="Z1425" s="123"/>
      <c r="AA1425" s="125"/>
      <c r="AB1425" s="125"/>
      <c r="AC1425" s="125"/>
      <c r="AD1425" s="125"/>
      <c r="AE1425" s="125"/>
      <c r="AF1425" s="125"/>
      <c r="AG1425" s="125"/>
      <c r="AH1425" s="125"/>
      <c r="AI1425" s="125"/>
      <c r="AJ1425" s="125"/>
      <c r="AK1425" s="135"/>
      <c r="AL1425" s="126"/>
    </row>
    <row r="1426" spans="1:38" hidden="1" x14ac:dyDescent="0.25">
      <c r="A1426" s="149"/>
      <c r="B1426" s="120"/>
      <c r="C1426" s="121"/>
      <c r="D1426" s="122"/>
      <c r="E1426" s="121"/>
      <c r="F1426" s="122"/>
      <c r="G1426" s="121"/>
      <c r="H1426" s="123"/>
      <c r="I1426" s="121"/>
      <c r="J1426" s="120"/>
      <c r="K1426" s="121"/>
      <c r="L1426" s="120"/>
      <c r="M1426" s="123"/>
      <c r="N1426" s="123"/>
      <c r="O1426" s="121"/>
      <c r="P1426" s="121"/>
      <c r="Q1426" s="123"/>
      <c r="R1426" s="121"/>
      <c r="S1426" s="121"/>
      <c r="T1426" s="124"/>
      <c r="U1426" s="122"/>
      <c r="V1426" s="121"/>
      <c r="W1426" s="120"/>
      <c r="X1426" s="120"/>
      <c r="Y1426" s="262"/>
      <c r="Z1426" s="123"/>
      <c r="AA1426" s="125"/>
      <c r="AB1426" s="125"/>
      <c r="AC1426" s="125"/>
      <c r="AD1426" s="125"/>
      <c r="AE1426" s="125"/>
      <c r="AF1426" s="125"/>
      <c r="AG1426" s="125"/>
      <c r="AH1426" s="125"/>
      <c r="AI1426" s="125"/>
      <c r="AJ1426" s="125"/>
      <c r="AK1426" s="135"/>
      <c r="AL1426" s="126"/>
    </row>
    <row r="1427" spans="1:38" hidden="1" x14ac:dyDescent="0.25">
      <c r="A1427" s="149"/>
      <c r="B1427" s="120"/>
      <c r="C1427" s="121"/>
      <c r="D1427" s="122"/>
      <c r="E1427" s="121"/>
      <c r="F1427" s="122"/>
      <c r="G1427" s="121"/>
      <c r="H1427" s="123"/>
      <c r="I1427" s="121"/>
      <c r="J1427" s="120"/>
      <c r="K1427" s="121"/>
      <c r="L1427" s="120"/>
      <c r="M1427" s="123"/>
      <c r="N1427" s="123"/>
      <c r="O1427" s="121"/>
      <c r="P1427" s="121"/>
      <c r="Q1427" s="123"/>
      <c r="R1427" s="151"/>
      <c r="S1427" s="151"/>
      <c r="T1427" s="124"/>
      <c r="U1427" s="122"/>
      <c r="V1427" s="121"/>
      <c r="W1427" s="120"/>
      <c r="X1427" s="120"/>
      <c r="Y1427" s="262"/>
      <c r="Z1427" s="123"/>
      <c r="AA1427" s="125"/>
      <c r="AB1427" s="125"/>
      <c r="AC1427" s="125"/>
      <c r="AD1427" s="125"/>
      <c r="AE1427" s="125"/>
      <c r="AF1427" s="125"/>
      <c r="AG1427" s="125"/>
      <c r="AH1427" s="125"/>
      <c r="AI1427" s="125"/>
      <c r="AJ1427" s="125"/>
      <c r="AK1427" s="135"/>
      <c r="AL1427" s="126"/>
    </row>
    <row r="1428" spans="1:38" hidden="1" x14ac:dyDescent="0.25">
      <c r="A1428" s="149"/>
      <c r="B1428" s="120"/>
      <c r="C1428" s="121"/>
      <c r="D1428" s="122"/>
      <c r="E1428" s="121"/>
      <c r="F1428" s="122"/>
      <c r="G1428" s="121"/>
      <c r="H1428" s="123"/>
      <c r="I1428" s="121"/>
      <c r="J1428" s="120"/>
      <c r="K1428" s="121"/>
      <c r="L1428" s="120"/>
      <c r="M1428" s="123"/>
      <c r="N1428" s="123"/>
      <c r="O1428" s="121"/>
      <c r="P1428" s="121"/>
      <c r="Q1428" s="123"/>
      <c r="R1428" s="121"/>
      <c r="S1428" s="121"/>
      <c r="T1428" s="124"/>
      <c r="U1428" s="122"/>
      <c r="V1428" s="121"/>
      <c r="W1428" s="120"/>
      <c r="X1428" s="120"/>
      <c r="Y1428" s="262"/>
      <c r="Z1428" s="123"/>
      <c r="AA1428" s="125"/>
      <c r="AB1428" s="125"/>
      <c r="AC1428" s="125"/>
      <c r="AD1428" s="125"/>
      <c r="AE1428" s="125"/>
      <c r="AF1428" s="125"/>
      <c r="AG1428" s="125"/>
      <c r="AH1428" s="125"/>
      <c r="AI1428" s="125"/>
      <c r="AJ1428" s="125"/>
      <c r="AK1428" s="135"/>
      <c r="AL1428" s="126"/>
    </row>
    <row r="1429" spans="1:38" hidden="1" x14ac:dyDescent="0.25">
      <c r="A1429" s="149"/>
      <c r="B1429" s="120"/>
      <c r="C1429" s="121"/>
      <c r="D1429" s="122"/>
      <c r="E1429" s="121"/>
      <c r="F1429" s="122"/>
      <c r="G1429" s="121"/>
      <c r="H1429" s="123"/>
      <c r="I1429" s="121"/>
      <c r="J1429" s="120"/>
      <c r="K1429" s="121"/>
      <c r="L1429" s="120"/>
      <c r="M1429" s="123"/>
      <c r="N1429" s="123"/>
      <c r="O1429" s="121"/>
      <c r="P1429" s="121"/>
      <c r="Q1429" s="123"/>
      <c r="R1429" s="121"/>
      <c r="S1429" s="121"/>
      <c r="T1429" s="124"/>
      <c r="U1429" s="122"/>
      <c r="V1429" s="121"/>
      <c r="W1429" s="120"/>
      <c r="X1429" s="120"/>
      <c r="Y1429" s="262"/>
      <c r="Z1429" s="123"/>
      <c r="AA1429" s="125"/>
      <c r="AB1429" s="125"/>
      <c r="AC1429" s="125"/>
      <c r="AD1429" s="125"/>
      <c r="AE1429" s="125"/>
      <c r="AF1429" s="125"/>
      <c r="AG1429" s="125"/>
      <c r="AH1429" s="125"/>
      <c r="AI1429" s="125"/>
      <c r="AJ1429" s="125"/>
      <c r="AK1429" s="135"/>
      <c r="AL1429" s="126"/>
    </row>
    <row r="1430" spans="1:38" hidden="1" x14ac:dyDescent="0.25">
      <c r="A1430" s="149"/>
      <c r="B1430" s="120"/>
      <c r="C1430" s="121"/>
      <c r="D1430" s="122"/>
      <c r="E1430" s="121"/>
      <c r="F1430" s="122"/>
      <c r="G1430" s="121"/>
      <c r="H1430" s="123"/>
      <c r="I1430" s="121"/>
      <c r="J1430" s="120"/>
      <c r="K1430" s="121"/>
      <c r="L1430" s="120"/>
      <c r="M1430" s="123"/>
      <c r="N1430" s="123"/>
      <c r="O1430" s="121"/>
      <c r="P1430" s="121"/>
      <c r="Q1430" s="123"/>
      <c r="R1430" s="121"/>
      <c r="S1430" s="121"/>
      <c r="T1430" s="124"/>
      <c r="U1430" s="122"/>
      <c r="V1430" s="121"/>
      <c r="W1430" s="120"/>
      <c r="X1430" s="120"/>
      <c r="Y1430" s="262"/>
      <c r="Z1430" s="123"/>
      <c r="AA1430" s="125"/>
      <c r="AB1430" s="125"/>
      <c r="AC1430" s="125"/>
      <c r="AD1430" s="125"/>
      <c r="AE1430" s="125"/>
      <c r="AF1430" s="125"/>
      <c r="AG1430" s="125"/>
      <c r="AH1430" s="125"/>
      <c r="AI1430" s="125"/>
      <c r="AJ1430" s="125"/>
      <c r="AK1430" s="135"/>
      <c r="AL1430" s="126"/>
    </row>
    <row r="1431" spans="1:38" hidden="1" x14ac:dyDescent="0.25">
      <c r="A1431" s="149"/>
      <c r="B1431" s="120"/>
      <c r="C1431" s="121"/>
      <c r="D1431" s="122"/>
      <c r="E1431" s="121"/>
      <c r="F1431" s="122"/>
      <c r="G1431" s="121"/>
      <c r="H1431" s="123"/>
      <c r="I1431" s="121"/>
      <c r="J1431" s="120"/>
      <c r="K1431" s="121"/>
      <c r="L1431" s="120"/>
      <c r="M1431" s="123"/>
      <c r="N1431" s="123"/>
      <c r="O1431" s="121"/>
      <c r="P1431" s="121"/>
      <c r="Q1431" s="123"/>
      <c r="R1431" s="151"/>
      <c r="S1431" s="151"/>
      <c r="T1431" s="124"/>
      <c r="U1431" s="122"/>
      <c r="V1431" s="121"/>
      <c r="W1431" s="120"/>
      <c r="X1431" s="120"/>
      <c r="Y1431" s="262"/>
      <c r="Z1431" s="123"/>
      <c r="AA1431" s="125"/>
      <c r="AB1431" s="125"/>
      <c r="AC1431" s="125"/>
      <c r="AD1431" s="125"/>
      <c r="AE1431" s="125"/>
      <c r="AF1431" s="125"/>
      <c r="AG1431" s="125"/>
      <c r="AH1431" s="125"/>
      <c r="AI1431" s="125"/>
      <c r="AJ1431" s="125"/>
      <c r="AK1431" s="135"/>
      <c r="AL1431" s="126"/>
    </row>
    <row r="1432" spans="1:38" hidden="1" x14ac:dyDescent="0.25">
      <c r="A1432" s="149"/>
      <c r="B1432" s="120"/>
      <c r="C1432" s="121"/>
      <c r="D1432" s="122"/>
      <c r="E1432" s="121"/>
      <c r="F1432" s="122"/>
      <c r="G1432" s="121"/>
      <c r="H1432" s="123"/>
      <c r="I1432" s="121"/>
      <c r="J1432" s="120"/>
      <c r="K1432" s="121"/>
      <c r="L1432" s="120"/>
      <c r="M1432" s="123"/>
      <c r="N1432" s="123"/>
      <c r="O1432" s="121"/>
      <c r="P1432" s="121"/>
      <c r="Q1432" s="123"/>
      <c r="R1432" s="121"/>
      <c r="S1432" s="121"/>
      <c r="T1432" s="124"/>
      <c r="U1432" s="122"/>
      <c r="V1432" s="121"/>
      <c r="W1432" s="120"/>
      <c r="X1432" s="120"/>
      <c r="Y1432" s="262"/>
      <c r="Z1432" s="123"/>
      <c r="AA1432" s="125"/>
      <c r="AB1432" s="125"/>
      <c r="AC1432" s="125"/>
      <c r="AD1432" s="125"/>
      <c r="AE1432" s="125"/>
      <c r="AF1432" s="125"/>
      <c r="AG1432" s="125"/>
      <c r="AH1432" s="125"/>
      <c r="AI1432" s="125"/>
      <c r="AJ1432" s="125"/>
      <c r="AK1432" s="135"/>
      <c r="AL1432" s="126"/>
    </row>
    <row r="1433" spans="1:38" hidden="1" x14ac:dyDescent="0.25">
      <c r="A1433" s="149"/>
      <c r="B1433" s="120"/>
      <c r="C1433" s="121"/>
      <c r="D1433" s="122"/>
      <c r="E1433" s="121"/>
      <c r="F1433" s="122"/>
      <c r="G1433" s="121"/>
      <c r="H1433" s="123"/>
      <c r="I1433" s="121"/>
      <c r="J1433" s="120"/>
      <c r="K1433" s="121"/>
      <c r="L1433" s="120"/>
      <c r="M1433" s="123"/>
      <c r="N1433" s="123"/>
      <c r="O1433" s="121"/>
      <c r="P1433" s="121"/>
      <c r="Q1433" s="123"/>
      <c r="R1433" s="121"/>
      <c r="S1433" s="121"/>
      <c r="T1433" s="124"/>
      <c r="U1433" s="122"/>
      <c r="V1433" s="121"/>
      <c r="W1433" s="120"/>
      <c r="X1433" s="120"/>
      <c r="Y1433" s="262"/>
      <c r="Z1433" s="123"/>
      <c r="AA1433" s="125"/>
      <c r="AB1433" s="125"/>
      <c r="AC1433" s="125"/>
      <c r="AD1433" s="125"/>
      <c r="AE1433" s="125"/>
      <c r="AF1433" s="125"/>
      <c r="AG1433" s="125"/>
      <c r="AH1433" s="125"/>
      <c r="AI1433" s="125"/>
      <c r="AJ1433" s="125"/>
      <c r="AK1433" s="135"/>
      <c r="AL1433" s="126"/>
    </row>
    <row r="1434" spans="1:38" hidden="1" x14ac:dyDescent="0.25">
      <c r="A1434" s="147"/>
      <c r="B1434" s="120"/>
      <c r="C1434" s="121"/>
      <c r="D1434" s="122"/>
      <c r="E1434" s="121"/>
      <c r="F1434" s="122"/>
      <c r="G1434" s="121"/>
      <c r="H1434" s="123"/>
      <c r="I1434" s="121"/>
      <c r="J1434" s="120"/>
      <c r="K1434" s="121"/>
      <c r="L1434" s="120"/>
      <c r="M1434" s="123"/>
      <c r="N1434" s="123"/>
      <c r="O1434" s="121"/>
      <c r="P1434" s="121"/>
      <c r="Q1434" s="123"/>
      <c r="R1434" s="150"/>
      <c r="S1434" s="150"/>
      <c r="T1434" s="124"/>
      <c r="U1434" s="122"/>
      <c r="V1434" s="121"/>
      <c r="W1434" s="120"/>
      <c r="X1434" s="120"/>
      <c r="Y1434" s="264"/>
      <c r="Z1434" s="123"/>
      <c r="AA1434" s="125"/>
      <c r="AB1434" s="125"/>
      <c r="AC1434" s="125"/>
      <c r="AD1434" s="125"/>
      <c r="AE1434" s="125"/>
      <c r="AF1434" s="125"/>
      <c r="AG1434" s="125"/>
      <c r="AH1434" s="125"/>
      <c r="AI1434" s="125"/>
      <c r="AJ1434" s="125"/>
      <c r="AK1434" s="135"/>
      <c r="AL1434" s="126"/>
    </row>
    <row r="1435" spans="1:38" hidden="1" x14ac:dyDescent="0.25">
      <c r="A1435" s="149"/>
      <c r="B1435" s="120"/>
      <c r="C1435" s="121"/>
      <c r="D1435" s="122"/>
      <c r="E1435" s="121"/>
      <c r="F1435" s="122"/>
      <c r="G1435" s="121"/>
      <c r="H1435" s="123"/>
      <c r="I1435" s="121"/>
      <c r="J1435" s="120"/>
      <c r="K1435" s="121"/>
      <c r="L1435" s="120"/>
      <c r="M1435" s="123"/>
      <c r="N1435" s="123"/>
      <c r="O1435" s="121"/>
      <c r="P1435" s="121"/>
      <c r="Q1435" s="123"/>
      <c r="R1435" s="121"/>
      <c r="S1435" s="121"/>
      <c r="T1435" s="124"/>
      <c r="U1435" s="122"/>
      <c r="V1435" s="121"/>
      <c r="W1435" s="120"/>
      <c r="X1435" s="120"/>
      <c r="Y1435" s="262"/>
      <c r="Z1435" s="123"/>
      <c r="AA1435" s="125"/>
      <c r="AB1435" s="125"/>
      <c r="AC1435" s="125"/>
      <c r="AD1435" s="125"/>
      <c r="AE1435" s="125"/>
      <c r="AF1435" s="125"/>
      <c r="AG1435" s="125"/>
      <c r="AH1435" s="125"/>
      <c r="AI1435" s="125"/>
      <c r="AJ1435" s="125"/>
      <c r="AK1435" s="135"/>
      <c r="AL1435" s="126"/>
    </row>
    <row r="1436" spans="1:38" hidden="1" x14ac:dyDescent="0.25">
      <c r="A1436" s="149"/>
      <c r="B1436" s="120"/>
      <c r="C1436" s="121"/>
      <c r="D1436" s="122"/>
      <c r="E1436" s="121"/>
      <c r="F1436" s="122"/>
      <c r="G1436" s="121"/>
      <c r="H1436" s="123"/>
      <c r="I1436" s="121"/>
      <c r="J1436" s="120"/>
      <c r="K1436" s="121"/>
      <c r="L1436" s="120"/>
      <c r="M1436" s="123"/>
      <c r="N1436" s="123"/>
      <c r="O1436" s="121"/>
      <c r="P1436" s="121"/>
      <c r="Q1436" s="123"/>
      <c r="R1436" s="121"/>
      <c r="S1436" s="121"/>
      <c r="T1436" s="124"/>
      <c r="U1436" s="122"/>
      <c r="V1436" s="121"/>
      <c r="W1436" s="120"/>
      <c r="X1436" s="120"/>
      <c r="Y1436" s="262"/>
      <c r="Z1436" s="123"/>
      <c r="AA1436" s="125"/>
      <c r="AB1436" s="125"/>
      <c r="AC1436" s="125"/>
      <c r="AD1436" s="125"/>
      <c r="AE1436" s="125"/>
      <c r="AF1436" s="125"/>
      <c r="AG1436" s="125"/>
      <c r="AH1436" s="125"/>
      <c r="AI1436" s="125"/>
      <c r="AJ1436" s="125"/>
      <c r="AK1436" s="135"/>
      <c r="AL1436" s="126"/>
    </row>
    <row r="1437" spans="1:38" hidden="1" x14ac:dyDescent="0.25">
      <c r="A1437" s="149"/>
      <c r="B1437" s="120"/>
      <c r="C1437" s="121"/>
      <c r="D1437" s="122"/>
      <c r="E1437" s="121"/>
      <c r="F1437" s="122"/>
      <c r="G1437" s="121"/>
      <c r="H1437" s="123"/>
      <c r="I1437" s="121"/>
      <c r="J1437" s="120"/>
      <c r="K1437" s="121"/>
      <c r="L1437" s="120"/>
      <c r="M1437" s="123"/>
      <c r="N1437" s="123"/>
      <c r="O1437" s="121"/>
      <c r="P1437" s="121"/>
      <c r="Q1437" s="123"/>
      <c r="R1437" s="121"/>
      <c r="S1437" s="121"/>
      <c r="T1437" s="124"/>
      <c r="U1437" s="122"/>
      <c r="V1437" s="121"/>
      <c r="W1437" s="120"/>
      <c r="X1437" s="120"/>
      <c r="Y1437" s="262"/>
      <c r="Z1437" s="123"/>
      <c r="AA1437" s="125"/>
      <c r="AB1437" s="125"/>
      <c r="AC1437" s="125"/>
      <c r="AD1437" s="125"/>
      <c r="AE1437" s="125"/>
      <c r="AF1437" s="125"/>
      <c r="AG1437" s="125"/>
      <c r="AH1437" s="125"/>
      <c r="AI1437" s="125"/>
      <c r="AJ1437" s="125"/>
      <c r="AK1437" s="135"/>
      <c r="AL1437" s="126"/>
    </row>
    <row r="1438" spans="1:38" hidden="1" x14ac:dyDescent="0.25">
      <c r="A1438" s="149"/>
      <c r="B1438" s="120"/>
      <c r="C1438" s="121"/>
      <c r="D1438" s="122"/>
      <c r="E1438" s="121"/>
      <c r="F1438" s="122"/>
      <c r="G1438" s="121"/>
      <c r="H1438" s="123"/>
      <c r="I1438" s="121"/>
      <c r="J1438" s="120"/>
      <c r="K1438" s="121"/>
      <c r="L1438" s="120"/>
      <c r="M1438" s="123"/>
      <c r="N1438" s="123"/>
      <c r="O1438" s="121"/>
      <c r="P1438" s="121"/>
      <c r="Q1438" s="123"/>
      <c r="R1438" s="121"/>
      <c r="S1438" s="121"/>
      <c r="T1438" s="124"/>
      <c r="U1438" s="122"/>
      <c r="V1438" s="121"/>
      <c r="W1438" s="120"/>
      <c r="X1438" s="120"/>
      <c r="Y1438" s="262"/>
      <c r="Z1438" s="123"/>
      <c r="AA1438" s="125"/>
      <c r="AB1438" s="125"/>
      <c r="AC1438" s="125"/>
      <c r="AD1438" s="125"/>
      <c r="AE1438" s="125"/>
      <c r="AF1438" s="125"/>
      <c r="AG1438" s="125"/>
      <c r="AH1438" s="125"/>
      <c r="AI1438" s="125"/>
      <c r="AJ1438" s="125"/>
      <c r="AK1438" s="135"/>
      <c r="AL1438" s="126"/>
    </row>
    <row r="1439" spans="1:38" hidden="1" x14ac:dyDescent="0.25">
      <c r="A1439" s="147"/>
      <c r="B1439" s="120"/>
      <c r="C1439" s="121"/>
      <c r="D1439" s="122"/>
      <c r="E1439" s="121"/>
      <c r="F1439" s="122"/>
      <c r="G1439" s="121"/>
      <c r="H1439" s="123"/>
      <c r="I1439" s="121"/>
      <c r="J1439" s="120"/>
      <c r="K1439" s="121"/>
      <c r="L1439" s="120"/>
      <c r="M1439" s="123"/>
      <c r="N1439" s="123"/>
      <c r="O1439" s="121"/>
      <c r="P1439" s="121"/>
      <c r="Q1439" s="123"/>
      <c r="R1439" s="121"/>
      <c r="S1439" s="121"/>
      <c r="T1439" s="124"/>
      <c r="U1439" s="122"/>
      <c r="V1439" s="121"/>
      <c r="W1439" s="120"/>
      <c r="X1439" s="120"/>
      <c r="Y1439" s="263"/>
      <c r="Z1439" s="123"/>
      <c r="AA1439" s="125"/>
      <c r="AB1439" s="125"/>
      <c r="AC1439" s="125"/>
      <c r="AD1439" s="125"/>
      <c r="AE1439" s="125"/>
      <c r="AF1439" s="125"/>
      <c r="AG1439" s="125"/>
      <c r="AH1439" s="125"/>
      <c r="AI1439" s="125"/>
      <c r="AJ1439" s="125"/>
      <c r="AK1439" s="135"/>
      <c r="AL1439" s="126"/>
    </row>
    <row r="1440" spans="1:38" hidden="1" x14ac:dyDescent="0.25">
      <c r="A1440" s="147"/>
      <c r="B1440" s="120"/>
      <c r="C1440" s="121"/>
      <c r="D1440" s="122"/>
      <c r="E1440" s="121"/>
      <c r="F1440" s="122"/>
      <c r="G1440" s="121"/>
      <c r="H1440" s="123"/>
      <c r="I1440" s="121"/>
      <c r="J1440" s="120"/>
      <c r="K1440" s="121"/>
      <c r="L1440" s="120"/>
      <c r="M1440" s="123"/>
      <c r="N1440" s="123"/>
      <c r="O1440" s="121"/>
      <c r="P1440" s="121"/>
      <c r="Q1440" s="123"/>
      <c r="R1440" s="150"/>
      <c r="S1440" s="150"/>
      <c r="T1440" s="124"/>
      <c r="U1440" s="120"/>
      <c r="V1440" s="121"/>
      <c r="W1440" s="120"/>
      <c r="X1440" s="120"/>
      <c r="Y1440" s="264"/>
      <c r="Z1440" s="123"/>
      <c r="AA1440" s="125"/>
      <c r="AB1440" s="125"/>
      <c r="AC1440" s="125"/>
      <c r="AD1440" s="125"/>
      <c r="AE1440" s="125"/>
      <c r="AF1440" s="125"/>
      <c r="AG1440" s="125"/>
      <c r="AH1440" s="125"/>
      <c r="AI1440" s="125"/>
      <c r="AJ1440" s="125"/>
      <c r="AK1440" s="135"/>
      <c r="AL1440" s="126"/>
    </row>
    <row r="1441" spans="1:38" hidden="1" x14ac:dyDescent="0.25">
      <c r="A1441" s="147"/>
      <c r="B1441" s="120"/>
      <c r="C1441" s="121"/>
      <c r="D1441" s="122"/>
      <c r="E1441" s="121"/>
      <c r="F1441" s="122"/>
      <c r="G1441" s="121"/>
      <c r="H1441" s="123"/>
      <c r="I1441" s="121"/>
      <c r="J1441" s="120"/>
      <c r="K1441" s="121"/>
      <c r="L1441" s="120"/>
      <c r="M1441" s="123"/>
      <c r="N1441" s="123"/>
      <c r="O1441" s="121"/>
      <c r="P1441" s="121"/>
      <c r="Q1441" s="123"/>
      <c r="R1441" s="121"/>
      <c r="S1441" s="121"/>
      <c r="T1441" s="124"/>
      <c r="U1441" s="120"/>
      <c r="V1441" s="121"/>
      <c r="W1441" s="120"/>
      <c r="X1441" s="120"/>
      <c r="Y1441" s="263"/>
      <c r="Z1441" s="123"/>
      <c r="AA1441" s="125"/>
      <c r="AB1441" s="125"/>
      <c r="AC1441" s="125"/>
      <c r="AD1441" s="125"/>
      <c r="AE1441" s="125"/>
      <c r="AF1441" s="125"/>
      <c r="AG1441" s="125"/>
      <c r="AH1441" s="125"/>
      <c r="AI1441" s="125"/>
      <c r="AJ1441" s="125"/>
      <c r="AK1441" s="135"/>
      <c r="AL1441" s="126"/>
    </row>
    <row r="1442" spans="1:38" hidden="1" x14ac:dyDescent="0.25">
      <c r="A1442" s="149"/>
      <c r="B1442" s="120"/>
      <c r="C1442" s="121"/>
      <c r="D1442" s="122"/>
      <c r="E1442" s="121"/>
      <c r="F1442" s="122"/>
      <c r="G1442" s="121"/>
      <c r="H1442" s="123"/>
      <c r="I1442" s="121"/>
      <c r="J1442" s="120"/>
      <c r="K1442" s="121"/>
      <c r="L1442" s="120"/>
      <c r="M1442" s="123"/>
      <c r="N1442" s="123"/>
      <c r="O1442" s="121"/>
      <c r="P1442" s="121"/>
      <c r="Q1442" s="123"/>
      <c r="R1442" s="121"/>
      <c r="S1442" s="121"/>
      <c r="T1442" s="124"/>
      <c r="U1442" s="122"/>
      <c r="V1442" s="121"/>
      <c r="W1442" s="120"/>
      <c r="X1442" s="120"/>
      <c r="Y1442" s="262"/>
      <c r="Z1442" s="123"/>
      <c r="AA1442" s="125"/>
      <c r="AB1442" s="125"/>
      <c r="AC1442" s="125"/>
      <c r="AD1442" s="125"/>
      <c r="AE1442" s="125"/>
      <c r="AF1442" s="125"/>
      <c r="AG1442" s="125"/>
      <c r="AH1442" s="125"/>
      <c r="AI1442" s="125"/>
      <c r="AJ1442" s="125"/>
      <c r="AK1442" s="135"/>
      <c r="AL1442" s="126"/>
    </row>
    <row r="1443" spans="1:38" hidden="1" x14ac:dyDescent="0.25">
      <c r="A1443" s="147"/>
      <c r="B1443" s="120"/>
      <c r="C1443" s="121"/>
      <c r="D1443" s="122"/>
      <c r="E1443" s="121"/>
      <c r="F1443" s="122"/>
      <c r="G1443" s="121"/>
      <c r="H1443" s="123"/>
      <c r="I1443" s="121"/>
      <c r="J1443" s="120"/>
      <c r="K1443" s="121"/>
      <c r="L1443" s="120"/>
      <c r="M1443" s="123"/>
      <c r="N1443" s="123"/>
      <c r="O1443" s="121"/>
      <c r="P1443" s="121"/>
      <c r="Q1443" s="123"/>
      <c r="R1443" s="121"/>
      <c r="S1443" s="121"/>
      <c r="T1443" s="124"/>
      <c r="U1443" s="122"/>
      <c r="V1443" s="121"/>
      <c r="W1443" s="120"/>
      <c r="X1443" s="120"/>
      <c r="Y1443" s="263"/>
      <c r="Z1443" s="123"/>
      <c r="AA1443" s="125"/>
      <c r="AB1443" s="125"/>
      <c r="AC1443" s="125"/>
      <c r="AD1443" s="125"/>
      <c r="AE1443" s="125"/>
      <c r="AF1443" s="125"/>
      <c r="AG1443" s="125"/>
      <c r="AH1443" s="125"/>
      <c r="AI1443" s="125"/>
      <c r="AJ1443" s="125"/>
      <c r="AK1443" s="135"/>
      <c r="AL1443" s="126"/>
    </row>
    <row r="1444" spans="1:38" hidden="1" x14ac:dyDescent="0.25">
      <c r="A1444" s="147"/>
      <c r="B1444" s="120"/>
      <c r="C1444" s="121"/>
      <c r="D1444" s="122"/>
      <c r="E1444" s="121"/>
      <c r="F1444" s="122"/>
      <c r="G1444" s="121"/>
      <c r="H1444" s="123"/>
      <c r="I1444" s="121"/>
      <c r="J1444" s="120"/>
      <c r="K1444" s="121"/>
      <c r="L1444" s="120"/>
      <c r="M1444" s="123"/>
      <c r="N1444" s="123"/>
      <c r="O1444" s="121"/>
      <c r="P1444" s="121"/>
      <c r="Q1444" s="123"/>
      <c r="R1444" s="121"/>
      <c r="S1444" s="121"/>
      <c r="T1444" s="124"/>
      <c r="U1444" s="122"/>
      <c r="V1444" s="121"/>
      <c r="W1444" s="120"/>
      <c r="X1444" s="120"/>
      <c r="Y1444" s="263"/>
      <c r="Z1444" s="123"/>
      <c r="AA1444" s="125"/>
      <c r="AB1444" s="125"/>
      <c r="AC1444" s="125"/>
      <c r="AD1444" s="125"/>
      <c r="AE1444" s="125"/>
      <c r="AF1444" s="125"/>
      <c r="AG1444" s="125"/>
      <c r="AH1444" s="125"/>
      <c r="AI1444" s="125"/>
      <c r="AJ1444" s="125"/>
      <c r="AK1444" s="135"/>
      <c r="AL1444" s="126"/>
    </row>
    <row r="1445" spans="1:38" hidden="1" x14ac:dyDescent="0.25">
      <c r="A1445" s="147"/>
      <c r="B1445" s="120"/>
      <c r="C1445" s="121"/>
      <c r="D1445" s="122"/>
      <c r="E1445" s="121"/>
      <c r="F1445" s="122"/>
      <c r="G1445" s="121"/>
      <c r="H1445" s="123"/>
      <c r="I1445" s="121"/>
      <c r="J1445" s="120"/>
      <c r="K1445" s="121"/>
      <c r="L1445" s="120"/>
      <c r="M1445" s="123"/>
      <c r="N1445" s="123"/>
      <c r="O1445" s="121"/>
      <c r="P1445" s="121"/>
      <c r="Q1445" s="123"/>
      <c r="R1445" s="150"/>
      <c r="S1445" s="150"/>
      <c r="T1445" s="124"/>
      <c r="U1445" s="120"/>
      <c r="V1445" s="121"/>
      <c r="W1445" s="120"/>
      <c r="X1445" s="120"/>
      <c r="Y1445" s="263"/>
      <c r="Z1445" s="123"/>
      <c r="AA1445" s="125"/>
      <c r="AB1445" s="125"/>
      <c r="AC1445" s="125"/>
      <c r="AD1445" s="125"/>
      <c r="AE1445" s="125"/>
      <c r="AF1445" s="125"/>
      <c r="AG1445" s="125"/>
      <c r="AH1445" s="125"/>
      <c r="AI1445" s="125"/>
      <c r="AJ1445" s="125"/>
      <c r="AK1445" s="135"/>
      <c r="AL1445" s="126"/>
    </row>
    <row r="1446" spans="1:38" hidden="1" x14ac:dyDescent="0.25">
      <c r="A1446" s="147"/>
      <c r="B1446" s="120"/>
      <c r="C1446" s="121"/>
      <c r="D1446" s="122"/>
      <c r="E1446" s="121"/>
      <c r="F1446" s="122"/>
      <c r="G1446" s="121"/>
      <c r="H1446" s="123"/>
      <c r="I1446" s="121"/>
      <c r="J1446" s="120"/>
      <c r="K1446" s="121"/>
      <c r="L1446" s="120"/>
      <c r="M1446" s="123"/>
      <c r="N1446" s="123"/>
      <c r="O1446" s="121"/>
      <c r="P1446" s="121"/>
      <c r="Q1446" s="123"/>
      <c r="R1446" s="150"/>
      <c r="S1446" s="150"/>
      <c r="T1446" s="124"/>
      <c r="U1446" s="122"/>
      <c r="V1446" s="121"/>
      <c r="W1446" s="120"/>
      <c r="X1446" s="120"/>
      <c r="Y1446" s="264"/>
      <c r="Z1446" s="123"/>
      <c r="AA1446" s="125"/>
      <c r="AB1446" s="125"/>
      <c r="AC1446" s="125"/>
      <c r="AD1446" s="125"/>
      <c r="AE1446" s="125"/>
      <c r="AF1446" s="125"/>
      <c r="AG1446" s="125"/>
      <c r="AH1446" s="125"/>
      <c r="AI1446" s="125"/>
      <c r="AJ1446" s="125"/>
      <c r="AK1446" s="135"/>
      <c r="AL1446" s="126"/>
    </row>
    <row r="1447" spans="1:38" hidden="1" x14ac:dyDescent="0.25">
      <c r="A1447" s="147"/>
      <c r="B1447" s="120"/>
      <c r="C1447" s="121"/>
      <c r="D1447" s="122"/>
      <c r="E1447" s="121"/>
      <c r="F1447" s="122"/>
      <c r="G1447" s="121"/>
      <c r="H1447" s="123"/>
      <c r="I1447" s="121"/>
      <c r="J1447" s="120"/>
      <c r="K1447" s="121"/>
      <c r="L1447" s="120"/>
      <c r="M1447" s="123"/>
      <c r="N1447" s="123"/>
      <c r="O1447" s="121"/>
      <c r="P1447" s="121"/>
      <c r="Q1447" s="123"/>
      <c r="R1447" s="121"/>
      <c r="S1447" s="121"/>
      <c r="T1447" s="124"/>
      <c r="U1447" s="122"/>
      <c r="V1447" s="121"/>
      <c r="W1447" s="120"/>
      <c r="X1447" s="120"/>
      <c r="Y1447" s="263"/>
      <c r="Z1447" s="123"/>
      <c r="AA1447" s="125"/>
      <c r="AB1447" s="125"/>
      <c r="AC1447" s="125"/>
      <c r="AD1447" s="125"/>
      <c r="AE1447" s="125"/>
      <c r="AF1447" s="125"/>
      <c r="AG1447" s="125"/>
      <c r="AH1447" s="125"/>
      <c r="AI1447" s="125"/>
      <c r="AJ1447" s="125"/>
      <c r="AK1447" s="135"/>
      <c r="AL1447" s="126"/>
    </row>
    <row r="1448" spans="1:38" hidden="1" x14ac:dyDescent="0.25">
      <c r="A1448" s="147"/>
      <c r="B1448" s="120"/>
      <c r="C1448" s="121"/>
      <c r="D1448" s="122"/>
      <c r="E1448" s="121"/>
      <c r="F1448" s="122"/>
      <c r="G1448" s="121"/>
      <c r="H1448" s="123"/>
      <c r="I1448" s="121"/>
      <c r="J1448" s="120"/>
      <c r="K1448" s="121"/>
      <c r="L1448" s="120"/>
      <c r="M1448" s="123"/>
      <c r="N1448" s="123"/>
      <c r="O1448" s="121"/>
      <c r="P1448" s="121"/>
      <c r="Q1448" s="123"/>
      <c r="R1448" s="150"/>
      <c r="S1448" s="150"/>
      <c r="T1448" s="124"/>
      <c r="U1448" s="120"/>
      <c r="V1448" s="121"/>
      <c r="W1448" s="120"/>
      <c r="X1448" s="120"/>
      <c r="Y1448" s="263"/>
      <c r="Z1448" s="123"/>
      <c r="AA1448" s="125"/>
      <c r="AB1448" s="125"/>
      <c r="AC1448" s="125"/>
      <c r="AD1448" s="125"/>
      <c r="AE1448" s="125"/>
      <c r="AF1448" s="125"/>
      <c r="AG1448" s="125"/>
      <c r="AH1448" s="125"/>
      <c r="AI1448" s="125"/>
      <c r="AJ1448" s="125"/>
      <c r="AK1448" s="135"/>
      <c r="AL1448" s="126"/>
    </row>
    <row r="1449" spans="1:38" hidden="1" x14ac:dyDescent="0.25">
      <c r="A1449" s="147"/>
      <c r="B1449" s="120"/>
      <c r="C1449" s="121"/>
      <c r="D1449" s="122"/>
      <c r="E1449" s="121"/>
      <c r="F1449" s="122"/>
      <c r="G1449" s="121"/>
      <c r="H1449" s="123"/>
      <c r="I1449" s="121"/>
      <c r="J1449" s="120"/>
      <c r="K1449" s="121"/>
      <c r="L1449" s="120"/>
      <c r="M1449" s="123"/>
      <c r="N1449" s="123"/>
      <c r="O1449" s="121"/>
      <c r="P1449" s="121"/>
      <c r="Q1449" s="123"/>
      <c r="R1449" s="121"/>
      <c r="S1449" s="121"/>
      <c r="T1449" s="124"/>
      <c r="U1449" s="122"/>
      <c r="V1449" s="121"/>
      <c r="W1449" s="120"/>
      <c r="X1449" s="120"/>
      <c r="Y1449" s="263"/>
      <c r="Z1449" s="123"/>
      <c r="AA1449" s="125"/>
      <c r="AB1449" s="125"/>
      <c r="AC1449" s="125"/>
      <c r="AD1449" s="125"/>
      <c r="AE1449" s="125"/>
      <c r="AF1449" s="125"/>
      <c r="AG1449" s="125"/>
      <c r="AH1449" s="125"/>
      <c r="AI1449" s="125"/>
      <c r="AJ1449" s="125"/>
      <c r="AK1449" s="135"/>
      <c r="AL1449" s="126"/>
    </row>
    <row r="1450" spans="1:38" hidden="1" x14ac:dyDescent="0.25">
      <c r="A1450" s="147"/>
      <c r="B1450" s="120"/>
      <c r="C1450" s="121"/>
      <c r="D1450" s="122"/>
      <c r="E1450" s="121"/>
      <c r="F1450" s="122"/>
      <c r="G1450" s="121"/>
      <c r="H1450" s="123"/>
      <c r="I1450" s="121"/>
      <c r="J1450" s="120"/>
      <c r="K1450" s="121"/>
      <c r="L1450" s="120"/>
      <c r="M1450" s="123"/>
      <c r="N1450" s="123"/>
      <c r="O1450" s="121"/>
      <c r="P1450" s="121"/>
      <c r="Q1450" s="123"/>
      <c r="R1450" s="150"/>
      <c r="S1450" s="150"/>
      <c r="T1450" s="124"/>
      <c r="U1450" s="122"/>
      <c r="V1450" s="121"/>
      <c r="W1450" s="120"/>
      <c r="X1450" s="120"/>
      <c r="Y1450" s="264"/>
      <c r="Z1450" s="123"/>
      <c r="AA1450" s="125"/>
      <c r="AB1450" s="125"/>
      <c r="AC1450" s="125"/>
      <c r="AD1450" s="125"/>
      <c r="AE1450" s="125"/>
      <c r="AF1450" s="125"/>
      <c r="AG1450" s="125"/>
      <c r="AH1450" s="125"/>
      <c r="AI1450" s="125"/>
      <c r="AJ1450" s="125"/>
      <c r="AK1450" s="135"/>
      <c r="AL1450" s="126"/>
    </row>
    <row r="1451" spans="1:38" hidden="1" x14ac:dyDescent="0.25">
      <c r="A1451" s="147"/>
      <c r="B1451" s="120"/>
      <c r="C1451" s="121"/>
      <c r="D1451" s="122"/>
      <c r="E1451" s="121"/>
      <c r="F1451" s="122"/>
      <c r="G1451" s="121"/>
      <c r="H1451" s="123"/>
      <c r="I1451" s="121"/>
      <c r="J1451" s="120"/>
      <c r="K1451" s="121"/>
      <c r="L1451" s="120"/>
      <c r="M1451" s="123"/>
      <c r="N1451" s="123"/>
      <c r="O1451" s="121"/>
      <c r="P1451" s="121"/>
      <c r="Q1451" s="123"/>
      <c r="R1451" s="150"/>
      <c r="S1451" s="150"/>
      <c r="T1451" s="124"/>
      <c r="U1451" s="120"/>
      <c r="V1451" s="121"/>
      <c r="W1451" s="120"/>
      <c r="X1451" s="120"/>
      <c r="Y1451" s="264"/>
      <c r="Z1451" s="123"/>
      <c r="AA1451" s="125"/>
      <c r="AB1451" s="125"/>
      <c r="AC1451" s="125"/>
      <c r="AD1451" s="125"/>
      <c r="AE1451" s="125"/>
      <c r="AF1451" s="125"/>
      <c r="AG1451" s="125"/>
      <c r="AH1451" s="125"/>
      <c r="AI1451" s="125"/>
      <c r="AJ1451" s="125"/>
      <c r="AK1451" s="135"/>
      <c r="AL1451" s="126"/>
    </row>
    <row r="1452" spans="1:38" hidden="1" x14ac:dyDescent="0.25">
      <c r="A1452" s="147"/>
      <c r="B1452" s="120"/>
      <c r="C1452" s="121"/>
      <c r="D1452" s="122"/>
      <c r="E1452" s="121"/>
      <c r="F1452" s="122"/>
      <c r="G1452" s="121"/>
      <c r="H1452" s="123"/>
      <c r="I1452" s="121"/>
      <c r="J1452" s="120"/>
      <c r="K1452" s="121"/>
      <c r="L1452" s="120"/>
      <c r="M1452" s="123"/>
      <c r="N1452" s="123"/>
      <c r="O1452" s="121"/>
      <c r="P1452" s="121"/>
      <c r="Q1452" s="123"/>
      <c r="R1452" s="121"/>
      <c r="S1452" s="121"/>
      <c r="T1452" s="124"/>
      <c r="U1452" s="122"/>
      <c r="V1452" s="121"/>
      <c r="W1452" s="120"/>
      <c r="X1452" s="120"/>
      <c r="Y1452" s="263"/>
      <c r="Z1452" s="123"/>
      <c r="AA1452" s="125"/>
      <c r="AB1452" s="125"/>
      <c r="AC1452" s="125"/>
      <c r="AD1452" s="125"/>
      <c r="AE1452" s="125"/>
      <c r="AF1452" s="125"/>
      <c r="AG1452" s="125"/>
      <c r="AH1452" s="125"/>
      <c r="AI1452" s="125"/>
      <c r="AJ1452" s="125"/>
      <c r="AK1452" s="135"/>
      <c r="AL1452" s="126"/>
    </row>
    <row r="1453" spans="1:38" hidden="1" x14ac:dyDescent="0.25">
      <c r="A1453" s="147"/>
      <c r="B1453" s="120"/>
      <c r="C1453" s="121"/>
      <c r="D1453" s="122"/>
      <c r="E1453" s="121"/>
      <c r="F1453" s="122"/>
      <c r="G1453" s="121"/>
      <c r="H1453" s="123"/>
      <c r="I1453" s="121"/>
      <c r="J1453" s="120"/>
      <c r="K1453" s="121"/>
      <c r="L1453" s="120"/>
      <c r="M1453" s="123"/>
      <c r="N1453" s="123"/>
      <c r="O1453" s="121"/>
      <c r="P1453" s="121"/>
      <c r="Q1453" s="123"/>
      <c r="R1453" s="121"/>
      <c r="S1453" s="121"/>
      <c r="T1453" s="124"/>
      <c r="U1453" s="122"/>
      <c r="V1453" s="121"/>
      <c r="W1453" s="120"/>
      <c r="X1453" s="120"/>
      <c r="Y1453" s="264"/>
      <c r="Z1453" s="123"/>
      <c r="AA1453" s="125"/>
      <c r="AB1453" s="125"/>
      <c r="AC1453" s="125"/>
      <c r="AD1453" s="125"/>
      <c r="AE1453" s="125"/>
      <c r="AF1453" s="125"/>
      <c r="AG1453" s="125"/>
      <c r="AH1453" s="125"/>
      <c r="AI1453" s="125"/>
      <c r="AJ1453" s="125"/>
      <c r="AK1453" s="135"/>
      <c r="AL1453" s="126"/>
    </row>
    <row r="1454" spans="1:38" hidden="1" x14ac:dyDescent="0.25">
      <c r="A1454" s="147"/>
      <c r="B1454" s="120"/>
      <c r="C1454" s="121"/>
      <c r="D1454" s="122"/>
      <c r="E1454" s="121"/>
      <c r="F1454" s="122"/>
      <c r="G1454" s="121"/>
      <c r="H1454" s="123"/>
      <c r="I1454" s="121"/>
      <c r="J1454" s="120"/>
      <c r="K1454" s="121"/>
      <c r="L1454" s="120"/>
      <c r="M1454" s="123"/>
      <c r="N1454" s="123"/>
      <c r="O1454" s="121"/>
      <c r="P1454" s="121"/>
      <c r="Q1454" s="123"/>
      <c r="R1454" s="150"/>
      <c r="S1454" s="150"/>
      <c r="T1454" s="124"/>
      <c r="U1454" s="120"/>
      <c r="V1454" s="121"/>
      <c r="W1454" s="120"/>
      <c r="X1454" s="120"/>
      <c r="Y1454" s="264"/>
      <c r="Z1454" s="123"/>
      <c r="AA1454" s="125"/>
      <c r="AB1454" s="125"/>
      <c r="AC1454" s="125"/>
      <c r="AD1454" s="125"/>
      <c r="AE1454" s="125"/>
      <c r="AF1454" s="125"/>
      <c r="AG1454" s="125"/>
      <c r="AH1454" s="125"/>
      <c r="AI1454" s="125"/>
      <c r="AJ1454" s="125"/>
      <c r="AK1454" s="135"/>
      <c r="AL1454" s="126"/>
    </row>
    <row r="1455" spans="1:38" hidden="1" x14ac:dyDescent="0.25">
      <c r="A1455" s="147"/>
      <c r="B1455" s="120"/>
      <c r="C1455" s="121"/>
      <c r="D1455" s="122"/>
      <c r="E1455" s="121"/>
      <c r="F1455" s="122"/>
      <c r="G1455" s="121"/>
      <c r="H1455" s="123"/>
      <c r="I1455" s="121"/>
      <c r="J1455" s="120"/>
      <c r="K1455" s="121"/>
      <c r="L1455" s="120"/>
      <c r="M1455" s="123"/>
      <c r="N1455" s="123"/>
      <c r="O1455" s="121"/>
      <c r="P1455" s="121"/>
      <c r="Q1455" s="123"/>
      <c r="R1455" s="150"/>
      <c r="S1455" s="150"/>
      <c r="T1455" s="124"/>
      <c r="U1455" s="120"/>
      <c r="V1455" s="121"/>
      <c r="W1455" s="120"/>
      <c r="X1455" s="120"/>
      <c r="Y1455" s="264"/>
      <c r="Z1455" s="123"/>
      <c r="AA1455" s="125"/>
      <c r="AB1455" s="125"/>
      <c r="AC1455" s="125"/>
      <c r="AD1455" s="125"/>
      <c r="AE1455" s="125"/>
      <c r="AF1455" s="125"/>
      <c r="AG1455" s="125"/>
      <c r="AH1455" s="125"/>
      <c r="AI1455" s="125"/>
      <c r="AJ1455" s="125"/>
      <c r="AK1455" s="135"/>
      <c r="AL1455" s="126"/>
    </row>
    <row r="1456" spans="1:38" hidden="1" x14ac:dyDescent="0.25">
      <c r="A1456" s="147"/>
      <c r="B1456" s="120"/>
      <c r="C1456" s="121"/>
      <c r="D1456" s="122"/>
      <c r="E1456" s="121"/>
      <c r="F1456" s="122"/>
      <c r="G1456" s="121"/>
      <c r="H1456" s="123"/>
      <c r="I1456" s="121"/>
      <c r="J1456" s="120"/>
      <c r="K1456" s="121"/>
      <c r="L1456" s="120"/>
      <c r="M1456" s="123"/>
      <c r="N1456" s="123"/>
      <c r="O1456" s="121"/>
      <c r="P1456" s="121"/>
      <c r="Q1456" s="123"/>
      <c r="R1456" s="121"/>
      <c r="S1456" s="121"/>
      <c r="T1456" s="124"/>
      <c r="U1456" s="120"/>
      <c r="V1456" s="121"/>
      <c r="W1456" s="120"/>
      <c r="X1456" s="120"/>
      <c r="Y1456" s="263"/>
      <c r="Z1456" s="123"/>
      <c r="AA1456" s="125"/>
      <c r="AB1456" s="125"/>
      <c r="AC1456" s="125"/>
      <c r="AD1456" s="125"/>
      <c r="AE1456" s="125"/>
      <c r="AF1456" s="125"/>
      <c r="AG1456" s="125"/>
      <c r="AH1456" s="125"/>
      <c r="AI1456" s="125"/>
      <c r="AJ1456" s="125"/>
      <c r="AK1456" s="135"/>
      <c r="AL1456" s="126"/>
    </row>
    <row r="1457" spans="1:38" hidden="1" x14ac:dyDescent="0.25">
      <c r="A1457" s="147"/>
      <c r="B1457" s="120"/>
      <c r="C1457" s="121"/>
      <c r="D1457" s="122"/>
      <c r="E1457" s="121"/>
      <c r="F1457" s="122"/>
      <c r="G1457" s="121"/>
      <c r="H1457" s="123"/>
      <c r="I1457" s="121"/>
      <c r="J1457" s="120"/>
      <c r="K1457" s="121"/>
      <c r="L1457" s="120"/>
      <c r="M1457" s="123"/>
      <c r="N1457" s="123"/>
      <c r="O1457" s="121"/>
      <c r="P1457" s="121"/>
      <c r="Q1457" s="123"/>
      <c r="R1457" s="150"/>
      <c r="S1457" s="150"/>
      <c r="T1457" s="124"/>
      <c r="U1457" s="120"/>
      <c r="V1457" s="121"/>
      <c r="W1457" s="120"/>
      <c r="X1457" s="120"/>
      <c r="Y1457" s="263"/>
      <c r="Z1457" s="123"/>
      <c r="AA1457" s="125"/>
      <c r="AB1457" s="125"/>
      <c r="AC1457" s="125"/>
      <c r="AD1457" s="125"/>
      <c r="AE1457" s="125"/>
      <c r="AF1457" s="125"/>
      <c r="AG1457" s="125"/>
      <c r="AH1457" s="125"/>
      <c r="AI1457" s="125"/>
      <c r="AJ1457" s="125"/>
      <c r="AK1457" s="135"/>
      <c r="AL1457" s="126"/>
    </row>
    <row r="1458" spans="1:38" hidden="1" x14ac:dyDescent="0.25">
      <c r="A1458" s="147"/>
      <c r="B1458" s="120"/>
      <c r="C1458" s="121"/>
      <c r="D1458" s="122"/>
      <c r="E1458" s="121"/>
      <c r="F1458" s="122"/>
      <c r="G1458" s="121"/>
      <c r="H1458" s="123"/>
      <c r="I1458" s="121"/>
      <c r="J1458" s="120"/>
      <c r="K1458" s="121"/>
      <c r="L1458" s="120"/>
      <c r="M1458" s="123"/>
      <c r="N1458" s="123"/>
      <c r="O1458" s="121"/>
      <c r="P1458" s="121"/>
      <c r="Q1458" s="123"/>
      <c r="R1458" s="150"/>
      <c r="S1458" s="150"/>
      <c r="T1458" s="124"/>
      <c r="U1458" s="120"/>
      <c r="V1458" s="121"/>
      <c r="W1458" s="120"/>
      <c r="X1458" s="120"/>
      <c r="Y1458" s="264"/>
      <c r="Z1458" s="123"/>
      <c r="AA1458" s="125"/>
      <c r="AB1458" s="125"/>
      <c r="AC1458" s="125"/>
      <c r="AD1458" s="125"/>
      <c r="AE1458" s="125"/>
      <c r="AF1458" s="125"/>
      <c r="AG1458" s="125"/>
      <c r="AH1458" s="125"/>
      <c r="AI1458" s="125"/>
      <c r="AJ1458" s="125"/>
      <c r="AK1458" s="135"/>
      <c r="AL1458" s="126"/>
    </row>
    <row r="1459" spans="1:38" hidden="1" x14ac:dyDescent="0.25">
      <c r="A1459" s="147"/>
      <c r="B1459" s="120"/>
      <c r="C1459" s="121"/>
      <c r="D1459" s="122"/>
      <c r="E1459" s="121"/>
      <c r="F1459" s="122"/>
      <c r="G1459" s="121"/>
      <c r="H1459" s="123"/>
      <c r="I1459" s="121"/>
      <c r="J1459" s="120"/>
      <c r="K1459" s="121"/>
      <c r="L1459" s="120"/>
      <c r="M1459" s="123"/>
      <c r="N1459" s="123"/>
      <c r="O1459" s="121"/>
      <c r="P1459" s="121"/>
      <c r="Q1459" s="123"/>
      <c r="R1459" s="150"/>
      <c r="S1459" s="150"/>
      <c r="T1459" s="124"/>
      <c r="U1459" s="120"/>
      <c r="V1459" s="121"/>
      <c r="W1459" s="120"/>
      <c r="X1459" s="120"/>
      <c r="Y1459" s="263"/>
      <c r="Z1459" s="123"/>
      <c r="AA1459" s="125"/>
      <c r="AB1459" s="125"/>
      <c r="AC1459" s="125"/>
      <c r="AD1459" s="125"/>
      <c r="AE1459" s="125"/>
      <c r="AF1459" s="125"/>
      <c r="AG1459" s="125"/>
      <c r="AH1459" s="125"/>
      <c r="AI1459" s="125"/>
      <c r="AJ1459" s="125"/>
      <c r="AK1459" s="135"/>
      <c r="AL1459" s="126"/>
    </row>
    <row r="1460" spans="1:38" hidden="1" x14ac:dyDescent="0.25">
      <c r="A1460" s="147"/>
      <c r="B1460" s="120"/>
      <c r="C1460" s="121"/>
      <c r="D1460" s="122"/>
      <c r="E1460" s="121"/>
      <c r="F1460" s="122"/>
      <c r="G1460" s="121"/>
      <c r="H1460" s="123"/>
      <c r="I1460" s="121"/>
      <c r="J1460" s="120"/>
      <c r="K1460" s="121"/>
      <c r="L1460" s="120"/>
      <c r="M1460" s="123"/>
      <c r="N1460" s="123"/>
      <c r="O1460" s="121"/>
      <c r="P1460" s="121"/>
      <c r="Q1460" s="123"/>
      <c r="R1460" s="150"/>
      <c r="S1460" s="150"/>
      <c r="T1460" s="124"/>
      <c r="U1460" s="120"/>
      <c r="V1460" s="121"/>
      <c r="W1460" s="120"/>
      <c r="X1460" s="120"/>
      <c r="Y1460" s="264"/>
      <c r="Z1460" s="123"/>
      <c r="AA1460" s="125"/>
      <c r="AB1460" s="125"/>
      <c r="AC1460" s="125"/>
      <c r="AD1460" s="125"/>
      <c r="AE1460" s="125"/>
      <c r="AF1460" s="125"/>
      <c r="AG1460" s="125"/>
      <c r="AH1460" s="125"/>
      <c r="AI1460" s="125"/>
      <c r="AJ1460" s="125"/>
      <c r="AK1460" s="135"/>
      <c r="AL1460" s="126"/>
    </row>
    <row r="1461" spans="1:38" hidden="1" x14ac:dyDescent="0.25">
      <c r="A1461" s="147"/>
      <c r="B1461" s="120"/>
      <c r="C1461" s="121"/>
      <c r="D1461" s="122"/>
      <c r="E1461" s="121"/>
      <c r="F1461" s="122"/>
      <c r="G1461" s="121"/>
      <c r="H1461" s="123"/>
      <c r="I1461" s="121"/>
      <c r="J1461" s="120"/>
      <c r="K1461" s="121"/>
      <c r="L1461" s="120"/>
      <c r="M1461" s="123"/>
      <c r="N1461" s="123"/>
      <c r="O1461" s="121"/>
      <c r="P1461" s="121"/>
      <c r="Q1461" s="123"/>
      <c r="R1461" s="121"/>
      <c r="S1461" s="121"/>
      <c r="T1461" s="124"/>
      <c r="U1461" s="120"/>
      <c r="V1461" s="121"/>
      <c r="W1461" s="120"/>
      <c r="X1461" s="120"/>
      <c r="Y1461" s="263"/>
      <c r="Z1461" s="123"/>
      <c r="AA1461" s="125"/>
      <c r="AB1461" s="125"/>
      <c r="AC1461" s="125"/>
      <c r="AD1461" s="125"/>
      <c r="AE1461" s="125"/>
      <c r="AF1461" s="125"/>
      <c r="AG1461" s="125"/>
      <c r="AH1461" s="125"/>
      <c r="AI1461" s="125"/>
      <c r="AJ1461" s="125"/>
      <c r="AK1461" s="135"/>
      <c r="AL1461" s="126"/>
    </row>
    <row r="1462" spans="1:38" hidden="1" x14ac:dyDescent="0.25">
      <c r="A1462" s="149"/>
      <c r="B1462" s="120"/>
      <c r="C1462" s="121"/>
      <c r="D1462" s="122"/>
      <c r="E1462" s="121"/>
      <c r="F1462" s="122"/>
      <c r="G1462" s="121"/>
      <c r="H1462" s="123"/>
      <c r="I1462" s="121"/>
      <c r="J1462" s="120"/>
      <c r="K1462" s="121"/>
      <c r="L1462" s="120"/>
      <c r="M1462" s="123"/>
      <c r="N1462" s="123"/>
      <c r="O1462" s="121"/>
      <c r="P1462" s="121"/>
      <c r="Q1462" s="123"/>
      <c r="R1462" s="151"/>
      <c r="S1462" s="151"/>
      <c r="T1462" s="124"/>
      <c r="U1462" s="122"/>
      <c r="V1462" s="121"/>
      <c r="W1462" s="120"/>
      <c r="X1462" s="120"/>
      <c r="Y1462" s="262"/>
      <c r="Z1462" s="123"/>
      <c r="AA1462" s="125"/>
      <c r="AB1462" s="125"/>
      <c r="AC1462" s="125"/>
      <c r="AD1462" s="125"/>
      <c r="AE1462" s="125"/>
      <c r="AF1462" s="125"/>
      <c r="AG1462" s="125"/>
      <c r="AH1462" s="125"/>
      <c r="AI1462" s="125"/>
      <c r="AJ1462" s="125"/>
      <c r="AK1462" s="135"/>
      <c r="AL1462" s="126"/>
    </row>
    <row r="1463" spans="1:38" hidden="1" x14ac:dyDescent="0.25">
      <c r="A1463" s="149"/>
      <c r="B1463" s="120"/>
      <c r="C1463" s="121"/>
      <c r="D1463" s="122"/>
      <c r="E1463" s="121"/>
      <c r="F1463" s="122"/>
      <c r="G1463" s="121"/>
      <c r="H1463" s="123"/>
      <c r="I1463" s="121"/>
      <c r="J1463" s="120"/>
      <c r="K1463" s="121"/>
      <c r="L1463" s="120"/>
      <c r="M1463" s="123"/>
      <c r="N1463" s="123"/>
      <c r="O1463" s="121"/>
      <c r="P1463" s="121"/>
      <c r="Q1463" s="123"/>
      <c r="R1463" s="121"/>
      <c r="S1463" s="121"/>
      <c r="T1463" s="124"/>
      <c r="U1463" s="122"/>
      <c r="V1463" s="121"/>
      <c r="W1463" s="120"/>
      <c r="X1463" s="120"/>
      <c r="Y1463" s="262"/>
      <c r="Z1463" s="123"/>
      <c r="AA1463" s="125"/>
      <c r="AB1463" s="125"/>
      <c r="AC1463" s="125"/>
      <c r="AD1463" s="125"/>
      <c r="AE1463" s="125"/>
      <c r="AF1463" s="125"/>
      <c r="AG1463" s="125"/>
      <c r="AH1463" s="125"/>
      <c r="AI1463" s="125"/>
      <c r="AJ1463" s="125"/>
      <c r="AK1463" s="135"/>
      <c r="AL1463" s="126"/>
    </row>
    <row r="1464" spans="1:38" hidden="1" x14ac:dyDescent="0.25">
      <c r="A1464" s="147"/>
      <c r="B1464" s="120"/>
      <c r="C1464" s="121"/>
      <c r="D1464" s="122"/>
      <c r="E1464" s="121"/>
      <c r="F1464" s="122"/>
      <c r="G1464" s="121"/>
      <c r="H1464" s="123"/>
      <c r="I1464" s="121"/>
      <c r="J1464" s="120"/>
      <c r="K1464" s="121"/>
      <c r="L1464" s="120"/>
      <c r="M1464" s="123"/>
      <c r="N1464" s="123"/>
      <c r="O1464" s="121"/>
      <c r="P1464" s="121"/>
      <c r="Q1464" s="123"/>
      <c r="R1464" s="121"/>
      <c r="S1464" s="121"/>
      <c r="T1464" s="124"/>
      <c r="U1464" s="122"/>
      <c r="V1464" s="121"/>
      <c r="W1464" s="120"/>
      <c r="X1464" s="120"/>
      <c r="Y1464" s="263"/>
      <c r="Z1464" s="123"/>
      <c r="AA1464" s="125"/>
      <c r="AB1464" s="125"/>
      <c r="AC1464" s="125"/>
      <c r="AD1464" s="125"/>
      <c r="AE1464" s="125"/>
      <c r="AF1464" s="125"/>
      <c r="AG1464" s="125"/>
      <c r="AH1464" s="125"/>
      <c r="AI1464" s="125"/>
      <c r="AJ1464" s="125"/>
      <c r="AK1464" s="135"/>
      <c r="AL1464" s="126"/>
    </row>
    <row r="1465" spans="1:38" hidden="1" x14ac:dyDescent="0.25">
      <c r="A1465" s="147"/>
      <c r="B1465" s="120"/>
      <c r="C1465" s="121"/>
      <c r="D1465" s="122"/>
      <c r="E1465" s="121"/>
      <c r="F1465" s="122"/>
      <c r="G1465" s="121"/>
      <c r="H1465" s="123"/>
      <c r="I1465" s="121"/>
      <c r="J1465" s="120"/>
      <c r="K1465" s="121"/>
      <c r="L1465" s="120"/>
      <c r="M1465" s="123"/>
      <c r="N1465" s="123"/>
      <c r="O1465" s="121"/>
      <c r="P1465" s="121"/>
      <c r="Q1465" s="123"/>
      <c r="R1465" s="121"/>
      <c r="S1465" s="121"/>
      <c r="T1465" s="124"/>
      <c r="U1465" s="122"/>
      <c r="V1465" s="121"/>
      <c r="W1465" s="120"/>
      <c r="X1465" s="120"/>
      <c r="Y1465" s="263"/>
      <c r="Z1465" s="123"/>
      <c r="AA1465" s="125"/>
      <c r="AB1465" s="125"/>
      <c r="AC1465" s="125"/>
      <c r="AD1465" s="125"/>
      <c r="AE1465" s="125"/>
      <c r="AF1465" s="125"/>
      <c r="AG1465" s="125"/>
      <c r="AH1465" s="125"/>
      <c r="AI1465" s="125"/>
      <c r="AJ1465" s="125"/>
      <c r="AK1465" s="135"/>
      <c r="AL1465" s="126"/>
    </row>
    <row r="1466" spans="1:38" hidden="1" x14ac:dyDescent="0.25">
      <c r="A1466" s="147"/>
      <c r="B1466" s="120"/>
      <c r="C1466" s="121"/>
      <c r="D1466" s="122"/>
      <c r="E1466" s="121"/>
      <c r="F1466" s="122"/>
      <c r="G1466" s="121"/>
      <c r="H1466" s="123"/>
      <c r="I1466" s="121"/>
      <c r="J1466" s="120"/>
      <c r="K1466" s="121"/>
      <c r="L1466" s="120"/>
      <c r="M1466" s="123"/>
      <c r="N1466" s="123"/>
      <c r="O1466" s="121"/>
      <c r="P1466" s="121"/>
      <c r="Q1466" s="123"/>
      <c r="R1466" s="121"/>
      <c r="S1466" s="121"/>
      <c r="T1466" s="124"/>
      <c r="U1466" s="122"/>
      <c r="V1466" s="121"/>
      <c r="W1466" s="120"/>
      <c r="X1466" s="120"/>
      <c r="Y1466" s="263"/>
      <c r="Z1466" s="123"/>
      <c r="AA1466" s="125"/>
      <c r="AB1466" s="125"/>
      <c r="AC1466" s="125"/>
      <c r="AD1466" s="125"/>
      <c r="AE1466" s="125"/>
      <c r="AF1466" s="125"/>
      <c r="AG1466" s="125"/>
      <c r="AH1466" s="125"/>
      <c r="AI1466" s="125"/>
      <c r="AJ1466" s="125"/>
      <c r="AK1466" s="135"/>
      <c r="AL1466" s="126"/>
    </row>
    <row r="1467" spans="1:38" hidden="1" x14ac:dyDescent="0.25">
      <c r="A1467" s="147"/>
      <c r="B1467" s="120"/>
      <c r="C1467" s="121"/>
      <c r="D1467" s="122"/>
      <c r="E1467" s="121"/>
      <c r="F1467" s="122"/>
      <c r="G1467" s="121"/>
      <c r="H1467" s="123"/>
      <c r="I1467" s="121"/>
      <c r="J1467" s="120"/>
      <c r="K1467" s="121"/>
      <c r="L1467" s="120"/>
      <c r="M1467" s="123"/>
      <c r="N1467" s="123"/>
      <c r="O1467" s="121"/>
      <c r="P1467" s="121"/>
      <c r="Q1467" s="123"/>
      <c r="R1467" s="150"/>
      <c r="S1467" s="150"/>
      <c r="T1467" s="124"/>
      <c r="U1467" s="120"/>
      <c r="V1467" s="121"/>
      <c r="W1467" s="120"/>
      <c r="X1467" s="120"/>
      <c r="Y1467" s="264"/>
      <c r="Z1467" s="123"/>
      <c r="AA1467" s="125"/>
      <c r="AB1467" s="125"/>
      <c r="AC1467" s="125"/>
      <c r="AD1467" s="125"/>
      <c r="AE1467" s="125"/>
      <c r="AF1467" s="125"/>
      <c r="AG1467" s="125"/>
      <c r="AH1467" s="125"/>
      <c r="AI1467" s="125"/>
      <c r="AJ1467" s="125"/>
      <c r="AK1467" s="135"/>
      <c r="AL1467" s="126"/>
    </row>
    <row r="1468" spans="1:38" hidden="1" x14ac:dyDescent="0.25">
      <c r="A1468" s="147"/>
      <c r="B1468" s="120"/>
      <c r="C1468" s="121"/>
      <c r="D1468" s="122"/>
      <c r="E1468" s="121"/>
      <c r="F1468" s="122"/>
      <c r="G1468" s="121"/>
      <c r="H1468" s="123"/>
      <c r="I1468" s="121"/>
      <c r="J1468" s="120"/>
      <c r="K1468" s="121"/>
      <c r="L1468" s="120"/>
      <c r="M1468" s="123"/>
      <c r="N1468" s="123"/>
      <c r="O1468" s="121"/>
      <c r="P1468" s="121"/>
      <c r="Q1468" s="123"/>
      <c r="R1468" s="150"/>
      <c r="S1468" s="150"/>
      <c r="T1468" s="124"/>
      <c r="U1468" s="120"/>
      <c r="V1468" s="121"/>
      <c r="W1468" s="120"/>
      <c r="X1468" s="120"/>
      <c r="Y1468" s="264"/>
      <c r="Z1468" s="123"/>
      <c r="AA1468" s="125"/>
      <c r="AB1468" s="125"/>
      <c r="AC1468" s="125"/>
      <c r="AD1468" s="125"/>
      <c r="AE1468" s="125"/>
      <c r="AF1468" s="125"/>
      <c r="AG1468" s="125"/>
      <c r="AH1468" s="125"/>
      <c r="AI1468" s="125"/>
      <c r="AJ1468" s="125"/>
      <c r="AK1468" s="135"/>
      <c r="AL1468" s="126"/>
    </row>
    <row r="1469" spans="1:38" hidden="1" x14ac:dyDescent="0.25">
      <c r="A1469" s="147"/>
      <c r="B1469" s="120"/>
      <c r="C1469" s="121"/>
      <c r="D1469" s="122"/>
      <c r="E1469" s="121"/>
      <c r="F1469" s="122"/>
      <c r="G1469" s="121"/>
      <c r="H1469" s="123"/>
      <c r="I1469" s="121"/>
      <c r="J1469" s="120"/>
      <c r="K1469" s="121"/>
      <c r="L1469" s="120"/>
      <c r="M1469" s="123"/>
      <c r="N1469" s="123"/>
      <c r="O1469" s="121"/>
      <c r="P1469" s="121"/>
      <c r="Q1469" s="123"/>
      <c r="R1469" s="150"/>
      <c r="S1469" s="150"/>
      <c r="T1469" s="124"/>
      <c r="U1469" s="120"/>
      <c r="V1469" s="121"/>
      <c r="W1469" s="120"/>
      <c r="X1469" s="120"/>
      <c r="Y1469" s="264"/>
      <c r="Z1469" s="123"/>
      <c r="AA1469" s="125"/>
      <c r="AB1469" s="125"/>
      <c r="AC1469" s="125"/>
      <c r="AD1469" s="125"/>
      <c r="AE1469" s="125"/>
      <c r="AF1469" s="125"/>
      <c r="AG1469" s="125"/>
      <c r="AH1469" s="125"/>
      <c r="AI1469" s="125"/>
      <c r="AJ1469" s="125"/>
      <c r="AK1469" s="135"/>
      <c r="AL1469" s="126"/>
    </row>
    <row r="1470" spans="1:38" hidden="1" x14ac:dyDescent="0.25">
      <c r="A1470" s="147"/>
      <c r="B1470" s="120"/>
      <c r="C1470" s="121"/>
      <c r="D1470" s="122"/>
      <c r="E1470" s="121"/>
      <c r="F1470" s="122"/>
      <c r="G1470" s="121"/>
      <c r="H1470" s="123"/>
      <c r="I1470" s="121"/>
      <c r="J1470" s="120"/>
      <c r="K1470" s="121"/>
      <c r="L1470" s="120"/>
      <c r="M1470" s="123"/>
      <c r="N1470" s="123"/>
      <c r="O1470" s="121"/>
      <c r="P1470" s="121"/>
      <c r="Q1470" s="123"/>
      <c r="R1470" s="150"/>
      <c r="S1470" s="150"/>
      <c r="T1470" s="124"/>
      <c r="U1470" s="120"/>
      <c r="V1470" s="121"/>
      <c r="W1470" s="120"/>
      <c r="X1470" s="120"/>
      <c r="Y1470" s="264"/>
      <c r="Z1470" s="123"/>
      <c r="AA1470" s="125"/>
      <c r="AB1470" s="125"/>
      <c r="AC1470" s="125"/>
      <c r="AD1470" s="125"/>
      <c r="AE1470" s="125"/>
      <c r="AF1470" s="125"/>
      <c r="AG1470" s="125"/>
      <c r="AH1470" s="125"/>
      <c r="AI1470" s="125"/>
      <c r="AJ1470" s="125"/>
      <c r="AK1470" s="135"/>
      <c r="AL1470" s="126"/>
    </row>
    <row r="1471" spans="1:38" hidden="1" x14ac:dyDescent="0.25">
      <c r="A1471" s="147"/>
      <c r="B1471" s="120"/>
      <c r="C1471" s="121"/>
      <c r="D1471" s="122"/>
      <c r="E1471" s="121"/>
      <c r="F1471" s="122"/>
      <c r="G1471" s="121"/>
      <c r="H1471" s="123"/>
      <c r="I1471" s="121"/>
      <c r="J1471" s="120"/>
      <c r="K1471" s="121"/>
      <c r="L1471" s="120"/>
      <c r="M1471" s="123"/>
      <c r="N1471" s="123"/>
      <c r="O1471" s="121"/>
      <c r="P1471" s="121"/>
      <c r="Q1471" s="123"/>
      <c r="R1471" s="150"/>
      <c r="S1471" s="150"/>
      <c r="T1471" s="124"/>
      <c r="U1471" s="120"/>
      <c r="V1471" s="121"/>
      <c r="W1471" s="120"/>
      <c r="X1471" s="120"/>
      <c r="Y1471" s="264"/>
      <c r="Z1471" s="123"/>
      <c r="AA1471" s="125"/>
      <c r="AB1471" s="125"/>
      <c r="AC1471" s="125"/>
      <c r="AD1471" s="125"/>
      <c r="AE1471" s="125"/>
      <c r="AF1471" s="125"/>
      <c r="AG1471" s="125"/>
      <c r="AH1471" s="125"/>
      <c r="AI1471" s="125"/>
      <c r="AJ1471" s="125"/>
      <c r="AK1471" s="135"/>
      <c r="AL1471" s="126"/>
    </row>
    <row r="1472" spans="1:38" hidden="1" x14ac:dyDescent="0.25">
      <c r="A1472" s="147"/>
      <c r="B1472" s="120"/>
      <c r="C1472" s="121"/>
      <c r="D1472" s="122"/>
      <c r="E1472" s="121"/>
      <c r="F1472" s="122"/>
      <c r="G1472" s="121"/>
      <c r="H1472" s="123"/>
      <c r="I1472" s="121"/>
      <c r="J1472" s="120"/>
      <c r="K1472" s="121"/>
      <c r="L1472" s="120"/>
      <c r="M1472" s="123"/>
      <c r="N1472" s="123"/>
      <c r="O1472" s="121"/>
      <c r="P1472" s="121"/>
      <c r="Q1472" s="123"/>
      <c r="R1472" s="121"/>
      <c r="S1472" s="121"/>
      <c r="T1472" s="124"/>
      <c r="U1472" s="120"/>
      <c r="V1472" s="121"/>
      <c r="W1472" s="120"/>
      <c r="X1472" s="120"/>
      <c r="Y1472" s="263"/>
      <c r="Z1472" s="123"/>
      <c r="AA1472" s="125"/>
      <c r="AB1472" s="125"/>
      <c r="AC1472" s="125"/>
      <c r="AD1472" s="125"/>
      <c r="AE1472" s="125"/>
      <c r="AF1472" s="125"/>
      <c r="AG1472" s="125"/>
      <c r="AH1472" s="125"/>
      <c r="AI1472" s="125"/>
      <c r="AJ1472" s="125"/>
      <c r="AK1472" s="135"/>
      <c r="AL1472" s="126"/>
    </row>
    <row r="1473" spans="1:38" hidden="1" x14ac:dyDescent="0.25">
      <c r="A1473" s="147"/>
      <c r="B1473" s="120"/>
      <c r="C1473" s="121"/>
      <c r="D1473" s="122"/>
      <c r="E1473" s="121"/>
      <c r="F1473" s="122"/>
      <c r="G1473" s="121"/>
      <c r="H1473" s="123"/>
      <c r="I1473" s="121"/>
      <c r="J1473" s="120"/>
      <c r="K1473" s="121"/>
      <c r="L1473" s="120"/>
      <c r="M1473" s="123"/>
      <c r="N1473" s="123"/>
      <c r="O1473" s="121"/>
      <c r="P1473" s="121"/>
      <c r="Q1473" s="123"/>
      <c r="R1473" s="150"/>
      <c r="S1473" s="150"/>
      <c r="T1473" s="124"/>
      <c r="U1473" s="120"/>
      <c r="V1473" s="121"/>
      <c r="W1473" s="120"/>
      <c r="X1473" s="120"/>
      <c r="Y1473" s="264"/>
      <c r="Z1473" s="123"/>
      <c r="AA1473" s="125"/>
      <c r="AB1473" s="125"/>
      <c r="AC1473" s="125"/>
      <c r="AD1473" s="125"/>
      <c r="AE1473" s="125"/>
      <c r="AF1473" s="125"/>
      <c r="AG1473" s="125"/>
      <c r="AH1473" s="125"/>
      <c r="AI1473" s="125"/>
      <c r="AJ1473" s="125"/>
      <c r="AK1473" s="135"/>
      <c r="AL1473" s="126"/>
    </row>
    <row r="1474" spans="1:38" hidden="1" x14ac:dyDescent="0.25">
      <c r="A1474" s="147"/>
      <c r="B1474" s="120"/>
      <c r="C1474" s="121"/>
      <c r="D1474" s="122"/>
      <c r="E1474" s="121"/>
      <c r="F1474" s="122"/>
      <c r="G1474" s="121"/>
      <c r="H1474" s="123"/>
      <c r="I1474" s="121"/>
      <c r="J1474" s="120"/>
      <c r="K1474" s="121"/>
      <c r="L1474" s="120"/>
      <c r="M1474" s="123"/>
      <c r="N1474" s="123"/>
      <c r="O1474" s="121"/>
      <c r="P1474" s="121"/>
      <c r="Q1474" s="123"/>
      <c r="R1474" s="150"/>
      <c r="S1474" s="150"/>
      <c r="T1474" s="124"/>
      <c r="U1474" s="120"/>
      <c r="V1474" s="121"/>
      <c r="W1474" s="120"/>
      <c r="X1474" s="120"/>
      <c r="Y1474" s="264"/>
      <c r="Z1474" s="123"/>
      <c r="AA1474" s="125"/>
      <c r="AB1474" s="125"/>
      <c r="AC1474" s="125"/>
      <c r="AD1474" s="125"/>
      <c r="AE1474" s="125"/>
      <c r="AF1474" s="125"/>
      <c r="AG1474" s="125"/>
      <c r="AH1474" s="125"/>
      <c r="AI1474" s="125"/>
      <c r="AJ1474" s="125"/>
      <c r="AK1474" s="135"/>
      <c r="AL1474" s="126"/>
    </row>
    <row r="1475" spans="1:38" hidden="1" x14ac:dyDescent="0.25">
      <c r="A1475" s="147"/>
      <c r="B1475" s="120"/>
      <c r="C1475" s="121"/>
      <c r="D1475" s="122"/>
      <c r="E1475" s="121"/>
      <c r="F1475" s="122"/>
      <c r="G1475" s="121"/>
      <c r="H1475" s="123"/>
      <c r="I1475" s="121"/>
      <c r="J1475" s="120"/>
      <c r="K1475" s="121"/>
      <c r="L1475" s="120"/>
      <c r="M1475" s="123"/>
      <c r="N1475" s="123"/>
      <c r="O1475" s="121"/>
      <c r="P1475" s="121"/>
      <c r="Q1475" s="123"/>
      <c r="R1475" s="150"/>
      <c r="S1475" s="150"/>
      <c r="T1475" s="124"/>
      <c r="U1475" s="120"/>
      <c r="V1475" s="121"/>
      <c r="W1475" s="120"/>
      <c r="X1475" s="120"/>
      <c r="Y1475" s="264"/>
      <c r="Z1475" s="123"/>
      <c r="AA1475" s="125"/>
      <c r="AB1475" s="125"/>
      <c r="AC1475" s="125"/>
      <c r="AD1475" s="125"/>
      <c r="AE1475" s="125"/>
      <c r="AF1475" s="125"/>
      <c r="AG1475" s="125"/>
      <c r="AH1475" s="125"/>
      <c r="AI1475" s="125"/>
      <c r="AJ1475" s="125"/>
      <c r="AK1475" s="135"/>
      <c r="AL1475" s="126"/>
    </row>
    <row r="1476" spans="1:38" hidden="1" x14ac:dyDescent="0.25">
      <c r="A1476" s="149"/>
      <c r="B1476" s="120"/>
      <c r="C1476" s="121"/>
      <c r="D1476" s="122"/>
      <c r="E1476" s="121"/>
      <c r="F1476" s="122"/>
      <c r="G1476" s="121"/>
      <c r="H1476" s="123"/>
      <c r="I1476" s="121"/>
      <c r="J1476" s="120"/>
      <c r="K1476" s="121"/>
      <c r="L1476" s="120"/>
      <c r="M1476" s="123"/>
      <c r="N1476" s="123"/>
      <c r="O1476" s="121"/>
      <c r="P1476" s="121"/>
      <c r="Q1476" s="123"/>
      <c r="R1476" s="121"/>
      <c r="S1476" s="121"/>
      <c r="T1476" s="124"/>
      <c r="U1476" s="122"/>
      <c r="V1476" s="121"/>
      <c r="W1476" s="120"/>
      <c r="X1476" s="120"/>
      <c r="Y1476" s="262"/>
      <c r="Z1476" s="123"/>
      <c r="AA1476" s="125"/>
      <c r="AB1476" s="125"/>
      <c r="AC1476" s="125"/>
      <c r="AD1476" s="125"/>
      <c r="AE1476" s="125"/>
      <c r="AF1476" s="125"/>
      <c r="AG1476" s="125"/>
      <c r="AH1476" s="125"/>
      <c r="AI1476" s="125"/>
      <c r="AJ1476" s="125"/>
      <c r="AK1476" s="135"/>
      <c r="AL1476" s="126"/>
    </row>
    <row r="1477" spans="1:38" hidden="1" x14ac:dyDescent="0.25">
      <c r="A1477" s="147"/>
      <c r="B1477" s="120"/>
      <c r="C1477" s="121"/>
      <c r="D1477" s="122"/>
      <c r="E1477" s="121"/>
      <c r="F1477" s="122"/>
      <c r="G1477" s="121"/>
      <c r="H1477" s="123"/>
      <c r="I1477" s="121"/>
      <c r="J1477" s="120"/>
      <c r="K1477" s="121"/>
      <c r="L1477" s="120"/>
      <c r="M1477" s="123"/>
      <c r="N1477" s="123"/>
      <c r="O1477" s="121"/>
      <c r="P1477" s="121"/>
      <c r="Q1477" s="123"/>
      <c r="R1477" s="150"/>
      <c r="S1477" s="150"/>
      <c r="T1477" s="124"/>
      <c r="U1477" s="120"/>
      <c r="V1477" s="121"/>
      <c r="W1477" s="120"/>
      <c r="X1477" s="120"/>
      <c r="Y1477" s="264"/>
      <c r="Z1477" s="123"/>
      <c r="AA1477" s="125"/>
      <c r="AB1477" s="125"/>
      <c r="AC1477" s="125"/>
      <c r="AD1477" s="125"/>
      <c r="AE1477" s="125"/>
      <c r="AF1477" s="125"/>
      <c r="AG1477" s="125"/>
      <c r="AH1477" s="125"/>
      <c r="AI1477" s="125"/>
      <c r="AJ1477" s="125"/>
      <c r="AK1477" s="135"/>
      <c r="AL1477" s="126"/>
    </row>
    <row r="1478" spans="1:38" hidden="1" x14ac:dyDescent="0.25">
      <c r="A1478" s="147"/>
      <c r="B1478" s="120"/>
      <c r="C1478" s="121"/>
      <c r="D1478" s="122"/>
      <c r="E1478" s="121"/>
      <c r="F1478" s="122"/>
      <c r="G1478" s="121"/>
      <c r="H1478" s="123"/>
      <c r="I1478" s="121"/>
      <c r="J1478" s="120"/>
      <c r="K1478" s="121"/>
      <c r="L1478" s="120"/>
      <c r="M1478" s="123"/>
      <c r="N1478" s="123"/>
      <c r="O1478" s="121"/>
      <c r="P1478" s="121"/>
      <c r="Q1478" s="123"/>
      <c r="R1478" s="121"/>
      <c r="S1478" s="121"/>
      <c r="T1478" s="124"/>
      <c r="U1478" s="120"/>
      <c r="V1478" s="121"/>
      <c r="W1478" s="120"/>
      <c r="X1478" s="120"/>
      <c r="Y1478" s="263"/>
      <c r="Z1478" s="123"/>
      <c r="AA1478" s="125"/>
      <c r="AB1478" s="125"/>
      <c r="AC1478" s="125"/>
      <c r="AD1478" s="125"/>
      <c r="AE1478" s="125"/>
      <c r="AF1478" s="125"/>
      <c r="AG1478" s="125"/>
      <c r="AH1478" s="125"/>
      <c r="AI1478" s="125"/>
      <c r="AJ1478" s="125"/>
      <c r="AK1478" s="135"/>
      <c r="AL1478" s="126"/>
    </row>
    <row r="1479" spans="1:38" hidden="1" x14ac:dyDescent="0.25">
      <c r="A1479" s="147"/>
      <c r="B1479" s="120"/>
      <c r="C1479" s="121"/>
      <c r="D1479" s="122"/>
      <c r="E1479" s="121"/>
      <c r="F1479" s="122"/>
      <c r="G1479" s="121"/>
      <c r="H1479" s="123"/>
      <c r="I1479" s="121"/>
      <c r="J1479" s="120"/>
      <c r="K1479" s="121"/>
      <c r="L1479" s="120"/>
      <c r="M1479" s="123"/>
      <c r="N1479" s="123"/>
      <c r="O1479" s="121"/>
      <c r="P1479" s="121"/>
      <c r="Q1479" s="123"/>
      <c r="R1479" s="150"/>
      <c r="S1479" s="150"/>
      <c r="T1479" s="124"/>
      <c r="U1479" s="120"/>
      <c r="V1479" s="121"/>
      <c r="W1479" s="120"/>
      <c r="X1479" s="120"/>
      <c r="Y1479" s="264"/>
      <c r="Z1479" s="123"/>
      <c r="AA1479" s="125"/>
      <c r="AB1479" s="125"/>
      <c r="AC1479" s="125"/>
      <c r="AD1479" s="125"/>
      <c r="AE1479" s="125"/>
      <c r="AF1479" s="125"/>
      <c r="AG1479" s="125"/>
      <c r="AH1479" s="125"/>
      <c r="AI1479" s="125"/>
      <c r="AJ1479" s="125"/>
      <c r="AK1479" s="135"/>
      <c r="AL1479" s="126"/>
    </row>
    <row r="1480" spans="1:38" hidden="1" x14ac:dyDescent="0.25">
      <c r="A1480" s="147"/>
      <c r="B1480" s="120"/>
      <c r="C1480" s="121"/>
      <c r="D1480" s="122"/>
      <c r="E1480" s="121"/>
      <c r="F1480" s="122"/>
      <c r="G1480" s="121"/>
      <c r="H1480" s="123"/>
      <c r="I1480" s="121"/>
      <c r="J1480" s="120"/>
      <c r="K1480" s="121"/>
      <c r="L1480" s="120"/>
      <c r="M1480" s="123"/>
      <c r="N1480" s="123"/>
      <c r="O1480" s="121"/>
      <c r="P1480" s="121"/>
      <c r="Q1480" s="123"/>
      <c r="R1480" s="150"/>
      <c r="S1480" s="150"/>
      <c r="T1480" s="124"/>
      <c r="U1480" s="120"/>
      <c r="V1480" s="121"/>
      <c r="W1480" s="120"/>
      <c r="X1480" s="120"/>
      <c r="Y1480" s="264"/>
      <c r="Z1480" s="123"/>
      <c r="AA1480" s="125"/>
      <c r="AB1480" s="125"/>
      <c r="AC1480" s="125"/>
      <c r="AD1480" s="125"/>
      <c r="AE1480" s="125"/>
      <c r="AF1480" s="125"/>
      <c r="AG1480" s="125"/>
      <c r="AH1480" s="125"/>
      <c r="AI1480" s="125"/>
      <c r="AJ1480" s="125"/>
      <c r="AK1480" s="135"/>
      <c r="AL1480" s="126"/>
    </row>
    <row r="1481" spans="1:38" hidden="1" x14ac:dyDescent="0.25">
      <c r="A1481" s="147"/>
      <c r="B1481" s="120"/>
      <c r="C1481" s="121"/>
      <c r="D1481" s="122"/>
      <c r="E1481" s="121"/>
      <c r="F1481" s="122"/>
      <c r="G1481" s="121"/>
      <c r="H1481" s="123"/>
      <c r="I1481" s="121"/>
      <c r="J1481" s="120"/>
      <c r="K1481" s="121"/>
      <c r="L1481" s="120"/>
      <c r="M1481" s="123"/>
      <c r="N1481" s="123"/>
      <c r="O1481" s="121"/>
      <c r="P1481" s="121"/>
      <c r="Q1481" s="123"/>
      <c r="R1481" s="150"/>
      <c r="S1481" s="150"/>
      <c r="T1481" s="124"/>
      <c r="U1481" s="120"/>
      <c r="V1481" s="121"/>
      <c r="W1481" s="120"/>
      <c r="X1481" s="120"/>
      <c r="Y1481" s="264"/>
      <c r="Z1481" s="123"/>
      <c r="AA1481" s="125"/>
      <c r="AB1481" s="125"/>
      <c r="AC1481" s="125"/>
      <c r="AD1481" s="125"/>
      <c r="AE1481" s="125"/>
      <c r="AF1481" s="125"/>
      <c r="AG1481" s="125"/>
      <c r="AH1481" s="125"/>
      <c r="AI1481" s="125"/>
      <c r="AJ1481" s="125"/>
      <c r="AK1481" s="135"/>
      <c r="AL1481" s="126"/>
    </row>
    <row r="1482" spans="1:38" hidden="1" x14ac:dyDescent="0.25">
      <c r="A1482" s="147"/>
      <c r="B1482" s="120"/>
      <c r="C1482" s="121"/>
      <c r="D1482" s="122"/>
      <c r="E1482" s="121"/>
      <c r="F1482" s="122"/>
      <c r="G1482" s="121"/>
      <c r="H1482" s="123"/>
      <c r="I1482" s="121"/>
      <c r="J1482" s="120"/>
      <c r="K1482" s="121"/>
      <c r="L1482" s="120"/>
      <c r="M1482" s="123"/>
      <c r="N1482" s="123"/>
      <c r="O1482" s="121"/>
      <c r="P1482" s="121"/>
      <c r="Q1482" s="123"/>
      <c r="R1482" s="150"/>
      <c r="S1482" s="150"/>
      <c r="T1482" s="124"/>
      <c r="U1482" s="120"/>
      <c r="V1482" s="121"/>
      <c r="W1482" s="120"/>
      <c r="X1482" s="120"/>
      <c r="Y1482" s="264"/>
      <c r="Z1482" s="123"/>
      <c r="AA1482" s="125"/>
      <c r="AB1482" s="125"/>
      <c r="AC1482" s="125"/>
      <c r="AD1482" s="125"/>
      <c r="AE1482" s="125"/>
      <c r="AF1482" s="125"/>
      <c r="AG1482" s="125"/>
      <c r="AH1482" s="125"/>
      <c r="AI1482" s="125"/>
      <c r="AJ1482" s="125"/>
      <c r="AK1482" s="135"/>
      <c r="AL1482" s="126"/>
    </row>
    <row r="1483" spans="1:38" hidden="1" x14ac:dyDescent="0.25">
      <c r="A1483" s="147"/>
      <c r="B1483" s="120"/>
      <c r="C1483" s="121"/>
      <c r="D1483" s="122"/>
      <c r="E1483" s="121"/>
      <c r="F1483" s="122"/>
      <c r="G1483" s="121"/>
      <c r="H1483" s="123"/>
      <c r="I1483" s="121"/>
      <c r="J1483" s="120"/>
      <c r="K1483" s="121"/>
      <c r="L1483" s="120"/>
      <c r="M1483" s="123"/>
      <c r="N1483" s="123"/>
      <c r="O1483" s="121"/>
      <c r="P1483" s="121"/>
      <c r="Q1483" s="123"/>
      <c r="R1483" s="150"/>
      <c r="S1483" s="150"/>
      <c r="T1483" s="124"/>
      <c r="U1483" s="120"/>
      <c r="V1483" s="121"/>
      <c r="W1483" s="120"/>
      <c r="X1483" s="120"/>
      <c r="Y1483" s="264"/>
      <c r="Z1483" s="123"/>
      <c r="AA1483" s="125"/>
      <c r="AB1483" s="125"/>
      <c r="AC1483" s="125"/>
      <c r="AD1483" s="125"/>
      <c r="AE1483" s="125"/>
      <c r="AF1483" s="125"/>
      <c r="AG1483" s="125"/>
      <c r="AH1483" s="125"/>
      <c r="AI1483" s="125"/>
      <c r="AJ1483" s="125"/>
      <c r="AK1483" s="135"/>
      <c r="AL1483" s="126"/>
    </row>
    <row r="1484" spans="1:38" hidden="1" x14ac:dyDescent="0.25">
      <c r="A1484" s="147"/>
      <c r="B1484" s="120"/>
      <c r="C1484" s="121"/>
      <c r="D1484" s="122"/>
      <c r="E1484" s="121"/>
      <c r="F1484" s="122"/>
      <c r="G1484" s="121"/>
      <c r="H1484" s="123"/>
      <c r="I1484" s="121"/>
      <c r="J1484" s="120"/>
      <c r="K1484" s="121"/>
      <c r="L1484" s="120"/>
      <c r="M1484" s="123"/>
      <c r="N1484" s="123"/>
      <c r="O1484" s="121"/>
      <c r="P1484" s="121"/>
      <c r="Q1484" s="123"/>
      <c r="R1484" s="150"/>
      <c r="S1484" s="150"/>
      <c r="T1484" s="124"/>
      <c r="U1484" s="120"/>
      <c r="V1484" s="121"/>
      <c r="W1484" s="120"/>
      <c r="X1484" s="120"/>
      <c r="Y1484" s="264"/>
      <c r="Z1484" s="123"/>
      <c r="AA1484" s="125"/>
      <c r="AB1484" s="125"/>
      <c r="AC1484" s="125"/>
      <c r="AD1484" s="125"/>
      <c r="AE1484" s="125"/>
      <c r="AF1484" s="125"/>
      <c r="AG1484" s="125"/>
      <c r="AH1484" s="125"/>
      <c r="AI1484" s="125"/>
      <c r="AJ1484" s="125"/>
      <c r="AK1484" s="135"/>
      <c r="AL1484" s="126"/>
    </row>
    <row r="1485" spans="1:38" hidden="1" x14ac:dyDescent="0.25">
      <c r="A1485" s="147"/>
      <c r="B1485" s="120"/>
      <c r="C1485" s="121"/>
      <c r="D1485" s="122"/>
      <c r="E1485" s="121"/>
      <c r="F1485" s="122"/>
      <c r="G1485" s="121"/>
      <c r="H1485" s="123"/>
      <c r="I1485" s="121"/>
      <c r="J1485" s="120"/>
      <c r="K1485" s="121"/>
      <c r="L1485" s="120"/>
      <c r="M1485" s="123"/>
      <c r="N1485" s="123"/>
      <c r="O1485" s="121"/>
      <c r="P1485" s="121"/>
      <c r="Q1485" s="123"/>
      <c r="R1485" s="150"/>
      <c r="S1485" s="150"/>
      <c r="T1485" s="124"/>
      <c r="U1485" s="120"/>
      <c r="V1485" s="121"/>
      <c r="W1485" s="120"/>
      <c r="X1485" s="120"/>
      <c r="Y1485" s="264"/>
      <c r="Z1485" s="123"/>
      <c r="AA1485" s="125"/>
      <c r="AB1485" s="125"/>
      <c r="AC1485" s="125"/>
      <c r="AD1485" s="125"/>
      <c r="AE1485" s="125"/>
      <c r="AF1485" s="125"/>
      <c r="AG1485" s="125"/>
      <c r="AH1485" s="125"/>
      <c r="AI1485" s="125"/>
      <c r="AJ1485" s="125"/>
      <c r="AK1485" s="135"/>
      <c r="AL1485" s="126"/>
    </row>
    <row r="1486" spans="1:38" hidden="1" x14ac:dyDescent="0.25">
      <c r="A1486" s="147"/>
      <c r="B1486" s="120"/>
      <c r="C1486" s="121"/>
      <c r="D1486" s="122"/>
      <c r="E1486" s="121"/>
      <c r="F1486" s="122"/>
      <c r="G1486" s="121"/>
      <c r="H1486" s="123"/>
      <c r="I1486" s="121"/>
      <c r="J1486" s="120"/>
      <c r="K1486" s="121"/>
      <c r="L1486" s="120"/>
      <c r="M1486" s="123"/>
      <c r="N1486" s="123"/>
      <c r="O1486" s="121"/>
      <c r="P1486" s="121"/>
      <c r="Q1486" s="123"/>
      <c r="R1486" s="150"/>
      <c r="S1486" s="150"/>
      <c r="T1486" s="124"/>
      <c r="U1486" s="120"/>
      <c r="V1486" s="121"/>
      <c r="W1486" s="120"/>
      <c r="X1486" s="120"/>
      <c r="Y1486" s="264"/>
      <c r="Z1486" s="123"/>
      <c r="AA1486" s="125"/>
      <c r="AB1486" s="125"/>
      <c r="AC1486" s="125"/>
      <c r="AD1486" s="125"/>
      <c r="AE1486" s="125"/>
      <c r="AF1486" s="125"/>
      <c r="AG1486" s="125"/>
      <c r="AH1486" s="125"/>
      <c r="AI1486" s="125"/>
      <c r="AJ1486" s="125"/>
      <c r="AK1486" s="135"/>
      <c r="AL1486" s="126"/>
    </row>
    <row r="1487" spans="1:38" hidden="1" x14ac:dyDescent="0.25">
      <c r="A1487" s="147"/>
      <c r="B1487" s="120"/>
      <c r="C1487" s="121"/>
      <c r="D1487" s="122"/>
      <c r="E1487" s="121"/>
      <c r="F1487" s="122"/>
      <c r="G1487" s="121"/>
      <c r="H1487" s="123"/>
      <c r="I1487" s="121"/>
      <c r="J1487" s="120"/>
      <c r="K1487" s="121"/>
      <c r="L1487" s="120"/>
      <c r="M1487" s="123"/>
      <c r="N1487" s="123"/>
      <c r="O1487" s="121"/>
      <c r="P1487" s="121"/>
      <c r="Q1487" s="123"/>
      <c r="R1487" s="150"/>
      <c r="S1487" s="150"/>
      <c r="T1487" s="124"/>
      <c r="U1487" s="120"/>
      <c r="V1487" s="121"/>
      <c r="W1487" s="120"/>
      <c r="X1487" s="120"/>
      <c r="Y1487" s="264"/>
      <c r="Z1487" s="123"/>
      <c r="AA1487" s="125"/>
      <c r="AB1487" s="125"/>
      <c r="AC1487" s="125"/>
      <c r="AD1487" s="125"/>
      <c r="AE1487" s="125"/>
      <c r="AF1487" s="125"/>
      <c r="AG1487" s="125"/>
      <c r="AH1487" s="125"/>
      <c r="AI1487" s="125"/>
      <c r="AJ1487" s="125"/>
      <c r="AK1487" s="135"/>
      <c r="AL1487" s="126"/>
    </row>
    <row r="1488" spans="1:38" hidden="1" x14ac:dyDescent="0.25">
      <c r="A1488" s="147"/>
      <c r="B1488" s="120"/>
      <c r="C1488" s="121"/>
      <c r="D1488" s="122"/>
      <c r="E1488" s="121"/>
      <c r="F1488" s="122"/>
      <c r="G1488" s="121"/>
      <c r="H1488" s="123"/>
      <c r="I1488" s="121"/>
      <c r="J1488" s="120"/>
      <c r="K1488" s="121"/>
      <c r="L1488" s="120"/>
      <c r="M1488" s="123"/>
      <c r="N1488" s="123"/>
      <c r="O1488" s="121"/>
      <c r="P1488" s="121"/>
      <c r="Q1488" s="123"/>
      <c r="R1488" s="150"/>
      <c r="S1488" s="150"/>
      <c r="T1488" s="124"/>
      <c r="U1488" s="120"/>
      <c r="V1488" s="121"/>
      <c r="W1488" s="120"/>
      <c r="X1488" s="120"/>
      <c r="Y1488" s="264"/>
      <c r="Z1488" s="123"/>
      <c r="AA1488" s="125"/>
      <c r="AB1488" s="125"/>
      <c r="AC1488" s="125"/>
      <c r="AD1488" s="125"/>
      <c r="AE1488" s="125"/>
      <c r="AF1488" s="125"/>
      <c r="AG1488" s="125"/>
      <c r="AH1488" s="125"/>
      <c r="AI1488" s="125"/>
      <c r="AJ1488" s="125"/>
      <c r="AK1488" s="135"/>
      <c r="AL1488" s="126"/>
    </row>
    <row r="1489" spans="1:38" hidden="1" x14ac:dyDescent="0.25">
      <c r="A1489" s="147"/>
      <c r="B1489" s="120"/>
      <c r="C1489" s="121"/>
      <c r="D1489" s="122"/>
      <c r="E1489" s="121"/>
      <c r="F1489" s="122"/>
      <c r="G1489" s="121"/>
      <c r="H1489" s="123"/>
      <c r="I1489" s="121"/>
      <c r="J1489" s="120"/>
      <c r="K1489" s="121"/>
      <c r="L1489" s="120"/>
      <c r="M1489" s="123"/>
      <c r="N1489" s="123"/>
      <c r="O1489" s="121"/>
      <c r="P1489" s="121"/>
      <c r="Q1489" s="123"/>
      <c r="R1489" s="150"/>
      <c r="S1489" s="150"/>
      <c r="T1489" s="124"/>
      <c r="U1489" s="120"/>
      <c r="V1489" s="121"/>
      <c r="W1489" s="120"/>
      <c r="X1489" s="120"/>
      <c r="Y1489" s="264"/>
      <c r="Z1489" s="123"/>
      <c r="AA1489" s="125"/>
      <c r="AB1489" s="125"/>
      <c r="AC1489" s="125"/>
      <c r="AD1489" s="125"/>
      <c r="AE1489" s="125"/>
      <c r="AF1489" s="125"/>
      <c r="AG1489" s="125"/>
      <c r="AH1489" s="125"/>
      <c r="AI1489" s="125"/>
      <c r="AJ1489" s="125"/>
      <c r="AK1489" s="135"/>
      <c r="AL1489" s="126"/>
    </row>
    <row r="1490" spans="1:38" hidden="1" x14ac:dyDescent="0.25">
      <c r="A1490" s="147"/>
      <c r="B1490" s="120"/>
      <c r="C1490" s="121"/>
      <c r="D1490" s="122"/>
      <c r="E1490" s="121"/>
      <c r="F1490" s="122"/>
      <c r="G1490" s="121"/>
      <c r="H1490" s="123"/>
      <c r="I1490" s="121"/>
      <c r="J1490" s="120"/>
      <c r="K1490" s="121"/>
      <c r="L1490" s="120"/>
      <c r="M1490" s="123"/>
      <c r="N1490" s="123"/>
      <c r="O1490" s="121"/>
      <c r="P1490" s="121"/>
      <c r="Q1490" s="123"/>
      <c r="R1490" s="150"/>
      <c r="S1490" s="150"/>
      <c r="T1490" s="124"/>
      <c r="U1490" s="120"/>
      <c r="V1490" s="121"/>
      <c r="W1490" s="120"/>
      <c r="X1490" s="120"/>
      <c r="Y1490" s="264"/>
      <c r="Z1490" s="123"/>
      <c r="AA1490" s="125"/>
      <c r="AB1490" s="125"/>
      <c r="AC1490" s="125"/>
      <c r="AD1490" s="125"/>
      <c r="AE1490" s="125"/>
      <c r="AF1490" s="125"/>
      <c r="AG1490" s="125"/>
      <c r="AH1490" s="125"/>
      <c r="AI1490" s="125"/>
      <c r="AJ1490" s="125"/>
      <c r="AK1490" s="135"/>
      <c r="AL1490" s="126"/>
    </row>
    <row r="1491" spans="1:38" hidden="1" x14ac:dyDescent="0.25">
      <c r="A1491" s="147"/>
      <c r="B1491" s="120"/>
      <c r="C1491" s="121"/>
      <c r="D1491" s="122"/>
      <c r="E1491" s="121"/>
      <c r="F1491" s="122"/>
      <c r="G1491" s="121"/>
      <c r="H1491" s="123"/>
      <c r="I1491" s="121"/>
      <c r="J1491" s="120"/>
      <c r="K1491" s="121"/>
      <c r="L1491" s="120"/>
      <c r="M1491" s="123"/>
      <c r="N1491" s="123"/>
      <c r="O1491" s="121"/>
      <c r="P1491" s="121"/>
      <c r="Q1491" s="123"/>
      <c r="R1491" s="150"/>
      <c r="S1491" s="150"/>
      <c r="T1491" s="124"/>
      <c r="U1491" s="120"/>
      <c r="V1491" s="121"/>
      <c r="W1491" s="120"/>
      <c r="X1491" s="120"/>
      <c r="Y1491" s="264"/>
      <c r="Z1491" s="123"/>
      <c r="AA1491" s="125"/>
      <c r="AB1491" s="125"/>
      <c r="AC1491" s="125"/>
      <c r="AD1491" s="125"/>
      <c r="AE1491" s="125"/>
      <c r="AF1491" s="125"/>
      <c r="AG1491" s="125"/>
      <c r="AH1491" s="125"/>
      <c r="AI1491" s="125"/>
      <c r="AJ1491" s="125"/>
      <c r="AK1491" s="135"/>
      <c r="AL1491" s="126"/>
    </row>
    <row r="1492" spans="1:38" hidden="1" x14ac:dyDescent="0.25">
      <c r="A1492" s="147"/>
      <c r="B1492" s="120"/>
      <c r="C1492" s="121"/>
      <c r="D1492" s="122"/>
      <c r="E1492" s="121"/>
      <c r="F1492" s="122"/>
      <c r="G1492" s="121"/>
      <c r="H1492" s="123"/>
      <c r="I1492" s="121"/>
      <c r="J1492" s="120"/>
      <c r="K1492" s="121"/>
      <c r="L1492" s="120"/>
      <c r="M1492" s="123"/>
      <c r="N1492" s="123"/>
      <c r="O1492" s="121"/>
      <c r="P1492" s="121"/>
      <c r="Q1492" s="123"/>
      <c r="R1492" s="150"/>
      <c r="S1492" s="150"/>
      <c r="T1492" s="124"/>
      <c r="U1492" s="120"/>
      <c r="V1492" s="121"/>
      <c r="W1492" s="120"/>
      <c r="X1492" s="120"/>
      <c r="Y1492" s="264"/>
      <c r="Z1492" s="123"/>
      <c r="AA1492" s="125"/>
      <c r="AB1492" s="125"/>
      <c r="AC1492" s="125"/>
      <c r="AD1492" s="125"/>
      <c r="AE1492" s="125"/>
      <c r="AF1492" s="125"/>
      <c r="AG1492" s="125"/>
      <c r="AH1492" s="125"/>
      <c r="AI1492" s="125"/>
      <c r="AJ1492" s="125"/>
      <c r="AK1492" s="135"/>
      <c r="AL1492" s="126"/>
    </row>
    <row r="1493" spans="1:38" hidden="1" x14ac:dyDescent="0.25">
      <c r="A1493" s="147"/>
      <c r="B1493" s="120"/>
      <c r="C1493" s="121"/>
      <c r="D1493" s="122"/>
      <c r="E1493" s="121"/>
      <c r="F1493" s="122"/>
      <c r="G1493" s="121"/>
      <c r="H1493" s="123"/>
      <c r="I1493" s="121"/>
      <c r="J1493" s="120"/>
      <c r="K1493" s="121"/>
      <c r="L1493" s="120"/>
      <c r="M1493" s="123"/>
      <c r="N1493" s="123"/>
      <c r="O1493" s="121"/>
      <c r="P1493" s="121"/>
      <c r="Q1493" s="123"/>
      <c r="R1493" s="150"/>
      <c r="S1493" s="150"/>
      <c r="T1493" s="124"/>
      <c r="U1493" s="120"/>
      <c r="V1493" s="121"/>
      <c r="W1493" s="120"/>
      <c r="X1493" s="120"/>
      <c r="Y1493" s="264"/>
      <c r="Z1493" s="123"/>
      <c r="AA1493" s="125"/>
      <c r="AB1493" s="125"/>
      <c r="AC1493" s="125"/>
      <c r="AD1493" s="125"/>
      <c r="AE1493" s="125"/>
      <c r="AF1493" s="125"/>
      <c r="AG1493" s="125"/>
      <c r="AH1493" s="125"/>
      <c r="AI1493" s="125"/>
      <c r="AJ1493" s="125"/>
      <c r="AK1493" s="135"/>
      <c r="AL1493" s="126"/>
    </row>
    <row r="1494" spans="1:38" hidden="1" x14ac:dyDescent="0.25">
      <c r="A1494" s="147"/>
      <c r="B1494" s="120"/>
      <c r="C1494" s="121"/>
      <c r="D1494" s="122"/>
      <c r="E1494" s="121"/>
      <c r="F1494" s="122"/>
      <c r="G1494" s="121"/>
      <c r="H1494" s="123"/>
      <c r="I1494" s="121"/>
      <c r="J1494" s="120"/>
      <c r="K1494" s="121"/>
      <c r="L1494" s="120"/>
      <c r="M1494" s="123"/>
      <c r="N1494" s="123"/>
      <c r="O1494" s="121"/>
      <c r="P1494" s="121"/>
      <c r="Q1494" s="123"/>
      <c r="R1494" s="150"/>
      <c r="S1494" s="150"/>
      <c r="T1494" s="124"/>
      <c r="U1494" s="120"/>
      <c r="V1494" s="121"/>
      <c r="W1494" s="120"/>
      <c r="X1494" s="120"/>
      <c r="Y1494" s="264"/>
      <c r="Z1494" s="123"/>
      <c r="AA1494" s="125"/>
      <c r="AB1494" s="125"/>
      <c r="AC1494" s="125"/>
      <c r="AD1494" s="125"/>
      <c r="AE1494" s="125"/>
      <c r="AF1494" s="125"/>
      <c r="AG1494" s="125"/>
      <c r="AH1494" s="125"/>
      <c r="AI1494" s="125"/>
      <c r="AJ1494" s="125"/>
      <c r="AK1494" s="135"/>
      <c r="AL1494" s="126"/>
    </row>
    <row r="1495" spans="1:38" hidden="1" x14ac:dyDescent="0.25">
      <c r="A1495" s="147"/>
      <c r="B1495" s="120"/>
      <c r="C1495" s="121"/>
      <c r="D1495" s="122"/>
      <c r="E1495" s="121"/>
      <c r="F1495" s="122"/>
      <c r="G1495" s="121"/>
      <c r="H1495" s="123"/>
      <c r="I1495" s="121"/>
      <c r="J1495" s="120"/>
      <c r="K1495" s="121"/>
      <c r="L1495" s="120"/>
      <c r="M1495" s="123"/>
      <c r="N1495" s="123"/>
      <c r="O1495" s="121"/>
      <c r="P1495" s="121"/>
      <c r="Q1495" s="123"/>
      <c r="R1495" s="150"/>
      <c r="S1495" s="150"/>
      <c r="T1495" s="124"/>
      <c r="U1495" s="120"/>
      <c r="V1495" s="121"/>
      <c r="W1495" s="120"/>
      <c r="X1495" s="120"/>
      <c r="Y1495" s="264"/>
      <c r="Z1495" s="123"/>
      <c r="AA1495" s="125"/>
      <c r="AB1495" s="125"/>
      <c r="AC1495" s="125"/>
      <c r="AD1495" s="125"/>
      <c r="AE1495" s="125"/>
      <c r="AF1495" s="125"/>
      <c r="AG1495" s="125"/>
      <c r="AH1495" s="125"/>
      <c r="AI1495" s="125"/>
      <c r="AJ1495" s="125"/>
      <c r="AK1495" s="135"/>
      <c r="AL1495" s="126"/>
    </row>
    <row r="1496" spans="1:38" hidden="1" x14ac:dyDescent="0.25">
      <c r="A1496" s="147"/>
      <c r="B1496" s="120"/>
      <c r="C1496" s="121"/>
      <c r="D1496" s="122"/>
      <c r="E1496" s="121"/>
      <c r="F1496" s="122"/>
      <c r="G1496" s="121"/>
      <c r="H1496" s="123"/>
      <c r="I1496" s="121"/>
      <c r="J1496" s="120"/>
      <c r="K1496" s="121"/>
      <c r="L1496" s="120"/>
      <c r="M1496" s="123"/>
      <c r="N1496" s="123"/>
      <c r="O1496" s="121"/>
      <c r="P1496" s="121"/>
      <c r="Q1496" s="123"/>
      <c r="R1496" s="150"/>
      <c r="S1496" s="150"/>
      <c r="T1496" s="124"/>
      <c r="U1496" s="120"/>
      <c r="V1496" s="121"/>
      <c r="W1496" s="120"/>
      <c r="X1496" s="120"/>
      <c r="Y1496" s="264"/>
      <c r="Z1496" s="123"/>
      <c r="AA1496" s="125"/>
      <c r="AB1496" s="125"/>
      <c r="AC1496" s="125"/>
      <c r="AD1496" s="125"/>
      <c r="AE1496" s="125"/>
      <c r="AF1496" s="125"/>
      <c r="AG1496" s="125"/>
      <c r="AH1496" s="125"/>
      <c r="AI1496" s="125"/>
      <c r="AJ1496" s="125"/>
      <c r="AK1496" s="135"/>
      <c r="AL1496" s="126"/>
    </row>
    <row r="1497" spans="1:38" hidden="1" x14ac:dyDescent="0.25">
      <c r="A1497" s="147"/>
      <c r="B1497" s="120"/>
      <c r="C1497" s="121"/>
      <c r="D1497" s="122"/>
      <c r="E1497" s="121"/>
      <c r="F1497" s="122"/>
      <c r="G1497" s="121"/>
      <c r="H1497" s="123"/>
      <c r="I1497" s="121"/>
      <c r="J1497" s="120"/>
      <c r="K1497" s="121"/>
      <c r="L1497" s="120"/>
      <c r="M1497" s="123"/>
      <c r="N1497" s="123"/>
      <c r="O1497" s="121"/>
      <c r="P1497" s="121"/>
      <c r="Q1497" s="123"/>
      <c r="R1497" s="150"/>
      <c r="S1497" s="150"/>
      <c r="T1497" s="124"/>
      <c r="U1497" s="120"/>
      <c r="V1497" s="121"/>
      <c r="W1497" s="120"/>
      <c r="X1497" s="120"/>
      <c r="Y1497" s="264"/>
      <c r="Z1497" s="123"/>
      <c r="AA1497" s="125"/>
      <c r="AB1497" s="125"/>
      <c r="AC1497" s="125"/>
      <c r="AD1497" s="125"/>
      <c r="AE1497" s="125"/>
      <c r="AF1497" s="125"/>
      <c r="AG1497" s="125"/>
      <c r="AH1497" s="125"/>
      <c r="AI1497" s="125"/>
      <c r="AJ1497" s="125"/>
      <c r="AK1497" s="135"/>
      <c r="AL1497" s="126"/>
    </row>
    <row r="1498" spans="1:38" hidden="1" x14ac:dyDescent="0.25">
      <c r="A1498" s="147"/>
      <c r="B1498" s="120"/>
      <c r="C1498" s="121"/>
      <c r="D1498" s="122"/>
      <c r="E1498" s="121"/>
      <c r="F1498" s="122"/>
      <c r="G1498" s="121"/>
      <c r="H1498" s="123"/>
      <c r="I1498" s="121"/>
      <c r="J1498" s="120"/>
      <c r="K1498" s="121"/>
      <c r="L1498" s="120"/>
      <c r="M1498" s="123"/>
      <c r="N1498" s="123"/>
      <c r="O1498" s="121"/>
      <c r="P1498" s="121"/>
      <c r="Q1498" s="123"/>
      <c r="R1498" s="150"/>
      <c r="S1498" s="150"/>
      <c r="T1498" s="124"/>
      <c r="U1498" s="120"/>
      <c r="V1498" s="121"/>
      <c r="W1498" s="120"/>
      <c r="X1498" s="120"/>
      <c r="Y1498" s="264"/>
      <c r="Z1498" s="123"/>
      <c r="AA1498" s="125"/>
      <c r="AB1498" s="125"/>
      <c r="AC1498" s="125"/>
      <c r="AD1498" s="125"/>
      <c r="AE1498" s="125"/>
      <c r="AF1498" s="125"/>
      <c r="AG1498" s="125"/>
      <c r="AH1498" s="125"/>
      <c r="AI1498" s="125"/>
      <c r="AJ1498" s="125"/>
      <c r="AK1498" s="135"/>
      <c r="AL1498" s="126"/>
    </row>
    <row r="1499" spans="1:38" hidden="1" x14ac:dyDescent="0.25">
      <c r="A1499" s="147"/>
      <c r="B1499" s="120"/>
      <c r="C1499" s="121"/>
      <c r="D1499" s="122"/>
      <c r="E1499" s="121"/>
      <c r="F1499" s="122"/>
      <c r="G1499" s="121"/>
      <c r="H1499" s="123"/>
      <c r="I1499" s="121"/>
      <c r="J1499" s="120"/>
      <c r="K1499" s="121"/>
      <c r="L1499" s="120"/>
      <c r="M1499" s="123"/>
      <c r="N1499" s="123"/>
      <c r="O1499" s="121"/>
      <c r="P1499" s="121"/>
      <c r="Q1499" s="123"/>
      <c r="R1499" s="150"/>
      <c r="S1499" s="150"/>
      <c r="T1499" s="124"/>
      <c r="U1499" s="120"/>
      <c r="V1499" s="121"/>
      <c r="W1499" s="120"/>
      <c r="X1499" s="120"/>
      <c r="Y1499" s="264"/>
      <c r="Z1499" s="123"/>
      <c r="AA1499" s="125"/>
      <c r="AB1499" s="125"/>
      <c r="AC1499" s="125"/>
      <c r="AD1499" s="125"/>
      <c r="AE1499" s="125"/>
      <c r="AF1499" s="125"/>
      <c r="AG1499" s="125"/>
      <c r="AH1499" s="125"/>
      <c r="AI1499" s="125"/>
      <c r="AJ1499" s="125"/>
      <c r="AK1499" s="135"/>
      <c r="AL1499" s="126"/>
    </row>
    <row r="1500" spans="1:38" hidden="1" x14ac:dyDescent="0.25">
      <c r="A1500" s="147"/>
      <c r="B1500" s="120"/>
      <c r="C1500" s="121"/>
      <c r="D1500" s="122"/>
      <c r="E1500" s="121"/>
      <c r="F1500" s="122"/>
      <c r="G1500" s="121"/>
      <c r="H1500" s="123"/>
      <c r="I1500" s="121"/>
      <c r="J1500" s="120"/>
      <c r="K1500" s="121"/>
      <c r="L1500" s="120"/>
      <c r="M1500" s="123"/>
      <c r="N1500" s="123"/>
      <c r="O1500" s="121"/>
      <c r="P1500" s="121"/>
      <c r="Q1500" s="123"/>
      <c r="R1500" s="150"/>
      <c r="S1500" s="150"/>
      <c r="T1500" s="124"/>
      <c r="U1500" s="120"/>
      <c r="V1500" s="121"/>
      <c r="W1500" s="120"/>
      <c r="X1500" s="120"/>
      <c r="Y1500" s="264"/>
      <c r="Z1500" s="123"/>
      <c r="AA1500" s="125"/>
      <c r="AB1500" s="125"/>
      <c r="AC1500" s="125"/>
      <c r="AD1500" s="125"/>
      <c r="AE1500" s="125"/>
      <c r="AF1500" s="125"/>
      <c r="AG1500" s="125"/>
      <c r="AH1500" s="125"/>
      <c r="AI1500" s="125"/>
      <c r="AJ1500" s="125"/>
      <c r="AK1500" s="135"/>
      <c r="AL1500" s="126"/>
    </row>
    <row r="1501" spans="1:38" hidden="1" x14ac:dyDescent="0.25">
      <c r="A1501" s="147"/>
      <c r="B1501" s="120"/>
      <c r="C1501" s="121"/>
      <c r="D1501" s="122"/>
      <c r="E1501" s="121"/>
      <c r="F1501" s="122"/>
      <c r="G1501" s="121"/>
      <c r="H1501" s="123"/>
      <c r="I1501" s="121"/>
      <c r="J1501" s="120"/>
      <c r="K1501" s="121"/>
      <c r="L1501" s="120"/>
      <c r="M1501" s="123"/>
      <c r="N1501" s="123"/>
      <c r="O1501" s="121"/>
      <c r="P1501" s="121"/>
      <c r="Q1501" s="123"/>
      <c r="R1501" s="150"/>
      <c r="S1501" s="150"/>
      <c r="T1501" s="124"/>
      <c r="U1501" s="120"/>
      <c r="V1501" s="121"/>
      <c r="W1501" s="120"/>
      <c r="X1501" s="120"/>
      <c r="Y1501" s="264"/>
      <c r="Z1501" s="123"/>
      <c r="AA1501" s="125"/>
      <c r="AB1501" s="125"/>
      <c r="AC1501" s="125"/>
      <c r="AD1501" s="125"/>
      <c r="AE1501" s="125"/>
      <c r="AF1501" s="125"/>
      <c r="AG1501" s="125"/>
      <c r="AH1501" s="125"/>
      <c r="AI1501" s="125"/>
      <c r="AJ1501" s="125"/>
      <c r="AK1501" s="135"/>
      <c r="AL1501" s="126"/>
    </row>
    <row r="1502" spans="1:38" hidden="1" x14ac:dyDescent="0.25">
      <c r="A1502" s="147"/>
      <c r="B1502" s="120"/>
      <c r="C1502" s="121"/>
      <c r="D1502" s="122"/>
      <c r="E1502" s="121"/>
      <c r="F1502" s="122"/>
      <c r="G1502" s="121"/>
      <c r="H1502" s="123"/>
      <c r="I1502" s="121"/>
      <c r="J1502" s="120"/>
      <c r="K1502" s="121"/>
      <c r="L1502" s="120"/>
      <c r="M1502" s="123"/>
      <c r="N1502" s="123"/>
      <c r="O1502" s="121"/>
      <c r="P1502" s="121"/>
      <c r="Q1502" s="123"/>
      <c r="R1502" s="150"/>
      <c r="S1502" s="150"/>
      <c r="T1502" s="124"/>
      <c r="U1502" s="120"/>
      <c r="V1502" s="121"/>
      <c r="W1502" s="120"/>
      <c r="X1502" s="120"/>
      <c r="Y1502" s="264"/>
      <c r="Z1502" s="123"/>
      <c r="AA1502" s="125"/>
      <c r="AB1502" s="125"/>
      <c r="AC1502" s="125"/>
      <c r="AD1502" s="125"/>
      <c r="AE1502" s="125"/>
      <c r="AF1502" s="125"/>
      <c r="AG1502" s="125"/>
      <c r="AH1502" s="125"/>
      <c r="AI1502" s="125"/>
      <c r="AJ1502" s="125"/>
      <c r="AK1502" s="135"/>
      <c r="AL1502" s="126"/>
    </row>
    <row r="1503" spans="1:38" hidden="1" x14ac:dyDescent="0.25">
      <c r="A1503" s="147"/>
      <c r="B1503" s="120"/>
      <c r="C1503" s="121"/>
      <c r="D1503" s="122"/>
      <c r="E1503" s="121"/>
      <c r="F1503" s="122"/>
      <c r="G1503" s="121"/>
      <c r="H1503" s="123"/>
      <c r="I1503" s="121"/>
      <c r="J1503" s="120"/>
      <c r="K1503" s="121"/>
      <c r="L1503" s="120"/>
      <c r="M1503" s="123"/>
      <c r="N1503" s="123"/>
      <c r="O1503" s="121"/>
      <c r="P1503" s="121"/>
      <c r="Q1503" s="123"/>
      <c r="R1503" s="150"/>
      <c r="S1503" s="150"/>
      <c r="T1503" s="124"/>
      <c r="U1503" s="120"/>
      <c r="V1503" s="121"/>
      <c r="W1503" s="120"/>
      <c r="X1503" s="120"/>
      <c r="Y1503" s="264"/>
      <c r="Z1503" s="123"/>
      <c r="AA1503" s="125"/>
      <c r="AB1503" s="125"/>
      <c r="AC1503" s="125"/>
      <c r="AD1503" s="125"/>
      <c r="AE1503" s="125"/>
      <c r="AF1503" s="125"/>
      <c r="AG1503" s="125"/>
      <c r="AH1503" s="125"/>
      <c r="AI1503" s="125"/>
      <c r="AJ1503" s="125"/>
      <c r="AK1503" s="135"/>
      <c r="AL1503" s="126"/>
    </row>
    <row r="1504" spans="1:38" hidden="1" x14ac:dyDescent="0.25">
      <c r="A1504" s="147"/>
      <c r="B1504" s="120"/>
      <c r="C1504" s="121"/>
      <c r="D1504" s="122"/>
      <c r="E1504" s="121"/>
      <c r="F1504" s="122"/>
      <c r="G1504" s="121"/>
      <c r="H1504" s="123"/>
      <c r="I1504" s="121"/>
      <c r="J1504" s="120"/>
      <c r="K1504" s="121"/>
      <c r="L1504" s="120"/>
      <c r="M1504" s="123"/>
      <c r="N1504" s="123"/>
      <c r="O1504" s="121"/>
      <c r="P1504" s="121"/>
      <c r="Q1504" s="123"/>
      <c r="R1504" s="150"/>
      <c r="S1504" s="150"/>
      <c r="T1504" s="124"/>
      <c r="U1504" s="120"/>
      <c r="V1504" s="121"/>
      <c r="W1504" s="120"/>
      <c r="X1504" s="120"/>
      <c r="Y1504" s="264"/>
      <c r="Z1504" s="123"/>
      <c r="AA1504" s="125"/>
      <c r="AB1504" s="125"/>
      <c r="AC1504" s="125"/>
      <c r="AD1504" s="125"/>
      <c r="AE1504" s="125"/>
      <c r="AF1504" s="125"/>
      <c r="AG1504" s="125"/>
      <c r="AH1504" s="125"/>
      <c r="AI1504" s="125"/>
      <c r="AJ1504" s="125"/>
      <c r="AK1504" s="135"/>
      <c r="AL1504" s="126"/>
    </row>
    <row r="1505" spans="1:38" hidden="1" x14ac:dyDescent="0.25">
      <c r="A1505" s="147"/>
      <c r="B1505" s="120"/>
      <c r="C1505" s="121"/>
      <c r="D1505" s="122"/>
      <c r="E1505" s="121"/>
      <c r="F1505" s="122"/>
      <c r="G1505" s="121"/>
      <c r="H1505" s="123"/>
      <c r="I1505" s="121"/>
      <c r="J1505" s="120"/>
      <c r="K1505" s="121"/>
      <c r="L1505" s="120"/>
      <c r="M1505" s="123"/>
      <c r="N1505" s="123"/>
      <c r="O1505" s="121"/>
      <c r="P1505" s="121"/>
      <c r="Q1505" s="123"/>
      <c r="R1505" s="150"/>
      <c r="S1505" s="150"/>
      <c r="T1505" s="124"/>
      <c r="U1505" s="120"/>
      <c r="V1505" s="121"/>
      <c r="W1505" s="120"/>
      <c r="X1505" s="120"/>
      <c r="Y1505" s="264"/>
      <c r="Z1505" s="123"/>
      <c r="AA1505" s="125"/>
      <c r="AB1505" s="125"/>
      <c r="AC1505" s="125"/>
      <c r="AD1505" s="125"/>
      <c r="AE1505" s="125"/>
      <c r="AF1505" s="125"/>
      <c r="AG1505" s="125"/>
      <c r="AH1505" s="125"/>
      <c r="AI1505" s="125"/>
      <c r="AJ1505" s="125"/>
      <c r="AK1505" s="135"/>
      <c r="AL1505" s="126"/>
    </row>
    <row r="1506" spans="1:38" hidden="1" x14ac:dyDescent="0.25">
      <c r="A1506" s="147"/>
      <c r="B1506" s="120"/>
      <c r="C1506" s="121"/>
      <c r="D1506" s="122"/>
      <c r="E1506" s="121"/>
      <c r="F1506" s="122"/>
      <c r="G1506" s="121"/>
      <c r="H1506" s="123"/>
      <c r="I1506" s="121"/>
      <c r="J1506" s="120"/>
      <c r="K1506" s="121"/>
      <c r="L1506" s="120"/>
      <c r="M1506" s="123"/>
      <c r="N1506" s="123"/>
      <c r="O1506" s="121"/>
      <c r="P1506" s="121"/>
      <c r="Q1506" s="123"/>
      <c r="R1506" s="150"/>
      <c r="S1506" s="150"/>
      <c r="T1506" s="124"/>
      <c r="U1506" s="120"/>
      <c r="V1506" s="121"/>
      <c r="W1506" s="120"/>
      <c r="X1506" s="120"/>
      <c r="Y1506" s="264"/>
      <c r="Z1506" s="123"/>
      <c r="AA1506" s="125"/>
      <c r="AB1506" s="125"/>
      <c r="AC1506" s="125"/>
      <c r="AD1506" s="125"/>
      <c r="AE1506" s="125"/>
      <c r="AF1506" s="125"/>
      <c r="AG1506" s="125"/>
      <c r="AH1506" s="125"/>
      <c r="AI1506" s="125"/>
      <c r="AJ1506" s="125"/>
      <c r="AK1506" s="135"/>
      <c r="AL1506" s="126"/>
    </row>
    <row r="1507" spans="1:38" hidden="1" x14ac:dyDescent="0.25">
      <c r="A1507" s="147"/>
      <c r="B1507" s="120"/>
      <c r="C1507" s="121"/>
      <c r="D1507" s="122"/>
      <c r="E1507" s="121"/>
      <c r="F1507" s="122"/>
      <c r="G1507" s="121"/>
      <c r="H1507" s="123"/>
      <c r="I1507" s="121"/>
      <c r="J1507" s="120"/>
      <c r="K1507" s="121"/>
      <c r="L1507" s="120"/>
      <c r="M1507" s="123"/>
      <c r="N1507" s="123"/>
      <c r="O1507" s="121"/>
      <c r="P1507" s="121"/>
      <c r="Q1507" s="123"/>
      <c r="R1507" s="150"/>
      <c r="S1507" s="150"/>
      <c r="T1507" s="124"/>
      <c r="U1507" s="120"/>
      <c r="V1507" s="121"/>
      <c r="W1507" s="120"/>
      <c r="X1507" s="120"/>
      <c r="Y1507" s="264"/>
      <c r="Z1507" s="123"/>
      <c r="AA1507" s="125"/>
      <c r="AB1507" s="125"/>
      <c r="AC1507" s="125"/>
      <c r="AD1507" s="125"/>
      <c r="AE1507" s="125"/>
      <c r="AF1507" s="125"/>
      <c r="AG1507" s="125"/>
      <c r="AH1507" s="125"/>
      <c r="AI1507" s="125"/>
      <c r="AJ1507" s="125"/>
      <c r="AK1507" s="135"/>
      <c r="AL1507" s="126"/>
    </row>
    <row r="1508" spans="1:38" hidden="1" x14ac:dyDescent="0.25">
      <c r="A1508" s="147"/>
      <c r="B1508" s="120"/>
      <c r="C1508" s="121"/>
      <c r="D1508" s="122"/>
      <c r="E1508" s="121"/>
      <c r="F1508" s="122"/>
      <c r="G1508" s="121"/>
      <c r="H1508" s="123"/>
      <c r="I1508" s="121"/>
      <c r="J1508" s="120"/>
      <c r="K1508" s="121"/>
      <c r="L1508" s="120"/>
      <c r="M1508" s="123"/>
      <c r="N1508" s="123"/>
      <c r="O1508" s="121"/>
      <c r="P1508" s="121"/>
      <c r="Q1508" s="123"/>
      <c r="R1508" s="150"/>
      <c r="S1508" s="150"/>
      <c r="T1508" s="124"/>
      <c r="U1508" s="120"/>
      <c r="V1508" s="121"/>
      <c r="W1508" s="120"/>
      <c r="X1508" s="120"/>
      <c r="Y1508" s="264"/>
      <c r="Z1508" s="123"/>
      <c r="AA1508" s="125"/>
      <c r="AB1508" s="125"/>
      <c r="AC1508" s="125"/>
      <c r="AD1508" s="125"/>
      <c r="AE1508" s="125"/>
      <c r="AF1508" s="125"/>
      <c r="AG1508" s="125"/>
      <c r="AH1508" s="125"/>
      <c r="AI1508" s="125"/>
      <c r="AJ1508" s="125"/>
      <c r="AK1508" s="135"/>
      <c r="AL1508" s="126"/>
    </row>
    <row r="1509" spans="1:38" hidden="1" x14ac:dyDescent="0.25">
      <c r="A1509" s="147"/>
      <c r="B1509" s="120"/>
      <c r="C1509" s="121"/>
      <c r="D1509" s="122"/>
      <c r="E1509" s="121"/>
      <c r="F1509" s="122"/>
      <c r="G1509" s="121"/>
      <c r="H1509" s="123"/>
      <c r="I1509" s="121"/>
      <c r="J1509" s="120"/>
      <c r="K1509" s="121"/>
      <c r="L1509" s="120"/>
      <c r="M1509" s="123"/>
      <c r="N1509" s="123"/>
      <c r="O1509" s="121"/>
      <c r="P1509" s="121"/>
      <c r="Q1509" s="123"/>
      <c r="R1509" s="150"/>
      <c r="S1509" s="150"/>
      <c r="T1509" s="124"/>
      <c r="U1509" s="120"/>
      <c r="V1509" s="121"/>
      <c r="W1509" s="120"/>
      <c r="X1509" s="120"/>
      <c r="Y1509" s="264"/>
      <c r="Z1509" s="123"/>
      <c r="AA1509" s="125"/>
      <c r="AB1509" s="125"/>
      <c r="AC1509" s="125"/>
      <c r="AD1509" s="125"/>
      <c r="AE1509" s="125"/>
      <c r="AF1509" s="125"/>
      <c r="AG1509" s="125"/>
      <c r="AH1509" s="125"/>
      <c r="AI1509" s="125"/>
      <c r="AJ1509" s="125"/>
      <c r="AK1509" s="135"/>
      <c r="AL1509" s="126"/>
    </row>
    <row r="1510" spans="1:38" hidden="1" x14ac:dyDescent="0.25">
      <c r="A1510" s="147"/>
      <c r="B1510" s="120"/>
      <c r="C1510" s="121"/>
      <c r="D1510" s="122"/>
      <c r="E1510" s="121"/>
      <c r="F1510" s="122"/>
      <c r="G1510" s="121"/>
      <c r="H1510" s="123"/>
      <c r="I1510" s="121"/>
      <c r="J1510" s="120"/>
      <c r="K1510" s="121"/>
      <c r="L1510" s="120"/>
      <c r="M1510" s="123"/>
      <c r="N1510" s="123"/>
      <c r="O1510" s="121"/>
      <c r="P1510" s="121"/>
      <c r="Q1510" s="123"/>
      <c r="R1510" s="150"/>
      <c r="S1510" s="150"/>
      <c r="T1510" s="124"/>
      <c r="U1510" s="120"/>
      <c r="V1510" s="121"/>
      <c r="W1510" s="120"/>
      <c r="X1510" s="120"/>
      <c r="Y1510" s="264"/>
      <c r="Z1510" s="123"/>
      <c r="AA1510" s="125"/>
      <c r="AB1510" s="125"/>
      <c r="AC1510" s="125"/>
      <c r="AD1510" s="125"/>
      <c r="AE1510" s="125"/>
      <c r="AF1510" s="125"/>
      <c r="AG1510" s="125"/>
      <c r="AH1510" s="125"/>
      <c r="AI1510" s="125"/>
      <c r="AJ1510" s="125"/>
      <c r="AK1510" s="135"/>
      <c r="AL1510" s="126"/>
    </row>
    <row r="1511" spans="1:38" hidden="1" x14ac:dyDescent="0.25">
      <c r="A1511" s="147"/>
      <c r="B1511" s="120"/>
      <c r="C1511" s="121"/>
      <c r="D1511" s="122"/>
      <c r="E1511" s="121"/>
      <c r="F1511" s="122"/>
      <c r="G1511" s="121"/>
      <c r="H1511" s="123"/>
      <c r="I1511" s="121"/>
      <c r="J1511" s="120"/>
      <c r="K1511" s="121"/>
      <c r="L1511" s="120"/>
      <c r="M1511" s="123"/>
      <c r="N1511" s="123"/>
      <c r="O1511" s="121"/>
      <c r="P1511" s="121"/>
      <c r="Q1511" s="123"/>
      <c r="R1511" s="150"/>
      <c r="S1511" s="150"/>
      <c r="T1511" s="124"/>
      <c r="U1511" s="120"/>
      <c r="V1511" s="121"/>
      <c r="W1511" s="120"/>
      <c r="X1511" s="120"/>
      <c r="Y1511" s="264"/>
      <c r="Z1511" s="123"/>
      <c r="AA1511" s="125"/>
      <c r="AB1511" s="125"/>
      <c r="AC1511" s="125"/>
      <c r="AD1511" s="125"/>
      <c r="AE1511" s="125"/>
      <c r="AF1511" s="125"/>
      <c r="AG1511" s="125"/>
      <c r="AH1511" s="125"/>
      <c r="AI1511" s="125"/>
      <c r="AJ1511" s="125"/>
      <c r="AK1511" s="135"/>
      <c r="AL1511" s="126"/>
    </row>
    <row r="1512" spans="1:38" hidden="1" x14ac:dyDescent="0.25">
      <c r="A1512" s="147"/>
      <c r="B1512" s="120"/>
      <c r="C1512" s="121"/>
      <c r="D1512" s="122"/>
      <c r="E1512" s="121"/>
      <c r="F1512" s="122"/>
      <c r="G1512" s="121"/>
      <c r="H1512" s="123"/>
      <c r="I1512" s="121"/>
      <c r="J1512" s="120"/>
      <c r="K1512" s="121"/>
      <c r="L1512" s="120"/>
      <c r="M1512" s="123"/>
      <c r="N1512" s="123"/>
      <c r="O1512" s="121"/>
      <c r="P1512" s="121"/>
      <c r="Q1512" s="123"/>
      <c r="R1512" s="150"/>
      <c r="S1512" s="150"/>
      <c r="T1512" s="124"/>
      <c r="U1512" s="120"/>
      <c r="V1512" s="121"/>
      <c r="W1512" s="120"/>
      <c r="X1512" s="120"/>
      <c r="Y1512" s="264"/>
      <c r="Z1512" s="123"/>
      <c r="AA1512" s="125"/>
      <c r="AB1512" s="125"/>
      <c r="AC1512" s="125"/>
      <c r="AD1512" s="125"/>
      <c r="AE1512" s="125"/>
      <c r="AF1512" s="125"/>
      <c r="AG1512" s="125"/>
      <c r="AH1512" s="125"/>
      <c r="AI1512" s="125"/>
      <c r="AJ1512" s="125"/>
      <c r="AK1512" s="135"/>
      <c r="AL1512" s="126"/>
    </row>
    <row r="1513" spans="1:38" hidden="1" x14ac:dyDescent="0.25">
      <c r="A1513" s="147"/>
      <c r="B1513" s="120"/>
      <c r="C1513" s="121"/>
      <c r="D1513" s="122"/>
      <c r="E1513" s="121"/>
      <c r="F1513" s="122"/>
      <c r="G1513" s="121"/>
      <c r="H1513" s="123"/>
      <c r="I1513" s="121"/>
      <c r="J1513" s="120"/>
      <c r="K1513" s="121"/>
      <c r="L1513" s="120"/>
      <c r="M1513" s="123"/>
      <c r="N1513" s="123"/>
      <c r="O1513" s="121"/>
      <c r="P1513" s="121"/>
      <c r="Q1513" s="123"/>
      <c r="R1513" s="150"/>
      <c r="S1513" s="150"/>
      <c r="T1513" s="124"/>
      <c r="U1513" s="120"/>
      <c r="V1513" s="121"/>
      <c r="W1513" s="120"/>
      <c r="X1513" s="120"/>
      <c r="Y1513" s="264"/>
      <c r="Z1513" s="123"/>
      <c r="AA1513" s="125"/>
      <c r="AB1513" s="125"/>
      <c r="AC1513" s="125"/>
      <c r="AD1513" s="125"/>
      <c r="AE1513" s="125"/>
      <c r="AF1513" s="125"/>
      <c r="AG1513" s="125"/>
      <c r="AH1513" s="125"/>
      <c r="AI1513" s="125"/>
      <c r="AJ1513" s="125"/>
      <c r="AK1513" s="135"/>
      <c r="AL1513" s="126"/>
    </row>
    <row r="1514" spans="1:38" hidden="1" x14ac:dyDescent="0.25">
      <c r="A1514" s="147"/>
      <c r="B1514" s="120"/>
      <c r="C1514" s="121"/>
      <c r="D1514" s="122"/>
      <c r="E1514" s="121"/>
      <c r="F1514" s="122"/>
      <c r="G1514" s="121"/>
      <c r="H1514" s="123"/>
      <c r="I1514" s="121"/>
      <c r="J1514" s="120"/>
      <c r="K1514" s="121"/>
      <c r="L1514" s="120"/>
      <c r="M1514" s="123"/>
      <c r="N1514" s="123"/>
      <c r="O1514" s="121"/>
      <c r="P1514" s="121"/>
      <c r="Q1514" s="123"/>
      <c r="R1514" s="150"/>
      <c r="S1514" s="150"/>
      <c r="T1514" s="124"/>
      <c r="U1514" s="120"/>
      <c r="V1514" s="121"/>
      <c r="W1514" s="120"/>
      <c r="X1514" s="120"/>
      <c r="Y1514" s="264"/>
      <c r="Z1514" s="123"/>
      <c r="AA1514" s="125"/>
      <c r="AB1514" s="125"/>
      <c r="AC1514" s="125"/>
      <c r="AD1514" s="125"/>
      <c r="AE1514" s="125"/>
      <c r="AF1514" s="125"/>
      <c r="AG1514" s="125"/>
      <c r="AH1514" s="125"/>
      <c r="AI1514" s="125"/>
      <c r="AJ1514" s="125"/>
      <c r="AK1514" s="135"/>
      <c r="AL1514" s="126"/>
    </row>
    <row r="1515" spans="1:38" hidden="1" x14ac:dyDescent="0.25">
      <c r="A1515" s="147"/>
      <c r="B1515" s="120"/>
      <c r="C1515" s="121"/>
      <c r="D1515" s="122"/>
      <c r="E1515" s="121"/>
      <c r="F1515" s="122"/>
      <c r="G1515" s="121"/>
      <c r="H1515" s="123"/>
      <c r="I1515" s="121"/>
      <c r="J1515" s="120"/>
      <c r="K1515" s="121"/>
      <c r="L1515" s="120"/>
      <c r="M1515" s="123"/>
      <c r="N1515" s="123"/>
      <c r="O1515" s="121"/>
      <c r="P1515" s="121"/>
      <c r="Q1515" s="123"/>
      <c r="R1515" s="150"/>
      <c r="S1515" s="150"/>
      <c r="T1515" s="124"/>
      <c r="U1515" s="120"/>
      <c r="V1515" s="121"/>
      <c r="W1515" s="120"/>
      <c r="X1515" s="120"/>
      <c r="Y1515" s="264"/>
      <c r="Z1515" s="123"/>
      <c r="AA1515" s="125"/>
      <c r="AB1515" s="125"/>
      <c r="AC1515" s="125"/>
      <c r="AD1515" s="125"/>
      <c r="AE1515" s="125"/>
      <c r="AF1515" s="125"/>
      <c r="AG1515" s="125"/>
      <c r="AH1515" s="125"/>
      <c r="AI1515" s="125"/>
      <c r="AJ1515" s="125"/>
      <c r="AK1515" s="135"/>
      <c r="AL1515" s="126"/>
    </row>
    <row r="1516" spans="1:38" hidden="1" x14ac:dyDescent="0.25">
      <c r="A1516" s="147"/>
      <c r="B1516" s="120"/>
      <c r="C1516" s="121"/>
      <c r="D1516" s="122"/>
      <c r="E1516" s="121"/>
      <c r="F1516" s="122"/>
      <c r="G1516" s="121"/>
      <c r="H1516" s="123"/>
      <c r="I1516" s="121"/>
      <c r="J1516" s="120"/>
      <c r="K1516" s="121"/>
      <c r="L1516" s="120"/>
      <c r="M1516" s="123"/>
      <c r="N1516" s="123"/>
      <c r="O1516" s="121"/>
      <c r="P1516" s="121"/>
      <c r="Q1516" s="123"/>
      <c r="R1516" s="121"/>
      <c r="S1516" s="121"/>
      <c r="T1516" s="124"/>
      <c r="U1516" s="120"/>
      <c r="V1516" s="121"/>
      <c r="W1516" s="120"/>
      <c r="X1516" s="120"/>
      <c r="Y1516" s="263"/>
      <c r="Z1516" s="123"/>
      <c r="AA1516" s="125"/>
      <c r="AB1516" s="125"/>
      <c r="AC1516" s="125"/>
      <c r="AD1516" s="125"/>
      <c r="AE1516" s="125"/>
      <c r="AF1516" s="125"/>
      <c r="AG1516" s="125"/>
      <c r="AH1516" s="125"/>
      <c r="AI1516" s="125"/>
      <c r="AJ1516" s="125"/>
      <c r="AK1516" s="135"/>
      <c r="AL1516" s="126"/>
    </row>
    <row r="1517" spans="1:38" hidden="1" x14ac:dyDescent="0.25">
      <c r="A1517" s="147"/>
      <c r="B1517" s="120"/>
      <c r="C1517" s="121"/>
      <c r="D1517" s="122"/>
      <c r="E1517" s="121"/>
      <c r="F1517" s="122"/>
      <c r="G1517" s="121"/>
      <c r="H1517" s="123"/>
      <c r="I1517" s="121"/>
      <c r="J1517" s="120"/>
      <c r="K1517" s="121"/>
      <c r="L1517" s="120"/>
      <c r="M1517" s="123"/>
      <c r="N1517" s="123"/>
      <c r="O1517" s="121"/>
      <c r="P1517" s="121"/>
      <c r="Q1517" s="123"/>
      <c r="R1517" s="150"/>
      <c r="S1517" s="150"/>
      <c r="T1517" s="124"/>
      <c r="U1517" s="122"/>
      <c r="V1517" s="121"/>
      <c r="W1517" s="120"/>
      <c r="X1517" s="120"/>
      <c r="Y1517" s="264"/>
      <c r="Z1517" s="123"/>
      <c r="AA1517" s="125"/>
      <c r="AB1517" s="125"/>
      <c r="AC1517" s="125"/>
      <c r="AD1517" s="125"/>
      <c r="AE1517" s="125"/>
      <c r="AF1517" s="125"/>
      <c r="AG1517" s="125"/>
      <c r="AH1517" s="125"/>
      <c r="AI1517" s="125"/>
      <c r="AJ1517" s="125"/>
      <c r="AK1517" s="135"/>
      <c r="AL1517" s="126"/>
    </row>
    <row r="1518" spans="1:38" hidden="1" x14ac:dyDescent="0.25">
      <c r="A1518" s="147"/>
      <c r="B1518" s="120"/>
      <c r="C1518" s="121"/>
      <c r="D1518" s="122"/>
      <c r="E1518" s="121"/>
      <c r="F1518" s="122"/>
      <c r="G1518" s="121"/>
      <c r="H1518" s="123"/>
      <c r="I1518" s="121"/>
      <c r="J1518" s="120"/>
      <c r="K1518" s="121"/>
      <c r="L1518" s="120"/>
      <c r="M1518" s="123"/>
      <c r="N1518" s="123"/>
      <c r="O1518" s="121"/>
      <c r="P1518" s="121"/>
      <c r="Q1518" s="123"/>
      <c r="R1518" s="121"/>
      <c r="S1518" s="121"/>
      <c r="T1518" s="124"/>
      <c r="U1518" s="122"/>
      <c r="V1518" s="121"/>
      <c r="W1518" s="120"/>
      <c r="X1518" s="120"/>
      <c r="Y1518" s="263"/>
      <c r="Z1518" s="123"/>
      <c r="AA1518" s="125"/>
      <c r="AB1518" s="125"/>
      <c r="AC1518" s="125"/>
      <c r="AD1518" s="125"/>
      <c r="AE1518" s="125"/>
      <c r="AF1518" s="125"/>
      <c r="AG1518" s="125"/>
      <c r="AH1518" s="125"/>
      <c r="AI1518" s="125"/>
      <c r="AJ1518" s="125"/>
      <c r="AK1518" s="135"/>
      <c r="AL1518" s="126"/>
    </row>
    <row r="1519" spans="1:38" hidden="1" x14ac:dyDescent="0.25">
      <c r="A1519" s="147"/>
      <c r="B1519" s="120"/>
      <c r="C1519" s="121"/>
      <c r="D1519" s="122"/>
      <c r="E1519" s="121"/>
      <c r="F1519" s="122"/>
      <c r="G1519" s="121"/>
      <c r="H1519" s="123"/>
      <c r="I1519" s="121"/>
      <c r="J1519" s="120"/>
      <c r="K1519" s="121"/>
      <c r="L1519" s="120"/>
      <c r="M1519" s="123"/>
      <c r="N1519" s="123"/>
      <c r="O1519" s="121"/>
      <c r="P1519" s="121"/>
      <c r="Q1519" s="123"/>
      <c r="R1519" s="121"/>
      <c r="S1519" s="121"/>
      <c r="T1519" s="124"/>
      <c r="U1519" s="122"/>
      <c r="V1519" s="121"/>
      <c r="W1519" s="120"/>
      <c r="X1519" s="120"/>
      <c r="Y1519" s="263"/>
      <c r="Z1519" s="123"/>
      <c r="AA1519" s="125"/>
      <c r="AB1519" s="125"/>
      <c r="AC1519" s="125"/>
      <c r="AD1519" s="125"/>
      <c r="AE1519" s="125"/>
      <c r="AF1519" s="125"/>
      <c r="AG1519" s="125"/>
      <c r="AH1519" s="125"/>
      <c r="AI1519" s="125"/>
      <c r="AJ1519" s="125"/>
      <c r="AK1519" s="135"/>
      <c r="AL1519" s="126"/>
    </row>
    <row r="1520" spans="1:38" hidden="1" x14ac:dyDescent="0.25">
      <c r="A1520" s="147"/>
      <c r="B1520" s="120"/>
      <c r="C1520" s="121"/>
      <c r="D1520" s="122"/>
      <c r="E1520" s="121"/>
      <c r="F1520" s="122"/>
      <c r="G1520" s="121"/>
      <c r="H1520" s="123"/>
      <c r="I1520" s="121"/>
      <c r="J1520" s="120"/>
      <c r="K1520" s="121"/>
      <c r="L1520" s="120"/>
      <c r="M1520" s="123"/>
      <c r="N1520" s="123"/>
      <c r="O1520" s="121"/>
      <c r="P1520" s="121"/>
      <c r="Q1520" s="123"/>
      <c r="R1520" s="121"/>
      <c r="S1520" s="121"/>
      <c r="T1520" s="124"/>
      <c r="U1520" s="122"/>
      <c r="V1520" s="121"/>
      <c r="W1520" s="120"/>
      <c r="X1520" s="120"/>
      <c r="Y1520" s="263"/>
      <c r="Z1520" s="123"/>
      <c r="AA1520" s="125"/>
      <c r="AB1520" s="125"/>
      <c r="AC1520" s="125"/>
      <c r="AD1520" s="125"/>
      <c r="AE1520" s="125"/>
      <c r="AF1520" s="125"/>
      <c r="AG1520" s="125"/>
      <c r="AH1520" s="125"/>
      <c r="AI1520" s="125"/>
      <c r="AJ1520" s="125"/>
      <c r="AK1520" s="135"/>
      <c r="AL1520" s="126"/>
    </row>
    <row r="1521" spans="1:38" hidden="1" x14ac:dyDescent="0.25">
      <c r="A1521" s="147"/>
      <c r="B1521" s="120"/>
      <c r="C1521" s="121"/>
      <c r="D1521" s="122"/>
      <c r="E1521" s="121"/>
      <c r="F1521" s="122"/>
      <c r="G1521" s="121"/>
      <c r="H1521" s="123"/>
      <c r="I1521" s="121"/>
      <c r="J1521" s="120"/>
      <c r="K1521" s="121"/>
      <c r="L1521" s="120"/>
      <c r="M1521" s="123"/>
      <c r="N1521" s="123"/>
      <c r="O1521" s="121"/>
      <c r="P1521" s="121"/>
      <c r="Q1521" s="123"/>
      <c r="R1521" s="121"/>
      <c r="S1521" s="121"/>
      <c r="T1521" s="124"/>
      <c r="U1521" s="120"/>
      <c r="V1521" s="121"/>
      <c r="W1521" s="120"/>
      <c r="X1521" s="120"/>
      <c r="Y1521" s="263"/>
      <c r="Z1521" s="123"/>
      <c r="AA1521" s="125"/>
      <c r="AB1521" s="125"/>
      <c r="AC1521" s="125"/>
      <c r="AD1521" s="125"/>
      <c r="AE1521" s="125"/>
      <c r="AF1521" s="125"/>
      <c r="AG1521" s="125"/>
      <c r="AH1521" s="125"/>
      <c r="AI1521" s="125"/>
      <c r="AJ1521" s="125"/>
      <c r="AK1521" s="135"/>
      <c r="AL1521" s="126"/>
    </row>
    <row r="1522" spans="1:38" hidden="1" x14ac:dyDescent="0.25">
      <c r="A1522" s="147"/>
      <c r="B1522" s="120"/>
      <c r="C1522" s="121"/>
      <c r="D1522" s="122"/>
      <c r="E1522" s="121"/>
      <c r="F1522" s="122"/>
      <c r="G1522" s="121"/>
      <c r="H1522" s="123"/>
      <c r="I1522" s="121"/>
      <c r="J1522" s="120"/>
      <c r="K1522" s="121"/>
      <c r="L1522" s="120"/>
      <c r="M1522" s="123"/>
      <c r="N1522" s="123"/>
      <c r="O1522" s="121"/>
      <c r="P1522" s="121"/>
      <c r="Q1522" s="123"/>
      <c r="R1522" s="150"/>
      <c r="S1522" s="150"/>
      <c r="T1522" s="124"/>
      <c r="U1522" s="120"/>
      <c r="V1522" s="121"/>
      <c r="W1522" s="120"/>
      <c r="X1522" s="120"/>
      <c r="Y1522" s="263"/>
      <c r="Z1522" s="123"/>
      <c r="AA1522" s="125"/>
      <c r="AB1522" s="125"/>
      <c r="AC1522" s="125"/>
      <c r="AD1522" s="125"/>
      <c r="AE1522" s="125"/>
      <c r="AF1522" s="125"/>
      <c r="AG1522" s="125"/>
      <c r="AH1522" s="125"/>
      <c r="AI1522" s="125"/>
      <c r="AJ1522" s="125"/>
      <c r="AK1522" s="135"/>
      <c r="AL1522" s="126"/>
    </row>
    <row r="1523" spans="1:38" hidden="1" x14ac:dyDescent="0.25">
      <c r="A1523" s="147"/>
      <c r="B1523" s="120"/>
      <c r="C1523" s="121"/>
      <c r="D1523" s="122"/>
      <c r="E1523" s="121"/>
      <c r="F1523" s="122"/>
      <c r="G1523" s="121"/>
      <c r="H1523" s="123"/>
      <c r="I1523" s="121"/>
      <c r="J1523" s="120"/>
      <c r="K1523" s="121"/>
      <c r="L1523" s="120"/>
      <c r="M1523" s="123"/>
      <c r="N1523" s="123"/>
      <c r="O1523" s="121"/>
      <c r="P1523" s="121"/>
      <c r="Q1523" s="123"/>
      <c r="R1523" s="150"/>
      <c r="S1523" s="150"/>
      <c r="T1523" s="124"/>
      <c r="U1523" s="120"/>
      <c r="V1523" s="121"/>
      <c r="W1523" s="120"/>
      <c r="X1523" s="120"/>
      <c r="Y1523" s="264"/>
      <c r="Z1523" s="123"/>
      <c r="AA1523" s="125"/>
      <c r="AB1523" s="125"/>
      <c r="AC1523" s="125"/>
      <c r="AD1523" s="125"/>
      <c r="AE1523" s="125"/>
      <c r="AF1523" s="125"/>
      <c r="AG1523" s="125"/>
      <c r="AH1523" s="125"/>
      <c r="AI1523" s="125"/>
      <c r="AJ1523" s="125"/>
      <c r="AK1523" s="135"/>
      <c r="AL1523" s="126"/>
    </row>
    <row r="1524" spans="1:38" hidden="1" x14ac:dyDescent="0.25">
      <c r="A1524" s="147"/>
      <c r="B1524" s="120"/>
      <c r="C1524" s="121"/>
      <c r="D1524" s="122"/>
      <c r="E1524" s="121"/>
      <c r="F1524" s="122"/>
      <c r="G1524" s="121"/>
      <c r="H1524" s="123"/>
      <c r="I1524" s="121"/>
      <c r="J1524" s="120"/>
      <c r="K1524" s="121"/>
      <c r="L1524" s="120"/>
      <c r="M1524" s="123"/>
      <c r="N1524" s="123"/>
      <c r="O1524" s="121"/>
      <c r="P1524" s="121"/>
      <c r="Q1524" s="123"/>
      <c r="R1524" s="150"/>
      <c r="S1524" s="150"/>
      <c r="T1524" s="124"/>
      <c r="U1524" s="120"/>
      <c r="V1524" s="121"/>
      <c r="W1524" s="120"/>
      <c r="X1524" s="120"/>
      <c r="Y1524" s="264"/>
      <c r="Z1524" s="123"/>
      <c r="AA1524" s="125"/>
      <c r="AB1524" s="125"/>
      <c r="AC1524" s="125"/>
      <c r="AD1524" s="125"/>
      <c r="AE1524" s="125"/>
      <c r="AF1524" s="125"/>
      <c r="AG1524" s="125"/>
      <c r="AH1524" s="125"/>
      <c r="AI1524" s="125"/>
      <c r="AJ1524" s="125"/>
      <c r="AK1524" s="135"/>
      <c r="AL1524" s="126"/>
    </row>
    <row r="1525" spans="1:38" hidden="1" x14ac:dyDescent="0.25">
      <c r="A1525" s="147"/>
      <c r="B1525" s="120"/>
      <c r="C1525" s="121"/>
      <c r="D1525" s="122"/>
      <c r="E1525" s="121"/>
      <c r="F1525" s="122"/>
      <c r="G1525" s="121"/>
      <c r="H1525" s="123"/>
      <c r="I1525" s="121"/>
      <c r="J1525" s="120"/>
      <c r="K1525" s="121"/>
      <c r="L1525" s="120"/>
      <c r="M1525" s="123"/>
      <c r="N1525" s="123"/>
      <c r="O1525" s="121"/>
      <c r="P1525" s="121"/>
      <c r="Q1525" s="123"/>
      <c r="R1525" s="150"/>
      <c r="S1525" s="150"/>
      <c r="T1525" s="124"/>
      <c r="U1525" s="120"/>
      <c r="V1525" s="121"/>
      <c r="W1525" s="120"/>
      <c r="X1525" s="120"/>
      <c r="Y1525" s="264"/>
      <c r="Z1525" s="123"/>
      <c r="AA1525" s="125"/>
      <c r="AB1525" s="125"/>
      <c r="AC1525" s="125"/>
      <c r="AD1525" s="125"/>
      <c r="AE1525" s="125"/>
      <c r="AF1525" s="125"/>
      <c r="AG1525" s="125"/>
      <c r="AH1525" s="125"/>
      <c r="AI1525" s="125"/>
      <c r="AJ1525" s="125"/>
      <c r="AK1525" s="135"/>
      <c r="AL1525" s="126"/>
    </row>
    <row r="1526" spans="1:38" hidden="1" x14ac:dyDescent="0.25">
      <c r="A1526" s="147"/>
      <c r="B1526" s="120"/>
      <c r="C1526" s="121"/>
      <c r="D1526" s="122"/>
      <c r="E1526" s="121"/>
      <c r="F1526" s="122"/>
      <c r="G1526" s="121"/>
      <c r="H1526" s="123"/>
      <c r="I1526" s="121"/>
      <c r="J1526" s="120"/>
      <c r="K1526" s="121"/>
      <c r="L1526" s="120"/>
      <c r="M1526" s="123"/>
      <c r="N1526" s="123"/>
      <c r="O1526" s="121"/>
      <c r="P1526" s="121"/>
      <c r="Q1526" s="123"/>
      <c r="R1526" s="150"/>
      <c r="S1526" s="150"/>
      <c r="T1526" s="124"/>
      <c r="U1526" s="120"/>
      <c r="V1526" s="121"/>
      <c r="W1526" s="120"/>
      <c r="X1526" s="120"/>
      <c r="Y1526" s="264"/>
      <c r="Z1526" s="123"/>
      <c r="AA1526" s="125"/>
      <c r="AB1526" s="125"/>
      <c r="AC1526" s="125"/>
      <c r="AD1526" s="125"/>
      <c r="AE1526" s="125"/>
      <c r="AF1526" s="125"/>
      <c r="AG1526" s="125"/>
      <c r="AH1526" s="125"/>
      <c r="AI1526" s="125"/>
      <c r="AJ1526" s="125"/>
      <c r="AK1526" s="135"/>
      <c r="AL1526" s="126"/>
    </row>
    <row r="1527" spans="1:38" hidden="1" x14ac:dyDescent="0.25">
      <c r="A1527" s="147"/>
      <c r="B1527" s="120"/>
      <c r="C1527" s="121"/>
      <c r="D1527" s="122"/>
      <c r="E1527" s="121"/>
      <c r="F1527" s="122"/>
      <c r="G1527" s="121"/>
      <c r="H1527" s="123"/>
      <c r="I1527" s="121"/>
      <c r="J1527" s="120"/>
      <c r="K1527" s="121"/>
      <c r="L1527" s="120"/>
      <c r="M1527" s="123"/>
      <c r="N1527" s="123"/>
      <c r="O1527" s="121"/>
      <c r="P1527" s="121"/>
      <c r="Q1527" s="123"/>
      <c r="R1527" s="150"/>
      <c r="S1527" s="150"/>
      <c r="T1527" s="124"/>
      <c r="U1527" s="120"/>
      <c r="V1527" s="121"/>
      <c r="W1527" s="120"/>
      <c r="X1527" s="120"/>
      <c r="Y1527" s="264"/>
      <c r="Z1527" s="123"/>
      <c r="AA1527" s="125"/>
      <c r="AB1527" s="125"/>
      <c r="AC1527" s="125"/>
      <c r="AD1527" s="125"/>
      <c r="AE1527" s="125"/>
      <c r="AF1527" s="125"/>
      <c r="AG1527" s="125"/>
      <c r="AH1527" s="125"/>
      <c r="AI1527" s="125"/>
      <c r="AJ1527" s="125"/>
      <c r="AK1527" s="135"/>
      <c r="AL1527" s="126"/>
    </row>
    <row r="1528" spans="1:38" hidden="1" x14ac:dyDescent="0.25">
      <c r="A1528" s="147"/>
      <c r="B1528" s="120"/>
      <c r="C1528" s="121"/>
      <c r="D1528" s="122"/>
      <c r="E1528" s="121"/>
      <c r="F1528" s="122"/>
      <c r="G1528" s="121"/>
      <c r="H1528" s="123"/>
      <c r="I1528" s="121"/>
      <c r="J1528" s="120"/>
      <c r="K1528" s="121"/>
      <c r="L1528" s="120"/>
      <c r="M1528" s="123"/>
      <c r="N1528" s="123"/>
      <c r="O1528" s="121"/>
      <c r="P1528" s="121"/>
      <c r="Q1528" s="123"/>
      <c r="R1528" s="150"/>
      <c r="S1528" s="150"/>
      <c r="T1528" s="124"/>
      <c r="U1528" s="120"/>
      <c r="V1528" s="121"/>
      <c r="W1528" s="120"/>
      <c r="X1528" s="120"/>
      <c r="Y1528" s="264"/>
      <c r="Z1528" s="123"/>
      <c r="AA1528" s="125"/>
      <c r="AB1528" s="125"/>
      <c r="AC1528" s="125"/>
      <c r="AD1528" s="125"/>
      <c r="AE1528" s="125"/>
      <c r="AF1528" s="125"/>
      <c r="AG1528" s="125"/>
      <c r="AH1528" s="125"/>
      <c r="AI1528" s="125"/>
      <c r="AJ1528" s="125"/>
      <c r="AK1528" s="135"/>
      <c r="AL1528" s="126"/>
    </row>
    <row r="1529" spans="1:38" hidden="1" x14ac:dyDescent="0.25">
      <c r="A1529" s="147"/>
      <c r="B1529" s="120"/>
      <c r="C1529" s="121"/>
      <c r="D1529" s="122"/>
      <c r="E1529" s="121"/>
      <c r="F1529" s="122"/>
      <c r="G1529" s="121"/>
      <c r="H1529" s="123"/>
      <c r="I1529" s="121"/>
      <c r="J1529" s="120"/>
      <c r="K1529" s="121"/>
      <c r="L1529" s="120"/>
      <c r="M1529" s="123"/>
      <c r="N1529" s="123"/>
      <c r="O1529" s="121"/>
      <c r="P1529" s="121"/>
      <c r="Q1529" s="123"/>
      <c r="R1529" s="150"/>
      <c r="S1529" s="150"/>
      <c r="T1529" s="124"/>
      <c r="U1529" s="120"/>
      <c r="V1529" s="121"/>
      <c r="W1529" s="120"/>
      <c r="X1529" s="120"/>
      <c r="Y1529" s="264"/>
      <c r="Z1529" s="123"/>
      <c r="AA1529" s="125"/>
      <c r="AB1529" s="125"/>
      <c r="AC1529" s="125"/>
      <c r="AD1529" s="125"/>
      <c r="AE1529" s="125"/>
      <c r="AF1529" s="125"/>
      <c r="AG1529" s="125"/>
      <c r="AH1529" s="125"/>
      <c r="AI1529" s="125"/>
      <c r="AJ1529" s="125"/>
      <c r="AK1529" s="135"/>
      <c r="AL1529" s="126"/>
    </row>
    <row r="1530" spans="1:38" hidden="1" x14ac:dyDescent="0.25">
      <c r="A1530" s="147"/>
      <c r="B1530" s="120"/>
      <c r="C1530" s="121"/>
      <c r="D1530" s="122"/>
      <c r="E1530" s="121"/>
      <c r="F1530" s="122"/>
      <c r="G1530" s="121"/>
      <c r="H1530" s="123"/>
      <c r="I1530" s="121"/>
      <c r="J1530" s="120"/>
      <c r="K1530" s="121"/>
      <c r="L1530" s="120"/>
      <c r="M1530" s="123"/>
      <c r="N1530" s="123"/>
      <c r="O1530" s="121"/>
      <c r="P1530" s="121"/>
      <c r="Q1530" s="123"/>
      <c r="R1530" s="150"/>
      <c r="S1530" s="150"/>
      <c r="T1530" s="124"/>
      <c r="U1530" s="120"/>
      <c r="V1530" s="121"/>
      <c r="W1530" s="120"/>
      <c r="X1530" s="120"/>
      <c r="Y1530" s="264"/>
      <c r="Z1530" s="123"/>
      <c r="AA1530" s="125"/>
      <c r="AB1530" s="125"/>
      <c r="AC1530" s="125"/>
      <c r="AD1530" s="125"/>
      <c r="AE1530" s="125"/>
      <c r="AF1530" s="125"/>
      <c r="AG1530" s="125"/>
      <c r="AH1530" s="125"/>
      <c r="AI1530" s="125"/>
      <c r="AJ1530" s="125"/>
      <c r="AK1530" s="135"/>
      <c r="AL1530" s="126"/>
    </row>
    <row r="1531" spans="1:38" hidden="1" x14ac:dyDescent="0.25">
      <c r="A1531" s="147"/>
      <c r="B1531" s="120"/>
      <c r="C1531" s="121"/>
      <c r="D1531" s="122"/>
      <c r="E1531" s="121"/>
      <c r="F1531" s="122"/>
      <c r="G1531" s="121"/>
      <c r="H1531" s="123"/>
      <c r="I1531" s="121"/>
      <c r="J1531" s="120"/>
      <c r="K1531" s="121"/>
      <c r="L1531" s="120"/>
      <c r="M1531" s="123"/>
      <c r="N1531" s="123"/>
      <c r="O1531" s="121"/>
      <c r="P1531" s="121"/>
      <c r="Q1531" s="123"/>
      <c r="R1531" s="150"/>
      <c r="S1531" s="150"/>
      <c r="T1531" s="124"/>
      <c r="U1531" s="120"/>
      <c r="V1531" s="121"/>
      <c r="W1531" s="120"/>
      <c r="X1531" s="120"/>
      <c r="Y1531" s="264"/>
      <c r="Z1531" s="123"/>
      <c r="AA1531" s="125"/>
      <c r="AB1531" s="125"/>
      <c r="AC1531" s="125"/>
      <c r="AD1531" s="125"/>
      <c r="AE1531" s="125"/>
      <c r="AF1531" s="125"/>
      <c r="AG1531" s="125"/>
      <c r="AH1531" s="125"/>
      <c r="AI1531" s="125"/>
      <c r="AJ1531" s="125"/>
      <c r="AK1531" s="135"/>
      <c r="AL1531" s="126"/>
    </row>
    <row r="1532" spans="1:38" hidden="1" x14ac:dyDescent="0.25">
      <c r="A1532" s="147"/>
      <c r="B1532" s="120"/>
      <c r="C1532" s="121"/>
      <c r="D1532" s="122"/>
      <c r="E1532" s="121"/>
      <c r="F1532" s="122"/>
      <c r="G1532" s="121"/>
      <c r="H1532" s="123"/>
      <c r="I1532" s="121"/>
      <c r="J1532" s="120"/>
      <c r="K1532" s="121"/>
      <c r="L1532" s="120"/>
      <c r="M1532" s="123"/>
      <c r="N1532" s="123"/>
      <c r="O1532" s="121"/>
      <c r="P1532" s="121"/>
      <c r="Q1532" s="123"/>
      <c r="R1532" s="150"/>
      <c r="S1532" s="150"/>
      <c r="T1532" s="124"/>
      <c r="U1532" s="120"/>
      <c r="V1532" s="121"/>
      <c r="W1532" s="120"/>
      <c r="X1532" s="120"/>
      <c r="Y1532" s="264"/>
      <c r="Z1532" s="123"/>
      <c r="AA1532" s="125"/>
      <c r="AB1532" s="125"/>
      <c r="AC1532" s="125"/>
      <c r="AD1532" s="125"/>
      <c r="AE1532" s="125"/>
      <c r="AF1532" s="125"/>
      <c r="AG1532" s="125"/>
      <c r="AH1532" s="125"/>
      <c r="AI1532" s="125"/>
      <c r="AJ1532" s="125"/>
      <c r="AK1532" s="135"/>
      <c r="AL1532" s="126"/>
    </row>
    <row r="1533" spans="1:38" hidden="1" x14ac:dyDescent="0.25">
      <c r="A1533" s="147"/>
      <c r="B1533" s="120"/>
      <c r="C1533" s="121"/>
      <c r="D1533" s="122"/>
      <c r="E1533" s="121"/>
      <c r="F1533" s="122"/>
      <c r="G1533" s="121"/>
      <c r="H1533" s="123"/>
      <c r="I1533" s="121"/>
      <c r="J1533" s="120"/>
      <c r="K1533" s="121"/>
      <c r="L1533" s="120"/>
      <c r="M1533" s="123"/>
      <c r="N1533" s="123"/>
      <c r="O1533" s="121"/>
      <c r="P1533" s="121"/>
      <c r="Q1533" s="123"/>
      <c r="R1533" s="150"/>
      <c r="S1533" s="150"/>
      <c r="T1533" s="124"/>
      <c r="U1533" s="122"/>
      <c r="V1533" s="121"/>
      <c r="W1533" s="120"/>
      <c r="X1533" s="120"/>
      <c r="Y1533" s="264"/>
      <c r="Z1533" s="123"/>
      <c r="AA1533" s="125"/>
      <c r="AB1533" s="125"/>
      <c r="AC1533" s="125"/>
      <c r="AD1533" s="125"/>
      <c r="AE1533" s="125"/>
      <c r="AF1533" s="125"/>
      <c r="AG1533" s="125"/>
      <c r="AH1533" s="125"/>
      <c r="AI1533" s="125"/>
      <c r="AJ1533" s="125"/>
      <c r="AK1533" s="135"/>
      <c r="AL1533" s="126"/>
    </row>
    <row r="1534" spans="1:38" hidden="1" x14ac:dyDescent="0.25">
      <c r="A1534" s="147"/>
      <c r="B1534" s="120"/>
      <c r="C1534" s="121"/>
      <c r="D1534" s="122"/>
      <c r="E1534" s="121"/>
      <c r="F1534" s="122"/>
      <c r="G1534" s="121"/>
      <c r="H1534" s="123"/>
      <c r="I1534" s="121"/>
      <c r="J1534" s="120"/>
      <c r="K1534" s="121"/>
      <c r="L1534" s="120"/>
      <c r="M1534" s="123"/>
      <c r="N1534" s="123"/>
      <c r="O1534" s="121"/>
      <c r="P1534" s="121"/>
      <c r="Q1534" s="123"/>
      <c r="R1534" s="121"/>
      <c r="S1534" s="121"/>
      <c r="T1534" s="124"/>
      <c r="U1534" s="120"/>
      <c r="V1534" s="121"/>
      <c r="W1534" s="120"/>
      <c r="X1534" s="120"/>
      <c r="Y1534" s="263"/>
      <c r="Z1534" s="123"/>
      <c r="AA1534" s="125"/>
      <c r="AB1534" s="125"/>
      <c r="AC1534" s="125"/>
      <c r="AD1534" s="125"/>
      <c r="AE1534" s="125"/>
      <c r="AF1534" s="125"/>
      <c r="AG1534" s="125"/>
      <c r="AH1534" s="125"/>
      <c r="AI1534" s="125"/>
      <c r="AJ1534" s="125"/>
      <c r="AK1534" s="135"/>
      <c r="AL1534" s="126"/>
    </row>
    <row r="1535" spans="1:38" hidden="1" x14ac:dyDescent="0.25">
      <c r="A1535" s="147"/>
      <c r="B1535" s="120"/>
      <c r="C1535" s="121"/>
      <c r="D1535" s="122"/>
      <c r="E1535" s="121"/>
      <c r="F1535" s="122"/>
      <c r="G1535" s="121"/>
      <c r="H1535" s="123"/>
      <c r="I1535" s="121"/>
      <c r="J1535" s="120"/>
      <c r="K1535" s="121"/>
      <c r="L1535" s="120"/>
      <c r="M1535" s="123"/>
      <c r="N1535" s="123"/>
      <c r="O1535" s="121"/>
      <c r="P1535" s="121"/>
      <c r="Q1535" s="123"/>
      <c r="R1535" s="121"/>
      <c r="S1535" s="121"/>
      <c r="T1535" s="124"/>
      <c r="U1535" s="120"/>
      <c r="V1535" s="121"/>
      <c r="W1535" s="120"/>
      <c r="X1535" s="120"/>
      <c r="Y1535" s="263"/>
      <c r="Z1535" s="123"/>
      <c r="AA1535" s="125"/>
      <c r="AB1535" s="125"/>
      <c r="AC1535" s="125"/>
      <c r="AD1535" s="125"/>
      <c r="AE1535" s="125"/>
      <c r="AF1535" s="125"/>
      <c r="AG1535" s="125"/>
      <c r="AH1535" s="125"/>
      <c r="AI1535" s="125"/>
      <c r="AJ1535" s="125"/>
      <c r="AK1535" s="135"/>
      <c r="AL1535" s="126"/>
    </row>
    <row r="1536" spans="1:38" hidden="1" x14ac:dyDescent="0.25">
      <c r="A1536" s="147"/>
      <c r="B1536" s="120"/>
      <c r="C1536" s="121"/>
      <c r="D1536" s="122"/>
      <c r="E1536" s="121"/>
      <c r="F1536" s="122"/>
      <c r="G1536" s="121"/>
      <c r="H1536" s="123"/>
      <c r="I1536" s="121"/>
      <c r="J1536" s="120"/>
      <c r="K1536" s="121"/>
      <c r="L1536" s="120"/>
      <c r="M1536" s="123"/>
      <c r="N1536" s="123"/>
      <c r="O1536" s="121"/>
      <c r="P1536" s="121"/>
      <c r="Q1536" s="123"/>
      <c r="R1536" s="121"/>
      <c r="S1536" s="121"/>
      <c r="T1536" s="124"/>
      <c r="U1536" s="120"/>
      <c r="V1536" s="121"/>
      <c r="W1536" s="120"/>
      <c r="X1536" s="120"/>
      <c r="Y1536" s="263"/>
      <c r="Z1536" s="123"/>
      <c r="AA1536" s="125"/>
      <c r="AB1536" s="125"/>
      <c r="AC1536" s="125"/>
      <c r="AD1536" s="125"/>
      <c r="AE1536" s="125"/>
      <c r="AF1536" s="125"/>
      <c r="AG1536" s="125"/>
      <c r="AH1536" s="125"/>
      <c r="AI1536" s="125"/>
      <c r="AJ1536" s="125"/>
      <c r="AK1536" s="135"/>
      <c r="AL1536" s="126"/>
    </row>
    <row r="1537" spans="1:38" hidden="1" x14ac:dyDescent="0.25">
      <c r="A1537" s="147"/>
      <c r="B1537" s="120"/>
      <c r="C1537" s="121"/>
      <c r="D1537" s="122"/>
      <c r="E1537" s="121"/>
      <c r="F1537" s="122"/>
      <c r="G1537" s="121"/>
      <c r="H1537" s="123"/>
      <c r="I1537" s="121"/>
      <c r="J1537" s="120"/>
      <c r="K1537" s="121"/>
      <c r="L1537" s="120"/>
      <c r="M1537" s="123"/>
      <c r="N1537" s="123"/>
      <c r="O1537" s="121"/>
      <c r="P1537" s="121"/>
      <c r="Q1537" s="123"/>
      <c r="R1537" s="150"/>
      <c r="S1537" s="150"/>
      <c r="T1537" s="124"/>
      <c r="U1537" s="120"/>
      <c r="V1537" s="121"/>
      <c r="W1537" s="120"/>
      <c r="X1537" s="120"/>
      <c r="Y1537" s="264"/>
      <c r="Z1537" s="123"/>
      <c r="AA1537" s="125"/>
      <c r="AB1537" s="125"/>
      <c r="AC1537" s="125"/>
      <c r="AD1537" s="125"/>
      <c r="AE1537" s="125"/>
      <c r="AF1537" s="125"/>
      <c r="AG1537" s="125"/>
      <c r="AH1537" s="125"/>
      <c r="AI1537" s="125"/>
      <c r="AJ1537" s="125"/>
      <c r="AK1537" s="135"/>
      <c r="AL1537" s="126"/>
    </row>
    <row r="1538" spans="1:38" hidden="1" x14ac:dyDescent="0.25">
      <c r="A1538" s="147"/>
      <c r="B1538" s="120"/>
      <c r="C1538" s="121"/>
      <c r="D1538" s="122"/>
      <c r="E1538" s="121"/>
      <c r="F1538" s="122"/>
      <c r="G1538" s="121"/>
      <c r="H1538" s="123"/>
      <c r="I1538" s="121"/>
      <c r="J1538" s="120"/>
      <c r="K1538" s="121"/>
      <c r="L1538" s="120"/>
      <c r="M1538" s="123"/>
      <c r="N1538" s="123"/>
      <c r="O1538" s="121"/>
      <c r="P1538" s="121"/>
      <c r="Q1538" s="123"/>
      <c r="R1538" s="121"/>
      <c r="S1538" s="121"/>
      <c r="T1538" s="124"/>
      <c r="U1538" s="120"/>
      <c r="V1538" s="121"/>
      <c r="W1538" s="120"/>
      <c r="X1538" s="120"/>
      <c r="Y1538" s="263"/>
      <c r="Z1538" s="123"/>
      <c r="AA1538" s="125"/>
      <c r="AB1538" s="125"/>
      <c r="AC1538" s="125"/>
      <c r="AD1538" s="125"/>
      <c r="AE1538" s="125"/>
      <c r="AF1538" s="125"/>
      <c r="AG1538" s="125"/>
      <c r="AH1538" s="125"/>
      <c r="AI1538" s="125"/>
      <c r="AJ1538" s="125"/>
      <c r="AK1538" s="135"/>
      <c r="AL1538" s="126"/>
    </row>
    <row r="1539" spans="1:38" hidden="1" x14ac:dyDescent="0.25">
      <c r="A1539" s="147"/>
      <c r="B1539" s="120"/>
      <c r="C1539" s="121"/>
      <c r="D1539" s="122"/>
      <c r="E1539" s="121"/>
      <c r="F1539" s="122"/>
      <c r="G1539" s="121"/>
      <c r="H1539" s="123"/>
      <c r="I1539" s="121"/>
      <c r="J1539" s="120"/>
      <c r="K1539" s="121"/>
      <c r="L1539" s="120"/>
      <c r="M1539" s="123"/>
      <c r="N1539" s="123"/>
      <c r="O1539" s="121"/>
      <c r="P1539" s="121"/>
      <c r="Q1539" s="123"/>
      <c r="R1539" s="121"/>
      <c r="S1539" s="121"/>
      <c r="T1539" s="124"/>
      <c r="U1539" s="120"/>
      <c r="V1539" s="121"/>
      <c r="W1539" s="120"/>
      <c r="X1539" s="120"/>
      <c r="Y1539" s="263"/>
      <c r="Z1539" s="123"/>
      <c r="AA1539" s="125"/>
      <c r="AB1539" s="125"/>
      <c r="AC1539" s="125"/>
      <c r="AD1539" s="125"/>
      <c r="AE1539" s="125"/>
      <c r="AF1539" s="125"/>
      <c r="AG1539" s="125"/>
      <c r="AH1539" s="125"/>
      <c r="AI1539" s="125"/>
      <c r="AJ1539" s="125"/>
      <c r="AK1539" s="135"/>
      <c r="AL1539" s="126"/>
    </row>
    <row r="1540" spans="1:38" hidden="1" x14ac:dyDescent="0.25">
      <c r="A1540" s="147"/>
      <c r="B1540" s="120"/>
      <c r="C1540" s="121"/>
      <c r="D1540" s="122"/>
      <c r="E1540" s="121"/>
      <c r="F1540" s="122"/>
      <c r="G1540" s="121"/>
      <c r="H1540" s="123"/>
      <c r="I1540" s="121"/>
      <c r="J1540" s="120"/>
      <c r="K1540" s="121"/>
      <c r="L1540" s="120"/>
      <c r="M1540" s="123"/>
      <c r="N1540" s="123"/>
      <c r="O1540" s="121"/>
      <c r="P1540" s="121"/>
      <c r="Q1540" s="123"/>
      <c r="R1540" s="150"/>
      <c r="S1540" s="150"/>
      <c r="T1540" s="124"/>
      <c r="U1540" s="120"/>
      <c r="V1540" s="121"/>
      <c r="W1540" s="120"/>
      <c r="X1540" s="120"/>
      <c r="Y1540" s="264"/>
      <c r="Z1540" s="123"/>
      <c r="AA1540" s="125"/>
      <c r="AB1540" s="125"/>
      <c r="AC1540" s="125"/>
      <c r="AD1540" s="125"/>
      <c r="AE1540" s="125"/>
      <c r="AF1540" s="125"/>
      <c r="AG1540" s="125"/>
      <c r="AH1540" s="125"/>
      <c r="AI1540" s="125"/>
      <c r="AJ1540" s="125"/>
      <c r="AK1540" s="135"/>
      <c r="AL1540" s="126"/>
    </row>
    <row r="1541" spans="1:38" hidden="1" x14ac:dyDescent="0.25">
      <c r="A1541" s="147"/>
      <c r="B1541" s="120"/>
      <c r="C1541" s="121"/>
      <c r="D1541" s="122"/>
      <c r="E1541" s="121"/>
      <c r="F1541" s="122"/>
      <c r="G1541" s="121"/>
      <c r="H1541" s="123"/>
      <c r="I1541" s="121"/>
      <c r="J1541" s="120"/>
      <c r="K1541" s="121"/>
      <c r="L1541" s="120"/>
      <c r="M1541" s="123"/>
      <c r="N1541" s="123"/>
      <c r="O1541" s="121"/>
      <c r="P1541" s="121"/>
      <c r="Q1541" s="123"/>
      <c r="R1541" s="150"/>
      <c r="S1541" s="150"/>
      <c r="T1541" s="124"/>
      <c r="U1541" s="120"/>
      <c r="V1541" s="121"/>
      <c r="W1541" s="120"/>
      <c r="X1541" s="120"/>
      <c r="Y1541" s="264"/>
      <c r="Z1541" s="123"/>
      <c r="AA1541" s="125"/>
      <c r="AB1541" s="125"/>
      <c r="AC1541" s="125"/>
      <c r="AD1541" s="125"/>
      <c r="AE1541" s="125"/>
      <c r="AF1541" s="125"/>
      <c r="AG1541" s="125"/>
      <c r="AH1541" s="125"/>
      <c r="AI1541" s="125"/>
      <c r="AJ1541" s="125"/>
      <c r="AK1541" s="135"/>
      <c r="AL1541" s="126"/>
    </row>
    <row r="1542" spans="1:38" hidden="1" x14ac:dyDescent="0.25">
      <c r="A1542" s="147"/>
      <c r="B1542" s="120"/>
      <c r="C1542" s="121"/>
      <c r="D1542" s="122"/>
      <c r="E1542" s="121"/>
      <c r="F1542" s="122"/>
      <c r="G1542" s="121"/>
      <c r="H1542" s="123"/>
      <c r="I1542" s="121"/>
      <c r="J1542" s="120"/>
      <c r="K1542" s="121"/>
      <c r="L1542" s="120"/>
      <c r="M1542" s="123"/>
      <c r="N1542" s="123"/>
      <c r="O1542" s="121"/>
      <c r="P1542" s="121"/>
      <c r="Q1542" s="123"/>
      <c r="R1542" s="150"/>
      <c r="S1542" s="150"/>
      <c r="T1542" s="124"/>
      <c r="U1542" s="122"/>
      <c r="V1542" s="121"/>
      <c r="W1542" s="120"/>
      <c r="X1542" s="120"/>
      <c r="Y1542" s="263"/>
      <c r="Z1542" s="123"/>
      <c r="AA1542" s="125"/>
      <c r="AB1542" s="125"/>
      <c r="AC1542" s="125"/>
      <c r="AD1542" s="125"/>
      <c r="AE1542" s="125"/>
      <c r="AF1542" s="125"/>
      <c r="AG1542" s="125"/>
      <c r="AH1542" s="125"/>
      <c r="AI1542" s="125"/>
      <c r="AJ1542" s="125"/>
      <c r="AK1542" s="135"/>
      <c r="AL1542" s="126"/>
    </row>
    <row r="1543" spans="1:38" hidden="1" x14ac:dyDescent="0.25">
      <c r="A1543" s="147"/>
      <c r="B1543" s="120"/>
      <c r="C1543" s="121"/>
      <c r="D1543" s="122"/>
      <c r="E1543" s="121"/>
      <c r="F1543" s="122"/>
      <c r="G1543" s="121"/>
      <c r="H1543" s="123"/>
      <c r="I1543" s="121"/>
      <c r="J1543" s="120"/>
      <c r="K1543" s="121"/>
      <c r="L1543" s="120"/>
      <c r="M1543" s="123"/>
      <c r="N1543" s="123"/>
      <c r="O1543" s="121"/>
      <c r="P1543" s="121"/>
      <c r="Q1543" s="123"/>
      <c r="R1543" s="150"/>
      <c r="S1543" s="150"/>
      <c r="T1543" s="124"/>
      <c r="U1543" s="122"/>
      <c r="V1543" s="121"/>
      <c r="W1543" s="120"/>
      <c r="X1543" s="120"/>
      <c r="Y1543" s="263"/>
      <c r="Z1543" s="123"/>
      <c r="AA1543" s="125"/>
      <c r="AB1543" s="125"/>
      <c r="AC1543" s="125"/>
      <c r="AD1543" s="125"/>
      <c r="AE1543" s="125"/>
      <c r="AF1543" s="125"/>
      <c r="AG1543" s="125"/>
      <c r="AH1543" s="125"/>
      <c r="AI1543" s="125"/>
      <c r="AJ1543" s="125"/>
      <c r="AK1543" s="135"/>
      <c r="AL1543" s="126"/>
    </row>
    <row r="1544" spans="1:38" hidden="1" x14ac:dyDescent="0.25">
      <c r="A1544" s="147"/>
      <c r="B1544" s="120"/>
      <c r="C1544" s="121"/>
      <c r="D1544" s="122"/>
      <c r="E1544" s="121"/>
      <c r="F1544" s="122"/>
      <c r="G1544" s="121"/>
      <c r="H1544" s="123"/>
      <c r="I1544" s="121"/>
      <c r="J1544" s="120"/>
      <c r="K1544" s="121"/>
      <c r="L1544" s="120"/>
      <c r="M1544" s="123"/>
      <c r="N1544" s="123"/>
      <c r="O1544" s="121"/>
      <c r="P1544" s="121"/>
      <c r="Q1544" s="123"/>
      <c r="R1544" s="121"/>
      <c r="S1544" s="121"/>
      <c r="T1544" s="124"/>
      <c r="U1544" s="120"/>
      <c r="V1544" s="121"/>
      <c r="W1544" s="120"/>
      <c r="X1544" s="120"/>
      <c r="Y1544" s="263"/>
      <c r="Z1544" s="123"/>
      <c r="AA1544" s="125"/>
      <c r="AB1544" s="125"/>
      <c r="AC1544" s="125"/>
      <c r="AD1544" s="125"/>
      <c r="AE1544" s="125"/>
      <c r="AF1544" s="125"/>
      <c r="AG1544" s="125"/>
      <c r="AH1544" s="125"/>
      <c r="AI1544" s="125"/>
      <c r="AJ1544" s="125"/>
      <c r="AK1544" s="135"/>
      <c r="AL1544" s="126"/>
    </row>
    <row r="1545" spans="1:38" hidden="1" x14ac:dyDescent="0.25">
      <c r="A1545" s="147"/>
      <c r="B1545" s="120"/>
      <c r="C1545" s="121"/>
      <c r="D1545" s="122"/>
      <c r="E1545" s="121"/>
      <c r="F1545" s="122"/>
      <c r="G1545" s="121"/>
      <c r="H1545" s="123"/>
      <c r="I1545" s="121"/>
      <c r="J1545" s="120"/>
      <c r="K1545" s="121"/>
      <c r="L1545" s="120"/>
      <c r="M1545" s="123"/>
      <c r="N1545" s="123"/>
      <c r="O1545" s="121"/>
      <c r="P1545" s="121"/>
      <c r="Q1545" s="123"/>
      <c r="R1545" s="121"/>
      <c r="S1545" s="121"/>
      <c r="T1545" s="124"/>
      <c r="U1545" s="122"/>
      <c r="V1545" s="121"/>
      <c r="W1545" s="120"/>
      <c r="X1545" s="120"/>
      <c r="Y1545" s="263"/>
      <c r="Z1545" s="123"/>
      <c r="AA1545" s="125"/>
      <c r="AB1545" s="125"/>
      <c r="AC1545" s="125"/>
      <c r="AD1545" s="125"/>
      <c r="AE1545" s="125"/>
      <c r="AF1545" s="125"/>
      <c r="AG1545" s="125"/>
      <c r="AH1545" s="125"/>
      <c r="AI1545" s="125"/>
      <c r="AJ1545" s="125"/>
      <c r="AK1545" s="135"/>
      <c r="AL1545" s="126"/>
    </row>
    <row r="1546" spans="1:38" hidden="1" x14ac:dyDescent="0.25">
      <c r="A1546" s="147"/>
      <c r="B1546" s="120"/>
      <c r="C1546" s="121"/>
      <c r="D1546" s="122"/>
      <c r="E1546" s="121"/>
      <c r="F1546" s="122"/>
      <c r="G1546" s="121"/>
      <c r="H1546" s="123"/>
      <c r="I1546" s="121"/>
      <c r="J1546" s="120"/>
      <c r="K1546" s="121"/>
      <c r="L1546" s="120"/>
      <c r="M1546" s="123"/>
      <c r="N1546" s="123"/>
      <c r="O1546" s="121"/>
      <c r="P1546" s="121"/>
      <c r="Q1546" s="123"/>
      <c r="R1546" s="150"/>
      <c r="S1546" s="150"/>
      <c r="T1546" s="124"/>
      <c r="U1546" s="120"/>
      <c r="V1546" s="121"/>
      <c r="W1546" s="120"/>
      <c r="X1546" s="120"/>
      <c r="Y1546" s="264"/>
      <c r="Z1546" s="123"/>
      <c r="AA1546" s="125"/>
      <c r="AB1546" s="125"/>
      <c r="AC1546" s="125"/>
      <c r="AD1546" s="125"/>
      <c r="AE1546" s="125"/>
      <c r="AF1546" s="125"/>
      <c r="AG1546" s="125"/>
      <c r="AH1546" s="125"/>
      <c r="AI1546" s="125"/>
      <c r="AJ1546" s="125"/>
      <c r="AK1546" s="135"/>
      <c r="AL1546" s="126"/>
    </row>
    <row r="1547" spans="1:38" hidden="1" x14ac:dyDescent="0.25">
      <c r="A1547" s="147"/>
      <c r="B1547" s="120"/>
      <c r="C1547" s="121"/>
      <c r="D1547" s="122"/>
      <c r="E1547" s="121"/>
      <c r="F1547" s="122"/>
      <c r="G1547" s="121"/>
      <c r="H1547" s="123"/>
      <c r="I1547" s="121"/>
      <c r="J1547" s="120"/>
      <c r="K1547" s="121"/>
      <c r="L1547" s="120"/>
      <c r="M1547" s="123"/>
      <c r="N1547" s="123"/>
      <c r="O1547" s="121"/>
      <c r="P1547" s="121"/>
      <c r="Q1547" s="123"/>
      <c r="R1547" s="150"/>
      <c r="S1547" s="150"/>
      <c r="T1547" s="124"/>
      <c r="U1547" s="120"/>
      <c r="V1547" s="121"/>
      <c r="W1547" s="120"/>
      <c r="X1547" s="120"/>
      <c r="Y1547" s="264"/>
      <c r="Z1547" s="123"/>
      <c r="AA1547" s="125"/>
      <c r="AB1547" s="125"/>
      <c r="AC1547" s="125"/>
      <c r="AD1547" s="125"/>
      <c r="AE1547" s="125"/>
      <c r="AF1547" s="125"/>
      <c r="AG1547" s="125"/>
      <c r="AH1547" s="125"/>
      <c r="AI1547" s="125"/>
      <c r="AJ1547" s="125"/>
      <c r="AK1547" s="135"/>
      <c r="AL1547" s="126"/>
    </row>
    <row r="1548" spans="1:38" hidden="1" x14ac:dyDescent="0.25">
      <c r="A1548" s="147"/>
      <c r="B1548" s="120"/>
      <c r="C1548" s="121"/>
      <c r="D1548" s="122"/>
      <c r="E1548" s="121"/>
      <c r="F1548" s="122"/>
      <c r="G1548" s="121"/>
      <c r="H1548" s="123"/>
      <c r="I1548" s="121"/>
      <c r="J1548" s="120"/>
      <c r="K1548" s="121"/>
      <c r="L1548" s="120"/>
      <c r="M1548" s="123"/>
      <c r="N1548" s="123"/>
      <c r="O1548" s="121"/>
      <c r="P1548" s="121"/>
      <c r="Q1548" s="123"/>
      <c r="R1548" s="150"/>
      <c r="S1548" s="150"/>
      <c r="T1548" s="124"/>
      <c r="U1548" s="122"/>
      <c r="V1548" s="121"/>
      <c r="W1548" s="120"/>
      <c r="X1548" s="120"/>
      <c r="Y1548" s="263"/>
      <c r="Z1548" s="123"/>
      <c r="AA1548" s="125"/>
      <c r="AB1548" s="125"/>
      <c r="AC1548" s="125"/>
      <c r="AD1548" s="125"/>
      <c r="AE1548" s="125"/>
      <c r="AF1548" s="125"/>
      <c r="AG1548" s="125"/>
      <c r="AH1548" s="125"/>
      <c r="AI1548" s="125"/>
      <c r="AJ1548" s="125"/>
      <c r="AK1548" s="135"/>
      <c r="AL1548" s="126"/>
    </row>
    <row r="1549" spans="1:38" hidden="1" x14ac:dyDescent="0.25">
      <c r="A1549" s="147"/>
      <c r="B1549" s="120"/>
      <c r="C1549" s="121"/>
      <c r="D1549" s="122"/>
      <c r="E1549" s="121"/>
      <c r="F1549" s="122"/>
      <c r="G1549" s="121"/>
      <c r="H1549" s="123"/>
      <c r="I1549" s="121"/>
      <c r="J1549" s="120"/>
      <c r="K1549" s="121"/>
      <c r="L1549" s="120"/>
      <c r="M1549" s="123"/>
      <c r="N1549" s="123"/>
      <c r="O1549" s="121"/>
      <c r="P1549" s="121"/>
      <c r="Q1549" s="123"/>
      <c r="R1549" s="121"/>
      <c r="S1549" s="121"/>
      <c r="T1549" s="124"/>
      <c r="U1549" s="120"/>
      <c r="V1549" s="121"/>
      <c r="W1549" s="120"/>
      <c r="X1549" s="120"/>
      <c r="Y1549" s="263"/>
      <c r="Z1549" s="123"/>
      <c r="AA1549" s="125"/>
      <c r="AB1549" s="125"/>
      <c r="AC1549" s="125"/>
      <c r="AD1549" s="125"/>
      <c r="AE1549" s="125"/>
      <c r="AF1549" s="125"/>
      <c r="AG1549" s="125"/>
      <c r="AH1549" s="125"/>
      <c r="AI1549" s="125"/>
      <c r="AJ1549" s="125"/>
      <c r="AK1549" s="135"/>
      <c r="AL1549" s="126"/>
    </row>
    <row r="1550" spans="1:38" hidden="1" x14ac:dyDescent="0.25">
      <c r="A1550" s="147"/>
      <c r="B1550" s="120"/>
      <c r="C1550" s="121"/>
      <c r="D1550" s="122"/>
      <c r="E1550" s="121"/>
      <c r="F1550" s="122"/>
      <c r="G1550" s="121"/>
      <c r="H1550" s="123"/>
      <c r="I1550" s="121"/>
      <c r="J1550" s="120"/>
      <c r="K1550" s="121"/>
      <c r="L1550" s="120"/>
      <c r="M1550" s="123"/>
      <c r="N1550" s="123"/>
      <c r="O1550" s="121"/>
      <c r="P1550" s="121"/>
      <c r="Q1550" s="123"/>
      <c r="R1550" s="150"/>
      <c r="S1550" s="150"/>
      <c r="T1550" s="124"/>
      <c r="U1550" s="120"/>
      <c r="V1550" s="121"/>
      <c r="W1550" s="120"/>
      <c r="X1550" s="120"/>
      <c r="Y1550" s="264"/>
      <c r="Z1550" s="123"/>
      <c r="AA1550" s="125"/>
      <c r="AB1550" s="125"/>
      <c r="AC1550" s="125"/>
      <c r="AD1550" s="125"/>
      <c r="AE1550" s="125"/>
      <c r="AF1550" s="125"/>
      <c r="AG1550" s="125"/>
      <c r="AH1550" s="125"/>
      <c r="AI1550" s="125"/>
      <c r="AJ1550" s="125"/>
      <c r="AK1550" s="135"/>
      <c r="AL1550" s="126"/>
    </row>
    <row r="1551" spans="1:38" hidden="1" x14ac:dyDescent="0.25">
      <c r="A1551" s="147"/>
      <c r="B1551" s="120"/>
      <c r="C1551" s="121"/>
      <c r="D1551" s="122"/>
      <c r="E1551" s="121"/>
      <c r="F1551" s="122"/>
      <c r="G1551" s="121"/>
      <c r="H1551" s="123"/>
      <c r="I1551" s="121"/>
      <c r="J1551" s="120"/>
      <c r="K1551" s="121"/>
      <c r="L1551" s="120"/>
      <c r="M1551" s="123"/>
      <c r="N1551" s="123"/>
      <c r="O1551" s="121"/>
      <c r="P1551" s="121"/>
      <c r="Q1551" s="123"/>
      <c r="R1551" s="150"/>
      <c r="S1551" s="150"/>
      <c r="T1551" s="124"/>
      <c r="U1551" s="120"/>
      <c r="V1551" s="121"/>
      <c r="W1551" s="120"/>
      <c r="X1551" s="120"/>
      <c r="Y1551" s="264"/>
      <c r="Z1551" s="123"/>
      <c r="AA1551" s="125"/>
      <c r="AB1551" s="125"/>
      <c r="AC1551" s="125"/>
      <c r="AD1551" s="125"/>
      <c r="AE1551" s="125"/>
      <c r="AF1551" s="125"/>
      <c r="AG1551" s="125"/>
      <c r="AH1551" s="125"/>
      <c r="AI1551" s="125"/>
      <c r="AJ1551" s="125"/>
      <c r="AK1551" s="135"/>
      <c r="AL1551" s="126"/>
    </row>
    <row r="1552" spans="1:38" hidden="1" x14ac:dyDescent="0.25">
      <c r="A1552" s="147"/>
      <c r="B1552" s="120"/>
      <c r="C1552" s="121"/>
      <c r="D1552" s="122"/>
      <c r="E1552" s="121"/>
      <c r="F1552" s="122"/>
      <c r="G1552" s="121"/>
      <c r="H1552" s="123"/>
      <c r="I1552" s="121"/>
      <c r="J1552" s="120"/>
      <c r="K1552" s="121"/>
      <c r="L1552" s="120"/>
      <c r="M1552" s="123"/>
      <c r="N1552" s="123"/>
      <c r="O1552" s="121"/>
      <c r="P1552" s="121"/>
      <c r="Q1552" s="123"/>
      <c r="R1552" s="150"/>
      <c r="S1552" s="150"/>
      <c r="T1552" s="124"/>
      <c r="U1552" s="120"/>
      <c r="V1552" s="121"/>
      <c r="W1552" s="120"/>
      <c r="X1552" s="120"/>
      <c r="Y1552" s="263"/>
      <c r="Z1552" s="123"/>
      <c r="AA1552" s="125"/>
      <c r="AB1552" s="125"/>
      <c r="AC1552" s="125"/>
      <c r="AD1552" s="125"/>
      <c r="AE1552" s="125"/>
      <c r="AF1552" s="125"/>
      <c r="AG1552" s="125"/>
      <c r="AH1552" s="125"/>
      <c r="AI1552" s="125"/>
      <c r="AJ1552" s="125"/>
      <c r="AK1552" s="135"/>
      <c r="AL1552" s="126"/>
    </row>
    <row r="1553" spans="1:38" hidden="1" x14ac:dyDescent="0.25">
      <c r="A1553" s="147"/>
      <c r="B1553" s="120"/>
      <c r="C1553" s="121"/>
      <c r="D1553" s="122"/>
      <c r="E1553" s="121"/>
      <c r="F1553" s="122"/>
      <c r="G1553" s="121"/>
      <c r="H1553" s="123"/>
      <c r="I1553" s="121"/>
      <c r="J1553" s="120"/>
      <c r="K1553" s="121"/>
      <c r="L1553" s="120"/>
      <c r="M1553" s="123"/>
      <c r="N1553" s="123"/>
      <c r="O1553" s="121"/>
      <c r="P1553" s="121"/>
      <c r="Q1553" s="123"/>
      <c r="R1553" s="150"/>
      <c r="S1553" s="150"/>
      <c r="T1553" s="124"/>
      <c r="U1553" s="120"/>
      <c r="V1553" s="121"/>
      <c r="W1553" s="120"/>
      <c r="X1553" s="120"/>
      <c r="Y1553" s="264"/>
      <c r="Z1553" s="123"/>
      <c r="AA1553" s="125"/>
      <c r="AB1553" s="125"/>
      <c r="AC1553" s="125"/>
      <c r="AD1553" s="125"/>
      <c r="AE1553" s="125"/>
      <c r="AF1553" s="125"/>
      <c r="AG1553" s="125"/>
      <c r="AH1553" s="125"/>
      <c r="AI1553" s="125"/>
      <c r="AJ1553" s="125"/>
      <c r="AK1553" s="135"/>
      <c r="AL1553" s="126"/>
    </row>
    <row r="1554" spans="1:38" hidden="1" x14ac:dyDescent="0.25">
      <c r="A1554" s="147"/>
      <c r="B1554" s="120"/>
      <c r="C1554" s="121"/>
      <c r="D1554" s="122"/>
      <c r="E1554" s="121"/>
      <c r="F1554" s="122"/>
      <c r="G1554" s="121"/>
      <c r="H1554" s="123"/>
      <c r="I1554" s="121"/>
      <c r="J1554" s="120"/>
      <c r="K1554" s="121"/>
      <c r="L1554" s="120"/>
      <c r="M1554" s="123"/>
      <c r="N1554" s="123"/>
      <c r="O1554" s="121"/>
      <c r="P1554" s="121"/>
      <c r="Q1554" s="123"/>
      <c r="R1554" s="121"/>
      <c r="S1554" s="121"/>
      <c r="T1554" s="124"/>
      <c r="U1554" s="120"/>
      <c r="V1554" s="121"/>
      <c r="W1554" s="120"/>
      <c r="X1554" s="120"/>
      <c r="Y1554" s="263"/>
      <c r="Z1554" s="123"/>
      <c r="AA1554" s="125"/>
      <c r="AB1554" s="125"/>
      <c r="AC1554" s="125"/>
      <c r="AD1554" s="125"/>
      <c r="AE1554" s="125"/>
      <c r="AF1554" s="125"/>
      <c r="AG1554" s="125"/>
      <c r="AH1554" s="125"/>
      <c r="AI1554" s="125"/>
      <c r="AJ1554" s="125"/>
      <c r="AK1554" s="135"/>
      <c r="AL1554" s="126"/>
    </row>
    <row r="1555" spans="1:38" hidden="1" x14ac:dyDescent="0.25">
      <c r="A1555" s="147"/>
      <c r="B1555" s="120"/>
      <c r="C1555" s="121"/>
      <c r="D1555" s="122"/>
      <c r="E1555" s="121"/>
      <c r="F1555" s="122"/>
      <c r="G1555" s="121"/>
      <c r="H1555" s="123"/>
      <c r="I1555" s="121"/>
      <c r="J1555" s="120"/>
      <c r="K1555" s="121"/>
      <c r="L1555" s="120"/>
      <c r="M1555" s="123"/>
      <c r="N1555" s="123"/>
      <c r="O1555" s="121"/>
      <c r="P1555" s="121"/>
      <c r="Q1555" s="123"/>
      <c r="R1555" s="121"/>
      <c r="S1555" s="121"/>
      <c r="T1555" s="124"/>
      <c r="U1555" s="122"/>
      <c r="V1555" s="121"/>
      <c r="W1555" s="120"/>
      <c r="X1555" s="120"/>
      <c r="Y1555" s="263"/>
      <c r="Z1555" s="123"/>
      <c r="AA1555" s="125"/>
      <c r="AB1555" s="125"/>
      <c r="AC1555" s="125"/>
      <c r="AD1555" s="125"/>
      <c r="AE1555" s="125"/>
      <c r="AF1555" s="125"/>
      <c r="AG1555" s="125"/>
      <c r="AH1555" s="125"/>
      <c r="AI1555" s="125"/>
      <c r="AJ1555" s="125"/>
      <c r="AK1555" s="135"/>
      <c r="AL1555" s="126"/>
    </row>
    <row r="1556" spans="1:38" hidden="1" x14ac:dyDescent="0.25">
      <c r="A1556" s="147"/>
      <c r="B1556" s="120"/>
      <c r="C1556" s="121"/>
      <c r="D1556" s="122"/>
      <c r="E1556" s="121"/>
      <c r="F1556" s="122"/>
      <c r="G1556" s="121"/>
      <c r="H1556" s="123"/>
      <c r="I1556" s="121"/>
      <c r="J1556" s="120"/>
      <c r="K1556" s="121"/>
      <c r="L1556" s="120"/>
      <c r="M1556" s="123"/>
      <c r="N1556" s="123"/>
      <c r="O1556" s="121"/>
      <c r="P1556" s="121"/>
      <c r="Q1556" s="123"/>
      <c r="R1556" s="121"/>
      <c r="S1556" s="121"/>
      <c r="T1556" s="124"/>
      <c r="U1556" s="122"/>
      <c r="V1556" s="121"/>
      <c r="W1556" s="120"/>
      <c r="X1556" s="120"/>
      <c r="Y1556" s="263"/>
      <c r="Z1556" s="123"/>
      <c r="AA1556" s="125"/>
      <c r="AB1556" s="125"/>
      <c r="AC1556" s="125"/>
      <c r="AD1556" s="125"/>
      <c r="AE1556" s="125"/>
      <c r="AF1556" s="125"/>
      <c r="AG1556" s="125"/>
      <c r="AH1556" s="125"/>
      <c r="AI1556" s="125"/>
      <c r="AJ1556" s="125"/>
      <c r="AK1556" s="135"/>
      <c r="AL1556" s="126"/>
    </row>
    <row r="1557" spans="1:38" hidden="1" x14ac:dyDescent="0.25">
      <c r="A1557" s="147"/>
      <c r="B1557" s="120"/>
      <c r="C1557" s="121"/>
      <c r="D1557" s="122"/>
      <c r="E1557" s="121"/>
      <c r="F1557" s="122"/>
      <c r="G1557" s="121"/>
      <c r="H1557" s="123"/>
      <c r="I1557" s="121"/>
      <c r="J1557" s="120"/>
      <c r="K1557" s="121"/>
      <c r="L1557" s="120"/>
      <c r="M1557" s="123"/>
      <c r="N1557" s="123"/>
      <c r="O1557" s="121"/>
      <c r="P1557" s="121"/>
      <c r="Q1557" s="123"/>
      <c r="R1557" s="121"/>
      <c r="S1557" s="121"/>
      <c r="T1557" s="124"/>
      <c r="U1557" s="122"/>
      <c r="V1557" s="121"/>
      <c r="W1557" s="120"/>
      <c r="X1557" s="120"/>
      <c r="Y1557" s="263"/>
      <c r="Z1557" s="123"/>
      <c r="AA1557" s="125"/>
      <c r="AB1557" s="125"/>
      <c r="AC1557" s="125"/>
      <c r="AD1557" s="125"/>
      <c r="AE1557" s="125"/>
      <c r="AF1557" s="125"/>
      <c r="AG1557" s="125"/>
      <c r="AH1557" s="125"/>
      <c r="AI1557" s="125"/>
      <c r="AJ1557" s="125"/>
      <c r="AK1557" s="135"/>
      <c r="AL1557" s="126"/>
    </row>
    <row r="1558" spans="1:38" hidden="1" x14ac:dyDescent="0.25">
      <c r="A1558" s="147"/>
      <c r="B1558" s="120"/>
      <c r="C1558" s="121"/>
      <c r="D1558" s="122"/>
      <c r="E1558" s="121"/>
      <c r="F1558" s="122"/>
      <c r="G1558" s="121"/>
      <c r="H1558" s="123"/>
      <c r="I1558" s="121"/>
      <c r="J1558" s="120"/>
      <c r="K1558" s="121"/>
      <c r="L1558" s="120"/>
      <c r="M1558" s="123"/>
      <c r="N1558" s="123"/>
      <c r="O1558" s="121"/>
      <c r="P1558" s="121"/>
      <c r="Q1558" s="123"/>
      <c r="R1558" s="150"/>
      <c r="S1558" s="150"/>
      <c r="T1558" s="124"/>
      <c r="U1558" s="120"/>
      <c r="V1558" s="121"/>
      <c r="W1558" s="120"/>
      <c r="X1558" s="120"/>
      <c r="Y1558" s="264"/>
      <c r="Z1558" s="123"/>
      <c r="AA1558" s="125"/>
      <c r="AB1558" s="125"/>
      <c r="AC1558" s="125"/>
      <c r="AD1558" s="125"/>
      <c r="AE1558" s="125"/>
      <c r="AF1558" s="125"/>
      <c r="AG1558" s="125"/>
      <c r="AH1558" s="125"/>
      <c r="AI1558" s="125"/>
      <c r="AJ1558" s="125"/>
      <c r="AK1558" s="135"/>
      <c r="AL1558" s="126"/>
    </row>
    <row r="1559" spans="1:38" hidden="1" x14ac:dyDescent="0.25">
      <c r="A1559" s="147"/>
      <c r="B1559" s="120"/>
      <c r="C1559" s="121"/>
      <c r="D1559" s="122"/>
      <c r="E1559" s="121"/>
      <c r="F1559" s="122"/>
      <c r="G1559" s="121"/>
      <c r="H1559" s="123"/>
      <c r="I1559" s="121"/>
      <c r="J1559" s="120"/>
      <c r="K1559" s="121"/>
      <c r="L1559" s="120"/>
      <c r="M1559" s="123"/>
      <c r="N1559" s="123"/>
      <c r="O1559" s="121"/>
      <c r="P1559" s="121"/>
      <c r="Q1559" s="123"/>
      <c r="R1559" s="150"/>
      <c r="S1559" s="150"/>
      <c r="T1559" s="124"/>
      <c r="U1559" s="120"/>
      <c r="V1559" s="121"/>
      <c r="W1559" s="120"/>
      <c r="X1559" s="120"/>
      <c r="Y1559" s="264"/>
      <c r="Z1559" s="123"/>
      <c r="AA1559" s="125"/>
      <c r="AB1559" s="125"/>
      <c r="AC1559" s="125"/>
      <c r="AD1559" s="125"/>
      <c r="AE1559" s="125"/>
      <c r="AF1559" s="125"/>
      <c r="AG1559" s="125"/>
      <c r="AH1559" s="125"/>
      <c r="AI1559" s="125"/>
      <c r="AJ1559" s="125"/>
      <c r="AK1559" s="135"/>
      <c r="AL1559" s="126"/>
    </row>
    <row r="1560" spans="1:38" hidden="1" x14ac:dyDescent="0.25">
      <c r="A1560" s="147"/>
      <c r="B1560" s="120"/>
      <c r="C1560" s="121"/>
      <c r="D1560" s="122"/>
      <c r="E1560" s="121"/>
      <c r="F1560" s="122"/>
      <c r="G1560" s="121"/>
      <c r="H1560" s="123"/>
      <c r="I1560" s="121"/>
      <c r="J1560" s="120"/>
      <c r="K1560" s="121"/>
      <c r="L1560" s="120"/>
      <c r="M1560" s="123"/>
      <c r="N1560" s="123"/>
      <c r="O1560" s="121"/>
      <c r="P1560" s="121"/>
      <c r="Q1560" s="123"/>
      <c r="R1560" s="150"/>
      <c r="S1560" s="150"/>
      <c r="T1560" s="124"/>
      <c r="U1560" s="120"/>
      <c r="V1560" s="121"/>
      <c r="W1560" s="120"/>
      <c r="X1560" s="120"/>
      <c r="Y1560" s="264"/>
      <c r="Z1560" s="123"/>
      <c r="AA1560" s="125"/>
      <c r="AB1560" s="125"/>
      <c r="AC1560" s="125"/>
      <c r="AD1560" s="125"/>
      <c r="AE1560" s="125"/>
      <c r="AF1560" s="125"/>
      <c r="AG1560" s="125"/>
      <c r="AH1560" s="125"/>
      <c r="AI1560" s="125"/>
      <c r="AJ1560" s="125"/>
      <c r="AK1560" s="135"/>
      <c r="AL1560" s="126"/>
    </row>
    <row r="1561" spans="1:38" hidden="1" x14ac:dyDescent="0.25">
      <c r="A1561" s="147"/>
      <c r="B1561" s="120"/>
      <c r="C1561" s="121"/>
      <c r="D1561" s="122"/>
      <c r="E1561" s="121"/>
      <c r="F1561" s="122"/>
      <c r="G1561" s="121"/>
      <c r="H1561" s="123"/>
      <c r="I1561" s="121"/>
      <c r="J1561" s="120"/>
      <c r="K1561" s="121"/>
      <c r="L1561" s="120"/>
      <c r="M1561" s="123"/>
      <c r="N1561" s="123"/>
      <c r="O1561" s="121"/>
      <c r="P1561" s="121"/>
      <c r="Q1561" s="123"/>
      <c r="R1561" s="150"/>
      <c r="S1561" s="150"/>
      <c r="T1561" s="124"/>
      <c r="U1561" s="122"/>
      <c r="V1561" s="121"/>
      <c r="W1561" s="120"/>
      <c r="X1561" s="120"/>
      <c r="Y1561" s="264"/>
      <c r="Z1561" s="123"/>
      <c r="AA1561" s="125"/>
      <c r="AB1561" s="125"/>
      <c r="AC1561" s="125"/>
      <c r="AD1561" s="125"/>
      <c r="AE1561" s="125"/>
      <c r="AF1561" s="125"/>
      <c r="AG1561" s="125"/>
      <c r="AH1561" s="125"/>
      <c r="AI1561" s="125"/>
      <c r="AJ1561" s="125"/>
      <c r="AK1561" s="135"/>
      <c r="AL1561" s="126"/>
    </row>
    <row r="1562" spans="1:38" hidden="1" x14ac:dyDescent="0.25">
      <c r="A1562" s="149"/>
      <c r="B1562" s="120"/>
      <c r="C1562" s="121"/>
      <c r="D1562" s="122"/>
      <c r="E1562" s="121"/>
      <c r="F1562" s="122"/>
      <c r="G1562" s="121"/>
      <c r="H1562" s="123"/>
      <c r="I1562" s="121"/>
      <c r="J1562" s="120"/>
      <c r="K1562" s="121"/>
      <c r="L1562" s="120"/>
      <c r="M1562" s="123"/>
      <c r="N1562" s="123"/>
      <c r="O1562" s="121"/>
      <c r="P1562" s="121"/>
      <c r="Q1562" s="123"/>
      <c r="R1562" s="121"/>
      <c r="S1562" s="121"/>
      <c r="T1562" s="124"/>
      <c r="U1562" s="122"/>
      <c r="V1562" s="121"/>
      <c r="W1562" s="120"/>
      <c r="X1562" s="120"/>
      <c r="Y1562" s="262"/>
      <c r="Z1562" s="123"/>
      <c r="AA1562" s="125"/>
      <c r="AB1562" s="125"/>
      <c r="AC1562" s="125"/>
      <c r="AD1562" s="125"/>
      <c r="AE1562" s="125"/>
      <c r="AF1562" s="125"/>
      <c r="AG1562" s="125"/>
      <c r="AH1562" s="125"/>
      <c r="AI1562" s="125"/>
      <c r="AJ1562" s="125"/>
      <c r="AK1562" s="135"/>
      <c r="AL1562" s="126"/>
    </row>
    <row r="1563" spans="1:38" hidden="1" x14ac:dyDescent="0.25">
      <c r="A1563" s="149"/>
      <c r="B1563" s="120"/>
      <c r="C1563" s="121"/>
      <c r="D1563" s="122"/>
      <c r="E1563" s="121"/>
      <c r="F1563" s="122"/>
      <c r="G1563" s="121"/>
      <c r="H1563" s="123"/>
      <c r="I1563" s="121"/>
      <c r="J1563" s="120"/>
      <c r="K1563" s="121"/>
      <c r="L1563" s="120"/>
      <c r="M1563" s="123"/>
      <c r="N1563" s="123"/>
      <c r="O1563" s="121"/>
      <c r="P1563" s="121"/>
      <c r="Q1563" s="123"/>
      <c r="R1563" s="121"/>
      <c r="S1563" s="121"/>
      <c r="T1563" s="124"/>
      <c r="U1563" s="122"/>
      <c r="V1563" s="121"/>
      <c r="W1563" s="120"/>
      <c r="X1563" s="120"/>
      <c r="Y1563" s="262"/>
      <c r="Z1563" s="123"/>
      <c r="AA1563" s="125"/>
      <c r="AB1563" s="125"/>
      <c r="AC1563" s="125"/>
      <c r="AD1563" s="125"/>
      <c r="AE1563" s="125"/>
      <c r="AF1563" s="125"/>
      <c r="AG1563" s="125"/>
      <c r="AH1563" s="125"/>
      <c r="AI1563" s="125"/>
      <c r="AJ1563" s="125"/>
      <c r="AK1563" s="135"/>
      <c r="AL1563" s="126"/>
    </row>
    <row r="1564" spans="1:38" hidden="1" x14ac:dyDescent="0.25">
      <c r="A1564" s="149"/>
      <c r="B1564" s="120"/>
      <c r="C1564" s="121"/>
      <c r="D1564" s="122"/>
      <c r="E1564" s="121"/>
      <c r="F1564" s="122"/>
      <c r="G1564" s="121"/>
      <c r="H1564" s="123"/>
      <c r="I1564" s="121"/>
      <c r="J1564" s="120"/>
      <c r="K1564" s="121"/>
      <c r="L1564" s="120"/>
      <c r="M1564" s="123"/>
      <c r="N1564" s="123"/>
      <c r="O1564" s="121"/>
      <c r="P1564" s="121"/>
      <c r="Q1564" s="123"/>
      <c r="R1564" s="121"/>
      <c r="S1564" s="121"/>
      <c r="T1564" s="124"/>
      <c r="U1564" s="122"/>
      <c r="V1564" s="121"/>
      <c r="W1564" s="120"/>
      <c r="X1564" s="120"/>
      <c r="Y1564" s="262"/>
      <c r="Z1564" s="123"/>
      <c r="AA1564" s="125"/>
      <c r="AB1564" s="125"/>
      <c r="AC1564" s="125"/>
      <c r="AD1564" s="125"/>
      <c r="AE1564" s="125"/>
      <c r="AF1564" s="125"/>
      <c r="AG1564" s="125"/>
      <c r="AH1564" s="125"/>
      <c r="AI1564" s="125"/>
      <c r="AJ1564" s="125"/>
      <c r="AK1564" s="135"/>
      <c r="AL1564" s="126"/>
    </row>
    <row r="1565" spans="1:38" hidden="1" x14ac:dyDescent="0.25">
      <c r="A1565" s="149"/>
      <c r="B1565" s="120"/>
      <c r="C1565" s="121"/>
      <c r="D1565" s="122"/>
      <c r="E1565" s="121"/>
      <c r="F1565" s="122"/>
      <c r="G1565" s="121"/>
      <c r="H1565" s="123"/>
      <c r="I1565" s="121"/>
      <c r="J1565" s="120"/>
      <c r="K1565" s="121"/>
      <c r="L1565" s="120"/>
      <c r="M1565" s="123"/>
      <c r="N1565" s="123"/>
      <c r="O1565" s="121"/>
      <c r="P1565" s="121"/>
      <c r="Q1565" s="123"/>
      <c r="R1565" s="121"/>
      <c r="S1565" s="121"/>
      <c r="T1565" s="124"/>
      <c r="U1565" s="122"/>
      <c r="V1565" s="121"/>
      <c r="W1565" s="120"/>
      <c r="X1565" s="120"/>
      <c r="Y1565" s="262"/>
      <c r="Z1565" s="123"/>
      <c r="AA1565" s="125"/>
      <c r="AB1565" s="125"/>
      <c r="AC1565" s="125"/>
      <c r="AD1565" s="125"/>
      <c r="AE1565" s="125"/>
      <c r="AF1565" s="125"/>
      <c r="AG1565" s="125"/>
      <c r="AH1565" s="125"/>
      <c r="AI1565" s="125"/>
      <c r="AJ1565" s="125"/>
      <c r="AK1565" s="135"/>
      <c r="AL1565" s="126"/>
    </row>
    <row r="1566" spans="1:38" hidden="1" x14ac:dyDescent="0.25">
      <c r="A1566" s="149"/>
      <c r="B1566" s="120"/>
      <c r="C1566" s="121"/>
      <c r="D1566" s="122"/>
      <c r="E1566" s="121"/>
      <c r="F1566" s="122"/>
      <c r="G1566" s="121"/>
      <c r="H1566" s="123"/>
      <c r="I1566" s="121"/>
      <c r="J1566" s="120"/>
      <c r="K1566" s="121"/>
      <c r="L1566" s="120"/>
      <c r="M1566" s="123"/>
      <c r="N1566" s="123"/>
      <c r="O1566" s="121"/>
      <c r="P1566" s="121"/>
      <c r="Q1566" s="123"/>
      <c r="R1566" s="121"/>
      <c r="S1566" s="121"/>
      <c r="T1566" s="124"/>
      <c r="U1566" s="122"/>
      <c r="V1566" s="121"/>
      <c r="W1566" s="120"/>
      <c r="X1566" s="120"/>
      <c r="Y1566" s="262"/>
      <c r="Z1566" s="123"/>
      <c r="AA1566" s="125"/>
      <c r="AB1566" s="125"/>
      <c r="AC1566" s="125"/>
      <c r="AD1566" s="125"/>
      <c r="AE1566" s="125"/>
      <c r="AF1566" s="125"/>
      <c r="AG1566" s="125"/>
      <c r="AH1566" s="125"/>
      <c r="AI1566" s="125"/>
      <c r="AJ1566" s="125"/>
      <c r="AK1566" s="135"/>
      <c r="AL1566" s="126"/>
    </row>
    <row r="1567" spans="1:38" hidden="1" x14ac:dyDescent="0.25">
      <c r="A1567" s="149"/>
      <c r="B1567" s="120"/>
      <c r="C1567" s="121"/>
      <c r="D1567" s="122"/>
      <c r="E1567" s="121"/>
      <c r="F1567" s="122"/>
      <c r="G1567" s="121"/>
      <c r="H1567" s="123"/>
      <c r="I1567" s="121"/>
      <c r="J1567" s="120"/>
      <c r="K1567" s="121"/>
      <c r="L1567" s="120"/>
      <c r="M1567" s="123"/>
      <c r="N1567" s="123"/>
      <c r="O1567" s="121"/>
      <c r="P1567" s="121"/>
      <c r="Q1567" s="123"/>
      <c r="R1567" s="121"/>
      <c r="S1567" s="121"/>
      <c r="T1567" s="124"/>
      <c r="U1567" s="122"/>
      <c r="V1567" s="121"/>
      <c r="W1567" s="120"/>
      <c r="X1567" s="120"/>
      <c r="Y1567" s="262"/>
      <c r="Z1567" s="123"/>
      <c r="AA1567" s="125"/>
      <c r="AB1567" s="125"/>
      <c r="AC1567" s="125"/>
      <c r="AD1567" s="125"/>
      <c r="AE1567" s="125"/>
      <c r="AF1567" s="125"/>
      <c r="AG1567" s="125"/>
      <c r="AH1567" s="125"/>
      <c r="AI1567" s="125"/>
      <c r="AJ1567" s="125"/>
      <c r="AK1567" s="135"/>
      <c r="AL1567" s="126"/>
    </row>
    <row r="1568" spans="1:38" hidden="1" x14ac:dyDescent="0.25">
      <c r="A1568" s="149"/>
      <c r="B1568" s="120"/>
      <c r="C1568" s="121"/>
      <c r="D1568" s="122"/>
      <c r="E1568" s="121"/>
      <c r="F1568" s="122"/>
      <c r="G1568" s="121"/>
      <c r="H1568" s="123"/>
      <c r="I1568" s="121"/>
      <c r="J1568" s="120"/>
      <c r="K1568" s="121"/>
      <c r="L1568" s="120"/>
      <c r="M1568" s="123"/>
      <c r="N1568" s="123"/>
      <c r="O1568" s="121"/>
      <c r="P1568" s="121"/>
      <c r="Q1568" s="123"/>
      <c r="R1568" s="121"/>
      <c r="S1568" s="121"/>
      <c r="T1568" s="124"/>
      <c r="U1568" s="120"/>
      <c r="V1568" s="121"/>
      <c r="W1568" s="120"/>
      <c r="X1568" s="120"/>
      <c r="Y1568" s="262"/>
      <c r="Z1568" s="123"/>
      <c r="AA1568" s="125"/>
      <c r="AB1568" s="125"/>
      <c r="AC1568" s="125"/>
      <c r="AD1568" s="125"/>
      <c r="AE1568" s="125"/>
      <c r="AF1568" s="125"/>
      <c r="AG1568" s="125"/>
      <c r="AH1568" s="125"/>
      <c r="AI1568" s="125"/>
      <c r="AJ1568" s="125"/>
      <c r="AK1568" s="135"/>
      <c r="AL1568" s="126"/>
    </row>
    <row r="1569" spans="1:38" hidden="1" x14ac:dyDescent="0.25">
      <c r="A1569" s="147"/>
      <c r="B1569" s="120"/>
      <c r="C1569" s="121"/>
      <c r="D1569" s="122"/>
      <c r="E1569" s="121"/>
      <c r="F1569" s="122"/>
      <c r="G1569" s="121"/>
      <c r="H1569" s="123"/>
      <c r="I1569" s="121"/>
      <c r="J1569" s="120"/>
      <c r="K1569" s="121"/>
      <c r="L1569" s="120"/>
      <c r="M1569" s="123"/>
      <c r="N1569" s="123"/>
      <c r="O1569" s="121"/>
      <c r="P1569" s="121"/>
      <c r="Q1569" s="123"/>
      <c r="R1569" s="150"/>
      <c r="S1569" s="150"/>
      <c r="T1569" s="124"/>
      <c r="U1569" s="120"/>
      <c r="V1569" s="121"/>
      <c r="W1569" s="120"/>
      <c r="X1569" s="120"/>
      <c r="Y1569" s="263"/>
      <c r="Z1569" s="123"/>
      <c r="AA1569" s="125"/>
      <c r="AB1569" s="125"/>
      <c r="AC1569" s="125"/>
      <c r="AD1569" s="125"/>
      <c r="AE1569" s="125"/>
      <c r="AF1569" s="125"/>
      <c r="AG1569" s="125"/>
      <c r="AH1569" s="125"/>
      <c r="AI1569" s="125"/>
      <c r="AJ1569" s="125"/>
      <c r="AK1569" s="135"/>
      <c r="AL1569" s="126"/>
    </row>
    <row r="1570" spans="1:38" hidden="1" x14ac:dyDescent="0.25">
      <c r="A1570" s="149"/>
      <c r="B1570" s="120"/>
      <c r="C1570" s="121"/>
      <c r="D1570" s="122"/>
      <c r="E1570" s="121"/>
      <c r="F1570" s="122"/>
      <c r="G1570" s="121"/>
      <c r="H1570" s="123"/>
      <c r="I1570" s="121"/>
      <c r="J1570" s="120"/>
      <c r="K1570" s="121"/>
      <c r="L1570" s="120"/>
      <c r="M1570" s="123"/>
      <c r="N1570" s="123"/>
      <c r="O1570" s="121"/>
      <c r="P1570" s="121"/>
      <c r="Q1570" s="123"/>
      <c r="R1570" s="121"/>
      <c r="S1570" s="121"/>
      <c r="T1570" s="124"/>
      <c r="U1570" s="122"/>
      <c r="V1570" s="121"/>
      <c r="W1570" s="120"/>
      <c r="X1570" s="120"/>
      <c r="Y1570" s="262"/>
      <c r="Z1570" s="123"/>
      <c r="AA1570" s="125"/>
      <c r="AB1570" s="125"/>
      <c r="AC1570" s="125"/>
      <c r="AD1570" s="125"/>
      <c r="AE1570" s="125"/>
      <c r="AF1570" s="125"/>
      <c r="AG1570" s="125"/>
      <c r="AH1570" s="125"/>
      <c r="AI1570" s="125"/>
      <c r="AJ1570" s="125"/>
      <c r="AK1570" s="135"/>
      <c r="AL1570" s="126"/>
    </row>
    <row r="1571" spans="1:38" hidden="1" x14ac:dyDescent="0.25">
      <c r="A1571" s="149"/>
      <c r="B1571" s="120"/>
      <c r="C1571" s="121"/>
      <c r="D1571" s="122"/>
      <c r="E1571" s="121"/>
      <c r="F1571" s="122"/>
      <c r="G1571" s="121"/>
      <c r="H1571" s="123"/>
      <c r="I1571" s="121"/>
      <c r="J1571" s="120"/>
      <c r="K1571" s="121"/>
      <c r="L1571" s="120"/>
      <c r="M1571" s="123"/>
      <c r="N1571" s="123"/>
      <c r="O1571" s="121"/>
      <c r="P1571" s="121"/>
      <c r="Q1571" s="123"/>
      <c r="R1571" s="121"/>
      <c r="S1571" s="121"/>
      <c r="T1571" s="124"/>
      <c r="U1571" s="122"/>
      <c r="V1571" s="121"/>
      <c r="W1571" s="120"/>
      <c r="X1571" s="120"/>
      <c r="Y1571" s="262"/>
      <c r="Z1571" s="123"/>
      <c r="AA1571" s="125"/>
      <c r="AB1571" s="125"/>
      <c r="AC1571" s="125"/>
      <c r="AD1571" s="125"/>
      <c r="AE1571" s="125"/>
      <c r="AF1571" s="125"/>
      <c r="AG1571" s="125"/>
      <c r="AH1571" s="125"/>
      <c r="AI1571" s="125"/>
      <c r="AJ1571" s="125"/>
      <c r="AK1571" s="135"/>
      <c r="AL1571" s="126"/>
    </row>
    <row r="1572" spans="1:38" hidden="1" x14ac:dyDescent="0.25">
      <c r="A1572" s="149"/>
      <c r="B1572" s="120"/>
      <c r="C1572" s="121"/>
      <c r="D1572" s="122"/>
      <c r="E1572" s="121"/>
      <c r="F1572" s="122"/>
      <c r="G1572" s="121"/>
      <c r="H1572" s="123"/>
      <c r="I1572" s="121"/>
      <c r="J1572" s="120"/>
      <c r="K1572" s="121"/>
      <c r="L1572" s="120"/>
      <c r="M1572" s="123"/>
      <c r="N1572" s="123"/>
      <c r="O1572" s="121"/>
      <c r="P1572" s="121"/>
      <c r="Q1572" s="123"/>
      <c r="R1572" s="121"/>
      <c r="S1572" s="121"/>
      <c r="T1572" s="124"/>
      <c r="U1572" s="122"/>
      <c r="V1572" s="121"/>
      <c r="W1572" s="120"/>
      <c r="X1572" s="120"/>
      <c r="Y1572" s="262"/>
      <c r="Z1572" s="123"/>
      <c r="AA1572" s="125"/>
      <c r="AB1572" s="125"/>
      <c r="AC1572" s="125"/>
      <c r="AD1572" s="125"/>
      <c r="AE1572" s="125"/>
      <c r="AF1572" s="125"/>
      <c r="AG1572" s="125"/>
      <c r="AH1572" s="125"/>
      <c r="AI1572" s="125"/>
      <c r="AJ1572" s="125"/>
      <c r="AK1572" s="135"/>
      <c r="AL1572" s="126"/>
    </row>
    <row r="1573" spans="1:38" hidden="1" x14ac:dyDescent="0.25">
      <c r="A1573" s="149"/>
      <c r="B1573" s="120"/>
      <c r="C1573" s="121"/>
      <c r="D1573" s="122"/>
      <c r="E1573" s="121"/>
      <c r="F1573" s="122"/>
      <c r="G1573" s="121"/>
      <c r="H1573" s="123"/>
      <c r="I1573" s="121"/>
      <c r="J1573" s="120"/>
      <c r="K1573" s="121"/>
      <c r="L1573" s="120"/>
      <c r="M1573" s="123"/>
      <c r="N1573" s="123"/>
      <c r="O1573" s="121"/>
      <c r="P1573" s="121"/>
      <c r="Q1573" s="123"/>
      <c r="R1573" s="121"/>
      <c r="S1573" s="121"/>
      <c r="T1573" s="124"/>
      <c r="U1573" s="122"/>
      <c r="V1573" s="121"/>
      <c r="W1573" s="120"/>
      <c r="X1573" s="120"/>
      <c r="Y1573" s="262"/>
      <c r="Z1573" s="123"/>
      <c r="AA1573" s="125"/>
      <c r="AB1573" s="125"/>
      <c r="AC1573" s="125"/>
      <c r="AD1573" s="125"/>
      <c r="AE1573" s="125"/>
      <c r="AF1573" s="125"/>
      <c r="AG1573" s="125"/>
      <c r="AH1573" s="125"/>
      <c r="AI1573" s="125"/>
      <c r="AJ1573" s="125"/>
      <c r="AK1573" s="135"/>
      <c r="AL1573" s="126"/>
    </row>
    <row r="1574" spans="1:38" hidden="1" x14ac:dyDescent="0.25">
      <c r="A1574" s="149"/>
      <c r="B1574" s="120"/>
      <c r="C1574" s="121"/>
      <c r="D1574" s="122"/>
      <c r="E1574" s="121"/>
      <c r="F1574" s="122"/>
      <c r="G1574" s="121"/>
      <c r="H1574" s="123"/>
      <c r="I1574" s="121"/>
      <c r="J1574" s="120"/>
      <c r="K1574" s="121"/>
      <c r="L1574" s="120"/>
      <c r="M1574" s="123"/>
      <c r="N1574" s="123"/>
      <c r="O1574" s="121"/>
      <c r="P1574" s="121"/>
      <c r="Q1574" s="123"/>
      <c r="R1574" s="121"/>
      <c r="S1574" s="121"/>
      <c r="T1574" s="124"/>
      <c r="U1574" s="122"/>
      <c r="V1574" s="121"/>
      <c r="W1574" s="120"/>
      <c r="X1574" s="120"/>
      <c r="Y1574" s="262"/>
      <c r="Z1574" s="123"/>
      <c r="AA1574" s="125"/>
      <c r="AB1574" s="125"/>
      <c r="AC1574" s="125"/>
      <c r="AD1574" s="125"/>
      <c r="AE1574" s="125"/>
      <c r="AF1574" s="125"/>
      <c r="AG1574" s="125"/>
      <c r="AH1574" s="125"/>
      <c r="AI1574" s="125"/>
      <c r="AJ1574" s="125"/>
      <c r="AK1574" s="135"/>
      <c r="AL1574" s="126"/>
    </row>
    <row r="1575" spans="1:38" hidden="1" x14ac:dyDescent="0.25">
      <c r="A1575" s="149"/>
      <c r="B1575" s="120"/>
      <c r="C1575" s="121"/>
      <c r="D1575" s="122"/>
      <c r="E1575" s="121"/>
      <c r="F1575" s="122"/>
      <c r="G1575" s="121"/>
      <c r="H1575" s="123"/>
      <c r="I1575" s="121"/>
      <c r="J1575" s="120"/>
      <c r="K1575" s="121"/>
      <c r="L1575" s="120"/>
      <c r="M1575" s="123"/>
      <c r="N1575" s="123"/>
      <c r="O1575" s="121"/>
      <c r="P1575" s="121"/>
      <c r="Q1575" s="123"/>
      <c r="R1575" s="121"/>
      <c r="S1575" s="121"/>
      <c r="T1575" s="124"/>
      <c r="U1575" s="122"/>
      <c r="V1575" s="121"/>
      <c r="W1575" s="120"/>
      <c r="X1575" s="120"/>
      <c r="Y1575" s="262"/>
      <c r="Z1575" s="123"/>
      <c r="AA1575" s="125"/>
      <c r="AB1575" s="125"/>
      <c r="AC1575" s="125"/>
      <c r="AD1575" s="125"/>
      <c r="AE1575" s="125"/>
      <c r="AF1575" s="125"/>
      <c r="AG1575" s="125"/>
      <c r="AH1575" s="125"/>
      <c r="AI1575" s="125"/>
      <c r="AJ1575" s="125"/>
      <c r="AK1575" s="135"/>
      <c r="AL1575" s="126"/>
    </row>
    <row r="1576" spans="1:38" hidden="1" x14ac:dyDescent="0.25">
      <c r="A1576" s="149"/>
      <c r="B1576" s="120"/>
      <c r="C1576" s="121"/>
      <c r="D1576" s="122"/>
      <c r="E1576" s="121"/>
      <c r="F1576" s="122"/>
      <c r="G1576" s="121"/>
      <c r="H1576" s="123"/>
      <c r="I1576" s="121"/>
      <c r="J1576" s="120"/>
      <c r="K1576" s="121"/>
      <c r="L1576" s="120"/>
      <c r="M1576" s="123"/>
      <c r="N1576" s="123"/>
      <c r="O1576" s="121"/>
      <c r="P1576" s="121"/>
      <c r="Q1576" s="123"/>
      <c r="R1576" s="121"/>
      <c r="S1576" s="121"/>
      <c r="T1576" s="124"/>
      <c r="U1576" s="122"/>
      <c r="V1576" s="121"/>
      <c r="W1576" s="120"/>
      <c r="X1576" s="120"/>
      <c r="Y1576" s="262"/>
      <c r="Z1576" s="123"/>
      <c r="AA1576" s="125"/>
      <c r="AB1576" s="125"/>
      <c r="AC1576" s="125"/>
      <c r="AD1576" s="125"/>
      <c r="AE1576" s="125"/>
      <c r="AF1576" s="125"/>
      <c r="AG1576" s="125"/>
      <c r="AH1576" s="125"/>
      <c r="AI1576" s="125"/>
      <c r="AJ1576" s="125"/>
      <c r="AK1576" s="135"/>
      <c r="AL1576" s="126"/>
    </row>
    <row r="1577" spans="1:38" hidden="1" x14ac:dyDescent="0.25">
      <c r="A1577" s="149"/>
      <c r="B1577" s="120"/>
      <c r="C1577" s="121"/>
      <c r="D1577" s="122"/>
      <c r="E1577" s="121"/>
      <c r="F1577" s="122"/>
      <c r="G1577" s="121"/>
      <c r="H1577" s="123"/>
      <c r="I1577" s="121"/>
      <c r="J1577" s="120"/>
      <c r="K1577" s="121"/>
      <c r="L1577" s="120"/>
      <c r="M1577" s="123"/>
      <c r="N1577" s="123"/>
      <c r="O1577" s="121"/>
      <c r="P1577" s="121"/>
      <c r="Q1577" s="123"/>
      <c r="R1577" s="121"/>
      <c r="S1577" s="121"/>
      <c r="T1577" s="124"/>
      <c r="U1577" s="122"/>
      <c r="V1577" s="121"/>
      <c r="W1577" s="120"/>
      <c r="X1577" s="120"/>
      <c r="Y1577" s="262"/>
      <c r="Z1577" s="123"/>
      <c r="AA1577" s="125"/>
      <c r="AB1577" s="125"/>
      <c r="AC1577" s="125"/>
      <c r="AD1577" s="125"/>
      <c r="AE1577" s="125"/>
      <c r="AF1577" s="125"/>
      <c r="AG1577" s="125"/>
      <c r="AH1577" s="125"/>
      <c r="AI1577" s="125"/>
      <c r="AJ1577" s="125"/>
      <c r="AK1577" s="135"/>
      <c r="AL1577" s="126"/>
    </row>
    <row r="1578" spans="1:38" hidden="1" x14ac:dyDescent="0.25">
      <c r="A1578" s="147"/>
      <c r="B1578" s="120"/>
      <c r="C1578" s="121"/>
      <c r="D1578" s="122"/>
      <c r="E1578" s="121"/>
      <c r="F1578" s="122"/>
      <c r="G1578" s="121"/>
      <c r="H1578" s="123"/>
      <c r="I1578" s="121"/>
      <c r="J1578" s="120"/>
      <c r="K1578" s="121"/>
      <c r="L1578" s="120"/>
      <c r="M1578" s="123"/>
      <c r="N1578" s="123"/>
      <c r="O1578" s="121"/>
      <c r="P1578" s="121"/>
      <c r="Q1578" s="123"/>
      <c r="R1578" s="150"/>
      <c r="S1578" s="150"/>
      <c r="T1578" s="124"/>
      <c r="U1578" s="120"/>
      <c r="V1578" s="121"/>
      <c r="W1578" s="120"/>
      <c r="X1578" s="120"/>
      <c r="Y1578" s="264"/>
      <c r="Z1578" s="123"/>
      <c r="AA1578" s="125"/>
      <c r="AB1578" s="125"/>
      <c r="AC1578" s="125"/>
      <c r="AD1578" s="125"/>
      <c r="AE1578" s="125"/>
      <c r="AF1578" s="125"/>
      <c r="AG1578" s="125"/>
      <c r="AH1578" s="125"/>
      <c r="AI1578" s="125"/>
      <c r="AJ1578" s="125"/>
      <c r="AK1578" s="135"/>
      <c r="AL1578" s="126"/>
    </row>
    <row r="1579" spans="1:38" hidden="1" x14ac:dyDescent="0.25">
      <c r="A1579" s="147"/>
      <c r="B1579" s="120"/>
      <c r="C1579" s="121"/>
      <c r="D1579" s="122"/>
      <c r="E1579" s="121"/>
      <c r="F1579" s="122"/>
      <c r="G1579" s="121"/>
      <c r="H1579" s="123"/>
      <c r="I1579" s="121"/>
      <c r="J1579" s="120"/>
      <c r="K1579" s="121"/>
      <c r="L1579" s="120"/>
      <c r="M1579" s="123"/>
      <c r="N1579" s="123"/>
      <c r="O1579" s="121"/>
      <c r="P1579" s="121"/>
      <c r="Q1579" s="123"/>
      <c r="R1579" s="121"/>
      <c r="S1579" s="121"/>
      <c r="T1579" s="124"/>
      <c r="U1579" s="122"/>
      <c r="V1579" s="121"/>
      <c r="W1579" s="120"/>
      <c r="X1579" s="120"/>
      <c r="Y1579" s="263"/>
      <c r="Z1579" s="123"/>
      <c r="AA1579" s="125"/>
      <c r="AB1579" s="125"/>
      <c r="AC1579" s="125"/>
      <c r="AD1579" s="125"/>
      <c r="AE1579" s="125"/>
      <c r="AF1579" s="125"/>
      <c r="AG1579" s="125"/>
      <c r="AH1579" s="125"/>
      <c r="AI1579" s="125"/>
      <c r="AJ1579" s="125"/>
      <c r="AK1579" s="135"/>
      <c r="AL1579" s="126"/>
    </row>
    <row r="1580" spans="1:38" hidden="1" x14ac:dyDescent="0.25">
      <c r="A1580" s="147"/>
      <c r="B1580" s="120"/>
      <c r="C1580" s="121"/>
      <c r="D1580" s="122"/>
      <c r="E1580" s="121"/>
      <c r="F1580" s="122"/>
      <c r="G1580" s="121"/>
      <c r="H1580" s="123"/>
      <c r="I1580" s="121"/>
      <c r="J1580" s="120"/>
      <c r="K1580" s="121"/>
      <c r="L1580" s="120"/>
      <c r="M1580" s="123"/>
      <c r="N1580" s="123"/>
      <c r="O1580" s="121"/>
      <c r="P1580" s="121"/>
      <c r="Q1580" s="123"/>
      <c r="R1580" s="150"/>
      <c r="S1580" s="150"/>
      <c r="T1580" s="124"/>
      <c r="U1580" s="122"/>
      <c r="V1580" s="121"/>
      <c r="W1580" s="120"/>
      <c r="X1580" s="120"/>
      <c r="Y1580" s="264"/>
      <c r="Z1580" s="123"/>
      <c r="AA1580" s="125"/>
      <c r="AB1580" s="125"/>
      <c r="AC1580" s="125"/>
      <c r="AD1580" s="125"/>
      <c r="AE1580" s="125"/>
      <c r="AF1580" s="125"/>
      <c r="AG1580" s="125"/>
      <c r="AH1580" s="125"/>
      <c r="AI1580" s="125"/>
      <c r="AJ1580" s="125"/>
      <c r="AK1580" s="135"/>
      <c r="AL1580" s="126"/>
    </row>
    <row r="1581" spans="1:38" hidden="1" x14ac:dyDescent="0.25">
      <c r="A1581" s="147"/>
      <c r="B1581" s="120"/>
      <c r="C1581" s="121"/>
      <c r="D1581" s="122"/>
      <c r="E1581" s="121"/>
      <c r="F1581" s="122"/>
      <c r="G1581" s="121"/>
      <c r="H1581" s="123"/>
      <c r="I1581" s="121"/>
      <c r="J1581" s="120"/>
      <c r="K1581" s="121"/>
      <c r="L1581" s="120"/>
      <c r="M1581" s="123"/>
      <c r="N1581" s="123"/>
      <c r="O1581" s="121"/>
      <c r="P1581" s="121"/>
      <c r="Q1581" s="123"/>
      <c r="R1581" s="150"/>
      <c r="S1581" s="150"/>
      <c r="T1581" s="124"/>
      <c r="U1581" s="122"/>
      <c r="V1581" s="121"/>
      <c r="W1581" s="120"/>
      <c r="X1581" s="120"/>
      <c r="Y1581" s="264"/>
      <c r="Z1581" s="123"/>
      <c r="AA1581" s="125"/>
      <c r="AB1581" s="125"/>
      <c r="AC1581" s="125"/>
      <c r="AD1581" s="125"/>
      <c r="AE1581" s="125"/>
      <c r="AF1581" s="125"/>
      <c r="AG1581" s="125"/>
      <c r="AH1581" s="125"/>
      <c r="AI1581" s="125"/>
      <c r="AJ1581" s="125"/>
      <c r="AK1581" s="135"/>
      <c r="AL1581" s="126"/>
    </row>
    <row r="1582" spans="1:38" hidden="1" x14ac:dyDescent="0.25">
      <c r="A1582" s="147"/>
      <c r="B1582" s="120"/>
      <c r="C1582" s="121"/>
      <c r="D1582" s="122"/>
      <c r="E1582" s="121"/>
      <c r="F1582" s="122"/>
      <c r="G1582" s="121"/>
      <c r="H1582" s="123"/>
      <c r="I1582" s="121"/>
      <c r="J1582" s="120"/>
      <c r="K1582" s="121"/>
      <c r="L1582" s="120"/>
      <c r="M1582" s="123"/>
      <c r="N1582" s="123"/>
      <c r="O1582" s="121"/>
      <c r="P1582" s="121"/>
      <c r="Q1582" s="123"/>
      <c r="R1582" s="150"/>
      <c r="S1582" s="150"/>
      <c r="T1582" s="124"/>
      <c r="U1582" s="122"/>
      <c r="V1582" s="121"/>
      <c r="W1582" s="120"/>
      <c r="X1582" s="120"/>
      <c r="Y1582" s="263"/>
      <c r="Z1582" s="123"/>
      <c r="AA1582" s="125"/>
      <c r="AB1582" s="125"/>
      <c r="AC1582" s="125"/>
      <c r="AD1582" s="125"/>
      <c r="AE1582" s="125"/>
      <c r="AF1582" s="125"/>
      <c r="AG1582" s="125"/>
      <c r="AH1582" s="125"/>
      <c r="AI1582" s="125"/>
      <c r="AJ1582" s="125"/>
      <c r="AK1582" s="135"/>
      <c r="AL1582" s="126"/>
    </row>
    <row r="1583" spans="1:38" hidden="1" x14ac:dyDescent="0.25">
      <c r="A1583" s="147"/>
      <c r="B1583" s="120"/>
      <c r="C1583" s="121"/>
      <c r="D1583" s="122"/>
      <c r="E1583" s="121"/>
      <c r="F1583" s="122"/>
      <c r="G1583" s="121"/>
      <c r="H1583" s="123"/>
      <c r="I1583" s="121"/>
      <c r="J1583" s="120"/>
      <c r="K1583" s="121"/>
      <c r="L1583" s="120"/>
      <c r="M1583" s="123"/>
      <c r="N1583" s="123"/>
      <c r="O1583" s="121"/>
      <c r="P1583" s="121"/>
      <c r="Q1583" s="123"/>
      <c r="R1583" s="121"/>
      <c r="S1583" s="121"/>
      <c r="T1583" s="124"/>
      <c r="U1583" s="120"/>
      <c r="V1583" s="121"/>
      <c r="W1583" s="120"/>
      <c r="X1583" s="120"/>
      <c r="Y1583" s="263"/>
      <c r="Z1583" s="123"/>
      <c r="AA1583" s="125"/>
      <c r="AB1583" s="125"/>
      <c r="AC1583" s="125"/>
      <c r="AD1583" s="125"/>
      <c r="AE1583" s="125"/>
      <c r="AF1583" s="125"/>
      <c r="AG1583" s="125"/>
      <c r="AH1583" s="125"/>
      <c r="AI1583" s="125"/>
      <c r="AJ1583" s="125"/>
      <c r="AK1583" s="135"/>
      <c r="AL1583" s="126"/>
    </row>
    <row r="1584" spans="1:38" hidden="1" x14ac:dyDescent="0.25">
      <c r="A1584" s="147"/>
      <c r="B1584" s="120"/>
      <c r="C1584" s="121"/>
      <c r="D1584" s="122"/>
      <c r="E1584" s="121"/>
      <c r="F1584" s="122"/>
      <c r="G1584" s="121"/>
      <c r="H1584" s="123"/>
      <c r="I1584" s="121"/>
      <c r="J1584" s="120"/>
      <c r="K1584" s="121"/>
      <c r="L1584" s="120"/>
      <c r="M1584" s="123"/>
      <c r="N1584" s="123"/>
      <c r="O1584" s="121"/>
      <c r="P1584" s="121"/>
      <c r="Q1584" s="123"/>
      <c r="R1584" s="121"/>
      <c r="S1584" s="121"/>
      <c r="T1584" s="124"/>
      <c r="U1584" s="120"/>
      <c r="V1584" s="121"/>
      <c r="W1584" s="120"/>
      <c r="X1584" s="120"/>
      <c r="Y1584" s="263"/>
      <c r="Z1584" s="123"/>
      <c r="AA1584" s="125"/>
      <c r="AB1584" s="125"/>
      <c r="AC1584" s="125"/>
      <c r="AD1584" s="125"/>
      <c r="AE1584" s="125"/>
      <c r="AF1584" s="125"/>
      <c r="AG1584" s="125"/>
      <c r="AH1584" s="125"/>
      <c r="AI1584" s="125"/>
      <c r="AJ1584" s="125"/>
      <c r="AK1584" s="135"/>
      <c r="AL1584" s="126"/>
    </row>
    <row r="1585" spans="1:38" hidden="1" x14ac:dyDescent="0.25">
      <c r="A1585" s="147"/>
      <c r="B1585" s="120"/>
      <c r="C1585" s="121"/>
      <c r="D1585" s="122"/>
      <c r="E1585" s="121"/>
      <c r="F1585" s="122"/>
      <c r="G1585" s="121"/>
      <c r="H1585" s="123"/>
      <c r="I1585" s="121"/>
      <c r="J1585" s="120"/>
      <c r="K1585" s="121"/>
      <c r="L1585" s="120"/>
      <c r="M1585" s="123"/>
      <c r="N1585" s="123"/>
      <c r="O1585" s="121"/>
      <c r="P1585" s="121"/>
      <c r="Q1585" s="123"/>
      <c r="R1585" s="121"/>
      <c r="S1585" s="121"/>
      <c r="T1585" s="124"/>
      <c r="U1585" s="120"/>
      <c r="V1585" s="121"/>
      <c r="W1585" s="120"/>
      <c r="X1585" s="120"/>
      <c r="Y1585" s="263"/>
      <c r="Z1585" s="123"/>
      <c r="AA1585" s="125"/>
      <c r="AB1585" s="125"/>
      <c r="AC1585" s="125"/>
      <c r="AD1585" s="125"/>
      <c r="AE1585" s="125"/>
      <c r="AF1585" s="125"/>
      <c r="AG1585" s="125"/>
      <c r="AH1585" s="125"/>
      <c r="AI1585" s="125"/>
      <c r="AJ1585" s="125"/>
      <c r="AK1585" s="135"/>
      <c r="AL1585" s="126"/>
    </row>
    <row r="1586" spans="1:38" hidden="1" x14ac:dyDescent="0.25">
      <c r="A1586" s="147"/>
      <c r="B1586" s="120"/>
      <c r="C1586" s="121"/>
      <c r="D1586" s="122"/>
      <c r="E1586" s="121"/>
      <c r="F1586" s="122"/>
      <c r="G1586" s="121"/>
      <c r="H1586" s="123"/>
      <c r="I1586" s="121"/>
      <c r="J1586" s="120"/>
      <c r="K1586" s="121"/>
      <c r="L1586" s="120"/>
      <c r="M1586" s="123"/>
      <c r="N1586" s="123"/>
      <c r="O1586" s="121"/>
      <c r="P1586" s="121"/>
      <c r="Q1586" s="123"/>
      <c r="R1586" s="121"/>
      <c r="S1586" s="121"/>
      <c r="T1586" s="124"/>
      <c r="U1586" s="120"/>
      <c r="V1586" s="121"/>
      <c r="W1586" s="120"/>
      <c r="X1586" s="120"/>
      <c r="Y1586" s="263"/>
      <c r="Z1586" s="123"/>
      <c r="AA1586" s="125"/>
      <c r="AB1586" s="125"/>
      <c r="AC1586" s="125"/>
      <c r="AD1586" s="125"/>
      <c r="AE1586" s="125"/>
      <c r="AF1586" s="125"/>
      <c r="AG1586" s="125"/>
      <c r="AH1586" s="125"/>
      <c r="AI1586" s="125"/>
      <c r="AJ1586" s="125"/>
      <c r="AK1586" s="135"/>
      <c r="AL1586" s="126"/>
    </row>
    <row r="1587" spans="1:38" hidden="1" x14ac:dyDescent="0.25">
      <c r="A1587" s="147"/>
      <c r="B1587" s="120"/>
      <c r="C1587" s="121"/>
      <c r="D1587" s="122"/>
      <c r="E1587" s="121"/>
      <c r="F1587" s="122"/>
      <c r="G1587" s="121"/>
      <c r="H1587" s="123"/>
      <c r="I1587" s="121"/>
      <c r="J1587" s="120"/>
      <c r="K1587" s="121"/>
      <c r="L1587" s="120"/>
      <c r="M1587" s="123"/>
      <c r="N1587" s="123"/>
      <c r="O1587" s="121"/>
      <c r="P1587" s="121"/>
      <c r="Q1587" s="123"/>
      <c r="R1587" s="121"/>
      <c r="S1587" s="121"/>
      <c r="T1587" s="124"/>
      <c r="U1587" s="120"/>
      <c r="V1587" s="121"/>
      <c r="W1587" s="120"/>
      <c r="X1587" s="120"/>
      <c r="Y1587" s="263"/>
      <c r="Z1587" s="123"/>
      <c r="AA1587" s="125"/>
      <c r="AB1587" s="125"/>
      <c r="AC1587" s="125"/>
      <c r="AD1587" s="125"/>
      <c r="AE1587" s="125"/>
      <c r="AF1587" s="125"/>
      <c r="AG1587" s="125"/>
      <c r="AH1587" s="125"/>
      <c r="AI1587" s="125"/>
      <c r="AJ1587" s="125"/>
      <c r="AK1587" s="135"/>
      <c r="AL1587" s="126"/>
    </row>
    <row r="1588" spans="1:38" hidden="1" x14ac:dyDescent="0.25">
      <c r="A1588" s="147"/>
      <c r="B1588" s="120"/>
      <c r="C1588" s="121"/>
      <c r="D1588" s="122"/>
      <c r="E1588" s="121"/>
      <c r="F1588" s="122"/>
      <c r="G1588" s="121"/>
      <c r="H1588" s="123"/>
      <c r="I1588" s="121"/>
      <c r="J1588" s="120"/>
      <c r="K1588" s="121"/>
      <c r="L1588" s="120"/>
      <c r="M1588" s="123"/>
      <c r="N1588" s="123"/>
      <c r="O1588" s="121"/>
      <c r="P1588" s="121"/>
      <c r="Q1588" s="123"/>
      <c r="R1588" s="121"/>
      <c r="S1588" s="121"/>
      <c r="T1588" s="124"/>
      <c r="U1588" s="120"/>
      <c r="V1588" s="121"/>
      <c r="W1588" s="120"/>
      <c r="X1588" s="120"/>
      <c r="Y1588" s="263"/>
      <c r="Z1588" s="123"/>
      <c r="AA1588" s="125"/>
      <c r="AB1588" s="125"/>
      <c r="AC1588" s="125"/>
      <c r="AD1588" s="125"/>
      <c r="AE1588" s="125"/>
      <c r="AF1588" s="125"/>
      <c r="AG1588" s="125"/>
      <c r="AH1588" s="125"/>
      <c r="AI1588" s="125"/>
      <c r="AJ1588" s="125"/>
      <c r="AK1588" s="135"/>
      <c r="AL1588" s="126"/>
    </row>
    <row r="1589" spans="1:38" hidden="1" x14ac:dyDescent="0.25">
      <c r="A1589" s="147"/>
      <c r="B1589" s="120"/>
      <c r="C1589" s="121"/>
      <c r="D1589" s="122"/>
      <c r="E1589" s="121"/>
      <c r="F1589" s="122"/>
      <c r="G1589" s="121"/>
      <c r="H1589" s="123"/>
      <c r="I1589" s="121"/>
      <c r="J1589" s="120"/>
      <c r="K1589" s="121"/>
      <c r="L1589" s="120"/>
      <c r="M1589" s="123"/>
      <c r="N1589" s="123"/>
      <c r="O1589" s="121"/>
      <c r="P1589" s="121"/>
      <c r="Q1589" s="123"/>
      <c r="R1589" s="150"/>
      <c r="S1589" s="150"/>
      <c r="T1589" s="124"/>
      <c r="U1589" s="122"/>
      <c r="V1589" s="121"/>
      <c r="W1589" s="120"/>
      <c r="X1589" s="120"/>
      <c r="Y1589" s="264"/>
      <c r="Z1589" s="123"/>
      <c r="AA1589" s="125"/>
      <c r="AB1589" s="125"/>
      <c r="AC1589" s="125"/>
      <c r="AD1589" s="125"/>
      <c r="AE1589" s="125"/>
      <c r="AF1589" s="125"/>
      <c r="AG1589" s="125"/>
      <c r="AH1589" s="125"/>
      <c r="AI1589" s="125"/>
      <c r="AJ1589" s="125"/>
      <c r="AK1589" s="135"/>
      <c r="AL1589" s="126"/>
    </row>
    <row r="1590" spans="1:38" hidden="1" x14ac:dyDescent="0.25">
      <c r="A1590" s="147"/>
      <c r="B1590" s="120"/>
      <c r="C1590" s="121"/>
      <c r="D1590" s="122"/>
      <c r="E1590" s="121"/>
      <c r="F1590" s="122"/>
      <c r="G1590" s="121"/>
      <c r="H1590" s="123"/>
      <c r="I1590" s="121"/>
      <c r="J1590" s="120"/>
      <c r="K1590" s="121"/>
      <c r="L1590" s="120"/>
      <c r="M1590" s="123"/>
      <c r="N1590" s="123"/>
      <c r="O1590" s="121"/>
      <c r="P1590" s="121"/>
      <c r="Q1590" s="123"/>
      <c r="R1590" s="121"/>
      <c r="S1590" s="121"/>
      <c r="T1590" s="124"/>
      <c r="U1590" s="120"/>
      <c r="V1590" s="121"/>
      <c r="W1590" s="120"/>
      <c r="X1590" s="120"/>
      <c r="Y1590" s="263"/>
      <c r="Z1590" s="123"/>
      <c r="AA1590" s="125"/>
      <c r="AB1590" s="125"/>
      <c r="AC1590" s="125"/>
      <c r="AD1590" s="125"/>
      <c r="AE1590" s="125"/>
      <c r="AF1590" s="125"/>
      <c r="AG1590" s="125"/>
      <c r="AH1590" s="125"/>
      <c r="AI1590" s="125"/>
      <c r="AJ1590" s="125"/>
      <c r="AK1590" s="135"/>
      <c r="AL1590" s="126"/>
    </row>
    <row r="1591" spans="1:38" hidden="1" x14ac:dyDescent="0.25">
      <c r="A1591" s="147"/>
      <c r="B1591" s="120"/>
      <c r="C1591" s="121"/>
      <c r="D1591" s="122"/>
      <c r="E1591" s="121"/>
      <c r="F1591" s="122"/>
      <c r="G1591" s="121"/>
      <c r="H1591" s="123"/>
      <c r="I1591" s="121"/>
      <c r="J1591" s="120"/>
      <c r="K1591" s="121"/>
      <c r="L1591" s="120"/>
      <c r="M1591" s="123"/>
      <c r="N1591" s="123"/>
      <c r="O1591" s="121"/>
      <c r="P1591" s="121"/>
      <c r="Q1591" s="123"/>
      <c r="R1591" s="121"/>
      <c r="S1591" s="121"/>
      <c r="T1591" s="124"/>
      <c r="U1591" s="120"/>
      <c r="V1591" s="121"/>
      <c r="W1591" s="120"/>
      <c r="X1591" s="120"/>
      <c r="Y1591" s="263"/>
      <c r="Z1591" s="123"/>
      <c r="AA1591" s="125"/>
      <c r="AB1591" s="125"/>
      <c r="AC1591" s="125"/>
      <c r="AD1591" s="125"/>
      <c r="AE1591" s="125"/>
      <c r="AF1591" s="125"/>
      <c r="AG1591" s="125"/>
      <c r="AH1591" s="125"/>
      <c r="AI1591" s="125"/>
      <c r="AJ1591" s="125"/>
      <c r="AK1591" s="135"/>
      <c r="AL1591" s="126"/>
    </row>
    <row r="1592" spans="1:38" hidden="1" x14ac:dyDescent="0.25">
      <c r="A1592" s="147"/>
      <c r="B1592" s="120"/>
      <c r="C1592" s="121"/>
      <c r="D1592" s="122"/>
      <c r="E1592" s="121"/>
      <c r="F1592" s="122"/>
      <c r="G1592" s="121"/>
      <c r="H1592" s="123"/>
      <c r="I1592" s="121"/>
      <c r="J1592" s="120"/>
      <c r="K1592" s="121"/>
      <c r="L1592" s="120"/>
      <c r="M1592" s="123"/>
      <c r="N1592" s="123"/>
      <c r="O1592" s="121"/>
      <c r="P1592" s="121"/>
      <c r="Q1592" s="123"/>
      <c r="R1592" s="150"/>
      <c r="S1592" s="150"/>
      <c r="T1592" s="124"/>
      <c r="U1592" s="120"/>
      <c r="V1592" s="121"/>
      <c r="W1592" s="120"/>
      <c r="X1592" s="120"/>
      <c r="Y1592" s="264"/>
      <c r="Z1592" s="123"/>
      <c r="AA1592" s="125"/>
      <c r="AB1592" s="125"/>
      <c r="AC1592" s="125"/>
      <c r="AD1592" s="125"/>
      <c r="AE1592" s="125"/>
      <c r="AF1592" s="125"/>
      <c r="AG1592" s="125"/>
      <c r="AH1592" s="125"/>
      <c r="AI1592" s="125"/>
      <c r="AJ1592" s="125"/>
      <c r="AK1592" s="135"/>
      <c r="AL1592" s="126"/>
    </row>
    <row r="1593" spans="1:38" hidden="1" x14ac:dyDescent="0.25">
      <c r="A1593" s="147"/>
      <c r="B1593" s="120"/>
      <c r="C1593" s="121"/>
      <c r="D1593" s="122"/>
      <c r="E1593" s="121"/>
      <c r="F1593" s="122"/>
      <c r="G1593" s="121"/>
      <c r="H1593" s="123"/>
      <c r="I1593" s="121"/>
      <c r="J1593" s="120"/>
      <c r="K1593" s="121"/>
      <c r="L1593" s="120"/>
      <c r="M1593" s="123"/>
      <c r="N1593" s="123"/>
      <c r="O1593" s="121"/>
      <c r="P1593" s="121"/>
      <c r="Q1593" s="123"/>
      <c r="R1593" s="150"/>
      <c r="S1593" s="150"/>
      <c r="T1593" s="124"/>
      <c r="U1593" s="120"/>
      <c r="V1593" s="121"/>
      <c r="W1593" s="120"/>
      <c r="X1593" s="120"/>
      <c r="Y1593" s="264"/>
      <c r="Z1593" s="123"/>
      <c r="AA1593" s="125"/>
      <c r="AB1593" s="125"/>
      <c r="AC1593" s="125"/>
      <c r="AD1593" s="125"/>
      <c r="AE1593" s="125"/>
      <c r="AF1593" s="125"/>
      <c r="AG1593" s="125"/>
      <c r="AH1593" s="125"/>
      <c r="AI1593" s="125"/>
      <c r="AJ1593" s="125"/>
      <c r="AK1593" s="135"/>
      <c r="AL1593" s="126"/>
    </row>
    <row r="1594" spans="1:38" hidden="1" x14ac:dyDescent="0.25">
      <c r="A1594" s="147"/>
      <c r="B1594" s="120"/>
      <c r="C1594" s="121"/>
      <c r="D1594" s="122"/>
      <c r="E1594" s="121"/>
      <c r="F1594" s="122"/>
      <c r="G1594" s="121"/>
      <c r="H1594" s="123"/>
      <c r="I1594" s="121"/>
      <c r="J1594" s="120"/>
      <c r="K1594" s="121"/>
      <c r="L1594" s="120"/>
      <c r="M1594" s="123"/>
      <c r="N1594" s="123"/>
      <c r="O1594" s="121"/>
      <c r="P1594" s="121"/>
      <c r="Q1594" s="123"/>
      <c r="R1594" s="150"/>
      <c r="S1594" s="150"/>
      <c r="T1594" s="124"/>
      <c r="U1594" s="120"/>
      <c r="V1594" s="121"/>
      <c r="W1594" s="120"/>
      <c r="X1594" s="120"/>
      <c r="Y1594" s="264"/>
      <c r="Z1594" s="123"/>
      <c r="AA1594" s="125"/>
      <c r="AB1594" s="125"/>
      <c r="AC1594" s="125"/>
      <c r="AD1594" s="125"/>
      <c r="AE1594" s="125"/>
      <c r="AF1594" s="125"/>
      <c r="AG1594" s="125"/>
      <c r="AH1594" s="125"/>
      <c r="AI1594" s="125"/>
      <c r="AJ1594" s="125"/>
      <c r="AK1594" s="135"/>
      <c r="AL1594" s="126"/>
    </row>
    <row r="1595" spans="1:38" hidden="1" x14ac:dyDescent="0.25">
      <c r="A1595" s="147"/>
      <c r="B1595" s="120"/>
      <c r="C1595" s="121"/>
      <c r="D1595" s="122"/>
      <c r="E1595" s="121"/>
      <c r="F1595" s="122"/>
      <c r="G1595" s="121"/>
      <c r="H1595" s="123"/>
      <c r="I1595" s="121"/>
      <c r="J1595" s="120"/>
      <c r="K1595" s="121"/>
      <c r="L1595" s="120"/>
      <c r="M1595" s="123"/>
      <c r="N1595" s="123"/>
      <c r="O1595" s="121"/>
      <c r="P1595" s="121"/>
      <c r="Q1595" s="123"/>
      <c r="R1595" s="150"/>
      <c r="S1595" s="150"/>
      <c r="T1595" s="124"/>
      <c r="U1595" s="120"/>
      <c r="V1595" s="121"/>
      <c r="W1595" s="120"/>
      <c r="X1595" s="120"/>
      <c r="Y1595" s="264"/>
      <c r="Z1595" s="123"/>
      <c r="AA1595" s="125"/>
      <c r="AB1595" s="125"/>
      <c r="AC1595" s="125"/>
      <c r="AD1595" s="125"/>
      <c r="AE1595" s="125"/>
      <c r="AF1595" s="125"/>
      <c r="AG1595" s="125"/>
      <c r="AH1595" s="125"/>
      <c r="AI1595" s="125"/>
      <c r="AJ1595" s="125"/>
      <c r="AK1595" s="135"/>
      <c r="AL1595" s="126"/>
    </row>
    <row r="1596" spans="1:38" hidden="1" x14ac:dyDescent="0.25">
      <c r="A1596" s="147"/>
      <c r="B1596" s="120"/>
      <c r="C1596" s="121"/>
      <c r="D1596" s="122"/>
      <c r="E1596" s="121"/>
      <c r="F1596" s="122"/>
      <c r="G1596" s="121"/>
      <c r="H1596" s="123"/>
      <c r="I1596" s="121"/>
      <c r="J1596" s="120"/>
      <c r="K1596" s="121"/>
      <c r="L1596" s="120"/>
      <c r="M1596" s="123"/>
      <c r="N1596" s="123"/>
      <c r="O1596" s="121"/>
      <c r="P1596" s="121"/>
      <c r="Q1596" s="123"/>
      <c r="R1596" s="150"/>
      <c r="S1596" s="150"/>
      <c r="T1596" s="124"/>
      <c r="U1596" s="120"/>
      <c r="V1596" s="121"/>
      <c r="W1596" s="120"/>
      <c r="X1596" s="120"/>
      <c r="Y1596" s="264"/>
      <c r="Z1596" s="123"/>
      <c r="AA1596" s="125"/>
      <c r="AB1596" s="125"/>
      <c r="AC1596" s="125"/>
      <c r="AD1596" s="125"/>
      <c r="AE1596" s="125"/>
      <c r="AF1596" s="125"/>
      <c r="AG1596" s="125"/>
      <c r="AH1596" s="125"/>
      <c r="AI1596" s="125"/>
      <c r="AJ1596" s="125"/>
      <c r="AK1596" s="135"/>
      <c r="AL1596" s="126"/>
    </row>
    <row r="1597" spans="1:38" hidden="1" x14ac:dyDescent="0.25">
      <c r="A1597" s="147"/>
      <c r="B1597" s="120"/>
      <c r="C1597" s="121"/>
      <c r="D1597" s="122"/>
      <c r="E1597" s="121"/>
      <c r="F1597" s="122"/>
      <c r="G1597" s="121"/>
      <c r="H1597" s="123"/>
      <c r="I1597" s="121"/>
      <c r="J1597" s="120"/>
      <c r="K1597" s="121"/>
      <c r="L1597" s="120"/>
      <c r="M1597" s="123"/>
      <c r="N1597" s="123"/>
      <c r="O1597" s="121"/>
      <c r="P1597" s="121"/>
      <c r="Q1597" s="123"/>
      <c r="R1597" s="121"/>
      <c r="S1597" s="121"/>
      <c r="T1597" s="124"/>
      <c r="U1597" s="122"/>
      <c r="V1597" s="121"/>
      <c r="W1597" s="120"/>
      <c r="X1597" s="120"/>
      <c r="Y1597" s="263"/>
      <c r="Z1597" s="123"/>
      <c r="AA1597" s="125"/>
      <c r="AB1597" s="125"/>
      <c r="AC1597" s="125"/>
      <c r="AD1597" s="125"/>
      <c r="AE1597" s="125"/>
      <c r="AF1597" s="125"/>
      <c r="AG1597" s="125"/>
      <c r="AH1597" s="125"/>
      <c r="AI1597" s="125"/>
      <c r="AJ1597" s="125"/>
      <c r="AK1597" s="135"/>
      <c r="AL1597" s="126"/>
    </row>
    <row r="1598" spans="1:38" hidden="1" x14ac:dyDescent="0.25">
      <c r="A1598" s="147"/>
      <c r="B1598" s="120"/>
      <c r="C1598" s="121"/>
      <c r="D1598" s="122"/>
      <c r="E1598" s="121"/>
      <c r="F1598" s="122"/>
      <c r="G1598" s="121"/>
      <c r="H1598" s="123"/>
      <c r="I1598" s="121"/>
      <c r="J1598" s="120"/>
      <c r="K1598" s="121"/>
      <c r="L1598" s="120"/>
      <c r="M1598" s="123"/>
      <c r="N1598" s="123"/>
      <c r="O1598" s="121"/>
      <c r="P1598" s="121"/>
      <c r="Q1598" s="123"/>
      <c r="R1598" s="121"/>
      <c r="S1598" s="121"/>
      <c r="T1598" s="124"/>
      <c r="U1598" s="122"/>
      <c r="V1598" s="121"/>
      <c r="W1598" s="120"/>
      <c r="X1598" s="120"/>
      <c r="Y1598" s="263"/>
      <c r="Z1598" s="123"/>
      <c r="AA1598" s="125"/>
      <c r="AB1598" s="125"/>
      <c r="AC1598" s="125"/>
      <c r="AD1598" s="125"/>
      <c r="AE1598" s="125"/>
      <c r="AF1598" s="125"/>
      <c r="AG1598" s="125"/>
      <c r="AH1598" s="125"/>
      <c r="AI1598" s="125"/>
      <c r="AJ1598" s="125"/>
      <c r="AK1598" s="135"/>
      <c r="AL1598" s="126"/>
    </row>
    <row r="1599" spans="1:38" hidden="1" x14ac:dyDescent="0.25">
      <c r="A1599" s="147"/>
      <c r="B1599" s="120"/>
      <c r="C1599" s="121"/>
      <c r="D1599" s="122"/>
      <c r="E1599" s="121"/>
      <c r="F1599" s="122"/>
      <c r="G1599" s="121"/>
      <c r="H1599" s="123"/>
      <c r="I1599" s="121"/>
      <c r="J1599" s="120"/>
      <c r="K1599" s="121"/>
      <c r="L1599" s="120"/>
      <c r="M1599" s="123"/>
      <c r="N1599" s="123"/>
      <c r="O1599" s="121"/>
      <c r="P1599" s="121"/>
      <c r="Q1599" s="123"/>
      <c r="R1599" s="150"/>
      <c r="S1599" s="150"/>
      <c r="T1599" s="124"/>
      <c r="U1599" s="120"/>
      <c r="V1599" s="121"/>
      <c r="W1599" s="120"/>
      <c r="X1599" s="120"/>
      <c r="Y1599" s="264"/>
      <c r="Z1599" s="123"/>
      <c r="AA1599" s="125"/>
      <c r="AB1599" s="125"/>
      <c r="AC1599" s="125"/>
      <c r="AD1599" s="125"/>
      <c r="AE1599" s="125"/>
      <c r="AF1599" s="125"/>
      <c r="AG1599" s="125"/>
      <c r="AH1599" s="125"/>
      <c r="AI1599" s="125"/>
      <c r="AJ1599" s="125"/>
      <c r="AK1599" s="135"/>
      <c r="AL1599" s="126"/>
    </row>
    <row r="1600" spans="1:38" hidden="1" x14ac:dyDescent="0.25">
      <c r="A1600" s="147"/>
      <c r="B1600" s="120"/>
      <c r="C1600" s="121"/>
      <c r="D1600" s="122"/>
      <c r="E1600" s="121"/>
      <c r="F1600" s="122"/>
      <c r="G1600" s="121"/>
      <c r="H1600" s="123"/>
      <c r="I1600" s="121"/>
      <c r="J1600" s="120"/>
      <c r="K1600" s="121"/>
      <c r="L1600" s="120"/>
      <c r="M1600" s="123"/>
      <c r="N1600" s="123"/>
      <c r="O1600" s="121"/>
      <c r="P1600" s="121"/>
      <c r="Q1600" s="123"/>
      <c r="R1600" s="150"/>
      <c r="S1600" s="150"/>
      <c r="T1600" s="124"/>
      <c r="U1600" s="120"/>
      <c r="V1600" s="121"/>
      <c r="W1600" s="120"/>
      <c r="X1600" s="120"/>
      <c r="Y1600" s="264"/>
      <c r="Z1600" s="123"/>
      <c r="AA1600" s="125"/>
      <c r="AB1600" s="125"/>
      <c r="AC1600" s="125"/>
      <c r="AD1600" s="125"/>
      <c r="AE1600" s="125"/>
      <c r="AF1600" s="125"/>
      <c r="AG1600" s="125"/>
      <c r="AH1600" s="125"/>
      <c r="AI1600" s="125"/>
      <c r="AJ1600" s="125"/>
      <c r="AK1600" s="135"/>
      <c r="AL1600" s="126"/>
    </row>
    <row r="1601" spans="1:38" hidden="1" x14ac:dyDescent="0.25">
      <c r="A1601" s="147"/>
      <c r="B1601" s="120"/>
      <c r="C1601" s="121"/>
      <c r="D1601" s="122"/>
      <c r="E1601" s="121"/>
      <c r="F1601" s="122"/>
      <c r="G1601" s="121"/>
      <c r="H1601" s="123"/>
      <c r="I1601" s="121"/>
      <c r="J1601" s="120"/>
      <c r="K1601" s="121"/>
      <c r="L1601" s="120"/>
      <c r="M1601" s="123"/>
      <c r="N1601" s="123"/>
      <c r="O1601" s="121"/>
      <c r="P1601" s="121"/>
      <c r="Q1601" s="123"/>
      <c r="R1601" s="150"/>
      <c r="S1601" s="150"/>
      <c r="T1601" s="124"/>
      <c r="U1601" s="120"/>
      <c r="V1601" s="121"/>
      <c r="W1601" s="120"/>
      <c r="X1601" s="120"/>
      <c r="Y1601" s="264"/>
      <c r="Z1601" s="123"/>
      <c r="AA1601" s="125"/>
      <c r="AB1601" s="125"/>
      <c r="AC1601" s="125"/>
      <c r="AD1601" s="125"/>
      <c r="AE1601" s="125"/>
      <c r="AF1601" s="125"/>
      <c r="AG1601" s="125"/>
      <c r="AH1601" s="125"/>
      <c r="AI1601" s="125"/>
      <c r="AJ1601" s="125"/>
      <c r="AK1601" s="135"/>
      <c r="AL1601" s="126"/>
    </row>
    <row r="1602" spans="1:38" hidden="1" x14ac:dyDescent="0.25">
      <c r="A1602" s="147"/>
      <c r="B1602" s="120"/>
      <c r="C1602" s="121"/>
      <c r="D1602" s="122"/>
      <c r="E1602" s="121"/>
      <c r="F1602" s="122"/>
      <c r="G1602" s="121"/>
      <c r="H1602" s="123"/>
      <c r="I1602" s="121"/>
      <c r="J1602" s="120"/>
      <c r="K1602" s="121"/>
      <c r="L1602" s="120"/>
      <c r="M1602" s="123"/>
      <c r="N1602" s="123"/>
      <c r="O1602" s="121"/>
      <c r="P1602" s="121"/>
      <c r="Q1602" s="123"/>
      <c r="R1602" s="150"/>
      <c r="S1602" s="150"/>
      <c r="T1602" s="124"/>
      <c r="U1602" s="120"/>
      <c r="V1602" s="121"/>
      <c r="W1602" s="120"/>
      <c r="X1602" s="120"/>
      <c r="Y1602" s="264"/>
      <c r="Z1602" s="123"/>
      <c r="AA1602" s="125"/>
      <c r="AB1602" s="125"/>
      <c r="AC1602" s="125"/>
      <c r="AD1602" s="125"/>
      <c r="AE1602" s="125"/>
      <c r="AF1602" s="125"/>
      <c r="AG1602" s="125"/>
      <c r="AH1602" s="125"/>
      <c r="AI1602" s="125"/>
      <c r="AJ1602" s="125"/>
      <c r="AK1602" s="135"/>
      <c r="AL1602" s="126"/>
    </row>
    <row r="1603" spans="1:38" hidden="1" x14ac:dyDescent="0.25">
      <c r="A1603" s="147"/>
      <c r="B1603" s="120"/>
      <c r="C1603" s="121"/>
      <c r="D1603" s="122"/>
      <c r="E1603" s="121"/>
      <c r="F1603" s="122"/>
      <c r="G1603" s="121"/>
      <c r="H1603" s="123"/>
      <c r="I1603" s="121"/>
      <c r="J1603" s="120"/>
      <c r="K1603" s="121"/>
      <c r="L1603" s="120"/>
      <c r="M1603" s="123"/>
      <c r="N1603" s="123"/>
      <c r="O1603" s="121"/>
      <c r="P1603" s="121"/>
      <c r="Q1603" s="123"/>
      <c r="R1603" s="150"/>
      <c r="S1603" s="150"/>
      <c r="T1603" s="124"/>
      <c r="U1603" s="120"/>
      <c r="V1603" s="121"/>
      <c r="W1603" s="120"/>
      <c r="X1603" s="120"/>
      <c r="Y1603" s="264"/>
      <c r="Z1603" s="123"/>
      <c r="AA1603" s="125"/>
      <c r="AB1603" s="125"/>
      <c r="AC1603" s="125"/>
      <c r="AD1603" s="125"/>
      <c r="AE1603" s="125"/>
      <c r="AF1603" s="125"/>
      <c r="AG1603" s="125"/>
      <c r="AH1603" s="125"/>
      <c r="AI1603" s="125"/>
      <c r="AJ1603" s="125"/>
      <c r="AK1603" s="135"/>
      <c r="AL1603" s="126"/>
    </row>
    <row r="1604" spans="1:38" hidden="1" x14ac:dyDescent="0.25">
      <c r="A1604" s="147"/>
      <c r="B1604" s="120"/>
      <c r="C1604" s="121"/>
      <c r="D1604" s="122"/>
      <c r="E1604" s="121"/>
      <c r="F1604" s="122"/>
      <c r="G1604" s="121"/>
      <c r="H1604" s="123"/>
      <c r="I1604" s="121"/>
      <c r="J1604" s="120"/>
      <c r="K1604" s="121"/>
      <c r="L1604" s="120"/>
      <c r="M1604" s="123"/>
      <c r="N1604" s="123"/>
      <c r="O1604" s="121"/>
      <c r="P1604" s="121"/>
      <c r="Q1604" s="123"/>
      <c r="R1604" s="150"/>
      <c r="S1604" s="150"/>
      <c r="T1604" s="124"/>
      <c r="U1604" s="120"/>
      <c r="V1604" s="121"/>
      <c r="W1604" s="120"/>
      <c r="X1604" s="120"/>
      <c r="Y1604" s="264"/>
      <c r="Z1604" s="123"/>
      <c r="AA1604" s="125"/>
      <c r="AB1604" s="125"/>
      <c r="AC1604" s="125"/>
      <c r="AD1604" s="125"/>
      <c r="AE1604" s="125"/>
      <c r="AF1604" s="125"/>
      <c r="AG1604" s="125"/>
      <c r="AH1604" s="125"/>
      <c r="AI1604" s="125"/>
      <c r="AJ1604" s="125"/>
      <c r="AK1604" s="135"/>
      <c r="AL1604" s="126"/>
    </row>
    <row r="1605" spans="1:38" hidden="1" x14ac:dyDescent="0.25">
      <c r="A1605" s="147"/>
      <c r="B1605" s="120"/>
      <c r="C1605" s="121"/>
      <c r="D1605" s="122"/>
      <c r="E1605" s="121"/>
      <c r="F1605" s="122"/>
      <c r="G1605" s="121"/>
      <c r="H1605" s="123"/>
      <c r="I1605" s="121"/>
      <c r="J1605" s="120"/>
      <c r="K1605" s="121"/>
      <c r="L1605" s="120"/>
      <c r="M1605" s="123"/>
      <c r="N1605" s="123"/>
      <c r="O1605" s="121"/>
      <c r="P1605" s="121"/>
      <c r="Q1605" s="123"/>
      <c r="R1605" s="150"/>
      <c r="S1605" s="150"/>
      <c r="T1605" s="124"/>
      <c r="U1605" s="122"/>
      <c r="V1605" s="121"/>
      <c r="W1605" s="120"/>
      <c r="X1605" s="120"/>
      <c r="Y1605" s="264"/>
      <c r="Z1605" s="123"/>
      <c r="AA1605" s="125"/>
      <c r="AB1605" s="125"/>
      <c r="AC1605" s="125"/>
      <c r="AD1605" s="125"/>
      <c r="AE1605" s="125"/>
      <c r="AF1605" s="125"/>
      <c r="AG1605" s="125"/>
      <c r="AH1605" s="125"/>
      <c r="AI1605" s="125"/>
      <c r="AJ1605" s="125"/>
      <c r="AK1605" s="135"/>
      <c r="AL1605" s="126"/>
    </row>
    <row r="1606" spans="1:38" hidden="1" x14ac:dyDescent="0.25">
      <c r="A1606" s="147"/>
      <c r="B1606" s="120"/>
      <c r="C1606" s="121"/>
      <c r="D1606" s="122"/>
      <c r="E1606" s="121"/>
      <c r="F1606" s="122"/>
      <c r="G1606" s="121"/>
      <c r="H1606" s="123"/>
      <c r="I1606" s="121"/>
      <c r="J1606" s="120"/>
      <c r="K1606" s="121"/>
      <c r="L1606" s="120"/>
      <c r="M1606" s="123"/>
      <c r="N1606" s="123"/>
      <c r="O1606" s="121"/>
      <c r="P1606" s="121"/>
      <c r="Q1606" s="123"/>
      <c r="R1606" s="150"/>
      <c r="S1606" s="150"/>
      <c r="T1606" s="124"/>
      <c r="U1606" s="122"/>
      <c r="V1606" s="121"/>
      <c r="W1606" s="120"/>
      <c r="X1606" s="120"/>
      <c r="Y1606" s="264"/>
      <c r="Z1606" s="123"/>
      <c r="AA1606" s="125"/>
      <c r="AB1606" s="125"/>
      <c r="AC1606" s="125"/>
      <c r="AD1606" s="125"/>
      <c r="AE1606" s="125"/>
      <c r="AF1606" s="125"/>
      <c r="AG1606" s="125"/>
      <c r="AH1606" s="125"/>
      <c r="AI1606" s="125"/>
      <c r="AJ1606" s="125"/>
      <c r="AK1606" s="135"/>
      <c r="AL1606" s="126"/>
    </row>
    <row r="1607" spans="1:38" hidden="1" x14ac:dyDescent="0.25">
      <c r="A1607" s="147"/>
      <c r="B1607" s="120"/>
      <c r="C1607" s="121"/>
      <c r="D1607" s="122"/>
      <c r="E1607" s="121"/>
      <c r="F1607" s="122"/>
      <c r="G1607" s="121"/>
      <c r="H1607" s="123"/>
      <c r="I1607" s="121"/>
      <c r="J1607" s="120"/>
      <c r="K1607" s="121"/>
      <c r="L1607" s="120"/>
      <c r="M1607" s="123"/>
      <c r="N1607" s="123"/>
      <c r="O1607" s="121"/>
      <c r="P1607" s="121"/>
      <c r="Q1607" s="123"/>
      <c r="R1607" s="150"/>
      <c r="S1607" s="150"/>
      <c r="T1607" s="124"/>
      <c r="U1607" s="122"/>
      <c r="V1607" s="121"/>
      <c r="W1607" s="120"/>
      <c r="X1607" s="120"/>
      <c r="Y1607" s="264"/>
      <c r="Z1607" s="123"/>
      <c r="AA1607" s="125"/>
      <c r="AB1607" s="125"/>
      <c r="AC1607" s="125"/>
      <c r="AD1607" s="125"/>
      <c r="AE1607" s="125"/>
      <c r="AF1607" s="125"/>
      <c r="AG1607" s="125"/>
      <c r="AH1607" s="125"/>
      <c r="AI1607" s="125"/>
      <c r="AJ1607" s="125"/>
      <c r="AK1607" s="135"/>
      <c r="AL1607" s="126"/>
    </row>
    <row r="1608" spans="1:38" hidden="1" x14ac:dyDescent="0.25">
      <c r="A1608" s="147"/>
      <c r="B1608" s="120"/>
      <c r="C1608" s="121"/>
      <c r="D1608" s="122"/>
      <c r="E1608" s="121"/>
      <c r="F1608" s="122"/>
      <c r="G1608" s="121"/>
      <c r="H1608" s="123"/>
      <c r="I1608" s="121"/>
      <c r="J1608" s="120"/>
      <c r="K1608" s="121"/>
      <c r="L1608" s="120"/>
      <c r="M1608" s="123"/>
      <c r="N1608" s="123"/>
      <c r="O1608" s="121"/>
      <c r="P1608" s="121"/>
      <c r="Q1608" s="123"/>
      <c r="R1608" s="150"/>
      <c r="S1608" s="150"/>
      <c r="T1608" s="124"/>
      <c r="U1608" s="120"/>
      <c r="V1608" s="121"/>
      <c r="W1608" s="120"/>
      <c r="X1608" s="120"/>
      <c r="Y1608" s="264"/>
      <c r="Z1608" s="123"/>
      <c r="AA1608" s="125"/>
      <c r="AB1608" s="125"/>
      <c r="AC1608" s="125"/>
      <c r="AD1608" s="125"/>
      <c r="AE1608" s="125"/>
      <c r="AF1608" s="125"/>
      <c r="AG1608" s="125"/>
      <c r="AH1608" s="125"/>
      <c r="AI1608" s="125"/>
      <c r="AJ1608" s="125"/>
      <c r="AK1608" s="135"/>
      <c r="AL1608" s="126"/>
    </row>
    <row r="1609" spans="1:38" hidden="1" x14ac:dyDescent="0.25">
      <c r="A1609" s="147"/>
      <c r="B1609" s="120"/>
      <c r="C1609" s="121"/>
      <c r="D1609" s="122"/>
      <c r="E1609" s="121"/>
      <c r="F1609" s="122"/>
      <c r="G1609" s="121"/>
      <c r="H1609" s="123"/>
      <c r="I1609" s="121"/>
      <c r="J1609" s="120"/>
      <c r="K1609" s="121"/>
      <c r="L1609" s="120"/>
      <c r="M1609" s="123"/>
      <c r="N1609" s="123"/>
      <c r="O1609" s="121"/>
      <c r="P1609" s="121"/>
      <c r="Q1609" s="123"/>
      <c r="R1609" s="150"/>
      <c r="S1609" s="150"/>
      <c r="T1609" s="124"/>
      <c r="U1609" s="122"/>
      <c r="V1609" s="121"/>
      <c r="W1609" s="120"/>
      <c r="X1609" s="120"/>
      <c r="Y1609" s="264"/>
      <c r="Z1609" s="123"/>
      <c r="AA1609" s="125"/>
      <c r="AB1609" s="125"/>
      <c r="AC1609" s="125"/>
      <c r="AD1609" s="125"/>
      <c r="AE1609" s="125"/>
      <c r="AF1609" s="125"/>
      <c r="AG1609" s="125"/>
      <c r="AH1609" s="125"/>
      <c r="AI1609" s="125"/>
      <c r="AJ1609" s="125"/>
      <c r="AK1609" s="135"/>
      <c r="AL1609" s="126"/>
    </row>
    <row r="1610" spans="1:38" hidden="1" x14ac:dyDescent="0.25">
      <c r="A1610" s="147"/>
      <c r="B1610" s="120"/>
      <c r="C1610" s="121"/>
      <c r="D1610" s="122"/>
      <c r="E1610" s="121"/>
      <c r="F1610" s="122"/>
      <c r="G1610" s="121"/>
      <c r="H1610" s="123"/>
      <c r="I1610" s="121"/>
      <c r="J1610" s="120"/>
      <c r="K1610" s="121"/>
      <c r="L1610" s="120"/>
      <c r="M1610" s="123"/>
      <c r="N1610" s="123"/>
      <c r="O1610" s="121"/>
      <c r="P1610" s="121"/>
      <c r="Q1610" s="123"/>
      <c r="R1610" s="150"/>
      <c r="S1610" s="150"/>
      <c r="T1610" s="124"/>
      <c r="U1610" s="122"/>
      <c r="V1610" s="121"/>
      <c r="W1610" s="120"/>
      <c r="X1610" s="120"/>
      <c r="Y1610" s="264"/>
      <c r="Z1610" s="123"/>
      <c r="AA1610" s="125"/>
      <c r="AB1610" s="125"/>
      <c r="AC1610" s="125"/>
      <c r="AD1610" s="125"/>
      <c r="AE1610" s="125"/>
      <c r="AF1610" s="125"/>
      <c r="AG1610" s="125"/>
      <c r="AH1610" s="125"/>
      <c r="AI1610" s="125"/>
      <c r="AJ1610" s="125"/>
      <c r="AK1610" s="135"/>
      <c r="AL1610" s="126"/>
    </row>
    <row r="1611" spans="1:38" hidden="1" x14ac:dyDescent="0.25">
      <c r="A1611" s="147"/>
      <c r="B1611" s="120"/>
      <c r="C1611" s="121"/>
      <c r="D1611" s="122"/>
      <c r="E1611" s="121"/>
      <c r="F1611" s="122"/>
      <c r="G1611" s="121"/>
      <c r="H1611" s="123"/>
      <c r="I1611" s="121"/>
      <c r="J1611" s="120"/>
      <c r="K1611" s="121"/>
      <c r="L1611" s="120"/>
      <c r="M1611" s="123"/>
      <c r="N1611" s="123"/>
      <c r="O1611" s="121"/>
      <c r="P1611" s="121"/>
      <c r="Q1611" s="123"/>
      <c r="R1611" s="121"/>
      <c r="S1611" s="121"/>
      <c r="T1611" s="124"/>
      <c r="U1611" s="120"/>
      <c r="V1611" s="121"/>
      <c r="W1611" s="120"/>
      <c r="X1611" s="120"/>
      <c r="Y1611" s="263"/>
      <c r="Z1611" s="123"/>
      <c r="AA1611" s="125"/>
      <c r="AB1611" s="125"/>
      <c r="AC1611" s="125"/>
      <c r="AD1611" s="125"/>
      <c r="AE1611" s="125"/>
      <c r="AF1611" s="125"/>
      <c r="AG1611" s="125"/>
      <c r="AH1611" s="125"/>
      <c r="AI1611" s="125"/>
      <c r="AJ1611" s="125"/>
      <c r="AK1611" s="135"/>
      <c r="AL1611" s="126"/>
    </row>
    <row r="1612" spans="1:38" hidden="1" x14ac:dyDescent="0.25">
      <c r="A1612" s="147"/>
      <c r="B1612" s="120"/>
      <c r="C1612" s="121"/>
      <c r="D1612" s="122"/>
      <c r="E1612" s="121"/>
      <c r="F1612" s="122"/>
      <c r="G1612" s="121"/>
      <c r="H1612" s="123"/>
      <c r="I1612" s="121"/>
      <c r="J1612" s="120"/>
      <c r="K1612" s="121"/>
      <c r="L1612" s="120"/>
      <c r="M1612" s="123"/>
      <c r="N1612" s="123"/>
      <c r="O1612" s="121"/>
      <c r="P1612" s="121"/>
      <c r="Q1612" s="123"/>
      <c r="R1612" s="150"/>
      <c r="S1612" s="150"/>
      <c r="T1612" s="124"/>
      <c r="U1612" s="122"/>
      <c r="V1612" s="121"/>
      <c r="W1612" s="120"/>
      <c r="X1612" s="120"/>
      <c r="Y1612" s="264"/>
      <c r="Z1612" s="123"/>
      <c r="AA1612" s="125"/>
      <c r="AB1612" s="125"/>
      <c r="AC1612" s="125"/>
      <c r="AD1612" s="125"/>
      <c r="AE1612" s="125"/>
      <c r="AF1612" s="125"/>
      <c r="AG1612" s="125"/>
      <c r="AH1612" s="125"/>
      <c r="AI1612" s="125"/>
      <c r="AJ1612" s="125"/>
      <c r="AK1612" s="135"/>
      <c r="AL1612" s="126"/>
    </row>
    <row r="1613" spans="1:38" hidden="1" x14ac:dyDescent="0.25">
      <c r="A1613" s="147"/>
      <c r="B1613" s="120"/>
      <c r="C1613" s="121"/>
      <c r="D1613" s="122"/>
      <c r="E1613" s="121"/>
      <c r="F1613" s="122"/>
      <c r="G1613" s="121"/>
      <c r="H1613" s="123"/>
      <c r="I1613" s="121"/>
      <c r="J1613" s="120"/>
      <c r="K1613" s="121"/>
      <c r="L1613" s="120"/>
      <c r="M1613" s="123"/>
      <c r="N1613" s="123"/>
      <c r="O1613" s="121"/>
      <c r="P1613" s="121"/>
      <c r="Q1613" s="123"/>
      <c r="R1613" s="150"/>
      <c r="S1613" s="150"/>
      <c r="T1613" s="124"/>
      <c r="U1613" s="122"/>
      <c r="V1613" s="121"/>
      <c r="W1613" s="120"/>
      <c r="X1613" s="120"/>
      <c r="Y1613" s="264"/>
      <c r="Z1613" s="123"/>
      <c r="AA1613" s="125"/>
      <c r="AB1613" s="125"/>
      <c r="AC1613" s="125"/>
      <c r="AD1613" s="125"/>
      <c r="AE1613" s="125"/>
      <c r="AF1613" s="125"/>
      <c r="AG1613" s="125"/>
      <c r="AH1613" s="125"/>
      <c r="AI1613" s="125"/>
      <c r="AJ1613" s="125"/>
      <c r="AK1613" s="135"/>
      <c r="AL1613" s="126"/>
    </row>
    <row r="1614" spans="1:38" hidden="1" x14ac:dyDescent="0.25">
      <c r="A1614" s="147"/>
      <c r="B1614" s="120"/>
      <c r="C1614" s="121"/>
      <c r="D1614" s="122"/>
      <c r="E1614" s="121"/>
      <c r="F1614" s="122"/>
      <c r="G1614" s="121"/>
      <c r="H1614" s="123"/>
      <c r="I1614" s="121"/>
      <c r="J1614" s="120"/>
      <c r="K1614" s="121"/>
      <c r="L1614" s="120"/>
      <c r="M1614" s="123"/>
      <c r="N1614" s="123"/>
      <c r="O1614" s="121"/>
      <c r="P1614" s="121"/>
      <c r="Q1614" s="123"/>
      <c r="R1614" s="121"/>
      <c r="S1614" s="121"/>
      <c r="T1614" s="124"/>
      <c r="U1614" s="122"/>
      <c r="V1614" s="121"/>
      <c r="W1614" s="120"/>
      <c r="X1614" s="120"/>
      <c r="Y1614" s="263"/>
      <c r="Z1614" s="123"/>
      <c r="AA1614" s="125"/>
      <c r="AB1614" s="125"/>
      <c r="AC1614" s="125"/>
      <c r="AD1614" s="125"/>
      <c r="AE1614" s="125"/>
      <c r="AF1614" s="125"/>
      <c r="AG1614" s="125"/>
      <c r="AH1614" s="125"/>
      <c r="AI1614" s="125"/>
      <c r="AJ1614" s="125"/>
      <c r="AK1614" s="135"/>
      <c r="AL1614" s="126"/>
    </row>
    <row r="1615" spans="1:38" hidden="1" x14ac:dyDescent="0.25">
      <c r="A1615" s="147"/>
      <c r="B1615" s="120"/>
      <c r="C1615" s="121"/>
      <c r="D1615" s="122"/>
      <c r="E1615" s="121"/>
      <c r="F1615" s="122"/>
      <c r="G1615" s="121"/>
      <c r="H1615" s="123"/>
      <c r="I1615" s="121"/>
      <c r="J1615" s="120"/>
      <c r="K1615" s="121"/>
      <c r="L1615" s="120"/>
      <c r="M1615" s="123"/>
      <c r="N1615" s="123"/>
      <c r="O1615" s="121"/>
      <c r="P1615" s="121"/>
      <c r="Q1615" s="123"/>
      <c r="R1615" s="150"/>
      <c r="S1615" s="150"/>
      <c r="T1615" s="124"/>
      <c r="U1615" s="120"/>
      <c r="V1615" s="121"/>
      <c r="W1615" s="120"/>
      <c r="X1615" s="120"/>
      <c r="Y1615" s="264"/>
      <c r="Z1615" s="123"/>
      <c r="AA1615" s="125"/>
      <c r="AB1615" s="125"/>
      <c r="AC1615" s="125"/>
      <c r="AD1615" s="125"/>
      <c r="AE1615" s="125"/>
      <c r="AF1615" s="125"/>
      <c r="AG1615" s="125"/>
      <c r="AH1615" s="125"/>
      <c r="AI1615" s="125"/>
      <c r="AJ1615" s="125"/>
      <c r="AK1615" s="135"/>
      <c r="AL1615" s="126"/>
    </row>
    <row r="1616" spans="1:38" hidden="1" x14ac:dyDescent="0.25">
      <c r="A1616" s="147"/>
      <c r="B1616" s="120"/>
      <c r="C1616" s="121"/>
      <c r="D1616" s="122"/>
      <c r="E1616" s="121"/>
      <c r="F1616" s="122"/>
      <c r="G1616" s="121"/>
      <c r="H1616" s="123"/>
      <c r="I1616" s="121"/>
      <c r="J1616" s="120"/>
      <c r="K1616" s="121"/>
      <c r="L1616" s="120"/>
      <c r="M1616" s="123"/>
      <c r="N1616" s="123"/>
      <c r="O1616" s="121"/>
      <c r="P1616" s="121"/>
      <c r="Q1616" s="123"/>
      <c r="R1616" s="150"/>
      <c r="S1616" s="150"/>
      <c r="T1616" s="124"/>
      <c r="U1616" s="122"/>
      <c r="V1616" s="121"/>
      <c r="W1616" s="120"/>
      <c r="X1616" s="120"/>
      <c r="Y1616" s="264"/>
      <c r="Z1616" s="123"/>
      <c r="AA1616" s="125"/>
      <c r="AB1616" s="125"/>
      <c r="AC1616" s="125"/>
      <c r="AD1616" s="125"/>
      <c r="AE1616" s="125"/>
      <c r="AF1616" s="125"/>
      <c r="AG1616" s="125"/>
      <c r="AH1616" s="125"/>
      <c r="AI1616" s="125"/>
      <c r="AJ1616" s="125"/>
      <c r="AK1616" s="135"/>
      <c r="AL1616" s="126"/>
    </row>
    <row r="1617" spans="1:38" hidden="1" x14ac:dyDescent="0.25">
      <c r="A1617" s="147"/>
      <c r="B1617" s="120"/>
      <c r="C1617" s="121"/>
      <c r="D1617" s="122"/>
      <c r="E1617" s="121"/>
      <c r="F1617" s="122"/>
      <c r="G1617" s="121"/>
      <c r="H1617" s="123"/>
      <c r="I1617" s="121"/>
      <c r="J1617" s="120"/>
      <c r="K1617" s="121"/>
      <c r="L1617" s="120"/>
      <c r="M1617" s="123"/>
      <c r="N1617" s="123"/>
      <c r="O1617" s="121"/>
      <c r="P1617" s="121"/>
      <c r="Q1617" s="123"/>
      <c r="R1617" s="121"/>
      <c r="S1617" s="121"/>
      <c r="T1617" s="124"/>
      <c r="U1617" s="122"/>
      <c r="V1617" s="121"/>
      <c r="W1617" s="120"/>
      <c r="X1617" s="120"/>
      <c r="Y1617" s="263"/>
      <c r="Z1617" s="123"/>
      <c r="AA1617" s="125"/>
      <c r="AB1617" s="125"/>
      <c r="AC1617" s="125"/>
      <c r="AD1617" s="125"/>
      <c r="AE1617" s="125"/>
      <c r="AF1617" s="125"/>
      <c r="AG1617" s="125"/>
      <c r="AH1617" s="125"/>
      <c r="AI1617" s="125"/>
      <c r="AJ1617" s="125"/>
      <c r="AK1617" s="135"/>
      <c r="AL1617" s="126"/>
    </row>
    <row r="1618" spans="1:38" hidden="1" x14ac:dyDescent="0.25">
      <c r="A1618" s="147"/>
      <c r="B1618" s="120"/>
      <c r="C1618" s="121"/>
      <c r="D1618" s="122"/>
      <c r="E1618" s="121"/>
      <c r="F1618" s="122"/>
      <c r="G1618" s="121"/>
      <c r="H1618" s="123"/>
      <c r="I1618" s="121"/>
      <c r="J1618" s="120"/>
      <c r="K1618" s="121"/>
      <c r="L1618" s="120"/>
      <c r="M1618" s="123"/>
      <c r="N1618" s="123"/>
      <c r="O1618" s="121"/>
      <c r="P1618" s="121"/>
      <c r="Q1618" s="123"/>
      <c r="R1618" s="121"/>
      <c r="S1618" s="121"/>
      <c r="T1618" s="124"/>
      <c r="U1618" s="120"/>
      <c r="V1618" s="121"/>
      <c r="W1618" s="120"/>
      <c r="X1618" s="120"/>
      <c r="Y1618" s="263"/>
      <c r="Z1618" s="123"/>
      <c r="AA1618" s="125"/>
      <c r="AB1618" s="125"/>
      <c r="AC1618" s="125"/>
      <c r="AD1618" s="125"/>
      <c r="AE1618" s="125"/>
      <c r="AF1618" s="125"/>
      <c r="AG1618" s="125"/>
      <c r="AH1618" s="125"/>
      <c r="AI1618" s="125"/>
      <c r="AJ1618" s="125"/>
      <c r="AK1618" s="135"/>
      <c r="AL1618" s="126"/>
    </row>
    <row r="1619" spans="1:38" hidden="1" x14ac:dyDescent="0.25">
      <c r="A1619" s="147"/>
      <c r="B1619" s="120"/>
      <c r="C1619" s="121"/>
      <c r="D1619" s="122"/>
      <c r="E1619" s="121"/>
      <c r="F1619" s="122"/>
      <c r="G1619" s="121"/>
      <c r="H1619" s="123"/>
      <c r="I1619" s="121"/>
      <c r="J1619" s="120"/>
      <c r="K1619" s="121"/>
      <c r="L1619" s="120"/>
      <c r="M1619" s="123"/>
      <c r="N1619" s="123"/>
      <c r="O1619" s="121"/>
      <c r="P1619" s="121"/>
      <c r="Q1619" s="123"/>
      <c r="R1619" s="150"/>
      <c r="S1619" s="150"/>
      <c r="T1619" s="124"/>
      <c r="U1619" s="122"/>
      <c r="V1619" s="121"/>
      <c r="W1619" s="120"/>
      <c r="X1619" s="120"/>
      <c r="Y1619" s="264"/>
      <c r="Z1619" s="123"/>
      <c r="AA1619" s="125"/>
      <c r="AB1619" s="125"/>
      <c r="AC1619" s="125"/>
      <c r="AD1619" s="125"/>
      <c r="AE1619" s="125"/>
      <c r="AF1619" s="125"/>
      <c r="AG1619" s="125"/>
      <c r="AH1619" s="125"/>
      <c r="AI1619" s="125"/>
      <c r="AJ1619" s="125"/>
      <c r="AK1619" s="135"/>
      <c r="AL1619" s="126"/>
    </row>
    <row r="1620" spans="1:38" hidden="1" x14ac:dyDescent="0.25">
      <c r="A1620" s="147"/>
      <c r="B1620" s="120"/>
      <c r="C1620" s="121"/>
      <c r="D1620" s="122"/>
      <c r="E1620" s="121"/>
      <c r="F1620" s="122"/>
      <c r="G1620" s="121"/>
      <c r="H1620" s="123"/>
      <c r="I1620" s="121"/>
      <c r="J1620" s="120"/>
      <c r="K1620" s="121"/>
      <c r="L1620" s="120"/>
      <c r="M1620" s="123"/>
      <c r="N1620" s="123"/>
      <c r="O1620" s="121"/>
      <c r="P1620" s="121"/>
      <c r="Q1620" s="123"/>
      <c r="R1620" s="150"/>
      <c r="S1620" s="150"/>
      <c r="T1620" s="124"/>
      <c r="U1620" s="122"/>
      <c r="V1620" s="121"/>
      <c r="W1620" s="120"/>
      <c r="X1620" s="120"/>
      <c r="Y1620" s="264"/>
      <c r="Z1620" s="123"/>
      <c r="AA1620" s="125"/>
      <c r="AB1620" s="125"/>
      <c r="AC1620" s="125"/>
      <c r="AD1620" s="125"/>
      <c r="AE1620" s="125"/>
      <c r="AF1620" s="125"/>
      <c r="AG1620" s="125"/>
      <c r="AH1620" s="125"/>
      <c r="AI1620" s="125"/>
      <c r="AJ1620" s="125"/>
      <c r="AK1620" s="135"/>
      <c r="AL1620" s="126"/>
    </row>
    <row r="1621" spans="1:38" hidden="1" x14ac:dyDescent="0.25">
      <c r="A1621" s="147"/>
      <c r="B1621" s="120"/>
      <c r="C1621" s="121"/>
      <c r="D1621" s="122"/>
      <c r="E1621" s="121"/>
      <c r="F1621" s="122"/>
      <c r="G1621" s="121"/>
      <c r="H1621" s="123"/>
      <c r="I1621" s="121"/>
      <c r="J1621" s="120"/>
      <c r="K1621" s="121"/>
      <c r="L1621" s="120"/>
      <c r="M1621" s="123"/>
      <c r="N1621" s="123"/>
      <c r="O1621" s="121"/>
      <c r="P1621" s="121"/>
      <c r="Q1621" s="123"/>
      <c r="R1621" s="121"/>
      <c r="S1621" s="121"/>
      <c r="T1621" s="124"/>
      <c r="U1621" s="120"/>
      <c r="V1621" s="121"/>
      <c r="W1621" s="120"/>
      <c r="X1621" s="120"/>
      <c r="Y1621" s="263"/>
      <c r="Z1621" s="123"/>
      <c r="AA1621" s="125"/>
      <c r="AB1621" s="125"/>
      <c r="AC1621" s="125"/>
      <c r="AD1621" s="125"/>
      <c r="AE1621" s="125"/>
      <c r="AF1621" s="125"/>
      <c r="AG1621" s="125"/>
      <c r="AH1621" s="125"/>
      <c r="AI1621" s="125"/>
      <c r="AJ1621" s="125"/>
      <c r="AK1621" s="135"/>
      <c r="AL1621" s="126"/>
    </row>
    <row r="1622" spans="1:38" hidden="1" x14ac:dyDescent="0.25">
      <c r="A1622" s="147"/>
      <c r="B1622" s="120"/>
      <c r="C1622" s="121"/>
      <c r="D1622" s="122"/>
      <c r="E1622" s="121"/>
      <c r="F1622" s="122"/>
      <c r="G1622" s="121"/>
      <c r="H1622" s="123"/>
      <c r="I1622" s="121"/>
      <c r="J1622" s="120"/>
      <c r="K1622" s="121"/>
      <c r="L1622" s="120"/>
      <c r="M1622" s="123"/>
      <c r="N1622" s="123"/>
      <c r="O1622" s="121"/>
      <c r="P1622" s="121"/>
      <c r="Q1622" s="123"/>
      <c r="R1622" s="121"/>
      <c r="S1622" s="121"/>
      <c r="T1622" s="124"/>
      <c r="U1622" s="120"/>
      <c r="V1622" s="121"/>
      <c r="W1622" s="120"/>
      <c r="X1622" s="120"/>
      <c r="Y1622" s="263"/>
      <c r="Z1622" s="123"/>
      <c r="AA1622" s="125"/>
      <c r="AB1622" s="125"/>
      <c r="AC1622" s="125"/>
      <c r="AD1622" s="125"/>
      <c r="AE1622" s="125"/>
      <c r="AF1622" s="125"/>
      <c r="AG1622" s="125"/>
      <c r="AH1622" s="125"/>
      <c r="AI1622" s="125"/>
      <c r="AJ1622" s="125"/>
      <c r="AK1622" s="135"/>
      <c r="AL1622" s="126"/>
    </row>
    <row r="1623" spans="1:38" hidden="1" x14ac:dyDescent="0.25">
      <c r="A1623" s="147"/>
      <c r="B1623" s="120"/>
      <c r="C1623" s="121"/>
      <c r="D1623" s="122"/>
      <c r="E1623" s="121"/>
      <c r="F1623" s="122"/>
      <c r="G1623" s="121"/>
      <c r="H1623" s="123"/>
      <c r="I1623" s="121"/>
      <c r="J1623" s="120"/>
      <c r="K1623" s="121"/>
      <c r="L1623" s="120"/>
      <c r="M1623" s="123"/>
      <c r="N1623" s="123"/>
      <c r="O1623" s="121"/>
      <c r="P1623" s="121"/>
      <c r="Q1623" s="123"/>
      <c r="R1623" s="121"/>
      <c r="S1623" s="121"/>
      <c r="T1623" s="124"/>
      <c r="U1623" s="120"/>
      <c r="V1623" s="121"/>
      <c r="W1623" s="120"/>
      <c r="X1623" s="120"/>
      <c r="Y1623" s="263"/>
      <c r="Z1623" s="123"/>
      <c r="AA1623" s="125"/>
      <c r="AB1623" s="125"/>
      <c r="AC1623" s="125"/>
      <c r="AD1623" s="125"/>
      <c r="AE1623" s="125"/>
      <c r="AF1623" s="125"/>
      <c r="AG1623" s="125"/>
      <c r="AH1623" s="125"/>
      <c r="AI1623" s="125"/>
      <c r="AJ1623" s="125"/>
      <c r="AK1623" s="135"/>
      <c r="AL1623" s="126"/>
    </row>
    <row r="1624" spans="1:38" hidden="1" x14ac:dyDescent="0.25">
      <c r="A1624" s="147"/>
      <c r="B1624" s="120"/>
      <c r="C1624" s="121"/>
      <c r="D1624" s="122"/>
      <c r="E1624" s="121"/>
      <c r="F1624" s="122"/>
      <c r="G1624" s="121"/>
      <c r="H1624" s="123"/>
      <c r="I1624" s="121"/>
      <c r="J1624" s="120"/>
      <c r="K1624" s="121"/>
      <c r="L1624" s="120"/>
      <c r="M1624" s="123"/>
      <c r="N1624" s="123"/>
      <c r="O1624" s="121"/>
      <c r="P1624" s="121"/>
      <c r="Q1624" s="123"/>
      <c r="R1624" s="150"/>
      <c r="S1624" s="150"/>
      <c r="T1624" s="124"/>
      <c r="U1624" s="122"/>
      <c r="V1624" s="121"/>
      <c r="W1624" s="120"/>
      <c r="X1624" s="120"/>
      <c r="Y1624" s="264"/>
      <c r="Z1624" s="123"/>
      <c r="AA1624" s="125"/>
      <c r="AB1624" s="125"/>
      <c r="AC1624" s="125"/>
      <c r="AD1624" s="125"/>
      <c r="AE1624" s="125"/>
      <c r="AF1624" s="125"/>
      <c r="AG1624" s="125"/>
      <c r="AH1624" s="125"/>
      <c r="AI1624" s="125"/>
      <c r="AJ1624" s="125"/>
      <c r="AK1624" s="135"/>
      <c r="AL1624" s="126"/>
    </row>
    <row r="1625" spans="1:38" hidden="1" x14ac:dyDescent="0.25">
      <c r="A1625" s="147"/>
      <c r="B1625" s="120"/>
      <c r="C1625" s="121"/>
      <c r="D1625" s="122"/>
      <c r="E1625" s="121"/>
      <c r="F1625" s="122"/>
      <c r="G1625" s="121"/>
      <c r="H1625" s="123"/>
      <c r="I1625" s="121"/>
      <c r="J1625" s="120"/>
      <c r="K1625" s="121"/>
      <c r="L1625" s="120"/>
      <c r="M1625" s="123"/>
      <c r="N1625" s="123"/>
      <c r="O1625" s="121"/>
      <c r="P1625" s="121"/>
      <c r="Q1625" s="123"/>
      <c r="R1625" s="150"/>
      <c r="S1625" s="150"/>
      <c r="T1625" s="124"/>
      <c r="U1625" s="122"/>
      <c r="V1625" s="121"/>
      <c r="W1625" s="120"/>
      <c r="X1625" s="120"/>
      <c r="Y1625" s="264"/>
      <c r="Z1625" s="123"/>
      <c r="AA1625" s="125"/>
      <c r="AB1625" s="125"/>
      <c r="AC1625" s="125"/>
      <c r="AD1625" s="125"/>
      <c r="AE1625" s="125"/>
      <c r="AF1625" s="125"/>
      <c r="AG1625" s="125"/>
      <c r="AH1625" s="125"/>
      <c r="AI1625" s="125"/>
      <c r="AJ1625" s="125"/>
      <c r="AK1625" s="135"/>
      <c r="AL1625" s="126"/>
    </row>
    <row r="1626" spans="1:38" hidden="1" x14ac:dyDescent="0.25">
      <c r="A1626" s="147"/>
      <c r="B1626" s="120"/>
      <c r="C1626" s="121"/>
      <c r="D1626" s="122"/>
      <c r="E1626" s="121"/>
      <c r="F1626" s="122"/>
      <c r="G1626" s="121"/>
      <c r="H1626" s="123"/>
      <c r="I1626" s="121"/>
      <c r="J1626" s="120"/>
      <c r="K1626" s="121"/>
      <c r="L1626" s="120"/>
      <c r="M1626" s="123"/>
      <c r="N1626" s="123"/>
      <c r="O1626" s="121"/>
      <c r="P1626" s="121"/>
      <c r="Q1626" s="123"/>
      <c r="R1626" s="121"/>
      <c r="S1626" s="121"/>
      <c r="T1626" s="124"/>
      <c r="U1626" s="120"/>
      <c r="V1626" s="121"/>
      <c r="W1626" s="120"/>
      <c r="X1626" s="120"/>
      <c r="Y1626" s="263"/>
      <c r="Z1626" s="123"/>
      <c r="AA1626" s="125"/>
      <c r="AB1626" s="125"/>
      <c r="AC1626" s="125"/>
      <c r="AD1626" s="125"/>
      <c r="AE1626" s="125"/>
      <c r="AF1626" s="125"/>
      <c r="AG1626" s="125"/>
      <c r="AH1626" s="125"/>
      <c r="AI1626" s="125"/>
      <c r="AJ1626" s="125"/>
      <c r="AK1626" s="135"/>
      <c r="AL1626" s="126"/>
    </row>
    <row r="1627" spans="1:38" hidden="1" x14ac:dyDescent="0.25">
      <c r="A1627" s="147"/>
      <c r="B1627" s="120"/>
      <c r="C1627" s="121"/>
      <c r="D1627" s="122"/>
      <c r="E1627" s="121"/>
      <c r="F1627" s="122"/>
      <c r="G1627" s="121"/>
      <c r="H1627" s="123"/>
      <c r="I1627" s="121"/>
      <c r="J1627" s="120"/>
      <c r="K1627" s="121"/>
      <c r="L1627" s="120"/>
      <c r="M1627" s="123"/>
      <c r="N1627" s="123"/>
      <c r="O1627" s="121"/>
      <c r="P1627" s="121"/>
      <c r="Q1627" s="123"/>
      <c r="R1627" s="121"/>
      <c r="S1627" s="121"/>
      <c r="T1627" s="124"/>
      <c r="U1627" s="120"/>
      <c r="V1627" s="121"/>
      <c r="W1627" s="120"/>
      <c r="X1627" s="120"/>
      <c r="Y1627" s="263"/>
      <c r="Z1627" s="123"/>
      <c r="AA1627" s="125"/>
      <c r="AB1627" s="125"/>
      <c r="AC1627" s="125"/>
      <c r="AD1627" s="125"/>
      <c r="AE1627" s="125"/>
      <c r="AF1627" s="125"/>
      <c r="AG1627" s="125"/>
      <c r="AH1627" s="125"/>
      <c r="AI1627" s="125"/>
      <c r="AJ1627" s="125"/>
      <c r="AK1627" s="135"/>
      <c r="AL1627" s="126"/>
    </row>
    <row r="1628" spans="1:38" hidden="1" x14ac:dyDescent="0.25">
      <c r="A1628" s="147"/>
      <c r="B1628" s="120"/>
      <c r="C1628" s="121"/>
      <c r="D1628" s="122"/>
      <c r="E1628" s="121"/>
      <c r="F1628" s="122"/>
      <c r="G1628" s="121"/>
      <c r="H1628" s="123"/>
      <c r="I1628" s="121"/>
      <c r="J1628" s="120"/>
      <c r="K1628" s="121"/>
      <c r="L1628" s="120"/>
      <c r="M1628" s="123"/>
      <c r="N1628" s="123"/>
      <c r="O1628" s="121"/>
      <c r="P1628" s="121"/>
      <c r="Q1628" s="123"/>
      <c r="R1628" s="150"/>
      <c r="S1628" s="150"/>
      <c r="T1628" s="124"/>
      <c r="U1628" s="120"/>
      <c r="V1628" s="121"/>
      <c r="W1628" s="120"/>
      <c r="X1628" s="120"/>
      <c r="Y1628" s="264"/>
      <c r="Z1628" s="123"/>
      <c r="AA1628" s="125"/>
      <c r="AB1628" s="125"/>
      <c r="AC1628" s="125"/>
      <c r="AD1628" s="125"/>
      <c r="AE1628" s="125"/>
      <c r="AF1628" s="125"/>
      <c r="AG1628" s="125"/>
      <c r="AH1628" s="125"/>
      <c r="AI1628" s="125"/>
      <c r="AJ1628" s="125"/>
      <c r="AK1628" s="135"/>
      <c r="AL1628" s="126"/>
    </row>
    <row r="1629" spans="1:38" hidden="1" x14ac:dyDescent="0.25">
      <c r="A1629" s="149"/>
      <c r="B1629" s="120"/>
      <c r="C1629" s="121"/>
      <c r="D1629" s="122"/>
      <c r="E1629" s="121"/>
      <c r="F1629" s="122"/>
      <c r="G1629" s="121"/>
      <c r="H1629" s="123"/>
      <c r="I1629" s="121"/>
      <c r="J1629" s="120"/>
      <c r="K1629" s="121"/>
      <c r="L1629" s="120"/>
      <c r="M1629" s="123"/>
      <c r="N1629" s="123"/>
      <c r="O1629" s="121"/>
      <c r="P1629" s="121"/>
      <c r="Q1629" s="123"/>
      <c r="R1629" s="121"/>
      <c r="S1629" s="121"/>
      <c r="T1629" s="124"/>
      <c r="U1629" s="122"/>
      <c r="V1629" s="121"/>
      <c r="W1629" s="120"/>
      <c r="X1629" s="120"/>
      <c r="Y1629" s="262"/>
      <c r="Z1629" s="123"/>
      <c r="AA1629" s="125"/>
      <c r="AB1629" s="125"/>
      <c r="AC1629" s="125"/>
      <c r="AD1629" s="125"/>
      <c r="AE1629" s="125"/>
      <c r="AF1629" s="125"/>
      <c r="AG1629" s="125"/>
      <c r="AH1629" s="125"/>
      <c r="AI1629" s="125"/>
      <c r="AJ1629" s="125"/>
      <c r="AK1629" s="135"/>
      <c r="AL1629" s="126"/>
    </row>
    <row r="1630" spans="1:38" hidden="1" x14ac:dyDescent="0.25">
      <c r="A1630" s="147"/>
      <c r="B1630" s="120"/>
      <c r="C1630" s="121"/>
      <c r="D1630" s="122"/>
      <c r="E1630" s="121"/>
      <c r="F1630" s="122"/>
      <c r="G1630" s="121"/>
      <c r="H1630" s="123"/>
      <c r="I1630" s="121"/>
      <c r="J1630" s="120"/>
      <c r="K1630" s="121"/>
      <c r="L1630" s="120"/>
      <c r="M1630" s="123"/>
      <c r="N1630" s="123"/>
      <c r="O1630" s="121"/>
      <c r="P1630" s="121"/>
      <c r="Q1630" s="123"/>
      <c r="R1630" s="150"/>
      <c r="S1630" s="150"/>
      <c r="T1630" s="124"/>
      <c r="U1630" s="122"/>
      <c r="V1630" s="121"/>
      <c r="W1630" s="120"/>
      <c r="X1630" s="120"/>
      <c r="Y1630" s="263"/>
      <c r="Z1630" s="123"/>
      <c r="AA1630" s="125"/>
      <c r="AB1630" s="125"/>
      <c r="AC1630" s="125"/>
      <c r="AD1630" s="125"/>
      <c r="AE1630" s="125"/>
      <c r="AF1630" s="125"/>
      <c r="AG1630" s="125"/>
      <c r="AH1630" s="125"/>
      <c r="AI1630" s="125"/>
      <c r="AJ1630" s="125"/>
      <c r="AK1630" s="135"/>
      <c r="AL1630" s="126"/>
    </row>
    <row r="1631" spans="1:38" hidden="1" x14ac:dyDescent="0.25">
      <c r="A1631" s="149"/>
      <c r="B1631" s="120"/>
      <c r="C1631" s="121"/>
      <c r="D1631" s="122"/>
      <c r="E1631" s="121"/>
      <c r="F1631" s="122"/>
      <c r="G1631" s="121"/>
      <c r="H1631" s="123"/>
      <c r="I1631" s="121"/>
      <c r="J1631" s="120"/>
      <c r="K1631" s="121"/>
      <c r="L1631" s="120"/>
      <c r="M1631" s="123"/>
      <c r="N1631" s="123"/>
      <c r="O1631" s="121"/>
      <c r="P1631" s="121"/>
      <c r="Q1631" s="123"/>
      <c r="R1631" s="121"/>
      <c r="S1631" s="121"/>
      <c r="T1631" s="124"/>
      <c r="U1631" s="122"/>
      <c r="V1631" s="121"/>
      <c r="W1631" s="120"/>
      <c r="X1631" s="120"/>
      <c r="Y1631" s="262"/>
      <c r="Z1631" s="123"/>
      <c r="AA1631" s="125"/>
      <c r="AB1631" s="125"/>
      <c r="AC1631" s="125"/>
      <c r="AD1631" s="125"/>
      <c r="AE1631" s="125"/>
      <c r="AF1631" s="125"/>
      <c r="AG1631" s="125"/>
      <c r="AH1631" s="125"/>
      <c r="AI1631" s="125"/>
      <c r="AJ1631" s="125"/>
      <c r="AK1631" s="135"/>
      <c r="AL1631" s="126"/>
    </row>
    <row r="1632" spans="1:38" hidden="1" x14ac:dyDescent="0.25">
      <c r="A1632" s="147"/>
      <c r="B1632" s="120"/>
      <c r="C1632" s="121"/>
      <c r="D1632" s="122"/>
      <c r="E1632" s="121"/>
      <c r="F1632" s="122"/>
      <c r="G1632" s="121"/>
      <c r="H1632" s="123"/>
      <c r="I1632" s="121"/>
      <c r="J1632" s="120"/>
      <c r="K1632" s="121"/>
      <c r="L1632" s="120"/>
      <c r="M1632" s="123"/>
      <c r="N1632" s="123"/>
      <c r="O1632" s="121"/>
      <c r="P1632" s="121"/>
      <c r="Q1632" s="123"/>
      <c r="R1632" s="150"/>
      <c r="S1632" s="150"/>
      <c r="T1632" s="124"/>
      <c r="U1632" s="120"/>
      <c r="V1632" s="121"/>
      <c r="W1632" s="120"/>
      <c r="X1632" s="120"/>
      <c r="Y1632" s="263"/>
      <c r="Z1632" s="123"/>
      <c r="AA1632" s="125"/>
      <c r="AB1632" s="125"/>
      <c r="AC1632" s="125"/>
      <c r="AD1632" s="125"/>
      <c r="AE1632" s="125"/>
      <c r="AF1632" s="125"/>
      <c r="AG1632" s="125"/>
      <c r="AH1632" s="125"/>
      <c r="AI1632" s="125"/>
      <c r="AJ1632" s="125"/>
      <c r="AK1632" s="135"/>
      <c r="AL1632" s="126"/>
    </row>
    <row r="1633" spans="1:38" hidden="1" x14ac:dyDescent="0.25">
      <c r="A1633" s="147"/>
      <c r="B1633" s="120"/>
      <c r="C1633" s="121"/>
      <c r="D1633" s="122"/>
      <c r="E1633" s="121"/>
      <c r="F1633" s="122"/>
      <c r="G1633" s="121"/>
      <c r="H1633" s="123"/>
      <c r="I1633" s="121"/>
      <c r="J1633" s="120"/>
      <c r="K1633" s="121"/>
      <c r="L1633" s="120"/>
      <c r="M1633" s="123"/>
      <c r="N1633" s="123"/>
      <c r="O1633" s="121"/>
      <c r="P1633" s="121"/>
      <c r="Q1633" s="123"/>
      <c r="R1633" s="121"/>
      <c r="S1633" s="121"/>
      <c r="T1633" s="124"/>
      <c r="U1633" s="120"/>
      <c r="V1633" s="121"/>
      <c r="W1633" s="120"/>
      <c r="X1633" s="120"/>
      <c r="Y1633" s="263"/>
      <c r="Z1633" s="123"/>
      <c r="AA1633" s="125"/>
      <c r="AB1633" s="125"/>
      <c r="AC1633" s="125"/>
      <c r="AD1633" s="125"/>
      <c r="AE1633" s="125"/>
      <c r="AF1633" s="125"/>
      <c r="AG1633" s="125"/>
      <c r="AH1633" s="125"/>
      <c r="AI1633" s="125"/>
      <c r="AJ1633" s="125"/>
      <c r="AK1633" s="135"/>
      <c r="AL1633" s="126"/>
    </row>
    <row r="1634" spans="1:38" hidden="1" x14ac:dyDescent="0.25">
      <c r="A1634" s="147"/>
      <c r="B1634" s="120"/>
      <c r="C1634" s="121"/>
      <c r="D1634" s="122"/>
      <c r="E1634" s="121"/>
      <c r="F1634" s="122"/>
      <c r="G1634" s="121"/>
      <c r="H1634" s="123"/>
      <c r="I1634" s="121"/>
      <c r="J1634" s="120"/>
      <c r="K1634" s="121"/>
      <c r="L1634" s="120"/>
      <c r="M1634" s="123"/>
      <c r="N1634" s="123"/>
      <c r="O1634" s="121"/>
      <c r="P1634" s="121"/>
      <c r="Q1634" s="123"/>
      <c r="R1634" s="121"/>
      <c r="S1634" s="121"/>
      <c r="T1634" s="124"/>
      <c r="U1634" s="122"/>
      <c r="V1634" s="121"/>
      <c r="W1634" s="120"/>
      <c r="X1634" s="120"/>
      <c r="Y1634" s="263"/>
      <c r="Z1634" s="123"/>
      <c r="AA1634" s="125"/>
      <c r="AB1634" s="125"/>
      <c r="AC1634" s="125"/>
      <c r="AD1634" s="125"/>
      <c r="AE1634" s="125"/>
      <c r="AF1634" s="125"/>
      <c r="AG1634" s="125"/>
      <c r="AH1634" s="125"/>
      <c r="AI1634" s="125"/>
      <c r="AJ1634" s="125"/>
      <c r="AK1634" s="135"/>
      <c r="AL1634" s="126"/>
    </row>
    <row r="1635" spans="1:38" hidden="1" x14ac:dyDescent="0.25">
      <c r="A1635" s="147"/>
      <c r="B1635" s="120"/>
      <c r="C1635" s="121"/>
      <c r="D1635" s="122"/>
      <c r="E1635" s="121"/>
      <c r="F1635" s="122"/>
      <c r="G1635" s="121"/>
      <c r="H1635" s="123"/>
      <c r="I1635" s="121"/>
      <c r="J1635" s="120"/>
      <c r="K1635" s="121"/>
      <c r="L1635" s="120"/>
      <c r="M1635" s="123"/>
      <c r="N1635" s="123"/>
      <c r="O1635" s="121"/>
      <c r="P1635" s="121"/>
      <c r="Q1635" s="123"/>
      <c r="R1635" s="121"/>
      <c r="S1635" s="121"/>
      <c r="T1635" s="124"/>
      <c r="U1635" s="122"/>
      <c r="V1635" s="121"/>
      <c r="W1635" s="120"/>
      <c r="X1635" s="120"/>
      <c r="Y1635" s="263"/>
      <c r="Z1635" s="123"/>
      <c r="AA1635" s="125"/>
      <c r="AB1635" s="125"/>
      <c r="AC1635" s="125"/>
      <c r="AD1635" s="125"/>
      <c r="AE1635" s="125"/>
      <c r="AF1635" s="125"/>
      <c r="AG1635" s="125"/>
      <c r="AH1635" s="125"/>
      <c r="AI1635" s="125"/>
      <c r="AJ1635" s="125"/>
      <c r="AK1635" s="135"/>
      <c r="AL1635" s="126"/>
    </row>
    <row r="1636" spans="1:38" hidden="1" x14ac:dyDescent="0.25">
      <c r="A1636" s="147"/>
      <c r="B1636" s="120"/>
      <c r="C1636" s="121"/>
      <c r="D1636" s="122"/>
      <c r="E1636" s="121"/>
      <c r="F1636" s="122"/>
      <c r="G1636" s="121"/>
      <c r="H1636" s="123"/>
      <c r="I1636" s="121"/>
      <c r="J1636" s="120"/>
      <c r="K1636" s="121"/>
      <c r="L1636" s="120"/>
      <c r="M1636" s="123"/>
      <c r="N1636" s="123"/>
      <c r="O1636" s="121"/>
      <c r="P1636" s="121"/>
      <c r="Q1636" s="123"/>
      <c r="R1636" s="121"/>
      <c r="S1636" s="121"/>
      <c r="T1636" s="124"/>
      <c r="U1636" s="120"/>
      <c r="V1636" s="121"/>
      <c r="W1636" s="120"/>
      <c r="X1636" s="120"/>
      <c r="Y1636" s="263"/>
      <c r="Z1636" s="123"/>
      <c r="AA1636" s="125"/>
      <c r="AB1636" s="125"/>
      <c r="AC1636" s="125"/>
      <c r="AD1636" s="125"/>
      <c r="AE1636" s="125"/>
      <c r="AF1636" s="125"/>
      <c r="AG1636" s="125"/>
      <c r="AH1636" s="125"/>
      <c r="AI1636" s="125"/>
      <c r="AJ1636" s="125"/>
      <c r="AK1636" s="135"/>
      <c r="AL1636" s="126"/>
    </row>
    <row r="1637" spans="1:38" hidden="1" x14ac:dyDescent="0.25">
      <c r="A1637" s="147"/>
      <c r="B1637" s="120"/>
      <c r="C1637" s="121"/>
      <c r="D1637" s="122"/>
      <c r="E1637" s="121"/>
      <c r="F1637" s="122"/>
      <c r="G1637" s="121"/>
      <c r="H1637" s="123"/>
      <c r="I1637" s="121"/>
      <c r="J1637" s="120"/>
      <c r="K1637" s="121"/>
      <c r="L1637" s="120"/>
      <c r="M1637" s="123"/>
      <c r="N1637" s="123"/>
      <c r="O1637" s="121"/>
      <c r="P1637" s="121"/>
      <c r="Q1637" s="123"/>
      <c r="R1637" s="121"/>
      <c r="S1637" s="121"/>
      <c r="T1637" s="124"/>
      <c r="U1637" s="120"/>
      <c r="V1637" s="121"/>
      <c r="W1637" s="120"/>
      <c r="X1637" s="120"/>
      <c r="Y1637" s="263"/>
      <c r="Z1637" s="123"/>
      <c r="AA1637" s="125"/>
      <c r="AB1637" s="125"/>
      <c r="AC1637" s="125"/>
      <c r="AD1637" s="125"/>
      <c r="AE1637" s="125"/>
      <c r="AF1637" s="125"/>
      <c r="AG1637" s="125"/>
      <c r="AH1637" s="125"/>
      <c r="AI1637" s="125"/>
      <c r="AJ1637" s="125"/>
      <c r="AK1637" s="135"/>
      <c r="AL1637" s="126"/>
    </row>
    <row r="1638" spans="1:38" hidden="1" x14ac:dyDescent="0.25">
      <c r="A1638" s="149"/>
      <c r="B1638" s="120"/>
      <c r="C1638" s="121"/>
      <c r="D1638" s="122"/>
      <c r="E1638" s="121"/>
      <c r="F1638" s="122"/>
      <c r="G1638" s="121"/>
      <c r="H1638" s="123"/>
      <c r="I1638" s="121"/>
      <c r="J1638" s="120"/>
      <c r="K1638" s="121"/>
      <c r="L1638" s="120"/>
      <c r="M1638" s="123"/>
      <c r="N1638" s="123"/>
      <c r="O1638" s="121"/>
      <c r="P1638" s="121"/>
      <c r="Q1638" s="123"/>
      <c r="R1638" s="121"/>
      <c r="S1638" s="121"/>
      <c r="T1638" s="124"/>
      <c r="U1638" s="122"/>
      <c r="V1638" s="121"/>
      <c r="W1638" s="120"/>
      <c r="X1638" s="120"/>
      <c r="Y1638" s="262"/>
      <c r="Z1638" s="123"/>
      <c r="AA1638" s="125"/>
      <c r="AB1638" s="125"/>
      <c r="AC1638" s="125"/>
      <c r="AD1638" s="125"/>
      <c r="AE1638" s="125"/>
      <c r="AF1638" s="125"/>
      <c r="AG1638" s="125"/>
      <c r="AH1638" s="125"/>
      <c r="AI1638" s="125"/>
      <c r="AJ1638" s="125"/>
      <c r="AK1638" s="135"/>
      <c r="AL1638" s="126"/>
    </row>
    <row r="1639" spans="1:38" hidden="1" x14ac:dyDescent="0.25">
      <c r="A1639" s="147"/>
      <c r="B1639" s="120"/>
      <c r="C1639" s="121"/>
      <c r="D1639" s="122"/>
      <c r="E1639" s="121"/>
      <c r="F1639" s="122"/>
      <c r="G1639" s="121"/>
      <c r="H1639" s="123"/>
      <c r="I1639" s="121"/>
      <c r="J1639" s="120"/>
      <c r="K1639" s="121"/>
      <c r="L1639" s="120"/>
      <c r="M1639" s="123"/>
      <c r="N1639" s="123"/>
      <c r="O1639" s="121"/>
      <c r="P1639" s="121"/>
      <c r="Q1639" s="123"/>
      <c r="R1639" s="121"/>
      <c r="S1639" s="121"/>
      <c r="T1639" s="124"/>
      <c r="U1639" s="120"/>
      <c r="V1639" s="121"/>
      <c r="W1639" s="120"/>
      <c r="X1639" s="120"/>
      <c r="Y1639" s="263"/>
      <c r="Z1639" s="123"/>
      <c r="AA1639" s="125"/>
      <c r="AB1639" s="125"/>
      <c r="AC1639" s="125"/>
      <c r="AD1639" s="125"/>
      <c r="AE1639" s="125"/>
      <c r="AF1639" s="125"/>
      <c r="AG1639" s="125"/>
      <c r="AH1639" s="125"/>
      <c r="AI1639" s="125"/>
      <c r="AJ1639" s="125"/>
      <c r="AK1639" s="135"/>
      <c r="AL1639" s="126"/>
    </row>
    <row r="1640" spans="1:38" hidden="1" x14ac:dyDescent="0.25">
      <c r="A1640" s="147"/>
      <c r="B1640" s="120"/>
      <c r="C1640" s="121"/>
      <c r="D1640" s="122"/>
      <c r="E1640" s="121"/>
      <c r="F1640" s="122"/>
      <c r="G1640" s="121"/>
      <c r="H1640" s="123"/>
      <c r="I1640" s="121"/>
      <c r="J1640" s="120"/>
      <c r="K1640" s="121"/>
      <c r="L1640" s="120"/>
      <c r="M1640" s="123"/>
      <c r="N1640" s="123"/>
      <c r="O1640" s="121"/>
      <c r="P1640" s="121"/>
      <c r="Q1640" s="123"/>
      <c r="R1640" s="121"/>
      <c r="S1640" s="121"/>
      <c r="T1640" s="124"/>
      <c r="U1640" s="120"/>
      <c r="V1640" s="121"/>
      <c r="W1640" s="120"/>
      <c r="X1640" s="120"/>
      <c r="Y1640" s="263"/>
      <c r="Z1640" s="123"/>
      <c r="AA1640" s="125"/>
      <c r="AB1640" s="125"/>
      <c r="AC1640" s="125"/>
      <c r="AD1640" s="125"/>
      <c r="AE1640" s="125"/>
      <c r="AF1640" s="125"/>
      <c r="AG1640" s="125"/>
      <c r="AH1640" s="125"/>
      <c r="AI1640" s="125"/>
      <c r="AJ1640" s="125"/>
      <c r="AK1640" s="135"/>
      <c r="AL1640" s="126"/>
    </row>
    <row r="1641" spans="1:38" hidden="1" x14ac:dyDescent="0.25">
      <c r="A1641" s="147"/>
      <c r="B1641" s="120"/>
      <c r="C1641" s="121"/>
      <c r="D1641" s="122"/>
      <c r="E1641" s="121"/>
      <c r="F1641" s="122"/>
      <c r="G1641" s="121"/>
      <c r="H1641" s="123"/>
      <c r="I1641" s="121"/>
      <c r="J1641" s="120"/>
      <c r="K1641" s="121"/>
      <c r="L1641" s="120"/>
      <c r="M1641" s="123"/>
      <c r="N1641" s="123"/>
      <c r="O1641" s="121"/>
      <c r="P1641" s="121"/>
      <c r="Q1641" s="123"/>
      <c r="R1641" s="121"/>
      <c r="S1641" s="121"/>
      <c r="T1641" s="124"/>
      <c r="U1641" s="120"/>
      <c r="V1641" s="121"/>
      <c r="W1641" s="120"/>
      <c r="X1641" s="120"/>
      <c r="Y1641" s="263"/>
      <c r="Z1641" s="123"/>
      <c r="AA1641" s="125"/>
      <c r="AB1641" s="125"/>
      <c r="AC1641" s="125"/>
      <c r="AD1641" s="125"/>
      <c r="AE1641" s="125"/>
      <c r="AF1641" s="125"/>
      <c r="AG1641" s="125"/>
      <c r="AH1641" s="125"/>
      <c r="AI1641" s="125"/>
      <c r="AJ1641" s="125"/>
      <c r="AK1641" s="135"/>
      <c r="AL1641" s="126"/>
    </row>
    <row r="1642" spans="1:38" hidden="1" x14ac:dyDescent="0.25">
      <c r="A1642" s="147"/>
      <c r="B1642" s="120"/>
      <c r="C1642" s="121"/>
      <c r="D1642" s="122"/>
      <c r="E1642" s="121"/>
      <c r="F1642" s="122"/>
      <c r="G1642" s="121"/>
      <c r="H1642" s="123"/>
      <c r="I1642" s="121"/>
      <c r="J1642" s="120"/>
      <c r="K1642" s="121"/>
      <c r="L1642" s="120"/>
      <c r="M1642" s="123"/>
      <c r="N1642" s="123"/>
      <c r="O1642" s="121"/>
      <c r="P1642" s="121"/>
      <c r="Q1642" s="123"/>
      <c r="R1642" s="121"/>
      <c r="S1642" s="121"/>
      <c r="T1642" s="124"/>
      <c r="U1642" s="122"/>
      <c r="V1642" s="121"/>
      <c r="W1642" s="120"/>
      <c r="X1642" s="120"/>
      <c r="Y1642" s="263"/>
      <c r="Z1642" s="123"/>
      <c r="AA1642" s="125"/>
      <c r="AB1642" s="125"/>
      <c r="AC1642" s="125"/>
      <c r="AD1642" s="125"/>
      <c r="AE1642" s="125"/>
      <c r="AF1642" s="125"/>
      <c r="AG1642" s="125"/>
      <c r="AH1642" s="125"/>
      <c r="AI1642" s="125"/>
      <c r="AJ1642" s="125"/>
      <c r="AK1642" s="135"/>
      <c r="AL1642" s="126"/>
    </row>
    <row r="1643" spans="1:38" hidden="1" x14ac:dyDescent="0.25">
      <c r="A1643" s="147"/>
      <c r="B1643" s="120"/>
      <c r="C1643" s="121"/>
      <c r="D1643" s="122"/>
      <c r="E1643" s="121"/>
      <c r="F1643" s="122"/>
      <c r="G1643" s="121"/>
      <c r="H1643" s="123"/>
      <c r="I1643" s="121"/>
      <c r="J1643" s="120"/>
      <c r="K1643" s="121"/>
      <c r="L1643" s="120"/>
      <c r="M1643" s="123"/>
      <c r="N1643" s="123"/>
      <c r="O1643" s="121"/>
      <c r="P1643" s="121"/>
      <c r="Q1643" s="123"/>
      <c r="R1643" s="121"/>
      <c r="S1643" s="121"/>
      <c r="T1643" s="124"/>
      <c r="U1643" s="120"/>
      <c r="V1643" s="121"/>
      <c r="W1643" s="120"/>
      <c r="X1643" s="120"/>
      <c r="Y1643" s="263"/>
      <c r="Z1643" s="123"/>
      <c r="AA1643" s="125"/>
      <c r="AB1643" s="125"/>
      <c r="AC1643" s="125"/>
      <c r="AD1643" s="125"/>
      <c r="AE1643" s="125"/>
      <c r="AF1643" s="125"/>
      <c r="AG1643" s="125"/>
      <c r="AH1643" s="125"/>
      <c r="AI1643" s="125"/>
      <c r="AJ1643" s="125"/>
      <c r="AK1643" s="135"/>
      <c r="AL1643" s="126"/>
    </row>
    <row r="1644" spans="1:38" hidden="1" x14ac:dyDescent="0.25">
      <c r="A1644" s="147"/>
      <c r="B1644" s="120"/>
      <c r="C1644" s="121"/>
      <c r="D1644" s="122"/>
      <c r="E1644" s="121"/>
      <c r="F1644" s="122"/>
      <c r="G1644" s="121"/>
      <c r="H1644" s="123"/>
      <c r="I1644" s="121"/>
      <c r="J1644" s="120"/>
      <c r="K1644" s="121"/>
      <c r="L1644" s="120"/>
      <c r="M1644" s="123"/>
      <c r="N1644" s="123"/>
      <c r="O1644" s="121"/>
      <c r="P1644" s="121"/>
      <c r="Q1644" s="123"/>
      <c r="R1644" s="121"/>
      <c r="S1644" s="121"/>
      <c r="T1644" s="124"/>
      <c r="U1644" s="120"/>
      <c r="V1644" s="121"/>
      <c r="W1644" s="120"/>
      <c r="X1644" s="120"/>
      <c r="Y1644" s="263"/>
      <c r="Z1644" s="123"/>
      <c r="AA1644" s="125"/>
      <c r="AB1644" s="125"/>
      <c r="AC1644" s="125"/>
      <c r="AD1644" s="125"/>
      <c r="AE1644" s="125"/>
      <c r="AF1644" s="125"/>
      <c r="AG1644" s="125"/>
      <c r="AH1644" s="125"/>
      <c r="AI1644" s="125"/>
      <c r="AJ1644" s="125"/>
      <c r="AK1644" s="135"/>
      <c r="AL1644" s="126"/>
    </row>
    <row r="1645" spans="1:38" hidden="1" x14ac:dyDescent="0.25">
      <c r="A1645" s="147"/>
      <c r="B1645" s="120"/>
      <c r="C1645" s="121"/>
      <c r="D1645" s="122"/>
      <c r="E1645" s="121"/>
      <c r="F1645" s="122"/>
      <c r="G1645" s="121"/>
      <c r="H1645" s="123"/>
      <c r="I1645" s="121"/>
      <c r="J1645" s="120"/>
      <c r="K1645" s="121"/>
      <c r="L1645" s="120"/>
      <c r="M1645" s="123"/>
      <c r="N1645" s="123"/>
      <c r="O1645" s="121"/>
      <c r="P1645" s="121"/>
      <c r="Q1645" s="123"/>
      <c r="R1645" s="121"/>
      <c r="S1645" s="121"/>
      <c r="T1645" s="124"/>
      <c r="U1645" s="120"/>
      <c r="V1645" s="121"/>
      <c r="W1645" s="120"/>
      <c r="X1645" s="120"/>
      <c r="Y1645" s="263"/>
      <c r="Z1645" s="123"/>
      <c r="AA1645" s="125"/>
      <c r="AB1645" s="125"/>
      <c r="AC1645" s="125"/>
      <c r="AD1645" s="125"/>
      <c r="AE1645" s="125"/>
      <c r="AF1645" s="125"/>
      <c r="AG1645" s="125"/>
      <c r="AH1645" s="125"/>
      <c r="AI1645" s="125"/>
      <c r="AJ1645" s="125"/>
      <c r="AK1645" s="135"/>
      <c r="AL1645" s="126"/>
    </row>
    <row r="1646" spans="1:38" hidden="1" x14ac:dyDescent="0.25">
      <c r="A1646" s="147"/>
      <c r="B1646" s="120"/>
      <c r="C1646" s="121"/>
      <c r="D1646" s="122"/>
      <c r="E1646" s="121"/>
      <c r="F1646" s="122"/>
      <c r="G1646" s="121"/>
      <c r="H1646" s="123"/>
      <c r="I1646" s="121"/>
      <c r="J1646" s="120"/>
      <c r="K1646" s="121"/>
      <c r="L1646" s="120"/>
      <c r="M1646" s="123"/>
      <c r="N1646" s="123"/>
      <c r="O1646" s="121"/>
      <c r="P1646" s="121"/>
      <c r="Q1646" s="123"/>
      <c r="R1646" s="121"/>
      <c r="S1646" s="121"/>
      <c r="T1646" s="124"/>
      <c r="U1646" s="120"/>
      <c r="V1646" s="121"/>
      <c r="W1646" s="120"/>
      <c r="X1646" s="120"/>
      <c r="Y1646" s="263"/>
      <c r="Z1646" s="123"/>
      <c r="AA1646" s="125"/>
      <c r="AB1646" s="125"/>
      <c r="AC1646" s="125"/>
      <c r="AD1646" s="125"/>
      <c r="AE1646" s="125"/>
      <c r="AF1646" s="125"/>
      <c r="AG1646" s="125"/>
      <c r="AH1646" s="125"/>
      <c r="AI1646" s="125"/>
      <c r="AJ1646" s="125"/>
      <c r="AK1646" s="135"/>
      <c r="AL1646" s="126"/>
    </row>
    <row r="1647" spans="1:38" hidden="1" x14ac:dyDescent="0.25">
      <c r="A1647" s="147"/>
      <c r="B1647" s="120"/>
      <c r="C1647" s="121"/>
      <c r="D1647" s="122"/>
      <c r="E1647" s="121"/>
      <c r="F1647" s="122"/>
      <c r="G1647" s="121"/>
      <c r="H1647" s="123"/>
      <c r="I1647" s="121"/>
      <c r="J1647" s="120"/>
      <c r="K1647" s="121"/>
      <c r="L1647" s="120"/>
      <c r="M1647" s="123"/>
      <c r="N1647" s="123"/>
      <c r="O1647" s="121"/>
      <c r="P1647" s="121"/>
      <c r="Q1647" s="123"/>
      <c r="R1647" s="121"/>
      <c r="S1647" s="121"/>
      <c r="T1647" s="124"/>
      <c r="U1647" s="120"/>
      <c r="V1647" s="121"/>
      <c r="W1647" s="120"/>
      <c r="X1647" s="120"/>
      <c r="Y1647" s="263"/>
      <c r="Z1647" s="123"/>
      <c r="AA1647" s="125"/>
      <c r="AB1647" s="125"/>
      <c r="AC1647" s="125"/>
      <c r="AD1647" s="125"/>
      <c r="AE1647" s="125"/>
      <c r="AF1647" s="125"/>
      <c r="AG1647" s="125"/>
      <c r="AH1647" s="125"/>
      <c r="AI1647" s="125"/>
      <c r="AJ1647" s="125"/>
      <c r="AK1647" s="135"/>
      <c r="AL1647" s="126"/>
    </row>
    <row r="1648" spans="1:38" hidden="1" x14ac:dyDescent="0.25">
      <c r="A1648" s="147"/>
      <c r="B1648" s="120"/>
      <c r="C1648" s="121"/>
      <c r="D1648" s="122"/>
      <c r="E1648" s="121"/>
      <c r="F1648" s="122"/>
      <c r="G1648" s="121"/>
      <c r="H1648" s="123"/>
      <c r="I1648" s="121"/>
      <c r="J1648" s="120"/>
      <c r="K1648" s="121"/>
      <c r="L1648" s="120"/>
      <c r="M1648" s="123"/>
      <c r="N1648" s="123"/>
      <c r="O1648" s="121"/>
      <c r="P1648" s="121"/>
      <c r="Q1648" s="123"/>
      <c r="R1648" s="150"/>
      <c r="S1648" s="150"/>
      <c r="T1648" s="124"/>
      <c r="U1648" s="120"/>
      <c r="V1648" s="121"/>
      <c r="W1648" s="120"/>
      <c r="X1648" s="120"/>
      <c r="Y1648" s="264"/>
      <c r="Z1648" s="123"/>
      <c r="AA1648" s="125"/>
      <c r="AB1648" s="125"/>
      <c r="AC1648" s="125"/>
      <c r="AD1648" s="125"/>
      <c r="AE1648" s="125"/>
      <c r="AF1648" s="125"/>
      <c r="AG1648" s="125"/>
      <c r="AH1648" s="125"/>
      <c r="AI1648" s="125"/>
      <c r="AJ1648" s="125"/>
      <c r="AK1648" s="135"/>
      <c r="AL1648" s="126"/>
    </row>
    <row r="1649" spans="1:38" hidden="1" x14ac:dyDescent="0.25">
      <c r="A1649" s="147"/>
      <c r="B1649" s="120"/>
      <c r="C1649" s="121"/>
      <c r="D1649" s="122"/>
      <c r="E1649" s="121"/>
      <c r="F1649" s="122"/>
      <c r="G1649" s="121"/>
      <c r="H1649" s="123"/>
      <c r="I1649" s="121"/>
      <c r="J1649" s="120"/>
      <c r="K1649" s="121"/>
      <c r="L1649" s="120"/>
      <c r="M1649" s="123"/>
      <c r="N1649" s="123"/>
      <c r="O1649" s="121"/>
      <c r="P1649" s="121"/>
      <c r="Q1649" s="123"/>
      <c r="R1649" s="150"/>
      <c r="S1649" s="150"/>
      <c r="T1649" s="124"/>
      <c r="U1649" s="120"/>
      <c r="V1649" s="121"/>
      <c r="W1649" s="120"/>
      <c r="X1649" s="120"/>
      <c r="Y1649" s="264"/>
      <c r="Z1649" s="123"/>
      <c r="AA1649" s="125"/>
      <c r="AB1649" s="125"/>
      <c r="AC1649" s="125"/>
      <c r="AD1649" s="125"/>
      <c r="AE1649" s="125"/>
      <c r="AF1649" s="125"/>
      <c r="AG1649" s="125"/>
      <c r="AH1649" s="125"/>
      <c r="AI1649" s="125"/>
      <c r="AJ1649" s="125"/>
      <c r="AK1649" s="135"/>
      <c r="AL1649" s="126"/>
    </row>
    <row r="1650" spans="1:38" hidden="1" x14ac:dyDescent="0.25">
      <c r="A1650" s="147"/>
      <c r="B1650" s="120"/>
      <c r="C1650" s="121"/>
      <c r="D1650" s="122"/>
      <c r="E1650" s="121"/>
      <c r="F1650" s="122"/>
      <c r="G1650" s="121"/>
      <c r="H1650" s="123"/>
      <c r="I1650" s="121"/>
      <c r="J1650" s="120"/>
      <c r="K1650" s="121"/>
      <c r="L1650" s="120"/>
      <c r="M1650" s="123"/>
      <c r="N1650" s="123"/>
      <c r="O1650" s="121"/>
      <c r="P1650" s="121"/>
      <c r="Q1650" s="123"/>
      <c r="R1650" s="150"/>
      <c r="S1650" s="150"/>
      <c r="T1650" s="124"/>
      <c r="U1650" s="120"/>
      <c r="V1650" s="121"/>
      <c r="W1650" s="120"/>
      <c r="X1650" s="120"/>
      <c r="Y1650" s="264"/>
      <c r="Z1650" s="123"/>
      <c r="AA1650" s="125"/>
      <c r="AB1650" s="125"/>
      <c r="AC1650" s="125"/>
      <c r="AD1650" s="125"/>
      <c r="AE1650" s="125"/>
      <c r="AF1650" s="125"/>
      <c r="AG1650" s="125"/>
      <c r="AH1650" s="125"/>
      <c r="AI1650" s="125"/>
      <c r="AJ1650" s="125"/>
      <c r="AK1650" s="135"/>
      <c r="AL1650" s="126"/>
    </row>
    <row r="1651" spans="1:38" hidden="1" x14ac:dyDescent="0.25">
      <c r="A1651" s="147"/>
      <c r="B1651" s="120"/>
      <c r="C1651" s="121"/>
      <c r="D1651" s="122"/>
      <c r="E1651" s="121"/>
      <c r="F1651" s="122"/>
      <c r="G1651" s="121"/>
      <c r="H1651" s="123"/>
      <c r="I1651" s="121"/>
      <c r="J1651" s="120"/>
      <c r="K1651" s="121"/>
      <c r="L1651" s="120"/>
      <c r="M1651" s="123"/>
      <c r="N1651" s="123"/>
      <c r="O1651" s="121"/>
      <c r="P1651" s="121"/>
      <c r="Q1651" s="123"/>
      <c r="R1651" s="150"/>
      <c r="S1651" s="150"/>
      <c r="T1651" s="124"/>
      <c r="U1651" s="120"/>
      <c r="V1651" s="121"/>
      <c r="W1651" s="120"/>
      <c r="X1651" s="120"/>
      <c r="Y1651" s="264"/>
      <c r="Z1651" s="123"/>
      <c r="AA1651" s="125"/>
      <c r="AB1651" s="125"/>
      <c r="AC1651" s="125"/>
      <c r="AD1651" s="125"/>
      <c r="AE1651" s="125"/>
      <c r="AF1651" s="125"/>
      <c r="AG1651" s="125"/>
      <c r="AH1651" s="125"/>
      <c r="AI1651" s="125"/>
      <c r="AJ1651" s="125"/>
      <c r="AK1651" s="135"/>
      <c r="AL1651" s="126"/>
    </row>
    <row r="1652" spans="1:38" hidden="1" x14ac:dyDescent="0.25">
      <c r="A1652" s="147"/>
      <c r="B1652" s="120"/>
      <c r="C1652" s="121"/>
      <c r="D1652" s="122"/>
      <c r="E1652" s="121"/>
      <c r="F1652" s="122"/>
      <c r="G1652" s="121"/>
      <c r="H1652" s="123"/>
      <c r="I1652" s="121"/>
      <c r="J1652" s="120"/>
      <c r="K1652" s="121"/>
      <c r="L1652" s="120"/>
      <c r="M1652" s="123"/>
      <c r="N1652" s="123"/>
      <c r="O1652" s="121"/>
      <c r="P1652" s="121"/>
      <c r="Q1652" s="123"/>
      <c r="R1652" s="121"/>
      <c r="S1652" s="121"/>
      <c r="T1652" s="124"/>
      <c r="U1652" s="120"/>
      <c r="V1652" s="121"/>
      <c r="W1652" s="120"/>
      <c r="X1652" s="120"/>
      <c r="Y1652" s="263"/>
      <c r="Z1652" s="123"/>
      <c r="AA1652" s="125"/>
      <c r="AB1652" s="125"/>
      <c r="AC1652" s="125"/>
      <c r="AD1652" s="125"/>
      <c r="AE1652" s="125"/>
      <c r="AF1652" s="125"/>
      <c r="AG1652" s="125"/>
      <c r="AH1652" s="125"/>
      <c r="AI1652" s="125"/>
      <c r="AJ1652" s="125"/>
      <c r="AK1652" s="135"/>
      <c r="AL1652" s="126"/>
    </row>
    <row r="1653" spans="1:38" hidden="1" x14ac:dyDescent="0.25">
      <c r="A1653" s="147"/>
      <c r="B1653" s="120"/>
      <c r="C1653" s="121"/>
      <c r="D1653" s="122"/>
      <c r="E1653" s="121"/>
      <c r="F1653" s="122"/>
      <c r="G1653" s="121"/>
      <c r="H1653" s="123"/>
      <c r="I1653" s="121"/>
      <c r="J1653" s="120"/>
      <c r="K1653" s="121"/>
      <c r="L1653" s="120"/>
      <c r="M1653" s="123"/>
      <c r="N1653" s="123"/>
      <c r="O1653" s="121"/>
      <c r="P1653" s="121"/>
      <c r="Q1653" s="123"/>
      <c r="R1653" s="121"/>
      <c r="S1653" s="121"/>
      <c r="T1653" s="124"/>
      <c r="U1653" s="120"/>
      <c r="V1653" s="121"/>
      <c r="W1653" s="120"/>
      <c r="X1653" s="120"/>
      <c r="Y1653" s="263"/>
      <c r="Z1653" s="123"/>
      <c r="AA1653" s="125"/>
      <c r="AB1653" s="125"/>
      <c r="AC1653" s="125"/>
      <c r="AD1653" s="125"/>
      <c r="AE1653" s="125"/>
      <c r="AF1653" s="125"/>
      <c r="AG1653" s="125"/>
      <c r="AH1653" s="125"/>
      <c r="AI1653" s="125"/>
      <c r="AJ1653" s="125"/>
      <c r="AK1653" s="135"/>
      <c r="AL1653" s="126"/>
    </row>
    <row r="1654" spans="1:38" hidden="1" x14ac:dyDescent="0.25">
      <c r="A1654" s="147"/>
      <c r="B1654" s="120"/>
      <c r="C1654" s="121"/>
      <c r="D1654" s="122"/>
      <c r="E1654" s="121"/>
      <c r="F1654" s="122"/>
      <c r="G1654" s="121"/>
      <c r="H1654" s="123"/>
      <c r="I1654" s="121"/>
      <c r="J1654" s="120"/>
      <c r="K1654" s="121"/>
      <c r="L1654" s="120"/>
      <c r="M1654" s="123"/>
      <c r="N1654" s="123"/>
      <c r="O1654" s="121"/>
      <c r="P1654" s="121"/>
      <c r="Q1654" s="123"/>
      <c r="R1654" s="121"/>
      <c r="S1654" s="121"/>
      <c r="T1654" s="124"/>
      <c r="U1654" s="120"/>
      <c r="V1654" s="121"/>
      <c r="W1654" s="120"/>
      <c r="X1654" s="120"/>
      <c r="Y1654" s="263"/>
      <c r="Z1654" s="123"/>
      <c r="AA1654" s="125"/>
      <c r="AB1654" s="125"/>
      <c r="AC1654" s="125"/>
      <c r="AD1654" s="125"/>
      <c r="AE1654" s="125"/>
      <c r="AF1654" s="125"/>
      <c r="AG1654" s="125"/>
      <c r="AH1654" s="125"/>
      <c r="AI1654" s="125"/>
      <c r="AJ1654" s="125"/>
      <c r="AK1654" s="135"/>
      <c r="AL1654" s="126"/>
    </row>
    <row r="1655" spans="1:38" hidden="1" x14ac:dyDescent="0.25">
      <c r="A1655" s="147"/>
      <c r="B1655" s="120"/>
      <c r="C1655" s="121"/>
      <c r="D1655" s="122"/>
      <c r="E1655" s="121"/>
      <c r="F1655" s="122"/>
      <c r="G1655" s="121"/>
      <c r="H1655" s="123"/>
      <c r="I1655" s="121"/>
      <c r="J1655" s="120"/>
      <c r="K1655" s="121"/>
      <c r="L1655" s="120"/>
      <c r="M1655" s="123"/>
      <c r="N1655" s="123"/>
      <c r="O1655" s="121"/>
      <c r="P1655" s="121"/>
      <c r="Q1655" s="123"/>
      <c r="R1655" s="121"/>
      <c r="S1655" s="121"/>
      <c r="T1655" s="124"/>
      <c r="U1655" s="120"/>
      <c r="V1655" s="121"/>
      <c r="W1655" s="120"/>
      <c r="X1655" s="120"/>
      <c r="Y1655" s="263"/>
      <c r="Z1655" s="123"/>
      <c r="AA1655" s="125"/>
      <c r="AB1655" s="125"/>
      <c r="AC1655" s="125"/>
      <c r="AD1655" s="125"/>
      <c r="AE1655" s="125"/>
      <c r="AF1655" s="125"/>
      <c r="AG1655" s="125"/>
      <c r="AH1655" s="125"/>
      <c r="AI1655" s="125"/>
      <c r="AJ1655" s="125"/>
      <c r="AK1655" s="135"/>
      <c r="AL1655" s="126"/>
    </row>
    <row r="1656" spans="1:38" hidden="1" x14ac:dyDescent="0.25">
      <c r="A1656" s="147"/>
      <c r="B1656" s="120"/>
      <c r="C1656" s="121"/>
      <c r="D1656" s="122"/>
      <c r="E1656" s="121"/>
      <c r="F1656" s="122"/>
      <c r="G1656" s="121"/>
      <c r="H1656" s="123"/>
      <c r="I1656" s="121"/>
      <c r="J1656" s="120"/>
      <c r="K1656" s="121"/>
      <c r="L1656" s="120"/>
      <c r="M1656" s="123"/>
      <c r="N1656" s="123"/>
      <c r="O1656" s="121"/>
      <c r="P1656" s="121"/>
      <c r="Q1656" s="123"/>
      <c r="R1656" s="121"/>
      <c r="S1656" s="121"/>
      <c r="T1656" s="124"/>
      <c r="U1656" s="120"/>
      <c r="V1656" s="121"/>
      <c r="W1656" s="120"/>
      <c r="X1656" s="120"/>
      <c r="Y1656" s="263"/>
      <c r="Z1656" s="123"/>
      <c r="AA1656" s="125"/>
      <c r="AB1656" s="125"/>
      <c r="AC1656" s="125"/>
      <c r="AD1656" s="125"/>
      <c r="AE1656" s="125"/>
      <c r="AF1656" s="125"/>
      <c r="AG1656" s="125"/>
      <c r="AH1656" s="125"/>
      <c r="AI1656" s="125"/>
      <c r="AJ1656" s="125"/>
      <c r="AK1656" s="135"/>
      <c r="AL1656" s="126"/>
    </row>
    <row r="1657" spans="1:38" hidden="1" x14ac:dyDescent="0.25">
      <c r="A1657" s="147"/>
      <c r="B1657" s="120"/>
      <c r="C1657" s="121"/>
      <c r="D1657" s="122"/>
      <c r="E1657" s="121"/>
      <c r="F1657" s="122"/>
      <c r="G1657" s="121"/>
      <c r="H1657" s="123"/>
      <c r="I1657" s="121"/>
      <c r="J1657" s="120"/>
      <c r="K1657" s="121"/>
      <c r="L1657" s="120"/>
      <c r="M1657" s="123"/>
      <c r="N1657" s="123"/>
      <c r="O1657" s="121"/>
      <c r="P1657" s="121"/>
      <c r="Q1657" s="123"/>
      <c r="R1657" s="150"/>
      <c r="S1657" s="150"/>
      <c r="T1657" s="124"/>
      <c r="U1657" s="120"/>
      <c r="V1657" s="121"/>
      <c r="W1657" s="120"/>
      <c r="X1657" s="120"/>
      <c r="Y1657" s="263"/>
      <c r="Z1657" s="123"/>
      <c r="AA1657" s="125"/>
      <c r="AB1657" s="125"/>
      <c r="AC1657" s="125"/>
      <c r="AD1657" s="125"/>
      <c r="AE1657" s="125"/>
      <c r="AF1657" s="125"/>
      <c r="AG1657" s="125"/>
      <c r="AH1657" s="125"/>
      <c r="AI1657" s="125"/>
      <c r="AJ1657" s="125"/>
      <c r="AK1657" s="135"/>
      <c r="AL1657" s="126"/>
    </row>
    <row r="1658" spans="1:38" hidden="1" x14ac:dyDescent="0.25">
      <c r="A1658" s="147"/>
      <c r="B1658" s="120"/>
      <c r="C1658" s="121"/>
      <c r="D1658" s="122"/>
      <c r="E1658" s="121"/>
      <c r="F1658" s="122"/>
      <c r="G1658" s="121"/>
      <c r="H1658" s="123"/>
      <c r="I1658" s="121"/>
      <c r="J1658" s="120"/>
      <c r="K1658" s="121"/>
      <c r="L1658" s="120"/>
      <c r="M1658" s="123"/>
      <c r="N1658" s="123"/>
      <c r="O1658" s="121"/>
      <c r="P1658" s="121"/>
      <c r="Q1658" s="123"/>
      <c r="R1658" s="150"/>
      <c r="S1658" s="150"/>
      <c r="T1658" s="124"/>
      <c r="U1658" s="120"/>
      <c r="V1658" s="121"/>
      <c r="W1658" s="120"/>
      <c r="X1658" s="120"/>
      <c r="Y1658" s="264"/>
      <c r="Z1658" s="123"/>
      <c r="AA1658" s="125"/>
      <c r="AB1658" s="125"/>
      <c r="AC1658" s="125"/>
      <c r="AD1658" s="125"/>
      <c r="AE1658" s="125"/>
      <c r="AF1658" s="125"/>
      <c r="AG1658" s="125"/>
      <c r="AH1658" s="125"/>
      <c r="AI1658" s="125"/>
      <c r="AJ1658" s="125"/>
      <c r="AK1658" s="135"/>
      <c r="AL1658" s="126"/>
    </row>
    <row r="1659" spans="1:38" hidden="1" x14ac:dyDescent="0.25">
      <c r="A1659" s="147"/>
      <c r="B1659" s="120"/>
      <c r="C1659" s="121"/>
      <c r="D1659" s="122"/>
      <c r="E1659" s="121"/>
      <c r="F1659" s="122"/>
      <c r="G1659" s="121"/>
      <c r="H1659" s="123"/>
      <c r="I1659" s="121"/>
      <c r="J1659" s="120"/>
      <c r="K1659" s="121"/>
      <c r="L1659" s="120"/>
      <c r="M1659" s="123"/>
      <c r="N1659" s="123"/>
      <c r="O1659" s="121"/>
      <c r="P1659" s="121"/>
      <c r="Q1659" s="123"/>
      <c r="R1659" s="150"/>
      <c r="S1659" s="150"/>
      <c r="T1659" s="124"/>
      <c r="U1659" s="122"/>
      <c r="V1659" s="121"/>
      <c r="W1659" s="120"/>
      <c r="X1659" s="120"/>
      <c r="Y1659" s="264"/>
      <c r="Z1659" s="123"/>
      <c r="AA1659" s="125"/>
      <c r="AB1659" s="125"/>
      <c r="AC1659" s="125"/>
      <c r="AD1659" s="125"/>
      <c r="AE1659" s="125"/>
      <c r="AF1659" s="125"/>
      <c r="AG1659" s="125"/>
      <c r="AH1659" s="125"/>
      <c r="AI1659" s="125"/>
      <c r="AJ1659" s="125"/>
      <c r="AK1659" s="135"/>
      <c r="AL1659" s="126"/>
    </row>
    <row r="1660" spans="1:38" hidden="1" x14ac:dyDescent="0.25">
      <c r="A1660" s="147"/>
      <c r="B1660" s="120"/>
      <c r="C1660" s="121"/>
      <c r="D1660" s="122"/>
      <c r="E1660" s="121"/>
      <c r="F1660" s="122"/>
      <c r="G1660" s="121"/>
      <c r="H1660" s="123"/>
      <c r="I1660" s="121"/>
      <c r="J1660" s="120"/>
      <c r="K1660" s="121"/>
      <c r="L1660" s="120"/>
      <c r="M1660" s="123"/>
      <c r="N1660" s="123"/>
      <c r="O1660" s="121"/>
      <c r="P1660" s="121"/>
      <c r="Q1660" s="123"/>
      <c r="R1660" s="150"/>
      <c r="S1660" s="150"/>
      <c r="T1660" s="124"/>
      <c r="U1660" s="120"/>
      <c r="V1660" s="121"/>
      <c r="W1660" s="120"/>
      <c r="X1660" s="120"/>
      <c r="Y1660" s="264"/>
      <c r="Z1660" s="123"/>
      <c r="AA1660" s="125"/>
      <c r="AB1660" s="125"/>
      <c r="AC1660" s="125"/>
      <c r="AD1660" s="125"/>
      <c r="AE1660" s="125"/>
      <c r="AF1660" s="125"/>
      <c r="AG1660" s="125"/>
      <c r="AH1660" s="125"/>
      <c r="AI1660" s="125"/>
      <c r="AJ1660" s="125"/>
      <c r="AK1660" s="135"/>
      <c r="AL1660" s="126"/>
    </row>
    <row r="1661" spans="1:38" hidden="1" x14ac:dyDescent="0.25">
      <c r="A1661" s="147"/>
      <c r="B1661" s="120"/>
      <c r="C1661" s="121"/>
      <c r="D1661" s="122"/>
      <c r="E1661" s="121"/>
      <c r="F1661" s="122"/>
      <c r="G1661" s="121"/>
      <c r="H1661" s="123"/>
      <c r="I1661" s="121"/>
      <c r="J1661" s="120"/>
      <c r="K1661" s="121"/>
      <c r="L1661" s="120"/>
      <c r="M1661" s="123"/>
      <c r="N1661" s="123"/>
      <c r="O1661" s="121"/>
      <c r="P1661" s="121"/>
      <c r="Q1661" s="123"/>
      <c r="R1661" s="121"/>
      <c r="S1661" s="121"/>
      <c r="T1661" s="124"/>
      <c r="U1661" s="120"/>
      <c r="V1661" s="121"/>
      <c r="W1661" s="120"/>
      <c r="X1661" s="120"/>
      <c r="Y1661" s="263"/>
      <c r="Z1661" s="123"/>
      <c r="AA1661" s="125"/>
      <c r="AB1661" s="125"/>
      <c r="AC1661" s="125"/>
      <c r="AD1661" s="125"/>
      <c r="AE1661" s="125"/>
      <c r="AF1661" s="125"/>
      <c r="AG1661" s="125"/>
      <c r="AH1661" s="125"/>
      <c r="AI1661" s="125"/>
      <c r="AJ1661" s="125"/>
      <c r="AK1661" s="135"/>
      <c r="AL1661" s="126"/>
    </row>
    <row r="1662" spans="1:38" hidden="1" x14ac:dyDescent="0.25">
      <c r="A1662" s="147"/>
      <c r="B1662" s="120"/>
      <c r="C1662" s="121"/>
      <c r="D1662" s="122"/>
      <c r="E1662" s="121"/>
      <c r="F1662" s="122"/>
      <c r="G1662" s="121"/>
      <c r="H1662" s="123"/>
      <c r="I1662" s="121"/>
      <c r="J1662" s="120"/>
      <c r="K1662" s="121"/>
      <c r="L1662" s="120"/>
      <c r="M1662" s="123"/>
      <c r="N1662" s="123"/>
      <c r="O1662" s="121"/>
      <c r="P1662" s="121"/>
      <c r="Q1662" s="123"/>
      <c r="R1662" s="121"/>
      <c r="S1662" s="121"/>
      <c r="T1662" s="124"/>
      <c r="U1662" s="120"/>
      <c r="V1662" s="121"/>
      <c r="W1662" s="120"/>
      <c r="X1662" s="120"/>
      <c r="Y1662" s="263"/>
      <c r="Z1662" s="123"/>
      <c r="AA1662" s="125"/>
      <c r="AB1662" s="125"/>
      <c r="AC1662" s="125"/>
      <c r="AD1662" s="125"/>
      <c r="AE1662" s="125"/>
      <c r="AF1662" s="125"/>
      <c r="AG1662" s="125"/>
      <c r="AH1662" s="125"/>
      <c r="AI1662" s="125"/>
      <c r="AJ1662" s="125"/>
      <c r="AK1662" s="135"/>
      <c r="AL1662" s="126"/>
    </row>
    <row r="1663" spans="1:38" hidden="1" x14ac:dyDescent="0.25">
      <c r="A1663" s="147"/>
      <c r="B1663" s="120"/>
      <c r="C1663" s="121"/>
      <c r="D1663" s="122"/>
      <c r="E1663" s="121"/>
      <c r="F1663" s="122"/>
      <c r="G1663" s="121"/>
      <c r="H1663" s="123"/>
      <c r="I1663" s="121"/>
      <c r="J1663" s="120"/>
      <c r="K1663" s="121"/>
      <c r="L1663" s="120"/>
      <c r="M1663" s="123"/>
      <c r="N1663" s="123"/>
      <c r="O1663" s="121"/>
      <c r="P1663" s="121"/>
      <c r="Q1663" s="123"/>
      <c r="R1663" s="121"/>
      <c r="S1663" s="121"/>
      <c r="T1663" s="124"/>
      <c r="U1663" s="122"/>
      <c r="V1663" s="121"/>
      <c r="W1663" s="120"/>
      <c r="X1663" s="120"/>
      <c r="Y1663" s="263"/>
      <c r="Z1663" s="123"/>
      <c r="AA1663" s="125"/>
      <c r="AB1663" s="125"/>
      <c r="AC1663" s="125"/>
      <c r="AD1663" s="125"/>
      <c r="AE1663" s="125"/>
      <c r="AF1663" s="125"/>
      <c r="AG1663" s="125"/>
      <c r="AH1663" s="125"/>
      <c r="AI1663" s="125"/>
      <c r="AJ1663" s="125"/>
      <c r="AK1663" s="135"/>
      <c r="AL1663" s="126"/>
    </row>
    <row r="1664" spans="1:38" hidden="1" x14ac:dyDescent="0.25">
      <c r="A1664" s="147"/>
      <c r="B1664" s="120"/>
      <c r="C1664" s="121"/>
      <c r="D1664" s="122"/>
      <c r="E1664" s="121"/>
      <c r="F1664" s="122"/>
      <c r="G1664" s="121"/>
      <c r="H1664" s="123"/>
      <c r="I1664" s="121"/>
      <c r="J1664" s="120"/>
      <c r="K1664" s="121"/>
      <c r="L1664" s="120"/>
      <c r="M1664" s="123"/>
      <c r="N1664" s="123"/>
      <c r="O1664" s="121"/>
      <c r="P1664" s="121"/>
      <c r="Q1664" s="123"/>
      <c r="R1664" s="150"/>
      <c r="S1664" s="150"/>
      <c r="T1664" s="124"/>
      <c r="U1664" s="120"/>
      <c r="V1664" s="121"/>
      <c r="W1664" s="120"/>
      <c r="X1664" s="120"/>
      <c r="Y1664" s="264"/>
      <c r="Z1664" s="123"/>
      <c r="AA1664" s="125"/>
      <c r="AB1664" s="125"/>
      <c r="AC1664" s="125"/>
      <c r="AD1664" s="125"/>
      <c r="AE1664" s="125"/>
      <c r="AF1664" s="125"/>
      <c r="AG1664" s="125"/>
      <c r="AH1664" s="125"/>
      <c r="AI1664" s="125"/>
      <c r="AJ1664" s="125"/>
      <c r="AK1664" s="135"/>
      <c r="AL1664" s="126"/>
    </row>
    <row r="1665" spans="1:38" hidden="1" x14ac:dyDescent="0.25">
      <c r="A1665" s="147"/>
      <c r="B1665" s="120"/>
      <c r="C1665" s="121"/>
      <c r="D1665" s="122"/>
      <c r="E1665" s="121"/>
      <c r="F1665" s="122"/>
      <c r="G1665" s="121"/>
      <c r="H1665" s="123"/>
      <c r="I1665" s="121"/>
      <c r="J1665" s="120"/>
      <c r="K1665" s="121"/>
      <c r="L1665" s="120"/>
      <c r="M1665" s="123"/>
      <c r="N1665" s="123"/>
      <c r="O1665" s="121"/>
      <c r="P1665" s="121"/>
      <c r="Q1665" s="123"/>
      <c r="R1665" s="121"/>
      <c r="S1665" s="121"/>
      <c r="T1665" s="124"/>
      <c r="U1665" s="120"/>
      <c r="V1665" s="121"/>
      <c r="W1665" s="120"/>
      <c r="X1665" s="120"/>
      <c r="Y1665" s="263"/>
      <c r="Z1665" s="123"/>
      <c r="AA1665" s="125"/>
      <c r="AB1665" s="125"/>
      <c r="AC1665" s="125"/>
      <c r="AD1665" s="125"/>
      <c r="AE1665" s="125"/>
      <c r="AF1665" s="125"/>
      <c r="AG1665" s="125"/>
      <c r="AH1665" s="125"/>
      <c r="AI1665" s="125"/>
      <c r="AJ1665" s="125"/>
      <c r="AK1665" s="135"/>
      <c r="AL1665" s="126"/>
    </row>
    <row r="1666" spans="1:38" hidden="1" x14ac:dyDescent="0.25">
      <c r="A1666" s="147"/>
      <c r="B1666" s="120"/>
      <c r="C1666" s="121"/>
      <c r="D1666" s="122"/>
      <c r="E1666" s="121"/>
      <c r="F1666" s="122"/>
      <c r="G1666" s="121"/>
      <c r="H1666" s="123"/>
      <c r="I1666" s="121"/>
      <c r="J1666" s="120"/>
      <c r="K1666" s="121"/>
      <c r="L1666" s="120"/>
      <c r="M1666" s="123"/>
      <c r="N1666" s="123"/>
      <c r="O1666" s="121"/>
      <c r="P1666" s="121"/>
      <c r="Q1666" s="123"/>
      <c r="R1666" s="150"/>
      <c r="S1666" s="150"/>
      <c r="T1666" s="124"/>
      <c r="U1666" s="120"/>
      <c r="V1666" s="121"/>
      <c r="W1666" s="120"/>
      <c r="X1666" s="120"/>
      <c r="Y1666" s="264"/>
      <c r="Z1666" s="123"/>
      <c r="AA1666" s="125"/>
      <c r="AB1666" s="125"/>
      <c r="AC1666" s="125"/>
      <c r="AD1666" s="125"/>
      <c r="AE1666" s="125"/>
      <c r="AF1666" s="125"/>
      <c r="AG1666" s="125"/>
      <c r="AH1666" s="125"/>
      <c r="AI1666" s="125"/>
      <c r="AJ1666" s="125"/>
      <c r="AK1666" s="135"/>
      <c r="AL1666" s="126"/>
    </row>
    <row r="1667" spans="1:38" hidden="1" x14ac:dyDescent="0.25">
      <c r="A1667" s="147"/>
      <c r="B1667" s="120"/>
      <c r="C1667" s="121"/>
      <c r="D1667" s="122"/>
      <c r="E1667" s="121"/>
      <c r="F1667" s="122"/>
      <c r="G1667" s="121"/>
      <c r="H1667" s="123"/>
      <c r="I1667" s="121"/>
      <c r="J1667" s="120"/>
      <c r="K1667" s="121"/>
      <c r="L1667" s="120"/>
      <c r="M1667" s="123"/>
      <c r="N1667" s="123"/>
      <c r="O1667" s="121"/>
      <c r="P1667" s="121"/>
      <c r="Q1667" s="123"/>
      <c r="R1667" s="150"/>
      <c r="S1667" s="150"/>
      <c r="T1667" s="124"/>
      <c r="U1667" s="120"/>
      <c r="V1667" s="121"/>
      <c r="W1667" s="120"/>
      <c r="X1667" s="120"/>
      <c r="Y1667" s="264"/>
      <c r="Z1667" s="123"/>
      <c r="AA1667" s="125"/>
      <c r="AB1667" s="125"/>
      <c r="AC1667" s="125"/>
      <c r="AD1667" s="125"/>
      <c r="AE1667" s="125"/>
      <c r="AF1667" s="125"/>
      <c r="AG1667" s="125"/>
      <c r="AH1667" s="125"/>
      <c r="AI1667" s="125"/>
      <c r="AJ1667" s="125"/>
      <c r="AK1667" s="135"/>
      <c r="AL1667" s="126"/>
    </row>
    <row r="1668" spans="1:38" hidden="1" x14ac:dyDescent="0.25">
      <c r="A1668" s="147"/>
      <c r="B1668" s="120"/>
      <c r="C1668" s="121"/>
      <c r="D1668" s="122"/>
      <c r="E1668" s="121"/>
      <c r="F1668" s="122"/>
      <c r="G1668" s="121"/>
      <c r="H1668" s="123"/>
      <c r="I1668" s="121"/>
      <c r="J1668" s="120"/>
      <c r="K1668" s="121"/>
      <c r="L1668" s="120"/>
      <c r="M1668" s="123"/>
      <c r="N1668" s="123"/>
      <c r="O1668" s="121"/>
      <c r="P1668" s="121"/>
      <c r="Q1668" s="123"/>
      <c r="R1668" s="121"/>
      <c r="S1668" s="121"/>
      <c r="T1668" s="124"/>
      <c r="U1668" s="120"/>
      <c r="V1668" s="121"/>
      <c r="W1668" s="120"/>
      <c r="X1668" s="120"/>
      <c r="Y1668" s="263"/>
      <c r="Z1668" s="123"/>
      <c r="AA1668" s="125"/>
      <c r="AB1668" s="125"/>
      <c r="AC1668" s="125"/>
      <c r="AD1668" s="125"/>
      <c r="AE1668" s="125"/>
      <c r="AF1668" s="125"/>
      <c r="AG1668" s="125"/>
      <c r="AH1668" s="125"/>
      <c r="AI1668" s="125"/>
      <c r="AJ1668" s="125"/>
      <c r="AK1668" s="135"/>
      <c r="AL1668" s="126"/>
    </row>
    <row r="1669" spans="1:38" hidden="1" x14ac:dyDescent="0.25">
      <c r="A1669" s="149"/>
      <c r="B1669" s="120"/>
      <c r="C1669" s="121"/>
      <c r="D1669" s="122"/>
      <c r="E1669" s="121"/>
      <c r="F1669" s="122"/>
      <c r="G1669" s="121"/>
      <c r="H1669" s="123"/>
      <c r="I1669" s="121"/>
      <c r="J1669" s="120"/>
      <c r="K1669" s="121"/>
      <c r="L1669" s="120"/>
      <c r="M1669" s="123"/>
      <c r="N1669" s="123"/>
      <c r="O1669" s="121"/>
      <c r="P1669" s="121"/>
      <c r="Q1669" s="123"/>
      <c r="R1669" s="121"/>
      <c r="S1669" s="121"/>
      <c r="T1669" s="124"/>
      <c r="U1669" s="122"/>
      <c r="V1669" s="121"/>
      <c r="W1669" s="120"/>
      <c r="X1669" s="120"/>
      <c r="Y1669" s="262"/>
      <c r="Z1669" s="123"/>
      <c r="AA1669" s="125"/>
      <c r="AB1669" s="125"/>
      <c r="AC1669" s="125"/>
      <c r="AD1669" s="125"/>
      <c r="AE1669" s="125"/>
      <c r="AF1669" s="125"/>
      <c r="AG1669" s="125"/>
      <c r="AH1669" s="125"/>
      <c r="AI1669" s="125"/>
      <c r="AJ1669" s="125"/>
      <c r="AK1669" s="135"/>
      <c r="AL1669" s="126"/>
    </row>
    <row r="1670" spans="1:38" hidden="1" x14ac:dyDescent="0.25">
      <c r="A1670" s="147"/>
      <c r="B1670" s="120"/>
      <c r="C1670" s="121"/>
      <c r="D1670" s="122"/>
      <c r="E1670" s="121"/>
      <c r="F1670" s="122"/>
      <c r="G1670" s="121"/>
      <c r="H1670" s="123"/>
      <c r="I1670" s="121"/>
      <c r="J1670" s="120"/>
      <c r="K1670" s="121"/>
      <c r="L1670" s="120"/>
      <c r="M1670" s="123"/>
      <c r="N1670" s="123"/>
      <c r="O1670" s="121"/>
      <c r="P1670" s="121"/>
      <c r="Q1670" s="123"/>
      <c r="R1670" s="150"/>
      <c r="S1670" s="150"/>
      <c r="T1670" s="124"/>
      <c r="U1670" s="120"/>
      <c r="V1670" s="121"/>
      <c r="W1670" s="120"/>
      <c r="X1670" s="120"/>
      <c r="Y1670" s="264"/>
      <c r="Z1670" s="123"/>
      <c r="AA1670" s="125"/>
      <c r="AB1670" s="125"/>
      <c r="AC1670" s="125"/>
      <c r="AD1670" s="125"/>
      <c r="AE1670" s="125"/>
      <c r="AF1670" s="125"/>
      <c r="AG1670" s="125"/>
      <c r="AH1670" s="125"/>
      <c r="AI1670" s="125"/>
      <c r="AJ1670" s="125"/>
      <c r="AK1670" s="135"/>
      <c r="AL1670" s="126"/>
    </row>
    <row r="1671" spans="1:38" hidden="1" x14ac:dyDescent="0.25">
      <c r="A1671" s="147"/>
      <c r="B1671" s="120"/>
      <c r="C1671" s="121"/>
      <c r="D1671" s="122"/>
      <c r="E1671" s="121"/>
      <c r="F1671" s="122"/>
      <c r="G1671" s="121"/>
      <c r="H1671" s="123"/>
      <c r="I1671" s="121"/>
      <c r="J1671" s="120"/>
      <c r="K1671" s="121"/>
      <c r="L1671" s="120"/>
      <c r="M1671" s="123"/>
      <c r="N1671" s="123"/>
      <c r="O1671" s="121"/>
      <c r="P1671" s="121"/>
      <c r="Q1671" s="123"/>
      <c r="R1671" s="121"/>
      <c r="S1671" s="121"/>
      <c r="T1671" s="124"/>
      <c r="U1671" s="120"/>
      <c r="V1671" s="121"/>
      <c r="W1671" s="120"/>
      <c r="X1671" s="120"/>
      <c r="Y1671" s="263"/>
      <c r="Z1671" s="123"/>
      <c r="AA1671" s="125"/>
      <c r="AB1671" s="125"/>
      <c r="AC1671" s="125"/>
      <c r="AD1671" s="125"/>
      <c r="AE1671" s="125"/>
      <c r="AF1671" s="125"/>
      <c r="AG1671" s="125"/>
      <c r="AH1671" s="125"/>
      <c r="AI1671" s="125"/>
      <c r="AJ1671" s="125"/>
      <c r="AK1671" s="135"/>
      <c r="AL1671" s="126"/>
    </row>
    <row r="1672" spans="1:38" hidden="1" x14ac:dyDescent="0.25">
      <c r="A1672" s="147"/>
      <c r="B1672" s="120"/>
      <c r="C1672" s="121"/>
      <c r="D1672" s="122"/>
      <c r="E1672" s="121"/>
      <c r="F1672" s="122"/>
      <c r="G1672" s="121"/>
      <c r="H1672" s="123"/>
      <c r="I1672" s="121"/>
      <c r="J1672" s="120"/>
      <c r="K1672" s="121"/>
      <c r="L1672" s="120"/>
      <c r="M1672" s="123"/>
      <c r="N1672" s="123"/>
      <c r="O1672" s="121"/>
      <c r="P1672" s="121"/>
      <c r="Q1672" s="123"/>
      <c r="R1672" s="150"/>
      <c r="S1672" s="150"/>
      <c r="T1672" s="124"/>
      <c r="U1672" s="120"/>
      <c r="V1672" s="121"/>
      <c r="W1672" s="120"/>
      <c r="X1672" s="120"/>
      <c r="Y1672" s="264"/>
      <c r="Z1672" s="123"/>
      <c r="AA1672" s="125"/>
      <c r="AB1672" s="125"/>
      <c r="AC1672" s="125"/>
      <c r="AD1672" s="125"/>
      <c r="AE1672" s="125"/>
      <c r="AF1672" s="125"/>
      <c r="AG1672" s="125"/>
      <c r="AH1672" s="125"/>
      <c r="AI1672" s="125"/>
      <c r="AJ1672" s="125"/>
      <c r="AK1672" s="135"/>
      <c r="AL1672" s="126"/>
    </row>
    <row r="1673" spans="1:38" hidden="1" x14ac:dyDescent="0.25">
      <c r="A1673" s="147"/>
      <c r="B1673" s="120"/>
      <c r="C1673" s="121"/>
      <c r="D1673" s="122"/>
      <c r="E1673" s="121"/>
      <c r="F1673" s="122"/>
      <c r="G1673" s="121"/>
      <c r="H1673" s="123"/>
      <c r="I1673" s="121"/>
      <c r="J1673" s="120"/>
      <c r="K1673" s="121"/>
      <c r="L1673" s="120"/>
      <c r="M1673" s="123"/>
      <c r="N1673" s="123"/>
      <c r="O1673" s="121"/>
      <c r="P1673" s="121"/>
      <c r="Q1673" s="123"/>
      <c r="R1673" s="150"/>
      <c r="S1673" s="150"/>
      <c r="T1673" s="124"/>
      <c r="U1673" s="120"/>
      <c r="V1673" s="121"/>
      <c r="W1673" s="120"/>
      <c r="X1673" s="120"/>
      <c r="Y1673" s="264"/>
      <c r="Z1673" s="123"/>
      <c r="AA1673" s="125"/>
      <c r="AB1673" s="125"/>
      <c r="AC1673" s="125"/>
      <c r="AD1673" s="125"/>
      <c r="AE1673" s="125"/>
      <c r="AF1673" s="125"/>
      <c r="AG1673" s="125"/>
      <c r="AH1673" s="125"/>
      <c r="AI1673" s="125"/>
      <c r="AJ1673" s="125"/>
      <c r="AK1673" s="135"/>
      <c r="AL1673" s="126"/>
    </row>
    <row r="1674" spans="1:38" hidden="1" x14ac:dyDescent="0.25">
      <c r="A1674" s="147"/>
      <c r="B1674" s="120"/>
      <c r="C1674" s="121"/>
      <c r="D1674" s="122"/>
      <c r="E1674" s="121"/>
      <c r="F1674" s="122"/>
      <c r="G1674" s="121"/>
      <c r="H1674" s="123"/>
      <c r="I1674" s="121"/>
      <c r="J1674" s="120"/>
      <c r="K1674" s="121"/>
      <c r="L1674" s="120"/>
      <c r="M1674" s="123"/>
      <c r="N1674" s="123"/>
      <c r="O1674" s="121"/>
      <c r="P1674" s="121"/>
      <c r="Q1674" s="123"/>
      <c r="R1674" s="150"/>
      <c r="S1674" s="150"/>
      <c r="T1674" s="124"/>
      <c r="U1674" s="120"/>
      <c r="V1674" s="121"/>
      <c r="W1674" s="120"/>
      <c r="X1674" s="120"/>
      <c r="Y1674" s="264"/>
      <c r="Z1674" s="123"/>
      <c r="AA1674" s="125"/>
      <c r="AB1674" s="125"/>
      <c r="AC1674" s="125"/>
      <c r="AD1674" s="125"/>
      <c r="AE1674" s="125"/>
      <c r="AF1674" s="125"/>
      <c r="AG1674" s="125"/>
      <c r="AH1674" s="125"/>
      <c r="AI1674" s="125"/>
      <c r="AJ1674" s="125"/>
      <c r="AK1674" s="135"/>
      <c r="AL1674" s="126"/>
    </row>
    <row r="1675" spans="1:38" hidden="1" x14ac:dyDescent="0.25">
      <c r="A1675" s="147"/>
      <c r="B1675" s="120"/>
      <c r="C1675" s="121"/>
      <c r="D1675" s="122"/>
      <c r="E1675" s="121"/>
      <c r="F1675" s="122"/>
      <c r="G1675" s="121"/>
      <c r="H1675" s="123"/>
      <c r="I1675" s="121"/>
      <c r="J1675" s="120"/>
      <c r="K1675" s="121"/>
      <c r="L1675" s="120"/>
      <c r="M1675" s="123"/>
      <c r="N1675" s="123"/>
      <c r="O1675" s="121"/>
      <c r="P1675" s="121"/>
      <c r="Q1675" s="123"/>
      <c r="R1675" s="150"/>
      <c r="S1675" s="150"/>
      <c r="T1675" s="124"/>
      <c r="U1675" s="120"/>
      <c r="V1675" s="121"/>
      <c r="W1675" s="120"/>
      <c r="X1675" s="120"/>
      <c r="Y1675" s="264"/>
      <c r="Z1675" s="123"/>
      <c r="AA1675" s="125"/>
      <c r="AB1675" s="125"/>
      <c r="AC1675" s="125"/>
      <c r="AD1675" s="125"/>
      <c r="AE1675" s="125"/>
      <c r="AF1675" s="125"/>
      <c r="AG1675" s="125"/>
      <c r="AH1675" s="125"/>
      <c r="AI1675" s="125"/>
      <c r="AJ1675" s="125"/>
      <c r="AK1675" s="135"/>
      <c r="AL1675" s="126"/>
    </row>
    <row r="1676" spans="1:38" hidden="1" x14ac:dyDescent="0.25">
      <c r="A1676" s="147"/>
      <c r="B1676" s="120"/>
      <c r="C1676" s="121"/>
      <c r="D1676" s="122"/>
      <c r="E1676" s="121"/>
      <c r="F1676" s="122"/>
      <c r="G1676" s="121"/>
      <c r="H1676" s="123"/>
      <c r="I1676" s="121"/>
      <c r="J1676" s="120"/>
      <c r="K1676" s="121"/>
      <c r="L1676" s="120"/>
      <c r="M1676" s="123"/>
      <c r="N1676" s="123"/>
      <c r="O1676" s="121"/>
      <c r="P1676" s="121"/>
      <c r="Q1676" s="123"/>
      <c r="R1676" s="150"/>
      <c r="S1676" s="150"/>
      <c r="T1676" s="124"/>
      <c r="U1676" s="120"/>
      <c r="V1676" s="121"/>
      <c r="W1676" s="120"/>
      <c r="X1676" s="120"/>
      <c r="Y1676" s="264"/>
      <c r="Z1676" s="123"/>
      <c r="AA1676" s="125"/>
      <c r="AB1676" s="125"/>
      <c r="AC1676" s="125"/>
      <c r="AD1676" s="125"/>
      <c r="AE1676" s="125"/>
      <c r="AF1676" s="125"/>
      <c r="AG1676" s="125"/>
      <c r="AH1676" s="125"/>
      <c r="AI1676" s="125"/>
      <c r="AJ1676" s="125"/>
      <c r="AK1676" s="135"/>
      <c r="AL1676" s="126"/>
    </row>
    <row r="1677" spans="1:38" hidden="1" x14ac:dyDescent="0.25">
      <c r="A1677" s="149"/>
      <c r="B1677" s="120"/>
      <c r="C1677" s="121"/>
      <c r="D1677" s="122"/>
      <c r="E1677" s="121"/>
      <c r="F1677" s="122"/>
      <c r="G1677" s="121"/>
      <c r="H1677" s="123"/>
      <c r="I1677" s="121"/>
      <c r="J1677" s="120"/>
      <c r="K1677" s="121"/>
      <c r="L1677" s="120"/>
      <c r="M1677" s="123"/>
      <c r="N1677" s="123"/>
      <c r="O1677" s="121"/>
      <c r="P1677" s="121"/>
      <c r="Q1677" s="123"/>
      <c r="R1677" s="121"/>
      <c r="S1677" s="121"/>
      <c r="T1677" s="124"/>
      <c r="U1677" s="122"/>
      <c r="V1677" s="121"/>
      <c r="W1677" s="120"/>
      <c r="X1677" s="120"/>
      <c r="Y1677" s="262"/>
      <c r="Z1677" s="123"/>
      <c r="AA1677" s="125"/>
      <c r="AB1677" s="125"/>
      <c r="AC1677" s="125"/>
      <c r="AD1677" s="125"/>
      <c r="AE1677" s="125"/>
      <c r="AF1677" s="125"/>
      <c r="AG1677" s="125"/>
      <c r="AH1677" s="125"/>
      <c r="AI1677" s="125"/>
      <c r="AJ1677" s="125"/>
      <c r="AK1677" s="135"/>
      <c r="AL1677" s="126"/>
    </row>
    <row r="1678" spans="1:38" hidden="1" x14ac:dyDescent="0.25">
      <c r="A1678" s="147"/>
      <c r="B1678" s="120"/>
      <c r="C1678" s="121"/>
      <c r="D1678" s="122"/>
      <c r="E1678" s="121"/>
      <c r="F1678" s="122"/>
      <c r="G1678" s="121"/>
      <c r="H1678" s="123"/>
      <c r="I1678" s="121"/>
      <c r="J1678" s="120"/>
      <c r="K1678" s="121"/>
      <c r="L1678" s="120"/>
      <c r="M1678" s="123"/>
      <c r="N1678" s="123"/>
      <c r="O1678" s="121"/>
      <c r="P1678" s="121"/>
      <c r="Q1678" s="123"/>
      <c r="R1678" s="121"/>
      <c r="S1678" s="121"/>
      <c r="T1678" s="124"/>
      <c r="U1678" s="120"/>
      <c r="V1678" s="121"/>
      <c r="W1678" s="120"/>
      <c r="X1678" s="120"/>
      <c r="Y1678" s="263"/>
      <c r="Z1678" s="123"/>
      <c r="AA1678" s="125"/>
      <c r="AB1678" s="125"/>
      <c r="AC1678" s="125"/>
      <c r="AD1678" s="125"/>
      <c r="AE1678" s="125"/>
      <c r="AF1678" s="125"/>
      <c r="AG1678" s="125"/>
      <c r="AH1678" s="125"/>
      <c r="AI1678" s="125"/>
      <c r="AJ1678" s="125"/>
      <c r="AK1678" s="135"/>
      <c r="AL1678" s="126"/>
    </row>
    <row r="1679" spans="1:38" hidden="1" x14ac:dyDescent="0.25">
      <c r="A1679" s="149"/>
      <c r="B1679" s="120"/>
      <c r="C1679" s="121"/>
      <c r="D1679" s="122"/>
      <c r="E1679" s="121"/>
      <c r="F1679" s="122"/>
      <c r="G1679" s="121"/>
      <c r="H1679" s="123"/>
      <c r="I1679" s="121"/>
      <c r="J1679" s="120"/>
      <c r="K1679" s="121"/>
      <c r="L1679" s="120"/>
      <c r="M1679" s="123"/>
      <c r="N1679" s="123"/>
      <c r="O1679" s="121"/>
      <c r="P1679" s="121"/>
      <c r="Q1679" s="123"/>
      <c r="R1679" s="121"/>
      <c r="S1679" s="121"/>
      <c r="T1679" s="124"/>
      <c r="U1679" s="122"/>
      <c r="V1679" s="121"/>
      <c r="W1679" s="120"/>
      <c r="X1679" s="120"/>
      <c r="Y1679" s="262"/>
      <c r="Z1679" s="123"/>
      <c r="AA1679" s="125"/>
      <c r="AB1679" s="125"/>
      <c r="AC1679" s="125"/>
      <c r="AD1679" s="125"/>
      <c r="AE1679" s="125"/>
      <c r="AF1679" s="125"/>
      <c r="AG1679" s="125"/>
      <c r="AH1679" s="125"/>
      <c r="AI1679" s="125"/>
      <c r="AJ1679" s="125"/>
      <c r="AK1679" s="135"/>
      <c r="AL1679" s="126"/>
    </row>
    <row r="1680" spans="1:38" hidden="1" x14ac:dyDescent="0.25">
      <c r="A1680" s="147"/>
      <c r="B1680" s="120"/>
      <c r="C1680" s="121"/>
      <c r="D1680" s="122"/>
      <c r="E1680" s="121"/>
      <c r="F1680" s="122"/>
      <c r="G1680" s="121"/>
      <c r="H1680" s="123"/>
      <c r="I1680" s="121"/>
      <c r="J1680" s="120"/>
      <c r="K1680" s="121"/>
      <c r="L1680" s="120"/>
      <c r="M1680" s="123"/>
      <c r="N1680" s="123"/>
      <c r="O1680" s="121"/>
      <c r="P1680" s="121"/>
      <c r="Q1680" s="123"/>
      <c r="R1680" s="150"/>
      <c r="S1680" s="150"/>
      <c r="T1680" s="124"/>
      <c r="U1680" s="120"/>
      <c r="V1680" s="121"/>
      <c r="W1680" s="120"/>
      <c r="X1680" s="120"/>
      <c r="Y1680" s="264"/>
      <c r="Z1680" s="123"/>
      <c r="AA1680" s="125"/>
      <c r="AB1680" s="125"/>
      <c r="AC1680" s="125"/>
      <c r="AD1680" s="125"/>
      <c r="AE1680" s="125"/>
      <c r="AF1680" s="125"/>
      <c r="AG1680" s="125"/>
      <c r="AH1680" s="125"/>
      <c r="AI1680" s="125"/>
      <c r="AJ1680" s="125"/>
      <c r="AK1680" s="135"/>
      <c r="AL1680" s="126"/>
    </row>
    <row r="1681" spans="1:38" hidden="1" x14ac:dyDescent="0.25">
      <c r="A1681" s="147"/>
      <c r="B1681" s="120"/>
      <c r="C1681" s="121"/>
      <c r="D1681" s="122"/>
      <c r="E1681" s="121"/>
      <c r="F1681" s="122"/>
      <c r="G1681" s="121"/>
      <c r="H1681" s="123"/>
      <c r="I1681" s="121"/>
      <c r="J1681" s="120"/>
      <c r="K1681" s="121"/>
      <c r="L1681" s="120"/>
      <c r="M1681" s="123"/>
      <c r="N1681" s="123"/>
      <c r="O1681" s="121"/>
      <c r="P1681" s="121"/>
      <c r="Q1681" s="123"/>
      <c r="R1681" s="150"/>
      <c r="S1681" s="150"/>
      <c r="T1681" s="124"/>
      <c r="U1681" s="120"/>
      <c r="V1681" s="121"/>
      <c r="W1681" s="120"/>
      <c r="X1681" s="120"/>
      <c r="Y1681" s="264"/>
      <c r="Z1681" s="123"/>
      <c r="AA1681" s="125"/>
      <c r="AB1681" s="125"/>
      <c r="AC1681" s="125"/>
      <c r="AD1681" s="125"/>
      <c r="AE1681" s="125"/>
      <c r="AF1681" s="125"/>
      <c r="AG1681" s="125"/>
      <c r="AH1681" s="125"/>
      <c r="AI1681" s="125"/>
      <c r="AJ1681" s="125"/>
      <c r="AK1681" s="135"/>
      <c r="AL1681" s="126"/>
    </row>
    <row r="1682" spans="1:38" hidden="1" x14ac:dyDescent="0.25">
      <c r="A1682" s="147"/>
      <c r="B1682" s="120"/>
      <c r="C1682" s="121"/>
      <c r="D1682" s="122"/>
      <c r="E1682" s="121"/>
      <c r="F1682" s="122"/>
      <c r="G1682" s="121"/>
      <c r="H1682" s="123"/>
      <c r="I1682" s="121"/>
      <c r="J1682" s="120"/>
      <c r="K1682" s="121"/>
      <c r="L1682" s="120"/>
      <c r="M1682" s="123"/>
      <c r="N1682" s="123"/>
      <c r="O1682" s="121"/>
      <c r="P1682" s="121"/>
      <c r="Q1682" s="123"/>
      <c r="R1682" s="150"/>
      <c r="S1682" s="150"/>
      <c r="T1682" s="124"/>
      <c r="U1682" s="120"/>
      <c r="V1682" s="121"/>
      <c r="W1682" s="120"/>
      <c r="X1682" s="120"/>
      <c r="Y1682" s="264"/>
      <c r="Z1682" s="123"/>
      <c r="AA1682" s="125"/>
      <c r="AB1682" s="125"/>
      <c r="AC1682" s="125"/>
      <c r="AD1682" s="125"/>
      <c r="AE1682" s="125"/>
      <c r="AF1682" s="125"/>
      <c r="AG1682" s="125"/>
      <c r="AH1682" s="125"/>
      <c r="AI1682" s="125"/>
      <c r="AJ1682" s="125"/>
      <c r="AK1682" s="135"/>
      <c r="AL1682" s="126"/>
    </row>
    <row r="1683" spans="1:38" hidden="1" x14ac:dyDescent="0.25">
      <c r="A1683" s="147"/>
      <c r="B1683" s="120"/>
      <c r="C1683" s="121"/>
      <c r="D1683" s="122"/>
      <c r="E1683" s="121"/>
      <c r="F1683" s="122"/>
      <c r="G1683" s="121"/>
      <c r="H1683" s="123"/>
      <c r="I1683" s="121"/>
      <c r="J1683" s="120"/>
      <c r="K1683" s="121"/>
      <c r="L1683" s="120"/>
      <c r="M1683" s="123"/>
      <c r="N1683" s="123"/>
      <c r="O1683" s="121"/>
      <c r="P1683" s="121"/>
      <c r="Q1683" s="123"/>
      <c r="R1683" s="150"/>
      <c r="S1683" s="150"/>
      <c r="T1683" s="124"/>
      <c r="U1683" s="120"/>
      <c r="V1683" s="121"/>
      <c r="W1683" s="120"/>
      <c r="X1683" s="120"/>
      <c r="Y1683" s="264"/>
      <c r="Z1683" s="123"/>
      <c r="AA1683" s="125"/>
      <c r="AB1683" s="125"/>
      <c r="AC1683" s="125"/>
      <c r="AD1683" s="125"/>
      <c r="AE1683" s="125"/>
      <c r="AF1683" s="125"/>
      <c r="AG1683" s="125"/>
      <c r="AH1683" s="125"/>
      <c r="AI1683" s="125"/>
      <c r="AJ1683" s="125"/>
      <c r="AK1683" s="135"/>
      <c r="AL1683" s="126"/>
    </row>
    <row r="1684" spans="1:38" hidden="1" x14ac:dyDescent="0.25">
      <c r="A1684" s="147"/>
      <c r="B1684" s="120"/>
      <c r="C1684" s="121"/>
      <c r="D1684" s="122"/>
      <c r="E1684" s="121"/>
      <c r="F1684" s="122"/>
      <c r="G1684" s="121"/>
      <c r="H1684" s="123"/>
      <c r="I1684" s="121"/>
      <c r="J1684" s="120"/>
      <c r="K1684" s="121"/>
      <c r="L1684" s="120"/>
      <c r="M1684" s="123"/>
      <c r="N1684" s="123"/>
      <c r="O1684" s="121"/>
      <c r="P1684" s="121"/>
      <c r="Q1684" s="123"/>
      <c r="R1684" s="150"/>
      <c r="S1684" s="150"/>
      <c r="T1684" s="124"/>
      <c r="U1684" s="120"/>
      <c r="V1684" s="121"/>
      <c r="W1684" s="120"/>
      <c r="X1684" s="120"/>
      <c r="Y1684" s="264"/>
      <c r="Z1684" s="123"/>
      <c r="AA1684" s="125"/>
      <c r="AB1684" s="125"/>
      <c r="AC1684" s="125"/>
      <c r="AD1684" s="125"/>
      <c r="AE1684" s="125"/>
      <c r="AF1684" s="125"/>
      <c r="AG1684" s="125"/>
      <c r="AH1684" s="125"/>
      <c r="AI1684" s="125"/>
      <c r="AJ1684" s="125"/>
      <c r="AK1684" s="135"/>
      <c r="AL1684" s="126"/>
    </row>
    <row r="1685" spans="1:38" hidden="1" x14ac:dyDescent="0.25">
      <c r="A1685" s="147"/>
      <c r="B1685" s="120"/>
      <c r="C1685" s="121"/>
      <c r="D1685" s="122"/>
      <c r="E1685" s="121"/>
      <c r="F1685" s="122"/>
      <c r="G1685" s="121"/>
      <c r="H1685" s="123"/>
      <c r="I1685" s="121"/>
      <c r="J1685" s="120"/>
      <c r="K1685" s="121"/>
      <c r="L1685" s="120"/>
      <c r="M1685" s="123"/>
      <c r="N1685" s="123"/>
      <c r="O1685" s="121"/>
      <c r="P1685" s="121"/>
      <c r="Q1685" s="123"/>
      <c r="R1685" s="150"/>
      <c r="S1685" s="150"/>
      <c r="T1685" s="124"/>
      <c r="U1685" s="120"/>
      <c r="V1685" s="121"/>
      <c r="W1685" s="120"/>
      <c r="X1685" s="120"/>
      <c r="Y1685" s="264"/>
      <c r="Z1685" s="123"/>
      <c r="AA1685" s="125"/>
      <c r="AB1685" s="125"/>
      <c r="AC1685" s="125"/>
      <c r="AD1685" s="125"/>
      <c r="AE1685" s="125"/>
      <c r="AF1685" s="125"/>
      <c r="AG1685" s="125"/>
      <c r="AH1685" s="125"/>
      <c r="AI1685" s="125"/>
      <c r="AJ1685" s="125"/>
      <c r="AK1685" s="135"/>
      <c r="AL1685" s="126"/>
    </row>
    <row r="1686" spans="1:38" hidden="1" x14ac:dyDescent="0.25">
      <c r="A1686" s="149"/>
      <c r="B1686" s="120"/>
      <c r="C1686" s="121"/>
      <c r="D1686" s="122"/>
      <c r="E1686" s="121"/>
      <c r="F1686" s="122"/>
      <c r="G1686" s="121"/>
      <c r="H1686" s="123"/>
      <c r="I1686" s="121"/>
      <c r="J1686" s="120"/>
      <c r="K1686" s="121"/>
      <c r="L1686" s="120"/>
      <c r="M1686" s="123"/>
      <c r="N1686" s="123"/>
      <c r="O1686" s="121"/>
      <c r="P1686" s="121"/>
      <c r="Q1686" s="123"/>
      <c r="R1686" s="121"/>
      <c r="S1686" s="121"/>
      <c r="T1686" s="124"/>
      <c r="U1686" s="122"/>
      <c r="V1686" s="121"/>
      <c r="W1686" s="120"/>
      <c r="X1686" s="120"/>
      <c r="Y1686" s="262"/>
      <c r="Z1686" s="123"/>
      <c r="AA1686" s="125"/>
      <c r="AB1686" s="125"/>
      <c r="AC1686" s="125"/>
      <c r="AD1686" s="125"/>
      <c r="AE1686" s="125"/>
      <c r="AF1686" s="125"/>
      <c r="AG1686" s="125"/>
      <c r="AH1686" s="125"/>
      <c r="AI1686" s="125"/>
      <c r="AJ1686" s="125"/>
      <c r="AK1686" s="135"/>
      <c r="AL1686" s="126"/>
    </row>
    <row r="1687" spans="1:38" hidden="1" x14ac:dyDescent="0.25">
      <c r="A1687" s="149"/>
      <c r="B1687" s="120"/>
      <c r="C1687" s="121"/>
      <c r="D1687" s="122"/>
      <c r="E1687" s="121"/>
      <c r="F1687" s="122"/>
      <c r="G1687" s="121"/>
      <c r="H1687" s="123"/>
      <c r="I1687" s="121"/>
      <c r="J1687" s="120"/>
      <c r="K1687" s="121"/>
      <c r="L1687" s="120"/>
      <c r="M1687" s="123"/>
      <c r="N1687" s="123"/>
      <c r="O1687" s="121"/>
      <c r="P1687" s="121"/>
      <c r="Q1687" s="123"/>
      <c r="R1687" s="121"/>
      <c r="S1687" s="121"/>
      <c r="T1687" s="124"/>
      <c r="U1687" s="122"/>
      <c r="V1687" s="121"/>
      <c r="W1687" s="120"/>
      <c r="X1687" s="120"/>
      <c r="Y1687" s="262"/>
      <c r="Z1687" s="123"/>
      <c r="AA1687" s="125"/>
      <c r="AB1687" s="125"/>
      <c r="AC1687" s="125"/>
      <c r="AD1687" s="125"/>
      <c r="AE1687" s="125"/>
      <c r="AF1687" s="125"/>
      <c r="AG1687" s="125"/>
      <c r="AH1687" s="125"/>
      <c r="AI1687" s="125"/>
      <c r="AJ1687" s="125"/>
      <c r="AK1687" s="135"/>
      <c r="AL1687" s="126"/>
    </row>
    <row r="1688" spans="1:38" hidden="1" x14ac:dyDescent="0.25">
      <c r="A1688" s="149"/>
      <c r="B1688" s="120"/>
      <c r="C1688" s="121"/>
      <c r="D1688" s="122"/>
      <c r="E1688" s="121"/>
      <c r="F1688" s="122"/>
      <c r="G1688" s="121"/>
      <c r="H1688" s="123"/>
      <c r="I1688" s="121"/>
      <c r="J1688" s="120"/>
      <c r="K1688" s="121"/>
      <c r="L1688" s="120"/>
      <c r="M1688" s="123"/>
      <c r="N1688" s="123"/>
      <c r="O1688" s="121"/>
      <c r="P1688" s="121"/>
      <c r="Q1688" s="123"/>
      <c r="R1688" s="121"/>
      <c r="S1688" s="121"/>
      <c r="T1688" s="124"/>
      <c r="U1688" s="122"/>
      <c r="V1688" s="121"/>
      <c r="W1688" s="120"/>
      <c r="X1688" s="120"/>
      <c r="Y1688" s="262"/>
      <c r="Z1688" s="123"/>
      <c r="AA1688" s="125"/>
      <c r="AB1688" s="125"/>
      <c r="AC1688" s="125"/>
      <c r="AD1688" s="125"/>
      <c r="AE1688" s="125"/>
      <c r="AF1688" s="125"/>
      <c r="AG1688" s="125"/>
      <c r="AH1688" s="125"/>
      <c r="AI1688" s="125"/>
      <c r="AJ1688" s="125"/>
      <c r="AK1688" s="135"/>
      <c r="AL1688" s="126"/>
    </row>
    <row r="1689" spans="1:38" hidden="1" x14ac:dyDescent="0.25">
      <c r="A1689" s="147"/>
      <c r="B1689" s="120"/>
      <c r="C1689" s="121"/>
      <c r="D1689" s="122"/>
      <c r="E1689" s="121"/>
      <c r="F1689" s="122"/>
      <c r="G1689" s="121"/>
      <c r="H1689" s="123"/>
      <c r="I1689" s="121"/>
      <c r="J1689" s="120"/>
      <c r="K1689" s="121"/>
      <c r="L1689" s="120"/>
      <c r="M1689" s="123"/>
      <c r="N1689" s="123"/>
      <c r="O1689" s="121"/>
      <c r="P1689" s="121"/>
      <c r="Q1689" s="123"/>
      <c r="R1689" s="150"/>
      <c r="S1689" s="150"/>
      <c r="T1689" s="124"/>
      <c r="U1689" s="120"/>
      <c r="V1689" s="121"/>
      <c r="W1689" s="120"/>
      <c r="X1689" s="120"/>
      <c r="Y1689" s="264"/>
      <c r="Z1689" s="123"/>
      <c r="AA1689" s="125"/>
      <c r="AB1689" s="125"/>
      <c r="AC1689" s="125"/>
      <c r="AD1689" s="125"/>
      <c r="AE1689" s="125"/>
      <c r="AF1689" s="125"/>
      <c r="AG1689" s="125"/>
      <c r="AH1689" s="125"/>
      <c r="AI1689" s="125"/>
      <c r="AJ1689" s="125"/>
      <c r="AK1689" s="135"/>
      <c r="AL1689" s="126"/>
    </row>
    <row r="1690" spans="1:38" hidden="1" x14ac:dyDescent="0.25">
      <c r="A1690" s="147"/>
      <c r="B1690" s="120"/>
      <c r="C1690" s="121"/>
      <c r="D1690" s="122"/>
      <c r="E1690" s="121"/>
      <c r="F1690" s="122"/>
      <c r="G1690" s="121"/>
      <c r="H1690" s="123"/>
      <c r="I1690" s="121"/>
      <c r="J1690" s="120"/>
      <c r="K1690" s="121"/>
      <c r="L1690" s="120"/>
      <c r="M1690" s="123"/>
      <c r="N1690" s="123"/>
      <c r="O1690" s="121"/>
      <c r="P1690" s="121"/>
      <c r="Q1690" s="123"/>
      <c r="R1690" s="150"/>
      <c r="S1690" s="150"/>
      <c r="T1690" s="124"/>
      <c r="U1690" s="120"/>
      <c r="V1690" s="121"/>
      <c r="W1690" s="120"/>
      <c r="X1690" s="120"/>
      <c r="Y1690" s="264"/>
      <c r="Z1690" s="123"/>
      <c r="AA1690" s="125"/>
      <c r="AB1690" s="125"/>
      <c r="AC1690" s="125"/>
      <c r="AD1690" s="125"/>
      <c r="AE1690" s="125"/>
      <c r="AF1690" s="125"/>
      <c r="AG1690" s="125"/>
      <c r="AH1690" s="125"/>
      <c r="AI1690" s="125"/>
      <c r="AJ1690" s="125"/>
      <c r="AK1690" s="135"/>
      <c r="AL1690" s="126"/>
    </row>
    <row r="1691" spans="1:38" hidden="1" x14ac:dyDescent="0.25">
      <c r="A1691" s="147"/>
      <c r="B1691" s="120"/>
      <c r="C1691" s="121"/>
      <c r="D1691" s="122"/>
      <c r="E1691" s="121"/>
      <c r="F1691" s="122"/>
      <c r="G1691" s="121"/>
      <c r="H1691" s="123"/>
      <c r="I1691" s="121"/>
      <c r="J1691" s="120"/>
      <c r="K1691" s="121"/>
      <c r="L1691" s="120"/>
      <c r="M1691" s="123"/>
      <c r="N1691" s="123"/>
      <c r="O1691" s="121"/>
      <c r="P1691" s="121"/>
      <c r="Q1691" s="123"/>
      <c r="R1691" s="150"/>
      <c r="S1691" s="150"/>
      <c r="T1691" s="124"/>
      <c r="U1691" s="120"/>
      <c r="V1691" s="121"/>
      <c r="W1691" s="120"/>
      <c r="X1691" s="120"/>
      <c r="Y1691" s="264"/>
      <c r="Z1691" s="123"/>
      <c r="AA1691" s="125"/>
      <c r="AB1691" s="125"/>
      <c r="AC1691" s="125"/>
      <c r="AD1691" s="125"/>
      <c r="AE1691" s="125"/>
      <c r="AF1691" s="125"/>
      <c r="AG1691" s="125"/>
      <c r="AH1691" s="125"/>
      <c r="AI1691" s="125"/>
      <c r="AJ1691" s="125"/>
      <c r="AK1691" s="135"/>
      <c r="AL1691" s="126"/>
    </row>
    <row r="1692" spans="1:38" hidden="1" x14ac:dyDescent="0.25">
      <c r="A1692" s="147"/>
      <c r="B1692" s="120"/>
      <c r="C1692" s="121"/>
      <c r="D1692" s="122"/>
      <c r="E1692" s="121"/>
      <c r="F1692" s="122"/>
      <c r="G1692" s="121"/>
      <c r="H1692" s="123"/>
      <c r="I1692" s="121"/>
      <c r="J1692" s="120"/>
      <c r="K1692" s="121"/>
      <c r="L1692" s="120"/>
      <c r="M1692" s="123"/>
      <c r="N1692" s="123"/>
      <c r="O1692" s="121"/>
      <c r="P1692" s="121"/>
      <c r="Q1692" s="123"/>
      <c r="R1692" s="150"/>
      <c r="S1692" s="150"/>
      <c r="T1692" s="124"/>
      <c r="U1692" s="120"/>
      <c r="V1692" s="121"/>
      <c r="W1692" s="120"/>
      <c r="X1692" s="120"/>
      <c r="Y1692" s="264"/>
      <c r="Z1692" s="123"/>
      <c r="AA1692" s="125"/>
      <c r="AB1692" s="125"/>
      <c r="AC1692" s="125"/>
      <c r="AD1692" s="125"/>
      <c r="AE1692" s="125"/>
      <c r="AF1692" s="125"/>
      <c r="AG1692" s="125"/>
      <c r="AH1692" s="125"/>
      <c r="AI1692" s="125"/>
      <c r="AJ1692" s="125"/>
      <c r="AK1692" s="135"/>
      <c r="AL1692" s="126"/>
    </row>
    <row r="1693" spans="1:38" hidden="1" x14ac:dyDescent="0.25">
      <c r="A1693" s="147"/>
      <c r="B1693" s="120"/>
      <c r="C1693" s="121"/>
      <c r="D1693" s="122"/>
      <c r="E1693" s="121"/>
      <c r="F1693" s="122"/>
      <c r="G1693" s="121"/>
      <c r="H1693" s="123"/>
      <c r="I1693" s="121"/>
      <c r="J1693" s="120"/>
      <c r="K1693" s="121"/>
      <c r="L1693" s="120"/>
      <c r="M1693" s="123"/>
      <c r="N1693" s="123"/>
      <c r="O1693" s="121"/>
      <c r="P1693" s="121"/>
      <c r="Q1693" s="123"/>
      <c r="R1693" s="150"/>
      <c r="S1693" s="150"/>
      <c r="T1693" s="124"/>
      <c r="U1693" s="120"/>
      <c r="V1693" s="121"/>
      <c r="W1693" s="120"/>
      <c r="X1693" s="120"/>
      <c r="Y1693" s="264"/>
      <c r="Z1693" s="123"/>
      <c r="AA1693" s="125"/>
      <c r="AB1693" s="125"/>
      <c r="AC1693" s="125"/>
      <c r="AD1693" s="125"/>
      <c r="AE1693" s="125"/>
      <c r="AF1693" s="125"/>
      <c r="AG1693" s="125"/>
      <c r="AH1693" s="125"/>
      <c r="AI1693" s="125"/>
      <c r="AJ1693" s="125"/>
      <c r="AK1693" s="135"/>
      <c r="AL1693" s="126"/>
    </row>
    <row r="1694" spans="1:38" hidden="1" x14ac:dyDescent="0.25">
      <c r="A1694" s="147"/>
      <c r="B1694" s="120"/>
      <c r="C1694" s="121"/>
      <c r="D1694" s="122"/>
      <c r="E1694" s="121"/>
      <c r="F1694" s="122"/>
      <c r="G1694" s="121"/>
      <c r="H1694" s="123"/>
      <c r="I1694" s="121"/>
      <c r="J1694" s="120"/>
      <c r="K1694" s="121"/>
      <c r="L1694" s="120"/>
      <c r="M1694" s="123"/>
      <c r="N1694" s="123"/>
      <c r="O1694" s="121"/>
      <c r="P1694" s="121"/>
      <c r="Q1694" s="123"/>
      <c r="R1694" s="150"/>
      <c r="S1694" s="150"/>
      <c r="T1694" s="124"/>
      <c r="U1694" s="120"/>
      <c r="V1694" s="121"/>
      <c r="W1694" s="120"/>
      <c r="X1694" s="120"/>
      <c r="Y1694" s="264"/>
      <c r="Z1694" s="123"/>
      <c r="AA1694" s="125"/>
      <c r="AB1694" s="125"/>
      <c r="AC1694" s="125"/>
      <c r="AD1694" s="125"/>
      <c r="AE1694" s="125"/>
      <c r="AF1694" s="125"/>
      <c r="AG1694" s="125"/>
      <c r="AH1694" s="125"/>
      <c r="AI1694" s="125"/>
      <c r="AJ1694" s="125"/>
      <c r="AK1694" s="135"/>
      <c r="AL1694" s="126"/>
    </row>
    <row r="1695" spans="1:38" hidden="1" x14ac:dyDescent="0.25">
      <c r="A1695" s="147"/>
      <c r="B1695" s="120"/>
      <c r="C1695" s="121"/>
      <c r="D1695" s="122"/>
      <c r="E1695" s="121"/>
      <c r="F1695" s="122"/>
      <c r="G1695" s="121"/>
      <c r="H1695" s="123"/>
      <c r="I1695" s="121"/>
      <c r="J1695" s="120"/>
      <c r="K1695" s="121"/>
      <c r="L1695" s="120"/>
      <c r="M1695" s="123"/>
      <c r="N1695" s="123"/>
      <c r="O1695" s="121"/>
      <c r="P1695" s="121"/>
      <c r="Q1695" s="123"/>
      <c r="R1695" s="150"/>
      <c r="S1695" s="150"/>
      <c r="T1695" s="124"/>
      <c r="U1695" s="120"/>
      <c r="V1695" s="121"/>
      <c r="W1695" s="120"/>
      <c r="X1695" s="120"/>
      <c r="Y1695" s="264"/>
      <c r="Z1695" s="123"/>
      <c r="AA1695" s="125"/>
      <c r="AB1695" s="125"/>
      <c r="AC1695" s="125"/>
      <c r="AD1695" s="125"/>
      <c r="AE1695" s="125"/>
      <c r="AF1695" s="125"/>
      <c r="AG1695" s="125"/>
      <c r="AH1695" s="125"/>
      <c r="AI1695" s="125"/>
      <c r="AJ1695" s="125"/>
      <c r="AK1695" s="135"/>
      <c r="AL1695" s="126"/>
    </row>
    <row r="1696" spans="1:38" hidden="1" x14ac:dyDescent="0.25">
      <c r="A1696" s="147"/>
      <c r="B1696" s="120"/>
      <c r="C1696" s="121"/>
      <c r="D1696" s="122"/>
      <c r="E1696" s="121"/>
      <c r="F1696" s="122"/>
      <c r="G1696" s="121"/>
      <c r="H1696" s="123"/>
      <c r="I1696" s="121"/>
      <c r="J1696" s="120"/>
      <c r="K1696" s="121"/>
      <c r="L1696" s="120"/>
      <c r="M1696" s="123"/>
      <c r="N1696" s="123"/>
      <c r="O1696" s="121"/>
      <c r="P1696" s="121"/>
      <c r="Q1696" s="123"/>
      <c r="R1696" s="150"/>
      <c r="S1696" s="150"/>
      <c r="T1696" s="124"/>
      <c r="U1696" s="120"/>
      <c r="V1696" s="121"/>
      <c r="W1696" s="120"/>
      <c r="X1696" s="120"/>
      <c r="Y1696" s="264"/>
      <c r="Z1696" s="123"/>
      <c r="AA1696" s="125"/>
      <c r="AB1696" s="125"/>
      <c r="AC1696" s="125"/>
      <c r="AD1696" s="125"/>
      <c r="AE1696" s="125"/>
      <c r="AF1696" s="125"/>
      <c r="AG1696" s="125"/>
      <c r="AH1696" s="125"/>
      <c r="AI1696" s="125"/>
      <c r="AJ1696" s="125"/>
      <c r="AK1696" s="135"/>
      <c r="AL1696" s="126"/>
    </row>
    <row r="1697" spans="1:38" hidden="1" x14ac:dyDescent="0.25">
      <c r="A1697" s="147"/>
      <c r="B1697" s="120"/>
      <c r="C1697" s="121"/>
      <c r="D1697" s="122"/>
      <c r="E1697" s="121"/>
      <c r="F1697" s="122"/>
      <c r="G1697" s="121"/>
      <c r="H1697" s="123"/>
      <c r="I1697" s="121"/>
      <c r="J1697" s="120"/>
      <c r="K1697" s="121"/>
      <c r="L1697" s="120"/>
      <c r="M1697" s="123"/>
      <c r="N1697" s="123"/>
      <c r="O1697" s="121"/>
      <c r="P1697" s="121"/>
      <c r="Q1697" s="123"/>
      <c r="R1697" s="150"/>
      <c r="S1697" s="150"/>
      <c r="T1697" s="124"/>
      <c r="U1697" s="120"/>
      <c r="V1697" s="121"/>
      <c r="W1697" s="120"/>
      <c r="X1697" s="120"/>
      <c r="Y1697" s="263"/>
      <c r="Z1697" s="123"/>
      <c r="AA1697" s="125"/>
      <c r="AB1697" s="125"/>
      <c r="AC1697" s="125"/>
      <c r="AD1697" s="125"/>
      <c r="AE1697" s="125"/>
      <c r="AF1697" s="125"/>
      <c r="AG1697" s="125"/>
      <c r="AH1697" s="125"/>
      <c r="AI1697" s="125"/>
      <c r="AJ1697" s="125"/>
      <c r="AK1697" s="135"/>
      <c r="AL1697" s="126"/>
    </row>
    <row r="1698" spans="1:38" hidden="1" x14ac:dyDescent="0.25">
      <c r="A1698" s="147"/>
      <c r="B1698" s="120"/>
      <c r="C1698" s="121"/>
      <c r="D1698" s="122"/>
      <c r="E1698" s="121"/>
      <c r="F1698" s="122"/>
      <c r="G1698" s="121"/>
      <c r="H1698" s="123"/>
      <c r="I1698" s="121"/>
      <c r="J1698" s="120"/>
      <c r="K1698" s="121"/>
      <c r="L1698" s="120"/>
      <c r="M1698" s="123"/>
      <c r="N1698" s="123"/>
      <c r="O1698" s="121"/>
      <c r="P1698" s="121"/>
      <c r="Q1698" s="123"/>
      <c r="R1698" s="150"/>
      <c r="S1698" s="150"/>
      <c r="T1698" s="124"/>
      <c r="U1698" s="120"/>
      <c r="V1698" s="121"/>
      <c r="W1698" s="120"/>
      <c r="X1698" s="120"/>
      <c r="Y1698" s="264"/>
      <c r="Z1698" s="123"/>
      <c r="AA1698" s="125"/>
      <c r="AB1698" s="125"/>
      <c r="AC1698" s="125"/>
      <c r="AD1698" s="125"/>
      <c r="AE1698" s="125"/>
      <c r="AF1698" s="125"/>
      <c r="AG1698" s="125"/>
      <c r="AH1698" s="125"/>
      <c r="AI1698" s="125"/>
      <c r="AJ1698" s="125"/>
      <c r="AK1698" s="135"/>
      <c r="AL1698" s="126"/>
    </row>
    <row r="1699" spans="1:38" hidden="1" x14ac:dyDescent="0.25">
      <c r="A1699" s="147"/>
      <c r="B1699" s="120"/>
      <c r="C1699" s="121"/>
      <c r="D1699" s="122"/>
      <c r="E1699" s="121"/>
      <c r="F1699" s="122"/>
      <c r="G1699" s="121"/>
      <c r="H1699" s="123"/>
      <c r="I1699" s="121"/>
      <c r="J1699" s="120"/>
      <c r="K1699" s="121"/>
      <c r="L1699" s="120"/>
      <c r="M1699" s="123"/>
      <c r="N1699" s="123"/>
      <c r="O1699" s="121"/>
      <c r="P1699" s="121"/>
      <c r="Q1699" s="123"/>
      <c r="R1699" s="150"/>
      <c r="S1699" s="150"/>
      <c r="T1699" s="124"/>
      <c r="U1699" s="120"/>
      <c r="V1699" s="121"/>
      <c r="W1699" s="120"/>
      <c r="X1699" s="120"/>
      <c r="Y1699" s="263"/>
      <c r="Z1699" s="123"/>
      <c r="AA1699" s="125"/>
      <c r="AB1699" s="125"/>
      <c r="AC1699" s="125"/>
      <c r="AD1699" s="125"/>
      <c r="AE1699" s="125"/>
      <c r="AF1699" s="125"/>
      <c r="AG1699" s="125"/>
      <c r="AH1699" s="125"/>
      <c r="AI1699" s="125"/>
      <c r="AJ1699" s="125"/>
      <c r="AK1699" s="135"/>
      <c r="AL1699" s="126"/>
    </row>
    <row r="1700" spans="1:38" hidden="1" x14ac:dyDescent="0.25">
      <c r="A1700" s="147"/>
      <c r="B1700" s="120"/>
      <c r="C1700" s="121"/>
      <c r="D1700" s="122"/>
      <c r="E1700" s="121"/>
      <c r="F1700" s="122"/>
      <c r="G1700" s="121"/>
      <c r="H1700" s="123"/>
      <c r="I1700" s="121"/>
      <c r="J1700" s="120"/>
      <c r="K1700" s="121"/>
      <c r="L1700" s="120"/>
      <c r="M1700" s="123"/>
      <c r="N1700" s="123"/>
      <c r="O1700" s="121"/>
      <c r="P1700" s="121"/>
      <c r="Q1700" s="123"/>
      <c r="R1700" s="150"/>
      <c r="S1700" s="150"/>
      <c r="T1700" s="124"/>
      <c r="U1700" s="120"/>
      <c r="V1700" s="121"/>
      <c r="W1700" s="120"/>
      <c r="X1700" s="120"/>
      <c r="Y1700" s="264"/>
      <c r="Z1700" s="123"/>
      <c r="AA1700" s="125"/>
      <c r="AB1700" s="125"/>
      <c r="AC1700" s="125"/>
      <c r="AD1700" s="125"/>
      <c r="AE1700" s="125"/>
      <c r="AF1700" s="125"/>
      <c r="AG1700" s="125"/>
      <c r="AH1700" s="125"/>
      <c r="AI1700" s="125"/>
      <c r="AJ1700" s="125"/>
      <c r="AK1700" s="135"/>
      <c r="AL1700" s="126"/>
    </row>
    <row r="1701" spans="1:38" hidden="1" x14ac:dyDescent="0.25">
      <c r="A1701" s="147"/>
      <c r="B1701" s="120"/>
      <c r="C1701" s="121"/>
      <c r="D1701" s="122"/>
      <c r="E1701" s="121"/>
      <c r="F1701" s="122"/>
      <c r="G1701" s="121"/>
      <c r="H1701" s="123"/>
      <c r="I1701" s="121"/>
      <c r="J1701" s="120"/>
      <c r="K1701" s="121"/>
      <c r="L1701" s="120"/>
      <c r="M1701" s="123"/>
      <c r="N1701" s="123"/>
      <c r="O1701" s="121"/>
      <c r="P1701" s="121"/>
      <c r="Q1701" s="123"/>
      <c r="R1701" s="150"/>
      <c r="S1701" s="150"/>
      <c r="T1701" s="124"/>
      <c r="U1701" s="120"/>
      <c r="V1701" s="121"/>
      <c r="W1701" s="120"/>
      <c r="X1701" s="120"/>
      <c r="Y1701" s="264"/>
      <c r="Z1701" s="123"/>
      <c r="AA1701" s="125"/>
      <c r="AB1701" s="125"/>
      <c r="AC1701" s="125"/>
      <c r="AD1701" s="125"/>
      <c r="AE1701" s="125"/>
      <c r="AF1701" s="125"/>
      <c r="AG1701" s="125"/>
      <c r="AH1701" s="125"/>
      <c r="AI1701" s="125"/>
      <c r="AJ1701" s="125"/>
      <c r="AK1701" s="135"/>
      <c r="AL1701" s="126"/>
    </row>
    <row r="1702" spans="1:38" hidden="1" x14ac:dyDescent="0.25">
      <c r="A1702" s="147"/>
      <c r="B1702" s="120"/>
      <c r="C1702" s="121"/>
      <c r="D1702" s="122"/>
      <c r="E1702" s="121"/>
      <c r="F1702" s="122"/>
      <c r="G1702" s="121"/>
      <c r="H1702" s="123"/>
      <c r="I1702" s="121"/>
      <c r="J1702" s="120"/>
      <c r="K1702" s="121"/>
      <c r="L1702" s="120"/>
      <c r="M1702" s="123"/>
      <c r="N1702" s="123"/>
      <c r="O1702" s="121"/>
      <c r="P1702" s="121"/>
      <c r="Q1702" s="123"/>
      <c r="R1702" s="150"/>
      <c r="S1702" s="150"/>
      <c r="T1702" s="124"/>
      <c r="U1702" s="120"/>
      <c r="V1702" s="121"/>
      <c r="W1702" s="120"/>
      <c r="X1702" s="120"/>
      <c r="Y1702" s="264"/>
      <c r="Z1702" s="123"/>
      <c r="AA1702" s="125"/>
      <c r="AB1702" s="125"/>
      <c r="AC1702" s="125"/>
      <c r="AD1702" s="125"/>
      <c r="AE1702" s="125"/>
      <c r="AF1702" s="125"/>
      <c r="AG1702" s="125"/>
      <c r="AH1702" s="125"/>
      <c r="AI1702" s="125"/>
      <c r="AJ1702" s="125"/>
      <c r="AK1702" s="135"/>
      <c r="AL1702" s="126"/>
    </row>
    <row r="1703" spans="1:38" hidden="1" x14ac:dyDescent="0.25">
      <c r="A1703" s="147"/>
      <c r="B1703" s="120"/>
      <c r="C1703" s="121"/>
      <c r="D1703" s="122"/>
      <c r="E1703" s="121"/>
      <c r="F1703" s="122"/>
      <c r="G1703" s="121"/>
      <c r="H1703" s="123"/>
      <c r="I1703" s="121"/>
      <c r="J1703" s="120"/>
      <c r="K1703" s="121"/>
      <c r="L1703" s="120"/>
      <c r="M1703" s="123"/>
      <c r="N1703" s="123"/>
      <c r="O1703" s="121"/>
      <c r="P1703" s="121"/>
      <c r="Q1703" s="123"/>
      <c r="R1703" s="150"/>
      <c r="S1703" s="150"/>
      <c r="T1703" s="124"/>
      <c r="U1703" s="120"/>
      <c r="V1703" s="121"/>
      <c r="W1703" s="120"/>
      <c r="X1703" s="120"/>
      <c r="Y1703" s="264"/>
      <c r="Z1703" s="123"/>
      <c r="AA1703" s="125"/>
      <c r="AB1703" s="125"/>
      <c r="AC1703" s="125"/>
      <c r="AD1703" s="125"/>
      <c r="AE1703" s="125"/>
      <c r="AF1703" s="125"/>
      <c r="AG1703" s="125"/>
      <c r="AH1703" s="125"/>
      <c r="AI1703" s="125"/>
      <c r="AJ1703" s="125"/>
      <c r="AK1703" s="135"/>
      <c r="AL1703" s="126"/>
    </row>
    <row r="1704" spans="1:38" hidden="1" x14ac:dyDescent="0.25">
      <c r="A1704" s="147"/>
      <c r="B1704" s="120"/>
      <c r="C1704" s="121"/>
      <c r="D1704" s="122"/>
      <c r="E1704" s="121"/>
      <c r="F1704" s="122"/>
      <c r="G1704" s="121"/>
      <c r="H1704" s="123"/>
      <c r="I1704" s="121"/>
      <c r="J1704" s="120"/>
      <c r="K1704" s="121"/>
      <c r="L1704" s="120"/>
      <c r="M1704" s="123"/>
      <c r="N1704" s="123"/>
      <c r="O1704" s="121"/>
      <c r="P1704" s="121"/>
      <c r="Q1704" s="123"/>
      <c r="R1704" s="150"/>
      <c r="S1704" s="150"/>
      <c r="T1704" s="124"/>
      <c r="U1704" s="122"/>
      <c r="V1704" s="121"/>
      <c r="W1704" s="120"/>
      <c r="X1704" s="120"/>
      <c r="Y1704" s="264"/>
      <c r="Z1704" s="123"/>
      <c r="AA1704" s="125"/>
      <c r="AB1704" s="125"/>
      <c r="AC1704" s="125"/>
      <c r="AD1704" s="125"/>
      <c r="AE1704" s="125"/>
      <c r="AF1704" s="125"/>
      <c r="AG1704" s="125"/>
      <c r="AH1704" s="125"/>
      <c r="AI1704" s="125"/>
      <c r="AJ1704" s="125"/>
      <c r="AK1704" s="135"/>
      <c r="AL1704" s="126"/>
    </row>
    <row r="1705" spans="1:38" hidden="1" x14ac:dyDescent="0.25">
      <c r="A1705" s="147"/>
      <c r="B1705" s="120"/>
      <c r="C1705" s="121"/>
      <c r="D1705" s="122"/>
      <c r="E1705" s="121"/>
      <c r="F1705" s="122"/>
      <c r="G1705" s="121"/>
      <c r="H1705" s="123"/>
      <c r="I1705" s="121"/>
      <c r="J1705" s="120"/>
      <c r="K1705" s="121"/>
      <c r="L1705" s="120"/>
      <c r="M1705" s="123"/>
      <c r="N1705" s="123"/>
      <c r="O1705" s="121"/>
      <c r="P1705" s="121"/>
      <c r="Q1705" s="123"/>
      <c r="R1705" s="150"/>
      <c r="S1705" s="150"/>
      <c r="T1705" s="124"/>
      <c r="U1705" s="120"/>
      <c r="V1705" s="121"/>
      <c r="W1705" s="120"/>
      <c r="X1705" s="120"/>
      <c r="Y1705" s="263"/>
      <c r="Z1705" s="123"/>
      <c r="AA1705" s="125"/>
      <c r="AB1705" s="125"/>
      <c r="AC1705" s="125"/>
      <c r="AD1705" s="125"/>
      <c r="AE1705" s="125"/>
      <c r="AF1705" s="125"/>
      <c r="AG1705" s="125"/>
      <c r="AH1705" s="125"/>
      <c r="AI1705" s="125"/>
      <c r="AJ1705" s="125"/>
      <c r="AK1705" s="135"/>
      <c r="AL1705" s="126"/>
    </row>
    <row r="1706" spans="1:38" hidden="1" x14ac:dyDescent="0.25">
      <c r="A1706" s="147"/>
      <c r="B1706" s="120"/>
      <c r="C1706" s="121"/>
      <c r="D1706" s="122"/>
      <c r="E1706" s="121"/>
      <c r="F1706" s="122"/>
      <c r="G1706" s="121"/>
      <c r="H1706" s="123"/>
      <c r="I1706" s="121"/>
      <c r="J1706" s="120"/>
      <c r="K1706" s="121"/>
      <c r="L1706" s="120"/>
      <c r="M1706" s="123"/>
      <c r="N1706" s="123"/>
      <c r="O1706" s="121"/>
      <c r="P1706" s="121"/>
      <c r="Q1706" s="123"/>
      <c r="R1706" s="150"/>
      <c r="S1706" s="150"/>
      <c r="T1706" s="124"/>
      <c r="U1706" s="120"/>
      <c r="V1706" s="121"/>
      <c r="W1706" s="120"/>
      <c r="X1706" s="120"/>
      <c r="Y1706" s="263"/>
      <c r="Z1706" s="123"/>
      <c r="AA1706" s="125"/>
      <c r="AB1706" s="125"/>
      <c r="AC1706" s="125"/>
      <c r="AD1706" s="125"/>
      <c r="AE1706" s="125"/>
      <c r="AF1706" s="125"/>
      <c r="AG1706" s="125"/>
      <c r="AH1706" s="125"/>
      <c r="AI1706" s="125"/>
      <c r="AJ1706" s="125"/>
      <c r="AK1706" s="135"/>
      <c r="AL1706" s="126"/>
    </row>
    <row r="1707" spans="1:38" hidden="1" x14ac:dyDescent="0.25">
      <c r="A1707" s="147"/>
      <c r="B1707" s="120"/>
      <c r="C1707" s="121"/>
      <c r="D1707" s="122"/>
      <c r="E1707" s="121"/>
      <c r="F1707" s="122"/>
      <c r="G1707" s="121"/>
      <c r="H1707" s="123"/>
      <c r="I1707" s="121"/>
      <c r="J1707" s="120"/>
      <c r="K1707" s="121"/>
      <c r="L1707" s="120"/>
      <c r="M1707" s="123"/>
      <c r="N1707" s="123"/>
      <c r="O1707" s="121"/>
      <c r="P1707" s="121"/>
      <c r="Q1707" s="123"/>
      <c r="R1707" s="150"/>
      <c r="S1707" s="150"/>
      <c r="T1707" s="124"/>
      <c r="U1707" s="120"/>
      <c r="V1707" s="121"/>
      <c r="W1707" s="120"/>
      <c r="X1707" s="120"/>
      <c r="Y1707" s="263"/>
      <c r="Z1707" s="123"/>
      <c r="AA1707" s="125"/>
      <c r="AB1707" s="125"/>
      <c r="AC1707" s="125"/>
      <c r="AD1707" s="125"/>
      <c r="AE1707" s="125"/>
      <c r="AF1707" s="125"/>
      <c r="AG1707" s="125"/>
      <c r="AH1707" s="125"/>
      <c r="AI1707" s="125"/>
      <c r="AJ1707" s="125"/>
      <c r="AK1707" s="135"/>
      <c r="AL1707" s="126"/>
    </row>
    <row r="1708" spans="1:38" hidden="1" x14ac:dyDescent="0.25">
      <c r="A1708" s="147"/>
      <c r="B1708" s="120"/>
      <c r="C1708" s="121"/>
      <c r="D1708" s="122"/>
      <c r="E1708" s="121"/>
      <c r="F1708" s="122"/>
      <c r="G1708" s="121"/>
      <c r="H1708" s="123"/>
      <c r="I1708" s="121"/>
      <c r="J1708" s="120"/>
      <c r="K1708" s="121"/>
      <c r="L1708" s="120"/>
      <c r="M1708" s="123"/>
      <c r="N1708" s="123"/>
      <c r="O1708" s="121"/>
      <c r="P1708" s="121"/>
      <c r="Q1708" s="123"/>
      <c r="R1708" s="150"/>
      <c r="S1708" s="150"/>
      <c r="T1708" s="124"/>
      <c r="U1708" s="120"/>
      <c r="V1708" s="121"/>
      <c r="W1708" s="120"/>
      <c r="X1708" s="120"/>
      <c r="Y1708" s="264"/>
      <c r="Z1708" s="123"/>
      <c r="AA1708" s="125"/>
      <c r="AB1708" s="125"/>
      <c r="AC1708" s="125"/>
      <c r="AD1708" s="125"/>
      <c r="AE1708" s="125"/>
      <c r="AF1708" s="125"/>
      <c r="AG1708" s="125"/>
      <c r="AH1708" s="125"/>
      <c r="AI1708" s="125"/>
      <c r="AJ1708" s="125"/>
      <c r="AK1708" s="135"/>
      <c r="AL1708" s="126"/>
    </row>
    <row r="1709" spans="1:38" hidden="1" x14ac:dyDescent="0.25">
      <c r="A1709" s="147"/>
      <c r="B1709" s="120"/>
      <c r="C1709" s="121"/>
      <c r="D1709" s="122"/>
      <c r="E1709" s="121"/>
      <c r="F1709" s="122"/>
      <c r="G1709" s="121"/>
      <c r="H1709" s="123"/>
      <c r="I1709" s="121"/>
      <c r="J1709" s="120"/>
      <c r="K1709" s="121"/>
      <c r="L1709" s="120"/>
      <c r="M1709" s="123"/>
      <c r="N1709" s="123"/>
      <c r="O1709" s="121"/>
      <c r="P1709" s="121"/>
      <c r="Q1709" s="123"/>
      <c r="R1709" s="150"/>
      <c r="S1709" s="150"/>
      <c r="T1709" s="124"/>
      <c r="U1709" s="120"/>
      <c r="V1709" s="121"/>
      <c r="W1709" s="120"/>
      <c r="X1709" s="120"/>
      <c r="Y1709" s="264"/>
      <c r="Z1709" s="123"/>
      <c r="AA1709" s="125"/>
      <c r="AB1709" s="125"/>
      <c r="AC1709" s="125"/>
      <c r="AD1709" s="125"/>
      <c r="AE1709" s="125"/>
      <c r="AF1709" s="125"/>
      <c r="AG1709" s="125"/>
      <c r="AH1709" s="125"/>
      <c r="AI1709" s="125"/>
      <c r="AJ1709" s="125"/>
      <c r="AK1709" s="135"/>
      <c r="AL1709" s="126"/>
    </row>
    <row r="1710" spans="1:38" hidden="1" x14ac:dyDescent="0.25">
      <c r="A1710" s="147"/>
      <c r="B1710" s="120"/>
      <c r="C1710" s="121"/>
      <c r="D1710" s="122"/>
      <c r="E1710" s="121"/>
      <c r="F1710" s="122"/>
      <c r="G1710" s="121"/>
      <c r="H1710" s="123"/>
      <c r="I1710" s="121"/>
      <c r="J1710" s="120"/>
      <c r="K1710" s="121"/>
      <c r="L1710" s="120"/>
      <c r="M1710" s="123"/>
      <c r="N1710" s="123"/>
      <c r="O1710" s="121"/>
      <c r="P1710" s="121"/>
      <c r="Q1710" s="123"/>
      <c r="R1710" s="150"/>
      <c r="S1710" s="150"/>
      <c r="T1710" s="124"/>
      <c r="U1710" s="120"/>
      <c r="V1710" s="121"/>
      <c r="W1710" s="120"/>
      <c r="X1710" s="120"/>
      <c r="Y1710" s="264"/>
      <c r="Z1710" s="123"/>
      <c r="AA1710" s="125"/>
      <c r="AB1710" s="125"/>
      <c r="AC1710" s="125"/>
      <c r="AD1710" s="125"/>
      <c r="AE1710" s="125"/>
      <c r="AF1710" s="125"/>
      <c r="AG1710" s="125"/>
      <c r="AH1710" s="125"/>
      <c r="AI1710" s="125"/>
      <c r="AJ1710" s="125"/>
      <c r="AK1710" s="135"/>
      <c r="AL1710" s="126"/>
    </row>
    <row r="1711" spans="1:38" hidden="1" x14ac:dyDescent="0.25">
      <c r="A1711" s="147"/>
      <c r="B1711" s="120"/>
      <c r="C1711" s="121"/>
      <c r="D1711" s="122"/>
      <c r="E1711" s="121"/>
      <c r="F1711" s="122"/>
      <c r="G1711" s="121"/>
      <c r="H1711" s="123"/>
      <c r="I1711" s="121"/>
      <c r="J1711" s="120"/>
      <c r="K1711" s="121"/>
      <c r="L1711" s="120"/>
      <c r="M1711" s="123"/>
      <c r="N1711" s="123"/>
      <c r="O1711" s="121"/>
      <c r="P1711" s="121"/>
      <c r="Q1711" s="123"/>
      <c r="R1711" s="150"/>
      <c r="S1711" s="150"/>
      <c r="T1711" s="124"/>
      <c r="U1711" s="122"/>
      <c r="V1711" s="121"/>
      <c r="W1711" s="120"/>
      <c r="X1711" s="120"/>
      <c r="Y1711" s="264"/>
      <c r="Z1711" s="123"/>
      <c r="AA1711" s="125"/>
      <c r="AB1711" s="125"/>
      <c r="AC1711" s="125"/>
      <c r="AD1711" s="125"/>
      <c r="AE1711" s="125"/>
      <c r="AF1711" s="125"/>
      <c r="AG1711" s="125"/>
      <c r="AH1711" s="125"/>
      <c r="AI1711" s="125"/>
      <c r="AJ1711" s="125"/>
      <c r="AK1711" s="135"/>
      <c r="AL1711" s="126"/>
    </row>
    <row r="1712" spans="1:38" hidden="1" x14ac:dyDescent="0.25">
      <c r="A1712" s="147"/>
      <c r="B1712" s="120"/>
      <c r="C1712" s="121"/>
      <c r="D1712" s="122"/>
      <c r="E1712" s="121"/>
      <c r="F1712" s="122"/>
      <c r="G1712" s="121"/>
      <c r="H1712" s="123"/>
      <c r="I1712" s="121"/>
      <c r="J1712" s="120"/>
      <c r="K1712" s="121"/>
      <c r="L1712" s="120"/>
      <c r="M1712" s="123"/>
      <c r="N1712" s="123"/>
      <c r="O1712" s="121"/>
      <c r="P1712" s="121"/>
      <c r="Q1712" s="123"/>
      <c r="R1712" s="150"/>
      <c r="S1712" s="150"/>
      <c r="T1712" s="124"/>
      <c r="U1712" s="122"/>
      <c r="V1712" s="121"/>
      <c r="W1712" s="120"/>
      <c r="X1712" s="120"/>
      <c r="Y1712" s="264"/>
      <c r="Z1712" s="123"/>
      <c r="AA1712" s="125"/>
      <c r="AB1712" s="125"/>
      <c r="AC1712" s="125"/>
      <c r="AD1712" s="125"/>
      <c r="AE1712" s="125"/>
      <c r="AF1712" s="125"/>
      <c r="AG1712" s="125"/>
      <c r="AH1712" s="125"/>
      <c r="AI1712" s="125"/>
      <c r="AJ1712" s="125"/>
      <c r="AK1712" s="135"/>
      <c r="AL1712" s="126"/>
    </row>
    <row r="1713" spans="1:38" hidden="1" x14ac:dyDescent="0.25">
      <c r="A1713" s="147"/>
      <c r="B1713" s="120"/>
      <c r="C1713" s="121"/>
      <c r="D1713" s="122"/>
      <c r="E1713" s="121"/>
      <c r="F1713" s="122"/>
      <c r="G1713" s="121"/>
      <c r="H1713" s="123"/>
      <c r="I1713" s="121"/>
      <c r="J1713" s="120"/>
      <c r="K1713" s="121"/>
      <c r="L1713" s="120"/>
      <c r="M1713" s="123"/>
      <c r="N1713" s="123"/>
      <c r="O1713" s="121"/>
      <c r="P1713" s="121"/>
      <c r="Q1713" s="123"/>
      <c r="R1713" s="150"/>
      <c r="S1713" s="150"/>
      <c r="T1713" s="124"/>
      <c r="U1713" s="120"/>
      <c r="V1713" s="121"/>
      <c r="W1713" s="120"/>
      <c r="X1713" s="120"/>
      <c r="Y1713" s="264"/>
      <c r="Z1713" s="123"/>
      <c r="AA1713" s="125"/>
      <c r="AB1713" s="125"/>
      <c r="AC1713" s="125"/>
      <c r="AD1713" s="125"/>
      <c r="AE1713" s="125"/>
      <c r="AF1713" s="125"/>
      <c r="AG1713" s="125"/>
      <c r="AH1713" s="125"/>
      <c r="AI1713" s="125"/>
      <c r="AJ1713" s="125"/>
      <c r="AK1713" s="135"/>
      <c r="AL1713" s="126"/>
    </row>
    <row r="1714" spans="1:38" hidden="1" x14ac:dyDescent="0.25">
      <c r="A1714" s="147"/>
      <c r="B1714" s="120"/>
      <c r="C1714" s="121"/>
      <c r="D1714" s="122"/>
      <c r="E1714" s="121"/>
      <c r="F1714" s="122"/>
      <c r="G1714" s="121"/>
      <c r="H1714" s="123"/>
      <c r="I1714" s="121"/>
      <c r="J1714" s="120"/>
      <c r="K1714" s="121"/>
      <c r="L1714" s="120"/>
      <c r="M1714" s="123"/>
      <c r="N1714" s="123"/>
      <c r="O1714" s="121"/>
      <c r="P1714" s="121"/>
      <c r="Q1714" s="123"/>
      <c r="R1714" s="121"/>
      <c r="S1714" s="121"/>
      <c r="T1714" s="124"/>
      <c r="U1714" s="120"/>
      <c r="V1714" s="121"/>
      <c r="W1714" s="120"/>
      <c r="X1714" s="120"/>
      <c r="Y1714" s="263"/>
      <c r="Z1714" s="123"/>
      <c r="AA1714" s="125"/>
      <c r="AB1714" s="125"/>
      <c r="AC1714" s="125"/>
      <c r="AD1714" s="125"/>
      <c r="AE1714" s="125"/>
      <c r="AF1714" s="125"/>
      <c r="AG1714" s="125"/>
      <c r="AH1714" s="125"/>
      <c r="AI1714" s="125"/>
      <c r="AJ1714" s="125"/>
      <c r="AK1714" s="135"/>
      <c r="AL1714" s="126"/>
    </row>
    <row r="1715" spans="1:38" hidden="1" x14ac:dyDescent="0.25">
      <c r="A1715" s="147"/>
      <c r="B1715" s="120"/>
      <c r="C1715" s="121"/>
      <c r="D1715" s="122"/>
      <c r="E1715" s="121"/>
      <c r="F1715" s="122"/>
      <c r="G1715" s="121"/>
      <c r="H1715" s="123"/>
      <c r="I1715" s="121"/>
      <c r="J1715" s="120"/>
      <c r="K1715" s="121"/>
      <c r="L1715" s="120"/>
      <c r="M1715" s="123"/>
      <c r="N1715" s="123"/>
      <c r="O1715" s="121"/>
      <c r="P1715" s="121"/>
      <c r="Q1715" s="123"/>
      <c r="R1715" s="150"/>
      <c r="S1715" s="150"/>
      <c r="T1715" s="124"/>
      <c r="U1715" s="120"/>
      <c r="V1715" s="121"/>
      <c r="W1715" s="120"/>
      <c r="X1715" s="120"/>
      <c r="Y1715" s="263"/>
      <c r="Z1715" s="123"/>
      <c r="AA1715" s="125"/>
      <c r="AB1715" s="125"/>
      <c r="AC1715" s="125"/>
      <c r="AD1715" s="125"/>
      <c r="AE1715" s="125"/>
      <c r="AF1715" s="125"/>
      <c r="AG1715" s="125"/>
      <c r="AH1715" s="125"/>
      <c r="AI1715" s="125"/>
      <c r="AJ1715" s="125"/>
      <c r="AK1715" s="135"/>
      <c r="AL1715" s="126"/>
    </row>
    <row r="1716" spans="1:38" hidden="1" x14ac:dyDescent="0.25">
      <c r="A1716" s="147"/>
      <c r="B1716" s="120"/>
      <c r="C1716" s="121"/>
      <c r="D1716" s="122"/>
      <c r="E1716" s="121"/>
      <c r="F1716" s="122"/>
      <c r="G1716" s="121"/>
      <c r="H1716" s="123"/>
      <c r="I1716" s="121"/>
      <c r="J1716" s="120"/>
      <c r="K1716" s="121"/>
      <c r="L1716" s="120"/>
      <c r="M1716" s="123"/>
      <c r="N1716" s="123"/>
      <c r="O1716" s="121"/>
      <c r="P1716" s="121"/>
      <c r="Q1716" s="123"/>
      <c r="R1716" s="150"/>
      <c r="S1716" s="150"/>
      <c r="T1716" s="124"/>
      <c r="U1716" s="120"/>
      <c r="V1716" s="121"/>
      <c r="W1716" s="120"/>
      <c r="X1716" s="120"/>
      <c r="Y1716" s="264"/>
      <c r="Z1716" s="123"/>
      <c r="AA1716" s="125"/>
      <c r="AB1716" s="125"/>
      <c r="AC1716" s="125"/>
      <c r="AD1716" s="125"/>
      <c r="AE1716" s="125"/>
      <c r="AF1716" s="125"/>
      <c r="AG1716" s="125"/>
      <c r="AH1716" s="125"/>
      <c r="AI1716" s="125"/>
      <c r="AJ1716" s="125"/>
      <c r="AK1716" s="135"/>
      <c r="AL1716" s="126"/>
    </row>
    <row r="1717" spans="1:38" hidden="1" x14ac:dyDescent="0.25">
      <c r="A1717" s="147"/>
      <c r="B1717" s="120"/>
      <c r="C1717" s="121"/>
      <c r="D1717" s="122"/>
      <c r="E1717" s="121"/>
      <c r="F1717" s="122"/>
      <c r="G1717" s="121"/>
      <c r="H1717" s="123"/>
      <c r="I1717" s="121"/>
      <c r="J1717" s="120"/>
      <c r="K1717" s="121"/>
      <c r="L1717" s="120"/>
      <c r="M1717" s="123"/>
      <c r="N1717" s="123"/>
      <c r="O1717" s="121"/>
      <c r="P1717" s="121"/>
      <c r="Q1717" s="123"/>
      <c r="R1717" s="150"/>
      <c r="S1717" s="150"/>
      <c r="T1717" s="124"/>
      <c r="U1717" s="120"/>
      <c r="V1717" s="121"/>
      <c r="W1717" s="120"/>
      <c r="X1717" s="120"/>
      <c r="Y1717" s="264"/>
      <c r="Z1717" s="123"/>
      <c r="AA1717" s="125"/>
      <c r="AB1717" s="125"/>
      <c r="AC1717" s="125"/>
      <c r="AD1717" s="125"/>
      <c r="AE1717" s="125"/>
      <c r="AF1717" s="125"/>
      <c r="AG1717" s="125"/>
      <c r="AH1717" s="125"/>
      <c r="AI1717" s="125"/>
      <c r="AJ1717" s="125"/>
      <c r="AK1717" s="135"/>
      <c r="AL1717" s="126"/>
    </row>
    <row r="1718" spans="1:38" hidden="1" x14ac:dyDescent="0.25">
      <c r="A1718" s="147"/>
      <c r="B1718" s="120"/>
      <c r="C1718" s="121"/>
      <c r="D1718" s="122"/>
      <c r="E1718" s="121"/>
      <c r="F1718" s="122"/>
      <c r="G1718" s="121"/>
      <c r="H1718" s="123"/>
      <c r="I1718" s="121"/>
      <c r="J1718" s="120"/>
      <c r="K1718" s="121"/>
      <c r="L1718" s="120"/>
      <c r="M1718" s="123"/>
      <c r="N1718" s="123"/>
      <c r="O1718" s="121"/>
      <c r="P1718" s="121"/>
      <c r="Q1718" s="123"/>
      <c r="R1718" s="150"/>
      <c r="S1718" s="150"/>
      <c r="T1718" s="124"/>
      <c r="U1718" s="120"/>
      <c r="V1718" s="121"/>
      <c r="W1718" s="120"/>
      <c r="X1718" s="120"/>
      <c r="Y1718" s="264"/>
      <c r="Z1718" s="123"/>
      <c r="AA1718" s="125"/>
      <c r="AB1718" s="125"/>
      <c r="AC1718" s="125"/>
      <c r="AD1718" s="125"/>
      <c r="AE1718" s="125"/>
      <c r="AF1718" s="125"/>
      <c r="AG1718" s="125"/>
      <c r="AH1718" s="125"/>
      <c r="AI1718" s="125"/>
      <c r="AJ1718" s="125"/>
      <c r="AK1718" s="135"/>
      <c r="AL1718" s="126"/>
    </row>
    <row r="1719" spans="1:38" hidden="1" x14ac:dyDescent="0.25">
      <c r="A1719" s="147"/>
      <c r="B1719" s="120"/>
      <c r="C1719" s="121"/>
      <c r="D1719" s="122"/>
      <c r="E1719" s="121"/>
      <c r="F1719" s="122"/>
      <c r="G1719" s="121"/>
      <c r="H1719" s="123"/>
      <c r="I1719" s="121"/>
      <c r="J1719" s="120"/>
      <c r="K1719" s="121"/>
      <c r="L1719" s="120"/>
      <c r="M1719" s="123"/>
      <c r="N1719" s="123"/>
      <c r="O1719" s="121"/>
      <c r="P1719" s="121"/>
      <c r="Q1719" s="123"/>
      <c r="R1719" s="150"/>
      <c r="S1719" s="150"/>
      <c r="T1719" s="124"/>
      <c r="U1719" s="120"/>
      <c r="V1719" s="121"/>
      <c r="W1719" s="120"/>
      <c r="X1719" s="120"/>
      <c r="Y1719" s="264"/>
      <c r="Z1719" s="123"/>
      <c r="AA1719" s="125"/>
      <c r="AB1719" s="125"/>
      <c r="AC1719" s="125"/>
      <c r="AD1719" s="125"/>
      <c r="AE1719" s="125"/>
      <c r="AF1719" s="125"/>
      <c r="AG1719" s="125"/>
      <c r="AH1719" s="125"/>
      <c r="AI1719" s="125"/>
      <c r="AJ1719" s="125"/>
      <c r="AK1719" s="135"/>
      <c r="AL1719" s="126"/>
    </row>
    <row r="1720" spans="1:38" hidden="1" x14ac:dyDescent="0.25">
      <c r="A1720" s="147"/>
      <c r="B1720" s="120"/>
      <c r="C1720" s="121"/>
      <c r="D1720" s="122"/>
      <c r="E1720" s="121"/>
      <c r="F1720" s="122"/>
      <c r="G1720" s="121"/>
      <c r="H1720" s="123"/>
      <c r="I1720" s="121"/>
      <c r="J1720" s="120"/>
      <c r="K1720" s="121"/>
      <c r="L1720" s="120"/>
      <c r="M1720" s="123"/>
      <c r="N1720" s="123"/>
      <c r="O1720" s="121"/>
      <c r="P1720" s="121"/>
      <c r="Q1720" s="123"/>
      <c r="R1720" s="150"/>
      <c r="S1720" s="150"/>
      <c r="T1720" s="124"/>
      <c r="U1720" s="120"/>
      <c r="V1720" s="121"/>
      <c r="W1720" s="120"/>
      <c r="X1720" s="120"/>
      <c r="Y1720" s="264"/>
      <c r="Z1720" s="123"/>
      <c r="AA1720" s="125"/>
      <c r="AB1720" s="125"/>
      <c r="AC1720" s="125"/>
      <c r="AD1720" s="125"/>
      <c r="AE1720" s="125"/>
      <c r="AF1720" s="125"/>
      <c r="AG1720" s="125"/>
      <c r="AH1720" s="125"/>
      <c r="AI1720" s="125"/>
      <c r="AJ1720" s="125"/>
      <c r="AK1720" s="135"/>
      <c r="AL1720" s="126"/>
    </row>
    <row r="1721" spans="1:38" hidden="1" x14ac:dyDescent="0.25">
      <c r="A1721" s="147"/>
      <c r="B1721" s="120"/>
      <c r="C1721" s="121"/>
      <c r="D1721" s="122"/>
      <c r="E1721" s="121"/>
      <c r="F1721" s="122"/>
      <c r="G1721" s="121"/>
      <c r="H1721" s="123"/>
      <c r="I1721" s="121"/>
      <c r="J1721" s="120"/>
      <c r="K1721" s="121"/>
      <c r="L1721" s="120"/>
      <c r="M1721" s="123"/>
      <c r="N1721" s="123"/>
      <c r="O1721" s="121"/>
      <c r="P1721" s="121"/>
      <c r="Q1721" s="123"/>
      <c r="R1721" s="150"/>
      <c r="S1721" s="150"/>
      <c r="T1721" s="124"/>
      <c r="U1721" s="120"/>
      <c r="V1721" s="121"/>
      <c r="W1721" s="120"/>
      <c r="X1721" s="120"/>
      <c r="Y1721" s="264"/>
      <c r="Z1721" s="123"/>
      <c r="AA1721" s="125"/>
      <c r="AB1721" s="125"/>
      <c r="AC1721" s="125"/>
      <c r="AD1721" s="125"/>
      <c r="AE1721" s="125"/>
      <c r="AF1721" s="125"/>
      <c r="AG1721" s="125"/>
      <c r="AH1721" s="125"/>
      <c r="AI1721" s="125"/>
      <c r="AJ1721" s="125"/>
      <c r="AK1721" s="135"/>
      <c r="AL1721" s="126"/>
    </row>
    <row r="1722" spans="1:38" hidden="1" x14ac:dyDescent="0.25">
      <c r="A1722" s="147"/>
      <c r="B1722" s="120"/>
      <c r="C1722" s="121"/>
      <c r="D1722" s="122"/>
      <c r="E1722" s="121"/>
      <c r="F1722" s="122"/>
      <c r="G1722" s="121"/>
      <c r="H1722" s="123"/>
      <c r="I1722" s="121"/>
      <c r="J1722" s="120"/>
      <c r="K1722" s="121"/>
      <c r="L1722" s="120"/>
      <c r="M1722" s="123"/>
      <c r="N1722" s="123"/>
      <c r="O1722" s="121"/>
      <c r="P1722" s="121"/>
      <c r="Q1722" s="123"/>
      <c r="R1722" s="150"/>
      <c r="S1722" s="150"/>
      <c r="T1722" s="124"/>
      <c r="U1722" s="120"/>
      <c r="V1722" s="121"/>
      <c r="W1722" s="120"/>
      <c r="X1722" s="120"/>
      <c r="Y1722" s="264"/>
      <c r="Z1722" s="123"/>
      <c r="AA1722" s="125"/>
      <c r="AB1722" s="125"/>
      <c r="AC1722" s="125"/>
      <c r="AD1722" s="125"/>
      <c r="AE1722" s="125"/>
      <c r="AF1722" s="125"/>
      <c r="AG1722" s="125"/>
      <c r="AH1722" s="125"/>
      <c r="AI1722" s="125"/>
      <c r="AJ1722" s="125"/>
      <c r="AK1722" s="135"/>
      <c r="AL1722" s="126"/>
    </row>
    <row r="1723" spans="1:38" hidden="1" x14ac:dyDescent="0.25">
      <c r="A1723" s="147"/>
      <c r="B1723" s="120"/>
      <c r="C1723" s="121"/>
      <c r="D1723" s="122"/>
      <c r="E1723" s="121"/>
      <c r="F1723" s="122"/>
      <c r="G1723" s="121"/>
      <c r="H1723" s="123"/>
      <c r="I1723" s="121"/>
      <c r="J1723" s="120"/>
      <c r="K1723" s="121"/>
      <c r="L1723" s="120"/>
      <c r="M1723" s="123"/>
      <c r="N1723" s="123"/>
      <c r="O1723" s="121"/>
      <c r="P1723" s="121"/>
      <c r="Q1723" s="123"/>
      <c r="R1723" s="150"/>
      <c r="S1723" s="150"/>
      <c r="T1723" s="124"/>
      <c r="U1723" s="120"/>
      <c r="V1723" s="121"/>
      <c r="W1723" s="120"/>
      <c r="X1723" s="120"/>
      <c r="Y1723" s="264"/>
      <c r="Z1723" s="123"/>
      <c r="AA1723" s="125"/>
      <c r="AB1723" s="125"/>
      <c r="AC1723" s="125"/>
      <c r="AD1723" s="125"/>
      <c r="AE1723" s="125"/>
      <c r="AF1723" s="125"/>
      <c r="AG1723" s="125"/>
      <c r="AH1723" s="125"/>
      <c r="AI1723" s="125"/>
      <c r="AJ1723" s="125"/>
      <c r="AK1723" s="135"/>
      <c r="AL1723" s="126"/>
    </row>
    <row r="1724" spans="1:38" hidden="1" x14ac:dyDescent="0.25">
      <c r="A1724" s="147"/>
      <c r="B1724" s="120"/>
      <c r="C1724" s="121"/>
      <c r="D1724" s="122"/>
      <c r="E1724" s="121"/>
      <c r="F1724" s="122"/>
      <c r="G1724" s="121"/>
      <c r="H1724" s="123"/>
      <c r="I1724" s="121"/>
      <c r="J1724" s="120"/>
      <c r="K1724" s="121"/>
      <c r="L1724" s="120"/>
      <c r="M1724" s="123"/>
      <c r="N1724" s="123"/>
      <c r="O1724" s="121"/>
      <c r="P1724" s="121"/>
      <c r="Q1724" s="123"/>
      <c r="R1724" s="150"/>
      <c r="S1724" s="150"/>
      <c r="T1724" s="124"/>
      <c r="U1724" s="120"/>
      <c r="V1724" s="121"/>
      <c r="W1724" s="120"/>
      <c r="X1724" s="120"/>
      <c r="Y1724" s="264"/>
      <c r="Z1724" s="123"/>
      <c r="AA1724" s="125"/>
      <c r="AB1724" s="125"/>
      <c r="AC1724" s="125"/>
      <c r="AD1724" s="125"/>
      <c r="AE1724" s="125"/>
      <c r="AF1724" s="125"/>
      <c r="AG1724" s="125"/>
      <c r="AH1724" s="125"/>
      <c r="AI1724" s="125"/>
      <c r="AJ1724" s="125"/>
      <c r="AK1724" s="135"/>
      <c r="AL1724" s="126"/>
    </row>
    <row r="1725" spans="1:38" hidden="1" x14ac:dyDescent="0.25">
      <c r="A1725" s="147"/>
      <c r="B1725" s="120"/>
      <c r="C1725" s="121"/>
      <c r="D1725" s="122"/>
      <c r="E1725" s="121"/>
      <c r="F1725" s="122"/>
      <c r="G1725" s="121"/>
      <c r="H1725" s="123"/>
      <c r="I1725" s="121"/>
      <c r="J1725" s="120"/>
      <c r="K1725" s="121"/>
      <c r="L1725" s="120"/>
      <c r="M1725" s="123"/>
      <c r="N1725" s="123"/>
      <c r="O1725" s="121"/>
      <c r="P1725" s="121"/>
      <c r="Q1725" s="123"/>
      <c r="R1725" s="150"/>
      <c r="S1725" s="150"/>
      <c r="T1725" s="124"/>
      <c r="U1725" s="120"/>
      <c r="V1725" s="121"/>
      <c r="W1725" s="120"/>
      <c r="X1725" s="120"/>
      <c r="Y1725" s="264"/>
      <c r="Z1725" s="123"/>
      <c r="AA1725" s="125"/>
      <c r="AB1725" s="125"/>
      <c r="AC1725" s="125"/>
      <c r="AD1725" s="125"/>
      <c r="AE1725" s="125"/>
      <c r="AF1725" s="125"/>
      <c r="AG1725" s="125"/>
      <c r="AH1725" s="125"/>
      <c r="AI1725" s="125"/>
      <c r="AJ1725" s="125"/>
      <c r="AK1725" s="135"/>
      <c r="AL1725" s="126"/>
    </row>
    <row r="1726" spans="1:38" hidden="1" x14ac:dyDescent="0.25">
      <c r="A1726" s="147"/>
      <c r="B1726" s="120"/>
      <c r="C1726" s="121"/>
      <c r="D1726" s="122"/>
      <c r="E1726" s="121"/>
      <c r="F1726" s="122"/>
      <c r="G1726" s="121"/>
      <c r="H1726" s="123"/>
      <c r="I1726" s="121"/>
      <c r="J1726" s="120"/>
      <c r="K1726" s="121"/>
      <c r="L1726" s="120"/>
      <c r="M1726" s="123"/>
      <c r="N1726" s="123"/>
      <c r="O1726" s="121"/>
      <c r="P1726" s="121"/>
      <c r="Q1726" s="123"/>
      <c r="R1726" s="121"/>
      <c r="S1726" s="121"/>
      <c r="T1726" s="124"/>
      <c r="U1726" s="120"/>
      <c r="V1726" s="121"/>
      <c r="W1726" s="120"/>
      <c r="X1726" s="120"/>
      <c r="Y1726" s="263"/>
      <c r="Z1726" s="123"/>
      <c r="AA1726" s="125"/>
      <c r="AB1726" s="125"/>
      <c r="AC1726" s="125"/>
      <c r="AD1726" s="125"/>
      <c r="AE1726" s="125"/>
      <c r="AF1726" s="125"/>
      <c r="AG1726" s="125"/>
      <c r="AH1726" s="125"/>
      <c r="AI1726" s="125"/>
      <c r="AJ1726" s="125"/>
      <c r="AK1726" s="135"/>
      <c r="AL1726" s="126"/>
    </row>
    <row r="1727" spans="1:38" hidden="1" x14ac:dyDescent="0.25">
      <c r="A1727" s="147"/>
      <c r="B1727" s="120"/>
      <c r="C1727" s="121"/>
      <c r="D1727" s="122"/>
      <c r="E1727" s="121"/>
      <c r="F1727" s="122"/>
      <c r="G1727" s="121"/>
      <c r="H1727" s="123"/>
      <c r="I1727" s="121"/>
      <c r="J1727" s="120"/>
      <c r="K1727" s="121"/>
      <c r="L1727" s="120"/>
      <c r="M1727" s="123"/>
      <c r="N1727" s="123"/>
      <c r="O1727" s="121"/>
      <c r="P1727" s="121"/>
      <c r="Q1727" s="123"/>
      <c r="R1727" s="150"/>
      <c r="S1727" s="150"/>
      <c r="T1727" s="124"/>
      <c r="U1727" s="120"/>
      <c r="V1727" s="121"/>
      <c r="W1727" s="120"/>
      <c r="X1727" s="120"/>
      <c r="Y1727" s="264"/>
      <c r="Z1727" s="123"/>
      <c r="AA1727" s="125"/>
      <c r="AB1727" s="125"/>
      <c r="AC1727" s="125"/>
      <c r="AD1727" s="125"/>
      <c r="AE1727" s="125"/>
      <c r="AF1727" s="125"/>
      <c r="AG1727" s="125"/>
      <c r="AH1727" s="125"/>
      <c r="AI1727" s="125"/>
      <c r="AJ1727" s="125"/>
      <c r="AK1727" s="135"/>
      <c r="AL1727" s="126"/>
    </row>
    <row r="1728" spans="1:38" hidden="1" x14ac:dyDescent="0.25">
      <c r="A1728" s="147"/>
      <c r="B1728" s="120"/>
      <c r="C1728" s="121"/>
      <c r="D1728" s="122"/>
      <c r="E1728" s="121"/>
      <c r="F1728" s="122"/>
      <c r="G1728" s="121"/>
      <c r="H1728" s="123"/>
      <c r="I1728" s="121"/>
      <c r="J1728" s="120"/>
      <c r="K1728" s="121"/>
      <c r="L1728" s="120"/>
      <c r="M1728" s="123"/>
      <c r="N1728" s="123"/>
      <c r="O1728" s="121"/>
      <c r="P1728" s="121"/>
      <c r="Q1728" s="123"/>
      <c r="R1728" s="150"/>
      <c r="S1728" s="150"/>
      <c r="T1728" s="124"/>
      <c r="U1728" s="120"/>
      <c r="V1728" s="121"/>
      <c r="W1728" s="120"/>
      <c r="X1728" s="120"/>
      <c r="Y1728" s="264"/>
      <c r="Z1728" s="123"/>
      <c r="AA1728" s="125"/>
      <c r="AB1728" s="125"/>
      <c r="AC1728" s="125"/>
      <c r="AD1728" s="125"/>
      <c r="AE1728" s="125"/>
      <c r="AF1728" s="125"/>
      <c r="AG1728" s="125"/>
      <c r="AH1728" s="125"/>
      <c r="AI1728" s="125"/>
      <c r="AJ1728" s="125"/>
      <c r="AK1728" s="135"/>
      <c r="AL1728" s="126"/>
    </row>
    <row r="1729" spans="1:38" hidden="1" x14ac:dyDescent="0.25">
      <c r="A1729" s="147"/>
      <c r="B1729" s="120"/>
      <c r="C1729" s="121"/>
      <c r="D1729" s="122"/>
      <c r="E1729" s="121"/>
      <c r="F1729" s="122"/>
      <c r="G1729" s="121"/>
      <c r="H1729" s="123"/>
      <c r="I1729" s="121"/>
      <c r="J1729" s="120"/>
      <c r="K1729" s="121"/>
      <c r="L1729" s="120"/>
      <c r="M1729" s="123"/>
      <c r="N1729" s="123"/>
      <c r="O1729" s="121"/>
      <c r="P1729" s="121"/>
      <c r="Q1729" s="123"/>
      <c r="R1729" s="150"/>
      <c r="S1729" s="150"/>
      <c r="T1729" s="124"/>
      <c r="U1729" s="120"/>
      <c r="V1729" s="121"/>
      <c r="W1729" s="120"/>
      <c r="X1729" s="120"/>
      <c r="Y1729" s="263"/>
      <c r="Z1729" s="123"/>
      <c r="AA1729" s="125"/>
      <c r="AB1729" s="125"/>
      <c r="AC1729" s="125"/>
      <c r="AD1729" s="125"/>
      <c r="AE1729" s="125"/>
      <c r="AF1729" s="125"/>
      <c r="AG1729" s="125"/>
      <c r="AH1729" s="125"/>
      <c r="AI1729" s="125"/>
      <c r="AJ1729" s="125"/>
      <c r="AK1729" s="135"/>
      <c r="AL1729" s="126"/>
    </row>
    <row r="1730" spans="1:38" hidden="1" x14ac:dyDescent="0.25">
      <c r="A1730" s="147"/>
      <c r="B1730" s="120"/>
      <c r="C1730" s="121"/>
      <c r="D1730" s="122"/>
      <c r="E1730" s="121"/>
      <c r="F1730" s="122"/>
      <c r="G1730" s="121"/>
      <c r="H1730" s="123"/>
      <c r="I1730" s="121"/>
      <c r="J1730" s="120"/>
      <c r="K1730" s="121"/>
      <c r="L1730" s="120"/>
      <c r="M1730" s="123"/>
      <c r="N1730" s="123"/>
      <c r="O1730" s="121"/>
      <c r="P1730" s="121"/>
      <c r="Q1730" s="123"/>
      <c r="R1730" s="150"/>
      <c r="S1730" s="150"/>
      <c r="T1730" s="124"/>
      <c r="U1730" s="120"/>
      <c r="V1730" s="121"/>
      <c r="W1730" s="120"/>
      <c r="X1730" s="120"/>
      <c r="Y1730" s="263"/>
      <c r="Z1730" s="123"/>
      <c r="AA1730" s="125"/>
      <c r="AB1730" s="125"/>
      <c r="AC1730" s="125"/>
      <c r="AD1730" s="125"/>
      <c r="AE1730" s="125"/>
      <c r="AF1730" s="125"/>
      <c r="AG1730" s="125"/>
      <c r="AH1730" s="125"/>
      <c r="AI1730" s="125"/>
      <c r="AJ1730" s="125"/>
      <c r="AK1730" s="135"/>
      <c r="AL1730" s="126"/>
    </row>
    <row r="1731" spans="1:38" hidden="1" x14ac:dyDescent="0.25">
      <c r="A1731" s="147"/>
      <c r="B1731" s="120"/>
      <c r="C1731" s="121"/>
      <c r="D1731" s="122"/>
      <c r="E1731" s="121"/>
      <c r="F1731" s="122"/>
      <c r="G1731" s="121"/>
      <c r="H1731" s="123"/>
      <c r="I1731" s="121"/>
      <c r="J1731" s="120"/>
      <c r="K1731" s="121"/>
      <c r="L1731" s="120"/>
      <c r="M1731" s="123"/>
      <c r="N1731" s="123"/>
      <c r="O1731" s="121"/>
      <c r="P1731" s="121"/>
      <c r="Q1731" s="123"/>
      <c r="R1731" s="150"/>
      <c r="S1731" s="150"/>
      <c r="T1731" s="124"/>
      <c r="U1731" s="120"/>
      <c r="V1731" s="121"/>
      <c r="W1731" s="120"/>
      <c r="X1731" s="120"/>
      <c r="Y1731" s="263"/>
      <c r="Z1731" s="123"/>
      <c r="AA1731" s="125"/>
      <c r="AB1731" s="125"/>
      <c r="AC1731" s="125"/>
      <c r="AD1731" s="125"/>
      <c r="AE1731" s="125"/>
      <c r="AF1731" s="125"/>
      <c r="AG1731" s="125"/>
      <c r="AH1731" s="125"/>
      <c r="AI1731" s="125"/>
      <c r="AJ1731" s="125"/>
      <c r="AK1731" s="135"/>
      <c r="AL1731" s="126"/>
    </row>
    <row r="1732" spans="1:38" hidden="1" x14ac:dyDescent="0.25">
      <c r="A1732" s="147"/>
      <c r="B1732" s="120"/>
      <c r="C1732" s="121"/>
      <c r="D1732" s="122"/>
      <c r="E1732" s="121"/>
      <c r="F1732" s="122"/>
      <c r="G1732" s="121"/>
      <c r="H1732" s="123"/>
      <c r="I1732" s="121"/>
      <c r="J1732" s="120"/>
      <c r="K1732" s="121"/>
      <c r="L1732" s="120"/>
      <c r="M1732" s="123"/>
      <c r="N1732" s="123"/>
      <c r="O1732" s="121"/>
      <c r="P1732" s="121"/>
      <c r="Q1732" s="123"/>
      <c r="R1732" s="150"/>
      <c r="S1732" s="150"/>
      <c r="T1732" s="124"/>
      <c r="U1732" s="120"/>
      <c r="V1732" s="121"/>
      <c r="W1732" s="120"/>
      <c r="X1732" s="120"/>
      <c r="Y1732" s="264"/>
      <c r="Z1732" s="123"/>
      <c r="AA1732" s="125"/>
      <c r="AB1732" s="125"/>
      <c r="AC1732" s="125"/>
      <c r="AD1732" s="125"/>
      <c r="AE1732" s="125"/>
      <c r="AF1732" s="125"/>
      <c r="AG1732" s="125"/>
      <c r="AH1732" s="125"/>
      <c r="AI1732" s="125"/>
      <c r="AJ1732" s="125"/>
      <c r="AK1732" s="135"/>
      <c r="AL1732" s="126"/>
    </row>
    <row r="1733" spans="1:38" hidden="1" x14ac:dyDescent="0.25">
      <c r="A1733" s="147"/>
      <c r="B1733" s="120"/>
      <c r="C1733" s="121"/>
      <c r="D1733" s="122"/>
      <c r="E1733" s="121"/>
      <c r="F1733" s="122"/>
      <c r="G1733" s="121"/>
      <c r="H1733" s="123"/>
      <c r="I1733" s="121"/>
      <c r="J1733" s="120"/>
      <c r="K1733" s="121"/>
      <c r="L1733" s="120"/>
      <c r="M1733" s="123"/>
      <c r="N1733" s="123"/>
      <c r="O1733" s="121"/>
      <c r="P1733" s="121"/>
      <c r="Q1733" s="123"/>
      <c r="R1733" s="150"/>
      <c r="S1733" s="150"/>
      <c r="T1733" s="124"/>
      <c r="U1733" s="120"/>
      <c r="V1733" s="121"/>
      <c r="W1733" s="120"/>
      <c r="X1733" s="120"/>
      <c r="Y1733" s="263"/>
      <c r="Z1733" s="123"/>
      <c r="AA1733" s="125"/>
      <c r="AB1733" s="125"/>
      <c r="AC1733" s="125"/>
      <c r="AD1733" s="125"/>
      <c r="AE1733" s="125"/>
      <c r="AF1733" s="125"/>
      <c r="AG1733" s="125"/>
      <c r="AH1733" s="125"/>
      <c r="AI1733" s="125"/>
      <c r="AJ1733" s="125"/>
      <c r="AK1733" s="135"/>
      <c r="AL1733" s="126"/>
    </row>
    <row r="1734" spans="1:38" hidden="1" x14ac:dyDescent="0.25">
      <c r="A1734" s="147"/>
      <c r="B1734" s="120"/>
      <c r="C1734" s="121"/>
      <c r="D1734" s="122"/>
      <c r="E1734" s="121"/>
      <c r="F1734" s="122"/>
      <c r="G1734" s="121"/>
      <c r="H1734" s="123"/>
      <c r="I1734" s="121"/>
      <c r="J1734" s="120"/>
      <c r="K1734" s="121"/>
      <c r="L1734" s="120"/>
      <c r="M1734" s="123"/>
      <c r="N1734" s="123"/>
      <c r="O1734" s="121"/>
      <c r="P1734" s="121"/>
      <c r="Q1734" s="123"/>
      <c r="R1734" s="150"/>
      <c r="S1734" s="150"/>
      <c r="T1734" s="124"/>
      <c r="U1734" s="122"/>
      <c r="V1734" s="121"/>
      <c r="W1734" s="120"/>
      <c r="X1734" s="120"/>
      <c r="Y1734" s="263"/>
      <c r="Z1734" s="123"/>
      <c r="AA1734" s="125"/>
      <c r="AB1734" s="125"/>
      <c r="AC1734" s="125"/>
      <c r="AD1734" s="125"/>
      <c r="AE1734" s="125"/>
      <c r="AF1734" s="125"/>
      <c r="AG1734" s="125"/>
      <c r="AH1734" s="125"/>
      <c r="AI1734" s="125"/>
      <c r="AJ1734" s="125"/>
      <c r="AK1734" s="135"/>
      <c r="AL1734" s="126"/>
    </row>
    <row r="1735" spans="1:38" hidden="1" x14ac:dyDescent="0.25">
      <c r="A1735" s="147"/>
      <c r="B1735" s="120"/>
      <c r="C1735" s="121"/>
      <c r="D1735" s="122"/>
      <c r="E1735" s="121"/>
      <c r="F1735" s="122"/>
      <c r="G1735" s="121"/>
      <c r="H1735" s="123"/>
      <c r="I1735" s="121"/>
      <c r="J1735" s="120"/>
      <c r="K1735" s="121"/>
      <c r="L1735" s="120"/>
      <c r="M1735" s="123"/>
      <c r="N1735" s="123"/>
      <c r="O1735" s="121"/>
      <c r="P1735" s="121"/>
      <c r="Q1735" s="123"/>
      <c r="R1735" s="150"/>
      <c r="S1735" s="150"/>
      <c r="T1735" s="124"/>
      <c r="U1735" s="120"/>
      <c r="V1735" s="121"/>
      <c r="W1735" s="120"/>
      <c r="X1735" s="120"/>
      <c r="Y1735" s="264"/>
      <c r="Z1735" s="123"/>
      <c r="AA1735" s="125"/>
      <c r="AB1735" s="125"/>
      <c r="AC1735" s="125"/>
      <c r="AD1735" s="125"/>
      <c r="AE1735" s="125"/>
      <c r="AF1735" s="125"/>
      <c r="AG1735" s="125"/>
      <c r="AH1735" s="125"/>
      <c r="AI1735" s="125"/>
      <c r="AJ1735" s="125"/>
      <c r="AK1735" s="135"/>
      <c r="AL1735" s="126"/>
    </row>
    <row r="1736" spans="1:38" hidden="1" x14ac:dyDescent="0.25">
      <c r="A1736" s="147"/>
      <c r="B1736" s="120"/>
      <c r="C1736" s="121"/>
      <c r="D1736" s="122"/>
      <c r="E1736" s="121"/>
      <c r="F1736" s="122"/>
      <c r="G1736" s="121"/>
      <c r="H1736" s="123"/>
      <c r="I1736" s="121"/>
      <c r="J1736" s="120"/>
      <c r="K1736" s="121"/>
      <c r="L1736" s="120"/>
      <c r="M1736" s="123"/>
      <c r="N1736" s="123"/>
      <c r="O1736" s="121"/>
      <c r="P1736" s="121"/>
      <c r="Q1736" s="123"/>
      <c r="R1736" s="150"/>
      <c r="S1736" s="150"/>
      <c r="T1736" s="124"/>
      <c r="U1736" s="120"/>
      <c r="V1736" s="121"/>
      <c r="W1736" s="120"/>
      <c r="X1736" s="120"/>
      <c r="Y1736" s="263"/>
      <c r="Z1736" s="123"/>
      <c r="AA1736" s="125"/>
      <c r="AB1736" s="125"/>
      <c r="AC1736" s="125"/>
      <c r="AD1736" s="125"/>
      <c r="AE1736" s="125"/>
      <c r="AF1736" s="125"/>
      <c r="AG1736" s="125"/>
      <c r="AH1736" s="125"/>
      <c r="AI1736" s="125"/>
      <c r="AJ1736" s="125"/>
      <c r="AK1736" s="135"/>
      <c r="AL1736" s="126"/>
    </row>
    <row r="1737" spans="1:38" hidden="1" x14ac:dyDescent="0.25">
      <c r="A1737" s="147"/>
      <c r="B1737" s="120"/>
      <c r="C1737" s="121"/>
      <c r="D1737" s="122"/>
      <c r="E1737" s="121"/>
      <c r="F1737" s="122"/>
      <c r="G1737" s="121"/>
      <c r="H1737" s="123"/>
      <c r="I1737" s="121"/>
      <c r="J1737" s="120"/>
      <c r="K1737" s="121"/>
      <c r="L1737" s="120"/>
      <c r="M1737" s="123"/>
      <c r="N1737" s="123"/>
      <c r="O1737" s="121"/>
      <c r="P1737" s="121"/>
      <c r="Q1737" s="123"/>
      <c r="R1737" s="150"/>
      <c r="S1737" s="150"/>
      <c r="T1737" s="124"/>
      <c r="U1737" s="120"/>
      <c r="V1737" s="121"/>
      <c r="W1737" s="120"/>
      <c r="X1737" s="120"/>
      <c r="Y1737" s="264"/>
      <c r="Z1737" s="123"/>
      <c r="AA1737" s="125"/>
      <c r="AB1737" s="125"/>
      <c r="AC1737" s="125"/>
      <c r="AD1737" s="125"/>
      <c r="AE1737" s="125"/>
      <c r="AF1737" s="125"/>
      <c r="AG1737" s="125"/>
      <c r="AH1737" s="125"/>
      <c r="AI1737" s="125"/>
      <c r="AJ1737" s="125"/>
      <c r="AK1737" s="135"/>
      <c r="AL1737" s="126"/>
    </row>
    <row r="1738" spans="1:38" hidden="1" x14ac:dyDescent="0.25">
      <c r="A1738" s="147"/>
      <c r="B1738" s="120"/>
      <c r="C1738" s="121"/>
      <c r="D1738" s="122"/>
      <c r="E1738" s="121"/>
      <c r="F1738" s="122"/>
      <c r="G1738" s="121"/>
      <c r="H1738" s="123"/>
      <c r="I1738" s="121"/>
      <c r="J1738" s="120"/>
      <c r="K1738" s="121"/>
      <c r="L1738" s="120"/>
      <c r="M1738" s="123"/>
      <c r="N1738" s="123"/>
      <c r="O1738" s="121"/>
      <c r="P1738" s="121"/>
      <c r="Q1738" s="123"/>
      <c r="R1738" s="150"/>
      <c r="S1738" s="150"/>
      <c r="T1738" s="124"/>
      <c r="U1738" s="120"/>
      <c r="V1738" s="121"/>
      <c r="W1738" s="120"/>
      <c r="X1738" s="120"/>
      <c r="Y1738" s="263"/>
      <c r="Z1738" s="123"/>
      <c r="AA1738" s="125"/>
      <c r="AB1738" s="125"/>
      <c r="AC1738" s="125"/>
      <c r="AD1738" s="125"/>
      <c r="AE1738" s="125"/>
      <c r="AF1738" s="125"/>
      <c r="AG1738" s="125"/>
      <c r="AH1738" s="125"/>
      <c r="AI1738" s="125"/>
      <c r="AJ1738" s="125"/>
      <c r="AK1738" s="135"/>
      <c r="AL1738" s="126"/>
    </row>
    <row r="1739" spans="1:38" hidden="1" x14ac:dyDescent="0.25">
      <c r="A1739" s="147"/>
      <c r="B1739" s="120"/>
      <c r="C1739" s="121"/>
      <c r="D1739" s="122"/>
      <c r="E1739" s="121"/>
      <c r="F1739" s="122"/>
      <c r="G1739" s="121"/>
      <c r="H1739" s="123"/>
      <c r="I1739" s="121"/>
      <c r="J1739" s="120"/>
      <c r="K1739" s="121"/>
      <c r="L1739" s="120"/>
      <c r="M1739" s="123"/>
      <c r="N1739" s="123"/>
      <c r="O1739" s="121"/>
      <c r="P1739" s="121"/>
      <c r="Q1739" s="123"/>
      <c r="R1739" s="150"/>
      <c r="S1739" s="150"/>
      <c r="T1739" s="124"/>
      <c r="U1739" s="120"/>
      <c r="V1739" s="121"/>
      <c r="W1739" s="120"/>
      <c r="X1739" s="120"/>
      <c r="Y1739" s="263"/>
      <c r="Z1739" s="123"/>
      <c r="AA1739" s="125"/>
      <c r="AB1739" s="125"/>
      <c r="AC1739" s="125"/>
      <c r="AD1739" s="125"/>
      <c r="AE1739" s="125"/>
      <c r="AF1739" s="125"/>
      <c r="AG1739" s="125"/>
      <c r="AH1739" s="125"/>
      <c r="AI1739" s="125"/>
      <c r="AJ1739" s="125"/>
      <c r="AK1739" s="135"/>
      <c r="AL1739" s="126"/>
    </row>
    <row r="1740" spans="1:38" hidden="1" x14ac:dyDescent="0.25">
      <c r="A1740" s="147"/>
      <c r="B1740" s="120"/>
      <c r="C1740" s="121"/>
      <c r="D1740" s="122"/>
      <c r="E1740" s="121"/>
      <c r="F1740" s="122"/>
      <c r="G1740" s="121"/>
      <c r="H1740" s="123"/>
      <c r="I1740" s="121"/>
      <c r="J1740" s="120"/>
      <c r="K1740" s="121"/>
      <c r="L1740" s="120"/>
      <c r="M1740" s="123"/>
      <c r="N1740" s="123"/>
      <c r="O1740" s="121"/>
      <c r="P1740" s="121"/>
      <c r="Q1740" s="123"/>
      <c r="R1740" s="150"/>
      <c r="S1740" s="150"/>
      <c r="T1740" s="124"/>
      <c r="U1740" s="120"/>
      <c r="V1740" s="121"/>
      <c r="W1740" s="120"/>
      <c r="X1740" s="120"/>
      <c r="Y1740" s="264"/>
      <c r="Z1740" s="123"/>
      <c r="AA1740" s="125"/>
      <c r="AB1740" s="125"/>
      <c r="AC1740" s="125"/>
      <c r="AD1740" s="125"/>
      <c r="AE1740" s="125"/>
      <c r="AF1740" s="125"/>
      <c r="AG1740" s="125"/>
      <c r="AH1740" s="125"/>
      <c r="AI1740" s="125"/>
      <c r="AJ1740" s="125"/>
      <c r="AK1740" s="135"/>
      <c r="AL1740" s="126"/>
    </row>
    <row r="1741" spans="1:38" hidden="1" x14ac:dyDescent="0.25">
      <c r="A1741" s="147"/>
      <c r="B1741" s="120"/>
      <c r="C1741" s="121"/>
      <c r="D1741" s="122"/>
      <c r="E1741" s="121"/>
      <c r="F1741" s="122"/>
      <c r="G1741" s="121"/>
      <c r="H1741" s="123"/>
      <c r="I1741" s="121"/>
      <c r="J1741" s="120"/>
      <c r="K1741" s="121"/>
      <c r="L1741" s="120"/>
      <c r="M1741" s="123"/>
      <c r="N1741" s="123"/>
      <c r="O1741" s="121"/>
      <c r="P1741" s="121"/>
      <c r="Q1741" s="123"/>
      <c r="R1741" s="150"/>
      <c r="S1741" s="150"/>
      <c r="T1741" s="124"/>
      <c r="U1741" s="120"/>
      <c r="V1741" s="121"/>
      <c r="W1741" s="120"/>
      <c r="X1741" s="120"/>
      <c r="Y1741" s="264"/>
      <c r="Z1741" s="123"/>
      <c r="AA1741" s="125"/>
      <c r="AB1741" s="125"/>
      <c r="AC1741" s="125"/>
      <c r="AD1741" s="125"/>
      <c r="AE1741" s="125"/>
      <c r="AF1741" s="125"/>
      <c r="AG1741" s="125"/>
      <c r="AH1741" s="125"/>
      <c r="AI1741" s="125"/>
      <c r="AJ1741" s="125"/>
      <c r="AK1741" s="135"/>
      <c r="AL1741" s="126"/>
    </row>
    <row r="1742" spans="1:38" hidden="1" x14ac:dyDescent="0.25">
      <c r="A1742" s="147"/>
      <c r="B1742" s="120"/>
      <c r="C1742" s="121"/>
      <c r="D1742" s="122"/>
      <c r="E1742" s="121"/>
      <c r="F1742" s="122"/>
      <c r="G1742" s="121"/>
      <c r="H1742" s="123"/>
      <c r="I1742" s="121"/>
      <c r="J1742" s="120"/>
      <c r="K1742" s="121"/>
      <c r="L1742" s="120"/>
      <c r="M1742" s="123"/>
      <c r="N1742" s="123"/>
      <c r="O1742" s="121"/>
      <c r="P1742" s="121"/>
      <c r="Q1742" s="123"/>
      <c r="R1742" s="150"/>
      <c r="S1742" s="150"/>
      <c r="T1742" s="124"/>
      <c r="U1742" s="120"/>
      <c r="V1742" s="121"/>
      <c r="W1742" s="120"/>
      <c r="X1742" s="120"/>
      <c r="Y1742" s="264"/>
      <c r="Z1742" s="123"/>
      <c r="AA1742" s="125"/>
      <c r="AB1742" s="125"/>
      <c r="AC1742" s="125"/>
      <c r="AD1742" s="125"/>
      <c r="AE1742" s="125"/>
      <c r="AF1742" s="125"/>
      <c r="AG1742" s="125"/>
      <c r="AH1742" s="125"/>
      <c r="AI1742" s="125"/>
      <c r="AJ1742" s="125"/>
      <c r="AK1742" s="135"/>
      <c r="AL1742" s="126"/>
    </row>
    <row r="1743" spans="1:38" hidden="1" x14ac:dyDescent="0.25">
      <c r="A1743" s="147"/>
      <c r="B1743" s="120"/>
      <c r="C1743" s="121"/>
      <c r="D1743" s="122"/>
      <c r="E1743" s="121"/>
      <c r="F1743" s="122"/>
      <c r="G1743" s="121"/>
      <c r="H1743" s="123"/>
      <c r="I1743" s="121"/>
      <c r="J1743" s="120"/>
      <c r="K1743" s="121"/>
      <c r="L1743" s="120"/>
      <c r="M1743" s="123"/>
      <c r="N1743" s="123"/>
      <c r="O1743" s="121"/>
      <c r="P1743" s="121"/>
      <c r="Q1743" s="123"/>
      <c r="R1743" s="150"/>
      <c r="S1743" s="150"/>
      <c r="T1743" s="124"/>
      <c r="U1743" s="120"/>
      <c r="V1743" s="121"/>
      <c r="W1743" s="120"/>
      <c r="X1743" s="120"/>
      <c r="Y1743" s="264"/>
      <c r="Z1743" s="123"/>
      <c r="AA1743" s="125"/>
      <c r="AB1743" s="125"/>
      <c r="AC1743" s="125"/>
      <c r="AD1743" s="125"/>
      <c r="AE1743" s="125"/>
      <c r="AF1743" s="125"/>
      <c r="AG1743" s="125"/>
      <c r="AH1743" s="125"/>
      <c r="AI1743" s="125"/>
      <c r="AJ1743" s="125"/>
      <c r="AK1743" s="135"/>
      <c r="AL1743" s="126"/>
    </row>
    <row r="1744" spans="1:38" hidden="1" x14ac:dyDescent="0.25">
      <c r="A1744" s="147"/>
      <c r="B1744" s="120"/>
      <c r="C1744" s="121"/>
      <c r="D1744" s="122"/>
      <c r="E1744" s="121"/>
      <c r="F1744" s="122"/>
      <c r="G1744" s="121"/>
      <c r="H1744" s="123"/>
      <c r="I1744" s="121"/>
      <c r="J1744" s="120"/>
      <c r="K1744" s="121"/>
      <c r="L1744" s="120"/>
      <c r="M1744" s="123"/>
      <c r="N1744" s="123"/>
      <c r="O1744" s="121"/>
      <c r="P1744" s="121"/>
      <c r="Q1744" s="123"/>
      <c r="R1744" s="150"/>
      <c r="S1744" s="150"/>
      <c r="T1744" s="124"/>
      <c r="U1744" s="120"/>
      <c r="V1744" s="121"/>
      <c r="W1744" s="120"/>
      <c r="X1744" s="120"/>
      <c r="Y1744" s="263"/>
      <c r="Z1744" s="123"/>
      <c r="AA1744" s="125"/>
      <c r="AB1744" s="125"/>
      <c r="AC1744" s="125"/>
      <c r="AD1744" s="125"/>
      <c r="AE1744" s="125"/>
      <c r="AF1744" s="125"/>
      <c r="AG1744" s="125"/>
      <c r="AH1744" s="125"/>
      <c r="AI1744" s="125"/>
      <c r="AJ1744" s="125"/>
      <c r="AK1744" s="135"/>
      <c r="AL1744" s="126"/>
    </row>
    <row r="1745" spans="1:38" hidden="1" x14ac:dyDescent="0.25">
      <c r="A1745" s="147"/>
      <c r="B1745" s="120"/>
      <c r="C1745" s="121"/>
      <c r="D1745" s="122"/>
      <c r="E1745" s="121"/>
      <c r="F1745" s="122"/>
      <c r="G1745" s="121"/>
      <c r="H1745" s="123"/>
      <c r="I1745" s="121"/>
      <c r="J1745" s="120"/>
      <c r="K1745" s="121"/>
      <c r="L1745" s="120"/>
      <c r="M1745" s="123"/>
      <c r="N1745" s="123"/>
      <c r="O1745" s="121"/>
      <c r="P1745" s="121"/>
      <c r="Q1745" s="123"/>
      <c r="R1745" s="150"/>
      <c r="S1745" s="150"/>
      <c r="T1745" s="124"/>
      <c r="U1745" s="120"/>
      <c r="V1745" s="121"/>
      <c r="W1745" s="120"/>
      <c r="X1745" s="120"/>
      <c r="Y1745" s="263"/>
      <c r="Z1745" s="123"/>
      <c r="AA1745" s="125"/>
      <c r="AB1745" s="125"/>
      <c r="AC1745" s="125"/>
      <c r="AD1745" s="125"/>
      <c r="AE1745" s="125"/>
      <c r="AF1745" s="125"/>
      <c r="AG1745" s="125"/>
      <c r="AH1745" s="125"/>
      <c r="AI1745" s="125"/>
      <c r="AJ1745" s="125"/>
      <c r="AK1745" s="135"/>
      <c r="AL1745" s="126"/>
    </row>
    <row r="1746" spans="1:38" hidden="1" x14ac:dyDescent="0.25">
      <c r="A1746" s="147"/>
      <c r="B1746" s="120"/>
      <c r="C1746" s="121"/>
      <c r="D1746" s="122"/>
      <c r="E1746" s="121"/>
      <c r="F1746" s="122"/>
      <c r="G1746" s="121"/>
      <c r="H1746" s="123"/>
      <c r="I1746" s="121"/>
      <c r="J1746" s="120"/>
      <c r="K1746" s="121"/>
      <c r="L1746" s="120"/>
      <c r="M1746" s="123"/>
      <c r="N1746" s="123"/>
      <c r="O1746" s="121"/>
      <c r="P1746" s="121"/>
      <c r="Q1746" s="123"/>
      <c r="R1746" s="150"/>
      <c r="S1746" s="150"/>
      <c r="T1746" s="124"/>
      <c r="U1746" s="120"/>
      <c r="V1746" s="121"/>
      <c r="W1746" s="120"/>
      <c r="X1746" s="120"/>
      <c r="Y1746" s="264"/>
      <c r="Z1746" s="123"/>
      <c r="AA1746" s="125"/>
      <c r="AB1746" s="125"/>
      <c r="AC1746" s="125"/>
      <c r="AD1746" s="125"/>
      <c r="AE1746" s="125"/>
      <c r="AF1746" s="125"/>
      <c r="AG1746" s="125"/>
      <c r="AH1746" s="125"/>
      <c r="AI1746" s="125"/>
      <c r="AJ1746" s="125"/>
      <c r="AK1746" s="135"/>
      <c r="AL1746" s="126"/>
    </row>
    <row r="1747" spans="1:38" hidden="1" x14ac:dyDescent="0.25">
      <c r="A1747" s="147"/>
      <c r="B1747" s="120"/>
      <c r="C1747" s="121"/>
      <c r="D1747" s="122"/>
      <c r="E1747" s="121"/>
      <c r="F1747" s="122"/>
      <c r="G1747" s="121"/>
      <c r="H1747" s="123"/>
      <c r="I1747" s="121"/>
      <c r="J1747" s="120"/>
      <c r="K1747" s="121"/>
      <c r="L1747" s="120"/>
      <c r="M1747" s="123"/>
      <c r="N1747" s="123"/>
      <c r="O1747" s="121"/>
      <c r="P1747" s="121"/>
      <c r="Q1747" s="123"/>
      <c r="R1747" s="150"/>
      <c r="S1747" s="150"/>
      <c r="T1747" s="124"/>
      <c r="U1747" s="120"/>
      <c r="V1747" s="121"/>
      <c r="W1747" s="120"/>
      <c r="X1747" s="120"/>
      <c r="Y1747" s="263"/>
      <c r="Z1747" s="123"/>
      <c r="AA1747" s="125"/>
      <c r="AB1747" s="125"/>
      <c r="AC1747" s="125"/>
      <c r="AD1747" s="125"/>
      <c r="AE1747" s="125"/>
      <c r="AF1747" s="125"/>
      <c r="AG1747" s="125"/>
      <c r="AH1747" s="125"/>
      <c r="AI1747" s="125"/>
      <c r="AJ1747" s="125"/>
      <c r="AK1747" s="135"/>
      <c r="AL1747" s="126"/>
    </row>
    <row r="1748" spans="1:38" hidden="1" x14ac:dyDescent="0.25">
      <c r="A1748" s="147"/>
      <c r="B1748" s="120"/>
      <c r="C1748" s="121"/>
      <c r="D1748" s="122"/>
      <c r="E1748" s="121"/>
      <c r="F1748" s="122"/>
      <c r="G1748" s="121"/>
      <c r="H1748" s="123"/>
      <c r="I1748" s="121"/>
      <c r="J1748" s="120"/>
      <c r="K1748" s="121"/>
      <c r="L1748" s="120"/>
      <c r="M1748" s="123"/>
      <c r="N1748" s="123"/>
      <c r="O1748" s="121"/>
      <c r="P1748" s="121"/>
      <c r="Q1748" s="123"/>
      <c r="R1748" s="150"/>
      <c r="S1748" s="150"/>
      <c r="T1748" s="124"/>
      <c r="U1748" s="120"/>
      <c r="V1748" s="121"/>
      <c r="W1748" s="120"/>
      <c r="X1748" s="120"/>
      <c r="Y1748" s="264"/>
      <c r="Z1748" s="123"/>
      <c r="AA1748" s="125"/>
      <c r="AB1748" s="125"/>
      <c r="AC1748" s="125"/>
      <c r="AD1748" s="125"/>
      <c r="AE1748" s="125"/>
      <c r="AF1748" s="125"/>
      <c r="AG1748" s="125"/>
      <c r="AH1748" s="125"/>
      <c r="AI1748" s="125"/>
      <c r="AJ1748" s="125"/>
      <c r="AK1748" s="135"/>
      <c r="AL1748" s="126"/>
    </row>
    <row r="1749" spans="1:38" hidden="1" x14ac:dyDescent="0.25">
      <c r="A1749" s="147"/>
      <c r="B1749" s="120"/>
      <c r="C1749" s="121"/>
      <c r="D1749" s="122"/>
      <c r="E1749" s="121"/>
      <c r="F1749" s="122"/>
      <c r="G1749" s="121"/>
      <c r="H1749" s="123"/>
      <c r="I1749" s="121"/>
      <c r="J1749" s="120"/>
      <c r="K1749" s="121"/>
      <c r="L1749" s="120"/>
      <c r="M1749" s="123"/>
      <c r="N1749" s="123"/>
      <c r="O1749" s="121"/>
      <c r="P1749" s="121"/>
      <c r="Q1749" s="123"/>
      <c r="R1749" s="150"/>
      <c r="S1749" s="150"/>
      <c r="T1749" s="124"/>
      <c r="U1749" s="120"/>
      <c r="V1749" s="121"/>
      <c r="W1749" s="120"/>
      <c r="X1749" s="120"/>
      <c r="Y1749" s="264"/>
      <c r="Z1749" s="123"/>
      <c r="AA1749" s="125"/>
      <c r="AB1749" s="125"/>
      <c r="AC1749" s="125"/>
      <c r="AD1749" s="125"/>
      <c r="AE1749" s="125"/>
      <c r="AF1749" s="125"/>
      <c r="AG1749" s="125"/>
      <c r="AH1749" s="125"/>
      <c r="AI1749" s="125"/>
      <c r="AJ1749" s="125"/>
      <c r="AK1749" s="135"/>
      <c r="AL1749" s="126"/>
    </row>
    <row r="1750" spans="1:38" hidden="1" x14ac:dyDescent="0.25">
      <c r="A1750" s="147"/>
      <c r="B1750" s="120"/>
      <c r="C1750" s="121"/>
      <c r="D1750" s="122"/>
      <c r="E1750" s="121"/>
      <c r="F1750" s="122"/>
      <c r="G1750" s="121"/>
      <c r="H1750" s="123"/>
      <c r="I1750" s="121"/>
      <c r="J1750" s="120"/>
      <c r="K1750" s="121"/>
      <c r="L1750" s="120"/>
      <c r="M1750" s="123"/>
      <c r="N1750" s="123"/>
      <c r="O1750" s="121"/>
      <c r="P1750" s="121"/>
      <c r="Q1750" s="123"/>
      <c r="R1750" s="150"/>
      <c r="S1750" s="150"/>
      <c r="T1750" s="124"/>
      <c r="U1750" s="120"/>
      <c r="V1750" s="121"/>
      <c r="W1750" s="120"/>
      <c r="X1750" s="120"/>
      <c r="Y1750" s="264"/>
      <c r="Z1750" s="123"/>
      <c r="AA1750" s="125"/>
      <c r="AB1750" s="125"/>
      <c r="AC1750" s="125"/>
      <c r="AD1750" s="125"/>
      <c r="AE1750" s="125"/>
      <c r="AF1750" s="125"/>
      <c r="AG1750" s="125"/>
      <c r="AH1750" s="125"/>
      <c r="AI1750" s="125"/>
      <c r="AJ1750" s="125"/>
      <c r="AK1750" s="135"/>
      <c r="AL1750" s="126"/>
    </row>
    <row r="1751" spans="1:38" hidden="1" x14ac:dyDescent="0.25">
      <c r="A1751" s="147"/>
      <c r="B1751" s="120"/>
      <c r="C1751" s="121"/>
      <c r="D1751" s="122"/>
      <c r="E1751" s="121"/>
      <c r="F1751" s="122"/>
      <c r="G1751" s="121"/>
      <c r="H1751" s="123"/>
      <c r="I1751" s="121"/>
      <c r="J1751" s="120"/>
      <c r="K1751" s="121"/>
      <c r="L1751" s="120"/>
      <c r="M1751" s="123"/>
      <c r="N1751" s="123"/>
      <c r="O1751" s="121"/>
      <c r="P1751" s="121"/>
      <c r="Q1751" s="123"/>
      <c r="R1751" s="150"/>
      <c r="S1751" s="150"/>
      <c r="T1751" s="124"/>
      <c r="U1751" s="122"/>
      <c r="V1751" s="121"/>
      <c r="W1751" s="120"/>
      <c r="X1751" s="120"/>
      <c r="Y1751" s="264"/>
      <c r="Z1751" s="123"/>
      <c r="AA1751" s="125"/>
      <c r="AB1751" s="125"/>
      <c r="AC1751" s="125"/>
      <c r="AD1751" s="125"/>
      <c r="AE1751" s="125"/>
      <c r="AF1751" s="125"/>
      <c r="AG1751" s="125"/>
      <c r="AH1751" s="125"/>
      <c r="AI1751" s="125"/>
      <c r="AJ1751" s="125"/>
      <c r="AK1751" s="135"/>
      <c r="AL1751" s="126"/>
    </row>
    <row r="1752" spans="1:38" hidden="1" x14ac:dyDescent="0.25">
      <c r="A1752" s="147"/>
      <c r="B1752" s="120"/>
      <c r="C1752" s="121"/>
      <c r="D1752" s="122"/>
      <c r="E1752" s="121"/>
      <c r="F1752" s="122"/>
      <c r="G1752" s="121"/>
      <c r="H1752" s="123"/>
      <c r="I1752" s="121"/>
      <c r="J1752" s="120"/>
      <c r="K1752" s="121"/>
      <c r="L1752" s="120"/>
      <c r="M1752" s="123"/>
      <c r="N1752" s="123"/>
      <c r="O1752" s="121"/>
      <c r="P1752" s="121"/>
      <c r="Q1752" s="123"/>
      <c r="R1752" s="150"/>
      <c r="S1752" s="150"/>
      <c r="T1752" s="124"/>
      <c r="U1752" s="120"/>
      <c r="V1752" s="121"/>
      <c r="W1752" s="120"/>
      <c r="X1752" s="120"/>
      <c r="Y1752" s="263"/>
      <c r="Z1752" s="123"/>
      <c r="AA1752" s="125"/>
      <c r="AB1752" s="125"/>
      <c r="AC1752" s="125"/>
      <c r="AD1752" s="125"/>
      <c r="AE1752" s="125"/>
      <c r="AF1752" s="125"/>
      <c r="AG1752" s="125"/>
      <c r="AH1752" s="125"/>
      <c r="AI1752" s="125"/>
      <c r="AJ1752" s="125"/>
      <c r="AK1752" s="135"/>
      <c r="AL1752" s="126"/>
    </row>
    <row r="1753" spans="1:38" hidden="1" x14ac:dyDescent="0.25">
      <c r="A1753" s="147"/>
      <c r="B1753" s="120"/>
      <c r="C1753" s="121"/>
      <c r="D1753" s="122"/>
      <c r="E1753" s="121"/>
      <c r="F1753" s="122"/>
      <c r="G1753" s="121"/>
      <c r="H1753" s="123"/>
      <c r="I1753" s="121"/>
      <c r="J1753" s="120"/>
      <c r="K1753" s="121"/>
      <c r="L1753" s="120"/>
      <c r="M1753" s="123"/>
      <c r="N1753" s="123"/>
      <c r="O1753" s="121"/>
      <c r="P1753" s="121"/>
      <c r="Q1753" s="123"/>
      <c r="R1753" s="150"/>
      <c r="S1753" s="150"/>
      <c r="T1753" s="124"/>
      <c r="U1753" s="120"/>
      <c r="V1753" s="121"/>
      <c r="W1753" s="120"/>
      <c r="X1753" s="120"/>
      <c r="Y1753" s="264"/>
      <c r="Z1753" s="123"/>
      <c r="AA1753" s="125"/>
      <c r="AB1753" s="125"/>
      <c r="AC1753" s="125"/>
      <c r="AD1753" s="125"/>
      <c r="AE1753" s="125"/>
      <c r="AF1753" s="125"/>
      <c r="AG1753" s="125"/>
      <c r="AH1753" s="125"/>
      <c r="AI1753" s="125"/>
      <c r="AJ1753" s="125"/>
      <c r="AK1753" s="135"/>
      <c r="AL1753" s="126"/>
    </row>
    <row r="1754" spans="1:38" hidden="1" x14ac:dyDescent="0.25">
      <c r="A1754" s="147"/>
      <c r="B1754" s="120"/>
      <c r="C1754" s="121"/>
      <c r="D1754" s="122"/>
      <c r="E1754" s="121"/>
      <c r="F1754" s="122"/>
      <c r="G1754" s="121"/>
      <c r="H1754" s="123"/>
      <c r="I1754" s="121"/>
      <c r="J1754" s="120"/>
      <c r="K1754" s="121"/>
      <c r="L1754" s="120"/>
      <c r="M1754" s="123"/>
      <c r="N1754" s="123"/>
      <c r="O1754" s="121"/>
      <c r="P1754" s="121"/>
      <c r="Q1754" s="123"/>
      <c r="R1754" s="121"/>
      <c r="S1754" s="121"/>
      <c r="T1754" s="124"/>
      <c r="U1754" s="120"/>
      <c r="V1754" s="121"/>
      <c r="W1754" s="120"/>
      <c r="X1754" s="120"/>
      <c r="Y1754" s="263"/>
      <c r="Z1754" s="123"/>
      <c r="AA1754" s="125"/>
      <c r="AB1754" s="125"/>
      <c r="AC1754" s="125"/>
      <c r="AD1754" s="125"/>
      <c r="AE1754" s="125"/>
      <c r="AF1754" s="125"/>
      <c r="AG1754" s="125"/>
      <c r="AH1754" s="125"/>
      <c r="AI1754" s="125"/>
      <c r="AJ1754" s="125"/>
      <c r="AK1754" s="135"/>
      <c r="AL1754" s="126"/>
    </row>
    <row r="1755" spans="1:38" hidden="1" x14ac:dyDescent="0.25">
      <c r="A1755" s="147"/>
      <c r="B1755" s="120"/>
      <c r="C1755" s="121"/>
      <c r="D1755" s="122"/>
      <c r="E1755" s="121"/>
      <c r="F1755" s="122"/>
      <c r="G1755" s="121"/>
      <c r="H1755" s="123"/>
      <c r="I1755" s="121"/>
      <c r="J1755" s="120"/>
      <c r="K1755" s="121"/>
      <c r="L1755" s="120"/>
      <c r="M1755" s="123"/>
      <c r="N1755" s="123"/>
      <c r="O1755" s="121"/>
      <c r="P1755" s="121"/>
      <c r="Q1755" s="123"/>
      <c r="R1755" s="150"/>
      <c r="S1755" s="150"/>
      <c r="T1755" s="124"/>
      <c r="U1755" s="120"/>
      <c r="V1755" s="121"/>
      <c r="W1755" s="120"/>
      <c r="X1755" s="120"/>
      <c r="Y1755" s="264"/>
      <c r="Z1755" s="123"/>
      <c r="AA1755" s="125"/>
      <c r="AB1755" s="125"/>
      <c r="AC1755" s="125"/>
      <c r="AD1755" s="125"/>
      <c r="AE1755" s="125"/>
      <c r="AF1755" s="125"/>
      <c r="AG1755" s="125"/>
      <c r="AH1755" s="125"/>
      <c r="AI1755" s="125"/>
      <c r="AJ1755" s="125"/>
      <c r="AK1755" s="135"/>
      <c r="AL1755" s="126"/>
    </row>
    <row r="1756" spans="1:38" hidden="1" x14ac:dyDescent="0.25">
      <c r="A1756" s="147"/>
      <c r="B1756" s="120"/>
      <c r="C1756" s="121"/>
      <c r="D1756" s="122"/>
      <c r="E1756" s="121"/>
      <c r="F1756" s="122"/>
      <c r="G1756" s="121"/>
      <c r="H1756" s="123"/>
      <c r="I1756" s="121"/>
      <c r="J1756" s="120"/>
      <c r="K1756" s="121"/>
      <c r="L1756" s="120"/>
      <c r="M1756" s="123"/>
      <c r="N1756" s="123"/>
      <c r="O1756" s="121"/>
      <c r="P1756" s="121"/>
      <c r="Q1756" s="123"/>
      <c r="R1756" s="150"/>
      <c r="S1756" s="150"/>
      <c r="T1756" s="124"/>
      <c r="U1756" s="120"/>
      <c r="V1756" s="121"/>
      <c r="W1756" s="120"/>
      <c r="X1756" s="120"/>
      <c r="Y1756" s="264"/>
      <c r="Z1756" s="123"/>
      <c r="AA1756" s="125"/>
      <c r="AB1756" s="125"/>
      <c r="AC1756" s="125"/>
      <c r="AD1756" s="125"/>
      <c r="AE1756" s="125"/>
      <c r="AF1756" s="125"/>
      <c r="AG1756" s="125"/>
      <c r="AH1756" s="125"/>
      <c r="AI1756" s="125"/>
      <c r="AJ1756" s="125"/>
      <c r="AK1756" s="135"/>
      <c r="AL1756" s="126"/>
    </row>
    <row r="1757" spans="1:38" hidden="1" x14ac:dyDescent="0.25">
      <c r="A1757" s="147"/>
      <c r="B1757" s="120"/>
      <c r="C1757" s="121"/>
      <c r="D1757" s="122"/>
      <c r="E1757" s="121"/>
      <c r="F1757" s="122"/>
      <c r="G1757" s="121"/>
      <c r="H1757" s="123"/>
      <c r="I1757" s="121"/>
      <c r="J1757" s="120"/>
      <c r="K1757" s="121"/>
      <c r="L1757" s="120"/>
      <c r="M1757" s="123"/>
      <c r="N1757" s="123"/>
      <c r="O1757" s="121"/>
      <c r="P1757" s="121"/>
      <c r="Q1757" s="123"/>
      <c r="R1757" s="150"/>
      <c r="S1757" s="150"/>
      <c r="T1757" s="124"/>
      <c r="U1757" s="120"/>
      <c r="V1757" s="121"/>
      <c r="W1757" s="120"/>
      <c r="X1757" s="120"/>
      <c r="Y1757" s="264"/>
      <c r="Z1757" s="123"/>
      <c r="AA1757" s="125"/>
      <c r="AB1757" s="125"/>
      <c r="AC1757" s="125"/>
      <c r="AD1757" s="125"/>
      <c r="AE1757" s="125"/>
      <c r="AF1757" s="125"/>
      <c r="AG1757" s="125"/>
      <c r="AH1757" s="125"/>
      <c r="AI1757" s="125"/>
      <c r="AJ1757" s="125"/>
      <c r="AK1757" s="135"/>
      <c r="AL1757" s="126"/>
    </row>
    <row r="1758" spans="1:38" hidden="1" x14ac:dyDescent="0.25">
      <c r="A1758" s="147"/>
      <c r="B1758" s="120"/>
      <c r="C1758" s="121"/>
      <c r="D1758" s="122"/>
      <c r="E1758" s="121"/>
      <c r="F1758" s="122"/>
      <c r="G1758" s="121"/>
      <c r="H1758" s="123"/>
      <c r="I1758" s="121"/>
      <c r="J1758" s="120"/>
      <c r="K1758" s="121"/>
      <c r="L1758" s="120"/>
      <c r="M1758" s="123"/>
      <c r="N1758" s="123"/>
      <c r="O1758" s="121"/>
      <c r="P1758" s="121"/>
      <c r="Q1758" s="123"/>
      <c r="R1758" s="150"/>
      <c r="S1758" s="150"/>
      <c r="T1758" s="124"/>
      <c r="U1758" s="120"/>
      <c r="V1758" s="121"/>
      <c r="W1758" s="120"/>
      <c r="X1758" s="120"/>
      <c r="Y1758" s="264"/>
      <c r="Z1758" s="123"/>
      <c r="AA1758" s="125"/>
      <c r="AB1758" s="125"/>
      <c r="AC1758" s="125"/>
      <c r="AD1758" s="125"/>
      <c r="AE1758" s="125"/>
      <c r="AF1758" s="125"/>
      <c r="AG1758" s="125"/>
      <c r="AH1758" s="125"/>
      <c r="AI1758" s="125"/>
      <c r="AJ1758" s="125"/>
      <c r="AK1758" s="135"/>
      <c r="AL1758" s="126"/>
    </row>
    <row r="1759" spans="1:38" hidden="1" x14ac:dyDescent="0.25">
      <c r="A1759" s="147"/>
      <c r="B1759" s="120"/>
      <c r="C1759" s="121"/>
      <c r="D1759" s="122"/>
      <c r="E1759" s="121"/>
      <c r="F1759" s="122"/>
      <c r="G1759" s="121"/>
      <c r="H1759" s="123"/>
      <c r="I1759" s="121"/>
      <c r="J1759" s="120"/>
      <c r="K1759" s="121"/>
      <c r="L1759" s="120"/>
      <c r="M1759" s="123"/>
      <c r="N1759" s="123"/>
      <c r="O1759" s="121"/>
      <c r="P1759" s="121"/>
      <c r="Q1759" s="123"/>
      <c r="R1759" s="150"/>
      <c r="S1759" s="150"/>
      <c r="T1759" s="124"/>
      <c r="U1759" s="120"/>
      <c r="V1759" s="121"/>
      <c r="W1759" s="120"/>
      <c r="X1759" s="120"/>
      <c r="Y1759" s="264"/>
      <c r="Z1759" s="123"/>
      <c r="AA1759" s="125"/>
      <c r="AB1759" s="125"/>
      <c r="AC1759" s="125"/>
      <c r="AD1759" s="125"/>
      <c r="AE1759" s="125"/>
      <c r="AF1759" s="125"/>
      <c r="AG1759" s="125"/>
      <c r="AH1759" s="125"/>
      <c r="AI1759" s="125"/>
      <c r="AJ1759" s="125"/>
      <c r="AK1759" s="135"/>
      <c r="AL1759" s="126"/>
    </row>
    <row r="1760" spans="1:38" hidden="1" x14ac:dyDescent="0.25">
      <c r="A1760" s="147"/>
      <c r="B1760" s="120"/>
      <c r="C1760" s="121"/>
      <c r="D1760" s="122"/>
      <c r="E1760" s="121"/>
      <c r="F1760" s="122"/>
      <c r="G1760" s="121"/>
      <c r="H1760" s="123"/>
      <c r="I1760" s="121"/>
      <c r="J1760" s="120"/>
      <c r="K1760" s="121"/>
      <c r="L1760" s="120"/>
      <c r="M1760" s="123"/>
      <c r="N1760" s="123"/>
      <c r="O1760" s="121"/>
      <c r="P1760" s="121"/>
      <c r="Q1760" s="123"/>
      <c r="R1760" s="150"/>
      <c r="S1760" s="150"/>
      <c r="T1760" s="124"/>
      <c r="U1760" s="120"/>
      <c r="V1760" s="121"/>
      <c r="W1760" s="120"/>
      <c r="X1760" s="120"/>
      <c r="Y1760" s="264"/>
      <c r="Z1760" s="123"/>
      <c r="AA1760" s="125"/>
      <c r="AB1760" s="125"/>
      <c r="AC1760" s="125"/>
      <c r="AD1760" s="125"/>
      <c r="AE1760" s="125"/>
      <c r="AF1760" s="125"/>
      <c r="AG1760" s="125"/>
      <c r="AH1760" s="125"/>
      <c r="AI1760" s="125"/>
      <c r="AJ1760" s="125"/>
      <c r="AK1760" s="135"/>
      <c r="AL1760" s="126"/>
    </row>
    <row r="1761" spans="1:38" hidden="1" x14ac:dyDescent="0.25">
      <c r="A1761" s="147"/>
      <c r="B1761" s="120"/>
      <c r="C1761" s="121"/>
      <c r="D1761" s="122"/>
      <c r="E1761" s="121"/>
      <c r="F1761" s="122"/>
      <c r="G1761" s="121"/>
      <c r="H1761" s="123"/>
      <c r="I1761" s="121"/>
      <c r="J1761" s="120"/>
      <c r="K1761" s="121"/>
      <c r="L1761" s="120"/>
      <c r="M1761" s="123"/>
      <c r="N1761" s="123"/>
      <c r="O1761" s="121"/>
      <c r="P1761" s="121"/>
      <c r="Q1761" s="123"/>
      <c r="R1761" s="150"/>
      <c r="S1761" s="150"/>
      <c r="T1761" s="124"/>
      <c r="U1761" s="120"/>
      <c r="V1761" s="121"/>
      <c r="W1761" s="120"/>
      <c r="X1761" s="120"/>
      <c r="Y1761" s="264"/>
      <c r="Z1761" s="123"/>
      <c r="AA1761" s="125"/>
      <c r="AB1761" s="125"/>
      <c r="AC1761" s="125"/>
      <c r="AD1761" s="125"/>
      <c r="AE1761" s="125"/>
      <c r="AF1761" s="125"/>
      <c r="AG1761" s="125"/>
      <c r="AH1761" s="125"/>
      <c r="AI1761" s="125"/>
      <c r="AJ1761" s="125"/>
      <c r="AK1761" s="135"/>
      <c r="AL1761" s="126"/>
    </row>
    <row r="1762" spans="1:38" hidden="1" x14ac:dyDescent="0.25">
      <c r="A1762" s="147"/>
      <c r="B1762" s="120"/>
      <c r="C1762" s="121"/>
      <c r="D1762" s="122"/>
      <c r="E1762" s="121"/>
      <c r="F1762" s="122"/>
      <c r="G1762" s="121"/>
      <c r="H1762" s="123"/>
      <c r="I1762" s="121"/>
      <c r="J1762" s="120"/>
      <c r="K1762" s="121"/>
      <c r="L1762" s="120"/>
      <c r="M1762" s="123"/>
      <c r="N1762" s="123"/>
      <c r="O1762" s="121"/>
      <c r="P1762" s="121"/>
      <c r="Q1762" s="123"/>
      <c r="R1762" s="150"/>
      <c r="S1762" s="150"/>
      <c r="T1762" s="124"/>
      <c r="U1762" s="120"/>
      <c r="V1762" s="121"/>
      <c r="W1762" s="120"/>
      <c r="X1762" s="120"/>
      <c r="Y1762" s="263"/>
      <c r="Z1762" s="123"/>
      <c r="AA1762" s="125"/>
      <c r="AB1762" s="125"/>
      <c r="AC1762" s="125"/>
      <c r="AD1762" s="125"/>
      <c r="AE1762" s="125"/>
      <c r="AF1762" s="125"/>
      <c r="AG1762" s="125"/>
      <c r="AH1762" s="125"/>
      <c r="AI1762" s="125"/>
      <c r="AJ1762" s="125"/>
      <c r="AK1762" s="135"/>
      <c r="AL1762" s="126"/>
    </row>
    <row r="1763" spans="1:38" hidden="1" x14ac:dyDescent="0.25">
      <c r="A1763" s="147"/>
      <c r="B1763" s="120"/>
      <c r="C1763" s="121"/>
      <c r="D1763" s="122"/>
      <c r="E1763" s="121"/>
      <c r="F1763" s="122"/>
      <c r="G1763" s="121"/>
      <c r="H1763" s="123"/>
      <c r="I1763" s="121"/>
      <c r="J1763" s="120"/>
      <c r="K1763" s="121"/>
      <c r="L1763" s="120"/>
      <c r="M1763" s="123"/>
      <c r="N1763" s="123"/>
      <c r="O1763" s="121"/>
      <c r="P1763" s="121"/>
      <c r="Q1763" s="123"/>
      <c r="R1763" s="150"/>
      <c r="S1763" s="150"/>
      <c r="T1763" s="124"/>
      <c r="U1763" s="120"/>
      <c r="V1763" s="121"/>
      <c r="W1763" s="120"/>
      <c r="X1763" s="120"/>
      <c r="Y1763" s="264"/>
      <c r="Z1763" s="123"/>
      <c r="AA1763" s="125"/>
      <c r="AB1763" s="125"/>
      <c r="AC1763" s="125"/>
      <c r="AD1763" s="125"/>
      <c r="AE1763" s="125"/>
      <c r="AF1763" s="125"/>
      <c r="AG1763" s="125"/>
      <c r="AH1763" s="125"/>
      <c r="AI1763" s="125"/>
      <c r="AJ1763" s="125"/>
      <c r="AK1763" s="135"/>
      <c r="AL1763" s="126"/>
    </row>
    <row r="1764" spans="1:38" hidden="1" x14ac:dyDescent="0.25">
      <c r="A1764" s="147"/>
      <c r="B1764" s="120"/>
      <c r="C1764" s="121"/>
      <c r="D1764" s="122"/>
      <c r="E1764" s="121"/>
      <c r="F1764" s="122"/>
      <c r="G1764" s="121"/>
      <c r="H1764" s="123"/>
      <c r="I1764" s="121"/>
      <c r="J1764" s="120"/>
      <c r="K1764" s="121"/>
      <c r="L1764" s="120"/>
      <c r="M1764" s="123"/>
      <c r="N1764" s="123"/>
      <c r="O1764" s="121"/>
      <c r="P1764" s="121"/>
      <c r="Q1764" s="123"/>
      <c r="R1764" s="150"/>
      <c r="S1764" s="150"/>
      <c r="T1764" s="124"/>
      <c r="U1764" s="120"/>
      <c r="V1764" s="121"/>
      <c r="W1764" s="120"/>
      <c r="X1764" s="120"/>
      <c r="Y1764" s="264"/>
      <c r="Z1764" s="123"/>
      <c r="AA1764" s="125"/>
      <c r="AB1764" s="125"/>
      <c r="AC1764" s="125"/>
      <c r="AD1764" s="125"/>
      <c r="AE1764" s="125"/>
      <c r="AF1764" s="125"/>
      <c r="AG1764" s="125"/>
      <c r="AH1764" s="125"/>
      <c r="AI1764" s="125"/>
      <c r="AJ1764" s="125"/>
      <c r="AK1764" s="135"/>
      <c r="AL1764" s="126"/>
    </row>
    <row r="1765" spans="1:38" hidden="1" x14ac:dyDescent="0.25">
      <c r="A1765" s="147"/>
      <c r="B1765" s="120"/>
      <c r="C1765" s="121"/>
      <c r="D1765" s="122"/>
      <c r="E1765" s="121"/>
      <c r="F1765" s="122"/>
      <c r="G1765" s="121"/>
      <c r="H1765" s="123"/>
      <c r="I1765" s="121"/>
      <c r="J1765" s="120"/>
      <c r="K1765" s="121"/>
      <c r="L1765" s="120"/>
      <c r="M1765" s="123"/>
      <c r="N1765" s="123"/>
      <c r="O1765" s="121"/>
      <c r="P1765" s="121"/>
      <c r="Q1765" s="123"/>
      <c r="R1765" s="150"/>
      <c r="S1765" s="150"/>
      <c r="T1765" s="124"/>
      <c r="U1765" s="120"/>
      <c r="V1765" s="121"/>
      <c r="W1765" s="120"/>
      <c r="X1765" s="120"/>
      <c r="Y1765" s="264"/>
      <c r="Z1765" s="123"/>
      <c r="AA1765" s="125"/>
      <c r="AB1765" s="125"/>
      <c r="AC1765" s="125"/>
      <c r="AD1765" s="125"/>
      <c r="AE1765" s="125"/>
      <c r="AF1765" s="125"/>
      <c r="AG1765" s="125"/>
      <c r="AH1765" s="125"/>
      <c r="AI1765" s="125"/>
      <c r="AJ1765" s="125"/>
      <c r="AK1765" s="135"/>
      <c r="AL1765" s="126"/>
    </row>
    <row r="1766" spans="1:38" hidden="1" x14ac:dyDescent="0.25">
      <c r="A1766" s="147"/>
      <c r="B1766" s="120"/>
      <c r="C1766" s="121"/>
      <c r="D1766" s="122"/>
      <c r="E1766" s="121"/>
      <c r="F1766" s="122"/>
      <c r="G1766" s="121"/>
      <c r="H1766" s="123"/>
      <c r="I1766" s="121"/>
      <c r="J1766" s="120"/>
      <c r="K1766" s="121"/>
      <c r="L1766" s="120"/>
      <c r="M1766" s="123"/>
      <c r="N1766" s="123"/>
      <c r="O1766" s="121"/>
      <c r="P1766" s="121"/>
      <c r="Q1766" s="123"/>
      <c r="R1766" s="150"/>
      <c r="S1766" s="150"/>
      <c r="T1766" s="124"/>
      <c r="U1766" s="120"/>
      <c r="V1766" s="121"/>
      <c r="W1766" s="120"/>
      <c r="X1766" s="120"/>
      <c r="Y1766" s="264"/>
      <c r="Z1766" s="123"/>
      <c r="AA1766" s="125"/>
      <c r="AB1766" s="125"/>
      <c r="AC1766" s="125"/>
      <c r="AD1766" s="125"/>
      <c r="AE1766" s="125"/>
      <c r="AF1766" s="125"/>
      <c r="AG1766" s="125"/>
      <c r="AH1766" s="125"/>
      <c r="AI1766" s="125"/>
      <c r="AJ1766" s="125"/>
      <c r="AK1766" s="135"/>
      <c r="AL1766" s="126"/>
    </row>
    <row r="1767" spans="1:38" hidden="1" x14ac:dyDescent="0.25">
      <c r="A1767" s="147"/>
      <c r="B1767" s="120"/>
      <c r="C1767" s="121"/>
      <c r="D1767" s="122"/>
      <c r="E1767" s="121"/>
      <c r="F1767" s="122"/>
      <c r="G1767" s="121"/>
      <c r="H1767" s="123"/>
      <c r="I1767" s="121"/>
      <c r="J1767" s="120"/>
      <c r="K1767" s="121"/>
      <c r="L1767" s="120"/>
      <c r="M1767" s="123"/>
      <c r="N1767" s="123"/>
      <c r="O1767" s="121"/>
      <c r="P1767" s="121"/>
      <c r="Q1767" s="123"/>
      <c r="R1767" s="150"/>
      <c r="S1767" s="150"/>
      <c r="T1767" s="124"/>
      <c r="U1767" s="120"/>
      <c r="V1767" s="121"/>
      <c r="W1767" s="120"/>
      <c r="X1767" s="120"/>
      <c r="Y1767" s="264"/>
      <c r="Z1767" s="123"/>
      <c r="AA1767" s="125"/>
      <c r="AB1767" s="125"/>
      <c r="AC1767" s="125"/>
      <c r="AD1767" s="125"/>
      <c r="AE1767" s="125"/>
      <c r="AF1767" s="125"/>
      <c r="AG1767" s="125"/>
      <c r="AH1767" s="125"/>
      <c r="AI1767" s="125"/>
      <c r="AJ1767" s="125"/>
      <c r="AK1767" s="135"/>
      <c r="AL1767" s="126"/>
    </row>
    <row r="1768" spans="1:38" hidden="1" x14ac:dyDescent="0.25">
      <c r="A1768" s="147"/>
      <c r="B1768" s="120"/>
      <c r="C1768" s="121"/>
      <c r="D1768" s="122"/>
      <c r="E1768" s="121"/>
      <c r="F1768" s="122"/>
      <c r="G1768" s="121"/>
      <c r="H1768" s="123"/>
      <c r="I1768" s="121"/>
      <c r="J1768" s="120"/>
      <c r="K1768" s="121"/>
      <c r="L1768" s="120"/>
      <c r="M1768" s="123"/>
      <c r="N1768" s="123"/>
      <c r="O1768" s="121"/>
      <c r="P1768" s="121"/>
      <c r="Q1768" s="123"/>
      <c r="R1768" s="150"/>
      <c r="S1768" s="150"/>
      <c r="T1768" s="124"/>
      <c r="U1768" s="120"/>
      <c r="V1768" s="121"/>
      <c r="W1768" s="120"/>
      <c r="X1768" s="120"/>
      <c r="Y1768" s="264"/>
      <c r="Z1768" s="123"/>
      <c r="AA1768" s="125"/>
      <c r="AB1768" s="125"/>
      <c r="AC1768" s="125"/>
      <c r="AD1768" s="125"/>
      <c r="AE1768" s="125"/>
      <c r="AF1768" s="125"/>
      <c r="AG1768" s="125"/>
      <c r="AH1768" s="125"/>
      <c r="AI1768" s="125"/>
      <c r="AJ1768" s="125"/>
      <c r="AK1768" s="135"/>
      <c r="AL1768" s="126"/>
    </row>
    <row r="1769" spans="1:38" hidden="1" x14ac:dyDescent="0.25">
      <c r="A1769" s="147"/>
      <c r="B1769" s="120"/>
      <c r="C1769" s="121"/>
      <c r="D1769" s="122"/>
      <c r="E1769" s="121"/>
      <c r="F1769" s="122"/>
      <c r="G1769" s="121"/>
      <c r="H1769" s="123"/>
      <c r="I1769" s="121"/>
      <c r="J1769" s="120"/>
      <c r="K1769" s="121"/>
      <c r="L1769" s="120"/>
      <c r="M1769" s="123"/>
      <c r="N1769" s="123"/>
      <c r="O1769" s="121"/>
      <c r="P1769" s="121"/>
      <c r="Q1769" s="123"/>
      <c r="R1769" s="150"/>
      <c r="S1769" s="150"/>
      <c r="T1769" s="124"/>
      <c r="U1769" s="120"/>
      <c r="V1769" s="121"/>
      <c r="W1769" s="120"/>
      <c r="X1769" s="120"/>
      <c r="Y1769" s="264"/>
      <c r="Z1769" s="123"/>
      <c r="AA1769" s="125"/>
      <c r="AB1769" s="125"/>
      <c r="AC1769" s="125"/>
      <c r="AD1769" s="125"/>
      <c r="AE1769" s="125"/>
      <c r="AF1769" s="125"/>
      <c r="AG1769" s="125"/>
      <c r="AH1769" s="125"/>
      <c r="AI1769" s="125"/>
      <c r="AJ1769" s="125"/>
      <c r="AK1769" s="135"/>
      <c r="AL1769" s="126"/>
    </row>
    <row r="1770" spans="1:38" hidden="1" x14ac:dyDescent="0.25">
      <c r="A1770" s="147"/>
      <c r="B1770" s="120"/>
      <c r="C1770" s="121"/>
      <c r="D1770" s="122"/>
      <c r="E1770" s="121"/>
      <c r="F1770" s="122"/>
      <c r="G1770" s="121"/>
      <c r="H1770" s="123"/>
      <c r="I1770" s="121"/>
      <c r="J1770" s="120"/>
      <c r="K1770" s="121"/>
      <c r="L1770" s="120"/>
      <c r="M1770" s="123"/>
      <c r="N1770" s="123"/>
      <c r="O1770" s="121"/>
      <c r="P1770" s="121"/>
      <c r="Q1770" s="123"/>
      <c r="R1770" s="150"/>
      <c r="S1770" s="150"/>
      <c r="T1770" s="124"/>
      <c r="U1770" s="120"/>
      <c r="V1770" s="121"/>
      <c r="W1770" s="120"/>
      <c r="X1770" s="120"/>
      <c r="Y1770" s="264"/>
      <c r="Z1770" s="123"/>
      <c r="AA1770" s="125"/>
      <c r="AB1770" s="125"/>
      <c r="AC1770" s="125"/>
      <c r="AD1770" s="125"/>
      <c r="AE1770" s="125"/>
      <c r="AF1770" s="125"/>
      <c r="AG1770" s="125"/>
      <c r="AH1770" s="125"/>
      <c r="AI1770" s="125"/>
      <c r="AJ1770" s="125"/>
      <c r="AK1770" s="135"/>
      <c r="AL1770" s="126"/>
    </row>
    <row r="1771" spans="1:38" hidden="1" x14ac:dyDescent="0.25">
      <c r="A1771" s="147"/>
      <c r="B1771" s="120"/>
      <c r="C1771" s="121"/>
      <c r="D1771" s="122"/>
      <c r="E1771" s="121"/>
      <c r="F1771" s="122"/>
      <c r="G1771" s="121"/>
      <c r="H1771" s="123"/>
      <c r="I1771" s="121"/>
      <c r="J1771" s="120"/>
      <c r="K1771" s="121"/>
      <c r="L1771" s="120"/>
      <c r="M1771" s="123"/>
      <c r="N1771" s="123"/>
      <c r="O1771" s="121"/>
      <c r="P1771" s="121"/>
      <c r="Q1771" s="123"/>
      <c r="R1771" s="150"/>
      <c r="S1771" s="150"/>
      <c r="T1771" s="124"/>
      <c r="U1771" s="120"/>
      <c r="V1771" s="121"/>
      <c r="W1771" s="120"/>
      <c r="X1771" s="120"/>
      <c r="Y1771" s="264"/>
      <c r="Z1771" s="123"/>
      <c r="AA1771" s="125"/>
      <c r="AB1771" s="125"/>
      <c r="AC1771" s="125"/>
      <c r="AD1771" s="125"/>
      <c r="AE1771" s="125"/>
      <c r="AF1771" s="125"/>
      <c r="AG1771" s="125"/>
      <c r="AH1771" s="125"/>
      <c r="AI1771" s="125"/>
      <c r="AJ1771" s="125"/>
      <c r="AK1771" s="135"/>
      <c r="AL1771" s="126"/>
    </row>
    <row r="1772" spans="1:38" hidden="1" x14ac:dyDescent="0.25">
      <c r="A1772" s="147"/>
      <c r="B1772" s="120"/>
      <c r="C1772" s="121"/>
      <c r="D1772" s="122"/>
      <c r="E1772" s="121"/>
      <c r="F1772" s="122"/>
      <c r="G1772" s="121"/>
      <c r="H1772" s="123"/>
      <c r="I1772" s="121"/>
      <c r="J1772" s="120"/>
      <c r="K1772" s="121"/>
      <c r="L1772" s="120"/>
      <c r="M1772" s="123"/>
      <c r="N1772" s="123"/>
      <c r="O1772" s="121"/>
      <c r="P1772" s="121"/>
      <c r="Q1772" s="123"/>
      <c r="R1772" s="150"/>
      <c r="S1772" s="150"/>
      <c r="T1772" s="124"/>
      <c r="U1772" s="120"/>
      <c r="V1772" s="121"/>
      <c r="W1772" s="120"/>
      <c r="X1772" s="120"/>
      <c r="Y1772" s="263"/>
      <c r="Z1772" s="123"/>
      <c r="AA1772" s="125"/>
      <c r="AB1772" s="125"/>
      <c r="AC1772" s="125"/>
      <c r="AD1772" s="125"/>
      <c r="AE1772" s="125"/>
      <c r="AF1772" s="125"/>
      <c r="AG1772" s="125"/>
      <c r="AH1772" s="125"/>
      <c r="AI1772" s="125"/>
      <c r="AJ1772" s="125"/>
      <c r="AK1772" s="135"/>
      <c r="AL1772" s="126"/>
    </row>
    <row r="1773" spans="1:38" hidden="1" x14ac:dyDescent="0.25">
      <c r="A1773" s="147"/>
      <c r="B1773" s="120"/>
      <c r="C1773" s="121"/>
      <c r="D1773" s="122"/>
      <c r="E1773" s="121"/>
      <c r="F1773" s="122"/>
      <c r="G1773" s="121"/>
      <c r="H1773" s="123"/>
      <c r="I1773" s="121"/>
      <c r="J1773" s="120"/>
      <c r="K1773" s="121"/>
      <c r="L1773" s="120"/>
      <c r="M1773" s="123"/>
      <c r="N1773" s="123"/>
      <c r="O1773" s="121"/>
      <c r="P1773" s="121"/>
      <c r="Q1773" s="123"/>
      <c r="R1773" s="150"/>
      <c r="S1773" s="150"/>
      <c r="T1773" s="124"/>
      <c r="U1773" s="120"/>
      <c r="V1773" s="121"/>
      <c r="W1773" s="120"/>
      <c r="X1773" s="120"/>
      <c r="Y1773" s="264"/>
      <c r="Z1773" s="123"/>
      <c r="AA1773" s="125"/>
      <c r="AB1773" s="125"/>
      <c r="AC1773" s="125"/>
      <c r="AD1773" s="125"/>
      <c r="AE1773" s="125"/>
      <c r="AF1773" s="125"/>
      <c r="AG1773" s="125"/>
      <c r="AH1773" s="125"/>
      <c r="AI1773" s="125"/>
      <c r="AJ1773" s="125"/>
      <c r="AK1773" s="135"/>
      <c r="AL1773" s="126"/>
    </row>
    <row r="1774" spans="1:38" hidden="1" x14ac:dyDescent="0.25">
      <c r="A1774" s="147"/>
      <c r="B1774" s="120"/>
      <c r="C1774" s="121"/>
      <c r="D1774" s="122"/>
      <c r="E1774" s="121"/>
      <c r="F1774" s="122"/>
      <c r="G1774" s="121"/>
      <c r="H1774" s="123"/>
      <c r="I1774" s="121"/>
      <c r="J1774" s="120"/>
      <c r="K1774" s="121"/>
      <c r="L1774" s="120"/>
      <c r="M1774" s="123"/>
      <c r="N1774" s="123"/>
      <c r="O1774" s="121"/>
      <c r="P1774" s="121"/>
      <c r="Q1774" s="123"/>
      <c r="R1774" s="121"/>
      <c r="S1774" s="121"/>
      <c r="T1774" s="124"/>
      <c r="U1774" s="122"/>
      <c r="V1774" s="121"/>
      <c r="W1774" s="120"/>
      <c r="X1774" s="120"/>
      <c r="Y1774" s="263"/>
      <c r="Z1774" s="123"/>
      <c r="AA1774" s="125"/>
      <c r="AB1774" s="125"/>
      <c r="AC1774" s="125"/>
      <c r="AD1774" s="125"/>
      <c r="AE1774" s="125"/>
      <c r="AF1774" s="125"/>
      <c r="AG1774" s="125"/>
      <c r="AH1774" s="125"/>
      <c r="AI1774" s="125"/>
      <c r="AJ1774" s="125"/>
      <c r="AK1774" s="135"/>
      <c r="AL1774" s="126"/>
    </row>
    <row r="1775" spans="1:38" hidden="1" x14ac:dyDescent="0.25">
      <c r="A1775" s="147"/>
      <c r="B1775" s="120"/>
      <c r="C1775" s="121"/>
      <c r="D1775" s="122"/>
      <c r="E1775" s="121"/>
      <c r="F1775" s="122"/>
      <c r="G1775" s="121"/>
      <c r="H1775" s="123"/>
      <c r="I1775" s="121"/>
      <c r="J1775" s="120"/>
      <c r="K1775" s="121"/>
      <c r="L1775" s="120"/>
      <c r="M1775" s="123"/>
      <c r="N1775" s="123"/>
      <c r="O1775" s="121"/>
      <c r="P1775" s="121"/>
      <c r="Q1775" s="123"/>
      <c r="R1775" s="150"/>
      <c r="S1775" s="150"/>
      <c r="T1775" s="124"/>
      <c r="U1775" s="120"/>
      <c r="V1775" s="121"/>
      <c r="W1775" s="120"/>
      <c r="X1775" s="120"/>
      <c r="Y1775" s="264"/>
      <c r="Z1775" s="123"/>
      <c r="AA1775" s="125"/>
      <c r="AB1775" s="125"/>
      <c r="AC1775" s="125"/>
      <c r="AD1775" s="125"/>
      <c r="AE1775" s="125"/>
      <c r="AF1775" s="125"/>
      <c r="AG1775" s="125"/>
      <c r="AH1775" s="125"/>
      <c r="AI1775" s="125"/>
      <c r="AJ1775" s="125"/>
      <c r="AK1775" s="135"/>
      <c r="AL1775" s="126"/>
    </row>
    <row r="1776" spans="1:38" hidden="1" x14ac:dyDescent="0.25">
      <c r="A1776" s="147"/>
      <c r="B1776" s="120"/>
      <c r="C1776" s="121"/>
      <c r="D1776" s="122"/>
      <c r="E1776" s="121"/>
      <c r="F1776" s="122"/>
      <c r="G1776" s="121"/>
      <c r="H1776" s="123"/>
      <c r="I1776" s="121"/>
      <c r="J1776" s="120"/>
      <c r="K1776" s="121"/>
      <c r="L1776" s="120"/>
      <c r="M1776" s="123"/>
      <c r="N1776" s="123"/>
      <c r="O1776" s="121"/>
      <c r="P1776" s="121"/>
      <c r="Q1776" s="123"/>
      <c r="R1776" s="150"/>
      <c r="S1776" s="150"/>
      <c r="T1776" s="124"/>
      <c r="U1776" s="120"/>
      <c r="V1776" s="121"/>
      <c r="W1776" s="120"/>
      <c r="X1776" s="120"/>
      <c r="Y1776" s="264"/>
      <c r="Z1776" s="123"/>
      <c r="AA1776" s="125"/>
      <c r="AB1776" s="125"/>
      <c r="AC1776" s="125"/>
      <c r="AD1776" s="125"/>
      <c r="AE1776" s="125"/>
      <c r="AF1776" s="125"/>
      <c r="AG1776" s="125"/>
      <c r="AH1776" s="125"/>
      <c r="AI1776" s="125"/>
      <c r="AJ1776" s="125"/>
      <c r="AK1776" s="135"/>
      <c r="AL1776" s="126"/>
    </row>
    <row r="1777" spans="1:38" hidden="1" x14ac:dyDescent="0.25">
      <c r="A1777" s="147"/>
      <c r="B1777" s="120"/>
      <c r="C1777" s="121"/>
      <c r="D1777" s="122"/>
      <c r="E1777" s="121"/>
      <c r="F1777" s="122"/>
      <c r="G1777" s="121"/>
      <c r="H1777" s="123"/>
      <c r="I1777" s="121"/>
      <c r="J1777" s="120"/>
      <c r="K1777" s="121"/>
      <c r="L1777" s="120"/>
      <c r="M1777" s="123"/>
      <c r="N1777" s="123"/>
      <c r="O1777" s="121"/>
      <c r="P1777" s="121"/>
      <c r="Q1777" s="123"/>
      <c r="R1777" s="150"/>
      <c r="S1777" s="150"/>
      <c r="T1777" s="124"/>
      <c r="U1777" s="120"/>
      <c r="V1777" s="121"/>
      <c r="W1777" s="120"/>
      <c r="X1777" s="120"/>
      <c r="Y1777" s="264"/>
      <c r="Z1777" s="123"/>
      <c r="AA1777" s="125"/>
      <c r="AB1777" s="125"/>
      <c r="AC1777" s="125"/>
      <c r="AD1777" s="125"/>
      <c r="AE1777" s="125"/>
      <c r="AF1777" s="125"/>
      <c r="AG1777" s="125"/>
      <c r="AH1777" s="125"/>
      <c r="AI1777" s="125"/>
      <c r="AJ1777" s="125"/>
      <c r="AK1777" s="135"/>
      <c r="AL1777" s="126"/>
    </row>
    <row r="1778" spans="1:38" hidden="1" x14ac:dyDescent="0.25">
      <c r="A1778" s="147"/>
      <c r="B1778" s="120"/>
      <c r="C1778" s="121"/>
      <c r="D1778" s="122"/>
      <c r="E1778" s="121"/>
      <c r="F1778" s="122"/>
      <c r="G1778" s="121"/>
      <c r="H1778" s="123"/>
      <c r="I1778" s="121"/>
      <c r="J1778" s="120"/>
      <c r="K1778" s="121"/>
      <c r="L1778" s="120"/>
      <c r="M1778" s="123"/>
      <c r="N1778" s="123"/>
      <c r="O1778" s="121"/>
      <c r="P1778" s="121"/>
      <c r="Q1778" s="123"/>
      <c r="R1778" s="150"/>
      <c r="S1778" s="150"/>
      <c r="T1778" s="124"/>
      <c r="U1778" s="120"/>
      <c r="V1778" s="121"/>
      <c r="W1778" s="120"/>
      <c r="X1778" s="120"/>
      <c r="Y1778" s="264"/>
      <c r="Z1778" s="123"/>
      <c r="AA1778" s="125"/>
      <c r="AB1778" s="125"/>
      <c r="AC1778" s="125"/>
      <c r="AD1778" s="125"/>
      <c r="AE1778" s="125"/>
      <c r="AF1778" s="125"/>
      <c r="AG1778" s="125"/>
      <c r="AH1778" s="125"/>
      <c r="AI1778" s="125"/>
      <c r="AJ1778" s="125"/>
      <c r="AK1778" s="135"/>
      <c r="AL1778" s="126"/>
    </row>
    <row r="1779" spans="1:38" hidden="1" x14ac:dyDescent="0.25">
      <c r="A1779" s="147"/>
      <c r="B1779" s="120"/>
      <c r="C1779" s="121"/>
      <c r="D1779" s="122"/>
      <c r="E1779" s="121"/>
      <c r="F1779" s="122"/>
      <c r="G1779" s="121"/>
      <c r="H1779" s="123"/>
      <c r="I1779" s="121"/>
      <c r="J1779" s="120"/>
      <c r="K1779" s="121"/>
      <c r="L1779" s="120"/>
      <c r="M1779" s="123"/>
      <c r="N1779" s="123"/>
      <c r="O1779" s="121"/>
      <c r="P1779" s="121"/>
      <c r="Q1779" s="123"/>
      <c r="R1779" s="150"/>
      <c r="S1779" s="150"/>
      <c r="T1779" s="124"/>
      <c r="U1779" s="120"/>
      <c r="V1779" s="121"/>
      <c r="W1779" s="120"/>
      <c r="X1779" s="120"/>
      <c r="Y1779" s="264"/>
      <c r="Z1779" s="123"/>
      <c r="AA1779" s="125"/>
      <c r="AB1779" s="125"/>
      <c r="AC1779" s="125"/>
      <c r="AD1779" s="125"/>
      <c r="AE1779" s="125"/>
      <c r="AF1779" s="125"/>
      <c r="AG1779" s="125"/>
      <c r="AH1779" s="125"/>
      <c r="AI1779" s="125"/>
      <c r="AJ1779" s="125"/>
      <c r="AK1779" s="135"/>
      <c r="AL1779" s="126"/>
    </row>
    <row r="1780" spans="1:38" hidden="1" x14ac:dyDescent="0.25">
      <c r="A1780" s="147"/>
      <c r="B1780" s="120"/>
      <c r="C1780" s="121"/>
      <c r="D1780" s="122"/>
      <c r="E1780" s="121"/>
      <c r="F1780" s="122"/>
      <c r="G1780" s="121"/>
      <c r="H1780" s="123"/>
      <c r="I1780" s="121"/>
      <c r="J1780" s="120"/>
      <c r="K1780" s="121"/>
      <c r="L1780" s="120"/>
      <c r="M1780" s="123"/>
      <c r="N1780" s="123"/>
      <c r="O1780" s="121"/>
      <c r="P1780" s="121"/>
      <c r="Q1780" s="123"/>
      <c r="R1780" s="150"/>
      <c r="S1780" s="150"/>
      <c r="T1780" s="124"/>
      <c r="U1780" s="120"/>
      <c r="V1780" s="121"/>
      <c r="W1780" s="120"/>
      <c r="X1780" s="120"/>
      <c r="Y1780" s="264"/>
      <c r="Z1780" s="123"/>
      <c r="AA1780" s="125"/>
      <c r="AB1780" s="125"/>
      <c r="AC1780" s="125"/>
      <c r="AD1780" s="125"/>
      <c r="AE1780" s="125"/>
      <c r="AF1780" s="125"/>
      <c r="AG1780" s="125"/>
      <c r="AH1780" s="125"/>
      <c r="AI1780" s="125"/>
      <c r="AJ1780" s="125"/>
      <c r="AK1780" s="135"/>
      <c r="AL1780" s="126"/>
    </row>
    <row r="1781" spans="1:38" hidden="1" x14ac:dyDescent="0.25">
      <c r="A1781" s="147"/>
      <c r="B1781" s="120"/>
      <c r="C1781" s="121"/>
      <c r="D1781" s="122"/>
      <c r="E1781" s="121"/>
      <c r="F1781" s="122"/>
      <c r="G1781" s="121"/>
      <c r="H1781" s="123"/>
      <c r="I1781" s="121"/>
      <c r="J1781" s="120"/>
      <c r="K1781" s="121"/>
      <c r="L1781" s="120"/>
      <c r="M1781" s="123"/>
      <c r="N1781" s="123"/>
      <c r="O1781" s="121"/>
      <c r="P1781" s="121"/>
      <c r="Q1781" s="123"/>
      <c r="R1781" s="150"/>
      <c r="S1781" s="150"/>
      <c r="T1781" s="124"/>
      <c r="U1781" s="120"/>
      <c r="V1781" s="121"/>
      <c r="W1781" s="120"/>
      <c r="X1781" s="120"/>
      <c r="Y1781" s="264"/>
      <c r="Z1781" s="123"/>
      <c r="AA1781" s="125"/>
      <c r="AB1781" s="125"/>
      <c r="AC1781" s="125"/>
      <c r="AD1781" s="125"/>
      <c r="AE1781" s="125"/>
      <c r="AF1781" s="125"/>
      <c r="AG1781" s="125"/>
      <c r="AH1781" s="125"/>
      <c r="AI1781" s="125"/>
      <c r="AJ1781" s="125"/>
      <c r="AK1781" s="135"/>
      <c r="AL1781" s="126"/>
    </row>
    <row r="1782" spans="1:38" hidden="1" x14ac:dyDescent="0.25">
      <c r="A1782" s="147"/>
      <c r="B1782" s="120"/>
      <c r="C1782" s="121"/>
      <c r="D1782" s="122"/>
      <c r="E1782" s="121"/>
      <c r="F1782" s="122"/>
      <c r="G1782" s="121"/>
      <c r="H1782" s="123"/>
      <c r="I1782" s="121"/>
      <c r="J1782" s="120"/>
      <c r="K1782" s="121"/>
      <c r="L1782" s="120"/>
      <c r="M1782" s="123"/>
      <c r="N1782" s="123"/>
      <c r="O1782" s="121"/>
      <c r="P1782" s="121"/>
      <c r="Q1782" s="123"/>
      <c r="R1782" s="150"/>
      <c r="S1782" s="150"/>
      <c r="T1782" s="124"/>
      <c r="U1782" s="120"/>
      <c r="V1782" s="121"/>
      <c r="W1782" s="120"/>
      <c r="X1782" s="120"/>
      <c r="Y1782" s="264"/>
      <c r="Z1782" s="123"/>
      <c r="AA1782" s="125"/>
      <c r="AB1782" s="125"/>
      <c r="AC1782" s="125"/>
      <c r="AD1782" s="125"/>
      <c r="AE1782" s="125"/>
      <c r="AF1782" s="125"/>
      <c r="AG1782" s="125"/>
      <c r="AH1782" s="125"/>
      <c r="AI1782" s="125"/>
      <c r="AJ1782" s="125"/>
      <c r="AK1782" s="135"/>
      <c r="AL1782" s="126"/>
    </row>
    <row r="1783" spans="1:38" hidden="1" x14ac:dyDescent="0.25">
      <c r="A1783" s="147"/>
      <c r="B1783" s="120"/>
      <c r="C1783" s="121"/>
      <c r="D1783" s="122"/>
      <c r="E1783" s="121"/>
      <c r="F1783" s="122"/>
      <c r="G1783" s="121"/>
      <c r="H1783" s="123"/>
      <c r="I1783" s="121"/>
      <c r="J1783" s="120"/>
      <c r="K1783" s="121"/>
      <c r="L1783" s="120"/>
      <c r="M1783" s="123"/>
      <c r="N1783" s="123"/>
      <c r="O1783" s="121"/>
      <c r="P1783" s="121"/>
      <c r="Q1783" s="123"/>
      <c r="R1783" s="150"/>
      <c r="S1783" s="150"/>
      <c r="T1783" s="124"/>
      <c r="U1783" s="120"/>
      <c r="V1783" s="121"/>
      <c r="W1783" s="120"/>
      <c r="X1783" s="120"/>
      <c r="Y1783" s="264"/>
      <c r="Z1783" s="123"/>
      <c r="AA1783" s="125"/>
      <c r="AB1783" s="125"/>
      <c r="AC1783" s="125"/>
      <c r="AD1783" s="125"/>
      <c r="AE1783" s="125"/>
      <c r="AF1783" s="125"/>
      <c r="AG1783" s="125"/>
      <c r="AH1783" s="125"/>
      <c r="AI1783" s="125"/>
      <c r="AJ1783" s="125"/>
      <c r="AK1783" s="135"/>
      <c r="AL1783" s="126"/>
    </row>
    <row r="1784" spans="1:38" hidden="1" x14ac:dyDescent="0.25">
      <c r="A1784" s="147"/>
      <c r="B1784" s="120"/>
      <c r="C1784" s="121"/>
      <c r="D1784" s="122"/>
      <c r="E1784" s="121"/>
      <c r="F1784" s="122"/>
      <c r="G1784" s="121"/>
      <c r="H1784" s="123"/>
      <c r="I1784" s="121"/>
      <c r="J1784" s="120"/>
      <c r="K1784" s="121"/>
      <c r="L1784" s="120"/>
      <c r="M1784" s="123"/>
      <c r="N1784" s="123"/>
      <c r="O1784" s="121"/>
      <c r="P1784" s="121"/>
      <c r="Q1784" s="123"/>
      <c r="R1784" s="150"/>
      <c r="S1784" s="150"/>
      <c r="T1784" s="124"/>
      <c r="U1784" s="120"/>
      <c r="V1784" s="121"/>
      <c r="W1784" s="120"/>
      <c r="X1784" s="120"/>
      <c r="Y1784" s="264"/>
      <c r="Z1784" s="123"/>
      <c r="AA1784" s="125"/>
      <c r="AB1784" s="125"/>
      <c r="AC1784" s="125"/>
      <c r="AD1784" s="125"/>
      <c r="AE1784" s="125"/>
      <c r="AF1784" s="125"/>
      <c r="AG1784" s="125"/>
      <c r="AH1784" s="125"/>
      <c r="AI1784" s="125"/>
      <c r="AJ1784" s="125"/>
      <c r="AK1784" s="135"/>
      <c r="AL1784" s="126"/>
    </row>
    <row r="1785" spans="1:38" hidden="1" x14ac:dyDescent="0.25">
      <c r="A1785" s="147"/>
      <c r="B1785" s="120"/>
      <c r="C1785" s="121"/>
      <c r="D1785" s="122"/>
      <c r="E1785" s="121"/>
      <c r="F1785" s="122"/>
      <c r="G1785" s="121"/>
      <c r="H1785" s="123"/>
      <c r="I1785" s="121"/>
      <c r="J1785" s="120"/>
      <c r="K1785" s="121"/>
      <c r="L1785" s="120"/>
      <c r="M1785" s="123"/>
      <c r="N1785" s="123"/>
      <c r="O1785" s="121"/>
      <c r="P1785" s="121"/>
      <c r="Q1785" s="123"/>
      <c r="R1785" s="150"/>
      <c r="S1785" s="150"/>
      <c r="T1785" s="124"/>
      <c r="U1785" s="120"/>
      <c r="V1785" s="121"/>
      <c r="W1785" s="120"/>
      <c r="X1785" s="120"/>
      <c r="Y1785" s="264"/>
      <c r="Z1785" s="123"/>
      <c r="AA1785" s="125"/>
      <c r="AB1785" s="125"/>
      <c r="AC1785" s="125"/>
      <c r="AD1785" s="125"/>
      <c r="AE1785" s="125"/>
      <c r="AF1785" s="125"/>
      <c r="AG1785" s="125"/>
      <c r="AH1785" s="125"/>
      <c r="AI1785" s="125"/>
      <c r="AJ1785" s="125"/>
      <c r="AK1785" s="135"/>
      <c r="AL1785" s="126"/>
    </row>
    <row r="1786" spans="1:38" hidden="1" x14ac:dyDescent="0.25">
      <c r="A1786" s="147"/>
      <c r="B1786" s="120"/>
      <c r="C1786" s="121"/>
      <c r="D1786" s="122"/>
      <c r="E1786" s="121"/>
      <c r="F1786" s="122"/>
      <c r="G1786" s="121"/>
      <c r="H1786" s="123"/>
      <c r="I1786" s="121"/>
      <c r="J1786" s="120"/>
      <c r="K1786" s="121"/>
      <c r="L1786" s="120"/>
      <c r="M1786" s="123"/>
      <c r="N1786" s="123"/>
      <c r="O1786" s="121"/>
      <c r="P1786" s="121"/>
      <c r="Q1786" s="123"/>
      <c r="R1786" s="150"/>
      <c r="S1786" s="150"/>
      <c r="T1786" s="124"/>
      <c r="U1786" s="120"/>
      <c r="V1786" s="121"/>
      <c r="W1786" s="120"/>
      <c r="X1786" s="120"/>
      <c r="Y1786" s="264"/>
      <c r="Z1786" s="123"/>
      <c r="AA1786" s="125"/>
      <c r="AB1786" s="125"/>
      <c r="AC1786" s="125"/>
      <c r="AD1786" s="125"/>
      <c r="AE1786" s="125"/>
      <c r="AF1786" s="125"/>
      <c r="AG1786" s="125"/>
      <c r="AH1786" s="125"/>
      <c r="AI1786" s="125"/>
      <c r="AJ1786" s="125"/>
      <c r="AK1786" s="135"/>
      <c r="AL1786" s="126"/>
    </row>
    <row r="1787" spans="1:38" hidden="1" x14ac:dyDescent="0.25">
      <c r="A1787" s="147"/>
      <c r="B1787" s="120"/>
      <c r="C1787" s="121"/>
      <c r="D1787" s="122"/>
      <c r="E1787" s="121"/>
      <c r="F1787" s="122"/>
      <c r="G1787" s="121"/>
      <c r="H1787" s="123"/>
      <c r="I1787" s="121"/>
      <c r="J1787" s="120"/>
      <c r="K1787" s="121"/>
      <c r="L1787" s="120"/>
      <c r="M1787" s="123"/>
      <c r="N1787" s="123"/>
      <c r="O1787" s="121"/>
      <c r="P1787" s="121"/>
      <c r="Q1787" s="123"/>
      <c r="R1787" s="150"/>
      <c r="S1787" s="150"/>
      <c r="T1787" s="124"/>
      <c r="U1787" s="120"/>
      <c r="V1787" s="121"/>
      <c r="W1787" s="120"/>
      <c r="X1787" s="120"/>
      <c r="Y1787" s="263"/>
      <c r="Z1787" s="123"/>
      <c r="AA1787" s="125"/>
      <c r="AB1787" s="125"/>
      <c r="AC1787" s="125"/>
      <c r="AD1787" s="125"/>
      <c r="AE1787" s="125"/>
      <c r="AF1787" s="125"/>
      <c r="AG1787" s="125"/>
      <c r="AH1787" s="125"/>
      <c r="AI1787" s="125"/>
      <c r="AJ1787" s="125"/>
      <c r="AK1787" s="135"/>
      <c r="AL1787" s="126"/>
    </row>
    <row r="1788" spans="1:38" hidden="1" x14ac:dyDescent="0.25">
      <c r="A1788" s="147"/>
      <c r="B1788" s="120"/>
      <c r="C1788" s="121"/>
      <c r="D1788" s="122"/>
      <c r="E1788" s="121"/>
      <c r="F1788" s="122"/>
      <c r="G1788" s="121"/>
      <c r="H1788" s="123"/>
      <c r="I1788" s="121"/>
      <c r="J1788" s="120"/>
      <c r="K1788" s="121"/>
      <c r="L1788" s="120"/>
      <c r="M1788" s="123"/>
      <c r="N1788" s="123"/>
      <c r="O1788" s="121"/>
      <c r="P1788" s="121"/>
      <c r="Q1788" s="123"/>
      <c r="R1788" s="150"/>
      <c r="S1788" s="150"/>
      <c r="T1788" s="124"/>
      <c r="U1788" s="120"/>
      <c r="V1788" s="121"/>
      <c r="W1788" s="120"/>
      <c r="X1788" s="120"/>
      <c r="Y1788" s="264"/>
      <c r="Z1788" s="123"/>
      <c r="AA1788" s="125"/>
      <c r="AB1788" s="125"/>
      <c r="AC1788" s="125"/>
      <c r="AD1788" s="125"/>
      <c r="AE1788" s="125"/>
      <c r="AF1788" s="125"/>
      <c r="AG1788" s="125"/>
      <c r="AH1788" s="125"/>
      <c r="AI1788" s="125"/>
      <c r="AJ1788" s="125"/>
      <c r="AK1788" s="135"/>
      <c r="AL1788" s="126"/>
    </row>
    <row r="1789" spans="1:38" hidden="1" x14ac:dyDescent="0.25">
      <c r="A1789" s="147"/>
      <c r="B1789" s="120"/>
      <c r="C1789" s="121"/>
      <c r="D1789" s="122"/>
      <c r="E1789" s="121"/>
      <c r="F1789" s="122"/>
      <c r="G1789" s="121"/>
      <c r="H1789" s="123"/>
      <c r="I1789" s="121"/>
      <c r="J1789" s="120"/>
      <c r="K1789" s="121"/>
      <c r="L1789" s="120"/>
      <c r="M1789" s="123"/>
      <c r="N1789" s="123"/>
      <c r="O1789" s="121"/>
      <c r="P1789" s="121"/>
      <c r="Q1789" s="123"/>
      <c r="R1789" s="150"/>
      <c r="S1789" s="150"/>
      <c r="T1789" s="124"/>
      <c r="U1789" s="120"/>
      <c r="V1789" s="121"/>
      <c r="W1789" s="120"/>
      <c r="X1789" s="120"/>
      <c r="Y1789" s="264"/>
      <c r="Z1789" s="123"/>
      <c r="AA1789" s="125"/>
      <c r="AB1789" s="125"/>
      <c r="AC1789" s="125"/>
      <c r="AD1789" s="125"/>
      <c r="AE1789" s="125"/>
      <c r="AF1789" s="125"/>
      <c r="AG1789" s="125"/>
      <c r="AH1789" s="125"/>
      <c r="AI1789" s="125"/>
      <c r="AJ1789" s="125"/>
      <c r="AK1789" s="135"/>
      <c r="AL1789" s="126"/>
    </row>
    <row r="1790" spans="1:38" hidden="1" x14ac:dyDescent="0.25">
      <c r="A1790" s="147"/>
      <c r="B1790" s="120"/>
      <c r="C1790" s="121"/>
      <c r="D1790" s="122"/>
      <c r="E1790" s="121"/>
      <c r="F1790" s="122"/>
      <c r="G1790" s="121"/>
      <c r="H1790" s="123"/>
      <c r="I1790" s="121"/>
      <c r="J1790" s="120"/>
      <c r="K1790" s="121"/>
      <c r="L1790" s="120"/>
      <c r="M1790" s="123"/>
      <c r="N1790" s="123"/>
      <c r="O1790" s="121"/>
      <c r="P1790" s="121"/>
      <c r="Q1790" s="123"/>
      <c r="R1790" s="150"/>
      <c r="S1790" s="150"/>
      <c r="T1790" s="124"/>
      <c r="U1790" s="120"/>
      <c r="V1790" s="121"/>
      <c r="W1790" s="120"/>
      <c r="X1790" s="120"/>
      <c r="Y1790" s="264"/>
      <c r="Z1790" s="123"/>
      <c r="AA1790" s="125"/>
      <c r="AB1790" s="125"/>
      <c r="AC1790" s="125"/>
      <c r="AD1790" s="125"/>
      <c r="AE1790" s="125"/>
      <c r="AF1790" s="125"/>
      <c r="AG1790" s="125"/>
      <c r="AH1790" s="125"/>
      <c r="AI1790" s="125"/>
      <c r="AJ1790" s="125"/>
      <c r="AK1790" s="135"/>
      <c r="AL1790" s="126"/>
    </row>
    <row r="1791" spans="1:38" hidden="1" x14ac:dyDescent="0.25">
      <c r="A1791" s="147"/>
      <c r="B1791" s="120"/>
      <c r="C1791" s="121"/>
      <c r="D1791" s="122"/>
      <c r="E1791" s="121"/>
      <c r="F1791" s="122"/>
      <c r="G1791" s="121"/>
      <c r="H1791" s="123"/>
      <c r="I1791" s="121"/>
      <c r="J1791" s="120"/>
      <c r="K1791" s="121"/>
      <c r="L1791" s="120"/>
      <c r="M1791" s="123"/>
      <c r="N1791" s="123"/>
      <c r="O1791" s="121"/>
      <c r="P1791" s="121"/>
      <c r="Q1791" s="123"/>
      <c r="R1791" s="150"/>
      <c r="S1791" s="150"/>
      <c r="T1791" s="124"/>
      <c r="U1791" s="120"/>
      <c r="V1791" s="121"/>
      <c r="W1791" s="120"/>
      <c r="X1791" s="120"/>
      <c r="Y1791" s="264"/>
      <c r="Z1791" s="123"/>
      <c r="AA1791" s="125"/>
      <c r="AB1791" s="125"/>
      <c r="AC1791" s="125"/>
      <c r="AD1791" s="125"/>
      <c r="AE1791" s="125"/>
      <c r="AF1791" s="125"/>
      <c r="AG1791" s="125"/>
      <c r="AH1791" s="125"/>
      <c r="AI1791" s="125"/>
      <c r="AJ1791" s="125"/>
      <c r="AK1791" s="135"/>
      <c r="AL1791" s="126"/>
    </row>
    <row r="1792" spans="1:38" hidden="1" x14ac:dyDescent="0.25">
      <c r="A1792" s="147"/>
      <c r="B1792" s="120"/>
      <c r="C1792" s="121"/>
      <c r="D1792" s="122"/>
      <c r="E1792" s="121"/>
      <c r="F1792" s="122"/>
      <c r="G1792" s="121"/>
      <c r="H1792" s="123"/>
      <c r="I1792" s="121"/>
      <c r="J1792" s="120"/>
      <c r="K1792" s="121"/>
      <c r="L1792" s="120"/>
      <c r="M1792" s="123"/>
      <c r="N1792" s="123"/>
      <c r="O1792" s="121"/>
      <c r="P1792" s="121"/>
      <c r="Q1792" s="123"/>
      <c r="R1792" s="150"/>
      <c r="S1792" s="150"/>
      <c r="T1792" s="124"/>
      <c r="U1792" s="120"/>
      <c r="V1792" s="121"/>
      <c r="W1792" s="120"/>
      <c r="X1792" s="120"/>
      <c r="Y1792" s="264"/>
      <c r="Z1792" s="123"/>
      <c r="AA1792" s="125"/>
      <c r="AB1792" s="125"/>
      <c r="AC1792" s="125"/>
      <c r="AD1792" s="125"/>
      <c r="AE1792" s="125"/>
      <c r="AF1792" s="125"/>
      <c r="AG1792" s="125"/>
      <c r="AH1792" s="125"/>
      <c r="AI1792" s="125"/>
      <c r="AJ1792" s="125"/>
      <c r="AK1792" s="135"/>
      <c r="AL1792" s="126"/>
    </row>
    <row r="1793" spans="1:38" hidden="1" x14ac:dyDescent="0.25">
      <c r="A1793" s="147"/>
      <c r="B1793" s="120"/>
      <c r="C1793" s="121"/>
      <c r="D1793" s="122"/>
      <c r="E1793" s="121"/>
      <c r="F1793" s="122"/>
      <c r="G1793" s="121"/>
      <c r="H1793" s="123"/>
      <c r="I1793" s="121"/>
      <c r="J1793" s="120"/>
      <c r="K1793" s="121"/>
      <c r="L1793" s="120"/>
      <c r="M1793" s="123"/>
      <c r="N1793" s="123"/>
      <c r="O1793" s="121"/>
      <c r="P1793" s="121"/>
      <c r="Q1793" s="123"/>
      <c r="R1793" s="150"/>
      <c r="S1793" s="150"/>
      <c r="T1793" s="124"/>
      <c r="U1793" s="120"/>
      <c r="V1793" s="121"/>
      <c r="W1793" s="120"/>
      <c r="X1793" s="120"/>
      <c r="Y1793" s="264"/>
      <c r="Z1793" s="123"/>
      <c r="AA1793" s="125"/>
      <c r="AB1793" s="125"/>
      <c r="AC1793" s="125"/>
      <c r="AD1793" s="125"/>
      <c r="AE1793" s="125"/>
      <c r="AF1793" s="125"/>
      <c r="AG1793" s="125"/>
      <c r="AH1793" s="125"/>
      <c r="AI1793" s="125"/>
      <c r="AJ1793" s="125"/>
      <c r="AK1793" s="135"/>
      <c r="AL1793" s="126"/>
    </row>
    <row r="1794" spans="1:38" hidden="1" x14ac:dyDescent="0.25">
      <c r="A1794" s="147"/>
      <c r="B1794" s="120"/>
      <c r="C1794" s="121"/>
      <c r="D1794" s="122"/>
      <c r="E1794" s="121"/>
      <c r="F1794" s="122"/>
      <c r="G1794" s="121"/>
      <c r="H1794" s="123"/>
      <c r="I1794" s="121"/>
      <c r="J1794" s="120"/>
      <c r="K1794" s="121"/>
      <c r="L1794" s="120"/>
      <c r="M1794" s="123"/>
      <c r="N1794" s="123"/>
      <c r="O1794" s="121"/>
      <c r="P1794" s="121"/>
      <c r="Q1794" s="123"/>
      <c r="R1794" s="150"/>
      <c r="S1794" s="150"/>
      <c r="T1794" s="124"/>
      <c r="U1794" s="120"/>
      <c r="V1794" s="121"/>
      <c r="W1794" s="120"/>
      <c r="X1794" s="120"/>
      <c r="Y1794" s="264"/>
      <c r="Z1794" s="123"/>
      <c r="AA1794" s="125"/>
      <c r="AB1794" s="125"/>
      <c r="AC1794" s="125"/>
      <c r="AD1794" s="125"/>
      <c r="AE1794" s="125"/>
      <c r="AF1794" s="125"/>
      <c r="AG1794" s="125"/>
      <c r="AH1794" s="125"/>
      <c r="AI1794" s="125"/>
      <c r="AJ1794" s="125"/>
      <c r="AK1794" s="135"/>
      <c r="AL1794" s="126"/>
    </row>
    <row r="1795" spans="1:38" hidden="1" x14ac:dyDescent="0.25">
      <c r="A1795" s="147"/>
      <c r="B1795" s="120"/>
      <c r="C1795" s="121"/>
      <c r="D1795" s="122"/>
      <c r="E1795" s="121"/>
      <c r="F1795" s="122"/>
      <c r="G1795" s="121"/>
      <c r="H1795" s="123"/>
      <c r="I1795" s="121"/>
      <c r="J1795" s="120"/>
      <c r="K1795" s="121"/>
      <c r="L1795" s="120"/>
      <c r="M1795" s="123"/>
      <c r="N1795" s="123"/>
      <c r="O1795" s="121"/>
      <c r="P1795" s="121"/>
      <c r="Q1795" s="123"/>
      <c r="R1795" s="150"/>
      <c r="S1795" s="150"/>
      <c r="T1795" s="124"/>
      <c r="U1795" s="120"/>
      <c r="V1795" s="121"/>
      <c r="W1795" s="120"/>
      <c r="X1795" s="120"/>
      <c r="Y1795" s="264"/>
      <c r="Z1795" s="123"/>
      <c r="AA1795" s="125"/>
      <c r="AB1795" s="125"/>
      <c r="AC1795" s="125"/>
      <c r="AD1795" s="125"/>
      <c r="AE1795" s="125"/>
      <c r="AF1795" s="125"/>
      <c r="AG1795" s="125"/>
      <c r="AH1795" s="125"/>
      <c r="AI1795" s="125"/>
      <c r="AJ1795" s="125"/>
      <c r="AK1795" s="135"/>
      <c r="AL1795" s="126"/>
    </row>
    <row r="1796" spans="1:38" hidden="1" x14ac:dyDescent="0.25">
      <c r="A1796" s="147"/>
      <c r="B1796" s="120"/>
      <c r="C1796" s="121"/>
      <c r="D1796" s="122"/>
      <c r="E1796" s="121"/>
      <c r="F1796" s="122"/>
      <c r="G1796" s="121"/>
      <c r="H1796" s="123"/>
      <c r="I1796" s="121"/>
      <c r="J1796" s="120"/>
      <c r="K1796" s="121"/>
      <c r="L1796" s="120"/>
      <c r="M1796" s="123"/>
      <c r="N1796" s="123"/>
      <c r="O1796" s="121"/>
      <c r="P1796" s="121"/>
      <c r="Q1796" s="123"/>
      <c r="R1796" s="150"/>
      <c r="S1796" s="150"/>
      <c r="T1796" s="124"/>
      <c r="U1796" s="120"/>
      <c r="V1796" s="121"/>
      <c r="W1796" s="120"/>
      <c r="X1796" s="120"/>
      <c r="Y1796" s="264"/>
      <c r="Z1796" s="123"/>
      <c r="AA1796" s="125"/>
      <c r="AB1796" s="125"/>
      <c r="AC1796" s="125"/>
      <c r="AD1796" s="125"/>
      <c r="AE1796" s="125"/>
      <c r="AF1796" s="125"/>
      <c r="AG1796" s="125"/>
      <c r="AH1796" s="125"/>
      <c r="AI1796" s="125"/>
      <c r="AJ1796" s="125"/>
      <c r="AK1796" s="135"/>
      <c r="AL1796" s="126"/>
    </row>
    <row r="1797" spans="1:38" hidden="1" x14ac:dyDescent="0.25">
      <c r="A1797" s="147"/>
      <c r="B1797" s="120"/>
      <c r="C1797" s="121"/>
      <c r="D1797" s="122"/>
      <c r="E1797" s="121"/>
      <c r="F1797" s="122"/>
      <c r="G1797" s="121"/>
      <c r="H1797" s="123"/>
      <c r="I1797" s="121"/>
      <c r="J1797" s="120"/>
      <c r="K1797" s="121"/>
      <c r="L1797" s="120"/>
      <c r="M1797" s="123"/>
      <c r="N1797" s="123"/>
      <c r="O1797" s="121"/>
      <c r="P1797" s="121"/>
      <c r="Q1797" s="123"/>
      <c r="R1797" s="150"/>
      <c r="S1797" s="150"/>
      <c r="T1797" s="124"/>
      <c r="U1797" s="120"/>
      <c r="V1797" s="121"/>
      <c r="W1797" s="120"/>
      <c r="X1797" s="120"/>
      <c r="Y1797" s="264"/>
      <c r="Z1797" s="123"/>
      <c r="AA1797" s="125"/>
      <c r="AB1797" s="125"/>
      <c r="AC1797" s="125"/>
      <c r="AD1797" s="125"/>
      <c r="AE1797" s="125"/>
      <c r="AF1797" s="125"/>
      <c r="AG1797" s="125"/>
      <c r="AH1797" s="125"/>
      <c r="AI1797" s="125"/>
      <c r="AJ1797" s="125"/>
      <c r="AK1797" s="135"/>
      <c r="AL1797" s="126"/>
    </row>
    <row r="1798" spans="1:38" hidden="1" x14ac:dyDescent="0.25">
      <c r="A1798" s="147"/>
      <c r="B1798" s="120"/>
      <c r="C1798" s="121"/>
      <c r="D1798" s="122"/>
      <c r="E1798" s="121"/>
      <c r="F1798" s="122"/>
      <c r="G1798" s="121"/>
      <c r="H1798" s="123"/>
      <c r="I1798" s="121"/>
      <c r="J1798" s="120"/>
      <c r="K1798" s="121"/>
      <c r="L1798" s="120"/>
      <c r="M1798" s="123"/>
      <c r="N1798" s="123"/>
      <c r="O1798" s="121"/>
      <c r="P1798" s="121"/>
      <c r="Q1798" s="123"/>
      <c r="R1798" s="150"/>
      <c r="S1798" s="150"/>
      <c r="T1798" s="124"/>
      <c r="U1798" s="120"/>
      <c r="V1798" s="121"/>
      <c r="W1798" s="120"/>
      <c r="X1798" s="120"/>
      <c r="Y1798" s="264"/>
      <c r="Z1798" s="123"/>
      <c r="AA1798" s="125"/>
      <c r="AB1798" s="125"/>
      <c r="AC1798" s="125"/>
      <c r="AD1798" s="125"/>
      <c r="AE1798" s="125"/>
      <c r="AF1798" s="125"/>
      <c r="AG1798" s="125"/>
      <c r="AH1798" s="125"/>
      <c r="AI1798" s="125"/>
      <c r="AJ1798" s="125"/>
      <c r="AK1798" s="135"/>
      <c r="AL1798" s="126"/>
    </row>
    <row r="1799" spans="1:38" hidden="1" x14ac:dyDescent="0.25">
      <c r="A1799" s="147"/>
      <c r="B1799" s="120"/>
      <c r="C1799" s="121"/>
      <c r="D1799" s="122"/>
      <c r="E1799" s="121"/>
      <c r="F1799" s="122"/>
      <c r="G1799" s="121"/>
      <c r="H1799" s="123"/>
      <c r="I1799" s="121"/>
      <c r="J1799" s="120"/>
      <c r="K1799" s="121"/>
      <c r="L1799" s="120"/>
      <c r="M1799" s="123"/>
      <c r="N1799" s="123"/>
      <c r="O1799" s="121"/>
      <c r="P1799" s="121"/>
      <c r="Q1799" s="123"/>
      <c r="R1799" s="150"/>
      <c r="S1799" s="150"/>
      <c r="T1799" s="124"/>
      <c r="U1799" s="120"/>
      <c r="V1799" s="121"/>
      <c r="W1799" s="120"/>
      <c r="X1799" s="120"/>
      <c r="Y1799" s="264"/>
      <c r="Z1799" s="123"/>
      <c r="AA1799" s="125"/>
      <c r="AB1799" s="125"/>
      <c r="AC1799" s="125"/>
      <c r="AD1799" s="125"/>
      <c r="AE1799" s="125"/>
      <c r="AF1799" s="125"/>
      <c r="AG1799" s="125"/>
      <c r="AH1799" s="125"/>
      <c r="AI1799" s="125"/>
      <c r="AJ1799" s="125"/>
      <c r="AK1799" s="135"/>
      <c r="AL1799" s="126"/>
    </row>
    <row r="1800" spans="1:38" hidden="1" x14ac:dyDescent="0.25">
      <c r="A1800" s="147"/>
      <c r="B1800" s="120"/>
      <c r="C1800" s="121"/>
      <c r="D1800" s="122"/>
      <c r="E1800" s="121"/>
      <c r="F1800" s="122"/>
      <c r="G1800" s="121"/>
      <c r="H1800" s="123"/>
      <c r="I1800" s="121"/>
      <c r="J1800" s="120"/>
      <c r="K1800" s="121"/>
      <c r="L1800" s="120"/>
      <c r="M1800" s="123"/>
      <c r="N1800" s="123"/>
      <c r="O1800" s="121"/>
      <c r="P1800" s="121"/>
      <c r="Q1800" s="123"/>
      <c r="R1800" s="150"/>
      <c r="S1800" s="150"/>
      <c r="T1800" s="124"/>
      <c r="U1800" s="120"/>
      <c r="V1800" s="121"/>
      <c r="W1800" s="120"/>
      <c r="X1800" s="120"/>
      <c r="Y1800" s="264"/>
      <c r="Z1800" s="123"/>
      <c r="AA1800" s="125"/>
      <c r="AB1800" s="125"/>
      <c r="AC1800" s="125"/>
      <c r="AD1800" s="125"/>
      <c r="AE1800" s="125"/>
      <c r="AF1800" s="125"/>
      <c r="AG1800" s="125"/>
      <c r="AH1800" s="125"/>
      <c r="AI1800" s="125"/>
      <c r="AJ1800" s="125"/>
      <c r="AK1800" s="135"/>
      <c r="AL1800" s="126"/>
    </row>
    <row r="1801" spans="1:38" hidden="1" x14ac:dyDescent="0.25">
      <c r="A1801" s="147"/>
      <c r="B1801" s="120"/>
      <c r="C1801" s="121"/>
      <c r="D1801" s="122"/>
      <c r="E1801" s="121"/>
      <c r="F1801" s="122"/>
      <c r="G1801" s="121"/>
      <c r="H1801" s="123"/>
      <c r="I1801" s="121"/>
      <c r="J1801" s="120"/>
      <c r="K1801" s="121"/>
      <c r="L1801" s="120"/>
      <c r="M1801" s="123"/>
      <c r="N1801" s="123"/>
      <c r="O1801" s="121"/>
      <c r="P1801" s="121"/>
      <c r="Q1801" s="123"/>
      <c r="R1801" s="150"/>
      <c r="S1801" s="150"/>
      <c r="T1801" s="124"/>
      <c r="U1801" s="120"/>
      <c r="V1801" s="121"/>
      <c r="W1801" s="120"/>
      <c r="X1801" s="120"/>
      <c r="Y1801" s="264"/>
      <c r="Z1801" s="123"/>
      <c r="AA1801" s="125"/>
      <c r="AB1801" s="125"/>
      <c r="AC1801" s="125"/>
      <c r="AD1801" s="125"/>
      <c r="AE1801" s="125"/>
      <c r="AF1801" s="125"/>
      <c r="AG1801" s="125"/>
      <c r="AH1801" s="125"/>
      <c r="AI1801" s="125"/>
      <c r="AJ1801" s="125"/>
      <c r="AK1801" s="135"/>
      <c r="AL1801" s="126"/>
    </row>
    <row r="1802" spans="1:38" hidden="1" x14ac:dyDescent="0.25">
      <c r="A1802" s="147"/>
      <c r="B1802" s="120"/>
      <c r="C1802" s="121"/>
      <c r="D1802" s="122"/>
      <c r="E1802" s="121"/>
      <c r="F1802" s="122"/>
      <c r="G1802" s="121"/>
      <c r="H1802" s="123"/>
      <c r="I1802" s="121"/>
      <c r="J1802" s="120"/>
      <c r="K1802" s="121"/>
      <c r="L1802" s="120"/>
      <c r="M1802" s="123"/>
      <c r="N1802" s="123"/>
      <c r="O1802" s="121"/>
      <c r="P1802" s="121"/>
      <c r="Q1802" s="123"/>
      <c r="R1802" s="150"/>
      <c r="S1802" s="150"/>
      <c r="T1802" s="124"/>
      <c r="U1802" s="120"/>
      <c r="V1802" s="121"/>
      <c r="W1802" s="120"/>
      <c r="X1802" s="120"/>
      <c r="Y1802" s="264"/>
      <c r="Z1802" s="123"/>
      <c r="AA1802" s="125"/>
      <c r="AB1802" s="125"/>
      <c r="AC1802" s="125"/>
      <c r="AD1802" s="125"/>
      <c r="AE1802" s="125"/>
      <c r="AF1802" s="125"/>
      <c r="AG1802" s="125"/>
      <c r="AH1802" s="125"/>
      <c r="AI1802" s="125"/>
      <c r="AJ1802" s="125"/>
      <c r="AK1802" s="135"/>
      <c r="AL1802" s="126"/>
    </row>
    <row r="1803" spans="1:38" hidden="1" x14ac:dyDescent="0.25">
      <c r="A1803" s="147"/>
      <c r="B1803" s="120"/>
      <c r="C1803" s="121"/>
      <c r="D1803" s="122"/>
      <c r="E1803" s="121"/>
      <c r="F1803" s="122"/>
      <c r="G1803" s="121"/>
      <c r="H1803" s="123"/>
      <c r="I1803" s="121"/>
      <c r="J1803" s="120"/>
      <c r="K1803" s="121"/>
      <c r="L1803" s="120"/>
      <c r="M1803" s="123"/>
      <c r="N1803" s="123"/>
      <c r="O1803" s="121"/>
      <c r="P1803" s="121"/>
      <c r="Q1803" s="123"/>
      <c r="R1803" s="150"/>
      <c r="S1803" s="150"/>
      <c r="T1803" s="124"/>
      <c r="U1803" s="120"/>
      <c r="V1803" s="121"/>
      <c r="W1803" s="120"/>
      <c r="X1803" s="120"/>
      <c r="Y1803" s="264"/>
      <c r="Z1803" s="123"/>
      <c r="AA1803" s="125"/>
      <c r="AB1803" s="125"/>
      <c r="AC1803" s="125"/>
      <c r="AD1803" s="125"/>
      <c r="AE1803" s="125"/>
      <c r="AF1803" s="125"/>
      <c r="AG1803" s="125"/>
      <c r="AH1803" s="125"/>
      <c r="AI1803" s="125"/>
      <c r="AJ1803" s="125"/>
      <c r="AK1803" s="135"/>
      <c r="AL1803" s="126"/>
    </row>
    <row r="1804" spans="1:38" hidden="1" x14ac:dyDescent="0.25">
      <c r="A1804" s="147"/>
      <c r="B1804" s="120"/>
      <c r="C1804" s="121"/>
      <c r="D1804" s="122"/>
      <c r="E1804" s="121"/>
      <c r="F1804" s="122"/>
      <c r="G1804" s="121"/>
      <c r="H1804" s="123"/>
      <c r="I1804" s="121"/>
      <c r="J1804" s="120"/>
      <c r="K1804" s="121"/>
      <c r="L1804" s="120"/>
      <c r="M1804" s="123"/>
      <c r="N1804" s="123"/>
      <c r="O1804" s="121"/>
      <c r="P1804" s="121"/>
      <c r="Q1804" s="123"/>
      <c r="R1804" s="150"/>
      <c r="S1804" s="150"/>
      <c r="T1804" s="124"/>
      <c r="U1804" s="120"/>
      <c r="V1804" s="121"/>
      <c r="W1804" s="120"/>
      <c r="X1804" s="120"/>
      <c r="Y1804" s="264"/>
      <c r="Z1804" s="123"/>
      <c r="AA1804" s="125"/>
      <c r="AB1804" s="125"/>
      <c r="AC1804" s="125"/>
      <c r="AD1804" s="125"/>
      <c r="AE1804" s="125"/>
      <c r="AF1804" s="125"/>
      <c r="AG1804" s="125"/>
      <c r="AH1804" s="125"/>
      <c r="AI1804" s="125"/>
      <c r="AJ1804" s="125"/>
      <c r="AK1804" s="135"/>
      <c r="AL1804" s="126"/>
    </row>
    <row r="1805" spans="1:38" hidden="1" x14ac:dyDescent="0.25">
      <c r="A1805" s="147"/>
      <c r="B1805" s="120"/>
      <c r="C1805" s="121"/>
      <c r="D1805" s="122"/>
      <c r="E1805" s="121"/>
      <c r="F1805" s="122"/>
      <c r="G1805" s="121"/>
      <c r="H1805" s="123"/>
      <c r="I1805" s="121"/>
      <c r="J1805" s="120"/>
      <c r="K1805" s="121"/>
      <c r="L1805" s="120"/>
      <c r="M1805" s="123"/>
      <c r="N1805" s="123"/>
      <c r="O1805" s="121"/>
      <c r="P1805" s="121"/>
      <c r="Q1805" s="123"/>
      <c r="R1805" s="150"/>
      <c r="S1805" s="150"/>
      <c r="T1805" s="124"/>
      <c r="U1805" s="120"/>
      <c r="V1805" s="121"/>
      <c r="W1805" s="120"/>
      <c r="X1805" s="120"/>
      <c r="Y1805" s="264"/>
      <c r="Z1805" s="123"/>
      <c r="AA1805" s="125"/>
      <c r="AB1805" s="125"/>
      <c r="AC1805" s="125"/>
      <c r="AD1805" s="125"/>
      <c r="AE1805" s="125"/>
      <c r="AF1805" s="125"/>
      <c r="AG1805" s="125"/>
      <c r="AH1805" s="125"/>
      <c r="AI1805" s="125"/>
      <c r="AJ1805" s="125"/>
      <c r="AK1805" s="135"/>
      <c r="AL1805" s="126"/>
    </row>
    <row r="1806" spans="1:38" hidden="1" x14ac:dyDescent="0.25">
      <c r="A1806" s="147"/>
      <c r="B1806" s="120"/>
      <c r="C1806" s="121"/>
      <c r="D1806" s="122"/>
      <c r="E1806" s="121"/>
      <c r="F1806" s="122"/>
      <c r="G1806" s="121"/>
      <c r="H1806" s="123"/>
      <c r="I1806" s="121"/>
      <c r="J1806" s="120"/>
      <c r="K1806" s="121"/>
      <c r="L1806" s="120"/>
      <c r="M1806" s="123"/>
      <c r="N1806" s="123"/>
      <c r="O1806" s="121"/>
      <c r="P1806" s="121"/>
      <c r="Q1806" s="123"/>
      <c r="R1806" s="150"/>
      <c r="S1806" s="150"/>
      <c r="T1806" s="124"/>
      <c r="U1806" s="120"/>
      <c r="V1806" s="121"/>
      <c r="W1806" s="120"/>
      <c r="X1806" s="120"/>
      <c r="Y1806" s="264"/>
      <c r="Z1806" s="123"/>
      <c r="AA1806" s="125"/>
      <c r="AB1806" s="125"/>
      <c r="AC1806" s="125"/>
      <c r="AD1806" s="125"/>
      <c r="AE1806" s="125"/>
      <c r="AF1806" s="125"/>
      <c r="AG1806" s="125"/>
      <c r="AH1806" s="125"/>
      <c r="AI1806" s="125"/>
      <c r="AJ1806" s="125"/>
      <c r="AK1806" s="135"/>
      <c r="AL1806" s="126"/>
    </row>
    <row r="1807" spans="1:38" hidden="1" x14ac:dyDescent="0.25">
      <c r="A1807" s="147"/>
      <c r="B1807" s="120"/>
      <c r="C1807" s="121"/>
      <c r="D1807" s="122"/>
      <c r="E1807" s="121"/>
      <c r="F1807" s="122"/>
      <c r="G1807" s="121"/>
      <c r="H1807" s="123"/>
      <c r="I1807" s="121"/>
      <c r="J1807" s="120"/>
      <c r="K1807" s="121"/>
      <c r="L1807" s="120"/>
      <c r="M1807" s="123"/>
      <c r="N1807" s="123"/>
      <c r="O1807" s="121"/>
      <c r="P1807" s="121"/>
      <c r="Q1807" s="123"/>
      <c r="R1807" s="150"/>
      <c r="S1807" s="150"/>
      <c r="T1807" s="124"/>
      <c r="U1807" s="120"/>
      <c r="V1807" s="121"/>
      <c r="W1807" s="120"/>
      <c r="X1807" s="120"/>
      <c r="Y1807" s="264"/>
      <c r="Z1807" s="123"/>
      <c r="AA1807" s="125"/>
      <c r="AB1807" s="125"/>
      <c r="AC1807" s="125"/>
      <c r="AD1807" s="125"/>
      <c r="AE1807" s="125"/>
      <c r="AF1807" s="125"/>
      <c r="AG1807" s="125"/>
      <c r="AH1807" s="125"/>
      <c r="AI1807" s="125"/>
      <c r="AJ1807" s="125"/>
      <c r="AK1807" s="135"/>
      <c r="AL1807" s="126"/>
    </row>
    <row r="1808" spans="1:38" hidden="1" x14ac:dyDescent="0.25">
      <c r="A1808" s="147"/>
      <c r="B1808" s="120"/>
      <c r="C1808" s="121"/>
      <c r="D1808" s="122"/>
      <c r="E1808" s="121"/>
      <c r="F1808" s="122"/>
      <c r="G1808" s="121"/>
      <c r="H1808" s="123"/>
      <c r="I1808" s="121"/>
      <c r="J1808" s="120"/>
      <c r="K1808" s="121"/>
      <c r="L1808" s="120"/>
      <c r="M1808" s="123"/>
      <c r="N1808" s="123"/>
      <c r="O1808" s="121"/>
      <c r="P1808" s="121"/>
      <c r="Q1808" s="123"/>
      <c r="R1808" s="150"/>
      <c r="S1808" s="150"/>
      <c r="T1808" s="124"/>
      <c r="U1808" s="120"/>
      <c r="V1808" s="121"/>
      <c r="W1808" s="120"/>
      <c r="X1808" s="120"/>
      <c r="Y1808" s="264"/>
      <c r="Z1808" s="123"/>
      <c r="AA1808" s="125"/>
      <c r="AB1808" s="125"/>
      <c r="AC1808" s="125"/>
      <c r="AD1808" s="125"/>
      <c r="AE1808" s="125"/>
      <c r="AF1808" s="125"/>
      <c r="AG1808" s="125"/>
      <c r="AH1808" s="125"/>
      <c r="AI1808" s="125"/>
      <c r="AJ1808" s="125"/>
      <c r="AK1808" s="135"/>
      <c r="AL1808" s="126"/>
    </row>
    <row r="1809" spans="1:38" hidden="1" x14ac:dyDescent="0.25">
      <c r="A1809" s="147"/>
      <c r="B1809" s="120"/>
      <c r="C1809" s="121"/>
      <c r="D1809" s="122"/>
      <c r="E1809" s="121"/>
      <c r="F1809" s="122"/>
      <c r="G1809" s="121"/>
      <c r="H1809" s="123"/>
      <c r="I1809" s="121"/>
      <c r="J1809" s="120"/>
      <c r="K1809" s="121"/>
      <c r="L1809" s="120"/>
      <c r="M1809" s="123"/>
      <c r="N1809" s="123"/>
      <c r="O1809" s="121"/>
      <c r="P1809" s="121"/>
      <c r="Q1809" s="123"/>
      <c r="R1809" s="150"/>
      <c r="S1809" s="150"/>
      <c r="T1809" s="124"/>
      <c r="U1809" s="120"/>
      <c r="V1809" s="121"/>
      <c r="W1809" s="120"/>
      <c r="X1809" s="120"/>
      <c r="Y1809" s="264"/>
      <c r="Z1809" s="123"/>
      <c r="AA1809" s="125"/>
      <c r="AB1809" s="125"/>
      <c r="AC1809" s="125"/>
      <c r="AD1809" s="125"/>
      <c r="AE1809" s="125"/>
      <c r="AF1809" s="125"/>
      <c r="AG1809" s="125"/>
      <c r="AH1809" s="125"/>
      <c r="AI1809" s="125"/>
      <c r="AJ1809" s="125"/>
      <c r="AK1809" s="135"/>
      <c r="AL1809" s="126"/>
    </row>
    <row r="1810" spans="1:38" hidden="1" x14ac:dyDescent="0.25">
      <c r="A1810" s="147"/>
      <c r="B1810" s="120"/>
      <c r="C1810" s="121"/>
      <c r="D1810" s="122"/>
      <c r="E1810" s="121"/>
      <c r="F1810" s="122"/>
      <c r="G1810" s="121"/>
      <c r="H1810" s="123"/>
      <c r="I1810" s="121"/>
      <c r="J1810" s="120"/>
      <c r="K1810" s="121"/>
      <c r="L1810" s="120"/>
      <c r="M1810" s="123"/>
      <c r="N1810" s="123"/>
      <c r="O1810" s="121"/>
      <c r="P1810" s="121"/>
      <c r="Q1810" s="123"/>
      <c r="R1810" s="150"/>
      <c r="S1810" s="150"/>
      <c r="T1810" s="124"/>
      <c r="U1810" s="120"/>
      <c r="V1810" s="121"/>
      <c r="W1810" s="120"/>
      <c r="X1810" s="120"/>
      <c r="Y1810" s="264"/>
      <c r="Z1810" s="123"/>
      <c r="AA1810" s="125"/>
      <c r="AB1810" s="125"/>
      <c r="AC1810" s="125"/>
      <c r="AD1810" s="125"/>
      <c r="AE1810" s="125"/>
      <c r="AF1810" s="125"/>
      <c r="AG1810" s="125"/>
      <c r="AH1810" s="125"/>
      <c r="AI1810" s="125"/>
      <c r="AJ1810" s="125"/>
      <c r="AK1810" s="135"/>
      <c r="AL1810" s="126"/>
    </row>
    <row r="1811" spans="1:38" hidden="1" x14ac:dyDescent="0.25">
      <c r="A1811" s="147"/>
      <c r="B1811" s="120"/>
      <c r="C1811" s="121"/>
      <c r="D1811" s="122"/>
      <c r="E1811" s="121"/>
      <c r="F1811" s="122"/>
      <c r="G1811" s="121"/>
      <c r="H1811" s="123"/>
      <c r="I1811" s="121"/>
      <c r="J1811" s="120"/>
      <c r="K1811" s="121"/>
      <c r="L1811" s="120"/>
      <c r="M1811" s="123"/>
      <c r="N1811" s="123"/>
      <c r="O1811" s="121"/>
      <c r="P1811" s="121"/>
      <c r="Q1811" s="123"/>
      <c r="R1811" s="150"/>
      <c r="S1811" s="150"/>
      <c r="T1811" s="124"/>
      <c r="U1811" s="120"/>
      <c r="V1811" s="121"/>
      <c r="W1811" s="120"/>
      <c r="X1811" s="120"/>
      <c r="Y1811" s="264"/>
      <c r="Z1811" s="123"/>
      <c r="AA1811" s="125"/>
      <c r="AB1811" s="125"/>
      <c r="AC1811" s="125"/>
      <c r="AD1811" s="125"/>
      <c r="AE1811" s="125"/>
      <c r="AF1811" s="125"/>
      <c r="AG1811" s="125"/>
      <c r="AH1811" s="125"/>
      <c r="AI1811" s="125"/>
      <c r="AJ1811" s="125"/>
      <c r="AK1811" s="135"/>
      <c r="AL1811" s="126"/>
    </row>
    <row r="1812" spans="1:38" hidden="1" x14ac:dyDescent="0.25">
      <c r="A1812" s="147"/>
      <c r="B1812" s="120"/>
      <c r="C1812" s="121"/>
      <c r="D1812" s="122"/>
      <c r="E1812" s="121"/>
      <c r="F1812" s="122"/>
      <c r="G1812" s="121"/>
      <c r="H1812" s="123"/>
      <c r="I1812" s="121"/>
      <c r="J1812" s="120"/>
      <c r="K1812" s="121"/>
      <c r="L1812" s="120"/>
      <c r="M1812" s="123"/>
      <c r="N1812" s="123"/>
      <c r="O1812" s="121"/>
      <c r="P1812" s="121"/>
      <c r="Q1812" s="123"/>
      <c r="R1812" s="150"/>
      <c r="S1812" s="150"/>
      <c r="T1812" s="124"/>
      <c r="U1812" s="120"/>
      <c r="V1812" s="121"/>
      <c r="W1812" s="120"/>
      <c r="X1812" s="120"/>
      <c r="Y1812" s="264"/>
      <c r="Z1812" s="123"/>
      <c r="AA1812" s="125"/>
      <c r="AB1812" s="125"/>
      <c r="AC1812" s="125"/>
      <c r="AD1812" s="125"/>
      <c r="AE1812" s="125"/>
      <c r="AF1812" s="125"/>
      <c r="AG1812" s="125"/>
      <c r="AH1812" s="125"/>
      <c r="AI1812" s="125"/>
      <c r="AJ1812" s="125"/>
      <c r="AK1812" s="135"/>
      <c r="AL1812" s="126"/>
    </row>
    <row r="1813" spans="1:38" hidden="1" x14ac:dyDescent="0.25">
      <c r="A1813" s="147"/>
      <c r="B1813" s="120"/>
      <c r="C1813" s="121"/>
      <c r="D1813" s="122"/>
      <c r="E1813" s="121"/>
      <c r="F1813" s="122"/>
      <c r="G1813" s="121"/>
      <c r="H1813" s="123"/>
      <c r="I1813" s="121"/>
      <c r="J1813" s="120"/>
      <c r="K1813" s="121"/>
      <c r="L1813" s="120"/>
      <c r="M1813" s="123"/>
      <c r="N1813" s="123"/>
      <c r="O1813" s="121"/>
      <c r="P1813" s="121"/>
      <c r="Q1813" s="123"/>
      <c r="R1813" s="150"/>
      <c r="S1813" s="150"/>
      <c r="T1813" s="124"/>
      <c r="U1813" s="120"/>
      <c r="V1813" s="121"/>
      <c r="W1813" s="120"/>
      <c r="X1813" s="120"/>
      <c r="Y1813" s="264"/>
      <c r="Z1813" s="123"/>
      <c r="AA1813" s="125"/>
      <c r="AB1813" s="125"/>
      <c r="AC1813" s="125"/>
      <c r="AD1813" s="125"/>
      <c r="AE1813" s="125"/>
      <c r="AF1813" s="125"/>
      <c r="AG1813" s="125"/>
      <c r="AH1813" s="125"/>
      <c r="AI1813" s="125"/>
      <c r="AJ1813" s="125"/>
      <c r="AK1813" s="135"/>
      <c r="AL1813" s="126"/>
    </row>
    <row r="1814" spans="1:38" hidden="1" x14ac:dyDescent="0.25">
      <c r="A1814" s="147"/>
      <c r="B1814" s="120"/>
      <c r="C1814" s="121"/>
      <c r="D1814" s="122"/>
      <c r="E1814" s="121"/>
      <c r="F1814" s="122"/>
      <c r="G1814" s="121"/>
      <c r="H1814" s="123"/>
      <c r="I1814" s="121"/>
      <c r="J1814" s="120"/>
      <c r="K1814" s="121"/>
      <c r="L1814" s="120"/>
      <c r="M1814" s="123"/>
      <c r="N1814" s="123"/>
      <c r="O1814" s="121"/>
      <c r="P1814" s="121"/>
      <c r="Q1814" s="123"/>
      <c r="R1814" s="150"/>
      <c r="S1814" s="150"/>
      <c r="T1814" s="124"/>
      <c r="U1814" s="120"/>
      <c r="V1814" s="121"/>
      <c r="W1814" s="120"/>
      <c r="X1814" s="120"/>
      <c r="Y1814" s="264"/>
      <c r="Z1814" s="123"/>
      <c r="AA1814" s="125"/>
      <c r="AB1814" s="125"/>
      <c r="AC1814" s="125"/>
      <c r="AD1814" s="125"/>
      <c r="AE1814" s="125"/>
      <c r="AF1814" s="125"/>
      <c r="AG1814" s="125"/>
      <c r="AH1814" s="125"/>
      <c r="AI1814" s="125"/>
      <c r="AJ1814" s="125"/>
      <c r="AK1814" s="135"/>
      <c r="AL1814" s="126"/>
    </row>
    <row r="1815" spans="1:38" hidden="1" x14ac:dyDescent="0.25">
      <c r="A1815" s="147"/>
      <c r="B1815" s="120"/>
      <c r="C1815" s="121"/>
      <c r="D1815" s="122"/>
      <c r="E1815" s="121"/>
      <c r="F1815" s="122"/>
      <c r="G1815" s="121"/>
      <c r="H1815" s="123"/>
      <c r="I1815" s="121"/>
      <c r="J1815" s="120"/>
      <c r="K1815" s="121"/>
      <c r="L1815" s="120"/>
      <c r="M1815" s="123"/>
      <c r="N1815" s="123"/>
      <c r="O1815" s="121"/>
      <c r="P1815" s="121"/>
      <c r="Q1815" s="123"/>
      <c r="R1815" s="150"/>
      <c r="S1815" s="150"/>
      <c r="T1815" s="124"/>
      <c r="U1815" s="120"/>
      <c r="V1815" s="121"/>
      <c r="W1815" s="120"/>
      <c r="X1815" s="120"/>
      <c r="Y1815" s="264"/>
      <c r="Z1815" s="123"/>
      <c r="AA1815" s="125"/>
      <c r="AB1815" s="125"/>
      <c r="AC1815" s="125"/>
      <c r="AD1815" s="125"/>
      <c r="AE1815" s="125"/>
      <c r="AF1815" s="125"/>
      <c r="AG1815" s="125"/>
      <c r="AH1815" s="125"/>
      <c r="AI1815" s="125"/>
      <c r="AJ1815" s="125"/>
      <c r="AK1815" s="135"/>
      <c r="AL1815" s="126"/>
    </row>
    <row r="1816" spans="1:38" hidden="1" x14ac:dyDescent="0.25">
      <c r="A1816" s="147"/>
      <c r="B1816" s="120"/>
      <c r="C1816" s="121"/>
      <c r="D1816" s="122"/>
      <c r="E1816" s="121"/>
      <c r="F1816" s="122"/>
      <c r="G1816" s="121"/>
      <c r="H1816" s="123"/>
      <c r="I1816" s="121"/>
      <c r="J1816" s="120"/>
      <c r="K1816" s="121"/>
      <c r="L1816" s="120"/>
      <c r="M1816" s="123"/>
      <c r="N1816" s="123"/>
      <c r="O1816" s="121"/>
      <c r="P1816" s="121"/>
      <c r="Q1816" s="123"/>
      <c r="R1816" s="150"/>
      <c r="S1816" s="150"/>
      <c r="T1816" s="124"/>
      <c r="U1816" s="120"/>
      <c r="V1816" s="121"/>
      <c r="W1816" s="120"/>
      <c r="X1816" s="120"/>
      <c r="Y1816" s="264"/>
      <c r="Z1816" s="123"/>
      <c r="AA1816" s="125"/>
      <c r="AB1816" s="125"/>
      <c r="AC1816" s="125"/>
      <c r="AD1816" s="125"/>
      <c r="AE1816" s="125"/>
      <c r="AF1816" s="125"/>
      <c r="AG1816" s="125"/>
      <c r="AH1816" s="125"/>
      <c r="AI1816" s="125"/>
      <c r="AJ1816" s="125"/>
      <c r="AK1816" s="135"/>
      <c r="AL1816" s="126"/>
    </row>
    <row r="1817" spans="1:38" hidden="1" x14ac:dyDescent="0.25">
      <c r="A1817" s="147"/>
      <c r="B1817" s="120"/>
      <c r="C1817" s="121"/>
      <c r="D1817" s="122"/>
      <c r="E1817" s="121"/>
      <c r="F1817" s="122"/>
      <c r="G1817" s="121"/>
      <c r="H1817" s="123"/>
      <c r="I1817" s="121"/>
      <c r="J1817" s="120"/>
      <c r="K1817" s="121"/>
      <c r="L1817" s="120"/>
      <c r="M1817" s="123"/>
      <c r="N1817" s="123"/>
      <c r="O1817" s="121"/>
      <c r="P1817" s="121"/>
      <c r="Q1817" s="123"/>
      <c r="R1817" s="150"/>
      <c r="S1817" s="150"/>
      <c r="T1817" s="124"/>
      <c r="U1817" s="120"/>
      <c r="V1817" s="121"/>
      <c r="W1817" s="120"/>
      <c r="X1817" s="120"/>
      <c r="Y1817" s="264"/>
      <c r="Z1817" s="123"/>
      <c r="AA1817" s="125"/>
      <c r="AB1817" s="125"/>
      <c r="AC1817" s="125"/>
      <c r="AD1817" s="125"/>
      <c r="AE1817" s="125"/>
      <c r="AF1817" s="125"/>
      <c r="AG1817" s="125"/>
      <c r="AH1817" s="125"/>
      <c r="AI1817" s="125"/>
      <c r="AJ1817" s="125"/>
      <c r="AK1817" s="135"/>
      <c r="AL1817" s="126"/>
    </row>
    <row r="1818" spans="1:38" hidden="1" x14ac:dyDescent="0.25">
      <c r="A1818" s="147"/>
      <c r="B1818" s="120"/>
      <c r="C1818" s="121"/>
      <c r="D1818" s="122"/>
      <c r="E1818" s="121"/>
      <c r="F1818" s="122"/>
      <c r="G1818" s="121"/>
      <c r="H1818" s="123"/>
      <c r="I1818" s="121"/>
      <c r="J1818" s="120"/>
      <c r="K1818" s="121"/>
      <c r="L1818" s="120"/>
      <c r="M1818" s="123"/>
      <c r="N1818" s="123"/>
      <c r="O1818" s="121"/>
      <c r="P1818" s="121"/>
      <c r="Q1818" s="123"/>
      <c r="R1818" s="150"/>
      <c r="S1818" s="150"/>
      <c r="T1818" s="124"/>
      <c r="U1818" s="120"/>
      <c r="V1818" s="121"/>
      <c r="W1818" s="120"/>
      <c r="X1818" s="120"/>
      <c r="Y1818" s="264"/>
      <c r="Z1818" s="123"/>
      <c r="AA1818" s="125"/>
      <c r="AB1818" s="125"/>
      <c r="AC1818" s="125"/>
      <c r="AD1818" s="125"/>
      <c r="AE1818" s="125"/>
      <c r="AF1818" s="125"/>
      <c r="AG1818" s="125"/>
      <c r="AH1818" s="125"/>
      <c r="AI1818" s="125"/>
      <c r="AJ1818" s="125"/>
      <c r="AK1818" s="135"/>
      <c r="AL1818" s="126"/>
    </row>
    <row r="1819" spans="1:38" hidden="1" x14ac:dyDescent="0.25">
      <c r="A1819" s="147"/>
      <c r="B1819" s="120"/>
      <c r="C1819" s="121"/>
      <c r="D1819" s="122"/>
      <c r="E1819" s="121"/>
      <c r="F1819" s="122"/>
      <c r="G1819" s="121"/>
      <c r="H1819" s="123"/>
      <c r="I1819" s="121"/>
      <c r="J1819" s="120"/>
      <c r="K1819" s="121"/>
      <c r="L1819" s="120"/>
      <c r="M1819" s="123"/>
      <c r="N1819" s="123"/>
      <c r="O1819" s="121"/>
      <c r="P1819" s="121"/>
      <c r="Q1819" s="123"/>
      <c r="R1819" s="150"/>
      <c r="S1819" s="150"/>
      <c r="T1819" s="124"/>
      <c r="U1819" s="120"/>
      <c r="V1819" s="121"/>
      <c r="W1819" s="120"/>
      <c r="X1819" s="120"/>
      <c r="Y1819" s="264"/>
      <c r="Z1819" s="123"/>
      <c r="AA1819" s="125"/>
      <c r="AB1819" s="125"/>
      <c r="AC1819" s="125"/>
      <c r="AD1819" s="125"/>
      <c r="AE1819" s="125"/>
      <c r="AF1819" s="125"/>
      <c r="AG1819" s="125"/>
      <c r="AH1819" s="125"/>
      <c r="AI1819" s="125"/>
      <c r="AJ1819" s="125"/>
      <c r="AK1819" s="135"/>
      <c r="AL1819" s="126"/>
    </row>
    <row r="1820" spans="1:38" hidden="1" x14ac:dyDescent="0.25">
      <c r="A1820" s="147"/>
      <c r="B1820" s="120"/>
      <c r="C1820" s="121"/>
      <c r="D1820" s="122"/>
      <c r="E1820" s="121"/>
      <c r="F1820" s="122"/>
      <c r="G1820" s="121"/>
      <c r="H1820" s="123"/>
      <c r="I1820" s="121"/>
      <c r="J1820" s="120"/>
      <c r="K1820" s="121"/>
      <c r="L1820" s="120"/>
      <c r="M1820" s="123"/>
      <c r="N1820" s="123"/>
      <c r="O1820" s="121"/>
      <c r="P1820" s="121"/>
      <c r="Q1820" s="123"/>
      <c r="R1820" s="150"/>
      <c r="S1820" s="150"/>
      <c r="T1820" s="124"/>
      <c r="U1820" s="120"/>
      <c r="V1820" s="121"/>
      <c r="W1820" s="120"/>
      <c r="X1820" s="120"/>
      <c r="Y1820" s="264"/>
      <c r="Z1820" s="123"/>
      <c r="AA1820" s="125"/>
      <c r="AB1820" s="125"/>
      <c r="AC1820" s="125"/>
      <c r="AD1820" s="125"/>
      <c r="AE1820" s="125"/>
      <c r="AF1820" s="125"/>
      <c r="AG1820" s="125"/>
      <c r="AH1820" s="125"/>
      <c r="AI1820" s="125"/>
      <c r="AJ1820" s="125"/>
      <c r="AK1820" s="135"/>
      <c r="AL1820" s="126"/>
    </row>
    <row r="1821" spans="1:38" hidden="1" x14ac:dyDescent="0.25">
      <c r="A1821" s="147"/>
      <c r="B1821" s="120"/>
      <c r="C1821" s="121"/>
      <c r="D1821" s="122"/>
      <c r="E1821" s="121"/>
      <c r="F1821" s="122"/>
      <c r="G1821" s="121"/>
      <c r="H1821" s="123"/>
      <c r="I1821" s="121"/>
      <c r="J1821" s="120"/>
      <c r="K1821" s="121"/>
      <c r="L1821" s="120"/>
      <c r="M1821" s="123"/>
      <c r="N1821" s="123"/>
      <c r="O1821" s="121"/>
      <c r="P1821" s="121"/>
      <c r="Q1821" s="123"/>
      <c r="R1821" s="150"/>
      <c r="S1821" s="150"/>
      <c r="T1821" s="124"/>
      <c r="U1821" s="120"/>
      <c r="V1821" s="121"/>
      <c r="W1821" s="120"/>
      <c r="X1821" s="120"/>
      <c r="Y1821" s="264"/>
      <c r="Z1821" s="123"/>
      <c r="AA1821" s="125"/>
      <c r="AB1821" s="125"/>
      <c r="AC1821" s="125"/>
      <c r="AD1821" s="125"/>
      <c r="AE1821" s="125"/>
      <c r="AF1821" s="125"/>
      <c r="AG1821" s="125"/>
      <c r="AH1821" s="125"/>
      <c r="AI1821" s="125"/>
      <c r="AJ1821" s="125"/>
      <c r="AK1821" s="135"/>
      <c r="AL1821" s="126"/>
    </row>
    <row r="1822" spans="1:38" hidden="1" x14ac:dyDescent="0.25">
      <c r="A1822" s="147"/>
      <c r="B1822" s="120"/>
      <c r="C1822" s="121"/>
      <c r="D1822" s="122"/>
      <c r="E1822" s="121"/>
      <c r="F1822" s="122"/>
      <c r="G1822" s="121"/>
      <c r="H1822" s="123"/>
      <c r="I1822" s="121"/>
      <c r="J1822" s="120"/>
      <c r="K1822" s="121"/>
      <c r="L1822" s="120"/>
      <c r="M1822" s="123"/>
      <c r="N1822" s="123"/>
      <c r="O1822" s="121"/>
      <c r="P1822" s="121"/>
      <c r="Q1822" s="123"/>
      <c r="R1822" s="150"/>
      <c r="S1822" s="150"/>
      <c r="T1822" s="124"/>
      <c r="U1822" s="120"/>
      <c r="V1822" s="121"/>
      <c r="W1822" s="120"/>
      <c r="X1822" s="120"/>
      <c r="Y1822" s="264"/>
      <c r="Z1822" s="123"/>
      <c r="AA1822" s="125"/>
      <c r="AB1822" s="125"/>
      <c r="AC1822" s="125"/>
      <c r="AD1822" s="125"/>
      <c r="AE1822" s="125"/>
      <c r="AF1822" s="125"/>
      <c r="AG1822" s="125"/>
      <c r="AH1822" s="125"/>
      <c r="AI1822" s="125"/>
      <c r="AJ1822" s="125"/>
      <c r="AK1822" s="135"/>
      <c r="AL1822" s="126"/>
    </row>
    <row r="1823" spans="1:38" hidden="1" x14ac:dyDescent="0.25">
      <c r="A1823" s="147"/>
      <c r="B1823" s="120"/>
      <c r="C1823" s="121"/>
      <c r="D1823" s="122"/>
      <c r="E1823" s="121"/>
      <c r="F1823" s="122"/>
      <c r="G1823" s="121"/>
      <c r="H1823" s="123"/>
      <c r="I1823" s="121"/>
      <c r="J1823" s="120"/>
      <c r="K1823" s="121"/>
      <c r="L1823" s="120"/>
      <c r="M1823" s="123"/>
      <c r="N1823" s="123"/>
      <c r="O1823" s="121"/>
      <c r="P1823" s="121"/>
      <c r="Q1823" s="123"/>
      <c r="R1823" s="150"/>
      <c r="S1823" s="150"/>
      <c r="T1823" s="124"/>
      <c r="U1823" s="120"/>
      <c r="V1823" s="121"/>
      <c r="W1823" s="120"/>
      <c r="X1823" s="120"/>
      <c r="Y1823" s="264"/>
      <c r="Z1823" s="123"/>
      <c r="AA1823" s="125"/>
      <c r="AB1823" s="125"/>
      <c r="AC1823" s="125"/>
      <c r="AD1823" s="125"/>
      <c r="AE1823" s="125"/>
      <c r="AF1823" s="125"/>
      <c r="AG1823" s="125"/>
      <c r="AH1823" s="125"/>
      <c r="AI1823" s="125"/>
      <c r="AJ1823" s="125"/>
      <c r="AK1823" s="135"/>
      <c r="AL1823" s="126"/>
    </row>
    <row r="1824" spans="1:38" hidden="1" x14ac:dyDescent="0.25">
      <c r="A1824" s="147"/>
      <c r="B1824" s="120"/>
      <c r="C1824" s="121"/>
      <c r="D1824" s="122"/>
      <c r="E1824" s="121"/>
      <c r="F1824" s="122"/>
      <c r="G1824" s="121"/>
      <c r="H1824" s="123"/>
      <c r="I1824" s="121"/>
      <c r="J1824" s="120"/>
      <c r="K1824" s="121"/>
      <c r="L1824" s="120"/>
      <c r="M1824" s="123"/>
      <c r="N1824" s="123"/>
      <c r="O1824" s="121"/>
      <c r="P1824" s="121"/>
      <c r="Q1824" s="123"/>
      <c r="R1824" s="150"/>
      <c r="S1824" s="150"/>
      <c r="T1824" s="124"/>
      <c r="U1824" s="120"/>
      <c r="V1824" s="121"/>
      <c r="W1824" s="120"/>
      <c r="X1824" s="120"/>
      <c r="Y1824" s="264"/>
      <c r="Z1824" s="123"/>
      <c r="AA1824" s="125"/>
      <c r="AB1824" s="125"/>
      <c r="AC1824" s="125"/>
      <c r="AD1824" s="125"/>
      <c r="AE1824" s="125"/>
      <c r="AF1824" s="125"/>
      <c r="AG1824" s="125"/>
      <c r="AH1824" s="125"/>
      <c r="AI1824" s="125"/>
      <c r="AJ1824" s="125"/>
      <c r="AK1824" s="135"/>
      <c r="AL1824" s="126"/>
    </row>
    <row r="1825" spans="1:38" hidden="1" x14ac:dyDescent="0.25">
      <c r="A1825" s="147"/>
      <c r="B1825" s="120"/>
      <c r="C1825" s="121"/>
      <c r="D1825" s="122"/>
      <c r="E1825" s="121"/>
      <c r="F1825" s="122"/>
      <c r="G1825" s="121"/>
      <c r="H1825" s="123"/>
      <c r="I1825" s="121"/>
      <c r="J1825" s="120"/>
      <c r="K1825" s="121"/>
      <c r="L1825" s="120"/>
      <c r="M1825" s="123"/>
      <c r="N1825" s="123"/>
      <c r="O1825" s="121"/>
      <c r="P1825" s="121"/>
      <c r="Q1825" s="123"/>
      <c r="R1825" s="150"/>
      <c r="S1825" s="150"/>
      <c r="T1825" s="124"/>
      <c r="U1825" s="120"/>
      <c r="V1825" s="121"/>
      <c r="W1825" s="120"/>
      <c r="X1825" s="120"/>
      <c r="Y1825" s="264"/>
      <c r="Z1825" s="123"/>
      <c r="AA1825" s="125"/>
      <c r="AB1825" s="125"/>
      <c r="AC1825" s="125"/>
      <c r="AD1825" s="125"/>
      <c r="AE1825" s="125"/>
      <c r="AF1825" s="125"/>
      <c r="AG1825" s="125"/>
      <c r="AH1825" s="125"/>
      <c r="AI1825" s="125"/>
      <c r="AJ1825" s="125"/>
      <c r="AK1825" s="135"/>
      <c r="AL1825" s="126"/>
    </row>
    <row r="1826" spans="1:38" hidden="1" x14ac:dyDescent="0.25">
      <c r="A1826" s="147"/>
      <c r="B1826" s="120"/>
      <c r="C1826" s="121"/>
      <c r="D1826" s="122"/>
      <c r="E1826" s="121"/>
      <c r="F1826" s="122"/>
      <c r="G1826" s="121"/>
      <c r="H1826" s="123"/>
      <c r="I1826" s="121"/>
      <c r="J1826" s="120"/>
      <c r="K1826" s="121"/>
      <c r="L1826" s="120"/>
      <c r="M1826" s="123"/>
      <c r="N1826" s="123"/>
      <c r="O1826" s="121"/>
      <c r="P1826" s="121"/>
      <c r="Q1826" s="123"/>
      <c r="R1826" s="150"/>
      <c r="S1826" s="150"/>
      <c r="T1826" s="124"/>
      <c r="U1826" s="120"/>
      <c r="V1826" s="121"/>
      <c r="W1826" s="120"/>
      <c r="X1826" s="120"/>
      <c r="Y1826" s="264"/>
      <c r="Z1826" s="123"/>
      <c r="AA1826" s="125"/>
      <c r="AB1826" s="125"/>
      <c r="AC1826" s="125"/>
      <c r="AD1826" s="125"/>
      <c r="AE1826" s="125"/>
      <c r="AF1826" s="125"/>
      <c r="AG1826" s="125"/>
      <c r="AH1826" s="125"/>
      <c r="AI1826" s="125"/>
      <c r="AJ1826" s="125"/>
      <c r="AK1826" s="135"/>
      <c r="AL1826" s="126"/>
    </row>
    <row r="1827" spans="1:38" hidden="1" x14ac:dyDescent="0.25">
      <c r="A1827" s="147"/>
      <c r="B1827" s="120"/>
      <c r="C1827" s="121"/>
      <c r="D1827" s="122"/>
      <c r="E1827" s="121"/>
      <c r="F1827" s="122"/>
      <c r="G1827" s="121"/>
      <c r="H1827" s="123"/>
      <c r="I1827" s="121"/>
      <c r="J1827" s="120"/>
      <c r="K1827" s="121"/>
      <c r="L1827" s="120"/>
      <c r="M1827" s="123"/>
      <c r="N1827" s="123"/>
      <c r="O1827" s="121"/>
      <c r="P1827" s="121"/>
      <c r="Q1827" s="123"/>
      <c r="R1827" s="150"/>
      <c r="S1827" s="150"/>
      <c r="T1827" s="124"/>
      <c r="U1827" s="120"/>
      <c r="V1827" s="121"/>
      <c r="W1827" s="120"/>
      <c r="X1827" s="120"/>
      <c r="Y1827" s="264"/>
      <c r="Z1827" s="123"/>
      <c r="AA1827" s="125"/>
      <c r="AB1827" s="125"/>
      <c r="AC1827" s="125"/>
      <c r="AD1827" s="125"/>
      <c r="AE1827" s="125"/>
      <c r="AF1827" s="125"/>
      <c r="AG1827" s="125"/>
      <c r="AH1827" s="125"/>
      <c r="AI1827" s="125"/>
      <c r="AJ1827" s="125"/>
      <c r="AK1827" s="135"/>
      <c r="AL1827" s="126"/>
    </row>
    <row r="1828" spans="1:38" hidden="1" x14ac:dyDescent="0.25">
      <c r="A1828" s="147"/>
      <c r="B1828" s="120"/>
      <c r="C1828" s="121"/>
      <c r="D1828" s="122"/>
      <c r="E1828" s="121"/>
      <c r="F1828" s="122"/>
      <c r="G1828" s="121"/>
      <c r="H1828" s="123"/>
      <c r="I1828" s="121"/>
      <c r="J1828" s="120"/>
      <c r="K1828" s="121"/>
      <c r="L1828" s="120"/>
      <c r="M1828" s="123"/>
      <c r="N1828" s="123"/>
      <c r="O1828" s="121"/>
      <c r="P1828" s="121"/>
      <c r="Q1828" s="123"/>
      <c r="R1828" s="150"/>
      <c r="S1828" s="150"/>
      <c r="T1828" s="124"/>
      <c r="U1828" s="120"/>
      <c r="V1828" s="121"/>
      <c r="W1828" s="120"/>
      <c r="X1828" s="120"/>
      <c r="Y1828" s="264"/>
      <c r="Z1828" s="123"/>
      <c r="AA1828" s="125"/>
      <c r="AB1828" s="125"/>
      <c r="AC1828" s="125"/>
      <c r="AD1828" s="125"/>
      <c r="AE1828" s="125"/>
      <c r="AF1828" s="125"/>
      <c r="AG1828" s="125"/>
      <c r="AH1828" s="125"/>
      <c r="AI1828" s="125"/>
      <c r="AJ1828" s="125"/>
      <c r="AK1828" s="135"/>
      <c r="AL1828" s="126"/>
    </row>
    <row r="1829" spans="1:38" hidden="1" x14ac:dyDescent="0.25">
      <c r="A1829" s="147"/>
      <c r="B1829" s="120"/>
      <c r="C1829" s="121"/>
      <c r="D1829" s="122"/>
      <c r="E1829" s="121"/>
      <c r="F1829" s="122"/>
      <c r="G1829" s="121"/>
      <c r="H1829" s="123"/>
      <c r="I1829" s="121"/>
      <c r="J1829" s="120"/>
      <c r="K1829" s="121"/>
      <c r="L1829" s="120"/>
      <c r="M1829" s="123"/>
      <c r="N1829" s="123"/>
      <c r="O1829" s="121"/>
      <c r="P1829" s="121"/>
      <c r="Q1829" s="123"/>
      <c r="R1829" s="150"/>
      <c r="S1829" s="150"/>
      <c r="T1829" s="124"/>
      <c r="U1829" s="120"/>
      <c r="V1829" s="121"/>
      <c r="W1829" s="120"/>
      <c r="X1829" s="120"/>
      <c r="Y1829" s="264"/>
      <c r="Z1829" s="123"/>
      <c r="AA1829" s="125"/>
      <c r="AB1829" s="125"/>
      <c r="AC1829" s="125"/>
      <c r="AD1829" s="125"/>
      <c r="AE1829" s="125"/>
      <c r="AF1829" s="125"/>
      <c r="AG1829" s="125"/>
      <c r="AH1829" s="125"/>
      <c r="AI1829" s="125"/>
      <c r="AJ1829" s="125"/>
      <c r="AK1829" s="135"/>
      <c r="AL1829" s="126"/>
    </row>
    <row r="1830" spans="1:38" hidden="1" x14ac:dyDescent="0.25">
      <c r="A1830" s="147"/>
      <c r="B1830" s="120"/>
      <c r="C1830" s="121"/>
      <c r="D1830" s="122"/>
      <c r="E1830" s="121"/>
      <c r="F1830" s="122"/>
      <c r="G1830" s="121"/>
      <c r="H1830" s="123"/>
      <c r="I1830" s="121"/>
      <c r="J1830" s="120"/>
      <c r="K1830" s="121"/>
      <c r="L1830" s="120"/>
      <c r="M1830" s="123"/>
      <c r="N1830" s="123"/>
      <c r="O1830" s="121"/>
      <c r="P1830" s="121"/>
      <c r="Q1830" s="123"/>
      <c r="R1830" s="150"/>
      <c r="S1830" s="150"/>
      <c r="T1830" s="124"/>
      <c r="U1830" s="120"/>
      <c r="V1830" s="121"/>
      <c r="W1830" s="120"/>
      <c r="X1830" s="120"/>
      <c r="Y1830" s="264"/>
      <c r="Z1830" s="123"/>
      <c r="AA1830" s="125"/>
      <c r="AB1830" s="125"/>
      <c r="AC1830" s="125"/>
      <c r="AD1830" s="125"/>
      <c r="AE1830" s="125"/>
      <c r="AF1830" s="125"/>
      <c r="AG1830" s="125"/>
      <c r="AH1830" s="125"/>
      <c r="AI1830" s="125"/>
      <c r="AJ1830" s="125"/>
      <c r="AK1830" s="135"/>
      <c r="AL1830" s="126"/>
    </row>
    <row r="1831" spans="1:38" hidden="1" x14ac:dyDescent="0.25">
      <c r="A1831" s="147"/>
      <c r="B1831" s="120"/>
      <c r="C1831" s="121"/>
      <c r="D1831" s="122"/>
      <c r="E1831" s="121"/>
      <c r="F1831" s="122"/>
      <c r="G1831" s="121"/>
      <c r="H1831" s="123"/>
      <c r="I1831" s="121"/>
      <c r="J1831" s="120"/>
      <c r="K1831" s="121"/>
      <c r="L1831" s="120"/>
      <c r="M1831" s="123"/>
      <c r="N1831" s="123"/>
      <c r="O1831" s="121"/>
      <c r="P1831" s="121"/>
      <c r="Q1831" s="123"/>
      <c r="R1831" s="150"/>
      <c r="S1831" s="150"/>
      <c r="T1831" s="124"/>
      <c r="U1831" s="120"/>
      <c r="V1831" s="121"/>
      <c r="W1831" s="120"/>
      <c r="X1831" s="120"/>
      <c r="Y1831" s="264"/>
      <c r="Z1831" s="123"/>
      <c r="AA1831" s="125"/>
      <c r="AB1831" s="125"/>
      <c r="AC1831" s="125"/>
      <c r="AD1831" s="125"/>
      <c r="AE1831" s="125"/>
      <c r="AF1831" s="125"/>
      <c r="AG1831" s="125"/>
      <c r="AH1831" s="125"/>
      <c r="AI1831" s="125"/>
      <c r="AJ1831" s="125"/>
      <c r="AK1831" s="135"/>
      <c r="AL1831" s="126"/>
    </row>
    <row r="1832" spans="1:38" hidden="1" x14ac:dyDescent="0.25">
      <c r="A1832" s="147"/>
      <c r="B1832" s="120"/>
      <c r="C1832" s="121"/>
      <c r="D1832" s="122"/>
      <c r="E1832" s="121"/>
      <c r="F1832" s="122"/>
      <c r="G1832" s="121"/>
      <c r="H1832" s="123"/>
      <c r="I1832" s="121"/>
      <c r="J1832" s="120"/>
      <c r="K1832" s="121"/>
      <c r="L1832" s="120"/>
      <c r="M1832" s="123"/>
      <c r="N1832" s="123"/>
      <c r="O1832" s="121"/>
      <c r="P1832" s="121"/>
      <c r="Q1832" s="123"/>
      <c r="R1832" s="150"/>
      <c r="S1832" s="150"/>
      <c r="T1832" s="124"/>
      <c r="U1832" s="120"/>
      <c r="V1832" s="121"/>
      <c r="W1832" s="120"/>
      <c r="X1832" s="120"/>
      <c r="Y1832" s="263"/>
      <c r="Z1832" s="123"/>
      <c r="AA1832" s="125"/>
      <c r="AB1832" s="125"/>
      <c r="AC1832" s="125"/>
      <c r="AD1832" s="125"/>
      <c r="AE1832" s="125"/>
      <c r="AF1832" s="125"/>
      <c r="AG1832" s="125"/>
      <c r="AH1832" s="125"/>
      <c r="AI1832" s="125"/>
      <c r="AJ1832" s="125"/>
      <c r="AK1832" s="135"/>
      <c r="AL1832" s="126"/>
    </row>
    <row r="1833" spans="1:38" hidden="1" x14ac:dyDescent="0.25">
      <c r="A1833" s="147"/>
      <c r="B1833" s="120"/>
      <c r="C1833" s="121"/>
      <c r="D1833" s="122"/>
      <c r="E1833" s="121"/>
      <c r="F1833" s="122"/>
      <c r="G1833" s="121"/>
      <c r="H1833" s="123"/>
      <c r="I1833" s="121"/>
      <c r="J1833" s="120"/>
      <c r="K1833" s="121"/>
      <c r="L1833" s="120"/>
      <c r="M1833" s="123"/>
      <c r="N1833" s="123"/>
      <c r="O1833" s="121"/>
      <c r="P1833" s="121"/>
      <c r="Q1833" s="123"/>
      <c r="R1833" s="150"/>
      <c r="S1833" s="150"/>
      <c r="T1833" s="124"/>
      <c r="U1833" s="120"/>
      <c r="V1833" s="121"/>
      <c r="W1833" s="120"/>
      <c r="X1833" s="120"/>
      <c r="Y1833" s="264"/>
      <c r="Z1833" s="123"/>
      <c r="AA1833" s="125"/>
      <c r="AB1833" s="125"/>
      <c r="AC1833" s="125"/>
      <c r="AD1833" s="125"/>
      <c r="AE1833" s="125"/>
      <c r="AF1833" s="125"/>
      <c r="AG1833" s="125"/>
      <c r="AH1833" s="125"/>
      <c r="AI1833" s="125"/>
      <c r="AJ1833" s="125"/>
      <c r="AK1833" s="135"/>
      <c r="AL1833" s="126"/>
    </row>
    <row r="1834" spans="1:38" hidden="1" x14ac:dyDescent="0.25">
      <c r="A1834" s="147"/>
      <c r="B1834" s="120"/>
      <c r="C1834" s="121"/>
      <c r="D1834" s="122"/>
      <c r="E1834" s="121"/>
      <c r="F1834" s="122"/>
      <c r="G1834" s="121"/>
      <c r="H1834" s="123"/>
      <c r="I1834" s="121"/>
      <c r="J1834" s="120"/>
      <c r="K1834" s="121"/>
      <c r="L1834" s="120"/>
      <c r="M1834" s="123"/>
      <c r="N1834" s="123"/>
      <c r="O1834" s="121"/>
      <c r="P1834" s="121"/>
      <c r="Q1834" s="123"/>
      <c r="R1834" s="150"/>
      <c r="S1834" s="150"/>
      <c r="T1834" s="124"/>
      <c r="U1834" s="120"/>
      <c r="V1834" s="121"/>
      <c r="W1834" s="120"/>
      <c r="X1834" s="120"/>
      <c r="Y1834" s="263"/>
      <c r="Z1834" s="123"/>
      <c r="AA1834" s="125"/>
      <c r="AB1834" s="125"/>
      <c r="AC1834" s="125"/>
      <c r="AD1834" s="125"/>
      <c r="AE1834" s="125"/>
      <c r="AF1834" s="125"/>
      <c r="AG1834" s="125"/>
      <c r="AH1834" s="125"/>
      <c r="AI1834" s="125"/>
      <c r="AJ1834" s="125"/>
      <c r="AK1834" s="135"/>
      <c r="AL1834" s="126"/>
    </row>
    <row r="1835" spans="1:38" hidden="1" x14ac:dyDescent="0.25">
      <c r="A1835" s="147"/>
      <c r="B1835" s="120"/>
      <c r="C1835" s="121"/>
      <c r="D1835" s="122"/>
      <c r="E1835" s="121"/>
      <c r="F1835" s="122"/>
      <c r="G1835" s="121"/>
      <c r="H1835" s="123"/>
      <c r="I1835" s="121"/>
      <c r="J1835" s="120"/>
      <c r="K1835" s="121"/>
      <c r="L1835" s="120"/>
      <c r="M1835" s="123"/>
      <c r="N1835" s="123"/>
      <c r="O1835" s="121"/>
      <c r="P1835" s="121"/>
      <c r="Q1835" s="123"/>
      <c r="R1835" s="150"/>
      <c r="S1835" s="150"/>
      <c r="T1835" s="124"/>
      <c r="U1835" s="120"/>
      <c r="V1835" s="121"/>
      <c r="W1835" s="120"/>
      <c r="X1835" s="120"/>
      <c r="Y1835" s="263"/>
      <c r="Z1835" s="123"/>
      <c r="AA1835" s="125"/>
      <c r="AB1835" s="125"/>
      <c r="AC1835" s="125"/>
      <c r="AD1835" s="125"/>
      <c r="AE1835" s="125"/>
      <c r="AF1835" s="125"/>
      <c r="AG1835" s="125"/>
      <c r="AH1835" s="125"/>
      <c r="AI1835" s="125"/>
      <c r="AJ1835" s="125"/>
      <c r="AK1835" s="135"/>
      <c r="AL1835" s="126"/>
    </row>
    <row r="1836" spans="1:38" hidden="1" x14ac:dyDescent="0.25">
      <c r="A1836" s="147"/>
      <c r="B1836" s="120"/>
      <c r="C1836" s="121"/>
      <c r="D1836" s="122"/>
      <c r="E1836" s="121"/>
      <c r="F1836" s="122"/>
      <c r="G1836" s="121"/>
      <c r="H1836" s="123"/>
      <c r="I1836" s="121"/>
      <c r="J1836" s="120"/>
      <c r="K1836" s="121"/>
      <c r="L1836" s="120"/>
      <c r="M1836" s="123"/>
      <c r="N1836" s="123"/>
      <c r="O1836" s="121"/>
      <c r="P1836" s="121"/>
      <c r="Q1836" s="123"/>
      <c r="R1836" s="150"/>
      <c r="S1836" s="150"/>
      <c r="T1836" s="124"/>
      <c r="U1836" s="120"/>
      <c r="V1836" s="121"/>
      <c r="W1836" s="120"/>
      <c r="X1836" s="120"/>
      <c r="Y1836" s="263"/>
      <c r="Z1836" s="123"/>
      <c r="AA1836" s="125"/>
      <c r="AB1836" s="125"/>
      <c r="AC1836" s="125"/>
      <c r="AD1836" s="125"/>
      <c r="AE1836" s="125"/>
      <c r="AF1836" s="125"/>
      <c r="AG1836" s="125"/>
      <c r="AH1836" s="125"/>
      <c r="AI1836" s="125"/>
      <c r="AJ1836" s="125"/>
      <c r="AK1836" s="135"/>
      <c r="AL1836" s="126"/>
    </row>
    <row r="1837" spans="1:38" hidden="1" x14ac:dyDescent="0.25">
      <c r="A1837" s="147"/>
      <c r="B1837" s="120"/>
      <c r="C1837" s="121"/>
      <c r="D1837" s="122"/>
      <c r="E1837" s="121"/>
      <c r="F1837" s="122"/>
      <c r="G1837" s="121"/>
      <c r="H1837" s="123"/>
      <c r="I1837" s="121"/>
      <c r="J1837" s="120"/>
      <c r="K1837" s="121"/>
      <c r="L1837" s="120"/>
      <c r="M1837" s="123"/>
      <c r="N1837" s="123"/>
      <c r="O1837" s="121"/>
      <c r="P1837" s="121"/>
      <c r="Q1837" s="123"/>
      <c r="R1837" s="150"/>
      <c r="S1837" s="150"/>
      <c r="T1837" s="124"/>
      <c r="U1837" s="120"/>
      <c r="V1837" s="121"/>
      <c r="W1837" s="120"/>
      <c r="X1837" s="120"/>
      <c r="Y1837" s="264"/>
      <c r="Z1837" s="123"/>
      <c r="AA1837" s="125"/>
      <c r="AB1837" s="125"/>
      <c r="AC1837" s="125"/>
      <c r="AD1837" s="125"/>
      <c r="AE1837" s="125"/>
      <c r="AF1837" s="125"/>
      <c r="AG1837" s="125"/>
      <c r="AH1837" s="125"/>
      <c r="AI1837" s="125"/>
      <c r="AJ1837" s="125"/>
      <c r="AK1837" s="135"/>
      <c r="AL1837" s="126"/>
    </row>
    <row r="1838" spans="1:38" hidden="1" x14ac:dyDescent="0.25">
      <c r="A1838" s="147"/>
      <c r="B1838" s="120"/>
      <c r="C1838" s="121"/>
      <c r="D1838" s="122"/>
      <c r="E1838" s="121"/>
      <c r="F1838" s="122"/>
      <c r="G1838" s="121"/>
      <c r="H1838" s="123"/>
      <c r="I1838" s="121"/>
      <c r="J1838" s="120"/>
      <c r="K1838" s="121"/>
      <c r="L1838" s="120"/>
      <c r="M1838" s="123"/>
      <c r="N1838" s="123"/>
      <c r="O1838" s="121"/>
      <c r="P1838" s="121"/>
      <c r="Q1838" s="123"/>
      <c r="R1838" s="150"/>
      <c r="S1838" s="150"/>
      <c r="T1838" s="124"/>
      <c r="U1838" s="120"/>
      <c r="V1838" s="121"/>
      <c r="W1838" s="120"/>
      <c r="X1838" s="120"/>
      <c r="Y1838" s="264"/>
      <c r="Z1838" s="123"/>
      <c r="AA1838" s="125"/>
      <c r="AB1838" s="125"/>
      <c r="AC1838" s="125"/>
      <c r="AD1838" s="125"/>
      <c r="AE1838" s="125"/>
      <c r="AF1838" s="125"/>
      <c r="AG1838" s="125"/>
      <c r="AH1838" s="125"/>
      <c r="AI1838" s="125"/>
      <c r="AJ1838" s="125"/>
      <c r="AK1838" s="135"/>
      <c r="AL1838" s="126"/>
    </row>
    <row r="1839" spans="1:38" hidden="1" x14ac:dyDescent="0.25">
      <c r="A1839" s="147"/>
      <c r="B1839" s="120"/>
      <c r="C1839" s="121"/>
      <c r="D1839" s="122"/>
      <c r="E1839" s="121"/>
      <c r="F1839" s="122"/>
      <c r="G1839" s="121"/>
      <c r="H1839" s="123"/>
      <c r="I1839" s="121"/>
      <c r="J1839" s="120"/>
      <c r="K1839" s="121"/>
      <c r="L1839" s="120"/>
      <c r="M1839" s="123"/>
      <c r="N1839" s="123"/>
      <c r="O1839" s="121"/>
      <c r="P1839" s="121"/>
      <c r="Q1839" s="123"/>
      <c r="R1839" s="150"/>
      <c r="S1839" s="150"/>
      <c r="T1839" s="124"/>
      <c r="U1839" s="120"/>
      <c r="V1839" s="121"/>
      <c r="W1839" s="120"/>
      <c r="X1839" s="120"/>
      <c r="Y1839" s="264"/>
      <c r="Z1839" s="123"/>
      <c r="AA1839" s="125"/>
      <c r="AB1839" s="125"/>
      <c r="AC1839" s="125"/>
      <c r="AD1839" s="125"/>
      <c r="AE1839" s="125"/>
      <c r="AF1839" s="125"/>
      <c r="AG1839" s="125"/>
      <c r="AH1839" s="125"/>
      <c r="AI1839" s="125"/>
      <c r="AJ1839" s="125"/>
      <c r="AK1839" s="135"/>
      <c r="AL1839" s="126"/>
    </row>
    <row r="1840" spans="1:38" hidden="1" x14ac:dyDescent="0.25">
      <c r="A1840" s="147"/>
      <c r="B1840" s="120"/>
      <c r="C1840" s="121"/>
      <c r="D1840" s="122"/>
      <c r="E1840" s="121"/>
      <c r="F1840" s="122"/>
      <c r="G1840" s="121"/>
      <c r="H1840" s="123"/>
      <c r="I1840" s="121"/>
      <c r="J1840" s="120"/>
      <c r="K1840" s="121"/>
      <c r="L1840" s="120"/>
      <c r="M1840" s="123"/>
      <c r="N1840" s="123"/>
      <c r="O1840" s="121"/>
      <c r="P1840" s="121"/>
      <c r="Q1840" s="123"/>
      <c r="R1840" s="150"/>
      <c r="S1840" s="150"/>
      <c r="T1840" s="124"/>
      <c r="U1840" s="120"/>
      <c r="V1840" s="121"/>
      <c r="W1840" s="120"/>
      <c r="X1840" s="120"/>
      <c r="Y1840" s="264"/>
      <c r="Z1840" s="123"/>
      <c r="AA1840" s="125"/>
      <c r="AB1840" s="125"/>
      <c r="AC1840" s="125"/>
      <c r="AD1840" s="125"/>
      <c r="AE1840" s="125"/>
      <c r="AF1840" s="125"/>
      <c r="AG1840" s="125"/>
      <c r="AH1840" s="125"/>
      <c r="AI1840" s="125"/>
      <c r="AJ1840" s="125"/>
      <c r="AK1840" s="135"/>
      <c r="AL1840" s="126"/>
    </row>
    <row r="1841" spans="1:38" hidden="1" x14ac:dyDescent="0.25">
      <c r="A1841" s="147"/>
      <c r="B1841" s="120"/>
      <c r="C1841" s="121"/>
      <c r="D1841" s="122"/>
      <c r="E1841" s="121"/>
      <c r="F1841" s="122"/>
      <c r="G1841" s="121"/>
      <c r="H1841" s="123"/>
      <c r="I1841" s="121"/>
      <c r="J1841" s="120"/>
      <c r="K1841" s="121"/>
      <c r="L1841" s="120"/>
      <c r="M1841" s="123"/>
      <c r="N1841" s="123"/>
      <c r="O1841" s="121"/>
      <c r="P1841" s="121"/>
      <c r="Q1841" s="123"/>
      <c r="R1841" s="150"/>
      <c r="S1841" s="150"/>
      <c r="T1841" s="124"/>
      <c r="U1841" s="120"/>
      <c r="V1841" s="121"/>
      <c r="W1841" s="120"/>
      <c r="X1841" s="120"/>
      <c r="Y1841" s="264"/>
      <c r="Z1841" s="123"/>
      <c r="AA1841" s="125"/>
      <c r="AB1841" s="125"/>
      <c r="AC1841" s="125"/>
      <c r="AD1841" s="125"/>
      <c r="AE1841" s="125"/>
      <c r="AF1841" s="125"/>
      <c r="AG1841" s="125"/>
      <c r="AH1841" s="125"/>
      <c r="AI1841" s="125"/>
      <c r="AJ1841" s="125"/>
      <c r="AK1841" s="135"/>
      <c r="AL1841" s="126"/>
    </row>
    <row r="1842" spans="1:38" hidden="1" x14ac:dyDescent="0.25">
      <c r="A1842" s="147"/>
      <c r="B1842" s="120"/>
      <c r="C1842" s="121"/>
      <c r="D1842" s="122"/>
      <c r="E1842" s="121"/>
      <c r="F1842" s="122"/>
      <c r="G1842" s="121"/>
      <c r="H1842" s="123"/>
      <c r="I1842" s="121"/>
      <c r="J1842" s="120"/>
      <c r="K1842" s="121"/>
      <c r="L1842" s="120"/>
      <c r="M1842" s="123"/>
      <c r="N1842" s="123"/>
      <c r="O1842" s="121"/>
      <c r="P1842" s="121"/>
      <c r="Q1842" s="123"/>
      <c r="R1842" s="150"/>
      <c r="S1842" s="150"/>
      <c r="T1842" s="124"/>
      <c r="U1842" s="120"/>
      <c r="V1842" s="121"/>
      <c r="W1842" s="120"/>
      <c r="X1842" s="120"/>
      <c r="Y1842" s="264"/>
      <c r="Z1842" s="123"/>
      <c r="AA1842" s="125"/>
      <c r="AB1842" s="125"/>
      <c r="AC1842" s="125"/>
      <c r="AD1842" s="125"/>
      <c r="AE1842" s="125"/>
      <c r="AF1842" s="125"/>
      <c r="AG1842" s="125"/>
      <c r="AH1842" s="125"/>
      <c r="AI1842" s="125"/>
      <c r="AJ1842" s="125"/>
      <c r="AK1842" s="135"/>
      <c r="AL1842" s="126"/>
    </row>
    <row r="1843" spans="1:38" hidden="1" x14ac:dyDescent="0.25">
      <c r="A1843" s="147"/>
      <c r="B1843" s="120"/>
      <c r="C1843" s="121"/>
      <c r="D1843" s="122"/>
      <c r="E1843" s="121"/>
      <c r="F1843" s="122"/>
      <c r="G1843" s="121"/>
      <c r="H1843" s="123"/>
      <c r="I1843" s="121"/>
      <c r="J1843" s="120"/>
      <c r="K1843" s="121"/>
      <c r="L1843" s="120"/>
      <c r="M1843" s="123"/>
      <c r="N1843" s="123"/>
      <c r="O1843" s="121"/>
      <c r="P1843" s="121"/>
      <c r="Q1843" s="123"/>
      <c r="R1843" s="150"/>
      <c r="S1843" s="150"/>
      <c r="T1843" s="124"/>
      <c r="U1843" s="120"/>
      <c r="V1843" s="121"/>
      <c r="W1843" s="120"/>
      <c r="X1843" s="120"/>
      <c r="Y1843" s="264"/>
      <c r="Z1843" s="123"/>
      <c r="AA1843" s="125"/>
      <c r="AB1843" s="125"/>
      <c r="AC1843" s="125"/>
      <c r="AD1843" s="125"/>
      <c r="AE1843" s="125"/>
      <c r="AF1843" s="125"/>
      <c r="AG1843" s="125"/>
      <c r="AH1843" s="125"/>
      <c r="AI1843" s="125"/>
      <c r="AJ1843" s="125"/>
      <c r="AK1843" s="135"/>
      <c r="AL1843" s="126"/>
    </row>
    <row r="1844" spans="1:38" hidden="1" x14ac:dyDescent="0.25">
      <c r="A1844" s="147"/>
      <c r="B1844" s="120"/>
      <c r="C1844" s="121"/>
      <c r="D1844" s="122"/>
      <c r="E1844" s="121"/>
      <c r="F1844" s="122"/>
      <c r="G1844" s="121"/>
      <c r="H1844" s="123"/>
      <c r="I1844" s="121"/>
      <c r="J1844" s="120"/>
      <c r="K1844" s="121"/>
      <c r="L1844" s="120"/>
      <c r="M1844" s="123"/>
      <c r="N1844" s="123"/>
      <c r="O1844" s="121"/>
      <c r="P1844" s="121"/>
      <c r="Q1844" s="123"/>
      <c r="R1844" s="150"/>
      <c r="S1844" s="150"/>
      <c r="T1844" s="124"/>
      <c r="U1844" s="120"/>
      <c r="V1844" s="121"/>
      <c r="W1844" s="120"/>
      <c r="X1844" s="120"/>
      <c r="Y1844" s="264"/>
      <c r="Z1844" s="123"/>
      <c r="AA1844" s="125"/>
      <c r="AB1844" s="125"/>
      <c r="AC1844" s="125"/>
      <c r="AD1844" s="125"/>
      <c r="AE1844" s="125"/>
      <c r="AF1844" s="125"/>
      <c r="AG1844" s="125"/>
      <c r="AH1844" s="125"/>
      <c r="AI1844" s="125"/>
      <c r="AJ1844" s="125"/>
      <c r="AK1844" s="135"/>
      <c r="AL1844" s="126"/>
    </row>
    <row r="1845" spans="1:38" hidden="1" x14ac:dyDescent="0.25">
      <c r="A1845" s="147"/>
      <c r="B1845" s="120"/>
      <c r="C1845" s="121"/>
      <c r="D1845" s="122"/>
      <c r="E1845" s="121"/>
      <c r="F1845" s="122"/>
      <c r="G1845" s="121"/>
      <c r="H1845" s="123"/>
      <c r="I1845" s="121"/>
      <c r="J1845" s="120"/>
      <c r="K1845" s="121"/>
      <c r="L1845" s="120"/>
      <c r="M1845" s="123"/>
      <c r="N1845" s="123"/>
      <c r="O1845" s="121"/>
      <c r="P1845" s="121"/>
      <c r="Q1845" s="123"/>
      <c r="R1845" s="150"/>
      <c r="S1845" s="150"/>
      <c r="T1845" s="124"/>
      <c r="U1845" s="120"/>
      <c r="V1845" s="121"/>
      <c r="W1845" s="120"/>
      <c r="X1845" s="120"/>
      <c r="Y1845" s="264"/>
      <c r="Z1845" s="123"/>
      <c r="AA1845" s="125"/>
      <c r="AB1845" s="125"/>
      <c r="AC1845" s="125"/>
      <c r="AD1845" s="125"/>
      <c r="AE1845" s="125"/>
      <c r="AF1845" s="125"/>
      <c r="AG1845" s="125"/>
      <c r="AH1845" s="125"/>
      <c r="AI1845" s="125"/>
      <c r="AJ1845" s="125"/>
      <c r="AK1845" s="135"/>
      <c r="AL1845" s="126"/>
    </row>
    <row r="1846" spans="1:38" hidden="1" x14ac:dyDescent="0.25">
      <c r="A1846" s="147"/>
      <c r="B1846" s="120"/>
      <c r="C1846" s="121"/>
      <c r="D1846" s="122"/>
      <c r="E1846" s="121"/>
      <c r="F1846" s="122"/>
      <c r="G1846" s="121"/>
      <c r="H1846" s="123"/>
      <c r="I1846" s="121"/>
      <c r="J1846" s="120"/>
      <c r="K1846" s="121"/>
      <c r="L1846" s="120"/>
      <c r="M1846" s="123"/>
      <c r="N1846" s="123"/>
      <c r="O1846" s="121"/>
      <c r="P1846" s="121"/>
      <c r="Q1846" s="123"/>
      <c r="R1846" s="150"/>
      <c r="S1846" s="150"/>
      <c r="T1846" s="124"/>
      <c r="U1846" s="120"/>
      <c r="V1846" s="121"/>
      <c r="W1846" s="120"/>
      <c r="X1846" s="120"/>
      <c r="Y1846" s="264"/>
      <c r="Z1846" s="123"/>
      <c r="AA1846" s="125"/>
      <c r="AB1846" s="125"/>
      <c r="AC1846" s="125"/>
      <c r="AD1846" s="125"/>
      <c r="AE1846" s="125"/>
      <c r="AF1846" s="125"/>
      <c r="AG1846" s="125"/>
      <c r="AH1846" s="125"/>
      <c r="AI1846" s="125"/>
      <c r="AJ1846" s="125"/>
      <c r="AK1846" s="135"/>
      <c r="AL1846" s="126"/>
    </row>
    <row r="1847" spans="1:38" hidden="1" x14ac:dyDescent="0.25">
      <c r="A1847" s="147"/>
      <c r="B1847" s="120"/>
      <c r="C1847" s="121"/>
      <c r="D1847" s="122"/>
      <c r="E1847" s="121"/>
      <c r="F1847" s="122"/>
      <c r="G1847" s="121"/>
      <c r="H1847" s="123"/>
      <c r="I1847" s="121"/>
      <c r="J1847" s="120"/>
      <c r="K1847" s="121"/>
      <c r="L1847" s="120"/>
      <c r="M1847" s="123"/>
      <c r="N1847" s="123"/>
      <c r="O1847" s="121"/>
      <c r="P1847" s="121"/>
      <c r="Q1847" s="123"/>
      <c r="R1847" s="150"/>
      <c r="S1847" s="150"/>
      <c r="T1847" s="124"/>
      <c r="U1847" s="120"/>
      <c r="V1847" s="121"/>
      <c r="W1847" s="120"/>
      <c r="X1847" s="120"/>
      <c r="Y1847" s="264"/>
      <c r="Z1847" s="123"/>
      <c r="AA1847" s="125"/>
      <c r="AB1847" s="125"/>
      <c r="AC1847" s="125"/>
      <c r="AD1847" s="125"/>
      <c r="AE1847" s="125"/>
      <c r="AF1847" s="125"/>
      <c r="AG1847" s="125"/>
      <c r="AH1847" s="125"/>
      <c r="AI1847" s="125"/>
      <c r="AJ1847" s="125"/>
      <c r="AK1847" s="135"/>
      <c r="AL1847" s="126"/>
    </row>
    <row r="1848" spans="1:38" hidden="1" x14ac:dyDescent="0.25">
      <c r="A1848" s="147"/>
      <c r="B1848" s="120"/>
      <c r="C1848" s="121"/>
      <c r="D1848" s="122"/>
      <c r="E1848" s="121"/>
      <c r="F1848" s="122"/>
      <c r="G1848" s="121"/>
      <c r="H1848" s="123"/>
      <c r="I1848" s="121"/>
      <c r="J1848" s="120"/>
      <c r="K1848" s="121"/>
      <c r="L1848" s="120"/>
      <c r="M1848" s="123"/>
      <c r="N1848" s="123"/>
      <c r="O1848" s="121"/>
      <c r="P1848" s="121"/>
      <c r="Q1848" s="123"/>
      <c r="R1848" s="150"/>
      <c r="S1848" s="150"/>
      <c r="T1848" s="124"/>
      <c r="U1848" s="120"/>
      <c r="V1848" s="121"/>
      <c r="W1848" s="120"/>
      <c r="X1848" s="120"/>
      <c r="Y1848" s="264"/>
      <c r="Z1848" s="123"/>
      <c r="AA1848" s="125"/>
      <c r="AB1848" s="125"/>
      <c r="AC1848" s="125"/>
      <c r="AD1848" s="125"/>
      <c r="AE1848" s="125"/>
      <c r="AF1848" s="125"/>
      <c r="AG1848" s="125"/>
      <c r="AH1848" s="125"/>
      <c r="AI1848" s="125"/>
      <c r="AJ1848" s="125"/>
      <c r="AK1848" s="135"/>
      <c r="AL1848" s="126"/>
    </row>
    <row r="1849" spans="1:38" hidden="1" x14ac:dyDescent="0.25">
      <c r="A1849" s="147"/>
      <c r="B1849" s="120"/>
      <c r="C1849" s="121"/>
      <c r="D1849" s="122"/>
      <c r="E1849" s="121"/>
      <c r="F1849" s="122"/>
      <c r="G1849" s="121"/>
      <c r="H1849" s="123"/>
      <c r="I1849" s="121"/>
      <c r="J1849" s="120"/>
      <c r="K1849" s="121"/>
      <c r="L1849" s="120"/>
      <c r="M1849" s="123"/>
      <c r="N1849" s="123"/>
      <c r="O1849" s="121"/>
      <c r="P1849" s="121"/>
      <c r="Q1849" s="123"/>
      <c r="R1849" s="150"/>
      <c r="S1849" s="150"/>
      <c r="T1849" s="124"/>
      <c r="U1849" s="120"/>
      <c r="V1849" s="121"/>
      <c r="W1849" s="120"/>
      <c r="X1849" s="120"/>
      <c r="Y1849" s="264"/>
      <c r="Z1849" s="123"/>
      <c r="AA1849" s="125"/>
      <c r="AB1849" s="125"/>
      <c r="AC1849" s="125"/>
      <c r="AD1849" s="125"/>
      <c r="AE1849" s="125"/>
      <c r="AF1849" s="125"/>
      <c r="AG1849" s="125"/>
      <c r="AH1849" s="125"/>
      <c r="AI1849" s="125"/>
      <c r="AJ1849" s="125"/>
      <c r="AK1849" s="135"/>
      <c r="AL1849" s="126"/>
    </row>
    <row r="1850" spans="1:38" hidden="1" x14ac:dyDescent="0.25">
      <c r="A1850" s="147"/>
      <c r="B1850" s="120"/>
      <c r="C1850" s="121"/>
      <c r="D1850" s="122"/>
      <c r="E1850" s="121"/>
      <c r="F1850" s="122"/>
      <c r="G1850" s="121"/>
      <c r="H1850" s="123"/>
      <c r="I1850" s="121"/>
      <c r="J1850" s="120"/>
      <c r="K1850" s="121"/>
      <c r="L1850" s="120"/>
      <c r="M1850" s="123"/>
      <c r="N1850" s="123"/>
      <c r="O1850" s="121"/>
      <c r="P1850" s="121"/>
      <c r="Q1850" s="123"/>
      <c r="R1850" s="150"/>
      <c r="S1850" s="150"/>
      <c r="T1850" s="124"/>
      <c r="U1850" s="120"/>
      <c r="V1850" s="121"/>
      <c r="W1850" s="120"/>
      <c r="X1850" s="120"/>
      <c r="Y1850" s="264"/>
      <c r="Z1850" s="123"/>
      <c r="AA1850" s="125"/>
      <c r="AB1850" s="125"/>
      <c r="AC1850" s="125"/>
      <c r="AD1850" s="125"/>
      <c r="AE1850" s="125"/>
      <c r="AF1850" s="125"/>
      <c r="AG1850" s="125"/>
      <c r="AH1850" s="125"/>
      <c r="AI1850" s="125"/>
      <c r="AJ1850" s="125"/>
      <c r="AK1850" s="135"/>
      <c r="AL1850" s="126"/>
    </row>
    <row r="1851" spans="1:38" hidden="1" x14ac:dyDescent="0.25">
      <c r="A1851" s="147"/>
      <c r="B1851" s="120"/>
      <c r="C1851" s="121"/>
      <c r="D1851" s="122"/>
      <c r="E1851" s="121"/>
      <c r="F1851" s="122"/>
      <c r="G1851" s="121"/>
      <c r="H1851" s="123"/>
      <c r="I1851" s="121"/>
      <c r="J1851" s="120"/>
      <c r="K1851" s="121"/>
      <c r="L1851" s="120"/>
      <c r="M1851" s="123"/>
      <c r="N1851" s="123"/>
      <c r="O1851" s="121"/>
      <c r="P1851" s="121"/>
      <c r="Q1851" s="123"/>
      <c r="R1851" s="150"/>
      <c r="S1851" s="150"/>
      <c r="T1851" s="124"/>
      <c r="U1851" s="120"/>
      <c r="V1851" s="121"/>
      <c r="W1851" s="120"/>
      <c r="X1851" s="120"/>
      <c r="Y1851" s="264"/>
      <c r="Z1851" s="123"/>
      <c r="AA1851" s="125"/>
      <c r="AB1851" s="125"/>
      <c r="AC1851" s="125"/>
      <c r="AD1851" s="125"/>
      <c r="AE1851" s="125"/>
      <c r="AF1851" s="125"/>
      <c r="AG1851" s="125"/>
      <c r="AH1851" s="125"/>
      <c r="AI1851" s="125"/>
      <c r="AJ1851" s="125"/>
      <c r="AK1851" s="135"/>
      <c r="AL1851" s="126"/>
    </row>
    <row r="1852" spans="1:38" hidden="1" x14ac:dyDescent="0.25">
      <c r="A1852" s="147"/>
      <c r="B1852" s="120"/>
      <c r="C1852" s="121"/>
      <c r="D1852" s="122"/>
      <c r="E1852" s="121"/>
      <c r="F1852" s="122"/>
      <c r="G1852" s="121"/>
      <c r="H1852" s="123"/>
      <c r="I1852" s="121"/>
      <c r="J1852" s="120"/>
      <c r="K1852" s="121"/>
      <c r="L1852" s="120"/>
      <c r="M1852" s="123"/>
      <c r="N1852" s="123"/>
      <c r="O1852" s="121"/>
      <c r="P1852" s="121"/>
      <c r="Q1852" s="123"/>
      <c r="R1852" s="150"/>
      <c r="S1852" s="150"/>
      <c r="T1852" s="124"/>
      <c r="U1852" s="120"/>
      <c r="V1852" s="121"/>
      <c r="W1852" s="120"/>
      <c r="X1852" s="120"/>
      <c r="Y1852" s="263"/>
      <c r="Z1852" s="123"/>
      <c r="AA1852" s="125"/>
      <c r="AB1852" s="125"/>
      <c r="AC1852" s="125"/>
      <c r="AD1852" s="125"/>
      <c r="AE1852" s="125"/>
      <c r="AF1852" s="125"/>
      <c r="AG1852" s="125"/>
      <c r="AH1852" s="125"/>
      <c r="AI1852" s="125"/>
      <c r="AJ1852" s="125"/>
      <c r="AK1852" s="135"/>
      <c r="AL1852" s="126"/>
    </row>
    <row r="1853" spans="1:38" hidden="1" x14ac:dyDescent="0.25">
      <c r="A1853" s="147"/>
      <c r="B1853" s="120"/>
      <c r="C1853" s="121"/>
      <c r="D1853" s="122"/>
      <c r="E1853" s="121"/>
      <c r="F1853" s="122"/>
      <c r="G1853" s="121"/>
      <c r="H1853" s="123"/>
      <c r="I1853" s="121"/>
      <c r="J1853" s="120"/>
      <c r="K1853" s="121"/>
      <c r="L1853" s="120"/>
      <c r="M1853" s="123"/>
      <c r="N1853" s="123"/>
      <c r="O1853" s="121"/>
      <c r="P1853" s="121"/>
      <c r="Q1853" s="123"/>
      <c r="R1853" s="150"/>
      <c r="S1853" s="150"/>
      <c r="T1853" s="124"/>
      <c r="U1853" s="120"/>
      <c r="V1853" s="121"/>
      <c r="W1853" s="120"/>
      <c r="X1853" s="120"/>
      <c r="Y1853" s="264"/>
      <c r="Z1853" s="123"/>
      <c r="AA1853" s="125"/>
      <c r="AB1853" s="125"/>
      <c r="AC1853" s="125"/>
      <c r="AD1853" s="125"/>
      <c r="AE1853" s="125"/>
      <c r="AF1853" s="125"/>
      <c r="AG1853" s="125"/>
      <c r="AH1853" s="125"/>
      <c r="AI1853" s="125"/>
      <c r="AJ1853" s="125"/>
      <c r="AK1853" s="135"/>
      <c r="AL1853" s="126"/>
    </row>
    <row r="1854" spans="1:38" hidden="1" x14ac:dyDescent="0.25">
      <c r="A1854" s="147"/>
      <c r="B1854" s="120"/>
      <c r="C1854" s="121"/>
      <c r="D1854" s="122"/>
      <c r="E1854" s="121"/>
      <c r="F1854" s="122"/>
      <c r="G1854" s="121"/>
      <c r="H1854" s="123"/>
      <c r="I1854" s="121"/>
      <c r="J1854" s="120"/>
      <c r="K1854" s="121"/>
      <c r="L1854" s="120"/>
      <c r="M1854" s="123"/>
      <c r="N1854" s="123"/>
      <c r="O1854" s="121"/>
      <c r="P1854" s="121"/>
      <c r="Q1854" s="123"/>
      <c r="R1854" s="150"/>
      <c r="S1854" s="150"/>
      <c r="T1854" s="124"/>
      <c r="U1854" s="120"/>
      <c r="V1854" s="121"/>
      <c r="W1854" s="120"/>
      <c r="X1854" s="120"/>
      <c r="Y1854" s="264"/>
      <c r="Z1854" s="123"/>
      <c r="AA1854" s="125"/>
      <c r="AB1854" s="125"/>
      <c r="AC1854" s="125"/>
      <c r="AD1854" s="125"/>
      <c r="AE1854" s="125"/>
      <c r="AF1854" s="125"/>
      <c r="AG1854" s="125"/>
      <c r="AH1854" s="125"/>
      <c r="AI1854" s="125"/>
      <c r="AJ1854" s="125"/>
      <c r="AK1854" s="135"/>
      <c r="AL1854" s="126"/>
    </row>
    <row r="1855" spans="1:38" hidden="1" x14ac:dyDescent="0.25">
      <c r="A1855" s="149"/>
      <c r="B1855" s="120"/>
      <c r="C1855" s="121"/>
      <c r="D1855" s="122"/>
      <c r="E1855" s="121"/>
      <c r="F1855" s="122"/>
      <c r="G1855" s="121"/>
      <c r="H1855" s="123"/>
      <c r="I1855" s="121"/>
      <c r="J1855" s="120"/>
      <c r="K1855" s="121"/>
      <c r="L1855" s="120"/>
      <c r="M1855" s="123"/>
      <c r="N1855" s="123"/>
      <c r="O1855" s="121"/>
      <c r="P1855" s="121"/>
      <c r="Q1855" s="123"/>
      <c r="R1855" s="151"/>
      <c r="S1855" s="151"/>
      <c r="T1855" s="124"/>
      <c r="U1855" s="122"/>
      <c r="V1855" s="121"/>
      <c r="W1855" s="120"/>
      <c r="X1855" s="120"/>
      <c r="Y1855" s="262"/>
      <c r="Z1855" s="123"/>
      <c r="AA1855" s="125"/>
      <c r="AB1855" s="125"/>
      <c r="AC1855" s="125"/>
      <c r="AD1855" s="125"/>
      <c r="AE1855" s="125"/>
      <c r="AF1855" s="125"/>
      <c r="AG1855" s="125"/>
      <c r="AH1855" s="125"/>
      <c r="AI1855" s="125"/>
      <c r="AJ1855" s="125"/>
      <c r="AK1855" s="135"/>
      <c r="AL1855" s="126"/>
    </row>
    <row r="1856" spans="1:38" hidden="1" x14ac:dyDescent="0.25">
      <c r="A1856" s="149"/>
      <c r="B1856" s="120"/>
      <c r="C1856" s="121"/>
      <c r="D1856" s="122"/>
      <c r="E1856" s="121"/>
      <c r="F1856" s="122"/>
      <c r="G1856" s="121"/>
      <c r="H1856" s="123"/>
      <c r="I1856" s="121"/>
      <c r="J1856" s="120"/>
      <c r="K1856" s="121"/>
      <c r="L1856" s="120"/>
      <c r="M1856" s="123"/>
      <c r="N1856" s="123"/>
      <c r="O1856" s="121"/>
      <c r="P1856" s="121"/>
      <c r="Q1856" s="123"/>
      <c r="R1856" s="151"/>
      <c r="S1856" s="151"/>
      <c r="T1856" s="124"/>
      <c r="U1856" s="122"/>
      <c r="V1856" s="121"/>
      <c r="W1856" s="120"/>
      <c r="X1856" s="120"/>
      <c r="Y1856" s="262"/>
      <c r="Z1856" s="123"/>
      <c r="AA1856" s="125"/>
      <c r="AB1856" s="125"/>
      <c r="AC1856" s="125"/>
      <c r="AD1856" s="125"/>
      <c r="AE1856" s="125"/>
      <c r="AF1856" s="125"/>
      <c r="AG1856" s="125"/>
      <c r="AH1856" s="125"/>
      <c r="AI1856" s="125"/>
      <c r="AJ1856" s="125"/>
      <c r="AK1856" s="135"/>
      <c r="AL1856" s="126"/>
    </row>
    <row r="1857" spans="1:38" hidden="1" x14ac:dyDescent="0.25">
      <c r="A1857" s="147"/>
      <c r="B1857" s="120"/>
      <c r="C1857" s="121"/>
      <c r="D1857" s="122"/>
      <c r="E1857" s="121"/>
      <c r="F1857" s="122"/>
      <c r="G1857" s="121"/>
      <c r="H1857" s="123"/>
      <c r="I1857" s="121"/>
      <c r="J1857" s="120"/>
      <c r="K1857" s="121"/>
      <c r="L1857" s="120"/>
      <c r="M1857" s="123"/>
      <c r="N1857" s="123"/>
      <c r="O1857" s="121"/>
      <c r="P1857" s="121"/>
      <c r="Q1857" s="123"/>
      <c r="R1857" s="150"/>
      <c r="S1857" s="150"/>
      <c r="T1857" s="124"/>
      <c r="U1857" s="120"/>
      <c r="V1857" s="121"/>
      <c r="W1857" s="120"/>
      <c r="X1857" s="120"/>
      <c r="Y1857" s="264"/>
      <c r="Z1857" s="123"/>
      <c r="AA1857" s="125"/>
      <c r="AB1857" s="125"/>
      <c r="AC1857" s="125"/>
      <c r="AD1857" s="125"/>
      <c r="AE1857" s="125"/>
      <c r="AF1857" s="125"/>
      <c r="AG1857" s="125"/>
      <c r="AH1857" s="125"/>
      <c r="AI1857" s="125"/>
      <c r="AJ1857" s="125"/>
      <c r="AK1857" s="135"/>
      <c r="AL1857" s="126"/>
    </row>
    <row r="1858" spans="1:38" hidden="1" x14ac:dyDescent="0.25">
      <c r="A1858" s="147"/>
      <c r="B1858" s="120"/>
      <c r="C1858" s="121"/>
      <c r="D1858" s="122"/>
      <c r="E1858" s="121"/>
      <c r="F1858" s="122"/>
      <c r="G1858" s="121"/>
      <c r="H1858" s="123"/>
      <c r="I1858" s="121"/>
      <c r="J1858" s="120"/>
      <c r="K1858" s="121"/>
      <c r="L1858" s="120"/>
      <c r="M1858" s="123"/>
      <c r="N1858" s="123"/>
      <c r="O1858" s="121"/>
      <c r="P1858" s="121"/>
      <c r="Q1858" s="123"/>
      <c r="R1858" s="121"/>
      <c r="S1858" s="121"/>
      <c r="T1858" s="124"/>
      <c r="U1858" s="122"/>
      <c r="V1858" s="121"/>
      <c r="W1858" s="120"/>
      <c r="X1858" s="120"/>
      <c r="Y1858" s="263"/>
      <c r="Z1858" s="123"/>
      <c r="AA1858" s="125"/>
      <c r="AB1858" s="125"/>
      <c r="AC1858" s="125"/>
      <c r="AD1858" s="125"/>
      <c r="AE1858" s="125"/>
      <c r="AF1858" s="125"/>
      <c r="AG1858" s="125"/>
      <c r="AH1858" s="125"/>
      <c r="AI1858" s="125"/>
      <c r="AJ1858" s="125"/>
      <c r="AK1858" s="135"/>
      <c r="AL1858" s="126"/>
    </row>
    <row r="1859" spans="1:38" hidden="1" x14ac:dyDescent="0.25">
      <c r="A1859" s="147"/>
      <c r="B1859" s="120"/>
      <c r="C1859" s="121"/>
      <c r="D1859" s="122"/>
      <c r="E1859" s="121"/>
      <c r="F1859" s="122"/>
      <c r="G1859" s="121"/>
      <c r="H1859" s="123"/>
      <c r="I1859" s="121"/>
      <c r="J1859" s="120"/>
      <c r="K1859" s="121"/>
      <c r="L1859" s="120"/>
      <c r="M1859" s="123"/>
      <c r="N1859" s="123"/>
      <c r="O1859" s="121"/>
      <c r="P1859" s="121"/>
      <c r="Q1859" s="123"/>
      <c r="R1859" s="150"/>
      <c r="S1859" s="150"/>
      <c r="T1859" s="124"/>
      <c r="U1859" s="120"/>
      <c r="V1859" s="121"/>
      <c r="W1859" s="120"/>
      <c r="X1859" s="120"/>
      <c r="Y1859" s="264"/>
      <c r="Z1859" s="123"/>
      <c r="AA1859" s="125"/>
      <c r="AB1859" s="125"/>
      <c r="AC1859" s="125"/>
      <c r="AD1859" s="125"/>
      <c r="AE1859" s="125"/>
      <c r="AF1859" s="125"/>
      <c r="AG1859" s="125"/>
      <c r="AH1859" s="125"/>
      <c r="AI1859" s="125"/>
      <c r="AJ1859" s="125"/>
      <c r="AK1859" s="135"/>
      <c r="AL1859" s="126"/>
    </row>
    <row r="1860" spans="1:38" hidden="1" x14ac:dyDescent="0.25">
      <c r="A1860" s="147"/>
      <c r="B1860" s="120"/>
      <c r="C1860" s="121"/>
      <c r="D1860" s="122"/>
      <c r="E1860" s="121"/>
      <c r="F1860" s="122"/>
      <c r="G1860" s="121"/>
      <c r="H1860" s="123"/>
      <c r="I1860" s="121"/>
      <c r="J1860" s="120"/>
      <c r="K1860" s="121"/>
      <c r="L1860" s="120"/>
      <c r="M1860" s="123"/>
      <c r="N1860" s="123"/>
      <c r="O1860" s="121"/>
      <c r="P1860" s="121"/>
      <c r="Q1860" s="123"/>
      <c r="R1860" s="150"/>
      <c r="S1860" s="150"/>
      <c r="T1860" s="124"/>
      <c r="U1860" s="120"/>
      <c r="V1860" s="121"/>
      <c r="W1860" s="120"/>
      <c r="X1860" s="120"/>
      <c r="Y1860" s="264"/>
      <c r="Z1860" s="123"/>
      <c r="AA1860" s="125"/>
      <c r="AB1860" s="125"/>
      <c r="AC1860" s="125"/>
      <c r="AD1860" s="125"/>
      <c r="AE1860" s="125"/>
      <c r="AF1860" s="125"/>
      <c r="AG1860" s="125"/>
      <c r="AH1860" s="125"/>
      <c r="AI1860" s="125"/>
      <c r="AJ1860" s="125"/>
      <c r="AK1860" s="135"/>
      <c r="AL1860" s="126"/>
    </row>
    <row r="1861" spans="1:38" hidden="1" x14ac:dyDescent="0.25">
      <c r="A1861" s="147"/>
      <c r="B1861" s="120"/>
      <c r="C1861" s="121"/>
      <c r="D1861" s="122"/>
      <c r="E1861" s="121"/>
      <c r="F1861" s="122"/>
      <c r="G1861" s="121"/>
      <c r="H1861" s="123"/>
      <c r="I1861" s="121"/>
      <c r="J1861" s="120"/>
      <c r="K1861" s="121"/>
      <c r="L1861" s="120"/>
      <c r="M1861" s="123"/>
      <c r="N1861" s="123"/>
      <c r="O1861" s="121"/>
      <c r="P1861" s="121"/>
      <c r="Q1861" s="123"/>
      <c r="R1861" s="150"/>
      <c r="S1861" s="150"/>
      <c r="T1861" s="124"/>
      <c r="U1861" s="120"/>
      <c r="V1861" s="121"/>
      <c r="W1861" s="120"/>
      <c r="X1861" s="120"/>
      <c r="Y1861" s="264"/>
      <c r="Z1861" s="123"/>
      <c r="AA1861" s="125"/>
      <c r="AB1861" s="125"/>
      <c r="AC1861" s="125"/>
      <c r="AD1861" s="125"/>
      <c r="AE1861" s="125"/>
      <c r="AF1861" s="125"/>
      <c r="AG1861" s="125"/>
      <c r="AH1861" s="125"/>
      <c r="AI1861" s="125"/>
      <c r="AJ1861" s="125"/>
      <c r="AK1861" s="135"/>
      <c r="AL1861" s="126"/>
    </row>
    <row r="1862" spans="1:38" hidden="1" x14ac:dyDescent="0.25">
      <c r="A1862" s="147"/>
      <c r="B1862" s="120"/>
      <c r="C1862" s="121"/>
      <c r="D1862" s="122"/>
      <c r="E1862" s="121"/>
      <c r="F1862" s="122"/>
      <c r="G1862" s="121"/>
      <c r="H1862" s="123"/>
      <c r="I1862" s="121"/>
      <c r="J1862" s="120"/>
      <c r="K1862" s="121"/>
      <c r="L1862" s="120"/>
      <c r="M1862" s="123"/>
      <c r="N1862" s="123"/>
      <c r="O1862" s="121"/>
      <c r="P1862" s="121"/>
      <c r="Q1862" s="123"/>
      <c r="R1862" s="150"/>
      <c r="S1862" s="150"/>
      <c r="T1862" s="124"/>
      <c r="U1862" s="120"/>
      <c r="V1862" s="121"/>
      <c r="W1862" s="120"/>
      <c r="X1862" s="120"/>
      <c r="Y1862" s="264"/>
      <c r="Z1862" s="123"/>
      <c r="AA1862" s="125"/>
      <c r="AB1862" s="125"/>
      <c r="AC1862" s="125"/>
      <c r="AD1862" s="125"/>
      <c r="AE1862" s="125"/>
      <c r="AF1862" s="125"/>
      <c r="AG1862" s="125"/>
      <c r="AH1862" s="125"/>
      <c r="AI1862" s="125"/>
      <c r="AJ1862" s="125"/>
      <c r="AK1862" s="135"/>
      <c r="AL1862" s="126"/>
    </row>
    <row r="1863" spans="1:38" hidden="1" x14ac:dyDescent="0.25">
      <c r="A1863" s="147"/>
      <c r="B1863" s="120"/>
      <c r="C1863" s="121"/>
      <c r="D1863" s="122"/>
      <c r="E1863" s="121"/>
      <c r="F1863" s="122"/>
      <c r="G1863" s="121"/>
      <c r="H1863" s="123"/>
      <c r="I1863" s="121"/>
      <c r="J1863" s="120"/>
      <c r="K1863" s="121"/>
      <c r="L1863" s="120"/>
      <c r="M1863" s="123"/>
      <c r="N1863" s="123"/>
      <c r="O1863" s="121"/>
      <c r="P1863" s="121"/>
      <c r="Q1863" s="123"/>
      <c r="R1863" s="150"/>
      <c r="S1863" s="150"/>
      <c r="T1863" s="124"/>
      <c r="U1863" s="120"/>
      <c r="V1863" s="121"/>
      <c r="W1863" s="120"/>
      <c r="X1863" s="120"/>
      <c r="Y1863" s="264"/>
      <c r="Z1863" s="123"/>
      <c r="AA1863" s="125"/>
      <c r="AB1863" s="125"/>
      <c r="AC1863" s="125"/>
      <c r="AD1863" s="125"/>
      <c r="AE1863" s="125"/>
      <c r="AF1863" s="125"/>
      <c r="AG1863" s="125"/>
      <c r="AH1863" s="125"/>
      <c r="AI1863" s="125"/>
      <c r="AJ1863" s="125"/>
      <c r="AK1863" s="135"/>
      <c r="AL1863" s="126"/>
    </row>
    <row r="1864" spans="1:38" hidden="1" x14ac:dyDescent="0.25">
      <c r="A1864" s="147"/>
      <c r="B1864" s="120"/>
      <c r="C1864" s="121"/>
      <c r="D1864" s="122"/>
      <c r="E1864" s="121"/>
      <c r="F1864" s="122"/>
      <c r="G1864" s="121"/>
      <c r="H1864" s="123"/>
      <c r="I1864" s="121"/>
      <c r="J1864" s="120"/>
      <c r="K1864" s="121"/>
      <c r="L1864" s="120"/>
      <c r="M1864" s="123"/>
      <c r="N1864" s="123"/>
      <c r="O1864" s="121"/>
      <c r="P1864" s="121"/>
      <c r="Q1864" s="123"/>
      <c r="R1864" s="150"/>
      <c r="S1864" s="150"/>
      <c r="T1864" s="124"/>
      <c r="U1864" s="120"/>
      <c r="V1864" s="121"/>
      <c r="W1864" s="120"/>
      <c r="X1864" s="120"/>
      <c r="Y1864" s="264"/>
      <c r="Z1864" s="123"/>
      <c r="AA1864" s="125"/>
      <c r="AB1864" s="125"/>
      <c r="AC1864" s="125"/>
      <c r="AD1864" s="125"/>
      <c r="AE1864" s="125"/>
      <c r="AF1864" s="125"/>
      <c r="AG1864" s="125"/>
      <c r="AH1864" s="125"/>
      <c r="AI1864" s="125"/>
      <c r="AJ1864" s="125"/>
      <c r="AK1864" s="135"/>
      <c r="AL1864" s="126"/>
    </row>
    <row r="1865" spans="1:38" hidden="1" x14ac:dyDescent="0.25">
      <c r="A1865" s="147"/>
      <c r="B1865" s="120"/>
      <c r="C1865" s="121"/>
      <c r="D1865" s="122"/>
      <c r="E1865" s="121"/>
      <c r="F1865" s="122"/>
      <c r="G1865" s="121"/>
      <c r="H1865" s="123"/>
      <c r="I1865" s="121"/>
      <c r="J1865" s="120"/>
      <c r="K1865" s="121"/>
      <c r="L1865" s="120"/>
      <c r="M1865" s="123"/>
      <c r="N1865" s="123"/>
      <c r="O1865" s="121"/>
      <c r="P1865" s="121"/>
      <c r="Q1865" s="123"/>
      <c r="R1865" s="150"/>
      <c r="S1865" s="150"/>
      <c r="T1865" s="124"/>
      <c r="U1865" s="120"/>
      <c r="V1865" s="121"/>
      <c r="W1865" s="120"/>
      <c r="X1865" s="120"/>
      <c r="Y1865" s="264"/>
      <c r="Z1865" s="123"/>
      <c r="AA1865" s="125"/>
      <c r="AB1865" s="125"/>
      <c r="AC1865" s="125"/>
      <c r="AD1865" s="125"/>
      <c r="AE1865" s="125"/>
      <c r="AF1865" s="125"/>
      <c r="AG1865" s="125"/>
      <c r="AH1865" s="125"/>
      <c r="AI1865" s="125"/>
      <c r="AJ1865" s="125"/>
      <c r="AK1865" s="135"/>
      <c r="AL1865" s="126"/>
    </row>
    <row r="1866" spans="1:38" hidden="1" x14ac:dyDescent="0.25">
      <c r="A1866" s="147"/>
      <c r="B1866" s="120"/>
      <c r="C1866" s="121"/>
      <c r="D1866" s="122"/>
      <c r="E1866" s="121"/>
      <c r="F1866" s="122"/>
      <c r="G1866" s="121"/>
      <c r="H1866" s="123"/>
      <c r="I1866" s="121"/>
      <c r="J1866" s="120"/>
      <c r="K1866" s="121"/>
      <c r="L1866" s="120"/>
      <c r="M1866" s="123"/>
      <c r="N1866" s="123"/>
      <c r="O1866" s="121"/>
      <c r="P1866" s="121"/>
      <c r="Q1866" s="123"/>
      <c r="R1866" s="150"/>
      <c r="S1866" s="150"/>
      <c r="T1866" s="124"/>
      <c r="U1866" s="120"/>
      <c r="V1866" s="121"/>
      <c r="W1866" s="120"/>
      <c r="X1866" s="120"/>
      <c r="Y1866" s="264"/>
      <c r="Z1866" s="123"/>
      <c r="AA1866" s="125"/>
      <c r="AB1866" s="125"/>
      <c r="AC1866" s="125"/>
      <c r="AD1866" s="125"/>
      <c r="AE1866" s="125"/>
      <c r="AF1866" s="125"/>
      <c r="AG1866" s="125"/>
      <c r="AH1866" s="125"/>
      <c r="AI1866" s="125"/>
      <c r="AJ1866" s="125"/>
      <c r="AK1866" s="135"/>
      <c r="AL1866" s="126"/>
    </row>
    <row r="1867" spans="1:38" hidden="1" x14ac:dyDescent="0.25">
      <c r="A1867" s="147"/>
      <c r="B1867" s="120"/>
      <c r="C1867" s="121"/>
      <c r="D1867" s="122"/>
      <c r="E1867" s="121"/>
      <c r="F1867" s="122"/>
      <c r="G1867" s="121"/>
      <c r="H1867" s="123"/>
      <c r="I1867" s="121"/>
      <c r="J1867" s="120"/>
      <c r="K1867" s="121"/>
      <c r="L1867" s="120"/>
      <c r="M1867" s="123"/>
      <c r="N1867" s="123"/>
      <c r="O1867" s="121"/>
      <c r="P1867" s="121"/>
      <c r="Q1867" s="123"/>
      <c r="R1867" s="150"/>
      <c r="S1867" s="150"/>
      <c r="T1867" s="124"/>
      <c r="U1867" s="120"/>
      <c r="V1867" s="121"/>
      <c r="W1867" s="120"/>
      <c r="X1867" s="120"/>
      <c r="Y1867" s="264"/>
      <c r="Z1867" s="123"/>
      <c r="AA1867" s="125"/>
      <c r="AB1867" s="125"/>
      <c r="AC1867" s="125"/>
      <c r="AD1867" s="125"/>
      <c r="AE1867" s="125"/>
      <c r="AF1867" s="125"/>
      <c r="AG1867" s="125"/>
      <c r="AH1867" s="125"/>
      <c r="AI1867" s="125"/>
      <c r="AJ1867" s="125"/>
      <c r="AK1867" s="135"/>
      <c r="AL1867" s="126"/>
    </row>
    <row r="1868" spans="1:38" hidden="1" x14ac:dyDescent="0.25">
      <c r="A1868" s="147"/>
      <c r="B1868" s="120"/>
      <c r="C1868" s="121"/>
      <c r="D1868" s="122"/>
      <c r="E1868" s="121"/>
      <c r="F1868" s="122"/>
      <c r="G1868" s="121"/>
      <c r="H1868" s="123"/>
      <c r="I1868" s="121"/>
      <c r="J1868" s="120"/>
      <c r="K1868" s="121"/>
      <c r="L1868" s="120"/>
      <c r="M1868" s="123"/>
      <c r="N1868" s="123"/>
      <c r="O1868" s="121"/>
      <c r="P1868" s="121"/>
      <c r="Q1868" s="123"/>
      <c r="R1868" s="150"/>
      <c r="S1868" s="150"/>
      <c r="T1868" s="124"/>
      <c r="U1868" s="120"/>
      <c r="V1868" s="121"/>
      <c r="W1868" s="120"/>
      <c r="X1868" s="120"/>
      <c r="Y1868" s="264"/>
      <c r="Z1868" s="123"/>
      <c r="AA1868" s="125"/>
      <c r="AB1868" s="125"/>
      <c r="AC1868" s="125"/>
      <c r="AD1868" s="125"/>
      <c r="AE1868" s="125"/>
      <c r="AF1868" s="125"/>
      <c r="AG1868" s="125"/>
      <c r="AH1868" s="125"/>
      <c r="AI1868" s="125"/>
      <c r="AJ1868" s="125"/>
      <c r="AK1868" s="135"/>
      <c r="AL1868" s="126"/>
    </row>
    <row r="1869" spans="1:38" hidden="1" x14ac:dyDescent="0.25">
      <c r="A1869" s="147"/>
      <c r="B1869" s="120"/>
      <c r="C1869" s="121"/>
      <c r="D1869" s="122"/>
      <c r="E1869" s="121"/>
      <c r="F1869" s="122"/>
      <c r="G1869" s="121"/>
      <c r="H1869" s="123"/>
      <c r="I1869" s="121"/>
      <c r="J1869" s="120"/>
      <c r="K1869" s="121"/>
      <c r="L1869" s="120"/>
      <c r="M1869" s="123"/>
      <c r="N1869" s="123"/>
      <c r="O1869" s="121"/>
      <c r="P1869" s="121"/>
      <c r="Q1869" s="123"/>
      <c r="R1869" s="150"/>
      <c r="S1869" s="150"/>
      <c r="T1869" s="124"/>
      <c r="U1869" s="120"/>
      <c r="V1869" s="121"/>
      <c r="W1869" s="120"/>
      <c r="X1869" s="120"/>
      <c r="Y1869" s="264"/>
      <c r="Z1869" s="123"/>
      <c r="AA1869" s="125"/>
      <c r="AB1869" s="125"/>
      <c r="AC1869" s="125"/>
      <c r="AD1869" s="125"/>
      <c r="AE1869" s="125"/>
      <c r="AF1869" s="125"/>
      <c r="AG1869" s="125"/>
      <c r="AH1869" s="125"/>
      <c r="AI1869" s="125"/>
      <c r="AJ1869" s="125"/>
      <c r="AK1869" s="135"/>
      <c r="AL1869" s="126"/>
    </row>
    <row r="1870" spans="1:38" hidden="1" x14ac:dyDescent="0.25">
      <c r="A1870" s="147"/>
      <c r="B1870" s="120"/>
      <c r="C1870" s="121"/>
      <c r="D1870" s="122"/>
      <c r="E1870" s="121"/>
      <c r="F1870" s="122"/>
      <c r="G1870" s="121"/>
      <c r="H1870" s="123"/>
      <c r="I1870" s="121"/>
      <c r="J1870" s="120"/>
      <c r="K1870" s="121"/>
      <c r="L1870" s="120"/>
      <c r="M1870" s="123"/>
      <c r="N1870" s="123"/>
      <c r="O1870" s="121"/>
      <c r="P1870" s="121"/>
      <c r="Q1870" s="123"/>
      <c r="R1870" s="150"/>
      <c r="S1870" s="150"/>
      <c r="T1870" s="124"/>
      <c r="U1870" s="120"/>
      <c r="V1870" s="121"/>
      <c r="W1870" s="120"/>
      <c r="X1870" s="120"/>
      <c r="Y1870" s="264"/>
      <c r="Z1870" s="123"/>
      <c r="AA1870" s="125"/>
      <c r="AB1870" s="125"/>
      <c r="AC1870" s="125"/>
      <c r="AD1870" s="125"/>
      <c r="AE1870" s="125"/>
      <c r="AF1870" s="125"/>
      <c r="AG1870" s="125"/>
      <c r="AH1870" s="125"/>
      <c r="AI1870" s="125"/>
      <c r="AJ1870" s="125"/>
      <c r="AK1870" s="135"/>
      <c r="AL1870" s="126"/>
    </row>
    <row r="1871" spans="1:38" hidden="1" x14ac:dyDescent="0.25">
      <c r="A1871" s="147"/>
      <c r="B1871" s="120"/>
      <c r="C1871" s="121"/>
      <c r="D1871" s="122"/>
      <c r="E1871" s="121"/>
      <c r="F1871" s="122"/>
      <c r="G1871" s="121"/>
      <c r="H1871" s="123"/>
      <c r="I1871" s="121"/>
      <c r="J1871" s="120"/>
      <c r="K1871" s="121"/>
      <c r="L1871" s="120"/>
      <c r="M1871" s="123"/>
      <c r="N1871" s="123"/>
      <c r="O1871" s="121"/>
      <c r="P1871" s="121"/>
      <c r="Q1871" s="123"/>
      <c r="R1871" s="150"/>
      <c r="S1871" s="150"/>
      <c r="T1871" s="124"/>
      <c r="U1871" s="120"/>
      <c r="V1871" s="121"/>
      <c r="W1871" s="120"/>
      <c r="X1871" s="120"/>
      <c r="Y1871" s="264"/>
      <c r="Z1871" s="123"/>
      <c r="AA1871" s="125"/>
      <c r="AB1871" s="125"/>
      <c r="AC1871" s="125"/>
      <c r="AD1871" s="125"/>
      <c r="AE1871" s="125"/>
      <c r="AF1871" s="125"/>
      <c r="AG1871" s="125"/>
      <c r="AH1871" s="125"/>
      <c r="AI1871" s="125"/>
      <c r="AJ1871" s="125"/>
      <c r="AK1871" s="135"/>
      <c r="AL1871" s="126"/>
    </row>
    <row r="1872" spans="1:38" hidden="1" x14ac:dyDescent="0.25">
      <c r="A1872" s="147"/>
      <c r="B1872" s="120"/>
      <c r="C1872" s="121"/>
      <c r="D1872" s="122"/>
      <c r="E1872" s="121"/>
      <c r="F1872" s="122"/>
      <c r="G1872" s="121"/>
      <c r="H1872" s="123"/>
      <c r="I1872" s="121"/>
      <c r="J1872" s="120"/>
      <c r="K1872" s="121"/>
      <c r="L1872" s="120"/>
      <c r="M1872" s="123"/>
      <c r="N1872" s="123"/>
      <c r="O1872" s="121"/>
      <c r="P1872" s="121"/>
      <c r="Q1872" s="123"/>
      <c r="R1872" s="150"/>
      <c r="S1872" s="150"/>
      <c r="T1872" s="124"/>
      <c r="U1872" s="120"/>
      <c r="V1872" s="121"/>
      <c r="W1872" s="120"/>
      <c r="X1872" s="120"/>
      <c r="Y1872" s="264"/>
      <c r="Z1872" s="123"/>
      <c r="AA1872" s="125"/>
      <c r="AB1872" s="125"/>
      <c r="AC1872" s="125"/>
      <c r="AD1872" s="125"/>
      <c r="AE1872" s="125"/>
      <c r="AF1872" s="125"/>
      <c r="AG1872" s="125"/>
      <c r="AH1872" s="125"/>
      <c r="AI1872" s="125"/>
      <c r="AJ1872" s="125"/>
      <c r="AK1872" s="135"/>
      <c r="AL1872" s="126"/>
    </row>
    <row r="1873" spans="1:38" hidden="1" x14ac:dyDescent="0.25">
      <c r="A1873" s="147"/>
      <c r="B1873" s="120"/>
      <c r="C1873" s="121"/>
      <c r="D1873" s="122"/>
      <c r="E1873" s="121"/>
      <c r="F1873" s="122"/>
      <c r="G1873" s="121"/>
      <c r="H1873" s="123"/>
      <c r="I1873" s="121"/>
      <c r="J1873" s="120"/>
      <c r="K1873" s="121"/>
      <c r="L1873" s="120"/>
      <c r="M1873" s="123"/>
      <c r="N1873" s="123"/>
      <c r="O1873" s="121"/>
      <c r="P1873" s="121"/>
      <c r="Q1873" s="123"/>
      <c r="R1873" s="150"/>
      <c r="S1873" s="150"/>
      <c r="T1873" s="124"/>
      <c r="U1873" s="120"/>
      <c r="V1873" s="121"/>
      <c r="W1873" s="120"/>
      <c r="X1873" s="120"/>
      <c r="Y1873" s="264"/>
      <c r="Z1873" s="123"/>
      <c r="AA1873" s="125"/>
      <c r="AB1873" s="125"/>
      <c r="AC1873" s="125"/>
      <c r="AD1873" s="125"/>
      <c r="AE1873" s="125"/>
      <c r="AF1873" s="125"/>
      <c r="AG1873" s="125"/>
      <c r="AH1873" s="125"/>
      <c r="AI1873" s="125"/>
      <c r="AJ1873" s="125"/>
      <c r="AK1873" s="135"/>
      <c r="AL1873" s="126"/>
    </row>
    <row r="1874" spans="1:38" hidden="1" x14ac:dyDescent="0.25">
      <c r="A1874" s="147"/>
      <c r="B1874" s="120"/>
      <c r="C1874" s="121"/>
      <c r="D1874" s="122"/>
      <c r="E1874" s="121"/>
      <c r="F1874" s="122"/>
      <c r="G1874" s="121"/>
      <c r="H1874" s="123"/>
      <c r="I1874" s="121"/>
      <c r="J1874" s="120"/>
      <c r="K1874" s="121"/>
      <c r="L1874" s="120"/>
      <c r="M1874" s="123"/>
      <c r="N1874" s="123"/>
      <c r="O1874" s="121"/>
      <c r="P1874" s="121"/>
      <c r="Q1874" s="123"/>
      <c r="R1874" s="150"/>
      <c r="S1874" s="150"/>
      <c r="T1874" s="124"/>
      <c r="U1874" s="120"/>
      <c r="V1874" s="121"/>
      <c r="W1874" s="120"/>
      <c r="X1874" s="120"/>
      <c r="Y1874" s="264"/>
      <c r="Z1874" s="123"/>
      <c r="AA1874" s="125"/>
      <c r="AB1874" s="125"/>
      <c r="AC1874" s="125"/>
      <c r="AD1874" s="125"/>
      <c r="AE1874" s="125"/>
      <c r="AF1874" s="125"/>
      <c r="AG1874" s="125"/>
      <c r="AH1874" s="125"/>
      <c r="AI1874" s="125"/>
      <c r="AJ1874" s="125"/>
      <c r="AK1874" s="135"/>
      <c r="AL1874" s="126"/>
    </row>
    <row r="1875" spans="1:38" hidden="1" x14ac:dyDescent="0.25">
      <c r="A1875" s="147"/>
      <c r="B1875" s="120"/>
      <c r="C1875" s="121"/>
      <c r="D1875" s="122"/>
      <c r="E1875" s="121"/>
      <c r="F1875" s="122"/>
      <c r="G1875" s="121"/>
      <c r="H1875" s="123"/>
      <c r="I1875" s="121"/>
      <c r="J1875" s="120"/>
      <c r="K1875" s="121"/>
      <c r="L1875" s="120"/>
      <c r="M1875" s="123"/>
      <c r="N1875" s="123"/>
      <c r="O1875" s="121"/>
      <c r="P1875" s="121"/>
      <c r="Q1875" s="123"/>
      <c r="R1875" s="150"/>
      <c r="S1875" s="150"/>
      <c r="T1875" s="124"/>
      <c r="U1875" s="120"/>
      <c r="V1875" s="121"/>
      <c r="W1875" s="120"/>
      <c r="X1875" s="120"/>
      <c r="Y1875" s="264"/>
      <c r="Z1875" s="123"/>
      <c r="AA1875" s="125"/>
      <c r="AB1875" s="125"/>
      <c r="AC1875" s="125"/>
      <c r="AD1875" s="125"/>
      <c r="AE1875" s="125"/>
      <c r="AF1875" s="125"/>
      <c r="AG1875" s="125"/>
      <c r="AH1875" s="125"/>
      <c r="AI1875" s="125"/>
      <c r="AJ1875" s="125"/>
      <c r="AK1875" s="135"/>
      <c r="AL1875" s="126"/>
    </row>
    <row r="1876" spans="1:38" hidden="1" x14ac:dyDescent="0.25">
      <c r="A1876" s="147"/>
      <c r="B1876" s="120"/>
      <c r="C1876" s="121"/>
      <c r="D1876" s="122"/>
      <c r="E1876" s="121"/>
      <c r="F1876" s="122"/>
      <c r="G1876" s="121"/>
      <c r="H1876" s="123"/>
      <c r="I1876" s="121"/>
      <c r="J1876" s="120"/>
      <c r="K1876" s="121"/>
      <c r="L1876" s="120"/>
      <c r="M1876" s="123"/>
      <c r="N1876" s="123"/>
      <c r="O1876" s="121"/>
      <c r="P1876" s="121"/>
      <c r="Q1876" s="123"/>
      <c r="R1876" s="150"/>
      <c r="S1876" s="150"/>
      <c r="T1876" s="124"/>
      <c r="U1876" s="120"/>
      <c r="V1876" s="121"/>
      <c r="W1876" s="120"/>
      <c r="X1876" s="120"/>
      <c r="Y1876" s="264"/>
      <c r="Z1876" s="123"/>
      <c r="AA1876" s="125"/>
      <c r="AB1876" s="125"/>
      <c r="AC1876" s="125"/>
      <c r="AD1876" s="125"/>
      <c r="AE1876" s="125"/>
      <c r="AF1876" s="125"/>
      <c r="AG1876" s="125"/>
      <c r="AH1876" s="125"/>
      <c r="AI1876" s="125"/>
      <c r="AJ1876" s="125"/>
      <c r="AK1876" s="135"/>
      <c r="AL1876" s="126"/>
    </row>
    <row r="1877" spans="1:38" hidden="1" x14ac:dyDescent="0.25">
      <c r="A1877" s="147"/>
      <c r="B1877" s="120"/>
      <c r="C1877" s="121"/>
      <c r="D1877" s="122"/>
      <c r="E1877" s="121"/>
      <c r="F1877" s="122"/>
      <c r="G1877" s="121"/>
      <c r="H1877" s="123"/>
      <c r="I1877" s="121"/>
      <c r="J1877" s="120"/>
      <c r="K1877" s="121"/>
      <c r="L1877" s="120"/>
      <c r="M1877" s="123"/>
      <c r="N1877" s="123"/>
      <c r="O1877" s="121"/>
      <c r="P1877" s="121"/>
      <c r="Q1877" s="123"/>
      <c r="R1877" s="150"/>
      <c r="S1877" s="150"/>
      <c r="T1877" s="124"/>
      <c r="U1877" s="120"/>
      <c r="V1877" s="121"/>
      <c r="W1877" s="120"/>
      <c r="X1877" s="120"/>
      <c r="Y1877" s="264"/>
      <c r="Z1877" s="123"/>
      <c r="AA1877" s="125"/>
      <c r="AB1877" s="125"/>
      <c r="AC1877" s="125"/>
      <c r="AD1877" s="125"/>
      <c r="AE1877" s="125"/>
      <c r="AF1877" s="125"/>
      <c r="AG1877" s="125"/>
      <c r="AH1877" s="125"/>
      <c r="AI1877" s="125"/>
      <c r="AJ1877" s="125"/>
      <c r="AK1877" s="135"/>
      <c r="AL1877" s="126"/>
    </row>
    <row r="1878" spans="1:38" hidden="1" x14ac:dyDescent="0.25">
      <c r="A1878" s="147"/>
      <c r="B1878" s="120"/>
      <c r="C1878" s="121"/>
      <c r="D1878" s="122"/>
      <c r="E1878" s="121"/>
      <c r="F1878" s="122"/>
      <c r="G1878" s="121"/>
      <c r="H1878" s="123"/>
      <c r="I1878" s="121"/>
      <c r="J1878" s="120"/>
      <c r="K1878" s="121"/>
      <c r="L1878" s="120"/>
      <c r="M1878" s="123"/>
      <c r="N1878" s="123"/>
      <c r="O1878" s="121"/>
      <c r="P1878" s="121"/>
      <c r="Q1878" s="123"/>
      <c r="R1878" s="150"/>
      <c r="S1878" s="150"/>
      <c r="T1878" s="124"/>
      <c r="U1878" s="120"/>
      <c r="V1878" s="121"/>
      <c r="W1878" s="120"/>
      <c r="X1878" s="120"/>
      <c r="Y1878" s="263"/>
      <c r="Z1878" s="123"/>
      <c r="AA1878" s="125"/>
      <c r="AB1878" s="125"/>
      <c r="AC1878" s="125"/>
      <c r="AD1878" s="125"/>
      <c r="AE1878" s="125"/>
      <c r="AF1878" s="125"/>
      <c r="AG1878" s="125"/>
      <c r="AH1878" s="125"/>
      <c r="AI1878" s="125"/>
      <c r="AJ1878" s="125"/>
      <c r="AK1878" s="135"/>
      <c r="AL1878" s="126"/>
    </row>
    <row r="1879" spans="1:38" hidden="1" x14ac:dyDescent="0.25">
      <c r="A1879" s="147"/>
      <c r="B1879" s="120"/>
      <c r="C1879" s="121"/>
      <c r="D1879" s="122"/>
      <c r="E1879" s="121"/>
      <c r="F1879" s="122"/>
      <c r="G1879" s="121"/>
      <c r="H1879" s="123"/>
      <c r="I1879" s="121"/>
      <c r="J1879" s="120"/>
      <c r="K1879" s="121"/>
      <c r="L1879" s="120"/>
      <c r="M1879" s="123"/>
      <c r="N1879" s="123"/>
      <c r="O1879" s="121"/>
      <c r="P1879" s="121"/>
      <c r="Q1879" s="123"/>
      <c r="R1879" s="150"/>
      <c r="S1879" s="150"/>
      <c r="T1879" s="124"/>
      <c r="U1879" s="120"/>
      <c r="V1879" s="121"/>
      <c r="W1879" s="120"/>
      <c r="X1879" s="120"/>
      <c r="Y1879" s="264"/>
      <c r="Z1879" s="123"/>
      <c r="AA1879" s="125"/>
      <c r="AB1879" s="125"/>
      <c r="AC1879" s="125"/>
      <c r="AD1879" s="125"/>
      <c r="AE1879" s="125"/>
      <c r="AF1879" s="125"/>
      <c r="AG1879" s="125"/>
      <c r="AH1879" s="125"/>
      <c r="AI1879" s="125"/>
      <c r="AJ1879" s="125"/>
      <c r="AK1879" s="135"/>
      <c r="AL1879" s="126"/>
    </row>
    <row r="1880" spans="1:38" hidden="1" x14ac:dyDescent="0.25">
      <c r="A1880" s="147"/>
      <c r="B1880" s="120"/>
      <c r="C1880" s="121"/>
      <c r="D1880" s="122"/>
      <c r="E1880" s="121"/>
      <c r="F1880" s="122"/>
      <c r="G1880" s="121"/>
      <c r="H1880" s="123"/>
      <c r="I1880" s="121"/>
      <c r="J1880" s="120"/>
      <c r="K1880" s="121"/>
      <c r="L1880" s="120"/>
      <c r="M1880" s="123"/>
      <c r="N1880" s="123"/>
      <c r="O1880" s="121"/>
      <c r="P1880" s="121"/>
      <c r="Q1880" s="123"/>
      <c r="R1880" s="150"/>
      <c r="S1880" s="150"/>
      <c r="T1880" s="124"/>
      <c r="U1880" s="120"/>
      <c r="V1880" s="121"/>
      <c r="W1880" s="120"/>
      <c r="X1880" s="120"/>
      <c r="Y1880" s="264"/>
      <c r="Z1880" s="123"/>
      <c r="AA1880" s="125"/>
      <c r="AB1880" s="125"/>
      <c r="AC1880" s="125"/>
      <c r="AD1880" s="125"/>
      <c r="AE1880" s="125"/>
      <c r="AF1880" s="125"/>
      <c r="AG1880" s="125"/>
      <c r="AH1880" s="125"/>
      <c r="AI1880" s="125"/>
      <c r="AJ1880" s="125"/>
      <c r="AK1880" s="135"/>
      <c r="AL1880" s="126"/>
    </row>
    <row r="1881" spans="1:38" hidden="1" x14ac:dyDescent="0.25">
      <c r="A1881" s="147"/>
      <c r="B1881" s="120"/>
      <c r="C1881" s="121"/>
      <c r="D1881" s="122"/>
      <c r="E1881" s="121"/>
      <c r="F1881" s="122"/>
      <c r="G1881" s="121"/>
      <c r="H1881" s="123"/>
      <c r="I1881" s="121"/>
      <c r="J1881" s="120"/>
      <c r="K1881" s="121"/>
      <c r="L1881" s="120"/>
      <c r="M1881" s="123"/>
      <c r="N1881" s="123"/>
      <c r="O1881" s="121"/>
      <c r="P1881" s="121"/>
      <c r="Q1881" s="123"/>
      <c r="R1881" s="121"/>
      <c r="S1881" s="121"/>
      <c r="T1881" s="124"/>
      <c r="U1881" s="120"/>
      <c r="V1881" s="121"/>
      <c r="W1881" s="120"/>
      <c r="X1881" s="120"/>
      <c r="Y1881" s="263"/>
      <c r="Z1881" s="123"/>
      <c r="AA1881" s="125"/>
      <c r="AB1881" s="125"/>
      <c r="AC1881" s="125"/>
      <c r="AD1881" s="125"/>
      <c r="AE1881" s="125"/>
      <c r="AF1881" s="125"/>
      <c r="AG1881" s="125"/>
      <c r="AH1881" s="125"/>
      <c r="AI1881" s="125"/>
      <c r="AJ1881" s="125"/>
      <c r="AK1881" s="135"/>
      <c r="AL1881" s="126"/>
    </row>
    <row r="1882" spans="1:38" hidden="1" x14ac:dyDescent="0.25">
      <c r="A1882" s="147"/>
      <c r="B1882" s="120"/>
      <c r="C1882" s="121"/>
      <c r="D1882" s="122"/>
      <c r="E1882" s="121"/>
      <c r="F1882" s="122"/>
      <c r="G1882" s="121"/>
      <c r="H1882" s="123"/>
      <c r="I1882" s="121"/>
      <c r="J1882" s="120"/>
      <c r="K1882" s="121"/>
      <c r="L1882" s="120"/>
      <c r="M1882" s="123"/>
      <c r="N1882" s="123"/>
      <c r="O1882" s="121"/>
      <c r="P1882" s="121"/>
      <c r="Q1882" s="123"/>
      <c r="R1882" s="150"/>
      <c r="S1882" s="150"/>
      <c r="T1882" s="124"/>
      <c r="U1882" s="120"/>
      <c r="V1882" s="121"/>
      <c r="W1882" s="120"/>
      <c r="X1882" s="120"/>
      <c r="Y1882" s="263"/>
      <c r="Z1882" s="123"/>
      <c r="AA1882" s="125"/>
      <c r="AB1882" s="125"/>
      <c r="AC1882" s="125"/>
      <c r="AD1882" s="125"/>
      <c r="AE1882" s="125"/>
      <c r="AF1882" s="125"/>
      <c r="AG1882" s="125"/>
      <c r="AH1882" s="125"/>
      <c r="AI1882" s="125"/>
      <c r="AJ1882" s="125"/>
      <c r="AK1882" s="135"/>
      <c r="AL1882" s="126"/>
    </row>
    <row r="1883" spans="1:38" hidden="1" x14ac:dyDescent="0.25">
      <c r="A1883" s="147"/>
      <c r="B1883" s="120"/>
      <c r="C1883" s="121"/>
      <c r="D1883" s="122"/>
      <c r="E1883" s="121"/>
      <c r="F1883" s="122"/>
      <c r="G1883" s="121"/>
      <c r="H1883" s="123"/>
      <c r="I1883" s="121"/>
      <c r="J1883" s="120"/>
      <c r="K1883" s="121"/>
      <c r="L1883" s="120"/>
      <c r="M1883" s="123"/>
      <c r="N1883" s="123"/>
      <c r="O1883" s="121"/>
      <c r="P1883" s="121"/>
      <c r="Q1883" s="123"/>
      <c r="R1883" s="150"/>
      <c r="S1883" s="150"/>
      <c r="T1883" s="124"/>
      <c r="U1883" s="120"/>
      <c r="V1883" s="121"/>
      <c r="W1883" s="120"/>
      <c r="X1883" s="120"/>
      <c r="Y1883" s="264"/>
      <c r="Z1883" s="123"/>
      <c r="AA1883" s="125"/>
      <c r="AB1883" s="125"/>
      <c r="AC1883" s="125"/>
      <c r="AD1883" s="125"/>
      <c r="AE1883" s="125"/>
      <c r="AF1883" s="125"/>
      <c r="AG1883" s="125"/>
      <c r="AH1883" s="125"/>
      <c r="AI1883" s="125"/>
      <c r="AJ1883" s="125"/>
      <c r="AK1883" s="135"/>
      <c r="AL1883" s="126"/>
    </row>
    <row r="1884" spans="1:38" hidden="1" x14ac:dyDescent="0.25">
      <c r="A1884" s="147"/>
      <c r="B1884" s="120"/>
      <c r="C1884" s="121"/>
      <c r="D1884" s="122"/>
      <c r="E1884" s="121"/>
      <c r="F1884" s="122"/>
      <c r="G1884" s="121"/>
      <c r="H1884" s="123"/>
      <c r="I1884" s="121"/>
      <c r="J1884" s="120"/>
      <c r="K1884" s="121"/>
      <c r="L1884" s="120"/>
      <c r="M1884" s="123"/>
      <c r="N1884" s="123"/>
      <c r="O1884" s="121"/>
      <c r="P1884" s="121"/>
      <c r="Q1884" s="123"/>
      <c r="R1884" s="150"/>
      <c r="S1884" s="150"/>
      <c r="T1884" s="124"/>
      <c r="U1884" s="120"/>
      <c r="V1884" s="121"/>
      <c r="W1884" s="120"/>
      <c r="X1884" s="120"/>
      <c r="Y1884" s="264"/>
      <c r="Z1884" s="123"/>
      <c r="AA1884" s="125"/>
      <c r="AB1884" s="125"/>
      <c r="AC1884" s="125"/>
      <c r="AD1884" s="125"/>
      <c r="AE1884" s="125"/>
      <c r="AF1884" s="125"/>
      <c r="AG1884" s="125"/>
      <c r="AH1884" s="125"/>
      <c r="AI1884" s="125"/>
      <c r="AJ1884" s="125"/>
      <c r="AK1884" s="135"/>
      <c r="AL1884" s="126"/>
    </row>
    <row r="1885" spans="1:38" hidden="1" x14ac:dyDescent="0.25">
      <c r="A1885" s="147"/>
      <c r="B1885" s="120"/>
      <c r="C1885" s="121"/>
      <c r="D1885" s="122"/>
      <c r="E1885" s="121"/>
      <c r="F1885" s="122"/>
      <c r="G1885" s="121"/>
      <c r="H1885" s="123"/>
      <c r="I1885" s="121"/>
      <c r="J1885" s="120"/>
      <c r="K1885" s="121"/>
      <c r="L1885" s="120"/>
      <c r="M1885" s="123"/>
      <c r="N1885" s="123"/>
      <c r="O1885" s="121"/>
      <c r="P1885" s="121"/>
      <c r="Q1885" s="123"/>
      <c r="R1885" s="150"/>
      <c r="S1885" s="150"/>
      <c r="T1885" s="124"/>
      <c r="U1885" s="120"/>
      <c r="V1885" s="121"/>
      <c r="W1885" s="120"/>
      <c r="X1885" s="120"/>
      <c r="Y1885" s="264"/>
      <c r="Z1885" s="123"/>
      <c r="AA1885" s="125"/>
      <c r="AB1885" s="125"/>
      <c r="AC1885" s="125"/>
      <c r="AD1885" s="125"/>
      <c r="AE1885" s="125"/>
      <c r="AF1885" s="125"/>
      <c r="AG1885" s="125"/>
      <c r="AH1885" s="125"/>
      <c r="AI1885" s="125"/>
      <c r="AJ1885" s="125"/>
      <c r="AK1885" s="135"/>
      <c r="AL1885" s="126"/>
    </row>
    <row r="1886" spans="1:38" hidden="1" x14ac:dyDescent="0.25">
      <c r="A1886" s="147"/>
      <c r="B1886" s="120"/>
      <c r="C1886" s="121"/>
      <c r="D1886" s="122"/>
      <c r="E1886" s="121"/>
      <c r="F1886" s="122"/>
      <c r="G1886" s="121"/>
      <c r="H1886" s="123"/>
      <c r="I1886" s="121"/>
      <c r="J1886" s="120"/>
      <c r="K1886" s="121"/>
      <c r="L1886" s="120"/>
      <c r="M1886" s="123"/>
      <c r="N1886" s="123"/>
      <c r="O1886" s="121"/>
      <c r="P1886" s="121"/>
      <c r="Q1886" s="123"/>
      <c r="R1886" s="150"/>
      <c r="S1886" s="150"/>
      <c r="T1886" s="124"/>
      <c r="U1886" s="120"/>
      <c r="V1886" s="121"/>
      <c r="W1886" s="120"/>
      <c r="X1886" s="120"/>
      <c r="Y1886" s="264"/>
      <c r="Z1886" s="123"/>
      <c r="AA1886" s="125"/>
      <c r="AB1886" s="125"/>
      <c r="AC1886" s="125"/>
      <c r="AD1886" s="125"/>
      <c r="AE1886" s="125"/>
      <c r="AF1886" s="125"/>
      <c r="AG1886" s="125"/>
      <c r="AH1886" s="125"/>
      <c r="AI1886" s="125"/>
      <c r="AJ1886" s="125"/>
      <c r="AK1886" s="135"/>
      <c r="AL1886" s="126"/>
    </row>
    <row r="1887" spans="1:38" hidden="1" x14ac:dyDescent="0.25">
      <c r="A1887" s="147"/>
      <c r="B1887" s="120"/>
      <c r="C1887" s="121"/>
      <c r="D1887" s="122"/>
      <c r="E1887" s="121"/>
      <c r="F1887" s="122"/>
      <c r="G1887" s="121"/>
      <c r="H1887" s="123"/>
      <c r="I1887" s="121"/>
      <c r="J1887" s="120"/>
      <c r="K1887" s="121"/>
      <c r="L1887" s="120"/>
      <c r="M1887" s="123"/>
      <c r="N1887" s="123"/>
      <c r="O1887" s="121"/>
      <c r="P1887" s="121"/>
      <c r="Q1887" s="123"/>
      <c r="R1887" s="150"/>
      <c r="S1887" s="150"/>
      <c r="T1887" s="124"/>
      <c r="U1887" s="120"/>
      <c r="V1887" s="121"/>
      <c r="W1887" s="120"/>
      <c r="X1887" s="120"/>
      <c r="Y1887" s="264"/>
      <c r="Z1887" s="123"/>
      <c r="AA1887" s="125"/>
      <c r="AB1887" s="125"/>
      <c r="AC1887" s="125"/>
      <c r="AD1887" s="125"/>
      <c r="AE1887" s="125"/>
      <c r="AF1887" s="125"/>
      <c r="AG1887" s="125"/>
      <c r="AH1887" s="125"/>
      <c r="AI1887" s="125"/>
      <c r="AJ1887" s="125"/>
      <c r="AK1887" s="135"/>
      <c r="AL1887" s="126"/>
    </row>
    <row r="1888" spans="1:38" hidden="1" x14ac:dyDescent="0.25">
      <c r="A1888" s="147"/>
      <c r="B1888" s="120"/>
      <c r="C1888" s="121"/>
      <c r="D1888" s="122"/>
      <c r="E1888" s="121"/>
      <c r="F1888" s="122"/>
      <c r="G1888" s="121"/>
      <c r="H1888" s="123"/>
      <c r="I1888" s="121"/>
      <c r="J1888" s="120"/>
      <c r="K1888" s="121"/>
      <c r="L1888" s="120"/>
      <c r="M1888" s="123"/>
      <c r="N1888" s="123"/>
      <c r="O1888" s="121"/>
      <c r="P1888" s="121"/>
      <c r="Q1888" s="123"/>
      <c r="R1888" s="150"/>
      <c r="S1888" s="150"/>
      <c r="T1888" s="124"/>
      <c r="U1888" s="120"/>
      <c r="V1888" s="121"/>
      <c r="W1888" s="120"/>
      <c r="X1888" s="120"/>
      <c r="Y1888" s="264"/>
      <c r="Z1888" s="123"/>
      <c r="AA1888" s="125"/>
      <c r="AB1888" s="125"/>
      <c r="AC1888" s="125"/>
      <c r="AD1888" s="125"/>
      <c r="AE1888" s="125"/>
      <c r="AF1888" s="125"/>
      <c r="AG1888" s="125"/>
      <c r="AH1888" s="125"/>
      <c r="AI1888" s="125"/>
      <c r="AJ1888" s="125"/>
      <c r="AK1888" s="135"/>
      <c r="AL1888" s="126"/>
    </row>
    <row r="1889" spans="1:38" hidden="1" x14ac:dyDescent="0.25">
      <c r="A1889" s="147"/>
      <c r="B1889" s="120"/>
      <c r="C1889" s="121"/>
      <c r="D1889" s="122"/>
      <c r="E1889" s="121"/>
      <c r="F1889" s="122"/>
      <c r="G1889" s="121"/>
      <c r="H1889" s="123"/>
      <c r="I1889" s="121"/>
      <c r="J1889" s="120"/>
      <c r="K1889" s="121"/>
      <c r="L1889" s="120"/>
      <c r="M1889" s="123"/>
      <c r="N1889" s="123"/>
      <c r="O1889" s="121"/>
      <c r="P1889" s="121"/>
      <c r="Q1889" s="123"/>
      <c r="R1889" s="150"/>
      <c r="S1889" s="150"/>
      <c r="T1889" s="124"/>
      <c r="U1889" s="120"/>
      <c r="V1889" s="121"/>
      <c r="W1889" s="120"/>
      <c r="X1889" s="120"/>
      <c r="Y1889" s="264"/>
      <c r="Z1889" s="123"/>
      <c r="AA1889" s="125"/>
      <c r="AB1889" s="125"/>
      <c r="AC1889" s="125"/>
      <c r="AD1889" s="125"/>
      <c r="AE1889" s="125"/>
      <c r="AF1889" s="125"/>
      <c r="AG1889" s="125"/>
      <c r="AH1889" s="125"/>
      <c r="AI1889" s="125"/>
      <c r="AJ1889" s="125"/>
      <c r="AK1889" s="135"/>
      <c r="AL1889" s="126"/>
    </row>
    <row r="1890" spans="1:38" hidden="1" x14ac:dyDescent="0.25">
      <c r="A1890" s="147"/>
      <c r="B1890" s="120"/>
      <c r="C1890" s="121"/>
      <c r="D1890" s="122"/>
      <c r="E1890" s="121"/>
      <c r="F1890" s="122"/>
      <c r="G1890" s="121"/>
      <c r="H1890" s="123"/>
      <c r="I1890" s="121"/>
      <c r="J1890" s="120"/>
      <c r="K1890" s="121"/>
      <c r="L1890" s="120"/>
      <c r="M1890" s="123"/>
      <c r="N1890" s="123"/>
      <c r="O1890" s="121"/>
      <c r="P1890" s="121"/>
      <c r="Q1890" s="123"/>
      <c r="R1890" s="150"/>
      <c r="S1890" s="150"/>
      <c r="T1890" s="124"/>
      <c r="U1890" s="120"/>
      <c r="V1890" s="121"/>
      <c r="W1890" s="120"/>
      <c r="X1890" s="120"/>
      <c r="Y1890" s="264"/>
      <c r="Z1890" s="123"/>
      <c r="AA1890" s="125"/>
      <c r="AB1890" s="125"/>
      <c r="AC1890" s="125"/>
      <c r="AD1890" s="125"/>
      <c r="AE1890" s="125"/>
      <c r="AF1890" s="125"/>
      <c r="AG1890" s="125"/>
      <c r="AH1890" s="125"/>
      <c r="AI1890" s="125"/>
      <c r="AJ1890" s="125"/>
      <c r="AK1890" s="135"/>
      <c r="AL1890" s="126"/>
    </row>
    <row r="1891" spans="1:38" hidden="1" x14ac:dyDescent="0.25">
      <c r="A1891" s="147"/>
      <c r="B1891" s="120"/>
      <c r="C1891" s="121"/>
      <c r="D1891" s="122"/>
      <c r="E1891" s="121"/>
      <c r="F1891" s="122"/>
      <c r="G1891" s="121"/>
      <c r="H1891" s="123"/>
      <c r="I1891" s="121"/>
      <c r="J1891" s="120"/>
      <c r="K1891" s="121"/>
      <c r="L1891" s="120"/>
      <c r="M1891" s="123"/>
      <c r="N1891" s="123"/>
      <c r="O1891" s="121"/>
      <c r="P1891" s="121"/>
      <c r="Q1891" s="123"/>
      <c r="R1891" s="150"/>
      <c r="S1891" s="150"/>
      <c r="T1891" s="124"/>
      <c r="U1891" s="120"/>
      <c r="V1891" s="121"/>
      <c r="W1891" s="120"/>
      <c r="X1891" s="120"/>
      <c r="Y1891" s="264"/>
      <c r="Z1891" s="123"/>
      <c r="AA1891" s="125"/>
      <c r="AB1891" s="125"/>
      <c r="AC1891" s="125"/>
      <c r="AD1891" s="125"/>
      <c r="AE1891" s="125"/>
      <c r="AF1891" s="125"/>
      <c r="AG1891" s="125"/>
      <c r="AH1891" s="125"/>
      <c r="AI1891" s="125"/>
      <c r="AJ1891" s="125"/>
      <c r="AK1891" s="135"/>
      <c r="AL1891" s="126"/>
    </row>
    <row r="1892" spans="1:38" hidden="1" x14ac:dyDescent="0.25">
      <c r="A1892" s="147"/>
      <c r="B1892" s="120"/>
      <c r="C1892" s="121"/>
      <c r="D1892" s="122"/>
      <c r="E1892" s="121"/>
      <c r="F1892" s="122"/>
      <c r="G1892" s="121"/>
      <c r="H1892" s="123"/>
      <c r="I1892" s="121"/>
      <c r="J1892" s="120"/>
      <c r="K1892" s="121"/>
      <c r="L1892" s="120"/>
      <c r="M1892" s="123"/>
      <c r="N1892" s="123"/>
      <c r="O1892" s="121"/>
      <c r="P1892" s="121"/>
      <c r="Q1892" s="123"/>
      <c r="R1892" s="150"/>
      <c r="S1892" s="150"/>
      <c r="T1892" s="124"/>
      <c r="U1892" s="120"/>
      <c r="V1892" s="121"/>
      <c r="W1892" s="120"/>
      <c r="X1892" s="120"/>
      <c r="Y1892" s="264"/>
      <c r="Z1892" s="123"/>
      <c r="AA1892" s="125"/>
      <c r="AB1892" s="125"/>
      <c r="AC1892" s="125"/>
      <c r="AD1892" s="125"/>
      <c r="AE1892" s="125"/>
      <c r="AF1892" s="125"/>
      <c r="AG1892" s="125"/>
      <c r="AH1892" s="125"/>
      <c r="AI1892" s="125"/>
      <c r="AJ1892" s="125"/>
      <c r="AK1892" s="135"/>
      <c r="AL1892" s="126"/>
    </row>
    <row r="1893" spans="1:38" hidden="1" x14ac:dyDescent="0.25">
      <c r="A1893" s="147"/>
      <c r="B1893" s="120"/>
      <c r="C1893" s="121"/>
      <c r="D1893" s="122"/>
      <c r="E1893" s="121"/>
      <c r="F1893" s="122"/>
      <c r="G1893" s="121"/>
      <c r="H1893" s="123"/>
      <c r="I1893" s="121"/>
      <c r="J1893" s="120"/>
      <c r="K1893" s="121"/>
      <c r="L1893" s="120"/>
      <c r="M1893" s="123"/>
      <c r="N1893" s="123"/>
      <c r="O1893" s="121"/>
      <c r="P1893" s="121"/>
      <c r="Q1893" s="123"/>
      <c r="R1893" s="150"/>
      <c r="S1893" s="150"/>
      <c r="T1893" s="124"/>
      <c r="U1893" s="120"/>
      <c r="V1893" s="121"/>
      <c r="W1893" s="120"/>
      <c r="X1893" s="120"/>
      <c r="Y1893" s="264"/>
      <c r="Z1893" s="123"/>
      <c r="AA1893" s="125"/>
      <c r="AB1893" s="125"/>
      <c r="AC1893" s="125"/>
      <c r="AD1893" s="125"/>
      <c r="AE1893" s="125"/>
      <c r="AF1893" s="125"/>
      <c r="AG1893" s="125"/>
      <c r="AH1893" s="125"/>
      <c r="AI1893" s="125"/>
      <c r="AJ1893" s="125"/>
      <c r="AK1893" s="135"/>
      <c r="AL1893" s="126"/>
    </row>
    <row r="1894" spans="1:38" hidden="1" x14ac:dyDescent="0.25">
      <c r="A1894" s="147"/>
      <c r="B1894" s="120"/>
      <c r="C1894" s="121"/>
      <c r="D1894" s="122"/>
      <c r="E1894" s="121"/>
      <c r="F1894" s="122"/>
      <c r="G1894" s="121"/>
      <c r="H1894" s="123"/>
      <c r="I1894" s="121"/>
      <c r="J1894" s="120"/>
      <c r="K1894" s="121"/>
      <c r="L1894" s="120"/>
      <c r="M1894" s="123"/>
      <c r="N1894" s="123"/>
      <c r="O1894" s="121"/>
      <c r="P1894" s="121"/>
      <c r="Q1894" s="123"/>
      <c r="R1894" s="150"/>
      <c r="S1894" s="150"/>
      <c r="T1894" s="124"/>
      <c r="U1894" s="120"/>
      <c r="V1894" s="121"/>
      <c r="W1894" s="120"/>
      <c r="X1894" s="120"/>
      <c r="Y1894" s="264"/>
      <c r="Z1894" s="123"/>
      <c r="AA1894" s="125"/>
      <c r="AB1894" s="125"/>
      <c r="AC1894" s="125"/>
      <c r="AD1894" s="125"/>
      <c r="AE1894" s="125"/>
      <c r="AF1894" s="125"/>
      <c r="AG1894" s="125"/>
      <c r="AH1894" s="125"/>
      <c r="AI1894" s="125"/>
      <c r="AJ1894" s="125"/>
      <c r="AK1894" s="135"/>
      <c r="AL1894" s="126"/>
    </row>
    <row r="1895" spans="1:38" hidden="1" x14ac:dyDescent="0.25">
      <c r="A1895" s="147"/>
      <c r="B1895" s="120"/>
      <c r="C1895" s="121"/>
      <c r="D1895" s="122"/>
      <c r="E1895" s="121"/>
      <c r="F1895" s="122"/>
      <c r="G1895" s="121"/>
      <c r="H1895" s="123"/>
      <c r="I1895" s="121"/>
      <c r="J1895" s="120"/>
      <c r="K1895" s="121"/>
      <c r="L1895" s="120"/>
      <c r="M1895" s="123"/>
      <c r="N1895" s="123"/>
      <c r="O1895" s="121"/>
      <c r="P1895" s="121"/>
      <c r="Q1895" s="123"/>
      <c r="R1895" s="150"/>
      <c r="S1895" s="150"/>
      <c r="T1895" s="124"/>
      <c r="U1895" s="120"/>
      <c r="V1895" s="121"/>
      <c r="W1895" s="120"/>
      <c r="X1895" s="120"/>
      <c r="Y1895" s="264"/>
      <c r="Z1895" s="123"/>
      <c r="AA1895" s="125"/>
      <c r="AB1895" s="125"/>
      <c r="AC1895" s="125"/>
      <c r="AD1895" s="125"/>
      <c r="AE1895" s="125"/>
      <c r="AF1895" s="125"/>
      <c r="AG1895" s="125"/>
      <c r="AH1895" s="125"/>
      <c r="AI1895" s="125"/>
      <c r="AJ1895" s="125"/>
      <c r="AK1895" s="135"/>
      <c r="AL1895" s="126"/>
    </row>
    <row r="1896" spans="1:38" hidden="1" x14ac:dyDescent="0.25">
      <c r="A1896" s="147"/>
      <c r="B1896" s="120"/>
      <c r="C1896" s="121"/>
      <c r="D1896" s="122"/>
      <c r="E1896" s="121"/>
      <c r="F1896" s="122"/>
      <c r="G1896" s="121"/>
      <c r="H1896" s="123"/>
      <c r="I1896" s="121"/>
      <c r="J1896" s="120"/>
      <c r="K1896" s="121"/>
      <c r="L1896" s="120"/>
      <c r="M1896" s="123"/>
      <c r="N1896" s="123"/>
      <c r="O1896" s="121"/>
      <c r="P1896" s="121"/>
      <c r="Q1896" s="123"/>
      <c r="R1896" s="150"/>
      <c r="S1896" s="150"/>
      <c r="T1896" s="124"/>
      <c r="U1896" s="120"/>
      <c r="V1896" s="121"/>
      <c r="W1896" s="120"/>
      <c r="X1896" s="120"/>
      <c r="Y1896" s="264"/>
      <c r="Z1896" s="123"/>
      <c r="AA1896" s="125"/>
      <c r="AB1896" s="125"/>
      <c r="AC1896" s="125"/>
      <c r="AD1896" s="125"/>
      <c r="AE1896" s="125"/>
      <c r="AF1896" s="125"/>
      <c r="AG1896" s="125"/>
      <c r="AH1896" s="125"/>
      <c r="AI1896" s="125"/>
      <c r="AJ1896" s="125"/>
      <c r="AK1896" s="135"/>
      <c r="AL1896" s="126"/>
    </row>
    <row r="1897" spans="1:38" hidden="1" x14ac:dyDescent="0.25">
      <c r="A1897" s="147"/>
      <c r="B1897" s="120"/>
      <c r="C1897" s="121"/>
      <c r="D1897" s="122"/>
      <c r="E1897" s="121"/>
      <c r="F1897" s="122"/>
      <c r="G1897" s="121"/>
      <c r="H1897" s="123"/>
      <c r="I1897" s="121"/>
      <c r="J1897" s="120"/>
      <c r="K1897" s="121"/>
      <c r="L1897" s="120"/>
      <c r="M1897" s="123"/>
      <c r="N1897" s="123"/>
      <c r="O1897" s="121"/>
      <c r="P1897" s="121"/>
      <c r="Q1897" s="123"/>
      <c r="R1897" s="150"/>
      <c r="S1897" s="150"/>
      <c r="T1897" s="124"/>
      <c r="U1897" s="120"/>
      <c r="V1897" s="121"/>
      <c r="W1897" s="120"/>
      <c r="X1897" s="120"/>
      <c r="Y1897" s="264"/>
      <c r="Z1897" s="123"/>
      <c r="AA1897" s="125"/>
      <c r="AB1897" s="125"/>
      <c r="AC1897" s="125"/>
      <c r="AD1897" s="125"/>
      <c r="AE1897" s="125"/>
      <c r="AF1897" s="125"/>
      <c r="AG1897" s="125"/>
      <c r="AH1897" s="125"/>
      <c r="AI1897" s="125"/>
      <c r="AJ1897" s="125"/>
      <c r="AK1897" s="135"/>
      <c r="AL1897" s="126"/>
    </row>
    <row r="1898" spans="1:38" hidden="1" x14ac:dyDescent="0.25">
      <c r="A1898" s="147"/>
      <c r="B1898" s="120"/>
      <c r="C1898" s="121"/>
      <c r="D1898" s="122"/>
      <c r="E1898" s="121"/>
      <c r="F1898" s="122"/>
      <c r="G1898" s="121"/>
      <c r="H1898" s="123"/>
      <c r="I1898" s="121"/>
      <c r="J1898" s="120"/>
      <c r="K1898" s="121"/>
      <c r="L1898" s="120"/>
      <c r="M1898" s="123"/>
      <c r="N1898" s="123"/>
      <c r="O1898" s="121"/>
      <c r="P1898" s="121"/>
      <c r="Q1898" s="123"/>
      <c r="R1898" s="150"/>
      <c r="S1898" s="150"/>
      <c r="T1898" s="124"/>
      <c r="U1898" s="120"/>
      <c r="V1898" s="121"/>
      <c r="W1898" s="120"/>
      <c r="X1898" s="120"/>
      <c r="Y1898" s="264"/>
      <c r="Z1898" s="123"/>
      <c r="AA1898" s="125"/>
      <c r="AB1898" s="125"/>
      <c r="AC1898" s="125"/>
      <c r="AD1898" s="125"/>
      <c r="AE1898" s="125"/>
      <c r="AF1898" s="125"/>
      <c r="AG1898" s="125"/>
      <c r="AH1898" s="125"/>
      <c r="AI1898" s="125"/>
      <c r="AJ1898" s="125"/>
      <c r="AK1898" s="135"/>
      <c r="AL1898" s="126"/>
    </row>
    <row r="1899" spans="1:38" hidden="1" x14ac:dyDescent="0.25">
      <c r="A1899" s="147"/>
      <c r="B1899" s="120"/>
      <c r="C1899" s="121"/>
      <c r="D1899" s="122"/>
      <c r="E1899" s="121"/>
      <c r="F1899" s="122"/>
      <c r="G1899" s="121"/>
      <c r="H1899" s="123"/>
      <c r="I1899" s="121"/>
      <c r="J1899" s="120"/>
      <c r="K1899" s="121"/>
      <c r="L1899" s="120"/>
      <c r="M1899" s="123"/>
      <c r="N1899" s="123"/>
      <c r="O1899" s="121"/>
      <c r="P1899" s="121"/>
      <c r="Q1899" s="123"/>
      <c r="R1899" s="150"/>
      <c r="S1899" s="150"/>
      <c r="T1899" s="124"/>
      <c r="U1899" s="120"/>
      <c r="V1899" s="121"/>
      <c r="W1899" s="120"/>
      <c r="X1899" s="120"/>
      <c r="Y1899" s="264"/>
      <c r="Z1899" s="123"/>
      <c r="AA1899" s="125"/>
      <c r="AB1899" s="125"/>
      <c r="AC1899" s="125"/>
      <c r="AD1899" s="125"/>
      <c r="AE1899" s="125"/>
      <c r="AF1899" s="125"/>
      <c r="AG1899" s="125"/>
      <c r="AH1899" s="125"/>
      <c r="AI1899" s="125"/>
      <c r="AJ1899" s="125"/>
      <c r="AK1899" s="135"/>
      <c r="AL1899" s="126"/>
    </row>
    <row r="1900" spans="1:38" hidden="1" x14ac:dyDescent="0.25">
      <c r="A1900" s="147"/>
      <c r="B1900" s="120"/>
      <c r="C1900" s="121"/>
      <c r="D1900" s="122"/>
      <c r="E1900" s="121"/>
      <c r="F1900" s="122"/>
      <c r="G1900" s="121"/>
      <c r="H1900" s="123"/>
      <c r="I1900" s="121"/>
      <c r="J1900" s="120"/>
      <c r="K1900" s="121"/>
      <c r="L1900" s="120"/>
      <c r="M1900" s="123"/>
      <c r="N1900" s="123"/>
      <c r="O1900" s="121"/>
      <c r="P1900" s="121"/>
      <c r="Q1900" s="123"/>
      <c r="R1900" s="150"/>
      <c r="S1900" s="150"/>
      <c r="T1900" s="124"/>
      <c r="U1900" s="120"/>
      <c r="V1900" s="121"/>
      <c r="W1900" s="120"/>
      <c r="X1900" s="120"/>
      <c r="Y1900" s="264"/>
      <c r="Z1900" s="123"/>
      <c r="AA1900" s="125"/>
      <c r="AB1900" s="125"/>
      <c r="AC1900" s="125"/>
      <c r="AD1900" s="125"/>
      <c r="AE1900" s="125"/>
      <c r="AF1900" s="125"/>
      <c r="AG1900" s="125"/>
      <c r="AH1900" s="125"/>
      <c r="AI1900" s="125"/>
      <c r="AJ1900" s="125"/>
      <c r="AK1900" s="135"/>
      <c r="AL1900" s="126"/>
    </row>
    <row r="1901" spans="1:38" hidden="1" x14ac:dyDescent="0.25">
      <c r="A1901" s="147"/>
      <c r="B1901" s="120"/>
      <c r="C1901" s="121"/>
      <c r="D1901" s="122"/>
      <c r="E1901" s="121"/>
      <c r="F1901" s="122"/>
      <c r="G1901" s="121"/>
      <c r="H1901" s="123"/>
      <c r="I1901" s="121"/>
      <c r="J1901" s="120"/>
      <c r="K1901" s="121"/>
      <c r="L1901" s="120"/>
      <c r="M1901" s="123"/>
      <c r="N1901" s="123"/>
      <c r="O1901" s="121"/>
      <c r="P1901" s="121"/>
      <c r="Q1901" s="123"/>
      <c r="R1901" s="150"/>
      <c r="S1901" s="150"/>
      <c r="T1901" s="124"/>
      <c r="U1901" s="120"/>
      <c r="V1901" s="121"/>
      <c r="W1901" s="120"/>
      <c r="X1901" s="120"/>
      <c r="Y1901" s="264"/>
      <c r="Z1901" s="123"/>
      <c r="AA1901" s="125"/>
      <c r="AB1901" s="125"/>
      <c r="AC1901" s="125"/>
      <c r="AD1901" s="125"/>
      <c r="AE1901" s="125"/>
      <c r="AF1901" s="125"/>
      <c r="AG1901" s="125"/>
      <c r="AH1901" s="125"/>
      <c r="AI1901" s="125"/>
      <c r="AJ1901" s="125"/>
      <c r="AK1901" s="135"/>
      <c r="AL1901" s="126"/>
    </row>
    <row r="1902" spans="1:38" hidden="1" x14ac:dyDescent="0.25">
      <c r="A1902" s="147"/>
      <c r="B1902" s="120"/>
      <c r="C1902" s="121"/>
      <c r="D1902" s="122"/>
      <c r="E1902" s="121"/>
      <c r="F1902" s="122"/>
      <c r="G1902" s="121"/>
      <c r="H1902" s="123"/>
      <c r="I1902" s="121"/>
      <c r="J1902" s="120"/>
      <c r="K1902" s="121"/>
      <c r="L1902" s="120"/>
      <c r="M1902" s="123"/>
      <c r="N1902" s="123"/>
      <c r="O1902" s="121"/>
      <c r="P1902" s="121"/>
      <c r="Q1902" s="123"/>
      <c r="R1902" s="150"/>
      <c r="S1902" s="150"/>
      <c r="T1902" s="124"/>
      <c r="U1902" s="120"/>
      <c r="V1902" s="121"/>
      <c r="W1902" s="120"/>
      <c r="X1902" s="120"/>
      <c r="Y1902" s="264"/>
      <c r="Z1902" s="123"/>
      <c r="AA1902" s="125"/>
      <c r="AB1902" s="125"/>
      <c r="AC1902" s="125"/>
      <c r="AD1902" s="125"/>
      <c r="AE1902" s="125"/>
      <c r="AF1902" s="125"/>
      <c r="AG1902" s="125"/>
      <c r="AH1902" s="125"/>
      <c r="AI1902" s="125"/>
      <c r="AJ1902" s="125"/>
      <c r="AK1902" s="135"/>
      <c r="AL1902" s="126"/>
    </row>
    <row r="1903" spans="1:38" hidden="1" x14ac:dyDescent="0.25">
      <c r="A1903" s="147"/>
      <c r="B1903" s="120"/>
      <c r="C1903" s="121"/>
      <c r="D1903" s="122"/>
      <c r="E1903" s="121"/>
      <c r="F1903" s="122"/>
      <c r="G1903" s="121"/>
      <c r="H1903" s="123"/>
      <c r="I1903" s="121"/>
      <c r="J1903" s="120"/>
      <c r="K1903" s="121"/>
      <c r="L1903" s="120"/>
      <c r="M1903" s="123"/>
      <c r="N1903" s="123"/>
      <c r="O1903" s="121"/>
      <c r="P1903" s="121"/>
      <c r="Q1903" s="123"/>
      <c r="R1903" s="150"/>
      <c r="S1903" s="150"/>
      <c r="T1903" s="124"/>
      <c r="U1903" s="120"/>
      <c r="V1903" s="121"/>
      <c r="W1903" s="120"/>
      <c r="X1903" s="120"/>
      <c r="Y1903" s="264"/>
      <c r="Z1903" s="123"/>
      <c r="AA1903" s="125"/>
      <c r="AB1903" s="125"/>
      <c r="AC1903" s="125"/>
      <c r="AD1903" s="125"/>
      <c r="AE1903" s="125"/>
      <c r="AF1903" s="125"/>
      <c r="AG1903" s="125"/>
      <c r="AH1903" s="125"/>
      <c r="AI1903" s="125"/>
      <c r="AJ1903" s="125"/>
      <c r="AK1903" s="135"/>
      <c r="AL1903" s="126"/>
    </row>
    <row r="1904" spans="1:38" hidden="1" x14ac:dyDescent="0.25">
      <c r="A1904" s="147"/>
      <c r="B1904" s="120"/>
      <c r="C1904" s="121"/>
      <c r="D1904" s="122"/>
      <c r="E1904" s="121"/>
      <c r="F1904" s="122"/>
      <c r="G1904" s="121"/>
      <c r="H1904" s="123"/>
      <c r="I1904" s="121"/>
      <c r="J1904" s="120"/>
      <c r="K1904" s="121"/>
      <c r="L1904" s="120"/>
      <c r="M1904" s="123"/>
      <c r="N1904" s="123"/>
      <c r="O1904" s="121"/>
      <c r="P1904" s="121"/>
      <c r="Q1904" s="123"/>
      <c r="R1904" s="150"/>
      <c r="S1904" s="150"/>
      <c r="T1904" s="124"/>
      <c r="U1904" s="120"/>
      <c r="V1904" s="121"/>
      <c r="W1904" s="120"/>
      <c r="X1904" s="120"/>
      <c r="Y1904" s="264"/>
      <c r="Z1904" s="123"/>
      <c r="AA1904" s="125"/>
      <c r="AB1904" s="125"/>
      <c r="AC1904" s="125"/>
      <c r="AD1904" s="125"/>
      <c r="AE1904" s="125"/>
      <c r="AF1904" s="125"/>
      <c r="AG1904" s="125"/>
      <c r="AH1904" s="125"/>
      <c r="AI1904" s="125"/>
      <c r="AJ1904" s="125"/>
      <c r="AK1904" s="135"/>
      <c r="AL1904" s="126"/>
    </row>
    <row r="1905" spans="1:38" hidden="1" x14ac:dyDescent="0.25">
      <c r="A1905" s="147"/>
      <c r="B1905" s="120"/>
      <c r="C1905" s="121"/>
      <c r="D1905" s="122"/>
      <c r="E1905" s="121"/>
      <c r="F1905" s="122"/>
      <c r="G1905" s="121"/>
      <c r="H1905" s="123"/>
      <c r="I1905" s="121"/>
      <c r="J1905" s="120"/>
      <c r="K1905" s="121"/>
      <c r="L1905" s="120"/>
      <c r="M1905" s="123"/>
      <c r="N1905" s="123"/>
      <c r="O1905" s="121"/>
      <c r="P1905" s="121"/>
      <c r="Q1905" s="123"/>
      <c r="R1905" s="150"/>
      <c r="S1905" s="150"/>
      <c r="T1905" s="124"/>
      <c r="U1905" s="120"/>
      <c r="V1905" s="121"/>
      <c r="W1905" s="120"/>
      <c r="X1905" s="120"/>
      <c r="Y1905" s="264"/>
      <c r="Z1905" s="123"/>
      <c r="AA1905" s="125"/>
      <c r="AB1905" s="125"/>
      <c r="AC1905" s="125"/>
      <c r="AD1905" s="125"/>
      <c r="AE1905" s="125"/>
      <c r="AF1905" s="125"/>
      <c r="AG1905" s="125"/>
      <c r="AH1905" s="125"/>
      <c r="AI1905" s="125"/>
      <c r="AJ1905" s="125"/>
      <c r="AK1905" s="135"/>
      <c r="AL1905" s="126"/>
    </row>
    <row r="1906" spans="1:38" hidden="1" x14ac:dyDescent="0.25">
      <c r="A1906" s="147"/>
      <c r="B1906" s="120"/>
      <c r="C1906" s="121"/>
      <c r="D1906" s="122"/>
      <c r="E1906" s="121"/>
      <c r="F1906" s="122"/>
      <c r="G1906" s="121"/>
      <c r="H1906" s="123"/>
      <c r="I1906" s="121"/>
      <c r="J1906" s="120"/>
      <c r="K1906" s="121"/>
      <c r="L1906" s="120"/>
      <c r="M1906" s="123"/>
      <c r="N1906" s="123"/>
      <c r="O1906" s="121"/>
      <c r="P1906" s="121"/>
      <c r="Q1906" s="123"/>
      <c r="R1906" s="150"/>
      <c r="S1906" s="150"/>
      <c r="T1906" s="124"/>
      <c r="U1906" s="120"/>
      <c r="V1906" s="121"/>
      <c r="W1906" s="120"/>
      <c r="X1906" s="120"/>
      <c r="Y1906" s="264"/>
      <c r="Z1906" s="123"/>
      <c r="AA1906" s="125"/>
      <c r="AB1906" s="125"/>
      <c r="AC1906" s="125"/>
      <c r="AD1906" s="125"/>
      <c r="AE1906" s="125"/>
      <c r="AF1906" s="125"/>
      <c r="AG1906" s="125"/>
      <c r="AH1906" s="125"/>
      <c r="AI1906" s="125"/>
      <c r="AJ1906" s="125"/>
      <c r="AK1906" s="135"/>
      <c r="AL1906" s="126"/>
    </row>
    <row r="1907" spans="1:38" hidden="1" x14ac:dyDescent="0.25">
      <c r="A1907" s="147"/>
      <c r="B1907" s="120"/>
      <c r="C1907" s="121"/>
      <c r="D1907" s="122"/>
      <c r="E1907" s="121"/>
      <c r="F1907" s="122"/>
      <c r="G1907" s="121"/>
      <c r="H1907" s="123"/>
      <c r="I1907" s="121"/>
      <c r="J1907" s="120"/>
      <c r="K1907" s="121"/>
      <c r="L1907" s="120"/>
      <c r="M1907" s="123"/>
      <c r="N1907" s="123"/>
      <c r="O1907" s="121"/>
      <c r="P1907" s="121"/>
      <c r="Q1907" s="123"/>
      <c r="R1907" s="150"/>
      <c r="S1907" s="150"/>
      <c r="T1907" s="124"/>
      <c r="U1907" s="120"/>
      <c r="V1907" s="121"/>
      <c r="W1907" s="120"/>
      <c r="X1907" s="120"/>
      <c r="Y1907" s="264"/>
      <c r="Z1907" s="123"/>
      <c r="AA1907" s="125"/>
      <c r="AB1907" s="125"/>
      <c r="AC1907" s="125"/>
      <c r="AD1907" s="125"/>
      <c r="AE1907" s="125"/>
      <c r="AF1907" s="125"/>
      <c r="AG1907" s="125"/>
      <c r="AH1907" s="125"/>
      <c r="AI1907" s="125"/>
      <c r="AJ1907" s="125"/>
      <c r="AK1907" s="135"/>
      <c r="AL1907" s="126"/>
    </row>
    <row r="1908" spans="1:38" hidden="1" x14ac:dyDescent="0.25">
      <c r="A1908" s="147"/>
      <c r="B1908" s="120"/>
      <c r="C1908" s="121"/>
      <c r="D1908" s="122"/>
      <c r="E1908" s="121"/>
      <c r="F1908" s="122"/>
      <c r="G1908" s="121"/>
      <c r="H1908" s="123"/>
      <c r="I1908" s="121"/>
      <c r="J1908" s="120"/>
      <c r="K1908" s="121"/>
      <c r="L1908" s="120"/>
      <c r="M1908" s="123"/>
      <c r="N1908" s="123"/>
      <c r="O1908" s="121"/>
      <c r="P1908" s="121"/>
      <c r="Q1908" s="123"/>
      <c r="R1908" s="150"/>
      <c r="S1908" s="150"/>
      <c r="T1908" s="124"/>
      <c r="U1908" s="120"/>
      <c r="V1908" s="121"/>
      <c r="W1908" s="120"/>
      <c r="X1908" s="120"/>
      <c r="Y1908" s="264"/>
      <c r="Z1908" s="123"/>
      <c r="AA1908" s="125"/>
      <c r="AB1908" s="125"/>
      <c r="AC1908" s="125"/>
      <c r="AD1908" s="125"/>
      <c r="AE1908" s="125"/>
      <c r="AF1908" s="125"/>
      <c r="AG1908" s="125"/>
      <c r="AH1908" s="125"/>
      <c r="AI1908" s="125"/>
      <c r="AJ1908" s="125"/>
      <c r="AK1908" s="135"/>
      <c r="AL1908" s="126"/>
    </row>
    <row r="1909" spans="1:38" hidden="1" x14ac:dyDescent="0.25">
      <c r="A1909" s="147"/>
      <c r="B1909" s="120"/>
      <c r="C1909" s="121"/>
      <c r="D1909" s="122"/>
      <c r="E1909" s="121"/>
      <c r="F1909" s="122"/>
      <c r="G1909" s="121"/>
      <c r="H1909" s="123"/>
      <c r="I1909" s="121"/>
      <c r="J1909" s="120"/>
      <c r="K1909" s="121"/>
      <c r="L1909" s="120"/>
      <c r="M1909" s="123"/>
      <c r="N1909" s="123"/>
      <c r="O1909" s="121"/>
      <c r="P1909" s="121"/>
      <c r="Q1909" s="123"/>
      <c r="R1909" s="150"/>
      <c r="S1909" s="150"/>
      <c r="T1909" s="124"/>
      <c r="U1909" s="120"/>
      <c r="V1909" s="121"/>
      <c r="W1909" s="120"/>
      <c r="X1909" s="120"/>
      <c r="Y1909" s="264"/>
      <c r="Z1909" s="123"/>
      <c r="AA1909" s="125"/>
      <c r="AB1909" s="125"/>
      <c r="AC1909" s="125"/>
      <c r="AD1909" s="125"/>
      <c r="AE1909" s="125"/>
      <c r="AF1909" s="125"/>
      <c r="AG1909" s="125"/>
      <c r="AH1909" s="125"/>
      <c r="AI1909" s="125"/>
      <c r="AJ1909" s="125"/>
      <c r="AK1909" s="135"/>
      <c r="AL1909" s="126"/>
    </row>
    <row r="1910" spans="1:38" hidden="1" x14ac:dyDescent="0.25">
      <c r="A1910" s="147"/>
      <c r="B1910" s="120"/>
      <c r="C1910" s="121"/>
      <c r="D1910" s="122"/>
      <c r="E1910" s="121"/>
      <c r="F1910" s="122"/>
      <c r="G1910" s="121"/>
      <c r="H1910" s="123"/>
      <c r="I1910" s="121"/>
      <c r="J1910" s="120"/>
      <c r="K1910" s="121"/>
      <c r="L1910" s="120"/>
      <c r="M1910" s="123"/>
      <c r="N1910" s="123"/>
      <c r="O1910" s="121"/>
      <c r="P1910" s="121"/>
      <c r="Q1910" s="123"/>
      <c r="R1910" s="150"/>
      <c r="S1910" s="150"/>
      <c r="T1910" s="124"/>
      <c r="U1910" s="120"/>
      <c r="V1910" s="121"/>
      <c r="W1910" s="120"/>
      <c r="X1910" s="120"/>
      <c r="Y1910" s="264"/>
      <c r="Z1910" s="123"/>
      <c r="AA1910" s="125"/>
      <c r="AB1910" s="125"/>
      <c r="AC1910" s="125"/>
      <c r="AD1910" s="125"/>
      <c r="AE1910" s="125"/>
      <c r="AF1910" s="125"/>
      <c r="AG1910" s="125"/>
      <c r="AH1910" s="125"/>
      <c r="AI1910" s="125"/>
      <c r="AJ1910" s="125"/>
      <c r="AK1910" s="135"/>
      <c r="AL1910" s="126"/>
    </row>
    <row r="1911" spans="1:38" hidden="1" x14ac:dyDescent="0.25">
      <c r="A1911" s="147"/>
      <c r="B1911" s="120"/>
      <c r="C1911" s="121"/>
      <c r="D1911" s="122"/>
      <c r="E1911" s="121"/>
      <c r="F1911" s="122"/>
      <c r="G1911" s="121"/>
      <c r="H1911" s="123"/>
      <c r="I1911" s="121"/>
      <c r="J1911" s="120"/>
      <c r="K1911" s="121"/>
      <c r="L1911" s="120"/>
      <c r="M1911" s="123"/>
      <c r="N1911" s="123"/>
      <c r="O1911" s="121"/>
      <c r="P1911" s="121"/>
      <c r="Q1911" s="123"/>
      <c r="R1911" s="150"/>
      <c r="S1911" s="150"/>
      <c r="T1911" s="124"/>
      <c r="U1911" s="120"/>
      <c r="V1911" s="121"/>
      <c r="W1911" s="120"/>
      <c r="X1911" s="120"/>
      <c r="Y1911" s="264"/>
      <c r="Z1911" s="123"/>
      <c r="AA1911" s="125"/>
      <c r="AB1911" s="125"/>
      <c r="AC1911" s="125"/>
      <c r="AD1911" s="125"/>
      <c r="AE1911" s="125"/>
      <c r="AF1911" s="125"/>
      <c r="AG1911" s="125"/>
      <c r="AH1911" s="125"/>
      <c r="AI1911" s="125"/>
      <c r="AJ1911" s="125"/>
      <c r="AK1911" s="135"/>
      <c r="AL1911" s="126"/>
    </row>
    <row r="1912" spans="1:38" hidden="1" x14ac:dyDescent="0.25">
      <c r="A1912" s="147"/>
      <c r="B1912" s="120"/>
      <c r="C1912" s="121"/>
      <c r="D1912" s="122"/>
      <c r="E1912" s="121"/>
      <c r="F1912" s="122"/>
      <c r="G1912" s="121"/>
      <c r="H1912" s="123"/>
      <c r="I1912" s="121"/>
      <c r="J1912" s="120"/>
      <c r="K1912" s="121"/>
      <c r="L1912" s="120"/>
      <c r="M1912" s="123"/>
      <c r="N1912" s="123"/>
      <c r="O1912" s="121"/>
      <c r="P1912" s="121"/>
      <c r="Q1912" s="123"/>
      <c r="R1912" s="150"/>
      <c r="S1912" s="150"/>
      <c r="T1912" s="124"/>
      <c r="U1912" s="120"/>
      <c r="V1912" s="121"/>
      <c r="W1912" s="120"/>
      <c r="X1912" s="120"/>
      <c r="Y1912" s="264"/>
      <c r="Z1912" s="123"/>
      <c r="AA1912" s="125"/>
      <c r="AB1912" s="125"/>
      <c r="AC1912" s="125"/>
      <c r="AD1912" s="125"/>
      <c r="AE1912" s="125"/>
      <c r="AF1912" s="125"/>
      <c r="AG1912" s="125"/>
      <c r="AH1912" s="125"/>
      <c r="AI1912" s="125"/>
      <c r="AJ1912" s="125"/>
      <c r="AK1912" s="135"/>
      <c r="AL1912" s="126"/>
    </row>
    <row r="1913" spans="1:38" hidden="1" x14ac:dyDescent="0.25">
      <c r="A1913" s="147"/>
      <c r="B1913" s="120"/>
      <c r="C1913" s="121"/>
      <c r="D1913" s="122"/>
      <c r="E1913" s="121"/>
      <c r="F1913" s="122"/>
      <c r="G1913" s="121"/>
      <c r="H1913" s="123"/>
      <c r="I1913" s="121"/>
      <c r="J1913" s="120"/>
      <c r="K1913" s="121"/>
      <c r="L1913" s="120"/>
      <c r="M1913" s="123"/>
      <c r="N1913" s="123"/>
      <c r="O1913" s="121"/>
      <c r="P1913" s="121"/>
      <c r="Q1913" s="123"/>
      <c r="R1913" s="150"/>
      <c r="S1913" s="150"/>
      <c r="T1913" s="124"/>
      <c r="U1913" s="120"/>
      <c r="V1913" s="121"/>
      <c r="W1913" s="120"/>
      <c r="X1913" s="120"/>
      <c r="Y1913" s="264"/>
      <c r="Z1913" s="123"/>
      <c r="AA1913" s="125"/>
      <c r="AB1913" s="125"/>
      <c r="AC1913" s="125"/>
      <c r="AD1913" s="125"/>
      <c r="AE1913" s="125"/>
      <c r="AF1913" s="125"/>
      <c r="AG1913" s="125"/>
      <c r="AH1913" s="125"/>
      <c r="AI1913" s="125"/>
      <c r="AJ1913" s="125"/>
      <c r="AK1913" s="135"/>
      <c r="AL1913" s="126"/>
    </row>
    <row r="1914" spans="1:38" hidden="1" x14ac:dyDescent="0.25">
      <c r="A1914" s="147"/>
      <c r="B1914" s="120"/>
      <c r="C1914" s="121"/>
      <c r="D1914" s="122"/>
      <c r="E1914" s="121"/>
      <c r="F1914" s="122"/>
      <c r="G1914" s="121"/>
      <c r="H1914" s="123"/>
      <c r="I1914" s="121"/>
      <c r="J1914" s="120"/>
      <c r="K1914" s="121"/>
      <c r="L1914" s="120"/>
      <c r="M1914" s="123"/>
      <c r="N1914" s="123"/>
      <c r="O1914" s="121"/>
      <c r="P1914" s="121"/>
      <c r="Q1914" s="123"/>
      <c r="R1914" s="150"/>
      <c r="S1914" s="150"/>
      <c r="T1914" s="124"/>
      <c r="U1914" s="120"/>
      <c r="V1914" s="121"/>
      <c r="W1914" s="120"/>
      <c r="X1914" s="120"/>
      <c r="Y1914" s="263"/>
      <c r="Z1914" s="123"/>
      <c r="AA1914" s="125"/>
      <c r="AB1914" s="125"/>
      <c r="AC1914" s="125"/>
      <c r="AD1914" s="125"/>
      <c r="AE1914" s="125"/>
      <c r="AF1914" s="125"/>
      <c r="AG1914" s="125"/>
      <c r="AH1914" s="125"/>
      <c r="AI1914" s="125"/>
      <c r="AJ1914" s="125"/>
      <c r="AK1914" s="135"/>
      <c r="AL1914" s="126"/>
    </row>
    <row r="1915" spans="1:38" hidden="1" x14ac:dyDescent="0.25">
      <c r="A1915" s="147"/>
      <c r="B1915" s="120"/>
      <c r="C1915" s="121"/>
      <c r="D1915" s="122"/>
      <c r="E1915" s="121"/>
      <c r="F1915" s="122"/>
      <c r="G1915" s="121"/>
      <c r="H1915" s="123"/>
      <c r="I1915" s="121"/>
      <c r="J1915" s="120"/>
      <c r="K1915" s="121"/>
      <c r="L1915" s="120"/>
      <c r="M1915" s="123"/>
      <c r="N1915" s="123"/>
      <c r="O1915" s="121"/>
      <c r="P1915" s="121"/>
      <c r="Q1915" s="123"/>
      <c r="R1915" s="150"/>
      <c r="S1915" s="150"/>
      <c r="T1915" s="124"/>
      <c r="U1915" s="120"/>
      <c r="V1915" s="121"/>
      <c r="W1915" s="120"/>
      <c r="X1915" s="120"/>
      <c r="Y1915" s="264"/>
      <c r="Z1915" s="123"/>
      <c r="AA1915" s="125"/>
      <c r="AB1915" s="125"/>
      <c r="AC1915" s="125"/>
      <c r="AD1915" s="125"/>
      <c r="AE1915" s="125"/>
      <c r="AF1915" s="125"/>
      <c r="AG1915" s="125"/>
      <c r="AH1915" s="125"/>
      <c r="AI1915" s="125"/>
      <c r="AJ1915" s="125"/>
      <c r="AK1915" s="135"/>
      <c r="AL1915" s="126"/>
    </row>
    <row r="1916" spans="1:38" hidden="1" x14ac:dyDescent="0.25">
      <c r="A1916" s="147"/>
      <c r="B1916" s="120"/>
      <c r="C1916" s="121"/>
      <c r="D1916" s="122"/>
      <c r="E1916" s="121"/>
      <c r="F1916" s="122"/>
      <c r="G1916" s="121"/>
      <c r="H1916" s="123"/>
      <c r="I1916" s="121"/>
      <c r="J1916" s="120"/>
      <c r="K1916" s="121"/>
      <c r="L1916" s="120"/>
      <c r="M1916" s="123"/>
      <c r="N1916" s="123"/>
      <c r="O1916" s="121"/>
      <c r="P1916" s="121"/>
      <c r="Q1916" s="123"/>
      <c r="R1916" s="150"/>
      <c r="S1916" s="150"/>
      <c r="T1916" s="124"/>
      <c r="U1916" s="120"/>
      <c r="V1916" s="121"/>
      <c r="W1916" s="120"/>
      <c r="X1916" s="120"/>
      <c r="Y1916" s="264"/>
      <c r="Z1916" s="123"/>
      <c r="AA1916" s="125"/>
      <c r="AB1916" s="125"/>
      <c r="AC1916" s="125"/>
      <c r="AD1916" s="125"/>
      <c r="AE1916" s="125"/>
      <c r="AF1916" s="125"/>
      <c r="AG1916" s="125"/>
      <c r="AH1916" s="125"/>
      <c r="AI1916" s="125"/>
      <c r="AJ1916" s="125"/>
      <c r="AK1916" s="135"/>
      <c r="AL1916" s="126"/>
    </row>
    <row r="1917" spans="1:38" hidden="1" x14ac:dyDescent="0.25">
      <c r="A1917" s="147"/>
      <c r="B1917" s="120"/>
      <c r="C1917" s="121"/>
      <c r="D1917" s="122"/>
      <c r="E1917" s="121"/>
      <c r="F1917" s="122"/>
      <c r="G1917" s="121"/>
      <c r="H1917" s="123"/>
      <c r="I1917" s="121"/>
      <c r="J1917" s="120"/>
      <c r="K1917" s="121"/>
      <c r="L1917" s="120"/>
      <c r="M1917" s="123"/>
      <c r="N1917" s="123"/>
      <c r="O1917" s="121"/>
      <c r="P1917" s="121"/>
      <c r="Q1917" s="123"/>
      <c r="R1917" s="150"/>
      <c r="S1917" s="150"/>
      <c r="T1917" s="124"/>
      <c r="U1917" s="120"/>
      <c r="V1917" s="121"/>
      <c r="W1917" s="120"/>
      <c r="X1917" s="120"/>
      <c r="Y1917" s="264"/>
      <c r="Z1917" s="123"/>
      <c r="AA1917" s="125"/>
      <c r="AB1917" s="125"/>
      <c r="AC1917" s="125"/>
      <c r="AD1917" s="125"/>
      <c r="AE1917" s="125"/>
      <c r="AF1917" s="125"/>
      <c r="AG1917" s="125"/>
      <c r="AH1917" s="125"/>
      <c r="AI1917" s="125"/>
      <c r="AJ1917" s="125"/>
      <c r="AK1917" s="135"/>
      <c r="AL1917" s="126"/>
    </row>
    <row r="1918" spans="1:38" hidden="1" x14ac:dyDescent="0.25">
      <c r="A1918" s="147"/>
      <c r="B1918" s="120"/>
      <c r="C1918" s="121"/>
      <c r="D1918" s="122"/>
      <c r="E1918" s="121"/>
      <c r="F1918" s="122"/>
      <c r="G1918" s="121"/>
      <c r="H1918" s="123"/>
      <c r="I1918" s="121"/>
      <c r="J1918" s="120"/>
      <c r="K1918" s="121"/>
      <c r="L1918" s="120"/>
      <c r="M1918" s="123"/>
      <c r="N1918" s="123"/>
      <c r="O1918" s="121"/>
      <c r="P1918" s="121"/>
      <c r="Q1918" s="123"/>
      <c r="R1918" s="150"/>
      <c r="S1918" s="150"/>
      <c r="T1918" s="124"/>
      <c r="U1918" s="120"/>
      <c r="V1918" s="121"/>
      <c r="W1918" s="120"/>
      <c r="X1918" s="120"/>
      <c r="Y1918" s="264"/>
      <c r="Z1918" s="123"/>
      <c r="AA1918" s="125"/>
      <c r="AB1918" s="125"/>
      <c r="AC1918" s="125"/>
      <c r="AD1918" s="125"/>
      <c r="AE1918" s="125"/>
      <c r="AF1918" s="125"/>
      <c r="AG1918" s="125"/>
      <c r="AH1918" s="125"/>
      <c r="AI1918" s="125"/>
      <c r="AJ1918" s="125"/>
      <c r="AK1918" s="135"/>
      <c r="AL1918" s="126"/>
    </row>
    <row r="1919" spans="1:38" hidden="1" x14ac:dyDescent="0.25">
      <c r="A1919" s="147"/>
      <c r="B1919" s="120"/>
      <c r="C1919" s="121"/>
      <c r="D1919" s="122"/>
      <c r="E1919" s="121"/>
      <c r="F1919" s="122"/>
      <c r="G1919" s="121"/>
      <c r="H1919" s="123"/>
      <c r="I1919" s="121"/>
      <c r="J1919" s="120"/>
      <c r="K1919" s="121"/>
      <c r="L1919" s="120"/>
      <c r="M1919" s="123"/>
      <c r="N1919" s="123"/>
      <c r="O1919" s="121"/>
      <c r="P1919" s="121"/>
      <c r="Q1919" s="123"/>
      <c r="R1919" s="150"/>
      <c r="S1919" s="150"/>
      <c r="T1919" s="124"/>
      <c r="U1919" s="120"/>
      <c r="V1919" s="121"/>
      <c r="W1919" s="120"/>
      <c r="X1919" s="120"/>
      <c r="Y1919" s="264"/>
      <c r="Z1919" s="123"/>
      <c r="AA1919" s="125"/>
      <c r="AB1919" s="125"/>
      <c r="AC1919" s="125"/>
      <c r="AD1919" s="125"/>
      <c r="AE1919" s="125"/>
      <c r="AF1919" s="125"/>
      <c r="AG1919" s="125"/>
      <c r="AH1919" s="125"/>
      <c r="AI1919" s="125"/>
      <c r="AJ1919" s="125"/>
      <c r="AK1919" s="135"/>
      <c r="AL1919" s="126"/>
    </row>
    <row r="1920" spans="1:38" hidden="1" x14ac:dyDescent="0.25">
      <c r="A1920" s="147"/>
      <c r="B1920" s="120"/>
      <c r="C1920" s="121"/>
      <c r="D1920" s="122"/>
      <c r="E1920" s="121"/>
      <c r="F1920" s="122"/>
      <c r="G1920" s="121"/>
      <c r="H1920" s="123"/>
      <c r="I1920" s="121"/>
      <c r="J1920" s="120"/>
      <c r="K1920" s="121"/>
      <c r="L1920" s="120"/>
      <c r="M1920" s="123"/>
      <c r="N1920" s="123"/>
      <c r="O1920" s="121"/>
      <c r="P1920" s="121"/>
      <c r="Q1920" s="123"/>
      <c r="R1920" s="150"/>
      <c r="S1920" s="150"/>
      <c r="T1920" s="124"/>
      <c r="U1920" s="120"/>
      <c r="V1920" s="121"/>
      <c r="W1920" s="120"/>
      <c r="X1920" s="120"/>
      <c r="Y1920" s="264"/>
      <c r="Z1920" s="123"/>
      <c r="AA1920" s="125"/>
      <c r="AB1920" s="125"/>
      <c r="AC1920" s="125"/>
      <c r="AD1920" s="125"/>
      <c r="AE1920" s="125"/>
      <c r="AF1920" s="125"/>
      <c r="AG1920" s="125"/>
      <c r="AH1920" s="125"/>
      <c r="AI1920" s="125"/>
      <c r="AJ1920" s="125"/>
      <c r="AK1920" s="135"/>
      <c r="AL1920" s="126"/>
    </row>
    <row r="1921" spans="1:38" hidden="1" x14ac:dyDescent="0.25">
      <c r="A1921" s="147"/>
      <c r="B1921" s="120"/>
      <c r="C1921" s="121"/>
      <c r="D1921" s="122"/>
      <c r="E1921" s="121"/>
      <c r="F1921" s="122"/>
      <c r="G1921" s="121"/>
      <c r="H1921" s="123"/>
      <c r="I1921" s="121"/>
      <c r="J1921" s="120"/>
      <c r="K1921" s="121"/>
      <c r="L1921" s="120"/>
      <c r="M1921" s="123"/>
      <c r="N1921" s="123"/>
      <c r="O1921" s="121"/>
      <c r="P1921" s="121"/>
      <c r="Q1921" s="123"/>
      <c r="R1921" s="150"/>
      <c r="S1921" s="150"/>
      <c r="T1921" s="124"/>
      <c r="U1921" s="120"/>
      <c r="V1921" s="121"/>
      <c r="W1921" s="120"/>
      <c r="X1921" s="120"/>
      <c r="Y1921" s="264"/>
      <c r="Z1921" s="123"/>
      <c r="AA1921" s="125"/>
      <c r="AB1921" s="125"/>
      <c r="AC1921" s="125"/>
      <c r="AD1921" s="125"/>
      <c r="AE1921" s="125"/>
      <c r="AF1921" s="125"/>
      <c r="AG1921" s="125"/>
      <c r="AH1921" s="125"/>
      <c r="AI1921" s="125"/>
      <c r="AJ1921" s="125"/>
      <c r="AK1921" s="135"/>
      <c r="AL1921" s="126"/>
    </row>
    <row r="1922" spans="1:38" hidden="1" x14ac:dyDescent="0.25">
      <c r="A1922" s="147"/>
      <c r="B1922" s="120"/>
      <c r="C1922" s="121"/>
      <c r="D1922" s="122"/>
      <c r="E1922" s="121"/>
      <c r="F1922" s="122"/>
      <c r="G1922" s="121"/>
      <c r="H1922" s="123"/>
      <c r="I1922" s="121"/>
      <c r="J1922" s="120"/>
      <c r="K1922" s="121"/>
      <c r="L1922" s="120"/>
      <c r="M1922" s="123"/>
      <c r="N1922" s="123"/>
      <c r="O1922" s="121"/>
      <c r="P1922" s="121"/>
      <c r="Q1922" s="123"/>
      <c r="R1922" s="150"/>
      <c r="S1922" s="150"/>
      <c r="T1922" s="124"/>
      <c r="U1922" s="120"/>
      <c r="V1922" s="121"/>
      <c r="W1922" s="120"/>
      <c r="X1922" s="120"/>
      <c r="Y1922" s="264"/>
      <c r="Z1922" s="123"/>
      <c r="AA1922" s="125"/>
      <c r="AB1922" s="125"/>
      <c r="AC1922" s="125"/>
      <c r="AD1922" s="125"/>
      <c r="AE1922" s="125"/>
      <c r="AF1922" s="125"/>
      <c r="AG1922" s="125"/>
      <c r="AH1922" s="125"/>
      <c r="AI1922" s="125"/>
      <c r="AJ1922" s="125"/>
      <c r="AK1922" s="135"/>
      <c r="AL1922" s="126"/>
    </row>
    <row r="1923" spans="1:38" hidden="1" x14ac:dyDescent="0.25">
      <c r="A1923" s="147"/>
      <c r="B1923" s="120"/>
      <c r="C1923" s="121"/>
      <c r="D1923" s="122"/>
      <c r="E1923" s="121"/>
      <c r="F1923" s="122"/>
      <c r="G1923" s="121"/>
      <c r="H1923" s="123"/>
      <c r="I1923" s="121"/>
      <c r="J1923" s="120"/>
      <c r="K1923" s="121"/>
      <c r="L1923" s="120"/>
      <c r="M1923" s="123"/>
      <c r="N1923" s="123"/>
      <c r="O1923" s="121"/>
      <c r="P1923" s="121"/>
      <c r="Q1923" s="123"/>
      <c r="R1923" s="150"/>
      <c r="S1923" s="150"/>
      <c r="T1923" s="124"/>
      <c r="U1923" s="122"/>
      <c r="V1923" s="121"/>
      <c r="W1923" s="120"/>
      <c r="X1923" s="120"/>
      <c r="Y1923" s="263"/>
      <c r="Z1923" s="123"/>
      <c r="AA1923" s="125"/>
      <c r="AB1923" s="125"/>
      <c r="AC1923" s="125"/>
      <c r="AD1923" s="125"/>
      <c r="AE1923" s="125"/>
      <c r="AF1923" s="125"/>
      <c r="AG1923" s="125"/>
      <c r="AH1923" s="125"/>
      <c r="AI1923" s="125"/>
      <c r="AJ1923" s="125"/>
      <c r="AK1923" s="135"/>
      <c r="AL1923" s="126"/>
    </row>
    <row r="1924" spans="1:38" hidden="1" x14ac:dyDescent="0.25">
      <c r="A1924" s="147"/>
      <c r="B1924" s="120"/>
      <c r="C1924" s="121"/>
      <c r="D1924" s="122"/>
      <c r="E1924" s="121"/>
      <c r="F1924" s="122"/>
      <c r="G1924" s="121"/>
      <c r="H1924" s="123"/>
      <c r="I1924" s="121"/>
      <c r="J1924" s="120"/>
      <c r="K1924" s="121"/>
      <c r="L1924" s="120"/>
      <c r="M1924" s="123"/>
      <c r="N1924" s="123"/>
      <c r="O1924" s="121"/>
      <c r="P1924" s="121"/>
      <c r="Q1924" s="123"/>
      <c r="R1924" s="150"/>
      <c r="S1924" s="150"/>
      <c r="T1924" s="124"/>
      <c r="U1924" s="120"/>
      <c r="V1924" s="121"/>
      <c r="W1924" s="120"/>
      <c r="X1924" s="120"/>
      <c r="Y1924" s="264"/>
      <c r="Z1924" s="123"/>
      <c r="AA1924" s="125"/>
      <c r="AB1924" s="125"/>
      <c r="AC1924" s="125"/>
      <c r="AD1924" s="125"/>
      <c r="AE1924" s="125"/>
      <c r="AF1924" s="125"/>
      <c r="AG1924" s="125"/>
      <c r="AH1924" s="125"/>
      <c r="AI1924" s="125"/>
      <c r="AJ1924" s="125"/>
      <c r="AK1924" s="135"/>
      <c r="AL1924" s="126"/>
    </row>
    <row r="1925" spans="1:38" hidden="1" x14ac:dyDescent="0.25">
      <c r="A1925" s="147"/>
      <c r="B1925" s="120"/>
      <c r="C1925" s="121"/>
      <c r="D1925" s="122"/>
      <c r="E1925" s="121"/>
      <c r="F1925" s="122"/>
      <c r="G1925" s="121"/>
      <c r="H1925" s="123"/>
      <c r="I1925" s="121"/>
      <c r="J1925" s="120"/>
      <c r="K1925" s="121"/>
      <c r="L1925" s="120"/>
      <c r="M1925" s="123"/>
      <c r="N1925" s="123"/>
      <c r="O1925" s="121"/>
      <c r="P1925" s="121"/>
      <c r="Q1925" s="123"/>
      <c r="R1925" s="150"/>
      <c r="S1925" s="150"/>
      <c r="T1925" s="124"/>
      <c r="U1925" s="120"/>
      <c r="V1925" s="121"/>
      <c r="W1925" s="120"/>
      <c r="X1925" s="120"/>
      <c r="Y1925" s="264"/>
      <c r="Z1925" s="123"/>
      <c r="AA1925" s="125"/>
      <c r="AB1925" s="125"/>
      <c r="AC1925" s="125"/>
      <c r="AD1925" s="125"/>
      <c r="AE1925" s="125"/>
      <c r="AF1925" s="125"/>
      <c r="AG1925" s="125"/>
      <c r="AH1925" s="125"/>
      <c r="AI1925" s="125"/>
      <c r="AJ1925" s="125"/>
      <c r="AK1925" s="135"/>
      <c r="AL1925" s="126"/>
    </row>
    <row r="1926" spans="1:38" hidden="1" x14ac:dyDescent="0.25">
      <c r="A1926" s="147"/>
      <c r="B1926" s="120"/>
      <c r="C1926" s="121"/>
      <c r="D1926" s="122"/>
      <c r="E1926" s="121"/>
      <c r="F1926" s="122"/>
      <c r="G1926" s="121"/>
      <c r="H1926" s="123"/>
      <c r="I1926" s="121"/>
      <c r="J1926" s="120"/>
      <c r="K1926" s="121"/>
      <c r="L1926" s="120"/>
      <c r="M1926" s="123"/>
      <c r="N1926" s="123"/>
      <c r="O1926" s="121"/>
      <c r="P1926" s="121"/>
      <c r="Q1926" s="123"/>
      <c r="R1926" s="150"/>
      <c r="S1926" s="150"/>
      <c r="T1926" s="124"/>
      <c r="U1926" s="120"/>
      <c r="V1926" s="121"/>
      <c r="W1926" s="120"/>
      <c r="X1926" s="120"/>
      <c r="Y1926" s="263"/>
      <c r="Z1926" s="123"/>
      <c r="AA1926" s="125"/>
      <c r="AB1926" s="125"/>
      <c r="AC1926" s="125"/>
      <c r="AD1926" s="125"/>
      <c r="AE1926" s="125"/>
      <c r="AF1926" s="125"/>
      <c r="AG1926" s="125"/>
      <c r="AH1926" s="125"/>
      <c r="AI1926" s="125"/>
      <c r="AJ1926" s="125"/>
      <c r="AK1926" s="135"/>
      <c r="AL1926" s="126"/>
    </row>
    <row r="1927" spans="1:38" hidden="1" x14ac:dyDescent="0.25">
      <c r="A1927" s="147"/>
      <c r="B1927" s="120"/>
      <c r="C1927" s="121"/>
      <c r="D1927" s="122"/>
      <c r="E1927" s="121"/>
      <c r="F1927" s="122"/>
      <c r="G1927" s="121"/>
      <c r="H1927" s="123"/>
      <c r="I1927" s="121"/>
      <c r="J1927" s="120"/>
      <c r="K1927" s="121"/>
      <c r="L1927" s="120"/>
      <c r="M1927" s="123"/>
      <c r="N1927" s="123"/>
      <c r="O1927" s="121"/>
      <c r="P1927" s="121"/>
      <c r="Q1927" s="123"/>
      <c r="R1927" s="150"/>
      <c r="S1927" s="150"/>
      <c r="T1927" s="124"/>
      <c r="U1927" s="120"/>
      <c r="V1927" s="121"/>
      <c r="W1927" s="120"/>
      <c r="X1927" s="120"/>
      <c r="Y1927" s="264"/>
      <c r="Z1927" s="123"/>
      <c r="AA1927" s="125"/>
      <c r="AB1927" s="125"/>
      <c r="AC1927" s="125"/>
      <c r="AD1927" s="125"/>
      <c r="AE1927" s="125"/>
      <c r="AF1927" s="125"/>
      <c r="AG1927" s="125"/>
      <c r="AH1927" s="125"/>
      <c r="AI1927" s="125"/>
      <c r="AJ1927" s="125"/>
      <c r="AK1927" s="135"/>
      <c r="AL1927" s="126"/>
    </row>
    <row r="1928" spans="1:38" hidden="1" x14ac:dyDescent="0.25">
      <c r="A1928" s="147"/>
      <c r="B1928" s="120"/>
      <c r="C1928" s="121"/>
      <c r="D1928" s="122"/>
      <c r="E1928" s="121"/>
      <c r="F1928" s="122"/>
      <c r="G1928" s="121"/>
      <c r="H1928" s="123"/>
      <c r="I1928" s="121"/>
      <c r="J1928" s="120"/>
      <c r="K1928" s="121"/>
      <c r="L1928" s="120"/>
      <c r="M1928" s="123"/>
      <c r="N1928" s="123"/>
      <c r="O1928" s="121"/>
      <c r="P1928" s="121"/>
      <c r="Q1928" s="123"/>
      <c r="R1928" s="150"/>
      <c r="S1928" s="150"/>
      <c r="T1928" s="124"/>
      <c r="U1928" s="120"/>
      <c r="V1928" s="121"/>
      <c r="W1928" s="120"/>
      <c r="X1928" s="120"/>
      <c r="Y1928" s="263"/>
      <c r="Z1928" s="123"/>
      <c r="AA1928" s="125"/>
      <c r="AB1928" s="125"/>
      <c r="AC1928" s="125"/>
      <c r="AD1928" s="125"/>
      <c r="AE1928" s="125"/>
      <c r="AF1928" s="125"/>
      <c r="AG1928" s="125"/>
      <c r="AH1928" s="125"/>
      <c r="AI1928" s="125"/>
      <c r="AJ1928" s="125"/>
      <c r="AK1928" s="135"/>
      <c r="AL1928" s="126"/>
    </row>
    <row r="1929" spans="1:38" hidden="1" x14ac:dyDescent="0.25">
      <c r="A1929" s="147"/>
      <c r="B1929" s="120"/>
      <c r="C1929" s="121"/>
      <c r="D1929" s="122"/>
      <c r="E1929" s="121"/>
      <c r="F1929" s="122"/>
      <c r="G1929" s="121"/>
      <c r="H1929" s="123"/>
      <c r="I1929" s="121"/>
      <c r="J1929" s="120"/>
      <c r="K1929" s="121"/>
      <c r="L1929" s="120"/>
      <c r="M1929" s="123"/>
      <c r="N1929" s="123"/>
      <c r="O1929" s="121"/>
      <c r="P1929" s="121"/>
      <c r="Q1929" s="123"/>
      <c r="R1929" s="121"/>
      <c r="S1929" s="121"/>
      <c r="T1929" s="124"/>
      <c r="U1929" s="120"/>
      <c r="V1929" s="121"/>
      <c r="W1929" s="120"/>
      <c r="X1929" s="120"/>
      <c r="Y1929" s="263"/>
      <c r="Z1929" s="123"/>
      <c r="AA1929" s="125"/>
      <c r="AB1929" s="125"/>
      <c r="AC1929" s="125"/>
      <c r="AD1929" s="125"/>
      <c r="AE1929" s="125"/>
      <c r="AF1929" s="125"/>
      <c r="AG1929" s="125"/>
      <c r="AH1929" s="125"/>
      <c r="AI1929" s="125"/>
      <c r="AJ1929" s="125"/>
      <c r="AK1929" s="135"/>
      <c r="AL1929" s="126"/>
    </row>
    <row r="1930" spans="1:38" hidden="1" x14ac:dyDescent="0.25">
      <c r="A1930" s="147"/>
      <c r="B1930" s="120"/>
      <c r="C1930" s="121"/>
      <c r="D1930" s="122"/>
      <c r="E1930" s="121"/>
      <c r="F1930" s="122"/>
      <c r="G1930" s="121"/>
      <c r="H1930" s="123"/>
      <c r="I1930" s="121"/>
      <c r="J1930" s="120"/>
      <c r="K1930" s="121"/>
      <c r="L1930" s="120"/>
      <c r="M1930" s="123"/>
      <c r="N1930" s="123"/>
      <c r="O1930" s="121"/>
      <c r="P1930" s="121"/>
      <c r="Q1930" s="123"/>
      <c r="R1930" s="150"/>
      <c r="S1930" s="150"/>
      <c r="T1930" s="124"/>
      <c r="U1930" s="120"/>
      <c r="V1930" s="121"/>
      <c r="W1930" s="120"/>
      <c r="X1930" s="120"/>
      <c r="Y1930" s="264"/>
      <c r="Z1930" s="123"/>
      <c r="AA1930" s="125"/>
      <c r="AB1930" s="125"/>
      <c r="AC1930" s="125"/>
      <c r="AD1930" s="125"/>
      <c r="AE1930" s="125"/>
      <c r="AF1930" s="125"/>
      <c r="AG1930" s="125"/>
      <c r="AH1930" s="125"/>
      <c r="AI1930" s="125"/>
      <c r="AJ1930" s="125"/>
      <c r="AK1930" s="135"/>
      <c r="AL1930" s="126"/>
    </row>
    <row r="1931" spans="1:38" hidden="1" x14ac:dyDescent="0.25">
      <c r="A1931" s="147"/>
      <c r="B1931" s="120"/>
      <c r="C1931" s="121"/>
      <c r="D1931" s="122"/>
      <c r="E1931" s="121"/>
      <c r="F1931" s="122"/>
      <c r="G1931" s="121"/>
      <c r="H1931" s="123"/>
      <c r="I1931" s="121"/>
      <c r="J1931" s="120"/>
      <c r="K1931" s="121"/>
      <c r="L1931" s="120"/>
      <c r="M1931" s="123"/>
      <c r="N1931" s="123"/>
      <c r="O1931" s="121"/>
      <c r="P1931" s="121"/>
      <c r="Q1931" s="123"/>
      <c r="R1931" s="150"/>
      <c r="S1931" s="150"/>
      <c r="T1931" s="124"/>
      <c r="U1931" s="120"/>
      <c r="V1931" s="121"/>
      <c r="W1931" s="120"/>
      <c r="X1931" s="120"/>
      <c r="Y1931" s="264"/>
      <c r="Z1931" s="123"/>
      <c r="AA1931" s="125"/>
      <c r="AB1931" s="125"/>
      <c r="AC1931" s="125"/>
      <c r="AD1931" s="125"/>
      <c r="AE1931" s="125"/>
      <c r="AF1931" s="125"/>
      <c r="AG1931" s="125"/>
      <c r="AH1931" s="125"/>
      <c r="AI1931" s="125"/>
      <c r="AJ1931" s="125"/>
      <c r="AK1931" s="135"/>
      <c r="AL1931" s="126"/>
    </row>
    <row r="1932" spans="1:38" hidden="1" x14ac:dyDescent="0.25">
      <c r="A1932" s="147"/>
      <c r="B1932" s="120"/>
      <c r="C1932" s="121"/>
      <c r="D1932" s="122"/>
      <c r="E1932" s="121"/>
      <c r="F1932" s="122"/>
      <c r="G1932" s="121"/>
      <c r="H1932" s="123"/>
      <c r="I1932" s="121"/>
      <c r="J1932" s="120"/>
      <c r="K1932" s="121"/>
      <c r="L1932" s="120"/>
      <c r="M1932" s="123"/>
      <c r="N1932" s="123"/>
      <c r="O1932" s="121"/>
      <c r="P1932" s="121"/>
      <c r="Q1932" s="123"/>
      <c r="R1932" s="150"/>
      <c r="S1932" s="150"/>
      <c r="T1932" s="124"/>
      <c r="U1932" s="120"/>
      <c r="V1932" s="121"/>
      <c r="W1932" s="120"/>
      <c r="X1932" s="120"/>
      <c r="Y1932" s="264"/>
      <c r="Z1932" s="123"/>
      <c r="AA1932" s="125"/>
      <c r="AB1932" s="125"/>
      <c r="AC1932" s="125"/>
      <c r="AD1932" s="125"/>
      <c r="AE1932" s="125"/>
      <c r="AF1932" s="125"/>
      <c r="AG1932" s="125"/>
      <c r="AH1932" s="125"/>
      <c r="AI1932" s="125"/>
      <c r="AJ1932" s="125"/>
      <c r="AK1932" s="135"/>
      <c r="AL1932" s="126"/>
    </row>
    <row r="1933" spans="1:38" hidden="1" x14ac:dyDescent="0.25">
      <c r="A1933" s="147"/>
      <c r="B1933" s="120"/>
      <c r="C1933" s="121"/>
      <c r="D1933" s="122"/>
      <c r="E1933" s="121"/>
      <c r="F1933" s="122"/>
      <c r="G1933" s="121"/>
      <c r="H1933" s="123"/>
      <c r="I1933" s="121"/>
      <c r="J1933" s="120"/>
      <c r="K1933" s="121"/>
      <c r="L1933" s="120"/>
      <c r="M1933" s="123"/>
      <c r="N1933" s="123"/>
      <c r="O1933" s="121"/>
      <c r="P1933" s="121"/>
      <c r="Q1933" s="123"/>
      <c r="R1933" s="150"/>
      <c r="S1933" s="150"/>
      <c r="T1933" s="124"/>
      <c r="U1933" s="120"/>
      <c r="V1933" s="121"/>
      <c r="W1933" s="120"/>
      <c r="X1933" s="120"/>
      <c r="Y1933" s="264"/>
      <c r="Z1933" s="123"/>
      <c r="AA1933" s="125"/>
      <c r="AB1933" s="125"/>
      <c r="AC1933" s="125"/>
      <c r="AD1933" s="125"/>
      <c r="AE1933" s="125"/>
      <c r="AF1933" s="125"/>
      <c r="AG1933" s="125"/>
      <c r="AH1933" s="125"/>
      <c r="AI1933" s="125"/>
      <c r="AJ1933" s="125"/>
      <c r="AK1933" s="135"/>
      <c r="AL1933" s="126"/>
    </row>
    <row r="1934" spans="1:38" hidden="1" x14ac:dyDescent="0.25">
      <c r="A1934" s="147"/>
      <c r="B1934" s="120"/>
      <c r="C1934" s="121"/>
      <c r="D1934" s="122"/>
      <c r="E1934" s="121"/>
      <c r="F1934" s="122"/>
      <c r="G1934" s="121"/>
      <c r="H1934" s="123"/>
      <c r="I1934" s="121"/>
      <c r="J1934" s="120"/>
      <c r="K1934" s="121"/>
      <c r="L1934" s="120"/>
      <c r="M1934" s="123"/>
      <c r="N1934" s="123"/>
      <c r="O1934" s="121"/>
      <c r="P1934" s="121"/>
      <c r="Q1934" s="123"/>
      <c r="R1934" s="150"/>
      <c r="S1934" s="150"/>
      <c r="T1934" s="124"/>
      <c r="U1934" s="120"/>
      <c r="V1934" s="121"/>
      <c r="W1934" s="120"/>
      <c r="X1934" s="120"/>
      <c r="Y1934" s="264"/>
      <c r="Z1934" s="123"/>
      <c r="AA1934" s="125"/>
      <c r="AB1934" s="125"/>
      <c r="AC1934" s="125"/>
      <c r="AD1934" s="125"/>
      <c r="AE1934" s="125"/>
      <c r="AF1934" s="125"/>
      <c r="AG1934" s="125"/>
      <c r="AH1934" s="125"/>
      <c r="AI1934" s="125"/>
      <c r="AJ1934" s="125"/>
      <c r="AK1934" s="135"/>
      <c r="AL1934" s="126"/>
    </row>
    <row r="1935" spans="1:38" hidden="1" x14ac:dyDescent="0.25">
      <c r="A1935" s="147"/>
      <c r="B1935" s="120"/>
      <c r="C1935" s="121"/>
      <c r="D1935" s="122"/>
      <c r="E1935" s="121"/>
      <c r="F1935" s="122"/>
      <c r="G1935" s="121"/>
      <c r="H1935" s="123"/>
      <c r="I1935" s="121"/>
      <c r="J1935" s="120"/>
      <c r="K1935" s="121"/>
      <c r="L1935" s="120"/>
      <c r="M1935" s="123"/>
      <c r="N1935" s="123"/>
      <c r="O1935" s="121"/>
      <c r="P1935" s="121"/>
      <c r="Q1935" s="123"/>
      <c r="R1935" s="150"/>
      <c r="S1935" s="150"/>
      <c r="T1935" s="124"/>
      <c r="U1935" s="120"/>
      <c r="V1935" s="121"/>
      <c r="W1935" s="120"/>
      <c r="X1935" s="120"/>
      <c r="Y1935" s="264"/>
      <c r="Z1935" s="123"/>
      <c r="AA1935" s="125"/>
      <c r="AB1935" s="125"/>
      <c r="AC1935" s="125"/>
      <c r="AD1935" s="125"/>
      <c r="AE1935" s="125"/>
      <c r="AF1935" s="125"/>
      <c r="AG1935" s="125"/>
      <c r="AH1935" s="125"/>
      <c r="AI1935" s="125"/>
      <c r="AJ1935" s="125"/>
      <c r="AK1935" s="135"/>
      <c r="AL1935" s="126"/>
    </row>
    <row r="1936" spans="1:38" hidden="1" x14ac:dyDescent="0.25">
      <c r="A1936" s="147"/>
      <c r="B1936" s="120"/>
      <c r="C1936" s="121"/>
      <c r="D1936" s="122"/>
      <c r="E1936" s="121"/>
      <c r="F1936" s="122"/>
      <c r="G1936" s="121"/>
      <c r="H1936" s="123"/>
      <c r="I1936" s="121"/>
      <c r="J1936" s="120"/>
      <c r="K1936" s="121"/>
      <c r="L1936" s="120"/>
      <c r="M1936" s="123"/>
      <c r="N1936" s="123"/>
      <c r="O1936" s="121"/>
      <c r="P1936" s="121"/>
      <c r="Q1936" s="123"/>
      <c r="R1936" s="150"/>
      <c r="S1936" s="150"/>
      <c r="T1936" s="124"/>
      <c r="U1936" s="120"/>
      <c r="V1936" s="121"/>
      <c r="W1936" s="120"/>
      <c r="X1936" s="120"/>
      <c r="Y1936" s="264"/>
      <c r="Z1936" s="123"/>
      <c r="AA1936" s="125"/>
      <c r="AB1936" s="125"/>
      <c r="AC1936" s="125"/>
      <c r="AD1936" s="125"/>
      <c r="AE1936" s="125"/>
      <c r="AF1936" s="125"/>
      <c r="AG1936" s="125"/>
      <c r="AH1936" s="125"/>
      <c r="AI1936" s="125"/>
      <c r="AJ1936" s="125"/>
      <c r="AK1936" s="135"/>
      <c r="AL1936" s="126"/>
    </row>
    <row r="1937" spans="1:38" hidden="1" x14ac:dyDescent="0.25">
      <c r="A1937" s="147"/>
      <c r="B1937" s="120"/>
      <c r="C1937" s="121"/>
      <c r="D1937" s="122"/>
      <c r="E1937" s="121"/>
      <c r="F1937" s="122"/>
      <c r="G1937" s="121"/>
      <c r="H1937" s="123"/>
      <c r="I1937" s="121"/>
      <c r="J1937" s="120"/>
      <c r="K1937" s="121"/>
      <c r="L1937" s="120"/>
      <c r="M1937" s="123"/>
      <c r="N1937" s="123"/>
      <c r="O1937" s="121"/>
      <c r="P1937" s="121"/>
      <c r="Q1937" s="123"/>
      <c r="R1937" s="150"/>
      <c r="S1937" s="150"/>
      <c r="T1937" s="124"/>
      <c r="U1937" s="120"/>
      <c r="V1937" s="121"/>
      <c r="W1937" s="120"/>
      <c r="X1937" s="120"/>
      <c r="Y1937" s="264"/>
      <c r="Z1937" s="123"/>
      <c r="AA1937" s="125"/>
      <c r="AB1937" s="125"/>
      <c r="AC1937" s="125"/>
      <c r="AD1937" s="125"/>
      <c r="AE1937" s="125"/>
      <c r="AF1937" s="125"/>
      <c r="AG1937" s="125"/>
      <c r="AH1937" s="125"/>
      <c r="AI1937" s="125"/>
      <c r="AJ1937" s="125"/>
      <c r="AK1937" s="135"/>
      <c r="AL1937" s="126"/>
    </row>
    <row r="1938" spans="1:38" hidden="1" x14ac:dyDescent="0.25">
      <c r="A1938" s="147"/>
      <c r="B1938" s="120"/>
      <c r="C1938" s="121"/>
      <c r="D1938" s="122"/>
      <c r="E1938" s="121"/>
      <c r="F1938" s="122"/>
      <c r="G1938" s="121"/>
      <c r="H1938" s="123"/>
      <c r="I1938" s="121"/>
      <c r="J1938" s="120"/>
      <c r="K1938" s="121"/>
      <c r="L1938" s="120"/>
      <c r="M1938" s="123"/>
      <c r="N1938" s="123"/>
      <c r="O1938" s="121"/>
      <c r="P1938" s="121"/>
      <c r="Q1938" s="123"/>
      <c r="R1938" s="150"/>
      <c r="S1938" s="150"/>
      <c r="T1938" s="124"/>
      <c r="U1938" s="120"/>
      <c r="V1938" s="121"/>
      <c r="W1938" s="120"/>
      <c r="X1938" s="120"/>
      <c r="Y1938" s="264"/>
      <c r="Z1938" s="123"/>
      <c r="AA1938" s="125"/>
      <c r="AB1938" s="125"/>
      <c r="AC1938" s="125"/>
      <c r="AD1938" s="125"/>
      <c r="AE1938" s="125"/>
      <c r="AF1938" s="125"/>
      <c r="AG1938" s="125"/>
      <c r="AH1938" s="125"/>
      <c r="AI1938" s="125"/>
      <c r="AJ1938" s="125"/>
      <c r="AK1938" s="135"/>
      <c r="AL1938" s="126"/>
    </row>
    <row r="1939" spans="1:38" hidden="1" x14ac:dyDescent="0.25">
      <c r="A1939" s="147"/>
      <c r="B1939" s="120"/>
      <c r="C1939" s="121"/>
      <c r="D1939" s="122"/>
      <c r="E1939" s="121"/>
      <c r="F1939" s="122"/>
      <c r="G1939" s="121"/>
      <c r="H1939" s="123"/>
      <c r="I1939" s="121"/>
      <c r="J1939" s="120"/>
      <c r="K1939" s="121"/>
      <c r="L1939" s="120"/>
      <c r="M1939" s="123"/>
      <c r="N1939" s="123"/>
      <c r="O1939" s="121"/>
      <c r="P1939" s="121"/>
      <c r="Q1939" s="123"/>
      <c r="R1939" s="150"/>
      <c r="S1939" s="150"/>
      <c r="T1939" s="124"/>
      <c r="U1939" s="120"/>
      <c r="V1939" s="121"/>
      <c r="W1939" s="120"/>
      <c r="X1939" s="120"/>
      <c r="Y1939" s="264"/>
      <c r="Z1939" s="123"/>
      <c r="AA1939" s="125"/>
      <c r="AB1939" s="125"/>
      <c r="AC1939" s="125"/>
      <c r="AD1939" s="125"/>
      <c r="AE1939" s="125"/>
      <c r="AF1939" s="125"/>
      <c r="AG1939" s="125"/>
      <c r="AH1939" s="125"/>
      <c r="AI1939" s="125"/>
      <c r="AJ1939" s="125"/>
      <c r="AK1939" s="135"/>
      <c r="AL1939" s="126"/>
    </row>
    <row r="1940" spans="1:38" hidden="1" x14ac:dyDescent="0.25">
      <c r="A1940" s="147"/>
      <c r="B1940" s="120"/>
      <c r="C1940" s="121"/>
      <c r="D1940" s="122"/>
      <c r="E1940" s="121"/>
      <c r="F1940" s="122"/>
      <c r="G1940" s="121"/>
      <c r="H1940" s="123"/>
      <c r="I1940" s="121"/>
      <c r="J1940" s="120"/>
      <c r="K1940" s="121"/>
      <c r="L1940" s="120"/>
      <c r="M1940" s="123"/>
      <c r="N1940" s="123"/>
      <c r="O1940" s="121"/>
      <c r="P1940" s="121"/>
      <c r="Q1940" s="123"/>
      <c r="R1940" s="150"/>
      <c r="S1940" s="150"/>
      <c r="T1940" s="124"/>
      <c r="U1940" s="120"/>
      <c r="V1940" s="121"/>
      <c r="W1940" s="120"/>
      <c r="X1940" s="120"/>
      <c r="Y1940" s="264"/>
      <c r="Z1940" s="123"/>
      <c r="AA1940" s="125"/>
      <c r="AB1940" s="125"/>
      <c r="AC1940" s="125"/>
      <c r="AD1940" s="125"/>
      <c r="AE1940" s="125"/>
      <c r="AF1940" s="125"/>
      <c r="AG1940" s="125"/>
      <c r="AH1940" s="125"/>
      <c r="AI1940" s="125"/>
      <c r="AJ1940" s="125"/>
      <c r="AK1940" s="135"/>
      <c r="AL1940" s="126"/>
    </row>
    <row r="1941" spans="1:38" hidden="1" x14ac:dyDescent="0.25">
      <c r="A1941" s="147"/>
      <c r="B1941" s="120"/>
      <c r="C1941" s="121"/>
      <c r="D1941" s="122"/>
      <c r="E1941" s="121"/>
      <c r="F1941" s="122"/>
      <c r="G1941" s="121"/>
      <c r="H1941" s="123"/>
      <c r="I1941" s="121"/>
      <c r="J1941" s="120"/>
      <c r="K1941" s="121"/>
      <c r="L1941" s="120"/>
      <c r="M1941" s="123"/>
      <c r="N1941" s="123"/>
      <c r="O1941" s="121"/>
      <c r="P1941" s="121"/>
      <c r="Q1941" s="123"/>
      <c r="R1941" s="150"/>
      <c r="S1941" s="150"/>
      <c r="T1941" s="124"/>
      <c r="U1941" s="120"/>
      <c r="V1941" s="121"/>
      <c r="W1941" s="120"/>
      <c r="X1941" s="120"/>
      <c r="Y1941" s="264"/>
      <c r="Z1941" s="123"/>
      <c r="AA1941" s="125"/>
      <c r="AB1941" s="125"/>
      <c r="AC1941" s="125"/>
      <c r="AD1941" s="125"/>
      <c r="AE1941" s="125"/>
      <c r="AF1941" s="125"/>
      <c r="AG1941" s="125"/>
      <c r="AH1941" s="125"/>
      <c r="AI1941" s="125"/>
      <c r="AJ1941" s="125"/>
      <c r="AK1941" s="135"/>
      <c r="AL1941" s="126"/>
    </row>
    <row r="1942" spans="1:38" hidden="1" x14ac:dyDescent="0.25">
      <c r="A1942" s="147"/>
      <c r="B1942" s="120"/>
      <c r="C1942" s="121"/>
      <c r="D1942" s="122"/>
      <c r="E1942" s="121"/>
      <c r="F1942" s="122"/>
      <c r="G1942" s="121"/>
      <c r="H1942" s="123"/>
      <c r="I1942" s="121"/>
      <c r="J1942" s="120"/>
      <c r="K1942" s="121"/>
      <c r="L1942" s="120"/>
      <c r="M1942" s="123"/>
      <c r="N1942" s="123"/>
      <c r="O1942" s="121"/>
      <c r="P1942" s="121"/>
      <c r="Q1942" s="123"/>
      <c r="R1942" s="121"/>
      <c r="S1942" s="121"/>
      <c r="T1942" s="124"/>
      <c r="U1942" s="122"/>
      <c r="V1942" s="121"/>
      <c r="W1942" s="120"/>
      <c r="X1942" s="120"/>
      <c r="Y1942" s="263"/>
      <c r="Z1942" s="123"/>
      <c r="AA1942" s="125"/>
      <c r="AB1942" s="125"/>
      <c r="AC1942" s="125"/>
      <c r="AD1942" s="125"/>
      <c r="AE1942" s="125"/>
      <c r="AF1942" s="125"/>
      <c r="AG1942" s="125"/>
      <c r="AH1942" s="125"/>
      <c r="AI1942" s="125"/>
      <c r="AJ1942" s="125"/>
      <c r="AK1942" s="135"/>
      <c r="AL1942" s="126"/>
    </row>
    <row r="1943" spans="1:38" hidden="1" x14ac:dyDescent="0.25">
      <c r="A1943" s="147"/>
      <c r="B1943" s="120"/>
      <c r="C1943" s="121"/>
      <c r="D1943" s="122"/>
      <c r="E1943" s="121"/>
      <c r="F1943" s="122"/>
      <c r="G1943" s="121"/>
      <c r="H1943" s="123"/>
      <c r="I1943" s="121"/>
      <c r="J1943" s="120"/>
      <c r="K1943" s="121"/>
      <c r="L1943" s="120"/>
      <c r="M1943" s="123"/>
      <c r="N1943" s="123"/>
      <c r="O1943" s="121"/>
      <c r="P1943" s="121"/>
      <c r="Q1943" s="123"/>
      <c r="R1943" s="150"/>
      <c r="S1943" s="150"/>
      <c r="T1943" s="124"/>
      <c r="U1943" s="120"/>
      <c r="V1943" s="121"/>
      <c r="W1943" s="120"/>
      <c r="X1943" s="120"/>
      <c r="Y1943" s="263"/>
      <c r="Z1943" s="123"/>
      <c r="AA1943" s="125"/>
      <c r="AB1943" s="125"/>
      <c r="AC1943" s="125"/>
      <c r="AD1943" s="125"/>
      <c r="AE1943" s="125"/>
      <c r="AF1943" s="125"/>
      <c r="AG1943" s="125"/>
      <c r="AH1943" s="125"/>
      <c r="AI1943" s="125"/>
      <c r="AJ1943" s="125"/>
      <c r="AK1943" s="135"/>
      <c r="AL1943" s="126"/>
    </row>
    <row r="1944" spans="1:38" hidden="1" x14ac:dyDescent="0.25">
      <c r="A1944" s="147"/>
      <c r="B1944" s="120"/>
      <c r="C1944" s="121"/>
      <c r="D1944" s="122"/>
      <c r="E1944" s="121"/>
      <c r="F1944" s="122"/>
      <c r="G1944" s="121"/>
      <c r="H1944" s="123"/>
      <c r="I1944" s="121"/>
      <c r="J1944" s="120"/>
      <c r="K1944" s="121"/>
      <c r="L1944" s="120"/>
      <c r="M1944" s="123"/>
      <c r="N1944" s="123"/>
      <c r="O1944" s="121"/>
      <c r="P1944" s="121"/>
      <c r="Q1944" s="123"/>
      <c r="R1944" s="150"/>
      <c r="S1944" s="150"/>
      <c r="T1944" s="124"/>
      <c r="U1944" s="120"/>
      <c r="V1944" s="121"/>
      <c r="W1944" s="120"/>
      <c r="X1944" s="120"/>
      <c r="Y1944" s="263"/>
      <c r="Z1944" s="123"/>
      <c r="AA1944" s="125"/>
      <c r="AB1944" s="125"/>
      <c r="AC1944" s="125"/>
      <c r="AD1944" s="125"/>
      <c r="AE1944" s="125"/>
      <c r="AF1944" s="125"/>
      <c r="AG1944" s="125"/>
      <c r="AH1944" s="125"/>
      <c r="AI1944" s="125"/>
      <c r="AJ1944" s="125"/>
      <c r="AK1944" s="135"/>
      <c r="AL1944" s="126"/>
    </row>
    <row r="1945" spans="1:38" hidden="1" x14ac:dyDescent="0.25">
      <c r="A1945" s="147"/>
      <c r="B1945" s="120"/>
      <c r="C1945" s="121"/>
      <c r="D1945" s="122"/>
      <c r="E1945" s="121"/>
      <c r="F1945" s="122"/>
      <c r="G1945" s="121"/>
      <c r="H1945" s="123"/>
      <c r="I1945" s="121"/>
      <c r="J1945" s="120"/>
      <c r="K1945" s="121"/>
      <c r="L1945" s="120"/>
      <c r="M1945" s="123"/>
      <c r="N1945" s="123"/>
      <c r="O1945" s="121"/>
      <c r="P1945" s="121"/>
      <c r="Q1945" s="123"/>
      <c r="R1945" s="150"/>
      <c r="S1945" s="150"/>
      <c r="T1945" s="124"/>
      <c r="U1945" s="120"/>
      <c r="V1945" s="121"/>
      <c r="W1945" s="120"/>
      <c r="X1945" s="120"/>
      <c r="Y1945" s="264"/>
      <c r="Z1945" s="123"/>
      <c r="AA1945" s="125"/>
      <c r="AB1945" s="125"/>
      <c r="AC1945" s="125"/>
      <c r="AD1945" s="125"/>
      <c r="AE1945" s="125"/>
      <c r="AF1945" s="125"/>
      <c r="AG1945" s="125"/>
      <c r="AH1945" s="125"/>
      <c r="AI1945" s="125"/>
      <c r="AJ1945" s="125"/>
      <c r="AK1945" s="135"/>
      <c r="AL1945" s="126"/>
    </row>
    <row r="1946" spans="1:38" hidden="1" x14ac:dyDescent="0.25">
      <c r="A1946" s="147"/>
      <c r="B1946" s="120"/>
      <c r="C1946" s="121"/>
      <c r="D1946" s="122"/>
      <c r="E1946" s="121"/>
      <c r="F1946" s="122"/>
      <c r="G1946" s="121"/>
      <c r="H1946" s="123"/>
      <c r="I1946" s="121"/>
      <c r="J1946" s="120"/>
      <c r="K1946" s="121"/>
      <c r="L1946" s="120"/>
      <c r="M1946" s="123"/>
      <c r="N1946" s="123"/>
      <c r="O1946" s="121"/>
      <c r="P1946" s="121"/>
      <c r="Q1946" s="123"/>
      <c r="R1946" s="150"/>
      <c r="S1946" s="150"/>
      <c r="T1946" s="124"/>
      <c r="U1946" s="120"/>
      <c r="V1946" s="121"/>
      <c r="W1946" s="120"/>
      <c r="X1946" s="120"/>
      <c r="Y1946" s="264"/>
      <c r="Z1946" s="123"/>
      <c r="AA1946" s="125"/>
      <c r="AB1946" s="125"/>
      <c r="AC1946" s="125"/>
      <c r="AD1946" s="125"/>
      <c r="AE1946" s="125"/>
      <c r="AF1946" s="125"/>
      <c r="AG1946" s="125"/>
      <c r="AH1946" s="125"/>
      <c r="AI1946" s="125"/>
      <c r="AJ1946" s="125"/>
      <c r="AK1946" s="135"/>
      <c r="AL1946" s="126"/>
    </row>
    <row r="1947" spans="1:38" hidden="1" x14ac:dyDescent="0.25">
      <c r="A1947" s="147"/>
      <c r="B1947" s="120"/>
      <c r="C1947" s="121"/>
      <c r="D1947" s="122"/>
      <c r="E1947" s="121"/>
      <c r="F1947" s="122"/>
      <c r="G1947" s="121"/>
      <c r="H1947" s="123"/>
      <c r="I1947" s="121"/>
      <c r="J1947" s="120"/>
      <c r="K1947" s="121"/>
      <c r="L1947" s="120"/>
      <c r="M1947" s="123"/>
      <c r="N1947" s="123"/>
      <c r="O1947" s="121"/>
      <c r="P1947" s="121"/>
      <c r="Q1947" s="123"/>
      <c r="R1947" s="150"/>
      <c r="S1947" s="150"/>
      <c r="T1947" s="124"/>
      <c r="U1947" s="120"/>
      <c r="V1947" s="121"/>
      <c r="W1947" s="120"/>
      <c r="X1947" s="120"/>
      <c r="Y1947" s="264"/>
      <c r="Z1947" s="123"/>
      <c r="AA1947" s="125"/>
      <c r="AB1947" s="125"/>
      <c r="AC1947" s="125"/>
      <c r="AD1947" s="125"/>
      <c r="AE1947" s="125"/>
      <c r="AF1947" s="125"/>
      <c r="AG1947" s="125"/>
      <c r="AH1947" s="125"/>
      <c r="AI1947" s="125"/>
      <c r="AJ1947" s="125"/>
      <c r="AK1947" s="135"/>
      <c r="AL1947" s="126"/>
    </row>
    <row r="1948" spans="1:38" hidden="1" x14ac:dyDescent="0.25">
      <c r="A1948" s="147"/>
      <c r="B1948" s="120"/>
      <c r="C1948" s="121"/>
      <c r="D1948" s="122"/>
      <c r="E1948" s="121"/>
      <c r="F1948" s="122"/>
      <c r="G1948" s="121"/>
      <c r="H1948" s="123"/>
      <c r="I1948" s="121"/>
      <c r="J1948" s="120"/>
      <c r="K1948" s="121"/>
      <c r="L1948" s="120"/>
      <c r="M1948" s="123"/>
      <c r="N1948" s="123"/>
      <c r="O1948" s="121"/>
      <c r="P1948" s="121"/>
      <c r="Q1948" s="123"/>
      <c r="R1948" s="150"/>
      <c r="S1948" s="150"/>
      <c r="T1948" s="124"/>
      <c r="U1948" s="120"/>
      <c r="V1948" s="121"/>
      <c r="W1948" s="120"/>
      <c r="X1948" s="120"/>
      <c r="Y1948" s="264"/>
      <c r="Z1948" s="123"/>
      <c r="AA1948" s="125"/>
      <c r="AB1948" s="125"/>
      <c r="AC1948" s="125"/>
      <c r="AD1948" s="125"/>
      <c r="AE1948" s="125"/>
      <c r="AF1948" s="125"/>
      <c r="AG1948" s="125"/>
      <c r="AH1948" s="125"/>
      <c r="AI1948" s="125"/>
      <c r="AJ1948" s="125"/>
      <c r="AK1948" s="135"/>
      <c r="AL1948" s="126"/>
    </row>
    <row r="1949" spans="1:38" hidden="1" x14ac:dyDescent="0.25">
      <c r="A1949" s="147"/>
      <c r="B1949" s="120"/>
      <c r="C1949" s="121"/>
      <c r="D1949" s="122"/>
      <c r="E1949" s="121"/>
      <c r="F1949" s="122"/>
      <c r="G1949" s="121"/>
      <c r="H1949" s="123"/>
      <c r="I1949" s="121"/>
      <c r="J1949" s="120"/>
      <c r="K1949" s="121"/>
      <c r="L1949" s="120"/>
      <c r="M1949" s="123"/>
      <c r="N1949" s="123"/>
      <c r="O1949" s="121"/>
      <c r="P1949" s="121"/>
      <c r="Q1949" s="123"/>
      <c r="R1949" s="150"/>
      <c r="S1949" s="150"/>
      <c r="T1949" s="124"/>
      <c r="U1949" s="120"/>
      <c r="V1949" s="121"/>
      <c r="W1949" s="120"/>
      <c r="X1949" s="120"/>
      <c r="Y1949" s="264"/>
      <c r="Z1949" s="123"/>
      <c r="AA1949" s="125"/>
      <c r="AB1949" s="125"/>
      <c r="AC1949" s="125"/>
      <c r="AD1949" s="125"/>
      <c r="AE1949" s="125"/>
      <c r="AF1949" s="125"/>
      <c r="AG1949" s="125"/>
      <c r="AH1949" s="125"/>
      <c r="AI1949" s="125"/>
      <c r="AJ1949" s="125"/>
      <c r="AK1949" s="135"/>
      <c r="AL1949" s="126"/>
    </row>
    <row r="1950" spans="1:38" hidden="1" x14ac:dyDescent="0.25">
      <c r="A1950" s="147"/>
      <c r="B1950" s="120"/>
      <c r="C1950" s="121"/>
      <c r="D1950" s="122"/>
      <c r="E1950" s="121"/>
      <c r="F1950" s="122"/>
      <c r="G1950" s="121"/>
      <c r="H1950" s="123"/>
      <c r="I1950" s="121"/>
      <c r="J1950" s="120"/>
      <c r="K1950" s="121"/>
      <c r="L1950" s="120"/>
      <c r="M1950" s="123"/>
      <c r="N1950" s="123"/>
      <c r="O1950" s="121"/>
      <c r="P1950" s="121"/>
      <c r="Q1950" s="123"/>
      <c r="R1950" s="150"/>
      <c r="S1950" s="150"/>
      <c r="T1950" s="124"/>
      <c r="U1950" s="120"/>
      <c r="V1950" s="121"/>
      <c r="W1950" s="120"/>
      <c r="X1950" s="120"/>
      <c r="Y1950" s="264"/>
      <c r="Z1950" s="123"/>
      <c r="AA1950" s="125"/>
      <c r="AB1950" s="125"/>
      <c r="AC1950" s="125"/>
      <c r="AD1950" s="125"/>
      <c r="AE1950" s="125"/>
      <c r="AF1950" s="125"/>
      <c r="AG1950" s="125"/>
      <c r="AH1950" s="125"/>
      <c r="AI1950" s="125"/>
      <c r="AJ1950" s="125"/>
      <c r="AK1950" s="135"/>
      <c r="AL1950" s="126"/>
    </row>
    <row r="1951" spans="1:38" hidden="1" x14ac:dyDescent="0.25">
      <c r="A1951" s="147"/>
      <c r="B1951" s="120"/>
      <c r="C1951" s="121"/>
      <c r="D1951" s="122"/>
      <c r="E1951" s="121"/>
      <c r="F1951" s="122"/>
      <c r="G1951" s="121"/>
      <c r="H1951" s="123"/>
      <c r="I1951" s="121"/>
      <c r="J1951" s="120"/>
      <c r="K1951" s="121"/>
      <c r="L1951" s="120"/>
      <c r="M1951" s="123"/>
      <c r="N1951" s="123"/>
      <c r="O1951" s="121"/>
      <c r="P1951" s="121"/>
      <c r="Q1951" s="123"/>
      <c r="R1951" s="150"/>
      <c r="S1951" s="150"/>
      <c r="T1951" s="124"/>
      <c r="U1951" s="120"/>
      <c r="V1951" s="121"/>
      <c r="W1951" s="120"/>
      <c r="X1951" s="120"/>
      <c r="Y1951" s="264"/>
      <c r="Z1951" s="123"/>
      <c r="AA1951" s="125"/>
      <c r="AB1951" s="125"/>
      <c r="AC1951" s="125"/>
      <c r="AD1951" s="125"/>
      <c r="AE1951" s="125"/>
      <c r="AF1951" s="125"/>
      <c r="AG1951" s="125"/>
      <c r="AH1951" s="125"/>
      <c r="AI1951" s="125"/>
      <c r="AJ1951" s="125"/>
      <c r="AK1951" s="135"/>
      <c r="AL1951" s="126"/>
    </row>
    <row r="1952" spans="1:38" hidden="1" x14ac:dyDescent="0.25">
      <c r="A1952" s="147"/>
      <c r="B1952" s="120"/>
      <c r="C1952" s="121"/>
      <c r="D1952" s="122"/>
      <c r="E1952" s="121"/>
      <c r="F1952" s="122"/>
      <c r="G1952" s="121"/>
      <c r="H1952" s="123"/>
      <c r="I1952" s="121"/>
      <c r="J1952" s="120"/>
      <c r="K1952" s="121"/>
      <c r="L1952" s="120"/>
      <c r="M1952" s="123"/>
      <c r="N1952" s="123"/>
      <c r="O1952" s="121"/>
      <c r="P1952" s="121"/>
      <c r="Q1952" s="123"/>
      <c r="R1952" s="150"/>
      <c r="S1952" s="150"/>
      <c r="T1952" s="124"/>
      <c r="U1952" s="120"/>
      <c r="V1952" s="121"/>
      <c r="W1952" s="120"/>
      <c r="X1952" s="120"/>
      <c r="Y1952" s="264"/>
      <c r="Z1952" s="123"/>
      <c r="AA1952" s="125"/>
      <c r="AB1952" s="125"/>
      <c r="AC1952" s="125"/>
      <c r="AD1952" s="125"/>
      <c r="AE1952" s="125"/>
      <c r="AF1952" s="125"/>
      <c r="AG1952" s="125"/>
      <c r="AH1952" s="125"/>
      <c r="AI1952" s="125"/>
      <c r="AJ1952" s="125"/>
      <c r="AK1952" s="135"/>
      <c r="AL1952" s="126"/>
    </row>
    <row r="1953" spans="1:38" hidden="1" x14ac:dyDescent="0.25">
      <c r="A1953" s="147"/>
      <c r="B1953" s="120"/>
      <c r="C1953" s="121"/>
      <c r="D1953" s="122"/>
      <c r="E1953" s="121"/>
      <c r="F1953" s="122"/>
      <c r="G1953" s="121"/>
      <c r="H1953" s="123"/>
      <c r="I1953" s="121"/>
      <c r="J1953" s="120"/>
      <c r="K1953" s="121"/>
      <c r="L1953" s="120"/>
      <c r="M1953" s="123"/>
      <c r="N1953" s="123"/>
      <c r="O1953" s="121"/>
      <c r="P1953" s="121"/>
      <c r="Q1953" s="123"/>
      <c r="R1953" s="150"/>
      <c r="S1953" s="150"/>
      <c r="T1953" s="124"/>
      <c r="U1953" s="120"/>
      <c r="V1953" s="121"/>
      <c r="W1953" s="120"/>
      <c r="X1953" s="120"/>
      <c r="Y1953" s="264"/>
      <c r="Z1953" s="123"/>
      <c r="AA1953" s="125"/>
      <c r="AB1953" s="125"/>
      <c r="AC1953" s="125"/>
      <c r="AD1953" s="125"/>
      <c r="AE1953" s="125"/>
      <c r="AF1953" s="125"/>
      <c r="AG1953" s="125"/>
      <c r="AH1953" s="125"/>
      <c r="AI1953" s="125"/>
      <c r="AJ1953" s="125"/>
      <c r="AK1953" s="135"/>
      <c r="AL1953" s="126"/>
    </row>
    <row r="1954" spans="1:38" hidden="1" x14ac:dyDescent="0.25">
      <c r="A1954" s="147"/>
      <c r="B1954" s="120"/>
      <c r="C1954" s="121"/>
      <c r="D1954" s="122"/>
      <c r="E1954" s="121"/>
      <c r="F1954" s="122"/>
      <c r="G1954" s="121"/>
      <c r="H1954" s="123"/>
      <c r="I1954" s="121"/>
      <c r="J1954" s="120"/>
      <c r="K1954" s="121"/>
      <c r="L1954" s="120"/>
      <c r="M1954" s="123"/>
      <c r="N1954" s="123"/>
      <c r="O1954" s="121"/>
      <c r="P1954" s="121"/>
      <c r="Q1954" s="123"/>
      <c r="R1954" s="150"/>
      <c r="S1954" s="150"/>
      <c r="T1954" s="124"/>
      <c r="U1954" s="120"/>
      <c r="V1954" s="121"/>
      <c r="W1954" s="120"/>
      <c r="X1954" s="120"/>
      <c r="Y1954" s="264"/>
      <c r="Z1954" s="123"/>
      <c r="AA1954" s="125"/>
      <c r="AB1954" s="125"/>
      <c r="AC1954" s="125"/>
      <c r="AD1954" s="125"/>
      <c r="AE1954" s="125"/>
      <c r="AF1954" s="125"/>
      <c r="AG1954" s="125"/>
      <c r="AH1954" s="125"/>
      <c r="AI1954" s="125"/>
      <c r="AJ1954" s="125"/>
      <c r="AK1954" s="135"/>
      <c r="AL1954" s="126"/>
    </row>
    <row r="1955" spans="1:38" hidden="1" x14ac:dyDescent="0.25">
      <c r="A1955" s="147"/>
      <c r="B1955" s="120"/>
      <c r="C1955" s="121"/>
      <c r="D1955" s="122"/>
      <c r="E1955" s="121"/>
      <c r="F1955" s="122"/>
      <c r="G1955" s="121"/>
      <c r="H1955" s="123"/>
      <c r="I1955" s="121"/>
      <c r="J1955" s="120"/>
      <c r="K1955" s="121"/>
      <c r="L1955" s="120"/>
      <c r="M1955" s="123"/>
      <c r="N1955" s="123"/>
      <c r="O1955" s="121"/>
      <c r="P1955" s="121"/>
      <c r="Q1955" s="123"/>
      <c r="R1955" s="150"/>
      <c r="S1955" s="150"/>
      <c r="T1955" s="124"/>
      <c r="U1955" s="120"/>
      <c r="V1955" s="121"/>
      <c r="W1955" s="120"/>
      <c r="X1955" s="120"/>
      <c r="Y1955" s="264"/>
      <c r="Z1955" s="123"/>
      <c r="AA1955" s="125"/>
      <c r="AB1955" s="125"/>
      <c r="AC1955" s="125"/>
      <c r="AD1955" s="125"/>
      <c r="AE1955" s="125"/>
      <c r="AF1955" s="125"/>
      <c r="AG1955" s="125"/>
      <c r="AH1955" s="125"/>
      <c r="AI1955" s="125"/>
      <c r="AJ1955" s="125"/>
      <c r="AK1955" s="135"/>
      <c r="AL1955" s="126"/>
    </row>
    <row r="1956" spans="1:38" hidden="1" x14ac:dyDescent="0.25">
      <c r="A1956" s="147"/>
      <c r="B1956" s="120"/>
      <c r="C1956" s="121"/>
      <c r="D1956" s="122"/>
      <c r="E1956" s="121"/>
      <c r="F1956" s="122"/>
      <c r="G1956" s="121"/>
      <c r="H1956" s="123"/>
      <c r="I1956" s="121"/>
      <c r="J1956" s="120"/>
      <c r="K1956" s="121"/>
      <c r="L1956" s="120"/>
      <c r="M1956" s="123"/>
      <c r="N1956" s="123"/>
      <c r="O1956" s="121"/>
      <c r="P1956" s="121"/>
      <c r="Q1956" s="123"/>
      <c r="R1956" s="150"/>
      <c r="S1956" s="150"/>
      <c r="T1956" s="124"/>
      <c r="U1956" s="120"/>
      <c r="V1956" s="121"/>
      <c r="W1956" s="120"/>
      <c r="X1956" s="120"/>
      <c r="Y1956" s="264"/>
      <c r="Z1956" s="123"/>
      <c r="AA1956" s="125"/>
      <c r="AB1956" s="125"/>
      <c r="AC1956" s="125"/>
      <c r="AD1956" s="125"/>
      <c r="AE1956" s="125"/>
      <c r="AF1956" s="125"/>
      <c r="AG1956" s="125"/>
      <c r="AH1956" s="125"/>
      <c r="AI1956" s="125"/>
      <c r="AJ1956" s="125"/>
      <c r="AK1956" s="135"/>
      <c r="AL1956" s="126"/>
    </row>
    <row r="1957" spans="1:38" hidden="1" x14ac:dyDescent="0.25">
      <c r="A1957" s="147"/>
      <c r="B1957" s="120"/>
      <c r="C1957" s="121"/>
      <c r="D1957" s="122"/>
      <c r="E1957" s="121"/>
      <c r="F1957" s="122"/>
      <c r="G1957" s="121"/>
      <c r="H1957" s="123"/>
      <c r="I1957" s="121"/>
      <c r="J1957" s="120"/>
      <c r="K1957" s="121"/>
      <c r="L1957" s="120"/>
      <c r="M1957" s="123"/>
      <c r="N1957" s="123"/>
      <c r="O1957" s="121"/>
      <c r="P1957" s="121"/>
      <c r="Q1957" s="123"/>
      <c r="R1957" s="150"/>
      <c r="S1957" s="150"/>
      <c r="T1957" s="124"/>
      <c r="U1957" s="120"/>
      <c r="V1957" s="121"/>
      <c r="W1957" s="120"/>
      <c r="X1957" s="120"/>
      <c r="Y1957" s="264"/>
      <c r="Z1957" s="123"/>
      <c r="AA1957" s="125"/>
      <c r="AB1957" s="125"/>
      <c r="AC1957" s="125"/>
      <c r="AD1957" s="125"/>
      <c r="AE1957" s="125"/>
      <c r="AF1957" s="125"/>
      <c r="AG1957" s="125"/>
      <c r="AH1957" s="125"/>
      <c r="AI1957" s="125"/>
      <c r="AJ1957" s="125"/>
      <c r="AK1957" s="135"/>
      <c r="AL1957" s="126"/>
    </row>
    <row r="1958" spans="1:38" hidden="1" x14ac:dyDescent="0.25">
      <c r="A1958" s="149"/>
      <c r="B1958" s="120"/>
      <c r="C1958" s="121"/>
      <c r="D1958" s="122"/>
      <c r="E1958" s="121"/>
      <c r="F1958" s="122"/>
      <c r="G1958" s="121"/>
      <c r="H1958" s="123"/>
      <c r="I1958" s="121"/>
      <c r="J1958" s="120"/>
      <c r="K1958" s="121"/>
      <c r="L1958" s="120"/>
      <c r="M1958" s="123"/>
      <c r="N1958" s="123"/>
      <c r="O1958" s="121"/>
      <c r="P1958" s="121"/>
      <c r="Q1958" s="123"/>
      <c r="R1958" s="121"/>
      <c r="S1958" s="121"/>
      <c r="T1958" s="124"/>
      <c r="U1958" s="122"/>
      <c r="V1958" s="121"/>
      <c r="W1958" s="120"/>
      <c r="X1958" s="120"/>
      <c r="Y1958" s="262"/>
      <c r="Z1958" s="123"/>
      <c r="AA1958" s="125"/>
      <c r="AB1958" s="125"/>
      <c r="AC1958" s="125"/>
      <c r="AD1958" s="125"/>
      <c r="AE1958" s="125"/>
      <c r="AF1958" s="125"/>
      <c r="AG1958" s="125"/>
      <c r="AH1958" s="125"/>
      <c r="AI1958" s="125"/>
      <c r="AJ1958" s="125"/>
      <c r="AK1958" s="135"/>
      <c r="AL1958" s="126"/>
    </row>
    <row r="1959" spans="1:38" hidden="1" x14ac:dyDescent="0.25">
      <c r="A1959" s="147"/>
      <c r="B1959" s="120"/>
      <c r="C1959" s="121"/>
      <c r="D1959" s="122"/>
      <c r="E1959" s="121"/>
      <c r="F1959" s="122"/>
      <c r="G1959" s="121"/>
      <c r="H1959" s="123"/>
      <c r="I1959" s="121"/>
      <c r="J1959" s="120"/>
      <c r="K1959" s="121"/>
      <c r="L1959" s="120"/>
      <c r="M1959" s="123"/>
      <c r="N1959" s="123"/>
      <c r="O1959" s="121"/>
      <c r="P1959" s="121"/>
      <c r="Q1959" s="123"/>
      <c r="R1959" s="150"/>
      <c r="S1959" s="150"/>
      <c r="T1959" s="124"/>
      <c r="U1959" s="120"/>
      <c r="V1959" s="121"/>
      <c r="W1959" s="120"/>
      <c r="X1959" s="120"/>
      <c r="Y1959" s="263"/>
      <c r="Z1959" s="123"/>
      <c r="AA1959" s="125"/>
      <c r="AB1959" s="125"/>
      <c r="AC1959" s="125"/>
      <c r="AD1959" s="125"/>
      <c r="AE1959" s="125"/>
      <c r="AF1959" s="125"/>
      <c r="AG1959" s="125"/>
      <c r="AH1959" s="125"/>
      <c r="AI1959" s="125"/>
      <c r="AJ1959" s="125"/>
      <c r="AK1959" s="135"/>
      <c r="AL1959" s="126"/>
    </row>
    <row r="1960" spans="1:38" hidden="1" x14ac:dyDescent="0.25">
      <c r="A1960" s="147"/>
      <c r="B1960" s="120"/>
      <c r="C1960" s="121"/>
      <c r="D1960" s="122"/>
      <c r="E1960" s="121"/>
      <c r="F1960" s="122"/>
      <c r="G1960" s="121"/>
      <c r="H1960" s="123"/>
      <c r="I1960" s="121"/>
      <c r="J1960" s="120"/>
      <c r="K1960" s="121"/>
      <c r="L1960" s="120"/>
      <c r="M1960" s="123"/>
      <c r="N1960" s="123"/>
      <c r="O1960" s="121"/>
      <c r="P1960" s="121"/>
      <c r="Q1960" s="123"/>
      <c r="R1960" s="150"/>
      <c r="S1960" s="150"/>
      <c r="T1960" s="124"/>
      <c r="U1960" s="120"/>
      <c r="V1960" s="121"/>
      <c r="W1960" s="120"/>
      <c r="X1960" s="120"/>
      <c r="Y1960" s="263"/>
      <c r="Z1960" s="123"/>
      <c r="AA1960" s="125"/>
      <c r="AB1960" s="125"/>
      <c r="AC1960" s="125"/>
      <c r="AD1960" s="125"/>
      <c r="AE1960" s="125"/>
      <c r="AF1960" s="125"/>
      <c r="AG1960" s="125"/>
      <c r="AH1960" s="125"/>
      <c r="AI1960" s="125"/>
      <c r="AJ1960" s="125"/>
      <c r="AK1960" s="135"/>
      <c r="AL1960" s="126"/>
    </row>
    <row r="1961" spans="1:38" hidden="1" x14ac:dyDescent="0.25">
      <c r="A1961" s="147"/>
      <c r="B1961" s="120"/>
      <c r="C1961" s="121"/>
      <c r="D1961" s="122"/>
      <c r="E1961" s="121"/>
      <c r="F1961" s="122"/>
      <c r="G1961" s="121"/>
      <c r="H1961" s="123"/>
      <c r="I1961" s="121"/>
      <c r="J1961" s="120"/>
      <c r="K1961" s="121"/>
      <c r="L1961" s="120"/>
      <c r="M1961" s="123"/>
      <c r="N1961" s="123"/>
      <c r="O1961" s="121"/>
      <c r="P1961" s="121"/>
      <c r="Q1961" s="123"/>
      <c r="R1961" s="150"/>
      <c r="S1961" s="150"/>
      <c r="T1961" s="124"/>
      <c r="U1961" s="120"/>
      <c r="V1961" s="121"/>
      <c r="W1961" s="120"/>
      <c r="X1961" s="120"/>
      <c r="Y1961" s="264"/>
      <c r="Z1961" s="123"/>
      <c r="AA1961" s="125"/>
      <c r="AB1961" s="125"/>
      <c r="AC1961" s="125"/>
      <c r="AD1961" s="125"/>
      <c r="AE1961" s="125"/>
      <c r="AF1961" s="125"/>
      <c r="AG1961" s="125"/>
      <c r="AH1961" s="125"/>
      <c r="AI1961" s="125"/>
      <c r="AJ1961" s="125"/>
      <c r="AK1961" s="135"/>
      <c r="AL1961" s="126"/>
    </row>
    <row r="1962" spans="1:38" hidden="1" x14ac:dyDescent="0.25">
      <c r="A1962" s="147"/>
      <c r="B1962" s="120"/>
      <c r="C1962" s="121"/>
      <c r="D1962" s="122"/>
      <c r="E1962" s="121"/>
      <c r="F1962" s="122"/>
      <c r="G1962" s="121"/>
      <c r="H1962" s="123"/>
      <c r="I1962" s="121"/>
      <c r="J1962" s="120"/>
      <c r="K1962" s="121"/>
      <c r="L1962" s="120"/>
      <c r="M1962" s="123"/>
      <c r="N1962" s="123"/>
      <c r="O1962" s="121"/>
      <c r="P1962" s="121"/>
      <c r="Q1962" s="123"/>
      <c r="R1962" s="121"/>
      <c r="S1962" s="121"/>
      <c r="T1962" s="124"/>
      <c r="U1962" s="120"/>
      <c r="V1962" s="121"/>
      <c r="W1962" s="120"/>
      <c r="X1962" s="120"/>
      <c r="Y1962" s="263"/>
      <c r="Z1962" s="123"/>
      <c r="AA1962" s="125"/>
      <c r="AB1962" s="125"/>
      <c r="AC1962" s="125"/>
      <c r="AD1962" s="125"/>
      <c r="AE1962" s="125"/>
      <c r="AF1962" s="125"/>
      <c r="AG1962" s="125"/>
      <c r="AH1962" s="125"/>
      <c r="AI1962" s="125"/>
      <c r="AJ1962" s="125"/>
      <c r="AK1962" s="135"/>
      <c r="AL1962" s="126"/>
    </row>
    <row r="1963" spans="1:38" hidden="1" x14ac:dyDescent="0.25">
      <c r="A1963" s="147"/>
      <c r="B1963" s="120"/>
      <c r="C1963" s="121"/>
      <c r="D1963" s="122"/>
      <c r="E1963" s="121"/>
      <c r="F1963" s="122"/>
      <c r="G1963" s="121"/>
      <c r="H1963" s="123"/>
      <c r="I1963" s="121"/>
      <c r="J1963" s="120"/>
      <c r="K1963" s="121"/>
      <c r="L1963" s="120"/>
      <c r="M1963" s="123"/>
      <c r="N1963" s="123"/>
      <c r="O1963" s="121"/>
      <c r="P1963" s="121"/>
      <c r="Q1963" s="123"/>
      <c r="R1963" s="150"/>
      <c r="S1963" s="150"/>
      <c r="T1963" s="124"/>
      <c r="U1963" s="120"/>
      <c r="V1963" s="121"/>
      <c r="W1963" s="120"/>
      <c r="X1963" s="120"/>
      <c r="Y1963" s="264"/>
      <c r="Z1963" s="123"/>
      <c r="AA1963" s="125"/>
      <c r="AB1963" s="125"/>
      <c r="AC1963" s="125"/>
      <c r="AD1963" s="125"/>
      <c r="AE1963" s="125"/>
      <c r="AF1963" s="125"/>
      <c r="AG1963" s="125"/>
      <c r="AH1963" s="125"/>
      <c r="AI1963" s="125"/>
      <c r="AJ1963" s="125"/>
      <c r="AK1963" s="135"/>
      <c r="AL1963" s="126"/>
    </row>
    <row r="1964" spans="1:38" hidden="1" x14ac:dyDescent="0.25">
      <c r="A1964" s="147"/>
      <c r="B1964" s="120"/>
      <c r="C1964" s="121"/>
      <c r="D1964" s="122"/>
      <c r="E1964" s="121"/>
      <c r="F1964" s="122"/>
      <c r="G1964" s="121"/>
      <c r="H1964" s="123"/>
      <c r="I1964" s="121"/>
      <c r="J1964" s="120"/>
      <c r="K1964" s="121"/>
      <c r="L1964" s="120"/>
      <c r="M1964" s="123"/>
      <c r="N1964" s="123"/>
      <c r="O1964" s="121"/>
      <c r="P1964" s="121"/>
      <c r="Q1964" s="123"/>
      <c r="R1964" s="150"/>
      <c r="S1964" s="150"/>
      <c r="T1964" s="124"/>
      <c r="U1964" s="120"/>
      <c r="V1964" s="121"/>
      <c r="W1964" s="120"/>
      <c r="X1964" s="120"/>
      <c r="Y1964" s="264"/>
      <c r="Z1964" s="123"/>
      <c r="AA1964" s="125"/>
      <c r="AB1964" s="125"/>
      <c r="AC1964" s="125"/>
      <c r="AD1964" s="125"/>
      <c r="AE1964" s="125"/>
      <c r="AF1964" s="125"/>
      <c r="AG1964" s="125"/>
      <c r="AH1964" s="125"/>
      <c r="AI1964" s="125"/>
      <c r="AJ1964" s="125"/>
      <c r="AK1964" s="135"/>
      <c r="AL1964" s="126"/>
    </row>
    <row r="1965" spans="1:38" hidden="1" x14ac:dyDescent="0.25">
      <c r="A1965" s="147"/>
      <c r="B1965" s="120"/>
      <c r="C1965" s="121"/>
      <c r="D1965" s="122"/>
      <c r="E1965" s="121"/>
      <c r="F1965" s="122"/>
      <c r="G1965" s="121"/>
      <c r="H1965" s="123"/>
      <c r="I1965" s="121"/>
      <c r="J1965" s="120"/>
      <c r="K1965" s="121"/>
      <c r="L1965" s="120"/>
      <c r="M1965" s="123"/>
      <c r="N1965" s="123"/>
      <c r="O1965" s="121"/>
      <c r="P1965" s="121"/>
      <c r="Q1965" s="123"/>
      <c r="R1965" s="150"/>
      <c r="S1965" s="150"/>
      <c r="T1965" s="124"/>
      <c r="U1965" s="120"/>
      <c r="V1965" s="121"/>
      <c r="W1965" s="120"/>
      <c r="X1965" s="120"/>
      <c r="Y1965" s="264"/>
      <c r="Z1965" s="123"/>
      <c r="AA1965" s="125"/>
      <c r="AB1965" s="125"/>
      <c r="AC1965" s="125"/>
      <c r="AD1965" s="125"/>
      <c r="AE1965" s="125"/>
      <c r="AF1965" s="125"/>
      <c r="AG1965" s="125"/>
      <c r="AH1965" s="125"/>
      <c r="AI1965" s="125"/>
      <c r="AJ1965" s="125"/>
      <c r="AK1965" s="135"/>
      <c r="AL1965" s="126"/>
    </row>
    <row r="1966" spans="1:38" hidden="1" x14ac:dyDescent="0.25">
      <c r="A1966" s="147"/>
      <c r="B1966" s="120"/>
      <c r="C1966" s="121"/>
      <c r="D1966" s="122"/>
      <c r="E1966" s="121"/>
      <c r="F1966" s="122"/>
      <c r="G1966" s="121"/>
      <c r="H1966" s="123"/>
      <c r="I1966" s="121"/>
      <c r="J1966" s="120"/>
      <c r="K1966" s="121"/>
      <c r="L1966" s="120"/>
      <c r="M1966" s="123"/>
      <c r="N1966" s="123"/>
      <c r="O1966" s="121"/>
      <c r="P1966" s="121"/>
      <c r="Q1966" s="123"/>
      <c r="R1966" s="150"/>
      <c r="S1966" s="150"/>
      <c r="T1966" s="124"/>
      <c r="U1966" s="120"/>
      <c r="V1966" s="121"/>
      <c r="W1966" s="120"/>
      <c r="X1966" s="120"/>
      <c r="Y1966" s="264"/>
      <c r="Z1966" s="123"/>
      <c r="AA1966" s="125"/>
      <c r="AB1966" s="125"/>
      <c r="AC1966" s="125"/>
      <c r="AD1966" s="125"/>
      <c r="AE1966" s="125"/>
      <c r="AF1966" s="125"/>
      <c r="AG1966" s="125"/>
      <c r="AH1966" s="125"/>
      <c r="AI1966" s="125"/>
      <c r="AJ1966" s="125"/>
      <c r="AK1966" s="135"/>
      <c r="AL1966" s="126"/>
    </row>
    <row r="1967" spans="1:38" hidden="1" x14ac:dyDescent="0.25">
      <c r="A1967" s="147"/>
      <c r="B1967" s="120"/>
      <c r="C1967" s="121"/>
      <c r="D1967" s="122"/>
      <c r="E1967" s="121"/>
      <c r="F1967" s="122"/>
      <c r="G1967" s="121"/>
      <c r="H1967" s="123"/>
      <c r="I1967" s="121"/>
      <c r="J1967" s="120"/>
      <c r="K1967" s="121"/>
      <c r="L1967" s="120"/>
      <c r="M1967" s="123"/>
      <c r="N1967" s="123"/>
      <c r="O1967" s="121"/>
      <c r="P1967" s="121"/>
      <c r="Q1967" s="123"/>
      <c r="R1967" s="150"/>
      <c r="S1967" s="150"/>
      <c r="T1967" s="124"/>
      <c r="U1967" s="120"/>
      <c r="V1967" s="121"/>
      <c r="W1967" s="120"/>
      <c r="X1967" s="120"/>
      <c r="Y1967" s="264"/>
      <c r="Z1967" s="123"/>
      <c r="AA1967" s="125"/>
      <c r="AB1967" s="125"/>
      <c r="AC1967" s="125"/>
      <c r="AD1967" s="125"/>
      <c r="AE1967" s="125"/>
      <c r="AF1967" s="125"/>
      <c r="AG1967" s="125"/>
      <c r="AH1967" s="125"/>
      <c r="AI1967" s="125"/>
      <c r="AJ1967" s="125"/>
      <c r="AK1967" s="135"/>
      <c r="AL1967" s="126"/>
    </row>
    <row r="1968" spans="1:38" hidden="1" x14ac:dyDescent="0.25">
      <c r="A1968" s="147"/>
      <c r="B1968" s="120"/>
      <c r="C1968" s="121"/>
      <c r="D1968" s="122"/>
      <c r="E1968" s="121"/>
      <c r="F1968" s="122"/>
      <c r="G1968" s="121"/>
      <c r="H1968" s="123"/>
      <c r="I1968" s="121"/>
      <c r="J1968" s="120"/>
      <c r="K1968" s="121"/>
      <c r="L1968" s="120"/>
      <c r="M1968" s="123"/>
      <c r="N1968" s="123"/>
      <c r="O1968" s="121"/>
      <c r="P1968" s="121"/>
      <c r="Q1968" s="123"/>
      <c r="R1968" s="150"/>
      <c r="S1968" s="150"/>
      <c r="T1968" s="124"/>
      <c r="U1968" s="120"/>
      <c r="V1968" s="121"/>
      <c r="W1968" s="120"/>
      <c r="X1968" s="120"/>
      <c r="Y1968" s="263"/>
      <c r="Z1968" s="123"/>
      <c r="AA1968" s="125"/>
      <c r="AB1968" s="125"/>
      <c r="AC1968" s="125"/>
      <c r="AD1968" s="125"/>
      <c r="AE1968" s="125"/>
      <c r="AF1968" s="125"/>
      <c r="AG1968" s="125"/>
      <c r="AH1968" s="125"/>
      <c r="AI1968" s="125"/>
      <c r="AJ1968" s="125"/>
      <c r="AK1968" s="135"/>
      <c r="AL1968" s="126"/>
    </row>
    <row r="1969" spans="1:38" hidden="1" x14ac:dyDescent="0.25">
      <c r="A1969" s="147"/>
      <c r="B1969" s="120"/>
      <c r="C1969" s="121"/>
      <c r="D1969" s="122"/>
      <c r="E1969" s="121"/>
      <c r="F1969" s="122"/>
      <c r="G1969" s="121"/>
      <c r="H1969" s="123"/>
      <c r="I1969" s="121"/>
      <c r="J1969" s="120"/>
      <c r="K1969" s="121"/>
      <c r="L1969" s="120"/>
      <c r="M1969" s="123"/>
      <c r="N1969" s="123"/>
      <c r="O1969" s="121"/>
      <c r="P1969" s="121"/>
      <c r="Q1969" s="123"/>
      <c r="R1969" s="150"/>
      <c r="S1969" s="150"/>
      <c r="T1969" s="124"/>
      <c r="U1969" s="120"/>
      <c r="V1969" s="121"/>
      <c r="W1969" s="120"/>
      <c r="X1969" s="120"/>
      <c r="Y1969" s="263"/>
      <c r="Z1969" s="123"/>
      <c r="AA1969" s="125"/>
      <c r="AB1969" s="125"/>
      <c r="AC1969" s="125"/>
      <c r="AD1969" s="125"/>
      <c r="AE1969" s="125"/>
      <c r="AF1969" s="125"/>
      <c r="AG1969" s="125"/>
      <c r="AH1969" s="125"/>
      <c r="AI1969" s="125"/>
      <c r="AJ1969" s="125"/>
      <c r="AK1969" s="135"/>
      <c r="AL1969" s="126"/>
    </row>
    <row r="1970" spans="1:38" hidden="1" x14ac:dyDescent="0.25">
      <c r="A1970" s="147"/>
      <c r="B1970" s="120"/>
      <c r="C1970" s="121"/>
      <c r="D1970" s="122"/>
      <c r="E1970" s="121"/>
      <c r="F1970" s="122"/>
      <c r="G1970" s="121"/>
      <c r="H1970" s="123"/>
      <c r="I1970" s="121"/>
      <c r="J1970" s="120"/>
      <c r="K1970" s="121"/>
      <c r="L1970" s="120"/>
      <c r="M1970" s="123"/>
      <c r="N1970" s="123"/>
      <c r="O1970" s="121"/>
      <c r="P1970" s="121"/>
      <c r="Q1970" s="123"/>
      <c r="R1970" s="150"/>
      <c r="S1970" s="150"/>
      <c r="T1970" s="124"/>
      <c r="U1970" s="120"/>
      <c r="V1970" s="121"/>
      <c r="W1970" s="120"/>
      <c r="X1970" s="120"/>
      <c r="Y1970" s="264"/>
      <c r="Z1970" s="123"/>
      <c r="AA1970" s="125"/>
      <c r="AB1970" s="125"/>
      <c r="AC1970" s="125"/>
      <c r="AD1970" s="125"/>
      <c r="AE1970" s="125"/>
      <c r="AF1970" s="125"/>
      <c r="AG1970" s="125"/>
      <c r="AH1970" s="125"/>
      <c r="AI1970" s="125"/>
      <c r="AJ1970" s="125"/>
      <c r="AK1970" s="135"/>
      <c r="AL1970" s="126"/>
    </row>
    <row r="1971" spans="1:38" hidden="1" x14ac:dyDescent="0.25">
      <c r="A1971" s="147"/>
      <c r="B1971" s="120"/>
      <c r="C1971" s="121"/>
      <c r="D1971" s="122"/>
      <c r="E1971" s="121"/>
      <c r="F1971" s="122"/>
      <c r="G1971" s="121"/>
      <c r="H1971" s="123"/>
      <c r="I1971" s="121"/>
      <c r="J1971" s="120"/>
      <c r="K1971" s="121"/>
      <c r="L1971" s="120"/>
      <c r="M1971" s="123"/>
      <c r="N1971" s="123"/>
      <c r="O1971" s="121"/>
      <c r="P1971" s="121"/>
      <c r="Q1971" s="123"/>
      <c r="R1971" s="150"/>
      <c r="S1971" s="150"/>
      <c r="T1971" s="124"/>
      <c r="U1971" s="120"/>
      <c r="V1971" s="121"/>
      <c r="W1971" s="120"/>
      <c r="X1971" s="120"/>
      <c r="Y1971" s="264"/>
      <c r="Z1971" s="123"/>
      <c r="AA1971" s="125"/>
      <c r="AB1971" s="125"/>
      <c r="AC1971" s="125"/>
      <c r="AD1971" s="125"/>
      <c r="AE1971" s="125"/>
      <c r="AF1971" s="125"/>
      <c r="AG1971" s="125"/>
      <c r="AH1971" s="125"/>
      <c r="AI1971" s="125"/>
      <c r="AJ1971" s="125"/>
      <c r="AK1971" s="135"/>
      <c r="AL1971" s="126"/>
    </row>
    <row r="1972" spans="1:38" hidden="1" x14ac:dyDescent="0.25">
      <c r="A1972" s="147"/>
      <c r="B1972" s="120"/>
      <c r="C1972" s="121"/>
      <c r="D1972" s="122"/>
      <c r="E1972" s="121"/>
      <c r="F1972" s="122"/>
      <c r="G1972" s="121"/>
      <c r="H1972" s="123"/>
      <c r="I1972" s="121"/>
      <c r="J1972" s="120"/>
      <c r="K1972" s="121"/>
      <c r="L1972" s="120"/>
      <c r="M1972" s="123"/>
      <c r="N1972" s="123"/>
      <c r="O1972" s="121"/>
      <c r="P1972" s="121"/>
      <c r="Q1972" s="123"/>
      <c r="R1972" s="150"/>
      <c r="S1972" s="150"/>
      <c r="T1972" s="124"/>
      <c r="U1972" s="120"/>
      <c r="V1972" s="121"/>
      <c r="W1972" s="120"/>
      <c r="X1972" s="120"/>
      <c r="Y1972" s="264"/>
      <c r="Z1972" s="123"/>
      <c r="AA1972" s="125"/>
      <c r="AB1972" s="125"/>
      <c r="AC1972" s="125"/>
      <c r="AD1972" s="125"/>
      <c r="AE1972" s="125"/>
      <c r="AF1972" s="125"/>
      <c r="AG1972" s="125"/>
      <c r="AH1972" s="125"/>
      <c r="AI1972" s="125"/>
      <c r="AJ1972" s="125"/>
      <c r="AK1972" s="135"/>
      <c r="AL1972" s="126"/>
    </row>
    <row r="1973" spans="1:38" hidden="1" x14ac:dyDescent="0.25">
      <c r="A1973" s="147"/>
      <c r="B1973" s="120"/>
      <c r="C1973" s="121"/>
      <c r="D1973" s="122"/>
      <c r="E1973" s="121"/>
      <c r="F1973" s="122"/>
      <c r="G1973" s="121"/>
      <c r="H1973" s="123"/>
      <c r="I1973" s="121"/>
      <c r="J1973" s="120"/>
      <c r="K1973" s="121"/>
      <c r="L1973" s="120"/>
      <c r="M1973" s="123"/>
      <c r="N1973" s="123"/>
      <c r="O1973" s="121"/>
      <c r="P1973" s="121"/>
      <c r="Q1973" s="123"/>
      <c r="R1973" s="150"/>
      <c r="S1973" s="150"/>
      <c r="T1973" s="124"/>
      <c r="U1973" s="120"/>
      <c r="V1973" s="121"/>
      <c r="W1973" s="120"/>
      <c r="X1973" s="120"/>
      <c r="Y1973" s="264"/>
      <c r="Z1973" s="123"/>
      <c r="AA1973" s="125"/>
      <c r="AB1973" s="125"/>
      <c r="AC1973" s="125"/>
      <c r="AD1973" s="125"/>
      <c r="AE1973" s="125"/>
      <c r="AF1973" s="125"/>
      <c r="AG1973" s="125"/>
      <c r="AH1973" s="125"/>
      <c r="AI1973" s="125"/>
      <c r="AJ1973" s="125"/>
      <c r="AK1973" s="135"/>
      <c r="AL1973" s="126"/>
    </row>
    <row r="1974" spans="1:38" hidden="1" x14ac:dyDescent="0.25">
      <c r="A1974" s="147"/>
      <c r="B1974" s="120"/>
      <c r="C1974" s="121"/>
      <c r="D1974" s="122"/>
      <c r="E1974" s="121"/>
      <c r="F1974" s="122"/>
      <c r="G1974" s="121"/>
      <c r="H1974" s="123"/>
      <c r="I1974" s="121"/>
      <c r="J1974" s="120"/>
      <c r="K1974" s="121"/>
      <c r="L1974" s="120"/>
      <c r="M1974" s="123"/>
      <c r="N1974" s="123"/>
      <c r="O1974" s="121"/>
      <c r="P1974" s="121"/>
      <c r="Q1974" s="123"/>
      <c r="R1974" s="150"/>
      <c r="S1974" s="150"/>
      <c r="T1974" s="124"/>
      <c r="U1974" s="120"/>
      <c r="V1974" s="121"/>
      <c r="W1974" s="120"/>
      <c r="X1974" s="120"/>
      <c r="Y1974" s="264"/>
      <c r="Z1974" s="123"/>
      <c r="AA1974" s="125"/>
      <c r="AB1974" s="125"/>
      <c r="AC1974" s="125"/>
      <c r="AD1974" s="125"/>
      <c r="AE1974" s="125"/>
      <c r="AF1974" s="125"/>
      <c r="AG1974" s="125"/>
      <c r="AH1974" s="125"/>
      <c r="AI1974" s="125"/>
      <c r="AJ1974" s="125"/>
      <c r="AK1974" s="135"/>
      <c r="AL1974" s="126"/>
    </row>
    <row r="1975" spans="1:38" hidden="1" x14ac:dyDescent="0.25">
      <c r="A1975" s="147"/>
      <c r="B1975" s="120"/>
      <c r="C1975" s="121"/>
      <c r="D1975" s="122"/>
      <c r="E1975" s="121"/>
      <c r="F1975" s="122"/>
      <c r="G1975" s="121"/>
      <c r="H1975" s="123"/>
      <c r="I1975" s="121"/>
      <c r="J1975" s="120"/>
      <c r="K1975" s="121"/>
      <c r="L1975" s="120"/>
      <c r="M1975" s="123"/>
      <c r="N1975" s="123"/>
      <c r="O1975" s="121"/>
      <c r="P1975" s="121"/>
      <c r="Q1975" s="123"/>
      <c r="R1975" s="150"/>
      <c r="S1975" s="150"/>
      <c r="T1975" s="124"/>
      <c r="U1975" s="120"/>
      <c r="V1975" s="121"/>
      <c r="W1975" s="120"/>
      <c r="X1975" s="120"/>
      <c r="Y1975" s="264"/>
      <c r="Z1975" s="123"/>
      <c r="AA1975" s="125"/>
      <c r="AB1975" s="125"/>
      <c r="AC1975" s="125"/>
      <c r="AD1975" s="125"/>
      <c r="AE1975" s="125"/>
      <c r="AF1975" s="125"/>
      <c r="AG1975" s="125"/>
      <c r="AH1975" s="125"/>
      <c r="AI1975" s="125"/>
      <c r="AJ1975" s="125"/>
      <c r="AK1975" s="135"/>
      <c r="AL1975" s="126"/>
    </row>
    <row r="1976" spans="1:38" hidden="1" x14ac:dyDescent="0.25">
      <c r="A1976" s="147"/>
      <c r="B1976" s="120"/>
      <c r="C1976" s="121"/>
      <c r="D1976" s="122"/>
      <c r="E1976" s="121"/>
      <c r="F1976" s="122"/>
      <c r="G1976" s="121"/>
      <c r="H1976" s="123"/>
      <c r="I1976" s="121"/>
      <c r="J1976" s="120"/>
      <c r="K1976" s="121"/>
      <c r="L1976" s="120"/>
      <c r="M1976" s="123"/>
      <c r="N1976" s="123"/>
      <c r="O1976" s="121"/>
      <c r="P1976" s="121"/>
      <c r="Q1976" s="123"/>
      <c r="R1976" s="150"/>
      <c r="S1976" s="150"/>
      <c r="T1976" s="124"/>
      <c r="U1976" s="120"/>
      <c r="V1976" s="121"/>
      <c r="W1976" s="120"/>
      <c r="X1976" s="120"/>
      <c r="Y1976" s="264"/>
      <c r="Z1976" s="123"/>
      <c r="AA1976" s="125"/>
      <c r="AB1976" s="125"/>
      <c r="AC1976" s="125"/>
      <c r="AD1976" s="125"/>
      <c r="AE1976" s="125"/>
      <c r="AF1976" s="125"/>
      <c r="AG1976" s="125"/>
      <c r="AH1976" s="125"/>
      <c r="AI1976" s="125"/>
      <c r="AJ1976" s="125"/>
      <c r="AK1976" s="135"/>
      <c r="AL1976" s="126"/>
    </row>
    <row r="1977" spans="1:38" hidden="1" x14ac:dyDescent="0.25">
      <c r="A1977" s="147"/>
      <c r="B1977" s="120"/>
      <c r="C1977" s="121"/>
      <c r="D1977" s="122"/>
      <c r="E1977" s="121"/>
      <c r="F1977" s="122"/>
      <c r="G1977" s="121"/>
      <c r="H1977" s="123"/>
      <c r="I1977" s="121"/>
      <c r="J1977" s="120"/>
      <c r="K1977" s="121"/>
      <c r="L1977" s="120"/>
      <c r="M1977" s="123"/>
      <c r="N1977" s="123"/>
      <c r="O1977" s="121"/>
      <c r="P1977" s="121"/>
      <c r="Q1977" s="123"/>
      <c r="R1977" s="150"/>
      <c r="S1977" s="150"/>
      <c r="T1977" s="124"/>
      <c r="U1977" s="120"/>
      <c r="V1977" s="121"/>
      <c r="W1977" s="120"/>
      <c r="X1977" s="120"/>
      <c r="Y1977" s="264"/>
      <c r="Z1977" s="123"/>
      <c r="AA1977" s="125"/>
      <c r="AB1977" s="125"/>
      <c r="AC1977" s="125"/>
      <c r="AD1977" s="125"/>
      <c r="AE1977" s="125"/>
      <c r="AF1977" s="125"/>
      <c r="AG1977" s="125"/>
      <c r="AH1977" s="125"/>
      <c r="AI1977" s="125"/>
      <c r="AJ1977" s="125"/>
      <c r="AK1977" s="135"/>
      <c r="AL1977" s="126"/>
    </row>
    <row r="1978" spans="1:38" hidden="1" x14ac:dyDescent="0.25">
      <c r="A1978" s="147"/>
      <c r="B1978" s="120"/>
      <c r="C1978" s="121"/>
      <c r="D1978" s="122"/>
      <c r="E1978" s="121"/>
      <c r="F1978" s="122"/>
      <c r="G1978" s="121"/>
      <c r="H1978" s="123"/>
      <c r="I1978" s="121"/>
      <c r="J1978" s="120"/>
      <c r="K1978" s="121"/>
      <c r="L1978" s="120"/>
      <c r="M1978" s="123"/>
      <c r="N1978" s="123"/>
      <c r="O1978" s="121"/>
      <c r="P1978" s="121"/>
      <c r="Q1978" s="123"/>
      <c r="R1978" s="150"/>
      <c r="S1978" s="150"/>
      <c r="T1978" s="124"/>
      <c r="U1978" s="120"/>
      <c r="V1978" s="121"/>
      <c r="W1978" s="120"/>
      <c r="X1978" s="120"/>
      <c r="Y1978" s="264"/>
      <c r="Z1978" s="123"/>
      <c r="AA1978" s="125"/>
      <c r="AB1978" s="125"/>
      <c r="AC1978" s="125"/>
      <c r="AD1978" s="125"/>
      <c r="AE1978" s="125"/>
      <c r="AF1978" s="125"/>
      <c r="AG1978" s="125"/>
      <c r="AH1978" s="125"/>
      <c r="AI1978" s="125"/>
      <c r="AJ1978" s="125"/>
      <c r="AK1978" s="135"/>
      <c r="AL1978" s="126"/>
    </row>
    <row r="1979" spans="1:38" hidden="1" x14ac:dyDescent="0.25">
      <c r="A1979" s="147"/>
      <c r="B1979" s="120"/>
      <c r="C1979" s="121"/>
      <c r="D1979" s="122"/>
      <c r="E1979" s="121"/>
      <c r="F1979" s="122"/>
      <c r="G1979" s="121"/>
      <c r="H1979" s="123"/>
      <c r="I1979" s="121"/>
      <c r="J1979" s="120"/>
      <c r="K1979" s="121"/>
      <c r="L1979" s="120"/>
      <c r="M1979" s="123"/>
      <c r="N1979" s="123"/>
      <c r="O1979" s="121"/>
      <c r="P1979" s="121"/>
      <c r="Q1979" s="123"/>
      <c r="R1979" s="150"/>
      <c r="S1979" s="150"/>
      <c r="T1979" s="124"/>
      <c r="U1979" s="120"/>
      <c r="V1979" s="121"/>
      <c r="W1979" s="120"/>
      <c r="X1979" s="120"/>
      <c r="Y1979" s="264"/>
      <c r="Z1979" s="123"/>
      <c r="AA1979" s="125"/>
      <c r="AB1979" s="125"/>
      <c r="AC1979" s="125"/>
      <c r="AD1979" s="125"/>
      <c r="AE1979" s="125"/>
      <c r="AF1979" s="125"/>
      <c r="AG1979" s="125"/>
      <c r="AH1979" s="125"/>
      <c r="AI1979" s="125"/>
      <c r="AJ1979" s="125"/>
      <c r="AK1979" s="135"/>
      <c r="AL1979" s="126"/>
    </row>
    <row r="1980" spans="1:38" hidden="1" x14ac:dyDescent="0.25">
      <c r="A1980" s="147"/>
      <c r="B1980" s="120"/>
      <c r="C1980" s="121"/>
      <c r="D1980" s="122"/>
      <c r="E1980" s="121"/>
      <c r="F1980" s="122"/>
      <c r="G1980" s="121"/>
      <c r="H1980" s="123"/>
      <c r="I1980" s="121"/>
      <c r="J1980" s="120"/>
      <c r="K1980" s="121"/>
      <c r="L1980" s="120"/>
      <c r="M1980" s="123"/>
      <c r="N1980" s="123"/>
      <c r="O1980" s="121"/>
      <c r="P1980" s="121"/>
      <c r="Q1980" s="123"/>
      <c r="R1980" s="150"/>
      <c r="S1980" s="150"/>
      <c r="T1980" s="124"/>
      <c r="U1980" s="122"/>
      <c r="V1980" s="121"/>
      <c r="W1980" s="120"/>
      <c r="X1980" s="120"/>
      <c r="Y1980" s="264"/>
      <c r="Z1980" s="123"/>
      <c r="AA1980" s="125"/>
      <c r="AB1980" s="125"/>
      <c r="AC1980" s="125"/>
      <c r="AD1980" s="125"/>
      <c r="AE1980" s="125"/>
      <c r="AF1980" s="125"/>
      <c r="AG1980" s="125"/>
      <c r="AH1980" s="125"/>
      <c r="AI1980" s="125"/>
      <c r="AJ1980" s="125"/>
      <c r="AK1980" s="135"/>
      <c r="AL1980" s="126"/>
    </row>
    <row r="1981" spans="1:38" hidden="1" x14ac:dyDescent="0.25">
      <c r="A1981" s="147"/>
      <c r="B1981" s="120"/>
      <c r="C1981" s="121"/>
      <c r="D1981" s="122"/>
      <c r="E1981" s="121"/>
      <c r="F1981" s="122"/>
      <c r="G1981" s="121"/>
      <c r="H1981" s="123"/>
      <c r="I1981" s="121"/>
      <c r="J1981" s="120"/>
      <c r="K1981" s="121"/>
      <c r="L1981" s="120"/>
      <c r="M1981" s="123"/>
      <c r="N1981" s="123"/>
      <c r="O1981" s="121"/>
      <c r="P1981" s="121"/>
      <c r="Q1981" s="123"/>
      <c r="R1981" s="150"/>
      <c r="S1981" s="150"/>
      <c r="T1981" s="124"/>
      <c r="U1981" s="122"/>
      <c r="V1981" s="121"/>
      <c r="W1981" s="120"/>
      <c r="X1981" s="120"/>
      <c r="Y1981" s="264"/>
      <c r="Z1981" s="123"/>
      <c r="AA1981" s="125"/>
      <c r="AB1981" s="125"/>
      <c r="AC1981" s="125"/>
      <c r="AD1981" s="125"/>
      <c r="AE1981" s="125"/>
      <c r="AF1981" s="125"/>
      <c r="AG1981" s="125"/>
      <c r="AH1981" s="125"/>
      <c r="AI1981" s="125"/>
      <c r="AJ1981" s="125"/>
      <c r="AK1981" s="135"/>
      <c r="AL1981" s="126"/>
    </row>
    <row r="1982" spans="1:38" hidden="1" x14ac:dyDescent="0.25">
      <c r="A1982" s="147"/>
      <c r="B1982" s="120"/>
      <c r="C1982" s="121"/>
      <c r="D1982" s="122"/>
      <c r="E1982" s="121"/>
      <c r="F1982" s="122"/>
      <c r="G1982" s="121"/>
      <c r="H1982" s="123"/>
      <c r="I1982" s="121"/>
      <c r="J1982" s="120"/>
      <c r="K1982" s="121"/>
      <c r="L1982" s="120"/>
      <c r="M1982" s="123"/>
      <c r="N1982" s="123"/>
      <c r="O1982" s="121"/>
      <c r="P1982" s="121"/>
      <c r="Q1982" s="123"/>
      <c r="R1982" s="150"/>
      <c r="S1982" s="150"/>
      <c r="T1982" s="124"/>
      <c r="U1982" s="120"/>
      <c r="V1982" s="121"/>
      <c r="W1982" s="120"/>
      <c r="X1982" s="120"/>
      <c r="Y1982" s="263"/>
      <c r="Z1982" s="123"/>
      <c r="AA1982" s="125"/>
      <c r="AB1982" s="125"/>
      <c r="AC1982" s="125"/>
      <c r="AD1982" s="125"/>
      <c r="AE1982" s="125"/>
      <c r="AF1982" s="125"/>
      <c r="AG1982" s="125"/>
      <c r="AH1982" s="125"/>
      <c r="AI1982" s="125"/>
      <c r="AJ1982" s="125"/>
      <c r="AK1982" s="135"/>
      <c r="AL1982" s="126"/>
    </row>
    <row r="1983" spans="1:38" hidden="1" x14ac:dyDescent="0.25">
      <c r="A1983" s="147"/>
      <c r="B1983" s="120"/>
      <c r="C1983" s="121"/>
      <c r="D1983" s="122"/>
      <c r="E1983" s="121"/>
      <c r="F1983" s="122"/>
      <c r="G1983" s="121"/>
      <c r="H1983" s="123"/>
      <c r="I1983" s="121"/>
      <c r="J1983" s="120"/>
      <c r="K1983" s="121"/>
      <c r="L1983" s="120"/>
      <c r="M1983" s="123"/>
      <c r="N1983" s="123"/>
      <c r="O1983" s="121"/>
      <c r="P1983" s="121"/>
      <c r="Q1983" s="123"/>
      <c r="R1983" s="150"/>
      <c r="S1983" s="150"/>
      <c r="T1983" s="124"/>
      <c r="U1983" s="120"/>
      <c r="V1983" s="121"/>
      <c r="W1983" s="120"/>
      <c r="X1983" s="120"/>
      <c r="Y1983" s="263"/>
      <c r="Z1983" s="123"/>
      <c r="AA1983" s="125"/>
      <c r="AB1983" s="125"/>
      <c r="AC1983" s="125"/>
      <c r="AD1983" s="125"/>
      <c r="AE1983" s="125"/>
      <c r="AF1983" s="125"/>
      <c r="AG1983" s="125"/>
      <c r="AH1983" s="125"/>
      <c r="AI1983" s="125"/>
      <c r="AJ1983" s="125"/>
      <c r="AK1983" s="135"/>
      <c r="AL1983" s="126"/>
    </row>
    <row r="1984" spans="1:38" hidden="1" x14ac:dyDescent="0.25">
      <c r="A1984" s="147"/>
      <c r="B1984" s="120"/>
      <c r="C1984" s="121"/>
      <c r="D1984" s="122"/>
      <c r="E1984" s="121"/>
      <c r="F1984" s="122"/>
      <c r="G1984" s="121"/>
      <c r="H1984" s="123"/>
      <c r="I1984" s="121"/>
      <c r="J1984" s="120"/>
      <c r="K1984" s="121"/>
      <c r="L1984" s="120"/>
      <c r="M1984" s="123"/>
      <c r="N1984" s="123"/>
      <c r="O1984" s="121"/>
      <c r="P1984" s="121"/>
      <c r="Q1984" s="123"/>
      <c r="R1984" s="150"/>
      <c r="S1984" s="150"/>
      <c r="T1984" s="124"/>
      <c r="U1984" s="120"/>
      <c r="V1984" s="121"/>
      <c r="W1984" s="120"/>
      <c r="X1984" s="120"/>
      <c r="Y1984" s="263"/>
      <c r="Z1984" s="123"/>
      <c r="AA1984" s="125"/>
      <c r="AB1984" s="125"/>
      <c r="AC1984" s="125"/>
      <c r="AD1984" s="125"/>
      <c r="AE1984" s="125"/>
      <c r="AF1984" s="125"/>
      <c r="AG1984" s="125"/>
      <c r="AH1984" s="125"/>
      <c r="AI1984" s="125"/>
      <c r="AJ1984" s="125"/>
      <c r="AK1984" s="135"/>
      <c r="AL1984" s="126"/>
    </row>
    <row r="1985" spans="1:38" hidden="1" x14ac:dyDescent="0.25">
      <c r="A1985" s="147"/>
      <c r="B1985" s="120"/>
      <c r="C1985" s="121"/>
      <c r="D1985" s="122"/>
      <c r="E1985" s="121"/>
      <c r="F1985" s="122"/>
      <c r="G1985" s="121"/>
      <c r="H1985" s="123"/>
      <c r="I1985" s="121"/>
      <c r="J1985" s="120"/>
      <c r="K1985" s="121"/>
      <c r="L1985" s="120"/>
      <c r="M1985" s="123"/>
      <c r="N1985" s="123"/>
      <c r="O1985" s="121"/>
      <c r="P1985" s="121"/>
      <c r="Q1985" s="123"/>
      <c r="R1985" s="150"/>
      <c r="S1985" s="150"/>
      <c r="T1985" s="124"/>
      <c r="U1985" s="120"/>
      <c r="V1985" s="121"/>
      <c r="W1985" s="120"/>
      <c r="X1985" s="120"/>
      <c r="Y1985" s="263"/>
      <c r="Z1985" s="123"/>
      <c r="AA1985" s="125"/>
      <c r="AB1985" s="125"/>
      <c r="AC1985" s="125"/>
      <c r="AD1985" s="125"/>
      <c r="AE1985" s="125"/>
      <c r="AF1985" s="125"/>
      <c r="AG1985" s="125"/>
      <c r="AH1985" s="125"/>
      <c r="AI1985" s="125"/>
      <c r="AJ1985" s="125"/>
      <c r="AK1985" s="135"/>
      <c r="AL1985" s="126"/>
    </row>
    <row r="1986" spans="1:38" hidden="1" x14ac:dyDescent="0.25">
      <c r="A1986" s="147"/>
      <c r="B1986" s="120"/>
      <c r="C1986" s="121"/>
      <c r="D1986" s="122"/>
      <c r="E1986" s="121"/>
      <c r="F1986" s="122"/>
      <c r="G1986" s="121"/>
      <c r="H1986" s="123"/>
      <c r="I1986" s="121"/>
      <c r="J1986" s="120"/>
      <c r="K1986" s="121"/>
      <c r="L1986" s="120"/>
      <c r="M1986" s="123"/>
      <c r="N1986" s="123"/>
      <c r="O1986" s="121"/>
      <c r="P1986" s="121"/>
      <c r="Q1986" s="123"/>
      <c r="R1986" s="121"/>
      <c r="S1986" s="121"/>
      <c r="T1986" s="124"/>
      <c r="U1986" s="120"/>
      <c r="V1986" s="121"/>
      <c r="W1986" s="120"/>
      <c r="X1986" s="120"/>
      <c r="Y1986" s="263"/>
      <c r="Z1986" s="123"/>
      <c r="AA1986" s="125"/>
      <c r="AB1986" s="125"/>
      <c r="AC1986" s="125"/>
      <c r="AD1986" s="125"/>
      <c r="AE1986" s="125"/>
      <c r="AF1986" s="125"/>
      <c r="AG1986" s="125"/>
      <c r="AH1986" s="125"/>
      <c r="AI1986" s="125"/>
      <c r="AJ1986" s="125"/>
      <c r="AK1986" s="135"/>
      <c r="AL1986" s="126"/>
    </row>
    <row r="1987" spans="1:38" hidden="1" x14ac:dyDescent="0.25">
      <c r="A1987" s="147"/>
      <c r="B1987" s="120"/>
      <c r="C1987" s="121"/>
      <c r="D1987" s="122"/>
      <c r="E1987" s="121"/>
      <c r="F1987" s="122"/>
      <c r="G1987" s="121"/>
      <c r="H1987" s="123"/>
      <c r="I1987" s="121"/>
      <c r="J1987" s="120"/>
      <c r="K1987" s="121"/>
      <c r="L1987" s="120"/>
      <c r="M1987" s="123"/>
      <c r="N1987" s="123"/>
      <c r="O1987" s="121"/>
      <c r="P1987" s="121"/>
      <c r="Q1987" s="123"/>
      <c r="R1987" s="150"/>
      <c r="S1987" s="150"/>
      <c r="T1987" s="124"/>
      <c r="U1987" s="120"/>
      <c r="V1987" s="121"/>
      <c r="W1987" s="120"/>
      <c r="X1987" s="120"/>
      <c r="Y1987" s="263"/>
      <c r="Z1987" s="123"/>
      <c r="AA1987" s="125"/>
      <c r="AB1987" s="125"/>
      <c r="AC1987" s="125"/>
      <c r="AD1987" s="125"/>
      <c r="AE1987" s="125"/>
      <c r="AF1987" s="125"/>
      <c r="AG1987" s="125"/>
      <c r="AH1987" s="125"/>
      <c r="AI1987" s="125"/>
      <c r="AJ1987" s="125"/>
      <c r="AK1987" s="135"/>
      <c r="AL1987" s="126"/>
    </row>
    <row r="1988" spans="1:38" hidden="1" x14ac:dyDescent="0.25">
      <c r="A1988" s="147"/>
      <c r="B1988" s="120"/>
      <c r="C1988" s="121"/>
      <c r="D1988" s="122"/>
      <c r="E1988" s="121"/>
      <c r="F1988" s="122"/>
      <c r="G1988" s="121"/>
      <c r="H1988" s="123"/>
      <c r="I1988" s="121"/>
      <c r="J1988" s="120"/>
      <c r="K1988" s="121"/>
      <c r="L1988" s="120"/>
      <c r="M1988" s="123"/>
      <c r="N1988" s="123"/>
      <c r="O1988" s="121"/>
      <c r="P1988" s="121"/>
      <c r="Q1988" s="123"/>
      <c r="R1988" s="150"/>
      <c r="S1988" s="150"/>
      <c r="T1988" s="124"/>
      <c r="U1988" s="120"/>
      <c r="V1988" s="121"/>
      <c r="W1988" s="120"/>
      <c r="X1988" s="120"/>
      <c r="Y1988" s="264"/>
      <c r="Z1988" s="123"/>
      <c r="AA1988" s="125"/>
      <c r="AB1988" s="125"/>
      <c r="AC1988" s="125"/>
      <c r="AD1988" s="125"/>
      <c r="AE1988" s="125"/>
      <c r="AF1988" s="125"/>
      <c r="AG1988" s="125"/>
      <c r="AH1988" s="125"/>
      <c r="AI1988" s="125"/>
      <c r="AJ1988" s="125"/>
      <c r="AK1988" s="135"/>
      <c r="AL1988" s="126"/>
    </row>
    <row r="1989" spans="1:38" hidden="1" x14ac:dyDescent="0.25">
      <c r="A1989" s="147"/>
      <c r="B1989" s="120"/>
      <c r="C1989" s="121"/>
      <c r="D1989" s="122"/>
      <c r="E1989" s="121"/>
      <c r="F1989" s="122"/>
      <c r="G1989" s="121"/>
      <c r="H1989" s="123"/>
      <c r="I1989" s="121"/>
      <c r="J1989" s="120"/>
      <c r="K1989" s="121"/>
      <c r="L1989" s="120"/>
      <c r="M1989" s="123"/>
      <c r="N1989" s="123"/>
      <c r="O1989" s="121"/>
      <c r="P1989" s="121"/>
      <c r="Q1989" s="123"/>
      <c r="R1989" s="121"/>
      <c r="S1989" s="121"/>
      <c r="T1989" s="124"/>
      <c r="U1989" s="120"/>
      <c r="V1989" s="121"/>
      <c r="W1989" s="120"/>
      <c r="X1989" s="120"/>
      <c r="Y1989" s="263"/>
      <c r="Z1989" s="123"/>
      <c r="AA1989" s="125"/>
      <c r="AB1989" s="125"/>
      <c r="AC1989" s="125"/>
      <c r="AD1989" s="125"/>
      <c r="AE1989" s="125"/>
      <c r="AF1989" s="125"/>
      <c r="AG1989" s="125"/>
      <c r="AH1989" s="125"/>
      <c r="AI1989" s="125"/>
      <c r="AJ1989" s="125"/>
      <c r="AK1989" s="135"/>
      <c r="AL1989" s="126"/>
    </row>
    <row r="1990" spans="1:38" hidden="1" x14ac:dyDescent="0.25">
      <c r="A1990" s="147"/>
      <c r="B1990" s="120"/>
      <c r="C1990" s="121"/>
      <c r="D1990" s="122"/>
      <c r="E1990" s="121"/>
      <c r="F1990" s="122"/>
      <c r="G1990" s="121"/>
      <c r="H1990" s="123"/>
      <c r="I1990" s="121"/>
      <c r="J1990" s="120"/>
      <c r="K1990" s="121"/>
      <c r="L1990" s="120"/>
      <c r="M1990" s="123"/>
      <c r="N1990" s="123"/>
      <c r="O1990" s="121"/>
      <c r="P1990" s="121"/>
      <c r="Q1990" s="123"/>
      <c r="R1990" s="121"/>
      <c r="S1990" s="121"/>
      <c r="T1990" s="124"/>
      <c r="U1990" s="120"/>
      <c r="V1990" s="121"/>
      <c r="W1990" s="120"/>
      <c r="X1990" s="120"/>
      <c r="Y1990" s="263"/>
      <c r="Z1990" s="123"/>
      <c r="AA1990" s="125"/>
      <c r="AB1990" s="125"/>
      <c r="AC1990" s="125"/>
      <c r="AD1990" s="125"/>
      <c r="AE1990" s="125"/>
      <c r="AF1990" s="125"/>
      <c r="AG1990" s="125"/>
      <c r="AH1990" s="125"/>
      <c r="AI1990" s="125"/>
      <c r="AJ1990" s="125"/>
      <c r="AK1990" s="135"/>
      <c r="AL1990" s="126"/>
    </row>
    <row r="1991" spans="1:38" hidden="1" x14ac:dyDescent="0.25">
      <c r="A1991" s="147"/>
      <c r="B1991" s="120"/>
      <c r="C1991" s="121"/>
      <c r="D1991" s="122"/>
      <c r="E1991" s="121"/>
      <c r="F1991" s="122"/>
      <c r="G1991" s="121"/>
      <c r="H1991" s="123"/>
      <c r="I1991" s="121"/>
      <c r="J1991" s="120"/>
      <c r="K1991" s="121"/>
      <c r="L1991" s="120"/>
      <c r="M1991" s="123"/>
      <c r="N1991" s="123"/>
      <c r="O1991" s="121"/>
      <c r="P1991" s="121"/>
      <c r="Q1991" s="123"/>
      <c r="R1991" s="150"/>
      <c r="S1991" s="150"/>
      <c r="T1991" s="124"/>
      <c r="U1991" s="120"/>
      <c r="V1991" s="121"/>
      <c r="W1991" s="120"/>
      <c r="X1991" s="120"/>
      <c r="Y1991" s="263"/>
      <c r="Z1991" s="123"/>
      <c r="AA1991" s="125"/>
      <c r="AB1991" s="125"/>
      <c r="AC1991" s="125"/>
      <c r="AD1991" s="125"/>
      <c r="AE1991" s="125"/>
      <c r="AF1991" s="125"/>
      <c r="AG1991" s="125"/>
      <c r="AH1991" s="125"/>
      <c r="AI1991" s="125"/>
      <c r="AJ1991" s="125"/>
      <c r="AK1991" s="135"/>
      <c r="AL1991" s="126"/>
    </row>
    <row r="1992" spans="1:38" hidden="1" x14ac:dyDescent="0.25">
      <c r="A1992" s="147"/>
      <c r="B1992" s="120"/>
      <c r="C1992" s="121"/>
      <c r="D1992" s="122"/>
      <c r="E1992" s="121"/>
      <c r="F1992" s="122"/>
      <c r="G1992" s="121"/>
      <c r="H1992" s="123"/>
      <c r="I1992" s="121"/>
      <c r="J1992" s="120"/>
      <c r="K1992" s="121"/>
      <c r="L1992" s="120"/>
      <c r="M1992" s="123"/>
      <c r="N1992" s="123"/>
      <c r="O1992" s="121"/>
      <c r="P1992" s="121"/>
      <c r="Q1992" s="123"/>
      <c r="R1992" s="150"/>
      <c r="S1992" s="150"/>
      <c r="T1992" s="124"/>
      <c r="U1992" s="120"/>
      <c r="V1992" s="121"/>
      <c r="W1992" s="120"/>
      <c r="X1992" s="120"/>
      <c r="Y1992" s="263"/>
      <c r="Z1992" s="123"/>
      <c r="AA1992" s="125"/>
      <c r="AB1992" s="125"/>
      <c r="AC1992" s="125"/>
      <c r="AD1992" s="125"/>
      <c r="AE1992" s="125"/>
      <c r="AF1992" s="125"/>
      <c r="AG1992" s="125"/>
      <c r="AH1992" s="125"/>
      <c r="AI1992" s="125"/>
      <c r="AJ1992" s="125"/>
      <c r="AK1992" s="135"/>
      <c r="AL1992" s="126"/>
    </row>
    <row r="1993" spans="1:38" hidden="1" x14ac:dyDescent="0.25">
      <c r="A1993" s="147"/>
      <c r="B1993" s="120"/>
      <c r="C1993" s="121"/>
      <c r="D1993" s="122"/>
      <c r="E1993" s="121"/>
      <c r="F1993" s="122"/>
      <c r="G1993" s="121"/>
      <c r="H1993" s="123"/>
      <c r="I1993" s="121"/>
      <c r="J1993" s="120"/>
      <c r="K1993" s="121"/>
      <c r="L1993" s="120"/>
      <c r="M1993" s="123"/>
      <c r="N1993" s="123"/>
      <c r="O1993" s="121"/>
      <c r="P1993" s="121"/>
      <c r="Q1993" s="123"/>
      <c r="R1993" s="121"/>
      <c r="S1993" s="121"/>
      <c r="T1993" s="124"/>
      <c r="U1993" s="120"/>
      <c r="V1993" s="121"/>
      <c r="W1993" s="120"/>
      <c r="X1993" s="120"/>
      <c r="Y1993" s="263"/>
      <c r="Z1993" s="123"/>
      <c r="AA1993" s="125"/>
      <c r="AB1993" s="125"/>
      <c r="AC1993" s="125"/>
      <c r="AD1993" s="125"/>
      <c r="AE1993" s="125"/>
      <c r="AF1993" s="125"/>
      <c r="AG1993" s="125"/>
      <c r="AH1993" s="125"/>
      <c r="AI1993" s="125"/>
      <c r="AJ1993" s="125"/>
      <c r="AK1993" s="135"/>
      <c r="AL1993" s="126"/>
    </row>
    <row r="1994" spans="1:38" hidden="1" x14ac:dyDescent="0.25">
      <c r="A1994" s="147"/>
      <c r="B1994" s="120"/>
      <c r="C1994" s="121"/>
      <c r="D1994" s="122"/>
      <c r="E1994" s="121"/>
      <c r="F1994" s="122"/>
      <c r="G1994" s="121"/>
      <c r="H1994" s="123"/>
      <c r="I1994" s="121"/>
      <c r="J1994" s="120"/>
      <c r="K1994" s="121"/>
      <c r="L1994" s="120"/>
      <c r="M1994" s="123"/>
      <c r="N1994" s="123"/>
      <c r="O1994" s="121"/>
      <c r="P1994" s="121"/>
      <c r="Q1994" s="123"/>
      <c r="R1994" s="150"/>
      <c r="S1994" s="150"/>
      <c r="T1994" s="124"/>
      <c r="U1994" s="120"/>
      <c r="V1994" s="121"/>
      <c r="W1994" s="120"/>
      <c r="X1994" s="120"/>
      <c r="Y1994" s="263"/>
      <c r="Z1994" s="123"/>
      <c r="AA1994" s="125"/>
      <c r="AB1994" s="125"/>
      <c r="AC1994" s="125"/>
      <c r="AD1994" s="125"/>
      <c r="AE1994" s="125"/>
      <c r="AF1994" s="125"/>
      <c r="AG1994" s="125"/>
      <c r="AH1994" s="125"/>
      <c r="AI1994" s="125"/>
      <c r="AJ1994" s="125"/>
      <c r="AK1994" s="135"/>
      <c r="AL1994" s="126"/>
    </row>
    <row r="1995" spans="1:38" hidden="1" x14ac:dyDescent="0.25">
      <c r="A1995" s="147"/>
      <c r="B1995" s="120"/>
      <c r="C1995" s="121"/>
      <c r="D1995" s="122"/>
      <c r="E1995" s="121"/>
      <c r="F1995" s="122"/>
      <c r="G1995" s="121"/>
      <c r="H1995" s="123"/>
      <c r="I1995" s="121"/>
      <c r="J1995" s="120"/>
      <c r="K1995" s="121"/>
      <c r="L1995" s="120"/>
      <c r="M1995" s="123"/>
      <c r="N1995" s="123"/>
      <c r="O1995" s="121"/>
      <c r="P1995" s="121"/>
      <c r="Q1995" s="123"/>
      <c r="R1995" s="150"/>
      <c r="S1995" s="150"/>
      <c r="T1995" s="124"/>
      <c r="U1995" s="120"/>
      <c r="V1995" s="121"/>
      <c r="W1995" s="120"/>
      <c r="X1995" s="120"/>
      <c r="Y1995" s="264"/>
      <c r="Z1995" s="123"/>
      <c r="AA1995" s="125"/>
      <c r="AB1995" s="125"/>
      <c r="AC1995" s="125"/>
      <c r="AD1995" s="125"/>
      <c r="AE1995" s="125"/>
      <c r="AF1995" s="125"/>
      <c r="AG1995" s="125"/>
      <c r="AH1995" s="125"/>
      <c r="AI1995" s="125"/>
      <c r="AJ1995" s="125"/>
      <c r="AK1995" s="135"/>
      <c r="AL1995" s="126"/>
    </row>
    <row r="1996" spans="1:38" hidden="1" x14ac:dyDescent="0.25">
      <c r="A1996" s="147"/>
      <c r="B1996" s="120"/>
      <c r="C1996" s="121"/>
      <c r="D1996" s="122"/>
      <c r="E1996" s="121"/>
      <c r="F1996" s="122"/>
      <c r="G1996" s="121"/>
      <c r="H1996" s="123"/>
      <c r="I1996" s="121"/>
      <c r="J1996" s="120"/>
      <c r="K1996" s="121"/>
      <c r="L1996" s="120"/>
      <c r="M1996" s="123"/>
      <c r="N1996" s="123"/>
      <c r="O1996" s="121"/>
      <c r="P1996" s="121"/>
      <c r="Q1996" s="123"/>
      <c r="R1996" s="150"/>
      <c r="S1996" s="150"/>
      <c r="T1996" s="124"/>
      <c r="U1996" s="120"/>
      <c r="V1996" s="121"/>
      <c r="W1996" s="120"/>
      <c r="X1996" s="120"/>
      <c r="Y1996" s="264"/>
      <c r="Z1996" s="123"/>
      <c r="AA1996" s="125"/>
      <c r="AB1996" s="125"/>
      <c r="AC1996" s="125"/>
      <c r="AD1996" s="125"/>
      <c r="AE1996" s="125"/>
      <c r="AF1996" s="125"/>
      <c r="AG1996" s="125"/>
      <c r="AH1996" s="125"/>
      <c r="AI1996" s="125"/>
      <c r="AJ1996" s="125"/>
      <c r="AK1996" s="135"/>
      <c r="AL1996" s="126"/>
    </row>
    <row r="1997" spans="1:38" hidden="1" x14ac:dyDescent="0.25">
      <c r="A1997" s="147"/>
      <c r="B1997" s="120"/>
      <c r="C1997" s="121"/>
      <c r="D1997" s="122"/>
      <c r="E1997" s="121"/>
      <c r="F1997" s="122"/>
      <c r="G1997" s="121"/>
      <c r="H1997" s="123"/>
      <c r="I1997" s="121"/>
      <c r="J1997" s="120"/>
      <c r="K1997" s="121"/>
      <c r="L1997" s="120"/>
      <c r="M1997" s="123"/>
      <c r="N1997" s="123"/>
      <c r="O1997" s="121"/>
      <c r="P1997" s="121"/>
      <c r="Q1997" s="123"/>
      <c r="R1997" s="150"/>
      <c r="S1997" s="150"/>
      <c r="T1997" s="124"/>
      <c r="U1997" s="120"/>
      <c r="V1997" s="121"/>
      <c r="W1997" s="120"/>
      <c r="X1997" s="120"/>
      <c r="Y1997" s="264"/>
      <c r="Z1997" s="123"/>
      <c r="AA1997" s="125"/>
      <c r="AB1997" s="125"/>
      <c r="AC1997" s="125"/>
      <c r="AD1997" s="125"/>
      <c r="AE1997" s="125"/>
      <c r="AF1997" s="125"/>
      <c r="AG1997" s="125"/>
      <c r="AH1997" s="125"/>
      <c r="AI1997" s="125"/>
      <c r="AJ1997" s="125"/>
      <c r="AK1997" s="135"/>
      <c r="AL1997" s="126"/>
    </row>
    <row r="1998" spans="1:38" hidden="1" x14ac:dyDescent="0.25">
      <c r="A1998" s="147"/>
      <c r="B1998" s="120"/>
      <c r="C1998" s="121"/>
      <c r="D1998" s="122"/>
      <c r="E1998" s="121"/>
      <c r="F1998" s="122"/>
      <c r="G1998" s="121"/>
      <c r="H1998" s="123"/>
      <c r="I1998" s="121"/>
      <c r="J1998" s="120"/>
      <c r="K1998" s="121"/>
      <c r="L1998" s="120"/>
      <c r="M1998" s="123"/>
      <c r="N1998" s="123"/>
      <c r="O1998" s="121"/>
      <c r="P1998" s="121"/>
      <c r="Q1998" s="123"/>
      <c r="R1998" s="150"/>
      <c r="S1998" s="150"/>
      <c r="T1998" s="124"/>
      <c r="U1998" s="120"/>
      <c r="V1998" s="121"/>
      <c r="W1998" s="120"/>
      <c r="X1998" s="120"/>
      <c r="Y1998" s="264"/>
      <c r="Z1998" s="123"/>
      <c r="AA1998" s="125"/>
      <c r="AB1998" s="125"/>
      <c r="AC1998" s="125"/>
      <c r="AD1998" s="125"/>
      <c r="AE1998" s="125"/>
      <c r="AF1998" s="125"/>
      <c r="AG1998" s="125"/>
      <c r="AH1998" s="125"/>
      <c r="AI1998" s="125"/>
      <c r="AJ1998" s="125"/>
      <c r="AK1998" s="135"/>
      <c r="AL1998" s="126"/>
    </row>
    <row r="1999" spans="1:38" hidden="1" x14ac:dyDescent="0.25">
      <c r="A1999" s="147"/>
      <c r="B1999" s="120"/>
      <c r="C1999" s="121"/>
      <c r="D1999" s="122"/>
      <c r="E1999" s="121"/>
      <c r="F1999" s="122"/>
      <c r="G1999" s="121"/>
      <c r="H1999" s="123"/>
      <c r="I1999" s="121"/>
      <c r="J1999" s="120"/>
      <c r="K1999" s="121"/>
      <c r="L1999" s="120"/>
      <c r="M1999" s="123"/>
      <c r="N1999" s="123"/>
      <c r="O1999" s="121"/>
      <c r="P1999" s="121"/>
      <c r="Q1999" s="123"/>
      <c r="R1999" s="150"/>
      <c r="S1999" s="150"/>
      <c r="T1999" s="124"/>
      <c r="U1999" s="120"/>
      <c r="V1999" s="121"/>
      <c r="W1999" s="120"/>
      <c r="X1999" s="120"/>
      <c r="Y1999" s="263"/>
      <c r="Z1999" s="123"/>
      <c r="AA1999" s="125"/>
      <c r="AB1999" s="125"/>
      <c r="AC1999" s="125"/>
      <c r="AD1999" s="125"/>
      <c r="AE1999" s="125"/>
      <c r="AF1999" s="125"/>
      <c r="AG1999" s="125"/>
      <c r="AH1999" s="125"/>
      <c r="AI1999" s="125"/>
      <c r="AJ1999" s="125"/>
      <c r="AK1999" s="135"/>
      <c r="AL1999" s="126"/>
    </row>
    <row r="2000" spans="1:38" hidden="1" x14ac:dyDescent="0.25">
      <c r="A2000" s="147"/>
      <c r="B2000" s="120"/>
      <c r="C2000" s="121"/>
      <c r="D2000" s="122"/>
      <c r="E2000" s="121"/>
      <c r="F2000" s="122"/>
      <c r="G2000" s="121"/>
      <c r="H2000" s="123"/>
      <c r="I2000" s="121"/>
      <c r="J2000" s="120"/>
      <c r="K2000" s="121"/>
      <c r="L2000" s="120"/>
      <c r="M2000" s="123"/>
      <c r="N2000" s="123"/>
      <c r="O2000" s="121"/>
      <c r="P2000" s="121"/>
      <c r="Q2000" s="123"/>
      <c r="R2000" s="150"/>
      <c r="S2000" s="150"/>
      <c r="T2000" s="124"/>
      <c r="U2000" s="120"/>
      <c r="V2000" s="121"/>
      <c r="W2000" s="120"/>
      <c r="X2000" s="120"/>
      <c r="Y2000" s="264"/>
      <c r="Z2000" s="123"/>
      <c r="AA2000" s="125"/>
      <c r="AB2000" s="125"/>
      <c r="AC2000" s="125"/>
      <c r="AD2000" s="125"/>
      <c r="AE2000" s="125"/>
      <c r="AF2000" s="125"/>
      <c r="AG2000" s="125"/>
      <c r="AH2000" s="125"/>
      <c r="AI2000" s="125"/>
      <c r="AJ2000" s="125"/>
      <c r="AK2000" s="135"/>
      <c r="AL2000" s="126"/>
    </row>
    <row r="2001" spans="1:38" hidden="1" x14ac:dyDescent="0.25">
      <c r="A2001" s="147"/>
      <c r="B2001" s="120"/>
      <c r="C2001" s="121"/>
      <c r="D2001" s="122"/>
      <c r="E2001" s="121"/>
      <c r="F2001" s="122"/>
      <c r="G2001" s="121"/>
      <c r="H2001" s="123"/>
      <c r="I2001" s="121"/>
      <c r="J2001" s="120"/>
      <c r="K2001" s="121"/>
      <c r="L2001" s="120"/>
      <c r="M2001" s="123"/>
      <c r="N2001" s="123"/>
      <c r="O2001" s="121"/>
      <c r="P2001" s="121"/>
      <c r="Q2001" s="123"/>
      <c r="R2001" s="150"/>
      <c r="S2001" s="150"/>
      <c r="T2001" s="124"/>
      <c r="U2001" s="120"/>
      <c r="V2001" s="121"/>
      <c r="W2001" s="120"/>
      <c r="X2001" s="120"/>
      <c r="Y2001" s="264"/>
      <c r="Z2001" s="123"/>
      <c r="AA2001" s="125"/>
      <c r="AB2001" s="125"/>
      <c r="AC2001" s="125"/>
      <c r="AD2001" s="125"/>
      <c r="AE2001" s="125"/>
      <c r="AF2001" s="125"/>
      <c r="AG2001" s="125"/>
      <c r="AH2001" s="125"/>
      <c r="AI2001" s="125"/>
      <c r="AJ2001" s="125"/>
      <c r="AK2001" s="135"/>
      <c r="AL2001" s="126"/>
    </row>
    <row r="2002" spans="1:38" hidden="1" x14ac:dyDescent="0.25">
      <c r="A2002" s="147"/>
      <c r="B2002" s="120"/>
      <c r="C2002" s="121"/>
      <c r="D2002" s="122"/>
      <c r="E2002" s="121"/>
      <c r="F2002" s="122"/>
      <c r="G2002" s="121"/>
      <c r="H2002" s="123"/>
      <c r="I2002" s="121"/>
      <c r="J2002" s="120"/>
      <c r="K2002" s="121"/>
      <c r="L2002" s="120"/>
      <c r="M2002" s="123"/>
      <c r="N2002" s="123"/>
      <c r="O2002" s="121"/>
      <c r="P2002" s="121"/>
      <c r="Q2002" s="123"/>
      <c r="R2002" s="150"/>
      <c r="S2002" s="150"/>
      <c r="T2002" s="124"/>
      <c r="U2002" s="120"/>
      <c r="V2002" s="121"/>
      <c r="W2002" s="120"/>
      <c r="X2002" s="120"/>
      <c r="Y2002" s="264"/>
      <c r="Z2002" s="123"/>
      <c r="AA2002" s="125"/>
      <c r="AB2002" s="125"/>
      <c r="AC2002" s="125"/>
      <c r="AD2002" s="125"/>
      <c r="AE2002" s="125"/>
      <c r="AF2002" s="125"/>
      <c r="AG2002" s="125"/>
      <c r="AH2002" s="125"/>
      <c r="AI2002" s="125"/>
      <c r="AJ2002" s="125"/>
      <c r="AK2002" s="135"/>
      <c r="AL2002" s="126"/>
    </row>
    <row r="2003" spans="1:38" hidden="1" x14ac:dyDescent="0.25">
      <c r="A2003" s="147"/>
      <c r="B2003" s="120"/>
      <c r="C2003" s="121"/>
      <c r="D2003" s="122"/>
      <c r="E2003" s="121"/>
      <c r="F2003" s="122"/>
      <c r="G2003" s="121"/>
      <c r="H2003" s="123"/>
      <c r="I2003" s="121"/>
      <c r="J2003" s="120"/>
      <c r="K2003" s="121"/>
      <c r="L2003" s="120"/>
      <c r="M2003" s="123"/>
      <c r="N2003" s="123"/>
      <c r="O2003" s="121"/>
      <c r="P2003" s="121"/>
      <c r="Q2003" s="123"/>
      <c r="R2003" s="150"/>
      <c r="S2003" s="150"/>
      <c r="T2003" s="124"/>
      <c r="U2003" s="120"/>
      <c r="V2003" s="121"/>
      <c r="W2003" s="120"/>
      <c r="X2003" s="120"/>
      <c r="Y2003" s="264"/>
      <c r="Z2003" s="123"/>
      <c r="AA2003" s="125"/>
      <c r="AB2003" s="125"/>
      <c r="AC2003" s="125"/>
      <c r="AD2003" s="125"/>
      <c r="AE2003" s="125"/>
      <c r="AF2003" s="125"/>
      <c r="AG2003" s="125"/>
      <c r="AH2003" s="125"/>
      <c r="AI2003" s="125"/>
      <c r="AJ2003" s="125"/>
      <c r="AK2003" s="135"/>
      <c r="AL2003" s="126"/>
    </row>
    <row r="2004" spans="1:38" hidden="1" x14ac:dyDescent="0.25">
      <c r="A2004" s="147"/>
      <c r="B2004" s="120"/>
      <c r="C2004" s="121"/>
      <c r="D2004" s="122"/>
      <c r="E2004" s="121"/>
      <c r="F2004" s="122"/>
      <c r="G2004" s="121"/>
      <c r="H2004" s="123"/>
      <c r="I2004" s="121"/>
      <c r="J2004" s="120"/>
      <c r="K2004" s="121"/>
      <c r="L2004" s="120"/>
      <c r="M2004" s="123"/>
      <c r="N2004" s="123"/>
      <c r="O2004" s="121"/>
      <c r="P2004" s="121"/>
      <c r="Q2004" s="123"/>
      <c r="R2004" s="150"/>
      <c r="S2004" s="150"/>
      <c r="T2004" s="124"/>
      <c r="U2004" s="120"/>
      <c r="V2004" s="121"/>
      <c r="W2004" s="120"/>
      <c r="X2004" s="120"/>
      <c r="Y2004" s="264"/>
      <c r="Z2004" s="123"/>
      <c r="AA2004" s="125"/>
      <c r="AB2004" s="125"/>
      <c r="AC2004" s="125"/>
      <c r="AD2004" s="125"/>
      <c r="AE2004" s="125"/>
      <c r="AF2004" s="125"/>
      <c r="AG2004" s="125"/>
      <c r="AH2004" s="125"/>
      <c r="AI2004" s="125"/>
      <c r="AJ2004" s="125"/>
      <c r="AK2004" s="135"/>
      <c r="AL2004" s="126"/>
    </row>
    <row r="2005" spans="1:38" hidden="1" x14ac:dyDescent="0.25">
      <c r="A2005" s="147"/>
      <c r="B2005" s="120"/>
      <c r="C2005" s="121"/>
      <c r="D2005" s="122"/>
      <c r="E2005" s="121"/>
      <c r="F2005" s="122"/>
      <c r="G2005" s="121"/>
      <c r="H2005" s="123"/>
      <c r="I2005" s="121"/>
      <c r="J2005" s="120"/>
      <c r="K2005" s="121"/>
      <c r="L2005" s="120"/>
      <c r="M2005" s="123"/>
      <c r="N2005" s="123"/>
      <c r="O2005" s="121"/>
      <c r="P2005" s="121"/>
      <c r="Q2005" s="123"/>
      <c r="R2005" s="150"/>
      <c r="S2005" s="150"/>
      <c r="T2005" s="124"/>
      <c r="U2005" s="120"/>
      <c r="V2005" s="121"/>
      <c r="W2005" s="120"/>
      <c r="X2005" s="120"/>
      <c r="Y2005" s="264"/>
      <c r="Z2005" s="123"/>
      <c r="AA2005" s="125"/>
      <c r="AB2005" s="125"/>
      <c r="AC2005" s="125"/>
      <c r="AD2005" s="125"/>
      <c r="AE2005" s="125"/>
      <c r="AF2005" s="125"/>
      <c r="AG2005" s="125"/>
      <c r="AH2005" s="125"/>
      <c r="AI2005" s="125"/>
      <c r="AJ2005" s="125"/>
      <c r="AK2005" s="135"/>
      <c r="AL2005" s="126"/>
    </row>
    <row r="2006" spans="1:38" hidden="1" x14ac:dyDescent="0.25">
      <c r="A2006" s="147"/>
      <c r="B2006" s="120"/>
      <c r="C2006" s="121"/>
      <c r="D2006" s="122"/>
      <c r="E2006" s="121"/>
      <c r="F2006" s="122"/>
      <c r="G2006" s="121"/>
      <c r="H2006" s="123"/>
      <c r="I2006" s="121"/>
      <c r="J2006" s="120"/>
      <c r="K2006" s="121"/>
      <c r="L2006" s="120"/>
      <c r="M2006" s="123"/>
      <c r="N2006" s="123"/>
      <c r="O2006" s="121"/>
      <c r="P2006" s="121"/>
      <c r="Q2006" s="123"/>
      <c r="R2006" s="150"/>
      <c r="S2006" s="150"/>
      <c r="T2006" s="124"/>
      <c r="U2006" s="120"/>
      <c r="V2006" s="121"/>
      <c r="W2006" s="120"/>
      <c r="X2006" s="120"/>
      <c r="Y2006" s="263"/>
      <c r="Z2006" s="123"/>
      <c r="AA2006" s="125"/>
      <c r="AB2006" s="125"/>
      <c r="AC2006" s="125"/>
      <c r="AD2006" s="125"/>
      <c r="AE2006" s="125"/>
      <c r="AF2006" s="125"/>
      <c r="AG2006" s="125"/>
      <c r="AH2006" s="125"/>
      <c r="AI2006" s="125"/>
      <c r="AJ2006" s="125"/>
      <c r="AK2006" s="135"/>
      <c r="AL2006" s="126"/>
    </row>
    <row r="2007" spans="1:38" hidden="1" x14ac:dyDescent="0.25">
      <c r="A2007" s="147"/>
      <c r="B2007" s="120"/>
      <c r="C2007" s="121"/>
      <c r="D2007" s="122"/>
      <c r="E2007" s="121"/>
      <c r="F2007" s="122"/>
      <c r="G2007" s="121"/>
      <c r="H2007" s="123"/>
      <c r="I2007" s="121"/>
      <c r="J2007" s="120"/>
      <c r="K2007" s="121"/>
      <c r="L2007" s="120"/>
      <c r="M2007" s="123"/>
      <c r="N2007" s="123"/>
      <c r="O2007" s="121"/>
      <c r="P2007" s="121"/>
      <c r="Q2007" s="123"/>
      <c r="R2007" s="150"/>
      <c r="S2007" s="150"/>
      <c r="T2007" s="124"/>
      <c r="U2007" s="120"/>
      <c r="V2007" s="121"/>
      <c r="W2007" s="120"/>
      <c r="X2007" s="120"/>
      <c r="Y2007" s="264"/>
      <c r="Z2007" s="123"/>
      <c r="AA2007" s="125"/>
      <c r="AB2007" s="125"/>
      <c r="AC2007" s="125"/>
      <c r="AD2007" s="125"/>
      <c r="AE2007" s="125"/>
      <c r="AF2007" s="125"/>
      <c r="AG2007" s="125"/>
      <c r="AH2007" s="125"/>
      <c r="AI2007" s="125"/>
      <c r="AJ2007" s="125"/>
      <c r="AK2007" s="135"/>
      <c r="AL2007" s="126"/>
    </row>
    <row r="2008" spans="1:38" hidden="1" x14ac:dyDescent="0.25">
      <c r="A2008" s="147"/>
      <c r="B2008" s="120"/>
      <c r="C2008" s="121"/>
      <c r="D2008" s="122"/>
      <c r="E2008" s="121"/>
      <c r="F2008" s="122"/>
      <c r="G2008" s="121"/>
      <c r="H2008" s="123"/>
      <c r="I2008" s="121"/>
      <c r="J2008" s="120"/>
      <c r="K2008" s="121"/>
      <c r="L2008" s="120"/>
      <c r="M2008" s="123"/>
      <c r="N2008" s="123"/>
      <c r="O2008" s="121"/>
      <c r="P2008" s="121"/>
      <c r="Q2008" s="123"/>
      <c r="R2008" s="150"/>
      <c r="S2008" s="150"/>
      <c r="T2008" s="124"/>
      <c r="U2008" s="120"/>
      <c r="V2008" s="121"/>
      <c r="W2008" s="120"/>
      <c r="X2008" s="120"/>
      <c r="Y2008" s="264"/>
      <c r="Z2008" s="123"/>
      <c r="AA2008" s="125"/>
      <c r="AB2008" s="125"/>
      <c r="AC2008" s="125"/>
      <c r="AD2008" s="125"/>
      <c r="AE2008" s="125"/>
      <c r="AF2008" s="125"/>
      <c r="AG2008" s="125"/>
      <c r="AH2008" s="125"/>
      <c r="AI2008" s="125"/>
      <c r="AJ2008" s="125"/>
      <c r="AK2008" s="135"/>
      <c r="AL2008" s="126"/>
    </row>
    <row r="2009" spans="1:38" hidden="1" x14ac:dyDescent="0.25">
      <c r="A2009" s="147"/>
      <c r="B2009" s="120"/>
      <c r="C2009" s="121"/>
      <c r="D2009" s="122"/>
      <c r="E2009" s="121"/>
      <c r="F2009" s="122"/>
      <c r="G2009" s="121"/>
      <c r="H2009" s="123"/>
      <c r="I2009" s="121"/>
      <c r="J2009" s="120"/>
      <c r="K2009" s="121"/>
      <c r="L2009" s="120"/>
      <c r="M2009" s="123"/>
      <c r="N2009" s="123"/>
      <c r="O2009" s="121"/>
      <c r="P2009" s="121"/>
      <c r="Q2009" s="123"/>
      <c r="R2009" s="150"/>
      <c r="S2009" s="150"/>
      <c r="T2009" s="124"/>
      <c r="U2009" s="120"/>
      <c r="V2009" s="121"/>
      <c r="W2009" s="120"/>
      <c r="X2009" s="120"/>
      <c r="Y2009" s="264"/>
      <c r="Z2009" s="123"/>
      <c r="AA2009" s="125"/>
      <c r="AB2009" s="125"/>
      <c r="AC2009" s="125"/>
      <c r="AD2009" s="125"/>
      <c r="AE2009" s="125"/>
      <c r="AF2009" s="125"/>
      <c r="AG2009" s="125"/>
      <c r="AH2009" s="125"/>
      <c r="AI2009" s="125"/>
      <c r="AJ2009" s="125"/>
      <c r="AK2009" s="135"/>
      <c r="AL2009" s="126"/>
    </row>
    <row r="2010" spans="1:38" hidden="1" x14ac:dyDescent="0.25">
      <c r="A2010" s="147"/>
      <c r="B2010" s="120"/>
      <c r="C2010" s="121"/>
      <c r="D2010" s="122"/>
      <c r="E2010" s="121"/>
      <c r="F2010" s="122"/>
      <c r="G2010" s="121"/>
      <c r="H2010" s="123"/>
      <c r="I2010" s="121"/>
      <c r="J2010" s="120"/>
      <c r="K2010" s="121"/>
      <c r="L2010" s="120"/>
      <c r="M2010" s="123"/>
      <c r="N2010" s="123"/>
      <c r="O2010" s="121"/>
      <c r="P2010" s="121"/>
      <c r="Q2010" s="123"/>
      <c r="R2010" s="150"/>
      <c r="S2010" s="150"/>
      <c r="T2010" s="124"/>
      <c r="U2010" s="120"/>
      <c r="V2010" s="121"/>
      <c r="W2010" s="120"/>
      <c r="X2010" s="120"/>
      <c r="Y2010" s="264"/>
      <c r="Z2010" s="123"/>
      <c r="AA2010" s="125"/>
      <c r="AB2010" s="125"/>
      <c r="AC2010" s="125"/>
      <c r="AD2010" s="125"/>
      <c r="AE2010" s="125"/>
      <c r="AF2010" s="125"/>
      <c r="AG2010" s="125"/>
      <c r="AH2010" s="125"/>
      <c r="AI2010" s="125"/>
      <c r="AJ2010" s="125"/>
      <c r="AK2010" s="135"/>
      <c r="AL2010" s="126"/>
    </row>
    <row r="2011" spans="1:38" hidden="1" x14ac:dyDescent="0.25">
      <c r="A2011" s="147"/>
      <c r="B2011" s="120"/>
      <c r="C2011" s="121"/>
      <c r="D2011" s="122"/>
      <c r="E2011" s="121"/>
      <c r="F2011" s="122"/>
      <c r="G2011" s="121"/>
      <c r="H2011" s="123"/>
      <c r="I2011" s="121"/>
      <c r="J2011" s="120"/>
      <c r="K2011" s="121"/>
      <c r="L2011" s="120"/>
      <c r="M2011" s="123"/>
      <c r="N2011" s="123"/>
      <c r="O2011" s="121"/>
      <c r="P2011" s="121"/>
      <c r="Q2011" s="123"/>
      <c r="R2011" s="150"/>
      <c r="S2011" s="150"/>
      <c r="T2011" s="124"/>
      <c r="U2011" s="120"/>
      <c r="V2011" s="121"/>
      <c r="W2011" s="120"/>
      <c r="X2011" s="120"/>
      <c r="Y2011" s="264"/>
      <c r="Z2011" s="123"/>
      <c r="AA2011" s="125"/>
      <c r="AB2011" s="125"/>
      <c r="AC2011" s="125"/>
      <c r="AD2011" s="125"/>
      <c r="AE2011" s="125"/>
      <c r="AF2011" s="125"/>
      <c r="AG2011" s="125"/>
      <c r="AH2011" s="125"/>
      <c r="AI2011" s="125"/>
      <c r="AJ2011" s="125"/>
      <c r="AK2011" s="135"/>
      <c r="AL2011" s="126"/>
    </row>
    <row r="2012" spans="1:38" hidden="1" x14ac:dyDescent="0.25">
      <c r="A2012" s="147"/>
      <c r="B2012" s="120"/>
      <c r="C2012" s="121"/>
      <c r="D2012" s="122"/>
      <c r="E2012" s="121"/>
      <c r="F2012" s="122"/>
      <c r="G2012" s="121"/>
      <c r="H2012" s="123"/>
      <c r="I2012" s="121"/>
      <c r="J2012" s="120"/>
      <c r="K2012" s="121"/>
      <c r="L2012" s="120"/>
      <c r="M2012" s="123"/>
      <c r="N2012" s="123"/>
      <c r="O2012" s="121"/>
      <c r="P2012" s="121"/>
      <c r="Q2012" s="123"/>
      <c r="R2012" s="150"/>
      <c r="S2012" s="150"/>
      <c r="T2012" s="124"/>
      <c r="U2012" s="120"/>
      <c r="V2012" s="121"/>
      <c r="W2012" s="120"/>
      <c r="X2012" s="120"/>
      <c r="Y2012" s="263"/>
      <c r="Z2012" s="123"/>
      <c r="AA2012" s="125"/>
      <c r="AB2012" s="125"/>
      <c r="AC2012" s="125"/>
      <c r="AD2012" s="125"/>
      <c r="AE2012" s="125"/>
      <c r="AF2012" s="125"/>
      <c r="AG2012" s="125"/>
      <c r="AH2012" s="125"/>
      <c r="AI2012" s="125"/>
      <c r="AJ2012" s="125"/>
      <c r="AK2012" s="135"/>
      <c r="AL2012" s="126"/>
    </row>
    <row r="2013" spans="1:38" hidden="1" x14ac:dyDescent="0.25">
      <c r="A2013" s="147"/>
      <c r="B2013" s="120"/>
      <c r="C2013" s="121"/>
      <c r="D2013" s="122"/>
      <c r="E2013" s="121"/>
      <c r="F2013" s="122"/>
      <c r="G2013" s="121"/>
      <c r="H2013" s="123"/>
      <c r="I2013" s="121"/>
      <c r="J2013" s="120"/>
      <c r="K2013" s="121"/>
      <c r="L2013" s="120"/>
      <c r="M2013" s="123"/>
      <c r="N2013" s="123"/>
      <c r="O2013" s="121"/>
      <c r="P2013" s="121"/>
      <c r="Q2013" s="123"/>
      <c r="R2013" s="150"/>
      <c r="S2013" s="150"/>
      <c r="T2013" s="124"/>
      <c r="U2013" s="120"/>
      <c r="V2013" s="121"/>
      <c r="W2013" s="120"/>
      <c r="X2013" s="120"/>
      <c r="Y2013" s="264"/>
      <c r="Z2013" s="123"/>
      <c r="AA2013" s="125"/>
      <c r="AB2013" s="125"/>
      <c r="AC2013" s="125"/>
      <c r="AD2013" s="125"/>
      <c r="AE2013" s="125"/>
      <c r="AF2013" s="125"/>
      <c r="AG2013" s="125"/>
      <c r="AH2013" s="125"/>
      <c r="AI2013" s="125"/>
      <c r="AJ2013" s="125"/>
      <c r="AK2013" s="135"/>
      <c r="AL2013" s="126"/>
    </row>
    <row r="2014" spans="1:38" hidden="1" x14ac:dyDescent="0.25">
      <c r="A2014" s="147"/>
      <c r="B2014" s="120"/>
      <c r="C2014" s="121"/>
      <c r="D2014" s="122"/>
      <c r="E2014" s="121"/>
      <c r="F2014" s="122"/>
      <c r="G2014" s="121"/>
      <c r="H2014" s="123"/>
      <c r="I2014" s="121"/>
      <c r="J2014" s="120"/>
      <c r="K2014" s="121"/>
      <c r="L2014" s="120"/>
      <c r="M2014" s="123"/>
      <c r="N2014" s="123"/>
      <c r="O2014" s="121"/>
      <c r="P2014" s="121"/>
      <c r="Q2014" s="123"/>
      <c r="R2014" s="150"/>
      <c r="S2014" s="150"/>
      <c r="T2014" s="124"/>
      <c r="U2014" s="120"/>
      <c r="V2014" s="121"/>
      <c r="W2014" s="120"/>
      <c r="X2014" s="120"/>
      <c r="Y2014" s="263"/>
      <c r="Z2014" s="123"/>
      <c r="AA2014" s="125"/>
      <c r="AB2014" s="125"/>
      <c r="AC2014" s="125"/>
      <c r="AD2014" s="125"/>
      <c r="AE2014" s="125"/>
      <c r="AF2014" s="125"/>
      <c r="AG2014" s="125"/>
      <c r="AH2014" s="125"/>
      <c r="AI2014" s="125"/>
      <c r="AJ2014" s="125"/>
      <c r="AK2014" s="135"/>
      <c r="AL2014" s="126"/>
    </row>
    <row r="2015" spans="1:38" hidden="1" x14ac:dyDescent="0.25">
      <c r="A2015" s="147"/>
      <c r="B2015" s="120"/>
      <c r="C2015" s="121"/>
      <c r="D2015" s="122"/>
      <c r="E2015" s="121"/>
      <c r="F2015" s="122"/>
      <c r="G2015" s="121"/>
      <c r="H2015" s="123"/>
      <c r="I2015" s="121"/>
      <c r="J2015" s="120"/>
      <c r="K2015" s="121"/>
      <c r="L2015" s="120"/>
      <c r="M2015" s="123"/>
      <c r="N2015" s="123"/>
      <c r="O2015" s="121"/>
      <c r="P2015" s="121"/>
      <c r="Q2015" s="123"/>
      <c r="R2015" s="150"/>
      <c r="S2015" s="150"/>
      <c r="T2015" s="124"/>
      <c r="U2015" s="120"/>
      <c r="V2015" s="121"/>
      <c r="W2015" s="120"/>
      <c r="X2015" s="120"/>
      <c r="Y2015" s="264"/>
      <c r="Z2015" s="123"/>
      <c r="AA2015" s="125"/>
      <c r="AB2015" s="125"/>
      <c r="AC2015" s="125"/>
      <c r="AD2015" s="125"/>
      <c r="AE2015" s="125"/>
      <c r="AF2015" s="125"/>
      <c r="AG2015" s="125"/>
      <c r="AH2015" s="125"/>
      <c r="AI2015" s="125"/>
      <c r="AJ2015" s="125"/>
      <c r="AK2015" s="135"/>
      <c r="AL2015" s="126"/>
    </row>
    <row r="2016" spans="1:38" hidden="1" x14ac:dyDescent="0.25">
      <c r="A2016" s="147"/>
      <c r="B2016" s="120"/>
      <c r="C2016" s="121"/>
      <c r="D2016" s="122"/>
      <c r="E2016" s="121"/>
      <c r="F2016" s="122"/>
      <c r="G2016" s="121"/>
      <c r="H2016" s="123"/>
      <c r="I2016" s="121"/>
      <c r="J2016" s="120"/>
      <c r="K2016" s="121"/>
      <c r="L2016" s="120"/>
      <c r="M2016" s="123"/>
      <c r="N2016" s="123"/>
      <c r="O2016" s="121"/>
      <c r="P2016" s="121"/>
      <c r="Q2016" s="123"/>
      <c r="R2016" s="150"/>
      <c r="S2016" s="150"/>
      <c r="T2016" s="124"/>
      <c r="U2016" s="120"/>
      <c r="V2016" s="121"/>
      <c r="W2016" s="120"/>
      <c r="X2016" s="120"/>
      <c r="Y2016" s="264"/>
      <c r="Z2016" s="123"/>
      <c r="AA2016" s="125"/>
      <c r="AB2016" s="125"/>
      <c r="AC2016" s="125"/>
      <c r="AD2016" s="125"/>
      <c r="AE2016" s="125"/>
      <c r="AF2016" s="125"/>
      <c r="AG2016" s="125"/>
      <c r="AH2016" s="125"/>
      <c r="AI2016" s="125"/>
      <c r="AJ2016" s="125"/>
      <c r="AK2016" s="135"/>
      <c r="AL2016" s="126"/>
    </row>
    <row r="2017" spans="1:38" hidden="1" x14ac:dyDescent="0.25">
      <c r="A2017" s="147"/>
      <c r="B2017" s="120"/>
      <c r="C2017" s="121"/>
      <c r="D2017" s="122"/>
      <c r="E2017" s="121"/>
      <c r="F2017" s="122"/>
      <c r="G2017" s="121"/>
      <c r="H2017" s="123"/>
      <c r="I2017" s="121"/>
      <c r="J2017" s="120"/>
      <c r="K2017" s="121"/>
      <c r="L2017" s="120"/>
      <c r="M2017" s="123"/>
      <c r="N2017" s="123"/>
      <c r="O2017" s="121"/>
      <c r="P2017" s="121"/>
      <c r="Q2017" s="123"/>
      <c r="R2017" s="150"/>
      <c r="S2017" s="150"/>
      <c r="T2017" s="124"/>
      <c r="U2017" s="120"/>
      <c r="V2017" s="121"/>
      <c r="W2017" s="120"/>
      <c r="X2017" s="120"/>
      <c r="Y2017" s="263"/>
      <c r="Z2017" s="123"/>
      <c r="AA2017" s="125"/>
      <c r="AB2017" s="125"/>
      <c r="AC2017" s="125"/>
      <c r="AD2017" s="125"/>
      <c r="AE2017" s="125"/>
      <c r="AF2017" s="125"/>
      <c r="AG2017" s="125"/>
      <c r="AH2017" s="125"/>
      <c r="AI2017" s="125"/>
      <c r="AJ2017" s="125"/>
      <c r="AK2017" s="135"/>
      <c r="AL2017" s="126"/>
    </row>
    <row r="2018" spans="1:38" hidden="1" x14ac:dyDescent="0.25">
      <c r="A2018" s="147"/>
      <c r="B2018" s="120"/>
      <c r="C2018" s="121"/>
      <c r="D2018" s="122"/>
      <c r="E2018" s="121"/>
      <c r="F2018" s="122"/>
      <c r="G2018" s="121"/>
      <c r="H2018" s="123"/>
      <c r="I2018" s="121"/>
      <c r="J2018" s="120"/>
      <c r="K2018" s="121"/>
      <c r="L2018" s="120"/>
      <c r="M2018" s="123"/>
      <c r="N2018" s="123"/>
      <c r="O2018" s="121"/>
      <c r="P2018" s="121"/>
      <c r="Q2018" s="123"/>
      <c r="R2018" s="150"/>
      <c r="S2018" s="150"/>
      <c r="T2018" s="124"/>
      <c r="U2018" s="120"/>
      <c r="V2018" s="121"/>
      <c r="W2018" s="120"/>
      <c r="X2018" s="120"/>
      <c r="Y2018" s="264"/>
      <c r="Z2018" s="123"/>
      <c r="AA2018" s="125"/>
      <c r="AB2018" s="125"/>
      <c r="AC2018" s="125"/>
      <c r="AD2018" s="125"/>
      <c r="AE2018" s="125"/>
      <c r="AF2018" s="125"/>
      <c r="AG2018" s="125"/>
      <c r="AH2018" s="125"/>
      <c r="AI2018" s="125"/>
      <c r="AJ2018" s="125"/>
      <c r="AK2018" s="135"/>
      <c r="AL2018" s="126"/>
    </row>
    <row r="2019" spans="1:38" hidden="1" x14ac:dyDescent="0.25">
      <c r="A2019" s="147"/>
      <c r="B2019" s="120"/>
      <c r="C2019" s="121"/>
      <c r="D2019" s="122"/>
      <c r="E2019" s="121"/>
      <c r="F2019" s="122"/>
      <c r="G2019" s="121"/>
      <c r="H2019" s="123"/>
      <c r="I2019" s="121"/>
      <c r="J2019" s="120"/>
      <c r="K2019" s="121"/>
      <c r="L2019" s="120"/>
      <c r="M2019" s="123"/>
      <c r="N2019" s="123"/>
      <c r="O2019" s="121"/>
      <c r="P2019" s="121"/>
      <c r="Q2019" s="123"/>
      <c r="R2019" s="150"/>
      <c r="S2019" s="150"/>
      <c r="T2019" s="124"/>
      <c r="U2019" s="120"/>
      <c r="V2019" s="121"/>
      <c r="W2019" s="120"/>
      <c r="X2019" s="120"/>
      <c r="Y2019" s="264"/>
      <c r="Z2019" s="123"/>
      <c r="AA2019" s="125"/>
      <c r="AB2019" s="125"/>
      <c r="AC2019" s="125"/>
      <c r="AD2019" s="125"/>
      <c r="AE2019" s="125"/>
      <c r="AF2019" s="125"/>
      <c r="AG2019" s="125"/>
      <c r="AH2019" s="125"/>
      <c r="AI2019" s="125"/>
      <c r="AJ2019" s="125"/>
      <c r="AK2019" s="135"/>
      <c r="AL2019" s="126"/>
    </row>
    <row r="2020" spans="1:38" hidden="1" x14ac:dyDescent="0.25">
      <c r="A2020" s="147"/>
      <c r="B2020" s="120"/>
      <c r="C2020" s="121"/>
      <c r="D2020" s="122"/>
      <c r="E2020" s="121"/>
      <c r="F2020" s="122"/>
      <c r="G2020" s="121"/>
      <c r="H2020" s="123"/>
      <c r="I2020" s="121"/>
      <c r="J2020" s="120"/>
      <c r="K2020" s="121"/>
      <c r="L2020" s="120"/>
      <c r="M2020" s="123"/>
      <c r="N2020" s="123"/>
      <c r="O2020" s="121"/>
      <c r="P2020" s="121"/>
      <c r="Q2020" s="123"/>
      <c r="R2020" s="150"/>
      <c r="S2020" s="150"/>
      <c r="T2020" s="124"/>
      <c r="U2020" s="120"/>
      <c r="V2020" s="121"/>
      <c r="W2020" s="120"/>
      <c r="X2020" s="120"/>
      <c r="Y2020" s="263"/>
      <c r="Z2020" s="123"/>
      <c r="AA2020" s="125"/>
      <c r="AB2020" s="125"/>
      <c r="AC2020" s="125"/>
      <c r="AD2020" s="125"/>
      <c r="AE2020" s="125"/>
      <c r="AF2020" s="125"/>
      <c r="AG2020" s="125"/>
      <c r="AH2020" s="125"/>
      <c r="AI2020" s="125"/>
      <c r="AJ2020" s="125"/>
      <c r="AK2020" s="135"/>
      <c r="AL2020" s="126"/>
    </row>
    <row r="2021" spans="1:38" hidden="1" x14ac:dyDescent="0.25">
      <c r="A2021" s="147"/>
      <c r="B2021" s="120"/>
      <c r="C2021" s="121"/>
      <c r="D2021" s="122"/>
      <c r="E2021" s="121"/>
      <c r="F2021" s="122"/>
      <c r="G2021" s="121"/>
      <c r="H2021" s="123"/>
      <c r="I2021" s="121"/>
      <c r="J2021" s="120"/>
      <c r="K2021" s="121"/>
      <c r="L2021" s="120"/>
      <c r="M2021" s="123"/>
      <c r="N2021" s="123"/>
      <c r="O2021" s="121"/>
      <c r="P2021" s="121"/>
      <c r="Q2021" s="123"/>
      <c r="R2021" s="150"/>
      <c r="S2021" s="150"/>
      <c r="T2021" s="124"/>
      <c r="U2021" s="120"/>
      <c r="V2021" s="121"/>
      <c r="W2021" s="120"/>
      <c r="X2021" s="120"/>
      <c r="Y2021" s="264"/>
      <c r="Z2021" s="123"/>
      <c r="AA2021" s="125"/>
      <c r="AB2021" s="125"/>
      <c r="AC2021" s="125"/>
      <c r="AD2021" s="125"/>
      <c r="AE2021" s="125"/>
      <c r="AF2021" s="125"/>
      <c r="AG2021" s="125"/>
      <c r="AH2021" s="125"/>
      <c r="AI2021" s="125"/>
      <c r="AJ2021" s="125"/>
      <c r="AK2021" s="135"/>
      <c r="AL2021" s="126"/>
    </row>
    <row r="2022" spans="1:38" hidden="1" x14ac:dyDescent="0.25">
      <c r="A2022" s="147"/>
      <c r="B2022" s="120"/>
      <c r="C2022" s="121"/>
      <c r="D2022" s="122"/>
      <c r="E2022" s="121"/>
      <c r="F2022" s="122"/>
      <c r="G2022" s="121"/>
      <c r="H2022" s="123"/>
      <c r="I2022" s="121"/>
      <c r="J2022" s="120"/>
      <c r="K2022" s="121"/>
      <c r="L2022" s="120"/>
      <c r="M2022" s="123"/>
      <c r="N2022" s="123"/>
      <c r="O2022" s="121"/>
      <c r="P2022" s="121"/>
      <c r="Q2022" s="123"/>
      <c r="R2022" s="150"/>
      <c r="S2022" s="150"/>
      <c r="T2022" s="124"/>
      <c r="U2022" s="120"/>
      <c r="V2022" s="121"/>
      <c r="W2022" s="120"/>
      <c r="X2022" s="120"/>
      <c r="Y2022" s="264"/>
      <c r="Z2022" s="123"/>
      <c r="AA2022" s="125"/>
      <c r="AB2022" s="125"/>
      <c r="AC2022" s="125"/>
      <c r="AD2022" s="125"/>
      <c r="AE2022" s="125"/>
      <c r="AF2022" s="125"/>
      <c r="AG2022" s="125"/>
      <c r="AH2022" s="125"/>
      <c r="AI2022" s="125"/>
      <c r="AJ2022" s="125"/>
      <c r="AK2022" s="135"/>
      <c r="AL2022" s="126"/>
    </row>
    <row r="2023" spans="1:38" hidden="1" x14ac:dyDescent="0.25">
      <c r="A2023" s="147"/>
      <c r="B2023" s="120"/>
      <c r="C2023" s="121"/>
      <c r="D2023" s="122"/>
      <c r="E2023" s="121"/>
      <c r="F2023" s="122"/>
      <c r="G2023" s="121"/>
      <c r="H2023" s="123"/>
      <c r="I2023" s="121"/>
      <c r="J2023" s="120"/>
      <c r="K2023" s="121"/>
      <c r="L2023" s="120"/>
      <c r="M2023" s="123"/>
      <c r="N2023" s="123"/>
      <c r="O2023" s="121"/>
      <c r="P2023" s="121"/>
      <c r="Q2023" s="123"/>
      <c r="R2023" s="150"/>
      <c r="S2023" s="150"/>
      <c r="T2023" s="124"/>
      <c r="U2023" s="120"/>
      <c r="V2023" s="121"/>
      <c r="W2023" s="120"/>
      <c r="X2023" s="120"/>
      <c r="Y2023" s="264"/>
      <c r="Z2023" s="123"/>
      <c r="AA2023" s="125"/>
      <c r="AB2023" s="125"/>
      <c r="AC2023" s="125"/>
      <c r="AD2023" s="125"/>
      <c r="AE2023" s="125"/>
      <c r="AF2023" s="125"/>
      <c r="AG2023" s="125"/>
      <c r="AH2023" s="125"/>
      <c r="AI2023" s="125"/>
      <c r="AJ2023" s="125"/>
      <c r="AK2023" s="135"/>
      <c r="AL2023" s="126"/>
    </row>
    <row r="2024" spans="1:38" hidden="1" x14ac:dyDescent="0.25">
      <c r="A2024" s="147"/>
      <c r="B2024" s="120"/>
      <c r="C2024" s="121"/>
      <c r="D2024" s="122"/>
      <c r="E2024" s="121"/>
      <c r="F2024" s="122"/>
      <c r="G2024" s="121"/>
      <c r="H2024" s="123"/>
      <c r="I2024" s="121"/>
      <c r="J2024" s="120"/>
      <c r="K2024" s="121"/>
      <c r="L2024" s="120"/>
      <c r="M2024" s="123"/>
      <c r="N2024" s="123"/>
      <c r="O2024" s="121"/>
      <c r="P2024" s="121"/>
      <c r="Q2024" s="123"/>
      <c r="R2024" s="150"/>
      <c r="S2024" s="150"/>
      <c r="T2024" s="124"/>
      <c r="U2024" s="120"/>
      <c r="V2024" s="121"/>
      <c r="W2024" s="120"/>
      <c r="X2024" s="120"/>
      <c r="Y2024" s="264"/>
      <c r="Z2024" s="123"/>
      <c r="AA2024" s="125"/>
      <c r="AB2024" s="125"/>
      <c r="AC2024" s="125"/>
      <c r="AD2024" s="125"/>
      <c r="AE2024" s="125"/>
      <c r="AF2024" s="125"/>
      <c r="AG2024" s="125"/>
      <c r="AH2024" s="125"/>
      <c r="AI2024" s="125"/>
      <c r="AJ2024" s="125"/>
      <c r="AK2024" s="135"/>
      <c r="AL2024" s="126"/>
    </row>
    <row r="2025" spans="1:38" hidden="1" x14ac:dyDescent="0.25">
      <c r="A2025" s="147"/>
      <c r="B2025" s="120"/>
      <c r="C2025" s="121"/>
      <c r="D2025" s="122"/>
      <c r="E2025" s="121"/>
      <c r="F2025" s="122"/>
      <c r="G2025" s="121"/>
      <c r="H2025" s="123"/>
      <c r="I2025" s="121"/>
      <c r="J2025" s="120"/>
      <c r="K2025" s="121"/>
      <c r="L2025" s="120"/>
      <c r="M2025" s="123"/>
      <c r="N2025" s="123"/>
      <c r="O2025" s="121"/>
      <c r="P2025" s="121"/>
      <c r="Q2025" s="123"/>
      <c r="R2025" s="150"/>
      <c r="S2025" s="150"/>
      <c r="T2025" s="124"/>
      <c r="U2025" s="120"/>
      <c r="V2025" s="121"/>
      <c r="W2025" s="120"/>
      <c r="X2025" s="120"/>
      <c r="Y2025" s="264"/>
      <c r="Z2025" s="123"/>
      <c r="AA2025" s="125"/>
      <c r="AB2025" s="125"/>
      <c r="AC2025" s="125"/>
      <c r="AD2025" s="125"/>
      <c r="AE2025" s="125"/>
      <c r="AF2025" s="125"/>
      <c r="AG2025" s="125"/>
      <c r="AH2025" s="125"/>
      <c r="AI2025" s="125"/>
      <c r="AJ2025" s="125"/>
      <c r="AK2025" s="135"/>
      <c r="AL2025" s="126"/>
    </row>
    <row r="2026" spans="1:38" hidden="1" x14ac:dyDescent="0.25">
      <c r="A2026" s="147"/>
      <c r="B2026" s="120"/>
      <c r="C2026" s="121"/>
      <c r="D2026" s="122"/>
      <c r="E2026" s="121"/>
      <c r="F2026" s="122"/>
      <c r="G2026" s="121"/>
      <c r="H2026" s="123"/>
      <c r="I2026" s="121"/>
      <c r="J2026" s="120"/>
      <c r="K2026" s="121"/>
      <c r="L2026" s="120"/>
      <c r="M2026" s="123"/>
      <c r="N2026" s="123"/>
      <c r="O2026" s="121"/>
      <c r="P2026" s="121"/>
      <c r="Q2026" s="123"/>
      <c r="R2026" s="150"/>
      <c r="S2026" s="150"/>
      <c r="T2026" s="124"/>
      <c r="U2026" s="120"/>
      <c r="V2026" s="121"/>
      <c r="W2026" s="120"/>
      <c r="X2026" s="120"/>
      <c r="Y2026" s="264"/>
      <c r="Z2026" s="123"/>
      <c r="AA2026" s="125"/>
      <c r="AB2026" s="125"/>
      <c r="AC2026" s="125"/>
      <c r="AD2026" s="125"/>
      <c r="AE2026" s="125"/>
      <c r="AF2026" s="125"/>
      <c r="AG2026" s="125"/>
      <c r="AH2026" s="125"/>
      <c r="AI2026" s="125"/>
      <c r="AJ2026" s="125"/>
      <c r="AK2026" s="135"/>
      <c r="AL2026" s="126"/>
    </row>
    <row r="2027" spans="1:38" hidden="1" x14ac:dyDescent="0.25">
      <c r="A2027" s="147"/>
      <c r="B2027" s="120"/>
      <c r="C2027" s="121"/>
      <c r="D2027" s="122"/>
      <c r="E2027" s="121"/>
      <c r="F2027" s="122"/>
      <c r="G2027" s="121"/>
      <c r="H2027" s="123"/>
      <c r="I2027" s="121"/>
      <c r="J2027" s="120"/>
      <c r="K2027" s="121"/>
      <c r="L2027" s="120"/>
      <c r="M2027" s="123"/>
      <c r="N2027" s="123"/>
      <c r="O2027" s="121"/>
      <c r="P2027" s="121"/>
      <c r="Q2027" s="123"/>
      <c r="R2027" s="150"/>
      <c r="S2027" s="150"/>
      <c r="T2027" s="124"/>
      <c r="U2027" s="120"/>
      <c r="V2027" s="121"/>
      <c r="W2027" s="120"/>
      <c r="X2027" s="120"/>
      <c r="Y2027" s="264"/>
      <c r="Z2027" s="123"/>
      <c r="AA2027" s="125"/>
      <c r="AB2027" s="125"/>
      <c r="AC2027" s="125"/>
      <c r="AD2027" s="125"/>
      <c r="AE2027" s="125"/>
      <c r="AF2027" s="125"/>
      <c r="AG2027" s="125"/>
      <c r="AH2027" s="125"/>
      <c r="AI2027" s="125"/>
      <c r="AJ2027" s="125"/>
      <c r="AK2027" s="135"/>
      <c r="AL2027" s="126"/>
    </row>
    <row r="2028" spans="1:38" hidden="1" x14ac:dyDescent="0.25">
      <c r="A2028" s="147"/>
      <c r="B2028" s="120"/>
      <c r="C2028" s="121"/>
      <c r="D2028" s="122"/>
      <c r="E2028" s="121"/>
      <c r="F2028" s="122"/>
      <c r="G2028" s="121"/>
      <c r="H2028" s="123"/>
      <c r="I2028" s="121"/>
      <c r="J2028" s="120"/>
      <c r="K2028" s="121"/>
      <c r="L2028" s="120"/>
      <c r="M2028" s="123"/>
      <c r="N2028" s="123"/>
      <c r="O2028" s="121"/>
      <c r="P2028" s="121"/>
      <c r="Q2028" s="123"/>
      <c r="R2028" s="150"/>
      <c r="S2028" s="150"/>
      <c r="T2028" s="124"/>
      <c r="U2028" s="120"/>
      <c r="V2028" s="121"/>
      <c r="W2028" s="120"/>
      <c r="X2028" s="120"/>
      <c r="Y2028" s="264"/>
      <c r="Z2028" s="123"/>
      <c r="AA2028" s="125"/>
      <c r="AB2028" s="125"/>
      <c r="AC2028" s="125"/>
      <c r="AD2028" s="125"/>
      <c r="AE2028" s="125"/>
      <c r="AF2028" s="125"/>
      <c r="AG2028" s="125"/>
      <c r="AH2028" s="125"/>
      <c r="AI2028" s="125"/>
      <c r="AJ2028" s="125"/>
      <c r="AK2028" s="135"/>
      <c r="AL2028" s="126"/>
    </row>
    <row r="2029" spans="1:38" hidden="1" x14ac:dyDescent="0.25">
      <c r="A2029" s="147"/>
      <c r="B2029" s="120"/>
      <c r="C2029" s="121"/>
      <c r="D2029" s="122"/>
      <c r="E2029" s="121"/>
      <c r="F2029" s="122"/>
      <c r="G2029" s="121"/>
      <c r="H2029" s="123"/>
      <c r="I2029" s="121"/>
      <c r="J2029" s="120"/>
      <c r="K2029" s="121"/>
      <c r="L2029" s="120"/>
      <c r="M2029" s="123"/>
      <c r="N2029" s="123"/>
      <c r="O2029" s="121"/>
      <c r="P2029" s="121"/>
      <c r="Q2029" s="123"/>
      <c r="R2029" s="150"/>
      <c r="S2029" s="150"/>
      <c r="T2029" s="124"/>
      <c r="U2029" s="120"/>
      <c r="V2029" s="121"/>
      <c r="W2029" s="120"/>
      <c r="X2029" s="120"/>
      <c r="Y2029" s="264"/>
      <c r="Z2029" s="123"/>
      <c r="AA2029" s="125"/>
      <c r="AB2029" s="125"/>
      <c r="AC2029" s="125"/>
      <c r="AD2029" s="125"/>
      <c r="AE2029" s="125"/>
      <c r="AF2029" s="125"/>
      <c r="AG2029" s="125"/>
      <c r="AH2029" s="125"/>
      <c r="AI2029" s="125"/>
      <c r="AJ2029" s="125"/>
      <c r="AK2029" s="135"/>
      <c r="AL2029" s="126"/>
    </row>
    <row r="2030" spans="1:38" hidden="1" x14ac:dyDescent="0.25">
      <c r="A2030" s="147"/>
      <c r="B2030" s="120"/>
      <c r="C2030" s="121"/>
      <c r="D2030" s="122"/>
      <c r="E2030" s="121"/>
      <c r="F2030" s="122"/>
      <c r="G2030" s="121"/>
      <c r="H2030" s="123"/>
      <c r="I2030" s="121"/>
      <c r="J2030" s="120"/>
      <c r="K2030" s="121"/>
      <c r="L2030" s="120"/>
      <c r="M2030" s="123"/>
      <c r="N2030" s="123"/>
      <c r="O2030" s="121"/>
      <c r="P2030" s="121"/>
      <c r="Q2030" s="123"/>
      <c r="R2030" s="150"/>
      <c r="S2030" s="150"/>
      <c r="T2030" s="124"/>
      <c r="U2030" s="120"/>
      <c r="V2030" s="121"/>
      <c r="W2030" s="120"/>
      <c r="X2030" s="120"/>
      <c r="Y2030" s="264"/>
      <c r="Z2030" s="123"/>
      <c r="AA2030" s="125"/>
      <c r="AB2030" s="125"/>
      <c r="AC2030" s="125"/>
      <c r="AD2030" s="125"/>
      <c r="AE2030" s="125"/>
      <c r="AF2030" s="125"/>
      <c r="AG2030" s="125"/>
      <c r="AH2030" s="125"/>
      <c r="AI2030" s="125"/>
      <c r="AJ2030" s="125"/>
      <c r="AK2030" s="135"/>
      <c r="AL2030" s="126"/>
    </row>
    <row r="2031" spans="1:38" hidden="1" x14ac:dyDescent="0.25">
      <c r="A2031" s="147"/>
      <c r="B2031" s="120"/>
      <c r="C2031" s="121"/>
      <c r="D2031" s="122"/>
      <c r="E2031" s="121"/>
      <c r="F2031" s="122"/>
      <c r="G2031" s="121"/>
      <c r="H2031" s="123"/>
      <c r="I2031" s="121"/>
      <c r="J2031" s="120"/>
      <c r="K2031" s="121"/>
      <c r="L2031" s="120"/>
      <c r="M2031" s="123"/>
      <c r="N2031" s="123"/>
      <c r="O2031" s="121"/>
      <c r="P2031" s="121"/>
      <c r="Q2031" s="123"/>
      <c r="R2031" s="150"/>
      <c r="S2031" s="150"/>
      <c r="T2031" s="124"/>
      <c r="U2031" s="120"/>
      <c r="V2031" s="121"/>
      <c r="W2031" s="120"/>
      <c r="X2031" s="120"/>
      <c r="Y2031" s="264"/>
      <c r="Z2031" s="123"/>
      <c r="AA2031" s="125"/>
      <c r="AB2031" s="125"/>
      <c r="AC2031" s="125"/>
      <c r="AD2031" s="125"/>
      <c r="AE2031" s="125"/>
      <c r="AF2031" s="125"/>
      <c r="AG2031" s="125"/>
      <c r="AH2031" s="125"/>
      <c r="AI2031" s="125"/>
      <c r="AJ2031" s="125"/>
      <c r="AK2031" s="135"/>
      <c r="AL2031" s="126"/>
    </row>
    <row r="2032" spans="1:38" hidden="1" x14ac:dyDescent="0.25">
      <c r="A2032" s="147"/>
      <c r="B2032" s="120"/>
      <c r="C2032" s="121"/>
      <c r="D2032" s="122"/>
      <c r="E2032" s="121"/>
      <c r="F2032" s="122"/>
      <c r="G2032" s="121"/>
      <c r="H2032" s="123"/>
      <c r="I2032" s="121"/>
      <c r="J2032" s="120"/>
      <c r="K2032" s="121"/>
      <c r="L2032" s="120"/>
      <c r="M2032" s="123"/>
      <c r="N2032" s="123"/>
      <c r="O2032" s="121"/>
      <c r="P2032" s="121"/>
      <c r="Q2032" s="123"/>
      <c r="R2032" s="150"/>
      <c r="S2032" s="150"/>
      <c r="T2032" s="124"/>
      <c r="U2032" s="120"/>
      <c r="V2032" s="121"/>
      <c r="W2032" s="120"/>
      <c r="X2032" s="120"/>
      <c r="Y2032" s="264"/>
      <c r="Z2032" s="123"/>
      <c r="AA2032" s="125"/>
      <c r="AB2032" s="125"/>
      <c r="AC2032" s="125"/>
      <c r="AD2032" s="125"/>
      <c r="AE2032" s="125"/>
      <c r="AF2032" s="125"/>
      <c r="AG2032" s="125"/>
      <c r="AH2032" s="125"/>
      <c r="AI2032" s="125"/>
      <c r="AJ2032" s="125"/>
      <c r="AK2032" s="135"/>
      <c r="AL2032" s="126"/>
    </row>
    <row r="2033" spans="1:38" hidden="1" x14ac:dyDescent="0.25">
      <c r="A2033" s="147"/>
      <c r="B2033" s="120"/>
      <c r="C2033" s="121"/>
      <c r="D2033" s="122"/>
      <c r="E2033" s="121"/>
      <c r="F2033" s="122"/>
      <c r="G2033" s="121"/>
      <c r="H2033" s="123"/>
      <c r="I2033" s="121"/>
      <c r="J2033" s="120"/>
      <c r="K2033" s="121"/>
      <c r="L2033" s="120"/>
      <c r="M2033" s="123"/>
      <c r="N2033" s="123"/>
      <c r="O2033" s="121"/>
      <c r="P2033" s="121"/>
      <c r="Q2033" s="123"/>
      <c r="R2033" s="150"/>
      <c r="S2033" s="150"/>
      <c r="T2033" s="124"/>
      <c r="U2033" s="120"/>
      <c r="V2033" s="121"/>
      <c r="W2033" s="120"/>
      <c r="X2033" s="120"/>
      <c r="Y2033" s="264"/>
      <c r="Z2033" s="123"/>
      <c r="AA2033" s="125"/>
      <c r="AB2033" s="125"/>
      <c r="AC2033" s="125"/>
      <c r="AD2033" s="125"/>
      <c r="AE2033" s="125"/>
      <c r="AF2033" s="125"/>
      <c r="AG2033" s="125"/>
      <c r="AH2033" s="125"/>
      <c r="AI2033" s="125"/>
      <c r="AJ2033" s="125"/>
      <c r="AK2033" s="135"/>
      <c r="AL2033" s="126"/>
    </row>
    <row r="2034" spans="1:38" hidden="1" x14ac:dyDescent="0.25">
      <c r="A2034" s="147"/>
      <c r="B2034" s="120"/>
      <c r="C2034" s="121"/>
      <c r="D2034" s="122"/>
      <c r="E2034" s="121"/>
      <c r="F2034" s="122"/>
      <c r="G2034" s="121"/>
      <c r="H2034" s="123"/>
      <c r="I2034" s="121"/>
      <c r="J2034" s="120"/>
      <c r="K2034" s="121"/>
      <c r="L2034" s="120"/>
      <c r="M2034" s="123"/>
      <c r="N2034" s="123"/>
      <c r="O2034" s="121"/>
      <c r="P2034" s="121"/>
      <c r="Q2034" s="123"/>
      <c r="R2034" s="150"/>
      <c r="S2034" s="150"/>
      <c r="T2034" s="124"/>
      <c r="U2034" s="120"/>
      <c r="V2034" s="121"/>
      <c r="W2034" s="120"/>
      <c r="X2034" s="120"/>
      <c r="Y2034" s="264"/>
      <c r="Z2034" s="123"/>
      <c r="AA2034" s="125"/>
      <c r="AB2034" s="125"/>
      <c r="AC2034" s="125"/>
      <c r="AD2034" s="125"/>
      <c r="AE2034" s="125"/>
      <c r="AF2034" s="125"/>
      <c r="AG2034" s="125"/>
      <c r="AH2034" s="125"/>
      <c r="AI2034" s="125"/>
      <c r="AJ2034" s="125"/>
      <c r="AK2034" s="135"/>
      <c r="AL2034" s="126"/>
    </row>
    <row r="2035" spans="1:38" hidden="1" x14ac:dyDescent="0.25">
      <c r="A2035" s="147"/>
      <c r="B2035" s="120"/>
      <c r="C2035" s="121"/>
      <c r="D2035" s="122"/>
      <c r="E2035" s="121"/>
      <c r="F2035" s="122"/>
      <c r="G2035" s="121"/>
      <c r="H2035" s="123"/>
      <c r="I2035" s="121"/>
      <c r="J2035" s="120"/>
      <c r="K2035" s="121"/>
      <c r="L2035" s="120"/>
      <c r="M2035" s="123"/>
      <c r="N2035" s="123"/>
      <c r="O2035" s="121"/>
      <c r="P2035" s="121"/>
      <c r="Q2035" s="123"/>
      <c r="R2035" s="121"/>
      <c r="S2035" s="121"/>
      <c r="T2035" s="124"/>
      <c r="U2035" s="120"/>
      <c r="V2035" s="121"/>
      <c r="W2035" s="120"/>
      <c r="X2035" s="120"/>
      <c r="Y2035" s="263"/>
      <c r="Z2035" s="123"/>
      <c r="AA2035" s="125"/>
      <c r="AB2035" s="125"/>
      <c r="AC2035" s="125"/>
      <c r="AD2035" s="125"/>
      <c r="AE2035" s="125"/>
      <c r="AF2035" s="125"/>
      <c r="AG2035" s="125"/>
      <c r="AH2035" s="125"/>
      <c r="AI2035" s="125"/>
      <c r="AJ2035" s="125"/>
      <c r="AK2035" s="135"/>
      <c r="AL2035" s="126"/>
    </row>
    <row r="2036" spans="1:38" hidden="1" x14ac:dyDescent="0.25">
      <c r="A2036" s="147"/>
      <c r="B2036" s="120"/>
      <c r="C2036" s="121"/>
      <c r="D2036" s="122"/>
      <c r="E2036" s="121"/>
      <c r="F2036" s="122"/>
      <c r="G2036" s="121"/>
      <c r="H2036" s="123"/>
      <c r="I2036" s="121"/>
      <c r="J2036" s="120"/>
      <c r="K2036" s="121"/>
      <c r="L2036" s="120"/>
      <c r="M2036" s="123"/>
      <c r="N2036" s="123"/>
      <c r="O2036" s="121"/>
      <c r="P2036" s="121"/>
      <c r="Q2036" s="123"/>
      <c r="R2036" s="121"/>
      <c r="S2036" s="121"/>
      <c r="T2036" s="124"/>
      <c r="U2036" s="122"/>
      <c r="V2036" s="121"/>
      <c r="W2036" s="120"/>
      <c r="X2036" s="120"/>
      <c r="Y2036" s="263"/>
      <c r="Z2036" s="123"/>
      <c r="AA2036" s="125"/>
      <c r="AB2036" s="125"/>
      <c r="AC2036" s="125"/>
      <c r="AD2036" s="125"/>
      <c r="AE2036" s="125"/>
      <c r="AF2036" s="125"/>
      <c r="AG2036" s="125"/>
      <c r="AH2036" s="125"/>
      <c r="AI2036" s="125"/>
      <c r="AJ2036" s="125"/>
      <c r="AK2036" s="135"/>
      <c r="AL2036" s="126"/>
    </row>
    <row r="2037" spans="1:38" hidden="1" x14ac:dyDescent="0.25">
      <c r="A2037" s="147"/>
      <c r="B2037" s="120"/>
      <c r="C2037" s="121"/>
      <c r="D2037" s="122"/>
      <c r="E2037" s="121"/>
      <c r="F2037" s="122"/>
      <c r="G2037" s="121"/>
      <c r="H2037" s="123"/>
      <c r="I2037" s="121"/>
      <c r="J2037" s="120"/>
      <c r="K2037" s="121"/>
      <c r="L2037" s="120"/>
      <c r="M2037" s="123"/>
      <c r="N2037" s="123"/>
      <c r="O2037" s="121"/>
      <c r="P2037" s="121"/>
      <c r="Q2037" s="123"/>
      <c r="R2037" s="150"/>
      <c r="S2037" s="150"/>
      <c r="T2037" s="124"/>
      <c r="U2037" s="120"/>
      <c r="V2037" s="121"/>
      <c r="W2037" s="120"/>
      <c r="X2037" s="120"/>
      <c r="Y2037" s="264"/>
      <c r="Z2037" s="123"/>
      <c r="AA2037" s="125"/>
      <c r="AB2037" s="125"/>
      <c r="AC2037" s="125"/>
      <c r="AD2037" s="125"/>
      <c r="AE2037" s="125"/>
      <c r="AF2037" s="125"/>
      <c r="AG2037" s="125"/>
      <c r="AH2037" s="125"/>
      <c r="AI2037" s="125"/>
      <c r="AJ2037" s="125"/>
      <c r="AK2037" s="135"/>
      <c r="AL2037" s="126"/>
    </row>
    <row r="2038" spans="1:38" hidden="1" x14ac:dyDescent="0.25">
      <c r="A2038" s="147"/>
      <c r="B2038" s="120"/>
      <c r="C2038" s="121"/>
      <c r="D2038" s="122"/>
      <c r="E2038" s="121"/>
      <c r="F2038" s="122"/>
      <c r="G2038" s="121"/>
      <c r="H2038" s="123"/>
      <c r="I2038" s="121"/>
      <c r="J2038" s="120"/>
      <c r="K2038" s="121"/>
      <c r="L2038" s="120"/>
      <c r="M2038" s="123"/>
      <c r="N2038" s="123"/>
      <c r="O2038" s="121"/>
      <c r="P2038" s="121"/>
      <c r="Q2038" s="123"/>
      <c r="R2038" s="150"/>
      <c r="S2038" s="150"/>
      <c r="T2038" s="124"/>
      <c r="U2038" s="120"/>
      <c r="V2038" s="121"/>
      <c r="W2038" s="120"/>
      <c r="X2038" s="120"/>
      <c r="Y2038" s="263"/>
      <c r="Z2038" s="123"/>
      <c r="AA2038" s="125"/>
      <c r="AB2038" s="125"/>
      <c r="AC2038" s="125"/>
      <c r="AD2038" s="125"/>
      <c r="AE2038" s="125"/>
      <c r="AF2038" s="125"/>
      <c r="AG2038" s="125"/>
      <c r="AH2038" s="125"/>
      <c r="AI2038" s="125"/>
      <c r="AJ2038" s="125"/>
      <c r="AK2038" s="135"/>
      <c r="AL2038" s="126"/>
    </row>
    <row r="2039" spans="1:38" hidden="1" x14ac:dyDescent="0.25">
      <c r="A2039" s="147"/>
      <c r="B2039" s="120"/>
      <c r="C2039" s="121"/>
      <c r="D2039" s="122"/>
      <c r="E2039" s="121"/>
      <c r="F2039" s="122"/>
      <c r="G2039" s="121"/>
      <c r="H2039" s="123"/>
      <c r="I2039" s="121"/>
      <c r="J2039" s="120"/>
      <c r="K2039" s="121"/>
      <c r="L2039" s="120"/>
      <c r="M2039" s="123"/>
      <c r="N2039" s="123"/>
      <c r="O2039" s="121"/>
      <c r="P2039" s="121"/>
      <c r="Q2039" s="123"/>
      <c r="R2039" s="150"/>
      <c r="S2039" s="150"/>
      <c r="T2039" s="124"/>
      <c r="U2039" s="120"/>
      <c r="V2039" s="121"/>
      <c r="W2039" s="120"/>
      <c r="X2039" s="120"/>
      <c r="Y2039" s="263"/>
      <c r="Z2039" s="123"/>
      <c r="AA2039" s="125"/>
      <c r="AB2039" s="125"/>
      <c r="AC2039" s="125"/>
      <c r="AD2039" s="125"/>
      <c r="AE2039" s="125"/>
      <c r="AF2039" s="125"/>
      <c r="AG2039" s="125"/>
      <c r="AH2039" s="125"/>
      <c r="AI2039" s="125"/>
      <c r="AJ2039" s="125"/>
      <c r="AK2039" s="135"/>
      <c r="AL2039" s="126"/>
    </row>
    <row r="2040" spans="1:38" hidden="1" x14ac:dyDescent="0.25">
      <c r="A2040" s="147"/>
      <c r="B2040" s="120"/>
      <c r="C2040" s="121"/>
      <c r="D2040" s="122"/>
      <c r="E2040" s="121"/>
      <c r="F2040" s="122"/>
      <c r="G2040" s="121"/>
      <c r="H2040" s="123"/>
      <c r="I2040" s="121"/>
      <c r="J2040" s="120"/>
      <c r="K2040" s="121"/>
      <c r="L2040" s="120"/>
      <c r="M2040" s="123"/>
      <c r="N2040" s="123"/>
      <c r="O2040" s="121"/>
      <c r="P2040" s="121"/>
      <c r="Q2040" s="123"/>
      <c r="R2040" s="150"/>
      <c r="S2040" s="150"/>
      <c r="T2040" s="124"/>
      <c r="U2040" s="120"/>
      <c r="V2040" s="121"/>
      <c r="W2040" s="120"/>
      <c r="X2040" s="120"/>
      <c r="Y2040" s="264"/>
      <c r="Z2040" s="123"/>
      <c r="AA2040" s="125"/>
      <c r="AB2040" s="125"/>
      <c r="AC2040" s="125"/>
      <c r="AD2040" s="125"/>
      <c r="AE2040" s="125"/>
      <c r="AF2040" s="125"/>
      <c r="AG2040" s="125"/>
      <c r="AH2040" s="125"/>
      <c r="AI2040" s="125"/>
      <c r="AJ2040" s="125"/>
      <c r="AK2040" s="135"/>
      <c r="AL2040" s="126"/>
    </row>
    <row r="2041" spans="1:38" hidden="1" x14ac:dyDescent="0.25">
      <c r="A2041" s="147"/>
      <c r="B2041" s="120"/>
      <c r="C2041" s="121"/>
      <c r="D2041" s="122"/>
      <c r="E2041" s="121"/>
      <c r="F2041" s="122"/>
      <c r="G2041" s="121"/>
      <c r="H2041" s="123"/>
      <c r="I2041" s="121"/>
      <c r="J2041" s="120"/>
      <c r="K2041" s="121"/>
      <c r="L2041" s="120"/>
      <c r="M2041" s="123"/>
      <c r="N2041" s="123"/>
      <c r="O2041" s="121"/>
      <c r="P2041" s="121"/>
      <c r="Q2041" s="123"/>
      <c r="R2041" s="150"/>
      <c r="S2041" s="150"/>
      <c r="T2041" s="124"/>
      <c r="U2041" s="120"/>
      <c r="V2041" s="121"/>
      <c r="W2041" s="120"/>
      <c r="X2041" s="120"/>
      <c r="Y2041" s="264"/>
      <c r="Z2041" s="123"/>
      <c r="AA2041" s="125"/>
      <c r="AB2041" s="125"/>
      <c r="AC2041" s="125"/>
      <c r="AD2041" s="125"/>
      <c r="AE2041" s="125"/>
      <c r="AF2041" s="125"/>
      <c r="AG2041" s="125"/>
      <c r="AH2041" s="125"/>
      <c r="AI2041" s="125"/>
      <c r="AJ2041" s="125"/>
      <c r="AK2041" s="135"/>
      <c r="AL2041" s="126"/>
    </row>
    <row r="2042" spans="1:38" hidden="1" x14ac:dyDescent="0.25">
      <c r="A2042" s="147"/>
      <c r="B2042" s="120"/>
      <c r="C2042" s="121"/>
      <c r="D2042" s="122"/>
      <c r="E2042" s="121"/>
      <c r="F2042" s="122"/>
      <c r="G2042" s="121"/>
      <c r="H2042" s="123"/>
      <c r="I2042" s="121"/>
      <c r="J2042" s="120"/>
      <c r="K2042" s="121"/>
      <c r="L2042" s="120"/>
      <c r="M2042" s="123"/>
      <c r="N2042" s="123"/>
      <c r="O2042" s="121"/>
      <c r="P2042" s="121"/>
      <c r="Q2042" s="123"/>
      <c r="R2042" s="150"/>
      <c r="S2042" s="150"/>
      <c r="T2042" s="124"/>
      <c r="U2042" s="120"/>
      <c r="V2042" s="121"/>
      <c r="W2042" s="120"/>
      <c r="X2042" s="120"/>
      <c r="Y2042" s="264"/>
      <c r="Z2042" s="123"/>
      <c r="AA2042" s="125"/>
      <c r="AB2042" s="125"/>
      <c r="AC2042" s="125"/>
      <c r="AD2042" s="125"/>
      <c r="AE2042" s="125"/>
      <c r="AF2042" s="125"/>
      <c r="AG2042" s="125"/>
      <c r="AH2042" s="125"/>
      <c r="AI2042" s="125"/>
      <c r="AJ2042" s="125"/>
      <c r="AK2042" s="135"/>
      <c r="AL2042" s="126"/>
    </row>
    <row r="2043" spans="1:38" hidden="1" x14ac:dyDescent="0.25">
      <c r="A2043" s="147"/>
      <c r="B2043" s="120"/>
      <c r="C2043" s="121"/>
      <c r="D2043" s="122"/>
      <c r="E2043" s="121"/>
      <c r="F2043" s="122"/>
      <c r="G2043" s="121"/>
      <c r="H2043" s="123"/>
      <c r="I2043" s="121"/>
      <c r="J2043" s="120"/>
      <c r="K2043" s="121"/>
      <c r="L2043" s="120"/>
      <c r="M2043" s="123"/>
      <c r="N2043" s="123"/>
      <c r="O2043" s="121"/>
      <c r="P2043" s="121"/>
      <c r="Q2043" s="123"/>
      <c r="R2043" s="150"/>
      <c r="S2043" s="150"/>
      <c r="T2043" s="124"/>
      <c r="U2043" s="120"/>
      <c r="V2043" s="121"/>
      <c r="W2043" s="120"/>
      <c r="X2043" s="120"/>
      <c r="Y2043" s="264"/>
      <c r="Z2043" s="123"/>
      <c r="AA2043" s="125"/>
      <c r="AB2043" s="125"/>
      <c r="AC2043" s="125"/>
      <c r="AD2043" s="125"/>
      <c r="AE2043" s="125"/>
      <c r="AF2043" s="125"/>
      <c r="AG2043" s="125"/>
      <c r="AH2043" s="125"/>
      <c r="AI2043" s="125"/>
      <c r="AJ2043" s="125"/>
      <c r="AK2043" s="135"/>
      <c r="AL2043" s="126"/>
    </row>
    <row r="2044" spans="1:38" hidden="1" x14ac:dyDescent="0.25">
      <c r="A2044" s="147"/>
      <c r="B2044" s="120"/>
      <c r="C2044" s="121"/>
      <c r="D2044" s="122"/>
      <c r="E2044" s="121"/>
      <c r="F2044" s="122"/>
      <c r="G2044" s="121"/>
      <c r="H2044" s="123"/>
      <c r="I2044" s="121"/>
      <c r="J2044" s="120"/>
      <c r="K2044" s="121"/>
      <c r="L2044" s="120"/>
      <c r="M2044" s="123"/>
      <c r="N2044" s="123"/>
      <c r="O2044" s="121"/>
      <c r="P2044" s="121"/>
      <c r="Q2044" s="123"/>
      <c r="R2044" s="150"/>
      <c r="S2044" s="150"/>
      <c r="T2044" s="124"/>
      <c r="U2044" s="122"/>
      <c r="V2044" s="121"/>
      <c r="W2044" s="120"/>
      <c r="X2044" s="120"/>
      <c r="Y2044" s="264"/>
      <c r="Z2044" s="123"/>
      <c r="AA2044" s="125"/>
      <c r="AB2044" s="125"/>
      <c r="AC2044" s="125"/>
      <c r="AD2044" s="125"/>
      <c r="AE2044" s="125"/>
      <c r="AF2044" s="125"/>
      <c r="AG2044" s="125"/>
      <c r="AH2044" s="125"/>
      <c r="AI2044" s="125"/>
      <c r="AJ2044" s="125"/>
      <c r="AK2044" s="135"/>
      <c r="AL2044" s="126"/>
    </row>
    <row r="2045" spans="1:38" hidden="1" x14ac:dyDescent="0.25">
      <c r="A2045" s="147"/>
      <c r="B2045" s="120"/>
      <c r="C2045" s="121"/>
      <c r="D2045" s="122"/>
      <c r="E2045" s="121"/>
      <c r="F2045" s="122"/>
      <c r="G2045" s="121"/>
      <c r="H2045" s="123"/>
      <c r="I2045" s="121"/>
      <c r="J2045" s="120"/>
      <c r="K2045" s="121"/>
      <c r="L2045" s="120"/>
      <c r="M2045" s="123"/>
      <c r="N2045" s="123"/>
      <c r="O2045" s="121"/>
      <c r="P2045" s="121"/>
      <c r="Q2045" s="123"/>
      <c r="R2045" s="150"/>
      <c r="S2045" s="150"/>
      <c r="T2045" s="124"/>
      <c r="U2045" s="122"/>
      <c r="V2045" s="121"/>
      <c r="W2045" s="120"/>
      <c r="X2045" s="120"/>
      <c r="Y2045" s="264"/>
      <c r="Z2045" s="123"/>
      <c r="AA2045" s="125"/>
      <c r="AB2045" s="125"/>
      <c r="AC2045" s="125"/>
      <c r="AD2045" s="125"/>
      <c r="AE2045" s="125"/>
      <c r="AF2045" s="125"/>
      <c r="AG2045" s="125"/>
      <c r="AH2045" s="125"/>
      <c r="AI2045" s="125"/>
      <c r="AJ2045" s="125"/>
      <c r="AK2045" s="135"/>
      <c r="AL2045" s="126"/>
    </row>
    <row r="2046" spans="1:38" hidden="1" x14ac:dyDescent="0.25">
      <c r="A2046" s="147"/>
      <c r="B2046" s="120"/>
      <c r="C2046" s="121"/>
      <c r="D2046" s="122"/>
      <c r="E2046" s="121"/>
      <c r="F2046" s="122"/>
      <c r="G2046" s="121"/>
      <c r="H2046" s="123"/>
      <c r="I2046" s="121"/>
      <c r="J2046" s="120"/>
      <c r="K2046" s="121"/>
      <c r="L2046" s="120"/>
      <c r="M2046" s="123"/>
      <c r="N2046" s="123"/>
      <c r="O2046" s="121"/>
      <c r="P2046" s="121"/>
      <c r="Q2046" s="123"/>
      <c r="R2046" s="150"/>
      <c r="S2046" s="150"/>
      <c r="T2046" s="124"/>
      <c r="U2046" s="122"/>
      <c r="V2046" s="121"/>
      <c r="W2046" s="120"/>
      <c r="X2046" s="120"/>
      <c r="Y2046" s="264"/>
      <c r="Z2046" s="123"/>
      <c r="AA2046" s="125"/>
      <c r="AB2046" s="125"/>
      <c r="AC2046" s="125"/>
      <c r="AD2046" s="125"/>
      <c r="AE2046" s="125"/>
      <c r="AF2046" s="125"/>
      <c r="AG2046" s="125"/>
      <c r="AH2046" s="125"/>
      <c r="AI2046" s="125"/>
      <c r="AJ2046" s="125"/>
      <c r="AK2046" s="135"/>
      <c r="AL2046" s="126"/>
    </row>
    <row r="2047" spans="1:38" hidden="1" x14ac:dyDescent="0.25">
      <c r="A2047" s="147"/>
      <c r="B2047" s="120"/>
      <c r="C2047" s="121"/>
      <c r="D2047" s="122"/>
      <c r="E2047" s="121"/>
      <c r="F2047" s="122"/>
      <c r="G2047" s="121"/>
      <c r="H2047" s="123"/>
      <c r="I2047" s="121"/>
      <c r="J2047" s="120"/>
      <c r="K2047" s="121"/>
      <c r="L2047" s="120"/>
      <c r="M2047" s="123"/>
      <c r="N2047" s="123"/>
      <c r="O2047" s="121"/>
      <c r="P2047" s="121"/>
      <c r="Q2047" s="123"/>
      <c r="R2047" s="150"/>
      <c r="S2047" s="150"/>
      <c r="T2047" s="124"/>
      <c r="U2047" s="122"/>
      <c r="V2047" s="121"/>
      <c r="W2047" s="120"/>
      <c r="X2047" s="120"/>
      <c r="Y2047" s="264"/>
      <c r="Z2047" s="123"/>
      <c r="AA2047" s="125"/>
      <c r="AB2047" s="125"/>
      <c r="AC2047" s="125"/>
      <c r="AD2047" s="125"/>
      <c r="AE2047" s="125"/>
      <c r="AF2047" s="125"/>
      <c r="AG2047" s="125"/>
      <c r="AH2047" s="125"/>
      <c r="AI2047" s="125"/>
      <c r="AJ2047" s="125"/>
      <c r="AK2047" s="135"/>
      <c r="AL2047" s="126"/>
    </row>
    <row r="2048" spans="1:38" hidden="1" x14ac:dyDescent="0.25">
      <c r="A2048" s="147"/>
      <c r="B2048" s="120"/>
      <c r="C2048" s="121"/>
      <c r="D2048" s="122"/>
      <c r="E2048" s="121"/>
      <c r="F2048" s="122"/>
      <c r="G2048" s="121"/>
      <c r="H2048" s="123"/>
      <c r="I2048" s="121"/>
      <c r="J2048" s="120"/>
      <c r="K2048" s="121"/>
      <c r="L2048" s="120"/>
      <c r="M2048" s="123"/>
      <c r="N2048" s="123"/>
      <c r="O2048" s="121"/>
      <c r="P2048" s="121"/>
      <c r="Q2048" s="123"/>
      <c r="R2048" s="150"/>
      <c r="S2048" s="150"/>
      <c r="T2048" s="124"/>
      <c r="U2048" s="122"/>
      <c r="V2048" s="121"/>
      <c r="W2048" s="120"/>
      <c r="X2048" s="120"/>
      <c r="Y2048" s="264"/>
      <c r="Z2048" s="123"/>
      <c r="AA2048" s="125"/>
      <c r="AB2048" s="125"/>
      <c r="AC2048" s="125"/>
      <c r="AD2048" s="125"/>
      <c r="AE2048" s="125"/>
      <c r="AF2048" s="125"/>
      <c r="AG2048" s="125"/>
      <c r="AH2048" s="125"/>
      <c r="AI2048" s="125"/>
      <c r="AJ2048" s="125"/>
      <c r="AK2048" s="135"/>
      <c r="AL2048" s="126"/>
    </row>
    <row r="2049" spans="1:38" hidden="1" x14ac:dyDescent="0.25">
      <c r="A2049" s="147"/>
      <c r="B2049" s="120"/>
      <c r="C2049" s="121"/>
      <c r="D2049" s="122"/>
      <c r="E2049" s="121"/>
      <c r="F2049" s="122"/>
      <c r="G2049" s="121"/>
      <c r="H2049" s="123"/>
      <c r="I2049" s="121"/>
      <c r="J2049" s="120"/>
      <c r="K2049" s="121"/>
      <c r="L2049" s="120"/>
      <c r="M2049" s="123"/>
      <c r="N2049" s="123"/>
      <c r="O2049" s="121"/>
      <c r="P2049" s="121"/>
      <c r="Q2049" s="123"/>
      <c r="R2049" s="150"/>
      <c r="S2049" s="150"/>
      <c r="T2049" s="124"/>
      <c r="U2049" s="120"/>
      <c r="V2049" s="121"/>
      <c r="W2049" s="120"/>
      <c r="X2049" s="120"/>
      <c r="Y2049" s="264"/>
      <c r="Z2049" s="123"/>
      <c r="AA2049" s="125"/>
      <c r="AB2049" s="125"/>
      <c r="AC2049" s="125"/>
      <c r="AD2049" s="125"/>
      <c r="AE2049" s="125"/>
      <c r="AF2049" s="125"/>
      <c r="AG2049" s="125"/>
      <c r="AH2049" s="125"/>
      <c r="AI2049" s="125"/>
      <c r="AJ2049" s="125"/>
      <c r="AK2049" s="135"/>
      <c r="AL2049" s="126"/>
    </row>
    <row r="2050" spans="1:38" hidden="1" x14ac:dyDescent="0.25">
      <c r="A2050" s="147"/>
      <c r="B2050" s="120"/>
      <c r="C2050" s="121"/>
      <c r="D2050" s="122"/>
      <c r="E2050" s="121"/>
      <c r="F2050" s="122"/>
      <c r="G2050" s="121"/>
      <c r="H2050" s="123"/>
      <c r="I2050" s="121"/>
      <c r="J2050" s="120"/>
      <c r="K2050" s="121"/>
      <c r="L2050" s="120"/>
      <c r="M2050" s="123"/>
      <c r="N2050" s="123"/>
      <c r="O2050" s="121"/>
      <c r="P2050" s="121"/>
      <c r="Q2050" s="123"/>
      <c r="R2050" s="150"/>
      <c r="S2050" s="150"/>
      <c r="T2050" s="124"/>
      <c r="U2050" s="120"/>
      <c r="V2050" s="121"/>
      <c r="W2050" s="120"/>
      <c r="X2050" s="120"/>
      <c r="Y2050" s="264"/>
      <c r="Z2050" s="123"/>
      <c r="AA2050" s="125"/>
      <c r="AB2050" s="125"/>
      <c r="AC2050" s="125"/>
      <c r="AD2050" s="125"/>
      <c r="AE2050" s="125"/>
      <c r="AF2050" s="125"/>
      <c r="AG2050" s="125"/>
      <c r="AH2050" s="125"/>
      <c r="AI2050" s="125"/>
      <c r="AJ2050" s="125"/>
      <c r="AK2050" s="135"/>
      <c r="AL2050" s="126"/>
    </row>
    <row r="2051" spans="1:38" hidden="1" x14ac:dyDescent="0.25">
      <c r="A2051" s="147"/>
      <c r="B2051" s="120"/>
      <c r="C2051" s="121"/>
      <c r="D2051" s="122"/>
      <c r="E2051" s="121"/>
      <c r="F2051" s="122"/>
      <c r="G2051" s="121"/>
      <c r="H2051" s="123"/>
      <c r="I2051" s="121"/>
      <c r="J2051" s="120"/>
      <c r="K2051" s="121"/>
      <c r="L2051" s="120"/>
      <c r="M2051" s="123"/>
      <c r="N2051" s="123"/>
      <c r="O2051" s="121"/>
      <c r="P2051" s="121"/>
      <c r="Q2051" s="123"/>
      <c r="R2051" s="150"/>
      <c r="S2051" s="150"/>
      <c r="T2051" s="124"/>
      <c r="U2051" s="120"/>
      <c r="V2051" s="121"/>
      <c r="W2051" s="120"/>
      <c r="X2051" s="120"/>
      <c r="Y2051" s="264"/>
      <c r="Z2051" s="123"/>
      <c r="AA2051" s="125"/>
      <c r="AB2051" s="125"/>
      <c r="AC2051" s="125"/>
      <c r="AD2051" s="125"/>
      <c r="AE2051" s="125"/>
      <c r="AF2051" s="125"/>
      <c r="AG2051" s="125"/>
      <c r="AH2051" s="125"/>
      <c r="AI2051" s="125"/>
      <c r="AJ2051" s="125"/>
      <c r="AK2051" s="135"/>
      <c r="AL2051" s="126"/>
    </row>
    <row r="2052" spans="1:38" hidden="1" x14ac:dyDescent="0.25">
      <c r="A2052" s="147"/>
      <c r="B2052" s="120"/>
      <c r="C2052" s="121"/>
      <c r="D2052" s="122"/>
      <c r="E2052" s="121"/>
      <c r="F2052" s="122"/>
      <c r="G2052" s="121"/>
      <c r="H2052" s="123"/>
      <c r="I2052" s="121"/>
      <c r="J2052" s="120"/>
      <c r="K2052" s="121"/>
      <c r="L2052" s="120"/>
      <c r="M2052" s="123"/>
      <c r="N2052" s="123"/>
      <c r="O2052" s="121"/>
      <c r="P2052" s="121"/>
      <c r="Q2052" s="123"/>
      <c r="R2052" s="150"/>
      <c r="S2052" s="150"/>
      <c r="T2052" s="124"/>
      <c r="U2052" s="120"/>
      <c r="V2052" s="121"/>
      <c r="W2052" s="120"/>
      <c r="X2052" s="120"/>
      <c r="Y2052" s="264"/>
      <c r="Z2052" s="123"/>
      <c r="AA2052" s="125"/>
      <c r="AB2052" s="125"/>
      <c r="AC2052" s="125"/>
      <c r="AD2052" s="125"/>
      <c r="AE2052" s="125"/>
      <c r="AF2052" s="125"/>
      <c r="AG2052" s="125"/>
      <c r="AH2052" s="125"/>
      <c r="AI2052" s="125"/>
      <c r="AJ2052" s="125"/>
      <c r="AK2052" s="135"/>
      <c r="AL2052" s="126"/>
    </row>
    <row r="2053" spans="1:38" hidden="1" x14ac:dyDescent="0.25">
      <c r="A2053" s="147"/>
      <c r="B2053" s="120"/>
      <c r="C2053" s="121"/>
      <c r="D2053" s="122"/>
      <c r="E2053" s="121"/>
      <c r="F2053" s="122"/>
      <c r="G2053" s="121"/>
      <c r="H2053" s="123"/>
      <c r="I2053" s="121"/>
      <c r="J2053" s="120"/>
      <c r="K2053" s="121"/>
      <c r="L2053" s="120"/>
      <c r="M2053" s="123"/>
      <c r="N2053" s="123"/>
      <c r="O2053" s="121"/>
      <c r="P2053" s="121"/>
      <c r="Q2053" s="123"/>
      <c r="R2053" s="150"/>
      <c r="S2053" s="150"/>
      <c r="T2053" s="124"/>
      <c r="U2053" s="120"/>
      <c r="V2053" s="121"/>
      <c r="W2053" s="120"/>
      <c r="X2053" s="120"/>
      <c r="Y2053" s="264"/>
      <c r="Z2053" s="123"/>
      <c r="AA2053" s="125"/>
      <c r="AB2053" s="125"/>
      <c r="AC2053" s="125"/>
      <c r="AD2053" s="125"/>
      <c r="AE2053" s="125"/>
      <c r="AF2053" s="125"/>
      <c r="AG2053" s="125"/>
      <c r="AH2053" s="125"/>
      <c r="AI2053" s="125"/>
      <c r="AJ2053" s="125"/>
      <c r="AK2053" s="135"/>
      <c r="AL2053" s="126"/>
    </row>
    <row r="2054" spans="1:38" hidden="1" x14ac:dyDescent="0.25">
      <c r="A2054" s="147"/>
      <c r="B2054" s="120"/>
      <c r="C2054" s="121"/>
      <c r="D2054" s="122"/>
      <c r="E2054" s="121"/>
      <c r="F2054" s="122"/>
      <c r="G2054" s="121"/>
      <c r="H2054" s="123"/>
      <c r="I2054" s="121"/>
      <c r="J2054" s="120"/>
      <c r="K2054" s="121"/>
      <c r="L2054" s="120"/>
      <c r="M2054" s="123"/>
      <c r="N2054" s="123"/>
      <c r="O2054" s="121"/>
      <c r="P2054" s="121"/>
      <c r="Q2054" s="123"/>
      <c r="R2054" s="150"/>
      <c r="S2054" s="150"/>
      <c r="T2054" s="124"/>
      <c r="U2054" s="120"/>
      <c r="V2054" s="121"/>
      <c r="W2054" s="120"/>
      <c r="X2054" s="120"/>
      <c r="Y2054" s="264"/>
      <c r="Z2054" s="123"/>
      <c r="AA2054" s="125"/>
      <c r="AB2054" s="125"/>
      <c r="AC2054" s="125"/>
      <c r="AD2054" s="125"/>
      <c r="AE2054" s="125"/>
      <c r="AF2054" s="125"/>
      <c r="AG2054" s="125"/>
      <c r="AH2054" s="125"/>
      <c r="AI2054" s="125"/>
      <c r="AJ2054" s="125"/>
      <c r="AK2054" s="135"/>
      <c r="AL2054" s="126"/>
    </row>
    <row r="2055" spans="1:38" hidden="1" x14ac:dyDescent="0.25">
      <c r="A2055" s="147"/>
      <c r="B2055" s="120"/>
      <c r="C2055" s="121"/>
      <c r="D2055" s="122"/>
      <c r="E2055" s="121"/>
      <c r="F2055" s="122"/>
      <c r="G2055" s="121"/>
      <c r="H2055" s="123"/>
      <c r="I2055" s="121"/>
      <c r="J2055" s="120"/>
      <c r="K2055" s="121"/>
      <c r="L2055" s="120"/>
      <c r="M2055" s="123"/>
      <c r="N2055" s="123"/>
      <c r="O2055" s="121"/>
      <c r="P2055" s="121"/>
      <c r="Q2055" s="123"/>
      <c r="R2055" s="150"/>
      <c r="S2055" s="150"/>
      <c r="T2055" s="124"/>
      <c r="U2055" s="120"/>
      <c r="V2055" s="121"/>
      <c r="W2055" s="120"/>
      <c r="X2055" s="120"/>
      <c r="Y2055" s="264"/>
      <c r="Z2055" s="123"/>
      <c r="AA2055" s="125"/>
      <c r="AB2055" s="125"/>
      <c r="AC2055" s="125"/>
      <c r="AD2055" s="125"/>
      <c r="AE2055" s="125"/>
      <c r="AF2055" s="125"/>
      <c r="AG2055" s="125"/>
      <c r="AH2055" s="125"/>
      <c r="AI2055" s="125"/>
      <c r="AJ2055" s="125"/>
      <c r="AK2055" s="135"/>
      <c r="AL2055" s="126"/>
    </row>
    <row r="2056" spans="1:38" hidden="1" x14ac:dyDescent="0.25">
      <c r="A2056" s="147"/>
      <c r="B2056" s="120"/>
      <c r="C2056" s="121"/>
      <c r="D2056" s="122"/>
      <c r="E2056" s="121"/>
      <c r="F2056" s="122"/>
      <c r="G2056" s="121"/>
      <c r="H2056" s="123"/>
      <c r="I2056" s="121"/>
      <c r="J2056" s="120"/>
      <c r="K2056" s="121"/>
      <c r="L2056" s="120"/>
      <c r="M2056" s="123"/>
      <c r="N2056" s="123"/>
      <c r="O2056" s="121"/>
      <c r="P2056" s="121"/>
      <c r="Q2056" s="123"/>
      <c r="R2056" s="150"/>
      <c r="S2056" s="150"/>
      <c r="T2056" s="124"/>
      <c r="U2056" s="120"/>
      <c r="V2056" s="121"/>
      <c r="W2056" s="120"/>
      <c r="X2056" s="120"/>
      <c r="Y2056" s="263"/>
      <c r="Z2056" s="123"/>
      <c r="AA2056" s="125"/>
      <c r="AB2056" s="125"/>
      <c r="AC2056" s="125"/>
      <c r="AD2056" s="125"/>
      <c r="AE2056" s="125"/>
      <c r="AF2056" s="125"/>
      <c r="AG2056" s="125"/>
      <c r="AH2056" s="125"/>
      <c r="AI2056" s="125"/>
      <c r="AJ2056" s="125"/>
      <c r="AK2056" s="135"/>
      <c r="AL2056" s="126"/>
    </row>
    <row r="2057" spans="1:38" hidden="1" x14ac:dyDescent="0.25">
      <c r="A2057" s="147"/>
      <c r="B2057" s="120"/>
      <c r="C2057" s="121"/>
      <c r="D2057" s="122"/>
      <c r="E2057" s="121"/>
      <c r="F2057" s="122"/>
      <c r="G2057" s="121"/>
      <c r="H2057" s="123"/>
      <c r="I2057" s="121"/>
      <c r="J2057" s="120"/>
      <c r="K2057" s="121"/>
      <c r="L2057" s="120"/>
      <c r="M2057" s="123"/>
      <c r="N2057" s="123"/>
      <c r="O2057" s="121"/>
      <c r="P2057" s="121"/>
      <c r="Q2057" s="123"/>
      <c r="R2057" s="150"/>
      <c r="S2057" s="150"/>
      <c r="T2057" s="124"/>
      <c r="U2057" s="120"/>
      <c r="V2057" s="121"/>
      <c r="W2057" s="120"/>
      <c r="X2057" s="120"/>
      <c r="Y2057" s="264"/>
      <c r="Z2057" s="123"/>
      <c r="AA2057" s="125"/>
      <c r="AB2057" s="125"/>
      <c r="AC2057" s="125"/>
      <c r="AD2057" s="125"/>
      <c r="AE2057" s="125"/>
      <c r="AF2057" s="125"/>
      <c r="AG2057" s="125"/>
      <c r="AH2057" s="125"/>
      <c r="AI2057" s="125"/>
      <c r="AJ2057" s="125"/>
      <c r="AK2057" s="135"/>
      <c r="AL2057" s="126"/>
    </row>
    <row r="2058" spans="1:38" hidden="1" x14ac:dyDescent="0.25">
      <c r="A2058" s="147"/>
      <c r="B2058" s="120"/>
      <c r="C2058" s="121"/>
      <c r="D2058" s="122"/>
      <c r="E2058" s="121"/>
      <c r="F2058" s="122"/>
      <c r="G2058" s="121"/>
      <c r="H2058" s="123"/>
      <c r="I2058" s="121"/>
      <c r="J2058" s="120"/>
      <c r="K2058" s="121"/>
      <c r="L2058" s="120"/>
      <c r="M2058" s="123"/>
      <c r="N2058" s="123"/>
      <c r="O2058" s="121"/>
      <c r="P2058" s="121"/>
      <c r="Q2058" s="123"/>
      <c r="R2058" s="150"/>
      <c r="S2058" s="150"/>
      <c r="T2058" s="124"/>
      <c r="U2058" s="120"/>
      <c r="V2058" s="121"/>
      <c r="W2058" s="120"/>
      <c r="X2058" s="120"/>
      <c r="Y2058" s="264"/>
      <c r="Z2058" s="123"/>
      <c r="AA2058" s="125"/>
      <c r="AB2058" s="125"/>
      <c r="AC2058" s="125"/>
      <c r="AD2058" s="125"/>
      <c r="AE2058" s="125"/>
      <c r="AF2058" s="125"/>
      <c r="AG2058" s="125"/>
      <c r="AH2058" s="125"/>
      <c r="AI2058" s="125"/>
      <c r="AJ2058" s="125"/>
      <c r="AK2058" s="135"/>
      <c r="AL2058" s="126"/>
    </row>
    <row r="2059" spans="1:38" hidden="1" x14ac:dyDescent="0.25">
      <c r="A2059" s="147"/>
      <c r="B2059" s="120"/>
      <c r="C2059" s="121"/>
      <c r="D2059" s="122"/>
      <c r="E2059" s="121"/>
      <c r="F2059" s="122"/>
      <c r="G2059" s="121"/>
      <c r="H2059" s="123"/>
      <c r="I2059" s="121"/>
      <c r="J2059" s="120"/>
      <c r="K2059" s="121"/>
      <c r="L2059" s="120"/>
      <c r="M2059" s="123"/>
      <c r="N2059" s="123"/>
      <c r="O2059" s="121"/>
      <c r="P2059" s="121"/>
      <c r="Q2059" s="123"/>
      <c r="R2059" s="150"/>
      <c r="S2059" s="150"/>
      <c r="T2059" s="124"/>
      <c r="U2059" s="120"/>
      <c r="V2059" s="121"/>
      <c r="W2059" s="120"/>
      <c r="X2059" s="120"/>
      <c r="Y2059" s="263"/>
      <c r="Z2059" s="123"/>
      <c r="AA2059" s="125"/>
      <c r="AB2059" s="125"/>
      <c r="AC2059" s="125"/>
      <c r="AD2059" s="125"/>
      <c r="AE2059" s="125"/>
      <c r="AF2059" s="125"/>
      <c r="AG2059" s="125"/>
      <c r="AH2059" s="125"/>
      <c r="AI2059" s="125"/>
      <c r="AJ2059" s="125"/>
      <c r="AK2059" s="135"/>
      <c r="AL2059" s="126"/>
    </row>
    <row r="2060" spans="1:38" hidden="1" x14ac:dyDescent="0.25">
      <c r="A2060" s="147"/>
      <c r="B2060" s="120"/>
      <c r="C2060" s="121"/>
      <c r="D2060" s="122"/>
      <c r="E2060" s="121"/>
      <c r="F2060" s="122"/>
      <c r="G2060" s="121"/>
      <c r="H2060" s="123"/>
      <c r="I2060" s="121"/>
      <c r="J2060" s="120"/>
      <c r="K2060" s="121"/>
      <c r="L2060" s="120"/>
      <c r="M2060" s="123"/>
      <c r="N2060" s="123"/>
      <c r="O2060" s="121"/>
      <c r="P2060" s="121"/>
      <c r="Q2060" s="123"/>
      <c r="R2060" s="121"/>
      <c r="S2060" s="121"/>
      <c r="T2060" s="124"/>
      <c r="U2060" s="120"/>
      <c r="V2060" s="121"/>
      <c r="W2060" s="120"/>
      <c r="X2060" s="120"/>
      <c r="Y2060" s="263"/>
      <c r="Z2060" s="123"/>
      <c r="AA2060" s="125"/>
      <c r="AB2060" s="125"/>
      <c r="AC2060" s="125"/>
      <c r="AD2060" s="125"/>
      <c r="AE2060" s="125"/>
      <c r="AF2060" s="125"/>
      <c r="AG2060" s="125"/>
      <c r="AH2060" s="125"/>
      <c r="AI2060" s="125"/>
      <c r="AJ2060" s="125"/>
      <c r="AK2060" s="135"/>
      <c r="AL2060" s="126"/>
    </row>
    <row r="2061" spans="1:38" hidden="1" x14ac:dyDescent="0.25">
      <c r="A2061" s="147"/>
      <c r="B2061" s="120"/>
      <c r="C2061" s="121"/>
      <c r="D2061" s="122"/>
      <c r="E2061" s="121"/>
      <c r="F2061" s="122"/>
      <c r="G2061" s="121"/>
      <c r="H2061" s="123"/>
      <c r="I2061" s="121"/>
      <c r="J2061" s="120"/>
      <c r="K2061" s="121"/>
      <c r="L2061" s="120"/>
      <c r="M2061" s="123"/>
      <c r="N2061" s="123"/>
      <c r="O2061" s="121"/>
      <c r="P2061" s="121"/>
      <c r="Q2061" s="123"/>
      <c r="R2061" s="150"/>
      <c r="S2061" s="150"/>
      <c r="T2061" s="124"/>
      <c r="U2061" s="120"/>
      <c r="V2061" s="121"/>
      <c r="W2061" s="120"/>
      <c r="X2061" s="120"/>
      <c r="Y2061" s="264"/>
      <c r="Z2061" s="123"/>
      <c r="AA2061" s="125"/>
      <c r="AB2061" s="125"/>
      <c r="AC2061" s="125"/>
      <c r="AD2061" s="125"/>
      <c r="AE2061" s="125"/>
      <c r="AF2061" s="125"/>
      <c r="AG2061" s="125"/>
      <c r="AH2061" s="125"/>
      <c r="AI2061" s="125"/>
      <c r="AJ2061" s="125"/>
      <c r="AK2061" s="135"/>
      <c r="AL2061" s="126"/>
    </row>
    <row r="2062" spans="1:38" hidden="1" x14ac:dyDescent="0.25">
      <c r="A2062" s="147"/>
      <c r="B2062" s="120"/>
      <c r="C2062" s="121"/>
      <c r="D2062" s="122"/>
      <c r="E2062" s="121"/>
      <c r="F2062" s="122"/>
      <c r="G2062" s="121"/>
      <c r="H2062" s="123"/>
      <c r="I2062" s="121"/>
      <c r="J2062" s="120"/>
      <c r="K2062" s="121"/>
      <c r="L2062" s="120"/>
      <c r="M2062" s="123"/>
      <c r="N2062" s="123"/>
      <c r="O2062" s="121"/>
      <c r="P2062" s="121"/>
      <c r="Q2062" s="123"/>
      <c r="R2062" s="150"/>
      <c r="S2062" s="150"/>
      <c r="T2062" s="124"/>
      <c r="U2062" s="120"/>
      <c r="V2062" s="121"/>
      <c r="W2062" s="120"/>
      <c r="X2062" s="120"/>
      <c r="Y2062" s="264"/>
      <c r="Z2062" s="123"/>
      <c r="AA2062" s="125"/>
      <c r="AB2062" s="125"/>
      <c r="AC2062" s="125"/>
      <c r="AD2062" s="125"/>
      <c r="AE2062" s="125"/>
      <c r="AF2062" s="125"/>
      <c r="AG2062" s="125"/>
      <c r="AH2062" s="125"/>
      <c r="AI2062" s="125"/>
      <c r="AJ2062" s="125"/>
      <c r="AK2062" s="135"/>
      <c r="AL2062" s="126"/>
    </row>
    <row r="2063" spans="1:38" hidden="1" x14ac:dyDescent="0.25">
      <c r="A2063" s="147"/>
      <c r="B2063" s="120"/>
      <c r="C2063" s="121"/>
      <c r="D2063" s="122"/>
      <c r="E2063" s="121"/>
      <c r="F2063" s="122"/>
      <c r="G2063" s="121"/>
      <c r="H2063" s="123"/>
      <c r="I2063" s="121"/>
      <c r="J2063" s="120"/>
      <c r="K2063" s="121"/>
      <c r="L2063" s="120"/>
      <c r="M2063" s="123"/>
      <c r="N2063" s="123"/>
      <c r="O2063" s="121"/>
      <c r="P2063" s="121"/>
      <c r="Q2063" s="123"/>
      <c r="R2063" s="121"/>
      <c r="S2063" s="121"/>
      <c r="T2063" s="124"/>
      <c r="U2063" s="120"/>
      <c r="V2063" s="121"/>
      <c r="W2063" s="120"/>
      <c r="X2063" s="120"/>
      <c r="Y2063" s="263"/>
      <c r="Z2063" s="123"/>
      <c r="AA2063" s="125"/>
      <c r="AB2063" s="125"/>
      <c r="AC2063" s="125"/>
      <c r="AD2063" s="125"/>
      <c r="AE2063" s="125"/>
      <c r="AF2063" s="125"/>
      <c r="AG2063" s="125"/>
      <c r="AH2063" s="125"/>
      <c r="AI2063" s="125"/>
      <c r="AJ2063" s="125"/>
      <c r="AK2063" s="135"/>
      <c r="AL2063" s="126"/>
    </row>
    <row r="2064" spans="1:38" hidden="1" x14ac:dyDescent="0.25">
      <c r="A2064" s="147"/>
      <c r="B2064" s="120"/>
      <c r="C2064" s="121"/>
      <c r="D2064" s="122"/>
      <c r="E2064" s="121"/>
      <c r="F2064" s="122"/>
      <c r="G2064" s="121"/>
      <c r="H2064" s="123"/>
      <c r="I2064" s="121"/>
      <c r="J2064" s="120"/>
      <c r="K2064" s="121"/>
      <c r="L2064" s="120"/>
      <c r="M2064" s="123"/>
      <c r="N2064" s="123"/>
      <c r="O2064" s="121"/>
      <c r="P2064" s="121"/>
      <c r="Q2064" s="123"/>
      <c r="R2064" s="121"/>
      <c r="S2064" s="121"/>
      <c r="T2064" s="124"/>
      <c r="U2064" s="120"/>
      <c r="V2064" s="121"/>
      <c r="W2064" s="120"/>
      <c r="X2064" s="120"/>
      <c r="Y2064" s="263"/>
      <c r="Z2064" s="123"/>
      <c r="AA2064" s="125"/>
      <c r="AB2064" s="125"/>
      <c r="AC2064" s="125"/>
      <c r="AD2064" s="125"/>
      <c r="AE2064" s="125"/>
      <c r="AF2064" s="125"/>
      <c r="AG2064" s="125"/>
      <c r="AH2064" s="125"/>
      <c r="AI2064" s="125"/>
      <c r="AJ2064" s="125"/>
      <c r="AK2064" s="135"/>
      <c r="AL2064" s="126"/>
    </row>
    <row r="2065" spans="1:38" hidden="1" x14ac:dyDescent="0.25">
      <c r="A2065" s="147"/>
      <c r="B2065" s="120"/>
      <c r="C2065" s="121"/>
      <c r="D2065" s="122"/>
      <c r="E2065" s="121"/>
      <c r="F2065" s="122"/>
      <c r="G2065" s="121"/>
      <c r="H2065" s="123"/>
      <c r="I2065" s="121"/>
      <c r="J2065" s="120"/>
      <c r="K2065" s="121"/>
      <c r="L2065" s="120"/>
      <c r="M2065" s="123"/>
      <c r="N2065" s="123"/>
      <c r="O2065" s="121"/>
      <c r="P2065" s="121"/>
      <c r="Q2065" s="123"/>
      <c r="R2065" s="121"/>
      <c r="S2065" s="121"/>
      <c r="T2065" s="124"/>
      <c r="U2065" s="120"/>
      <c r="V2065" s="121"/>
      <c r="W2065" s="120"/>
      <c r="X2065" s="120"/>
      <c r="Y2065" s="263"/>
      <c r="Z2065" s="123"/>
      <c r="AA2065" s="125"/>
      <c r="AB2065" s="125"/>
      <c r="AC2065" s="125"/>
      <c r="AD2065" s="125"/>
      <c r="AE2065" s="125"/>
      <c r="AF2065" s="125"/>
      <c r="AG2065" s="125"/>
      <c r="AH2065" s="125"/>
      <c r="AI2065" s="125"/>
      <c r="AJ2065" s="125"/>
      <c r="AK2065" s="135"/>
      <c r="AL2065" s="126"/>
    </row>
    <row r="2066" spans="1:38" hidden="1" x14ac:dyDescent="0.25">
      <c r="A2066" s="147"/>
      <c r="B2066" s="120"/>
      <c r="C2066" s="121"/>
      <c r="D2066" s="122"/>
      <c r="E2066" s="121"/>
      <c r="F2066" s="122"/>
      <c r="G2066" s="121"/>
      <c r="H2066" s="123"/>
      <c r="I2066" s="121"/>
      <c r="J2066" s="120"/>
      <c r="K2066" s="121"/>
      <c r="L2066" s="120"/>
      <c r="M2066" s="123"/>
      <c r="N2066" s="123"/>
      <c r="O2066" s="121"/>
      <c r="P2066" s="121"/>
      <c r="Q2066" s="123"/>
      <c r="R2066" s="121"/>
      <c r="S2066" s="121"/>
      <c r="T2066" s="124"/>
      <c r="U2066" s="120"/>
      <c r="V2066" s="121"/>
      <c r="W2066" s="120"/>
      <c r="X2066" s="120"/>
      <c r="Y2066" s="263"/>
      <c r="Z2066" s="123"/>
      <c r="AA2066" s="125"/>
      <c r="AB2066" s="125"/>
      <c r="AC2066" s="125"/>
      <c r="AD2066" s="125"/>
      <c r="AE2066" s="125"/>
      <c r="AF2066" s="125"/>
      <c r="AG2066" s="125"/>
      <c r="AH2066" s="125"/>
      <c r="AI2066" s="125"/>
      <c r="AJ2066" s="125"/>
      <c r="AK2066" s="135"/>
      <c r="AL2066" s="126"/>
    </row>
    <row r="2067" spans="1:38" hidden="1" x14ac:dyDescent="0.25">
      <c r="A2067" s="147"/>
      <c r="B2067" s="120"/>
      <c r="C2067" s="121"/>
      <c r="D2067" s="122"/>
      <c r="E2067" s="121"/>
      <c r="F2067" s="122"/>
      <c r="G2067" s="121"/>
      <c r="H2067" s="123"/>
      <c r="I2067" s="121"/>
      <c r="J2067" s="120"/>
      <c r="K2067" s="121"/>
      <c r="L2067" s="120"/>
      <c r="M2067" s="123"/>
      <c r="N2067" s="123"/>
      <c r="O2067" s="121"/>
      <c r="P2067" s="121"/>
      <c r="Q2067" s="123"/>
      <c r="R2067" s="150"/>
      <c r="S2067" s="150"/>
      <c r="T2067" s="124"/>
      <c r="U2067" s="120"/>
      <c r="V2067" s="121"/>
      <c r="W2067" s="120"/>
      <c r="X2067" s="120"/>
      <c r="Y2067" s="264"/>
      <c r="Z2067" s="123"/>
      <c r="AA2067" s="125"/>
      <c r="AB2067" s="125"/>
      <c r="AC2067" s="125"/>
      <c r="AD2067" s="125"/>
      <c r="AE2067" s="125"/>
      <c r="AF2067" s="125"/>
      <c r="AG2067" s="125"/>
      <c r="AH2067" s="125"/>
      <c r="AI2067" s="125"/>
      <c r="AJ2067" s="125"/>
      <c r="AK2067" s="135"/>
      <c r="AL2067" s="126"/>
    </row>
    <row r="2068" spans="1:38" hidden="1" x14ac:dyDescent="0.25">
      <c r="A2068" s="147"/>
      <c r="B2068" s="120"/>
      <c r="C2068" s="121"/>
      <c r="D2068" s="122"/>
      <c r="E2068" s="121"/>
      <c r="F2068" s="122"/>
      <c r="G2068" s="121"/>
      <c r="H2068" s="123"/>
      <c r="I2068" s="121"/>
      <c r="J2068" s="120"/>
      <c r="K2068" s="121"/>
      <c r="L2068" s="120"/>
      <c r="M2068" s="123"/>
      <c r="N2068" s="123"/>
      <c r="O2068" s="121"/>
      <c r="P2068" s="121"/>
      <c r="Q2068" s="123"/>
      <c r="R2068" s="121"/>
      <c r="S2068" s="121"/>
      <c r="T2068" s="124"/>
      <c r="U2068" s="122"/>
      <c r="V2068" s="121"/>
      <c r="W2068" s="120"/>
      <c r="X2068" s="120"/>
      <c r="Y2068" s="263"/>
      <c r="Z2068" s="123"/>
      <c r="AA2068" s="125"/>
      <c r="AB2068" s="125"/>
      <c r="AC2068" s="125"/>
      <c r="AD2068" s="125"/>
      <c r="AE2068" s="125"/>
      <c r="AF2068" s="125"/>
      <c r="AG2068" s="125"/>
      <c r="AH2068" s="125"/>
      <c r="AI2068" s="125"/>
      <c r="AJ2068" s="125"/>
      <c r="AK2068" s="135"/>
      <c r="AL2068" s="126"/>
    </row>
    <row r="2069" spans="1:38" hidden="1" x14ac:dyDescent="0.25">
      <c r="A2069" s="147"/>
      <c r="B2069" s="120"/>
      <c r="C2069" s="121"/>
      <c r="D2069" s="122"/>
      <c r="E2069" s="121"/>
      <c r="F2069" s="122"/>
      <c r="G2069" s="121"/>
      <c r="H2069" s="123"/>
      <c r="I2069" s="121"/>
      <c r="J2069" s="120"/>
      <c r="K2069" s="121"/>
      <c r="L2069" s="120"/>
      <c r="M2069" s="123"/>
      <c r="N2069" s="123"/>
      <c r="O2069" s="121"/>
      <c r="P2069" s="121"/>
      <c r="Q2069" s="123"/>
      <c r="R2069" s="121"/>
      <c r="S2069" s="121"/>
      <c r="T2069" s="124"/>
      <c r="U2069" s="120"/>
      <c r="V2069" s="121"/>
      <c r="W2069" s="120"/>
      <c r="X2069" s="120"/>
      <c r="Y2069" s="263"/>
      <c r="Z2069" s="123"/>
      <c r="AA2069" s="125"/>
      <c r="AB2069" s="125"/>
      <c r="AC2069" s="125"/>
      <c r="AD2069" s="125"/>
      <c r="AE2069" s="125"/>
      <c r="AF2069" s="125"/>
      <c r="AG2069" s="125"/>
      <c r="AH2069" s="125"/>
      <c r="AI2069" s="125"/>
      <c r="AJ2069" s="125"/>
      <c r="AK2069" s="135"/>
      <c r="AL2069" s="126"/>
    </row>
    <row r="2070" spans="1:38" hidden="1" x14ac:dyDescent="0.25">
      <c r="A2070" s="147"/>
      <c r="B2070" s="120"/>
      <c r="C2070" s="121"/>
      <c r="D2070" s="122"/>
      <c r="E2070" s="121"/>
      <c r="F2070" s="122"/>
      <c r="G2070" s="121"/>
      <c r="H2070" s="123"/>
      <c r="I2070" s="121"/>
      <c r="J2070" s="120"/>
      <c r="K2070" s="121"/>
      <c r="L2070" s="120"/>
      <c r="M2070" s="123"/>
      <c r="N2070" s="123"/>
      <c r="O2070" s="121"/>
      <c r="P2070" s="121"/>
      <c r="Q2070" s="123"/>
      <c r="R2070" s="121"/>
      <c r="S2070" s="121"/>
      <c r="T2070" s="124"/>
      <c r="U2070" s="120"/>
      <c r="V2070" s="121"/>
      <c r="W2070" s="120"/>
      <c r="X2070" s="120"/>
      <c r="Y2070" s="263"/>
      <c r="Z2070" s="123"/>
      <c r="AA2070" s="125"/>
      <c r="AB2070" s="125"/>
      <c r="AC2070" s="125"/>
      <c r="AD2070" s="125"/>
      <c r="AE2070" s="125"/>
      <c r="AF2070" s="125"/>
      <c r="AG2070" s="125"/>
      <c r="AH2070" s="125"/>
      <c r="AI2070" s="125"/>
      <c r="AJ2070" s="125"/>
      <c r="AK2070" s="135"/>
      <c r="AL2070" s="126"/>
    </row>
    <row r="2071" spans="1:38" hidden="1" x14ac:dyDescent="0.25">
      <c r="A2071" s="147"/>
      <c r="B2071" s="120"/>
      <c r="C2071" s="121"/>
      <c r="D2071" s="122"/>
      <c r="E2071" s="121"/>
      <c r="F2071" s="122"/>
      <c r="G2071" s="121"/>
      <c r="H2071" s="123"/>
      <c r="I2071" s="121"/>
      <c r="J2071" s="120"/>
      <c r="K2071" s="121"/>
      <c r="L2071" s="120"/>
      <c r="M2071" s="123"/>
      <c r="N2071" s="123"/>
      <c r="O2071" s="121"/>
      <c r="P2071" s="121"/>
      <c r="Q2071" s="123"/>
      <c r="R2071" s="121"/>
      <c r="S2071" s="121"/>
      <c r="T2071" s="124"/>
      <c r="U2071" s="120"/>
      <c r="V2071" s="121"/>
      <c r="W2071" s="120"/>
      <c r="X2071" s="120"/>
      <c r="Y2071" s="263"/>
      <c r="Z2071" s="123"/>
      <c r="AA2071" s="125"/>
      <c r="AB2071" s="125"/>
      <c r="AC2071" s="125"/>
      <c r="AD2071" s="125"/>
      <c r="AE2071" s="125"/>
      <c r="AF2071" s="125"/>
      <c r="AG2071" s="125"/>
      <c r="AH2071" s="125"/>
      <c r="AI2071" s="125"/>
      <c r="AJ2071" s="125"/>
      <c r="AK2071" s="135"/>
      <c r="AL2071" s="126"/>
    </row>
    <row r="2072" spans="1:38" hidden="1" x14ac:dyDescent="0.25">
      <c r="A2072" s="147"/>
      <c r="B2072" s="120"/>
      <c r="C2072" s="121"/>
      <c r="D2072" s="122"/>
      <c r="E2072" s="121"/>
      <c r="F2072" s="122"/>
      <c r="G2072" s="121"/>
      <c r="H2072" s="123"/>
      <c r="I2072" s="121"/>
      <c r="J2072" s="120"/>
      <c r="K2072" s="121"/>
      <c r="L2072" s="120"/>
      <c r="M2072" s="123"/>
      <c r="N2072" s="123"/>
      <c r="O2072" s="121"/>
      <c r="P2072" s="121"/>
      <c r="Q2072" s="123"/>
      <c r="R2072" s="150"/>
      <c r="S2072" s="150"/>
      <c r="T2072" s="124"/>
      <c r="U2072" s="120"/>
      <c r="V2072" s="121"/>
      <c r="W2072" s="120"/>
      <c r="X2072" s="120"/>
      <c r="Y2072" s="264"/>
      <c r="Z2072" s="123"/>
      <c r="AA2072" s="125"/>
      <c r="AB2072" s="125"/>
      <c r="AC2072" s="125"/>
      <c r="AD2072" s="125"/>
      <c r="AE2072" s="125"/>
      <c r="AF2072" s="125"/>
      <c r="AG2072" s="125"/>
      <c r="AH2072" s="125"/>
      <c r="AI2072" s="125"/>
      <c r="AJ2072" s="125"/>
      <c r="AK2072" s="135"/>
      <c r="AL2072" s="126"/>
    </row>
    <row r="2073" spans="1:38" hidden="1" x14ac:dyDescent="0.25">
      <c r="A2073" s="147"/>
      <c r="B2073" s="120"/>
      <c r="C2073" s="121"/>
      <c r="D2073" s="122"/>
      <c r="E2073" s="121"/>
      <c r="F2073" s="122"/>
      <c r="G2073" s="121"/>
      <c r="H2073" s="123"/>
      <c r="I2073" s="121"/>
      <c r="J2073" s="120"/>
      <c r="K2073" s="121"/>
      <c r="L2073" s="120"/>
      <c r="M2073" s="123"/>
      <c r="N2073" s="123"/>
      <c r="O2073" s="121"/>
      <c r="P2073" s="121"/>
      <c r="Q2073" s="123"/>
      <c r="R2073" s="150"/>
      <c r="S2073" s="150"/>
      <c r="T2073" s="124"/>
      <c r="U2073" s="120"/>
      <c r="V2073" s="121"/>
      <c r="W2073" s="120"/>
      <c r="X2073" s="120"/>
      <c r="Y2073" s="264"/>
      <c r="Z2073" s="123"/>
      <c r="AA2073" s="125"/>
      <c r="AB2073" s="125"/>
      <c r="AC2073" s="125"/>
      <c r="AD2073" s="125"/>
      <c r="AE2073" s="125"/>
      <c r="AF2073" s="125"/>
      <c r="AG2073" s="125"/>
      <c r="AH2073" s="125"/>
      <c r="AI2073" s="125"/>
      <c r="AJ2073" s="125"/>
      <c r="AK2073" s="135"/>
      <c r="AL2073" s="126"/>
    </row>
    <row r="2074" spans="1:38" hidden="1" x14ac:dyDescent="0.25">
      <c r="A2074" s="147"/>
      <c r="B2074" s="120"/>
      <c r="C2074" s="121"/>
      <c r="D2074" s="122"/>
      <c r="E2074" s="121"/>
      <c r="F2074" s="122"/>
      <c r="G2074" s="121"/>
      <c r="H2074" s="123"/>
      <c r="I2074" s="121"/>
      <c r="J2074" s="120"/>
      <c r="K2074" s="121"/>
      <c r="L2074" s="120"/>
      <c r="M2074" s="123"/>
      <c r="N2074" s="123"/>
      <c r="O2074" s="121"/>
      <c r="P2074" s="121"/>
      <c r="Q2074" s="123"/>
      <c r="R2074" s="150"/>
      <c r="S2074" s="150"/>
      <c r="T2074" s="124"/>
      <c r="U2074" s="120"/>
      <c r="V2074" s="121"/>
      <c r="W2074" s="120"/>
      <c r="X2074" s="120"/>
      <c r="Y2074" s="264"/>
      <c r="Z2074" s="123"/>
      <c r="AA2074" s="125"/>
      <c r="AB2074" s="125"/>
      <c r="AC2074" s="125"/>
      <c r="AD2074" s="125"/>
      <c r="AE2074" s="125"/>
      <c r="AF2074" s="125"/>
      <c r="AG2074" s="125"/>
      <c r="AH2074" s="125"/>
      <c r="AI2074" s="125"/>
      <c r="AJ2074" s="125"/>
      <c r="AK2074" s="135"/>
      <c r="AL2074" s="126"/>
    </row>
    <row r="2075" spans="1:38" hidden="1" x14ac:dyDescent="0.25">
      <c r="A2075" s="147"/>
      <c r="B2075" s="120"/>
      <c r="C2075" s="121"/>
      <c r="D2075" s="122"/>
      <c r="E2075" s="121"/>
      <c r="F2075" s="122"/>
      <c r="G2075" s="121"/>
      <c r="H2075" s="123"/>
      <c r="I2075" s="121"/>
      <c r="J2075" s="120"/>
      <c r="K2075" s="121"/>
      <c r="L2075" s="120"/>
      <c r="M2075" s="123"/>
      <c r="N2075" s="123"/>
      <c r="O2075" s="121"/>
      <c r="P2075" s="121"/>
      <c r="Q2075" s="123"/>
      <c r="R2075" s="150"/>
      <c r="S2075" s="150"/>
      <c r="T2075" s="124"/>
      <c r="U2075" s="120"/>
      <c r="V2075" s="121"/>
      <c r="W2075" s="120"/>
      <c r="X2075" s="120"/>
      <c r="Y2075" s="264"/>
      <c r="Z2075" s="123"/>
      <c r="AA2075" s="125"/>
      <c r="AB2075" s="125"/>
      <c r="AC2075" s="125"/>
      <c r="AD2075" s="125"/>
      <c r="AE2075" s="125"/>
      <c r="AF2075" s="125"/>
      <c r="AG2075" s="125"/>
      <c r="AH2075" s="125"/>
      <c r="AI2075" s="125"/>
      <c r="AJ2075" s="125"/>
      <c r="AK2075" s="135"/>
      <c r="AL2075" s="126"/>
    </row>
    <row r="2076" spans="1:38" hidden="1" x14ac:dyDescent="0.25">
      <c r="A2076" s="147"/>
      <c r="B2076" s="120"/>
      <c r="C2076" s="121"/>
      <c r="D2076" s="122"/>
      <c r="E2076" s="121"/>
      <c r="F2076" s="122"/>
      <c r="G2076" s="121"/>
      <c r="H2076" s="123"/>
      <c r="I2076" s="121"/>
      <c r="J2076" s="120"/>
      <c r="K2076" s="121"/>
      <c r="L2076" s="120"/>
      <c r="M2076" s="123"/>
      <c r="N2076" s="123"/>
      <c r="O2076" s="121"/>
      <c r="P2076" s="121"/>
      <c r="Q2076" s="123"/>
      <c r="R2076" s="150"/>
      <c r="S2076" s="150"/>
      <c r="T2076" s="124"/>
      <c r="U2076" s="120"/>
      <c r="V2076" s="121"/>
      <c r="W2076" s="120"/>
      <c r="X2076" s="120"/>
      <c r="Y2076" s="264"/>
      <c r="Z2076" s="123"/>
      <c r="AA2076" s="125"/>
      <c r="AB2076" s="125"/>
      <c r="AC2076" s="125"/>
      <c r="AD2076" s="125"/>
      <c r="AE2076" s="125"/>
      <c r="AF2076" s="125"/>
      <c r="AG2076" s="125"/>
      <c r="AH2076" s="125"/>
      <c r="AI2076" s="125"/>
      <c r="AJ2076" s="125"/>
      <c r="AK2076" s="135"/>
      <c r="AL2076" s="126"/>
    </row>
    <row r="2077" spans="1:38" hidden="1" x14ac:dyDescent="0.25">
      <c r="A2077" s="147"/>
      <c r="B2077" s="120"/>
      <c r="C2077" s="121"/>
      <c r="D2077" s="122"/>
      <c r="E2077" s="121"/>
      <c r="F2077" s="122"/>
      <c r="G2077" s="121"/>
      <c r="H2077" s="123"/>
      <c r="I2077" s="121"/>
      <c r="J2077" s="120"/>
      <c r="K2077" s="121"/>
      <c r="L2077" s="120"/>
      <c r="M2077" s="123"/>
      <c r="N2077" s="123"/>
      <c r="O2077" s="121"/>
      <c r="P2077" s="121"/>
      <c r="Q2077" s="123"/>
      <c r="R2077" s="150"/>
      <c r="S2077" s="150"/>
      <c r="T2077" s="124"/>
      <c r="U2077" s="120"/>
      <c r="V2077" s="121"/>
      <c r="W2077" s="120"/>
      <c r="X2077" s="120"/>
      <c r="Y2077" s="264"/>
      <c r="Z2077" s="123"/>
      <c r="AA2077" s="125"/>
      <c r="AB2077" s="125"/>
      <c r="AC2077" s="125"/>
      <c r="AD2077" s="125"/>
      <c r="AE2077" s="125"/>
      <c r="AF2077" s="125"/>
      <c r="AG2077" s="125"/>
      <c r="AH2077" s="125"/>
      <c r="AI2077" s="125"/>
      <c r="AJ2077" s="125"/>
      <c r="AK2077" s="135"/>
      <c r="AL2077" s="126"/>
    </row>
    <row r="2078" spans="1:38" hidden="1" x14ac:dyDescent="0.25">
      <c r="A2078" s="147"/>
      <c r="B2078" s="120"/>
      <c r="C2078" s="121"/>
      <c r="D2078" s="122"/>
      <c r="E2078" s="121"/>
      <c r="F2078" s="122"/>
      <c r="G2078" s="121"/>
      <c r="H2078" s="123"/>
      <c r="I2078" s="121"/>
      <c r="J2078" s="120"/>
      <c r="K2078" s="121"/>
      <c r="L2078" s="120"/>
      <c r="M2078" s="123"/>
      <c r="N2078" s="123"/>
      <c r="O2078" s="121"/>
      <c r="P2078" s="121"/>
      <c r="Q2078" s="123"/>
      <c r="R2078" s="150"/>
      <c r="S2078" s="150"/>
      <c r="T2078" s="124"/>
      <c r="U2078" s="120"/>
      <c r="V2078" s="121"/>
      <c r="W2078" s="120"/>
      <c r="X2078" s="120"/>
      <c r="Y2078" s="264"/>
      <c r="Z2078" s="123"/>
      <c r="AA2078" s="125"/>
      <c r="AB2078" s="125"/>
      <c r="AC2078" s="125"/>
      <c r="AD2078" s="125"/>
      <c r="AE2078" s="125"/>
      <c r="AF2078" s="125"/>
      <c r="AG2078" s="125"/>
      <c r="AH2078" s="125"/>
      <c r="AI2078" s="125"/>
      <c r="AJ2078" s="125"/>
      <c r="AK2078" s="135"/>
      <c r="AL2078" s="126"/>
    </row>
    <row r="2079" spans="1:38" hidden="1" x14ac:dyDescent="0.25">
      <c r="A2079" s="147"/>
      <c r="B2079" s="120"/>
      <c r="C2079" s="121"/>
      <c r="D2079" s="122"/>
      <c r="E2079" s="121"/>
      <c r="F2079" s="122"/>
      <c r="G2079" s="121"/>
      <c r="H2079" s="123"/>
      <c r="I2079" s="121"/>
      <c r="J2079" s="120"/>
      <c r="K2079" s="121"/>
      <c r="L2079" s="120"/>
      <c r="M2079" s="123"/>
      <c r="N2079" s="123"/>
      <c r="O2079" s="121"/>
      <c r="P2079" s="121"/>
      <c r="Q2079" s="123"/>
      <c r="R2079" s="150"/>
      <c r="S2079" s="150"/>
      <c r="T2079" s="124"/>
      <c r="U2079" s="120"/>
      <c r="V2079" s="121"/>
      <c r="W2079" s="120"/>
      <c r="X2079" s="120"/>
      <c r="Y2079" s="264"/>
      <c r="Z2079" s="123"/>
      <c r="AA2079" s="125"/>
      <c r="AB2079" s="125"/>
      <c r="AC2079" s="125"/>
      <c r="AD2079" s="125"/>
      <c r="AE2079" s="125"/>
      <c r="AF2079" s="125"/>
      <c r="AG2079" s="125"/>
      <c r="AH2079" s="125"/>
      <c r="AI2079" s="125"/>
      <c r="AJ2079" s="125"/>
      <c r="AK2079" s="135"/>
      <c r="AL2079" s="126"/>
    </row>
    <row r="2080" spans="1:38" hidden="1" x14ac:dyDescent="0.25">
      <c r="A2080" s="147"/>
      <c r="B2080" s="120"/>
      <c r="C2080" s="121"/>
      <c r="D2080" s="122"/>
      <c r="E2080" s="121"/>
      <c r="F2080" s="122"/>
      <c r="G2080" s="121"/>
      <c r="H2080" s="123"/>
      <c r="I2080" s="121"/>
      <c r="J2080" s="120"/>
      <c r="K2080" s="121"/>
      <c r="L2080" s="120"/>
      <c r="M2080" s="123"/>
      <c r="N2080" s="123"/>
      <c r="O2080" s="121"/>
      <c r="P2080" s="121"/>
      <c r="Q2080" s="123"/>
      <c r="R2080" s="150"/>
      <c r="S2080" s="150"/>
      <c r="T2080" s="124"/>
      <c r="U2080" s="120"/>
      <c r="V2080" s="121"/>
      <c r="W2080" s="120"/>
      <c r="X2080" s="120"/>
      <c r="Y2080" s="264"/>
      <c r="Z2080" s="123"/>
      <c r="AA2080" s="125"/>
      <c r="AB2080" s="125"/>
      <c r="AC2080" s="125"/>
      <c r="AD2080" s="125"/>
      <c r="AE2080" s="125"/>
      <c r="AF2080" s="125"/>
      <c r="AG2080" s="125"/>
      <c r="AH2080" s="125"/>
      <c r="AI2080" s="125"/>
      <c r="AJ2080" s="125"/>
      <c r="AK2080" s="135"/>
      <c r="AL2080" s="126"/>
    </row>
    <row r="2081" spans="1:38" hidden="1" x14ac:dyDescent="0.25">
      <c r="A2081" s="147"/>
      <c r="B2081" s="120"/>
      <c r="C2081" s="121"/>
      <c r="D2081" s="122"/>
      <c r="E2081" s="121"/>
      <c r="F2081" s="122"/>
      <c r="G2081" s="121"/>
      <c r="H2081" s="123"/>
      <c r="I2081" s="121"/>
      <c r="J2081" s="120"/>
      <c r="K2081" s="121"/>
      <c r="L2081" s="120"/>
      <c r="M2081" s="123"/>
      <c r="N2081" s="123"/>
      <c r="O2081" s="121"/>
      <c r="P2081" s="121"/>
      <c r="Q2081" s="123"/>
      <c r="R2081" s="150"/>
      <c r="S2081" s="150"/>
      <c r="T2081" s="124"/>
      <c r="U2081" s="120"/>
      <c r="V2081" s="121"/>
      <c r="W2081" s="120"/>
      <c r="X2081" s="120"/>
      <c r="Y2081" s="264"/>
      <c r="Z2081" s="123"/>
      <c r="AA2081" s="125"/>
      <c r="AB2081" s="125"/>
      <c r="AC2081" s="125"/>
      <c r="AD2081" s="125"/>
      <c r="AE2081" s="125"/>
      <c r="AF2081" s="125"/>
      <c r="AG2081" s="125"/>
      <c r="AH2081" s="125"/>
      <c r="AI2081" s="125"/>
      <c r="AJ2081" s="125"/>
      <c r="AK2081" s="135"/>
      <c r="AL2081" s="126"/>
    </row>
    <row r="2082" spans="1:38" hidden="1" x14ac:dyDescent="0.25">
      <c r="A2082" s="147"/>
      <c r="B2082" s="120"/>
      <c r="C2082" s="121"/>
      <c r="D2082" s="122"/>
      <c r="E2082" s="121"/>
      <c r="F2082" s="122"/>
      <c r="G2082" s="121"/>
      <c r="H2082" s="123"/>
      <c r="I2082" s="121"/>
      <c r="J2082" s="120"/>
      <c r="K2082" s="121"/>
      <c r="L2082" s="120"/>
      <c r="M2082" s="123"/>
      <c r="N2082" s="123"/>
      <c r="O2082" s="121"/>
      <c r="P2082" s="121"/>
      <c r="Q2082" s="123"/>
      <c r="R2082" s="150"/>
      <c r="S2082" s="150"/>
      <c r="T2082" s="124"/>
      <c r="U2082" s="120"/>
      <c r="V2082" s="121"/>
      <c r="W2082" s="120"/>
      <c r="X2082" s="120"/>
      <c r="Y2082" s="264"/>
      <c r="Z2082" s="123"/>
      <c r="AA2082" s="125"/>
      <c r="AB2082" s="125"/>
      <c r="AC2082" s="125"/>
      <c r="AD2082" s="125"/>
      <c r="AE2082" s="125"/>
      <c r="AF2082" s="125"/>
      <c r="AG2082" s="125"/>
      <c r="AH2082" s="125"/>
      <c r="AI2082" s="125"/>
      <c r="AJ2082" s="125"/>
      <c r="AK2082" s="135"/>
      <c r="AL2082" s="126"/>
    </row>
    <row r="2083" spans="1:38" hidden="1" x14ac:dyDescent="0.25">
      <c r="A2083" s="147"/>
      <c r="B2083" s="120"/>
      <c r="C2083" s="121"/>
      <c r="D2083" s="122"/>
      <c r="E2083" s="121"/>
      <c r="F2083" s="122"/>
      <c r="G2083" s="121"/>
      <c r="H2083" s="123"/>
      <c r="I2083" s="121"/>
      <c r="J2083" s="120"/>
      <c r="K2083" s="121"/>
      <c r="L2083" s="120"/>
      <c r="M2083" s="123"/>
      <c r="N2083" s="123"/>
      <c r="O2083" s="121"/>
      <c r="P2083" s="121"/>
      <c r="Q2083" s="123"/>
      <c r="R2083" s="150"/>
      <c r="S2083" s="150"/>
      <c r="T2083" s="124"/>
      <c r="U2083" s="120"/>
      <c r="V2083" s="121"/>
      <c r="W2083" s="120"/>
      <c r="X2083" s="120"/>
      <c r="Y2083" s="264"/>
      <c r="Z2083" s="123"/>
      <c r="AA2083" s="125"/>
      <c r="AB2083" s="125"/>
      <c r="AC2083" s="125"/>
      <c r="AD2083" s="125"/>
      <c r="AE2083" s="125"/>
      <c r="AF2083" s="125"/>
      <c r="AG2083" s="125"/>
      <c r="AH2083" s="125"/>
      <c r="AI2083" s="125"/>
      <c r="AJ2083" s="125"/>
      <c r="AK2083" s="135"/>
      <c r="AL2083" s="126"/>
    </row>
    <row r="2084" spans="1:38" hidden="1" x14ac:dyDescent="0.25">
      <c r="A2084" s="147"/>
      <c r="B2084" s="120"/>
      <c r="C2084" s="121"/>
      <c r="D2084" s="122"/>
      <c r="E2084" s="121"/>
      <c r="F2084" s="122"/>
      <c r="G2084" s="121"/>
      <c r="H2084" s="123"/>
      <c r="I2084" s="121"/>
      <c r="J2084" s="120"/>
      <c r="K2084" s="121"/>
      <c r="L2084" s="120"/>
      <c r="M2084" s="123"/>
      <c r="N2084" s="123"/>
      <c r="O2084" s="121"/>
      <c r="P2084" s="121"/>
      <c r="Q2084" s="123"/>
      <c r="R2084" s="150"/>
      <c r="S2084" s="150"/>
      <c r="T2084" s="124"/>
      <c r="U2084" s="120"/>
      <c r="V2084" s="121"/>
      <c r="W2084" s="120"/>
      <c r="X2084" s="120"/>
      <c r="Y2084" s="264"/>
      <c r="Z2084" s="123"/>
      <c r="AA2084" s="125"/>
      <c r="AB2084" s="125"/>
      <c r="AC2084" s="125"/>
      <c r="AD2084" s="125"/>
      <c r="AE2084" s="125"/>
      <c r="AF2084" s="125"/>
      <c r="AG2084" s="125"/>
      <c r="AH2084" s="125"/>
      <c r="AI2084" s="125"/>
      <c r="AJ2084" s="125"/>
      <c r="AK2084" s="135"/>
      <c r="AL2084" s="126"/>
    </row>
    <row r="2085" spans="1:38" hidden="1" x14ac:dyDescent="0.25">
      <c r="A2085" s="147"/>
      <c r="B2085" s="120"/>
      <c r="C2085" s="121"/>
      <c r="D2085" s="122"/>
      <c r="E2085" s="121"/>
      <c r="F2085" s="122"/>
      <c r="G2085" s="121"/>
      <c r="H2085" s="123"/>
      <c r="I2085" s="121"/>
      <c r="J2085" s="120"/>
      <c r="K2085" s="121"/>
      <c r="L2085" s="120"/>
      <c r="M2085" s="123"/>
      <c r="N2085" s="123"/>
      <c r="O2085" s="121"/>
      <c r="P2085" s="121"/>
      <c r="Q2085" s="123"/>
      <c r="R2085" s="150"/>
      <c r="S2085" s="150"/>
      <c r="T2085" s="124"/>
      <c r="U2085" s="120"/>
      <c r="V2085" s="121"/>
      <c r="W2085" s="120"/>
      <c r="X2085" s="120"/>
      <c r="Y2085" s="264"/>
      <c r="Z2085" s="123"/>
      <c r="AA2085" s="125"/>
      <c r="AB2085" s="125"/>
      <c r="AC2085" s="125"/>
      <c r="AD2085" s="125"/>
      <c r="AE2085" s="125"/>
      <c r="AF2085" s="125"/>
      <c r="AG2085" s="125"/>
      <c r="AH2085" s="125"/>
      <c r="AI2085" s="125"/>
      <c r="AJ2085" s="125"/>
      <c r="AK2085" s="135"/>
      <c r="AL2085" s="126"/>
    </row>
    <row r="2086" spans="1:38" hidden="1" x14ac:dyDescent="0.25">
      <c r="A2086" s="147"/>
      <c r="B2086" s="120"/>
      <c r="C2086" s="121"/>
      <c r="D2086" s="122"/>
      <c r="E2086" s="121"/>
      <c r="F2086" s="122"/>
      <c r="G2086" s="121"/>
      <c r="H2086" s="123"/>
      <c r="I2086" s="121"/>
      <c r="J2086" s="120"/>
      <c r="K2086" s="121"/>
      <c r="L2086" s="120"/>
      <c r="M2086" s="123"/>
      <c r="N2086" s="123"/>
      <c r="O2086" s="121"/>
      <c r="P2086" s="121"/>
      <c r="Q2086" s="123"/>
      <c r="R2086" s="150"/>
      <c r="S2086" s="150"/>
      <c r="T2086" s="124"/>
      <c r="U2086" s="120"/>
      <c r="V2086" s="121"/>
      <c r="W2086" s="120"/>
      <c r="X2086" s="120"/>
      <c r="Y2086" s="264"/>
      <c r="Z2086" s="123"/>
      <c r="AA2086" s="125"/>
      <c r="AB2086" s="125"/>
      <c r="AC2086" s="125"/>
      <c r="AD2086" s="125"/>
      <c r="AE2086" s="125"/>
      <c r="AF2086" s="125"/>
      <c r="AG2086" s="125"/>
      <c r="AH2086" s="125"/>
      <c r="AI2086" s="125"/>
      <c r="AJ2086" s="125"/>
      <c r="AK2086" s="135"/>
      <c r="AL2086" s="126"/>
    </row>
    <row r="2087" spans="1:38" hidden="1" x14ac:dyDescent="0.25">
      <c r="A2087" s="147"/>
      <c r="B2087" s="120"/>
      <c r="C2087" s="121"/>
      <c r="D2087" s="122"/>
      <c r="E2087" s="121"/>
      <c r="F2087" s="122"/>
      <c r="G2087" s="121"/>
      <c r="H2087" s="123"/>
      <c r="I2087" s="121"/>
      <c r="J2087" s="120"/>
      <c r="K2087" s="121"/>
      <c r="L2087" s="120"/>
      <c r="M2087" s="123"/>
      <c r="N2087" s="123"/>
      <c r="O2087" s="121"/>
      <c r="P2087" s="121"/>
      <c r="Q2087" s="123"/>
      <c r="R2087" s="150"/>
      <c r="S2087" s="150"/>
      <c r="T2087" s="124"/>
      <c r="U2087" s="122"/>
      <c r="V2087" s="121"/>
      <c r="W2087" s="120"/>
      <c r="X2087" s="120"/>
      <c r="Y2087" s="264"/>
      <c r="Z2087" s="123"/>
      <c r="AA2087" s="125"/>
      <c r="AB2087" s="125"/>
      <c r="AC2087" s="125"/>
      <c r="AD2087" s="125"/>
      <c r="AE2087" s="125"/>
      <c r="AF2087" s="125"/>
      <c r="AG2087" s="125"/>
      <c r="AH2087" s="125"/>
      <c r="AI2087" s="125"/>
      <c r="AJ2087" s="125"/>
      <c r="AK2087" s="135"/>
      <c r="AL2087" s="126"/>
    </row>
    <row r="2088" spans="1:38" hidden="1" x14ac:dyDescent="0.25">
      <c r="A2088" s="147"/>
      <c r="B2088" s="120"/>
      <c r="C2088" s="121"/>
      <c r="D2088" s="122"/>
      <c r="E2088" s="121"/>
      <c r="F2088" s="122"/>
      <c r="G2088" s="121"/>
      <c r="H2088" s="123"/>
      <c r="I2088" s="121"/>
      <c r="J2088" s="120"/>
      <c r="K2088" s="121"/>
      <c r="L2088" s="120"/>
      <c r="M2088" s="123"/>
      <c r="N2088" s="123"/>
      <c r="O2088" s="121"/>
      <c r="P2088" s="121"/>
      <c r="Q2088" s="123"/>
      <c r="R2088" s="150"/>
      <c r="S2088" s="150"/>
      <c r="T2088" s="124"/>
      <c r="U2088" s="122"/>
      <c r="V2088" s="121"/>
      <c r="W2088" s="120"/>
      <c r="X2088" s="120"/>
      <c r="Y2088" s="264"/>
      <c r="Z2088" s="123"/>
      <c r="AA2088" s="125"/>
      <c r="AB2088" s="125"/>
      <c r="AC2088" s="125"/>
      <c r="AD2088" s="125"/>
      <c r="AE2088" s="125"/>
      <c r="AF2088" s="125"/>
      <c r="AG2088" s="125"/>
      <c r="AH2088" s="125"/>
      <c r="AI2088" s="125"/>
      <c r="AJ2088" s="125"/>
      <c r="AK2088" s="135"/>
      <c r="AL2088" s="126"/>
    </row>
    <row r="2089" spans="1:38" hidden="1" x14ac:dyDescent="0.25">
      <c r="A2089" s="147"/>
      <c r="B2089" s="120"/>
      <c r="C2089" s="121"/>
      <c r="D2089" s="122"/>
      <c r="E2089" s="121"/>
      <c r="F2089" s="122"/>
      <c r="G2089" s="121"/>
      <c r="H2089" s="123"/>
      <c r="I2089" s="121"/>
      <c r="J2089" s="120"/>
      <c r="K2089" s="121"/>
      <c r="L2089" s="120"/>
      <c r="M2089" s="123"/>
      <c r="N2089" s="123"/>
      <c r="O2089" s="121"/>
      <c r="P2089" s="121"/>
      <c r="Q2089" s="123"/>
      <c r="R2089" s="150"/>
      <c r="S2089" s="150"/>
      <c r="T2089" s="124"/>
      <c r="U2089" s="120"/>
      <c r="V2089" s="121"/>
      <c r="W2089" s="120"/>
      <c r="X2089" s="120"/>
      <c r="Y2089" s="264"/>
      <c r="Z2089" s="123"/>
      <c r="AA2089" s="125"/>
      <c r="AB2089" s="125"/>
      <c r="AC2089" s="125"/>
      <c r="AD2089" s="125"/>
      <c r="AE2089" s="125"/>
      <c r="AF2089" s="125"/>
      <c r="AG2089" s="125"/>
      <c r="AH2089" s="125"/>
      <c r="AI2089" s="125"/>
      <c r="AJ2089" s="125"/>
      <c r="AK2089" s="135"/>
      <c r="AL2089" s="126"/>
    </row>
    <row r="2090" spans="1:38" hidden="1" x14ac:dyDescent="0.25">
      <c r="A2090" s="147"/>
      <c r="B2090" s="120"/>
      <c r="C2090" s="121"/>
      <c r="D2090" s="122"/>
      <c r="E2090" s="121"/>
      <c r="F2090" s="122"/>
      <c r="G2090" s="121"/>
      <c r="H2090" s="123"/>
      <c r="I2090" s="121"/>
      <c r="J2090" s="120"/>
      <c r="K2090" s="121"/>
      <c r="L2090" s="120"/>
      <c r="M2090" s="123"/>
      <c r="N2090" s="123"/>
      <c r="O2090" s="121"/>
      <c r="P2090" s="121"/>
      <c r="Q2090" s="123"/>
      <c r="R2090" s="150"/>
      <c r="S2090" s="150"/>
      <c r="T2090" s="124"/>
      <c r="U2090" s="120"/>
      <c r="V2090" s="121"/>
      <c r="W2090" s="120"/>
      <c r="X2090" s="120"/>
      <c r="Y2090" s="264"/>
      <c r="Z2090" s="123"/>
      <c r="AA2090" s="125"/>
      <c r="AB2090" s="125"/>
      <c r="AC2090" s="125"/>
      <c r="AD2090" s="125"/>
      <c r="AE2090" s="125"/>
      <c r="AF2090" s="125"/>
      <c r="AG2090" s="125"/>
      <c r="AH2090" s="125"/>
      <c r="AI2090" s="125"/>
      <c r="AJ2090" s="125"/>
      <c r="AK2090" s="135"/>
      <c r="AL2090" s="126"/>
    </row>
    <row r="2091" spans="1:38" hidden="1" x14ac:dyDescent="0.25">
      <c r="A2091" s="147"/>
      <c r="B2091" s="120"/>
      <c r="C2091" s="121"/>
      <c r="D2091" s="122"/>
      <c r="E2091" s="121"/>
      <c r="F2091" s="122"/>
      <c r="G2091" s="121"/>
      <c r="H2091" s="123"/>
      <c r="I2091" s="121"/>
      <c r="J2091" s="120"/>
      <c r="K2091" s="121"/>
      <c r="L2091" s="120"/>
      <c r="M2091" s="123"/>
      <c r="N2091" s="123"/>
      <c r="O2091" s="121"/>
      <c r="P2091" s="121"/>
      <c r="Q2091" s="123"/>
      <c r="R2091" s="150"/>
      <c r="S2091" s="150"/>
      <c r="T2091" s="124"/>
      <c r="U2091" s="120"/>
      <c r="V2091" s="121"/>
      <c r="W2091" s="120"/>
      <c r="X2091" s="120"/>
      <c r="Y2091" s="264"/>
      <c r="Z2091" s="123"/>
      <c r="AA2091" s="125"/>
      <c r="AB2091" s="125"/>
      <c r="AC2091" s="125"/>
      <c r="AD2091" s="125"/>
      <c r="AE2091" s="125"/>
      <c r="AF2091" s="125"/>
      <c r="AG2091" s="125"/>
      <c r="AH2091" s="125"/>
      <c r="AI2091" s="125"/>
      <c r="AJ2091" s="125"/>
      <c r="AK2091" s="135"/>
      <c r="AL2091" s="126"/>
    </row>
    <row r="2092" spans="1:38" hidden="1" x14ac:dyDescent="0.25">
      <c r="A2092" s="147"/>
      <c r="B2092" s="120"/>
      <c r="C2092" s="121"/>
      <c r="D2092" s="122"/>
      <c r="E2092" s="121"/>
      <c r="F2092" s="122"/>
      <c r="G2092" s="121"/>
      <c r="H2092" s="123"/>
      <c r="I2092" s="121"/>
      <c r="J2092" s="120"/>
      <c r="K2092" s="121"/>
      <c r="L2092" s="120"/>
      <c r="M2092" s="123"/>
      <c r="N2092" s="123"/>
      <c r="O2092" s="121"/>
      <c r="P2092" s="121"/>
      <c r="Q2092" s="123"/>
      <c r="R2092" s="150"/>
      <c r="S2092" s="150"/>
      <c r="T2092" s="124"/>
      <c r="U2092" s="120"/>
      <c r="V2092" s="121"/>
      <c r="W2092" s="120"/>
      <c r="X2092" s="120"/>
      <c r="Y2092" s="264"/>
      <c r="Z2092" s="123"/>
      <c r="AA2092" s="125"/>
      <c r="AB2092" s="125"/>
      <c r="AC2092" s="125"/>
      <c r="AD2092" s="125"/>
      <c r="AE2092" s="125"/>
      <c r="AF2092" s="125"/>
      <c r="AG2092" s="125"/>
      <c r="AH2092" s="125"/>
      <c r="AI2092" s="125"/>
      <c r="AJ2092" s="125"/>
      <c r="AK2092" s="135"/>
      <c r="AL2092" s="126"/>
    </row>
    <row r="2093" spans="1:38" hidden="1" x14ac:dyDescent="0.25">
      <c r="A2093" s="147"/>
      <c r="B2093" s="120"/>
      <c r="C2093" s="121"/>
      <c r="D2093" s="122"/>
      <c r="E2093" s="121"/>
      <c r="F2093" s="122"/>
      <c r="G2093" s="121"/>
      <c r="H2093" s="123"/>
      <c r="I2093" s="121"/>
      <c r="J2093" s="120"/>
      <c r="K2093" s="121"/>
      <c r="L2093" s="120"/>
      <c r="M2093" s="123"/>
      <c r="N2093" s="123"/>
      <c r="O2093" s="121"/>
      <c r="P2093" s="121"/>
      <c r="Q2093" s="123"/>
      <c r="R2093" s="150"/>
      <c r="S2093" s="150"/>
      <c r="T2093" s="124"/>
      <c r="U2093" s="120"/>
      <c r="V2093" s="121"/>
      <c r="W2093" s="120"/>
      <c r="X2093" s="120"/>
      <c r="Y2093" s="264"/>
      <c r="Z2093" s="123"/>
      <c r="AA2093" s="125"/>
      <c r="AB2093" s="125"/>
      <c r="AC2093" s="125"/>
      <c r="AD2093" s="125"/>
      <c r="AE2093" s="125"/>
      <c r="AF2093" s="125"/>
      <c r="AG2093" s="125"/>
      <c r="AH2093" s="125"/>
      <c r="AI2093" s="125"/>
      <c r="AJ2093" s="125"/>
      <c r="AK2093" s="135"/>
      <c r="AL2093" s="126"/>
    </row>
    <row r="2094" spans="1:38" hidden="1" x14ac:dyDescent="0.25">
      <c r="A2094" s="147"/>
      <c r="B2094" s="120"/>
      <c r="C2094" s="121"/>
      <c r="D2094" s="122"/>
      <c r="E2094" s="121"/>
      <c r="F2094" s="122"/>
      <c r="G2094" s="121"/>
      <c r="H2094" s="123"/>
      <c r="I2094" s="121"/>
      <c r="J2094" s="120"/>
      <c r="K2094" s="121"/>
      <c r="L2094" s="120"/>
      <c r="M2094" s="123"/>
      <c r="N2094" s="123"/>
      <c r="O2094" s="121"/>
      <c r="P2094" s="121"/>
      <c r="Q2094" s="123"/>
      <c r="R2094" s="150"/>
      <c r="S2094" s="150"/>
      <c r="T2094" s="124"/>
      <c r="U2094" s="120"/>
      <c r="V2094" s="121"/>
      <c r="W2094" s="120"/>
      <c r="X2094" s="120"/>
      <c r="Y2094" s="264"/>
      <c r="Z2094" s="123"/>
      <c r="AA2094" s="125"/>
      <c r="AB2094" s="125"/>
      <c r="AC2094" s="125"/>
      <c r="AD2094" s="125"/>
      <c r="AE2094" s="125"/>
      <c r="AF2094" s="125"/>
      <c r="AG2094" s="125"/>
      <c r="AH2094" s="125"/>
      <c r="AI2094" s="125"/>
      <c r="AJ2094" s="125"/>
      <c r="AK2094" s="135"/>
      <c r="AL2094" s="126"/>
    </row>
    <row r="2095" spans="1:38" hidden="1" x14ac:dyDescent="0.25">
      <c r="A2095" s="147"/>
      <c r="B2095" s="120"/>
      <c r="C2095" s="121"/>
      <c r="D2095" s="122"/>
      <c r="E2095" s="121"/>
      <c r="F2095" s="122"/>
      <c r="G2095" s="121"/>
      <c r="H2095" s="123"/>
      <c r="I2095" s="121"/>
      <c r="J2095" s="120"/>
      <c r="K2095" s="121"/>
      <c r="L2095" s="120"/>
      <c r="M2095" s="123"/>
      <c r="N2095" s="123"/>
      <c r="O2095" s="121"/>
      <c r="P2095" s="121"/>
      <c r="Q2095" s="123"/>
      <c r="R2095" s="150"/>
      <c r="S2095" s="150"/>
      <c r="T2095" s="124"/>
      <c r="U2095" s="120"/>
      <c r="V2095" s="121"/>
      <c r="W2095" s="120"/>
      <c r="X2095" s="120"/>
      <c r="Y2095" s="264"/>
      <c r="Z2095" s="123"/>
      <c r="AA2095" s="125"/>
      <c r="AB2095" s="125"/>
      <c r="AC2095" s="125"/>
      <c r="AD2095" s="125"/>
      <c r="AE2095" s="125"/>
      <c r="AF2095" s="125"/>
      <c r="AG2095" s="125"/>
      <c r="AH2095" s="125"/>
      <c r="AI2095" s="125"/>
      <c r="AJ2095" s="125"/>
      <c r="AK2095" s="135"/>
      <c r="AL2095" s="126"/>
    </row>
    <row r="2096" spans="1:38" hidden="1" x14ac:dyDescent="0.25">
      <c r="A2096" s="147"/>
      <c r="B2096" s="120"/>
      <c r="C2096" s="121"/>
      <c r="D2096" s="122"/>
      <c r="E2096" s="121"/>
      <c r="F2096" s="122"/>
      <c r="G2096" s="121"/>
      <c r="H2096" s="123"/>
      <c r="I2096" s="121"/>
      <c r="J2096" s="120"/>
      <c r="K2096" s="121"/>
      <c r="L2096" s="120"/>
      <c r="M2096" s="123"/>
      <c r="N2096" s="123"/>
      <c r="O2096" s="121"/>
      <c r="P2096" s="121"/>
      <c r="Q2096" s="123"/>
      <c r="R2096" s="150"/>
      <c r="S2096" s="150"/>
      <c r="T2096" s="124"/>
      <c r="U2096" s="120"/>
      <c r="V2096" s="121"/>
      <c r="W2096" s="120"/>
      <c r="X2096" s="120"/>
      <c r="Y2096" s="264"/>
      <c r="Z2096" s="123"/>
      <c r="AA2096" s="125"/>
      <c r="AB2096" s="125"/>
      <c r="AC2096" s="125"/>
      <c r="AD2096" s="125"/>
      <c r="AE2096" s="125"/>
      <c r="AF2096" s="125"/>
      <c r="AG2096" s="125"/>
      <c r="AH2096" s="125"/>
      <c r="AI2096" s="125"/>
      <c r="AJ2096" s="125"/>
      <c r="AK2096" s="135"/>
      <c r="AL2096" s="126"/>
    </row>
    <row r="2097" spans="1:38" hidden="1" x14ac:dyDescent="0.25">
      <c r="A2097" s="147"/>
      <c r="B2097" s="120"/>
      <c r="C2097" s="121"/>
      <c r="D2097" s="122"/>
      <c r="E2097" s="121"/>
      <c r="F2097" s="122"/>
      <c r="G2097" s="121"/>
      <c r="H2097" s="123"/>
      <c r="I2097" s="121"/>
      <c r="J2097" s="120"/>
      <c r="K2097" s="121"/>
      <c r="L2097" s="120"/>
      <c r="M2097" s="123"/>
      <c r="N2097" s="123"/>
      <c r="O2097" s="121"/>
      <c r="P2097" s="121"/>
      <c r="Q2097" s="123"/>
      <c r="R2097" s="150"/>
      <c r="S2097" s="150"/>
      <c r="T2097" s="124"/>
      <c r="U2097" s="120"/>
      <c r="V2097" s="121"/>
      <c r="W2097" s="120"/>
      <c r="X2097" s="120"/>
      <c r="Y2097" s="264"/>
      <c r="Z2097" s="123"/>
      <c r="AA2097" s="125"/>
      <c r="AB2097" s="125"/>
      <c r="AC2097" s="125"/>
      <c r="AD2097" s="125"/>
      <c r="AE2097" s="125"/>
      <c r="AF2097" s="125"/>
      <c r="AG2097" s="125"/>
      <c r="AH2097" s="125"/>
      <c r="AI2097" s="125"/>
      <c r="AJ2097" s="125"/>
      <c r="AK2097" s="135"/>
      <c r="AL2097" s="126"/>
    </row>
    <row r="2098" spans="1:38" hidden="1" x14ac:dyDescent="0.25">
      <c r="A2098" s="147"/>
      <c r="B2098" s="120"/>
      <c r="C2098" s="121"/>
      <c r="D2098" s="122"/>
      <c r="E2098" s="121"/>
      <c r="F2098" s="122"/>
      <c r="G2098" s="121"/>
      <c r="H2098" s="123"/>
      <c r="I2098" s="121"/>
      <c r="J2098" s="120"/>
      <c r="K2098" s="121"/>
      <c r="L2098" s="120"/>
      <c r="M2098" s="123"/>
      <c r="N2098" s="123"/>
      <c r="O2098" s="121"/>
      <c r="P2098" s="121"/>
      <c r="Q2098" s="123"/>
      <c r="R2098" s="150"/>
      <c r="S2098" s="150"/>
      <c r="T2098" s="124"/>
      <c r="U2098" s="120"/>
      <c r="V2098" s="121"/>
      <c r="W2098" s="120"/>
      <c r="X2098" s="120"/>
      <c r="Y2098" s="264"/>
      <c r="Z2098" s="123"/>
      <c r="AA2098" s="125"/>
      <c r="AB2098" s="125"/>
      <c r="AC2098" s="125"/>
      <c r="AD2098" s="125"/>
      <c r="AE2098" s="125"/>
      <c r="AF2098" s="125"/>
      <c r="AG2098" s="125"/>
      <c r="AH2098" s="125"/>
      <c r="AI2098" s="125"/>
      <c r="AJ2098" s="125"/>
      <c r="AK2098" s="135"/>
      <c r="AL2098" s="126"/>
    </row>
    <row r="2099" spans="1:38" hidden="1" x14ac:dyDescent="0.25">
      <c r="A2099" s="147"/>
      <c r="B2099" s="120"/>
      <c r="C2099" s="121"/>
      <c r="D2099" s="122"/>
      <c r="E2099" s="121"/>
      <c r="F2099" s="122"/>
      <c r="G2099" s="121"/>
      <c r="H2099" s="123"/>
      <c r="I2099" s="121"/>
      <c r="J2099" s="120"/>
      <c r="K2099" s="121"/>
      <c r="L2099" s="120"/>
      <c r="M2099" s="123"/>
      <c r="N2099" s="123"/>
      <c r="O2099" s="121"/>
      <c r="P2099" s="121"/>
      <c r="Q2099" s="123"/>
      <c r="R2099" s="150"/>
      <c r="S2099" s="150"/>
      <c r="T2099" s="124"/>
      <c r="U2099" s="120"/>
      <c r="V2099" s="121"/>
      <c r="W2099" s="120"/>
      <c r="X2099" s="120"/>
      <c r="Y2099" s="264"/>
      <c r="Z2099" s="123"/>
      <c r="AA2099" s="125"/>
      <c r="AB2099" s="125"/>
      <c r="AC2099" s="125"/>
      <c r="AD2099" s="125"/>
      <c r="AE2099" s="125"/>
      <c r="AF2099" s="125"/>
      <c r="AG2099" s="125"/>
      <c r="AH2099" s="125"/>
      <c r="AI2099" s="125"/>
      <c r="AJ2099" s="125"/>
      <c r="AK2099" s="135"/>
      <c r="AL2099" s="126"/>
    </row>
    <row r="2100" spans="1:38" hidden="1" x14ac:dyDescent="0.25">
      <c r="A2100" s="147"/>
      <c r="B2100" s="120"/>
      <c r="C2100" s="121"/>
      <c r="D2100" s="122"/>
      <c r="E2100" s="121"/>
      <c r="F2100" s="122"/>
      <c r="G2100" s="121"/>
      <c r="H2100" s="123"/>
      <c r="I2100" s="121"/>
      <c r="J2100" s="120"/>
      <c r="K2100" s="121"/>
      <c r="L2100" s="120"/>
      <c r="M2100" s="123"/>
      <c r="N2100" s="123"/>
      <c r="O2100" s="121"/>
      <c r="P2100" s="121"/>
      <c r="Q2100" s="123"/>
      <c r="R2100" s="150"/>
      <c r="S2100" s="150"/>
      <c r="T2100" s="124"/>
      <c r="U2100" s="120"/>
      <c r="V2100" s="121"/>
      <c r="W2100" s="120"/>
      <c r="X2100" s="120"/>
      <c r="Y2100" s="264"/>
      <c r="Z2100" s="123"/>
      <c r="AA2100" s="125"/>
      <c r="AB2100" s="125"/>
      <c r="AC2100" s="125"/>
      <c r="AD2100" s="125"/>
      <c r="AE2100" s="125"/>
      <c r="AF2100" s="125"/>
      <c r="AG2100" s="125"/>
      <c r="AH2100" s="125"/>
      <c r="AI2100" s="125"/>
      <c r="AJ2100" s="125"/>
      <c r="AK2100" s="135"/>
      <c r="AL2100" s="126"/>
    </row>
    <row r="2101" spans="1:38" hidden="1" x14ac:dyDescent="0.25">
      <c r="A2101" s="147"/>
      <c r="B2101" s="120"/>
      <c r="C2101" s="121"/>
      <c r="D2101" s="122"/>
      <c r="E2101" s="121"/>
      <c r="F2101" s="122"/>
      <c r="G2101" s="121"/>
      <c r="H2101" s="123"/>
      <c r="I2101" s="121"/>
      <c r="J2101" s="120"/>
      <c r="K2101" s="121"/>
      <c r="L2101" s="120"/>
      <c r="M2101" s="123"/>
      <c r="N2101" s="123"/>
      <c r="O2101" s="121"/>
      <c r="P2101" s="121"/>
      <c r="Q2101" s="123"/>
      <c r="R2101" s="150"/>
      <c r="S2101" s="150"/>
      <c r="T2101" s="124"/>
      <c r="U2101" s="120"/>
      <c r="V2101" s="121"/>
      <c r="W2101" s="120"/>
      <c r="X2101" s="120"/>
      <c r="Y2101" s="264"/>
      <c r="Z2101" s="123"/>
      <c r="AA2101" s="125"/>
      <c r="AB2101" s="125"/>
      <c r="AC2101" s="125"/>
      <c r="AD2101" s="125"/>
      <c r="AE2101" s="125"/>
      <c r="AF2101" s="125"/>
      <c r="AG2101" s="125"/>
      <c r="AH2101" s="125"/>
      <c r="AI2101" s="125"/>
      <c r="AJ2101" s="125"/>
      <c r="AK2101" s="135"/>
      <c r="AL2101" s="126"/>
    </row>
    <row r="2102" spans="1:38" hidden="1" x14ac:dyDescent="0.25">
      <c r="A2102" s="147"/>
      <c r="B2102" s="120"/>
      <c r="C2102" s="121"/>
      <c r="D2102" s="122"/>
      <c r="E2102" s="121"/>
      <c r="F2102" s="122"/>
      <c r="G2102" s="121"/>
      <c r="H2102" s="123"/>
      <c r="I2102" s="121"/>
      <c r="J2102" s="120"/>
      <c r="K2102" s="121"/>
      <c r="L2102" s="120"/>
      <c r="M2102" s="123"/>
      <c r="N2102" s="123"/>
      <c r="O2102" s="121"/>
      <c r="P2102" s="121"/>
      <c r="Q2102" s="123"/>
      <c r="R2102" s="150"/>
      <c r="S2102" s="150"/>
      <c r="T2102" s="124"/>
      <c r="U2102" s="120"/>
      <c r="V2102" s="121"/>
      <c r="W2102" s="120"/>
      <c r="X2102" s="120"/>
      <c r="Y2102" s="264"/>
      <c r="Z2102" s="123"/>
      <c r="AA2102" s="125"/>
      <c r="AB2102" s="125"/>
      <c r="AC2102" s="125"/>
      <c r="AD2102" s="125"/>
      <c r="AE2102" s="125"/>
      <c r="AF2102" s="125"/>
      <c r="AG2102" s="125"/>
      <c r="AH2102" s="125"/>
      <c r="AI2102" s="125"/>
      <c r="AJ2102" s="125"/>
      <c r="AK2102" s="135"/>
      <c r="AL2102" s="126"/>
    </row>
    <row r="2103" spans="1:38" hidden="1" x14ac:dyDescent="0.25">
      <c r="A2103" s="147"/>
      <c r="B2103" s="120"/>
      <c r="C2103" s="121"/>
      <c r="D2103" s="122"/>
      <c r="E2103" s="121"/>
      <c r="F2103" s="122"/>
      <c r="G2103" s="121"/>
      <c r="H2103" s="123"/>
      <c r="I2103" s="121"/>
      <c r="J2103" s="120"/>
      <c r="K2103" s="121"/>
      <c r="L2103" s="120"/>
      <c r="M2103" s="123"/>
      <c r="N2103" s="123"/>
      <c r="O2103" s="121"/>
      <c r="P2103" s="121"/>
      <c r="Q2103" s="123"/>
      <c r="R2103" s="150"/>
      <c r="S2103" s="150"/>
      <c r="T2103" s="124"/>
      <c r="U2103" s="120"/>
      <c r="V2103" s="121"/>
      <c r="W2103" s="120"/>
      <c r="X2103" s="120"/>
      <c r="Y2103" s="264"/>
      <c r="Z2103" s="123"/>
      <c r="AA2103" s="125"/>
      <c r="AB2103" s="125"/>
      <c r="AC2103" s="125"/>
      <c r="AD2103" s="125"/>
      <c r="AE2103" s="125"/>
      <c r="AF2103" s="125"/>
      <c r="AG2103" s="125"/>
      <c r="AH2103" s="125"/>
      <c r="AI2103" s="125"/>
      <c r="AJ2103" s="125"/>
      <c r="AK2103" s="135"/>
      <c r="AL2103" s="126"/>
    </row>
    <row r="2104" spans="1:38" hidden="1" x14ac:dyDescent="0.25">
      <c r="A2104" s="147"/>
      <c r="B2104" s="120"/>
      <c r="C2104" s="121"/>
      <c r="D2104" s="122"/>
      <c r="E2104" s="121"/>
      <c r="F2104" s="122"/>
      <c r="G2104" s="121"/>
      <c r="H2104" s="123"/>
      <c r="I2104" s="121"/>
      <c r="J2104" s="120"/>
      <c r="K2104" s="121"/>
      <c r="L2104" s="120"/>
      <c r="M2104" s="123"/>
      <c r="N2104" s="123"/>
      <c r="O2104" s="121"/>
      <c r="P2104" s="121"/>
      <c r="Q2104" s="123"/>
      <c r="R2104" s="150"/>
      <c r="S2104" s="150"/>
      <c r="T2104" s="124"/>
      <c r="U2104" s="122"/>
      <c r="V2104" s="121"/>
      <c r="W2104" s="120"/>
      <c r="X2104" s="120"/>
      <c r="Y2104" s="264"/>
      <c r="Z2104" s="123"/>
      <c r="AA2104" s="125"/>
      <c r="AB2104" s="125"/>
      <c r="AC2104" s="125"/>
      <c r="AD2104" s="125"/>
      <c r="AE2104" s="125"/>
      <c r="AF2104" s="125"/>
      <c r="AG2104" s="125"/>
      <c r="AH2104" s="125"/>
      <c r="AI2104" s="125"/>
      <c r="AJ2104" s="125"/>
      <c r="AK2104" s="135"/>
      <c r="AL2104" s="126"/>
    </row>
    <row r="2105" spans="1:38" hidden="1" x14ac:dyDescent="0.25">
      <c r="A2105" s="147"/>
      <c r="B2105" s="120"/>
      <c r="C2105" s="121"/>
      <c r="D2105" s="122"/>
      <c r="E2105" s="121"/>
      <c r="F2105" s="122"/>
      <c r="G2105" s="121"/>
      <c r="H2105" s="123"/>
      <c r="I2105" s="121"/>
      <c r="J2105" s="120"/>
      <c r="K2105" s="121"/>
      <c r="L2105" s="120"/>
      <c r="M2105" s="123"/>
      <c r="N2105" s="123"/>
      <c r="O2105" s="121"/>
      <c r="P2105" s="121"/>
      <c r="Q2105" s="123"/>
      <c r="R2105" s="150"/>
      <c r="S2105" s="150"/>
      <c r="T2105" s="124"/>
      <c r="U2105" s="120"/>
      <c r="V2105" s="121"/>
      <c r="W2105" s="120"/>
      <c r="X2105" s="120"/>
      <c r="Y2105" s="264"/>
      <c r="Z2105" s="123"/>
      <c r="AA2105" s="125"/>
      <c r="AB2105" s="125"/>
      <c r="AC2105" s="125"/>
      <c r="AD2105" s="125"/>
      <c r="AE2105" s="125"/>
      <c r="AF2105" s="125"/>
      <c r="AG2105" s="125"/>
      <c r="AH2105" s="125"/>
      <c r="AI2105" s="125"/>
      <c r="AJ2105" s="125"/>
      <c r="AK2105" s="135"/>
      <c r="AL2105" s="126"/>
    </row>
    <row r="2106" spans="1:38" hidden="1" x14ac:dyDescent="0.25">
      <c r="A2106" s="147"/>
      <c r="B2106" s="120"/>
      <c r="C2106" s="121"/>
      <c r="D2106" s="122"/>
      <c r="E2106" s="121"/>
      <c r="F2106" s="122"/>
      <c r="G2106" s="121"/>
      <c r="H2106" s="123"/>
      <c r="I2106" s="121"/>
      <c r="J2106" s="120"/>
      <c r="K2106" s="121"/>
      <c r="L2106" s="120"/>
      <c r="M2106" s="123"/>
      <c r="N2106" s="123"/>
      <c r="O2106" s="121"/>
      <c r="P2106" s="121"/>
      <c r="Q2106" s="123"/>
      <c r="R2106" s="150"/>
      <c r="S2106" s="150"/>
      <c r="T2106" s="124"/>
      <c r="U2106" s="120"/>
      <c r="V2106" s="121"/>
      <c r="W2106" s="120"/>
      <c r="X2106" s="120"/>
      <c r="Y2106" s="264"/>
      <c r="Z2106" s="123"/>
      <c r="AA2106" s="125"/>
      <c r="AB2106" s="125"/>
      <c r="AC2106" s="125"/>
      <c r="AD2106" s="125"/>
      <c r="AE2106" s="125"/>
      <c r="AF2106" s="125"/>
      <c r="AG2106" s="125"/>
      <c r="AH2106" s="125"/>
      <c r="AI2106" s="125"/>
      <c r="AJ2106" s="125"/>
      <c r="AK2106" s="135"/>
      <c r="AL2106" s="126"/>
    </row>
    <row r="2107" spans="1:38" hidden="1" x14ac:dyDescent="0.25">
      <c r="A2107" s="147"/>
      <c r="B2107" s="120"/>
      <c r="C2107" s="121"/>
      <c r="D2107" s="122"/>
      <c r="E2107" s="121"/>
      <c r="F2107" s="122"/>
      <c r="G2107" s="121"/>
      <c r="H2107" s="123"/>
      <c r="I2107" s="121"/>
      <c r="J2107" s="120"/>
      <c r="K2107" s="121"/>
      <c r="L2107" s="120"/>
      <c r="M2107" s="123"/>
      <c r="N2107" s="123"/>
      <c r="O2107" s="121"/>
      <c r="P2107" s="121"/>
      <c r="Q2107" s="123"/>
      <c r="R2107" s="150"/>
      <c r="S2107" s="150"/>
      <c r="T2107" s="124"/>
      <c r="U2107" s="120"/>
      <c r="V2107" s="121"/>
      <c r="W2107" s="120"/>
      <c r="X2107" s="120"/>
      <c r="Y2107" s="263"/>
      <c r="Z2107" s="123"/>
      <c r="AA2107" s="125"/>
      <c r="AB2107" s="125"/>
      <c r="AC2107" s="125"/>
      <c r="AD2107" s="125"/>
      <c r="AE2107" s="125"/>
      <c r="AF2107" s="125"/>
      <c r="AG2107" s="125"/>
      <c r="AH2107" s="125"/>
      <c r="AI2107" s="125"/>
      <c r="AJ2107" s="125"/>
      <c r="AK2107" s="135"/>
      <c r="AL2107" s="126"/>
    </row>
    <row r="2108" spans="1:38" hidden="1" x14ac:dyDescent="0.25">
      <c r="A2108" s="147"/>
      <c r="B2108" s="120"/>
      <c r="C2108" s="121"/>
      <c r="D2108" s="122"/>
      <c r="E2108" s="121"/>
      <c r="F2108" s="122"/>
      <c r="G2108" s="121"/>
      <c r="H2108" s="123"/>
      <c r="I2108" s="121"/>
      <c r="J2108" s="120"/>
      <c r="K2108" s="121"/>
      <c r="L2108" s="120"/>
      <c r="M2108" s="123"/>
      <c r="N2108" s="123"/>
      <c r="O2108" s="121"/>
      <c r="P2108" s="121"/>
      <c r="Q2108" s="123"/>
      <c r="R2108" s="150"/>
      <c r="S2108" s="150"/>
      <c r="T2108" s="124"/>
      <c r="U2108" s="120"/>
      <c r="V2108" s="121"/>
      <c r="W2108" s="120"/>
      <c r="X2108" s="120"/>
      <c r="Y2108" s="263"/>
      <c r="Z2108" s="123"/>
      <c r="AA2108" s="125"/>
      <c r="AB2108" s="125"/>
      <c r="AC2108" s="125"/>
      <c r="AD2108" s="125"/>
      <c r="AE2108" s="125"/>
      <c r="AF2108" s="125"/>
      <c r="AG2108" s="125"/>
      <c r="AH2108" s="125"/>
      <c r="AI2108" s="125"/>
      <c r="AJ2108" s="125"/>
      <c r="AK2108" s="135"/>
      <c r="AL2108" s="126"/>
    </row>
    <row r="2109" spans="1:38" hidden="1" x14ac:dyDescent="0.25">
      <c r="A2109" s="147"/>
      <c r="B2109" s="120"/>
      <c r="C2109" s="121"/>
      <c r="D2109" s="122"/>
      <c r="E2109" s="121"/>
      <c r="F2109" s="122"/>
      <c r="G2109" s="121"/>
      <c r="H2109" s="123"/>
      <c r="I2109" s="121"/>
      <c r="J2109" s="120"/>
      <c r="K2109" s="121"/>
      <c r="L2109" s="120"/>
      <c r="M2109" s="123"/>
      <c r="N2109" s="123"/>
      <c r="O2109" s="121"/>
      <c r="P2109" s="121"/>
      <c r="Q2109" s="123"/>
      <c r="R2109" s="150"/>
      <c r="S2109" s="150"/>
      <c r="T2109" s="124"/>
      <c r="U2109" s="120"/>
      <c r="V2109" s="121"/>
      <c r="W2109" s="120"/>
      <c r="X2109" s="120"/>
      <c r="Y2109" s="264"/>
      <c r="Z2109" s="123"/>
      <c r="AA2109" s="125"/>
      <c r="AB2109" s="125"/>
      <c r="AC2109" s="125"/>
      <c r="AD2109" s="125"/>
      <c r="AE2109" s="125"/>
      <c r="AF2109" s="125"/>
      <c r="AG2109" s="125"/>
      <c r="AH2109" s="125"/>
      <c r="AI2109" s="125"/>
      <c r="AJ2109" s="125"/>
      <c r="AK2109" s="135"/>
      <c r="AL2109" s="126"/>
    </row>
    <row r="2110" spans="1:38" hidden="1" x14ac:dyDescent="0.25">
      <c r="A2110" s="147"/>
      <c r="B2110" s="120"/>
      <c r="C2110" s="121"/>
      <c r="D2110" s="122"/>
      <c r="E2110" s="121"/>
      <c r="F2110" s="122"/>
      <c r="G2110" s="121"/>
      <c r="H2110" s="123"/>
      <c r="I2110" s="121"/>
      <c r="J2110" s="120"/>
      <c r="K2110" s="121"/>
      <c r="L2110" s="120"/>
      <c r="M2110" s="123"/>
      <c r="N2110" s="123"/>
      <c r="O2110" s="121"/>
      <c r="P2110" s="121"/>
      <c r="Q2110" s="123"/>
      <c r="R2110" s="150"/>
      <c r="S2110" s="150"/>
      <c r="T2110" s="124"/>
      <c r="U2110" s="120"/>
      <c r="V2110" s="121"/>
      <c r="W2110" s="120"/>
      <c r="X2110" s="120"/>
      <c r="Y2110" s="264"/>
      <c r="Z2110" s="123"/>
      <c r="AA2110" s="125"/>
      <c r="AB2110" s="125"/>
      <c r="AC2110" s="125"/>
      <c r="AD2110" s="125"/>
      <c r="AE2110" s="125"/>
      <c r="AF2110" s="125"/>
      <c r="AG2110" s="125"/>
      <c r="AH2110" s="125"/>
      <c r="AI2110" s="125"/>
      <c r="AJ2110" s="125"/>
      <c r="AK2110" s="135"/>
      <c r="AL2110" s="126"/>
    </row>
    <row r="2111" spans="1:38" hidden="1" x14ac:dyDescent="0.25">
      <c r="A2111" s="147"/>
      <c r="B2111" s="120"/>
      <c r="C2111" s="121"/>
      <c r="D2111" s="122"/>
      <c r="E2111" s="121"/>
      <c r="F2111" s="122"/>
      <c r="G2111" s="121"/>
      <c r="H2111" s="123"/>
      <c r="I2111" s="121"/>
      <c r="J2111" s="120"/>
      <c r="K2111" s="121"/>
      <c r="L2111" s="120"/>
      <c r="M2111" s="123"/>
      <c r="N2111" s="123"/>
      <c r="O2111" s="121"/>
      <c r="P2111" s="121"/>
      <c r="Q2111" s="123"/>
      <c r="R2111" s="150"/>
      <c r="S2111" s="150"/>
      <c r="T2111" s="124"/>
      <c r="U2111" s="120"/>
      <c r="V2111" s="121"/>
      <c r="W2111" s="120"/>
      <c r="X2111" s="120"/>
      <c r="Y2111" s="264"/>
      <c r="Z2111" s="123"/>
      <c r="AA2111" s="125"/>
      <c r="AB2111" s="125"/>
      <c r="AC2111" s="125"/>
      <c r="AD2111" s="125"/>
      <c r="AE2111" s="125"/>
      <c r="AF2111" s="125"/>
      <c r="AG2111" s="125"/>
      <c r="AH2111" s="125"/>
      <c r="AI2111" s="125"/>
      <c r="AJ2111" s="125"/>
      <c r="AK2111" s="135"/>
      <c r="AL2111" s="126"/>
    </row>
    <row r="2112" spans="1:38" hidden="1" x14ac:dyDescent="0.25">
      <c r="A2112" s="147"/>
      <c r="B2112" s="120"/>
      <c r="C2112" s="121"/>
      <c r="D2112" s="122"/>
      <c r="E2112" s="121"/>
      <c r="F2112" s="122"/>
      <c r="G2112" s="121"/>
      <c r="H2112" s="123"/>
      <c r="I2112" s="121"/>
      <c r="J2112" s="120"/>
      <c r="K2112" s="121"/>
      <c r="L2112" s="120"/>
      <c r="M2112" s="123"/>
      <c r="N2112" s="123"/>
      <c r="O2112" s="121"/>
      <c r="P2112" s="121"/>
      <c r="Q2112" s="123"/>
      <c r="R2112" s="150"/>
      <c r="S2112" s="150"/>
      <c r="T2112" s="124"/>
      <c r="U2112" s="120"/>
      <c r="V2112" s="121"/>
      <c r="W2112" s="120"/>
      <c r="X2112" s="120"/>
      <c r="Y2112" s="264"/>
      <c r="Z2112" s="123"/>
      <c r="AA2112" s="125"/>
      <c r="AB2112" s="125"/>
      <c r="AC2112" s="125"/>
      <c r="AD2112" s="125"/>
      <c r="AE2112" s="125"/>
      <c r="AF2112" s="125"/>
      <c r="AG2112" s="125"/>
      <c r="AH2112" s="125"/>
      <c r="AI2112" s="125"/>
      <c r="AJ2112" s="125"/>
      <c r="AK2112" s="135"/>
      <c r="AL2112" s="126"/>
    </row>
    <row r="2113" spans="1:38" hidden="1" x14ac:dyDescent="0.25">
      <c r="A2113" s="147"/>
      <c r="B2113" s="120"/>
      <c r="C2113" s="121"/>
      <c r="D2113" s="122"/>
      <c r="E2113" s="121"/>
      <c r="F2113" s="122"/>
      <c r="G2113" s="121"/>
      <c r="H2113" s="123"/>
      <c r="I2113" s="121"/>
      <c r="J2113" s="120"/>
      <c r="K2113" s="121"/>
      <c r="L2113" s="120"/>
      <c r="M2113" s="123"/>
      <c r="N2113" s="123"/>
      <c r="O2113" s="121"/>
      <c r="P2113" s="121"/>
      <c r="Q2113" s="123"/>
      <c r="R2113" s="150"/>
      <c r="S2113" s="150"/>
      <c r="T2113" s="124"/>
      <c r="U2113" s="120"/>
      <c r="V2113" s="121"/>
      <c r="W2113" s="120"/>
      <c r="X2113" s="120"/>
      <c r="Y2113" s="264"/>
      <c r="Z2113" s="123"/>
      <c r="AA2113" s="125"/>
      <c r="AB2113" s="125"/>
      <c r="AC2113" s="125"/>
      <c r="AD2113" s="125"/>
      <c r="AE2113" s="125"/>
      <c r="AF2113" s="125"/>
      <c r="AG2113" s="125"/>
      <c r="AH2113" s="125"/>
      <c r="AI2113" s="125"/>
      <c r="AJ2113" s="125"/>
      <c r="AK2113" s="135"/>
      <c r="AL2113" s="126"/>
    </row>
    <row r="2114" spans="1:38" hidden="1" x14ac:dyDescent="0.25">
      <c r="A2114" s="147"/>
      <c r="B2114" s="120"/>
      <c r="C2114" s="121"/>
      <c r="D2114" s="122"/>
      <c r="E2114" s="121"/>
      <c r="F2114" s="122"/>
      <c r="G2114" s="121"/>
      <c r="H2114" s="123"/>
      <c r="I2114" s="121"/>
      <c r="J2114" s="120"/>
      <c r="K2114" s="121"/>
      <c r="L2114" s="120"/>
      <c r="M2114" s="123"/>
      <c r="N2114" s="123"/>
      <c r="O2114" s="121"/>
      <c r="P2114" s="121"/>
      <c r="Q2114" s="123"/>
      <c r="R2114" s="150"/>
      <c r="S2114" s="150"/>
      <c r="T2114" s="124"/>
      <c r="U2114" s="120"/>
      <c r="V2114" s="121"/>
      <c r="W2114" s="120"/>
      <c r="X2114" s="120"/>
      <c r="Y2114" s="264"/>
      <c r="Z2114" s="123"/>
      <c r="AA2114" s="125"/>
      <c r="AB2114" s="125"/>
      <c r="AC2114" s="125"/>
      <c r="AD2114" s="125"/>
      <c r="AE2114" s="125"/>
      <c r="AF2114" s="125"/>
      <c r="AG2114" s="125"/>
      <c r="AH2114" s="125"/>
      <c r="AI2114" s="125"/>
      <c r="AJ2114" s="125"/>
      <c r="AK2114" s="135"/>
      <c r="AL2114" s="126"/>
    </row>
    <row r="2115" spans="1:38" hidden="1" x14ac:dyDescent="0.25">
      <c r="A2115" s="147"/>
      <c r="B2115" s="120"/>
      <c r="C2115" s="121"/>
      <c r="D2115" s="122"/>
      <c r="E2115" s="121"/>
      <c r="F2115" s="122"/>
      <c r="G2115" s="121"/>
      <c r="H2115" s="123"/>
      <c r="I2115" s="121"/>
      <c r="J2115" s="120"/>
      <c r="K2115" s="121"/>
      <c r="L2115" s="120"/>
      <c r="M2115" s="123"/>
      <c r="N2115" s="123"/>
      <c r="O2115" s="121"/>
      <c r="P2115" s="121"/>
      <c r="Q2115" s="123"/>
      <c r="R2115" s="150"/>
      <c r="S2115" s="150"/>
      <c r="T2115" s="124"/>
      <c r="U2115" s="120"/>
      <c r="V2115" s="121"/>
      <c r="W2115" s="120"/>
      <c r="X2115" s="120"/>
      <c r="Y2115" s="264"/>
      <c r="Z2115" s="123"/>
      <c r="AA2115" s="125"/>
      <c r="AB2115" s="125"/>
      <c r="AC2115" s="125"/>
      <c r="AD2115" s="125"/>
      <c r="AE2115" s="125"/>
      <c r="AF2115" s="125"/>
      <c r="AG2115" s="125"/>
      <c r="AH2115" s="125"/>
      <c r="AI2115" s="125"/>
      <c r="AJ2115" s="125"/>
      <c r="AK2115" s="135"/>
      <c r="AL2115" s="126"/>
    </row>
    <row r="2116" spans="1:38" hidden="1" x14ac:dyDescent="0.25">
      <c r="A2116" s="147"/>
      <c r="B2116" s="120"/>
      <c r="C2116" s="121"/>
      <c r="D2116" s="122"/>
      <c r="E2116" s="121"/>
      <c r="F2116" s="122"/>
      <c r="G2116" s="121"/>
      <c r="H2116" s="123"/>
      <c r="I2116" s="121"/>
      <c r="J2116" s="120"/>
      <c r="K2116" s="121"/>
      <c r="L2116" s="120"/>
      <c r="M2116" s="123"/>
      <c r="N2116" s="123"/>
      <c r="O2116" s="121"/>
      <c r="P2116" s="121"/>
      <c r="Q2116" s="123"/>
      <c r="R2116" s="150"/>
      <c r="S2116" s="150"/>
      <c r="T2116" s="124"/>
      <c r="U2116" s="120"/>
      <c r="V2116" s="121"/>
      <c r="W2116" s="120"/>
      <c r="X2116" s="120"/>
      <c r="Y2116" s="264"/>
      <c r="Z2116" s="123"/>
      <c r="AA2116" s="125"/>
      <c r="AB2116" s="125"/>
      <c r="AC2116" s="125"/>
      <c r="AD2116" s="125"/>
      <c r="AE2116" s="125"/>
      <c r="AF2116" s="125"/>
      <c r="AG2116" s="125"/>
      <c r="AH2116" s="125"/>
      <c r="AI2116" s="125"/>
      <c r="AJ2116" s="125"/>
      <c r="AK2116" s="135"/>
      <c r="AL2116" s="126"/>
    </row>
    <row r="2117" spans="1:38" hidden="1" x14ac:dyDescent="0.25">
      <c r="A2117" s="147"/>
      <c r="B2117" s="120"/>
      <c r="C2117" s="121"/>
      <c r="D2117" s="122"/>
      <c r="E2117" s="121"/>
      <c r="F2117" s="122"/>
      <c r="G2117" s="121"/>
      <c r="H2117" s="123"/>
      <c r="I2117" s="121"/>
      <c r="J2117" s="120"/>
      <c r="K2117" s="121"/>
      <c r="L2117" s="120"/>
      <c r="M2117" s="123"/>
      <c r="N2117" s="123"/>
      <c r="O2117" s="121"/>
      <c r="P2117" s="121"/>
      <c r="Q2117" s="123"/>
      <c r="R2117" s="150"/>
      <c r="S2117" s="150"/>
      <c r="T2117" s="124"/>
      <c r="U2117" s="120"/>
      <c r="V2117" s="121"/>
      <c r="W2117" s="120"/>
      <c r="X2117" s="120"/>
      <c r="Y2117" s="264"/>
      <c r="Z2117" s="123"/>
      <c r="AA2117" s="125"/>
      <c r="AB2117" s="125"/>
      <c r="AC2117" s="125"/>
      <c r="AD2117" s="125"/>
      <c r="AE2117" s="125"/>
      <c r="AF2117" s="125"/>
      <c r="AG2117" s="125"/>
      <c r="AH2117" s="125"/>
      <c r="AI2117" s="125"/>
      <c r="AJ2117" s="125"/>
      <c r="AK2117" s="135"/>
      <c r="AL2117" s="126"/>
    </row>
    <row r="2118" spans="1:38" hidden="1" x14ac:dyDescent="0.25">
      <c r="A2118" s="147"/>
      <c r="B2118" s="120"/>
      <c r="C2118" s="121"/>
      <c r="D2118" s="122"/>
      <c r="E2118" s="121"/>
      <c r="F2118" s="122"/>
      <c r="G2118" s="121"/>
      <c r="H2118" s="123"/>
      <c r="I2118" s="121"/>
      <c r="J2118" s="120"/>
      <c r="K2118" s="121"/>
      <c r="L2118" s="120"/>
      <c r="M2118" s="123"/>
      <c r="N2118" s="123"/>
      <c r="O2118" s="121"/>
      <c r="P2118" s="121"/>
      <c r="Q2118" s="123"/>
      <c r="R2118" s="150"/>
      <c r="S2118" s="150"/>
      <c r="T2118" s="124"/>
      <c r="U2118" s="120"/>
      <c r="V2118" s="121"/>
      <c r="W2118" s="120"/>
      <c r="X2118" s="120"/>
      <c r="Y2118" s="264"/>
      <c r="Z2118" s="123"/>
      <c r="AA2118" s="125"/>
      <c r="AB2118" s="125"/>
      <c r="AC2118" s="125"/>
      <c r="AD2118" s="125"/>
      <c r="AE2118" s="125"/>
      <c r="AF2118" s="125"/>
      <c r="AG2118" s="125"/>
      <c r="AH2118" s="125"/>
      <c r="AI2118" s="125"/>
      <c r="AJ2118" s="125"/>
      <c r="AK2118" s="135"/>
      <c r="AL2118" s="126"/>
    </row>
    <row r="2119" spans="1:38" hidden="1" x14ac:dyDescent="0.25">
      <c r="A2119" s="147"/>
      <c r="B2119" s="120"/>
      <c r="C2119" s="121"/>
      <c r="D2119" s="122"/>
      <c r="E2119" s="121"/>
      <c r="F2119" s="122"/>
      <c r="G2119" s="121"/>
      <c r="H2119" s="123"/>
      <c r="I2119" s="121"/>
      <c r="J2119" s="120"/>
      <c r="K2119" s="121"/>
      <c r="L2119" s="120"/>
      <c r="M2119" s="123"/>
      <c r="N2119" s="123"/>
      <c r="O2119" s="121"/>
      <c r="P2119" s="121"/>
      <c r="Q2119" s="123"/>
      <c r="R2119" s="150"/>
      <c r="S2119" s="150"/>
      <c r="T2119" s="124"/>
      <c r="U2119" s="120"/>
      <c r="V2119" s="121"/>
      <c r="W2119" s="120"/>
      <c r="X2119" s="120"/>
      <c r="Y2119" s="264"/>
      <c r="Z2119" s="123"/>
      <c r="AA2119" s="125"/>
      <c r="AB2119" s="125"/>
      <c r="AC2119" s="125"/>
      <c r="AD2119" s="125"/>
      <c r="AE2119" s="125"/>
      <c r="AF2119" s="125"/>
      <c r="AG2119" s="125"/>
      <c r="AH2119" s="125"/>
      <c r="AI2119" s="125"/>
      <c r="AJ2119" s="125"/>
      <c r="AK2119" s="135"/>
      <c r="AL2119" s="126"/>
    </row>
    <row r="2120" spans="1:38" hidden="1" x14ac:dyDescent="0.25">
      <c r="A2120" s="147"/>
      <c r="B2120" s="120"/>
      <c r="C2120" s="121"/>
      <c r="D2120" s="122"/>
      <c r="E2120" s="121"/>
      <c r="F2120" s="122"/>
      <c r="G2120" s="121"/>
      <c r="H2120" s="123"/>
      <c r="I2120" s="121"/>
      <c r="J2120" s="120"/>
      <c r="K2120" s="121"/>
      <c r="L2120" s="120"/>
      <c r="M2120" s="123"/>
      <c r="N2120" s="123"/>
      <c r="O2120" s="121"/>
      <c r="P2120" s="121"/>
      <c r="Q2120" s="123"/>
      <c r="R2120" s="150"/>
      <c r="S2120" s="150"/>
      <c r="T2120" s="124"/>
      <c r="U2120" s="120"/>
      <c r="V2120" s="121"/>
      <c r="W2120" s="120"/>
      <c r="X2120" s="120"/>
      <c r="Y2120" s="264"/>
      <c r="Z2120" s="123"/>
      <c r="AA2120" s="125"/>
      <c r="AB2120" s="125"/>
      <c r="AC2120" s="125"/>
      <c r="AD2120" s="125"/>
      <c r="AE2120" s="125"/>
      <c r="AF2120" s="125"/>
      <c r="AG2120" s="125"/>
      <c r="AH2120" s="125"/>
      <c r="AI2120" s="125"/>
      <c r="AJ2120" s="125"/>
      <c r="AK2120" s="135"/>
      <c r="AL2120" s="126"/>
    </row>
    <row r="2121" spans="1:38" hidden="1" x14ac:dyDescent="0.25">
      <c r="A2121" s="147"/>
      <c r="B2121" s="120"/>
      <c r="C2121" s="121"/>
      <c r="D2121" s="122"/>
      <c r="E2121" s="121"/>
      <c r="F2121" s="122"/>
      <c r="G2121" s="121"/>
      <c r="H2121" s="123"/>
      <c r="I2121" s="121"/>
      <c r="J2121" s="120"/>
      <c r="K2121" s="121"/>
      <c r="L2121" s="120"/>
      <c r="M2121" s="123"/>
      <c r="N2121" s="123"/>
      <c r="O2121" s="121"/>
      <c r="P2121" s="121"/>
      <c r="Q2121" s="123"/>
      <c r="R2121" s="150"/>
      <c r="S2121" s="150"/>
      <c r="T2121" s="124"/>
      <c r="U2121" s="120"/>
      <c r="V2121" s="121"/>
      <c r="W2121" s="120"/>
      <c r="X2121" s="120"/>
      <c r="Y2121" s="264"/>
      <c r="Z2121" s="123"/>
      <c r="AA2121" s="125"/>
      <c r="AB2121" s="125"/>
      <c r="AC2121" s="125"/>
      <c r="AD2121" s="125"/>
      <c r="AE2121" s="125"/>
      <c r="AF2121" s="125"/>
      <c r="AG2121" s="125"/>
      <c r="AH2121" s="125"/>
      <c r="AI2121" s="125"/>
      <c r="AJ2121" s="125"/>
      <c r="AK2121" s="135"/>
      <c r="AL2121" s="126"/>
    </row>
    <row r="2122" spans="1:38" hidden="1" x14ac:dyDescent="0.25">
      <c r="A2122" s="147"/>
      <c r="B2122" s="120"/>
      <c r="C2122" s="121"/>
      <c r="D2122" s="122"/>
      <c r="E2122" s="121"/>
      <c r="F2122" s="122"/>
      <c r="G2122" s="121"/>
      <c r="H2122" s="123"/>
      <c r="I2122" s="121"/>
      <c r="J2122" s="120"/>
      <c r="K2122" s="121"/>
      <c r="L2122" s="120"/>
      <c r="M2122" s="123"/>
      <c r="N2122" s="123"/>
      <c r="O2122" s="121"/>
      <c r="P2122" s="121"/>
      <c r="Q2122" s="123"/>
      <c r="R2122" s="150"/>
      <c r="S2122" s="150"/>
      <c r="T2122" s="124"/>
      <c r="U2122" s="120"/>
      <c r="V2122" s="121"/>
      <c r="W2122" s="120"/>
      <c r="X2122" s="120"/>
      <c r="Y2122" s="264"/>
      <c r="Z2122" s="123"/>
      <c r="AA2122" s="125"/>
      <c r="AB2122" s="125"/>
      <c r="AC2122" s="125"/>
      <c r="AD2122" s="125"/>
      <c r="AE2122" s="125"/>
      <c r="AF2122" s="125"/>
      <c r="AG2122" s="125"/>
      <c r="AH2122" s="125"/>
      <c r="AI2122" s="125"/>
      <c r="AJ2122" s="125"/>
      <c r="AK2122" s="135"/>
      <c r="AL2122" s="126"/>
    </row>
    <row r="2123" spans="1:38" hidden="1" x14ac:dyDescent="0.25">
      <c r="A2123" s="147"/>
      <c r="B2123" s="120"/>
      <c r="C2123" s="121"/>
      <c r="D2123" s="122"/>
      <c r="E2123" s="121"/>
      <c r="F2123" s="122"/>
      <c r="G2123" s="121"/>
      <c r="H2123" s="123"/>
      <c r="I2123" s="121"/>
      <c r="J2123" s="120"/>
      <c r="K2123" s="121"/>
      <c r="L2123" s="120"/>
      <c r="M2123" s="123"/>
      <c r="N2123" s="123"/>
      <c r="O2123" s="121"/>
      <c r="P2123" s="121"/>
      <c r="Q2123" s="123"/>
      <c r="R2123" s="150"/>
      <c r="S2123" s="150"/>
      <c r="T2123" s="124"/>
      <c r="U2123" s="120"/>
      <c r="V2123" s="121"/>
      <c r="W2123" s="120"/>
      <c r="X2123" s="120"/>
      <c r="Y2123" s="264"/>
      <c r="Z2123" s="123"/>
      <c r="AA2123" s="125"/>
      <c r="AB2123" s="125"/>
      <c r="AC2123" s="125"/>
      <c r="AD2123" s="125"/>
      <c r="AE2123" s="125"/>
      <c r="AF2123" s="125"/>
      <c r="AG2123" s="125"/>
      <c r="AH2123" s="125"/>
      <c r="AI2123" s="125"/>
      <c r="AJ2123" s="125"/>
      <c r="AK2123" s="135"/>
      <c r="AL2123" s="126"/>
    </row>
    <row r="2124" spans="1:38" hidden="1" x14ac:dyDescent="0.25">
      <c r="A2124" s="147"/>
      <c r="B2124" s="120"/>
      <c r="C2124" s="121"/>
      <c r="D2124" s="122"/>
      <c r="E2124" s="121"/>
      <c r="F2124" s="122"/>
      <c r="G2124" s="121"/>
      <c r="H2124" s="123"/>
      <c r="I2124" s="121"/>
      <c r="J2124" s="120"/>
      <c r="K2124" s="121"/>
      <c r="L2124" s="120"/>
      <c r="M2124" s="123"/>
      <c r="N2124" s="123"/>
      <c r="O2124" s="121"/>
      <c r="P2124" s="121"/>
      <c r="Q2124" s="123"/>
      <c r="R2124" s="150"/>
      <c r="S2124" s="150"/>
      <c r="T2124" s="124"/>
      <c r="U2124" s="120"/>
      <c r="V2124" s="121"/>
      <c r="W2124" s="120"/>
      <c r="X2124" s="120"/>
      <c r="Y2124" s="264"/>
      <c r="Z2124" s="123"/>
      <c r="AA2124" s="125"/>
      <c r="AB2124" s="125"/>
      <c r="AC2124" s="125"/>
      <c r="AD2124" s="125"/>
      <c r="AE2124" s="125"/>
      <c r="AF2124" s="125"/>
      <c r="AG2124" s="125"/>
      <c r="AH2124" s="125"/>
      <c r="AI2124" s="125"/>
      <c r="AJ2124" s="125"/>
      <c r="AK2124" s="135"/>
      <c r="AL2124" s="126"/>
    </row>
    <row r="2125" spans="1:38" hidden="1" x14ac:dyDescent="0.25">
      <c r="A2125" s="147"/>
      <c r="B2125" s="120"/>
      <c r="C2125" s="121"/>
      <c r="D2125" s="122"/>
      <c r="E2125" s="121"/>
      <c r="F2125" s="122"/>
      <c r="G2125" s="121"/>
      <c r="H2125" s="123"/>
      <c r="I2125" s="121"/>
      <c r="J2125" s="120"/>
      <c r="K2125" s="121"/>
      <c r="L2125" s="120"/>
      <c r="M2125" s="123"/>
      <c r="N2125" s="123"/>
      <c r="O2125" s="121"/>
      <c r="P2125" s="121"/>
      <c r="Q2125" s="123"/>
      <c r="R2125" s="150"/>
      <c r="S2125" s="150"/>
      <c r="T2125" s="124"/>
      <c r="U2125" s="120"/>
      <c r="V2125" s="121"/>
      <c r="W2125" s="120"/>
      <c r="X2125" s="120"/>
      <c r="Y2125" s="264"/>
      <c r="Z2125" s="123"/>
      <c r="AA2125" s="125"/>
      <c r="AB2125" s="125"/>
      <c r="AC2125" s="125"/>
      <c r="AD2125" s="125"/>
      <c r="AE2125" s="125"/>
      <c r="AF2125" s="125"/>
      <c r="AG2125" s="125"/>
      <c r="AH2125" s="125"/>
      <c r="AI2125" s="125"/>
      <c r="AJ2125" s="125"/>
      <c r="AK2125" s="135"/>
      <c r="AL2125" s="126"/>
    </row>
    <row r="2126" spans="1:38" hidden="1" x14ac:dyDescent="0.25">
      <c r="A2126" s="147"/>
      <c r="B2126" s="120"/>
      <c r="C2126" s="121"/>
      <c r="D2126" s="122"/>
      <c r="E2126" s="121"/>
      <c r="F2126" s="122"/>
      <c r="G2126" s="121"/>
      <c r="H2126" s="123"/>
      <c r="I2126" s="121"/>
      <c r="J2126" s="120"/>
      <c r="K2126" s="121"/>
      <c r="L2126" s="120"/>
      <c r="M2126" s="123"/>
      <c r="N2126" s="123"/>
      <c r="O2126" s="121"/>
      <c r="P2126" s="121"/>
      <c r="Q2126" s="123"/>
      <c r="R2126" s="150"/>
      <c r="S2126" s="150"/>
      <c r="T2126" s="124"/>
      <c r="U2126" s="120"/>
      <c r="V2126" s="121"/>
      <c r="W2126" s="120"/>
      <c r="X2126" s="120"/>
      <c r="Y2126" s="264"/>
      <c r="Z2126" s="123"/>
      <c r="AA2126" s="125"/>
      <c r="AB2126" s="125"/>
      <c r="AC2126" s="125"/>
      <c r="AD2126" s="125"/>
      <c r="AE2126" s="125"/>
      <c r="AF2126" s="125"/>
      <c r="AG2126" s="125"/>
      <c r="AH2126" s="125"/>
      <c r="AI2126" s="125"/>
      <c r="AJ2126" s="125"/>
      <c r="AK2126" s="135"/>
      <c r="AL2126" s="126"/>
    </row>
    <row r="2127" spans="1:38" hidden="1" x14ac:dyDescent="0.25">
      <c r="A2127" s="147"/>
      <c r="B2127" s="120"/>
      <c r="C2127" s="121"/>
      <c r="D2127" s="122"/>
      <c r="E2127" s="121"/>
      <c r="F2127" s="122"/>
      <c r="G2127" s="121"/>
      <c r="H2127" s="123"/>
      <c r="I2127" s="121"/>
      <c r="J2127" s="120"/>
      <c r="K2127" s="121"/>
      <c r="L2127" s="120"/>
      <c r="M2127" s="123"/>
      <c r="N2127" s="123"/>
      <c r="O2127" s="121"/>
      <c r="P2127" s="121"/>
      <c r="Q2127" s="123"/>
      <c r="R2127" s="150"/>
      <c r="S2127" s="150"/>
      <c r="T2127" s="124"/>
      <c r="U2127" s="120"/>
      <c r="V2127" s="121"/>
      <c r="W2127" s="120"/>
      <c r="X2127" s="120"/>
      <c r="Y2127" s="264"/>
      <c r="Z2127" s="123"/>
      <c r="AA2127" s="125"/>
      <c r="AB2127" s="125"/>
      <c r="AC2127" s="125"/>
      <c r="AD2127" s="125"/>
      <c r="AE2127" s="125"/>
      <c r="AF2127" s="125"/>
      <c r="AG2127" s="125"/>
      <c r="AH2127" s="125"/>
      <c r="AI2127" s="125"/>
      <c r="AJ2127" s="125"/>
      <c r="AK2127" s="135"/>
      <c r="AL2127" s="126"/>
    </row>
    <row r="2128" spans="1:38" hidden="1" x14ac:dyDescent="0.25">
      <c r="A2128" s="147"/>
      <c r="B2128" s="120"/>
      <c r="C2128" s="121"/>
      <c r="D2128" s="122"/>
      <c r="E2128" s="121"/>
      <c r="F2128" s="122"/>
      <c r="G2128" s="121"/>
      <c r="H2128" s="123"/>
      <c r="I2128" s="121"/>
      <c r="J2128" s="120"/>
      <c r="K2128" s="121"/>
      <c r="L2128" s="120"/>
      <c r="M2128" s="123"/>
      <c r="N2128" s="123"/>
      <c r="O2128" s="121"/>
      <c r="P2128" s="121"/>
      <c r="Q2128" s="123"/>
      <c r="R2128" s="150"/>
      <c r="S2128" s="150"/>
      <c r="T2128" s="124"/>
      <c r="U2128" s="120"/>
      <c r="V2128" s="121"/>
      <c r="W2128" s="120"/>
      <c r="X2128" s="120"/>
      <c r="Y2128" s="264"/>
      <c r="Z2128" s="123"/>
      <c r="AA2128" s="125"/>
      <c r="AB2128" s="125"/>
      <c r="AC2128" s="125"/>
      <c r="AD2128" s="125"/>
      <c r="AE2128" s="125"/>
      <c r="AF2128" s="125"/>
      <c r="AG2128" s="125"/>
      <c r="AH2128" s="125"/>
      <c r="AI2128" s="125"/>
      <c r="AJ2128" s="125"/>
      <c r="AK2128" s="135"/>
      <c r="AL2128" s="126"/>
    </row>
    <row r="2129" spans="1:38" hidden="1" x14ac:dyDescent="0.25">
      <c r="A2129" s="147"/>
      <c r="B2129" s="120"/>
      <c r="C2129" s="121"/>
      <c r="D2129" s="122"/>
      <c r="E2129" s="121"/>
      <c r="F2129" s="122"/>
      <c r="G2129" s="121"/>
      <c r="H2129" s="123"/>
      <c r="I2129" s="121"/>
      <c r="J2129" s="120"/>
      <c r="K2129" s="121"/>
      <c r="L2129" s="120"/>
      <c r="M2129" s="123"/>
      <c r="N2129" s="123"/>
      <c r="O2129" s="121"/>
      <c r="P2129" s="121"/>
      <c r="Q2129" s="123"/>
      <c r="R2129" s="150"/>
      <c r="S2129" s="150"/>
      <c r="T2129" s="124"/>
      <c r="U2129" s="120"/>
      <c r="V2129" s="121"/>
      <c r="W2129" s="120"/>
      <c r="X2129" s="120"/>
      <c r="Y2129" s="264"/>
      <c r="Z2129" s="123"/>
      <c r="AA2129" s="125"/>
      <c r="AB2129" s="125"/>
      <c r="AC2129" s="125"/>
      <c r="AD2129" s="125"/>
      <c r="AE2129" s="125"/>
      <c r="AF2129" s="125"/>
      <c r="AG2129" s="125"/>
      <c r="AH2129" s="125"/>
      <c r="AI2129" s="125"/>
      <c r="AJ2129" s="125"/>
      <c r="AK2129" s="135"/>
      <c r="AL2129" s="126"/>
    </row>
    <row r="2130" spans="1:38" hidden="1" x14ac:dyDescent="0.25">
      <c r="A2130" s="147"/>
      <c r="B2130" s="120"/>
      <c r="C2130" s="121"/>
      <c r="D2130" s="122"/>
      <c r="E2130" s="121"/>
      <c r="F2130" s="122"/>
      <c r="G2130" s="121"/>
      <c r="H2130" s="123"/>
      <c r="I2130" s="121"/>
      <c r="J2130" s="120"/>
      <c r="K2130" s="121"/>
      <c r="L2130" s="120"/>
      <c r="M2130" s="123"/>
      <c r="N2130" s="123"/>
      <c r="O2130" s="121"/>
      <c r="P2130" s="121"/>
      <c r="Q2130" s="123"/>
      <c r="R2130" s="150"/>
      <c r="S2130" s="150"/>
      <c r="T2130" s="124"/>
      <c r="U2130" s="120"/>
      <c r="V2130" s="121"/>
      <c r="W2130" s="120"/>
      <c r="X2130" s="120"/>
      <c r="Y2130" s="264"/>
      <c r="Z2130" s="123"/>
      <c r="AA2130" s="125"/>
      <c r="AB2130" s="125"/>
      <c r="AC2130" s="125"/>
      <c r="AD2130" s="125"/>
      <c r="AE2130" s="125"/>
      <c r="AF2130" s="125"/>
      <c r="AG2130" s="125"/>
      <c r="AH2130" s="125"/>
      <c r="AI2130" s="125"/>
      <c r="AJ2130" s="125"/>
      <c r="AK2130" s="135"/>
      <c r="AL2130" s="126"/>
    </row>
    <row r="2131" spans="1:38" hidden="1" x14ac:dyDescent="0.25">
      <c r="A2131" s="147"/>
      <c r="B2131" s="120"/>
      <c r="C2131" s="121"/>
      <c r="D2131" s="122"/>
      <c r="E2131" s="121"/>
      <c r="F2131" s="122"/>
      <c r="G2131" s="121"/>
      <c r="H2131" s="123"/>
      <c r="I2131" s="121"/>
      <c r="J2131" s="120"/>
      <c r="K2131" s="121"/>
      <c r="L2131" s="120"/>
      <c r="M2131" s="123"/>
      <c r="N2131" s="123"/>
      <c r="O2131" s="121"/>
      <c r="P2131" s="121"/>
      <c r="Q2131" s="123"/>
      <c r="R2131" s="150"/>
      <c r="S2131" s="150"/>
      <c r="T2131" s="124"/>
      <c r="U2131" s="120"/>
      <c r="V2131" s="121"/>
      <c r="W2131" s="120"/>
      <c r="X2131" s="120"/>
      <c r="Y2131" s="264"/>
      <c r="Z2131" s="123"/>
      <c r="AA2131" s="125"/>
      <c r="AB2131" s="125"/>
      <c r="AC2131" s="125"/>
      <c r="AD2131" s="125"/>
      <c r="AE2131" s="125"/>
      <c r="AF2131" s="125"/>
      <c r="AG2131" s="125"/>
      <c r="AH2131" s="125"/>
      <c r="AI2131" s="125"/>
      <c r="AJ2131" s="125"/>
      <c r="AK2131" s="135"/>
      <c r="AL2131" s="126"/>
    </row>
    <row r="2132" spans="1:38" hidden="1" x14ac:dyDescent="0.25">
      <c r="A2132" s="147"/>
      <c r="B2132" s="120"/>
      <c r="C2132" s="121"/>
      <c r="D2132" s="122"/>
      <c r="E2132" s="121"/>
      <c r="F2132" s="122"/>
      <c r="G2132" s="121"/>
      <c r="H2132" s="123"/>
      <c r="I2132" s="121"/>
      <c r="J2132" s="120"/>
      <c r="K2132" s="121"/>
      <c r="L2132" s="120"/>
      <c r="M2132" s="123"/>
      <c r="N2132" s="123"/>
      <c r="O2132" s="121"/>
      <c r="P2132" s="121"/>
      <c r="Q2132" s="123"/>
      <c r="R2132" s="150"/>
      <c r="S2132" s="150"/>
      <c r="T2132" s="124"/>
      <c r="U2132" s="120"/>
      <c r="V2132" s="121"/>
      <c r="W2132" s="120"/>
      <c r="X2132" s="120"/>
      <c r="Y2132" s="264"/>
      <c r="Z2132" s="123"/>
      <c r="AA2132" s="125"/>
      <c r="AB2132" s="125"/>
      <c r="AC2132" s="125"/>
      <c r="AD2132" s="125"/>
      <c r="AE2132" s="125"/>
      <c r="AF2132" s="125"/>
      <c r="AG2132" s="125"/>
      <c r="AH2132" s="125"/>
      <c r="AI2132" s="125"/>
      <c r="AJ2132" s="125"/>
      <c r="AK2132" s="135"/>
      <c r="AL2132" s="126"/>
    </row>
    <row r="2133" spans="1:38" hidden="1" x14ac:dyDescent="0.25">
      <c r="A2133" s="147"/>
      <c r="B2133" s="120"/>
      <c r="C2133" s="121"/>
      <c r="D2133" s="122"/>
      <c r="E2133" s="121"/>
      <c r="F2133" s="122"/>
      <c r="G2133" s="121"/>
      <c r="H2133" s="123"/>
      <c r="I2133" s="121"/>
      <c r="J2133" s="120"/>
      <c r="K2133" s="121"/>
      <c r="L2133" s="120"/>
      <c r="M2133" s="123"/>
      <c r="N2133" s="123"/>
      <c r="O2133" s="121"/>
      <c r="P2133" s="121"/>
      <c r="Q2133" s="123"/>
      <c r="R2133" s="150"/>
      <c r="S2133" s="150"/>
      <c r="T2133" s="124"/>
      <c r="U2133" s="122"/>
      <c r="V2133" s="121"/>
      <c r="W2133" s="120"/>
      <c r="X2133" s="120"/>
      <c r="Y2133" s="264"/>
      <c r="Z2133" s="123"/>
      <c r="AA2133" s="125"/>
      <c r="AB2133" s="125"/>
      <c r="AC2133" s="125"/>
      <c r="AD2133" s="125"/>
      <c r="AE2133" s="125"/>
      <c r="AF2133" s="125"/>
      <c r="AG2133" s="125"/>
      <c r="AH2133" s="125"/>
      <c r="AI2133" s="125"/>
      <c r="AJ2133" s="125"/>
      <c r="AK2133" s="135"/>
      <c r="AL2133" s="126"/>
    </row>
    <row r="2134" spans="1:38" hidden="1" x14ac:dyDescent="0.25">
      <c r="A2134" s="147"/>
      <c r="B2134" s="120"/>
      <c r="C2134" s="121"/>
      <c r="D2134" s="122"/>
      <c r="E2134" s="121"/>
      <c r="F2134" s="122"/>
      <c r="G2134" s="121"/>
      <c r="H2134" s="123"/>
      <c r="I2134" s="121"/>
      <c r="J2134" s="120"/>
      <c r="K2134" s="121"/>
      <c r="L2134" s="120"/>
      <c r="M2134" s="123"/>
      <c r="N2134" s="123"/>
      <c r="O2134" s="121"/>
      <c r="P2134" s="121"/>
      <c r="Q2134" s="123"/>
      <c r="R2134" s="150"/>
      <c r="S2134" s="150"/>
      <c r="T2134" s="124"/>
      <c r="U2134" s="120"/>
      <c r="V2134" s="121"/>
      <c r="W2134" s="120"/>
      <c r="X2134" s="120"/>
      <c r="Y2134" s="264"/>
      <c r="Z2134" s="123"/>
      <c r="AA2134" s="125"/>
      <c r="AB2134" s="125"/>
      <c r="AC2134" s="125"/>
      <c r="AD2134" s="125"/>
      <c r="AE2134" s="125"/>
      <c r="AF2134" s="125"/>
      <c r="AG2134" s="125"/>
      <c r="AH2134" s="125"/>
      <c r="AI2134" s="125"/>
      <c r="AJ2134" s="125"/>
      <c r="AK2134" s="135"/>
      <c r="AL2134" s="126"/>
    </row>
    <row r="2135" spans="1:38" hidden="1" x14ac:dyDescent="0.25">
      <c r="A2135" s="147"/>
      <c r="B2135" s="120"/>
      <c r="C2135" s="121"/>
      <c r="D2135" s="122"/>
      <c r="E2135" s="121"/>
      <c r="F2135" s="122"/>
      <c r="G2135" s="121"/>
      <c r="H2135" s="123"/>
      <c r="I2135" s="121"/>
      <c r="J2135" s="120"/>
      <c r="K2135" s="121"/>
      <c r="L2135" s="120"/>
      <c r="M2135" s="123"/>
      <c r="N2135" s="123"/>
      <c r="O2135" s="121"/>
      <c r="P2135" s="121"/>
      <c r="Q2135" s="123"/>
      <c r="R2135" s="150"/>
      <c r="S2135" s="150"/>
      <c r="T2135" s="124"/>
      <c r="U2135" s="120"/>
      <c r="V2135" s="121"/>
      <c r="W2135" s="120"/>
      <c r="X2135" s="120"/>
      <c r="Y2135" s="264"/>
      <c r="Z2135" s="123"/>
      <c r="AA2135" s="125"/>
      <c r="AB2135" s="125"/>
      <c r="AC2135" s="125"/>
      <c r="AD2135" s="125"/>
      <c r="AE2135" s="125"/>
      <c r="AF2135" s="125"/>
      <c r="AG2135" s="125"/>
      <c r="AH2135" s="125"/>
      <c r="AI2135" s="125"/>
      <c r="AJ2135" s="125"/>
      <c r="AK2135" s="135"/>
      <c r="AL2135" s="126"/>
    </row>
    <row r="2136" spans="1:38" hidden="1" x14ac:dyDescent="0.25">
      <c r="A2136" s="147"/>
      <c r="B2136" s="120"/>
      <c r="C2136" s="121"/>
      <c r="D2136" s="122"/>
      <c r="E2136" s="121"/>
      <c r="F2136" s="122"/>
      <c r="G2136" s="121"/>
      <c r="H2136" s="123"/>
      <c r="I2136" s="121"/>
      <c r="J2136" s="120"/>
      <c r="K2136" s="121"/>
      <c r="L2136" s="120"/>
      <c r="M2136" s="123"/>
      <c r="N2136" s="123"/>
      <c r="O2136" s="121"/>
      <c r="P2136" s="121"/>
      <c r="Q2136" s="123"/>
      <c r="R2136" s="150"/>
      <c r="S2136" s="150"/>
      <c r="T2136" s="124"/>
      <c r="U2136" s="120"/>
      <c r="V2136" s="121"/>
      <c r="W2136" s="120"/>
      <c r="X2136" s="120"/>
      <c r="Y2136" s="264"/>
      <c r="Z2136" s="123"/>
      <c r="AA2136" s="125"/>
      <c r="AB2136" s="125"/>
      <c r="AC2136" s="125"/>
      <c r="AD2136" s="125"/>
      <c r="AE2136" s="125"/>
      <c r="AF2136" s="125"/>
      <c r="AG2136" s="125"/>
      <c r="AH2136" s="125"/>
      <c r="AI2136" s="125"/>
      <c r="AJ2136" s="125"/>
      <c r="AK2136" s="135"/>
      <c r="AL2136" s="126"/>
    </row>
    <row r="2137" spans="1:38" hidden="1" x14ac:dyDescent="0.25">
      <c r="A2137" s="147"/>
      <c r="B2137" s="120"/>
      <c r="C2137" s="121"/>
      <c r="D2137" s="122"/>
      <c r="E2137" s="121"/>
      <c r="F2137" s="122"/>
      <c r="G2137" s="121"/>
      <c r="H2137" s="123"/>
      <c r="I2137" s="121"/>
      <c r="J2137" s="120"/>
      <c r="K2137" s="121"/>
      <c r="L2137" s="120"/>
      <c r="M2137" s="123"/>
      <c r="N2137" s="123"/>
      <c r="O2137" s="121"/>
      <c r="P2137" s="121"/>
      <c r="Q2137" s="123"/>
      <c r="R2137" s="150"/>
      <c r="S2137" s="150"/>
      <c r="T2137" s="124"/>
      <c r="U2137" s="120"/>
      <c r="V2137" s="121"/>
      <c r="W2137" s="120"/>
      <c r="X2137" s="120"/>
      <c r="Y2137" s="264"/>
      <c r="Z2137" s="123"/>
      <c r="AA2137" s="125"/>
      <c r="AB2137" s="125"/>
      <c r="AC2137" s="125"/>
      <c r="AD2137" s="125"/>
      <c r="AE2137" s="125"/>
      <c r="AF2137" s="125"/>
      <c r="AG2137" s="125"/>
      <c r="AH2137" s="125"/>
      <c r="AI2137" s="125"/>
      <c r="AJ2137" s="125"/>
      <c r="AK2137" s="135"/>
      <c r="AL2137" s="126"/>
    </row>
    <row r="2138" spans="1:38" hidden="1" x14ac:dyDescent="0.25">
      <c r="A2138" s="147"/>
      <c r="B2138" s="120"/>
      <c r="C2138" s="121"/>
      <c r="D2138" s="122"/>
      <c r="E2138" s="121"/>
      <c r="F2138" s="122"/>
      <c r="G2138" s="121"/>
      <c r="H2138" s="123"/>
      <c r="I2138" s="121"/>
      <c r="J2138" s="120"/>
      <c r="K2138" s="121"/>
      <c r="L2138" s="120"/>
      <c r="M2138" s="123"/>
      <c r="N2138" s="123"/>
      <c r="O2138" s="121"/>
      <c r="P2138" s="121"/>
      <c r="Q2138" s="123"/>
      <c r="R2138" s="150"/>
      <c r="S2138" s="150"/>
      <c r="T2138" s="124"/>
      <c r="U2138" s="120"/>
      <c r="V2138" s="121"/>
      <c r="W2138" s="120"/>
      <c r="X2138" s="120"/>
      <c r="Y2138" s="264"/>
      <c r="Z2138" s="123"/>
      <c r="AA2138" s="125"/>
      <c r="AB2138" s="125"/>
      <c r="AC2138" s="125"/>
      <c r="AD2138" s="125"/>
      <c r="AE2138" s="125"/>
      <c r="AF2138" s="125"/>
      <c r="AG2138" s="125"/>
      <c r="AH2138" s="125"/>
      <c r="AI2138" s="125"/>
      <c r="AJ2138" s="125"/>
      <c r="AK2138" s="135"/>
      <c r="AL2138" s="126"/>
    </row>
    <row r="2139" spans="1:38" hidden="1" x14ac:dyDescent="0.25">
      <c r="A2139" s="147"/>
      <c r="B2139" s="120"/>
      <c r="C2139" s="121"/>
      <c r="D2139" s="122"/>
      <c r="E2139" s="121"/>
      <c r="F2139" s="122"/>
      <c r="G2139" s="121"/>
      <c r="H2139" s="123"/>
      <c r="I2139" s="121"/>
      <c r="J2139" s="120"/>
      <c r="K2139" s="121"/>
      <c r="L2139" s="120"/>
      <c r="M2139" s="123"/>
      <c r="N2139" s="123"/>
      <c r="O2139" s="121"/>
      <c r="P2139" s="121"/>
      <c r="Q2139" s="123"/>
      <c r="R2139" s="150"/>
      <c r="S2139" s="150"/>
      <c r="T2139" s="124"/>
      <c r="U2139" s="120"/>
      <c r="V2139" s="121"/>
      <c r="W2139" s="120"/>
      <c r="X2139" s="120"/>
      <c r="Y2139" s="264"/>
      <c r="Z2139" s="123"/>
      <c r="AA2139" s="125"/>
      <c r="AB2139" s="125"/>
      <c r="AC2139" s="125"/>
      <c r="AD2139" s="125"/>
      <c r="AE2139" s="125"/>
      <c r="AF2139" s="125"/>
      <c r="AG2139" s="125"/>
      <c r="AH2139" s="125"/>
      <c r="AI2139" s="125"/>
      <c r="AJ2139" s="125"/>
      <c r="AK2139" s="135"/>
      <c r="AL2139" s="126"/>
    </row>
    <row r="2140" spans="1:38" hidden="1" x14ac:dyDescent="0.25">
      <c r="A2140" s="147"/>
      <c r="B2140" s="120"/>
      <c r="C2140" s="121"/>
      <c r="D2140" s="122"/>
      <c r="E2140" s="121"/>
      <c r="F2140" s="122"/>
      <c r="G2140" s="121"/>
      <c r="H2140" s="123"/>
      <c r="I2140" s="121"/>
      <c r="J2140" s="120"/>
      <c r="K2140" s="121"/>
      <c r="L2140" s="120"/>
      <c r="M2140" s="123"/>
      <c r="N2140" s="123"/>
      <c r="O2140" s="121"/>
      <c r="P2140" s="121"/>
      <c r="Q2140" s="123"/>
      <c r="R2140" s="150"/>
      <c r="S2140" s="150"/>
      <c r="T2140" s="124"/>
      <c r="U2140" s="120"/>
      <c r="V2140" s="121"/>
      <c r="W2140" s="120"/>
      <c r="X2140" s="120"/>
      <c r="Y2140" s="264"/>
      <c r="Z2140" s="123"/>
      <c r="AA2140" s="125"/>
      <c r="AB2140" s="125"/>
      <c r="AC2140" s="125"/>
      <c r="AD2140" s="125"/>
      <c r="AE2140" s="125"/>
      <c r="AF2140" s="125"/>
      <c r="AG2140" s="125"/>
      <c r="AH2140" s="125"/>
      <c r="AI2140" s="125"/>
      <c r="AJ2140" s="125"/>
      <c r="AK2140" s="135"/>
      <c r="AL2140" s="126"/>
    </row>
    <row r="2141" spans="1:38" hidden="1" x14ac:dyDescent="0.25">
      <c r="A2141" s="147"/>
      <c r="B2141" s="120"/>
      <c r="C2141" s="121"/>
      <c r="D2141" s="122"/>
      <c r="E2141" s="121"/>
      <c r="F2141" s="122"/>
      <c r="G2141" s="121"/>
      <c r="H2141" s="123"/>
      <c r="I2141" s="121"/>
      <c r="J2141" s="120"/>
      <c r="K2141" s="121"/>
      <c r="L2141" s="120"/>
      <c r="M2141" s="123"/>
      <c r="N2141" s="123"/>
      <c r="O2141" s="121"/>
      <c r="P2141" s="121"/>
      <c r="Q2141" s="123"/>
      <c r="R2141" s="150"/>
      <c r="S2141" s="150"/>
      <c r="T2141" s="124"/>
      <c r="U2141" s="120"/>
      <c r="V2141" s="121"/>
      <c r="W2141" s="120"/>
      <c r="X2141" s="120"/>
      <c r="Y2141" s="264"/>
      <c r="Z2141" s="123"/>
      <c r="AA2141" s="125"/>
      <c r="AB2141" s="125"/>
      <c r="AC2141" s="125"/>
      <c r="AD2141" s="125"/>
      <c r="AE2141" s="125"/>
      <c r="AF2141" s="125"/>
      <c r="AG2141" s="125"/>
      <c r="AH2141" s="125"/>
      <c r="AI2141" s="125"/>
      <c r="AJ2141" s="125"/>
      <c r="AK2141" s="135"/>
      <c r="AL2141" s="126"/>
    </row>
    <row r="2142" spans="1:38" hidden="1" x14ac:dyDescent="0.25">
      <c r="A2142" s="147"/>
      <c r="B2142" s="120"/>
      <c r="C2142" s="121"/>
      <c r="D2142" s="122"/>
      <c r="E2142" s="121"/>
      <c r="F2142" s="122"/>
      <c r="G2142" s="121"/>
      <c r="H2142" s="123"/>
      <c r="I2142" s="121"/>
      <c r="J2142" s="120"/>
      <c r="K2142" s="121"/>
      <c r="L2142" s="120"/>
      <c r="M2142" s="123"/>
      <c r="N2142" s="123"/>
      <c r="O2142" s="121"/>
      <c r="P2142" s="121"/>
      <c r="Q2142" s="123"/>
      <c r="R2142" s="150"/>
      <c r="S2142" s="150"/>
      <c r="T2142" s="124"/>
      <c r="U2142" s="120"/>
      <c r="V2142" s="121"/>
      <c r="W2142" s="120"/>
      <c r="X2142" s="120"/>
      <c r="Y2142" s="264"/>
      <c r="Z2142" s="123"/>
      <c r="AA2142" s="125"/>
      <c r="AB2142" s="125"/>
      <c r="AC2142" s="125"/>
      <c r="AD2142" s="125"/>
      <c r="AE2142" s="125"/>
      <c r="AF2142" s="125"/>
      <c r="AG2142" s="125"/>
      <c r="AH2142" s="125"/>
      <c r="AI2142" s="125"/>
      <c r="AJ2142" s="125"/>
      <c r="AK2142" s="135"/>
      <c r="AL2142" s="126"/>
    </row>
    <row r="2143" spans="1:38" hidden="1" x14ac:dyDescent="0.25">
      <c r="A2143" s="147"/>
      <c r="B2143" s="120"/>
      <c r="C2143" s="121"/>
      <c r="D2143" s="122"/>
      <c r="E2143" s="121"/>
      <c r="F2143" s="122"/>
      <c r="G2143" s="121"/>
      <c r="H2143" s="123"/>
      <c r="I2143" s="121"/>
      <c r="J2143" s="120"/>
      <c r="K2143" s="121"/>
      <c r="L2143" s="120"/>
      <c r="M2143" s="123"/>
      <c r="N2143" s="123"/>
      <c r="O2143" s="121"/>
      <c r="P2143" s="121"/>
      <c r="Q2143" s="123"/>
      <c r="R2143" s="150"/>
      <c r="S2143" s="150"/>
      <c r="T2143" s="124"/>
      <c r="U2143" s="120"/>
      <c r="V2143" s="121"/>
      <c r="W2143" s="120"/>
      <c r="X2143" s="120"/>
      <c r="Y2143" s="264"/>
      <c r="Z2143" s="123"/>
      <c r="AA2143" s="125"/>
      <c r="AB2143" s="125"/>
      <c r="AC2143" s="125"/>
      <c r="AD2143" s="125"/>
      <c r="AE2143" s="125"/>
      <c r="AF2143" s="125"/>
      <c r="AG2143" s="125"/>
      <c r="AH2143" s="125"/>
      <c r="AI2143" s="125"/>
      <c r="AJ2143" s="125"/>
      <c r="AK2143" s="135"/>
      <c r="AL2143" s="126"/>
    </row>
    <row r="2144" spans="1:38" hidden="1" x14ac:dyDescent="0.25">
      <c r="A2144" s="147"/>
      <c r="B2144" s="120"/>
      <c r="C2144" s="121"/>
      <c r="D2144" s="122"/>
      <c r="E2144" s="121"/>
      <c r="F2144" s="122"/>
      <c r="G2144" s="121"/>
      <c r="H2144" s="123"/>
      <c r="I2144" s="121"/>
      <c r="J2144" s="120"/>
      <c r="K2144" s="121"/>
      <c r="L2144" s="120"/>
      <c r="M2144" s="123"/>
      <c r="N2144" s="123"/>
      <c r="O2144" s="121"/>
      <c r="P2144" s="121"/>
      <c r="Q2144" s="123"/>
      <c r="R2144" s="150"/>
      <c r="S2144" s="150"/>
      <c r="T2144" s="124"/>
      <c r="U2144" s="120"/>
      <c r="V2144" s="121"/>
      <c r="W2144" s="120"/>
      <c r="X2144" s="120"/>
      <c r="Y2144" s="264"/>
      <c r="Z2144" s="123"/>
      <c r="AA2144" s="125"/>
      <c r="AB2144" s="125"/>
      <c r="AC2144" s="125"/>
      <c r="AD2144" s="125"/>
      <c r="AE2144" s="125"/>
      <c r="AF2144" s="125"/>
      <c r="AG2144" s="125"/>
      <c r="AH2144" s="125"/>
      <c r="AI2144" s="125"/>
      <c r="AJ2144" s="125"/>
      <c r="AK2144" s="135"/>
      <c r="AL2144" s="126"/>
    </row>
    <row r="2145" spans="1:38" hidden="1" x14ac:dyDescent="0.25">
      <c r="A2145" s="147"/>
      <c r="B2145" s="120"/>
      <c r="C2145" s="121"/>
      <c r="D2145" s="122"/>
      <c r="E2145" s="121"/>
      <c r="F2145" s="122"/>
      <c r="G2145" s="121"/>
      <c r="H2145" s="123"/>
      <c r="I2145" s="121"/>
      <c r="J2145" s="120"/>
      <c r="K2145" s="121"/>
      <c r="L2145" s="120"/>
      <c r="M2145" s="123"/>
      <c r="N2145" s="123"/>
      <c r="O2145" s="121"/>
      <c r="P2145" s="121"/>
      <c r="Q2145" s="123"/>
      <c r="R2145" s="150"/>
      <c r="S2145" s="150"/>
      <c r="T2145" s="124"/>
      <c r="U2145" s="120"/>
      <c r="V2145" s="121"/>
      <c r="W2145" s="120"/>
      <c r="X2145" s="120"/>
      <c r="Y2145" s="264"/>
      <c r="Z2145" s="123"/>
      <c r="AA2145" s="125"/>
      <c r="AB2145" s="125"/>
      <c r="AC2145" s="125"/>
      <c r="AD2145" s="125"/>
      <c r="AE2145" s="125"/>
      <c r="AF2145" s="125"/>
      <c r="AG2145" s="125"/>
      <c r="AH2145" s="125"/>
      <c r="AI2145" s="125"/>
      <c r="AJ2145" s="125"/>
      <c r="AK2145" s="135"/>
      <c r="AL2145" s="126"/>
    </row>
    <row r="2146" spans="1:38" hidden="1" x14ac:dyDescent="0.25">
      <c r="A2146" s="147"/>
      <c r="B2146" s="120"/>
      <c r="C2146" s="121"/>
      <c r="D2146" s="122"/>
      <c r="E2146" s="121"/>
      <c r="F2146" s="122"/>
      <c r="G2146" s="121"/>
      <c r="H2146" s="123"/>
      <c r="I2146" s="121"/>
      <c r="J2146" s="120"/>
      <c r="K2146" s="121"/>
      <c r="L2146" s="120"/>
      <c r="M2146" s="123"/>
      <c r="N2146" s="123"/>
      <c r="O2146" s="121"/>
      <c r="P2146" s="121"/>
      <c r="Q2146" s="123"/>
      <c r="R2146" s="150"/>
      <c r="S2146" s="150"/>
      <c r="T2146" s="124"/>
      <c r="U2146" s="120"/>
      <c r="V2146" s="121"/>
      <c r="W2146" s="120"/>
      <c r="X2146" s="120"/>
      <c r="Y2146" s="264"/>
      <c r="Z2146" s="123"/>
      <c r="AA2146" s="125"/>
      <c r="AB2146" s="125"/>
      <c r="AC2146" s="125"/>
      <c r="AD2146" s="125"/>
      <c r="AE2146" s="125"/>
      <c r="AF2146" s="125"/>
      <c r="AG2146" s="125"/>
      <c r="AH2146" s="125"/>
      <c r="AI2146" s="125"/>
      <c r="AJ2146" s="125"/>
      <c r="AK2146" s="135"/>
      <c r="AL2146" s="126"/>
    </row>
    <row r="2147" spans="1:38" hidden="1" x14ac:dyDescent="0.25">
      <c r="A2147" s="147"/>
      <c r="B2147" s="120"/>
      <c r="C2147" s="121"/>
      <c r="D2147" s="122"/>
      <c r="E2147" s="121"/>
      <c r="F2147" s="122"/>
      <c r="G2147" s="121"/>
      <c r="H2147" s="123"/>
      <c r="I2147" s="121"/>
      <c r="J2147" s="120"/>
      <c r="K2147" s="121"/>
      <c r="L2147" s="120"/>
      <c r="M2147" s="123"/>
      <c r="N2147" s="123"/>
      <c r="O2147" s="121"/>
      <c r="P2147" s="121"/>
      <c r="Q2147" s="123"/>
      <c r="R2147" s="150"/>
      <c r="S2147" s="150"/>
      <c r="T2147" s="124"/>
      <c r="U2147" s="120"/>
      <c r="V2147" s="121"/>
      <c r="W2147" s="120"/>
      <c r="X2147" s="120"/>
      <c r="Y2147" s="263"/>
      <c r="Z2147" s="123"/>
      <c r="AA2147" s="125"/>
      <c r="AB2147" s="125"/>
      <c r="AC2147" s="125"/>
      <c r="AD2147" s="125"/>
      <c r="AE2147" s="125"/>
      <c r="AF2147" s="125"/>
      <c r="AG2147" s="125"/>
      <c r="AH2147" s="125"/>
      <c r="AI2147" s="125"/>
      <c r="AJ2147" s="125"/>
      <c r="AK2147" s="135"/>
      <c r="AL2147" s="126"/>
    </row>
    <row r="2148" spans="1:38" hidden="1" x14ac:dyDescent="0.25">
      <c r="A2148" s="147"/>
      <c r="B2148" s="120"/>
      <c r="C2148" s="121"/>
      <c r="D2148" s="122"/>
      <c r="E2148" s="121"/>
      <c r="F2148" s="122"/>
      <c r="G2148" s="121"/>
      <c r="H2148" s="123"/>
      <c r="I2148" s="121"/>
      <c r="J2148" s="120"/>
      <c r="K2148" s="121"/>
      <c r="L2148" s="120"/>
      <c r="M2148" s="123"/>
      <c r="N2148" s="123"/>
      <c r="O2148" s="121"/>
      <c r="P2148" s="121"/>
      <c r="Q2148" s="123"/>
      <c r="R2148" s="121"/>
      <c r="S2148" s="121"/>
      <c r="T2148" s="124"/>
      <c r="U2148" s="120"/>
      <c r="V2148" s="121"/>
      <c r="W2148" s="120"/>
      <c r="X2148" s="120"/>
      <c r="Y2148" s="263"/>
      <c r="Z2148" s="123"/>
      <c r="AA2148" s="125"/>
      <c r="AB2148" s="125"/>
      <c r="AC2148" s="125"/>
      <c r="AD2148" s="125"/>
      <c r="AE2148" s="125"/>
      <c r="AF2148" s="125"/>
      <c r="AG2148" s="125"/>
      <c r="AH2148" s="125"/>
      <c r="AI2148" s="125"/>
      <c r="AJ2148" s="125"/>
      <c r="AK2148" s="135"/>
      <c r="AL2148" s="126"/>
    </row>
    <row r="2149" spans="1:38" hidden="1" x14ac:dyDescent="0.25">
      <c r="A2149" s="147"/>
      <c r="B2149" s="120"/>
      <c r="C2149" s="121"/>
      <c r="D2149" s="122"/>
      <c r="E2149" s="121"/>
      <c r="F2149" s="122"/>
      <c r="G2149" s="121"/>
      <c r="H2149" s="123"/>
      <c r="I2149" s="121"/>
      <c r="J2149" s="120"/>
      <c r="K2149" s="121"/>
      <c r="L2149" s="120"/>
      <c r="M2149" s="123"/>
      <c r="N2149" s="123"/>
      <c r="O2149" s="121"/>
      <c r="P2149" s="121"/>
      <c r="Q2149" s="123"/>
      <c r="R2149" s="150"/>
      <c r="S2149" s="150"/>
      <c r="T2149" s="124"/>
      <c r="U2149" s="120"/>
      <c r="V2149" s="121"/>
      <c r="W2149" s="120"/>
      <c r="X2149" s="120"/>
      <c r="Y2149" s="264"/>
      <c r="Z2149" s="123"/>
      <c r="AA2149" s="125"/>
      <c r="AB2149" s="125"/>
      <c r="AC2149" s="125"/>
      <c r="AD2149" s="125"/>
      <c r="AE2149" s="125"/>
      <c r="AF2149" s="125"/>
      <c r="AG2149" s="125"/>
      <c r="AH2149" s="125"/>
      <c r="AI2149" s="125"/>
      <c r="AJ2149" s="125"/>
      <c r="AK2149" s="135"/>
      <c r="AL2149" s="126"/>
    </row>
    <row r="2150" spans="1:38" hidden="1" x14ac:dyDescent="0.25">
      <c r="A2150" s="147"/>
      <c r="B2150" s="120"/>
      <c r="C2150" s="121"/>
      <c r="D2150" s="122"/>
      <c r="E2150" s="121"/>
      <c r="F2150" s="122"/>
      <c r="G2150" s="121"/>
      <c r="H2150" s="123"/>
      <c r="I2150" s="121"/>
      <c r="J2150" s="120"/>
      <c r="K2150" s="121"/>
      <c r="L2150" s="120"/>
      <c r="M2150" s="123"/>
      <c r="N2150" s="123"/>
      <c r="O2150" s="121"/>
      <c r="P2150" s="121"/>
      <c r="Q2150" s="123"/>
      <c r="R2150" s="150"/>
      <c r="S2150" s="150"/>
      <c r="T2150" s="124"/>
      <c r="U2150" s="120"/>
      <c r="V2150" s="121"/>
      <c r="W2150" s="120"/>
      <c r="X2150" s="120"/>
      <c r="Y2150" s="264"/>
      <c r="Z2150" s="123"/>
      <c r="AA2150" s="125"/>
      <c r="AB2150" s="125"/>
      <c r="AC2150" s="125"/>
      <c r="AD2150" s="125"/>
      <c r="AE2150" s="125"/>
      <c r="AF2150" s="125"/>
      <c r="AG2150" s="125"/>
      <c r="AH2150" s="125"/>
      <c r="AI2150" s="125"/>
      <c r="AJ2150" s="125"/>
      <c r="AK2150" s="135"/>
      <c r="AL2150" s="126"/>
    </row>
    <row r="2151" spans="1:38" hidden="1" x14ac:dyDescent="0.25">
      <c r="A2151" s="147"/>
      <c r="B2151" s="120"/>
      <c r="C2151" s="121"/>
      <c r="D2151" s="122"/>
      <c r="E2151" s="121"/>
      <c r="F2151" s="122"/>
      <c r="G2151" s="121"/>
      <c r="H2151" s="123"/>
      <c r="I2151" s="121"/>
      <c r="J2151" s="120"/>
      <c r="K2151" s="121"/>
      <c r="L2151" s="120"/>
      <c r="M2151" s="123"/>
      <c r="N2151" s="123"/>
      <c r="O2151" s="121"/>
      <c r="P2151" s="121"/>
      <c r="Q2151" s="123"/>
      <c r="R2151" s="150"/>
      <c r="S2151" s="150"/>
      <c r="T2151" s="124"/>
      <c r="U2151" s="120"/>
      <c r="V2151" s="121"/>
      <c r="W2151" s="120"/>
      <c r="X2151" s="120"/>
      <c r="Y2151" s="263"/>
      <c r="Z2151" s="123"/>
      <c r="AA2151" s="125"/>
      <c r="AB2151" s="125"/>
      <c r="AC2151" s="125"/>
      <c r="AD2151" s="125"/>
      <c r="AE2151" s="125"/>
      <c r="AF2151" s="125"/>
      <c r="AG2151" s="125"/>
      <c r="AH2151" s="125"/>
      <c r="AI2151" s="125"/>
      <c r="AJ2151" s="125"/>
      <c r="AK2151" s="135"/>
      <c r="AL2151" s="126"/>
    </row>
    <row r="2152" spans="1:38" hidden="1" x14ac:dyDescent="0.25">
      <c r="A2152" s="147"/>
      <c r="B2152" s="120"/>
      <c r="C2152" s="121"/>
      <c r="D2152" s="122"/>
      <c r="E2152" s="121"/>
      <c r="F2152" s="122"/>
      <c r="G2152" s="121"/>
      <c r="H2152" s="123"/>
      <c r="I2152" s="121"/>
      <c r="J2152" s="120"/>
      <c r="K2152" s="121"/>
      <c r="L2152" s="120"/>
      <c r="M2152" s="123"/>
      <c r="N2152" s="123"/>
      <c r="O2152" s="121"/>
      <c r="P2152" s="121"/>
      <c r="Q2152" s="123"/>
      <c r="R2152" s="150"/>
      <c r="S2152" s="150"/>
      <c r="T2152" s="124"/>
      <c r="U2152" s="120"/>
      <c r="V2152" s="121"/>
      <c r="W2152" s="120"/>
      <c r="X2152" s="120"/>
      <c r="Y2152" s="263"/>
      <c r="Z2152" s="123"/>
      <c r="AA2152" s="125"/>
      <c r="AB2152" s="125"/>
      <c r="AC2152" s="125"/>
      <c r="AD2152" s="125"/>
      <c r="AE2152" s="125"/>
      <c r="AF2152" s="125"/>
      <c r="AG2152" s="125"/>
      <c r="AH2152" s="125"/>
      <c r="AI2152" s="125"/>
      <c r="AJ2152" s="125"/>
      <c r="AK2152" s="135"/>
      <c r="AL2152" s="126"/>
    </row>
    <row r="2153" spans="1:38" hidden="1" x14ac:dyDescent="0.25">
      <c r="A2153" s="149"/>
      <c r="B2153" s="120"/>
      <c r="C2153" s="121"/>
      <c r="D2153" s="122"/>
      <c r="E2153" s="121"/>
      <c r="F2153" s="122"/>
      <c r="G2153" s="121"/>
      <c r="H2153" s="123"/>
      <c r="I2153" s="121"/>
      <c r="J2153" s="120"/>
      <c r="K2153" s="121"/>
      <c r="L2153" s="120"/>
      <c r="M2153" s="123"/>
      <c r="N2153" s="123"/>
      <c r="O2153" s="121"/>
      <c r="P2153" s="121"/>
      <c r="Q2153" s="123"/>
      <c r="R2153" s="121"/>
      <c r="S2153" s="121"/>
      <c r="T2153" s="124"/>
      <c r="U2153" s="122"/>
      <c r="V2153" s="121"/>
      <c r="W2153" s="120"/>
      <c r="X2153" s="120"/>
      <c r="Y2153" s="262"/>
      <c r="Z2153" s="123"/>
      <c r="AA2153" s="125"/>
      <c r="AB2153" s="125"/>
      <c r="AC2153" s="125"/>
      <c r="AD2153" s="125"/>
      <c r="AE2153" s="125"/>
      <c r="AF2153" s="125"/>
      <c r="AG2153" s="125"/>
      <c r="AH2153" s="125"/>
      <c r="AI2153" s="125"/>
      <c r="AJ2153" s="125"/>
      <c r="AK2153" s="135"/>
      <c r="AL2153" s="126"/>
    </row>
    <row r="2154" spans="1:38" hidden="1" x14ac:dyDescent="0.25">
      <c r="A2154" s="147"/>
      <c r="B2154" s="120"/>
      <c r="C2154" s="121"/>
      <c r="D2154" s="122"/>
      <c r="E2154" s="121"/>
      <c r="F2154" s="122"/>
      <c r="G2154" s="121"/>
      <c r="H2154" s="123"/>
      <c r="I2154" s="121"/>
      <c r="J2154" s="120"/>
      <c r="K2154" s="121"/>
      <c r="L2154" s="120"/>
      <c r="M2154" s="123"/>
      <c r="N2154" s="123"/>
      <c r="O2154" s="121"/>
      <c r="P2154" s="121"/>
      <c r="Q2154" s="123"/>
      <c r="R2154" s="150"/>
      <c r="S2154" s="150"/>
      <c r="T2154" s="124"/>
      <c r="U2154" s="120"/>
      <c r="V2154" s="121"/>
      <c r="W2154" s="120"/>
      <c r="X2154" s="120"/>
      <c r="Y2154" s="264"/>
      <c r="Z2154" s="123"/>
      <c r="AA2154" s="125"/>
      <c r="AB2154" s="125"/>
      <c r="AC2154" s="125"/>
      <c r="AD2154" s="125"/>
      <c r="AE2154" s="125"/>
      <c r="AF2154" s="125"/>
      <c r="AG2154" s="125"/>
      <c r="AH2154" s="125"/>
      <c r="AI2154" s="125"/>
      <c r="AJ2154" s="125"/>
      <c r="AK2154" s="135"/>
      <c r="AL2154" s="126"/>
    </row>
    <row r="2155" spans="1:38" hidden="1" x14ac:dyDescent="0.25">
      <c r="A2155" s="147"/>
      <c r="B2155" s="120"/>
      <c r="C2155" s="121"/>
      <c r="D2155" s="122"/>
      <c r="E2155" s="121"/>
      <c r="F2155" s="122"/>
      <c r="G2155" s="121"/>
      <c r="H2155" s="123"/>
      <c r="I2155" s="121"/>
      <c r="J2155" s="120"/>
      <c r="K2155" s="121"/>
      <c r="L2155" s="120"/>
      <c r="M2155" s="123"/>
      <c r="N2155" s="123"/>
      <c r="O2155" s="121"/>
      <c r="P2155" s="121"/>
      <c r="Q2155" s="123"/>
      <c r="R2155" s="150"/>
      <c r="S2155" s="150"/>
      <c r="T2155" s="124"/>
      <c r="U2155" s="120"/>
      <c r="V2155" s="121"/>
      <c r="W2155" s="120"/>
      <c r="X2155" s="120"/>
      <c r="Y2155" s="264"/>
      <c r="Z2155" s="123"/>
      <c r="AA2155" s="125"/>
      <c r="AB2155" s="125"/>
      <c r="AC2155" s="125"/>
      <c r="AD2155" s="125"/>
      <c r="AE2155" s="125"/>
      <c r="AF2155" s="125"/>
      <c r="AG2155" s="125"/>
      <c r="AH2155" s="125"/>
      <c r="AI2155" s="125"/>
      <c r="AJ2155" s="125"/>
      <c r="AK2155" s="135"/>
      <c r="AL2155" s="126"/>
    </row>
    <row r="2156" spans="1:38" hidden="1" x14ac:dyDescent="0.25">
      <c r="A2156" s="147"/>
      <c r="B2156" s="120"/>
      <c r="C2156" s="121"/>
      <c r="D2156" s="122"/>
      <c r="E2156" s="121"/>
      <c r="F2156" s="122"/>
      <c r="G2156" s="121"/>
      <c r="H2156" s="123"/>
      <c r="I2156" s="121"/>
      <c r="J2156" s="120"/>
      <c r="K2156" s="121"/>
      <c r="L2156" s="120"/>
      <c r="M2156" s="123"/>
      <c r="N2156" s="123"/>
      <c r="O2156" s="121"/>
      <c r="P2156" s="121"/>
      <c r="Q2156" s="123"/>
      <c r="R2156" s="150"/>
      <c r="S2156" s="150"/>
      <c r="T2156" s="124"/>
      <c r="U2156" s="120"/>
      <c r="V2156" s="121"/>
      <c r="W2156" s="120"/>
      <c r="X2156" s="120"/>
      <c r="Y2156" s="264"/>
      <c r="Z2156" s="123"/>
      <c r="AA2156" s="125"/>
      <c r="AB2156" s="125"/>
      <c r="AC2156" s="125"/>
      <c r="AD2156" s="125"/>
      <c r="AE2156" s="125"/>
      <c r="AF2156" s="125"/>
      <c r="AG2156" s="125"/>
      <c r="AH2156" s="125"/>
      <c r="AI2156" s="125"/>
      <c r="AJ2156" s="125"/>
      <c r="AK2156" s="135"/>
      <c r="AL2156" s="126"/>
    </row>
    <row r="2157" spans="1:38" hidden="1" x14ac:dyDescent="0.25">
      <c r="A2157" s="147"/>
      <c r="B2157" s="120"/>
      <c r="C2157" s="121"/>
      <c r="D2157" s="122"/>
      <c r="E2157" s="121"/>
      <c r="F2157" s="122"/>
      <c r="G2157" s="121"/>
      <c r="H2157" s="123"/>
      <c r="I2157" s="121"/>
      <c r="J2157" s="120"/>
      <c r="K2157" s="121"/>
      <c r="L2157" s="120"/>
      <c r="M2157" s="123"/>
      <c r="N2157" s="123"/>
      <c r="O2157" s="121"/>
      <c r="P2157" s="121"/>
      <c r="Q2157" s="123"/>
      <c r="R2157" s="150"/>
      <c r="S2157" s="150"/>
      <c r="T2157" s="124"/>
      <c r="U2157" s="120"/>
      <c r="V2157" s="121"/>
      <c r="W2157" s="120"/>
      <c r="X2157" s="120"/>
      <c r="Y2157" s="264"/>
      <c r="Z2157" s="123"/>
      <c r="AA2157" s="125"/>
      <c r="AB2157" s="125"/>
      <c r="AC2157" s="125"/>
      <c r="AD2157" s="125"/>
      <c r="AE2157" s="125"/>
      <c r="AF2157" s="125"/>
      <c r="AG2157" s="125"/>
      <c r="AH2157" s="125"/>
      <c r="AI2157" s="125"/>
      <c r="AJ2157" s="125"/>
      <c r="AK2157" s="135"/>
      <c r="AL2157" s="126"/>
    </row>
    <row r="2158" spans="1:38" hidden="1" x14ac:dyDescent="0.25">
      <c r="A2158" s="147"/>
      <c r="B2158" s="120"/>
      <c r="C2158" s="121"/>
      <c r="D2158" s="122"/>
      <c r="E2158" s="121"/>
      <c r="F2158" s="122"/>
      <c r="G2158" s="121"/>
      <c r="H2158" s="123"/>
      <c r="I2158" s="121"/>
      <c r="J2158" s="120"/>
      <c r="K2158" s="121"/>
      <c r="L2158" s="120"/>
      <c r="M2158" s="123"/>
      <c r="N2158" s="123"/>
      <c r="O2158" s="121"/>
      <c r="P2158" s="121"/>
      <c r="Q2158" s="123"/>
      <c r="R2158" s="150"/>
      <c r="S2158" s="150"/>
      <c r="T2158" s="124"/>
      <c r="U2158" s="120"/>
      <c r="V2158" s="121"/>
      <c r="W2158" s="120"/>
      <c r="X2158" s="120"/>
      <c r="Y2158" s="264"/>
      <c r="Z2158" s="123"/>
      <c r="AA2158" s="125"/>
      <c r="AB2158" s="125"/>
      <c r="AC2158" s="125"/>
      <c r="AD2158" s="125"/>
      <c r="AE2158" s="125"/>
      <c r="AF2158" s="125"/>
      <c r="AG2158" s="125"/>
      <c r="AH2158" s="125"/>
      <c r="AI2158" s="125"/>
      <c r="AJ2158" s="125"/>
      <c r="AK2158" s="135"/>
      <c r="AL2158" s="126"/>
    </row>
    <row r="2159" spans="1:38" hidden="1" x14ac:dyDescent="0.25">
      <c r="A2159" s="147"/>
      <c r="B2159" s="120"/>
      <c r="C2159" s="121"/>
      <c r="D2159" s="122"/>
      <c r="E2159" s="121"/>
      <c r="F2159" s="122"/>
      <c r="G2159" s="121"/>
      <c r="H2159" s="123"/>
      <c r="I2159" s="121"/>
      <c r="J2159" s="120"/>
      <c r="K2159" s="121"/>
      <c r="L2159" s="120"/>
      <c r="M2159" s="123"/>
      <c r="N2159" s="123"/>
      <c r="O2159" s="121"/>
      <c r="P2159" s="121"/>
      <c r="Q2159" s="123"/>
      <c r="R2159" s="150"/>
      <c r="S2159" s="150"/>
      <c r="T2159" s="124"/>
      <c r="U2159" s="120"/>
      <c r="V2159" s="121"/>
      <c r="W2159" s="120"/>
      <c r="X2159" s="120"/>
      <c r="Y2159" s="264"/>
      <c r="Z2159" s="123"/>
      <c r="AA2159" s="125"/>
      <c r="AB2159" s="125"/>
      <c r="AC2159" s="125"/>
      <c r="AD2159" s="125"/>
      <c r="AE2159" s="125"/>
      <c r="AF2159" s="125"/>
      <c r="AG2159" s="125"/>
      <c r="AH2159" s="125"/>
      <c r="AI2159" s="125"/>
      <c r="AJ2159" s="125"/>
      <c r="AK2159" s="135"/>
      <c r="AL2159" s="126"/>
    </row>
    <row r="2160" spans="1:38" hidden="1" x14ac:dyDescent="0.25">
      <c r="A2160" s="147"/>
      <c r="B2160" s="120"/>
      <c r="C2160" s="121"/>
      <c r="D2160" s="122"/>
      <c r="E2160" s="121"/>
      <c r="F2160" s="122"/>
      <c r="G2160" s="121"/>
      <c r="H2160" s="123"/>
      <c r="I2160" s="121"/>
      <c r="J2160" s="120"/>
      <c r="K2160" s="121"/>
      <c r="L2160" s="120"/>
      <c r="M2160" s="123"/>
      <c r="N2160" s="123"/>
      <c r="O2160" s="121"/>
      <c r="P2160" s="121"/>
      <c r="Q2160" s="123"/>
      <c r="R2160" s="150"/>
      <c r="S2160" s="150"/>
      <c r="T2160" s="124"/>
      <c r="U2160" s="122"/>
      <c r="V2160" s="121"/>
      <c r="W2160" s="120"/>
      <c r="X2160" s="120"/>
      <c r="Y2160" s="264"/>
      <c r="Z2160" s="123"/>
      <c r="AA2160" s="125"/>
      <c r="AB2160" s="125"/>
      <c r="AC2160" s="125"/>
      <c r="AD2160" s="125"/>
      <c r="AE2160" s="125"/>
      <c r="AF2160" s="125"/>
      <c r="AG2160" s="125"/>
      <c r="AH2160" s="125"/>
      <c r="AI2160" s="125"/>
      <c r="AJ2160" s="125"/>
      <c r="AK2160" s="135"/>
      <c r="AL2160" s="126"/>
    </row>
    <row r="2161" spans="1:38" hidden="1" x14ac:dyDescent="0.25">
      <c r="A2161" s="147"/>
      <c r="B2161" s="120"/>
      <c r="C2161" s="121"/>
      <c r="D2161" s="122"/>
      <c r="E2161" s="121"/>
      <c r="F2161" s="122"/>
      <c r="G2161" s="121"/>
      <c r="H2161" s="123"/>
      <c r="I2161" s="121"/>
      <c r="J2161" s="120"/>
      <c r="K2161" s="121"/>
      <c r="L2161" s="120"/>
      <c r="M2161" s="123"/>
      <c r="N2161" s="123"/>
      <c r="O2161" s="121"/>
      <c r="P2161" s="121"/>
      <c r="Q2161" s="123"/>
      <c r="R2161" s="150"/>
      <c r="S2161" s="150"/>
      <c r="T2161" s="124"/>
      <c r="U2161" s="120"/>
      <c r="V2161" s="121"/>
      <c r="W2161" s="120"/>
      <c r="X2161" s="120"/>
      <c r="Y2161" s="264"/>
      <c r="Z2161" s="123"/>
      <c r="AA2161" s="125"/>
      <c r="AB2161" s="125"/>
      <c r="AC2161" s="125"/>
      <c r="AD2161" s="125"/>
      <c r="AE2161" s="125"/>
      <c r="AF2161" s="125"/>
      <c r="AG2161" s="125"/>
      <c r="AH2161" s="125"/>
      <c r="AI2161" s="125"/>
      <c r="AJ2161" s="125"/>
      <c r="AK2161" s="135"/>
      <c r="AL2161" s="126"/>
    </row>
    <row r="2162" spans="1:38" hidden="1" x14ac:dyDescent="0.25">
      <c r="A2162" s="147"/>
      <c r="B2162" s="120"/>
      <c r="C2162" s="121"/>
      <c r="D2162" s="122"/>
      <c r="E2162" s="121"/>
      <c r="F2162" s="122"/>
      <c r="G2162" s="121"/>
      <c r="H2162" s="123"/>
      <c r="I2162" s="121"/>
      <c r="J2162" s="120"/>
      <c r="K2162" s="121"/>
      <c r="L2162" s="120"/>
      <c r="M2162" s="123"/>
      <c r="N2162" s="123"/>
      <c r="O2162" s="121"/>
      <c r="P2162" s="121"/>
      <c r="Q2162" s="123"/>
      <c r="R2162" s="150"/>
      <c r="S2162" s="150"/>
      <c r="T2162" s="124"/>
      <c r="U2162" s="120"/>
      <c r="V2162" s="121"/>
      <c r="W2162" s="120"/>
      <c r="X2162" s="120"/>
      <c r="Y2162" s="264"/>
      <c r="Z2162" s="123"/>
      <c r="AA2162" s="125"/>
      <c r="AB2162" s="125"/>
      <c r="AC2162" s="125"/>
      <c r="AD2162" s="125"/>
      <c r="AE2162" s="125"/>
      <c r="AF2162" s="125"/>
      <c r="AG2162" s="125"/>
      <c r="AH2162" s="125"/>
      <c r="AI2162" s="125"/>
      <c r="AJ2162" s="125"/>
      <c r="AK2162" s="135"/>
      <c r="AL2162" s="126"/>
    </row>
    <row r="2163" spans="1:38" hidden="1" x14ac:dyDescent="0.25">
      <c r="A2163" s="147"/>
      <c r="B2163" s="120"/>
      <c r="C2163" s="121"/>
      <c r="D2163" s="122"/>
      <c r="E2163" s="121"/>
      <c r="F2163" s="122"/>
      <c r="G2163" s="121"/>
      <c r="H2163" s="123"/>
      <c r="I2163" s="121"/>
      <c r="J2163" s="120"/>
      <c r="K2163" s="121"/>
      <c r="L2163" s="120"/>
      <c r="M2163" s="123"/>
      <c r="N2163" s="123"/>
      <c r="O2163" s="121"/>
      <c r="P2163" s="121"/>
      <c r="Q2163" s="123"/>
      <c r="R2163" s="150"/>
      <c r="S2163" s="150"/>
      <c r="T2163" s="124"/>
      <c r="U2163" s="120"/>
      <c r="V2163" s="121"/>
      <c r="W2163" s="120"/>
      <c r="X2163" s="120"/>
      <c r="Y2163" s="264"/>
      <c r="Z2163" s="123"/>
      <c r="AA2163" s="125"/>
      <c r="AB2163" s="125"/>
      <c r="AC2163" s="125"/>
      <c r="AD2163" s="125"/>
      <c r="AE2163" s="125"/>
      <c r="AF2163" s="125"/>
      <c r="AG2163" s="125"/>
      <c r="AH2163" s="125"/>
      <c r="AI2163" s="125"/>
      <c r="AJ2163" s="125"/>
      <c r="AK2163" s="135"/>
      <c r="AL2163" s="126"/>
    </row>
    <row r="2164" spans="1:38" hidden="1" x14ac:dyDescent="0.25">
      <c r="A2164" s="147"/>
      <c r="B2164" s="120"/>
      <c r="C2164" s="121"/>
      <c r="D2164" s="122"/>
      <c r="E2164" s="121"/>
      <c r="F2164" s="122"/>
      <c r="G2164" s="121"/>
      <c r="H2164" s="123"/>
      <c r="I2164" s="121"/>
      <c r="J2164" s="120"/>
      <c r="K2164" s="121"/>
      <c r="L2164" s="120"/>
      <c r="M2164" s="123"/>
      <c r="N2164" s="123"/>
      <c r="O2164" s="121"/>
      <c r="P2164" s="121"/>
      <c r="Q2164" s="123"/>
      <c r="R2164" s="150"/>
      <c r="S2164" s="150"/>
      <c r="T2164" s="124"/>
      <c r="U2164" s="120"/>
      <c r="V2164" s="121"/>
      <c r="W2164" s="120"/>
      <c r="X2164" s="120"/>
      <c r="Y2164" s="264"/>
      <c r="Z2164" s="123"/>
      <c r="AA2164" s="125"/>
      <c r="AB2164" s="125"/>
      <c r="AC2164" s="125"/>
      <c r="AD2164" s="125"/>
      <c r="AE2164" s="125"/>
      <c r="AF2164" s="125"/>
      <c r="AG2164" s="125"/>
      <c r="AH2164" s="125"/>
      <c r="AI2164" s="125"/>
      <c r="AJ2164" s="125"/>
      <c r="AK2164" s="135"/>
      <c r="AL2164" s="126"/>
    </row>
    <row r="2165" spans="1:38" hidden="1" x14ac:dyDescent="0.25">
      <c r="A2165" s="147"/>
      <c r="B2165" s="120"/>
      <c r="C2165" s="121"/>
      <c r="D2165" s="122"/>
      <c r="E2165" s="121"/>
      <c r="F2165" s="122"/>
      <c r="G2165" s="121"/>
      <c r="H2165" s="123"/>
      <c r="I2165" s="121"/>
      <c r="J2165" s="120"/>
      <c r="K2165" s="121"/>
      <c r="L2165" s="120"/>
      <c r="M2165" s="123"/>
      <c r="N2165" s="123"/>
      <c r="O2165" s="121"/>
      <c r="P2165" s="121"/>
      <c r="Q2165" s="123"/>
      <c r="R2165" s="150"/>
      <c r="S2165" s="150"/>
      <c r="T2165" s="124"/>
      <c r="U2165" s="120"/>
      <c r="V2165" s="121"/>
      <c r="W2165" s="120"/>
      <c r="X2165" s="120"/>
      <c r="Y2165" s="264"/>
      <c r="Z2165" s="123"/>
      <c r="AA2165" s="125"/>
      <c r="AB2165" s="125"/>
      <c r="AC2165" s="125"/>
      <c r="AD2165" s="125"/>
      <c r="AE2165" s="125"/>
      <c r="AF2165" s="125"/>
      <c r="AG2165" s="125"/>
      <c r="AH2165" s="125"/>
      <c r="AI2165" s="125"/>
      <c r="AJ2165" s="125"/>
      <c r="AK2165" s="135"/>
      <c r="AL2165" s="126"/>
    </row>
    <row r="2166" spans="1:38" hidden="1" x14ac:dyDescent="0.25">
      <c r="A2166" s="147"/>
      <c r="B2166" s="120"/>
      <c r="C2166" s="121"/>
      <c r="D2166" s="122"/>
      <c r="E2166" s="121"/>
      <c r="F2166" s="122"/>
      <c r="G2166" s="121"/>
      <c r="H2166" s="123"/>
      <c r="I2166" s="121"/>
      <c r="J2166" s="120"/>
      <c r="K2166" s="121"/>
      <c r="L2166" s="120"/>
      <c r="M2166" s="123"/>
      <c r="N2166" s="123"/>
      <c r="O2166" s="121"/>
      <c r="P2166" s="121"/>
      <c r="Q2166" s="123"/>
      <c r="R2166" s="150"/>
      <c r="S2166" s="150"/>
      <c r="T2166" s="124"/>
      <c r="U2166" s="120"/>
      <c r="V2166" s="121"/>
      <c r="W2166" s="120"/>
      <c r="X2166" s="120"/>
      <c r="Y2166" s="264"/>
      <c r="Z2166" s="123"/>
      <c r="AA2166" s="125"/>
      <c r="AB2166" s="125"/>
      <c r="AC2166" s="125"/>
      <c r="AD2166" s="125"/>
      <c r="AE2166" s="125"/>
      <c r="AF2166" s="125"/>
      <c r="AG2166" s="125"/>
      <c r="AH2166" s="125"/>
      <c r="AI2166" s="125"/>
      <c r="AJ2166" s="125"/>
      <c r="AK2166" s="135"/>
      <c r="AL2166" s="126"/>
    </row>
    <row r="2167" spans="1:38" hidden="1" x14ac:dyDescent="0.25">
      <c r="A2167" s="147"/>
      <c r="B2167" s="120"/>
      <c r="C2167" s="121"/>
      <c r="D2167" s="122"/>
      <c r="E2167" s="121"/>
      <c r="F2167" s="122"/>
      <c r="G2167" s="121"/>
      <c r="H2167" s="123"/>
      <c r="I2167" s="121"/>
      <c r="J2167" s="120"/>
      <c r="K2167" s="121"/>
      <c r="L2167" s="120"/>
      <c r="M2167" s="123"/>
      <c r="N2167" s="123"/>
      <c r="O2167" s="121"/>
      <c r="P2167" s="121"/>
      <c r="Q2167" s="123"/>
      <c r="R2167" s="150"/>
      <c r="S2167" s="150"/>
      <c r="T2167" s="124"/>
      <c r="U2167" s="120"/>
      <c r="V2167" s="121"/>
      <c r="W2167" s="120"/>
      <c r="X2167" s="120"/>
      <c r="Y2167" s="264"/>
      <c r="Z2167" s="123"/>
      <c r="AA2167" s="125"/>
      <c r="AB2167" s="125"/>
      <c r="AC2167" s="125"/>
      <c r="AD2167" s="125"/>
      <c r="AE2167" s="125"/>
      <c r="AF2167" s="125"/>
      <c r="AG2167" s="125"/>
      <c r="AH2167" s="125"/>
      <c r="AI2167" s="125"/>
      <c r="AJ2167" s="125"/>
      <c r="AK2167" s="135"/>
      <c r="AL2167" s="126"/>
    </row>
    <row r="2168" spans="1:38" hidden="1" x14ac:dyDescent="0.25">
      <c r="A2168" s="147"/>
      <c r="B2168" s="120"/>
      <c r="C2168" s="121"/>
      <c r="D2168" s="122"/>
      <c r="E2168" s="121"/>
      <c r="F2168" s="122"/>
      <c r="G2168" s="121"/>
      <c r="H2168" s="123"/>
      <c r="I2168" s="121"/>
      <c r="J2168" s="120"/>
      <c r="K2168" s="121"/>
      <c r="L2168" s="120"/>
      <c r="M2168" s="123"/>
      <c r="N2168" s="123"/>
      <c r="O2168" s="121"/>
      <c r="P2168" s="121"/>
      <c r="Q2168" s="123"/>
      <c r="R2168" s="150"/>
      <c r="S2168" s="150"/>
      <c r="T2168" s="124"/>
      <c r="U2168" s="120"/>
      <c r="V2168" s="121"/>
      <c r="W2168" s="120"/>
      <c r="X2168" s="120"/>
      <c r="Y2168" s="264"/>
      <c r="Z2168" s="123"/>
      <c r="AA2168" s="125"/>
      <c r="AB2168" s="125"/>
      <c r="AC2168" s="125"/>
      <c r="AD2168" s="125"/>
      <c r="AE2168" s="125"/>
      <c r="AF2168" s="125"/>
      <c r="AG2168" s="125"/>
      <c r="AH2168" s="125"/>
      <c r="AI2168" s="125"/>
      <c r="AJ2168" s="125"/>
      <c r="AK2168" s="135"/>
      <c r="AL2168" s="126"/>
    </row>
    <row r="2169" spans="1:38" hidden="1" x14ac:dyDescent="0.25">
      <c r="A2169" s="147"/>
      <c r="B2169" s="120"/>
      <c r="C2169" s="121"/>
      <c r="D2169" s="122"/>
      <c r="E2169" s="121"/>
      <c r="F2169" s="122"/>
      <c r="G2169" s="121"/>
      <c r="H2169" s="123"/>
      <c r="I2169" s="121"/>
      <c r="J2169" s="120"/>
      <c r="K2169" s="121"/>
      <c r="L2169" s="120"/>
      <c r="M2169" s="123"/>
      <c r="N2169" s="123"/>
      <c r="O2169" s="121"/>
      <c r="P2169" s="121"/>
      <c r="Q2169" s="123"/>
      <c r="R2169" s="150"/>
      <c r="S2169" s="150"/>
      <c r="T2169" s="124"/>
      <c r="U2169" s="120"/>
      <c r="V2169" s="121"/>
      <c r="W2169" s="120"/>
      <c r="X2169" s="120"/>
      <c r="Y2169" s="264"/>
      <c r="Z2169" s="123"/>
      <c r="AA2169" s="125"/>
      <c r="AB2169" s="125"/>
      <c r="AC2169" s="125"/>
      <c r="AD2169" s="125"/>
      <c r="AE2169" s="125"/>
      <c r="AF2169" s="125"/>
      <c r="AG2169" s="125"/>
      <c r="AH2169" s="125"/>
      <c r="AI2169" s="125"/>
      <c r="AJ2169" s="125"/>
      <c r="AK2169" s="135"/>
      <c r="AL2169" s="126"/>
    </row>
    <row r="2170" spans="1:38" hidden="1" x14ac:dyDescent="0.25">
      <c r="A2170" s="147"/>
      <c r="B2170" s="120"/>
      <c r="C2170" s="121"/>
      <c r="D2170" s="122"/>
      <c r="E2170" s="121"/>
      <c r="F2170" s="122"/>
      <c r="G2170" s="121"/>
      <c r="H2170" s="123"/>
      <c r="I2170" s="121"/>
      <c r="J2170" s="120"/>
      <c r="K2170" s="121"/>
      <c r="L2170" s="120"/>
      <c r="M2170" s="123"/>
      <c r="N2170" s="123"/>
      <c r="O2170" s="121"/>
      <c r="P2170" s="121"/>
      <c r="Q2170" s="123"/>
      <c r="R2170" s="121"/>
      <c r="S2170" s="121"/>
      <c r="T2170" s="124"/>
      <c r="U2170" s="120"/>
      <c r="V2170" s="121"/>
      <c r="W2170" s="120"/>
      <c r="X2170" s="120"/>
      <c r="Y2170" s="264"/>
      <c r="Z2170" s="123"/>
      <c r="AA2170" s="125"/>
      <c r="AB2170" s="125"/>
      <c r="AC2170" s="125"/>
      <c r="AD2170" s="125"/>
      <c r="AE2170" s="125"/>
      <c r="AF2170" s="125"/>
      <c r="AG2170" s="125"/>
      <c r="AH2170" s="125"/>
      <c r="AI2170" s="125"/>
      <c r="AJ2170" s="125"/>
      <c r="AK2170" s="135"/>
      <c r="AL2170" s="126"/>
    </row>
    <row r="2171" spans="1:38" hidden="1" x14ac:dyDescent="0.25">
      <c r="A2171" s="147"/>
      <c r="B2171" s="120"/>
      <c r="C2171" s="121"/>
      <c r="D2171" s="122"/>
      <c r="E2171" s="121"/>
      <c r="F2171" s="122"/>
      <c r="G2171" s="121"/>
      <c r="H2171" s="123"/>
      <c r="I2171" s="121"/>
      <c r="J2171" s="120"/>
      <c r="K2171" s="121"/>
      <c r="L2171" s="120"/>
      <c r="M2171" s="123"/>
      <c r="N2171" s="123"/>
      <c r="O2171" s="121"/>
      <c r="P2171" s="121"/>
      <c r="Q2171" s="123"/>
      <c r="R2171" s="150"/>
      <c r="S2171" s="150"/>
      <c r="T2171" s="124"/>
      <c r="U2171" s="120"/>
      <c r="V2171" s="121"/>
      <c r="W2171" s="120"/>
      <c r="X2171" s="120"/>
      <c r="Y2171" s="264"/>
      <c r="Z2171" s="123"/>
      <c r="AA2171" s="125"/>
      <c r="AB2171" s="125"/>
      <c r="AC2171" s="125"/>
      <c r="AD2171" s="125"/>
      <c r="AE2171" s="125"/>
      <c r="AF2171" s="125"/>
      <c r="AG2171" s="125"/>
      <c r="AH2171" s="125"/>
      <c r="AI2171" s="125"/>
      <c r="AJ2171" s="125"/>
      <c r="AK2171" s="135"/>
      <c r="AL2171" s="126"/>
    </row>
    <row r="2172" spans="1:38" hidden="1" x14ac:dyDescent="0.25">
      <c r="A2172" s="147"/>
      <c r="B2172" s="120"/>
      <c r="C2172" s="121"/>
      <c r="D2172" s="122"/>
      <c r="E2172" s="121"/>
      <c r="F2172" s="122"/>
      <c r="G2172" s="121"/>
      <c r="H2172" s="123"/>
      <c r="I2172" s="121"/>
      <c r="J2172" s="120"/>
      <c r="K2172" s="121"/>
      <c r="L2172" s="120"/>
      <c r="M2172" s="123"/>
      <c r="N2172" s="123"/>
      <c r="O2172" s="121"/>
      <c r="P2172" s="121"/>
      <c r="Q2172" s="123"/>
      <c r="R2172" s="150"/>
      <c r="S2172" s="150"/>
      <c r="T2172" s="124"/>
      <c r="U2172" s="120"/>
      <c r="V2172" s="121"/>
      <c r="W2172" s="120"/>
      <c r="X2172" s="120"/>
      <c r="Y2172" s="263"/>
      <c r="Z2172" s="123"/>
      <c r="AA2172" s="125"/>
      <c r="AB2172" s="125"/>
      <c r="AC2172" s="125"/>
      <c r="AD2172" s="125"/>
      <c r="AE2172" s="125"/>
      <c r="AF2172" s="125"/>
      <c r="AG2172" s="125"/>
      <c r="AH2172" s="125"/>
      <c r="AI2172" s="125"/>
      <c r="AJ2172" s="125"/>
      <c r="AK2172" s="135"/>
      <c r="AL2172" s="126"/>
    </row>
    <row r="2173" spans="1:38" hidden="1" x14ac:dyDescent="0.25">
      <c r="A2173" s="147"/>
      <c r="B2173" s="120"/>
      <c r="C2173" s="121"/>
      <c r="D2173" s="122"/>
      <c r="E2173" s="121"/>
      <c r="F2173" s="122"/>
      <c r="G2173" s="121"/>
      <c r="H2173" s="123"/>
      <c r="I2173" s="121"/>
      <c r="J2173" s="120"/>
      <c r="K2173" s="121"/>
      <c r="L2173" s="120"/>
      <c r="M2173" s="123"/>
      <c r="N2173" s="123"/>
      <c r="O2173" s="121"/>
      <c r="P2173" s="121"/>
      <c r="Q2173" s="123"/>
      <c r="R2173" s="150"/>
      <c r="S2173" s="150"/>
      <c r="T2173" s="124"/>
      <c r="U2173" s="120"/>
      <c r="V2173" s="121"/>
      <c r="W2173" s="120"/>
      <c r="X2173" s="120"/>
      <c r="Y2173" s="264"/>
      <c r="Z2173" s="123"/>
      <c r="AA2173" s="125"/>
      <c r="AB2173" s="125"/>
      <c r="AC2173" s="125"/>
      <c r="AD2173" s="125"/>
      <c r="AE2173" s="125"/>
      <c r="AF2173" s="125"/>
      <c r="AG2173" s="125"/>
      <c r="AH2173" s="125"/>
      <c r="AI2173" s="125"/>
      <c r="AJ2173" s="125"/>
      <c r="AK2173" s="135"/>
      <c r="AL2173" s="126"/>
    </row>
    <row r="2174" spans="1:38" hidden="1" x14ac:dyDescent="0.25">
      <c r="A2174" s="147"/>
      <c r="B2174" s="120"/>
      <c r="C2174" s="121"/>
      <c r="D2174" s="122"/>
      <c r="E2174" s="121"/>
      <c r="F2174" s="122"/>
      <c r="G2174" s="121"/>
      <c r="H2174" s="123"/>
      <c r="I2174" s="121"/>
      <c r="J2174" s="120"/>
      <c r="K2174" s="121"/>
      <c r="L2174" s="120"/>
      <c r="M2174" s="123"/>
      <c r="N2174" s="123"/>
      <c r="O2174" s="121"/>
      <c r="P2174" s="121"/>
      <c r="Q2174" s="123"/>
      <c r="R2174" s="121"/>
      <c r="S2174" s="121"/>
      <c r="T2174" s="124"/>
      <c r="U2174" s="120"/>
      <c r="V2174" s="121"/>
      <c r="W2174" s="120"/>
      <c r="X2174" s="120"/>
      <c r="Y2174" s="264"/>
      <c r="Z2174" s="123"/>
      <c r="AA2174" s="125"/>
      <c r="AB2174" s="125"/>
      <c r="AC2174" s="125"/>
      <c r="AD2174" s="125"/>
      <c r="AE2174" s="125"/>
      <c r="AF2174" s="125"/>
      <c r="AG2174" s="125"/>
      <c r="AH2174" s="125"/>
      <c r="AI2174" s="125"/>
      <c r="AJ2174" s="125"/>
      <c r="AK2174" s="135"/>
      <c r="AL2174" s="126"/>
    </row>
    <row r="2175" spans="1:38" hidden="1" x14ac:dyDescent="0.25">
      <c r="A2175" s="147"/>
      <c r="B2175" s="120"/>
      <c r="C2175" s="121"/>
      <c r="D2175" s="122"/>
      <c r="E2175" s="121"/>
      <c r="F2175" s="122"/>
      <c r="G2175" s="121"/>
      <c r="H2175" s="123"/>
      <c r="I2175" s="121"/>
      <c r="J2175" s="120"/>
      <c r="K2175" s="121"/>
      <c r="L2175" s="120"/>
      <c r="M2175" s="123"/>
      <c r="N2175" s="123"/>
      <c r="O2175" s="121"/>
      <c r="P2175" s="121"/>
      <c r="Q2175" s="123"/>
      <c r="R2175" s="150"/>
      <c r="S2175" s="150"/>
      <c r="T2175" s="124"/>
      <c r="U2175" s="120"/>
      <c r="V2175" s="121"/>
      <c r="W2175" s="120"/>
      <c r="X2175" s="120"/>
      <c r="Y2175" s="264"/>
      <c r="Z2175" s="123"/>
      <c r="AA2175" s="125"/>
      <c r="AB2175" s="125"/>
      <c r="AC2175" s="125"/>
      <c r="AD2175" s="125"/>
      <c r="AE2175" s="125"/>
      <c r="AF2175" s="125"/>
      <c r="AG2175" s="125"/>
      <c r="AH2175" s="125"/>
      <c r="AI2175" s="125"/>
      <c r="AJ2175" s="125"/>
      <c r="AK2175" s="135"/>
      <c r="AL2175" s="126"/>
    </row>
    <row r="2176" spans="1:38" hidden="1" x14ac:dyDescent="0.25">
      <c r="A2176" s="147"/>
      <c r="B2176" s="120"/>
      <c r="C2176" s="121"/>
      <c r="D2176" s="122"/>
      <c r="E2176" s="121"/>
      <c r="F2176" s="122"/>
      <c r="G2176" s="121"/>
      <c r="H2176" s="123"/>
      <c r="I2176" s="121"/>
      <c r="J2176" s="120"/>
      <c r="K2176" s="121"/>
      <c r="L2176" s="120"/>
      <c r="M2176" s="123"/>
      <c r="N2176" s="123"/>
      <c r="O2176" s="121"/>
      <c r="P2176" s="121"/>
      <c r="Q2176" s="123"/>
      <c r="R2176" s="150"/>
      <c r="S2176" s="150"/>
      <c r="T2176" s="124"/>
      <c r="U2176" s="120"/>
      <c r="V2176" s="121"/>
      <c r="W2176" s="120"/>
      <c r="X2176" s="120"/>
      <c r="Y2176" s="264"/>
      <c r="Z2176" s="123"/>
      <c r="AA2176" s="125"/>
      <c r="AB2176" s="125"/>
      <c r="AC2176" s="125"/>
      <c r="AD2176" s="125"/>
      <c r="AE2176" s="125"/>
      <c r="AF2176" s="125"/>
      <c r="AG2176" s="125"/>
      <c r="AH2176" s="125"/>
      <c r="AI2176" s="125"/>
      <c r="AJ2176" s="125"/>
      <c r="AK2176" s="135"/>
      <c r="AL2176" s="126"/>
    </row>
    <row r="2177" spans="1:38" hidden="1" x14ac:dyDescent="0.25">
      <c r="A2177" s="147"/>
      <c r="B2177" s="120"/>
      <c r="C2177" s="121"/>
      <c r="D2177" s="122"/>
      <c r="E2177" s="121"/>
      <c r="F2177" s="122"/>
      <c r="G2177" s="121"/>
      <c r="H2177" s="123"/>
      <c r="I2177" s="121"/>
      <c r="J2177" s="120"/>
      <c r="K2177" s="121"/>
      <c r="L2177" s="120"/>
      <c r="M2177" s="123"/>
      <c r="N2177" s="123"/>
      <c r="O2177" s="121"/>
      <c r="P2177" s="121"/>
      <c r="Q2177" s="123"/>
      <c r="R2177" s="150"/>
      <c r="S2177" s="150"/>
      <c r="T2177" s="124"/>
      <c r="U2177" s="120"/>
      <c r="V2177" s="121"/>
      <c r="W2177" s="120"/>
      <c r="X2177" s="120"/>
      <c r="Y2177" s="264"/>
      <c r="Z2177" s="123"/>
      <c r="AA2177" s="125"/>
      <c r="AB2177" s="125"/>
      <c r="AC2177" s="125"/>
      <c r="AD2177" s="125"/>
      <c r="AE2177" s="125"/>
      <c r="AF2177" s="125"/>
      <c r="AG2177" s="125"/>
      <c r="AH2177" s="125"/>
      <c r="AI2177" s="125"/>
      <c r="AJ2177" s="125"/>
      <c r="AK2177" s="135"/>
      <c r="AL2177" s="126"/>
    </row>
    <row r="2178" spans="1:38" hidden="1" x14ac:dyDescent="0.25">
      <c r="A2178" s="147"/>
      <c r="B2178" s="120"/>
      <c r="C2178" s="121"/>
      <c r="D2178" s="122"/>
      <c r="E2178" s="121"/>
      <c r="F2178" s="122"/>
      <c r="G2178" s="121"/>
      <c r="H2178" s="123"/>
      <c r="I2178" s="121"/>
      <c r="J2178" s="120"/>
      <c r="K2178" s="121"/>
      <c r="L2178" s="120"/>
      <c r="M2178" s="123"/>
      <c r="N2178" s="123"/>
      <c r="O2178" s="121"/>
      <c r="P2178" s="121"/>
      <c r="Q2178" s="123"/>
      <c r="R2178" s="150"/>
      <c r="S2178" s="150"/>
      <c r="T2178" s="124"/>
      <c r="U2178" s="120"/>
      <c r="V2178" s="121"/>
      <c r="W2178" s="120"/>
      <c r="X2178" s="120"/>
      <c r="Y2178" s="264"/>
      <c r="Z2178" s="123"/>
      <c r="AA2178" s="125"/>
      <c r="AB2178" s="125"/>
      <c r="AC2178" s="125"/>
      <c r="AD2178" s="125"/>
      <c r="AE2178" s="125"/>
      <c r="AF2178" s="125"/>
      <c r="AG2178" s="125"/>
      <c r="AH2178" s="125"/>
      <c r="AI2178" s="125"/>
      <c r="AJ2178" s="125"/>
      <c r="AK2178" s="135"/>
      <c r="AL2178" s="126"/>
    </row>
    <row r="2179" spans="1:38" hidden="1" x14ac:dyDescent="0.25">
      <c r="A2179" s="147"/>
      <c r="B2179" s="120"/>
      <c r="C2179" s="121"/>
      <c r="D2179" s="122"/>
      <c r="E2179" s="121"/>
      <c r="F2179" s="122"/>
      <c r="G2179" s="121"/>
      <c r="H2179" s="123"/>
      <c r="I2179" s="121"/>
      <c r="J2179" s="120"/>
      <c r="K2179" s="121"/>
      <c r="L2179" s="120"/>
      <c r="M2179" s="123"/>
      <c r="N2179" s="123"/>
      <c r="O2179" s="121"/>
      <c r="P2179" s="121"/>
      <c r="Q2179" s="123"/>
      <c r="R2179" s="150"/>
      <c r="S2179" s="150"/>
      <c r="T2179" s="124"/>
      <c r="U2179" s="120"/>
      <c r="V2179" s="121"/>
      <c r="W2179" s="120"/>
      <c r="X2179" s="120"/>
      <c r="Y2179" s="264"/>
      <c r="Z2179" s="123"/>
      <c r="AA2179" s="125"/>
      <c r="AB2179" s="125"/>
      <c r="AC2179" s="125"/>
      <c r="AD2179" s="125"/>
      <c r="AE2179" s="125"/>
      <c r="AF2179" s="125"/>
      <c r="AG2179" s="125"/>
      <c r="AH2179" s="125"/>
      <c r="AI2179" s="125"/>
      <c r="AJ2179" s="125"/>
      <c r="AK2179" s="135"/>
      <c r="AL2179" s="126"/>
    </row>
    <row r="2180" spans="1:38" hidden="1" x14ac:dyDescent="0.25">
      <c r="A2180" s="147"/>
      <c r="B2180" s="120"/>
      <c r="C2180" s="121"/>
      <c r="D2180" s="122"/>
      <c r="E2180" s="121"/>
      <c r="F2180" s="122"/>
      <c r="G2180" s="121"/>
      <c r="H2180" s="123"/>
      <c r="I2180" s="121"/>
      <c r="J2180" s="120"/>
      <c r="K2180" s="121"/>
      <c r="L2180" s="120"/>
      <c r="M2180" s="123"/>
      <c r="N2180" s="123"/>
      <c r="O2180" s="121"/>
      <c r="P2180" s="121"/>
      <c r="Q2180" s="123"/>
      <c r="R2180" s="150"/>
      <c r="S2180" s="150"/>
      <c r="T2180" s="124"/>
      <c r="U2180" s="120"/>
      <c r="V2180" s="121"/>
      <c r="W2180" s="120"/>
      <c r="X2180" s="120"/>
      <c r="Y2180" s="264"/>
      <c r="Z2180" s="123"/>
      <c r="AA2180" s="125"/>
      <c r="AB2180" s="125"/>
      <c r="AC2180" s="125"/>
      <c r="AD2180" s="125"/>
      <c r="AE2180" s="125"/>
      <c r="AF2180" s="125"/>
      <c r="AG2180" s="125"/>
      <c r="AH2180" s="125"/>
      <c r="AI2180" s="125"/>
      <c r="AJ2180" s="125"/>
      <c r="AK2180" s="135"/>
      <c r="AL2180" s="126"/>
    </row>
    <row r="2181" spans="1:38" hidden="1" x14ac:dyDescent="0.25">
      <c r="A2181" s="147"/>
      <c r="B2181" s="120"/>
      <c r="C2181" s="121"/>
      <c r="D2181" s="122"/>
      <c r="E2181" s="121"/>
      <c r="F2181" s="122"/>
      <c r="G2181" s="121"/>
      <c r="H2181" s="123"/>
      <c r="I2181" s="121"/>
      <c r="J2181" s="120"/>
      <c r="K2181" s="121"/>
      <c r="L2181" s="120"/>
      <c r="M2181" s="123"/>
      <c r="N2181" s="123"/>
      <c r="O2181" s="121"/>
      <c r="P2181" s="121"/>
      <c r="Q2181" s="123"/>
      <c r="R2181" s="150"/>
      <c r="S2181" s="150"/>
      <c r="T2181" s="124"/>
      <c r="U2181" s="120"/>
      <c r="V2181" s="121"/>
      <c r="W2181" s="120"/>
      <c r="X2181" s="120"/>
      <c r="Y2181" s="264"/>
      <c r="Z2181" s="123"/>
      <c r="AA2181" s="125"/>
      <c r="AB2181" s="125"/>
      <c r="AC2181" s="125"/>
      <c r="AD2181" s="125"/>
      <c r="AE2181" s="125"/>
      <c r="AF2181" s="125"/>
      <c r="AG2181" s="125"/>
      <c r="AH2181" s="125"/>
      <c r="AI2181" s="125"/>
      <c r="AJ2181" s="125"/>
      <c r="AK2181" s="135"/>
      <c r="AL2181" s="126"/>
    </row>
    <row r="2182" spans="1:38" hidden="1" x14ac:dyDescent="0.25">
      <c r="A2182" s="147"/>
      <c r="B2182" s="120"/>
      <c r="C2182" s="121"/>
      <c r="D2182" s="122"/>
      <c r="E2182" s="121"/>
      <c r="F2182" s="122"/>
      <c r="G2182" s="121"/>
      <c r="H2182" s="123"/>
      <c r="I2182" s="121"/>
      <c r="J2182" s="120"/>
      <c r="K2182" s="121"/>
      <c r="L2182" s="120"/>
      <c r="M2182" s="123"/>
      <c r="N2182" s="123"/>
      <c r="O2182" s="121"/>
      <c r="P2182" s="121"/>
      <c r="Q2182" s="123"/>
      <c r="R2182" s="150"/>
      <c r="S2182" s="150"/>
      <c r="T2182" s="124"/>
      <c r="U2182" s="120"/>
      <c r="V2182" s="121"/>
      <c r="W2182" s="120"/>
      <c r="X2182" s="120"/>
      <c r="Y2182" s="264"/>
      <c r="Z2182" s="123"/>
      <c r="AA2182" s="125"/>
      <c r="AB2182" s="125"/>
      <c r="AC2182" s="125"/>
      <c r="AD2182" s="125"/>
      <c r="AE2182" s="125"/>
      <c r="AF2182" s="125"/>
      <c r="AG2182" s="125"/>
      <c r="AH2182" s="125"/>
      <c r="AI2182" s="125"/>
      <c r="AJ2182" s="125"/>
      <c r="AK2182" s="135"/>
      <c r="AL2182" s="126"/>
    </row>
    <row r="2183" spans="1:38" hidden="1" x14ac:dyDescent="0.25">
      <c r="A2183" s="147"/>
      <c r="B2183" s="120"/>
      <c r="C2183" s="121"/>
      <c r="D2183" s="122"/>
      <c r="E2183" s="121"/>
      <c r="F2183" s="122"/>
      <c r="G2183" s="121"/>
      <c r="H2183" s="123"/>
      <c r="I2183" s="121"/>
      <c r="J2183" s="120"/>
      <c r="K2183" s="121"/>
      <c r="L2183" s="120"/>
      <c r="M2183" s="123"/>
      <c r="N2183" s="123"/>
      <c r="O2183" s="121"/>
      <c r="P2183" s="121"/>
      <c r="Q2183" s="123"/>
      <c r="R2183" s="150"/>
      <c r="S2183" s="150"/>
      <c r="T2183" s="124"/>
      <c r="U2183" s="120"/>
      <c r="V2183" s="121"/>
      <c r="W2183" s="120"/>
      <c r="X2183" s="120"/>
      <c r="Y2183" s="264"/>
      <c r="Z2183" s="123"/>
      <c r="AA2183" s="125"/>
      <c r="AB2183" s="125"/>
      <c r="AC2183" s="125"/>
      <c r="AD2183" s="125"/>
      <c r="AE2183" s="125"/>
      <c r="AF2183" s="125"/>
      <c r="AG2183" s="125"/>
      <c r="AH2183" s="125"/>
      <c r="AI2183" s="125"/>
      <c r="AJ2183" s="125"/>
      <c r="AK2183" s="135"/>
      <c r="AL2183" s="126"/>
    </row>
    <row r="2184" spans="1:38" hidden="1" x14ac:dyDescent="0.25">
      <c r="A2184" s="147"/>
      <c r="B2184" s="120"/>
      <c r="C2184" s="121"/>
      <c r="D2184" s="122"/>
      <c r="E2184" s="121"/>
      <c r="F2184" s="122"/>
      <c r="G2184" s="121"/>
      <c r="H2184" s="123"/>
      <c r="I2184" s="121"/>
      <c r="J2184" s="120"/>
      <c r="K2184" s="121"/>
      <c r="L2184" s="120"/>
      <c r="M2184" s="123"/>
      <c r="N2184" s="123"/>
      <c r="O2184" s="121"/>
      <c r="P2184" s="121"/>
      <c r="Q2184" s="123"/>
      <c r="R2184" s="150"/>
      <c r="S2184" s="150"/>
      <c r="T2184" s="124"/>
      <c r="U2184" s="120"/>
      <c r="V2184" s="121"/>
      <c r="W2184" s="120"/>
      <c r="X2184" s="120"/>
      <c r="Y2184" s="264"/>
      <c r="Z2184" s="123"/>
      <c r="AA2184" s="125"/>
      <c r="AB2184" s="125"/>
      <c r="AC2184" s="125"/>
      <c r="AD2184" s="125"/>
      <c r="AE2184" s="125"/>
      <c r="AF2184" s="125"/>
      <c r="AG2184" s="125"/>
      <c r="AH2184" s="125"/>
      <c r="AI2184" s="125"/>
      <c r="AJ2184" s="125"/>
      <c r="AK2184" s="135"/>
      <c r="AL2184" s="126"/>
    </row>
    <row r="2185" spans="1:38" hidden="1" x14ac:dyDescent="0.25">
      <c r="A2185" s="147"/>
      <c r="B2185" s="120"/>
      <c r="C2185" s="121"/>
      <c r="D2185" s="122"/>
      <c r="E2185" s="121"/>
      <c r="F2185" s="122"/>
      <c r="G2185" s="121"/>
      <c r="H2185" s="123"/>
      <c r="I2185" s="121"/>
      <c r="J2185" s="120"/>
      <c r="K2185" s="121"/>
      <c r="L2185" s="120"/>
      <c r="M2185" s="123"/>
      <c r="N2185" s="123"/>
      <c r="O2185" s="121"/>
      <c r="P2185" s="121"/>
      <c r="Q2185" s="123"/>
      <c r="R2185" s="150"/>
      <c r="S2185" s="150"/>
      <c r="T2185" s="124"/>
      <c r="U2185" s="120"/>
      <c r="V2185" s="121"/>
      <c r="W2185" s="120"/>
      <c r="X2185" s="120"/>
      <c r="Y2185" s="264"/>
      <c r="Z2185" s="123"/>
      <c r="AA2185" s="125"/>
      <c r="AB2185" s="125"/>
      <c r="AC2185" s="125"/>
      <c r="AD2185" s="125"/>
      <c r="AE2185" s="125"/>
      <c r="AF2185" s="125"/>
      <c r="AG2185" s="125"/>
      <c r="AH2185" s="125"/>
      <c r="AI2185" s="125"/>
      <c r="AJ2185" s="125"/>
      <c r="AK2185" s="135"/>
      <c r="AL2185" s="126"/>
    </row>
    <row r="2186" spans="1:38" hidden="1" x14ac:dyDescent="0.25">
      <c r="A2186" s="147"/>
      <c r="B2186" s="120"/>
      <c r="C2186" s="121"/>
      <c r="D2186" s="122"/>
      <c r="E2186" s="121"/>
      <c r="F2186" s="122"/>
      <c r="G2186" s="121"/>
      <c r="H2186" s="123"/>
      <c r="I2186" s="121"/>
      <c r="J2186" s="120"/>
      <c r="K2186" s="121"/>
      <c r="L2186" s="120"/>
      <c r="M2186" s="123"/>
      <c r="N2186" s="123"/>
      <c r="O2186" s="121"/>
      <c r="P2186" s="121"/>
      <c r="Q2186" s="123"/>
      <c r="R2186" s="150"/>
      <c r="S2186" s="150"/>
      <c r="T2186" s="124"/>
      <c r="U2186" s="120"/>
      <c r="V2186" s="121"/>
      <c r="W2186" s="120"/>
      <c r="X2186" s="120"/>
      <c r="Y2186" s="264"/>
      <c r="Z2186" s="123"/>
      <c r="AA2186" s="125"/>
      <c r="AB2186" s="125"/>
      <c r="AC2186" s="125"/>
      <c r="AD2186" s="125"/>
      <c r="AE2186" s="125"/>
      <c r="AF2186" s="125"/>
      <c r="AG2186" s="125"/>
      <c r="AH2186" s="125"/>
      <c r="AI2186" s="125"/>
      <c r="AJ2186" s="125"/>
      <c r="AK2186" s="135"/>
      <c r="AL2186" s="126"/>
    </row>
    <row r="2187" spans="1:38" hidden="1" x14ac:dyDescent="0.25">
      <c r="A2187" s="147"/>
      <c r="B2187" s="120"/>
      <c r="C2187" s="121"/>
      <c r="D2187" s="122"/>
      <c r="E2187" s="121"/>
      <c r="F2187" s="122"/>
      <c r="G2187" s="121"/>
      <c r="H2187" s="123"/>
      <c r="I2187" s="121"/>
      <c r="J2187" s="120"/>
      <c r="K2187" s="121"/>
      <c r="L2187" s="120"/>
      <c r="M2187" s="123"/>
      <c r="N2187" s="123"/>
      <c r="O2187" s="121"/>
      <c r="P2187" s="121"/>
      <c r="Q2187" s="123"/>
      <c r="R2187" s="150"/>
      <c r="S2187" s="150"/>
      <c r="T2187" s="124"/>
      <c r="U2187" s="120"/>
      <c r="V2187" s="121"/>
      <c r="W2187" s="120"/>
      <c r="X2187" s="120"/>
      <c r="Y2187" s="264"/>
      <c r="Z2187" s="123"/>
      <c r="AA2187" s="125"/>
      <c r="AB2187" s="125"/>
      <c r="AC2187" s="125"/>
      <c r="AD2187" s="125"/>
      <c r="AE2187" s="125"/>
      <c r="AF2187" s="125"/>
      <c r="AG2187" s="125"/>
      <c r="AH2187" s="125"/>
      <c r="AI2187" s="125"/>
      <c r="AJ2187" s="125"/>
      <c r="AK2187" s="135"/>
      <c r="AL2187" s="126"/>
    </row>
    <row r="2188" spans="1:38" hidden="1" x14ac:dyDescent="0.25">
      <c r="A2188" s="147"/>
      <c r="B2188" s="120"/>
      <c r="C2188" s="121"/>
      <c r="D2188" s="122"/>
      <c r="E2188" s="121"/>
      <c r="F2188" s="122"/>
      <c r="G2188" s="121"/>
      <c r="H2188" s="123"/>
      <c r="I2188" s="121"/>
      <c r="J2188" s="120"/>
      <c r="K2188" s="121"/>
      <c r="L2188" s="120"/>
      <c r="M2188" s="123"/>
      <c r="N2188" s="123"/>
      <c r="O2188" s="121"/>
      <c r="P2188" s="121"/>
      <c r="Q2188" s="123"/>
      <c r="R2188" s="150"/>
      <c r="S2188" s="150"/>
      <c r="T2188" s="124"/>
      <c r="U2188" s="120"/>
      <c r="V2188" s="121"/>
      <c r="W2188" s="120"/>
      <c r="X2188" s="120"/>
      <c r="Y2188" s="264"/>
      <c r="Z2188" s="123"/>
      <c r="AA2188" s="125"/>
      <c r="AB2188" s="125"/>
      <c r="AC2188" s="125"/>
      <c r="AD2188" s="125"/>
      <c r="AE2188" s="125"/>
      <c r="AF2188" s="125"/>
      <c r="AG2188" s="125"/>
      <c r="AH2188" s="125"/>
      <c r="AI2188" s="125"/>
      <c r="AJ2188" s="125"/>
      <c r="AK2188" s="135"/>
      <c r="AL2188" s="126"/>
    </row>
    <row r="2189" spans="1:38" hidden="1" x14ac:dyDescent="0.25">
      <c r="A2189" s="147"/>
      <c r="B2189" s="120"/>
      <c r="C2189" s="121"/>
      <c r="D2189" s="122"/>
      <c r="E2189" s="121"/>
      <c r="F2189" s="122"/>
      <c r="G2189" s="121"/>
      <c r="H2189" s="123"/>
      <c r="I2189" s="121"/>
      <c r="J2189" s="120"/>
      <c r="K2189" s="121"/>
      <c r="L2189" s="120"/>
      <c r="M2189" s="123"/>
      <c r="N2189" s="123"/>
      <c r="O2189" s="121"/>
      <c r="P2189" s="121"/>
      <c r="Q2189" s="123"/>
      <c r="R2189" s="150"/>
      <c r="S2189" s="150"/>
      <c r="T2189" s="124"/>
      <c r="U2189" s="120"/>
      <c r="V2189" s="121"/>
      <c r="W2189" s="120"/>
      <c r="X2189" s="120"/>
      <c r="Y2189" s="264"/>
      <c r="Z2189" s="123"/>
      <c r="AA2189" s="125"/>
      <c r="AB2189" s="125"/>
      <c r="AC2189" s="125"/>
      <c r="AD2189" s="125"/>
      <c r="AE2189" s="125"/>
      <c r="AF2189" s="125"/>
      <c r="AG2189" s="125"/>
      <c r="AH2189" s="125"/>
      <c r="AI2189" s="125"/>
      <c r="AJ2189" s="125"/>
      <c r="AK2189" s="135"/>
      <c r="AL2189" s="126"/>
    </row>
    <row r="2190" spans="1:38" hidden="1" x14ac:dyDescent="0.25">
      <c r="A2190" s="147"/>
      <c r="B2190" s="120"/>
      <c r="C2190" s="121"/>
      <c r="D2190" s="122"/>
      <c r="E2190" s="121"/>
      <c r="F2190" s="122"/>
      <c r="G2190" s="121"/>
      <c r="H2190" s="123"/>
      <c r="I2190" s="121"/>
      <c r="J2190" s="120"/>
      <c r="K2190" s="121"/>
      <c r="L2190" s="120"/>
      <c r="M2190" s="123"/>
      <c r="N2190" s="123"/>
      <c r="O2190" s="121"/>
      <c r="P2190" s="121"/>
      <c r="Q2190" s="123"/>
      <c r="R2190" s="150"/>
      <c r="S2190" s="150"/>
      <c r="T2190" s="124"/>
      <c r="U2190" s="120"/>
      <c r="V2190" s="121"/>
      <c r="W2190" s="120"/>
      <c r="X2190" s="120"/>
      <c r="Y2190" s="264"/>
      <c r="Z2190" s="123"/>
      <c r="AA2190" s="125"/>
      <c r="AB2190" s="125"/>
      <c r="AC2190" s="125"/>
      <c r="AD2190" s="125"/>
      <c r="AE2190" s="125"/>
      <c r="AF2190" s="125"/>
      <c r="AG2190" s="125"/>
      <c r="AH2190" s="125"/>
      <c r="AI2190" s="125"/>
      <c r="AJ2190" s="125"/>
      <c r="AK2190" s="135"/>
      <c r="AL2190" s="126"/>
    </row>
    <row r="2191" spans="1:38" hidden="1" x14ac:dyDescent="0.25">
      <c r="A2191" s="147"/>
      <c r="B2191" s="120"/>
      <c r="C2191" s="121"/>
      <c r="D2191" s="122"/>
      <c r="E2191" s="121"/>
      <c r="F2191" s="122"/>
      <c r="G2191" s="121"/>
      <c r="H2191" s="123"/>
      <c r="I2191" s="121"/>
      <c r="J2191" s="120"/>
      <c r="K2191" s="121"/>
      <c r="L2191" s="120"/>
      <c r="M2191" s="123"/>
      <c r="N2191" s="123"/>
      <c r="O2191" s="121"/>
      <c r="P2191" s="121"/>
      <c r="Q2191" s="123"/>
      <c r="R2191" s="150"/>
      <c r="S2191" s="150"/>
      <c r="T2191" s="124"/>
      <c r="U2191" s="120"/>
      <c r="V2191" s="121"/>
      <c r="W2191" s="120"/>
      <c r="X2191" s="120"/>
      <c r="Y2191" s="264"/>
      <c r="Z2191" s="123"/>
      <c r="AA2191" s="125"/>
      <c r="AB2191" s="125"/>
      <c r="AC2191" s="125"/>
      <c r="AD2191" s="125"/>
      <c r="AE2191" s="125"/>
      <c r="AF2191" s="125"/>
      <c r="AG2191" s="125"/>
      <c r="AH2191" s="125"/>
      <c r="AI2191" s="125"/>
      <c r="AJ2191" s="125"/>
      <c r="AK2191" s="135"/>
      <c r="AL2191" s="126"/>
    </row>
    <row r="2192" spans="1:38" hidden="1" x14ac:dyDescent="0.25">
      <c r="A2192" s="147"/>
      <c r="B2192" s="120"/>
      <c r="C2192" s="121"/>
      <c r="D2192" s="122"/>
      <c r="E2192" s="121"/>
      <c r="F2192" s="122"/>
      <c r="G2192" s="121"/>
      <c r="H2192" s="123"/>
      <c r="I2192" s="121"/>
      <c r="J2192" s="120"/>
      <c r="K2192" s="121"/>
      <c r="L2192" s="120"/>
      <c r="M2192" s="123"/>
      <c r="N2192" s="123"/>
      <c r="O2192" s="121"/>
      <c r="P2192" s="121"/>
      <c r="Q2192" s="123"/>
      <c r="R2192" s="150"/>
      <c r="S2192" s="150"/>
      <c r="T2192" s="124"/>
      <c r="U2192" s="120"/>
      <c r="V2192" s="121"/>
      <c r="W2192" s="120"/>
      <c r="X2192" s="120"/>
      <c r="Y2192" s="264"/>
      <c r="Z2192" s="123"/>
      <c r="AA2192" s="125"/>
      <c r="AB2192" s="125"/>
      <c r="AC2192" s="125"/>
      <c r="AD2192" s="125"/>
      <c r="AE2192" s="125"/>
      <c r="AF2192" s="125"/>
      <c r="AG2192" s="125"/>
      <c r="AH2192" s="125"/>
      <c r="AI2192" s="125"/>
      <c r="AJ2192" s="125"/>
      <c r="AK2192" s="135"/>
      <c r="AL2192" s="126"/>
    </row>
    <row r="2193" spans="1:38" hidden="1" x14ac:dyDescent="0.25">
      <c r="A2193" s="147"/>
      <c r="B2193" s="120"/>
      <c r="C2193" s="121"/>
      <c r="D2193" s="122"/>
      <c r="E2193" s="121"/>
      <c r="F2193" s="122"/>
      <c r="G2193" s="121"/>
      <c r="H2193" s="123"/>
      <c r="I2193" s="121"/>
      <c r="J2193" s="120"/>
      <c r="K2193" s="121"/>
      <c r="L2193" s="120"/>
      <c r="M2193" s="123"/>
      <c r="N2193" s="123"/>
      <c r="O2193" s="121"/>
      <c r="P2193" s="121"/>
      <c r="Q2193" s="123"/>
      <c r="R2193" s="150"/>
      <c r="S2193" s="150"/>
      <c r="T2193" s="124"/>
      <c r="U2193" s="120"/>
      <c r="V2193" s="121"/>
      <c r="W2193" s="120"/>
      <c r="X2193" s="120"/>
      <c r="Y2193" s="264"/>
      <c r="Z2193" s="123"/>
      <c r="AA2193" s="125"/>
      <c r="AB2193" s="125"/>
      <c r="AC2193" s="125"/>
      <c r="AD2193" s="125"/>
      <c r="AE2193" s="125"/>
      <c r="AF2193" s="125"/>
      <c r="AG2193" s="125"/>
      <c r="AH2193" s="125"/>
      <c r="AI2193" s="125"/>
      <c r="AJ2193" s="125"/>
      <c r="AK2193" s="135"/>
      <c r="AL2193" s="126"/>
    </row>
    <row r="2194" spans="1:38" hidden="1" x14ac:dyDescent="0.25">
      <c r="A2194" s="147"/>
      <c r="B2194" s="120"/>
      <c r="C2194" s="121"/>
      <c r="D2194" s="122"/>
      <c r="E2194" s="121"/>
      <c r="F2194" s="122"/>
      <c r="G2194" s="121"/>
      <c r="H2194" s="123"/>
      <c r="I2194" s="121"/>
      <c r="J2194" s="120"/>
      <c r="K2194" s="121"/>
      <c r="L2194" s="120"/>
      <c r="M2194" s="123"/>
      <c r="N2194" s="123"/>
      <c r="O2194" s="121"/>
      <c r="P2194" s="121"/>
      <c r="Q2194" s="123"/>
      <c r="R2194" s="150"/>
      <c r="S2194" s="150"/>
      <c r="T2194" s="124"/>
      <c r="U2194" s="120"/>
      <c r="V2194" s="121"/>
      <c r="W2194" s="120"/>
      <c r="X2194" s="120"/>
      <c r="Y2194" s="264"/>
      <c r="Z2194" s="123"/>
      <c r="AA2194" s="125"/>
      <c r="AB2194" s="125"/>
      <c r="AC2194" s="125"/>
      <c r="AD2194" s="125"/>
      <c r="AE2194" s="125"/>
      <c r="AF2194" s="125"/>
      <c r="AG2194" s="125"/>
      <c r="AH2194" s="125"/>
      <c r="AI2194" s="125"/>
      <c r="AJ2194" s="125"/>
      <c r="AK2194" s="135"/>
      <c r="AL2194" s="126"/>
    </row>
    <row r="2195" spans="1:38" hidden="1" x14ac:dyDescent="0.25">
      <c r="A2195" s="147"/>
      <c r="B2195" s="120"/>
      <c r="C2195" s="121"/>
      <c r="D2195" s="122"/>
      <c r="E2195" s="121"/>
      <c r="F2195" s="122"/>
      <c r="G2195" s="121"/>
      <c r="H2195" s="123"/>
      <c r="I2195" s="121"/>
      <c r="J2195" s="120"/>
      <c r="K2195" s="121"/>
      <c r="L2195" s="120"/>
      <c r="M2195" s="123"/>
      <c r="N2195" s="123"/>
      <c r="O2195" s="121"/>
      <c r="P2195" s="121"/>
      <c r="Q2195" s="123"/>
      <c r="R2195" s="150"/>
      <c r="S2195" s="150"/>
      <c r="T2195" s="124"/>
      <c r="U2195" s="120"/>
      <c r="V2195" s="121"/>
      <c r="W2195" s="120"/>
      <c r="X2195" s="120"/>
      <c r="Y2195" s="264"/>
      <c r="Z2195" s="123"/>
      <c r="AA2195" s="125"/>
      <c r="AB2195" s="125"/>
      <c r="AC2195" s="125"/>
      <c r="AD2195" s="125"/>
      <c r="AE2195" s="125"/>
      <c r="AF2195" s="125"/>
      <c r="AG2195" s="125"/>
      <c r="AH2195" s="125"/>
      <c r="AI2195" s="125"/>
      <c r="AJ2195" s="125"/>
      <c r="AK2195" s="135"/>
      <c r="AL2195" s="126"/>
    </row>
    <row r="2196" spans="1:38" hidden="1" x14ac:dyDescent="0.25">
      <c r="A2196" s="147"/>
      <c r="B2196" s="120"/>
      <c r="C2196" s="121"/>
      <c r="D2196" s="122"/>
      <c r="E2196" s="121"/>
      <c r="F2196" s="122"/>
      <c r="G2196" s="121"/>
      <c r="H2196" s="123"/>
      <c r="I2196" s="121"/>
      <c r="J2196" s="120"/>
      <c r="K2196" s="121"/>
      <c r="L2196" s="120"/>
      <c r="M2196" s="123"/>
      <c r="N2196" s="123"/>
      <c r="O2196" s="121"/>
      <c r="P2196" s="121"/>
      <c r="Q2196" s="123"/>
      <c r="R2196" s="150"/>
      <c r="S2196" s="150"/>
      <c r="T2196" s="124"/>
      <c r="U2196" s="120"/>
      <c r="V2196" s="121"/>
      <c r="W2196" s="120"/>
      <c r="X2196" s="120"/>
      <c r="Y2196" s="264"/>
      <c r="Z2196" s="123"/>
      <c r="AA2196" s="125"/>
      <c r="AB2196" s="125"/>
      <c r="AC2196" s="125"/>
      <c r="AD2196" s="125"/>
      <c r="AE2196" s="125"/>
      <c r="AF2196" s="125"/>
      <c r="AG2196" s="125"/>
      <c r="AH2196" s="125"/>
      <c r="AI2196" s="125"/>
      <c r="AJ2196" s="125"/>
      <c r="AK2196" s="135"/>
      <c r="AL2196" s="126"/>
    </row>
    <row r="2197" spans="1:38" hidden="1" x14ac:dyDescent="0.25">
      <c r="A2197" s="147"/>
      <c r="B2197" s="120"/>
      <c r="C2197" s="121"/>
      <c r="D2197" s="122"/>
      <c r="E2197" s="121"/>
      <c r="F2197" s="122"/>
      <c r="G2197" s="121"/>
      <c r="H2197" s="123"/>
      <c r="I2197" s="121"/>
      <c r="J2197" s="120"/>
      <c r="K2197" s="121"/>
      <c r="L2197" s="120"/>
      <c r="M2197" s="123"/>
      <c r="N2197" s="123"/>
      <c r="O2197" s="121"/>
      <c r="P2197" s="121"/>
      <c r="Q2197" s="123"/>
      <c r="R2197" s="150"/>
      <c r="S2197" s="150"/>
      <c r="T2197" s="124"/>
      <c r="U2197" s="120"/>
      <c r="V2197" s="121"/>
      <c r="W2197" s="120"/>
      <c r="X2197" s="120"/>
      <c r="Y2197" s="264"/>
      <c r="Z2197" s="123"/>
      <c r="AA2197" s="125"/>
      <c r="AB2197" s="125"/>
      <c r="AC2197" s="125"/>
      <c r="AD2197" s="125"/>
      <c r="AE2197" s="125"/>
      <c r="AF2197" s="125"/>
      <c r="AG2197" s="125"/>
      <c r="AH2197" s="125"/>
      <c r="AI2197" s="125"/>
      <c r="AJ2197" s="125"/>
      <c r="AK2197" s="135"/>
      <c r="AL2197" s="126"/>
    </row>
    <row r="2198" spans="1:38" hidden="1" x14ac:dyDescent="0.25">
      <c r="A2198" s="147"/>
      <c r="B2198" s="120"/>
      <c r="C2198" s="121"/>
      <c r="D2198" s="122"/>
      <c r="E2198" s="121"/>
      <c r="F2198" s="122"/>
      <c r="G2198" s="121"/>
      <c r="H2198" s="123"/>
      <c r="I2198" s="121"/>
      <c r="J2198" s="120"/>
      <c r="K2198" s="121"/>
      <c r="L2198" s="120"/>
      <c r="M2198" s="123"/>
      <c r="N2198" s="123"/>
      <c r="O2198" s="121"/>
      <c r="P2198" s="121"/>
      <c r="Q2198" s="123"/>
      <c r="R2198" s="150"/>
      <c r="S2198" s="150"/>
      <c r="T2198" s="124"/>
      <c r="U2198" s="120"/>
      <c r="V2198" s="121"/>
      <c r="W2198" s="120"/>
      <c r="X2198" s="120"/>
      <c r="Y2198" s="264"/>
      <c r="Z2198" s="123"/>
      <c r="AA2198" s="125"/>
      <c r="AB2198" s="125"/>
      <c r="AC2198" s="125"/>
      <c r="AD2198" s="125"/>
      <c r="AE2198" s="125"/>
      <c r="AF2198" s="125"/>
      <c r="AG2198" s="125"/>
      <c r="AH2198" s="125"/>
      <c r="AI2198" s="125"/>
      <c r="AJ2198" s="125"/>
      <c r="AK2198" s="135"/>
      <c r="AL2198" s="126"/>
    </row>
    <row r="2199" spans="1:38" hidden="1" x14ac:dyDescent="0.25">
      <c r="A2199" s="147"/>
      <c r="B2199" s="120"/>
      <c r="C2199" s="121"/>
      <c r="D2199" s="122"/>
      <c r="E2199" s="121"/>
      <c r="F2199" s="122"/>
      <c r="G2199" s="121"/>
      <c r="H2199" s="123"/>
      <c r="I2199" s="121"/>
      <c r="J2199" s="120"/>
      <c r="K2199" s="121"/>
      <c r="L2199" s="120"/>
      <c r="M2199" s="123"/>
      <c r="N2199" s="123"/>
      <c r="O2199" s="121"/>
      <c r="P2199" s="121"/>
      <c r="Q2199" s="123"/>
      <c r="R2199" s="150"/>
      <c r="S2199" s="150"/>
      <c r="T2199" s="124"/>
      <c r="U2199" s="120"/>
      <c r="V2199" s="121"/>
      <c r="W2199" s="120"/>
      <c r="X2199" s="120"/>
      <c r="Y2199" s="264"/>
      <c r="Z2199" s="123"/>
      <c r="AA2199" s="125"/>
      <c r="AB2199" s="125"/>
      <c r="AC2199" s="125"/>
      <c r="AD2199" s="125"/>
      <c r="AE2199" s="125"/>
      <c r="AF2199" s="125"/>
      <c r="AG2199" s="125"/>
      <c r="AH2199" s="125"/>
      <c r="AI2199" s="125"/>
      <c r="AJ2199" s="125"/>
      <c r="AK2199" s="135"/>
      <c r="AL2199" s="126"/>
    </row>
    <row r="2200" spans="1:38" hidden="1" x14ac:dyDescent="0.25">
      <c r="A2200" s="147"/>
      <c r="B2200" s="120"/>
      <c r="C2200" s="121"/>
      <c r="D2200" s="122"/>
      <c r="E2200" s="121"/>
      <c r="F2200" s="122"/>
      <c r="G2200" s="121"/>
      <c r="H2200" s="123"/>
      <c r="I2200" s="121"/>
      <c r="J2200" s="120"/>
      <c r="K2200" s="121"/>
      <c r="L2200" s="120"/>
      <c r="M2200" s="123"/>
      <c r="N2200" s="123"/>
      <c r="O2200" s="121"/>
      <c r="P2200" s="121"/>
      <c r="Q2200" s="123"/>
      <c r="R2200" s="150"/>
      <c r="S2200" s="150"/>
      <c r="T2200" s="124"/>
      <c r="U2200" s="120"/>
      <c r="V2200" s="121"/>
      <c r="W2200" s="120"/>
      <c r="X2200" s="120"/>
      <c r="Y2200" s="264"/>
      <c r="Z2200" s="123"/>
      <c r="AA2200" s="125"/>
      <c r="AB2200" s="125"/>
      <c r="AC2200" s="125"/>
      <c r="AD2200" s="125"/>
      <c r="AE2200" s="125"/>
      <c r="AF2200" s="125"/>
      <c r="AG2200" s="125"/>
      <c r="AH2200" s="125"/>
      <c r="AI2200" s="125"/>
      <c r="AJ2200" s="125"/>
      <c r="AK2200" s="135"/>
      <c r="AL2200" s="126"/>
    </row>
    <row r="2201" spans="1:38" hidden="1" x14ac:dyDescent="0.25">
      <c r="A2201" s="147"/>
      <c r="B2201" s="120"/>
      <c r="C2201" s="121"/>
      <c r="D2201" s="122"/>
      <c r="E2201" s="121"/>
      <c r="F2201" s="122"/>
      <c r="G2201" s="121"/>
      <c r="H2201" s="123"/>
      <c r="I2201" s="121"/>
      <c r="J2201" s="120"/>
      <c r="K2201" s="121"/>
      <c r="L2201" s="120"/>
      <c r="M2201" s="123"/>
      <c r="N2201" s="123"/>
      <c r="O2201" s="121"/>
      <c r="P2201" s="121"/>
      <c r="Q2201" s="123"/>
      <c r="R2201" s="150"/>
      <c r="S2201" s="150"/>
      <c r="T2201" s="124"/>
      <c r="U2201" s="120"/>
      <c r="V2201" s="121"/>
      <c r="W2201" s="120"/>
      <c r="X2201" s="120"/>
      <c r="Y2201" s="264"/>
      <c r="Z2201" s="123"/>
      <c r="AA2201" s="125"/>
      <c r="AB2201" s="125"/>
      <c r="AC2201" s="125"/>
      <c r="AD2201" s="125"/>
      <c r="AE2201" s="125"/>
      <c r="AF2201" s="125"/>
      <c r="AG2201" s="125"/>
      <c r="AH2201" s="125"/>
      <c r="AI2201" s="125"/>
      <c r="AJ2201" s="125"/>
      <c r="AK2201" s="135"/>
      <c r="AL2201" s="126"/>
    </row>
    <row r="2202" spans="1:38" hidden="1" x14ac:dyDescent="0.25">
      <c r="A2202" s="147"/>
      <c r="B2202" s="120"/>
      <c r="C2202" s="121"/>
      <c r="D2202" s="122"/>
      <c r="E2202" s="121"/>
      <c r="F2202" s="122"/>
      <c r="G2202" s="121"/>
      <c r="H2202" s="123"/>
      <c r="I2202" s="121"/>
      <c r="J2202" s="120"/>
      <c r="K2202" s="121"/>
      <c r="L2202" s="120"/>
      <c r="M2202" s="123"/>
      <c r="N2202" s="123"/>
      <c r="O2202" s="121"/>
      <c r="P2202" s="121"/>
      <c r="Q2202" s="123"/>
      <c r="R2202" s="150"/>
      <c r="S2202" s="150"/>
      <c r="T2202" s="124"/>
      <c r="U2202" s="120"/>
      <c r="V2202" s="121"/>
      <c r="W2202" s="120"/>
      <c r="X2202" s="120"/>
      <c r="Y2202" s="264"/>
      <c r="Z2202" s="123"/>
      <c r="AA2202" s="125"/>
      <c r="AB2202" s="125"/>
      <c r="AC2202" s="125"/>
      <c r="AD2202" s="125"/>
      <c r="AE2202" s="125"/>
      <c r="AF2202" s="125"/>
      <c r="AG2202" s="125"/>
      <c r="AH2202" s="125"/>
      <c r="AI2202" s="125"/>
      <c r="AJ2202" s="125"/>
      <c r="AK2202" s="135"/>
      <c r="AL2202" s="126"/>
    </row>
    <row r="2203" spans="1:38" hidden="1" x14ac:dyDescent="0.25">
      <c r="A2203" s="147"/>
      <c r="B2203" s="120"/>
      <c r="C2203" s="121"/>
      <c r="D2203" s="122"/>
      <c r="E2203" s="121"/>
      <c r="F2203" s="122"/>
      <c r="G2203" s="121"/>
      <c r="H2203" s="123"/>
      <c r="I2203" s="121"/>
      <c r="J2203" s="120"/>
      <c r="K2203" s="121"/>
      <c r="L2203" s="120"/>
      <c r="M2203" s="123"/>
      <c r="N2203" s="123"/>
      <c r="O2203" s="121"/>
      <c r="P2203" s="121"/>
      <c r="Q2203" s="123"/>
      <c r="R2203" s="150"/>
      <c r="S2203" s="150"/>
      <c r="T2203" s="124"/>
      <c r="U2203" s="120"/>
      <c r="V2203" s="121"/>
      <c r="W2203" s="120"/>
      <c r="X2203" s="120"/>
      <c r="Y2203" s="264"/>
      <c r="Z2203" s="123"/>
      <c r="AA2203" s="125"/>
      <c r="AB2203" s="125"/>
      <c r="AC2203" s="125"/>
      <c r="AD2203" s="125"/>
      <c r="AE2203" s="125"/>
      <c r="AF2203" s="125"/>
      <c r="AG2203" s="125"/>
      <c r="AH2203" s="125"/>
      <c r="AI2203" s="125"/>
      <c r="AJ2203" s="125"/>
      <c r="AK2203" s="135"/>
      <c r="AL2203" s="126"/>
    </row>
    <row r="2204" spans="1:38" hidden="1" x14ac:dyDescent="0.25">
      <c r="A2204" s="147"/>
      <c r="B2204" s="120"/>
      <c r="C2204" s="121"/>
      <c r="D2204" s="122"/>
      <c r="E2204" s="121"/>
      <c r="F2204" s="122"/>
      <c r="G2204" s="121"/>
      <c r="H2204" s="123"/>
      <c r="I2204" s="121"/>
      <c r="J2204" s="120"/>
      <c r="K2204" s="121"/>
      <c r="L2204" s="120"/>
      <c r="M2204" s="123"/>
      <c r="N2204" s="123"/>
      <c r="O2204" s="121"/>
      <c r="P2204" s="121"/>
      <c r="Q2204" s="123"/>
      <c r="R2204" s="150"/>
      <c r="S2204" s="150"/>
      <c r="T2204" s="124"/>
      <c r="U2204" s="120"/>
      <c r="V2204" s="121"/>
      <c r="W2204" s="120"/>
      <c r="X2204" s="120"/>
      <c r="Y2204" s="264"/>
      <c r="Z2204" s="123"/>
      <c r="AA2204" s="125"/>
      <c r="AB2204" s="125"/>
      <c r="AC2204" s="125"/>
      <c r="AD2204" s="125"/>
      <c r="AE2204" s="125"/>
      <c r="AF2204" s="125"/>
      <c r="AG2204" s="125"/>
      <c r="AH2204" s="125"/>
      <c r="AI2204" s="125"/>
      <c r="AJ2204" s="125"/>
      <c r="AK2204" s="135"/>
      <c r="AL2204" s="126"/>
    </row>
    <row r="2205" spans="1:38" hidden="1" x14ac:dyDescent="0.25">
      <c r="A2205" s="147"/>
      <c r="B2205" s="120"/>
      <c r="C2205" s="121"/>
      <c r="D2205" s="122"/>
      <c r="E2205" s="121"/>
      <c r="F2205" s="122"/>
      <c r="G2205" s="121"/>
      <c r="H2205" s="123"/>
      <c r="I2205" s="121"/>
      <c r="J2205" s="120"/>
      <c r="K2205" s="121"/>
      <c r="L2205" s="120"/>
      <c r="M2205" s="123"/>
      <c r="N2205" s="123"/>
      <c r="O2205" s="121"/>
      <c r="P2205" s="121"/>
      <c r="Q2205" s="123"/>
      <c r="R2205" s="150"/>
      <c r="S2205" s="150"/>
      <c r="T2205" s="124"/>
      <c r="U2205" s="120"/>
      <c r="V2205" s="121"/>
      <c r="W2205" s="120"/>
      <c r="X2205" s="120"/>
      <c r="Y2205" s="264"/>
      <c r="Z2205" s="123"/>
      <c r="AA2205" s="125"/>
      <c r="AB2205" s="125"/>
      <c r="AC2205" s="125"/>
      <c r="AD2205" s="125"/>
      <c r="AE2205" s="125"/>
      <c r="AF2205" s="125"/>
      <c r="AG2205" s="125"/>
      <c r="AH2205" s="125"/>
      <c r="AI2205" s="125"/>
      <c r="AJ2205" s="125"/>
      <c r="AK2205" s="135"/>
      <c r="AL2205" s="126"/>
    </row>
    <row r="2206" spans="1:38" hidden="1" x14ac:dyDescent="0.25">
      <c r="A2206" s="147"/>
      <c r="B2206" s="120"/>
      <c r="C2206" s="121"/>
      <c r="D2206" s="122"/>
      <c r="E2206" s="121"/>
      <c r="F2206" s="122"/>
      <c r="G2206" s="121"/>
      <c r="H2206" s="123"/>
      <c r="I2206" s="121"/>
      <c r="J2206" s="120"/>
      <c r="K2206" s="121"/>
      <c r="L2206" s="120"/>
      <c r="M2206" s="123"/>
      <c r="N2206" s="123"/>
      <c r="O2206" s="121"/>
      <c r="P2206" s="121"/>
      <c r="Q2206" s="123"/>
      <c r="R2206" s="150"/>
      <c r="S2206" s="150"/>
      <c r="T2206" s="124"/>
      <c r="U2206" s="120"/>
      <c r="V2206" s="121"/>
      <c r="W2206" s="120"/>
      <c r="X2206" s="120"/>
      <c r="Y2206" s="264"/>
      <c r="Z2206" s="123"/>
      <c r="AA2206" s="125"/>
      <c r="AB2206" s="125"/>
      <c r="AC2206" s="125"/>
      <c r="AD2206" s="125"/>
      <c r="AE2206" s="125"/>
      <c r="AF2206" s="125"/>
      <c r="AG2206" s="125"/>
      <c r="AH2206" s="125"/>
      <c r="AI2206" s="125"/>
      <c r="AJ2206" s="125"/>
      <c r="AK2206" s="135"/>
      <c r="AL2206" s="126"/>
    </row>
    <row r="2207" spans="1:38" hidden="1" x14ac:dyDescent="0.25">
      <c r="A2207" s="147"/>
      <c r="B2207" s="120"/>
      <c r="C2207" s="121"/>
      <c r="D2207" s="122"/>
      <c r="E2207" s="121"/>
      <c r="F2207" s="122"/>
      <c r="G2207" s="121"/>
      <c r="H2207" s="123"/>
      <c r="I2207" s="121"/>
      <c r="J2207" s="120"/>
      <c r="K2207" s="121"/>
      <c r="L2207" s="120"/>
      <c r="M2207" s="123"/>
      <c r="N2207" s="123"/>
      <c r="O2207" s="121"/>
      <c r="P2207" s="121"/>
      <c r="Q2207" s="123"/>
      <c r="R2207" s="121"/>
      <c r="S2207" s="121"/>
      <c r="T2207" s="124"/>
      <c r="U2207" s="120"/>
      <c r="V2207" s="121"/>
      <c r="W2207" s="120"/>
      <c r="X2207" s="120"/>
      <c r="Y2207" s="263"/>
      <c r="Z2207" s="123"/>
      <c r="AA2207" s="125"/>
      <c r="AB2207" s="125"/>
      <c r="AC2207" s="125"/>
      <c r="AD2207" s="125"/>
      <c r="AE2207" s="125"/>
      <c r="AF2207" s="125"/>
      <c r="AG2207" s="125"/>
      <c r="AH2207" s="125"/>
      <c r="AI2207" s="125"/>
      <c r="AJ2207" s="125"/>
      <c r="AK2207" s="135"/>
      <c r="AL2207" s="126"/>
    </row>
    <row r="2208" spans="1:38" hidden="1" x14ac:dyDescent="0.25">
      <c r="A2208" s="147"/>
      <c r="B2208" s="120"/>
      <c r="C2208" s="121"/>
      <c r="D2208" s="122"/>
      <c r="E2208" s="121"/>
      <c r="F2208" s="122"/>
      <c r="G2208" s="121"/>
      <c r="H2208" s="123"/>
      <c r="I2208" s="121"/>
      <c r="J2208" s="120"/>
      <c r="K2208" s="121"/>
      <c r="L2208" s="120"/>
      <c r="M2208" s="123"/>
      <c r="N2208" s="123"/>
      <c r="O2208" s="121"/>
      <c r="P2208" s="121"/>
      <c r="Q2208" s="123"/>
      <c r="R2208" s="150"/>
      <c r="S2208" s="150"/>
      <c r="T2208" s="124"/>
      <c r="U2208" s="120"/>
      <c r="V2208" s="121"/>
      <c r="W2208" s="120"/>
      <c r="X2208" s="120"/>
      <c r="Y2208" s="264"/>
      <c r="Z2208" s="123"/>
      <c r="AA2208" s="125"/>
      <c r="AB2208" s="125"/>
      <c r="AC2208" s="125"/>
      <c r="AD2208" s="125"/>
      <c r="AE2208" s="125"/>
      <c r="AF2208" s="125"/>
      <c r="AG2208" s="125"/>
      <c r="AH2208" s="125"/>
      <c r="AI2208" s="125"/>
      <c r="AJ2208" s="125"/>
      <c r="AK2208" s="135"/>
      <c r="AL2208" s="126"/>
    </row>
    <row r="2209" spans="1:38" hidden="1" x14ac:dyDescent="0.25">
      <c r="A2209" s="147"/>
      <c r="B2209" s="120"/>
      <c r="C2209" s="121"/>
      <c r="D2209" s="122"/>
      <c r="E2209" s="121"/>
      <c r="F2209" s="122"/>
      <c r="G2209" s="121"/>
      <c r="H2209" s="123"/>
      <c r="I2209" s="121"/>
      <c r="J2209" s="120"/>
      <c r="K2209" s="121"/>
      <c r="L2209" s="120"/>
      <c r="M2209" s="123"/>
      <c r="N2209" s="123"/>
      <c r="O2209" s="121"/>
      <c r="P2209" s="121"/>
      <c r="Q2209" s="123"/>
      <c r="R2209" s="150"/>
      <c r="S2209" s="150"/>
      <c r="T2209" s="124"/>
      <c r="U2209" s="120"/>
      <c r="V2209" s="121"/>
      <c r="W2209" s="120"/>
      <c r="X2209" s="120"/>
      <c r="Y2209" s="264"/>
      <c r="Z2209" s="123"/>
      <c r="AA2209" s="125"/>
      <c r="AB2209" s="125"/>
      <c r="AC2209" s="125"/>
      <c r="AD2209" s="125"/>
      <c r="AE2209" s="125"/>
      <c r="AF2209" s="125"/>
      <c r="AG2209" s="125"/>
      <c r="AH2209" s="125"/>
      <c r="AI2209" s="125"/>
      <c r="AJ2209" s="125"/>
      <c r="AK2209" s="135"/>
      <c r="AL2209" s="126"/>
    </row>
    <row r="2210" spans="1:38" hidden="1" x14ac:dyDescent="0.25">
      <c r="A2210" s="147"/>
      <c r="B2210" s="120"/>
      <c r="C2210" s="121"/>
      <c r="D2210" s="122"/>
      <c r="E2210" s="121"/>
      <c r="F2210" s="122"/>
      <c r="G2210" s="121"/>
      <c r="H2210" s="123"/>
      <c r="I2210" s="121"/>
      <c r="J2210" s="120"/>
      <c r="K2210" s="121"/>
      <c r="L2210" s="120"/>
      <c r="M2210" s="123"/>
      <c r="N2210" s="123"/>
      <c r="O2210" s="121"/>
      <c r="P2210" s="121"/>
      <c r="Q2210" s="123"/>
      <c r="R2210" s="150"/>
      <c r="S2210" s="150"/>
      <c r="T2210" s="124"/>
      <c r="U2210" s="120"/>
      <c r="V2210" s="121"/>
      <c r="W2210" s="120"/>
      <c r="X2210" s="120"/>
      <c r="Y2210" s="264"/>
      <c r="Z2210" s="123"/>
      <c r="AA2210" s="125"/>
      <c r="AB2210" s="125"/>
      <c r="AC2210" s="125"/>
      <c r="AD2210" s="125"/>
      <c r="AE2210" s="125"/>
      <c r="AF2210" s="125"/>
      <c r="AG2210" s="125"/>
      <c r="AH2210" s="125"/>
      <c r="AI2210" s="125"/>
      <c r="AJ2210" s="125"/>
      <c r="AK2210" s="135"/>
      <c r="AL2210" s="126"/>
    </row>
    <row r="2211" spans="1:38" hidden="1" x14ac:dyDescent="0.25">
      <c r="A2211" s="147"/>
      <c r="B2211" s="120"/>
      <c r="C2211" s="121"/>
      <c r="D2211" s="122"/>
      <c r="E2211" s="121"/>
      <c r="F2211" s="122"/>
      <c r="G2211" s="121"/>
      <c r="H2211" s="123"/>
      <c r="I2211" s="121"/>
      <c r="J2211" s="120"/>
      <c r="K2211" s="121"/>
      <c r="L2211" s="120"/>
      <c r="M2211" s="123"/>
      <c r="N2211" s="123"/>
      <c r="O2211" s="121"/>
      <c r="P2211" s="121"/>
      <c r="Q2211" s="123"/>
      <c r="R2211" s="150"/>
      <c r="S2211" s="150"/>
      <c r="T2211" s="124"/>
      <c r="U2211" s="120"/>
      <c r="V2211" s="121"/>
      <c r="W2211" s="120"/>
      <c r="X2211" s="120"/>
      <c r="Y2211" s="264"/>
      <c r="Z2211" s="123"/>
      <c r="AA2211" s="125"/>
      <c r="AB2211" s="125"/>
      <c r="AC2211" s="125"/>
      <c r="AD2211" s="125"/>
      <c r="AE2211" s="125"/>
      <c r="AF2211" s="125"/>
      <c r="AG2211" s="125"/>
      <c r="AH2211" s="125"/>
      <c r="AI2211" s="125"/>
      <c r="AJ2211" s="125"/>
      <c r="AK2211" s="135"/>
      <c r="AL2211" s="126"/>
    </row>
    <row r="2212" spans="1:38" hidden="1" x14ac:dyDescent="0.25">
      <c r="A2212" s="147"/>
      <c r="B2212" s="120"/>
      <c r="C2212" s="121"/>
      <c r="D2212" s="122"/>
      <c r="E2212" s="121"/>
      <c r="F2212" s="122"/>
      <c r="G2212" s="121"/>
      <c r="H2212" s="123"/>
      <c r="I2212" s="121"/>
      <c r="J2212" s="120"/>
      <c r="K2212" s="121"/>
      <c r="L2212" s="120"/>
      <c r="M2212" s="123"/>
      <c r="N2212" s="123"/>
      <c r="O2212" s="121"/>
      <c r="P2212" s="121"/>
      <c r="Q2212" s="123"/>
      <c r="R2212" s="150"/>
      <c r="S2212" s="150"/>
      <c r="T2212" s="124"/>
      <c r="U2212" s="120"/>
      <c r="V2212" s="121"/>
      <c r="W2212" s="120"/>
      <c r="X2212" s="120"/>
      <c r="Y2212" s="264"/>
      <c r="Z2212" s="123"/>
      <c r="AA2212" s="125"/>
      <c r="AB2212" s="125"/>
      <c r="AC2212" s="125"/>
      <c r="AD2212" s="125"/>
      <c r="AE2212" s="125"/>
      <c r="AF2212" s="125"/>
      <c r="AG2212" s="125"/>
      <c r="AH2212" s="125"/>
      <c r="AI2212" s="125"/>
      <c r="AJ2212" s="125"/>
      <c r="AK2212" s="135"/>
      <c r="AL2212" s="126"/>
    </row>
    <row r="2213" spans="1:38" hidden="1" x14ac:dyDescent="0.25">
      <c r="A2213" s="147"/>
      <c r="B2213" s="120"/>
      <c r="C2213" s="121"/>
      <c r="D2213" s="122"/>
      <c r="E2213" s="121"/>
      <c r="F2213" s="122"/>
      <c r="G2213" s="121"/>
      <c r="H2213" s="123"/>
      <c r="I2213" s="121"/>
      <c r="J2213" s="120"/>
      <c r="K2213" s="121"/>
      <c r="L2213" s="120"/>
      <c r="M2213" s="123"/>
      <c r="N2213" s="123"/>
      <c r="O2213" s="121"/>
      <c r="P2213" s="121"/>
      <c r="Q2213" s="123"/>
      <c r="R2213" s="150"/>
      <c r="S2213" s="150"/>
      <c r="T2213" s="124"/>
      <c r="U2213" s="120"/>
      <c r="V2213" s="121"/>
      <c r="W2213" s="120"/>
      <c r="X2213" s="120"/>
      <c r="Y2213" s="264"/>
      <c r="Z2213" s="123"/>
      <c r="AA2213" s="125"/>
      <c r="AB2213" s="125"/>
      <c r="AC2213" s="125"/>
      <c r="AD2213" s="125"/>
      <c r="AE2213" s="125"/>
      <c r="AF2213" s="125"/>
      <c r="AG2213" s="125"/>
      <c r="AH2213" s="125"/>
      <c r="AI2213" s="125"/>
      <c r="AJ2213" s="125"/>
      <c r="AK2213" s="135"/>
      <c r="AL2213" s="126"/>
    </row>
    <row r="2214" spans="1:38" hidden="1" x14ac:dyDescent="0.25">
      <c r="A2214" s="147"/>
      <c r="B2214" s="120"/>
      <c r="C2214" s="121"/>
      <c r="D2214" s="122"/>
      <c r="E2214" s="121"/>
      <c r="F2214" s="122"/>
      <c r="G2214" s="121"/>
      <c r="H2214" s="123"/>
      <c r="I2214" s="121"/>
      <c r="J2214" s="120"/>
      <c r="K2214" s="121"/>
      <c r="L2214" s="120"/>
      <c r="M2214" s="123"/>
      <c r="N2214" s="123"/>
      <c r="O2214" s="121"/>
      <c r="P2214" s="121"/>
      <c r="Q2214" s="123"/>
      <c r="R2214" s="150"/>
      <c r="S2214" s="150"/>
      <c r="T2214" s="124"/>
      <c r="U2214" s="120"/>
      <c r="V2214" s="121"/>
      <c r="W2214" s="120"/>
      <c r="X2214" s="120"/>
      <c r="Y2214" s="264"/>
      <c r="Z2214" s="123"/>
      <c r="AA2214" s="125"/>
      <c r="AB2214" s="125"/>
      <c r="AC2214" s="125"/>
      <c r="AD2214" s="125"/>
      <c r="AE2214" s="125"/>
      <c r="AF2214" s="125"/>
      <c r="AG2214" s="125"/>
      <c r="AH2214" s="125"/>
      <c r="AI2214" s="125"/>
      <c r="AJ2214" s="125"/>
      <c r="AK2214" s="135"/>
      <c r="AL2214" s="126"/>
    </row>
    <row r="2215" spans="1:38" hidden="1" x14ac:dyDescent="0.25">
      <c r="A2215" s="147"/>
      <c r="B2215" s="120"/>
      <c r="C2215" s="121"/>
      <c r="D2215" s="122"/>
      <c r="E2215" s="121"/>
      <c r="F2215" s="122"/>
      <c r="G2215" s="121"/>
      <c r="H2215" s="123"/>
      <c r="I2215" s="121"/>
      <c r="J2215" s="120"/>
      <c r="K2215" s="121"/>
      <c r="L2215" s="120"/>
      <c r="M2215" s="123"/>
      <c r="N2215" s="123"/>
      <c r="O2215" s="121"/>
      <c r="P2215" s="121"/>
      <c r="Q2215" s="123"/>
      <c r="R2215" s="121"/>
      <c r="S2215" s="121"/>
      <c r="T2215" s="124"/>
      <c r="U2215" s="120"/>
      <c r="V2215" s="121"/>
      <c r="W2215" s="120"/>
      <c r="X2215" s="120"/>
      <c r="Y2215" s="263"/>
      <c r="Z2215" s="123"/>
      <c r="AA2215" s="125"/>
      <c r="AB2215" s="125"/>
      <c r="AC2215" s="125"/>
      <c r="AD2215" s="125"/>
      <c r="AE2215" s="125"/>
      <c r="AF2215" s="125"/>
      <c r="AG2215" s="125"/>
      <c r="AH2215" s="125"/>
      <c r="AI2215" s="125"/>
      <c r="AJ2215" s="125"/>
      <c r="AK2215" s="135"/>
      <c r="AL2215" s="126"/>
    </row>
    <row r="2216" spans="1:38" hidden="1" x14ac:dyDescent="0.25">
      <c r="A2216" s="147"/>
      <c r="B2216" s="120"/>
      <c r="C2216" s="121"/>
      <c r="D2216" s="122"/>
      <c r="E2216" s="121"/>
      <c r="F2216" s="122"/>
      <c r="G2216" s="121"/>
      <c r="H2216" s="123"/>
      <c r="I2216" s="121"/>
      <c r="J2216" s="120"/>
      <c r="K2216" s="121"/>
      <c r="L2216" s="120"/>
      <c r="M2216" s="123"/>
      <c r="N2216" s="123"/>
      <c r="O2216" s="121"/>
      <c r="P2216" s="121"/>
      <c r="Q2216" s="123"/>
      <c r="R2216" s="150"/>
      <c r="S2216" s="150"/>
      <c r="T2216" s="124"/>
      <c r="U2216" s="120"/>
      <c r="V2216" s="121"/>
      <c r="W2216" s="120"/>
      <c r="X2216" s="120"/>
      <c r="Y2216" s="264"/>
      <c r="Z2216" s="123"/>
      <c r="AA2216" s="125"/>
      <c r="AB2216" s="125"/>
      <c r="AC2216" s="125"/>
      <c r="AD2216" s="125"/>
      <c r="AE2216" s="125"/>
      <c r="AF2216" s="125"/>
      <c r="AG2216" s="125"/>
      <c r="AH2216" s="125"/>
      <c r="AI2216" s="125"/>
      <c r="AJ2216" s="125"/>
      <c r="AK2216" s="135"/>
      <c r="AL2216" s="126"/>
    </row>
    <row r="2217" spans="1:38" hidden="1" x14ac:dyDescent="0.25">
      <c r="A2217" s="147"/>
      <c r="B2217" s="120"/>
      <c r="C2217" s="121"/>
      <c r="D2217" s="122"/>
      <c r="E2217" s="121"/>
      <c r="F2217" s="122"/>
      <c r="G2217" s="121"/>
      <c r="H2217" s="123"/>
      <c r="I2217" s="121"/>
      <c r="J2217" s="120"/>
      <c r="K2217" s="121"/>
      <c r="L2217" s="120"/>
      <c r="M2217" s="123"/>
      <c r="N2217" s="123"/>
      <c r="O2217" s="121"/>
      <c r="P2217" s="121"/>
      <c r="Q2217" s="123"/>
      <c r="R2217" s="150"/>
      <c r="S2217" s="150"/>
      <c r="T2217" s="124"/>
      <c r="U2217" s="120"/>
      <c r="V2217" s="121"/>
      <c r="W2217" s="120"/>
      <c r="X2217" s="120"/>
      <c r="Y2217" s="264"/>
      <c r="Z2217" s="123"/>
      <c r="AA2217" s="125"/>
      <c r="AB2217" s="125"/>
      <c r="AC2217" s="125"/>
      <c r="AD2217" s="125"/>
      <c r="AE2217" s="125"/>
      <c r="AF2217" s="125"/>
      <c r="AG2217" s="125"/>
      <c r="AH2217" s="125"/>
      <c r="AI2217" s="125"/>
      <c r="AJ2217" s="125"/>
      <c r="AK2217" s="135"/>
      <c r="AL2217" s="126"/>
    </row>
    <row r="2218" spans="1:38" hidden="1" x14ac:dyDescent="0.25">
      <c r="A2218" s="147"/>
      <c r="B2218" s="120"/>
      <c r="C2218" s="121"/>
      <c r="D2218" s="122"/>
      <c r="E2218" s="121"/>
      <c r="F2218" s="122"/>
      <c r="G2218" s="121"/>
      <c r="H2218" s="123"/>
      <c r="I2218" s="121"/>
      <c r="J2218" s="120"/>
      <c r="K2218" s="121"/>
      <c r="L2218" s="120"/>
      <c r="M2218" s="123"/>
      <c r="N2218" s="123"/>
      <c r="O2218" s="121"/>
      <c r="P2218" s="121"/>
      <c r="Q2218" s="123"/>
      <c r="R2218" s="150"/>
      <c r="S2218" s="150"/>
      <c r="T2218" s="124"/>
      <c r="U2218" s="120"/>
      <c r="V2218" s="121"/>
      <c r="W2218" s="120"/>
      <c r="X2218" s="120"/>
      <c r="Y2218" s="264"/>
      <c r="Z2218" s="123"/>
      <c r="AA2218" s="125"/>
      <c r="AB2218" s="125"/>
      <c r="AC2218" s="125"/>
      <c r="AD2218" s="125"/>
      <c r="AE2218" s="125"/>
      <c r="AF2218" s="125"/>
      <c r="AG2218" s="125"/>
      <c r="AH2218" s="125"/>
      <c r="AI2218" s="125"/>
      <c r="AJ2218" s="125"/>
      <c r="AK2218" s="135"/>
      <c r="AL2218" s="126"/>
    </row>
    <row r="2219" spans="1:38" hidden="1" x14ac:dyDescent="0.25">
      <c r="A2219" s="147"/>
      <c r="B2219" s="120"/>
      <c r="C2219" s="121"/>
      <c r="D2219" s="122"/>
      <c r="E2219" s="121"/>
      <c r="F2219" s="122"/>
      <c r="G2219" s="121"/>
      <c r="H2219" s="123"/>
      <c r="I2219" s="121"/>
      <c r="J2219" s="120"/>
      <c r="K2219" s="121"/>
      <c r="L2219" s="120"/>
      <c r="M2219" s="123"/>
      <c r="N2219" s="123"/>
      <c r="O2219" s="121"/>
      <c r="P2219" s="121"/>
      <c r="Q2219" s="123"/>
      <c r="R2219" s="150"/>
      <c r="S2219" s="150"/>
      <c r="T2219" s="124"/>
      <c r="U2219" s="120"/>
      <c r="V2219" s="121"/>
      <c r="W2219" s="120"/>
      <c r="X2219" s="120"/>
      <c r="Y2219" s="264"/>
      <c r="Z2219" s="123"/>
      <c r="AA2219" s="125"/>
      <c r="AB2219" s="125"/>
      <c r="AC2219" s="125"/>
      <c r="AD2219" s="125"/>
      <c r="AE2219" s="125"/>
      <c r="AF2219" s="125"/>
      <c r="AG2219" s="125"/>
      <c r="AH2219" s="125"/>
      <c r="AI2219" s="125"/>
      <c r="AJ2219" s="125"/>
      <c r="AK2219" s="135"/>
      <c r="AL2219" s="126"/>
    </row>
    <row r="2220" spans="1:38" hidden="1" x14ac:dyDescent="0.25">
      <c r="A2220" s="147"/>
      <c r="B2220" s="120"/>
      <c r="C2220" s="121"/>
      <c r="D2220" s="122"/>
      <c r="E2220" s="121"/>
      <c r="F2220" s="122"/>
      <c r="G2220" s="121"/>
      <c r="H2220" s="123"/>
      <c r="I2220" s="121"/>
      <c r="J2220" s="120"/>
      <c r="K2220" s="121"/>
      <c r="L2220" s="120"/>
      <c r="M2220" s="123"/>
      <c r="N2220" s="123"/>
      <c r="O2220" s="121"/>
      <c r="P2220" s="121"/>
      <c r="Q2220" s="123"/>
      <c r="R2220" s="150"/>
      <c r="S2220" s="150"/>
      <c r="T2220" s="124"/>
      <c r="U2220" s="120"/>
      <c r="V2220" s="121"/>
      <c r="W2220" s="120"/>
      <c r="X2220" s="120"/>
      <c r="Y2220" s="264"/>
      <c r="Z2220" s="123"/>
      <c r="AA2220" s="125"/>
      <c r="AB2220" s="125"/>
      <c r="AC2220" s="125"/>
      <c r="AD2220" s="125"/>
      <c r="AE2220" s="125"/>
      <c r="AF2220" s="125"/>
      <c r="AG2220" s="125"/>
      <c r="AH2220" s="125"/>
      <c r="AI2220" s="125"/>
      <c r="AJ2220" s="125"/>
      <c r="AK2220" s="135"/>
      <c r="AL2220" s="126"/>
    </row>
    <row r="2221" spans="1:38" hidden="1" x14ac:dyDescent="0.25">
      <c r="A2221" s="147"/>
      <c r="B2221" s="120"/>
      <c r="C2221" s="121"/>
      <c r="D2221" s="122"/>
      <c r="E2221" s="121"/>
      <c r="F2221" s="122"/>
      <c r="G2221" s="121"/>
      <c r="H2221" s="123"/>
      <c r="I2221" s="121"/>
      <c r="J2221" s="120"/>
      <c r="K2221" s="121"/>
      <c r="L2221" s="120"/>
      <c r="M2221" s="123"/>
      <c r="N2221" s="123"/>
      <c r="O2221" s="121"/>
      <c r="P2221" s="121"/>
      <c r="Q2221" s="123"/>
      <c r="R2221" s="150"/>
      <c r="S2221" s="150"/>
      <c r="T2221" s="124"/>
      <c r="U2221" s="120"/>
      <c r="V2221" s="121"/>
      <c r="W2221" s="120"/>
      <c r="X2221" s="120"/>
      <c r="Y2221" s="264"/>
      <c r="Z2221" s="123"/>
      <c r="AA2221" s="125"/>
      <c r="AB2221" s="125"/>
      <c r="AC2221" s="125"/>
      <c r="AD2221" s="125"/>
      <c r="AE2221" s="125"/>
      <c r="AF2221" s="125"/>
      <c r="AG2221" s="125"/>
      <c r="AH2221" s="125"/>
      <c r="AI2221" s="125"/>
      <c r="AJ2221" s="125"/>
      <c r="AK2221" s="135"/>
      <c r="AL2221" s="126"/>
    </row>
    <row r="2222" spans="1:38" hidden="1" x14ac:dyDescent="0.25">
      <c r="A2222" s="147"/>
      <c r="B2222" s="120"/>
      <c r="C2222" s="121"/>
      <c r="D2222" s="122"/>
      <c r="E2222" s="121"/>
      <c r="F2222" s="122"/>
      <c r="G2222" s="121"/>
      <c r="H2222" s="123"/>
      <c r="I2222" s="121"/>
      <c r="J2222" s="120"/>
      <c r="K2222" s="121"/>
      <c r="L2222" s="120"/>
      <c r="M2222" s="123"/>
      <c r="N2222" s="123"/>
      <c r="O2222" s="121"/>
      <c r="P2222" s="121"/>
      <c r="Q2222" s="123"/>
      <c r="R2222" s="150"/>
      <c r="S2222" s="150"/>
      <c r="T2222" s="124"/>
      <c r="U2222" s="120"/>
      <c r="V2222" s="121"/>
      <c r="W2222" s="120"/>
      <c r="X2222" s="120"/>
      <c r="Y2222" s="264"/>
      <c r="Z2222" s="123"/>
      <c r="AA2222" s="125"/>
      <c r="AB2222" s="125"/>
      <c r="AC2222" s="125"/>
      <c r="AD2222" s="125"/>
      <c r="AE2222" s="125"/>
      <c r="AF2222" s="125"/>
      <c r="AG2222" s="125"/>
      <c r="AH2222" s="125"/>
      <c r="AI2222" s="125"/>
      <c r="AJ2222" s="125"/>
      <c r="AK2222" s="135"/>
      <c r="AL2222" s="126"/>
    </row>
    <row r="2223" spans="1:38" hidden="1" x14ac:dyDescent="0.25">
      <c r="A2223" s="147"/>
      <c r="B2223" s="120"/>
      <c r="C2223" s="121"/>
      <c r="D2223" s="122"/>
      <c r="E2223" s="121"/>
      <c r="F2223" s="122"/>
      <c r="G2223" s="121"/>
      <c r="H2223" s="123"/>
      <c r="I2223" s="121"/>
      <c r="J2223" s="120"/>
      <c r="K2223" s="121"/>
      <c r="L2223" s="120"/>
      <c r="M2223" s="123"/>
      <c r="N2223" s="123"/>
      <c r="O2223" s="121"/>
      <c r="P2223" s="121"/>
      <c r="Q2223" s="123"/>
      <c r="R2223" s="150"/>
      <c r="S2223" s="150"/>
      <c r="T2223" s="124"/>
      <c r="U2223" s="120"/>
      <c r="V2223" s="121"/>
      <c r="W2223" s="120"/>
      <c r="X2223" s="120"/>
      <c r="Y2223" s="264"/>
      <c r="Z2223" s="123"/>
      <c r="AA2223" s="125"/>
      <c r="AB2223" s="125"/>
      <c r="AC2223" s="125"/>
      <c r="AD2223" s="125"/>
      <c r="AE2223" s="125"/>
      <c r="AF2223" s="125"/>
      <c r="AG2223" s="125"/>
      <c r="AH2223" s="125"/>
      <c r="AI2223" s="125"/>
      <c r="AJ2223" s="125"/>
      <c r="AK2223" s="135"/>
      <c r="AL2223" s="126"/>
    </row>
    <row r="2224" spans="1:38" hidden="1" x14ac:dyDescent="0.25">
      <c r="A2224" s="147"/>
      <c r="B2224" s="120"/>
      <c r="C2224" s="121"/>
      <c r="D2224" s="122"/>
      <c r="E2224" s="121"/>
      <c r="F2224" s="122"/>
      <c r="G2224" s="121"/>
      <c r="H2224" s="123"/>
      <c r="I2224" s="121"/>
      <c r="J2224" s="120"/>
      <c r="K2224" s="121"/>
      <c r="L2224" s="120"/>
      <c r="M2224" s="123"/>
      <c r="N2224" s="123"/>
      <c r="O2224" s="121"/>
      <c r="P2224" s="121"/>
      <c r="Q2224" s="123"/>
      <c r="R2224" s="150"/>
      <c r="S2224" s="150"/>
      <c r="T2224" s="124"/>
      <c r="U2224" s="120"/>
      <c r="V2224" s="121"/>
      <c r="W2224" s="120"/>
      <c r="X2224" s="120"/>
      <c r="Y2224" s="264"/>
      <c r="Z2224" s="123"/>
      <c r="AA2224" s="125"/>
      <c r="AB2224" s="125"/>
      <c r="AC2224" s="125"/>
      <c r="AD2224" s="125"/>
      <c r="AE2224" s="125"/>
      <c r="AF2224" s="125"/>
      <c r="AG2224" s="125"/>
      <c r="AH2224" s="125"/>
      <c r="AI2224" s="125"/>
      <c r="AJ2224" s="125"/>
      <c r="AK2224" s="135"/>
      <c r="AL2224" s="126"/>
    </row>
    <row r="2225" spans="1:38" hidden="1" x14ac:dyDescent="0.25">
      <c r="A2225" s="147"/>
      <c r="B2225" s="120"/>
      <c r="C2225" s="121"/>
      <c r="D2225" s="122"/>
      <c r="E2225" s="121"/>
      <c r="F2225" s="122"/>
      <c r="G2225" s="121"/>
      <c r="H2225" s="123"/>
      <c r="I2225" s="121"/>
      <c r="J2225" s="120"/>
      <c r="K2225" s="121"/>
      <c r="L2225" s="120"/>
      <c r="M2225" s="123"/>
      <c r="N2225" s="123"/>
      <c r="O2225" s="121"/>
      <c r="P2225" s="121"/>
      <c r="Q2225" s="123"/>
      <c r="R2225" s="150"/>
      <c r="S2225" s="150"/>
      <c r="T2225" s="124"/>
      <c r="U2225" s="120"/>
      <c r="V2225" s="121"/>
      <c r="W2225" s="120"/>
      <c r="X2225" s="120"/>
      <c r="Y2225" s="264"/>
      <c r="Z2225" s="123"/>
      <c r="AA2225" s="125"/>
      <c r="AB2225" s="125"/>
      <c r="AC2225" s="125"/>
      <c r="AD2225" s="125"/>
      <c r="AE2225" s="125"/>
      <c r="AF2225" s="125"/>
      <c r="AG2225" s="125"/>
      <c r="AH2225" s="125"/>
      <c r="AI2225" s="125"/>
      <c r="AJ2225" s="125"/>
      <c r="AK2225" s="135"/>
      <c r="AL2225" s="126"/>
    </row>
    <row r="2226" spans="1:38" hidden="1" x14ac:dyDescent="0.25">
      <c r="A2226" s="147"/>
      <c r="B2226" s="120"/>
      <c r="C2226" s="121"/>
      <c r="D2226" s="122"/>
      <c r="E2226" s="121"/>
      <c r="F2226" s="122"/>
      <c r="G2226" s="121"/>
      <c r="H2226" s="123"/>
      <c r="I2226" s="121"/>
      <c r="J2226" s="120"/>
      <c r="K2226" s="121"/>
      <c r="L2226" s="120"/>
      <c r="M2226" s="123"/>
      <c r="N2226" s="123"/>
      <c r="O2226" s="121"/>
      <c r="P2226" s="121"/>
      <c r="Q2226" s="123"/>
      <c r="R2226" s="150"/>
      <c r="S2226" s="150"/>
      <c r="T2226" s="124"/>
      <c r="U2226" s="120"/>
      <c r="V2226" s="121"/>
      <c r="W2226" s="120"/>
      <c r="X2226" s="120"/>
      <c r="Y2226" s="264"/>
      <c r="Z2226" s="123"/>
      <c r="AA2226" s="125"/>
      <c r="AB2226" s="125"/>
      <c r="AC2226" s="125"/>
      <c r="AD2226" s="125"/>
      <c r="AE2226" s="125"/>
      <c r="AF2226" s="125"/>
      <c r="AG2226" s="125"/>
      <c r="AH2226" s="125"/>
      <c r="AI2226" s="125"/>
      <c r="AJ2226" s="125"/>
      <c r="AK2226" s="135"/>
      <c r="AL2226" s="126"/>
    </row>
    <row r="2227" spans="1:38" hidden="1" x14ac:dyDescent="0.25">
      <c r="A2227" s="147"/>
      <c r="B2227" s="120"/>
      <c r="C2227" s="121"/>
      <c r="D2227" s="122"/>
      <c r="E2227" s="121"/>
      <c r="F2227" s="122"/>
      <c r="G2227" s="121"/>
      <c r="H2227" s="123"/>
      <c r="I2227" s="121"/>
      <c r="J2227" s="120"/>
      <c r="K2227" s="121"/>
      <c r="L2227" s="120"/>
      <c r="M2227" s="123"/>
      <c r="N2227" s="123"/>
      <c r="O2227" s="121"/>
      <c r="P2227" s="121"/>
      <c r="Q2227" s="123"/>
      <c r="R2227" s="150"/>
      <c r="S2227" s="150"/>
      <c r="T2227" s="124"/>
      <c r="U2227" s="120"/>
      <c r="V2227" s="121"/>
      <c r="W2227" s="120"/>
      <c r="X2227" s="120"/>
      <c r="Y2227" s="264"/>
      <c r="Z2227" s="123"/>
      <c r="AA2227" s="125"/>
      <c r="AB2227" s="125"/>
      <c r="AC2227" s="125"/>
      <c r="AD2227" s="125"/>
      <c r="AE2227" s="125"/>
      <c r="AF2227" s="125"/>
      <c r="AG2227" s="125"/>
      <c r="AH2227" s="125"/>
      <c r="AI2227" s="125"/>
      <c r="AJ2227" s="125"/>
      <c r="AK2227" s="135"/>
      <c r="AL2227" s="126"/>
    </row>
    <row r="2228" spans="1:38" hidden="1" x14ac:dyDescent="0.25">
      <c r="A2228" s="147"/>
      <c r="B2228" s="120"/>
      <c r="C2228" s="121"/>
      <c r="D2228" s="122"/>
      <c r="E2228" s="121"/>
      <c r="F2228" s="122"/>
      <c r="G2228" s="121"/>
      <c r="H2228" s="123"/>
      <c r="I2228" s="121"/>
      <c r="J2228" s="120"/>
      <c r="K2228" s="121"/>
      <c r="L2228" s="120"/>
      <c r="M2228" s="123"/>
      <c r="N2228" s="123"/>
      <c r="O2228" s="121"/>
      <c r="P2228" s="121"/>
      <c r="Q2228" s="123"/>
      <c r="R2228" s="150"/>
      <c r="S2228" s="150"/>
      <c r="T2228" s="124"/>
      <c r="U2228" s="120"/>
      <c r="V2228" s="121"/>
      <c r="W2228" s="120"/>
      <c r="X2228" s="120"/>
      <c r="Y2228" s="264"/>
      <c r="Z2228" s="123"/>
      <c r="AA2228" s="125"/>
      <c r="AB2228" s="125"/>
      <c r="AC2228" s="125"/>
      <c r="AD2228" s="125"/>
      <c r="AE2228" s="125"/>
      <c r="AF2228" s="125"/>
      <c r="AG2228" s="125"/>
      <c r="AH2228" s="125"/>
      <c r="AI2228" s="125"/>
      <c r="AJ2228" s="125"/>
      <c r="AK2228" s="135"/>
      <c r="AL2228" s="126"/>
    </row>
    <row r="2229" spans="1:38" hidden="1" x14ac:dyDescent="0.25">
      <c r="A2229" s="147"/>
      <c r="B2229" s="120"/>
      <c r="C2229" s="121"/>
      <c r="D2229" s="122"/>
      <c r="E2229" s="121"/>
      <c r="F2229" s="122"/>
      <c r="G2229" s="121"/>
      <c r="H2229" s="123"/>
      <c r="I2229" s="121"/>
      <c r="J2229" s="120"/>
      <c r="K2229" s="121"/>
      <c r="L2229" s="120"/>
      <c r="M2229" s="123"/>
      <c r="N2229" s="123"/>
      <c r="O2229" s="121"/>
      <c r="P2229" s="121"/>
      <c r="Q2229" s="123"/>
      <c r="R2229" s="150"/>
      <c r="S2229" s="150"/>
      <c r="T2229" s="124"/>
      <c r="U2229" s="120"/>
      <c r="V2229" s="121"/>
      <c r="W2229" s="120"/>
      <c r="X2229" s="120"/>
      <c r="Y2229" s="264"/>
      <c r="Z2229" s="123"/>
      <c r="AA2229" s="125"/>
      <c r="AB2229" s="125"/>
      <c r="AC2229" s="125"/>
      <c r="AD2229" s="125"/>
      <c r="AE2229" s="125"/>
      <c r="AF2229" s="125"/>
      <c r="AG2229" s="125"/>
      <c r="AH2229" s="125"/>
      <c r="AI2229" s="125"/>
      <c r="AJ2229" s="125"/>
      <c r="AK2229" s="135"/>
      <c r="AL2229" s="126"/>
    </row>
    <row r="2230" spans="1:38" hidden="1" x14ac:dyDescent="0.25">
      <c r="A2230" s="147"/>
      <c r="B2230" s="120"/>
      <c r="C2230" s="121"/>
      <c r="D2230" s="122"/>
      <c r="E2230" s="121"/>
      <c r="F2230" s="122"/>
      <c r="G2230" s="121"/>
      <c r="H2230" s="123"/>
      <c r="I2230" s="121"/>
      <c r="J2230" s="120"/>
      <c r="K2230" s="121"/>
      <c r="L2230" s="120"/>
      <c r="M2230" s="123"/>
      <c r="N2230" s="123"/>
      <c r="O2230" s="121"/>
      <c r="P2230" s="121"/>
      <c r="Q2230" s="123"/>
      <c r="R2230" s="150"/>
      <c r="S2230" s="150"/>
      <c r="T2230" s="124"/>
      <c r="U2230" s="120"/>
      <c r="V2230" s="121"/>
      <c r="W2230" s="120"/>
      <c r="X2230" s="120"/>
      <c r="Y2230" s="264"/>
      <c r="Z2230" s="123"/>
      <c r="AA2230" s="125"/>
      <c r="AB2230" s="125"/>
      <c r="AC2230" s="125"/>
      <c r="AD2230" s="125"/>
      <c r="AE2230" s="125"/>
      <c r="AF2230" s="125"/>
      <c r="AG2230" s="125"/>
      <c r="AH2230" s="125"/>
      <c r="AI2230" s="125"/>
      <c r="AJ2230" s="125"/>
      <c r="AK2230" s="135"/>
      <c r="AL2230" s="126"/>
    </row>
    <row r="2231" spans="1:38" hidden="1" x14ac:dyDescent="0.25">
      <c r="A2231" s="147"/>
      <c r="B2231" s="120"/>
      <c r="C2231" s="121"/>
      <c r="D2231" s="122"/>
      <c r="E2231" s="121"/>
      <c r="F2231" s="122"/>
      <c r="G2231" s="121"/>
      <c r="H2231" s="123"/>
      <c r="I2231" s="121"/>
      <c r="J2231" s="120"/>
      <c r="K2231" s="121"/>
      <c r="L2231" s="120"/>
      <c r="M2231" s="123"/>
      <c r="N2231" s="123"/>
      <c r="O2231" s="121"/>
      <c r="P2231" s="121"/>
      <c r="Q2231" s="123"/>
      <c r="R2231" s="150"/>
      <c r="S2231" s="150"/>
      <c r="T2231" s="124"/>
      <c r="U2231" s="120"/>
      <c r="V2231" s="121"/>
      <c r="W2231" s="120"/>
      <c r="X2231" s="120"/>
      <c r="Y2231" s="264"/>
      <c r="Z2231" s="123"/>
      <c r="AA2231" s="125"/>
      <c r="AB2231" s="125"/>
      <c r="AC2231" s="125"/>
      <c r="AD2231" s="125"/>
      <c r="AE2231" s="125"/>
      <c r="AF2231" s="125"/>
      <c r="AG2231" s="125"/>
      <c r="AH2231" s="125"/>
      <c r="AI2231" s="125"/>
      <c r="AJ2231" s="125"/>
      <c r="AK2231" s="135"/>
      <c r="AL2231" s="126"/>
    </row>
    <row r="2232" spans="1:38" hidden="1" x14ac:dyDescent="0.25">
      <c r="A2232" s="147"/>
      <c r="B2232" s="120"/>
      <c r="C2232" s="121"/>
      <c r="D2232" s="122"/>
      <c r="E2232" s="121"/>
      <c r="F2232" s="122"/>
      <c r="G2232" s="121"/>
      <c r="H2232" s="123"/>
      <c r="I2232" s="121"/>
      <c r="J2232" s="120"/>
      <c r="K2232" s="121"/>
      <c r="L2232" s="120"/>
      <c r="M2232" s="123"/>
      <c r="N2232" s="123"/>
      <c r="O2232" s="121"/>
      <c r="P2232" s="121"/>
      <c r="Q2232" s="123"/>
      <c r="R2232" s="150"/>
      <c r="S2232" s="150"/>
      <c r="T2232" s="124"/>
      <c r="U2232" s="120"/>
      <c r="V2232" s="121"/>
      <c r="W2232" s="120"/>
      <c r="X2232" s="120"/>
      <c r="Y2232" s="264"/>
      <c r="Z2232" s="123"/>
      <c r="AA2232" s="125"/>
      <c r="AB2232" s="125"/>
      <c r="AC2232" s="125"/>
      <c r="AD2232" s="125"/>
      <c r="AE2232" s="125"/>
      <c r="AF2232" s="125"/>
      <c r="AG2232" s="125"/>
      <c r="AH2232" s="125"/>
      <c r="AI2232" s="125"/>
      <c r="AJ2232" s="125"/>
      <c r="AK2232" s="135"/>
      <c r="AL2232" s="126"/>
    </row>
    <row r="2233" spans="1:38" hidden="1" x14ac:dyDescent="0.25">
      <c r="A2233" s="147"/>
      <c r="B2233" s="120"/>
      <c r="C2233" s="121"/>
      <c r="D2233" s="122"/>
      <c r="E2233" s="121"/>
      <c r="F2233" s="122"/>
      <c r="G2233" s="121"/>
      <c r="H2233" s="123"/>
      <c r="I2233" s="121"/>
      <c r="J2233" s="120"/>
      <c r="K2233" s="121"/>
      <c r="L2233" s="120"/>
      <c r="M2233" s="123"/>
      <c r="N2233" s="123"/>
      <c r="O2233" s="121"/>
      <c r="P2233" s="121"/>
      <c r="Q2233" s="123"/>
      <c r="R2233" s="150"/>
      <c r="S2233" s="150"/>
      <c r="T2233" s="124"/>
      <c r="U2233" s="120"/>
      <c r="V2233" s="121"/>
      <c r="W2233" s="120"/>
      <c r="X2233" s="120"/>
      <c r="Y2233" s="264"/>
      <c r="Z2233" s="123"/>
      <c r="AA2233" s="125"/>
      <c r="AB2233" s="125"/>
      <c r="AC2233" s="125"/>
      <c r="AD2233" s="125"/>
      <c r="AE2233" s="125"/>
      <c r="AF2233" s="125"/>
      <c r="AG2233" s="125"/>
      <c r="AH2233" s="125"/>
      <c r="AI2233" s="125"/>
      <c r="AJ2233" s="125"/>
      <c r="AK2233" s="135"/>
      <c r="AL2233" s="126"/>
    </row>
    <row r="2234" spans="1:38" hidden="1" x14ac:dyDescent="0.25">
      <c r="A2234" s="147"/>
      <c r="B2234" s="120"/>
      <c r="C2234" s="121"/>
      <c r="D2234" s="122"/>
      <c r="E2234" s="121"/>
      <c r="F2234" s="122"/>
      <c r="G2234" s="121"/>
      <c r="H2234" s="123"/>
      <c r="I2234" s="121"/>
      <c r="J2234" s="120"/>
      <c r="K2234" s="121"/>
      <c r="L2234" s="120"/>
      <c r="M2234" s="123"/>
      <c r="N2234" s="123"/>
      <c r="O2234" s="121"/>
      <c r="P2234" s="121"/>
      <c r="Q2234" s="123"/>
      <c r="R2234" s="150"/>
      <c r="S2234" s="150"/>
      <c r="T2234" s="124"/>
      <c r="U2234" s="120"/>
      <c r="V2234" s="121"/>
      <c r="W2234" s="120"/>
      <c r="X2234" s="120"/>
      <c r="Y2234" s="264"/>
      <c r="Z2234" s="123"/>
      <c r="AA2234" s="125"/>
      <c r="AB2234" s="125"/>
      <c r="AC2234" s="125"/>
      <c r="AD2234" s="125"/>
      <c r="AE2234" s="125"/>
      <c r="AF2234" s="125"/>
      <c r="AG2234" s="125"/>
      <c r="AH2234" s="125"/>
      <c r="AI2234" s="125"/>
      <c r="AJ2234" s="125"/>
      <c r="AK2234" s="135"/>
      <c r="AL2234" s="126"/>
    </row>
    <row r="2235" spans="1:38" hidden="1" x14ac:dyDescent="0.25">
      <c r="A2235" s="147"/>
      <c r="B2235" s="120"/>
      <c r="C2235" s="121"/>
      <c r="D2235" s="122"/>
      <c r="E2235" s="121"/>
      <c r="F2235" s="122"/>
      <c r="G2235" s="121"/>
      <c r="H2235" s="123"/>
      <c r="I2235" s="121"/>
      <c r="J2235" s="120"/>
      <c r="K2235" s="121"/>
      <c r="L2235" s="120"/>
      <c r="M2235" s="123"/>
      <c r="N2235" s="123"/>
      <c r="O2235" s="121"/>
      <c r="P2235" s="121"/>
      <c r="Q2235" s="123"/>
      <c r="R2235" s="121"/>
      <c r="S2235" s="121"/>
      <c r="T2235" s="124"/>
      <c r="U2235" s="120"/>
      <c r="V2235" s="121"/>
      <c r="W2235" s="120"/>
      <c r="X2235" s="120"/>
      <c r="Y2235" s="263"/>
      <c r="Z2235" s="123"/>
      <c r="AA2235" s="125"/>
      <c r="AB2235" s="125"/>
      <c r="AC2235" s="125"/>
      <c r="AD2235" s="125"/>
      <c r="AE2235" s="125"/>
      <c r="AF2235" s="125"/>
      <c r="AG2235" s="125"/>
      <c r="AH2235" s="125"/>
      <c r="AI2235" s="125"/>
      <c r="AJ2235" s="125"/>
      <c r="AK2235" s="135"/>
      <c r="AL2235" s="126"/>
    </row>
    <row r="2236" spans="1:38" hidden="1" x14ac:dyDescent="0.25">
      <c r="A2236" s="147"/>
      <c r="B2236" s="120"/>
      <c r="C2236" s="121"/>
      <c r="D2236" s="122"/>
      <c r="E2236" s="121"/>
      <c r="F2236" s="122"/>
      <c r="G2236" s="121"/>
      <c r="H2236" s="123"/>
      <c r="I2236" s="121"/>
      <c r="J2236" s="120"/>
      <c r="K2236" s="121"/>
      <c r="L2236" s="120"/>
      <c r="M2236" s="123"/>
      <c r="N2236" s="123"/>
      <c r="O2236" s="121"/>
      <c r="P2236" s="121"/>
      <c r="Q2236" s="123"/>
      <c r="R2236" s="150"/>
      <c r="S2236" s="150"/>
      <c r="T2236" s="124"/>
      <c r="U2236" s="120"/>
      <c r="V2236" s="121"/>
      <c r="W2236" s="120"/>
      <c r="X2236" s="120"/>
      <c r="Y2236" s="264"/>
      <c r="Z2236" s="123"/>
      <c r="AA2236" s="125"/>
      <c r="AB2236" s="125"/>
      <c r="AC2236" s="125"/>
      <c r="AD2236" s="125"/>
      <c r="AE2236" s="125"/>
      <c r="AF2236" s="125"/>
      <c r="AG2236" s="125"/>
      <c r="AH2236" s="125"/>
      <c r="AI2236" s="125"/>
      <c r="AJ2236" s="125"/>
      <c r="AK2236" s="135"/>
      <c r="AL2236" s="126"/>
    </row>
    <row r="2237" spans="1:38" hidden="1" x14ac:dyDescent="0.25">
      <c r="A2237" s="147"/>
      <c r="B2237" s="120"/>
      <c r="C2237" s="121"/>
      <c r="D2237" s="122"/>
      <c r="E2237" s="121"/>
      <c r="F2237" s="122"/>
      <c r="G2237" s="121"/>
      <c r="H2237" s="123"/>
      <c r="I2237" s="121"/>
      <c r="J2237" s="120"/>
      <c r="K2237" s="121"/>
      <c r="L2237" s="120"/>
      <c r="M2237" s="123"/>
      <c r="N2237" s="123"/>
      <c r="O2237" s="121"/>
      <c r="P2237" s="121"/>
      <c r="Q2237" s="123"/>
      <c r="R2237" s="150"/>
      <c r="S2237" s="150"/>
      <c r="T2237" s="124"/>
      <c r="U2237" s="120"/>
      <c r="V2237" s="121"/>
      <c r="W2237" s="120"/>
      <c r="X2237" s="120"/>
      <c r="Y2237" s="264"/>
      <c r="Z2237" s="123"/>
      <c r="AA2237" s="125"/>
      <c r="AB2237" s="125"/>
      <c r="AC2237" s="125"/>
      <c r="AD2237" s="125"/>
      <c r="AE2237" s="125"/>
      <c r="AF2237" s="125"/>
      <c r="AG2237" s="125"/>
      <c r="AH2237" s="125"/>
      <c r="AI2237" s="125"/>
      <c r="AJ2237" s="125"/>
      <c r="AK2237" s="135"/>
      <c r="AL2237" s="126"/>
    </row>
    <row r="2238" spans="1:38" hidden="1" x14ac:dyDescent="0.25">
      <c r="A2238" s="147"/>
      <c r="B2238" s="120"/>
      <c r="C2238" s="121"/>
      <c r="D2238" s="122"/>
      <c r="E2238" s="121"/>
      <c r="F2238" s="122"/>
      <c r="G2238" s="121"/>
      <c r="H2238" s="123"/>
      <c r="I2238" s="121"/>
      <c r="J2238" s="120"/>
      <c r="K2238" s="121"/>
      <c r="L2238" s="120"/>
      <c r="M2238" s="123"/>
      <c r="N2238" s="123"/>
      <c r="O2238" s="121"/>
      <c r="P2238" s="121"/>
      <c r="Q2238" s="123"/>
      <c r="R2238" s="150"/>
      <c r="S2238" s="150"/>
      <c r="T2238" s="124"/>
      <c r="U2238" s="120"/>
      <c r="V2238" s="121"/>
      <c r="W2238" s="120"/>
      <c r="X2238" s="120"/>
      <c r="Y2238" s="264"/>
      <c r="Z2238" s="123"/>
      <c r="AA2238" s="125"/>
      <c r="AB2238" s="125"/>
      <c r="AC2238" s="125"/>
      <c r="AD2238" s="125"/>
      <c r="AE2238" s="125"/>
      <c r="AF2238" s="125"/>
      <c r="AG2238" s="125"/>
      <c r="AH2238" s="125"/>
      <c r="AI2238" s="125"/>
      <c r="AJ2238" s="125"/>
      <c r="AK2238" s="135"/>
      <c r="AL2238" s="126"/>
    </row>
    <row r="2239" spans="1:38" hidden="1" x14ac:dyDescent="0.25">
      <c r="A2239" s="147"/>
      <c r="B2239" s="120"/>
      <c r="C2239" s="121"/>
      <c r="D2239" s="122"/>
      <c r="E2239" s="121"/>
      <c r="F2239" s="122"/>
      <c r="G2239" s="121"/>
      <c r="H2239" s="123"/>
      <c r="I2239" s="121"/>
      <c r="J2239" s="120"/>
      <c r="K2239" s="121"/>
      <c r="L2239" s="120"/>
      <c r="M2239" s="123"/>
      <c r="N2239" s="123"/>
      <c r="O2239" s="121"/>
      <c r="P2239" s="121"/>
      <c r="Q2239" s="123"/>
      <c r="R2239" s="150"/>
      <c r="S2239" s="150"/>
      <c r="T2239" s="124"/>
      <c r="U2239" s="120"/>
      <c r="V2239" s="121"/>
      <c r="W2239" s="120"/>
      <c r="X2239" s="120"/>
      <c r="Y2239" s="264"/>
      <c r="Z2239" s="123"/>
      <c r="AA2239" s="125"/>
      <c r="AB2239" s="125"/>
      <c r="AC2239" s="125"/>
      <c r="AD2239" s="125"/>
      <c r="AE2239" s="125"/>
      <c r="AF2239" s="125"/>
      <c r="AG2239" s="125"/>
      <c r="AH2239" s="125"/>
      <c r="AI2239" s="125"/>
      <c r="AJ2239" s="125"/>
      <c r="AK2239" s="135"/>
      <c r="AL2239" s="126"/>
    </row>
    <row r="2240" spans="1:38" hidden="1" x14ac:dyDescent="0.25">
      <c r="A2240" s="147"/>
      <c r="B2240" s="120"/>
      <c r="C2240" s="121"/>
      <c r="D2240" s="122"/>
      <c r="E2240" s="121"/>
      <c r="F2240" s="122"/>
      <c r="G2240" s="121"/>
      <c r="H2240" s="123"/>
      <c r="I2240" s="121"/>
      <c r="J2240" s="120"/>
      <c r="K2240" s="121"/>
      <c r="L2240" s="120"/>
      <c r="M2240" s="123"/>
      <c r="N2240" s="123"/>
      <c r="O2240" s="121"/>
      <c r="P2240" s="121"/>
      <c r="Q2240" s="123"/>
      <c r="R2240" s="150"/>
      <c r="S2240" s="150"/>
      <c r="T2240" s="124"/>
      <c r="U2240" s="122"/>
      <c r="V2240" s="121"/>
      <c r="W2240" s="120"/>
      <c r="X2240" s="120"/>
      <c r="Y2240" s="264"/>
      <c r="Z2240" s="123"/>
      <c r="AA2240" s="125"/>
      <c r="AB2240" s="125"/>
      <c r="AC2240" s="125"/>
      <c r="AD2240" s="125"/>
      <c r="AE2240" s="125"/>
      <c r="AF2240" s="125"/>
      <c r="AG2240" s="125"/>
      <c r="AH2240" s="125"/>
      <c r="AI2240" s="125"/>
      <c r="AJ2240" s="125"/>
      <c r="AK2240" s="135"/>
      <c r="AL2240" s="126"/>
    </row>
    <row r="2241" spans="1:38" hidden="1" x14ac:dyDescent="0.25">
      <c r="A2241" s="147"/>
      <c r="B2241" s="120"/>
      <c r="C2241" s="121"/>
      <c r="D2241" s="122"/>
      <c r="E2241" s="121"/>
      <c r="F2241" s="122"/>
      <c r="G2241" s="121"/>
      <c r="H2241" s="123"/>
      <c r="I2241" s="121"/>
      <c r="J2241" s="120"/>
      <c r="K2241" s="121"/>
      <c r="L2241" s="120"/>
      <c r="M2241" s="123"/>
      <c r="N2241" s="123"/>
      <c r="O2241" s="121"/>
      <c r="P2241" s="121"/>
      <c r="Q2241" s="123"/>
      <c r="R2241" s="150"/>
      <c r="S2241" s="150"/>
      <c r="T2241" s="124"/>
      <c r="U2241" s="122"/>
      <c r="V2241" s="121"/>
      <c r="W2241" s="120"/>
      <c r="X2241" s="120"/>
      <c r="Y2241" s="263"/>
      <c r="Z2241" s="123"/>
      <c r="AA2241" s="125"/>
      <c r="AB2241" s="125"/>
      <c r="AC2241" s="125"/>
      <c r="AD2241" s="125"/>
      <c r="AE2241" s="125"/>
      <c r="AF2241" s="125"/>
      <c r="AG2241" s="125"/>
      <c r="AH2241" s="125"/>
      <c r="AI2241" s="125"/>
      <c r="AJ2241" s="125"/>
      <c r="AK2241" s="135"/>
      <c r="AL2241" s="126"/>
    </row>
    <row r="2242" spans="1:38" hidden="1" x14ac:dyDescent="0.25">
      <c r="A2242" s="147"/>
      <c r="B2242" s="120"/>
      <c r="C2242" s="121"/>
      <c r="D2242" s="122"/>
      <c r="E2242" s="121"/>
      <c r="F2242" s="122"/>
      <c r="G2242" s="121"/>
      <c r="H2242" s="123"/>
      <c r="I2242" s="121"/>
      <c r="J2242" s="120"/>
      <c r="K2242" s="121"/>
      <c r="L2242" s="120"/>
      <c r="M2242" s="123"/>
      <c r="N2242" s="123"/>
      <c r="O2242" s="121"/>
      <c r="P2242" s="121"/>
      <c r="Q2242" s="123"/>
      <c r="R2242" s="150"/>
      <c r="S2242" s="150"/>
      <c r="T2242" s="124"/>
      <c r="U2242" s="120"/>
      <c r="V2242" s="121"/>
      <c r="W2242" s="120"/>
      <c r="X2242" s="120"/>
      <c r="Y2242" s="264"/>
      <c r="Z2242" s="123"/>
      <c r="AA2242" s="125"/>
      <c r="AB2242" s="125"/>
      <c r="AC2242" s="125"/>
      <c r="AD2242" s="125"/>
      <c r="AE2242" s="125"/>
      <c r="AF2242" s="125"/>
      <c r="AG2242" s="125"/>
      <c r="AH2242" s="125"/>
      <c r="AI2242" s="125"/>
      <c r="AJ2242" s="125"/>
      <c r="AK2242" s="135"/>
      <c r="AL2242" s="126"/>
    </row>
    <row r="2243" spans="1:38" hidden="1" x14ac:dyDescent="0.25">
      <c r="A2243" s="147"/>
      <c r="B2243" s="120"/>
      <c r="C2243" s="121"/>
      <c r="D2243" s="122"/>
      <c r="E2243" s="121"/>
      <c r="F2243" s="122"/>
      <c r="G2243" s="121"/>
      <c r="H2243" s="123"/>
      <c r="I2243" s="121"/>
      <c r="J2243" s="120"/>
      <c r="K2243" s="121"/>
      <c r="L2243" s="120"/>
      <c r="M2243" s="123"/>
      <c r="N2243" s="123"/>
      <c r="O2243" s="121"/>
      <c r="P2243" s="121"/>
      <c r="Q2243" s="123"/>
      <c r="R2243" s="150"/>
      <c r="S2243" s="150"/>
      <c r="T2243" s="124"/>
      <c r="U2243" s="120"/>
      <c r="V2243" s="121"/>
      <c r="W2243" s="120"/>
      <c r="X2243" s="120"/>
      <c r="Y2243" s="264"/>
      <c r="Z2243" s="123"/>
      <c r="AA2243" s="125"/>
      <c r="AB2243" s="125"/>
      <c r="AC2243" s="125"/>
      <c r="AD2243" s="125"/>
      <c r="AE2243" s="125"/>
      <c r="AF2243" s="125"/>
      <c r="AG2243" s="125"/>
      <c r="AH2243" s="125"/>
      <c r="AI2243" s="125"/>
      <c r="AJ2243" s="125"/>
      <c r="AK2243" s="135"/>
      <c r="AL2243" s="126"/>
    </row>
    <row r="2244" spans="1:38" hidden="1" x14ac:dyDescent="0.25">
      <c r="A2244" s="147"/>
      <c r="B2244" s="120"/>
      <c r="C2244" s="121"/>
      <c r="D2244" s="122"/>
      <c r="E2244" s="121"/>
      <c r="F2244" s="122"/>
      <c r="G2244" s="121"/>
      <c r="H2244" s="123"/>
      <c r="I2244" s="121"/>
      <c r="J2244" s="120"/>
      <c r="K2244" s="121"/>
      <c r="L2244" s="120"/>
      <c r="M2244" s="123"/>
      <c r="N2244" s="123"/>
      <c r="O2244" s="121"/>
      <c r="P2244" s="121"/>
      <c r="Q2244" s="123"/>
      <c r="R2244" s="121"/>
      <c r="S2244" s="121"/>
      <c r="T2244" s="124"/>
      <c r="U2244" s="120"/>
      <c r="V2244" s="121"/>
      <c r="W2244" s="120"/>
      <c r="X2244" s="120"/>
      <c r="Y2244" s="263"/>
      <c r="Z2244" s="123"/>
      <c r="AA2244" s="125"/>
      <c r="AB2244" s="125"/>
      <c r="AC2244" s="125"/>
      <c r="AD2244" s="125"/>
      <c r="AE2244" s="125"/>
      <c r="AF2244" s="125"/>
      <c r="AG2244" s="125"/>
      <c r="AH2244" s="125"/>
      <c r="AI2244" s="125"/>
      <c r="AJ2244" s="125"/>
      <c r="AK2244" s="135"/>
      <c r="AL2244" s="126"/>
    </row>
    <row r="2245" spans="1:38" hidden="1" x14ac:dyDescent="0.25">
      <c r="A2245" s="147"/>
      <c r="B2245" s="120"/>
      <c r="C2245" s="121"/>
      <c r="D2245" s="122"/>
      <c r="E2245" s="121"/>
      <c r="F2245" s="122"/>
      <c r="G2245" s="121"/>
      <c r="H2245" s="123"/>
      <c r="I2245" s="121"/>
      <c r="J2245" s="120"/>
      <c r="K2245" s="121"/>
      <c r="L2245" s="120"/>
      <c r="M2245" s="123"/>
      <c r="N2245" s="123"/>
      <c r="O2245" s="121"/>
      <c r="P2245" s="121"/>
      <c r="Q2245" s="123"/>
      <c r="R2245" s="150"/>
      <c r="S2245" s="150"/>
      <c r="T2245" s="124"/>
      <c r="U2245" s="120"/>
      <c r="V2245" s="121"/>
      <c r="W2245" s="120"/>
      <c r="X2245" s="120"/>
      <c r="Y2245" s="264"/>
      <c r="Z2245" s="123"/>
      <c r="AA2245" s="125"/>
      <c r="AB2245" s="125"/>
      <c r="AC2245" s="125"/>
      <c r="AD2245" s="125"/>
      <c r="AE2245" s="125"/>
      <c r="AF2245" s="125"/>
      <c r="AG2245" s="125"/>
      <c r="AH2245" s="125"/>
      <c r="AI2245" s="125"/>
      <c r="AJ2245" s="125"/>
      <c r="AK2245" s="135"/>
      <c r="AL2245" s="126"/>
    </row>
    <row r="2246" spans="1:38" hidden="1" x14ac:dyDescent="0.25">
      <c r="A2246" s="147"/>
      <c r="B2246" s="120"/>
      <c r="C2246" s="121"/>
      <c r="D2246" s="122"/>
      <c r="E2246" s="121"/>
      <c r="F2246" s="122"/>
      <c r="G2246" s="121"/>
      <c r="H2246" s="123"/>
      <c r="I2246" s="121"/>
      <c r="J2246" s="120"/>
      <c r="K2246" s="121"/>
      <c r="L2246" s="120"/>
      <c r="M2246" s="123"/>
      <c r="N2246" s="123"/>
      <c r="O2246" s="121"/>
      <c r="P2246" s="121"/>
      <c r="Q2246" s="123"/>
      <c r="R2246" s="150"/>
      <c r="S2246" s="150"/>
      <c r="T2246" s="124"/>
      <c r="U2246" s="120"/>
      <c r="V2246" s="121"/>
      <c r="W2246" s="120"/>
      <c r="X2246" s="120"/>
      <c r="Y2246" s="263"/>
      <c r="Z2246" s="123"/>
      <c r="AA2246" s="125"/>
      <c r="AB2246" s="125"/>
      <c r="AC2246" s="125"/>
      <c r="AD2246" s="125"/>
      <c r="AE2246" s="125"/>
      <c r="AF2246" s="125"/>
      <c r="AG2246" s="125"/>
      <c r="AH2246" s="125"/>
      <c r="AI2246" s="125"/>
      <c r="AJ2246" s="125"/>
      <c r="AK2246" s="135"/>
      <c r="AL2246" s="126"/>
    </row>
    <row r="2247" spans="1:38" hidden="1" x14ac:dyDescent="0.25">
      <c r="A2247" s="147"/>
      <c r="B2247" s="120"/>
      <c r="C2247" s="121"/>
      <c r="D2247" s="122"/>
      <c r="E2247" s="121"/>
      <c r="F2247" s="122"/>
      <c r="G2247" s="121"/>
      <c r="H2247" s="123"/>
      <c r="I2247" s="121"/>
      <c r="J2247" s="120"/>
      <c r="K2247" s="121"/>
      <c r="L2247" s="120"/>
      <c r="M2247" s="123"/>
      <c r="N2247" s="123"/>
      <c r="O2247" s="121"/>
      <c r="P2247" s="121"/>
      <c r="Q2247" s="123"/>
      <c r="R2247" s="121"/>
      <c r="S2247" s="121"/>
      <c r="T2247" s="124"/>
      <c r="U2247" s="120"/>
      <c r="V2247" s="121"/>
      <c r="W2247" s="120"/>
      <c r="X2247" s="120"/>
      <c r="Y2247" s="263"/>
      <c r="Z2247" s="123"/>
      <c r="AA2247" s="125"/>
      <c r="AB2247" s="125"/>
      <c r="AC2247" s="125"/>
      <c r="AD2247" s="125"/>
      <c r="AE2247" s="125"/>
      <c r="AF2247" s="125"/>
      <c r="AG2247" s="125"/>
      <c r="AH2247" s="125"/>
      <c r="AI2247" s="125"/>
      <c r="AJ2247" s="125"/>
      <c r="AK2247" s="135"/>
      <c r="AL2247" s="126"/>
    </row>
    <row r="2248" spans="1:38" hidden="1" x14ac:dyDescent="0.25">
      <c r="A2248" s="147"/>
      <c r="B2248" s="120"/>
      <c r="C2248" s="121"/>
      <c r="D2248" s="122"/>
      <c r="E2248" s="121"/>
      <c r="F2248" s="122"/>
      <c r="G2248" s="121"/>
      <c r="H2248" s="123"/>
      <c r="I2248" s="121"/>
      <c r="J2248" s="120"/>
      <c r="K2248" s="121"/>
      <c r="L2248" s="120"/>
      <c r="M2248" s="123"/>
      <c r="N2248" s="123"/>
      <c r="O2248" s="121"/>
      <c r="P2248" s="121"/>
      <c r="Q2248" s="123"/>
      <c r="R2248" s="121"/>
      <c r="S2248" s="121"/>
      <c r="T2248" s="124"/>
      <c r="U2248" s="120"/>
      <c r="V2248" s="121"/>
      <c r="W2248" s="120"/>
      <c r="X2248" s="120"/>
      <c r="Y2248" s="263"/>
      <c r="Z2248" s="123"/>
      <c r="AA2248" s="125"/>
      <c r="AB2248" s="125"/>
      <c r="AC2248" s="125"/>
      <c r="AD2248" s="125"/>
      <c r="AE2248" s="125"/>
      <c r="AF2248" s="125"/>
      <c r="AG2248" s="125"/>
      <c r="AH2248" s="125"/>
      <c r="AI2248" s="125"/>
      <c r="AJ2248" s="125"/>
      <c r="AK2248" s="135"/>
      <c r="AL2248" s="126"/>
    </row>
    <row r="2249" spans="1:38" hidden="1" x14ac:dyDescent="0.25">
      <c r="A2249" s="147"/>
      <c r="B2249" s="120"/>
      <c r="C2249" s="121"/>
      <c r="D2249" s="122"/>
      <c r="E2249" s="121"/>
      <c r="F2249" s="122"/>
      <c r="G2249" s="121"/>
      <c r="H2249" s="123"/>
      <c r="I2249" s="121"/>
      <c r="J2249" s="120"/>
      <c r="K2249" s="121"/>
      <c r="L2249" s="120"/>
      <c r="M2249" s="123"/>
      <c r="N2249" s="123"/>
      <c r="O2249" s="121"/>
      <c r="P2249" s="121"/>
      <c r="Q2249" s="123"/>
      <c r="R2249" s="121"/>
      <c r="S2249" s="121"/>
      <c r="T2249" s="124"/>
      <c r="U2249" s="120"/>
      <c r="V2249" s="121"/>
      <c r="W2249" s="120"/>
      <c r="X2249" s="120"/>
      <c r="Y2249" s="263"/>
      <c r="Z2249" s="123"/>
      <c r="AA2249" s="125"/>
      <c r="AB2249" s="125"/>
      <c r="AC2249" s="125"/>
      <c r="AD2249" s="125"/>
      <c r="AE2249" s="125"/>
      <c r="AF2249" s="125"/>
      <c r="AG2249" s="125"/>
      <c r="AH2249" s="125"/>
      <c r="AI2249" s="125"/>
      <c r="AJ2249" s="125"/>
      <c r="AK2249" s="135"/>
      <c r="AL2249" s="126"/>
    </row>
    <row r="2250" spans="1:38" hidden="1" x14ac:dyDescent="0.25">
      <c r="A2250" s="147"/>
      <c r="B2250" s="120"/>
      <c r="C2250" s="121"/>
      <c r="D2250" s="122"/>
      <c r="E2250" s="121"/>
      <c r="F2250" s="122"/>
      <c r="G2250" s="121"/>
      <c r="H2250" s="123"/>
      <c r="I2250" s="121"/>
      <c r="J2250" s="120"/>
      <c r="K2250" s="121"/>
      <c r="L2250" s="120"/>
      <c r="M2250" s="123"/>
      <c r="N2250" s="123"/>
      <c r="O2250" s="121"/>
      <c r="P2250" s="121"/>
      <c r="Q2250" s="123"/>
      <c r="R2250" s="150"/>
      <c r="S2250" s="150"/>
      <c r="T2250" s="124"/>
      <c r="U2250" s="120"/>
      <c r="V2250" s="121"/>
      <c r="W2250" s="120"/>
      <c r="X2250" s="120"/>
      <c r="Y2250" s="264"/>
      <c r="Z2250" s="123"/>
      <c r="AA2250" s="125"/>
      <c r="AB2250" s="125"/>
      <c r="AC2250" s="125"/>
      <c r="AD2250" s="125"/>
      <c r="AE2250" s="125"/>
      <c r="AF2250" s="125"/>
      <c r="AG2250" s="125"/>
      <c r="AH2250" s="125"/>
      <c r="AI2250" s="125"/>
      <c r="AJ2250" s="125"/>
      <c r="AK2250" s="135"/>
      <c r="AL2250" s="126"/>
    </row>
    <row r="2251" spans="1:38" hidden="1" x14ac:dyDescent="0.25">
      <c r="A2251" s="147"/>
      <c r="B2251" s="120"/>
      <c r="C2251" s="121"/>
      <c r="D2251" s="122"/>
      <c r="E2251" s="121"/>
      <c r="F2251" s="122"/>
      <c r="G2251" s="121"/>
      <c r="H2251" s="123"/>
      <c r="I2251" s="121"/>
      <c r="J2251" s="120"/>
      <c r="K2251" s="121"/>
      <c r="L2251" s="120"/>
      <c r="M2251" s="123"/>
      <c r="N2251" s="123"/>
      <c r="O2251" s="121"/>
      <c r="P2251" s="121"/>
      <c r="Q2251" s="123"/>
      <c r="R2251" s="150"/>
      <c r="S2251" s="150"/>
      <c r="T2251" s="124"/>
      <c r="U2251" s="120"/>
      <c r="V2251" s="121"/>
      <c r="W2251" s="120"/>
      <c r="X2251" s="120"/>
      <c r="Y2251" s="264"/>
      <c r="Z2251" s="123"/>
      <c r="AA2251" s="125"/>
      <c r="AB2251" s="125"/>
      <c r="AC2251" s="125"/>
      <c r="AD2251" s="125"/>
      <c r="AE2251" s="125"/>
      <c r="AF2251" s="125"/>
      <c r="AG2251" s="125"/>
      <c r="AH2251" s="125"/>
      <c r="AI2251" s="125"/>
      <c r="AJ2251" s="125"/>
      <c r="AK2251" s="135"/>
      <c r="AL2251" s="126"/>
    </row>
    <row r="2252" spans="1:38" hidden="1" x14ac:dyDescent="0.25">
      <c r="A2252" s="147"/>
      <c r="B2252" s="120"/>
      <c r="C2252" s="121"/>
      <c r="D2252" s="122"/>
      <c r="E2252" s="121"/>
      <c r="F2252" s="122"/>
      <c r="G2252" s="121"/>
      <c r="H2252" s="123"/>
      <c r="I2252" s="121"/>
      <c r="J2252" s="120"/>
      <c r="K2252" s="121"/>
      <c r="L2252" s="120"/>
      <c r="M2252" s="123"/>
      <c r="N2252" s="123"/>
      <c r="O2252" s="121"/>
      <c r="P2252" s="121"/>
      <c r="Q2252" s="123"/>
      <c r="R2252" s="121"/>
      <c r="S2252" s="121"/>
      <c r="T2252" s="124"/>
      <c r="U2252" s="120"/>
      <c r="V2252" s="121"/>
      <c r="W2252" s="120"/>
      <c r="X2252" s="120"/>
      <c r="Y2252" s="263"/>
      <c r="Z2252" s="123"/>
      <c r="AA2252" s="125"/>
      <c r="AB2252" s="125"/>
      <c r="AC2252" s="125"/>
      <c r="AD2252" s="125"/>
      <c r="AE2252" s="125"/>
      <c r="AF2252" s="125"/>
      <c r="AG2252" s="125"/>
      <c r="AH2252" s="125"/>
      <c r="AI2252" s="125"/>
      <c r="AJ2252" s="125"/>
      <c r="AK2252" s="135"/>
      <c r="AL2252" s="126"/>
    </row>
    <row r="2253" spans="1:38" hidden="1" x14ac:dyDescent="0.25">
      <c r="A2253" s="147"/>
      <c r="B2253" s="120"/>
      <c r="C2253" s="121"/>
      <c r="D2253" s="122"/>
      <c r="E2253" s="121"/>
      <c r="F2253" s="122"/>
      <c r="G2253" s="121"/>
      <c r="H2253" s="123"/>
      <c r="I2253" s="121"/>
      <c r="J2253" s="120"/>
      <c r="K2253" s="121"/>
      <c r="L2253" s="120"/>
      <c r="M2253" s="123"/>
      <c r="N2253" s="123"/>
      <c r="O2253" s="121"/>
      <c r="P2253" s="121"/>
      <c r="Q2253" s="123"/>
      <c r="R2253" s="150"/>
      <c r="S2253" s="150"/>
      <c r="T2253" s="124"/>
      <c r="U2253" s="120"/>
      <c r="V2253" s="121"/>
      <c r="W2253" s="120"/>
      <c r="X2253" s="120"/>
      <c r="Y2253" s="264"/>
      <c r="Z2253" s="123"/>
      <c r="AA2253" s="125"/>
      <c r="AB2253" s="125"/>
      <c r="AC2253" s="125"/>
      <c r="AD2253" s="125"/>
      <c r="AE2253" s="125"/>
      <c r="AF2253" s="125"/>
      <c r="AG2253" s="125"/>
      <c r="AH2253" s="125"/>
      <c r="AI2253" s="125"/>
      <c r="AJ2253" s="125"/>
      <c r="AK2253" s="135"/>
      <c r="AL2253" s="126"/>
    </row>
    <row r="2254" spans="1:38" hidden="1" x14ac:dyDescent="0.25">
      <c r="A2254" s="147"/>
      <c r="B2254" s="120"/>
      <c r="C2254" s="121"/>
      <c r="D2254" s="122"/>
      <c r="E2254" s="121"/>
      <c r="F2254" s="122"/>
      <c r="G2254" s="121"/>
      <c r="H2254" s="123"/>
      <c r="I2254" s="121"/>
      <c r="J2254" s="120"/>
      <c r="K2254" s="121"/>
      <c r="L2254" s="120"/>
      <c r="M2254" s="123"/>
      <c r="N2254" s="123"/>
      <c r="O2254" s="121"/>
      <c r="P2254" s="121"/>
      <c r="Q2254" s="123"/>
      <c r="R2254" s="150"/>
      <c r="S2254" s="150"/>
      <c r="T2254" s="124"/>
      <c r="U2254" s="122"/>
      <c r="V2254" s="121"/>
      <c r="W2254" s="120"/>
      <c r="X2254" s="120"/>
      <c r="Y2254" s="264"/>
      <c r="Z2254" s="123"/>
      <c r="AA2254" s="125"/>
      <c r="AB2254" s="125"/>
      <c r="AC2254" s="125"/>
      <c r="AD2254" s="125"/>
      <c r="AE2254" s="125"/>
      <c r="AF2254" s="125"/>
      <c r="AG2254" s="125"/>
      <c r="AH2254" s="125"/>
      <c r="AI2254" s="125"/>
      <c r="AJ2254" s="125"/>
      <c r="AK2254" s="135"/>
      <c r="AL2254" s="126"/>
    </row>
    <row r="2255" spans="1:38" hidden="1" x14ac:dyDescent="0.25">
      <c r="A2255" s="147"/>
      <c r="B2255" s="120"/>
      <c r="C2255" s="121"/>
      <c r="D2255" s="122"/>
      <c r="E2255" s="121"/>
      <c r="F2255" s="122"/>
      <c r="G2255" s="121"/>
      <c r="H2255" s="123"/>
      <c r="I2255" s="121"/>
      <c r="J2255" s="120"/>
      <c r="K2255" s="121"/>
      <c r="L2255" s="120"/>
      <c r="M2255" s="123"/>
      <c r="N2255" s="123"/>
      <c r="O2255" s="121"/>
      <c r="P2255" s="121"/>
      <c r="Q2255" s="123"/>
      <c r="R2255" s="150"/>
      <c r="S2255" s="150"/>
      <c r="T2255" s="124"/>
      <c r="U2255" s="120"/>
      <c r="V2255" s="121"/>
      <c r="W2255" s="120"/>
      <c r="X2255" s="120"/>
      <c r="Y2255" s="264"/>
      <c r="Z2255" s="123"/>
      <c r="AA2255" s="125"/>
      <c r="AB2255" s="125"/>
      <c r="AC2255" s="125"/>
      <c r="AD2255" s="125"/>
      <c r="AE2255" s="125"/>
      <c r="AF2255" s="125"/>
      <c r="AG2255" s="125"/>
      <c r="AH2255" s="125"/>
      <c r="AI2255" s="125"/>
      <c r="AJ2255" s="125"/>
      <c r="AK2255" s="135"/>
      <c r="AL2255" s="126"/>
    </row>
    <row r="2256" spans="1:38" hidden="1" x14ac:dyDescent="0.25">
      <c r="A2256" s="147"/>
      <c r="B2256" s="120"/>
      <c r="C2256" s="121"/>
      <c r="D2256" s="122"/>
      <c r="E2256" s="121"/>
      <c r="F2256" s="122"/>
      <c r="G2256" s="121"/>
      <c r="H2256" s="123"/>
      <c r="I2256" s="121"/>
      <c r="J2256" s="120"/>
      <c r="K2256" s="121"/>
      <c r="L2256" s="120"/>
      <c r="M2256" s="123"/>
      <c r="N2256" s="123"/>
      <c r="O2256" s="121"/>
      <c r="P2256" s="121"/>
      <c r="Q2256" s="123"/>
      <c r="R2256" s="150"/>
      <c r="S2256" s="150"/>
      <c r="T2256" s="124"/>
      <c r="U2256" s="120"/>
      <c r="V2256" s="121"/>
      <c r="W2256" s="120"/>
      <c r="X2256" s="120"/>
      <c r="Y2256" s="264"/>
      <c r="Z2256" s="123"/>
      <c r="AA2256" s="125"/>
      <c r="AB2256" s="125"/>
      <c r="AC2256" s="125"/>
      <c r="AD2256" s="125"/>
      <c r="AE2256" s="125"/>
      <c r="AF2256" s="125"/>
      <c r="AG2256" s="125"/>
      <c r="AH2256" s="125"/>
      <c r="AI2256" s="125"/>
      <c r="AJ2256" s="125"/>
      <c r="AK2256" s="135"/>
      <c r="AL2256" s="126"/>
    </row>
    <row r="2257" spans="1:38" hidden="1" x14ac:dyDescent="0.25">
      <c r="A2257" s="147"/>
      <c r="B2257" s="120"/>
      <c r="C2257" s="121"/>
      <c r="D2257" s="122"/>
      <c r="E2257" s="121"/>
      <c r="F2257" s="122"/>
      <c r="G2257" s="121"/>
      <c r="H2257" s="123"/>
      <c r="I2257" s="121"/>
      <c r="J2257" s="120"/>
      <c r="K2257" s="121"/>
      <c r="L2257" s="120"/>
      <c r="M2257" s="123"/>
      <c r="N2257" s="123"/>
      <c r="O2257" s="121"/>
      <c r="P2257" s="121"/>
      <c r="Q2257" s="123"/>
      <c r="R2257" s="150"/>
      <c r="S2257" s="150"/>
      <c r="T2257" s="124"/>
      <c r="U2257" s="120"/>
      <c r="V2257" s="121"/>
      <c r="W2257" s="120"/>
      <c r="X2257" s="120"/>
      <c r="Y2257" s="264"/>
      <c r="Z2257" s="123"/>
      <c r="AA2257" s="125"/>
      <c r="AB2257" s="125"/>
      <c r="AC2257" s="125"/>
      <c r="AD2257" s="125"/>
      <c r="AE2257" s="125"/>
      <c r="AF2257" s="125"/>
      <c r="AG2257" s="125"/>
      <c r="AH2257" s="125"/>
      <c r="AI2257" s="125"/>
      <c r="AJ2257" s="125"/>
      <c r="AK2257" s="135"/>
      <c r="AL2257" s="126"/>
    </row>
    <row r="2258" spans="1:38" hidden="1" x14ac:dyDescent="0.25">
      <c r="A2258" s="147"/>
      <c r="B2258" s="120"/>
      <c r="C2258" s="121"/>
      <c r="D2258" s="122"/>
      <c r="E2258" s="121"/>
      <c r="F2258" s="122"/>
      <c r="G2258" s="121"/>
      <c r="H2258" s="123"/>
      <c r="I2258" s="121"/>
      <c r="J2258" s="120"/>
      <c r="K2258" s="121"/>
      <c r="L2258" s="120"/>
      <c r="M2258" s="123"/>
      <c r="N2258" s="123"/>
      <c r="O2258" s="121"/>
      <c r="P2258" s="121"/>
      <c r="Q2258" s="123"/>
      <c r="R2258" s="150"/>
      <c r="S2258" s="150"/>
      <c r="T2258" s="124"/>
      <c r="U2258" s="120"/>
      <c r="V2258" s="121"/>
      <c r="W2258" s="120"/>
      <c r="X2258" s="120"/>
      <c r="Y2258" s="264"/>
      <c r="Z2258" s="123"/>
      <c r="AA2258" s="125"/>
      <c r="AB2258" s="125"/>
      <c r="AC2258" s="125"/>
      <c r="AD2258" s="125"/>
      <c r="AE2258" s="125"/>
      <c r="AF2258" s="125"/>
      <c r="AG2258" s="125"/>
      <c r="AH2258" s="125"/>
      <c r="AI2258" s="125"/>
      <c r="AJ2258" s="125"/>
      <c r="AK2258" s="135"/>
      <c r="AL2258" s="126"/>
    </row>
    <row r="2259" spans="1:38" hidden="1" x14ac:dyDescent="0.25">
      <c r="A2259" s="147"/>
      <c r="B2259" s="120"/>
      <c r="C2259" s="121"/>
      <c r="D2259" s="122"/>
      <c r="E2259" s="121"/>
      <c r="F2259" s="122"/>
      <c r="G2259" s="121"/>
      <c r="H2259" s="123"/>
      <c r="I2259" s="121"/>
      <c r="J2259" s="120"/>
      <c r="K2259" s="121"/>
      <c r="L2259" s="120"/>
      <c r="M2259" s="123"/>
      <c r="N2259" s="123"/>
      <c r="O2259" s="121"/>
      <c r="P2259" s="121"/>
      <c r="Q2259" s="123"/>
      <c r="R2259" s="150"/>
      <c r="S2259" s="150"/>
      <c r="T2259" s="124"/>
      <c r="U2259" s="120"/>
      <c r="V2259" s="121"/>
      <c r="W2259" s="120"/>
      <c r="X2259" s="120"/>
      <c r="Y2259" s="264"/>
      <c r="Z2259" s="123"/>
      <c r="AA2259" s="125"/>
      <c r="AB2259" s="125"/>
      <c r="AC2259" s="125"/>
      <c r="AD2259" s="125"/>
      <c r="AE2259" s="125"/>
      <c r="AF2259" s="125"/>
      <c r="AG2259" s="125"/>
      <c r="AH2259" s="125"/>
      <c r="AI2259" s="125"/>
      <c r="AJ2259" s="125"/>
      <c r="AK2259" s="135"/>
      <c r="AL2259" s="126"/>
    </row>
    <row r="2260" spans="1:38" hidden="1" x14ac:dyDescent="0.25">
      <c r="A2260" s="147"/>
      <c r="B2260" s="120"/>
      <c r="C2260" s="121"/>
      <c r="D2260" s="122"/>
      <c r="E2260" s="121"/>
      <c r="F2260" s="122"/>
      <c r="G2260" s="121"/>
      <c r="H2260" s="123"/>
      <c r="I2260" s="121"/>
      <c r="J2260" s="120"/>
      <c r="K2260" s="121"/>
      <c r="L2260" s="120"/>
      <c r="M2260" s="123"/>
      <c r="N2260" s="123"/>
      <c r="O2260" s="121"/>
      <c r="P2260" s="121"/>
      <c r="Q2260" s="123"/>
      <c r="R2260" s="150"/>
      <c r="S2260" s="150"/>
      <c r="T2260" s="124"/>
      <c r="U2260" s="120"/>
      <c r="V2260" s="121"/>
      <c r="W2260" s="120"/>
      <c r="X2260" s="120"/>
      <c r="Y2260" s="264"/>
      <c r="Z2260" s="123"/>
      <c r="AA2260" s="125"/>
      <c r="AB2260" s="125"/>
      <c r="AC2260" s="125"/>
      <c r="AD2260" s="125"/>
      <c r="AE2260" s="125"/>
      <c r="AF2260" s="125"/>
      <c r="AG2260" s="125"/>
      <c r="AH2260" s="125"/>
      <c r="AI2260" s="125"/>
      <c r="AJ2260" s="125"/>
      <c r="AK2260" s="135"/>
      <c r="AL2260" s="126"/>
    </row>
    <row r="2261" spans="1:38" hidden="1" x14ac:dyDescent="0.25">
      <c r="A2261" s="147"/>
      <c r="B2261" s="120"/>
      <c r="C2261" s="121"/>
      <c r="D2261" s="122"/>
      <c r="E2261" s="121"/>
      <c r="F2261" s="122"/>
      <c r="G2261" s="121"/>
      <c r="H2261" s="123"/>
      <c r="I2261" s="121"/>
      <c r="J2261" s="120"/>
      <c r="K2261" s="121"/>
      <c r="L2261" s="120"/>
      <c r="M2261" s="123"/>
      <c r="N2261" s="123"/>
      <c r="O2261" s="121"/>
      <c r="P2261" s="121"/>
      <c r="Q2261" s="123"/>
      <c r="R2261" s="150"/>
      <c r="S2261" s="150"/>
      <c r="T2261" s="124"/>
      <c r="U2261" s="120"/>
      <c r="V2261" s="121"/>
      <c r="W2261" s="120"/>
      <c r="X2261" s="120"/>
      <c r="Y2261" s="264"/>
      <c r="Z2261" s="123"/>
      <c r="AA2261" s="125"/>
      <c r="AB2261" s="125"/>
      <c r="AC2261" s="125"/>
      <c r="AD2261" s="125"/>
      <c r="AE2261" s="125"/>
      <c r="AF2261" s="125"/>
      <c r="AG2261" s="125"/>
      <c r="AH2261" s="125"/>
      <c r="AI2261" s="125"/>
      <c r="AJ2261" s="125"/>
      <c r="AK2261" s="135"/>
      <c r="AL2261" s="126"/>
    </row>
    <row r="2262" spans="1:38" hidden="1" x14ac:dyDescent="0.25">
      <c r="A2262" s="147"/>
      <c r="B2262" s="120"/>
      <c r="C2262" s="121"/>
      <c r="D2262" s="122"/>
      <c r="E2262" s="121"/>
      <c r="F2262" s="122"/>
      <c r="G2262" s="121"/>
      <c r="H2262" s="123"/>
      <c r="I2262" s="121"/>
      <c r="J2262" s="120"/>
      <c r="K2262" s="121"/>
      <c r="L2262" s="120"/>
      <c r="M2262" s="123"/>
      <c r="N2262" s="123"/>
      <c r="O2262" s="121"/>
      <c r="P2262" s="121"/>
      <c r="Q2262" s="123"/>
      <c r="R2262" s="121"/>
      <c r="S2262" s="121"/>
      <c r="T2262" s="124"/>
      <c r="U2262" s="120"/>
      <c r="V2262" s="121"/>
      <c r="W2262" s="120"/>
      <c r="X2262" s="120"/>
      <c r="Y2262" s="263"/>
      <c r="Z2262" s="123"/>
      <c r="AA2262" s="125"/>
      <c r="AB2262" s="125"/>
      <c r="AC2262" s="125"/>
      <c r="AD2262" s="125"/>
      <c r="AE2262" s="125"/>
      <c r="AF2262" s="125"/>
      <c r="AG2262" s="125"/>
      <c r="AH2262" s="125"/>
      <c r="AI2262" s="125"/>
      <c r="AJ2262" s="125"/>
      <c r="AK2262" s="135"/>
      <c r="AL2262" s="126"/>
    </row>
    <row r="2263" spans="1:38" hidden="1" x14ac:dyDescent="0.25">
      <c r="A2263" s="147"/>
      <c r="B2263" s="120"/>
      <c r="C2263" s="121"/>
      <c r="D2263" s="122"/>
      <c r="E2263" s="121"/>
      <c r="F2263" s="122"/>
      <c r="G2263" s="121"/>
      <c r="H2263" s="123"/>
      <c r="I2263" s="121"/>
      <c r="J2263" s="120"/>
      <c r="K2263" s="121"/>
      <c r="L2263" s="120"/>
      <c r="M2263" s="123"/>
      <c r="N2263" s="123"/>
      <c r="O2263" s="121"/>
      <c r="P2263" s="121"/>
      <c r="Q2263" s="123"/>
      <c r="R2263" s="150"/>
      <c r="S2263" s="150"/>
      <c r="T2263" s="124"/>
      <c r="U2263" s="120"/>
      <c r="V2263" s="121"/>
      <c r="W2263" s="120"/>
      <c r="X2263" s="120"/>
      <c r="Y2263" s="264"/>
      <c r="Z2263" s="123"/>
      <c r="AA2263" s="125"/>
      <c r="AB2263" s="125"/>
      <c r="AC2263" s="125"/>
      <c r="AD2263" s="125"/>
      <c r="AE2263" s="125"/>
      <c r="AF2263" s="125"/>
      <c r="AG2263" s="125"/>
      <c r="AH2263" s="125"/>
      <c r="AI2263" s="125"/>
      <c r="AJ2263" s="125"/>
      <c r="AK2263" s="135"/>
      <c r="AL2263" s="126"/>
    </row>
    <row r="2264" spans="1:38" hidden="1" x14ac:dyDescent="0.25">
      <c r="A2264" s="147"/>
      <c r="B2264" s="120"/>
      <c r="C2264" s="121"/>
      <c r="D2264" s="122"/>
      <c r="E2264" s="121"/>
      <c r="F2264" s="122"/>
      <c r="G2264" s="121"/>
      <c r="H2264" s="123"/>
      <c r="I2264" s="121"/>
      <c r="J2264" s="120"/>
      <c r="K2264" s="121"/>
      <c r="L2264" s="120"/>
      <c r="M2264" s="123"/>
      <c r="N2264" s="123"/>
      <c r="O2264" s="121"/>
      <c r="P2264" s="121"/>
      <c r="Q2264" s="123"/>
      <c r="R2264" s="150"/>
      <c r="S2264" s="150"/>
      <c r="T2264" s="124"/>
      <c r="U2264" s="120"/>
      <c r="V2264" s="121"/>
      <c r="W2264" s="120"/>
      <c r="X2264" s="120"/>
      <c r="Y2264" s="264"/>
      <c r="Z2264" s="123"/>
      <c r="AA2264" s="125"/>
      <c r="AB2264" s="125"/>
      <c r="AC2264" s="125"/>
      <c r="AD2264" s="125"/>
      <c r="AE2264" s="125"/>
      <c r="AF2264" s="125"/>
      <c r="AG2264" s="125"/>
      <c r="AH2264" s="125"/>
      <c r="AI2264" s="125"/>
      <c r="AJ2264" s="125"/>
      <c r="AK2264" s="135"/>
      <c r="AL2264" s="126"/>
    </row>
    <row r="2265" spans="1:38" hidden="1" x14ac:dyDescent="0.25">
      <c r="A2265" s="147"/>
      <c r="B2265" s="120"/>
      <c r="C2265" s="121"/>
      <c r="D2265" s="122"/>
      <c r="E2265" s="121"/>
      <c r="F2265" s="122"/>
      <c r="G2265" s="121"/>
      <c r="H2265" s="123"/>
      <c r="I2265" s="121"/>
      <c r="J2265" s="120"/>
      <c r="K2265" s="121"/>
      <c r="L2265" s="120"/>
      <c r="M2265" s="123"/>
      <c r="N2265" s="123"/>
      <c r="O2265" s="121"/>
      <c r="P2265" s="121"/>
      <c r="Q2265" s="123"/>
      <c r="R2265" s="150"/>
      <c r="S2265" s="150"/>
      <c r="T2265" s="124"/>
      <c r="U2265" s="120"/>
      <c r="V2265" s="121"/>
      <c r="W2265" s="120"/>
      <c r="X2265" s="120"/>
      <c r="Y2265" s="264"/>
      <c r="Z2265" s="123"/>
      <c r="AA2265" s="125"/>
      <c r="AB2265" s="125"/>
      <c r="AC2265" s="125"/>
      <c r="AD2265" s="125"/>
      <c r="AE2265" s="125"/>
      <c r="AF2265" s="125"/>
      <c r="AG2265" s="125"/>
      <c r="AH2265" s="125"/>
      <c r="AI2265" s="125"/>
      <c r="AJ2265" s="125"/>
      <c r="AK2265" s="135"/>
      <c r="AL2265" s="126"/>
    </row>
    <row r="2266" spans="1:38" hidden="1" x14ac:dyDescent="0.25">
      <c r="A2266" s="147"/>
      <c r="B2266" s="120"/>
      <c r="C2266" s="121"/>
      <c r="D2266" s="122"/>
      <c r="E2266" s="121"/>
      <c r="F2266" s="122"/>
      <c r="G2266" s="121"/>
      <c r="H2266" s="123"/>
      <c r="I2266" s="121"/>
      <c r="J2266" s="120"/>
      <c r="K2266" s="121"/>
      <c r="L2266" s="120"/>
      <c r="M2266" s="123"/>
      <c r="N2266" s="123"/>
      <c r="O2266" s="121"/>
      <c r="P2266" s="121"/>
      <c r="Q2266" s="123"/>
      <c r="R2266" s="150"/>
      <c r="S2266" s="150"/>
      <c r="T2266" s="124"/>
      <c r="U2266" s="120"/>
      <c r="V2266" s="121"/>
      <c r="W2266" s="120"/>
      <c r="X2266" s="120"/>
      <c r="Y2266" s="264"/>
      <c r="Z2266" s="123"/>
      <c r="AA2266" s="125"/>
      <c r="AB2266" s="125"/>
      <c r="AC2266" s="125"/>
      <c r="AD2266" s="125"/>
      <c r="AE2266" s="125"/>
      <c r="AF2266" s="125"/>
      <c r="AG2266" s="125"/>
      <c r="AH2266" s="125"/>
      <c r="AI2266" s="125"/>
      <c r="AJ2266" s="125"/>
      <c r="AK2266" s="135"/>
      <c r="AL2266" s="126"/>
    </row>
    <row r="2267" spans="1:38" hidden="1" x14ac:dyDescent="0.25">
      <c r="A2267" s="147"/>
      <c r="B2267" s="120"/>
      <c r="C2267" s="121"/>
      <c r="D2267" s="122"/>
      <c r="E2267" s="121"/>
      <c r="F2267" s="122"/>
      <c r="G2267" s="121"/>
      <c r="H2267" s="123"/>
      <c r="I2267" s="121"/>
      <c r="J2267" s="120"/>
      <c r="K2267" s="121"/>
      <c r="L2267" s="120"/>
      <c r="M2267" s="123"/>
      <c r="N2267" s="123"/>
      <c r="O2267" s="121"/>
      <c r="P2267" s="121"/>
      <c r="Q2267" s="123"/>
      <c r="R2267" s="150"/>
      <c r="S2267" s="150"/>
      <c r="T2267" s="124"/>
      <c r="U2267" s="120"/>
      <c r="V2267" s="121"/>
      <c r="W2267" s="120"/>
      <c r="X2267" s="120"/>
      <c r="Y2267" s="264"/>
      <c r="Z2267" s="123"/>
      <c r="AA2267" s="125"/>
      <c r="AB2267" s="125"/>
      <c r="AC2267" s="125"/>
      <c r="AD2267" s="125"/>
      <c r="AE2267" s="125"/>
      <c r="AF2267" s="125"/>
      <c r="AG2267" s="125"/>
      <c r="AH2267" s="125"/>
      <c r="AI2267" s="125"/>
      <c r="AJ2267" s="125"/>
      <c r="AK2267" s="135"/>
      <c r="AL2267" s="126"/>
    </row>
    <row r="2268" spans="1:38" hidden="1" x14ac:dyDescent="0.25">
      <c r="A2268" s="147"/>
      <c r="B2268" s="120"/>
      <c r="C2268" s="121"/>
      <c r="D2268" s="122"/>
      <c r="E2268" s="121"/>
      <c r="F2268" s="122"/>
      <c r="G2268" s="121"/>
      <c r="H2268" s="123"/>
      <c r="I2268" s="121"/>
      <c r="J2268" s="120"/>
      <c r="K2268" s="121"/>
      <c r="L2268" s="120"/>
      <c r="M2268" s="123"/>
      <c r="N2268" s="123"/>
      <c r="O2268" s="121"/>
      <c r="P2268" s="121"/>
      <c r="Q2268" s="123"/>
      <c r="R2268" s="150"/>
      <c r="S2268" s="150"/>
      <c r="T2268" s="124"/>
      <c r="U2268" s="120"/>
      <c r="V2268" s="121"/>
      <c r="W2268" s="120"/>
      <c r="X2268" s="120"/>
      <c r="Y2268" s="264"/>
      <c r="Z2268" s="123"/>
      <c r="AA2268" s="125"/>
      <c r="AB2268" s="125"/>
      <c r="AC2268" s="125"/>
      <c r="AD2268" s="125"/>
      <c r="AE2268" s="125"/>
      <c r="AF2268" s="125"/>
      <c r="AG2268" s="125"/>
      <c r="AH2268" s="125"/>
      <c r="AI2268" s="125"/>
      <c r="AJ2268" s="125"/>
      <c r="AK2268" s="135"/>
      <c r="AL2268" s="126"/>
    </row>
    <row r="2269" spans="1:38" hidden="1" x14ac:dyDescent="0.25">
      <c r="A2269" s="147"/>
      <c r="B2269" s="120"/>
      <c r="C2269" s="121"/>
      <c r="D2269" s="122"/>
      <c r="E2269" s="121"/>
      <c r="F2269" s="122"/>
      <c r="G2269" s="121"/>
      <c r="H2269" s="123"/>
      <c r="I2269" s="121"/>
      <c r="J2269" s="120"/>
      <c r="K2269" s="121"/>
      <c r="L2269" s="120"/>
      <c r="M2269" s="123"/>
      <c r="N2269" s="123"/>
      <c r="O2269" s="121"/>
      <c r="P2269" s="121"/>
      <c r="Q2269" s="123"/>
      <c r="R2269" s="150"/>
      <c r="S2269" s="150"/>
      <c r="T2269" s="124"/>
      <c r="U2269" s="120"/>
      <c r="V2269" s="121"/>
      <c r="W2269" s="120"/>
      <c r="X2269" s="120"/>
      <c r="Y2269" s="264"/>
      <c r="Z2269" s="123"/>
      <c r="AA2269" s="125"/>
      <c r="AB2269" s="125"/>
      <c r="AC2269" s="125"/>
      <c r="AD2269" s="125"/>
      <c r="AE2269" s="125"/>
      <c r="AF2269" s="125"/>
      <c r="AG2269" s="125"/>
      <c r="AH2269" s="125"/>
      <c r="AI2269" s="125"/>
      <c r="AJ2269" s="125"/>
      <c r="AK2269" s="135"/>
      <c r="AL2269" s="126"/>
    </row>
    <row r="2270" spans="1:38" hidden="1" x14ac:dyDescent="0.25">
      <c r="A2270" s="147"/>
      <c r="B2270" s="120"/>
      <c r="C2270" s="121"/>
      <c r="D2270" s="122"/>
      <c r="E2270" s="121"/>
      <c r="F2270" s="122"/>
      <c r="G2270" s="121"/>
      <c r="H2270" s="123"/>
      <c r="I2270" s="121"/>
      <c r="J2270" s="120"/>
      <c r="K2270" s="121"/>
      <c r="L2270" s="120"/>
      <c r="M2270" s="123"/>
      <c r="N2270" s="123"/>
      <c r="O2270" s="121"/>
      <c r="P2270" s="121"/>
      <c r="Q2270" s="123"/>
      <c r="R2270" s="150"/>
      <c r="S2270" s="150"/>
      <c r="T2270" s="124"/>
      <c r="U2270" s="120"/>
      <c r="V2270" s="121"/>
      <c r="W2270" s="120"/>
      <c r="X2270" s="120"/>
      <c r="Y2270" s="264"/>
      <c r="Z2270" s="123"/>
      <c r="AA2270" s="125"/>
      <c r="AB2270" s="125"/>
      <c r="AC2270" s="125"/>
      <c r="AD2270" s="125"/>
      <c r="AE2270" s="125"/>
      <c r="AF2270" s="125"/>
      <c r="AG2270" s="125"/>
      <c r="AH2270" s="125"/>
      <c r="AI2270" s="125"/>
      <c r="AJ2270" s="125"/>
      <c r="AK2270" s="135"/>
      <c r="AL2270" s="126"/>
    </row>
    <row r="2271" spans="1:38" hidden="1" x14ac:dyDescent="0.25">
      <c r="A2271" s="147"/>
      <c r="B2271" s="120"/>
      <c r="C2271" s="121"/>
      <c r="D2271" s="122"/>
      <c r="E2271" s="121"/>
      <c r="F2271" s="122"/>
      <c r="G2271" s="121"/>
      <c r="H2271" s="123"/>
      <c r="I2271" s="121"/>
      <c r="J2271" s="120"/>
      <c r="K2271" s="121"/>
      <c r="L2271" s="120"/>
      <c r="M2271" s="123"/>
      <c r="N2271" s="123"/>
      <c r="O2271" s="121"/>
      <c r="P2271" s="121"/>
      <c r="Q2271" s="123"/>
      <c r="R2271" s="150"/>
      <c r="S2271" s="150"/>
      <c r="T2271" s="124"/>
      <c r="U2271" s="120"/>
      <c r="V2271" s="121"/>
      <c r="W2271" s="120"/>
      <c r="X2271" s="120"/>
      <c r="Y2271" s="264"/>
      <c r="Z2271" s="123"/>
      <c r="AA2271" s="125"/>
      <c r="AB2271" s="125"/>
      <c r="AC2271" s="125"/>
      <c r="AD2271" s="125"/>
      <c r="AE2271" s="125"/>
      <c r="AF2271" s="125"/>
      <c r="AG2271" s="125"/>
      <c r="AH2271" s="125"/>
      <c r="AI2271" s="125"/>
      <c r="AJ2271" s="125"/>
      <c r="AK2271" s="135"/>
      <c r="AL2271" s="126"/>
    </row>
    <row r="2272" spans="1:38" hidden="1" x14ac:dyDescent="0.25">
      <c r="A2272" s="147"/>
      <c r="B2272" s="120"/>
      <c r="C2272" s="121"/>
      <c r="D2272" s="122"/>
      <c r="E2272" s="121"/>
      <c r="F2272" s="122"/>
      <c r="G2272" s="121"/>
      <c r="H2272" s="123"/>
      <c r="I2272" s="121"/>
      <c r="J2272" s="120"/>
      <c r="K2272" s="121"/>
      <c r="L2272" s="120"/>
      <c r="M2272" s="123"/>
      <c r="N2272" s="123"/>
      <c r="O2272" s="121"/>
      <c r="P2272" s="121"/>
      <c r="Q2272" s="123"/>
      <c r="R2272" s="150"/>
      <c r="S2272" s="150"/>
      <c r="T2272" s="124"/>
      <c r="U2272" s="120"/>
      <c r="V2272" s="121"/>
      <c r="W2272" s="120"/>
      <c r="X2272" s="120"/>
      <c r="Y2272" s="264"/>
      <c r="Z2272" s="123"/>
      <c r="AA2272" s="125"/>
      <c r="AB2272" s="125"/>
      <c r="AC2272" s="125"/>
      <c r="AD2272" s="125"/>
      <c r="AE2272" s="125"/>
      <c r="AF2272" s="125"/>
      <c r="AG2272" s="125"/>
      <c r="AH2272" s="125"/>
      <c r="AI2272" s="125"/>
      <c r="AJ2272" s="125"/>
      <c r="AK2272" s="135"/>
      <c r="AL2272" s="126"/>
    </row>
    <row r="2273" spans="1:38" hidden="1" x14ac:dyDescent="0.25">
      <c r="A2273" s="147"/>
      <c r="B2273" s="120"/>
      <c r="C2273" s="121"/>
      <c r="D2273" s="122"/>
      <c r="E2273" s="121"/>
      <c r="F2273" s="122"/>
      <c r="G2273" s="121"/>
      <c r="H2273" s="123"/>
      <c r="I2273" s="121"/>
      <c r="J2273" s="120"/>
      <c r="K2273" s="121"/>
      <c r="L2273" s="120"/>
      <c r="M2273" s="123"/>
      <c r="N2273" s="123"/>
      <c r="O2273" s="121"/>
      <c r="P2273" s="121"/>
      <c r="Q2273" s="123"/>
      <c r="R2273" s="150"/>
      <c r="S2273" s="150"/>
      <c r="T2273" s="124"/>
      <c r="U2273" s="120"/>
      <c r="V2273" s="121"/>
      <c r="W2273" s="120"/>
      <c r="X2273" s="120"/>
      <c r="Y2273" s="264"/>
      <c r="Z2273" s="123"/>
      <c r="AA2273" s="125"/>
      <c r="AB2273" s="125"/>
      <c r="AC2273" s="125"/>
      <c r="AD2273" s="125"/>
      <c r="AE2273" s="125"/>
      <c r="AF2273" s="125"/>
      <c r="AG2273" s="125"/>
      <c r="AH2273" s="125"/>
      <c r="AI2273" s="125"/>
      <c r="AJ2273" s="125"/>
      <c r="AK2273" s="135"/>
      <c r="AL2273" s="126"/>
    </row>
    <row r="2274" spans="1:38" hidden="1" x14ac:dyDescent="0.25">
      <c r="A2274" s="147"/>
      <c r="B2274" s="120"/>
      <c r="C2274" s="121"/>
      <c r="D2274" s="122"/>
      <c r="E2274" s="121"/>
      <c r="F2274" s="122"/>
      <c r="G2274" s="121"/>
      <c r="H2274" s="123"/>
      <c r="I2274" s="121"/>
      <c r="J2274" s="120"/>
      <c r="K2274" s="121"/>
      <c r="L2274" s="120"/>
      <c r="M2274" s="123"/>
      <c r="N2274" s="123"/>
      <c r="O2274" s="121"/>
      <c r="P2274" s="121"/>
      <c r="Q2274" s="123"/>
      <c r="R2274" s="150"/>
      <c r="S2274" s="150"/>
      <c r="T2274" s="124"/>
      <c r="U2274" s="122"/>
      <c r="V2274" s="121"/>
      <c r="W2274" s="120"/>
      <c r="X2274" s="120"/>
      <c r="Y2274" s="264"/>
      <c r="Z2274" s="123"/>
      <c r="AA2274" s="125"/>
      <c r="AB2274" s="125"/>
      <c r="AC2274" s="125"/>
      <c r="AD2274" s="125"/>
      <c r="AE2274" s="125"/>
      <c r="AF2274" s="125"/>
      <c r="AG2274" s="125"/>
      <c r="AH2274" s="125"/>
      <c r="AI2274" s="125"/>
      <c r="AJ2274" s="125"/>
      <c r="AK2274" s="135"/>
      <c r="AL2274" s="126"/>
    </row>
    <row r="2275" spans="1:38" hidden="1" x14ac:dyDescent="0.25">
      <c r="A2275" s="147"/>
      <c r="B2275" s="120"/>
      <c r="C2275" s="121"/>
      <c r="D2275" s="122"/>
      <c r="E2275" s="121"/>
      <c r="F2275" s="122"/>
      <c r="G2275" s="121"/>
      <c r="H2275" s="123"/>
      <c r="I2275" s="121"/>
      <c r="J2275" s="120"/>
      <c r="K2275" s="121"/>
      <c r="L2275" s="120"/>
      <c r="M2275" s="123"/>
      <c r="N2275" s="123"/>
      <c r="O2275" s="121"/>
      <c r="P2275" s="121"/>
      <c r="Q2275" s="123"/>
      <c r="R2275" s="150"/>
      <c r="S2275" s="150"/>
      <c r="T2275" s="124"/>
      <c r="U2275" s="120"/>
      <c r="V2275" s="121"/>
      <c r="W2275" s="120"/>
      <c r="X2275" s="120"/>
      <c r="Y2275" s="264"/>
      <c r="Z2275" s="123"/>
      <c r="AA2275" s="125"/>
      <c r="AB2275" s="125"/>
      <c r="AC2275" s="125"/>
      <c r="AD2275" s="125"/>
      <c r="AE2275" s="125"/>
      <c r="AF2275" s="125"/>
      <c r="AG2275" s="125"/>
      <c r="AH2275" s="125"/>
      <c r="AI2275" s="125"/>
      <c r="AJ2275" s="125"/>
      <c r="AK2275" s="135"/>
      <c r="AL2275" s="126"/>
    </row>
    <row r="2276" spans="1:38" hidden="1" x14ac:dyDescent="0.25">
      <c r="A2276" s="147"/>
      <c r="B2276" s="120"/>
      <c r="C2276" s="121"/>
      <c r="D2276" s="122"/>
      <c r="E2276" s="121"/>
      <c r="F2276" s="122"/>
      <c r="G2276" s="121"/>
      <c r="H2276" s="123"/>
      <c r="I2276" s="121"/>
      <c r="J2276" s="120"/>
      <c r="K2276" s="121"/>
      <c r="L2276" s="120"/>
      <c r="M2276" s="123"/>
      <c r="N2276" s="123"/>
      <c r="O2276" s="121"/>
      <c r="P2276" s="121"/>
      <c r="Q2276" s="123"/>
      <c r="R2276" s="121"/>
      <c r="S2276" s="121"/>
      <c r="T2276" s="124"/>
      <c r="U2276" s="120"/>
      <c r="V2276" s="121"/>
      <c r="W2276" s="120"/>
      <c r="X2276" s="120"/>
      <c r="Y2276" s="263"/>
      <c r="Z2276" s="123"/>
      <c r="AA2276" s="125"/>
      <c r="AB2276" s="125"/>
      <c r="AC2276" s="125"/>
      <c r="AD2276" s="125"/>
      <c r="AE2276" s="125"/>
      <c r="AF2276" s="125"/>
      <c r="AG2276" s="125"/>
      <c r="AH2276" s="125"/>
      <c r="AI2276" s="125"/>
      <c r="AJ2276" s="125"/>
      <c r="AK2276" s="135"/>
      <c r="AL2276" s="126"/>
    </row>
    <row r="2277" spans="1:38" hidden="1" x14ac:dyDescent="0.25">
      <c r="A2277" s="147"/>
      <c r="B2277" s="120"/>
      <c r="C2277" s="121"/>
      <c r="D2277" s="122"/>
      <c r="E2277" s="121"/>
      <c r="F2277" s="122"/>
      <c r="G2277" s="121"/>
      <c r="H2277" s="123"/>
      <c r="I2277" s="121"/>
      <c r="J2277" s="120"/>
      <c r="K2277" s="121"/>
      <c r="L2277" s="120"/>
      <c r="M2277" s="123"/>
      <c r="N2277" s="123"/>
      <c r="O2277" s="121"/>
      <c r="P2277" s="121"/>
      <c r="Q2277" s="123"/>
      <c r="R2277" s="121"/>
      <c r="S2277" s="121"/>
      <c r="T2277" s="124"/>
      <c r="U2277" s="120"/>
      <c r="V2277" s="121"/>
      <c r="W2277" s="120"/>
      <c r="X2277" s="120"/>
      <c r="Y2277" s="263"/>
      <c r="Z2277" s="123"/>
      <c r="AA2277" s="125"/>
      <c r="AB2277" s="125"/>
      <c r="AC2277" s="125"/>
      <c r="AD2277" s="125"/>
      <c r="AE2277" s="125"/>
      <c r="AF2277" s="125"/>
      <c r="AG2277" s="125"/>
      <c r="AH2277" s="125"/>
      <c r="AI2277" s="125"/>
      <c r="AJ2277" s="125"/>
      <c r="AK2277" s="135"/>
      <c r="AL2277" s="126"/>
    </row>
    <row r="2278" spans="1:38" hidden="1" x14ac:dyDescent="0.25">
      <c r="A2278" s="147"/>
      <c r="B2278" s="120"/>
      <c r="C2278" s="121"/>
      <c r="D2278" s="122"/>
      <c r="E2278" s="121"/>
      <c r="F2278" s="122"/>
      <c r="G2278" s="121"/>
      <c r="H2278" s="123"/>
      <c r="I2278" s="121"/>
      <c r="J2278" s="120"/>
      <c r="K2278" s="121"/>
      <c r="L2278" s="120"/>
      <c r="M2278" s="123"/>
      <c r="N2278" s="123"/>
      <c r="O2278" s="121"/>
      <c r="P2278" s="121"/>
      <c r="Q2278" s="123"/>
      <c r="R2278" s="121"/>
      <c r="S2278" s="121"/>
      <c r="T2278" s="124"/>
      <c r="U2278" s="120"/>
      <c r="V2278" s="121"/>
      <c r="W2278" s="120"/>
      <c r="X2278" s="120"/>
      <c r="Y2278" s="263"/>
      <c r="Z2278" s="123"/>
      <c r="AA2278" s="125"/>
      <c r="AB2278" s="125"/>
      <c r="AC2278" s="125"/>
      <c r="AD2278" s="125"/>
      <c r="AE2278" s="125"/>
      <c r="AF2278" s="125"/>
      <c r="AG2278" s="125"/>
      <c r="AH2278" s="125"/>
      <c r="AI2278" s="125"/>
      <c r="AJ2278" s="125"/>
      <c r="AK2278" s="135"/>
      <c r="AL2278" s="126"/>
    </row>
    <row r="2279" spans="1:38" hidden="1" x14ac:dyDescent="0.25">
      <c r="A2279" s="147"/>
      <c r="B2279" s="120"/>
      <c r="C2279" s="121"/>
      <c r="D2279" s="122"/>
      <c r="E2279" s="121"/>
      <c r="F2279" s="122"/>
      <c r="G2279" s="121"/>
      <c r="H2279" s="123"/>
      <c r="I2279" s="121"/>
      <c r="J2279" s="120"/>
      <c r="K2279" s="121"/>
      <c r="L2279" s="120"/>
      <c r="M2279" s="123"/>
      <c r="N2279" s="123"/>
      <c r="O2279" s="121"/>
      <c r="P2279" s="121"/>
      <c r="Q2279" s="123"/>
      <c r="R2279" s="121"/>
      <c r="S2279" s="121"/>
      <c r="T2279" s="124"/>
      <c r="U2279" s="120"/>
      <c r="V2279" s="121"/>
      <c r="W2279" s="120"/>
      <c r="X2279" s="120"/>
      <c r="Y2279" s="263"/>
      <c r="Z2279" s="123"/>
      <c r="AA2279" s="125"/>
      <c r="AB2279" s="125"/>
      <c r="AC2279" s="125"/>
      <c r="AD2279" s="125"/>
      <c r="AE2279" s="125"/>
      <c r="AF2279" s="125"/>
      <c r="AG2279" s="125"/>
      <c r="AH2279" s="125"/>
      <c r="AI2279" s="125"/>
      <c r="AJ2279" s="125"/>
      <c r="AK2279" s="135"/>
      <c r="AL2279" s="126"/>
    </row>
    <row r="2280" spans="1:38" hidden="1" x14ac:dyDescent="0.25">
      <c r="A2280" s="147"/>
      <c r="B2280" s="120"/>
      <c r="C2280" s="121"/>
      <c r="D2280" s="122"/>
      <c r="E2280" s="121"/>
      <c r="F2280" s="122"/>
      <c r="G2280" s="121"/>
      <c r="H2280" s="123"/>
      <c r="I2280" s="121"/>
      <c r="J2280" s="120"/>
      <c r="K2280" s="121"/>
      <c r="L2280" s="120"/>
      <c r="M2280" s="123"/>
      <c r="N2280" s="123"/>
      <c r="O2280" s="121"/>
      <c r="P2280" s="121"/>
      <c r="Q2280" s="123"/>
      <c r="R2280" s="121"/>
      <c r="S2280" s="121"/>
      <c r="T2280" s="124"/>
      <c r="U2280" s="120"/>
      <c r="V2280" s="121"/>
      <c r="W2280" s="120"/>
      <c r="X2280" s="120"/>
      <c r="Y2280" s="263"/>
      <c r="Z2280" s="123"/>
      <c r="AA2280" s="125"/>
      <c r="AB2280" s="125"/>
      <c r="AC2280" s="125"/>
      <c r="AD2280" s="125"/>
      <c r="AE2280" s="125"/>
      <c r="AF2280" s="125"/>
      <c r="AG2280" s="125"/>
      <c r="AH2280" s="125"/>
      <c r="AI2280" s="125"/>
      <c r="AJ2280" s="125"/>
      <c r="AK2280" s="135"/>
      <c r="AL2280" s="126"/>
    </row>
    <row r="2281" spans="1:38" hidden="1" x14ac:dyDescent="0.25">
      <c r="A2281" s="147"/>
      <c r="B2281" s="120"/>
      <c r="C2281" s="121"/>
      <c r="D2281" s="122"/>
      <c r="E2281" s="121"/>
      <c r="F2281" s="122"/>
      <c r="G2281" s="121"/>
      <c r="H2281" s="123"/>
      <c r="I2281" s="121"/>
      <c r="J2281" s="120"/>
      <c r="K2281" s="121"/>
      <c r="L2281" s="120"/>
      <c r="M2281" s="123"/>
      <c r="N2281" s="123"/>
      <c r="O2281" s="121"/>
      <c r="P2281" s="121"/>
      <c r="Q2281" s="123"/>
      <c r="R2281" s="121"/>
      <c r="S2281" s="121"/>
      <c r="T2281" s="124"/>
      <c r="U2281" s="120"/>
      <c r="V2281" s="121"/>
      <c r="W2281" s="120"/>
      <c r="X2281" s="120"/>
      <c r="Y2281" s="263"/>
      <c r="Z2281" s="123"/>
      <c r="AA2281" s="125"/>
      <c r="AB2281" s="125"/>
      <c r="AC2281" s="125"/>
      <c r="AD2281" s="125"/>
      <c r="AE2281" s="125"/>
      <c r="AF2281" s="125"/>
      <c r="AG2281" s="125"/>
      <c r="AH2281" s="125"/>
      <c r="AI2281" s="125"/>
      <c r="AJ2281" s="125"/>
      <c r="AK2281" s="135"/>
      <c r="AL2281" s="126"/>
    </row>
    <row r="2282" spans="1:38" hidden="1" x14ac:dyDescent="0.25">
      <c r="A2282" s="147"/>
      <c r="B2282" s="120"/>
      <c r="C2282" s="121"/>
      <c r="D2282" s="122"/>
      <c r="E2282" s="121"/>
      <c r="F2282" s="122"/>
      <c r="G2282" s="121"/>
      <c r="H2282" s="123"/>
      <c r="I2282" s="121"/>
      <c r="J2282" s="120"/>
      <c r="K2282" s="121"/>
      <c r="L2282" s="120"/>
      <c r="M2282" s="123"/>
      <c r="N2282" s="123"/>
      <c r="O2282" s="121"/>
      <c r="P2282" s="121"/>
      <c r="Q2282" s="123"/>
      <c r="R2282" s="121"/>
      <c r="S2282" s="121"/>
      <c r="T2282" s="124"/>
      <c r="U2282" s="120"/>
      <c r="V2282" s="121"/>
      <c r="W2282" s="120"/>
      <c r="X2282" s="120"/>
      <c r="Y2282" s="263"/>
      <c r="Z2282" s="123"/>
      <c r="AA2282" s="125"/>
      <c r="AB2282" s="125"/>
      <c r="AC2282" s="125"/>
      <c r="AD2282" s="125"/>
      <c r="AE2282" s="125"/>
      <c r="AF2282" s="125"/>
      <c r="AG2282" s="125"/>
      <c r="AH2282" s="125"/>
      <c r="AI2282" s="125"/>
      <c r="AJ2282" s="125"/>
      <c r="AK2282" s="135"/>
      <c r="AL2282" s="126"/>
    </row>
    <row r="2283" spans="1:38" hidden="1" x14ac:dyDescent="0.25">
      <c r="A2283" s="147"/>
      <c r="B2283" s="120"/>
      <c r="C2283" s="121"/>
      <c r="D2283" s="122"/>
      <c r="E2283" s="121"/>
      <c r="F2283" s="122"/>
      <c r="G2283" s="121"/>
      <c r="H2283" s="123"/>
      <c r="I2283" s="121"/>
      <c r="J2283" s="120"/>
      <c r="K2283" s="121"/>
      <c r="L2283" s="120"/>
      <c r="M2283" s="123"/>
      <c r="N2283" s="123"/>
      <c r="O2283" s="121"/>
      <c r="P2283" s="121"/>
      <c r="Q2283" s="123"/>
      <c r="R2283" s="121"/>
      <c r="S2283" s="121"/>
      <c r="T2283" s="124"/>
      <c r="U2283" s="120"/>
      <c r="V2283" s="121"/>
      <c r="W2283" s="120"/>
      <c r="X2283" s="120"/>
      <c r="Y2283" s="263"/>
      <c r="Z2283" s="123"/>
      <c r="AA2283" s="125"/>
      <c r="AB2283" s="125"/>
      <c r="AC2283" s="125"/>
      <c r="AD2283" s="125"/>
      <c r="AE2283" s="125"/>
      <c r="AF2283" s="125"/>
      <c r="AG2283" s="125"/>
      <c r="AH2283" s="125"/>
      <c r="AI2283" s="125"/>
      <c r="AJ2283" s="125"/>
      <c r="AK2283" s="135"/>
      <c r="AL2283" s="126"/>
    </row>
    <row r="2284" spans="1:38" hidden="1" x14ac:dyDescent="0.25">
      <c r="A2284" s="147"/>
      <c r="B2284" s="120"/>
      <c r="C2284" s="121"/>
      <c r="D2284" s="122"/>
      <c r="E2284" s="121"/>
      <c r="F2284" s="122"/>
      <c r="G2284" s="121"/>
      <c r="H2284" s="123"/>
      <c r="I2284" s="121"/>
      <c r="J2284" s="120"/>
      <c r="K2284" s="121"/>
      <c r="L2284" s="120"/>
      <c r="M2284" s="123"/>
      <c r="N2284" s="123"/>
      <c r="O2284" s="121"/>
      <c r="P2284" s="121"/>
      <c r="Q2284" s="123"/>
      <c r="R2284" s="150"/>
      <c r="S2284" s="150"/>
      <c r="T2284" s="124"/>
      <c r="U2284" s="120"/>
      <c r="V2284" s="121"/>
      <c r="W2284" s="120"/>
      <c r="X2284" s="120"/>
      <c r="Y2284" s="264"/>
      <c r="Z2284" s="123"/>
      <c r="AA2284" s="125"/>
      <c r="AB2284" s="125"/>
      <c r="AC2284" s="125"/>
      <c r="AD2284" s="125"/>
      <c r="AE2284" s="125"/>
      <c r="AF2284" s="125"/>
      <c r="AG2284" s="125"/>
      <c r="AH2284" s="125"/>
      <c r="AI2284" s="125"/>
      <c r="AJ2284" s="125"/>
      <c r="AK2284" s="135"/>
      <c r="AL2284" s="126"/>
    </row>
    <row r="2285" spans="1:38" hidden="1" x14ac:dyDescent="0.25">
      <c r="A2285" s="147"/>
      <c r="B2285" s="120"/>
      <c r="C2285" s="121"/>
      <c r="D2285" s="122"/>
      <c r="E2285" s="121"/>
      <c r="F2285" s="122"/>
      <c r="G2285" s="121"/>
      <c r="H2285" s="123"/>
      <c r="I2285" s="121"/>
      <c r="J2285" s="120"/>
      <c r="K2285" s="121"/>
      <c r="L2285" s="120"/>
      <c r="M2285" s="123"/>
      <c r="N2285" s="123"/>
      <c r="O2285" s="121"/>
      <c r="P2285" s="121"/>
      <c r="Q2285" s="123"/>
      <c r="R2285" s="121"/>
      <c r="S2285" s="121"/>
      <c r="T2285" s="124"/>
      <c r="U2285" s="120"/>
      <c r="V2285" s="121"/>
      <c r="W2285" s="120"/>
      <c r="X2285" s="120"/>
      <c r="Y2285" s="263"/>
      <c r="Z2285" s="123"/>
      <c r="AA2285" s="125"/>
      <c r="AB2285" s="125"/>
      <c r="AC2285" s="125"/>
      <c r="AD2285" s="125"/>
      <c r="AE2285" s="125"/>
      <c r="AF2285" s="125"/>
      <c r="AG2285" s="125"/>
      <c r="AH2285" s="125"/>
      <c r="AI2285" s="125"/>
      <c r="AJ2285" s="125"/>
      <c r="AK2285" s="135"/>
      <c r="AL2285" s="126"/>
    </row>
    <row r="2286" spans="1:38" hidden="1" x14ac:dyDescent="0.25">
      <c r="A2286" s="147"/>
      <c r="B2286" s="120"/>
      <c r="C2286" s="121"/>
      <c r="D2286" s="122"/>
      <c r="E2286" s="121"/>
      <c r="F2286" s="122"/>
      <c r="G2286" s="121"/>
      <c r="H2286" s="123"/>
      <c r="I2286" s="121"/>
      <c r="J2286" s="120"/>
      <c r="K2286" s="121"/>
      <c r="L2286" s="120"/>
      <c r="M2286" s="123"/>
      <c r="N2286" s="123"/>
      <c r="O2286" s="121"/>
      <c r="P2286" s="121"/>
      <c r="Q2286" s="123"/>
      <c r="R2286" s="150"/>
      <c r="S2286" s="150"/>
      <c r="T2286" s="124"/>
      <c r="U2286" s="120"/>
      <c r="V2286" s="121"/>
      <c r="W2286" s="120"/>
      <c r="X2286" s="120"/>
      <c r="Y2286" s="264"/>
      <c r="Z2286" s="123"/>
      <c r="AA2286" s="125"/>
      <c r="AB2286" s="125"/>
      <c r="AC2286" s="125"/>
      <c r="AD2286" s="125"/>
      <c r="AE2286" s="125"/>
      <c r="AF2286" s="125"/>
      <c r="AG2286" s="125"/>
      <c r="AH2286" s="125"/>
      <c r="AI2286" s="125"/>
      <c r="AJ2286" s="125"/>
      <c r="AK2286" s="135"/>
      <c r="AL2286" s="126"/>
    </row>
    <row r="2287" spans="1:38" hidden="1" x14ac:dyDescent="0.25">
      <c r="A2287" s="147"/>
      <c r="B2287" s="120"/>
      <c r="C2287" s="121"/>
      <c r="D2287" s="122"/>
      <c r="E2287" s="121"/>
      <c r="F2287" s="122"/>
      <c r="G2287" s="121"/>
      <c r="H2287" s="123"/>
      <c r="I2287" s="121"/>
      <c r="J2287" s="120"/>
      <c r="K2287" s="121"/>
      <c r="L2287" s="120"/>
      <c r="M2287" s="123"/>
      <c r="N2287" s="123"/>
      <c r="O2287" s="121"/>
      <c r="P2287" s="121"/>
      <c r="Q2287" s="123"/>
      <c r="R2287" s="150"/>
      <c r="S2287" s="150"/>
      <c r="T2287" s="124"/>
      <c r="U2287" s="120"/>
      <c r="V2287" s="121"/>
      <c r="W2287" s="120"/>
      <c r="X2287" s="120"/>
      <c r="Y2287" s="264"/>
      <c r="Z2287" s="123"/>
      <c r="AA2287" s="125"/>
      <c r="AB2287" s="125"/>
      <c r="AC2287" s="125"/>
      <c r="AD2287" s="125"/>
      <c r="AE2287" s="125"/>
      <c r="AF2287" s="125"/>
      <c r="AG2287" s="125"/>
      <c r="AH2287" s="125"/>
      <c r="AI2287" s="125"/>
      <c r="AJ2287" s="125"/>
      <c r="AK2287" s="135"/>
      <c r="AL2287" s="126"/>
    </row>
    <row r="2288" spans="1:38" hidden="1" x14ac:dyDescent="0.25">
      <c r="A2288" s="147"/>
      <c r="B2288" s="120"/>
      <c r="C2288" s="121"/>
      <c r="D2288" s="122"/>
      <c r="E2288" s="121"/>
      <c r="F2288" s="122"/>
      <c r="G2288" s="121"/>
      <c r="H2288" s="123"/>
      <c r="I2288" s="121"/>
      <c r="J2288" s="120"/>
      <c r="K2288" s="121"/>
      <c r="L2288" s="120"/>
      <c r="M2288" s="123"/>
      <c r="N2288" s="123"/>
      <c r="O2288" s="121"/>
      <c r="P2288" s="121"/>
      <c r="Q2288" s="123"/>
      <c r="R2288" s="150"/>
      <c r="S2288" s="150"/>
      <c r="T2288" s="124"/>
      <c r="U2288" s="120"/>
      <c r="V2288" s="121"/>
      <c r="W2288" s="120"/>
      <c r="X2288" s="120"/>
      <c r="Y2288" s="264"/>
      <c r="Z2288" s="123"/>
      <c r="AA2288" s="125"/>
      <c r="AB2288" s="125"/>
      <c r="AC2288" s="125"/>
      <c r="AD2288" s="125"/>
      <c r="AE2288" s="125"/>
      <c r="AF2288" s="125"/>
      <c r="AG2288" s="125"/>
      <c r="AH2288" s="125"/>
      <c r="AI2288" s="125"/>
      <c r="AJ2288" s="125"/>
      <c r="AK2288" s="135"/>
      <c r="AL2288" s="126"/>
    </row>
    <row r="2289" spans="1:38" hidden="1" x14ac:dyDescent="0.25">
      <c r="A2289" s="147"/>
      <c r="B2289" s="120"/>
      <c r="C2289" s="121"/>
      <c r="D2289" s="122"/>
      <c r="E2289" s="121"/>
      <c r="F2289" s="122"/>
      <c r="G2289" s="121"/>
      <c r="H2289" s="123"/>
      <c r="I2289" s="121"/>
      <c r="J2289" s="120"/>
      <c r="K2289" s="121"/>
      <c r="L2289" s="120"/>
      <c r="M2289" s="123"/>
      <c r="N2289" s="123"/>
      <c r="O2289" s="121"/>
      <c r="P2289" s="121"/>
      <c r="Q2289" s="123"/>
      <c r="R2289" s="150"/>
      <c r="S2289" s="150"/>
      <c r="T2289" s="124"/>
      <c r="U2289" s="120"/>
      <c r="V2289" s="121"/>
      <c r="W2289" s="120"/>
      <c r="X2289" s="120"/>
      <c r="Y2289" s="264"/>
      <c r="Z2289" s="123"/>
      <c r="AA2289" s="125"/>
      <c r="AB2289" s="125"/>
      <c r="AC2289" s="125"/>
      <c r="AD2289" s="125"/>
      <c r="AE2289" s="125"/>
      <c r="AF2289" s="125"/>
      <c r="AG2289" s="125"/>
      <c r="AH2289" s="125"/>
      <c r="AI2289" s="125"/>
      <c r="AJ2289" s="125"/>
      <c r="AK2289" s="135"/>
      <c r="AL2289" s="126"/>
    </row>
    <row r="2290" spans="1:38" hidden="1" x14ac:dyDescent="0.25">
      <c r="A2290" s="147"/>
      <c r="B2290" s="120"/>
      <c r="C2290" s="121"/>
      <c r="D2290" s="122"/>
      <c r="E2290" s="121"/>
      <c r="F2290" s="122"/>
      <c r="G2290" s="121"/>
      <c r="H2290" s="123"/>
      <c r="I2290" s="121"/>
      <c r="J2290" s="120"/>
      <c r="K2290" s="121"/>
      <c r="L2290" s="120"/>
      <c r="M2290" s="123"/>
      <c r="N2290" s="123"/>
      <c r="O2290" s="121"/>
      <c r="P2290" s="121"/>
      <c r="Q2290" s="123"/>
      <c r="R2290" s="150"/>
      <c r="S2290" s="150"/>
      <c r="T2290" s="124"/>
      <c r="U2290" s="120"/>
      <c r="V2290" s="121"/>
      <c r="W2290" s="120"/>
      <c r="X2290" s="120"/>
      <c r="Y2290" s="264"/>
      <c r="Z2290" s="123"/>
      <c r="AA2290" s="125"/>
      <c r="AB2290" s="125"/>
      <c r="AC2290" s="125"/>
      <c r="AD2290" s="125"/>
      <c r="AE2290" s="125"/>
      <c r="AF2290" s="125"/>
      <c r="AG2290" s="125"/>
      <c r="AH2290" s="125"/>
      <c r="AI2290" s="125"/>
      <c r="AJ2290" s="125"/>
      <c r="AK2290" s="135"/>
      <c r="AL2290" s="126"/>
    </row>
    <row r="2291" spans="1:38" hidden="1" x14ac:dyDescent="0.25">
      <c r="A2291" s="147"/>
      <c r="B2291" s="120"/>
      <c r="C2291" s="121"/>
      <c r="D2291" s="122"/>
      <c r="E2291" s="121"/>
      <c r="F2291" s="122"/>
      <c r="G2291" s="121"/>
      <c r="H2291" s="123"/>
      <c r="I2291" s="121"/>
      <c r="J2291" s="120"/>
      <c r="K2291" s="121"/>
      <c r="L2291" s="120"/>
      <c r="M2291" s="123"/>
      <c r="N2291" s="123"/>
      <c r="O2291" s="121"/>
      <c r="P2291" s="121"/>
      <c r="Q2291" s="123"/>
      <c r="R2291" s="150"/>
      <c r="S2291" s="150"/>
      <c r="T2291" s="124"/>
      <c r="U2291" s="120"/>
      <c r="V2291" s="121"/>
      <c r="W2291" s="120"/>
      <c r="X2291" s="120"/>
      <c r="Y2291" s="264"/>
      <c r="Z2291" s="123"/>
      <c r="AA2291" s="125"/>
      <c r="AB2291" s="125"/>
      <c r="AC2291" s="125"/>
      <c r="AD2291" s="125"/>
      <c r="AE2291" s="125"/>
      <c r="AF2291" s="125"/>
      <c r="AG2291" s="125"/>
      <c r="AH2291" s="125"/>
      <c r="AI2291" s="125"/>
      <c r="AJ2291" s="125"/>
      <c r="AK2291" s="135"/>
      <c r="AL2291" s="126"/>
    </row>
    <row r="2292" spans="1:38" hidden="1" x14ac:dyDescent="0.25">
      <c r="A2292" s="147"/>
      <c r="B2292" s="120"/>
      <c r="C2292" s="121"/>
      <c r="D2292" s="122"/>
      <c r="E2292" s="121"/>
      <c r="F2292" s="122"/>
      <c r="G2292" s="121"/>
      <c r="H2292" s="123"/>
      <c r="I2292" s="121"/>
      <c r="J2292" s="120"/>
      <c r="K2292" s="121"/>
      <c r="L2292" s="120"/>
      <c r="M2292" s="123"/>
      <c r="N2292" s="123"/>
      <c r="O2292" s="121"/>
      <c r="P2292" s="121"/>
      <c r="Q2292" s="123"/>
      <c r="R2292" s="150"/>
      <c r="S2292" s="150"/>
      <c r="T2292" s="124"/>
      <c r="U2292" s="120"/>
      <c r="V2292" s="121"/>
      <c r="W2292" s="120"/>
      <c r="X2292" s="120"/>
      <c r="Y2292" s="264"/>
      <c r="Z2292" s="123"/>
      <c r="AA2292" s="125"/>
      <c r="AB2292" s="125"/>
      <c r="AC2292" s="125"/>
      <c r="AD2292" s="125"/>
      <c r="AE2292" s="125"/>
      <c r="AF2292" s="125"/>
      <c r="AG2292" s="125"/>
      <c r="AH2292" s="125"/>
      <c r="AI2292" s="125"/>
      <c r="AJ2292" s="125"/>
      <c r="AK2292" s="135"/>
      <c r="AL2292" s="126"/>
    </row>
    <row r="2293" spans="1:38" hidden="1" x14ac:dyDescent="0.25">
      <c r="A2293" s="147"/>
      <c r="B2293" s="120"/>
      <c r="C2293" s="121"/>
      <c r="D2293" s="122"/>
      <c r="E2293" s="121"/>
      <c r="F2293" s="122"/>
      <c r="G2293" s="121"/>
      <c r="H2293" s="123"/>
      <c r="I2293" s="121"/>
      <c r="J2293" s="120"/>
      <c r="K2293" s="121"/>
      <c r="L2293" s="120"/>
      <c r="M2293" s="123"/>
      <c r="N2293" s="123"/>
      <c r="O2293" s="121"/>
      <c r="P2293" s="121"/>
      <c r="Q2293" s="123"/>
      <c r="R2293" s="150"/>
      <c r="S2293" s="150"/>
      <c r="T2293" s="124"/>
      <c r="U2293" s="120"/>
      <c r="V2293" s="121"/>
      <c r="W2293" s="120"/>
      <c r="X2293" s="120"/>
      <c r="Y2293" s="264"/>
      <c r="Z2293" s="123"/>
      <c r="AA2293" s="125"/>
      <c r="AB2293" s="125"/>
      <c r="AC2293" s="125"/>
      <c r="AD2293" s="125"/>
      <c r="AE2293" s="125"/>
      <c r="AF2293" s="125"/>
      <c r="AG2293" s="125"/>
      <c r="AH2293" s="125"/>
      <c r="AI2293" s="125"/>
      <c r="AJ2293" s="125"/>
      <c r="AK2293" s="135"/>
      <c r="AL2293" s="126"/>
    </row>
    <row r="2294" spans="1:38" hidden="1" x14ac:dyDescent="0.25">
      <c r="A2294" s="147"/>
      <c r="B2294" s="120"/>
      <c r="C2294" s="121"/>
      <c r="D2294" s="122"/>
      <c r="E2294" s="121"/>
      <c r="F2294" s="122"/>
      <c r="G2294" s="121"/>
      <c r="H2294" s="123"/>
      <c r="I2294" s="121"/>
      <c r="J2294" s="120"/>
      <c r="K2294" s="121"/>
      <c r="L2294" s="120"/>
      <c r="M2294" s="123"/>
      <c r="N2294" s="123"/>
      <c r="O2294" s="121"/>
      <c r="P2294" s="121"/>
      <c r="Q2294" s="123"/>
      <c r="R2294" s="150"/>
      <c r="S2294" s="150"/>
      <c r="T2294" s="124"/>
      <c r="U2294" s="120"/>
      <c r="V2294" s="121"/>
      <c r="W2294" s="120"/>
      <c r="X2294" s="120"/>
      <c r="Y2294" s="264"/>
      <c r="Z2294" s="123"/>
      <c r="AA2294" s="125"/>
      <c r="AB2294" s="125"/>
      <c r="AC2294" s="125"/>
      <c r="AD2294" s="125"/>
      <c r="AE2294" s="125"/>
      <c r="AF2294" s="125"/>
      <c r="AG2294" s="125"/>
      <c r="AH2294" s="125"/>
      <c r="AI2294" s="125"/>
      <c r="AJ2294" s="125"/>
      <c r="AK2294" s="135"/>
      <c r="AL2294" s="126"/>
    </row>
    <row r="2295" spans="1:38" hidden="1" x14ac:dyDescent="0.25">
      <c r="A2295" s="147"/>
      <c r="B2295" s="120"/>
      <c r="C2295" s="121"/>
      <c r="D2295" s="122"/>
      <c r="E2295" s="121"/>
      <c r="F2295" s="122"/>
      <c r="G2295" s="121"/>
      <c r="H2295" s="123"/>
      <c r="I2295" s="121"/>
      <c r="J2295" s="120"/>
      <c r="K2295" s="121"/>
      <c r="L2295" s="120"/>
      <c r="M2295" s="123"/>
      <c r="N2295" s="123"/>
      <c r="O2295" s="121"/>
      <c r="P2295" s="121"/>
      <c r="Q2295" s="123"/>
      <c r="R2295" s="150"/>
      <c r="S2295" s="150"/>
      <c r="T2295" s="124"/>
      <c r="U2295" s="120"/>
      <c r="V2295" s="121"/>
      <c r="W2295" s="120"/>
      <c r="X2295" s="120"/>
      <c r="Y2295" s="264"/>
      <c r="Z2295" s="123"/>
      <c r="AA2295" s="125"/>
      <c r="AB2295" s="125"/>
      <c r="AC2295" s="125"/>
      <c r="AD2295" s="125"/>
      <c r="AE2295" s="125"/>
      <c r="AF2295" s="125"/>
      <c r="AG2295" s="125"/>
      <c r="AH2295" s="125"/>
      <c r="AI2295" s="125"/>
      <c r="AJ2295" s="125"/>
      <c r="AK2295" s="135"/>
      <c r="AL2295" s="126"/>
    </row>
    <row r="2296" spans="1:38" hidden="1" x14ac:dyDescent="0.25">
      <c r="A2296" s="147"/>
      <c r="B2296" s="120"/>
      <c r="C2296" s="121"/>
      <c r="D2296" s="122"/>
      <c r="E2296" s="121"/>
      <c r="F2296" s="122"/>
      <c r="G2296" s="121"/>
      <c r="H2296" s="123"/>
      <c r="I2296" s="121"/>
      <c r="J2296" s="120"/>
      <c r="K2296" s="121"/>
      <c r="L2296" s="120"/>
      <c r="M2296" s="123"/>
      <c r="N2296" s="123"/>
      <c r="O2296" s="121"/>
      <c r="P2296" s="121"/>
      <c r="Q2296" s="123"/>
      <c r="R2296" s="150"/>
      <c r="S2296" s="150"/>
      <c r="T2296" s="124"/>
      <c r="U2296" s="120"/>
      <c r="V2296" s="121"/>
      <c r="W2296" s="120"/>
      <c r="X2296" s="120"/>
      <c r="Y2296" s="264"/>
      <c r="Z2296" s="123"/>
      <c r="AA2296" s="125"/>
      <c r="AB2296" s="125"/>
      <c r="AC2296" s="125"/>
      <c r="AD2296" s="125"/>
      <c r="AE2296" s="125"/>
      <c r="AF2296" s="125"/>
      <c r="AG2296" s="125"/>
      <c r="AH2296" s="125"/>
      <c r="AI2296" s="125"/>
      <c r="AJ2296" s="125"/>
      <c r="AK2296" s="135"/>
      <c r="AL2296" s="126"/>
    </row>
    <row r="2297" spans="1:38" hidden="1" x14ac:dyDescent="0.25">
      <c r="A2297" s="147"/>
      <c r="B2297" s="120"/>
      <c r="C2297" s="121"/>
      <c r="D2297" s="122"/>
      <c r="E2297" s="121"/>
      <c r="F2297" s="122"/>
      <c r="G2297" s="121"/>
      <c r="H2297" s="123"/>
      <c r="I2297" s="121"/>
      <c r="J2297" s="120"/>
      <c r="K2297" s="121"/>
      <c r="L2297" s="120"/>
      <c r="M2297" s="123"/>
      <c r="N2297" s="123"/>
      <c r="O2297" s="121"/>
      <c r="P2297" s="121"/>
      <c r="Q2297" s="123"/>
      <c r="R2297" s="150"/>
      <c r="S2297" s="150"/>
      <c r="T2297" s="124"/>
      <c r="U2297" s="120"/>
      <c r="V2297" s="121"/>
      <c r="W2297" s="120"/>
      <c r="X2297" s="120"/>
      <c r="Y2297" s="264"/>
      <c r="Z2297" s="123"/>
      <c r="AA2297" s="125"/>
      <c r="AB2297" s="125"/>
      <c r="AC2297" s="125"/>
      <c r="AD2297" s="125"/>
      <c r="AE2297" s="125"/>
      <c r="AF2297" s="125"/>
      <c r="AG2297" s="125"/>
      <c r="AH2297" s="125"/>
      <c r="AI2297" s="125"/>
      <c r="AJ2297" s="125"/>
      <c r="AK2297" s="135"/>
      <c r="AL2297" s="126"/>
    </row>
    <row r="2298" spans="1:38" hidden="1" x14ac:dyDescent="0.25">
      <c r="A2298" s="147"/>
      <c r="B2298" s="120"/>
      <c r="C2298" s="121"/>
      <c r="D2298" s="122"/>
      <c r="E2298" s="121"/>
      <c r="F2298" s="122"/>
      <c r="G2298" s="121"/>
      <c r="H2298" s="123"/>
      <c r="I2298" s="121"/>
      <c r="J2298" s="120"/>
      <c r="K2298" s="121"/>
      <c r="L2298" s="120"/>
      <c r="M2298" s="123"/>
      <c r="N2298" s="123"/>
      <c r="O2298" s="121"/>
      <c r="P2298" s="121"/>
      <c r="Q2298" s="123"/>
      <c r="R2298" s="150"/>
      <c r="S2298" s="150"/>
      <c r="T2298" s="124"/>
      <c r="U2298" s="120"/>
      <c r="V2298" s="121"/>
      <c r="W2298" s="120"/>
      <c r="X2298" s="120"/>
      <c r="Y2298" s="264"/>
      <c r="Z2298" s="123"/>
      <c r="AA2298" s="125"/>
      <c r="AB2298" s="125"/>
      <c r="AC2298" s="125"/>
      <c r="AD2298" s="125"/>
      <c r="AE2298" s="125"/>
      <c r="AF2298" s="125"/>
      <c r="AG2298" s="125"/>
      <c r="AH2298" s="125"/>
      <c r="AI2298" s="125"/>
      <c r="AJ2298" s="125"/>
      <c r="AK2298" s="135"/>
      <c r="AL2298" s="126"/>
    </row>
    <row r="2299" spans="1:38" hidden="1" x14ac:dyDescent="0.25">
      <c r="A2299" s="147"/>
      <c r="B2299" s="120"/>
      <c r="C2299" s="121"/>
      <c r="D2299" s="122"/>
      <c r="E2299" s="121"/>
      <c r="F2299" s="122"/>
      <c r="G2299" s="121"/>
      <c r="H2299" s="123"/>
      <c r="I2299" s="121"/>
      <c r="J2299" s="120"/>
      <c r="K2299" s="121"/>
      <c r="L2299" s="120"/>
      <c r="M2299" s="123"/>
      <c r="N2299" s="123"/>
      <c r="O2299" s="121"/>
      <c r="P2299" s="121"/>
      <c r="Q2299" s="123"/>
      <c r="R2299" s="150"/>
      <c r="S2299" s="150"/>
      <c r="T2299" s="124"/>
      <c r="U2299" s="120"/>
      <c r="V2299" s="121"/>
      <c r="W2299" s="120"/>
      <c r="X2299" s="120"/>
      <c r="Y2299" s="264"/>
      <c r="Z2299" s="123"/>
      <c r="AA2299" s="125"/>
      <c r="AB2299" s="125"/>
      <c r="AC2299" s="125"/>
      <c r="AD2299" s="125"/>
      <c r="AE2299" s="125"/>
      <c r="AF2299" s="125"/>
      <c r="AG2299" s="125"/>
      <c r="AH2299" s="125"/>
      <c r="AI2299" s="125"/>
      <c r="AJ2299" s="125"/>
      <c r="AK2299" s="135"/>
      <c r="AL2299" s="126"/>
    </row>
    <row r="2300" spans="1:38" hidden="1" x14ac:dyDescent="0.25">
      <c r="A2300" s="147"/>
      <c r="B2300" s="120"/>
      <c r="C2300" s="121"/>
      <c r="D2300" s="122"/>
      <c r="E2300" s="121"/>
      <c r="F2300" s="122"/>
      <c r="G2300" s="121"/>
      <c r="H2300" s="123"/>
      <c r="I2300" s="121"/>
      <c r="J2300" s="120"/>
      <c r="K2300" s="121"/>
      <c r="L2300" s="120"/>
      <c r="M2300" s="123"/>
      <c r="N2300" s="123"/>
      <c r="O2300" s="121"/>
      <c r="P2300" s="121"/>
      <c r="Q2300" s="123"/>
      <c r="R2300" s="150"/>
      <c r="S2300" s="150"/>
      <c r="T2300" s="124"/>
      <c r="U2300" s="120"/>
      <c r="V2300" s="121"/>
      <c r="W2300" s="120"/>
      <c r="X2300" s="120"/>
      <c r="Y2300" s="264"/>
      <c r="Z2300" s="123"/>
      <c r="AA2300" s="125"/>
      <c r="AB2300" s="125"/>
      <c r="AC2300" s="125"/>
      <c r="AD2300" s="125"/>
      <c r="AE2300" s="125"/>
      <c r="AF2300" s="125"/>
      <c r="AG2300" s="125"/>
      <c r="AH2300" s="125"/>
      <c r="AI2300" s="125"/>
      <c r="AJ2300" s="125"/>
      <c r="AK2300" s="135"/>
      <c r="AL2300" s="126"/>
    </row>
    <row r="2301" spans="1:38" hidden="1" x14ac:dyDescent="0.25">
      <c r="A2301" s="147"/>
      <c r="B2301" s="120"/>
      <c r="C2301" s="121"/>
      <c r="D2301" s="122"/>
      <c r="E2301" s="121"/>
      <c r="F2301" s="122"/>
      <c r="G2301" s="121"/>
      <c r="H2301" s="123"/>
      <c r="I2301" s="121"/>
      <c r="J2301" s="120"/>
      <c r="K2301" s="121"/>
      <c r="L2301" s="120"/>
      <c r="M2301" s="123"/>
      <c r="N2301" s="123"/>
      <c r="O2301" s="121"/>
      <c r="P2301" s="121"/>
      <c r="Q2301" s="123"/>
      <c r="R2301" s="150"/>
      <c r="S2301" s="150"/>
      <c r="T2301" s="124"/>
      <c r="U2301" s="120"/>
      <c r="V2301" s="121"/>
      <c r="W2301" s="120"/>
      <c r="X2301" s="120"/>
      <c r="Y2301" s="264"/>
      <c r="Z2301" s="123"/>
      <c r="AA2301" s="125"/>
      <c r="AB2301" s="125"/>
      <c r="AC2301" s="125"/>
      <c r="AD2301" s="125"/>
      <c r="AE2301" s="125"/>
      <c r="AF2301" s="125"/>
      <c r="AG2301" s="125"/>
      <c r="AH2301" s="125"/>
      <c r="AI2301" s="125"/>
      <c r="AJ2301" s="125"/>
      <c r="AK2301" s="135"/>
      <c r="AL2301" s="126"/>
    </row>
    <row r="2302" spans="1:38" hidden="1" x14ac:dyDescent="0.25">
      <c r="A2302" s="147"/>
      <c r="B2302" s="120"/>
      <c r="C2302" s="121"/>
      <c r="D2302" s="122"/>
      <c r="E2302" s="121"/>
      <c r="F2302" s="122"/>
      <c r="G2302" s="121"/>
      <c r="H2302" s="123"/>
      <c r="I2302" s="121"/>
      <c r="J2302" s="120"/>
      <c r="K2302" s="121"/>
      <c r="L2302" s="120"/>
      <c r="M2302" s="123"/>
      <c r="N2302" s="123"/>
      <c r="O2302" s="121"/>
      <c r="P2302" s="121"/>
      <c r="Q2302" s="123"/>
      <c r="R2302" s="150"/>
      <c r="S2302" s="150"/>
      <c r="T2302" s="124"/>
      <c r="U2302" s="120"/>
      <c r="V2302" s="121"/>
      <c r="W2302" s="120"/>
      <c r="X2302" s="120"/>
      <c r="Y2302" s="264"/>
      <c r="Z2302" s="123"/>
      <c r="AA2302" s="125"/>
      <c r="AB2302" s="125"/>
      <c r="AC2302" s="125"/>
      <c r="AD2302" s="125"/>
      <c r="AE2302" s="125"/>
      <c r="AF2302" s="125"/>
      <c r="AG2302" s="125"/>
      <c r="AH2302" s="125"/>
      <c r="AI2302" s="125"/>
      <c r="AJ2302" s="125"/>
      <c r="AK2302" s="135"/>
      <c r="AL2302" s="126"/>
    </row>
    <row r="2303" spans="1:38" hidden="1" x14ac:dyDescent="0.25">
      <c r="A2303" s="147"/>
      <c r="B2303" s="120"/>
      <c r="C2303" s="121"/>
      <c r="D2303" s="122"/>
      <c r="E2303" s="121"/>
      <c r="F2303" s="122"/>
      <c r="G2303" s="121"/>
      <c r="H2303" s="123"/>
      <c r="I2303" s="121"/>
      <c r="J2303" s="120"/>
      <c r="K2303" s="121"/>
      <c r="L2303" s="120"/>
      <c r="M2303" s="123"/>
      <c r="N2303" s="123"/>
      <c r="O2303" s="121"/>
      <c r="P2303" s="121"/>
      <c r="Q2303" s="123"/>
      <c r="R2303" s="150"/>
      <c r="S2303" s="150"/>
      <c r="T2303" s="124"/>
      <c r="U2303" s="120"/>
      <c r="V2303" s="121"/>
      <c r="W2303" s="120"/>
      <c r="X2303" s="120"/>
      <c r="Y2303" s="264"/>
      <c r="Z2303" s="123"/>
      <c r="AA2303" s="125"/>
      <c r="AB2303" s="125"/>
      <c r="AC2303" s="125"/>
      <c r="AD2303" s="125"/>
      <c r="AE2303" s="125"/>
      <c r="AF2303" s="125"/>
      <c r="AG2303" s="125"/>
      <c r="AH2303" s="125"/>
      <c r="AI2303" s="125"/>
      <c r="AJ2303" s="125"/>
      <c r="AK2303" s="135"/>
      <c r="AL2303" s="126"/>
    </row>
    <row r="2304" spans="1:38" hidden="1" x14ac:dyDescent="0.25">
      <c r="A2304" s="147"/>
      <c r="B2304" s="120"/>
      <c r="C2304" s="121"/>
      <c r="D2304" s="122"/>
      <c r="E2304" s="121"/>
      <c r="F2304" s="122"/>
      <c r="G2304" s="121"/>
      <c r="H2304" s="123"/>
      <c r="I2304" s="121"/>
      <c r="J2304" s="120"/>
      <c r="K2304" s="121"/>
      <c r="L2304" s="120"/>
      <c r="M2304" s="123"/>
      <c r="N2304" s="123"/>
      <c r="O2304" s="121"/>
      <c r="P2304" s="121"/>
      <c r="Q2304" s="123"/>
      <c r="R2304" s="150"/>
      <c r="S2304" s="150"/>
      <c r="T2304" s="124"/>
      <c r="U2304" s="120"/>
      <c r="V2304" s="121"/>
      <c r="W2304" s="120"/>
      <c r="X2304" s="120"/>
      <c r="Y2304" s="264"/>
      <c r="Z2304" s="123"/>
      <c r="AA2304" s="125"/>
      <c r="AB2304" s="125"/>
      <c r="AC2304" s="125"/>
      <c r="AD2304" s="125"/>
      <c r="AE2304" s="125"/>
      <c r="AF2304" s="125"/>
      <c r="AG2304" s="125"/>
      <c r="AH2304" s="125"/>
      <c r="AI2304" s="125"/>
      <c r="AJ2304" s="125"/>
      <c r="AK2304" s="135"/>
      <c r="AL2304" s="126"/>
    </row>
    <row r="2305" spans="1:38" hidden="1" x14ac:dyDescent="0.25">
      <c r="A2305" s="147"/>
      <c r="B2305" s="120"/>
      <c r="C2305" s="121"/>
      <c r="D2305" s="122"/>
      <c r="E2305" s="121"/>
      <c r="F2305" s="122"/>
      <c r="G2305" s="121"/>
      <c r="H2305" s="123"/>
      <c r="I2305" s="121"/>
      <c r="J2305" s="120"/>
      <c r="K2305" s="121"/>
      <c r="L2305" s="120"/>
      <c r="M2305" s="123"/>
      <c r="N2305" s="123"/>
      <c r="O2305" s="121"/>
      <c r="P2305" s="121"/>
      <c r="Q2305" s="123"/>
      <c r="R2305" s="150"/>
      <c r="S2305" s="150"/>
      <c r="T2305" s="124"/>
      <c r="U2305" s="120"/>
      <c r="V2305" s="121"/>
      <c r="W2305" s="120"/>
      <c r="X2305" s="120"/>
      <c r="Y2305" s="264"/>
      <c r="Z2305" s="123"/>
      <c r="AA2305" s="125"/>
      <c r="AB2305" s="125"/>
      <c r="AC2305" s="125"/>
      <c r="AD2305" s="125"/>
      <c r="AE2305" s="125"/>
      <c r="AF2305" s="125"/>
      <c r="AG2305" s="125"/>
      <c r="AH2305" s="125"/>
      <c r="AI2305" s="125"/>
      <c r="AJ2305" s="125"/>
      <c r="AK2305" s="135"/>
      <c r="AL2305" s="126"/>
    </row>
    <row r="2306" spans="1:38" hidden="1" x14ac:dyDescent="0.25">
      <c r="A2306" s="147"/>
      <c r="B2306" s="120"/>
      <c r="C2306" s="121"/>
      <c r="D2306" s="122"/>
      <c r="E2306" s="121"/>
      <c r="F2306" s="122"/>
      <c r="G2306" s="121"/>
      <c r="H2306" s="123"/>
      <c r="I2306" s="121"/>
      <c r="J2306" s="120"/>
      <c r="K2306" s="121"/>
      <c r="L2306" s="120"/>
      <c r="M2306" s="123"/>
      <c r="N2306" s="123"/>
      <c r="O2306" s="121"/>
      <c r="P2306" s="121"/>
      <c r="Q2306" s="123"/>
      <c r="R2306" s="150"/>
      <c r="S2306" s="150"/>
      <c r="T2306" s="124"/>
      <c r="U2306" s="120"/>
      <c r="V2306" s="121"/>
      <c r="W2306" s="120"/>
      <c r="X2306" s="120"/>
      <c r="Y2306" s="264"/>
      <c r="Z2306" s="123"/>
      <c r="AA2306" s="125"/>
      <c r="AB2306" s="125"/>
      <c r="AC2306" s="125"/>
      <c r="AD2306" s="125"/>
      <c r="AE2306" s="125"/>
      <c r="AF2306" s="125"/>
      <c r="AG2306" s="125"/>
      <c r="AH2306" s="125"/>
      <c r="AI2306" s="125"/>
      <c r="AJ2306" s="125"/>
      <c r="AK2306" s="135"/>
      <c r="AL2306" s="126"/>
    </row>
    <row r="2307" spans="1:38" hidden="1" x14ac:dyDescent="0.25">
      <c r="A2307" s="147"/>
      <c r="B2307" s="120"/>
      <c r="C2307" s="121"/>
      <c r="D2307" s="122"/>
      <c r="E2307" s="121"/>
      <c r="F2307" s="122"/>
      <c r="G2307" s="121"/>
      <c r="H2307" s="123"/>
      <c r="I2307" s="121"/>
      <c r="J2307" s="120"/>
      <c r="K2307" s="121"/>
      <c r="L2307" s="120"/>
      <c r="M2307" s="123"/>
      <c r="N2307" s="123"/>
      <c r="O2307" s="121"/>
      <c r="P2307" s="121"/>
      <c r="Q2307" s="123"/>
      <c r="R2307" s="150"/>
      <c r="S2307" s="150"/>
      <c r="T2307" s="124"/>
      <c r="U2307" s="120"/>
      <c r="V2307" s="121"/>
      <c r="W2307" s="120"/>
      <c r="X2307" s="120"/>
      <c r="Y2307" s="264"/>
      <c r="Z2307" s="123"/>
      <c r="AA2307" s="125"/>
      <c r="AB2307" s="125"/>
      <c r="AC2307" s="125"/>
      <c r="AD2307" s="125"/>
      <c r="AE2307" s="125"/>
      <c r="AF2307" s="125"/>
      <c r="AG2307" s="125"/>
      <c r="AH2307" s="125"/>
      <c r="AI2307" s="125"/>
      <c r="AJ2307" s="125"/>
      <c r="AK2307" s="135"/>
      <c r="AL2307" s="126"/>
    </row>
    <row r="2308" spans="1:38" hidden="1" x14ac:dyDescent="0.25">
      <c r="A2308" s="147"/>
      <c r="B2308" s="120"/>
      <c r="C2308" s="121"/>
      <c r="D2308" s="122"/>
      <c r="E2308" s="121"/>
      <c r="F2308" s="122"/>
      <c r="G2308" s="121"/>
      <c r="H2308" s="123"/>
      <c r="I2308" s="121"/>
      <c r="J2308" s="120"/>
      <c r="K2308" s="121"/>
      <c r="L2308" s="120"/>
      <c r="M2308" s="123"/>
      <c r="N2308" s="123"/>
      <c r="O2308" s="121"/>
      <c r="P2308" s="121"/>
      <c r="Q2308" s="123"/>
      <c r="R2308" s="150"/>
      <c r="S2308" s="150"/>
      <c r="T2308" s="124"/>
      <c r="U2308" s="120"/>
      <c r="V2308" s="121"/>
      <c r="W2308" s="120"/>
      <c r="X2308" s="120"/>
      <c r="Y2308" s="264"/>
      <c r="Z2308" s="123"/>
      <c r="AA2308" s="125"/>
      <c r="AB2308" s="125"/>
      <c r="AC2308" s="125"/>
      <c r="AD2308" s="125"/>
      <c r="AE2308" s="125"/>
      <c r="AF2308" s="125"/>
      <c r="AG2308" s="125"/>
      <c r="AH2308" s="125"/>
      <c r="AI2308" s="125"/>
      <c r="AJ2308" s="125"/>
      <c r="AK2308" s="135"/>
      <c r="AL2308" s="126"/>
    </row>
    <row r="2309" spans="1:38" hidden="1" x14ac:dyDescent="0.25">
      <c r="A2309" s="147"/>
      <c r="B2309" s="120"/>
      <c r="C2309" s="121"/>
      <c r="D2309" s="122"/>
      <c r="E2309" s="121"/>
      <c r="F2309" s="122"/>
      <c r="G2309" s="121"/>
      <c r="H2309" s="123"/>
      <c r="I2309" s="121"/>
      <c r="J2309" s="120"/>
      <c r="K2309" s="121"/>
      <c r="L2309" s="120"/>
      <c r="M2309" s="123"/>
      <c r="N2309" s="123"/>
      <c r="O2309" s="121"/>
      <c r="P2309" s="121"/>
      <c r="Q2309" s="123"/>
      <c r="R2309" s="150"/>
      <c r="S2309" s="150"/>
      <c r="T2309" s="124"/>
      <c r="U2309" s="120"/>
      <c r="V2309" s="121"/>
      <c r="W2309" s="120"/>
      <c r="X2309" s="120"/>
      <c r="Y2309" s="264"/>
      <c r="Z2309" s="123"/>
      <c r="AA2309" s="125"/>
      <c r="AB2309" s="125"/>
      <c r="AC2309" s="125"/>
      <c r="AD2309" s="125"/>
      <c r="AE2309" s="125"/>
      <c r="AF2309" s="125"/>
      <c r="AG2309" s="125"/>
      <c r="AH2309" s="125"/>
      <c r="AI2309" s="125"/>
      <c r="AJ2309" s="125"/>
      <c r="AK2309" s="135"/>
      <c r="AL2309" s="126"/>
    </row>
    <row r="2310" spans="1:38" hidden="1" x14ac:dyDescent="0.25">
      <c r="A2310" s="147"/>
      <c r="B2310" s="120"/>
      <c r="C2310" s="121"/>
      <c r="D2310" s="122"/>
      <c r="E2310" s="121"/>
      <c r="F2310" s="122"/>
      <c r="G2310" s="121"/>
      <c r="H2310" s="123"/>
      <c r="I2310" s="121"/>
      <c r="J2310" s="120"/>
      <c r="K2310" s="121"/>
      <c r="L2310" s="120"/>
      <c r="M2310" s="123"/>
      <c r="N2310" s="123"/>
      <c r="O2310" s="121"/>
      <c r="P2310" s="121"/>
      <c r="Q2310" s="123"/>
      <c r="R2310" s="150"/>
      <c r="S2310" s="150"/>
      <c r="T2310" s="124"/>
      <c r="U2310" s="120"/>
      <c r="V2310" s="121"/>
      <c r="W2310" s="120"/>
      <c r="X2310" s="120"/>
      <c r="Y2310" s="264"/>
      <c r="Z2310" s="123"/>
      <c r="AA2310" s="125"/>
      <c r="AB2310" s="125"/>
      <c r="AC2310" s="125"/>
      <c r="AD2310" s="125"/>
      <c r="AE2310" s="125"/>
      <c r="AF2310" s="125"/>
      <c r="AG2310" s="125"/>
      <c r="AH2310" s="125"/>
      <c r="AI2310" s="125"/>
      <c r="AJ2310" s="125"/>
      <c r="AK2310" s="135"/>
      <c r="AL2310" s="126"/>
    </row>
    <row r="2311" spans="1:38" hidden="1" x14ac:dyDescent="0.25">
      <c r="A2311" s="147"/>
      <c r="B2311" s="120"/>
      <c r="C2311" s="121"/>
      <c r="D2311" s="122"/>
      <c r="E2311" s="121"/>
      <c r="F2311" s="122"/>
      <c r="G2311" s="121"/>
      <c r="H2311" s="123"/>
      <c r="I2311" s="121"/>
      <c r="J2311" s="120"/>
      <c r="K2311" s="121"/>
      <c r="L2311" s="120"/>
      <c r="M2311" s="123"/>
      <c r="N2311" s="123"/>
      <c r="O2311" s="121"/>
      <c r="P2311" s="121"/>
      <c r="Q2311" s="123"/>
      <c r="R2311" s="150"/>
      <c r="S2311" s="150"/>
      <c r="T2311" s="124"/>
      <c r="U2311" s="120"/>
      <c r="V2311" s="121"/>
      <c r="W2311" s="120"/>
      <c r="X2311" s="120"/>
      <c r="Y2311" s="264"/>
      <c r="Z2311" s="123"/>
      <c r="AA2311" s="125"/>
      <c r="AB2311" s="125"/>
      <c r="AC2311" s="125"/>
      <c r="AD2311" s="125"/>
      <c r="AE2311" s="125"/>
      <c r="AF2311" s="125"/>
      <c r="AG2311" s="125"/>
      <c r="AH2311" s="125"/>
      <c r="AI2311" s="125"/>
      <c r="AJ2311" s="125"/>
      <c r="AK2311" s="135"/>
      <c r="AL2311" s="126"/>
    </row>
    <row r="2312" spans="1:38" hidden="1" x14ac:dyDescent="0.25">
      <c r="A2312" s="148"/>
      <c r="B2312" s="127"/>
      <c r="C2312" s="128"/>
      <c r="D2312" s="129"/>
      <c r="E2312" s="128"/>
      <c r="F2312" s="129"/>
      <c r="G2312" s="128"/>
      <c r="H2312" s="130"/>
      <c r="I2312" s="128"/>
      <c r="J2312" s="127"/>
      <c r="K2312" s="128"/>
      <c r="L2312" s="127"/>
      <c r="M2312" s="130"/>
      <c r="N2312" s="130"/>
      <c r="O2312" s="128"/>
      <c r="P2312" s="128"/>
      <c r="Q2312" s="130"/>
      <c r="R2312" s="128"/>
      <c r="S2312" s="128"/>
      <c r="T2312" s="131"/>
      <c r="U2312" s="127"/>
      <c r="V2312" s="128"/>
      <c r="W2312" s="127"/>
      <c r="X2312" s="127"/>
      <c r="Y2312" s="263"/>
      <c r="Z2312" s="130"/>
      <c r="AA2312" s="132"/>
      <c r="AB2312" s="132"/>
      <c r="AC2312" s="132"/>
      <c r="AD2312" s="132"/>
      <c r="AE2312" s="132"/>
      <c r="AF2312" s="132"/>
      <c r="AG2312" s="132"/>
      <c r="AH2312" s="132"/>
      <c r="AI2312" s="132"/>
      <c r="AJ2312" s="132"/>
      <c r="AK2312" s="136"/>
      <c r="AL2312" s="133"/>
    </row>
    <row r="2313" spans="1:38" ht="36" x14ac:dyDescent="0.25">
      <c r="A2313" s="148">
        <v>124263.03999999999</v>
      </c>
      <c r="B2313" s="127">
        <v>3</v>
      </c>
      <c r="C2313" s="128" t="s">
        <v>122</v>
      </c>
      <c r="D2313" s="129">
        <v>42031</v>
      </c>
      <c r="E2313" s="128" t="s">
        <v>2180</v>
      </c>
      <c r="F2313" s="129">
        <v>44438.875196759262</v>
      </c>
      <c r="G2313" s="128" t="s">
        <v>241</v>
      </c>
      <c r="H2313" s="130" t="s">
        <v>659</v>
      </c>
      <c r="I2313" s="128" t="s">
        <v>613</v>
      </c>
      <c r="J2313" s="127" t="s">
        <v>299</v>
      </c>
      <c r="K2313" s="128"/>
      <c r="L2313" s="127" t="s">
        <v>300</v>
      </c>
      <c r="M2313" s="130" t="s">
        <v>3481</v>
      </c>
      <c r="N2313" s="130" t="s">
        <v>3482</v>
      </c>
      <c r="O2313" s="128" t="s">
        <v>553</v>
      </c>
      <c r="P2313" s="128" t="s">
        <v>1783</v>
      </c>
      <c r="Q2313" s="130"/>
      <c r="R2313" s="179" t="s">
        <v>39</v>
      </c>
      <c r="S2313" s="169" t="s">
        <v>45</v>
      </c>
      <c r="T2313" s="131">
        <v>9.6300000000000008</v>
      </c>
      <c r="U2313" s="129">
        <v>44428</v>
      </c>
      <c r="V2313" s="128"/>
      <c r="W2313" s="127" t="s">
        <v>93</v>
      </c>
      <c r="X2313" s="127" t="s">
        <v>303</v>
      </c>
      <c r="Y2313" s="274" t="str">
        <f>_xlfn.XLOOKUP(TAMPData2205[[#This Row],[PIN]],TAMPData2202[PIN],TAMPData2202[TAMP NHS],"",0)</f>
        <v>NHS-Interstate</v>
      </c>
      <c r="Z2313" s="178" t="s">
        <v>3483</v>
      </c>
      <c r="AA2313" s="132">
        <v>0</v>
      </c>
      <c r="AB2313" s="132">
        <v>0</v>
      </c>
      <c r="AC2313" s="213">
        <v>26928543.77</v>
      </c>
      <c r="AD2313" s="213">
        <v>0</v>
      </c>
      <c r="AE2313" s="214">
        <f>SUM(TAMPData2205[[#This Row],[2022 PE Obligations]:[2022 Paving Obligations]])</f>
        <v>26928543.77</v>
      </c>
      <c r="AF2313" s="132"/>
      <c r="AG2313" s="132">
        <v>0</v>
      </c>
      <c r="AH2313" s="213">
        <v>26928543.77</v>
      </c>
      <c r="AI2313" s="213">
        <v>0</v>
      </c>
      <c r="AJ2313" s="214">
        <f>SUM(TAMPData2205[[#This Row],[Total PE Obligation]:[Total Paving Obligation]])</f>
        <v>26928543.77</v>
      </c>
      <c r="AK2313" s="136" t="s">
        <v>3484</v>
      </c>
      <c r="AL2313" s="133" t="s">
        <v>3485</v>
      </c>
    </row>
    <row r="2314" spans="1:38" ht="54" x14ac:dyDescent="0.25">
      <c r="A2314" s="148">
        <v>101430.01</v>
      </c>
      <c r="B2314" s="127">
        <v>2</v>
      </c>
      <c r="C2314" s="128" t="s">
        <v>122</v>
      </c>
      <c r="D2314" s="129">
        <v>37601</v>
      </c>
      <c r="E2314" s="128" t="s">
        <v>108</v>
      </c>
      <c r="F2314" s="129">
        <v>44529</v>
      </c>
      <c r="G2314" s="128" t="s">
        <v>152</v>
      </c>
      <c r="H2314" s="130" t="s">
        <v>128</v>
      </c>
      <c r="I2314" s="128" t="s">
        <v>129</v>
      </c>
      <c r="J2314" s="127" t="s">
        <v>101</v>
      </c>
      <c r="K2314" s="128"/>
      <c r="L2314" s="127" t="s">
        <v>101</v>
      </c>
      <c r="M2314" s="130" t="s">
        <v>3505</v>
      </c>
      <c r="N2314" s="130" t="s">
        <v>3506</v>
      </c>
      <c r="O2314" s="128" t="s">
        <v>553</v>
      </c>
      <c r="P2314" s="128" t="s">
        <v>1789</v>
      </c>
      <c r="Q2314" s="130"/>
      <c r="R2314" s="179" t="s">
        <v>39</v>
      </c>
      <c r="S2314" s="169" t="s">
        <v>45</v>
      </c>
      <c r="T2314" s="131">
        <v>2.69</v>
      </c>
      <c r="U2314" s="129">
        <v>44449</v>
      </c>
      <c r="V2314" s="128"/>
      <c r="W2314" s="127" t="s">
        <v>93</v>
      </c>
      <c r="X2314" s="127" t="s">
        <v>13</v>
      </c>
      <c r="Y2314" s="274" t="str">
        <f>_xlfn.XLOOKUP(TAMPData2205[[#This Row],[PIN]],TAMPData2202[PIN],TAMPData2202[TAMP NHS],"",0)</f>
        <v>NHS-SR</v>
      </c>
      <c r="Z2314" s="178" t="s">
        <v>3507</v>
      </c>
      <c r="AA2314" s="132">
        <v>0</v>
      </c>
      <c r="AB2314" s="132"/>
      <c r="AC2314" s="213">
        <v>9550424.4000000004</v>
      </c>
      <c r="AD2314" s="213">
        <v>0</v>
      </c>
      <c r="AE2314" s="213">
        <f>SUM(TAMPData2205[[#This Row],[2022 PE Obligations]:[2022 Paving Obligations]])</f>
        <v>9550424.4000000004</v>
      </c>
      <c r="AF2314" s="132">
        <v>0</v>
      </c>
      <c r="AG2314" s="132">
        <v>0</v>
      </c>
      <c r="AH2314" s="213">
        <v>9550424.4000000004</v>
      </c>
      <c r="AI2314" s="213">
        <v>0</v>
      </c>
      <c r="AJ2314" s="214">
        <f>SUM(TAMPData2205[[#This Row],[Total PE Obligation]:[Total Paving Obligation]])</f>
        <v>9550424.4000000004</v>
      </c>
      <c r="AK2314" s="136" t="s">
        <v>3508</v>
      </c>
      <c r="AL2314" s="133" t="s">
        <v>3509</v>
      </c>
    </row>
    <row r="2315" spans="1:38" ht="36" x14ac:dyDescent="0.25">
      <c r="A2315" s="148">
        <v>112538</v>
      </c>
      <c r="B2315" s="127">
        <v>2</v>
      </c>
      <c r="C2315" s="128" t="s">
        <v>122</v>
      </c>
      <c r="D2315" s="129">
        <v>39888</v>
      </c>
      <c r="E2315" s="128" t="s">
        <v>741</v>
      </c>
      <c r="F2315" s="129">
        <v>44683</v>
      </c>
      <c r="G2315" s="128" t="s">
        <v>235</v>
      </c>
      <c r="H2315" s="130" t="s">
        <v>399</v>
      </c>
      <c r="I2315" s="128" t="s">
        <v>1540</v>
      </c>
      <c r="J2315" s="127" t="s">
        <v>101</v>
      </c>
      <c r="K2315" s="128"/>
      <c r="L2315" s="127" t="s">
        <v>101</v>
      </c>
      <c r="M2315" s="130" t="s">
        <v>3515</v>
      </c>
      <c r="N2315" s="130" t="s">
        <v>3516</v>
      </c>
      <c r="O2315" s="128" t="s">
        <v>553</v>
      </c>
      <c r="P2315" s="128" t="s">
        <v>1783</v>
      </c>
      <c r="Q2315" s="130"/>
      <c r="R2315" s="179" t="s">
        <v>39</v>
      </c>
      <c r="S2315" s="169" t="s">
        <v>45</v>
      </c>
      <c r="T2315" s="131">
        <v>2.2400000000000002</v>
      </c>
      <c r="U2315" s="129">
        <v>44449</v>
      </c>
      <c r="V2315" s="128"/>
      <c r="W2315" s="127" t="s">
        <v>93</v>
      </c>
      <c r="X2315" s="127" t="s">
        <v>103</v>
      </c>
      <c r="Y2315" s="274" t="str">
        <f>_xlfn.XLOOKUP(TAMPData2205[[#This Row],[PIN]],TAMPData2202[PIN],TAMPData2202[TAMP NHS],"",0)</f>
        <v>Non-NHS SR</v>
      </c>
      <c r="Z2315" s="178" t="s">
        <v>3517</v>
      </c>
      <c r="AA2315" s="132">
        <v>0</v>
      </c>
      <c r="AB2315" s="132">
        <v>0</v>
      </c>
      <c r="AC2315" s="132">
        <v>2282196.9900000002</v>
      </c>
      <c r="AD2315" s="132">
        <v>0</v>
      </c>
      <c r="AE2315" s="132">
        <f>SUM(TAMPData2205[[#This Row],[2022 PE Obligations]:[2022 Paving Obligations]])</f>
        <v>2282196.9900000002</v>
      </c>
      <c r="AF2315" s="132">
        <v>2802500</v>
      </c>
      <c r="AG2315" s="132">
        <v>17295100</v>
      </c>
      <c r="AH2315" s="132">
        <v>37670201</v>
      </c>
      <c r="AI2315" s="132">
        <v>0</v>
      </c>
      <c r="AJ2315" s="132">
        <v>57767801</v>
      </c>
      <c r="AK2315" s="136" t="s">
        <v>3518</v>
      </c>
      <c r="AL2315" s="133" t="s">
        <v>3519</v>
      </c>
    </row>
    <row r="2316" spans="1:38" ht="54" x14ac:dyDescent="0.25">
      <c r="A2316" s="148">
        <v>101399</v>
      </c>
      <c r="B2316" s="127">
        <v>1</v>
      </c>
      <c r="C2316" s="128" t="s">
        <v>122</v>
      </c>
      <c r="D2316" s="129">
        <v>37319.503368055557</v>
      </c>
      <c r="E2316" s="128" t="s">
        <v>108</v>
      </c>
      <c r="F2316" s="129">
        <v>44501</v>
      </c>
      <c r="G2316" s="128" t="s">
        <v>161</v>
      </c>
      <c r="H2316" s="130" t="s">
        <v>190</v>
      </c>
      <c r="I2316" s="128" t="s">
        <v>2449</v>
      </c>
      <c r="J2316" s="127" t="s">
        <v>101</v>
      </c>
      <c r="K2316" s="128"/>
      <c r="L2316" s="127" t="s">
        <v>101</v>
      </c>
      <c r="M2316" s="130" t="s">
        <v>3612</v>
      </c>
      <c r="N2316" s="130" t="s">
        <v>3613</v>
      </c>
      <c r="O2316" s="128" t="s">
        <v>553</v>
      </c>
      <c r="P2316" s="128" t="s">
        <v>92</v>
      </c>
      <c r="Q2316" s="130"/>
      <c r="R2316" s="179" t="s">
        <v>39</v>
      </c>
      <c r="S2316" s="169" t="s">
        <v>41</v>
      </c>
      <c r="T2316" s="131">
        <v>4.8</v>
      </c>
      <c r="U2316" s="129">
        <v>44477</v>
      </c>
      <c r="V2316" s="128"/>
      <c r="W2316" s="127" t="s">
        <v>93</v>
      </c>
      <c r="X2316" s="127" t="s">
        <v>94</v>
      </c>
      <c r="Y2316" s="274" t="s">
        <v>32</v>
      </c>
      <c r="Z2316" s="178" t="s">
        <v>3614</v>
      </c>
      <c r="AA2316" s="132">
        <v>0</v>
      </c>
      <c r="AB2316" s="132">
        <v>0</v>
      </c>
      <c r="AC2316" s="132">
        <v>18830417.989999998</v>
      </c>
      <c r="AD2316" s="132">
        <v>0</v>
      </c>
      <c r="AE2316" s="132">
        <f>SUM(TAMPData2205[[#This Row],[2022 PE Obligations]:[2022 Paving Obligations]])</f>
        <v>18830417.989999998</v>
      </c>
      <c r="AF2316" s="132">
        <v>3885500</v>
      </c>
      <c r="AG2316" s="132">
        <v>7356179</v>
      </c>
      <c r="AH2316" s="132">
        <v>72895731</v>
      </c>
      <c r="AI2316" s="132">
        <v>0</v>
      </c>
      <c r="AJ2316" s="132">
        <v>84137410</v>
      </c>
      <c r="AK2316" s="136" t="s">
        <v>3615</v>
      </c>
      <c r="AL2316" s="133" t="s">
        <v>3616</v>
      </c>
    </row>
    <row r="2317" spans="1:38" ht="36" x14ac:dyDescent="0.25">
      <c r="A2317" s="148">
        <v>100326.01</v>
      </c>
      <c r="B2317" s="127">
        <v>4</v>
      </c>
      <c r="C2317" s="128" t="s">
        <v>122</v>
      </c>
      <c r="D2317" s="129">
        <v>40243</v>
      </c>
      <c r="E2317" s="128" t="s">
        <v>2708</v>
      </c>
      <c r="F2317" s="129">
        <v>44494.875208333331</v>
      </c>
      <c r="G2317" s="128" t="s">
        <v>161</v>
      </c>
      <c r="H2317" s="130" t="s">
        <v>3620</v>
      </c>
      <c r="I2317" s="128" t="s">
        <v>1558</v>
      </c>
      <c r="J2317" s="127" t="s">
        <v>101</v>
      </c>
      <c r="K2317" s="128"/>
      <c r="L2317" s="127" t="s">
        <v>101</v>
      </c>
      <c r="M2317" s="130" t="s">
        <v>3621</v>
      </c>
      <c r="N2317" s="130" t="s">
        <v>3622</v>
      </c>
      <c r="O2317" s="128" t="s">
        <v>553</v>
      </c>
      <c r="P2317" s="128" t="s">
        <v>1789</v>
      </c>
      <c r="Q2317" s="130"/>
      <c r="R2317" s="179" t="s">
        <v>39</v>
      </c>
      <c r="S2317" s="169" t="s">
        <v>45</v>
      </c>
      <c r="T2317" s="131">
        <v>4</v>
      </c>
      <c r="U2317" s="129">
        <v>44477</v>
      </c>
      <c r="V2317" s="128"/>
      <c r="W2317" s="127" t="s">
        <v>93</v>
      </c>
      <c r="X2317" s="127" t="s">
        <v>13</v>
      </c>
      <c r="Y2317" s="274" t="str">
        <f>_xlfn.XLOOKUP(TAMPData2205[[#This Row],[PIN]],TAMPData2202[PIN],TAMPData2202[TAMP NHS],"",0)</f>
        <v>NHS-SR</v>
      </c>
      <c r="Z2317" s="178" t="s">
        <v>3623</v>
      </c>
      <c r="AA2317" s="132">
        <v>0</v>
      </c>
      <c r="AB2317" s="132">
        <v>0</v>
      </c>
      <c r="AC2317" s="132">
        <v>498612.2</v>
      </c>
      <c r="AD2317" s="132">
        <v>0</v>
      </c>
      <c r="AE2317" s="132">
        <f>SUM(TAMPData2205[[#This Row],[2022 PE Obligations]:[2022 Paving Obligations]])</f>
        <v>498612.2</v>
      </c>
      <c r="AF2317" s="132">
        <v>1364000</v>
      </c>
      <c r="AG2317" s="132">
        <v>4448500</v>
      </c>
      <c r="AH2317" s="132">
        <v>32707933.75</v>
      </c>
      <c r="AI2317" s="132">
        <v>0</v>
      </c>
      <c r="AJ2317" s="132">
        <v>38520433.75</v>
      </c>
      <c r="AK2317" s="136" t="s">
        <v>3624</v>
      </c>
      <c r="AL2317" s="133" t="s">
        <v>3625</v>
      </c>
    </row>
    <row r="2318" spans="1:38" ht="36" x14ac:dyDescent="0.25">
      <c r="A2318" s="148">
        <v>100260.05</v>
      </c>
      <c r="B2318" s="127">
        <v>2</v>
      </c>
      <c r="C2318" s="128" t="s">
        <v>122</v>
      </c>
      <c r="D2318" s="129">
        <v>39573</v>
      </c>
      <c r="E2318" s="128" t="s">
        <v>2937</v>
      </c>
      <c r="F2318" s="129">
        <v>44610</v>
      </c>
      <c r="G2318" s="128" t="s">
        <v>426</v>
      </c>
      <c r="H2318" s="130" t="s">
        <v>3980</v>
      </c>
      <c r="I2318" s="128" t="s">
        <v>145</v>
      </c>
      <c r="J2318" s="127" t="s">
        <v>101</v>
      </c>
      <c r="K2318" s="128"/>
      <c r="L2318" s="127" t="s">
        <v>101</v>
      </c>
      <c r="M2318" s="130" t="s">
        <v>3981</v>
      </c>
      <c r="N2318" s="130" t="s">
        <v>3982</v>
      </c>
      <c r="O2318" s="128" t="s">
        <v>553</v>
      </c>
      <c r="P2318" s="128" t="s">
        <v>1783</v>
      </c>
      <c r="Q2318" s="130"/>
      <c r="R2318" s="179" t="s">
        <v>39</v>
      </c>
      <c r="S2318" s="169" t="s">
        <v>45</v>
      </c>
      <c r="T2318" s="131">
        <v>3.22</v>
      </c>
      <c r="U2318" s="129">
        <v>44551</v>
      </c>
      <c r="V2318" s="128"/>
      <c r="W2318" s="127" t="s">
        <v>93</v>
      </c>
      <c r="X2318" s="127" t="s">
        <v>13</v>
      </c>
      <c r="Y2318" s="274" t="str">
        <f>_xlfn.XLOOKUP(TAMPData2205[[#This Row],[PIN]],TAMPData2202[PIN],TAMPData2202[TAMP NHS],"",0)</f>
        <v>NHS-SR</v>
      </c>
      <c r="Z2318" s="178" t="s">
        <v>3983</v>
      </c>
      <c r="AA2318" s="132">
        <v>0</v>
      </c>
      <c r="AB2318" s="132">
        <v>0</v>
      </c>
      <c r="AC2318" s="132">
        <v>35720399.259999998</v>
      </c>
      <c r="AD2318" s="132">
        <v>0</v>
      </c>
      <c r="AE2318" s="132">
        <f>SUM(TAMPData2205[[#This Row],[2022 PE Obligations]:[2022 Paving Obligations]])</f>
        <v>35720399.259999998</v>
      </c>
      <c r="AF2318" s="132">
        <v>5148572.6399999997</v>
      </c>
      <c r="AG2318" s="132">
        <v>5599750</v>
      </c>
      <c r="AH2318" s="132">
        <v>88935132</v>
      </c>
      <c r="AI2318" s="132">
        <v>0</v>
      </c>
      <c r="AJ2318" s="132">
        <v>99683454.640000001</v>
      </c>
      <c r="AK2318" s="136" t="s">
        <v>3984</v>
      </c>
      <c r="AL2318" s="133" t="s">
        <v>3985</v>
      </c>
    </row>
    <row r="2319" spans="1:38" ht="54" x14ac:dyDescent="0.25">
      <c r="A2319" s="148">
        <v>116896</v>
      </c>
      <c r="B2319" s="127">
        <v>3</v>
      </c>
      <c r="C2319" s="128" t="s">
        <v>85</v>
      </c>
      <c r="D2319" s="129">
        <v>40882</v>
      </c>
      <c r="E2319" s="128" t="s">
        <v>2943</v>
      </c>
      <c r="F2319" s="129">
        <v>44656</v>
      </c>
      <c r="G2319" s="128" t="s">
        <v>2944</v>
      </c>
      <c r="H2319" s="130" t="s">
        <v>538</v>
      </c>
      <c r="I2319" s="128" t="s">
        <v>477</v>
      </c>
      <c r="J2319" s="127" t="s">
        <v>299</v>
      </c>
      <c r="K2319" s="128"/>
      <c r="L2319" s="127" t="s">
        <v>300</v>
      </c>
      <c r="M2319" s="130" t="s">
        <v>2945</v>
      </c>
      <c r="N2319" s="130" t="s">
        <v>2946</v>
      </c>
      <c r="O2319" s="128" t="s">
        <v>553</v>
      </c>
      <c r="P2319" s="128" t="s">
        <v>2166</v>
      </c>
      <c r="Q2319" s="130"/>
      <c r="R2319" s="179" t="s">
        <v>39</v>
      </c>
      <c r="S2319" s="169" t="s">
        <v>45</v>
      </c>
      <c r="T2319" s="131">
        <v>1.3</v>
      </c>
      <c r="U2319" s="129">
        <v>44694</v>
      </c>
      <c r="V2319" s="128"/>
      <c r="W2319" s="127" t="s">
        <v>93</v>
      </c>
      <c r="X2319" s="127" t="s">
        <v>2167</v>
      </c>
      <c r="Y2319" s="274" t="s">
        <v>29</v>
      </c>
      <c r="Z2319" s="178" t="s">
        <v>2947</v>
      </c>
      <c r="AA2319" s="132">
        <v>0</v>
      </c>
      <c r="AB2319" s="132">
        <v>0</v>
      </c>
      <c r="AC2319" s="132">
        <v>20354622.350000001</v>
      </c>
      <c r="AD2319" s="132">
        <v>0</v>
      </c>
      <c r="AE2319" s="132">
        <f>SUM(TAMPData2205[[#This Row],[2022 PE Obligations]:[2022 Paving Obligations]])</f>
        <v>20354622.350000001</v>
      </c>
      <c r="AF2319" s="132">
        <v>5000000</v>
      </c>
      <c r="AG2319" s="132">
        <v>1080749</v>
      </c>
      <c r="AH2319" s="132">
        <v>89290492</v>
      </c>
      <c r="AI2319" s="132">
        <v>0</v>
      </c>
      <c r="AJ2319" s="132">
        <v>95371241</v>
      </c>
      <c r="AK2319" s="136"/>
      <c r="AL2319" s="133" t="s">
        <v>2948</v>
      </c>
    </row>
    <row r="2320" spans="1:38" ht="36" x14ac:dyDescent="0.25">
      <c r="A2320" s="148">
        <v>127101</v>
      </c>
      <c r="B2320" s="127">
        <v>1</v>
      </c>
      <c r="C2320" s="128" t="s">
        <v>97</v>
      </c>
      <c r="D2320" s="129">
        <v>43172</v>
      </c>
      <c r="E2320" s="128" t="s">
        <v>152</v>
      </c>
      <c r="F2320" s="129">
        <v>44557.875115740739</v>
      </c>
      <c r="G2320" s="128" t="s">
        <v>161</v>
      </c>
      <c r="H2320" s="130" t="s">
        <v>1192</v>
      </c>
      <c r="I2320" s="128" t="s">
        <v>3249</v>
      </c>
      <c r="J2320" s="127" t="s">
        <v>101</v>
      </c>
      <c r="K2320" s="128"/>
      <c r="L2320" s="127" t="s">
        <v>101</v>
      </c>
      <c r="M2320" s="130" t="s">
        <v>3250</v>
      </c>
      <c r="N2320" s="130" t="s">
        <v>3251</v>
      </c>
      <c r="O2320" s="128" t="s">
        <v>157</v>
      </c>
      <c r="P2320" s="128" t="s">
        <v>1794</v>
      </c>
      <c r="Q2320" s="130" t="s">
        <v>3251</v>
      </c>
      <c r="R2320" s="179" t="s">
        <v>39</v>
      </c>
      <c r="S2320" s="169" t="s">
        <v>43</v>
      </c>
      <c r="T2320" s="131">
        <v>5.73</v>
      </c>
      <c r="U2320" s="129">
        <v>44365</v>
      </c>
      <c r="V2320" s="128" t="s">
        <v>1860</v>
      </c>
      <c r="W2320" s="127" t="s">
        <v>93</v>
      </c>
      <c r="X2320" s="127" t="s">
        <v>103</v>
      </c>
      <c r="Y2320" s="274" t="s">
        <v>32</v>
      </c>
      <c r="Z2320" s="130" t="s">
        <v>3252</v>
      </c>
      <c r="AA2320" s="132">
        <v>0</v>
      </c>
      <c r="AB2320" s="132">
        <v>0</v>
      </c>
      <c r="AC2320" s="185">
        <v>18790</v>
      </c>
      <c r="AD2320" s="132"/>
      <c r="AE2320" s="184">
        <f>SUM(TAMPData2205[[#This Row],[2022 PE Obligations]:[2022 Paving Obligations]])</f>
        <v>18790</v>
      </c>
      <c r="AF2320" s="132">
        <v>0</v>
      </c>
      <c r="AG2320" s="132">
        <v>0</v>
      </c>
      <c r="AH2320" s="185">
        <v>0</v>
      </c>
      <c r="AI2320" s="185">
        <v>0</v>
      </c>
      <c r="AJ2320" s="185">
        <v>0</v>
      </c>
      <c r="AK2320" s="136" t="s">
        <v>3253</v>
      </c>
      <c r="AL2320" s="133" t="s">
        <v>3254</v>
      </c>
    </row>
    <row r="2321" spans="1:38" ht="36" x14ac:dyDescent="0.25">
      <c r="A2321" s="186">
        <v>129082</v>
      </c>
      <c r="B2321" s="127">
        <v>4</v>
      </c>
      <c r="C2321" s="128" t="s">
        <v>122</v>
      </c>
      <c r="D2321" s="129">
        <v>43633</v>
      </c>
      <c r="E2321" s="128" t="s">
        <v>152</v>
      </c>
      <c r="F2321" s="129">
        <v>44552.875196759262</v>
      </c>
      <c r="G2321" s="128" t="s">
        <v>108</v>
      </c>
      <c r="H2321" s="130" t="s">
        <v>489</v>
      </c>
      <c r="I2321" s="128" t="s">
        <v>477</v>
      </c>
      <c r="J2321" s="127" t="s">
        <v>299</v>
      </c>
      <c r="K2321" s="128"/>
      <c r="L2321" s="127" t="s">
        <v>300</v>
      </c>
      <c r="M2321" s="130" t="s">
        <v>3839</v>
      </c>
      <c r="N2321" s="130" t="s">
        <v>1800</v>
      </c>
      <c r="O2321" s="128" t="s">
        <v>157</v>
      </c>
      <c r="P2321" s="128" t="s">
        <v>1794</v>
      </c>
      <c r="Q2321" s="130" t="s">
        <v>1800</v>
      </c>
      <c r="R2321" s="179" t="s">
        <v>39</v>
      </c>
      <c r="S2321" s="169" t="s">
        <v>43</v>
      </c>
      <c r="T2321" s="131">
        <v>2.86</v>
      </c>
      <c r="U2321" s="129">
        <v>44540</v>
      </c>
      <c r="V2321" s="128"/>
      <c r="W2321" s="127" t="s">
        <v>670</v>
      </c>
      <c r="X2321" s="127" t="s">
        <v>303</v>
      </c>
      <c r="Y2321" s="274" t="s">
        <v>29</v>
      </c>
      <c r="Z2321" s="130" t="s">
        <v>3840</v>
      </c>
      <c r="AA2321" s="132">
        <v>0</v>
      </c>
      <c r="AB2321" s="132">
        <v>0</v>
      </c>
      <c r="AC2321" s="185">
        <v>240020</v>
      </c>
      <c r="AD2321" s="132">
        <v>0</v>
      </c>
      <c r="AE2321" s="184">
        <f>SUM(TAMPData2205[[#This Row],[2022 PE Obligations]:[2022 Paving Obligations]])</f>
        <v>240020</v>
      </c>
      <c r="AF2321" s="132">
        <v>0</v>
      </c>
      <c r="AG2321" s="132">
        <v>0</v>
      </c>
      <c r="AH2321" s="184">
        <v>240020</v>
      </c>
      <c r="AI2321" s="185">
        <v>0</v>
      </c>
      <c r="AJ2321" s="185">
        <v>240020</v>
      </c>
      <c r="AK2321" s="136" t="s">
        <v>3841</v>
      </c>
      <c r="AL2321" s="133" t="s">
        <v>3842</v>
      </c>
    </row>
    <row r="2322" spans="1:38" ht="36" x14ac:dyDescent="0.25">
      <c r="A2322" s="148">
        <v>131205</v>
      </c>
      <c r="B2322" s="127">
        <v>3</v>
      </c>
      <c r="C2322" s="128" t="s">
        <v>122</v>
      </c>
      <c r="D2322" s="129">
        <v>44209</v>
      </c>
      <c r="E2322" s="128" t="s">
        <v>152</v>
      </c>
      <c r="F2322" s="129">
        <v>44552.875162037039</v>
      </c>
      <c r="G2322" s="128" t="s">
        <v>241</v>
      </c>
      <c r="H2322" s="130" t="s">
        <v>365</v>
      </c>
      <c r="I2322" s="128" t="s">
        <v>539</v>
      </c>
      <c r="J2322" s="127" t="s">
        <v>299</v>
      </c>
      <c r="K2322" s="128"/>
      <c r="L2322" s="127" t="s">
        <v>300</v>
      </c>
      <c r="M2322" s="130" t="s">
        <v>3865</v>
      </c>
      <c r="N2322" s="130" t="s">
        <v>1793</v>
      </c>
      <c r="O2322" s="128" t="s">
        <v>157</v>
      </c>
      <c r="P2322" s="128" t="s">
        <v>1794</v>
      </c>
      <c r="Q2322" s="130" t="s">
        <v>1793</v>
      </c>
      <c r="R2322" s="179" t="s">
        <v>39</v>
      </c>
      <c r="S2322" s="169" t="s">
        <v>43</v>
      </c>
      <c r="T2322" s="131">
        <v>5.85</v>
      </c>
      <c r="U2322" s="129">
        <v>44540</v>
      </c>
      <c r="V2322" s="128" t="s">
        <v>1805</v>
      </c>
      <c r="W2322" s="127" t="s">
        <v>93</v>
      </c>
      <c r="X2322" s="127" t="s">
        <v>303</v>
      </c>
      <c r="Y2322" s="274" t="s">
        <v>29</v>
      </c>
      <c r="Z2322" s="130" t="s">
        <v>3866</v>
      </c>
      <c r="AA2322" s="132">
        <v>0</v>
      </c>
      <c r="AB2322" s="132">
        <v>0</v>
      </c>
      <c r="AC2322" s="185">
        <v>43824</v>
      </c>
      <c r="AD2322" s="185">
        <v>0</v>
      </c>
      <c r="AE2322" s="184">
        <f>SUM(TAMPData2205[[#This Row],[2022 PE Obligations]:[2022 Paving Obligations]])</f>
        <v>43824</v>
      </c>
      <c r="AF2322" s="132">
        <v>0</v>
      </c>
      <c r="AG2322" s="132">
        <v>0</v>
      </c>
      <c r="AH2322" s="184">
        <v>43824</v>
      </c>
      <c r="AI2322" s="185">
        <v>0</v>
      </c>
      <c r="AJ2322" s="184">
        <f>SUM(TAMPData2205[[#This Row],[Total PE Obligation]:[Total Paving Obligation]])</f>
        <v>43824</v>
      </c>
      <c r="AK2322" s="136" t="s">
        <v>3867</v>
      </c>
      <c r="AL2322" s="133" t="s">
        <v>3868</v>
      </c>
    </row>
    <row r="2323" spans="1:38" ht="36" x14ac:dyDescent="0.25">
      <c r="A2323" s="186">
        <v>129081</v>
      </c>
      <c r="B2323" s="127">
        <v>4</v>
      </c>
      <c r="C2323" s="128" t="s">
        <v>122</v>
      </c>
      <c r="D2323" s="129">
        <v>43633</v>
      </c>
      <c r="E2323" s="128" t="s">
        <v>152</v>
      </c>
      <c r="F2323" s="129">
        <v>44552.875162037039</v>
      </c>
      <c r="G2323" s="128" t="s">
        <v>108</v>
      </c>
      <c r="H2323" s="130" t="s">
        <v>88</v>
      </c>
      <c r="I2323" s="128" t="s">
        <v>477</v>
      </c>
      <c r="J2323" s="127" t="s">
        <v>299</v>
      </c>
      <c r="K2323" s="128"/>
      <c r="L2323" s="127" t="s">
        <v>300</v>
      </c>
      <c r="M2323" s="130" t="s">
        <v>1852</v>
      </c>
      <c r="N2323" s="130" t="s">
        <v>1853</v>
      </c>
      <c r="O2323" s="128" t="s">
        <v>157</v>
      </c>
      <c r="P2323" s="128" t="s">
        <v>1794</v>
      </c>
      <c r="Q2323" s="130" t="s">
        <v>1853</v>
      </c>
      <c r="R2323" s="179" t="s">
        <v>39</v>
      </c>
      <c r="S2323" s="169" t="s">
        <v>46</v>
      </c>
      <c r="T2323" s="131">
        <v>7.76</v>
      </c>
      <c r="U2323" s="129">
        <v>44540</v>
      </c>
      <c r="V2323" s="128"/>
      <c r="W2323" s="127" t="s">
        <v>670</v>
      </c>
      <c r="X2323" s="127" t="s">
        <v>303</v>
      </c>
      <c r="Y2323" s="274" t="s">
        <v>29</v>
      </c>
      <c r="Z2323" s="130" t="s">
        <v>1854</v>
      </c>
      <c r="AA2323" s="132">
        <v>0</v>
      </c>
      <c r="AB2323" s="132">
        <v>0</v>
      </c>
      <c r="AC2323" s="185">
        <v>238000</v>
      </c>
      <c r="AD2323" s="185">
        <v>0</v>
      </c>
      <c r="AE2323" s="184">
        <f>SUM(TAMPData2205[[#This Row],[2022 PE Obligations]:[2022 Paving Obligations]])</f>
        <v>238000</v>
      </c>
      <c r="AF2323" s="132">
        <v>0</v>
      </c>
      <c r="AG2323" s="132">
        <v>0</v>
      </c>
      <c r="AH2323" s="185">
        <v>238000</v>
      </c>
      <c r="AI2323" s="185">
        <v>0</v>
      </c>
      <c r="AJ2323" s="184">
        <f>SUM(TAMPData2205[[#This Row],[2022 PE Obligations]:[2022 Paving Obligations]])</f>
        <v>238000</v>
      </c>
      <c r="AK2323" s="136" t="s">
        <v>1855</v>
      </c>
      <c r="AL2323" s="133" t="s">
        <v>1856</v>
      </c>
    </row>
    <row r="2324" spans="1:38" x14ac:dyDescent="0.25">
      <c r="A2324" s="148">
        <v>129680</v>
      </c>
      <c r="B2324" s="127">
        <v>1</v>
      </c>
      <c r="C2324" s="128" t="s">
        <v>122</v>
      </c>
      <c r="D2324" s="129">
        <v>43704</v>
      </c>
      <c r="E2324" s="128" t="s">
        <v>152</v>
      </c>
      <c r="F2324" s="129">
        <v>44552.875173611108</v>
      </c>
      <c r="G2324" s="128" t="s">
        <v>161</v>
      </c>
      <c r="H2324" s="130" t="s">
        <v>337</v>
      </c>
      <c r="I2324" s="128" t="s">
        <v>3583</v>
      </c>
      <c r="J2324" s="127" t="s">
        <v>299</v>
      </c>
      <c r="K2324" s="128"/>
      <c r="L2324" s="127" t="s">
        <v>300</v>
      </c>
      <c r="M2324" s="130" t="s">
        <v>3843</v>
      </c>
      <c r="N2324" s="130" t="s">
        <v>3844</v>
      </c>
      <c r="O2324" s="128" t="s">
        <v>157</v>
      </c>
      <c r="P2324" s="128" t="s">
        <v>1794</v>
      </c>
      <c r="Q2324" s="130" t="s">
        <v>3844</v>
      </c>
      <c r="R2324" s="179" t="s">
        <v>39</v>
      </c>
      <c r="S2324" s="169" t="s">
        <v>43</v>
      </c>
      <c r="T2324" s="131">
        <v>6.41</v>
      </c>
      <c r="U2324" s="129">
        <v>44540</v>
      </c>
      <c r="V2324" s="128"/>
      <c r="W2324" s="127" t="s">
        <v>93</v>
      </c>
      <c r="X2324" s="127" t="s">
        <v>303</v>
      </c>
      <c r="Y2324" s="261" t="s">
        <v>29</v>
      </c>
      <c r="Z2324" s="130" t="s">
        <v>3845</v>
      </c>
      <c r="AA2324" s="132">
        <v>0</v>
      </c>
      <c r="AB2324" s="132">
        <v>0</v>
      </c>
      <c r="AC2324" s="185">
        <v>580485</v>
      </c>
      <c r="AD2324" s="185">
        <v>0</v>
      </c>
      <c r="AE2324" s="184">
        <f>SUBTOTAL(109,TAMPData2205[[#This Row],[2022 PE Obligations]:[2022 Paving Obligations]])</f>
        <v>580485</v>
      </c>
      <c r="AF2324" s="132">
        <v>0</v>
      </c>
      <c r="AG2324" s="132">
        <v>0</v>
      </c>
      <c r="AH2324" s="185">
        <v>580485</v>
      </c>
      <c r="AI2324" s="185">
        <v>0</v>
      </c>
      <c r="AJ2324" s="184">
        <f>SUBTOTAL(109,TAMPData2205[[#This Row],[Total PE Obligation]:[Total Paving Obligation]])</f>
        <v>580485</v>
      </c>
      <c r="AK2324" s="136" t="s">
        <v>3846</v>
      </c>
      <c r="AL2324" s="133" t="s">
        <v>3847</v>
      </c>
    </row>
    <row r="2325" spans="1:38" ht="54" x14ac:dyDescent="0.25">
      <c r="A2325" s="148">
        <v>131208</v>
      </c>
      <c r="B2325" s="127">
        <v>3</v>
      </c>
      <c r="C2325" s="128" t="s">
        <v>122</v>
      </c>
      <c r="D2325" s="129">
        <v>44209</v>
      </c>
      <c r="E2325" s="128" t="s">
        <v>152</v>
      </c>
      <c r="F2325" s="129">
        <v>44552.875173611108</v>
      </c>
      <c r="G2325" s="128" t="s">
        <v>241</v>
      </c>
      <c r="H2325" s="130" t="s">
        <v>109</v>
      </c>
      <c r="I2325" s="128" t="s">
        <v>621</v>
      </c>
      <c r="J2325" s="127" t="s">
        <v>299</v>
      </c>
      <c r="K2325" s="128"/>
      <c r="L2325" s="127" t="s">
        <v>300</v>
      </c>
      <c r="M2325" s="130" t="s">
        <v>3872</v>
      </c>
      <c r="N2325" s="130" t="s">
        <v>3873</v>
      </c>
      <c r="O2325" s="128" t="s">
        <v>157</v>
      </c>
      <c r="P2325" s="128" t="s">
        <v>1794</v>
      </c>
      <c r="Q2325" s="130" t="s">
        <v>3874</v>
      </c>
      <c r="R2325" s="179" t="s">
        <v>39</v>
      </c>
      <c r="S2325" s="169" t="s">
        <v>43</v>
      </c>
      <c r="T2325" s="131">
        <v>10.5</v>
      </c>
      <c r="U2325" s="129">
        <v>44540</v>
      </c>
      <c r="V2325" s="128" t="s">
        <v>1805</v>
      </c>
      <c r="W2325" s="127" t="s">
        <v>93</v>
      </c>
      <c r="X2325" s="127" t="s">
        <v>303</v>
      </c>
      <c r="Y2325" s="273" t="s">
        <v>29</v>
      </c>
      <c r="Z2325" s="130" t="s">
        <v>3875</v>
      </c>
      <c r="AA2325" s="132">
        <v>0</v>
      </c>
      <c r="AB2325" s="132">
        <v>0</v>
      </c>
      <c r="AC2325" s="185">
        <v>138403</v>
      </c>
      <c r="AD2325" s="185">
        <v>0</v>
      </c>
      <c r="AE2325" s="184">
        <f>SUM(TAMPData2205[[#This Row],[2022 PE Obligations]:[2022 Paving Obligations]])</f>
        <v>138403</v>
      </c>
      <c r="AF2325" s="132">
        <v>0</v>
      </c>
      <c r="AG2325" s="132">
        <v>0</v>
      </c>
      <c r="AH2325" s="185">
        <v>138403</v>
      </c>
      <c r="AI2325" s="185">
        <v>0</v>
      </c>
      <c r="AJ2325" s="184">
        <f>SUM(TAMPData2205[[#This Row],[2022 PE Obligations]:[2022 Paving Obligations]])</f>
        <v>138403</v>
      </c>
      <c r="AK2325" s="136" t="s">
        <v>3876</v>
      </c>
      <c r="AL2325" s="133" t="s">
        <v>3877</v>
      </c>
    </row>
    <row r="2326" spans="1:38" ht="36" x14ac:dyDescent="0.25">
      <c r="A2326" s="148">
        <v>128853</v>
      </c>
      <c r="B2326" s="127">
        <v>2</v>
      </c>
      <c r="C2326" s="128" t="s">
        <v>122</v>
      </c>
      <c r="D2326" s="129">
        <v>43584</v>
      </c>
      <c r="E2326" s="128" t="s">
        <v>152</v>
      </c>
      <c r="F2326" s="129">
        <v>44664</v>
      </c>
      <c r="G2326" s="128" t="s">
        <v>426</v>
      </c>
      <c r="H2326" s="130" t="s">
        <v>128</v>
      </c>
      <c r="I2326" s="128" t="s">
        <v>603</v>
      </c>
      <c r="J2326" s="127" t="s">
        <v>299</v>
      </c>
      <c r="K2326" s="128"/>
      <c r="L2326" s="127" t="s">
        <v>300</v>
      </c>
      <c r="M2326" s="130" t="s">
        <v>1951</v>
      </c>
      <c r="N2326" s="130" t="s">
        <v>1952</v>
      </c>
      <c r="O2326" s="128" t="s">
        <v>157</v>
      </c>
      <c r="P2326" s="128" t="s">
        <v>1794</v>
      </c>
      <c r="Q2326" s="130" t="s">
        <v>1953</v>
      </c>
      <c r="R2326" s="179" t="s">
        <v>39</v>
      </c>
      <c r="S2326" s="169" t="s">
        <v>43</v>
      </c>
      <c r="T2326" s="131">
        <v>4.1399999999999997</v>
      </c>
      <c r="U2326" s="129">
        <v>44603</v>
      </c>
      <c r="V2326" s="128"/>
      <c r="W2326" s="127" t="s">
        <v>93</v>
      </c>
      <c r="X2326" s="127" t="s">
        <v>303</v>
      </c>
      <c r="Y2326" s="273" t="s">
        <v>29</v>
      </c>
      <c r="Z2326" s="130" t="s">
        <v>1954</v>
      </c>
      <c r="AA2326" s="132">
        <v>0</v>
      </c>
      <c r="AB2326" s="132">
        <v>0</v>
      </c>
      <c r="AC2326" s="213">
        <v>72800</v>
      </c>
      <c r="AD2326" s="213">
        <v>0</v>
      </c>
      <c r="AE2326" s="214">
        <f>SUM(TAMPData2205[[#This Row],[2022 PE Obligations]:[2022 Paving Obligations]])</f>
        <v>72800</v>
      </c>
      <c r="AF2326" s="132">
        <v>0</v>
      </c>
      <c r="AG2326" s="132">
        <v>0</v>
      </c>
      <c r="AH2326" s="213">
        <v>72800</v>
      </c>
      <c r="AI2326" s="213">
        <v>0</v>
      </c>
      <c r="AJ2326" s="214">
        <f>SUM(TAMPData2205[[#This Row],[Total PE Obligation]:[Total Paving Obligation]])</f>
        <v>72800</v>
      </c>
      <c r="AK2326" s="136" t="s">
        <v>1955</v>
      </c>
      <c r="AL2326" s="133" t="s">
        <v>1956</v>
      </c>
    </row>
    <row r="2327" spans="1:38" ht="54" x14ac:dyDescent="0.25">
      <c r="A2327" s="148">
        <v>128857</v>
      </c>
      <c r="B2327" s="127">
        <v>2</v>
      </c>
      <c r="C2327" s="128" t="s">
        <v>122</v>
      </c>
      <c r="D2327" s="129">
        <v>43584</v>
      </c>
      <c r="E2327" s="128" t="s">
        <v>152</v>
      </c>
      <c r="F2327" s="129">
        <v>44686</v>
      </c>
      <c r="G2327" s="128" t="s">
        <v>426</v>
      </c>
      <c r="H2327" s="130" t="s">
        <v>223</v>
      </c>
      <c r="I2327" s="128" t="s">
        <v>603</v>
      </c>
      <c r="J2327" s="127" t="s">
        <v>299</v>
      </c>
      <c r="K2327" s="128"/>
      <c r="L2327" s="127" t="s">
        <v>300</v>
      </c>
      <c r="M2327" s="130" t="s">
        <v>3562</v>
      </c>
      <c r="N2327" s="130" t="s">
        <v>3563</v>
      </c>
      <c r="O2327" s="128" t="s">
        <v>157</v>
      </c>
      <c r="P2327" s="128" t="s">
        <v>1794</v>
      </c>
      <c r="Q2327" s="130" t="s">
        <v>3564</v>
      </c>
      <c r="R2327" s="179" t="s">
        <v>39</v>
      </c>
      <c r="S2327" s="169" t="s">
        <v>46</v>
      </c>
      <c r="T2327" s="131">
        <v>6.19</v>
      </c>
      <c r="U2327" s="129">
        <v>44603</v>
      </c>
      <c r="V2327" s="128" t="s">
        <v>2612</v>
      </c>
      <c r="W2327" s="127" t="s">
        <v>93</v>
      </c>
      <c r="X2327" s="127" t="s">
        <v>303</v>
      </c>
      <c r="Y2327" s="273" t="s">
        <v>29</v>
      </c>
      <c r="Z2327" s="130" t="s">
        <v>3565</v>
      </c>
      <c r="AA2327" s="132">
        <v>0</v>
      </c>
      <c r="AB2327" s="132">
        <v>0</v>
      </c>
      <c r="AC2327" s="213">
        <v>226895</v>
      </c>
      <c r="AD2327" s="213">
        <v>0</v>
      </c>
      <c r="AE2327" s="213">
        <f>SUM(TAMPData2205[[#This Row],[2022 PE Obligations]:[2022 Paving Obligations]])</f>
        <v>226895</v>
      </c>
      <c r="AF2327" s="132">
        <v>0</v>
      </c>
      <c r="AG2327" s="132">
        <v>0</v>
      </c>
      <c r="AH2327" s="213">
        <v>226895</v>
      </c>
      <c r="AI2327" s="213">
        <v>0</v>
      </c>
      <c r="AJ2327" s="213">
        <f>SUM(TAMPData2205[[#This Row],[Total PE Obligation]:[Total Paving Obligation]])</f>
        <v>226895</v>
      </c>
      <c r="AK2327" s="136" t="s">
        <v>3566</v>
      </c>
      <c r="AL2327" s="133" t="s">
        <v>3567</v>
      </c>
    </row>
    <row r="2328" spans="1:38" ht="36" x14ac:dyDescent="0.25">
      <c r="A2328" s="148">
        <v>127390</v>
      </c>
      <c r="B2328" s="127">
        <v>4</v>
      </c>
      <c r="C2328" s="128" t="s">
        <v>122</v>
      </c>
      <c r="D2328" s="129">
        <v>43194</v>
      </c>
      <c r="E2328" s="128" t="s">
        <v>152</v>
      </c>
      <c r="F2328" s="129">
        <v>44621.875277777777</v>
      </c>
      <c r="G2328" s="128" t="s">
        <v>161</v>
      </c>
      <c r="H2328" s="130" t="s">
        <v>961</v>
      </c>
      <c r="I2328" s="128" t="s">
        <v>116</v>
      </c>
      <c r="J2328" s="127" t="s">
        <v>101</v>
      </c>
      <c r="K2328" s="128"/>
      <c r="L2328" s="127" t="s">
        <v>101</v>
      </c>
      <c r="M2328" s="130" t="s">
        <v>1992</v>
      </c>
      <c r="N2328" s="130" t="s">
        <v>1976</v>
      </c>
      <c r="O2328" s="128" t="s">
        <v>157</v>
      </c>
      <c r="P2328" s="128" t="s">
        <v>1794</v>
      </c>
      <c r="Q2328" s="130" t="s">
        <v>1993</v>
      </c>
      <c r="R2328" s="179" t="s">
        <v>39</v>
      </c>
      <c r="S2328" s="169" t="s">
        <v>43</v>
      </c>
      <c r="T2328" s="131">
        <v>7.14</v>
      </c>
      <c r="U2328" s="129">
        <v>44603</v>
      </c>
      <c r="V2328" s="128" t="s">
        <v>1867</v>
      </c>
      <c r="W2328" s="127" t="s">
        <v>670</v>
      </c>
      <c r="X2328" s="127" t="s">
        <v>94</v>
      </c>
      <c r="Y2328" s="273" t="s">
        <v>31</v>
      </c>
      <c r="Z2328" s="130" t="s">
        <v>1994</v>
      </c>
      <c r="AA2328" s="132">
        <v>0</v>
      </c>
      <c r="AB2328" s="132">
        <v>0</v>
      </c>
      <c r="AC2328" s="213">
        <v>76200</v>
      </c>
      <c r="AD2328" s="213">
        <v>0</v>
      </c>
      <c r="AE2328" s="213">
        <f>SUM(TAMPData2205[[#This Row],[2022 PE Obligations]:[2022 Paving Obligations]])</f>
        <v>76200</v>
      </c>
      <c r="AF2328" s="132">
        <v>0</v>
      </c>
      <c r="AG2328" s="132">
        <v>0</v>
      </c>
      <c r="AH2328" s="213">
        <v>76200</v>
      </c>
      <c r="AI2328" s="213">
        <v>0</v>
      </c>
      <c r="AJ2328" s="213">
        <f>SUM(TAMPData2205[[#This Row],[Total PE Obligation]:[Total Paving Obligation]])</f>
        <v>76200</v>
      </c>
      <c r="AK2328" s="136" t="s">
        <v>1995</v>
      </c>
      <c r="AL2328" s="133" t="s">
        <v>1996</v>
      </c>
    </row>
    <row r="2329" spans="1:38" ht="36" x14ac:dyDescent="0.25">
      <c r="A2329" s="186">
        <v>131412</v>
      </c>
      <c r="B2329" s="127">
        <v>3</v>
      </c>
      <c r="C2329" s="128" t="s">
        <v>122</v>
      </c>
      <c r="D2329" s="129">
        <v>44272</v>
      </c>
      <c r="E2329" s="128" t="s">
        <v>152</v>
      </c>
      <c r="F2329" s="129">
        <v>44621.875196759262</v>
      </c>
      <c r="G2329" s="128" t="s">
        <v>241</v>
      </c>
      <c r="H2329" s="130" t="s">
        <v>180</v>
      </c>
      <c r="I2329" s="128" t="s">
        <v>848</v>
      </c>
      <c r="J2329" s="127" t="s">
        <v>101</v>
      </c>
      <c r="K2329" s="128"/>
      <c r="L2329" s="127" t="s">
        <v>101</v>
      </c>
      <c r="M2329" s="130" t="s">
        <v>2019</v>
      </c>
      <c r="N2329" s="130" t="s">
        <v>1793</v>
      </c>
      <c r="O2329" s="128" t="s">
        <v>157</v>
      </c>
      <c r="P2329" s="128" t="s">
        <v>1794</v>
      </c>
      <c r="Q2329" s="130" t="s">
        <v>1793</v>
      </c>
      <c r="R2329" s="179" t="s">
        <v>39</v>
      </c>
      <c r="S2329" s="169" t="s">
        <v>43</v>
      </c>
      <c r="T2329" s="131">
        <v>4.72</v>
      </c>
      <c r="U2329" s="129">
        <v>44603</v>
      </c>
      <c r="V2329" s="128" t="s">
        <v>1805</v>
      </c>
      <c r="W2329" s="127" t="s">
        <v>670</v>
      </c>
      <c r="X2329" s="127" t="s">
        <v>13</v>
      </c>
      <c r="Y2329" s="273" t="s">
        <v>31</v>
      </c>
      <c r="Z2329" s="130" t="s">
        <v>2020</v>
      </c>
      <c r="AA2329" s="132">
        <v>0</v>
      </c>
      <c r="AB2329" s="132">
        <v>0</v>
      </c>
      <c r="AC2329" s="213">
        <v>172288</v>
      </c>
      <c r="AD2329" s="213">
        <v>0</v>
      </c>
      <c r="AE2329" s="213">
        <f>SUM(TAMPData2205[[#This Row],[2022 PE Obligations]:[2022 Paving Obligations]])</f>
        <v>172288</v>
      </c>
      <c r="AF2329" s="132">
        <v>0</v>
      </c>
      <c r="AG2329" s="132">
        <v>0</v>
      </c>
      <c r="AH2329" s="213">
        <v>172288</v>
      </c>
      <c r="AI2329" s="213">
        <v>0</v>
      </c>
      <c r="AJ2329" s="213">
        <f>SUM(TAMPData2205[[#This Row],[Total PE Obligation]:[Total Paving Obligation]])</f>
        <v>172288</v>
      </c>
      <c r="AK2329" s="136" t="s">
        <v>2021</v>
      </c>
      <c r="AL2329" s="133" t="s">
        <v>2022</v>
      </c>
    </row>
    <row r="2330" spans="1:38" ht="36" x14ac:dyDescent="0.25">
      <c r="A2330" s="148">
        <v>129602</v>
      </c>
      <c r="B2330" s="127">
        <v>2</v>
      </c>
      <c r="C2330" s="128" t="s">
        <v>122</v>
      </c>
      <c r="D2330" s="129">
        <v>43698</v>
      </c>
      <c r="E2330" s="128" t="s">
        <v>152</v>
      </c>
      <c r="F2330" s="129">
        <v>44621.875254629631</v>
      </c>
      <c r="G2330" s="128" t="s">
        <v>426</v>
      </c>
      <c r="H2330" s="130" t="s">
        <v>1613</v>
      </c>
      <c r="I2330" s="128" t="s">
        <v>2102</v>
      </c>
      <c r="J2330" s="127" t="s">
        <v>101</v>
      </c>
      <c r="K2330" s="128"/>
      <c r="L2330" s="127" t="s">
        <v>101</v>
      </c>
      <c r="M2330" s="130" t="s">
        <v>1865</v>
      </c>
      <c r="N2330" s="130" t="s">
        <v>2104</v>
      </c>
      <c r="O2330" s="128" t="s">
        <v>157</v>
      </c>
      <c r="P2330" s="128" t="s">
        <v>1794</v>
      </c>
      <c r="Q2330" s="130" t="s">
        <v>2104</v>
      </c>
      <c r="R2330" s="179" t="s">
        <v>39</v>
      </c>
      <c r="S2330" s="169" t="s">
        <v>43</v>
      </c>
      <c r="T2330" s="131">
        <v>14.73</v>
      </c>
      <c r="U2330" s="129">
        <v>44603</v>
      </c>
      <c r="V2330" s="128" t="s">
        <v>1867</v>
      </c>
      <c r="W2330" s="127" t="s">
        <v>93</v>
      </c>
      <c r="X2330" s="127" t="s">
        <v>103</v>
      </c>
      <c r="Y2330" s="273" t="s">
        <v>32</v>
      </c>
      <c r="Z2330" s="130" t="s">
        <v>2108</v>
      </c>
      <c r="AA2330" s="132">
        <v>0</v>
      </c>
      <c r="AB2330" s="132">
        <v>0</v>
      </c>
      <c r="AC2330" s="213">
        <v>35280</v>
      </c>
      <c r="AD2330" s="213">
        <v>0</v>
      </c>
      <c r="AE2330" s="213">
        <f>SUM(TAMPData2205[[#This Row],[2022 PE Obligations]:[2022 Paving Obligations]])</f>
        <v>35280</v>
      </c>
      <c r="AF2330" s="132">
        <v>0</v>
      </c>
      <c r="AG2330" s="132">
        <v>0</v>
      </c>
      <c r="AH2330" s="213">
        <v>35280</v>
      </c>
      <c r="AI2330" s="213">
        <v>0</v>
      </c>
      <c r="AJ2330" s="213">
        <f>SUM(TAMPData2205[[#This Row],[Total PE Obligation]:[Total Paving Obligation]])</f>
        <v>35280</v>
      </c>
      <c r="AK2330" s="136" t="s">
        <v>2109</v>
      </c>
      <c r="AL2330" s="133" t="s">
        <v>2110</v>
      </c>
    </row>
    <row r="2331" spans="1:38" ht="36" x14ac:dyDescent="0.25">
      <c r="A2331" s="148">
        <v>130280</v>
      </c>
      <c r="B2331" s="127">
        <v>4</v>
      </c>
      <c r="C2331" s="128" t="s">
        <v>122</v>
      </c>
      <c r="D2331" s="129">
        <v>43951</v>
      </c>
      <c r="E2331" s="128" t="s">
        <v>152</v>
      </c>
      <c r="F2331" s="129">
        <v>44621.875381944446</v>
      </c>
      <c r="G2331" s="128" t="s">
        <v>510</v>
      </c>
      <c r="H2331" s="130" t="s">
        <v>371</v>
      </c>
      <c r="I2331" s="128" t="s">
        <v>2009</v>
      </c>
      <c r="J2331" s="127" t="s">
        <v>101</v>
      </c>
      <c r="K2331" s="128"/>
      <c r="L2331" s="127" t="s">
        <v>101</v>
      </c>
      <c r="M2331" s="130" t="s">
        <v>2010</v>
      </c>
      <c r="N2331" s="130" t="s">
        <v>1793</v>
      </c>
      <c r="O2331" s="128" t="s">
        <v>157</v>
      </c>
      <c r="P2331" s="128" t="s">
        <v>1794</v>
      </c>
      <c r="Q2331" s="130" t="s">
        <v>1793</v>
      </c>
      <c r="R2331" s="179" t="s">
        <v>39</v>
      </c>
      <c r="S2331" s="169" t="s">
        <v>43</v>
      </c>
      <c r="T2331" s="131">
        <v>0.97</v>
      </c>
      <c r="U2331" s="129">
        <v>44603</v>
      </c>
      <c r="V2331" s="128" t="s">
        <v>1805</v>
      </c>
      <c r="W2331" s="127" t="s">
        <v>670</v>
      </c>
      <c r="X2331" s="127" t="s">
        <v>13</v>
      </c>
      <c r="Y2331" s="273" t="s">
        <v>31</v>
      </c>
      <c r="Z2331" s="130" t="s">
        <v>2011</v>
      </c>
      <c r="AA2331" s="132">
        <v>0</v>
      </c>
      <c r="AB2331" s="132">
        <v>0</v>
      </c>
      <c r="AC2331" s="213">
        <v>53100</v>
      </c>
      <c r="AD2331" s="213">
        <v>0</v>
      </c>
      <c r="AE2331" s="213">
        <f>SUM(TAMPData2205[[#This Row],[2022 PE Obligations]:[2022 Paving Obligations]])</f>
        <v>53100</v>
      </c>
      <c r="AF2331" s="132">
        <v>0</v>
      </c>
      <c r="AG2331" s="132">
        <v>0</v>
      </c>
      <c r="AH2331" s="213">
        <v>53100</v>
      </c>
      <c r="AI2331" s="213">
        <v>0</v>
      </c>
      <c r="AJ2331" s="213">
        <f>SUM(TAMPData2205[[#This Row],[Total PE Obligation]:[Total Paving Obligation]])</f>
        <v>53100</v>
      </c>
      <c r="AK2331" s="136" t="s">
        <v>1990</v>
      </c>
      <c r="AL2331" s="133" t="s">
        <v>2012</v>
      </c>
    </row>
    <row r="2332" spans="1:38" ht="54" x14ac:dyDescent="0.25">
      <c r="A2332" s="148">
        <v>127384</v>
      </c>
      <c r="B2332" s="127">
        <v>4</v>
      </c>
      <c r="C2332" s="128" t="s">
        <v>122</v>
      </c>
      <c r="D2332" s="129">
        <v>43193</v>
      </c>
      <c r="E2332" s="128" t="s">
        <v>152</v>
      </c>
      <c r="F2332" s="129">
        <v>44621.875381944446</v>
      </c>
      <c r="G2332" s="128" t="s">
        <v>510</v>
      </c>
      <c r="H2332" s="130" t="s">
        <v>371</v>
      </c>
      <c r="I2332" s="128" t="s">
        <v>771</v>
      </c>
      <c r="J2332" s="127" t="s">
        <v>101</v>
      </c>
      <c r="K2332" s="128"/>
      <c r="L2332" s="127" t="s">
        <v>101</v>
      </c>
      <c r="M2332" s="130" t="s">
        <v>1988</v>
      </c>
      <c r="N2332" s="130" t="s">
        <v>1793</v>
      </c>
      <c r="O2332" s="128" t="s">
        <v>157</v>
      </c>
      <c r="P2332" s="128" t="s">
        <v>1794</v>
      </c>
      <c r="Q2332" s="130" t="s">
        <v>1793</v>
      </c>
      <c r="R2332" s="179" t="s">
        <v>39</v>
      </c>
      <c r="S2332" s="169" t="s">
        <v>43</v>
      </c>
      <c r="T2332" s="131">
        <v>2.92</v>
      </c>
      <c r="U2332" s="129">
        <v>44603</v>
      </c>
      <c r="V2332" s="128" t="s">
        <v>1805</v>
      </c>
      <c r="W2332" s="127" t="s">
        <v>670</v>
      </c>
      <c r="X2332" s="127" t="s">
        <v>13</v>
      </c>
      <c r="Y2332" s="273" t="s">
        <v>31</v>
      </c>
      <c r="Z2332" s="130" t="s">
        <v>1989</v>
      </c>
      <c r="AA2332" s="132">
        <v>0</v>
      </c>
      <c r="AB2332" s="132">
        <v>0</v>
      </c>
      <c r="AC2332" s="213">
        <v>415000</v>
      </c>
      <c r="AD2332" s="213">
        <v>0</v>
      </c>
      <c r="AE2332" s="213">
        <f>SUM(TAMPData2205[[#This Row],[2022 PE Obligations]:[2022 Paving Obligations]])</f>
        <v>415000</v>
      </c>
      <c r="AF2332" s="132">
        <v>0</v>
      </c>
      <c r="AG2332" s="132">
        <v>0</v>
      </c>
      <c r="AH2332" s="213">
        <v>415000</v>
      </c>
      <c r="AI2332" s="213">
        <v>0</v>
      </c>
      <c r="AJ2332" s="213">
        <f>SUM(TAMPData2205[[#This Row],[Total PE Obligation]:[Total Paving Obligation]])</f>
        <v>415000</v>
      </c>
      <c r="AK2332" s="136" t="s">
        <v>1990</v>
      </c>
      <c r="AL2332" s="133" t="s">
        <v>1991</v>
      </c>
    </row>
    <row r="2333" spans="1:38" ht="36" x14ac:dyDescent="0.25">
      <c r="A2333" s="148">
        <v>129608</v>
      </c>
      <c r="B2333" s="127">
        <v>2</v>
      </c>
      <c r="C2333" s="128" t="s">
        <v>122</v>
      </c>
      <c r="D2333" s="129">
        <v>43698</v>
      </c>
      <c r="E2333" s="128" t="s">
        <v>152</v>
      </c>
      <c r="F2333" s="129">
        <v>44665.875289351854</v>
      </c>
      <c r="G2333" s="128" t="s">
        <v>426</v>
      </c>
      <c r="H2333" s="130" t="s">
        <v>123</v>
      </c>
      <c r="I2333" s="128" t="s">
        <v>2284</v>
      </c>
      <c r="J2333" s="127" t="s">
        <v>101</v>
      </c>
      <c r="K2333" s="128"/>
      <c r="L2333" s="127" t="s">
        <v>101</v>
      </c>
      <c r="M2333" s="130" t="s">
        <v>2285</v>
      </c>
      <c r="N2333" s="130" t="s">
        <v>2104</v>
      </c>
      <c r="O2333" s="128" t="s">
        <v>157</v>
      </c>
      <c r="P2333" s="128" t="s">
        <v>1794</v>
      </c>
      <c r="Q2333" s="130" t="s">
        <v>2104</v>
      </c>
      <c r="R2333" s="179" t="s">
        <v>39</v>
      </c>
      <c r="S2333" s="169" t="s">
        <v>43</v>
      </c>
      <c r="T2333" s="131">
        <v>8.0299999999999994</v>
      </c>
      <c r="U2333" s="129">
        <v>44645</v>
      </c>
      <c r="V2333" s="128" t="s">
        <v>1867</v>
      </c>
      <c r="W2333" s="127" t="s">
        <v>670</v>
      </c>
      <c r="X2333" s="127" t="s">
        <v>94</v>
      </c>
      <c r="Y2333" s="273" t="s">
        <v>31</v>
      </c>
      <c r="Z2333" s="130" t="s">
        <v>2286</v>
      </c>
      <c r="AA2333" s="132">
        <v>0</v>
      </c>
      <c r="AB2333" s="132">
        <v>0</v>
      </c>
      <c r="AC2333" s="213">
        <v>20213</v>
      </c>
      <c r="AD2333" s="213">
        <v>0</v>
      </c>
      <c r="AE2333" s="213">
        <f>SUM(TAMPData2205[[#This Row],[2022 PE Obligations]:[2022 Paving Obligations]])</f>
        <v>20213</v>
      </c>
      <c r="AF2333" s="132">
        <v>0</v>
      </c>
      <c r="AG2333" s="132">
        <v>0</v>
      </c>
      <c r="AH2333" s="213">
        <v>20213</v>
      </c>
      <c r="AI2333" s="213">
        <v>0</v>
      </c>
      <c r="AJ2333" s="213">
        <f>SUM(TAMPData2205[[#This Row],[Total PE Obligation]:[Total Paving Obligation]])</f>
        <v>20213</v>
      </c>
      <c r="AK2333" s="136" t="s">
        <v>2287</v>
      </c>
      <c r="AL2333" s="133" t="s">
        <v>2288</v>
      </c>
    </row>
    <row r="2334" spans="1:38" ht="36" x14ac:dyDescent="0.25">
      <c r="A2334" s="148">
        <v>130390</v>
      </c>
      <c r="B2334" s="127">
        <v>1</v>
      </c>
      <c r="C2334" s="128" t="s">
        <v>122</v>
      </c>
      <c r="D2334" s="129">
        <v>43977</v>
      </c>
      <c r="E2334" s="128" t="s">
        <v>152</v>
      </c>
      <c r="F2334" s="129">
        <v>44665.875127314815</v>
      </c>
      <c r="G2334" s="128" t="s">
        <v>108</v>
      </c>
      <c r="H2334" s="130" t="s">
        <v>718</v>
      </c>
      <c r="I2334" s="128" t="s">
        <v>697</v>
      </c>
      <c r="J2334" s="127" t="s">
        <v>101</v>
      </c>
      <c r="K2334" s="128"/>
      <c r="L2334" s="127" t="s">
        <v>101</v>
      </c>
      <c r="M2334" s="130" t="s">
        <v>2289</v>
      </c>
      <c r="N2334" s="130" t="s">
        <v>1845</v>
      </c>
      <c r="O2334" s="128" t="s">
        <v>157</v>
      </c>
      <c r="P2334" s="128" t="s">
        <v>1794</v>
      </c>
      <c r="Q2334" s="130" t="s">
        <v>1845</v>
      </c>
      <c r="R2334" s="179" t="s">
        <v>39</v>
      </c>
      <c r="S2334" s="169" t="s">
        <v>43</v>
      </c>
      <c r="T2334" s="131">
        <v>5.0199999999999996</v>
      </c>
      <c r="U2334" s="129">
        <v>44645</v>
      </c>
      <c r="V2334" s="128" t="s">
        <v>1805</v>
      </c>
      <c r="W2334" s="127" t="s">
        <v>670</v>
      </c>
      <c r="X2334" s="127" t="s">
        <v>13</v>
      </c>
      <c r="Y2334" s="273" t="s">
        <v>31</v>
      </c>
      <c r="Z2334" s="130" t="s">
        <v>2290</v>
      </c>
      <c r="AA2334" s="132">
        <v>0</v>
      </c>
      <c r="AB2334" s="132">
        <v>0</v>
      </c>
      <c r="AC2334" s="213">
        <v>295900</v>
      </c>
      <c r="AD2334" s="213">
        <v>0</v>
      </c>
      <c r="AE2334" s="213">
        <f>SUM(TAMPData2205[[#This Row],[2022 PE Obligations]:[2022 Paving Obligations]])</f>
        <v>295900</v>
      </c>
      <c r="AF2334" s="132">
        <v>0</v>
      </c>
      <c r="AG2334" s="132">
        <v>0</v>
      </c>
      <c r="AH2334" s="213">
        <v>295900</v>
      </c>
      <c r="AI2334" s="213">
        <v>0</v>
      </c>
      <c r="AJ2334" s="213">
        <f>SUM(TAMPData2205[[#This Row],[Total PE Obligation]:[Total Paving Obligation]])</f>
        <v>295900</v>
      </c>
      <c r="AK2334" s="136" t="s">
        <v>2291</v>
      </c>
      <c r="AL2334" s="133" t="s">
        <v>2292</v>
      </c>
    </row>
    <row r="2335" spans="1:38" x14ac:dyDescent="0.25">
      <c r="A2335" s="148">
        <v>127234.01</v>
      </c>
      <c r="B2335" s="127">
        <v>2</v>
      </c>
      <c r="C2335" s="128" t="s">
        <v>122</v>
      </c>
      <c r="D2335" s="129">
        <v>43598</v>
      </c>
      <c r="E2335" s="128" t="s">
        <v>152</v>
      </c>
      <c r="F2335" s="129">
        <v>44665.875324074077</v>
      </c>
      <c r="G2335" s="128" t="s">
        <v>426</v>
      </c>
      <c r="H2335" s="130" t="s">
        <v>223</v>
      </c>
      <c r="I2335" s="128" t="s">
        <v>2246</v>
      </c>
      <c r="J2335" s="127" t="s">
        <v>101</v>
      </c>
      <c r="K2335" s="128"/>
      <c r="L2335" s="127" t="s">
        <v>101</v>
      </c>
      <c r="M2335" s="130" t="s">
        <v>2247</v>
      </c>
      <c r="N2335" s="130" t="s">
        <v>1793</v>
      </c>
      <c r="O2335" s="128" t="s">
        <v>157</v>
      </c>
      <c r="P2335" s="128" t="s">
        <v>1794</v>
      </c>
      <c r="Q2335" s="130" t="s">
        <v>1793</v>
      </c>
      <c r="R2335" s="179" t="s">
        <v>39</v>
      </c>
      <c r="S2335" s="169" t="s">
        <v>43</v>
      </c>
      <c r="T2335" s="131">
        <v>0.18</v>
      </c>
      <c r="U2335" s="129">
        <v>44645</v>
      </c>
      <c r="V2335" s="128" t="s">
        <v>1805</v>
      </c>
      <c r="W2335" s="127" t="s">
        <v>670</v>
      </c>
      <c r="X2335" s="127" t="s">
        <v>13</v>
      </c>
      <c r="Y2335" s="273" t="s">
        <v>31</v>
      </c>
      <c r="Z2335" s="130" t="s">
        <v>2248</v>
      </c>
      <c r="AA2335" s="132">
        <v>0</v>
      </c>
      <c r="AB2335" s="132">
        <v>0</v>
      </c>
      <c r="AC2335" s="213">
        <v>107153</v>
      </c>
      <c r="AD2335" s="213">
        <v>0</v>
      </c>
      <c r="AE2335" s="213">
        <f>SUM(TAMPData2205[[#This Row],[2022 PE Obligations]:[2022 Paving Obligations]])</f>
        <v>107153</v>
      </c>
      <c r="AF2335" s="132">
        <v>0</v>
      </c>
      <c r="AG2335" s="132">
        <v>0</v>
      </c>
      <c r="AH2335" s="213">
        <v>107153</v>
      </c>
      <c r="AI2335" s="213">
        <v>0</v>
      </c>
      <c r="AJ2335" s="213">
        <f>SUM(TAMPData2205[[#This Row],[Total PE Obligation]:[Total Paving Obligation]])</f>
        <v>107153</v>
      </c>
      <c r="AK2335" s="136" t="s">
        <v>2249</v>
      </c>
      <c r="AL2335" s="133" t="s">
        <v>2250</v>
      </c>
    </row>
    <row r="2336" spans="1:38" ht="36" x14ac:dyDescent="0.25">
      <c r="A2336" s="148">
        <v>127398</v>
      </c>
      <c r="B2336" s="127">
        <v>4</v>
      </c>
      <c r="C2336" s="128" t="s">
        <v>122</v>
      </c>
      <c r="D2336" s="129">
        <v>43194</v>
      </c>
      <c r="E2336" s="128" t="s">
        <v>152</v>
      </c>
      <c r="F2336" s="129">
        <v>44665.875289351854</v>
      </c>
      <c r="G2336" s="128" t="s">
        <v>108</v>
      </c>
      <c r="H2336" s="130" t="s">
        <v>415</v>
      </c>
      <c r="I2336" s="128" t="s">
        <v>2033</v>
      </c>
      <c r="J2336" s="127" t="s">
        <v>101</v>
      </c>
      <c r="K2336" s="128"/>
      <c r="L2336" s="127" t="s">
        <v>101</v>
      </c>
      <c r="M2336" s="130" t="s">
        <v>2319</v>
      </c>
      <c r="N2336" s="130" t="s">
        <v>2035</v>
      </c>
      <c r="O2336" s="128" t="s">
        <v>157</v>
      </c>
      <c r="P2336" s="128" t="s">
        <v>1794</v>
      </c>
      <c r="Q2336" s="130" t="s">
        <v>2035</v>
      </c>
      <c r="R2336" s="179" t="s">
        <v>39</v>
      </c>
      <c r="S2336" s="169" t="s">
        <v>43</v>
      </c>
      <c r="T2336" s="131">
        <v>9.1300000000000008</v>
      </c>
      <c r="U2336" s="129">
        <v>44645</v>
      </c>
      <c r="V2336" s="128" t="s">
        <v>2036</v>
      </c>
      <c r="W2336" s="127" t="s">
        <v>93</v>
      </c>
      <c r="X2336" s="127" t="s">
        <v>103</v>
      </c>
      <c r="Y2336" s="273" t="s">
        <v>32</v>
      </c>
      <c r="Z2336" s="130" t="s">
        <v>2320</v>
      </c>
      <c r="AA2336" s="132">
        <v>0</v>
      </c>
      <c r="AB2336" s="132">
        <v>0</v>
      </c>
      <c r="AC2336" s="213">
        <v>67400</v>
      </c>
      <c r="AD2336" s="213">
        <v>0</v>
      </c>
      <c r="AE2336" s="213">
        <f>SUM(TAMPData2205[[#This Row],[2022 PE Obligations]:[2022 Paving Obligations]])</f>
        <v>67400</v>
      </c>
      <c r="AF2336" s="132">
        <v>0</v>
      </c>
      <c r="AG2336" s="132">
        <v>0</v>
      </c>
      <c r="AH2336" s="213">
        <v>67400</v>
      </c>
      <c r="AI2336" s="213">
        <v>0</v>
      </c>
      <c r="AJ2336" s="214">
        <f>SUM(TAMPData2205[[#This Row],[Total PE Obligation]:[Total Paving Obligation]])</f>
        <v>67400</v>
      </c>
      <c r="AK2336" s="136" t="s">
        <v>2321</v>
      </c>
      <c r="AL2336" s="133" t="s">
        <v>2322</v>
      </c>
    </row>
    <row r="2337" spans="1:38" ht="54" x14ac:dyDescent="0.25">
      <c r="A2337" s="148">
        <v>129679</v>
      </c>
      <c r="B2337" s="127">
        <v>1</v>
      </c>
      <c r="C2337" s="128" t="s">
        <v>122</v>
      </c>
      <c r="D2337" s="129">
        <v>43704</v>
      </c>
      <c r="E2337" s="128" t="s">
        <v>152</v>
      </c>
      <c r="F2337" s="129">
        <v>44665.875162037039</v>
      </c>
      <c r="G2337" s="128" t="s">
        <v>108</v>
      </c>
      <c r="H2337" s="130" t="s">
        <v>297</v>
      </c>
      <c r="I2337" s="128" t="s">
        <v>2163</v>
      </c>
      <c r="J2337" s="127" t="s">
        <v>299</v>
      </c>
      <c r="K2337" s="128"/>
      <c r="L2337" s="127" t="s">
        <v>300</v>
      </c>
      <c r="M2337" s="130" t="s">
        <v>3392</v>
      </c>
      <c r="N2337" s="130" t="s">
        <v>2612</v>
      </c>
      <c r="O2337" s="128" t="s">
        <v>157</v>
      </c>
      <c r="P2337" s="128" t="s">
        <v>1794</v>
      </c>
      <c r="Q2337" s="130" t="s">
        <v>3393</v>
      </c>
      <c r="R2337" s="179" t="s">
        <v>39</v>
      </c>
      <c r="S2337" s="169" t="s">
        <v>46</v>
      </c>
      <c r="T2337" s="131">
        <v>7.04</v>
      </c>
      <c r="U2337" s="129">
        <v>44645</v>
      </c>
      <c r="V2337" s="128" t="s">
        <v>2612</v>
      </c>
      <c r="W2337" s="127" t="s">
        <v>93</v>
      </c>
      <c r="X2337" s="127" t="s">
        <v>303</v>
      </c>
      <c r="Y2337" s="273" t="s">
        <v>29</v>
      </c>
      <c r="Z2337" s="130" t="s">
        <v>3394</v>
      </c>
      <c r="AA2337" s="132">
        <v>0</v>
      </c>
      <c r="AB2337" s="132">
        <v>0</v>
      </c>
      <c r="AC2337" s="213">
        <v>613570</v>
      </c>
      <c r="AD2337" s="213">
        <v>0</v>
      </c>
      <c r="AE2337" s="214">
        <f>SUM(TAMPData2205[[#This Row],[2022 PE Obligations]:[2022 Paving Obligations]])</f>
        <v>613570</v>
      </c>
      <c r="AF2337" s="132">
        <v>0</v>
      </c>
      <c r="AG2337" s="132">
        <v>334335</v>
      </c>
      <c r="AH2337" s="213">
        <v>613570</v>
      </c>
      <c r="AI2337" s="213">
        <v>0</v>
      </c>
      <c r="AJ2337" s="214">
        <f>SUM(TAMPData2205[[#This Row],[Total PE Obligation]:[Total Paving Obligation]])</f>
        <v>947905</v>
      </c>
      <c r="AK2337" s="136" t="s">
        <v>3395</v>
      </c>
      <c r="AL2337" s="133" t="s">
        <v>3396</v>
      </c>
    </row>
    <row r="2338" spans="1:38" ht="36" x14ac:dyDescent="0.25">
      <c r="A2338" s="148">
        <v>129476</v>
      </c>
      <c r="B2338" s="127">
        <v>3</v>
      </c>
      <c r="C2338" s="128" t="s">
        <v>122</v>
      </c>
      <c r="D2338" s="129">
        <v>43685</v>
      </c>
      <c r="E2338" s="128" t="s">
        <v>152</v>
      </c>
      <c r="F2338" s="129">
        <v>44665.875185185185</v>
      </c>
      <c r="G2338" s="128" t="s">
        <v>241</v>
      </c>
      <c r="H2338" s="130" t="s">
        <v>910</v>
      </c>
      <c r="I2338" s="128" t="s">
        <v>680</v>
      </c>
      <c r="J2338" s="127" t="s">
        <v>101</v>
      </c>
      <c r="K2338" s="128"/>
      <c r="L2338" s="127" t="s">
        <v>101</v>
      </c>
      <c r="M2338" s="130" t="s">
        <v>2251</v>
      </c>
      <c r="N2338" s="130" t="s">
        <v>1793</v>
      </c>
      <c r="O2338" s="128" t="s">
        <v>157</v>
      </c>
      <c r="P2338" s="128" t="s">
        <v>1794</v>
      </c>
      <c r="Q2338" s="130" t="s">
        <v>1793</v>
      </c>
      <c r="R2338" s="179" t="s">
        <v>39</v>
      </c>
      <c r="S2338" s="169" t="s">
        <v>43</v>
      </c>
      <c r="T2338" s="131">
        <v>5.38</v>
      </c>
      <c r="U2338" s="129">
        <v>44645</v>
      </c>
      <c r="V2338" s="128" t="s">
        <v>1805</v>
      </c>
      <c r="W2338" s="127" t="s">
        <v>670</v>
      </c>
      <c r="X2338" s="127" t="s">
        <v>13</v>
      </c>
      <c r="Y2338" s="273" t="s">
        <v>31</v>
      </c>
      <c r="Z2338" s="130" t="s">
        <v>2252</v>
      </c>
      <c r="AA2338" s="132">
        <v>0</v>
      </c>
      <c r="AB2338" s="132">
        <v>0</v>
      </c>
      <c r="AC2338" s="213">
        <v>164093</v>
      </c>
      <c r="AD2338" s="213">
        <v>0</v>
      </c>
      <c r="AE2338" s="214">
        <f>SUM(TAMPData2205[[#This Row],[2022 PE Obligations]:[2022 Paving Obligations]])</f>
        <v>164093</v>
      </c>
      <c r="AF2338" s="132">
        <v>0</v>
      </c>
      <c r="AG2338" s="132">
        <v>0</v>
      </c>
      <c r="AH2338" s="213">
        <v>164093</v>
      </c>
      <c r="AI2338" s="213">
        <v>0</v>
      </c>
      <c r="AJ2338" s="214">
        <f>SUM(TAMPData2205[[#This Row],[Total PE Obligation]:[Total Paving Obligation]])</f>
        <v>164093</v>
      </c>
      <c r="AK2338" s="136" t="s">
        <v>2253</v>
      </c>
      <c r="AL2338" s="133" t="s">
        <v>2254</v>
      </c>
    </row>
    <row r="2339" spans="1:38" ht="36" x14ac:dyDescent="0.25">
      <c r="A2339" s="186">
        <v>131666</v>
      </c>
      <c r="B2339" s="127">
        <v>3</v>
      </c>
      <c r="C2339" s="128" t="s">
        <v>122</v>
      </c>
      <c r="D2339" s="129">
        <v>44348</v>
      </c>
      <c r="E2339" s="128" t="s">
        <v>152</v>
      </c>
      <c r="F2339" s="129">
        <v>44665.875208333331</v>
      </c>
      <c r="G2339" s="128" t="s">
        <v>241</v>
      </c>
      <c r="H2339" s="130" t="s">
        <v>140</v>
      </c>
      <c r="I2339" s="128" t="s">
        <v>2384</v>
      </c>
      <c r="J2339" s="127" t="s">
        <v>101</v>
      </c>
      <c r="K2339" s="128"/>
      <c r="L2339" s="127" t="s">
        <v>101</v>
      </c>
      <c r="M2339" s="130" t="s">
        <v>2385</v>
      </c>
      <c r="N2339" s="130" t="s">
        <v>1793</v>
      </c>
      <c r="O2339" s="128" t="s">
        <v>157</v>
      </c>
      <c r="P2339" s="128" t="s">
        <v>1794</v>
      </c>
      <c r="Q2339" s="130" t="s">
        <v>1793</v>
      </c>
      <c r="R2339" s="179" t="s">
        <v>39</v>
      </c>
      <c r="S2339" s="169" t="s">
        <v>43</v>
      </c>
      <c r="T2339" s="131">
        <v>6.8250000000000002</v>
      </c>
      <c r="U2339" s="129">
        <v>44645</v>
      </c>
      <c r="V2339" s="128" t="s">
        <v>1805</v>
      </c>
      <c r="W2339" s="127" t="s">
        <v>93</v>
      </c>
      <c r="X2339" s="127" t="s">
        <v>103</v>
      </c>
      <c r="Y2339" s="273" t="s">
        <v>32</v>
      </c>
      <c r="Z2339" s="130" t="s">
        <v>2386</v>
      </c>
      <c r="AA2339" s="132">
        <v>0</v>
      </c>
      <c r="AB2339" s="132">
        <v>0</v>
      </c>
      <c r="AC2339" s="213">
        <v>216796</v>
      </c>
      <c r="AD2339" s="213">
        <v>0</v>
      </c>
      <c r="AE2339" s="214">
        <f>SUM(TAMPData2205[[#This Row],[2022 PE Obligations]:[2022 Paving Obligations]])</f>
        <v>216796</v>
      </c>
      <c r="AF2339" s="132">
        <v>0</v>
      </c>
      <c r="AG2339" s="132">
        <v>0</v>
      </c>
      <c r="AH2339" s="213">
        <v>216796</v>
      </c>
      <c r="AI2339" s="213">
        <v>0</v>
      </c>
      <c r="AJ2339" s="214">
        <f>SUM(TAMPData2205[[#This Row],[Total PE Obligation]:[Total Paving Obligation]])</f>
        <v>216796</v>
      </c>
      <c r="AK2339" s="136" t="s">
        <v>2387</v>
      </c>
      <c r="AL2339" s="133" t="s">
        <v>2388</v>
      </c>
    </row>
    <row r="2340" spans="1:38" ht="36" x14ac:dyDescent="0.25">
      <c r="A2340" s="186">
        <v>131234</v>
      </c>
      <c r="B2340" s="127">
        <v>3</v>
      </c>
      <c r="C2340" s="128" t="s">
        <v>122</v>
      </c>
      <c r="D2340" s="129">
        <v>44221</v>
      </c>
      <c r="E2340" s="128" t="s">
        <v>152</v>
      </c>
      <c r="F2340" s="129">
        <v>44665.875219907408</v>
      </c>
      <c r="G2340" s="128" t="s">
        <v>241</v>
      </c>
      <c r="H2340" s="130" t="s">
        <v>140</v>
      </c>
      <c r="I2340" s="128" t="s">
        <v>2358</v>
      </c>
      <c r="J2340" s="127" t="s">
        <v>101</v>
      </c>
      <c r="K2340" s="128"/>
      <c r="L2340" s="127" t="s">
        <v>101</v>
      </c>
      <c r="M2340" s="130" t="s">
        <v>2359</v>
      </c>
      <c r="N2340" s="130" t="s">
        <v>1793</v>
      </c>
      <c r="O2340" s="128" t="s">
        <v>157</v>
      </c>
      <c r="P2340" s="128" t="s">
        <v>1794</v>
      </c>
      <c r="Q2340" s="130" t="s">
        <v>1793</v>
      </c>
      <c r="R2340" s="179" t="s">
        <v>39</v>
      </c>
      <c r="S2340" s="169" t="s">
        <v>43</v>
      </c>
      <c r="T2340" s="131">
        <v>5.7549999999999999</v>
      </c>
      <c r="U2340" s="129">
        <v>44645</v>
      </c>
      <c r="V2340" s="128" t="s">
        <v>1805</v>
      </c>
      <c r="W2340" s="127" t="s">
        <v>93</v>
      </c>
      <c r="X2340" s="127" t="s">
        <v>103</v>
      </c>
      <c r="Y2340" s="273" t="s">
        <v>32</v>
      </c>
      <c r="Z2340" s="130" t="s">
        <v>2360</v>
      </c>
      <c r="AA2340" s="132">
        <v>0</v>
      </c>
      <c r="AB2340" s="132">
        <v>0</v>
      </c>
      <c r="AC2340" s="213">
        <v>180179</v>
      </c>
      <c r="AD2340" s="213">
        <v>0</v>
      </c>
      <c r="AE2340" s="214">
        <f>SUM(TAMPData2205[[#This Row],[2022 PE Obligations]:[2022 Paving Obligations]])</f>
        <v>180179</v>
      </c>
      <c r="AF2340" s="132">
        <v>0</v>
      </c>
      <c r="AG2340" s="132">
        <v>0</v>
      </c>
      <c r="AH2340" s="213">
        <v>180179</v>
      </c>
      <c r="AI2340" s="213">
        <v>0</v>
      </c>
      <c r="AJ2340" s="214">
        <f>SUM(TAMPData2205[[#This Row],[Total PE Obligation]:[Total Paving Obligation]])</f>
        <v>180179</v>
      </c>
      <c r="AK2340" s="136" t="s">
        <v>2361</v>
      </c>
      <c r="AL2340" s="133" t="s">
        <v>2362</v>
      </c>
    </row>
    <row r="2341" spans="1:38" ht="36" x14ac:dyDescent="0.25">
      <c r="A2341" s="186">
        <v>131675</v>
      </c>
      <c r="B2341" s="127">
        <v>3</v>
      </c>
      <c r="C2341" s="128" t="s">
        <v>122</v>
      </c>
      <c r="D2341" s="129">
        <v>44348</v>
      </c>
      <c r="E2341" s="128" t="s">
        <v>152</v>
      </c>
      <c r="F2341" s="129">
        <v>44708</v>
      </c>
      <c r="G2341" s="128" t="s">
        <v>241</v>
      </c>
      <c r="H2341" s="130" t="s">
        <v>1272</v>
      </c>
      <c r="I2341" s="128" t="s">
        <v>1417</v>
      </c>
      <c r="J2341" s="127" t="s">
        <v>101</v>
      </c>
      <c r="K2341" s="128"/>
      <c r="L2341" s="127" t="s">
        <v>101</v>
      </c>
      <c r="M2341" s="130" t="s">
        <v>2392</v>
      </c>
      <c r="N2341" s="130" t="s">
        <v>1866</v>
      </c>
      <c r="O2341" s="128" t="s">
        <v>157</v>
      </c>
      <c r="P2341" s="128" t="s">
        <v>1794</v>
      </c>
      <c r="Q2341" s="130" t="s">
        <v>1866</v>
      </c>
      <c r="R2341" s="179" t="s">
        <v>39</v>
      </c>
      <c r="S2341" s="169" t="s">
        <v>43</v>
      </c>
      <c r="T2341" s="131">
        <v>4.9800000000000004</v>
      </c>
      <c r="U2341" s="129">
        <v>44645</v>
      </c>
      <c r="V2341" s="128" t="s">
        <v>1867</v>
      </c>
      <c r="W2341" s="127" t="s">
        <v>93</v>
      </c>
      <c r="X2341" s="127" t="s">
        <v>103</v>
      </c>
      <c r="Y2341" s="273" t="s">
        <v>32</v>
      </c>
      <c r="Z2341" s="130" t="s">
        <v>2393</v>
      </c>
      <c r="AA2341" s="132">
        <v>0</v>
      </c>
      <c r="AB2341" s="132">
        <v>0</v>
      </c>
      <c r="AC2341" s="213">
        <v>285872</v>
      </c>
      <c r="AD2341" s="213">
        <v>0</v>
      </c>
      <c r="AE2341" s="214">
        <f>SUM(TAMPData2205[[#This Row],[2022 PE Obligations]:[2022 Paving Obligations]])</f>
        <v>285872</v>
      </c>
      <c r="AF2341" s="132">
        <v>0</v>
      </c>
      <c r="AG2341" s="132">
        <v>0</v>
      </c>
      <c r="AH2341" s="213">
        <v>285872</v>
      </c>
      <c r="AI2341" s="213">
        <v>0</v>
      </c>
      <c r="AJ2341" s="214">
        <f>SUM(TAMPData2205[[#This Row],[Total PE Obligation]:[Total Paving Obligation]])</f>
        <v>285872</v>
      </c>
      <c r="AK2341" s="136" t="s">
        <v>2394</v>
      </c>
      <c r="AL2341" s="133" t="s">
        <v>2395</v>
      </c>
    </row>
    <row r="2342" spans="1:38" ht="36" x14ac:dyDescent="0.25">
      <c r="A2342" s="148">
        <v>131223</v>
      </c>
      <c r="B2342" s="127">
        <v>3</v>
      </c>
      <c r="C2342" s="128" t="s">
        <v>85</v>
      </c>
      <c r="D2342" s="129">
        <v>44221</v>
      </c>
      <c r="E2342" s="128" t="s">
        <v>152</v>
      </c>
      <c r="F2342" s="129">
        <v>44645</v>
      </c>
      <c r="G2342" s="128" t="s">
        <v>241</v>
      </c>
      <c r="H2342" s="130" t="s">
        <v>538</v>
      </c>
      <c r="I2342" s="128" t="s">
        <v>680</v>
      </c>
      <c r="J2342" s="127" t="s">
        <v>101</v>
      </c>
      <c r="K2342" s="128"/>
      <c r="L2342" s="127" t="s">
        <v>101</v>
      </c>
      <c r="M2342" s="130" t="s">
        <v>2980</v>
      </c>
      <c r="N2342" s="130" t="s">
        <v>1793</v>
      </c>
      <c r="O2342" s="128" t="s">
        <v>157</v>
      </c>
      <c r="P2342" s="128" t="s">
        <v>1794</v>
      </c>
      <c r="Q2342" s="130" t="s">
        <v>1793</v>
      </c>
      <c r="R2342" s="179" t="s">
        <v>39</v>
      </c>
      <c r="S2342" s="169" t="s">
        <v>43</v>
      </c>
      <c r="T2342" s="131">
        <v>4.2699999999999996</v>
      </c>
      <c r="U2342" s="129">
        <v>44694</v>
      </c>
      <c r="V2342" s="128" t="s">
        <v>1805</v>
      </c>
      <c r="W2342" s="127" t="s">
        <v>93</v>
      </c>
      <c r="X2342" s="127" t="s">
        <v>13</v>
      </c>
      <c r="Y2342" s="273" t="s">
        <v>31</v>
      </c>
      <c r="Z2342" s="130" t="s">
        <v>2981</v>
      </c>
      <c r="AA2342" s="132">
        <v>0</v>
      </c>
      <c r="AB2342" s="132">
        <v>0</v>
      </c>
      <c r="AC2342" s="213">
        <v>483610</v>
      </c>
      <c r="AD2342" s="213">
        <v>0</v>
      </c>
      <c r="AE2342" s="214">
        <f>SUM(TAMPData2205[[#This Row],[2022 PE Obligations]:[2022 Paving Obligations]])</f>
        <v>483610</v>
      </c>
      <c r="AF2342" s="132">
        <v>0</v>
      </c>
      <c r="AG2342" s="132">
        <v>0</v>
      </c>
      <c r="AH2342" s="213">
        <v>483610</v>
      </c>
      <c r="AI2342" s="213">
        <v>0</v>
      </c>
      <c r="AJ2342" s="214">
        <f>SUM(TAMPData2205[[#This Row],[Total PE Obligation]:[Total Paving Obligation]])</f>
        <v>483610</v>
      </c>
      <c r="AK2342" s="136"/>
      <c r="AL2342" s="133" t="s">
        <v>2982</v>
      </c>
    </row>
    <row r="2343" spans="1:38" ht="36" x14ac:dyDescent="0.25">
      <c r="A2343" s="186">
        <v>131241</v>
      </c>
      <c r="B2343" s="127">
        <v>3</v>
      </c>
      <c r="C2343" s="128" t="s">
        <v>85</v>
      </c>
      <c r="D2343" s="129">
        <v>44221</v>
      </c>
      <c r="E2343" s="128" t="s">
        <v>152</v>
      </c>
      <c r="F2343" s="129">
        <v>44645</v>
      </c>
      <c r="G2343" s="128" t="s">
        <v>241</v>
      </c>
      <c r="H2343" s="130" t="s">
        <v>538</v>
      </c>
      <c r="I2343" s="128" t="s">
        <v>2983</v>
      </c>
      <c r="J2343" s="127" t="s">
        <v>101</v>
      </c>
      <c r="K2343" s="128"/>
      <c r="L2343" s="127" t="s">
        <v>101</v>
      </c>
      <c r="M2343" s="130" t="s">
        <v>2984</v>
      </c>
      <c r="N2343" s="130" t="s">
        <v>1793</v>
      </c>
      <c r="O2343" s="128" t="s">
        <v>157</v>
      </c>
      <c r="P2343" s="128" t="s">
        <v>1794</v>
      </c>
      <c r="Q2343" s="130" t="s">
        <v>1793</v>
      </c>
      <c r="R2343" s="179" t="s">
        <v>39</v>
      </c>
      <c r="S2343" s="169" t="s">
        <v>43</v>
      </c>
      <c r="T2343" s="131">
        <v>5.36</v>
      </c>
      <c r="U2343" s="129">
        <v>44694</v>
      </c>
      <c r="V2343" s="128" t="s">
        <v>1805</v>
      </c>
      <c r="W2343" s="127" t="s">
        <v>670</v>
      </c>
      <c r="X2343" s="127" t="s">
        <v>13</v>
      </c>
      <c r="Y2343" s="273" t="s">
        <v>31</v>
      </c>
      <c r="Z2343" s="130" t="s">
        <v>2985</v>
      </c>
      <c r="AA2343" s="132">
        <v>0</v>
      </c>
      <c r="AB2343" s="132">
        <v>0</v>
      </c>
      <c r="AC2343" s="213">
        <v>90425</v>
      </c>
      <c r="AD2343" s="213">
        <v>0</v>
      </c>
      <c r="AE2343" s="214">
        <f>SUM(TAMPData2205[[#This Row],[2022 PE Obligations]:[2022 Paving Obligations]])</f>
        <v>90425</v>
      </c>
      <c r="AF2343" s="132">
        <v>0</v>
      </c>
      <c r="AG2343" s="132">
        <v>0</v>
      </c>
      <c r="AH2343" s="213">
        <v>90425</v>
      </c>
      <c r="AI2343" s="213">
        <v>0</v>
      </c>
      <c r="AJ2343" s="214">
        <f>SUM(TAMPData2205[[#This Row],[Total PE Obligation]:[Total Paving Obligation]])</f>
        <v>90425</v>
      </c>
      <c r="AK2343" s="136"/>
      <c r="AL2343" s="133" t="s">
        <v>2986</v>
      </c>
    </row>
    <row r="2344" spans="1:38" ht="36" x14ac:dyDescent="0.25">
      <c r="A2344" s="148">
        <v>129488</v>
      </c>
      <c r="B2344" s="127">
        <v>3</v>
      </c>
      <c r="C2344" s="128" t="s">
        <v>85</v>
      </c>
      <c r="D2344" s="129">
        <v>43685</v>
      </c>
      <c r="E2344" s="128" t="s">
        <v>152</v>
      </c>
      <c r="F2344" s="129">
        <v>44645</v>
      </c>
      <c r="G2344" s="128" t="s">
        <v>241</v>
      </c>
      <c r="H2344" s="130" t="s">
        <v>306</v>
      </c>
      <c r="I2344" s="128" t="s">
        <v>1417</v>
      </c>
      <c r="J2344" s="127" t="s">
        <v>101</v>
      </c>
      <c r="K2344" s="128"/>
      <c r="L2344" s="127" t="s">
        <v>101</v>
      </c>
      <c r="M2344" s="130" t="s">
        <v>3053</v>
      </c>
      <c r="N2344" s="130" t="s">
        <v>1793</v>
      </c>
      <c r="O2344" s="128" t="s">
        <v>157</v>
      </c>
      <c r="P2344" s="128" t="s">
        <v>1794</v>
      </c>
      <c r="Q2344" s="130" t="s">
        <v>1793</v>
      </c>
      <c r="R2344" s="179" t="s">
        <v>39</v>
      </c>
      <c r="S2344" s="169" t="s">
        <v>43</v>
      </c>
      <c r="T2344" s="131">
        <v>4.29</v>
      </c>
      <c r="U2344" s="129">
        <v>44694</v>
      </c>
      <c r="V2344" s="128" t="s">
        <v>1805</v>
      </c>
      <c r="W2344" s="127" t="s">
        <v>93</v>
      </c>
      <c r="X2344" s="127" t="s">
        <v>103</v>
      </c>
      <c r="Y2344" s="273" t="s">
        <v>32</v>
      </c>
      <c r="Z2344" s="130" t="s">
        <v>3054</v>
      </c>
      <c r="AA2344" s="132">
        <v>0</v>
      </c>
      <c r="AB2344" s="132">
        <v>0</v>
      </c>
      <c r="AC2344" s="213">
        <v>206806</v>
      </c>
      <c r="AD2344" s="213">
        <v>0</v>
      </c>
      <c r="AE2344" s="214">
        <f>SUM(TAMPData2205[[#This Row],[2022 PE Obligations]:[2022 Paving Obligations]])</f>
        <v>206806</v>
      </c>
      <c r="AF2344" s="132">
        <v>0</v>
      </c>
      <c r="AG2344" s="132">
        <v>0</v>
      </c>
      <c r="AH2344" s="213">
        <v>206806</v>
      </c>
      <c r="AI2344" s="213">
        <v>0</v>
      </c>
      <c r="AJ2344" s="214">
        <f>SUM(TAMPData2205[[#This Row],[Total PE Obligation]:[Total Paving Obligation]])</f>
        <v>206806</v>
      </c>
      <c r="AK2344" s="136"/>
      <c r="AL2344" s="133" t="s">
        <v>3055</v>
      </c>
    </row>
    <row r="2345" spans="1:38" ht="36" x14ac:dyDescent="0.25">
      <c r="A2345" s="148">
        <v>123949</v>
      </c>
      <c r="B2345" s="127">
        <v>4</v>
      </c>
      <c r="C2345" s="128" t="s">
        <v>85</v>
      </c>
      <c r="D2345" s="129">
        <v>42571</v>
      </c>
      <c r="E2345" s="128" t="s">
        <v>152</v>
      </c>
      <c r="F2345" s="129">
        <v>44637</v>
      </c>
      <c r="G2345" s="128" t="s">
        <v>510</v>
      </c>
      <c r="H2345" s="130" t="s">
        <v>331</v>
      </c>
      <c r="I2345" s="128" t="s">
        <v>3009</v>
      </c>
      <c r="J2345" s="127" t="s">
        <v>101</v>
      </c>
      <c r="K2345" s="128"/>
      <c r="L2345" s="127" t="s">
        <v>101</v>
      </c>
      <c r="M2345" s="130" t="s">
        <v>3010</v>
      </c>
      <c r="N2345" s="130" t="s">
        <v>2035</v>
      </c>
      <c r="O2345" s="128" t="s">
        <v>157</v>
      </c>
      <c r="P2345" s="128" t="s">
        <v>1794</v>
      </c>
      <c r="Q2345" s="130" t="s">
        <v>2035</v>
      </c>
      <c r="R2345" s="179" t="s">
        <v>39</v>
      </c>
      <c r="S2345" s="169" t="s">
        <v>43</v>
      </c>
      <c r="T2345" s="131">
        <v>7.95</v>
      </c>
      <c r="U2345" s="129">
        <v>44694</v>
      </c>
      <c r="V2345" s="128" t="s">
        <v>2036</v>
      </c>
      <c r="W2345" s="127" t="s">
        <v>93</v>
      </c>
      <c r="X2345" s="127" t="s">
        <v>103</v>
      </c>
      <c r="Y2345" s="273" t="s">
        <v>32</v>
      </c>
      <c r="Z2345" s="130" t="s">
        <v>3011</v>
      </c>
      <c r="AA2345" s="132">
        <v>0</v>
      </c>
      <c r="AB2345" s="132">
        <v>0</v>
      </c>
      <c r="AC2345" s="213">
        <v>129000</v>
      </c>
      <c r="AD2345" s="213">
        <v>0</v>
      </c>
      <c r="AE2345" s="214">
        <f>SUM(TAMPData2205[[#This Row],[2022 PE Obligations]:[2022 Paving Obligations]])</f>
        <v>129000</v>
      </c>
      <c r="AF2345" s="132">
        <v>0</v>
      </c>
      <c r="AG2345" s="132">
        <v>0</v>
      </c>
      <c r="AH2345" s="213">
        <v>129000</v>
      </c>
      <c r="AI2345" s="213">
        <v>0</v>
      </c>
      <c r="AJ2345" s="214">
        <f>SUM(TAMPData2205[[#This Row],[Total PE Obligation]:[Total Paving Obligation]])</f>
        <v>129000</v>
      </c>
      <c r="AK2345" s="136"/>
      <c r="AL2345" s="133" t="s">
        <v>3012</v>
      </c>
    </row>
    <row r="2346" spans="1:38" ht="36" x14ac:dyDescent="0.25">
      <c r="A2346" s="148">
        <v>123950</v>
      </c>
      <c r="B2346" s="127">
        <v>4</v>
      </c>
      <c r="C2346" s="128" t="s">
        <v>85</v>
      </c>
      <c r="D2346" s="129">
        <v>42571</v>
      </c>
      <c r="E2346" s="128" t="s">
        <v>152</v>
      </c>
      <c r="F2346" s="129">
        <v>44637</v>
      </c>
      <c r="G2346" s="128" t="s">
        <v>510</v>
      </c>
      <c r="H2346" s="130" t="s">
        <v>331</v>
      </c>
      <c r="I2346" s="128" t="s">
        <v>3009</v>
      </c>
      <c r="J2346" s="127" t="s">
        <v>101</v>
      </c>
      <c r="K2346" s="128"/>
      <c r="L2346" s="127" t="s">
        <v>101</v>
      </c>
      <c r="M2346" s="130" t="s">
        <v>3013</v>
      </c>
      <c r="N2346" s="130" t="s">
        <v>2035</v>
      </c>
      <c r="O2346" s="128" t="s">
        <v>157</v>
      </c>
      <c r="P2346" s="128" t="s">
        <v>158</v>
      </c>
      <c r="Q2346" s="130" t="s">
        <v>2035</v>
      </c>
      <c r="R2346" s="179" t="s">
        <v>39</v>
      </c>
      <c r="S2346" s="169" t="s">
        <v>43</v>
      </c>
      <c r="T2346" s="131">
        <v>4.45</v>
      </c>
      <c r="U2346" s="129">
        <v>44694</v>
      </c>
      <c r="V2346" s="128" t="s">
        <v>2036</v>
      </c>
      <c r="W2346" s="127" t="s">
        <v>93</v>
      </c>
      <c r="X2346" s="127" t="s">
        <v>103</v>
      </c>
      <c r="Y2346" s="273" t="s">
        <v>32</v>
      </c>
      <c r="Z2346" s="130" t="s">
        <v>3014</v>
      </c>
      <c r="AA2346" s="132">
        <v>0</v>
      </c>
      <c r="AB2346" s="132">
        <v>0</v>
      </c>
      <c r="AC2346" s="213">
        <v>462000</v>
      </c>
      <c r="AD2346" s="213">
        <v>0</v>
      </c>
      <c r="AE2346" s="214">
        <f>SUM(TAMPData2205[[#This Row],[2022 PE Obligations]:[2022 Paving Obligations]])</f>
        <v>462000</v>
      </c>
      <c r="AF2346" s="132">
        <v>0</v>
      </c>
      <c r="AG2346" s="132">
        <v>0</v>
      </c>
      <c r="AH2346" s="213">
        <v>462000</v>
      </c>
      <c r="AI2346" s="213">
        <v>0</v>
      </c>
      <c r="AJ2346" s="214">
        <f>SUM(TAMPData2205[[#This Row],[Total PE Obligation]:[Total Paving Obligation]])</f>
        <v>462000</v>
      </c>
      <c r="AK2346" s="136"/>
      <c r="AL2346" s="133" t="s">
        <v>3015</v>
      </c>
    </row>
    <row r="2347" spans="1:38" ht="36" x14ac:dyDescent="0.25">
      <c r="A2347" s="148">
        <v>123926</v>
      </c>
      <c r="B2347" s="127">
        <v>4</v>
      </c>
      <c r="C2347" s="128" t="s">
        <v>85</v>
      </c>
      <c r="D2347" s="129">
        <v>42571</v>
      </c>
      <c r="E2347" s="128" t="s">
        <v>152</v>
      </c>
      <c r="F2347" s="129">
        <v>44698</v>
      </c>
      <c r="G2347" s="128" t="s">
        <v>222</v>
      </c>
      <c r="H2347" s="130" t="s">
        <v>893</v>
      </c>
      <c r="I2347" s="128" t="s">
        <v>2767</v>
      </c>
      <c r="J2347" s="127" t="s">
        <v>101</v>
      </c>
      <c r="K2347" s="128"/>
      <c r="L2347" s="127" t="s">
        <v>101</v>
      </c>
      <c r="M2347" s="130" t="s">
        <v>2768</v>
      </c>
      <c r="N2347" s="130" t="s">
        <v>2769</v>
      </c>
      <c r="O2347" s="128" t="s">
        <v>157</v>
      </c>
      <c r="P2347" s="128" t="s">
        <v>1794</v>
      </c>
      <c r="Q2347" s="130" t="s">
        <v>2769</v>
      </c>
      <c r="R2347" s="179" t="s">
        <v>39</v>
      </c>
      <c r="S2347" s="169" t="s">
        <v>46</v>
      </c>
      <c r="T2347" s="131">
        <v>3.8</v>
      </c>
      <c r="U2347" s="129">
        <v>44694</v>
      </c>
      <c r="V2347" s="128" t="s">
        <v>2770</v>
      </c>
      <c r="W2347" s="127" t="s">
        <v>670</v>
      </c>
      <c r="X2347" s="127" t="s">
        <v>13</v>
      </c>
      <c r="Y2347" s="273" t="s">
        <v>31</v>
      </c>
      <c r="Z2347" s="130" t="s">
        <v>2771</v>
      </c>
      <c r="AA2347" s="132">
        <v>0</v>
      </c>
      <c r="AB2347" s="132">
        <v>0</v>
      </c>
      <c r="AC2347" s="213">
        <v>200510</v>
      </c>
      <c r="AD2347" s="213">
        <v>0</v>
      </c>
      <c r="AE2347" s="214">
        <f>SUM(TAMPData2205[[#This Row],[2022 PE Obligations]:[2022 Paving Obligations]])</f>
        <v>200510</v>
      </c>
      <c r="AF2347" s="132">
        <v>0</v>
      </c>
      <c r="AG2347" s="132">
        <v>0</v>
      </c>
      <c r="AH2347" s="213">
        <v>200510</v>
      </c>
      <c r="AI2347" s="213">
        <v>0</v>
      </c>
      <c r="AJ2347" s="214">
        <f>SUM(TAMPData2205[[#This Row],[Total PE Obligation]:[Total Paving Obligation]])</f>
        <v>200510</v>
      </c>
      <c r="AK2347" s="136"/>
      <c r="AL2347" s="133" t="s">
        <v>2772</v>
      </c>
    </row>
    <row r="2348" spans="1:38" ht="36" x14ac:dyDescent="0.25">
      <c r="A2348" s="148">
        <v>129520</v>
      </c>
      <c r="B2348" s="127">
        <v>3</v>
      </c>
      <c r="C2348" s="128" t="s">
        <v>85</v>
      </c>
      <c r="D2348" s="129">
        <v>43685</v>
      </c>
      <c r="E2348" s="128" t="s">
        <v>152</v>
      </c>
      <c r="F2348" s="129">
        <v>44651</v>
      </c>
      <c r="G2348" s="128" t="s">
        <v>241</v>
      </c>
      <c r="H2348" s="130" t="s">
        <v>910</v>
      </c>
      <c r="I2348" s="128" t="s">
        <v>680</v>
      </c>
      <c r="J2348" s="127" t="s">
        <v>101</v>
      </c>
      <c r="K2348" s="128"/>
      <c r="L2348" s="127" t="s">
        <v>101</v>
      </c>
      <c r="M2348" s="130" t="s">
        <v>2977</v>
      </c>
      <c r="N2348" s="130" t="s">
        <v>1793</v>
      </c>
      <c r="O2348" s="128" t="s">
        <v>157</v>
      </c>
      <c r="P2348" s="128" t="s">
        <v>1794</v>
      </c>
      <c r="Q2348" s="130" t="s">
        <v>1793</v>
      </c>
      <c r="R2348" s="179" t="s">
        <v>39</v>
      </c>
      <c r="S2348" s="169" t="s">
        <v>43</v>
      </c>
      <c r="T2348" s="131">
        <v>4.96</v>
      </c>
      <c r="U2348" s="129">
        <v>44694</v>
      </c>
      <c r="V2348" s="128" t="s">
        <v>1860</v>
      </c>
      <c r="W2348" s="127" t="s">
        <v>670</v>
      </c>
      <c r="X2348" s="127" t="s">
        <v>13</v>
      </c>
      <c r="Y2348" s="273" t="s">
        <v>31</v>
      </c>
      <c r="Z2348" s="130" t="s">
        <v>2978</v>
      </c>
      <c r="AA2348" s="132">
        <v>0</v>
      </c>
      <c r="AB2348" s="132">
        <v>0</v>
      </c>
      <c r="AC2348" s="213">
        <v>308812</v>
      </c>
      <c r="AD2348" s="213">
        <v>0</v>
      </c>
      <c r="AE2348" s="214">
        <f>SUM(TAMPData2205[[#This Row],[2022 PE Obligations]:[2022 Paving Obligations]])</f>
        <v>308812</v>
      </c>
      <c r="AF2348" s="132">
        <v>0</v>
      </c>
      <c r="AG2348" s="132">
        <v>0</v>
      </c>
      <c r="AH2348" s="213">
        <v>308812</v>
      </c>
      <c r="AI2348" s="213">
        <v>0</v>
      </c>
      <c r="AJ2348" s="214">
        <f>SUM(TAMPData2205[[#This Row],[Total PE Obligation]:[Total Paving Obligation]])</f>
        <v>308812</v>
      </c>
      <c r="AK2348" s="136"/>
      <c r="AL2348" s="133" t="s">
        <v>2979</v>
      </c>
    </row>
    <row r="2356" spans="26:26" x14ac:dyDescent="0.25">
      <c r="Z2356"/>
    </row>
  </sheetData>
  <phoneticPr fontId="8" type="noConversion"/>
  <pageMargins left="0.7" right="0.7" top="0.75" bottom="0.75" header="0.3" footer="0.3"/>
  <pageSetup scale="10" orientation="portrait" horizontalDpi="360" verticalDpi="360" r:id="rId1"/>
  <drawing r:id="rId2"/>
  <legacyDrawing r:id="rId3"/>
  <tableParts count="1">
    <tablePart r:id="rId4"/>
  </tableParts>
  <extLst>
    <ext xmlns:x14="http://schemas.microsoft.com/office/spreadsheetml/2009/9/main" uri="{CCE6A557-97BC-4b89-ADB6-D9C93CAAB3DF}">
      <x14:dataValidations xmlns:xm="http://schemas.microsoft.com/office/excel/2006/main" xWindow="1758" yWindow="267" count="3">
        <x14:dataValidation type="list" allowBlank="1" showInputMessage="1" showErrorMessage="1" errorTitle="TAMP Asset Type" error="Select the appropriate TAMP Asset Type from the list." promptTitle="TAMP Asset Type" prompt="Select the appropriate TAMP Asset Type from the list." xr:uid="{AF890DF2-B800-4462-82C6-80336DEDAE4A}">
          <x14:formula1>
            <xm:f>'Lookup Values &amp; Picklists'!$A$1:$A$9</xm:f>
          </x14:formula1>
          <xm:sqref>R3:R2348</xm:sqref>
        </x14:dataValidation>
        <x14:dataValidation type="list" allowBlank="1" showInputMessage="1" showErrorMessage="1" errorTitle="TAMP FHWA Work Type" error="Select the appropriate TAMP FHWA Work Type from the list." promptTitle="TAMP FHWA Work Type" prompt="Select the appropriate TAMP FHWA Work Type from the list." xr:uid="{AEEB5D14-9F7B-440B-B4D8-9095D44E48AA}">
          <x14:formula1>
            <xm:f>'Lookup Values &amp; Picklists'!$B$1:$B$9</xm:f>
          </x14:formula1>
          <xm:sqref>S3:S2348</xm:sqref>
        </x14:dataValidation>
        <x14:dataValidation type="list" allowBlank="1" showErrorMessage="1" errorTitle="TAMP NHS" error="Select the appropriate item from the list." promptTitle="TAMP NHS" prompt="Select the appropriate item from the list." xr:uid="{14C005D3-0D68-4F9A-8040-2AF370364179}">
          <x14:formula1>
            <xm:f>'Lookup Values &amp; Picklists'!$C$1:$C$8</xm:f>
          </x14:formula1>
          <xm:sqref>Y1:Y1048576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E98D7-7EE5-4EDD-AC42-ACD54840A8A2}">
  <sheetPr>
    <pageSetUpPr fitToPage="1"/>
  </sheetPr>
  <dimension ref="A1:AG4991"/>
  <sheetViews>
    <sheetView zoomScale="70" zoomScaleNormal="70" workbookViewId="0">
      <pane xSplit="1" ySplit="1" topLeftCell="R2" activePane="bottomRight" state="frozen"/>
      <selection pane="topRight" activeCell="B1" sqref="B1"/>
      <selection pane="bottomLeft" activeCell="A2" sqref="A2"/>
      <selection pane="bottomRight" activeCell="AF4657" sqref="AF3031:AF4657"/>
    </sheetView>
  </sheetViews>
  <sheetFormatPr defaultRowHeight="18" x14ac:dyDescent="0.25"/>
  <cols>
    <col min="1" max="1" width="13.28515625" style="199" customWidth="1"/>
    <col min="2" max="2" width="13.7109375" style="200" bestFit="1" customWidth="1"/>
    <col min="3" max="3" width="27" style="196" bestFit="1" customWidth="1"/>
    <col min="4" max="4" width="18.85546875" style="201" bestFit="1" customWidth="1"/>
    <col min="5" max="5" width="24.85546875" style="196" bestFit="1" customWidth="1"/>
    <col min="6" max="6" width="19.7109375" style="201" bestFit="1" customWidth="1"/>
    <col min="7" max="7" width="22.5703125" style="196" bestFit="1" customWidth="1"/>
    <col min="8" max="8" width="26.140625" style="198" customWidth="1"/>
    <col min="9" max="9" width="38.5703125" style="196" bestFit="1" customWidth="1"/>
    <col min="10" max="10" width="12.5703125" style="196" customWidth="1"/>
    <col min="11" max="11" width="13.42578125" style="196" customWidth="1"/>
    <col min="12" max="12" width="12.5703125" style="200" bestFit="1" customWidth="1"/>
    <col min="13" max="13" width="116.42578125" style="198" customWidth="1"/>
    <col min="14" max="14" width="100.7109375" style="198" customWidth="1"/>
    <col min="15" max="15" width="27.5703125" style="196" bestFit="1" customWidth="1"/>
    <col min="16" max="16" width="35.5703125" style="198" customWidth="1"/>
    <col min="17" max="17" width="56" style="198" customWidth="1"/>
    <col min="18" max="18" width="19.140625" style="196" bestFit="1" customWidth="1"/>
    <col min="19" max="19" width="25" style="196" bestFit="1" customWidth="1"/>
    <col min="20" max="20" width="13.85546875" style="202" customWidth="1"/>
    <col min="21" max="21" width="13.140625" style="200" bestFit="1" customWidth="1"/>
    <col min="22" max="22" width="23.28515625" style="196" bestFit="1" customWidth="1"/>
    <col min="23" max="23" width="10.7109375" style="200" customWidth="1"/>
    <col min="24" max="24" width="20.7109375" style="196" bestFit="1" customWidth="1"/>
    <col min="25" max="25" width="17.7109375" style="196" bestFit="1" customWidth="1"/>
    <col min="26" max="26" width="47.85546875" style="198" customWidth="1"/>
    <col min="27" max="27" width="18.85546875" style="196" bestFit="1" customWidth="1"/>
    <col min="28" max="28" width="28.140625" style="196" bestFit="1" customWidth="1"/>
    <col min="29" max="29" width="9.42578125" style="200" customWidth="1"/>
    <col min="30" max="30" width="20" style="200" bestFit="1" customWidth="1"/>
    <col min="31" max="31" width="22.42578125" style="203" customWidth="1"/>
    <col min="32" max="32" width="20.140625" style="203" bestFit="1" customWidth="1"/>
    <col min="33" max="33" width="65.42578125" style="198" customWidth="1"/>
    <col min="34" max="16384" width="9.140625" style="196"/>
  </cols>
  <sheetData>
    <row r="1" spans="1:33" s="197" customFormat="1" ht="36" x14ac:dyDescent="0.35">
      <c r="A1" s="204" t="s">
        <v>50</v>
      </c>
      <c r="B1" s="205" t="s">
        <v>51</v>
      </c>
      <c r="C1" s="205" t="s">
        <v>52</v>
      </c>
      <c r="D1" s="206" t="s">
        <v>53</v>
      </c>
      <c r="E1" s="197" t="s">
        <v>54</v>
      </c>
      <c r="F1" s="206" t="s">
        <v>55</v>
      </c>
      <c r="G1" s="197" t="s">
        <v>56</v>
      </c>
      <c r="H1" s="197" t="s">
        <v>57</v>
      </c>
      <c r="I1" s="197" t="s">
        <v>58</v>
      </c>
      <c r="J1" s="197" t="s">
        <v>59</v>
      </c>
      <c r="K1" s="197" t="s">
        <v>60</v>
      </c>
      <c r="L1" s="205" t="s">
        <v>61</v>
      </c>
      <c r="M1" s="197" t="s">
        <v>62</v>
      </c>
      <c r="N1" s="197" t="s">
        <v>63</v>
      </c>
      <c r="O1" s="197" t="s">
        <v>64</v>
      </c>
      <c r="P1" s="197" t="s">
        <v>65</v>
      </c>
      <c r="Q1" s="197" t="s">
        <v>66</v>
      </c>
      <c r="R1" s="197" t="s">
        <v>67</v>
      </c>
      <c r="S1" s="197" t="s">
        <v>68</v>
      </c>
      <c r="T1" s="207" t="s">
        <v>69</v>
      </c>
      <c r="U1" s="205" t="s">
        <v>70</v>
      </c>
      <c r="V1" s="197" t="s">
        <v>71</v>
      </c>
      <c r="W1" s="205" t="s">
        <v>72</v>
      </c>
      <c r="X1" s="197" t="s">
        <v>73</v>
      </c>
      <c r="Y1" s="197" t="s">
        <v>74</v>
      </c>
      <c r="Z1" s="197" t="s">
        <v>1</v>
      </c>
      <c r="AA1" s="197" t="s">
        <v>18056</v>
      </c>
      <c r="AB1" s="197" t="s">
        <v>18057</v>
      </c>
      <c r="AC1" s="205" t="s">
        <v>18058</v>
      </c>
      <c r="AD1" s="205" t="s">
        <v>18059</v>
      </c>
      <c r="AE1" s="208" t="s">
        <v>18060</v>
      </c>
      <c r="AF1" s="208" t="s">
        <v>18061</v>
      </c>
      <c r="AG1" s="197" t="s">
        <v>96</v>
      </c>
    </row>
    <row r="2" spans="1:33" ht="54" hidden="1" x14ac:dyDescent="0.25">
      <c r="A2" s="209">
        <v>10619</v>
      </c>
      <c r="B2" s="210">
        <v>4</v>
      </c>
      <c r="C2" s="196" t="s">
        <v>122</v>
      </c>
      <c r="D2" s="201">
        <v>37843.706435185188</v>
      </c>
      <c r="E2" s="196" t="s">
        <v>108</v>
      </c>
      <c r="F2" s="201">
        <v>44375</v>
      </c>
      <c r="G2" s="196" t="s">
        <v>152</v>
      </c>
      <c r="H2" s="198" t="s">
        <v>88</v>
      </c>
      <c r="I2" s="196" t="s">
        <v>8225</v>
      </c>
      <c r="K2" s="196" t="s">
        <v>8226</v>
      </c>
      <c r="L2" s="200" t="s">
        <v>183</v>
      </c>
      <c r="M2" s="198" t="s">
        <v>8227</v>
      </c>
      <c r="N2" s="198" t="s">
        <v>8228</v>
      </c>
      <c r="O2" s="196" t="s">
        <v>91</v>
      </c>
      <c r="P2" s="198" t="s">
        <v>1783</v>
      </c>
      <c r="R2" s="196" t="s">
        <v>47</v>
      </c>
      <c r="S2" s="196" t="s">
        <v>45</v>
      </c>
      <c r="T2" s="211">
        <v>2.2200000000000002</v>
      </c>
      <c r="W2" s="200" t="s">
        <v>93</v>
      </c>
      <c r="X2" s="196" t="s">
        <v>103</v>
      </c>
      <c r="AA2" s="196" t="s">
        <v>8229</v>
      </c>
      <c r="AB2" s="196" t="s">
        <v>8230</v>
      </c>
      <c r="AC2" s="200">
        <v>1</v>
      </c>
      <c r="AD2" s="200" t="s">
        <v>8231</v>
      </c>
      <c r="AE2" s="203" t="s">
        <v>505</v>
      </c>
      <c r="AF2" s="212">
        <v>1100000</v>
      </c>
    </row>
    <row r="3" spans="1:33" ht="54" hidden="1" x14ac:dyDescent="0.25">
      <c r="A3" s="209">
        <v>10619</v>
      </c>
      <c r="B3" s="210">
        <v>4</v>
      </c>
      <c r="C3" s="196" t="s">
        <v>122</v>
      </c>
      <c r="D3" s="201">
        <v>37843.706435185188</v>
      </c>
      <c r="E3" s="196" t="s">
        <v>108</v>
      </c>
      <c r="F3" s="201">
        <v>44375</v>
      </c>
      <c r="G3" s="196" t="s">
        <v>152</v>
      </c>
      <c r="H3" s="198" t="s">
        <v>88</v>
      </c>
      <c r="I3" s="196" t="s">
        <v>8225</v>
      </c>
      <c r="K3" s="196" t="s">
        <v>8226</v>
      </c>
      <c r="L3" s="200" t="s">
        <v>183</v>
      </c>
      <c r="M3" s="198" t="s">
        <v>8227</v>
      </c>
      <c r="N3" s="198" t="s">
        <v>8228</v>
      </c>
      <c r="O3" s="196" t="s">
        <v>91</v>
      </c>
      <c r="P3" s="198" t="s">
        <v>1783</v>
      </c>
      <c r="R3" s="196" t="s">
        <v>47</v>
      </c>
      <c r="S3" s="196" t="s">
        <v>45</v>
      </c>
      <c r="T3" s="211">
        <v>2.2200000000000002</v>
      </c>
      <c r="W3" s="200" t="s">
        <v>93</v>
      </c>
      <c r="X3" s="196" t="s">
        <v>103</v>
      </c>
      <c r="AA3" s="196" t="s">
        <v>8232</v>
      </c>
      <c r="AB3" s="196" t="s">
        <v>8230</v>
      </c>
      <c r="AC3" s="200">
        <v>2</v>
      </c>
      <c r="AD3" s="200" t="s">
        <v>8231</v>
      </c>
      <c r="AE3" s="203" t="s">
        <v>505</v>
      </c>
      <c r="AF3" s="212">
        <v>2662880</v>
      </c>
    </row>
    <row r="4" spans="1:33" ht="54" hidden="1" x14ac:dyDescent="0.25">
      <c r="A4" s="209">
        <v>10619</v>
      </c>
      <c r="B4" s="210">
        <v>4</v>
      </c>
      <c r="C4" s="196" t="s">
        <v>122</v>
      </c>
      <c r="D4" s="201">
        <v>37843.706435185188</v>
      </c>
      <c r="E4" s="196" t="s">
        <v>108</v>
      </c>
      <c r="F4" s="201">
        <v>44375</v>
      </c>
      <c r="G4" s="196" t="s">
        <v>152</v>
      </c>
      <c r="H4" s="198" t="s">
        <v>88</v>
      </c>
      <c r="I4" s="196" t="s">
        <v>8225</v>
      </c>
      <c r="K4" s="196" t="s">
        <v>8226</v>
      </c>
      <c r="L4" s="200" t="s">
        <v>183</v>
      </c>
      <c r="M4" s="198" t="s">
        <v>8227</v>
      </c>
      <c r="N4" s="198" t="s">
        <v>8228</v>
      </c>
      <c r="O4" s="196" t="s">
        <v>91</v>
      </c>
      <c r="P4" s="198" t="s">
        <v>1783</v>
      </c>
      <c r="R4" s="196" t="s">
        <v>47</v>
      </c>
      <c r="S4" s="196" t="s">
        <v>45</v>
      </c>
      <c r="T4" s="211">
        <v>2.2200000000000002</v>
      </c>
      <c r="W4" s="200" t="s">
        <v>93</v>
      </c>
      <c r="X4" s="196" t="s">
        <v>103</v>
      </c>
      <c r="AA4" s="196" t="s">
        <v>8233</v>
      </c>
      <c r="AB4" s="196" t="s">
        <v>8230</v>
      </c>
      <c r="AC4" s="200">
        <v>3</v>
      </c>
      <c r="AD4" s="200" t="s">
        <v>8231</v>
      </c>
      <c r="AE4" s="203" t="s">
        <v>505</v>
      </c>
      <c r="AF4" s="212">
        <v>16561200</v>
      </c>
    </row>
    <row r="5" spans="1:33" hidden="1" x14ac:dyDescent="0.25">
      <c r="A5" s="209">
        <v>10716</v>
      </c>
      <c r="B5" s="210">
        <v>1</v>
      </c>
      <c r="C5" s="196" t="s">
        <v>114</v>
      </c>
      <c r="D5" s="201">
        <v>37843.709722222222</v>
      </c>
      <c r="E5" s="196" t="s">
        <v>108</v>
      </c>
      <c r="F5" s="201">
        <v>43444.875092592592</v>
      </c>
      <c r="G5" s="196" t="s">
        <v>170</v>
      </c>
      <c r="H5" s="198" t="s">
        <v>153</v>
      </c>
      <c r="I5" s="196" t="s">
        <v>8234</v>
      </c>
      <c r="K5" s="196" t="s">
        <v>8235</v>
      </c>
      <c r="L5" s="200" t="s">
        <v>183</v>
      </c>
      <c r="M5" s="198" t="s">
        <v>8236</v>
      </c>
      <c r="O5" s="196" t="s">
        <v>40</v>
      </c>
      <c r="P5" s="198" t="s">
        <v>166</v>
      </c>
      <c r="R5" s="196" t="s">
        <v>39</v>
      </c>
      <c r="S5" s="196" t="s">
        <v>45</v>
      </c>
      <c r="T5" s="211">
        <v>0.01</v>
      </c>
      <c r="U5" s="201">
        <v>42909</v>
      </c>
      <c r="W5" s="200" t="s">
        <v>93</v>
      </c>
      <c r="X5" s="196" t="s">
        <v>186</v>
      </c>
      <c r="Z5" s="198" t="s">
        <v>8237</v>
      </c>
      <c r="AA5" s="196" t="s">
        <v>8238</v>
      </c>
      <c r="AB5" s="196" t="s">
        <v>8239</v>
      </c>
      <c r="AC5" s="200">
        <v>0</v>
      </c>
      <c r="AD5" s="200" t="s">
        <v>8231</v>
      </c>
      <c r="AE5" s="203" t="s">
        <v>505</v>
      </c>
      <c r="AF5" s="212">
        <v>130101.61</v>
      </c>
      <c r="AG5" s="198" t="s">
        <v>8240</v>
      </c>
    </row>
    <row r="6" spans="1:33" hidden="1" x14ac:dyDescent="0.25">
      <c r="A6" s="209">
        <v>10716</v>
      </c>
      <c r="B6" s="210">
        <v>1</v>
      </c>
      <c r="C6" s="196" t="s">
        <v>114</v>
      </c>
      <c r="D6" s="201">
        <v>37843.709722222222</v>
      </c>
      <c r="E6" s="196" t="s">
        <v>108</v>
      </c>
      <c r="F6" s="201">
        <v>43444.875092592592</v>
      </c>
      <c r="G6" s="196" t="s">
        <v>170</v>
      </c>
      <c r="H6" s="198" t="s">
        <v>153</v>
      </c>
      <c r="I6" s="196" t="s">
        <v>8234</v>
      </c>
      <c r="K6" s="196" t="s">
        <v>8235</v>
      </c>
      <c r="L6" s="200" t="s">
        <v>183</v>
      </c>
      <c r="M6" s="198" t="s">
        <v>8236</v>
      </c>
      <c r="O6" s="196" t="s">
        <v>40</v>
      </c>
      <c r="P6" s="198" t="s">
        <v>166</v>
      </c>
      <c r="R6" s="196" t="s">
        <v>39</v>
      </c>
      <c r="S6" s="196" t="s">
        <v>45</v>
      </c>
      <c r="T6" s="211">
        <v>0.01</v>
      </c>
      <c r="U6" s="201">
        <v>42909</v>
      </c>
      <c r="W6" s="200" t="s">
        <v>93</v>
      </c>
      <c r="X6" s="196" t="s">
        <v>186</v>
      </c>
      <c r="Z6" s="198" t="s">
        <v>8237</v>
      </c>
      <c r="AA6" s="196" t="s">
        <v>8241</v>
      </c>
      <c r="AB6" s="196" t="s">
        <v>8239</v>
      </c>
      <c r="AC6" s="200">
        <v>1</v>
      </c>
      <c r="AD6" s="200" t="s">
        <v>8231</v>
      </c>
      <c r="AE6" s="203" t="s">
        <v>505</v>
      </c>
      <c r="AF6" s="212">
        <v>20520.61</v>
      </c>
      <c r="AG6" s="198" t="s">
        <v>8240</v>
      </c>
    </row>
    <row r="7" spans="1:33" hidden="1" x14ac:dyDescent="0.25">
      <c r="A7" s="209">
        <v>10716</v>
      </c>
      <c r="B7" s="210">
        <v>1</v>
      </c>
      <c r="C7" s="196" t="s">
        <v>114</v>
      </c>
      <c r="D7" s="201">
        <v>37843.709722222222</v>
      </c>
      <c r="E7" s="196" t="s">
        <v>108</v>
      </c>
      <c r="F7" s="201">
        <v>43444.875092592592</v>
      </c>
      <c r="G7" s="196" t="s">
        <v>170</v>
      </c>
      <c r="H7" s="198" t="s">
        <v>153</v>
      </c>
      <c r="I7" s="196" t="s">
        <v>8234</v>
      </c>
      <c r="K7" s="196" t="s">
        <v>8235</v>
      </c>
      <c r="L7" s="200" t="s">
        <v>183</v>
      </c>
      <c r="M7" s="198" t="s">
        <v>8236</v>
      </c>
      <c r="O7" s="196" t="s">
        <v>40</v>
      </c>
      <c r="P7" s="198" t="s">
        <v>166</v>
      </c>
      <c r="R7" s="196" t="s">
        <v>39</v>
      </c>
      <c r="S7" s="196" t="s">
        <v>45</v>
      </c>
      <c r="T7" s="211">
        <v>0.01</v>
      </c>
      <c r="U7" s="201">
        <v>42909</v>
      </c>
      <c r="W7" s="200" t="s">
        <v>93</v>
      </c>
      <c r="X7" s="196" t="s">
        <v>186</v>
      </c>
      <c r="Z7" s="198" t="s">
        <v>8237</v>
      </c>
      <c r="AA7" s="196" t="s">
        <v>8242</v>
      </c>
      <c r="AB7" s="196" t="s">
        <v>8239</v>
      </c>
      <c r="AC7" s="200">
        <v>2</v>
      </c>
      <c r="AD7" s="200" t="s">
        <v>8231</v>
      </c>
      <c r="AE7" s="203" t="s">
        <v>505</v>
      </c>
      <c r="AF7" s="212">
        <v>40193.839999999997</v>
      </c>
      <c r="AG7" s="198" t="s">
        <v>8240</v>
      </c>
    </row>
    <row r="8" spans="1:33" hidden="1" x14ac:dyDescent="0.25">
      <c r="A8" s="209">
        <v>10716</v>
      </c>
      <c r="B8" s="210">
        <v>1</v>
      </c>
      <c r="C8" s="196" t="s">
        <v>114</v>
      </c>
      <c r="D8" s="201">
        <v>37843.709722222222</v>
      </c>
      <c r="E8" s="196" t="s">
        <v>108</v>
      </c>
      <c r="F8" s="201">
        <v>43444.875092592592</v>
      </c>
      <c r="G8" s="196" t="s">
        <v>170</v>
      </c>
      <c r="H8" s="198" t="s">
        <v>153</v>
      </c>
      <c r="I8" s="196" t="s">
        <v>8234</v>
      </c>
      <c r="K8" s="196" t="s">
        <v>8235</v>
      </c>
      <c r="L8" s="200" t="s">
        <v>183</v>
      </c>
      <c r="M8" s="198" t="s">
        <v>8236</v>
      </c>
      <c r="O8" s="196" t="s">
        <v>40</v>
      </c>
      <c r="P8" s="198" t="s">
        <v>166</v>
      </c>
      <c r="R8" s="196" t="s">
        <v>39</v>
      </c>
      <c r="S8" s="196" t="s">
        <v>45</v>
      </c>
      <c r="T8" s="211">
        <v>0.01</v>
      </c>
      <c r="U8" s="201">
        <v>42909</v>
      </c>
      <c r="W8" s="200" t="s">
        <v>93</v>
      </c>
      <c r="X8" s="196" t="s">
        <v>186</v>
      </c>
      <c r="Z8" s="198" t="s">
        <v>8237</v>
      </c>
      <c r="AA8" s="196" t="s">
        <v>8243</v>
      </c>
      <c r="AB8" s="196" t="s">
        <v>8239</v>
      </c>
      <c r="AC8" s="200">
        <v>3</v>
      </c>
      <c r="AD8" s="200" t="s">
        <v>8231</v>
      </c>
      <c r="AE8" s="203" t="s">
        <v>505</v>
      </c>
      <c r="AF8" s="212">
        <v>698529.67</v>
      </c>
      <c r="AG8" s="198" t="s">
        <v>8240</v>
      </c>
    </row>
    <row r="9" spans="1:33" ht="36" hidden="1" x14ac:dyDescent="0.25">
      <c r="A9" s="209">
        <v>10766.01</v>
      </c>
      <c r="B9" s="210">
        <v>3</v>
      </c>
      <c r="C9" s="196" t="s">
        <v>85</v>
      </c>
      <c r="D9" s="201">
        <v>38568</v>
      </c>
      <c r="E9" s="196" t="s">
        <v>3773</v>
      </c>
      <c r="F9" s="201">
        <v>44523</v>
      </c>
      <c r="G9" s="196" t="s">
        <v>714</v>
      </c>
      <c r="H9" s="198" t="s">
        <v>701</v>
      </c>
      <c r="M9" s="198" t="s">
        <v>8244</v>
      </c>
      <c r="N9" s="198" t="s">
        <v>8245</v>
      </c>
      <c r="O9" s="196" t="s">
        <v>91</v>
      </c>
      <c r="P9" s="198" t="s">
        <v>1783</v>
      </c>
      <c r="R9" s="196" t="s">
        <v>47</v>
      </c>
      <c r="S9" s="196" t="s">
        <v>45</v>
      </c>
      <c r="T9" s="211">
        <v>1.1000000000000001</v>
      </c>
      <c r="U9" s="201">
        <v>44904</v>
      </c>
      <c r="W9" s="200" t="s">
        <v>93</v>
      </c>
      <c r="X9" s="196" t="s">
        <v>103</v>
      </c>
      <c r="AA9" s="196" t="s">
        <v>8246</v>
      </c>
      <c r="AB9" s="196" t="s">
        <v>8247</v>
      </c>
      <c r="AC9" s="200">
        <v>1</v>
      </c>
      <c r="AD9" s="200" t="s">
        <v>8231</v>
      </c>
      <c r="AE9" s="203" t="s">
        <v>505</v>
      </c>
      <c r="AF9" s="212">
        <v>765000</v>
      </c>
    </row>
    <row r="10" spans="1:33" ht="36" hidden="1" x14ac:dyDescent="0.25">
      <c r="A10" s="209">
        <v>10766.01</v>
      </c>
      <c r="B10" s="210">
        <v>3</v>
      </c>
      <c r="C10" s="196" t="s">
        <v>85</v>
      </c>
      <c r="D10" s="201">
        <v>38568</v>
      </c>
      <c r="E10" s="196" t="s">
        <v>3773</v>
      </c>
      <c r="F10" s="201">
        <v>44523</v>
      </c>
      <c r="G10" s="196" t="s">
        <v>714</v>
      </c>
      <c r="H10" s="198" t="s">
        <v>701</v>
      </c>
      <c r="M10" s="198" t="s">
        <v>8244</v>
      </c>
      <c r="N10" s="198" t="s">
        <v>8245</v>
      </c>
      <c r="O10" s="196" t="s">
        <v>91</v>
      </c>
      <c r="P10" s="198" t="s">
        <v>1783</v>
      </c>
      <c r="R10" s="196" t="s">
        <v>47</v>
      </c>
      <c r="S10" s="196" t="s">
        <v>45</v>
      </c>
      <c r="T10" s="211">
        <v>1.1000000000000001</v>
      </c>
      <c r="U10" s="201">
        <v>44904</v>
      </c>
      <c r="W10" s="200" t="s">
        <v>93</v>
      </c>
      <c r="X10" s="196" t="s">
        <v>103</v>
      </c>
      <c r="AA10" s="196" t="s">
        <v>8248</v>
      </c>
      <c r="AB10" s="196" t="s">
        <v>8247</v>
      </c>
      <c r="AC10" s="200">
        <v>2</v>
      </c>
      <c r="AD10" s="200" t="s">
        <v>8231</v>
      </c>
      <c r="AE10" s="203" t="s">
        <v>505</v>
      </c>
      <c r="AF10" s="212">
        <v>5114538</v>
      </c>
    </row>
    <row r="11" spans="1:33" hidden="1" x14ac:dyDescent="0.25">
      <c r="A11" s="209">
        <v>10857</v>
      </c>
      <c r="B11" s="210">
        <v>1</v>
      </c>
      <c r="C11" s="196" t="s">
        <v>114</v>
      </c>
      <c r="D11" s="201">
        <v>37843.713680555556</v>
      </c>
      <c r="E11" s="196" t="s">
        <v>108</v>
      </c>
      <c r="F11" s="201">
        <v>44596</v>
      </c>
      <c r="G11" s="196" t="s">
        <v>228</v>
      </c>
      <c r="H11" s="198" t="s">
        <v>347</v>
      </c>
      <c r="I11" s="196" t="s">
        <v>852</v>
      </c>
      <c r="K11" s="196" t="s">
        <v>853</v>
      </c>
      <c r="L11" s="200" t="s">
        <v>183</v>
      </c>
      <c r="M11" s="198" t="s">
        <v>854</v>
      </c>
      <c r="O11" s="196" t="s">
        <v>271</v>
      </c>
      <c r="P11" s="198" t="s">
        <v>166</v>
      </c>
      <c r="R11" s="196" t="s">
        <v>39</v>
      </c>
      <c r="S11" s="196" t="s">
        <v>45</v>
      </c>
      <c r="T11" s="211">
        <v>0.01</v>
      </c>
      <c r="W11" s="200" t="s">
        <v>93</v>
      </c>
      <c r="X11" s="196" t="s">
        <v>186</v>
      </c>
      <c r="Y11" s="196" t="s">
        <v>34</v>
      </c>
      <c r="Z11" s="198" t="s">
        <v>855</v>
      </c>
      <c r="AA11" s="196" t="s">
        <v>8249</v>
      </c>
      <c r="AC11" s="200">
        <v>3</v>
      </c>
      <c r="AD11" s="200" t="s">
        <v>8250</v>
      </c>
      <c r="AE11" s="212">
        <v>771153.68</v>
      </c>
      <c r="AF11" s="212">
        <v>771153.68</v>
      </c>
    </row>
    <row r="12" spans="1:33" hidden="1" x14ac:dyDescent="0.25">
      <c r="A12" s="209">
        <v>11030</v>
      </c>
      <c r="B12" s="210">
        <v>1</v>
      </c>
      <c r="C12" s="196" t="s">
        <v>114</v>
      </c>
      <c r="D12" s="201">
        <v>37843.71565972222</v>
      </c>
      <c r="E12" s="196" t="s">
        <v>108</v>
      </c>
      <c r="F12" s="201">
        <v>43781</v>
      </c>
      <c r="G12" s="196" t="s">
        <v>8251</v>
      </c>
      <c r="H12" s="198" t="s">
        <v>190</v>
      </c>
      <c r="I12" s="196" t="s">
        <v>8252</v>
      </c>
      <c r="K12" s="196" t="s">
        <v>8253</v>
      </c>
      <c r="L12" s="200" t="s">
        <v>183</v>
      </c>
      <c r="M12" s="198" t="s">
        <v>8254</v>
      </c>
      <c r="O12" s="196" t="s">
        <v>271</v>
      </c>
      <c r="P12" s="198" t="s">
        <v>166</v>
      </c>
      <c r="R12" s="196" t="s">
        <v>39</v>
      </c>
      <c r="S12" s="196" t="s">
        <v>45</v>
      </c>
      <c r="T12" s="211">
        <v>0.01</v>
      </c>
      <c r="W12" s="200" t="s">
        <v>93</v>
      </c>
      <c r="X12" s="196" t="s">
        <v>186</v>
      </c>
      <c r="Z12" s="198" t="s">
        <v>8255</v>
      </c>
      <c r="AA12" s="196" t="s">
        <v>8256</v>
      </c>
      <c r="AC12" s="200">
        <v>3</v>
      </c>
      <c r="AD12" s="200" t="s">
        <v>8250</v>
      </c>
      <c r="AE12" s="203" t="s">
        <v>505</v>
      </c>
      <c r="AF12" s="212">
        <v>356681.64</v>
      </c>
    </row>
    <row r="13" spans="1:33" ht="36" hidden="1" x14ac:dyDescent="0.25">
      <c r="A13" s="209">
        <v>40086.04</v>
      </c>
      <c r="B13" s="210">
        <v>6</v>
      </c>
      <c r="C13" s="196" t="s">
        <v>114</v>
      </c>
      <c r="D13" s="201">
        <v>43038</v>
      </c>
      <c r="E13" s="196" t="s">
        <v>161</v>
      </c>
      <c r="F13" s="201">
        <v>43418</v>
      </c>
      <c r="G13" s="196" t="s">
        <v>170</v>
      </c>
      <c r="H13" s="198" t="s">
        <v>667</v>
      </c>
      <c r="M13" s="198" t="s">
        <v>8257</v>
      </c>
      <c r="N13" s="198" t="s">
        <v>8257</v>
      </c>
      <c r="O13" s="196" t="s">
        <v>103</v>
      </c>
      <c r="P13" s="198" t="s">
        <v>439</v>
      </c>
      <c r="R13" s="196" t="s">
        <v>39</v>
      </c>
      <c r="S13" s="196" t="s">
        <v>669</v>
      </c>
      <c r="T13" s="211">
        <v>0</v>
      </c>
      <c r="W13" s="200" t="s">
        <v>93</v>
      </c>
      <c r="AA13" s="196" t="s">
        <v>8258</v>
      </c>
      <c r="AB13" s="196" t="s">
        <v>8259</v>
      </c>
      <c r="AC13" s="200">
        <v>1</v>
      </c>
      <c r="AD13" s="200" t="s">
        <v>8231</v>
      </c>
      <c r="AE13" s="212">
        <v>-228297.13</v>
      </c>
      <c r="AF13" s="212">
        <v>12551702.869999999</v>
      </c>
    </row>
    <row r="14" spans="1:33" ht="36" hidden="1" x14ac:dyDescent="0.25">
      <c r="A14" s="209">
        <v>40086.04</v>
      </c>
      <c r="B14" s="210">
        <v>6</v>
      </c>
      <c r="C14" s="196" t="s">
        <v>114</v>
      </c>
      <c r="D14" s="201">
        <v>43038</v>
      </c>
      <c r="E14" s="196" t="s">
        <v>161</v>
      </c>
      <c r="F14" s="201">
        <v>43418</v>
      </c>
      <c r="G14" s="196" t="s">
        <v>170</v>
      </c>
      <c r="H14" s="198" t="s">
        <v>667</v>
      </c>
      <c r="M14" s="198" t="s">
        <v>8257</v>
      </c>
      <c r="N14" s="198" t="s">
        <v>8257</v>
      </c>
      <c r="O14" s="196" t="s">
        <v>103</v>
      </c>
      <c r="P14" s="198" t="s">
        <v>439</v>
      </c>
      <c r="R14" s="196" t="s">
        <v>39</v>
      </c>
      <c r="S14" s="196" t="s">
        <v>669</v>
      </c>
      <c r="T14" s="211">
        <v>0</v>
      </c>
      <c r="W14" s="200" t="s">
        <v>93</v>
      </c>
      <c r="AA14" s="196" t="s">
        <v>8260</v>
      </c>
      <c r="AB14" s="196" t="s">
        <v>8259</v>
      </c>
      <c r="AC14" s="200">
        <v>1</v>
      </c>
      <c r="AD14" s="200" t="s">
        <v>8231</v>
      </c>
      <c r="AE14" s="212">
        <v>-5116121.67</v>
      </c>
      <c r="AF14" s="212">
        <v>9670241.3300000001</v>
      </c>
    </row>
    <row r="15" spans="1:33" hidden="1" x14ac:dyDescent="0.25">
      <c r="A15" s="209">
        <v>40086.050000000003</v>
      </c>
      <c r="B15" s="210">
        <v>6</v>
      </c>
      <c r="C15" s="196" t="s">
        <v>85</v>
      </c>
      <c r="D15" s="201">
        <v>44078</v>
      </c>
      <c r="E15" s="196" t="s">
        <v>87</v>
      </c>
      <c r="F15" s="201">
        <v>44669</v>
      </c>
      <c r="G15" s="196" t="s">
        <v>666</v>
      </c>
      <c r="H15" s="198" t="s">
        <v>667</v>
      </c>
      <c r="M15" s="198" t="s">
        <v>668</v>
      </c>
      <c r="O15" s="196" t="s">
        <v>103</v>
      </c>
      <c r="P15" s="198" t="s">
        <v>439</v>
      </c>
      <c r="R15" s="196" t="s">
        <v>39</v>
      </c>
      <c r="S15" s="196" t="s">
        <v>669</v>
      </c>
      <c r="T15" s="211">
        <v>0</v>
      </c>
      <c r="W15" s="200" t="s">
        <v>670</v>
      </c>
      <c r="Y15" s="196" t="s">
        <v>31</v>
      </c>
      <c r="AA15" s="196" t="s">
        <v>8261</v>
      </c>
      <c r="AB15" s="196" t="s">
        <v>8262</v>
      </c>
      <c r="AC15" s="200">
        <v>1</v>
      </c>
      <c r="AD15" s="200" t="s">
        <v>8231</v>
      </c>
      <c r="AE15" s="212">
        <v>8000000</v>
      </c>
      <c r="AF15" s="212">
        <v>13000000</v>
      </c>
    </row>
    <row r="16" spans="1:33" hidden="1" x14ac:dyDescent="0.25">
      <c r="A16" s="209">
        <v>40086.050000000003</v>
      </c>
      <c r="B16" s="210">
        <v>6</v>
      </c>
      <c r="C16" s="196" t="s">
        <v>85</v>
      </c>
      <c r="D16" s="201">
        <v>44078</v>
      </c>
      <c r="E16" s="196" t="s">
        <v>87</v>
      </c>
      <c r="F16" s="201">
        <v>44669</v>
      </c>
      <c r="G16" s="196" t="s">
        <v>666</v>
      </c>
      <c r="H16" s="198" t="s">
        <v>667</v>
      </c>
      <c r="M16" s="198" t="s">
        <v>668</v>
      </c>
      <c r="O16" s="196" t="s">
        <v>103</v>
      </c>
      <c r="P16" s="198" t="s">
        <v>439</v>
      </c>
      <c r="R16" s="196" t="s">
        <v>39</v>
      </c>
      <c r="S16" s="196" t="s">
        <v>669</v>
      </c>
      <c r="T16" s="211">
        <v>0</v>
      </c>
      <c r="W16" s="200" t="s">
        <v>670</v>
      </c>
      <c r="Y16" s="196" t="s">
        <v>31</v>
      </c>
      <c r="AA16" s="196" t="s">
        <v>8263</v>
      </c>
      <c r="AB16" s="196" t="s">
        <v>8262</v>
      </c>
      <c r="AC16" s="200">
        <v>1</v>
      </c>
      <c r="AD16" s="200" t="s">
        <v>8231</v>
      </c>
      <c r="AE16" s="212">
        <v>4000000</v>
      </c>
      <c r="AF16" s="212">
        <v>8000000</v>
      </c>
    </row>
    <row r="17" spans="1:33" ht="36" hidden="1" x14ac:dyDescent="0.25">
      <c r="A17" s="209">
        <v>40087.040000000001</v>
      </c>
      <c r="B17" s="210">
        <v>6</v>
      </c>
      <c r="C17" s="196" t="s">
        <v>114</v>
      </c>
      <c r="D17" s="201">
        <v>43038</v>
      </c>
      <c r="E17" s="196" t="s">
        <v>666</v>
      </c>
      <c r="F17" s="201">
        <v>44089</v>
      </c>
      <c r="G17" s="196" t="s">
        <v>170</v>
      </c>
      <c r="H17" s="198" t="s">
        <v>667</v>
      </c>
      <c r="M17" s="198" t="s">
        <v>8264</v>
      </c>
      <c r="N17" s="198" t="s">
        <v>8264</v>
      </c>
      <c r="O17" s="196" t="s">
        <v>103</v>
      </c>
      <c r="P17" s="198" t="s">
        <v>439</v>
      </c>
      <c r="R17" s="196" t="s">
        <v>39</v>
      </c>
      <c r="S17" s="196" t="s">
        <v>669</v>
      </c>
      <c r="T17" s="211">
        <v>0</v>
      </c>
      <c r="W17" s="200" t="s">
        <v>93</v>
      </c>
      <c r="AA17" s="196" t="s">
        <v>8265</v>
      </c>
      <c r="AB17" s="196" t="s">
        <v>8266</v>
      </c>
      <c r="AC17" s="200">
        <v>1</v>
      </c>
      <c r="AD17" s="200" t="s">
        <v>8231</v>
      </c>
      <c r="AE17" s="212">
        <v>-550788.09</v>
      </c>
      <c r="AF17" s="212">
        <v>1199211.9099999999</v>
      </c>
    </row>
    <row r="18" spans="1:33" ht="36" hidden="1" x14ac:dyDescent="0.25">
      <c r="A18" s="209">
        <v>40087.040000000001</v>
      </c>
      <c r="B18" s="210">
        <v>6</v>
      </c>
      <c r="C18" s="196" t="s">
        <v>114</v>
      </c>
      <c r="D18" s="201">
        <v>43038</v>
      </c>
      <c r="E18" s="196" t="s">
        <v>666</v>
      </c>
      <c r="F18" s="201">
        <v>44089</v>
      </c>
      <c r="G18" s="196" t="s">
        <v>170</v>
      </c>
      <c r="H18" s="198" t="s">
        <v>667</v>
      </c>
      <c r="M18" s="198" t="s">
        <v>8264</v>
      </c>
      <c r="N18" s="198" t="s">
        <v>8264</v>
      </c>
      <c r="O18" s="196" t="s">
        <v>103</v>
      </c>
      <c r="P18" s="198" t="s">
        <v>439</v>
      </c>
      <c r="R18" s="196" t="s">
        <v>39</v>
      </c>
      <c r="S18" s="196" t="s">
        <v>669</v>
      </c>
      <c r="T18" s="211">
        <v>0</v>
      </c>
      <c r="W18" s="200" t="s">
        <v>93</v>
      </c>
      <c r="AA18" s="196" t="s">
        <v>8267</v>
      </c>
      <c r="AB18" s="196" t="s">
        <v>8266</v>
      </c>
      <c r="AC18" s="200">
        <v>1</v>
      </c>
      <c r="AD18" s="200" t="s">
        <v>8231</v>
      </c>
      <c r="AE18" s="212">
        <v>-192526.15</v>
      </c>
      <c r="AF18" s="212">
        <v>472473.85</v>
      </c>
    </row>
    <row r="19" spans="1:33" hidden="1" x14ac:dyDescent="0.25">
      <c r="A19" s="209">
        <v>40087.050000000003</v>
      </c>
      <c r="B19" s="210">
        <v>6</v>
      </c>
      <c r="C19" s="196" t="s">
        <v>85</v>
      </c>
      <c r="D19" s="201">
        <v>44078</v>
      </c>
      <c r="E19" s="196" t="s">
        <v>87</v>
      </c>
      <c r="F19" s="201">
        <v>44090</v>
      </c>
      <c r="G19" s="196" t="s">
        <v>161</v>
      </c>
      <c r="H19" s="198" t="s">
        <v>667</v>
      </c>
      <c r="M19" s="198" t="s">
        <v>672</v>
      </c>
      <c r="O19" s="196" t="s">
        <v>103</v>
      </c>
      <c r="P19" s="198" t="s">
        <v>439</v>
      </c>
      <c r="R19" s="196" t="s">
        <v>39</v>
      </c>
      <c r="S19" s="196" t="s">
        <v>669</v>
      </c>
      <c r="T19" s="211">
        <v>0</v>
      </c>
      <c r="W19" s="200" t="s">
        <v>670</v>
      </c>
      <c r="Y19" s="196" t="s">
        <v>31</v>
      </c>
      <c r="AA19" s="196" t="s">
        <v>8268</v>
      </c>
      <c r="AB19" s="196" t="s">
        <v>8269</v>
      </c>
      <c r="AC19" s="200">
        <v>1</v>
      </c>
      <c r="AD19" s="200" t="s">
        <v>8231</v>
      </c>
      <c r="AE19" s="212">
        <v>800000</v>
      </c>
      <c r="AF19" s="212">
        <v>1600000</v>
      </c>
    </row>
    <row r="20" spans="1:33" hidden="1" x14ac:dyDescent="0.25">
      <c r="A20" s="209">
        <v>40087.050000000003</v>
      </c>
      <c r="B20" s="210">
        <v>6</v>
      </c>
      <c r="C20" s="196" t="s">
        <v>85</v>
      </c>
      <c r="D20" s="201">
        <v>44078</v>
      </c>
      <c r="E20" s="196" t="s">
        <v>87</v>
      </c>
      <c r="F20" s="201">
        <v>44090</v>
      </c>
      <c r="G20" s="196" t="s">
        <v>161</v>
      </c>
      <c r="H20" s="198" t="s">
        <v>667</v>
      </c>
      <c r="M20" s="198" t="s">
        <v>672</v>
      </c>
      <c r="O20" s="196" t="s">
        <v>103</v>
      </c>
      <c r="P20" s="198" t="s">
        <v>439</v>
      </c>
      <c r="R20" s="196" t="s">
        <v>39</v>
      </c>
      <c r="S20" s="196" t="s">
        <v>669</v>
      </c>
      <c r="T20" s="211">
        <v>0</v>
      </c>
      <c r="W20" s="200" t="s">
        <v>670</v>
      </c>
      <c r="Y20" s="196" t="s">
        <v>31</v>
      </c>
      <c r="AA20" s="196" t="s">
        <v>8270</v>
      </c>
      <c r="AB20" s="196" t="s">
        <v>8269</v>
      </c>
      <c r="AC20" s="200">
        <v>1</v>
      </c>
      <c r="AD20" s="200" t="s">
        <v>8231</v>
      </c>
      <c r="AE20" s="212">
        <v>600000</v>
      </c>
      <c r="AF20" s="212">
        <v>1200000</v>
      </c>
    </row>
    <row r="21" spans="1:33" hidden="1" x14ac:dyDescent="0.25">
      <c r="A21" s="209">
        <v>40264.01</v>
      </c>
      <c r="B21" s="210">
        <v>1</v>
      </c>
      <c r="C21" s="196" t="s">
        <v>85</v>
      </c>
      <c r="D21" s="201">
        <v>42331</v>
      </c>
      <c r="E21" s="196" t="s">
        <v>98</v>
      </c>
      <c r="F21" s="201">
        <v>43938</v>
      </c>
      <c r="G21" s="196" t="s">
        <v>98</v>
      </c>
      <c r="H21" s="198" t="s">
        <v>162</v>
      </c>
      <c r="I21" s="196" t="s">
        <v>1451</v>
      </c>
      <c r="J21" s="196" t="s">
        <v>101</v>
      </c>
      <c r="L21" s="200" t="s">
        <v>101</v>
      </c>
      <c r="M21" s="198" t="s">
        <v>8271</v>
      </c>
      <c r="O21" s="196" t="s">
        <v>438</v>
      </c>
      <c r="P21" s="198" t="s">
        <v>439</v>
      </c>
      <c r="R21" s="196" t="s">
        <v>39</v>
      </c>
      <c r="S21" s="196" t="s">
        <v>46</v>
      </c>
      <c r="T21" s="211">
        <v>0.01</v>
      </c>
      <c r="W21" s="200" t="s">
        <v>93</v>
      </c>
      <c r="X21" s="196" t="s">
        <v>103</v>
      </c>
      <c r="Z21" s="198" t="s">
        <v>8272</v>
      </c>
      <c r="AA21" s="196" t="s">
        <v>8273</v>
      </c>
      <c r="AC21" s="200">
        <v>3</v>
      </c>
      <c r="AD21" s="200" t="s">
        <v>8274</v>
      </c>
      <c r="AE21" s="203" t="s">
        <v>505</v>
      </c>
      <c r="AF21" s="212">
        <v>4500</v>
      </c>
    </row>
    <row r="22" spans="1:33" hidden="1" x14ac:dyDescent="0.25">
      <c r="A22" s="209">
        <v>40307</v>
      </c>
      <c r="B22" s="210">
        <v>4</v>
      </c>
      <c r="C22" s="196" t="s">
        <v>85</v>
      </c>
      <c r="D22" s="201">
        <v>37843.631620370368</v>
      </c>
      <c r="E22" s="196" t="s">
        <v>108</v>
      </c>
      <c r="F22" s="201">
        <v>44473</v>
      </c>
      <c r="G22" s="196" t="s">
        <v>98</v>
      </c>
      <c r="H22" s="198" t="s">
        <v>863</v>
      </c>
      <c r="I22" s="196" t="s">
        <v>864</v>
      </c>
      <c r="K22" s="196" t="s">
        <v>865</v>
      </c>
      <c r="L22" s="200" t="s">
        <v>183</v>
      </c>
      <c r="M22" s="198" t="s">
        <v>866</v>
      </c>
      <c r="O22" s="196" t="s">
        <v>40</v>
      </c>
      <c r="P22" s="198" t="s">
        <v>166</v>
      </c>
      <c r="R22" s="196" t="s">
        <v>39</v>
      </c>
      <c r="S22" s="196" t="s">
        <v>45</v>
      </c>
      <c r="T22" s="211">
        <v>0.15</v>
      </c>
      <c r="U22" s="201">
        <v>45156</v>
      </c>
      <c r="W22" s="200" t="s">
        <v>93</v>
      </c>
      <c r="X22" s="196" t="s">
        <v>186</v>
      </c>
      <c r="Y22" s="196" t="s">
        <v>34</v>
      </c>
      <c r="Z22" s="198" t="s">
        <v>867</v>
      </c>
      <c r="AA22" s="196" t="s">
        <v>8275</v>
      </c>
      <c r="AC22" s="200">
        <v>0</v>
      </c>
      <c r="AD22" s="200" t="s">
        <v>8250</v>
      </c>
      <c r="AE22" s="212">
        <v>49264.57</v>
      </c>
      <c r="AF22" s="212">
        <v>273264.57</v>
      </c>
    </row>
    <row r="23" spans="1:33" hidden="1" x14ac:dyDescent="0.25">
      <c r="A23" s="209">
        <v>40307</v>
      </c>
      <c r="B23" s="210">
        <v>4</v>
      </c>
      <c r="C23" s="196" t="s">
        <v>85</v>
      </c>
      <c r="D23" s="201">
        <v>37843.631620370368</v>
      </c>
      <c r="E23" s="196" t="s">
        <v>108</v>
      </c>
      <c r="F23" s="201">
        <v>44473</v>
      </c>
      <c r="G23" s="196" t="s">
        <v>98</v>
      </c>
      <c r="H23" s="198" t="s">
        <v>863</v>
      </c>
      <c r="I23" s="196" t="s">
        <v>864</v>
      </c>
      <c r="K23" s="196" t="s">
        <v>865</v>
      </c>
      <c r="L23" s="200" t="s">
        <v>183</v>
      </c>
      <c r="M23" s="198" t="s">
        <v>866</v>
      </c>
      <c r="O23" s="196" t="s">
        <v>40</v>
      </c>
      <c r="P23" s="198" t="s">
        <v>166</v>
      </c>
      <c r="R23" s="196" t="s">
        <v>39</v>
      </c>
      <c r="S23" s="196" t="s">
        <v>45</v>
      </c>
      <c r="T23" s="211">
        <v>0.15</v>
      </c>
      <c r="U23" s="201">
        <v>45156</v>
      </c>
      <c r="W23" s="200" t="s">
        <v>93</v>
      </c>
      <c r="X23" s="196" t="s">
        <v>186</v>
      </c>
      <c r="Y23" s="196" t="s">
        <v>34</v>
      </c>
      <c r="Z23" s="198" t="s">
        <v>867</v>
      </c>
      <c r="AA23" s="196" t="s">
        <v>8276</v>
      </c>
      <c r="AB23" s="196" t="s">
        <v>8277</v>
      </c>
      <c r="AC23" s="200">
        <v>0</v>
      </c>
      <c r="AD23" s="200" t="s">
        <v>8231</v>
      </c>
      <c r="AE23" s="203" t="s">
        <v>505</v>
      </c>
      <c r="AF23" s="212">
        <v>0</v>
      </c>
    </row>
    <row r="24" spans="1:33" hidden="1" x14ac:dyDescent="0.25">
      <c r="A24" s="209">
        <v>40307</v>
      </c>
      <c r="B24" s="210">
        <v>4</v>
      </c>
      <c r="C24" s="196" t="s">
        <v>85</v>
      </c>
      <c r="D24" s="201">
        <v>37843.631620370368</v>
      </c>
      <c r="E24" s="196" t="s">
        <v>108</v>
      </c>
      <c r="F24" s="201">
        <v>44473</v>
      </c>
      <c r="G24" s="196" t="s">
        <v>98</v>
      </c>
      <c r="H24" s="198" t="s">
        <v>863</v>
      </c>
      <c r="I24" s="196" t="s">
        <v>864</v>
      </c>
      <c r="K24" s="196" t="s">
        <v>865</v>
      </c>
      <c r="L24" s="200" t="s">
        <v>183</v>
      </c>
      <c r="M24" s="198" t="s">
        <v>866</v>
      </c>
      <c r="O24" s="196" t="s">
        <v>40</v>
      </c>
      <c r="P24" s="198" t="s">
        <v>166</v>
      </c>
      <c r="R24" s="196" t="s">
        <v>39</v>
      </c>
      <c r="S24" s="196" t="s">
        <v>45</v>
      </c>
      <c r="T24" s="211">
        <v>0.15</v>
      </c>
      <c r="U24" s="201">
        <v>45156</v>
      </c>
      <c r="W24" s="200" t="s">
        <v>93</v>
      </c>
      <c r="X24" s="196" t="s">
        <v>186</v>
      </c>
      <c r="Y24" s="196" t="s">
        <v>34</v>
      </c>
      <c r="Z24" s="198" t="s">
        <v>867</v>
      </c>
      <c r="AA24" s="196" t="s">
        <v>8278</v>
      </c>
      <c r="AC24" s="200">
        <v>1</v>
      </c>
      <c r="AD24" s="200" t="s">
        <v>8250</v>
      </c>
      <c r="AE24" s="212">
        <v>166000</v>
      </c>
      <c r="AF24" s="212">
        <v>166000</v>
      </c>
    </row>
    <row r="25" spans="1:33" ht="36" hidden="1" x14ac:dyDescent="0.25">
      <c r="A25" s="209">
        <v>40908.080000000002</v>
      </c>
      <c r="B25" s="210">
        <v>4</v>
      </c>
      <c r="C25" s="196" t="s">
        <v>122</v>
      </c>
      <c r="D25" s="201">
        <v>43944</v>
      </c>
      <c r="E25" s="196" t="s">
        <v>87</v>
      </c>
      <c r="F25" s="201">
        <v>44662</v>
      </c>
      <c r="G25" s="196" t="s">
        <v>510</v>
      </c>
      <c r="H25" s="198" t="s">
        <v>1760</v>
      </c>
      <c r="M25" s="198" t="s">
        <v>1761</v>
      </c>
      <c r="O25" s="196" t="s">
        <v>103</v>
      </c>
      <c r="P25" s="198" t="s">
        <v>1723</v>
      </c>
      <c r="R25" s="196" t="s">
        <v>1724</v>
      </c>
      <c r="S25" s="196" t="s">
        <v>42</v>
      </c>
      <c r="T25" s="202" t="s">
        <v>505</v>
      </c>
      <c r="U25" s="201">
        <v>44603</v>
      </c>
      <c r="W25" s="200" t="s">
        <v>93</v>
      </c>
      <c r="Y25" s="196" t="s">
        <v>671</v>
      </c>
      <c r="AA25" s="196" t="s">
        <v>8279</v>
      </c>
      <c r="AB25" s="196" t="s">
        <v>8280</v>
      </c>
      <c r="AC25" s="200">
        <v>3</v>
      </c>
      <c r="AD25" s="200" t="s">
        <v>8231</v>
      </c>
      <c r="AE25" s="212">
        <v>8247910</v>
      </c>
      <c r="AF25" s="212">
        <v>8247910</v>
      </c>
      <c r="AG25" s="198" t="s">
        <v>1762</v>
      </c>
    </row>
    <row r="26" spans="1:33" ht="36" hidden="1" x14ac:dyDescent="0.25">
      <c r="A26" s="209">
        <v>41019.01</v>
      </c>
      <c r="B26" s="210">
        <v>4</v>
      </c>
      <c r="C26" s="196" t="s">
        <v>114</v>
      </c>
      <c r="D26" s="201">
        <v>41080</v>
      </c>
      <c r="E26" s="196" t="s">
        <v>98</v>
      </c>
      <c r="F26" s="201">
        <v>44461</v>
      </c>
      <c r="G26" s="196" t="s">
        <v>98</v>
      </c>
      <c r="H26" s="198" t="s">
        <v>196</v>
      </c>
      <c r="I26" s="196" t="s">
        <v>477</v>
      </c>
      <c r="J26" s="196" t="s">
        <v>299</v>
      </c>
      <c r="L26" s="200" t="s">
        <v>300</v>
      </c>
      <c r="M26" s="198" t="s">
        <v>8281</v>
      </c>
      <c r="O26" s="196" t="s">
        <v>438</v>
      </c>
      <c r="P26" s="198" t="s">
        <v>439</v>
      </c>
      <c r="R26" s="196" t="s">
        <v>39</v>
      </c>
      <c r="S26" s="196" t="s">
        <v>46</v>
      </c>
      <c r="T26" s="211">
        <v>0.01</v>
      </c>
      <c r="W26" s="200" t="s">
        <v>93</v>
      </c>
      <c r="X26" s="196" t="s">
        <v>2167</v>
      </c>
      <c r="Z26" s="198" t="s">
        <v>8282</v>
      </c>
      <c r="AA26" s="196" t="s">
        <v>8283</v>
      </c>
      <c r="AC26" s="200">
        <v>3</v>
      </c>
      <c r="AD26" s="200" t="s">
        <v>8274</v>
      </c>
      <c r="AE26" s="212">
        <v>-33997.99</v>
      </c>
      <c r="AF26" s="212">
        <v>31002.01</v>
      </c>
    </row>
    <row r="27" spans="1:33" hidden="1" x14ac:dyDescent="0.25">
      <c r="A27" s="209">
        <v>41203</v>
      </c>
      <c r="B27" s="210">
        <v>3</v>
      </c>
      <c r="C27" s="196" t="s">
        <v>85</v>
      </c>
      <c r="D27" s="201">
        <v>37843.639340277776</v>
      </c>
      <c r="E27" s="196" t="s">
        <v>108</v>
      </c>
      <c r="F27" s="201">
        <v>44237</v>
      </c>
      <c r="G27" s="196" t="s">
        <v>143</v>
      </c>
      <c r="H27" s="198" t="s">
        <v>1776</v>
      </c>
      <c r="M27" s="198" t="s">
        <v>8284</v>
      </c>
      <c r="O27" s="196" t="s">
        <v>103</v>
      </c>
      <c r="P27" s="198" t="s">
        <v>1789</v>
      </c>
      <c r="R27" s="196" t="s">
        <v>47</v>
      </c>
      <c r="S27" s="196" t="s">
        <v>45</v>
      </c>
      <c r="T27" s="211">
        <v>0</v>
      </c>
      <c r="W27" s="200" t="s">
        <v>93</v>
      </c>
      <c r="AA27" s="196" t="s">
        <v>8285</v>
      </c>
      <c r="AB27" s="196" t="s">
        <v>8286</v>
      </c>
      <c r="AC27" s="200">
        <v>8</v>
      </c>
      <c r="AD27" s="200" t="s">
        <v>8231</v>
      </c>
      <c r="AE27" s="203" t="s">
        <v>505</v>
      </c>
      <c r="AF27" s="212">
        <v>2195512.56</v>
      </c>
    </row>
    <row r="28" spans="1:33" ht="36" hidden="1" x14ac:dyDescent="0.25">
      <c r="A28" s="209">
        <v>43090</v>
      </c>
      <c r="B28" s="210">
        <v>1</v>
      </c>
      <c r="C28" s="196" t="s">
        <v>85</v>
      </c>
      <c r="D28" s="201">
        <v>37843.652372685188</v>
      </c>
      <c r="E28" s="196" t="s">
        <v>108</v>
      </c>
      <c r="F28" s="201">
        <v>44377</v>
      </c>
      <c r="G28" s="196" t="s">
        <v>1741</v>
      </c>
      <c r="H28" s="198" t="s">
        <v>297</v>
      </c>
      <c r="I28" s="196" t="s">
        <v>4381</v>
      </c>
      <c r="K28" s="196" t="s">
        <v>4382</v>
      </c>
      <c r="L28" s="200" t="s">
        <v>183</v>
      </c>
      <c r="M28" s="198" t="s">
        <v>4383</v>
      </c>
      <c r="N28" s="198" t="s">
        <v>4384</v>
      </c>
      <c r="O28" s="196" t="s">
        <v>91</v>
      </c>
      <c r="P28" s="198" t="s">
        <v>1783</v>
      </c>
      <c r="R28" s="196" t="s">
        <v>47</v>
      </c>
      <c r="S28" s="196" t="s">
        <v>45</v>
      </c>
      <c r="T28" s="211">
        <v>1.7</v>
      </c>
      <c r="W28" s="200" t="s">
        <v>93</v>
      </c>
      <c r="X28" s="196" t="s">
        <v>103</v>
      </c>
      <c r="AA28" s="196" t="s">
        <v>8287</v>
      </c>
      <c r="AB28" s="196" t="s">
        <v>8288</v>
      </c>
      <c r="AC28" s="200">
        <v>1</v>
      </c>
      <c r="AD28" s="200" t="s">
        <v>8231</v>
      </c>
      <c r="AE28" s="212">
        <v>700000</v>
      </c>
      <c r="AF28" s="212">
        <v>2255600</v>
      </c>
    </row>
    <row r="29" spans="1:33" ht="90" hidden="1" x14ac:dyDescent="0.25">
      <c r="A29" s="209">
        <v>43162</v>
      </c>
      <c r="B29" s="210">
        <v>3</v>
      </c>
      <c r="C29" s="196" t="s">
        <v>85</v>
      </c>
      <c r="D29" s="201">
        <v>37843.652962962966</v>
      </c>
      <c r="E29" s="196" t="s">
        <v>108</v>
      </c>
      <c r="F29" s="201">
        <v>44629</v>
      </c>
      <c r="G29" s="196" t="s">
        <v>241</v>
      </c>
      <c r="H29" s="198" t="s">
        <v>701</v>
      </c>
      <c r="I29" s="196" t="s">
        <v>4386</v>
      </c>
      <c r="K29" s="196" t="s">
        <v>4387</v>
      </c>
      <c r="L29" s="200" t="s">
        <v>183</v>
      </c>
      <c r="M29" s="198" t="s">
        <v>4388</v>
      </c>
      <c r="N29" s="198" t="s">
        <v>4389</v>
      </c>
      <c r="O29" s="196" t="s">
        <v>91</v>
      </c>
      <c r="P29" s="198" t="s">
        <v>1789</v>
      </c>
      <c r="R29" s="196" t="s">
        <v>47</v>
      </c>
      <c r="S29" s="196" t="s">
        <v>45</v>
      </c>
      <c r="T29" s="211">
        <v>2.4</v>
      </c>
      <c r="W29" s="200" t="s">
        <v>93</v>
      </c>
      <c r="X29" s="196" t="s">
        <v>103</v>
      </c>
      <c r="AA29" s="196" t="s">
        <v>8289</v>
      </c>
      <c r="AB29" s="196" t="s">
        <v>8290</v>
      </c>
      <c r="AC29" s="200">
        <v>0</v>
      </c>
      <c r="AD29" s="200" t="s">
        <v>8231</v>
      </c>
      <c r="AE29" s="212">
        <v>50000</v>
      </c>
      <c r="AF29" s="212">
        <v>50000</v>
      </c>
    </row>
    <row r="30" spans="1:33" ht="90" hidden="1" x14ac:dyDescent="0.25">
      <c r="A30" s="209">
        <v>43162</v>
      </c>
      <c r="B30" s="210">
        <v>3</v>
      </c>
      <c r="C30" s="196" t="s">
        <v>85</v>
      </c>
      <c r="D30" s="201">
        <v>37843.652962962966</v>
      </c>
      <c r="E30" s="196" t="s">
        <v>108</v>
      </c>
      <c r="F30" s="201">
        <v>44629</v>
      </c>
      <c r="G30" s="196" t="s">
        <v>241</v>
      </c>
      <c r="H30" s="198" t="s">
        <v>701</v>
      </c>
      <c r="I30" s="196" t="s">
        <v>4386</v>
      </c>
      <c r="K30" s="196" t="s">
        <v>4387</v>
      </c>
      <c r="L30" s="200" t="s">
        <v>183</v>
      </c>
      <c r="M30" s="198" t="s">
        <v>4388</v>
      </c>
      <c r="N30" s="198" t="s">
        <v>4389</v>
      </c>
      <c r="O30" s="196" t="s">
        <v>91</v>
      </c>
      <c r="P30" s="198" t="s">
        <v>1789</v>
      </c>
      <c r="R30" s="196" t="s">
        <v>47</v>
      </c>
      <c r="S30" s="196" t="s">
        <v>45</v>
      </c>
      <c r="T30" s="211">
        <v>2.4</v>
      </c>
      <c r="W30" s="200" t="s">
        <v>93</v>
      </c>
      <c r="X30" s="196" t="s">
        <v>103</v>
      </c>
      <c r="AA30" s="196" t="s">
        <v>8291</v>
      </c>
      <c r="AB30" s="196" t="s">
        <v>8290</v>
      </c>
      <c r="AC30" s="200">
        <v>1</v>
      </c>
      <c r="AD30" s="200" t="s">
        <v>8231</v>
      </c>
      <c r="AE30" s="203" t="s">
        <v>505</v>
      </c>
      <c r="AF30" s="212">
        <v>52500</v>
      </c>
    </row>
    <row r="31" spans="1:33" hidden="1" x14ac:dyDescent="0.25">
      <c r="A31" s="209">
        <v>43803</v>
      </c>
      <c r="B31" s="210">
        <v>1</v>
      </c>
      <c r="C31" s="196" t="s">
        <v>97</v>
      </c>
      <c r="D31" s="201">
        <v>37843.669548611113</v>
      </c>
      <c r="E31" s="196" t="s">
        <v>108</v>
      </c>
      <c r="F31" s="201">
        <v>44168</v>
      </c>
      <c r="G31" s="196" t="s">
        <v>152</v>
      </c>
      <c r="H31" s="198" t="s">
        <v>1588</v>
      </c>
      <c r="I31" s="196" t="s">
        <v>1655</v>
      </c>
      <c r="J31" s="196" t="s">
        <v>101</v>
      </c>
      <c r="L31" s="200" t="s">
        <v>101</v>
      </c>
      <c r="M31" s="198" t="s">
        <v>8292</v>
      </c>
      <c r="O31" s="196" t="s">
        <v>553</v>
      </c>
      <c r="P31" s="198" t="s">
        <v>92</v>
      </c>
      <c r="R31" s="196" t="s">
        <v>47</v>
      </c>
      <c r="S31" s="196" t="s">
        <v>41</v>
      </c>
      <c r="T31" s="211">
        <v>5.0999999999999996</v>
      </c>
      <c r="U31" s="201">
        <v>36322</v>
      </c>
      <c r="W31" s="200" t="s">
        <v>93</v>
      </c>
      <c r="X31" s="196" t="s">
        <v>13</v>
      </c>
      <c r="AA31" s="196" t="s">
        <v>8293</v>
      </c>
      <c r="AC31" s="200">
        <v>1</v>
      </c>
      <c r="AD31" s="200" t="s">
        <v>8250</v>
      </c>
      <c r="AE31" s="203" t="s">
        <v>505</v>
      </c>
      <c r="AF31" s="212">
        <v>13501000</v>
      </c>
      <c r="AG31" s="198" t="s">
        <v>8294</v>
      </c>
    </row>
    <row r="32" spans="1:33" hidden="1" x14ac:dyDescent="0.25">
      <c r="A32" s="209">
        <v>43803</v>
      </c>
      <c r="B32" s="210">
        <v>1</v>
      </c>
      <c r="C32" s="196" t="s">
        <v>97</v>
      </c>
      <c r="D32" s="201">
        <v>37843.669548611113</v>
      </c>
      <c r="E32" s="196" t="s">
        <v>108</v>
      </c>
      <c r="F32" s="201">
        <v>44168</v>
      </c>
      <c r="G32" s="196" t="s">
        <v>152</v>
      </c>
      <c r="H32" s="198" t="s">
        <v>1588</v>
      </c>
      <c r="I32" s="196" t="s">
        <v>1655</v>
      </c>
      <c r="J32" s="196" t="s">
        <v>101</v>
      </c>
      <c r="L32" s="200" t="s">
        <v>101</v>
      </c>
      <c r="M32" s="198" t="s">
        <v>8292</v>
      </c>
      <c r="O32" s="196" t="s">
        <v>553</v>
      </c>
      <c r="P32" s="198" t="s">
        <v>92</v>
      </c>
      <c r="R32" s="196" t="s">
        <v>47</v>
      </c>
      <c r="S32" s="196" t="s">
        <v>41</v>
      </c>
      <c r="T32" s="211">
        <v>5.0999999999999996</v>
      </c>
      <c r="U32" s="201">
        <v>36322</v>
      </c>
      <c r="W32" s="200" t="s">
        <v>93</v>
      </c>
      <c r="X32" s="196" t="s">
        <v>13</v>
      </c>
      <c r="AA32" s="196" t="s">
        <v>8295</v>
      </c>
      <c r="AB32" s="196" t="s">
        <v>8296</v>
      </c>
      <c r="AC32" s="200">
        <v>2</v>
      </c>
      <c r="AD32" s="200" t="s">
        <v>8231</v>
      </c>
      <c r="AE32" s="203" t="s">
        <v>505</v>
      </c>
      <c r="AF32" s="212">
        <v>461000</v>
      </c>
      <c r="AG32" s="198" t="s">
        <v>8294</v>
      </c>
    </row>
    <row r="33" spans="1:33" hidden="1" x14ac:dyDescent="0.25">
      <c r="A33" s="209">
        <v>43803</v>
      </c>
      <c r="B33" s="210">
        <v>1</v>
      </c>
      <c r="C33" s="196" t="s">
        <v>97</v>
      </c>
      <c r="D33" s="201">
        <v>37843.669548611113</v>
      </c>
      <c r="E33" s="196" t="s">
        <v>108</v>
      </c>
      <c r="F33" s="201">
        <v>44168</v>
      </c>
      <c r="G33" s="196" t="s">
        <v>152</v>
      </c>
      <c r="H33" s="198" t="s">
        <v>1588</v>
      </c>
      <c r="I33" s="196" t="s">
        <v>1655</v>
      </c>
      <c r="J33" s="196" t="s">
        <v>101</v>
      </c>
      <c r="L33" s="200" t="s">
        <v>101</v>
      </c>
      <c r="M33" s="198" t="s">
        <v>8292</v>
      </c>
      <c r="O33" s="196" t="s">
        <v>553</v>
      </c>
      <c r="P33" s="198" t="s">
        <v>92</v>
      </c>
      <c r="R33" s="196" t="s">
        <v>47</v>
      </c>
      <c r="S33" s="196" t="s">
        <v>41</v>
      </c>
      <c r="T33" s="211">
        <v>5.0999999999999996</v>
      </c>
      <c r="U33" s="201">
        <v>36322</v>
      </c>
      <c r="W33" s="200" t="s">
        <v>93</v>
      </c>
      <c r="X33" s="196" t="s">
        <v>13</v>
      </c>
      <c r="AA33" s="196" t="s">
        <v>8297</v>
      </c>
      <c r="AB33" s="196" t="s">
        <v>8296</v>
      </c>
      <c r="AC33" s="200">
        <v>3</v>
      </c>
      <c r="AD33" s="200" t="s">
        <v>8231</v>
      </c>
      <c r="AE33" s="203" t="s">
        <v>505</v>
      </c>
      <c r="AF33" s="212">
        <v>16078409.029999999</v>
      </c>
      <c r="AG33" s="198" t="s">
        <v>8294</v>
      </c>
    </row>
    <row r="34" spans="1:33" hidden="1" x14ac:dyDescent="0.25">
      <c r="A34" s="209">
        <v>43917.01</v>
      </c>
      <c r="B34" s="210">
        <v>4</v>
      </c>
      <c r="C34" s="196" t="s">
        <v>114</v>
      </c>
      <c r="D34" s="201">
        <v>42571</v>
      </c>
      <c r="E34" s="196" t="s">
        <v>98</v>
      </c>
      <c r="F34" s="201">
        <v>44705</v>
      </c>
      <c r="G34" s="196" t="s">
        <v>98</v>
      </c>
      <c r="H34" s="198" t="s">
        <v>750</v>
      </c>
      <c r="I34" s="196" t="s">
        <v>8298</v>
      </c>
      <c r="J34" s="196" t="s">
        <v>101</v>
      </c>
      <c r="L34" s="200" t="s">
        <v>101</v>
      </c>
      <c r="M34" s="198" t="s">
        <v>8299</v>
      </c>
      <c r="O34" s="196" t="s">
        <v>438</v>
      </c>
      <c r="P34" s="198" t="s">
        <v>439</v>
      </c>
      <c r="R34" s="196" t="s">
        <v>39</v>
      </c>
      <c r="S34" s="196" t="s">
        <v>46</v>
      </c>
      <c r="T34" s="211">
        <v>0</v>
      </c>
      <c r="W34" s="200" t="s">
        <v>93</v>
      </c>
      <c r="X34" s="196" t="s">
        <v>103</v>
      </c>
      <c r="Z34" s="198" t="s">
        <v>8300</v>
      </c>
      <c r="AA34" s="196" t="s">
        <v>8301</v>
      </c>
      <c r="AC34" s="200">
        <v>3</v>
      </c>
      <c r="AD34" s="200" t="s">
        <v>8274</v>
      </c>
      <c r="AE34" s="203" t="s">
        <v>505</v>
      </c>
      <c r="AF34" s="212">
        <v>42054.26</v>
      </c>
    </row>
    <row r="35" spans="1:33" ht="36" hidden="1" x14ac:dyDescent="0.25">
      <c r="A35" s="209">
        <v>43975.01</v>
      </c>
      <c r="B35" s="210">
        <v>1</v>
      </c>
      <c r="C35" s="196" t="s">
        <v>97</v>
      </c>
      <c r="D35" s="201">
        <v>37319.496261574073</v>
      </c>
      <c r="E35" s="196" t="s">
        <v>108</v>
      </c>
      <c r="F35" s="201">
        <v>44614.875150462962</v>
      </c>
      <c r="G35" s="196" t="s">
        <v>161</v>
      </c>
      <c r="H35" s="198" t="s">
        <v>248</v>
      </c>
      <c r="I35" s="196" t="s">
        <v>3895</v>
      </c>
      <c r="J35" s="196" t="s">
        <v>101</v>
      </c>
      <c r="K35" s="196" t="s">
        <v>3896</v>
      </c>
      <c r="L35" s="200" t="s">
        <v>101</v>
      </c>
      <c r="M35" s="198" t="s">
        <v>3897</v>
      </c>
      <c r="N35" s="198" t="s">
        <v>3898</v>
      </c>
      <c r="O35" s="196" t="s">
        <v>553</v>
      </c>
      <c r="P35" s="198" t="s">
        <v>1789</v>
      </c>
      <c r="R35" s="196" t="s">
        <v>47</v>
      </c>
      <c r="S35" s="196" t="s">
        <v>45</v>
      </c>
      <c r="T35" s="211">
        <v>4</v>
      </c>
      <c r="U35" s="201">
        <v>44540</v>
      </c>
      <c r="W35" s="200" t="s">
        <v>670</v>
      </c>
      <c r="X35" s="196" t="s">
        <v>13</v>
      </c>
      <c r="AA35" s="196" t="s">
        <v>8302</v>
      </c>
      <c r="AB35" s="196" t="s">
        <v>8303</v>
      </c>
      <c r="AC35" s="200">
        <v>1</v>
      </c>
      <c r="AD35" s="200" t="s">
        <v>8231</v>
      </c>
      <c r="AE35" s="203" t="s">
        <v>505</v>
      </c>
      <c r="AF35" s="212">
        <v>1500000</v>
      </c>
      <c r="AG35" s="198" t="s">
        <v>3899</v>
      </c>
    </row>
    <row r="36" spans="1:33" ht="36" hidden="1" x14ac:dyDescent="0.25">
      <c r="A36" s="209">
        <v>43975.01</v>
      </c>
      <c r="B36" s="210">
        <v>1</v>
      </c>
      <c r="C36" s="196" t="s">
        <v>97</v>
      </c>
      <c r="D36" s="201">
        <v>37319.496261574073</v>
      </c>
      <c r="E36" s="196" t="s">
        <v>108</v>
      </c>
      <c r="F36" s="201">
        <v>44614.875150462962</v>
      </c>
      <c r="G36" s="196" t="s">
        <v>161</v>
      </c>
      <c r="H36" s="198" t="s">
        <v>248</v>
      </c>
      <c r="I36" s="196" t="s">
        <v>3895</v>
      </c>
      <c r="J36" s="196" t="s">
        <v>101</v>
      </c>
      <c r="K36" s="196" t="s">
        <v>3896</v>
      </c>
      <c r="L36" s="200" t="s">
        <v>101</v>
      </c>
      <c r="M36" s="198" t="s">
        <v>3897</v>
      </c>
      <c r="N36" s="198" t="s">
        <v>3898</v>
      </c>
      <c r="O36" s="196" t="s">
        <v>553</v>
      </c>
      <c r="P36" s="198" t="s">
        <v>1789</v>
      </c>
      <c r="R36" s="196" t="s">
        <v>47</v>
      </c>
      <c r="S36" s="196" t="s">
        <v>45</v>
      </c>
      <c r="T36" s="211">
        <v>4</v>
      </c>
      <c r="U36" s="201">
        <v>44540</v>
      </c>
      <c r="W36" s="200" t="s">
        <v>670</v>
      </c>
      <c r="X36" s="196" t="s">
        <v>13</v>
      </c>
      <c r="AA36" s="196" t="s">
        <v>8304</v>
      </c>
      <c r="AB36" s="196" t="s">
        <v>8303</v>
      </c>
      <c r="AC36" s="200">
        <v>2</v>
      </c>
      <c r="AD36" s="200" t="s">
        <v>8231</v>
      </c>
      <c r="AE36" s="203" t="s">
        <v>505</v>
      </c>
      <c r="AF36" s="212">
        <v>4118000.68</v>
      </c>
      <c r="AG36" s="198" t="s">
        <v>3899</v>
      </c>
    </row>
    <row r="37" spans="1:33" ht="36" hidden="1" x14ac:dyDescent="0.25">
      <c r="A37" s="209">
        <v>43975.01</v>
      </c>
      <c r="B37" s="210">
        <v>1</v>
      </c>
      <c r="C37" s="196" t="s">
        <v>97</v>
      </c>
      <c r="D37" s="201">
        <v>37319.496261574073</v>
      </c>
      <c r="E37" s="196" t="s">
        <v>108</v>
      </c>
      <c r="F37" s="201">
        <v>44614.875150462962</v>
      </c>
      <c r="G37" s="196" t="s">
        <v>161</v>
      </c>
      <c r="H37" s="198" t="s">
        <v>248</v>
      </c>
      <c r="I37" s="196" t="s">
        <v>3895</v>
      </c>
      <c r="J37" s="196" t="s">
        <v>101</v>
      </c>
      <c r="K37" s="196" t="s">
        <v>3896</v>
      </c>
      <c r="L37" s="200" t="s">
        <v>101</v>
      </c>
      <c r="M37" s="198" t="s">
        <v>3897</v>
      </c>
      <c r="N37" s="198" t="s">
        <v>3898</v>
      </c>
      <c r="O37" s="196" t="s">
        <v>553</v>
      </c>
      <c r="P37" s="198" t="s">
        <v>1789</v>
      </c>
      <c r="R37" s="196" t="s">
        <v>47</v>
      </c>
      <c r="S37" s="196" t="s">
        <v>45</v>
      </c>
      <c r="T37" s="211">
        <v>4</v>
      </c>
      <c r="U37" s="201">
        <v>44540</v>
      </c>
      <c r="W37" s="200" t="s">
        <v>670</v>
      </c>
      <c r="X37" s="196" t="s">
        <v>13</v>
      </c>
      <c r="AA37" s="196" t="s">
        <v>8305</v>
      </c>
      <c r="AB37" s="196" t="s">
        <v>8303</v>
      </c>
      <c r="AC37" s="200">
        <v>3</v>
      </c>
      <c r="AD37" s="200" t="s">
        <v>8231</v>
      </c>
      <c r="AE37" s="212">
        <v>5026705</v>
      </c>
      <c r="AF37" s="212">
        <v>10828554</v>
      </c>
      <c r="AG37" s="198" t="s">
        <v>3899</v>
      </c>
    </row>
    <row r="38" spans="1:33" hidden="1" x14ac:dyDescent="0.25">
      <c r="A38" s="209">
        <v>44929</v>
      </c>
      <c r="B38" s="210">
        <v>1</v>
      </c>
      <c r="C38" s="196" t="s">
        <v>97</v>
      </c>
      <c r="D38" s="201">
        <v>37843.674837962964</v>
      </c>
      <c r="E38" s="196" t="s">
        <v>108</v>
      </c>
      <c r="F38" s="201">
        <v>44306</v>
      </c>
      <c r="G38" s="196" t="s">
        <v>143</v>
      </c>
      <c r="H38" s="198" t="s">
        <v>1874</v>
      </c>
      <c r="I38" s="196" t="s">
        <v>1875</v>
      </c>
      <c r="J38" s="196" t="s">
        <v>101</v>
      </c>
      <c r="L38" s="200" t="s">
        <v>101</v>
      </c>
      <c r="M38" s="198" t="s">
        <v>2189</v>
      </c>
      <c r="O38" s="196" t="s">
        <v>103</v>
      </c>
      <c r="P38" s="198" t="s">
        <v>1789</v>
      </c>
      <c r="R38" s="196" t="s">
        <v>47</v>
      </c>
      <c r="S38" s="196" t="s">
        <v>45</v>
      </c>
      <c r="T38" s="211">
        <v>3.7</v>
      </c>
      <c r="U38" s="201">
        <v>35111</v>
      </c>
      <c r="W38" s="200" t="s">
        <v>93</v>
      </c>
      <c r="AA38" s="196" t="s">
        <v>8306</v>
      </c>
      <c r="AC38" s="200">
        <v>2</v>
      </c>
      <c r="AD38" s="200" t="s">
        <v>8250</v>
      </c>
      <c r="AE38" s="212">
        <v>114500</v>
      </c>
      <c r="AF38" s="212">
        <v>1394900.75</v>
      </c>
      <c r="AG38" s="198" t="s">
        <v>2190</v>
      </c>
    </row>
    <row r="39" spans="1:33" hidden="1" x14ac:dyDescent="0.25">
      <c r="A39" s="209">
        <v>45682</v>
      </c>
      <c r="B39" s="210">
        <v>3</v>
      </c>
      <c r="C39" s="196" t="s">
        <v>85</v>
      </c>
      <c r="D39" s="201">
        <v>37843.678969907407</v>
      </c>
      <c r="E39" s="196" t="s">
        <v>108</v>
      </c>
      <c r="F39" s="201">
        <v>44648</v>
      </c>
      <c r="G39" s="196" t="s">
        <v>143</v>
      </c>
      <c r="H39" s="198" t="s">
        <v>180</v>
      </c>
      <c r="I39" s="196" t="s">
        <v>848</v>
      </c>
      <c r="J39" s="196" t="s">
        <v>101</v>
      </c>
      <c r="L39" s="200" t="s">
        <v>101</v>
      </c>
      <c r="M39" s="198" t="s">
        <v>8307</v>
      </c>
      <c r="O39" s="196" t="s">
        <v>157</v>
      </c>
      <c r="P39" s="198" t="s">
        <v>157</v>
      </c>
      <c r="R39" s="196" t="s">
        <v>47</v>
      </c>
      <c r="S39" s="196" t="s">
        <v>46</v>
      </c>
      <c r="T39" s="211">
        <v>3.8</v>
      </c>
      <c r="W39" s="200" t="s">
        <v>93</v>
      </c>
      <c r="X39" s="196" t="s">
        <v>13</v>
      </c>
      <c r="AA39" s="196" t="s">
        <v>8308</v>
      </c>
      <c r="AC39" s="200">
        <v>8</v>
      </c>
      <c r="AD39" s="200" t="s">
        <v>8274</v>
      </c>
      <c r="AE39" s="203" t="s">
        <v>505</v>
      </c>
      <c r="AF39" s="212">
        <v>337252.13</v>
      </c>
    </row>
    <row r="40" spans="1:33" hidden="1" x14ac:dyDescent="0.25">
      <c r="A40" s="209">
        <v>46089.01</v>
      </c>
      <c r="B40" s="210">
        <v>4</v>
      </c>
      <c r="C40" s="196" t="s">
        <v>85</v>
      </c>
      <c r="D40" s="201">
        <v>42872</v>
      </c>
      <c r="E40" s="196" t="s">
        <v>98</v>
      </c>
      <c r="F40" s="201">
        <v>43476</v>
      </c>
      <c r="G40" s="196" t="s">
        <v>152</v>
      </c>
      <c r="H40" s="198" t="s">
        <v>770</v>
      </c>
      <c r="I40" s="196" t="s">
        <v>484</v>
      </c>
      <c r="J40" s="196" t="s">
        <v>101</v>
      </c>
      <c r="L40" s="200" t="s">
        <v>101</v>
      </c>
      <c r="M40" s="198" t="s">
        <v>8309</v>
      </c>
      <c r="O40" s="196" t="s">
        <v>40</v>
      </c>
      <c r="P40" s="198" t="s">
        <v>439</v>
      </c>
      <c r="R40" s="196" t="s">
        <v>39</v>
      </c>
      <c r="S40" s="196" t="s">
        <v>46</v>
      </c>
      <c r="T40" s="211">
        <v>0</v>
      </c>
      <c r="W40" s="200" t="s">
        <v>93</v>
      </c>
      <c r="X40" s="196" t="s">
        <v>13</v>
      </c>
      <c r="Z40" s="198" t="s">
        <v>8310</v>
      </c>
      <c r="AA40" s="196" t="s">
        <v>8311</v>
      </c>
      <c r="AC40" s="200">
        <v>3</v>
      </c>
      <c r="AD40" s="200" t="s">
        <v>8274</v>
      </c>
      <c r="AE40" s="203" t="s">
        <v>505</v>
      </c>
      <c r="AF40" s="212">
        <v>70000</v>
      </c>
    </row>
    <row r="41" spans="1:33" hidden="1" x14ac:dyDescent="0.25">
      <c r="A41" s="209">
        <v>46227</v>
      </c>
      <c r="B41" s="210">
        <v>2</v>
      </c>
      <c r="C41" s="196" t="s">
        <v>97</v>
      </c>
      <c r="D41" s="201">
        <v>37843.681400462963</v>
      </c>
      <c r="E41" s="196" t="s">
        <v>108</v>
      </c>
      <c r="F41" s="201">
        <v>44169</v>
      </c>
      <c r="G41" s="196" t="s">
        <v>152</v>
      </c>
      <c r="H41" s="198" t="s">
        <v>1828</v>
      </c>
      <c r="I41" s="196" t="s">
        <v>524</v>
      </c>
      <c r="J41" s="196" t="s">
        <v>101</v>
      </c>
      <c r="L41" s="200" t="s">
        <v>101</v>
      </c>
      <c r="M41" s="198" t="s">
        <v>8312</v>
      </c>
      <c r="O41" s="196" t="s">
        <v>553</v>
      </c>
      <c r="P41" s="198" t="s">
        <v>1789</v>
      </c>
      <c r="R41" s="196" t="s">
        <v>47</v>
      </c>
      <c r="S41" s="196" t="s">
        <v>45</v>
      </c>
      <c r="T41" s="211">
        <v>3.87</v>
      </c>
      <c r="U41" s="201">
        <v>36455</v>
      </c>
      <c r="W41" s="200" t="s">
        <v>93</v>
      </c>
      <c r="AA41" s="196" t="s">
        <v>8313</v>
      </c>
      <c r="AC41" s="200">
        <v>1</v>
      </c>
      <c r="AD41" s="200" t="s">
        <v>8250</v>
      </c>
      <c r="AE41" s="203" t="s">
        <v>505</v>
      </c>
      <c r="AF41" s="212">
        <v>2779492.63</v>
      </c>
      <c r="AG41" s="198" t="s">
        <v>8314</v>
      </c>
    </row>
    <row r="42" spans="1:33" hidden="1" x14ac:dyDescent="0.25">
      <c r="A42" s="209">
        <v>46227</v>
      </c>
      <c r="B42" s="210">
        <v>2</v>
      </c>
      <c r="C42" s="196" t="s">
        <v>97</v>
      </c>
      <c r="D42" s="201">
        <v>37843.681400462963</v>
      </c>
      <c r="E42" s="196" t="s">
        <v>108</v>
      </c>
      <c r="F42" s="201">
        <v>44169</v>
      </c>
      <c r="G42" s="196" t="s">
        <v>152</v>
      </c>
      <c r="H42" s="198" t="s">
        <v>1828</v>
      </c>
      <c r="I42" s="196" t="s">
        <v>524</v>
      </c>
      <c r="J42" s="196" t="s">
        <v>101</v>
      </c>
      <c r="L42" s="200" t="s">
        <v>101</v>
      </c>
      <c r="M42" s="198" t="s">
        <v>8312</v>
      </c>
      <c r="O42" s="196" t="s">
        <v>553</v>
      </c>
      <c r="P42" s="198" t="s">
        <v>1789</v>
      </c>
      <c r="R42" s="196" t="s">
        <v>47</v>
      </c>
      <c r="S42" s="196" t="s">
        <v>45</v>
      </c>
      <c r="T42" s="211">
        <v>3.87</v>
      </c>
      <c r="U42" s="201">
        <v>36455</v>
      </c>
      <c r="W42" s="200" t="s">
        <v>93</v>
      </c>
      <c r="AA42" s="196" t="s">
        <v>8315</v>
      </c>
      <c r="AC42" s="200">
        <v>2</v>
      </c>
      <c r="AD42" s="200" t="s">
        <v>8250</v>
      </c>
      <c r="AE42" s="203" t="s">
        <v>505</v>
      </c>
      <c r="AF42" s="212">
        <v>6680487</v>
      </c>
      <c r="AG42" s="198" t="s">
        <v>8314</v>
      </c>
    </row>
    <row r="43" spans="1:33" hidden="1" x14ac:dyDescent="0.25">
      <c r="A43" s="209">
        <v>46227</v>
      </c>
      <c r="B43" s="210">
        <v>2</v>
      </c>
      <c r="C43" s="196" t="s">
        <v>97</v>
      </c>
      <c r="D43" s="201">
        <v>37843.681400462963</v>
      </c>
      <c r="E43" s="196" t="s">
        <v>108</v>
      </c>
      <c r="F43" s="201">
        <v>44169</v>
      </c>
      <c r="G43" s="196" t="s">
        <v>152</v>
      </c>
      <c r="H43" s="198" t="s">
        <v>1828</v>
      </c>
      <c r="I43" s="196" t="s">
        <v>524</v>
      </c>
      <c r="J43" s="196" t="s">
        <v>101</v>
      </c>
      <c r="L43" s="200" t="s">
        <v>101</v>
      </c>
      <c r="M43" s="198" t="s">
        <v>8312</v>
      </c>
      <c r="O43" s="196" t="s">
        <v>553</v>
      </c>
      <c r="P43" s="198" t="s">
        <v>1789</v>
      </c>
      <c r="R43" s="196" t="s">
        <v>47</v>
      </c>
      <c r="S43" s="196" t="s">
        <v>45</v>
      </c>
      <c r="T43" s="211">
        <v>3.87</v>
      </c>
      <c r="U43" s="201">
        <v>36455</v>
      </c>
      <c r="W43" s="200" t="s">
        <v>93</v>
      </c>
      <c r="AA43" s="196" t="s">
        <v>8316</v>
      </c>
      <c r="AC43" s="200">
        <v>3</v>
      </c>
      <c r="AD43" s="200" t="s">
        <v>8250</v>
      </c>
      <c r="AE43" s="203" t="s">
        <v>505</v>
      </c>
      <c r="AF43" s="212">
        <v>24091856.280000001</v>
      </c>
      <c r="AG43" s="198" t="s">
        <v>8314</v>
      </c>
    </row>
    <row r="44" spans="1:33" hidden="1" x14ac:dyDescent="0.25">
      <c r="A44" s="209">
        <v>46393</v>
      </c>
      <c r="B44" s="210">
        <v>3</v>
      </c>
      <c r="C44" s="196" t="s">
        <v>114</v>
      </c>
      <c r="D44" s="201">
        <v>37843.682268518518</v>
      </c>
      <c r="E44" s="196" t="s">
        <v>108</v>
      </c>
      <c r="F44" s="201">
        <v>44551</v>
      </c>
      <c r="G44" s="196" t="s">
        <v>98</v>
      </c>
      <c r="H44" s="198" t="s">
        <v>365</v>
      </c>
      <c r="I44" s="196" t="s">
        <v>1505</v>
      </c>
      <c r="J44" s="196" t="s">
        <v>1506</v>
      </c>
      <c r="M44" s="198" t="s">
        <v>3159</v>
      </c>
      <c r="O44" s="196" t="s">
        <v>1509</v>
      </c>
      <c r="P44" s="198" t="s">
        <v>92</v>
      </c>
      <c r="R44" s="196" t="s">
        <v>47</v>
      </c>
      <c r="S44" s="196" t="s">
        <v>41</v>
      </c>
      <c r="T44" s="211">
        <v>1.8</v>
      </c>
      <c r="U44" s="201">
        <v>37421</v>
      </c>
      <c r="W44" s="200" t="s">
        <v>93</v>
      </c>
      <c r="Y44" s="196" t="s">
        <v>34</v>
      </c>
      <c r="AA44" s="196" t="s">
        <v>8317</v>
      </c>
      <c r="AC44" s="200">
        <v>1</v>
      </c>
      <c r="AD44" s="200" t="s">
        <v>8250</v>
      </c>
      <c r="AE44" s="203" t="s">
        <v>505</v>
      </c>
      <c r="AF44" s="212">
        <v>183100.53</v>
      </c>
      <c r="AG44" s="198" t="s">
        <v>3160</v>
      </c>
    </row>
    <row r="45" spans="1:33" hidden="1" x14ac:dyDescent="0.25">
      <c r="A45" s="209">
        <v>46393</v>
      </c>
      <c r="B45" s="210">
        <v>3</v>
      </c>
      <c r="C45" s="196" t="s">
        <v>114</v>
      </c>
      <c r="D45" s="201">
        <v>37843.682268518518</v>
      </c>
      <c r="E45" s="196" t="s">
        <v>108</v>
      </c>
      <c r="F45" s="201">
        <v>44551</v>
      </c>
      <c r="G45" s="196" t="s">
        <v>98</v>
      </c>
      <c r="H45" s="198" t="s">
        <v>365</v>
      </c>
      <c r="I45" s="196" t="s">
        <v>1505</v>
      </c>
      <c r="J45" s="196" t="s">
        <v>1506</v>
      </c>
      <c r="M45" s="198" t="s">
        <v>3159</v>
      </c>
      <c r="O45" s="196" t="s">
        <v>1509</v>
      </c>
      <c r="P45" s="198" t="s">
        <v>92</v>
      </c>
      <c r="R45" s="196" t="s">
        <v>47</v>
      </c>
      <c r="S45" s="196" t="s">
        <v>41</v>
      </c>
      <c r="T45" s="211">
        <v>1.8</v>
      </c>
      <c r="U45" s="201">
        <v>37421</v>
      </c>
      <c r="W45" s="200" t="s">
        <v>93</v>
      </c>
      <c r="Y45" s="196" t="s">
        <v>34</v>
      </c>
      <c r="AA45" s="196" t="s">
        <v>8318</v>
      </c>
      <c r="AC45" s="200">
        <v>2</v>
      </c>
      <c r="AD45" s="200" t="s">
        <v>8250</v>
      </c>
      <c r="AE45" s="212">
        <v>1415.15</v>
      </c>
      <c r="AF45" s="212">
        <v>2188489.15</v>
      </c>
      <c r="AG45" s="198" t="s">
        <v>3160</v>
      </c>
    </row>
    <row r="46" spans="1:33" hidden="1" x14ac:dyDescent="0.25">
      <c r="A46" s="209">
        <v>46393</v>
      </c>
      <c r="B46" s="210">
        <v>3</v>
      </c>
      <c r="C46" s="196" t="s">
        <v>114</v>
      </c>
      <c r="D46" s="201">
        <v>37843.682268518518</v>
      </c>
      <c r="E46" s="196" t="s">
        <v>108</v>
      </c>
      <c r="F46" s="201">
        <v>44551</v>
      </c>
      <c r="G46" s="196" t="s">
        <v>98</v>
      </c>
      <c r="H46" s="198" t="s">
        <v>365</v>
      </c>
      <c r="I46" s="196" t="s">
        <v>1505</v>
      </c>
      <c r="J46" s="196" t="s">
        <v>1506</v>
      </c>
      <c r="M46" s="198" t="s">
        <v>3159</v>
      </c>
      <c r="O46" s="196" t="s">
        <v>1509</v>
      </c>
      <c r="P46" s="198" t="s">
        <v>92</v>
      </c>
      <c r="R46" s="196" t="s">
        <v>47</v>
      </c>
      <c r="S46" s="196" t="s">
        <v>41</v>
      </c>
      <c r="T46" s="211">
        <v>1.8</v>
      </c>
      <c r="U46" s="201">
        <v>37421</v>
      </c>
      <c r="W46" s="200" t="s">
        <v>93</v>
      </c>
      <c r="Y46" s="196" t="s">
        <v>34</v>
      </c>
      <c r="AA46" s="196" t="s">
        <v>8319</v>
      </c>
      <c r="AC46" s="200">
        <v>3</v>
      </c>
      <c r="AD46" s="200" t="s">
        <v>8250</v>
      </c>
      <c r="AE46" s="203" t="s">
        <v>505</v>
      </c>
      <c r="AF46" s="212">
        <v>594668.96</v>
      </c>
      <c r="AG46" s="198" t="s">
        <v>3160</v>
      </c>
    </row>
    <row r="47" spans="1:33" hidden="1" x14ac:dyDescent="0.25">
      <c r="A47" s="209">
        <v>46531.01</v>
      </c>
      <c r="B47" s="210">
        <v>4</v>
      </c>
      <c r="C47" s="196" t="s">
        <v>85</v>
      </c>
      <c r="D47" s="201">
        <v>44134</v>
      </c>
      <c r="E47" s="196" t="s">
        <v>398</v>
      </c>
      <c r="F47" s="201">
        <v>44697</v>
      </c>
      <c r="G47" s="196" t="s">
        <v>98</v>
      </c>
      <c r="H47" s="198" t="s">
        <v>88</v>
      </c>
      <c r="I47" s="196" t="s">
        <v>484</v>
      </c>
      <c r="J47" s="196" t="s">
        <v>101</v>
      </c>
      <c r="L47" s="200" t="s">
        <v>101</v>
      </c>
      <c r="M47" s="198" t="s">
        <v>8320</v>
      </c>
      <c r="O47" s="196" t="s">
        <v>438</v>
      </c>
      <c r="P47" s="198" t="s">
        <v>439</v>
      </c>
      <c r="R47" s="196" t="s">
        <v>39</v>
      </c>
      <c r="S47" s="196" t="s">
        <v>46</v>
      </c>
      <c r="T47" s="211">
        <v>0</v>
      </c>
      <c r="W47" s="200" t="s">
        <v>93</v>
      </c>
      <c r="X47" s="196" t="s">
        <v>13</v>
      </c>
      <c r="Z47" s="198" t="s">
        <v>8321</v>
      </c>
      <c r="AA47" s="196" t="s">
        <v>8322</v>
      </c>
      <c r="AC47" s="200">
        <v>3</v>
      </c>
      <c r="AD47" s="200" t="s">
        <v>8274</v>
      </c>
      <c r="AE47" s="203" t="s">
        <v>505</v>
      </c>
      <c r="AF47" s="212">
        <v>40500</v>
      </c>
    </row>
    <row r="48" spans="1:33" hidden="1" x14ac:dyDescent="0.25">
      <c r="A48" s="209">
        <v>46963.01</v>
      </c>
      <c r="B48" s="210">
        <v>2</v>
      </c>
      <c r="C48" s="196" t="s">
        <v>85</v>
      </c>
      <c r="D48" s="201">
        <v>44595</v>
      </c>
      <c r="E48" s="196" t="s">
        <v>398</v>
      </c>
      <c r="F48" s="201">
        <v>44601</v>
      </c>
      <c r="G48" s="196" t="s">
        <v>152</v>
      </c>
      <c r="H48" s="198" t="s">
        <v>1539</v>
      </c>
      <c r="I48" s="196" t="s">
        <v>1540</v>
      </c>
      <c r="J48" s="196" t="s">
        <v>101</v>
      </c>
      <c r="L48" s="200" t="s">
        <v>101</v>
      </c>
      <c r="M48" s="198" t="s">
        <v>1541</v>
      </c>
      <c r="O48" s="196" t="s">
        <v>438</v>
      </c>
      <c r="P48" s="198" t="s">
        <v>439</v>
      </c>
      <c r="R48" s="196" t="s">
        <v>39</v>
      </c>
      <c r="S48" s="196" t="s">
        <v>46</v>
      </c>
      <c r="T48" s="211">
        <v>0.14000000000000001</v>
      </c>
      <c r="W48" s="200" t="s">
        <v>93</v>
      </c>
      <c r="X48" s="196" t="s">
        <v>103</v>
      </c>
      <c r="Y48" s="196" t="s">
        <v>32</v>
      </c>
      <c r="Z48" s="198" t="s">
        <v>1542</v>
      </c>
      <c r="AA48" s="196" t="s">
        <v>8323</v>
      </c>
      <c r="AC48" s="200">
        <v>3</v>
      </c>
      <c r="AD48" s="200" t="s">
        <v>8274</v>
      </c>
      <c r="AE48" s="212">
        <v>64500</v>
      </c>
      <c r="AF48" s="212">
        <v>64500</v>
      </c>
    </row>
    <row r="49" spans="1:32" hidden="1" x14ac:dyDescent="0.25">
      <c r="A49" s="209">
        <v>47565</v>
      </c>
      <c r="B49" s="210">
        <v>2</v>
      </c>
      <c r="C49" s="196" t="s">
        <v>114</v>
      </c>
      <c r="D49" s="201">
        <v>37843.687777777777</v>
      </c>
      <c r="E49" s="196" t="s">
        <v>108</v>
      </c>
      <c r="F49" s="201">
        <v>44404</v>
      </c>
      <c r="G49" s="196" t="s">
        <v>98</v>
      </c>
      <c r="H49" s="198" t="s">
        <v>1888</v>
      </c>
      <c r="L49" s="200" t="s">
        <v>4981</v>
      </c>
      <c r="M49" s="198" t="s">
        <v>8324</v>
      </c>
      <c r="O49" s="196" t="s">
        <v>8325</v>
      </c>
      <c r="P49" s="198" t="s">
        <v>19</v>
      </c>
      <c r="R49" s="196" t="s">
        <v>47</v>
      </c>
      <c r="S49" s="196" t="s">
        <v>46</v>
      </c>
      <c r="T49" s="211">
        <v>0</v>
      </c>
      <c r="W49" s="200" t="s">
        <v>93</v>
      </c>
      <c r="AA49" s="196" t="s">
        <v>8326</v>
      </c>
      <c r="AC49" s="200">
        <v>3</v>
      </c>
      <c r="AD49" s="200" t="s">
        <v>8274</v>
      </c>
      <c r="AE49" s="212">
        <v>-16669.71</v>
      </c>
      <c r="AF49" s="212">
        <v>78330.289999999994</v>
      </c>
    </row>
    <row r="50" spans="1:32" hidden="1" x14ac:dyDescent="0.25">
      <c r="A50" s="209">
        <v>47797</v>
      </c>
      <c r="B50" s="210">
        <v>4</v>
      </c>
      <c r="C50" s="196" t="s">
        <v>85</v>
      </c>
      <c r="D50" s="201">
        <v>37843.689571759256</v>
      </c>
      <c r="E50" s="196" t="s">
        <v>108</v>
      </c>
      <c r="F50" s="201">
        <v>44648</v>
      </c>
      <c r="G50" s="196" t="s">
        <v>143</v>
      </c>
      <c r="H50" s="198" t="s">
        <v>1760</v>
      </c>
      <c r="M50" s="198" t="s">
        <v>4109</v>
      </c>
      <c r="O50" s="196" t="s">
        <v>157</v>
      </c>
      <c r="P50" s="198" t="s">
        <v>157</v>
      </c>
      <c r="R50" s="196" t="s">
        <v>47</v>
      </c>
      <c r="S50" s="196" t="s">
        <v>43</v>
      </c>
      <c r="T50" s="211">
        <v>0</v>
      </c>
      <c r="W50" s="200" t="s">
        <v>670</v>
      </c>
      <c r="Y50" s="196" t="s">
        <v>31</v>
      </c>
      <c r="AA50" s="196" t="s">
        <v>8327</v>
      </c>
      <c r="AC50" s="200">
        <v>1</v>
      </c>
      <c r="AD50" s="200" t="s">
        <v>8274</v>
      </c>
      <c r="AE50" s="212">
        <v>632000</v>
      </c>
      <c r="AF50" s="212">
        <v>5360580.08</v>
      </c>
    </row>
    <row r="51" spans="1:32" hidden="1" x14ac:dyDescent="0.25">
      <c r="A51" s="209">
        <v>48089</v>
      </c>
      <c r="B51" s="210">
        <v>3</v>
      </c>
      <c r="C51" s="196" t="s">
        <v>114</v>
      </c>
      <c r="D51" s="201">
        <v>37843.690358796295</v>
      </c>
      <c r="E51" s="196" t="s">
        <v>108</v>
      </c>
      <c r="F51" s="201">
        <v>41604</v>
      </c>
      <c r="G51" s="196" t="s">
        <v>98</v>
      </c>
      <c r="H51" s="198" t="s">
        <v>1839</v>
      </c>
      <c r="M51" s="198" t="s">
        <v>8328</v>
      </c>
      <c r="O51" s="196" t="s">
        <v>103</v>
      </c>
      <c r="P51" s="198" t="s">
        <v>92</v>
      </c>
      <c r="R51" s="196" t="s">
        <v>47</v>
      </c>
      <c r="S51" s="196" t="s">
        <v>41</v>
      </c>
      <c r="T51" s="211">
        <v>0</v>
      </c>
      <c r="W51" s="200" t="s">
        <v>93</v>
      </c>
      <c r="AA51" s="196" t="s">
        <v>8329</v>
      </c>
      <c r="AC51" s="200">
        <v>3</v>
      </c>
      <c r="AD51" s="200" t="s">
        <v>8250</v>
      </c>
      <c r="AE51" s="203" t="s">
        <v>505</v>
      </c>
      <c r="AF51" s="212">
        <v>1883253.92</v>
      </c>
    </row>
    <row r="52" spans="1:32" hidden="1" x14ac:dyDescent="0.25">
      <c r="A52" s="209">
        <v>70001</v>
      </c>
      <c r="B52" s="210">
        <v>1</v>
      </c>
      <c r="C52" s="196" t="s">
        <v>85</v>
      </c>
      <c r="D52" s="201">
        <v>40038.571296296293</v>
      </c>
      <c r="E52" s="196" t="s">
        <v>108</v>
      </c>
      <c r="F52" s="201">
        <v>43475</v>
      </c>
      <c r="G52" s="196" t="s">
        <v>152</v>
      </c>
      <c r="H52" s="198" t="s">
        <v>722</v>
      </c>
      <c r="M52" s="198" t="s">
        <v>4697</v>
      </c>
      <c r="O52" s="196" t="s">
        <v>119</v>
      </c>
      <c r="P52" s="198" t="s">
        <v>19</v>
      </c>
      <c r="S52" s="196" t="s">
        <v>42</v>
      </c>
      <c r="T52" s="202" t="s">
        <v>505</v>
      </c>
      <c r="W52" s="200" t="s">
        <v>93</v>
      </c>
      <c r="AA52" s="196" t="s">
        <v>8330</v>
      </c>
      <c r="AC52" s="200">
        <v>3</v>
      </c>
      <c r="AD52" s="200" t="s">
        <v>8274</v>
      </c>
      <c r="AE52" s="212">
        <v>378587</v>
      </c>
      <c r="AF52" s="212">
        <v>5343976.7699999996</v>
      </c>
    </row>
    <row r="53" spans="1:32" hidden="1" x14ac:dyDescent="0.25">
      <c r="A53" s="209">
        <v>70001</v>
      </c>
      <c r="B53" s="210">
        <v>1</v>
      </c>
      <c r="C53" s="196" t="s">
        <v>85</v>
      </c>
      <c r="D53" s="201">
        <v>40038.571296296293</v>
      </c>
      <c r="E53" s="196" t="s">
        <v>108</v>
      </c>
      <c r="F53" s="201">
        <v>43475</v>
      </c>
      <c r="G53" s="196" t="s">
        <v>152</v>
      </c>
      <c r="H53" s="198" t="s">
        <v>722</v>
      </c>
      <c r="M53" s="198" t="s">
        <v>4697</v>
      </c>
      <c r="O53" s="196" t="s">
        <v>119</v>
      </c>
      <c r="P53" s="198" t="s">
        <v>19</v>
      </c>
      <c r="S53" s="196" t="s">
        <v>42</v>
      </c>
      <c r="T53" s="202" t="s">
        <v>505</v>
      </c>
      <c r="W53" s="200" t="s">
        <v>93</v>
      </c>
      <c r="AA53" s="196" t="s">
        <v>8331</v>
      </c>
      <c r="AC53" s="200">
        <v>3</v>
      </c>
      <c r="AD53" s="200" t="s">
        <v>8274</v>
      </c>
      <c r="AE53" s="212">
        <v>915188</v>
      </c>
      <c r="AF53" s="212">
        <v>26761450.129999999</v>
      </c>
    </row>
    <row r="54" spans="1:32" hidden="1" x14ac:dyDescent="0.25">
      <c r="A54" s="209">
        <v>70002</v>
      </c>
      <c r="B54" s="210">
        <v>3</v>
      </c>
      <c r="C54" s="196" t="s">
        <v>85</v>
      </c>
      <c r="D54" s="201">
        <v>40038.571296296293</v>
      </c>
      <c r="E54" s="196" t="s">
        <v>108</v>
      </c>
      <c r="F54" s="201">
        <v>43489</v>
      </c>
      <c r="G54" s="196" t="s">
        <v>152</v>
      </c>
      <c r="H54" s="198" t="s">
        <v>242</v>
      </c>
      <c r="M54" s="198" t="s">
        <v>4699</v>
      </c>
      <c r="O54" s="196" t="s">
        <v>119</v>
      </c>
      <c r="P54" s="198" t="s">
        <v>19</v>
      </c>
      <c r="S54" s="196" t="s">
        <v>42</v>
      </c>
      <c r="T54" s="202" t="s">
        <v>505</v>
      </c>
      <c r="W54" s="200" t="s">
        <v>93</v>
      </c>
      <c r="AA54" s="196" t="s">
        <v>8332</v>
      </c>
      <c r="AC54" s="200">
        <v>3</v>
      </c>
      <c r="AD54" s="200" t="s">
        <v>8274</v>
      </c>
      <c r="AE54" s="212">
        <v>1732</v>
      </c>
      <c r="AF54" s="212">
        <v>118174.07</v>
      </c>
    </row>
    <row r="55" spans="1:32" hidden="1" x14ac:dyDescent="0.25">
      <c r="A55" s="209">
        <v>70002</v>
      </c>
      <c r="B55" s="210">
        <v>3</v>
      </c>
      <c r="C55" s="196" t="s">
        <v>85</v>
      </c>
      <c r="D55" s="201">
        <v>40038.571296296293</v>
      </c>
      <c r="E55" s="196" t="s">
        <v>108</v>
      </c>
      <c r="F55" s="201">
        <v>43489</v>
      </c>
      <c r="G55" s="196" t="s">
        <v>152</v>
      </c>
      <c r="H55" s="198" t="s">
        <v>242</v>
      </c>
      <c r="M55" s="198" t="s">
        <v>4699</v>
      </c>
      <c r="O55" s="196" t="s">
        <v>119</v>
      </c>
      <c r="P55" s="198" t="s">
        <v>19</v>
      </c>
      <c r="S55" s="196" t="s">
        <v>42</v>
      </c>
      <c r="T55" s="202" t="s">
        <v>505</v>
      </c>
      <c r="W55" s="200" t="s">
        <v>93</v>
      </c>
      <c r="AA55" s="196" t="s">
        <v>8333</v>
      </c>
      <c r="AC55" s="200">
        <v>3</v>
      </c>
      <c r="AD55" s="200" t="s">
        <v>8274</v>
      </c>
      <c r="AE55" s="212">
        <v>1267193</v>
      </c>
      <c r="AF55" s="212">
        <v>17873042.800000001</v>
      </c>
    </row>
    <row r="56" spans="1:32" hidden="1" x14ac:dyDescent="0.25">
      <c r="A56" s="209">
        <v>70003</v>
      </c>
      <c r="B56" s="210">
        <v>4</v>
      </c>
      <c r="C56" s="196" t="s">
        <v>85</v>
      </c>
      <c r="D56" s="201">
        <v>40038.571296296293</v>
      </c>
      <c r="E56" s="196" t="s">
        <v>108</v>
      </c>
      <c r="F56" s="201">
        <v>43488</v>
      </c>
      <c r="G56" s="196" t="s">
        <v>152</v>
      </c>
      <c r="H56" s="198" t="s">
        <v>229</v>
      </c>
      <c r="M56" s="198" t="s">
        <v>4701</v>
      </c>
      <c r="O56" s="196" t="s">
        <v>119</v>
      </c>
      <c r="P56" s="198" t="s">
        <v>19</v>
      </c>
      <c r="S56" s="196" t="s">
        <v>42</v>
      </c>
      <c r="T56" s="202" t="s">
        <v>505</v>
      </c>
      <c r="W56" s="200" t="s">
        <v>93</v>
      </c>
      <c r="AA56" s="196" t="s">
        <v>8334</v>
      </c>
      <c r="AC56" s="200">
        <v>3</v>
      </c>
      <c r="AD56" s="200" t="s">
        <v>8274</v>
      </c>
      <c r="AE56" s="212">
        <v>503583</v>
      </c>
      <c r="AF56" s="212">
        <v>6043363.1500000004</v>
      </c>
    </row>
    <row r="57" spans="1:32" hidden="1" x14ac:dyDescent="0.25">
      <c r="A57" s="209">
        <v>70003</v>
      </c>
      <c r="B57" s="210">
        <v>4</v>
      </c>
      <c r="C57" s="196" t="s">
        <v>85</v>
      </c>
      <c r="D57" s="201">
        <v>40038.571296296293</v>
      </c>
      <c r="E57" s="196" t="s">
        <v>108</v>
      </c>
      <c r="F57" s="201">
        <v>43488</v>
      </c>
      <c r="G57" s="196" t="s">
        <v>152</v>
      </c>
      <c r="H57" s="198" t="s">
        <v>229</v>
      </c>
      <c r="M57" s="198" t="s">
        <v>4701</v>
      </c>
      <c r="O57" s="196" t="s">
        <v>119</v>
      </c>
      <c r="P57" s="198" t="s">
        <v>19</v>
      </c>
      <c r="S57" s="196" t="s">
        <v>42</v>
      </c>
      <c r="T57" s="202" t="s">
        <v>505</v>
      </c>
      <c r="W57" s="200" t="s">
        <v>93</v>
      </c>
      <c r="AA57" s="196" t="s">
        <v>8335</v>
      </c>
      <c r="AC57" s="200">
        <v>3</v>
      </c>
      <c r="AD57" s="200" t="s">
        <v>8274</v>
      </c>
      <c r="AE57" s="212">
        <v>912185</v>
      </c>
      <c r="AF57" s="212">
        <v>17476884.870000001</v>
      </c>
    </row>
    <row r="58" spans="1:32" hidden="1" x14ac:dyDescent="0.25">
      <c r="A58" s="209">
        <v>70004</v>
      </c>
      <c r="B58" s="210">
        <v>2</v>
      </c>
      <c r="C58" s="196" t="s">
        <v>85</v>
      </c>
      <c r="D58" s="201">
        <v>40038.571296296293</v>
      </c>
      <c r="E58" s="196" t="s">
        <v>108</v>
      </c>
      <c r="F58" s="201">
        <v>43500</v>
      </c>
      <c r="G58" s="196" t="s">
        <v>152</v>
      </c>
      <c r="H58" s="198" t="s">
        <v>517</v>
      </c>
      <c r="M58" s="198" t="s">
        <v>4703</v>
      </c>
      <c r="O58" s="196" t="s">
        <v>119</v>
      </c>
      <c r="P58" s="198" t="s">
        <v>19</v>
      </c>
      <c r="S58" s="196" t="s">
        <v>42</v>
      </c>
      <c r="T58" s="202" t="s">
        <v>505</v>
      </c>
      <c r="W58" s="200" t="s">
        <v>93</v>
      </c>
      <c r="AA58" s="196" t="s">
        <v>8336</v>
      </c>
      <c r="AC58" s="200">
        <v>3</v>
      </c>
      <c r="AD58" s="200" t="s">
        <v>8274</v>
      </c>
      <c r="AE58" s="212">
        <v>1003497</v>
      </c>
      <c r="AF58" s="212">
        <v>13781536.050000001</v>
      </c>
    </row>
    <row r="59" spans="1:32" hidden="1" x14ac:dyDescent="0.25">
      <c r="A59" s="209">
        <v>70005</v>
      </c>
      <c r="B59" s="210">
        <v>1</v>
      </c>
      <c r="C59" s="196" t="s">
        <v>85</v>
      </c>
      <c r="D59" s="201">
        <v>40038.571296296293</v>
      </c>
      <c r="E59" s="196" t="s">
        <v>108</v>
      </c>
      <c r="F59" s="201">
        <v>43475</v>
      </c>
      <c r="G59" s="196" t="s">
        <v>152</v>
      </c>
      <c r="H59" s="198" t="s">
        <v>1588</v>
      </c>
      <c r="M59" s="198" t="s">
        <v>4705</v>
      </c>
      <c r="O59" s="196" t="s">
        <v>119</v>
      </c>
      <c r="P59" s="198" t="s">
        <v>19</v>
      </c>
      <c r="S59" s="196" t="s">
        <v>42</v>
      </c>
      <c r="T59" s="202" t="s">
        <v>505</v>
      </c>
      <c r="W59" s="200" t="s">
        <v>93</v>
      </c>
      <c r="AA59" s="196" t="s">
        <v>8337</v>
      </c>
      <c r="AC59" s="200">
        <v>3</v>
      </c>
      <c r="AD59" s="200" t="s">
        <v>8274</v>
      </c>
      <c r="AE59" s="212">
        <v>39988</v>
      </c>
      <c r="AF59" s="212">
        <v>921431.28</v>
      </c>
    </row>
    <row r="60" spans="1:32" hidden="1" x14ac:dyDescent="0.25">
      <c r="A60" s="209">
        <v>70005</v>
      </c>
      <c r="B60" s="210">
        <v>1</v>
      </c>
      <c r="C60" s="196" t="s">
        <v>85</v>
      </c>
      <c r="D60" s="201">
        <v>40038.571296296293</v>
      </c>
      <c r="E60" s="196" t="s">
        <v>108</v>
      </c>
      <c r="F60" s="201">
        <v>43475</v>
      </c>
      <c r="G60" s="196" t="s">
        <v>152</v>
      </c>
      <c r="H60" s="198" t="s">
        <v>1588</v>
      </c>
      <c r="M60" s="198" t="s">
        <v>4705</v>
      </c>
      <c r="O60" s="196" t="s">
        <v>119</v>
      </c>
      <c r="P60" s="198" t="s">
        <v>19</v>
      </c>
      <c r="S60" s="196" t="s">
        <v>42</v>
      </c>
      <c r="T60" s="202" t="s">
        <v>505</v>
      </c>
      <c r="W60" s="200" t="s">
        <v>93</v>
      </c>
      <c r="AA60" s="196" t="s">
        <v>8338</v>
      </c>
      <c r="AC60" s="200">
        <v>3</v>
      </c>
      <c r="AD60" s="200" t="s">
        <v>8274</v>
      </c>
      <c r="AE60" s="212">
        <v>1177799</v>
      </c>
      <c r="AF60" s="212">
        <v>26060774.32</v>
      </c>
    </row>
    <row r="61" spans="1:32" hidden="1" x14ac:dyDescent="0.25">
      <c r="A61" s="209">
        <v>70006</v>
      </c>
      <c r="B61" s="210">
        <v>2</v>
      </c>
      <c r="C61" s="196" t="s">
        <v>85</v>
      </c>
      <c r="D61" s="201">
        <v>40038.571296296293</v>
      </c>
      <c r="E61" s="196" t="s">
        <v>108</v>
      </c>
      <c r="F61" s="201">
        <v>44281</v>
      </c>
      <c r="G61" s="196" t="s">
        <v>152</v>
      </c>
      <c r="H61" s="198" t="s">
        <v>128</v>
      </c>
      <c r="M61" s="198" t="s">
        <v>4707</v>
      </c>
      <c r="O61" s="196" t="s">
        <v>119</v>
      </c>
      <c r="P61" s="198" t="s">
        <v>19</v>
      </c>
      <c r="S61" s="196" t="s">
        <v>42</v>
      </c>
      <c r="T61" s="202" t="s">
        <v>505</v>
      </c>
      <c r="W61" s="200" t="s">
        <v>93</v>
      </c>
      <c r="AA61" s="196" t="s">
        <v>8339</v>
      </c>
      <c r="AC61" s="200">
        <v>3</v>
      </c>
      <c r="AD61" s="200" t="s">
        <v>8274</v>
      </c>
      <c r="AE61" s="212">
        <v>391320</v>
      </c>
      <c r="AF61" s="212">
        <v>5923267.9400000004</v>
      </c>
    </row>
    <row r="62" spans="1:32" hidden="1" x14ac:dyDescent="0.25">
      <c r="A62" s="209">
        <v>70006</v>
      </c>
      <c r="B62" s="210">
        <v>2</v>
      </c>
      <c r="C62" s="196" t="s">
        <v>85</v>
      </c>
      <c r="D62" s="201">
        <v>40038.571296296293</v>
      </c>
      <c r="E62" s="196" t="s">
        <v>108</v>
      </c>
      <c r="F62" s="201">
        <v>44281</v>
      </c>
      <c r="G62" s="196" t="s">
        <v>152</v>
      </c>
      <c r="H62" s="198" t="s">
        <v>128</v>
      </c>
      <c r="M62" s="198" t="s">
        <v>4707</v>
      </c>
      <c r="O62" s="196" t="s">
        <v>119</v>
      </c>
      <c r="P62" s="198" t="s">
        <v>19</v>
      </c>
      <c r="S62" s="196" t="s">
        <v>42</v>
      </c>
      <c r="T62" s="202" t="s">
        <v>505</v>
      </c>
      <c r="W62" s="200" t="s">
        <v>93</v>
      </c>
      <c r="AA62" s="196" t="s">
        <v>8340</v>
      </c>
      <c r="AC62" s="200">
        <v>3</v>
      </c>
      <c r="AD62" s="200" t="s">
        <v>8274</v>
      </c>
      <c r="AE62" s="212">
        <v>892916</v>
      </c>
      <c r="AF62" s="212">
        <v>16513624.4</v>
      </c>
    </row>
    <row r="63" spans="1:32" hidden="1" x14ac:dyDescent="0.25">
      <c r="A63" s="209">
        <v>70007</v>
      </c>
      <c r="B63" s="210">
        <v>1</v>
      </c>
      <c r="C63" s="196" t="s">
        <v>85</v>
      </c>
      <c r="D63" s="201">
        <v>40038.571296296293</v>
      </c>
      <c r="E63" s="196" t="s">
        <v>108</v>
      </c>
      <c r="F63" s="201">
        <v>43501</v>
      </c>
      <c r="G63" s="196" t="s">
        <v>152</v>
      </c>
      <c r="H63" s="198" t="s">
        <v>204</v>
      </c>
      <c r="M63" s="198" t="s">
        <v>4709</v>
      </c>
      <c r="O63" s="196" t="s">
        <v>119</v>
      </c>
      <c r="P63" s="198" t="s">
        <v>19</v>
      </c>
      <c r="S63" s="196" t="s">
        <v>42</v>
      </c>
      <c r="T63" s="202" t="s">
        <v>505</v>
      </c>
      <c r="W63" s="200" t="s">
        <v>93</v>
      </c>
      <c r="AA63" s="196" t="s">
        <v>8341</v>
      </c>
      <c r="AC63" s="200">
        <v>3</v>
      </c>
      <c r="AD63" s="200" t="s">
        <v>8274</v>
      </c>
      <c r="AE63" s="212">
        <v>2019940</v>
      </c>
      <c r="AF63" s="212">
        <v>18145564.530000001</v>
      </c>
    </row>
    <row r="64" spans="1:32" hidden="1" x14ac:dyDescent="0.25">
      <c r="A64" s="209">
        <v>70007</v>
      </c>
      <c r="B64" s="210">
        <v>1</v>
      </c>
      <c r="C64" s="196" t="s">
        <v>85</v>
      </c>
      <c r="D64" s="201">
        <v>40038.571296296293</v>
      </c>
      <c r="E64" s="196" t="s">
        <v>108</v>
      </c>
      <c r="F64" s="201">
        <v>43501</v>
      </c>
      <c r="G64" s="196" t="s">
        <v>152</v>
      </c>
      <c r="H64" s="198" t="s">
        <v>204</v>
      </c>
      <c r="M64" s="198" t="s">
        <v>4709</v>
      </c>
      <c r="O64" s="196" t="s">
        <v>119</v>
      </c>
      <c r="P64" s="198" t="s">
        <v>19</v>
      </c>
      <c r="S64" s="196" t="s">
        <v>42</v>
      </c>
      <c r="T64" s="202" t="s">
        <v>505</v>
      </c>
      <c r="W64" s="200" t="s">
        <v>93</v>
      </c>
      <c r="AA64" s="196" t="s">
        <v>8342</v>
      </c>
      <c r="AC64" s="200">
        <v>3</v>
      </c>
      <c r="AD64" s="200" t="s">
        <v>8274</v>
      </c>
      <c r="AE64" s="212">
        <v>3024952</v>
      </c>
      <c r="AF64" s="212">
        <v>30153603.460000001</v>
      </c>
    </row>
    <row r="65" spans="1:32" hidden="1" x14ac:dyDescent="0.25">
      <c r="A65" s="209">
        <v>70008</v>
      </c>
      <c r="B65" s="210">
        <v>2</v>
      </c>
      <c r="C65" s="196" t="s">
        <v>85</v>
      </c>
      <c r="D65" s="201">
        <v>40038.571296296293</v>
      </c>
      <c r="E65" s="196" t="s">
        <v>108</v>
      </c>
      <c r="F65" s="201">
        <v>43500</v>
      </c>
      <c r="G65" s="196" t="s">
        <v>152</v>
      </c>
      <c r="H65" s="198" t="s">
        <v>1006</v>
      </c>
      <c r="M65" s="198" t="s">
        <v>4711</v>
      </c>
      <c r="O65" s="196" t="s">
        <v>119</v>
      </c>
      <c r="P65" s="198" t="s">
        <v>19</v>
      </c>
      <c r="S65" s="196" t="s">
        <v>42</v>
      </c>
      <c r="T65" s="202" t="s">
        <v>505</v>
      </c>
      <c r="W65" s="200" t="s">
        <v>93</v>
      </c>
      <c r="AA65" s="196" t="s">
        <v>8343</v>
      </c>
      <c r="AC65" s="200">
        <v>3</v>
      </c>
      <c r="AD65" s="200" t="s">
        <v>8274</v>
      </c>
      <c r="AE65" s="212">
        <v>703277</v>
      </c>
      <c r="AF65" s="212">
        <v>16267685.6</v>
      </c>
    </row>
    <row r="66" spans="1:32" hidden="1" x14ac:dyDescent="0.25">
      <c r="A66" s="209">
        <v>70009</v>
      </c>
      <c r="B66" s="210">
        <v>4</v>
      </c>
      <c r="C66" s="196" t="s">
        <v>85</v>
      </c>
      <c r="D66" s="201">
        <v>40038.571296296293</v>
      </c>
      <c r="E66" s="196" t="s">
        <v>108</v>
      </c>
      <c r="F66" s="201">
        <v>43488</v>
      </c>
      <c r="G66" s="196" t="s">
        <v>152</v>
      </c>
      <c r="H66" s="198" t="s">
        <v>750</v>
      </c>
      <c r="M66" s="198" t="s">
        <v>4713</v>
      </c>
      <c r="O66" s="196" t="s">
        <v>119</v>
      </c>
      <c r="P66" s="198" t="s">
        <v>19</v>
      </c>
      <c r="S66" s="196" t="s">
        <v>42</v>
      </c>
      <c r="T66" s="202" t="s">
        <v>505</v>
      </c>
      <c r="W66" s="200" t="s">
        <v>93</v>
      </c>
      <c r="AA66" s="196" t="s">
        <v>8344</v>
      </c>
      <c r="AC66" s="200">
        <v>3</v>
      </c>
      <c r="AD66" s="200" t="s">
        <v>8274</v>
      </c>
      <c r="AE66" s="212">
        <v>2558</v>
      </c>
      <c r="AF66" s="212">
        <v>182928.86</v>
      </c>
    </row>
    <row r="67" spans="1:32" hidden="1" x14ac:dyDescent="0.25">
      <c r="A67" s="209">
        <v>70009</v>
      </c>
      <c r="B67" s="210">
        <v>4</v>
      </c>
      <c r="C67" s="196" t="s">
        <v>85</v>
      </c>
      <c r="D67" s="201">
        <v>40038.571296296293</v>
      </c>
      <c r="E67" s="196" t="s">
        <v>108</v>
      </c>
      <c r="F67" s="201">
        <v>43488</v>
      </c>
      <c r="G67" s="196" t="s">
        <v>152</v>
      </c>
      <c r="H67" s="198" t="s">
        <v>750</v>
      </c>
      <c r="M67" s="198" t="s">
        <v>4713</v>
      </c>
      <c r="O67" s="196" t="s">
        <v>119</v>
      </c>
      <c r="P67" s="198" t="s">
        <v>19</v>
      </c>
      <c r="S67" s="196" t="s">
        <v>42</v>
      </c>
      <c r="T67" s="202" t="s">
        <v>505</v>
      </c>
      <c r="W67" s="200" t="s">
        <v>93</v>
      </c>
      <c r="AA67" s="196" t="s">
        <v>8345</v>
      </c>
      <c r="AC67" s="200">
        <v>3</v>
      </c>
      <c r="AD67" s="200" t="s">
        <v>8274</v>
      </c>
      <c r="AE67" s="212">
        <v>1622628</v>
      </c>
      <c r="AF67" s="212">
        <v>43668496.079999998</v>
      </c>
    </row>
    <row r="68" spans="1:32" hidden="1" x14ac:dyDescent="0.25">
      <c r="A68" s="209">
        <v>70010</v>
      </c>
      <c r="B68" s="210">
        <v>1</v>
      </c>
      <c r="C68" s="196" t="s">
        <v>85</v>
      </c>
      <c r="D68" s="201">
        <v>40038.571296296293</v>
      </c>
      <c r="E68" s="196" t="s">
        <v>108</v>
      </c>
      <c r="F68" s="201">
        <v>43476</v>
      </c>
      <c r="G68" s="196" t="s">
        <v>152</v>
      </c>
      <c r="H68" s="198" t="s">
        <v>248</v>
      </c>
      <c r="M68" s="198" t="s">
        <v>4715</v>
      </c>
      <c r="O68" s="196" t="s">
        <v>119</v>
      </c>
      <c r="P68" s="198" t="s">
        <v>19</v>
      </c>
      <c r="S68" s="196" t="s">
        <v>42</v>
      </c>
      <c r="T68" s="202" t="s">
        <v>505</v>
      </c>
      <c r="W68" s="200" t="s">
        <v>93</v>
      </c>
      <c r="AA68" s="196" t="s">
        <v>8346</v>
      </c>
      <c r="AC68" s="200">
        <v>3</v>
      </c>
      <c r="AD68" s="200" t="s">
        <v>8274</v>
      </c>
      <c r="AE68" s="212">
        <v>49384</v>
      </c>
      <c r="AF68" s="212">
        <v>511913.84</v>
      </c>
    </row>
    <row r="69" spans="1:32" hidden="1" x14ac:dyDescent="0.25">
      <c r="A69" s="209">
        <v>70010</v>
      </c>
      <c r="B69" s="210">
        <v>1</v>
      </c>
      <c r="C69" s="196" t="s">
        <v>85</v>
      </c>
      <c r="D69" s="201">
        <v>40038.571296296293</v>
      </c>
      <c r="E69" s="196" t="s">
        <v>108</v>
      </c>
      <c r="F69" s="201">
        <v>43476</v>
      </c>
      <c r="G69" s="196" t="s">
        <v>152</v>
      </c>
      <c r="H69" s="198" t="s">
        <v>248</v>
      </c>
      <c r="M69" s="198" t="s">
        <v>4715</v>
      </c>
      <c r="O69" s="196" t="s">
        <v>119</v>
      </c>
      <c r="P69" s="198" t="s">
        <v>19</v>
      </c>
      <c r="S69" s="196" t="s">
        <v>42</v>
      </c>
      <c r="T69" s="202" t="s">
        <v>505</v>
      </c>
      <c r="W69" s="200" t="s">
        <v>93</v>
      </c>
      <c r="AA69" s="196" t="s">
        <v>8347</v>
      </c>
      <c r="AC69" s="200">
        <v>3</v>
      </c>
      <c r="AD69" s="200" t="s">
        <v>8274</v>
      </c>
      <c r="AE69" s="212">
        <v>1529116</v>
      </c>
      <c r="AF69" s="212">
        <v>28637214.420000002</v>
      </c>
    </row>
    <row r="70" spans="1:32" hidden="1" x14ac:dyDescent="0.25">
      <c r="A70" s="209">
        <v>70011</v>
      </c>
      <c r="B70" s="210">
        <v>3</v>
      </c>
      <c r="C70" s="196" t="s">
        <v>85</v>
      </c>
      <c r="D70" s="201">
        <v>40038.571296296293</v>
      </c>
      <c r="E70" s="196" t="s">
        <v>108</v>
      </c>
      <c r="F70" s="201">
        <v>43489</v>
      </c>
      <c r="G70" s="196" t="s">
        <v>152</v>
      </c>
      <c r="H70" s="198" t="s">
        <v>99</v>
      </c>
      <c r="M70" s="198" t="s">
        <v>4717</v>
      </c>
      <c r="O70" s="196" t="s">
        <v>119</v>
      </c>
      <c r="P70" s="198" t="s">
        <v>19</v>
      </c>
      <c r="S70" s="196" t="s">
        <v>42</v>
      </c>
      <c r="T70" s="202" t="s">
        <v>505</v>
      </c>
      <c r="W70" s="200" t="s">
        <v>93</v>
      </c>
      <c r="AA70" s="196" t="s">
        <v>8348</v>
      </c>
      <c r="AC70" s="200">
        <v>3</v>
      </c>
      <c r="AD70" s="200" t="s">
        <v>8274</v>
      </c>
      <c r="AE70" s="212">
        <v>975459</v>
      </c>
      <c r="AF70" s="212">
        <v>5835998.25</v>
      </c>
    </row>
    <row r="71" spans="1:32" hidden="1" x14ac:dyDescent="0.25">
      <c r="A71" s="209">
        <v>70011</v>
      </c>
      <c r="B71" s="210">
        <v>3</v>
      </c>
      <c r="C71" s="196" t="s">
        <v>85</v>
      </c>
      <c r="D71" s="201">
        <v>40038.571296296293</v>
      </c>
      <c r="E71" s="196" t="s">
        <v>108</v>
      </c>
      <c r="F71" s="201">
        <v>43489</v>
      </c>
      <c r="G71" s="196" t="s">
        <v>152</v>
      </c>
      <c r="H71" s="198" t="s">
        <v>99</v>
      </c>
      <c r="M71" s="198" t="s">
        <v>4717</v>
      </c>
      <c r="O71" s="196" t="s">
        <v>119</v>
      </c>
      <c r="P71" s="198" t="s">
        <v>19</v>
      </c>
      <c r="S71" s="196" t="s">
        <v>42</v>
      </c>
      <c r="T71" s="202" t="s">
        <v>505</v>
      </c>
      <c r="W71" s="200" t="s">
        <v>93</v>
      </c>
      <c r="AA71" s="196" t="s">
        <v>8349</v>
      </c>
      <c r="AC71" s="200">
        <v>3</v>
      </c>
      <c r="AD71" s="200" t="s">
        <v>8274</v>
      </c>
      <c r="AE71" s="212">
        <v>2021758</v>
      </c>
      <c r="AF71" s="212">
        <v>18817763.539999999</v>
      </c>
    </row>
    <row r="72" spans="1:32" hidden="1" x14ac:dyDescent="0.25">
      <c r="A72" s="209">
        <v>70012</v>
      </c>
      <c r="B72" s="210">
        <v>4</v>
      </c>
      <c r="C72" s="196" t="s">
        <v>85</v>
      </c>
      <c r="D72" s="201">
        <v>40038.571296296293</v>
      </c>
      <c r="E72" s="196" t="s">
        <v>108</v>
      </c>
      <c r="F72" s="201">
        <v>43476</v>
      </c>
      <c r="G72" s="196" t="s">
        <v>152</v>
      </c>
      <c r="H72" s="198" t="s">
        <v>863</v>
      </c>
      <c r="M72" s="198" t="s">
        <v>4719</v>
      </c>
      <c r="O72" s="196" t="s">
        <v>119</v>
      </c>
      <c r="P72" s="198" t="s">
        <v>19</v>
      </c>
      <c r="S72" s="196" t="s">
        <v>42</v>
      </c>
      <c r="T72" s="202" t="s">
        <v>505</v>
      </c>
      <c r="W72" s="200" t="s">
        <v>93</v>
      </c>
      <c r="AA72" s="196" t="s">
        <v>8350</v>
      </c>
      <c r="AC72" s="200">
        <v>3</v>
      </c>
      <c r="AD72" s="200" t="s">
        <v>8274</v>
      </c>
      <c r="AE72" s="212">
        <v>1069635</v>
      </c>
      <c r="AF72" s="212">
        <v>14823171</v>
      </c>
    </row>
    <row r="73" spans="1:32" hidden="1" x14ac:dyDescent="0.25">
      <c r="A73" s="209">
        <v>70013</v>
      </c>
      <c r="B73" s="210">
        <v>1</v>
      </c>
      <c r="C73" s="196" t="s">
        <v>85</v>
      </c>
      <c r="D73" s="201">
        <v>40038.571296296293</v>
      </c>
      <c r="E73" s="196" t="s">
        <v>108</v>
      </c>
      <c r="F73" s="201">
        <v>43501</v>
      </c>
      <c r="G73" s="196" t="s">
        <v>152</v>
      </c>
      <c r="H73" s="198" t="s">
        <v>386</v>
      </c>
      <c r="M73" s="198" t="s">
        <v>4721</v>
      </c>
      <c r="O73" s="196" t="s">
        <v>119</v>
      </c>
      <c r="P73" s="198" t="s">
        <v>19</v>
      </c>
      <c r="S73" s="196" t="s">
        <v>42</v>
      </c>
      <c r="T73" s="202" t="s">
        <v>505</v>
      </c>
      <c r="W73" s="200" t="s">
        <v>93</v>
      </c>
      <c r="AA73" s="196" t="s">
        <v>8351</v>
      </c>
      <c r="AC73" s="200">
        <v>3</v>
      </c>
      <c r="AD73" s="200" t="s">
        <v>8274</v>
      </c>
      <c r="AE73" s="212">
        <v>820645</v>
      </c>
      <c r="AF73" s="212">
        <v>19065507.219999999</v>
      </c>
    </row>
    <row r="74" spans="1:32" hidden="1" x14ac:dyDescent="0.25">
      <c r="A74" s="209">
        <v>70014</v>
      </c>
      <c r="B74" s="210">
        <v>2</v>
      </c>
      <c r="C74" s="196" t="s">
        <v>85</v>
      </c>
      <c r="D74" s="201">
        <v>40038.571296296293</v>
      </c>
      <c r="E74" s="196" t="s">
        <v>108</v>
      </c>
      <c r="F74" s="201">
        <v>43500</v>
      </c>
      <c r="G74" s="196" t="s">
        <v>152</v>
      </c>
      <c r="H74" s="198" t="s">
        <v>847</v>
      </c>
      <c r="M74" s="198" t="s">
        <v>4723</v>
      </c>
      <c r="O74" s="196" t="s">
        <v>119</v>
      </c>
      <c r="P74" s="198" t="s">
        <v>19</v>
      </c>
      <c r="S74" s="196" t="s">
        <v>42</v>
      </c>
      <c r="T74" s="202" t="s">
        <v>505</v>
      </c>
      <c r="W74" s="200" t="s">
        <v>93</v>
      </c>
      <c r="AA74" s="196" t="s">
        <v>8352</v>
      </c>
      <c r="AC74" s="200">
        <v>3</v>
      </c>
      <c r="AD74" s="200" t="s">
        <v>8274</v>
      </c>
      <c r="AE74" s="212">
        <v>585365</v>
      </c>
      <c r="AF74" s="212">
        <v>14688209.57</v>
      </c>
    </row>
    <row r="75" spans="1:32" hidden="1" x14ac:dyDescent="0.25">
      <c r="A75" s="209">
        <v>70015</v>
      </c>
      <c r="B75" s="210">
        <v>1</v>
      </c>
      <c r="C75" s="196" t="s">
        <v>85</v>
      </c>
      <c r="D75" s="201">
        <v>40038.571296296293</v>
      </c>
      <c r="E75" s="196" t="s">
        <v>108</v>
      </c>
      <c r="F75" s="201">
        <v>43500</v>
      </c>
      <c r="G75" s="196" t="s">
        <v>152</v>
      </c>
      <c r="H75" s="198" t="s">
        <v>190</v>
      </c>
      <c r="M75" s="198" t="s">
        <v>4725</v>
      </c>
      <c r="O75" s="196" t="s">
        <v>119</v>
      </c>
      <c r="P75" s="198" t="s">
        <v>19</v>
      </c>
      <c r="S75" s="196" t="s">
        <v>42</v>
      </c>
      <c r="T75" s="202" t="s">
        <v>505</v>
      </c>
      <c r="W75" s="200" t="s">
        <v>93</v>
      </c>
      <c r="AA75" s="196" t="s">
        <v>8353</v>
      </c>
      <c r="AC75" s="200">
        <v>3</v>
      </c>
      <c r="AD75" s="200" t="s">
        <v>8274</v>
      </c>
      <c r="AE75" s="212">
        <v>686328</v>
      </c>
      <c r="AF75" s="212">
        <v>13068156.439999999</v>
      </c>
    </row>
    <row r="76" spans="1:32" hidden="1" x14ac:dyDescent="0.25">
      <c r="A76" s="209">
        <v>70015</v>
      </c>
      <c r="B76" s="210">
        <v>1</v>
      </c>
      <c r="C76" s="196" t="s">
        <v>85</v>
      </c>
      <c r="D76" s="201">
        <v>40038.571296296293</v>
      </c>
      <c r="E76" s="196" t="s">
        <v>108</v>
      </c>
      <c r="F76" s="201">
        <v>43500</v>
      </c>
      <c r="G76" s="196" t="s">
        <v>152</v>
      </c>
      <c r="H76" s="198" t="s">
        <v>190</v>
      </c>
      <c r="M76" s="198" t="s">
        <v>4725</v>
      </c>
      <c r="O76" s="196" t="s">
        <v>119</v>
      </c>
      <c r="P76" s="198" t="s">
        <v>19</v>
      </c>
      <c r="S76" s="196" t="s">
        <v>42</v>
      </c>
      <c r="T76" s="202" t="s">
        <v>505</v>
      </c>
      <c r="W76" s="200" t="s">
        <v>93</v>
      </c>
      <c r="AA76" s="196" t="s">
        <v>8354</v>
      </c>
      <c r="AC76" s="200">
        <v>3</v>
      </c>
      <c r="AD76" s="200" t="s">
        <v>8274</v>
      </c>
      <c r="AE76" s="212">
        <v>1787279</v>
      </c>
      <c r="AF76" s="212">
        <v>33869648.649999999</v>
      </c>
    </row>
    <row r="77" spans="1:32" hidden="1" x14ac:dyDescent="0.25">
      <c r="A77" s="209">
        <v>70016</v>
      </c>
      <c r="B77" s="210">
        <v>2</v>
      </c>
      <c r="C77" s="196" t="s">
        <v>85</v>
      </c>
      <c r="D77" s="201">
        <v>40038.571296296293</v>
      </c>
      <c r="E77" s="196" t="s">
        <v>108</v>
      </c>
      <c r="F77" s="201">
        <v>43489</v>
      </c>
      <c r="G77" s="196" t="s">
        <v>152</v>
      </c>
      <c r="H77" s="198" t="s">
        <v>465</v>
      </c>
      <c r="M77" s="198" t="s">
        <v>4727</v>
      </c>
      <c r="O77" s="196" t="s">
        <v>119</v>
      </c>
      <c r="P77" s="198" t="s">
        <v>19</v>
      </c>
      <c r="S77" s="196" t="s">
        <v>42</v>
      </c>
      <c r="T77" s="202" t="s">
        <v>505</v>
      </c>
      <c r="W77" s="200" t="s">
        <v>93</v>
      </c>
      <c r="AA77" s="196" t="s">
        <v>8355</v>
      </c>
      <c r="AC77" s="200">
        <v>3</v>
      </c>
      <c r="AD77" s="200" t="s">
        <v>8274</v>
      </c>
      <c r="AE77" s="212">
        <v>517702</v>
      </c>
      <c r="AF77" s="212">
        <v>11252858.220000001</v>
      </c>
    </row>
    <row r="78" spans="1:32" hidden="1" x14ac:dyDescent="0.25">
      <c r="A78" s="209">
        <v>70016</v>
      </c>
      <c r="B78" s="210">
        <v>2</v>
      </c>
      <c r="C78" s="196" t="s">
        <v>85</v>
      </c>
      <c r="D78" s="201">
        <v>40038.571296296293</v>
      </c>
      <c r="E78" s="196" t="s">
        <v>108</v>
      </c>
      <c r="F78" s="201">
        <v>43489</v>
      </c>
      <c r="G78" s="196" t="s">
        <v>152</v>
      </c>
      <c r="H78" s="198" t="s">
        <v>465</v>
      </c>
      <c r="M78" s="198" t="s">
        <v>4727</v>
      </c>
      <c r="O78" s="196" t="s">
        <v>119</v>
      </c>
      <c r="P78" s="198" t="s">
        <v>19</v>
      </c>
      <c r="S78" s="196" t="s">
        <v>42</v>
      </c>
      <c r="T78" s="202" t="s">
        <v>505</v>
      </c>
      <c r="W78" s="200" t="s">
        <v>93</v>
      </c>
      <c r="AA78" s="196" t="s">
        <v>8356</v>
      </c>
      <c r="AC78" s="200">
        <v>3</v>
      </c>
      <c r="AD78" s="200" t="s">
        <v>8274</v>
      </c>
      <c r="AE78" s="212">
        <v>1390654</v>
      </c>
      <c r="AF78" s="212">
        <v>24387913.620000001</v>
      </c>
    </row>
    <row r="79" spans="1:32" hidden="1" x14ac:dyDescent="0.25">
      <c r="A79" s="209">
        <v>70018</v>
      </c>
      <c r="B79" s="210">
        <v>2</v>
      </c>
      <c r="C79" s="196" t="s">
        <v>85</v>
      </c>
      <c r="D79" s="201">
        <v>40038.571296296293</v>
      </c>
      <c r="E79" s="196" t="s">
        <v>108</v>
      </c>
      <c r="F79" s="201">
        <v>43500</v>
      </c>
      <c r="G79" s="196" t="s">
        <v>152</v>
      </c>
      <c r="H79" s="198" t="s">
        <v>135</v>
      </c>
      <c r="M79" s="198" t="s">
        <v>4729</v>
      </c>
      <c r="O79" s="196" t="s">
        <v>119</v>
      </c>
      <c r="P79" s="198" t="s">
        <v>19</v>
      </c>
      <c r="S79" s="196" t="s">
        <v>42</v>
      </c>
      <c r="T79" s="202" t="s">
        <v>505</v>
      </c>
      <c r="W79" s="200" t="s">
        <v>93</v>
      </c>
      <c r="AA79" s="196" t="s">
        <v>8357</v>
      </c>
      <c r="AC79" s="200">
        <v>3</v>
      </c>
      <c r="AD79" s="200" t="s">
        <v>8274</v>
      </c>
      <c r="AE79" s="212">
        <v>679001</v>
      </c>
      <c r="AF79" s="212">
        <v>17396956.309999999</v>
      </c>
    </row>
    <row r="80" spans="1:32" hidden="1" x14ac:dyDescent="0.25">
      <c r="A80" s="209">
        <v>70018</v>
      </c>
      <c r="B80" s="210">
        <v>2</v>
      </c>
      <c r="C80" s="196" t="s">
        <v>85</v>
      </c>
      <c r="D80" s="201">
        <v>40038.571296296293</v>
      </c>
      <c r="E80" s="196" t="s">
        <v>108</v>
      </c>
      <c r="F80" s="201">
        <v>43500</v>
      </c>
      <c r="G80" s="196" t="s">
        <v>152</v>
      </c>
      <c r="H80" s="198" t="s">
        <v>135</v>
      </c>
      <c r="M80" s="198" t="s">
        <v>4729</v>
      </c>
      <c r="O80" s="196" t="s">
        <v>119</v>
      </c>
      <c r="P80" s="198" t="s">
        <v>19</v>
      </c>
      <c r="S80" s="196" t="s">
        <v>42</v>
      </c>
      <c r="T80" s="202" t="s">
        <v>505</v>
      </c>
      <c r="W80" s="200" t="s">
        <v>93</v>
      </c>
      <c r="AA80" s="196" t="s">
        <v>8358</v>
      </c>
      <c r="AC80" s="200">
        <v>3</v>
      </c>
      <c r="AD80" s="200" t="s">
        <v>8274</v>
      </c>
      <c r="AE80" s="212">
        <v>1231377</v>
      </c>
      <c r="AF80" s="212">
        <v>30754820.57</v>
      </c>
    </row>
    <row r="81" spans="1:32" hidden="1" x14ac:dyDescent="0.25">
      <c r="A81" s="209">
        <v>70019</v>
      </c>
      <c r="B81" s="210">
        <v>3</v>
      </c>
      <c r="C81" s="196" t="s">
        <v>85</v>
      </c>
      <c r="D81" s="201">
        <v>40038.571296296293</v>
      </c>
      <c r="E81" s="196" t="s">
        <v>108</v>
      </c>
      <c r="F81" s="201">
        <v>43474</v>
      </c>
      <c r="G81" s="196" t="s">
        <v>152</v>
      </c>
      <c r="H81" s="198" t="s">
        <v>538</v>
      </c>
      <c r="M81" s="198" t="s">
        <v>4731</v>
      </c>
      <c r="O81" s="196" t="s">
        <v>119</v>
      </c>
      <c r="P81" s="198" t="s">
        <v>19</v>
      </c>
      <c r="S81" s="196" t="s">
        <v>42</v>
      </c>
      <c r="T81" s="202" t="s">
        <v>505</v>
      </c>
      <c r="W81" s="200" t="s">
        <v>93</v>
      </c>
      <c r="AA81" s="196" t="s">
        <v>8359</v>
      </c>
      <c r="AC81" s="200">
        <v>3</v>
      </c>
      <c r="AD81" s="200" t="s">
        <v>8274</v>
      </c>
      <c r="AE81" s="212">
        <v>2792547</v>
      </c>
      <c r="AF81" s="212">
        <v>69304712.329999998</v>
      </c>
    </row>
    <row r="82" spans="1:32" hidden="1" x14ac:dyDescent="0.25">
      <c r="A82" s="209">
        <v>70019</v>
      </c>
      <c r="B82" s="210">
        <v>3</v>
      </c>
      <c r="C82" s="196" t="s">
        <v>85</v>
      </c>
      <c r="D82" s="201">
        <v>40038.571296296293</v>
      </c>
      <c r="E82" s="196" t="s">
        <v>108</v>
      </c>
      <c r="F82" s="201">
        <v>43474</v>
      </c>
      <c r="G82" s="196" t="s">
        <v>152</v>
      </c>
      <c r="H82" s="198" t="s">
        <v>538</v>
      </c>
      <c r="M82" s="198" t="s">
        <v>4731</v>
      </c>
      <c r="O82" s="196" t="s">
        <v>119</v>
      </c>
      <c r="P82" s="198" t="s">
        <v>19</v>
      </c>
      <c r="S82" s="196" t="s">
        <v>42</v>
      </c>
      <c r="T82" s="202" t="s">
        <v>505</v>
      </c>
      <c r="W82" s="200" t="s">
        <v>93</v>
      </c>
      <c r="AA82" s="196" t="s">
        <v>8360</v>
      </c>
      <c r="AC82" s="200">
        <v>3</v>
      </c>
      <c r="AD82" s="200" t="s">
        <v>8274</v>
      </c>
      <c r="AE82" s="212">
        <v>3997266</v>
      </c>
      <c r="AF82" s="212">
        <v>79233515.5</v>
      </c>
    </row>
    <row r="83" spans="1:32" hidden="1" x14ac:dyDescent="0.25">
      <c r="A83" s="209">
        <v>70020</v>
      </c>
      <c r="B83" s="210">
        <v>4</v>
      </c>
      <c r="C83" s="196" t="s">
        <v>85</v>
      </c>
      <c r="D83" s="201">
        <v>40038.571296296293</v>
      </c>
      <c r="E83" s="196" t="s">
        <v>108</v>
      </c>
      <c r="F83" s="201">
        <v>43476</v>
      </c>
      <c r="G83" s="196" t="s">
        <v>152</v>
      </c>
      <c r="H83" s="198" t="s">
        <v>1798</v>
      </c>
      <c r="M83" s="198" t="s">
        <v>4733</v>
      </c>
      <c r="O83" s="196" t="s">
        <v>119</v>
      </c>
      <c r="P83" s="198" t="s">
        <v>19</v>
      </c>
      <c r="S83" s="196" t="s">
        <v>42</v>
      </c>
      <c r="T83" s="202" t="s">
        <v>505</v>
      </c>
      <c r="W83" s="200" t="s">
        <v>93</v>
      </c>
      <c r="AA83" s="196" t="s">
        <v>8361</v>
      </c>
      <c r="AC83" s="200">
        <v>3</v>
      </c>
      <c r="AD83" s="200" t="s">
        <v>8274</v>
      </c>
      <c r="AE83" s="212">
        <v>90772</v>
      </c>
      <c r="AF83" s="212">
        <v>1750412.21</v>
      </c>
    </row>
    <row r="84" spans="1:32" hidden="1" x14ac:dyDescent="0.25">
      <c r="A84" s="209">
        <v>70020</v>
      </c>
      <c r="B84" s="210">
        <v>4</v>
      </c>
      <c r="C84" s="196" t="s">
        <v>85</v>
      </c>
      <c r="D84" s="201">
        <v>40038.571296296293</v>
      </c>
      <c r="E84" s="196" t="s">
        <v>108</v>
      </c>
      <c r="F84" s="201">
        <v>43476</v>
      </c>
      <c r="G84" s="196" t="s">
        <v>152</v>
      </c>
      <c r="H84" s="198" t="s">
        <v>1798</v>
      </c>
      <c r="M84" s="198" t="s">
        <v>4733</v>
      </c>
      <c r="O84" s="196" t="s">
        <v>119</v>
      </c>
      <c r="P84" s="198" t="s">
        <v>19</v>
      </c>
      <c r="S84" s="196" t="s">
        <v>42</v>
      </c>
      <c r="T84" s="202" t="s">
        <v>505</v>
      </c>
      <c r="W84" s="200" t="s">
        <v>93</v>
      </c>
      <c r="AA84" s="196" t="s">
        <v>8362</v>
      </c>
      <c r="AC84" s="200">
        <v>3</v>
      </c>
      <c r="AD84" s="200" t="s">
        <v>8274</v>
      </c>
      <c r="AE84" s="212">
        <v>856445</v>
      </c>
      <c r="AF84" s="212">
        <v>19133753.920000002</v>
      </c>
    </row>
    <row r="85" spans="1:32" hidden="1" x14ac:dyDescent="0.25">
      <c r="A85" s="209">
        <v>70021</v>
      </c>
      <c r="B85" s="210">
        <v>2</v>
      </c>
      <c r="C85" s="196" t="s">
        <v>85</v>
      </c>
      <c r="D85" s="201">
        <v>40038.571296296293</v>
      </c>
      <c r="E85" s="196" t="s">
        <v>108</v>
      </c>
      <c r="F85" s="201">
        <v>43500</v>
      </c>
      <c r="G85" s="196" t="s">
        <v>152</v>
      </c>
      <c r="H85" s="198" t="s">
        <v>404</v>
      </c>
      <c r="M85" s="198" t="s">
        <v>4735</v>
      </c>
      <c r="O85" s="196" t="s">
        <v>119</v>
      </c>
      <c r="P85" s="198" t="s">
        <v>19</v>
      </c>
      <c r="S85" s="196" t="s">
        <v>42</v>
      </c>
      <c r="T85" s="202" t="s">
        <v>505</v>
      </c>
      <c r="W85" s="200" t="s">
        <v>93</v>
      </c>
      <c r="AA85" s="196" t="s">
        <v>8363</v>
      </c>
      <c r="AC85" s="200">
        <v>3</v>
      </c>
      <c r="AD85" s="200" t="s">
        <v>8274</v>
      </c>
      <c r="AE85" s="212">
        <v>1063133</v>
      </c>
      <c r="AF85" s="212">
        <v>18105837.68</v>
      </c>
    </row>
    <row r="86" spans="1:32" hidden="1" x14ac:dyDescent="0.25">
      <c r="A86" s="209">
        <v>70022</v>
      </c>
      <c r="B86" s="210">
        <v>3</v>
      </c>
      <c r="C86" s="196" t="s">
        <v>85</v>
      </c>
      <c r="D86" s="201">
        <v>40038.571296296293</v>
      </c>
      <c r="E86" s="196" t="s">
        <v>108</v>
      </c>
      <c r="F86" s="201">
        <v>43489</v>
      </c>
      <c r="G86" s="196" t="s">
        <v>152</v>
      </c>
      <c r="H86" s="198" t="s">
        <v>1489</v>
      </c>
      <c r="M86" s="198" t="s">
        <v>4737</v>
      </c>
      <c r="O86" s="196" t="s">
        <v>119</v>
      </c>
      <c r="P86" s="198" t="s">
        <v>19</v>
      </c>
      <c r="S86" s="196" t="s">
        <v>42</v>
      </c>
      <c r="T86" s="202" t="s">
        <v>505</v>
      </c>
      <c r="W86" s="200" t="s">
        <v>93</v>
      </c>
      <c r="AA86" s="196" t="s">
        <v>8364</v>
      </c>
      <c r="AC86" s="200">
        <v>3</v>
      </c>
      <c r="AD86" s="200" t="s">
        <v>8274</v>
      </c>
      <c r="AE86" s="212">
        <v>1934171</v>
      </c>
      <c r="AF86" s="212">
        <v>10188548.470000001</v>
      </c>
    </row>
    <row r="87" spans="1:32" hidden="1" x14ac:dyDescent="0.25">
      <c r="A87" s="209">
        <v>70022</v>
      </c>
      <c r="B87" s="210">
        <v>3</v>
      </c>
      <c r="C87" s="196" t="s">
        <v>85</v>
      </c>
      <c r="D87" s="201">
        <v>40038.571296296293</v>
      </c>
      <c r="E87" s="196" t="s">
        <v>108</v>
      </c>
      <c r="F87" s="201">
        <v>43489</v>
      </c>
      <c r="G87" s="196" t="s">
        <v>152</v>
      </c>
      <c r="H87" s="198" t="s">
        <v>1489</v>
      </c>
      <c r="M87" s="198" t="s">
        <v>4737</v>
      </c>
      <c r="O87" s="196" t="s">
        <v>119</v>
      </c>
      <c r="P87" s="198" t="s">
        <v>19</v>
      </c>
      <c r="S87" s="196" t="s">
        <v>42</v>
      </c>
      <c r="T87" s="202" t="s">
        <v>505</v>
      </c>
      <c r="W87" s="200" t="s">
        <v>93</v>
      </c>
      <c r="AA87" s="196" t="s">
        <v>8365</v>
      </c>
      <c r="AC87" s="200">
        <v>3</v>
      </c>
      <c r="AD87" s="200" t="s">
        <v>8274</v>
      </c>
      <c r="AE87" s="212">
        <v>844722</v>
      </c>
      <c r="AF87" s="212">
        <v>23482975.789999999</v>
      </c>
    </row>
    <row r="88" spans="1:32" hidden="1" x14ac:dyDescent="0.25">
      <c r="A88" s="209">
        <v>70023</v>
      </c>
      <c r="B88" s="210">
        <v>4</v>
      </c>
      <c r="C88" s="196" t="s">
        <v>85</v>
      </c>
      <c r="D88" s="201">
        <v>40038.571296296293</v>
      </c>
      <c r="E88" s="196" t="s">
        <v>108</v>
      </c>
      <c r="F88" s="201">
        <v>43476</v>
      </c>
      <c r="G88" s="196" t="s">
        <v>152</v>
      </c>
      <c r="H88" s="198" t="s">
        <v>483</v>
      </c>
      <c r="M88" s="198" t="s">
        <v>4739</v>
      </c>
      <c r="O88" s="196" t="s">
        <v>119</v>
      </c>
      <c r="P88" s="198" t="s">
        <v>19</v>
      </c>
      <c r="S88" s="196" t="s">
        <v>42</v>
      </c>
      <c r="T88" s="202" t="s">
        <v>505</v>
      </c>
      <c r="W88" s="200" t="s">
        <v>93</v>
      </c>
      <c r="AA88" s="196" t="s">
        <v>8366</v>
      </c>
      <c r="AC88" s="200">
        <v>3</v>
      </c>
      <c r="AD88" s="200" t="s">
        <v>8274</v>
      </c>
      <c r="AE88" s="212">
        <v>349137</v>
      </c>
      <c r="AF88" s="212">
        <v>5195765.92</v>
      </c>
    </row>
    <row r="89" spans="1:32" hidden="1" x14ac:dyDescent="0.25">
      <c r="A89" s="209">
        <v>70023</v>
      </c>
      <c r="B89" s="210">
        <v>4</v>
      </c>
      <c r="C89" s="196" t="s">
        <v>85</v>
      </c>
      <c r="D89" s="201">
        <v>40038.571296296293</v>
      </c>
      <c r="E89" s="196" t="s">
        <v>108</v>
      </c>
      <c r="F89" s="201">
        <v>43476</v>
      </c>
      <c r="G89" s="196" t="s">
        <v>152</v>
      </c>
      <c r="H89" s="198" t="s">
        <v>483</v>
      </c>
      <c r="M89" s="198" t="s">
        <v>4739</v>
      </c>
      <c r="O89" s="196" t="s">
        <v>119</v>
      </c>
      <c r="P89" s="198" t="s">
        <v>19</v>
      </c>
      <c r="S89" s="196" t="s">
        <v>42</v>
      </c>
      <c r="T89" s="202" t="s">
        <v>505</v>
      </c>
      <c r="W89" s="200" t="s">
        <v>93</v>
      </c>
      <c r="AA89" s="196" t="s">
        <v>8367</v>
      </c>
      <c r="AC89" s="200">
        <v>3</v>
      </c>
      <c r="AD89" s="200" t="s">
        <v>8274</v>
      </c>
      <c r="AE89" s="212">
        <v>1896859</v>
      </c>
      <c r="AF89" s="212">
        <v>31851094.329999998</v>
      </c>
    </row>
    <row r="90" spans="1:32" hidden="1" x14ac:dyDescent="0.25">
      <c r="A90" s="209">
        <v>70024</v>
      </c>
      <c r="B90" s="210">
        <v>4</v>
      </c>
      <c r="C90" s="196" t="s">
        <v>85</v>
      </c>
      <c r="D90" s="201">
        <v>40038.571296296293</v>
      </c>
      <c r="E90" s="196" t="s">
        <v>108</v>
      </c>
      <c r="F90" s="201">
        <v>43475</v>
      </c>
      <c r="G90" s="196" t="s">
        <v>152</v>
      </c>
      <c r="H90" s="198" t="s">
        <v>2044</v>
      </c>
      <c r="M90" s="198" t="s">
        <v>4741</v>
      </c>
      <c r="O90" s="196" t="s">
        <v>119</v>
      </c>
      <c r="P90" s="198" t="s">
        <v>19</v>
      </c>
      <c r="S90" s="196" t="s">
        <v>42</v>
      </c>
      <c r="T90" s="202" t="s">
        <v>505</v>
      </c>
      <c r="W90" s="200" t="s">
        <v>93</v>
      </c>
      <c r="AA90" s="196" t="s">
        <v>8368</v>
      </c>
      <c r="AC90" s="200">
        <v>3</v>
      </c>
      <c r="AD90" s="200" t="s">
        <v>8274</v>
      </c>
      <c r="AE90" s="212">
        <v>915877</v>
      </c>
      <c r="AF90" s="212">
        <v>4336360.88</v>
      </c>
    </row>
    <row r="91" spans="1:32" hidden="1" x14ac:dyDescent="0.25">
      <c r="A91" s="209">
        <v>70024</v>
      </c>
      <c r="B91" s="210">
        <v>4</v>
      </c>
      <c r="C91" s="196" t="s">
        <v>85</v>
      </c>
      <c r="D91" s="201">
        <v>40038.571296296293</v>
      </c>
      <c r="E91" s="196" t="s">
        <v>108</v>
      </c>
      <c r="F91" s="201">
        <v>43475</v>
      </c>
      <c r="G91" s="196" t="s">
        <v>152</v>
      </c>
      <c r="H91" s="198" t="s">
        <v>2044</v>
      </c>
      <c r="M91" s="198" t="s">
        <v>4741</v>
      </c>
      <c r="O91" s="196" t="s">
        <v>119</v>
      </c>
      <c r="P91" s="198" t="s">
        <v>19</v>
      </c>
      <c r="S91" s="196" t="s">
        <v>42</v>
      </c>
      <c r="T91" s="202" t="s">
        <v>505</v>
      </c>
      <c r="W91" s="200" t="s">
        <v>93</v>
      </c>
      <c r="AA91" s="196" t="s">
        <v>8369</v>
      </c>
      <c r="AC91" s="200">
        <v>3</v>
      </c>
      <c r="AD91" s="200" t="s">
        <v>8274</v>
      </c>
      <c r="AE91" s="212">
        <v>2057614</v>
      </c>
      <c r="AF91" s="212">
        <v>28814372.91</v>
      </c>
    </row>
    <row r="92" spans="1:32" hidden="1" x14ac:dyDescent="0.25">
      <c r="A92" s="209">
        <v>70025</v>
      </c>
      <c r="B92" s="210">
        <v>2</v>
      </c>
      <c r="C92" s="196" t="s">
        <v>85</v>
      </c>
      <c r="D92" s="201">
        <v>40038.571296296293</v>
      </c>
      <c r="E92" s="196" t="s">
        <v>108</v>
      </c>
      <c r="F92" s="201">
        <v>43500</v>
      </c>
      <c r="G92" s="196" t="s">
        <v>152</v>
      </c>
      <c r="H92" s="198" t="s">
        <v>144</v>
      </c>
      <c r="M92" s="198" t="s">
        <v>4743</v>
      </c>
      <c r="O92" s="196" t="s">
        <v>119</v>
      </c>
      <c r="P92" s="198" t="s">
        <v>19</v>
      </c>
      <c r="S92" s="196" t="s">
        <v>42</v>
      </c>
      <c r="T92" s="202" t="s">
        <v>505</v>
      </c>
      <c r="W92" s="200" t="s">
        <v>93</v>
      </c>
      <c r="AA92" s="196" t="s">
        <v>8370</v>
      </c>
      <c r="AC92" s="200">
        <v>3</v>
      </c>
      <c r="AD92" s="200" t="s">
        <v>8274</v>
      </c>
      <c r="AE92" s="212">
        <v>944360</v>
      </c>
      <c r="AF92" s="212">
        <v>23644399.98</v>
      </c>
    </row>
    <row r="93" spans="1:32" hidden="1" x14ac:dyDescent="0.25">
      <c r="A93" s="209">
        <v>70026</v>
      </c>
      <c r="B93" s="210">
        <v>2</v>
      </c>
      <c r="C93" s="196" t="s">
        <v>85</v>
      </c>
      <c r="D93" s="201">
        <v>40038.571296296293</v>
      </c>
      <c r="E93" s="196" t="s">
        <v>108</v>
      </c>
      <c r="F93" s="201">
        <v>43489</v>
      </c>
      <c r="G93" s="196" t="s">
        <v>152</v>
      </c>
      <c r="H93" s="198" t="s">
        <v>123</v>
      </c>
      <c r="M93" s="198" t="s">
        <v>4745</v>
      </c>
      <c r="O93" s="196" t="s">
        <v>119</v>
      </c>
      <c r="P93" s="198" t="s">
        <v>19</v>
      </c>
      <c r="S93" s="196" t="s">
        <v>42</v>
      </c>
      <c r="T93" s="202" t="s">
        <v>505</v>
      </c>
      <c r="W93" s="200" t="s">
        <v>93</v>
      </c>
      <c r="AA93" s="196" t="s">
        <v>8371</v>
      </c>
      <c r="AC93" s="200">
        <v>3</v>
      </c>
      <c r="AD93" s="200" t="s">
        <v>8274</v>
      </c>
      <c r="AE93" s="212">
        <v>1310695</v>
      </c>
      <c r="AF93" s="212">
        <v>25792571.66</v>
      </c>
    </row>
    <row r="94" spans="1:32" hidden="1" x14ac:dyDescent="0.25">
      <c r="A94" s="209">
        <v>70027</v>
      </c>
      <c r="B94" s="210">
        <v>4</v>
      </c>
      <c r="C94" s="196" t="s">
        <v>85</v>
      </c>
      <c r="D94" s="201">
        <v>40038.571296296293</v>
      </c>
      <c r="E94" s="196" t="s">
        <v>108</v>
      </c>
      <c r="F94" s="201">
        <v>43487</v>
      </c>
      <c r="G94" s="196" t="s">
        <v>152</v>
      </c>
      <c r="H94" s="198" t="s">
        <v>1099</v>
      </c>
      <c r="M94" s="198" t="s">
        <v>4747</v>
      </c>
      <c r="O94" s="196" t="s">
        <v>119</v>
      </c>
      <c r="P94" s="198" t="s">
        <v>19</v>
      </c>
      <c r="S94" s="196" t="s">
        <v>42</v>
      </c>
      <c r="T94" s="202" t="s">
        <v>505</v>
      </c>
      <c r="W94" s="200" t="s">
        <v>93</v>
      </c>
      <c r="AA94" s="196" t="s">
        <v>8372</v>
      </c>
      <c r="AC94" s="200">
        <v>3</v>
      </c>
      <c r="AD94" s="200" t="s">
        <v>8274</v>
      </c>
      <c r="AE94" s="212">
        <v>2031750</v>
      </c>
      <c r="AF94" s="212">
        <v>39084551.670000002</v>
      </c>
    </row>
    <row r="95" spans="1:32" hidden="1" x14ac:dyDescent="0.25">
      <c r="A95" s="209">
        <v>70028</v>
      </c>
      <c r="B95" s="210">
        <v>3</v>
      </c>
      <c r="C95" s="196" t="s">
        <v>85</v>
      </c>
      <c r="D95" s="201">
        <v>40038.571296296293</v>
      </c>
      <c r="E95" s="196" t="s">
        <v>108</v>
      </c>
      <c r="F95" s="201">
        <v>43489</v>
      </c>
      <c r="G95" s="196" t="s">
        <v>152</v>
      </c>
      <c r="H95" s="198" t="s">
        <v>115</v>
      </c>
      <c r="M95" s="198" t="s">
        <v>4749</v>
      </c>
      <c r="O95" s="196" t="s">
        <v>119</v>
      </c>
      <c r="P95" s="198" t="s">
        <v>19</v>
      </c>
      <c r="S95" s="196" t="s">
        <v>42</v>
      </c>
      <c r="T95" s="202" t="s">
        <v>505</v>
      </c>
      <c r="W95" s="200" t="s">
        <v>93</v>
      </c>
      <c r="AA95" s="196" t="s">
        <v>8373</v>
      </c>
      <c r="AC95" s="200">
        <v>3</v>
      </c>
      <c r="AD95" s="200" t="s">
        <v>8274</v>
      </c>
      <c r="AE95" s="212">
        <v>475071</v>
      </c>
      <c r="AF95" s="212">
        <v>8099515.8799999999</v>
      </c>
    </row>
    <row r="96" spans="1:32" hidden="1" x14ac:dyDescent="0.25">
      <c r="A96" s="209">
        <v>70028</v>
      </c>
      <c r="B96" s="210">
        <v>3</v>
      </c>
      <c r="C96" s="196" t="s">
        <v>85</v>
      </c>
      <c r="D96" s="201">
        <v>40038.571296296293</v>
      </c>
      <c r="E96" s="196" t="s">
        <v>108</v>
      </c>
      <c r="F96" s="201">
        <v>43489</v>
      </c>
      <c r="G96" s="196" t="s">
        <v>152</v>
      </c>
      <c r="H96" s="198" t="s">
        <v>115</v>
      </c>
      <c r="M96" s="198" t="s">
        <v>4749</v>
      </c>
      <c r="O96" s="196" t="s">
        <v>119</v>
      </c>
      <c r="P96" s="198" t="s">
        <v>19</v>
      </c>
      <c r="S96" s="196" t="s">
        <v>42</v>
      </c>
      <c r="T96" s="202" t="s">
        <v>505</v>
      </c>
      <c r="W96" s="200" t="s">
        <v>93</v>
      </c>
      <c r="AA96" s="196" t="s">
        <v>8374</v>
      </c>
      <c r="AC96" s="200">
        <v>3</v>
      </c>
      <c r="AD96" s="200" t="s">
        <v>8274</v>
      </c>
      <c r="AE96" s="212">
        <v>1274893</v>
      </c>
      <c r="AF96" s="212">
        <v>22506481.219999999</v>
      </c>
    </row>
    <row r="97" spans="1:32" hidden="1" x14ac:dyDescent="0.25">
      <c r="A97" s="209">
        <v>70029</v>
      </c>
      <c r="B97" s="210">
        <v>1</v>
      </c>
      <c r="C97" s="196" t="s">
        <v>85</v>
      </c>
      <c r="D97" s="201">
        <v>40038.571296296293</v>
      </c>
      <c r="E97" s="196" t="s">
        <v>108</v>
      </c>
      <c r="F97" s="201">
        <v>43501</v>
      </c>
      <c r="G97" s="196" t="s">
        <v>152</v>
      </c>
      <c r="H97" s="198" t="s">
        <v>2505</v>
      </c>
      <c r="M97" s="198" t="s">
        <v>4751</v>
      </c>
      <c r="O97" s="196" t="s">
        <v>119</v>
      </c>
      <c r="P97" s="198" t="s">
        <v>19</v>
      </c>
      <c r="S97" s="196" t="s">
        <v>42</v>
      </c>
      <c r="T97" s="202" t="s">
        <v>505</v>
      </c>
      <c r="W97" s="200" t="s">
        <v>93</v>
      </c>
      <c r="AA97" s="196" t="s">
        <v>8375</v>
      </c>
      <c r="AC97" s="200">
        <v>3</v>
      </c>
      <c r="AD97" s="200" t="s">
        <v>8274</v>
      </c>
      <c r="AE97" s="212">
        <v>1168571</v>
      </c>
      <c r="AF97" s="212">
        <v>21571552.890000001</v>
      </c>
    </row>
    <row r="98" spans="1:32" hidden="1" x14ac:dyDescent="0.25">
      <c r="A98" s="209">
        <v>70030</v>
      </c>
      <c r="B98" s="210">
        <v>1</v>
      </c>
      <c r="C98" s="196" t="s">
        <v>85</v>
      </c>
      <c r="D98" s="201">
        <v>40038.571296296293</v>
      </c>
      <c r="E98" s="196" t="s">
        <v>108</v>
      </c>
      <c r="F98" s="201">
        <v>43476</v>
      </c>
      <c r="G98" s="196" t="s">
        <v>152</v>
      </c>
      <c r="H98" s="198" t="s">
        <v>718</v>
      </c>
      <c r="M98" s="198" t="s">
        <v>4753</v>
      </c>
      <c r="O98" s="196" t="s">
        <v>119</v>
      </c>
      <c r="P98" s="198" t="s">
        <v>19</v>
      </c>
      <c r="S98" s="196" t="s">
        <v>42</v>
      </c>
      <c r="T98" s="202" t="s">
        <v>505</v>
      </c>
      <c r="W98" s="200" t="s">
        <v>93</v>
      </c>
      <c r="AA98" s="196" t="s">
        <v>8376</v>
      </c>
      <c r="AC98" s="200">
        <v>3</v>
      </c>
      <c r="AD98" s="200" t="s">
        <v>8274</v>
      </c>
      <c r="AE98" s="212">
        <v>654903</v>
      </c>
      <c r="AF98" s="212">
        <v>14184555.75</v>
      </c>
    </row>
    <row r="99" spans="1:32" hidden="1" x14ac:dyDescent="0.25">
      <c r="A99" s="209">
        <v>70030</v>
      </c>
      <c r="B99" s="210">
        <v>1</v>
      </c>
      <c r="C99" s="196" t="s">
        <v>85</v>
      </c>
      <c r="D99" s="201">
        <v>40038.571296296293</v>
      </c>
      <c r="E99" s="196" t="s">
        <v>108</v>
      </c>
      <c r="F99" s="201">
        <v>43476</v>
      </c>
      <c r="G99" s="196" t="s">
        <v>152</v>
      </c>
      <c r="H99" s="198" t="s">
        <v>718</v>
      </c>
      <c r="M99" s="198" t="s">
        <v>4753</v>
      </c>
      <c r="O99" s="196" t="s">
        <v>119</v>
      </c>
      <c r="P99" s="198" t="s">
        <v>19</v>
      </c>
      <c r="S99" s="196" t="s">
        <v>42</v>
      </c>
      <c r="T99" s="202" t="s">
        <v>505</v>
      </c>
      <c r="W99" s="200" t="s">
        <v>93</v>
      </c>
      <c r="AA99" s="196" t="s">
        <v>8377</v>
      </c>
      <c r="AC99" s="200">
        <v>3</v>
      </c>
      <c r="AD99" s="200" t="s">
        <v>8274</v>
      </c>
      <c r="AE99" s="212">
        <v>1481256</v>
      </c>
      <c r="AF99" s="212">
        <v>33756886.789999999</v>
      </c>
    </row>
    <row r="100" spans="1:32" hidden="1" x14ac:dyDescent="0.25">
      <c r="A100" s="209">
        <v>70031</v>
      </c>
      <c r="B100" s="210">
        <v>2</v>
      </c>
      <c r="C100" s="196" t="s">
        <v>85</v>
      </c>
      <c r="D100" s="201">
        <v>40038.571296296293</v>
      </c>
      <c r="E100" s="196" t="s">
        <v>108</v>
      </c>
      <c r="F100" s="201">
        <v>43500</v>
      </c>
      <c r="G100" s="196" t="s">
        <v>152</v>
      </c>
      <c r="H100" s="198" t="s">
        <v>392</v>
      </c>
      <c r="M100" s="198" t="s">
        <v>4755</v>
      </c>
      <c r="O100" s="196" t="s">
        <v>119</v>
      </c>
      <c r="P100" s="198" t="s">
        <v>19</v>
      </c>
      <c r="S100" s="196" t="s">
        <v>42</v>
      </c>
      <c r="T100" s="202" t="s">
        <v>505</v>
      </c>
      <c r="W100" s="200" t="s">
        <v>93</v>
      </c>
      <c r="AA100" s="196" t="s">
        <v>8378</v>
      </c>
      <c r="AC100" s="200">
        <v>3</v>
      </c>
      <c r="AD100" s="200" t="s">
        <v>8274</v>
      </c>
      <c r="AE100" s="212">
        <v>452626</v>
      </c>
      <c r="AF100" s="212">
        <v>7956799.8700000001</v>
      </c>
    </row>
    <row r="101" spans="1:32" hidden="1" x14ac:dyDescent="0.25">
      <c r="A101" s="209">
        <v>70031</v>
      </c>
      <c r="B101" s="210">
        <v>2</v>
      </c>
      <c r="C101" s="196" t="s">
        <v>85</v>
      </c>
      <c r="D101" s="201">
        <v>40038.571296296293</v>
      </c>
      <c r="E101" s="196" t="s">
        <v>108</v>
      </c>
      <c r="F101" s="201">
        <v>43500</v>
      </c>
      <c r="G101" s="196" t="s">
        <v>152</v>
      </c>
      <c r="H101" s="198" t="s">
        <v>392</v>
      </c>
      <c r="M101" s="198" t="s">
        <v>4755</v>
      </c>
      <c r="O101" s="196" t="s">
        <v>119</v>
      </c>
      <c r="P101" s="198" t="s">
        <v>19</v>
      </c>
      <c r="S101" s="196" t="s">
        <v>42</v>
      </c>
      <c r="T101" s="202" t="s">
        <v>505</v>
      </c>
      <c r="W101" s="200" t="s">
        <v>93</v>
      </c>
      <c r="AA101" s="196" t="s">
        <v>8379</v>
      </c>
      <c r="AC101" s="200">
        <v>3</v>
      </c>
      <c r="AD101" s="200" t="s">
        <v>8274</v>
      </c>
      <c r="AE101" s="212">
        <v>1914115</v>
      </c>
      <c r="AF101" s="212">
        <v>20943855.280000001</v>
      </c>
    </row>
    <row r="102" spans="1:32" hidden="1" x14ac:dyDescent="0.25">
      <c r="A102" s="209">
        <v>70032</v>
      </c>
      <c r="B102" s="210">
        <v>1</v>
      </c>
      <c r="C102" s="196" t="s">
        <v>85</v>
      </c>
      <c r="D102" s="201">
        <v>40038.571296296293</v>
      </c>
      <c r="E102" s="196" t="s">
        <v>108</v>
      </c>
      <c r="F102" s="201">
        <v>43474</v>
      </c>
      <c r="G102" s="196" t="s">
        <v>152</v>
      </c>
      <c r="H102" s="198" t="s">
        <v>1105</v>
      </c>
      <c r="M102" s="198" t="s">
        <v>4757</v>
      </c>
      <c r="O102" s="196" t="s">
        <v>119</v>
      </c>
      <c r="P102" s="198" t="s">
        <v>19</v>
      </c>
      <c r="S102" s="196" t="s">
        <v>42</v>
      </c>
      <c r="T102" s="202" t="s">
        <v>505</v>
      </c>
      <c r="W102" s="200" t="s">
        <v>93</v>
      </c>
      <c r="AA102" s="196" t="s">
        <v>8380</v>
      </c>
      <c r="AC102" s="200">
        <v>3</v>
      </c>
      <c r="AD102" s="200" t="s">
        <v>8274</v>
      </c>
      <c r="AE102" s="212">
        <v>247890</v>
      </c>
      <c r="AF102" s="212">
        <v>3242860.26</v>
      </c>
    </row>
    <row r="103" spans="1:32" hidden="1" x14ac:dyDescent="0.25">
      <c r="A103" s="209">
        <v>70032</v>
      </c>
      <c r="B103" s="210">
        <v>1</v>
      </c>
      <c r="C103" s="196" t="s">
        <v>85</v>
      </c>
      <c r="D103" s="201">
        <v>40038.571296296293</v>
      </c>
      <c r="E103" s="196" t="s">
        <v>108</v>
      </c>
      <c r="F103" s="201">
        <v>43474</v>
      </c>
      <c r="G103" s="196" t="s">
        <v>152</v>
      </c>
      <c r="H103" s="198" t="s">
        <v>1105</v>
      </c>
      <c r="M103" s="198" t="s">
        <v>4757</v>
      </c>
      <c r="O103" s="196" t="s">
        <v>119</v>
      </c>
      <c r="P103" s="198" t="s">
        <v>19</v>
      </c>
      <c r="S103" s="196" t="s">
        <v>42</v>
      </c>
      <c r="T103" s="202" t="s">
        <v>505</v>
      </c>
      <c r="W103" s="200" t="s">
        <v>93</v>
      </c>
      <c r="AA103" s="196" t="s">
        <v>8381</v>
      </c>
      <c r="AC103" s="200">
        <v>3</v>
      </c>
      <c r="AD103" s="200" t="s">
        <v>8274</v>
      </c>
      <c r="AE103" s="212">
        <v>713623</v>
      </c>
      <c r="AF103" s="212">
        <v>26465076.309999999</v>
      </c>
    </row>
    <row r="104" spans="1:32" hidden="1" x14ac:dyDescent="0.25">
      <c r="A104" s="209">
        <v>70033</v>
      </c>
      <c r="B104" s="210">
        <v>2</v>
      </c>
      <c r="C104" s="196" t="s">
        <v>85</v>
      </c>
      <c r="D104" s="201">
        <v>40038.571296296293</v>
      </c>
      <c r="E104" s="196" t="s">
        <v>108</v>
      </c>
      <c r="F104" s="201">
        <v>43474</v>
      </c>
      <c r="G104" s="196" t="s">
        <v>152</v>
      </c>
      <c r="H104" s="198" t="s">
        <v>223</v>
      </c>
      <c r="M104" s="198" t="s">
        <v>4759</v>
      </c>
      <c r="O104" s="196" t="s">
        <v>119</v>
      </c>
      <c r="P104" s="198" t="s">
        <v>19</v>
      </c>
      <c r="S104" s="196" t="s">
        <v>42</v>
      </c>
      <c r="T104" s="202" t="s">
        <v>505</v>
      </c>
      <c r="W104" s="200" t="s">
        <v>93</v>
      </c>
      <c r="AA104" s="196" t="s">
        <v>8382</v>
      </c>
      <c r="AC104" s="200">
        <v>3</v>
      </c>
      <c r="AD104" s="200" t="s">
        <v>8274</v>
      </c>
      <c r="AE104" s="212">
        <v>685700</v>
      </c>
      <c r="AF104" s="212">
        <v>20837144.329999998</v>
      </c>
    </row>
    <row r="105" spans="1:32" hidden="1" x14ac:dyDescent="0.25">
      <c r="A105" s="209">
        <v>70033</v>
      </c>
      <c r="B105" s="210">
        <v>2</v>
      </c>
      <c r="C105" s="196" t="s">
        <v>85</v>
      </c>
      <c r="D105" s="201">
        <v>40038.571296296293</v>
      </c>
      <c r="E105" s="196" t="s">
        <v>108</v>
      </c>
      <c r="F105" s="201">
        <v>43474</v>
      </c>
      <c r="G105" s="196" t="s">
        <v>152</v>
      </c>
      <c r="H105" s="198" t="s">
        <v>223</v>
      </c>
      <c r="M105" s="198" t="s">
        <v>4759</v>
      </c>
      <c r="O105" s="196" t="s">
        <v>119</v>
      </c>
      <c r="P105" s="198" t="s">
        <v>19</v>
      </c>
      <c r="S105" s="196" t="s">
        <v>42</v>
      </c>
      <c r="T105" s="202" t="s">
        <v>505</v>
      </c>
      <c r="W105" s="200" t="s">
        <v>93</v>
      </c>
      <c r="AA105" s="196" t="s">
        <v>8383</v>
      </c>
      <c r="AC105" s="200">
        <v>3</v>
      </c>
      <c r="AD105" s="200" t="s">
        <v>8274</v>
      </c>
      <c r="AE105" s="212">
        <v>3853855</v>
      </c>
      <c r="AF105" s="212">
        <v>59616185.359999999</v>
      </c>
    </row>
    <row r="106" spans="1:32" hidden="1" x14ac:dyDescent="0.25">
      <c r="A106" s="209">
        <v>70034</v>
      </c>
      <c r="B106" s="210">
        <v>1</v>
      </c>
      <c r="C106" s="196" t="s">
        <v>85</v>
      </c>
      <c r="D106" s="201">
        <v>40038.571296296293</v>
      </c>
      <c r="E106" s="196" t="s">
        <v>108</v>
      </c>
      <c r="F106" s="201">
        <v>43476</v>
      </c>
      <c r="G106" s="196" t="s">
        <v>152</v>
      </c>
      <c r="H106" s="198" t="s">
        <v>1874</v>
      </c>
      <c r="M106" s="198" t="s">
        <v>4761</v>
      </c>
      <c r="O106" s="196" t="s">
        <v>119</v>
      </c>
      <c r="P106" s="198" t="s">
        <v>19</v>
      </c>
      <c r="S106" s="196" t="s">
        <v>42</v>
      </c>
      <c r="T106" s="202" t="s">
        <v>505</v>
      </c>
      <c r="W106" s="200" t="s">
        <v>93</v>
      </c>
      <c r="AA106" s="196" t="s">
        <v>8384</v>
      </c>
      <c r="AC106" s="200">
        <v>3</v>
      </c>
      <c r="AD106" s="200" t="s">
        <v>8274</v>
      </c>
      <c r="AE106" s="212">
        <v>718476</v>
      </c>
      <c r="AF106" s="212">
        <v>17867277.359999999</v>
      </c>
    </row>
    <row r="107" spans="1:32" hidden="1" x14ac:dyDescent="0.25">
      <c r="A107" s="209">
        <v>70035</v>
      </c>
      <c r="B107" s="210">
        <v>4</v>
      </c>
      <c r="C107" s="196" t="s">
        <v>85</v>
      </c>
      <c r="D107" s="201">
        <v>40038.571296296293</v>
      </c>
      <c r="E107" s="196" t="s">
        <v>108</v>
      </c>
      <c r="F107" s="201">
        <v>43476</v>
      </c>
      <c r="G107" s="196" t="s">
        <v>152</v>
      </c>
      <c r="H107" s="198" t="s">
        <v>961</v>
      </c>
      <c r="M107" s="198" t="s">
        <v>4763</v>
      </c>
      <c r="O107" s="196" t="s">
        <v>119</v>
      </c>
      <c r="P107" s="198" t="s">
        <v>19</v>
      </c>
      <c r="S107" s="196" t="s">
        <v>42</v>
      </c>
      <c r="T107" s="202" t="s">
        <v>505</v>
      </c>
      <c r="W107" s="200" t="s">
        <v>93</v>
      </c>
      <c r="AA107" s="196" t="s">
        <v>8385</v>
      </c>
      <c r="AC107" s="200">
        <v>3</v>
      </c>
      <c r="AD107" s="200" t="s">
        <v>8274</v>
      </c>
      <c r="AE107" s="212">
        <v>1047157</v>
      </c>
      <c r="AF107" s="212">
        <v>23223202.620000001</v>
      </c>
    </row>
    <row r="108" spans="1:32" hidden="1" x14ac:dyDescent="0.25">
      <c r="A108" s="209">
        <v>70038</v>
      </c>
      <c r="B108" s="210">
        <v>4</v>
      </c>
      <c r="C108" s="196" t="s">
        <v>85</v>
      </c>
      <c r="D108" s="201">
        <v>40038.571296296293</v>
      </c>
      <c r="E108" s="196" t="s">
        <v>108</v>
      </c>
      <c r="F108" s="201">
        <v>43476</v>
      </c>
      <c r="G108" s="196" t="s">
        <v>152</v>
      </c>
      <c r="H108" s="198" t="s">
        <v>489</v>
      </c>
      <c r="M108" s="198" t="s">
        <v>4765</v>
      </c>
      <c r="O108" s="196" t="s">
        <v>119</v>
      </c>
      <c r="P108" s="198" t="s">
        <v>19</v>
      </c>
      <c r="S108" s="196" t="s">
        <v>42</v>
      </c>
      <c r="T108" s="202" t="s">
        <v>505</v>
      </c>
      <c r="W108" s="200" t="s">
        <v>93</v>
      </c>
      <c r="AA108" s="196" t="s">
        <v>8386</v>
      </c>
      <c r="AC108" s="200">
        <v>3</v>
      </c>
      <c r="AD108" s="200" t="s">
        <v>8274</v>
      </c>
      <c r="AE108" s="212">
        <v>595581</v>
      </c>
      <c r="AF108" s="212">
        <v>8559978.0999999996</v>
      </c>
    </row>
    <row r="109" spans="1:32" hidden="1" x14ac:dyDescent="0.25">
      <c r="A109" s="209">
        <v>70038</v>
      </c>
      <c r="B109" s="210">
        <v>4</v>
      </c>
      <c r="C109" s="196" t="s">
        <v>85</v>
      </c>
      <c r="D109" s="201">
        <v>40038.571296296293</v>
      </c>
      <c r="E109" s="196" t="s">
        <v>108</v>
      </c>
      <c r="F109" s="201">
        <v>43476</v>
      </c>
      <c r="G109" s="196" t="s">
        <v>152</v>
      </c>
      <c r="H109" s="198" t="s">
        <v>489</v>
      </c>
      <c r="M109" s="198" t="s">
        <v>4765</v>
      </c>
      <c r="O109" s="196" t="s">
        <v>119</v>
      </c>
      <c r="P109" s="198" t="s">
        <v>19</v>
      </c>
      <c r="S109" s="196" t="s">
        <v>42</v>
      </c>
      <c r="T109" s="202" t="s">
        <v>505</v>
      </c>
      <c r="W109" s="200" t="s">
        <v>93</v>
      </c>
      <c r="AA109" s="196" t="s">
        <v>8387</v>
      </c>
      <c r="AC109" s="200">
        <v>3</v>
      </c>
      <c r="AD109" s="200" t="s">
        <v>8274</v>
      </c>
      <c r="AE109" s="212">
        <v>1397618</v>
      </c>
      <c r="AF109" s="212">
        <v>27829680.02</v>
      </c>
    </row>
    <row r="110" spans="1:32" hidden="1" x14ac:dyDescent="0.25">
      <c r="A110" s="209">
        <v>70039</v>
      </c>
      <c r="B110" s="210">
        <v>4</v>
      </c>
      <c r="C110" s="196" t="s">
        <v>85</v>
      </c>
      <c r="D110" s="201">
        <v>40038.571296296293</v>
      </c>
      <c r="E110" s="196" t="s">
        <v>108</v>
      </c>
      <c r="F110" s="201">
        <v>43476</v>
      </c>
      <c r="G110" s="196" t="s">
        <v>152</v>
      </c>
      <c r="H110" s="198" t="s">
        <v>415</v>
      </c>
      <c r="M110" s="198" t="s">
        <v>4767</v>
      </c>
      <c r="O110" s="196" t="s">
        <v>119</v>
      </c>
      <c r="P110" s="198" t="s">
        <v>19</v>
      </c>
      <c r="S110" s="196" t="s">
        <v>42</v>
      </c>
      <c r="T110" s="202" t="s">
        <v>505</v>
      </c>
      <c r="W110" s="200" t="s">
        <v>93</v>
      </c>
      <c r="AA110" s="196" t="s">
        <v>8388</v>
      </c>
      <c r="AC110" s="200">
        <v>3</v>
      </c>
      <c r="AD110" s="200" t="s">
        <v>8274</v>
      </c>
      <c r="AE110" s="212">
        <v>812843</v>
      </c>
      <c r="AF110" s="212">
        <v>11364897.91</v>
      </c>
    </row>
    <row r="111" spans="1:32" hidden="1" x14ac:dyDescent="0.25">
      <c r="A111" s="209">
        <v>70039</v>
      </c>
      <c r="B111" s="210">
        <v>4</v>
      </c>
      <c r="C111" s="196" t="s">
        <v>85</v>
      </c>
      <c r="D111" s="201">
        <v>40038.571296296293</v>
      </c>
      <c r="E111" s="196" t="s">
        <v>108</v>
      </c>
      <c r="F111" s="201">
        <v>43476</v>
      </c>
      <c r="G111" s="196" t="s">
        <v>152</v>
      </c>
      <c r="H111" s="198" t="s">
        <v>415</v>
      </c>
      <c r="M111" s="198" t="s">
        <v>4767</v>
      </c>
      <c r="O111" s="196" t="s">
        <v>119</v>
      </c>
      <c r="P111" s="198" t="s">
        <v>19</v>
      </c>
      <c r="S111" s="196" t="s">
        <v>42</v>
      </c>
      <c r="T111" s="202" t="s">
        <v>505</v>
      </c>
      <c r="W111" s="200" t="s">
        <v>93</v>
      </c>
      <c r="AA111" s="196" t="s">
        <v>8389</v>
      </c>
      <c r="AC111" s="200">
        <v>3</v>
      </c>
      <c r="AD111" s="200" t="s">
        <v>8274</v>
      </c>
      <c r="AE111" s="212">
        <v>1189048</v>
      </c>
      <c r="AF111" s="212">
        <v>25356172.550000001</v>
      </c>
    </row>
    <row r="112" spans="1:32" hidden="1" x14ac:dyDescent="0.25">
      <c r="A112" s="209">
        <v>70040</v>
      </c>
      <c r="B112" s="210">
        <v>4</v>
      </c>
      <c r="C112" s="196" t="s">
        <v>85</v>
      </c>
      <c r="D112" s="201">
        <v>40038.571296296293</v>
      </c>
      <c r="E112" s="196" t="s">
        <v>108</v>
      </c>
      <c r="F112" s="201">
        <v>43487</v>
      </c>
      <c r="G112" s="196" t="s">
        <v>152</v>
      </c>
      <c r="H112" s="198" t="s">
        <v>325</v>
      </c>
      <c r="M112" s="198" t="s">
        <v>4769</v>
      </c>
      <c r="O112" s="196" t="s">
        <v>119</v>
      </c>
      <c r="P112" s="198" t="s">
        <v>19</v>
      </c>
      <c r="S112" s="196" t="s">
        <v>42</v>
      </c>
      <c r="T112" s="202" t="s">
        <v>505</v>
      </c>
      <c r="W112" s="200" t="s">
        <v>93</v>
      </c>
      <c r="AA112" s="196" t="s">
        <v>8390</v>
      </c>
      <c r="AC112" s="200">
        <v>3</v>
      </c>
      <c r="AD112" s="200" t="s">
        <v>8274</v>
      </c>
      <c r="AE112" s="212">
        <v>1592231</v>
      </c>
      <c r="AF112" s="212">
        <v>30551239</v>
      </c>
    </row>
    <row r="113" spans="1:32" hidden="1" x14ac:dyDescent="0.25">
      <c r="A113" s="209">
        <v>70041</v>
      </c>
      <c r="B113" s="210">
        <v>3</v>
      </c>
      <c r="C113" s="196" t="s">
        <v>85</v>
      </c>
      <c r="D113" s="201">
        <v>40038.571296296293</v>
      </c>
      <c r="E113" s="196" t="s">
        <v>108</v>
      </c>
      <c r="F113" s="201">
        <v>43488</v>
      </c>
      <c r="G113" s="196" t="s">
        <v>152</v>
      </c>
      <c r="H113" s="198" t="s">
        <v>1111</v>
      </c>
      <c r="M113" s="198" t="s">
        <v>4771</v>
      </c>
      <c r="O113" s="196" t="s">
        <v>119</v>
      </c>
      <c r="P113" s="198" t="s">
        <v>19</v>
      </c>
      <c r="S113" s="196" t="s">
        <v>42</v>
      </c>
      <c r="T113" s="202" t="s">
        <v>505</v>
      </c>
      <c r="W113" s="200" t="s">
        <v>93</v>
      </c>
      <c r="AA113" s="196" t="s">
        <v>8391</v>
      </c>
      <c r="AC113" s="200">
        <v>3</v>
      </c>
      <c r="AD113" s="200" t="s">
        <v>8274</v>
      </c>
      <c r="AE113" s="212">
        <v>265403</v>
      </c>
      <c r="AF113" s="212">
        <v>4346736.0199999996</v>
      </c>
    </row>
    <row r="114" spans="1:32" hidden="1" x14ac:dyDescent="0.25">
      <c r="A114" s="209">
        <v>70041</v>
      </c>
      <c r="B114" s="210">
        <v>3</v>
      </c>
      <c r="C114" s="196" t="s">
        <v>85</v>
      </c>
      <c r="D114" s="201">
        <v>40038.571296296293</v>
      </c>
      <c r="E114" s="196" t="s">
        <v>108</v>
      </c>
      <c r="F114" s="201">
        <v>43488</v>
      </c>
      <c r="G114" s="196" t="s">
        <v>152</v>
      </c>
      <c r="H114" s="198" t="s">
        <v>1111</v>
      </c>
      <c r="M114" s="198" t="s">
        <v>4771</v>
      </c>
      <c r="O114" s="196" t="s">
        <v>119</v>
      </c>
      <c r="P114" s="198" t="s">
        <v>19</v>
      </c>
      <c r="S114" s="196" t="s">
        <v>42</v>
      </c>
      <c r="T114" s="202" t="s">
        <v>505</v>
      </c>
      <c r="W114" s="200" t="s">
        <v>93</v>
      </c>
      <c r="AA114" s="196" t="s">
        <v>8392</v>
      </c>
      <c r="AC114" s="200">
        <v>3</v>
      </c>
      <c r="AD114" s="200" t="s">
        <v>8274</v>
      </c>
      <c r="AE114" s="212">
        <v>1198134</v>
      </c>
      <c r="AF114" s="212">
        <v>21031854.52</v>
      </c>
    </row>
    <row r="115" spans="1:32" hidden="1" x14ac:dyDescent="0.25">
      <c r="A115" s="209">
        <v>70042</v>
      </c>
      <c r="B115" s="210">
        <v>3</v>
      </c>
      <c r="C115" s="196" t="s">
        <v>85</v>
      </c>
      <c r="D115" s="201">
        <v>40038.571296296293</v>
      </c>
      <c r="E115" s="196" t="s">
        <v>108</v>
      </c>
      <c r="F115" s="201">
        <v>43489</v>
      </c>
      <c r="G115" s="196" t="s">
        <v>152</v>
      </c>
      <c r="H115" s="198" t="s">
        <v>1716</v>
      </c>
      <c r="M115" s="198" t="s">
        <v>4773</v>
      </c>
      <c r="O115" s="196" t="s">
        <v>119</v>
      </c>
      <c r="P115" s="198" t="s">
        <v>19</v>
      </c>
      <c r="S115" s="196" t="s">
        <v>42</v>
      </c>
      <c r="T115" s="202" t="s">
        <v>505</v>
      </c>
      <c r="W115" s="200" t="s">
        <v>93</v>
      </c>
      <c r="AA115" s="196" t="s">
        <v>8393</v>
      </c>
      <c r="AC115" s="200">
        <v>3</v>
      </c>
      <c r="AD115" s="200" t="s">
        <v>8274</v>
      </c>
      <c r="AE115" s="212">
        <v>793236</v>
      </c>
      <c r="AF115" s="212">
        <v>14820932.23</v>
      </c>
    </row>
    <row r="116" spans="1:32" hidden="1" x14ac:dyDescent="0.25">
      <c r="A116" s="209">
        <v>70043</v>
      </c>
      <c r="B116" s="210">
        <v>3</v>
      </c>
      <c r="C116" s="196" t="s">
        <v>85</v>
      </c>
      <c r="D116" s="201">
        <v>40038.571296296293</v>
      </c>
      <c r="E116" s="196" t="s">
        <v>108</v>
      </c>
      <c r="F116" s="201">
        <v>43488</v>
      </c>
      <c r="G116" s="196" t="s">
        <v>152</v>
      </c>
      <c r="H116" s="198" t="s">
        <v>306</v>
      </c>
      <c r="M116" s="198" t="s">
        <v>4775</v>
      </c>
      <c r="O116" s="196" t="s">
        <v>119</v>
      </c>
      <c r="P116" s="198" t="s">
        <v>19</v>
      </c>
      <c r="S116" s="196" t="s">
        <v>42</v>
      </c>
      <c r="T116" s="202" t="s">
        <v>505</v>
      </c>
      <c r="W116" s="200" t="s">
        <v>93</v>
      </c>
      <c r="AA116" s="196" t="s">
        <v>8394</v>
      </c>
      <c r="AC116" s="200">
        <v>3</v>
      </c>
      <c r="AD116" s="200" t="s">
        <v>8274</v>
      </c>
      <c r="AE116" s="212">
        <v>446504</v>
      </c>
      <c r="AF116" s="212">
        <v>5350006.72</v>
      </c>
    </row>
    <row r="117" spans="1:32" hidden="1" x14ac:dyDescent="0.25">
      <c r="A117" s="209">
        <v>70043</v>
      </c>
      <c r="B117" s="210">
        <v>3</v>
      </c>
      <c r="C117" s="196" t="s">
        <v>85</v>
      </c>
      <c r="D117" s="201">
        <v>40038.571296296293</v>
      </c>
      <c r="E117" s="196" t="s">
        <v>108</v>
      </c>
      <c r="F117" s="201">
        <v>43488</v>
      </c>
      <c r="G117" s="196" t="s">
        <v>152</v>
      </c>
      <c r="H117" s="198" t="s">
        <v>306</v>
      </c>
      <c r="M117" s="198" t="s">
        <v>4775</v>
      </c>
      <c r="O117" s="196" t="s">
        <v>119</v>
      </c>
      <c r="P117" s="198" t="s">
        <v>19</v>
      </c>
      <c r="S117" s="196" t="s">
        <v>42</v>
      </c>
      <c r="T117" s="202" t="s">
        <v>505</v>
      </c>
      <c r="W117" s="200" t="s">
        <v>93</v>
      </c>
      <c r="AA117" s="196" t="s">
        <v>8395</v>
      </c>
      <c r="AC117" s="200">
        <v>3</v>
      </c>
      <c r="AD117" s="200" t="s">
        <v>8274</v>
      </c>
      <c r="AE117" s="212">
        <v>1503662</v>
      </c>
      <c r="AF117" s="212">
        <v>23596929.84</v>
      </c>
    </row>
    <row r="118" spans="1:32" hidden="1" x14ac:dyDescent="0.25">
      <c r="A118" s="209">
        <v>70044</v>
      </c>
      <c r="B118" s="210">
        <v>2</v>
      </c>
      <c r="C118" s="196" t="s">
        <v>85</v>
      </c>
      <c r="D118" s="201">
        <v>40038.571296296293</v>
      </c>
      <c r="E118" s="196" t="s">
        <v>108</v>
      </c>
      <c r="F118" s="201">
        <v>43500</v>
      </c>
      <c r="G118" s="196" t="s">
        <v>152</v>
      </c>
      <c r="H118" s="198" t="s">
        <v>1572</v>
      </c>
      <c r="M118" s="198" t="s">
        <v>4777</v>
      </c>
      <c r="O118" s="196" t="s">
        <v>119</v>
      </c>
      <c r="P118" s="198" t="s">
        <v>19</v>
      </c>
      <c r="S118" s="196" t="s">
        <v>42</v>
      </c>
      <c r="T118" s="202" t="s">
        <v>505</v>
      </c>
      <c r="W118" s="200" t="s">
        <v>93</v>
      </c>
      <c r="AA118" s="196" t="s">
        <v>8396</v>
      </c>
      <c r="AC118" s="200">
        <v>3</v>
      </c>
      <c r="AD118" s="200" t="s">
        <v>8274</v>
      </c>
      <c r="AE118" s="212">
        <v>1646388</v>
      </c>
      <c r="AF118" s="212">
        <v>21827412.280000001</v>
      </c>
    </row>
    <row r="119" spans="1:32" hidden="1" x14ac:dyDescent="0.25">
      <c r="A119" s="209">
        <v>70045</v>
      </c>
      <c r="B119" s="210">
        <v>1</v>
      </c>
      <c r="C119" s="196" t="s">
        <v>85</v>
      </c>
      <c r="D119" s="201">
        <v>40038.571296296293</v>
      </c>
      <c r="E119" s="196" t="s">
        <v>108</v>
      </c>
      <c r="F119" s="201">
        <v>43476</v>
      </c>
      <c r="G119" s="196" t="s">
        <v>152</v>
      </c>
      <c r="H119" s="198" t="s">
        <v>162</v>
      </c>
      <c r="M119" s="198" t="s">
        <v>4779</v>
      </c>
      <c r="O119" s="196" t="s">
        <v>119</v>
      </c>
      <c r="P119" s="198" t="s">
        <v>19</v>
      </c>
      <c r="S119" s="196" t="s">
        <v>42</v>
      </c>
      <c r="T119" s="202" t="s">
        <v>505</v>
      </c>
      <c r="W119" s="200" t="s">
        <v>93</v>
      </c>
      <c r="AA119" s="196" t="s">
        <v>8397</v>
      </c>
      <c r="AC119" s="200">
        <v>3</v>
      </c>
      <c r="AD119" s="200" t="s">
        <v>8274</v>
      </c>
      <c r="AE119" s="212">
        <v>698368</v>
      </c>
      <c r="AF119" s="212">
        <v>14123592.09</v>
      </c>
    </row>
    <row r="120" spans="1:32" hidden="1" x14ac:dyDescent="0.25">
      <c r="A120" s="209">
        <v>70045</v>
      </c>
      <c r="B120" s="210">
        <v>1</v>
      </c>
      <c r="C120" s="196" t="s">
        <v>85</v>
      </c>
      <c r="D120" s="201">
        <v>40038.571296296293</v>
      </c>
      <c r="E120" s="196" t="s">
        <v>108</v>
      </c>
      <c r="F120" s="201">
        <v>43476</v>
      </c>
      <c r="G120" s="196" t="s">
        <v>152</v>
      </c>
      <c r="H120" s="198" t="s">
        <v>162</v>
      </c>
      <c r="M120" s="198" t="s">
        <v>4779</v>
      </c>
      <c r="O120" s="196" t="s">
        <v>119</v>
      </c>
      <c r="P120" s="198" t="s">
        <v>19</v>
      </c>
      <c r="S120" s="196" t="s">
        <v>42</v>
      </c>
      <c r="T120" s="202" t="s">
        <v>505</v>
      </c>
      <c r="W120" s="200" t="s">
        <v>93</v>
      </c>
      <c r="AA120" s="196" t="s">
        <v>8398</v>
      </c>
      <c r="AC120" s="200">
        <v>3</v>
      </c>
      <c r="AD120" s="200" t="s">
        <v>8274</v>
      </c>
      <c r="AE120" s="212">
        <v>687073</v>
      </c>
      <c r="AF120" s="212">
        <v>20583386.780000001</v>
      </c>
    </row>
    <row r="121" spans="1:32" hidden="1" x14ac:dyDescent="0.25">
      <c r="A121" s="209">
        <v>70046</v>
      </c>
      <c r="B121" s="210">
        <v>1</v>
      </c>
      <c r="C121" s="196" t="s">
        <v>85</v>
      </c>
      <c r="D121" s="201">
        <v>40038.571296296293</v>
      </c>
      <c r="E121" s="196" t="s">
        <v>108</v>
      </c>
      <c r="F121" s="201">
        <v>43476</v>
      </c>
      <c r="G121" s="196" t="s">
        <v>152</v>
      </c>
      <c r="H121" s="198" t="s">
        <v>153</v>
      </c>
      <c r="M121" s="198" t="s">
        <v>4781</v>
      </c>
      <c r="O121" s="196" t="s">
        <v>119</v>
      </c>
      <c r="P121" s="198" t="s">
        <v>19</v>
      </c>
      <c r="S121" s="196" t="s">
        <v>42</v>
      </c>
      <c r="T121" s="202" t="s">
        <v>505</v>
      </c>
      <c r="W121" s="200" t="s">
        <v>93</v>
      </c>
      <c r="AA121" s="196" t="s">
        <v>8399</v>
      </c>
      <c r="AC121" s="200">
        <v>3</v>
      </c>
      <c r="AD121" s="200" t="s">
        <v>8274</v>
      </c>
      <c r="AE121" s="212">
        <v>1290440</v>
      </c>
      <c r="AF121" s="212">
        <v>23587174.539999999</v>
      </c>
    </row>
    <row r="122" spans="1:32" hidden="1" x14ac:dyDescent="0.25">
      <c r="A122" s="209">
        <v>70047</v>
      </c>
      <c r="B122" s="210">
        <v>1</v>
      </c>
      <c r="C122" s="196" t="s">
        <v>85</v>
      </c>
      <c r="D122" s="201">
        <v>40038.571296296293</v>
      </c>
      <c r="E122" s="196" t="s">
        <v>108</v>
      </c>
      <c r="F122" s="201">
        <v>43474</v>
      </c>
      <c r="G122" s="196" t="s">
        <v>152</v>
      </c>
      <c r="H122" s="198" t="s">
        <v>297</v>
      </c>
      <c r="M122" s="198" t="s">
        <v>4783</v>
      </c>
      <c r="O122" s="196" t="s">
        <v>119</v>
      </c>
      <c r="P122" s="198" t="s">
        <v>19</v>
      </c>
      <c r="S122" s="196" t="s">
        <v>42</v>
      </c>
      <c r="T122" s="202" t="s">
        <v>505</v>
      </c>
      <c r="W122" s="200" t="s">
        <v>93</v>
      </c>
      <c r="AA122" s="196" t="s">
        <v>8400</v>
      </c>
      <c r="AC122" s="200">
        <v>3</v>
      </c>
      <c r="AD122" s="200" t="s">
        <v>8274</v>
      </c>
      <c r="AE122" s="212">
        <v>2458409</v>
      </c>
      <c r="AF122" s="212">
        <v>43445633.189999998</v>
      </c>
    </row>
    <row r="123" spans="1:32" hidden="1" x14ac:dyDescent="0.25">
      <c r="A123" s="209">
        <v>70047</v>
      </c>
      <c r="B123" s="210">
        <v>1</v>
      </c>
      <c r="C123" s="196" t="s">
        <v>85</v>
      </c>
      <c r="D123" s="201">
        <v>40038.571296296293</v>
      </c>
      <c r="E123" s="196" t="s">
        <v>108</v>
      </c>
      <c r="F123" s="201">
        <v>43474</v>
      </c>
      <c r="G123" s="196" t="s">
        <v>152</v>
      </c>
      <c r="H123" s="198" t="s">
        <v>297</v>
      </c>
      <c r="M123" s="198" t="s">
        <v>4783</v>
      </c>
      <c r="O123" s="196" t="s">
        <v>119</v>
      </c>
      <c r="P123" s="198" t="s">
        <v>19</v>
      </c>
      <c r="S123" s="196" t="s">
        <v>42</v>
      </c>
      <c r="T123" s="202" t="s">
        <v>505</v>
      </c>
      <c r="W123" s="200" t="s">
        <v>93</v>
      </c>
      <c r="AA123" s="196" t="s">
        <v>8401</v>
      </c>
      <c r="AC123" s="200">
        <v>3</v>
      </c>
      <c r="AD123" s="200" t="s">
        <v>8274</v>
      </c>
      <c r="AE123" s="212">
        <v>2832040</v>
      </c>
      <c r="AF123" s="212">
        <v>75510688.790000007</v>
      </c>
    </row>
    <row r="124" spans="1:32" hidden="1" x14ac:dyDescent="0.25">
      <c r="A124" s="209">
        <v>70048</v>
      </c>
      <c r="B124" s="210">
        <v>4</v>
      </c>
      <c r="C124" s="196" t="s">
        <v>85</v>
      </c>
      <c r="D124" s="201">
        <v>40038.571296296293</v>
      </c>
      <c r="E124" s="196" t="s">
        <v>108</v>
      </c>
      <c r="F124" s="201">
        <v>43475</v>
      </c>
      <c r="G124" s="196" t="s">
        <v>152</v>
      </c>
      <c r="H124" s="198" t="s">
        <v>2124</v>
      </c>
      <c r="M124" s="198" t="s">
        <v>4785</v>
      </c>
      <c r="O124" s="196" t="s">
        <v>119</v>
      </c>
      <c r="P124" s="198" t="s">
        <v>19</v>
      </c>
      <c r="S124" s="196" t="s">
        <v>42</v>
      </c>
      <c r="T124" s="202" t="s">
        <v>505</v>
      </c>
      <c r="W124" s="200" t="s">
        <v>93</v>
      </c>
      <c r="AA124" s="196" t="s">
        <v>8402</v>
      </c>
      <c r="AC124" s="200">
        <v>3</v>
      </c>
      <c r="AD124" s="200" t="s">
        <v>8274</v>
      </c>
      <c r="AE124" s="212">
        <v>353823</v>
      </c>
      <c r="AF124" s="212">
        <v>10730363.07</v>
      </c>
    </row>
    <row r="125" spans="1:32" hidden="1" x14ac:dyDescent="0.25">
      <c r="A125" s="209">
        <v>70049</v>
      </c>
      <c r="B125" s="210">
        <v>4</v>
      </c>
      <c r="C125" s="196" t="s">
        <v>85</v>
      </c>
      <c r="D125" s="201">
        <v>40038.571296296293</v>
      </c>
      <c r="E125" s="196" t="s">
        <v>108</v>
      </c>
      <c r="F125" s="201">
        <v>43475</v>
      </c>
      <c r="G125" s="196" t="s">
        <v>152</v>
      </c>
      <c r="H125" s="198" t="s">
        <v>331</v>
      </c>
      <c r="M125" s="198" t="s">
        <v>4787</v>
      </c>
      <c r="O125" s="196" t="s">
        <v>119</v>
      </c>
      <c r="P125" s="198" t="s">
        <v>19</v>
      </c>
      <c r="S125" s="196" t="s">
        <v>42</v>
      </c>
      <c r="T125" s="202" t="s">
        <v>505</v>
      </c>
      <c r="W125" s="200" t="s">
        <v>93</v>
      </c>
      <c r="AA125" s="196" t="s">
        <v>8403</v>
      </c>
      <c r="AC125" s="200">
        <v>3</v>
      </c>
      <c r="AD125" s="200" t="s">
        <v>8274</v>
      </c>
      <c r="AE125" s="212">
        <v>1195921</v>
      </c>
      <c r="AF125" s="212">
        <v>21926881.219999999</v>
      </c>
    </row>
    <row r="126" spans="1:32" hidden="1" x14ac:dyDescent="0.25">
      <c r="A126" s="209">
        <v>70050</v>
      </c>
      <c r="B126" s="210">
        <v>3</v>
      </c>
      <c r="C126" s="196" t="s">
        <v>85</v>
      </c>
      <c r="D126" s="201">
        <v>40038.571296296293</v>
      </c>
      <c r="E126" s="196" t="s">
        <v>108</v>
      </c>
      <c r="F126" s="201">
        <v>43488</v>
      </c>
      <c r="G126" s="196" t="s">
        <v>152</v>
      </c>
      <c r="H126" s="198" t="s">
        <v>313</v>
      </c>
      <c r="M126" s="198" t="s">
        <v>4789</v>
      </c>
      <c r="O126" s="196" t="s">
        <v>119</v>
      </c>
      <c r="P126" s="198" t="s">
        <v>19</v>
      </c>
      <c r="S126" s="196" t="s">
        <v>42</v>
      </c>
      <c r="T126" s="202" t="s">
        <v>505</v>
      </c>
      <c r="W126" s="200" t="s">
        <v>93</v>
      </c>
      <c r="AA126" s="196" t="s">
        <v>8404</v>
      </c>
      <c r="AC126" s="200">
        <v>3</v>
      </c>
      <c r="AD126" s="200" t="s">
        <v>8274</v>
      </c>
      <c r="AE126" s="212">
        <v>1222541</v>
      </c>
      <c r="AF126" s="212">
        <v>24464639.82</v>
      </c>
    </row>
    <row r="127" spans="1:32" hidden="1" x14ac:dyDescent="0.25">
      <c r="A127" s="209">
        <v>70051</v>
      </c>
      <c r="B127" s="210">
        <v>3</v>
      </c>
      <c r="C127" s="196" t="s">
        <v>85</v>
      </c>
      <c r="D127" s="201">
        <v>40038.571296296293</v>
      </c>
      <c r="E127" s="196" t="s">
        <v>108</v>
      </c>
      <c r="F127" s="201">
        <v>43488</v>
      </c>
      <c r="G127" s="196" t="s">
        <v>152</v>
      </c>
      <c r="H127" s="198" t="s">
        <v>4260</v>
      </c>
      <c r="M127" s="198" t="s">
        <v>4791</v>
      </c>
      <c r="O127" s="196" t="s">
        <v>119</v>
      </c>
      <c r="P127" s="198" t="s">
        <v>19</v>
      </c>
      <c r="S127" s="196" t="s">
        <v>42</v>
      </c>
      <c r="T127" s="202" t="s">
        <v>505</v>
      </c>
      <c r="W127" s="200" t="s">
        <v>93</v>
      </c>
      <c r="AA127" s="196" t="s">
        <v>8405</v>
      </c>
      <c r="AC127" s="200">
        <v>3</v>
      </c>
      <c r="AD127" s="200" t="s">
        <v>8274</v>
      </c>
      <c r="AE127" s="212">
        <v>745150</v>
      </c>
      <c r="AF127" s="212">
        <v>13206678.42</v>
      </c>
    </row>
    <row r="128" spans="1:32" hidden="1" x14ac:dyDescent="0.25">
      <c r="A128" s="209">
        <v>70052</v>
      </c>
      <c r="B128" s="210">
        <v>3</v>
      </c>
      <c r="C128" s="196" t="s">
        <v>85</v>
      </c>
      <c r="D128" s="201">
        <v>40038.571296296293</v>
      </c>
      <c r="E128" s="196" t="s">
        <v>108</v>
      </c>
      <c r="F128" s="201">
        <v>43489</v>
      </c>
      <c r="G128" s="196" t="s">
        <v>152</v>
      </c>
      <c r="H128" s="198" t="s">
        <v>450</v>
      </c>
      <c r="M128" s="198" t="s">
        <v>4793</v>
      </c>
      <c r="O128" s="196" t="s">
        <v>119</v>
      </c>
      <c r="P128" s="198" t="s">
        <v>19</v>
      </c>
      <c r="S128" s="196" t="s">
        <v>42</v>
      </c>
      <c r="T128" s="202" t="s">
        <v>505</v>
      </c>
      <c r="W128" s="200" t="s">
        <v>93</v>
      </c>
      <c r="AA128" s="196" t="s">
        <v>8406</v>
      </c>
      <c r="AC128" s="200">
        <v>3</v>
      </c>
      <c r="AD128" s="200" t="s">
        <v>8274</v>
      </c>
      <c r="AE128" s="212">
        <v>1210218</v>
      </c>
      <c r="AF128" s="212">
        <v>19453424.420000002</v>
      </c>
    </row>
    <row r="129" spans="1:32" hidden="1" x14ac:dyDescent="0.25">
      <c r="A129" s="209">
        <v>70053</v>
      </c>
      <c r="B129" s="210">
        <v>1</v>
      </c>
      <c r="C129" s="196" t="s">
        <v>85</v>
      </c>
      <c r="D129" s="201">
        <v>40038.571296296293</v>
      </c>
      <c r="E129" s="196" t="s">
        <v>108</v>
      </c>
      <c r="F129" s="201">
        <v>43475</v>
      </c>
      <c r="G129" s="196" t="s">
        <v>152</v>
      </c>
      <c r="H129" s="198" t="s">
        <v>1633</v>
      </c>
      <c r="M129" s="198" t="s">
        <v>4795</v>
      </c>
      <c r="O129" s="196" t="s">
        <v>119</v>
      </c>
      <c r="P129" s="198" t="s">
        <v>19</v>
      </c>
      <c r="S129" s="196" t="s">
        <v>42</v>
      </c>
      <c r="T129" s="202" t="s">
        <v>505</v>
      </c>
      <c r="W129" s="200" t="s">
        <v>93</v>
      </c>
      <c r="AA129" s="196" t="s">
        <v>8407</v>
      </c>
      <c r="AC129" s="200">
        <v>3</v>
      </c>
      <c r="AD129" s="200" t="s">
        <v>8274</v>
      </c>
      <c r="AE129" s="212">
        <v>1048032</v>
      </c>
      <c r="AF129" s="212">
        <v>7610458.5199999996</v>
      </c>
    </row>
    <row r="130" spans="1:32" hidden="1" x14ac:dyDescent="0.25">
      <c r="A130" s="209">
        <v>70053</v>
      </c>
      <c r="B130" s="210">
        <v>1</v>
      </c>
      <c r="C130" s="196" t="s">
        <v>85</v>
      </c>
      <c r="D130" s="201">
        <v>40038.571296296293</v>
      </c>
      <c r="E130" s="196" t="s">
        <v>108</v>
      </c>
      <c r="F130" s="201">
        <v>43475</v>
      </c>
      <c r="G130" s="196" t="s">
        <v>152</v>
      </c>
      <c r="H130" s="198" t="s">
        <v>1633</v>
      </c>
      <c r="M130" s="198" t="s">
        <v>4795</v>
      </c>
      <c r="O130" s="196" t="s">
        <v>119</v>
      </c>
      <c r="P130" s="198" t="s">
        <v>19</v>
      </c>
      <c r="S130" s="196" t="s">
        <v>42</v>
      </c>
      <c r="T130" s="202" t="s">
        <v>505</v>
      </c>
      <c r="W130" s="200" t="s">
        <v>93</v>
      </c>
      <c r="AA130" s="196" t="s">
        <v>8408</v>
      </c>
      <c r="AC130" s="200">
        <v>3</v>
      </c>
      <c r="AD130" s="200" t="s">
        <v>8274</v>
      </c>
      <c r="AE130" s="212">
        <v>711378</v>
      </c>
      <c r="AF130" s="212">
        <v>20004446.780000001</v>
      </c>
    </row>
    <row r="131" spans="1:32" hidden="1" x14ac:dyDescent="0.25">
      <c r="A131" s="209">
        <v>70054</v>
      </c>
      <c r="B131" s="210">
        <v>2</v>
      </c>
      <c r="C131" s="196" t="s">
        <v>85</v>
      </c>
      <c r="D131" s="201">
        <v>40038.571296296293</v>
      </c>
      <c r="E131" s="196" t="s">
        <v>108</v>
      </c>
      <c r="F131" s="201">
        <v>43500</v>
      </c>
      <c r="G131" s="196" t="s">
        <v>152</v>
      </c>
      <c r="H131" s="198" t="s">
        <v>236</v>
      </c>
      <c r="M131" s="198" t="s">
        <v>4797</v>
      </c>
      <c r="O131" s="196" t="s">
        <v>119</v>
      </c>
      <c r="P131" s="198" t="s">
        <v>19</v>
      </c>
      <c r="S131" s="196" t="s">
        <v>42</v>
      </c>
      <c r="T131" s="202" t="s">
        <v>505</v>
      </c>
      <c r="W131" s="200" t="s">
        <v>93</v>
      </c>
      <c r="AA131" s="196" t="s">
        <v>8409</v>
      </c>
      <c r="AC131" s="200">
        <v>3</v>
      </c>
      <c r="AD131" s="200" t="s">
        <v>8274</v>
      </c>
      <c r="AE131" s="212">
        <v>521744</v>
      </c>
      <c r="AF131" s="212">
        <v>10021702.93</v>
      </c>
    </row>
    <row r="132" spans="1:32" hidden="1" x14ac:dyDescent="0.25">
      <c r="A132" s="209">
        <v>70054</v>
      </c>
      <c r="B132" s="210">
        <v>2</v>
      </c>
      <c r="C132" s="196" t="s">
        <v>85</v>
      </c>
      <c r="D132" s="201">
        <v>40038.571296296293</v>
      </c>
      <c r="E132" s="196" t="s">
        <v>108</v>
      </c>
      <c r="F132" s="201">
        <v>43500</v>
      </c>
      <c r="G132" s="196" t="s">
        <v>152</v>
      </c>
      <c r="H132" s="198" t="s">
        <v>236</v>
      </c>
      <c r="M132" s="198" t="s">
        <v>4797</v>
      </c>
      <c r="O132" s="196" t="s">
        <v>119</v>
      </c>
      <c r="P132" s="198" t="s">
        <v>19</v>
      </c>
      <c r="S132" s="196" t="s">
        <v>42</v>
      </c>
      <c r="T132" s="202" t="s">
        <v>505</v>
      </c>
      <c r="W132" s="200" t="s">
        <v>93</v>
      </c>
      <c r="AA132" s="196" t="s">
        <v>8410</v>
      </c>
      <c r="AC132" s="200">
        <v>3</v>
      </c>
      <c r="AD132" s="200" t="s">
        <v>8274</v>
      </c>
      <c r="AE132" s="212">
        <v>1094899</v>
      </c>
      <c r="AF132" s="212">
        <v>18954608.620000001</v>
      </c>
    </row>
    <row r="133" spans="1:32" hidden="1" x14ac:dyDescent="0.25">
      <c r="A133" s="209">
        <v>70055</v>
      </c>
      <c r="B133" s="210">
        <v>4</v>
      </c>
      <c r="C133" s="196" t="s">
        <v>85</v>
      </c>
      <c r="D133" s="201">
        <v>40038.571296296293</v>
      </c>
      <c r="E133" s="196" t="s">
        <v>108</v>
      </c>
      <c r="F133" s="201">
        <v>43594</v>
      </c>
      <c r="G133" s="196" t="s">
        <v>3474</v>
      </c>
      <c r="H133" s="198" t="s">
        <v>893</v>
      </c>
      <c r="M133" s="198" t="s">
        <v>4799</v>
      </c>
      <c r="N133" s="198" t="s">
        <v>4800</v>
      </c>
      <c r="O133" s="196" t="s">
        <v>119</v>
      </c>
      <c r="P133" s="198" t="s">
        <v>19</v>
      </c>
      <c r="S133" s="196" t="s">
        <v>42</v>
      </c>
      <c r="T133" s="202" t="s">
        <v>505</v>
      </c>
      <c r="W133" s="200" t="s">
        <v>93</v>
      </c>
      <c r="AA133" s="196" t="s">
        <v>8411</v>
      </c>
      <c r="AC133" s="200">
        <v>3</v>
      </c>
      <c r="AD133" s="200" t="s">
        <v>8274</v>
      </c>
      <c r="AE133" s="212">
        <v>1984212</v>
      </c>
      <c r="AF133" s="212">
        <v>33467091.399999999</v>
      </c>
    </row>
    <row r="134" spans="1:32" hidden="1" x14ac:dyDescent="0.25">
      <c r="A134" s="209">
        <v>70056</v>
      </c>
      <c r="B134" s="210">
        <v>3</v>
      </c>
      <c r="C134" s="196" t="s">
        <v>85</v>
      </c>
      <c r="D134" s="201">
        <v>40038.571296296293</v>
      </c>
      <c r="E134" s="196" t="s">
        <v>108</v>
      </c>
      <c r="F134" s="201">
        <v>43489</v>
      </c>
      <c r="G134" s="196" t="s">
        <v>152</v>
      </c>
      <c r="H134" s="198" t="s">
        <v>180</v>
      </c>
      <c r="M134" s="198" t="s">
        <v>4802</v>
      </c>
      <c r="O134" s="196" t="s">
        <v>119</v>
      </c>
      <c r="P134" s="198" t="s">
        <v>19</v>
      </c>
      <c r="S134" s="196" t="s">
        <v>42</v>
      </c>
      <c r="T134" s="202" t="s">
        <v>505</v>
      </c>
      <c r="W134" s="200" t="s">
        <v>93</v>
      </c>
      <c r="AA134" s="196" t="s">
        <v>8412</v>
      </c>
      <c r="AC134" s="200">
        <v>3</v>
      </c>
      <c r="AD134" s="200" t="s">
        <v>8274</v>
      </c>
      <c r="AE134" s="212">
        <v>767294</v>
      </c>
      <c r="AF134" s="212">
        <v>15688409.689999999</v>
      </c>
    </row>
    <row r="135" spans="1:32" hidden="1" x14ac:dyDescent="0.25">
      <c r="A135" s="209">
        <v>70057</v>
      </c>
      <c r="B135" s="210">
        <v>4</v>
      </c>
      <c r="C135" s="196" t="s">
        <v>85</v>
      </c>
      <c r="D135" s="201">
        <v>40038.571296296293</v>
      </c>
      <c r="E135" s="196" t="s">
        <v>108</v>
      </c>
      <c r="F135" s="201">
        <v>43474</v>
      </c>
      <c r="G135" s="196" t="s">
        <v>152</v>
      </c>
      <c r="H135" s="198" t="s">
        <v>196</v>
      </c>
      <c r="M135" s="198" t="s">
        <v>4804</v>
      </c>
      <c r="O135" s="196" t="s">
        <v>119</v>
      </c>
      <c r="P135" s="198" t="s">
        <v>19</v>
      </c>
      <c r="S135" s="196" t="s">
        <v>42</v>
      </c>
      <c r="T135" s="202" t="s">
        <v>505</v>
      </c>
      <c r="W135" s="200" t="s">
        <v>93</v>
      </c>
      <c r="AA135" s="196" t="s">
        <v>8413</v>
      </c>
      <c r="AC135" s="200">
        <v>3</v>
      </c>
      <c r="AD135" s="200" t="s">
        <v>8274</v>
      </c>
      <c r="AE135" s="212">
        <v>632908</v>
      </c>
      <c r="AF135" s="212">
        <v>17053915.690000001</v>
      </c>
    </row>
    <row r="136" spans="1:32" hidden="1" x14ac:dyDescent="0.25">
      <c r="A136" s="209">
        <v>70057</v>
      </c>
      <c r="B136" s="210">
        <v>4</v>
      </c>
      <c r="C136" s="196" t="s">
        <v>85</v>
      </c>
      <c r="D136" s="201">
        <v>40038.571296296293</v>
      </c>
      <c r="E136" s="196" t="s">
        <v>108</v>
      </c>
      <c r="F136" s="201">
        <v>43474</v>
      </c>
      <c r="G136" s="196" t="s">
        <v>152</v>
      </c>
      <c r="H136" s="198" t="s">
        <v>196</v>
      </c>
      <c r="M136" s="198" t="s">
        <v>4804</v>
      </c>
      <c r="O136" s="196" t="s">
        <v>119</v>
      </c>
      <c r="P136" s="198" t="s">
        <v>19</v>
      </c>
      <c r="S136" s="196" t="s">
        <v>42</v>
      </c>
      <c r="T136" s="202" t="s">
        <v>505</v>
      </c>
      <c r="W136" s="200" t="s">
        <v>93</v>
      </c>
      <c r="AA136" s="196" t="s">
        <v>8414</v>
      </c>
      <c r="AC136" s="200">
        <v>3</v>
      </c>
      <c r="AD136" s="200" t="s">
        <v>8274</v>
      </c>
      <c r="AE136" s="212">
        <v>2921541</v>
      </c>
      <c r="AF136" s="212">
        <v>58018204.729999997</v>
      </c>
    </row>
    <row r="137" spans="1:32" hidden="1" x14ac:dyDescent="0.25">
      <c r="A137" s="209">
        <v>70058</v>
      </c>
      <c r="B137" s="210">
        <v>2</v>
      </c>
      <c r="C137" s="196" t="s">
        <v>85</v>
      </c>
      <c r="D137" s="201">
        <v>40038.57130787037</v>
      </c>
      <c r="E137" s="196" t="s">
        <v>108</v>
      </c>
      <c r="F137" s="201">
        <v>43500</v>
      </c>
      <c r="G137" s="196" t="s">
        <v>152</v>
      </c>
      <c r="H137" s="198" t="s">
        <v>838</v>
      </c>
      <c r="M137" s="198" t="s">
        <v>4806</v>
      </c>
      <c r="O137" s="196" t="s">
        <v>119</v>
      </c>
      <c r="P137" s="198" t="s">
        <v>19</v>
      </c>
      <c r="S137" s="196" t="s">
        <v>42</v>
      </c>
      <c r="T137" s="202" t="s">
        <v>505</v>
      </c>
      <c r="W137" s="200" t="s">
        <v>93</v>
      </c>
      <c r="AA137" s="196" t="s">
        <v>8415</v>
      </c>
      <c r="AC137" s="200">
        <v>3</v>
      </c>
      <c r="AD137" s="200" t="s">
        <v>8274</v>
      </c>
      <c r="AE137" s="212">
        <v>886586</v>
      </c>
      <c r="AF137" s="212">
        <v>19198998.109999999</v>
      </c>
    </row>
    <row r="138" spans="1:32" hidden="1" x14ac:dyDescent="0.25">
      <c r="A138" s="209">
        <v>70058</v>
      </c>
      <c r="B138" s="210">
        <v>2</v>
      </c>
      <c r="C138" s="196" t="s">
        <v>85</v>
      </c>
      <c r="D138" s="201">
        <v>40038.57130787037</v>
      </c>
      <c r="E138" s="196" t="s">
        <v>108</v>
      </c>
      <c r="F138" s="201">
        <v>43500</v>
      </c>
      <c r="G138" s="196" t="s">
        <v>152</v>
      </c>
      <c r="H138" s="198" t="s">
        <v>838</v>
      </c>
      <c r="M138" s="198" t="s">
        <v>4806</v>
      </c>
      <c r="O138" s="196" t="s">
        <v>119</v>
      </c>
      <c r="P138" s="198" t="s">
        <v>19</v>
      </c>
      <c r="S138" s="196" t="s">
        <v>42</v>
      </c>
      <c r="T138" s="202" t="s">
        <v>505</v>
      </c>
      <c r="W138" s="200" t="s">
        <v>93</v>
      </c>
      <c r="AA138" s="196" t="s">
        <v>8416</v>
      </c>
      <c r="AC138" s="200">
        <v>3</v>
      </c>
      <c r="AD138" s="200" t="s">
        <v>8274</v>
      </c>
      <c r="AE138" s="212">
        <v>2673795</v>
      </c>
      <c r="AF138" s="212">
        <v>28749560.010000002</v>
      </c>
    </row>
    <row r="139" spans="1:32" hidden="1" x14ac:dyDescent="0.25">
      <c r="A139" s="209">
        <v>70059</v>
      </c>
      <c r="B139" s="210">
        <v>3</v>
      </c>
      <c r="C139" s="196" t="s">
        <v>85</v>
      </c>
      <c r="D139" s="201">
        <v>40038.57130787037</v>
      </c>
      <c r="E139" s="196" t="s">
        <v>108</v>
      </c>
      <c r="F139" s="201">
        <v>43489</v>
      </c>
      <c r="G139" s="196" t="s">
        <v>152</v>
      </c>
      <c r="H139" s="198" t="s">
        <v>319</v>
      </c>
      <c r="M139" s="198" t="s">
        <v>4808</v>
      </c>
      <c r="O139" s="196" t="s">
        <v>119</v>
      </c>
      <c r="P139" s="198" t="s">
        <v>19</v>
      </c>
      <c r="S139" s="196" t="s">
        <v>42</v>
      </c>
      <c r="T139" s="202" t="s">
        <v>505</v>
      </c>
      <c r="W139" s="200" t="s">
        <v>93</v>
      </c>
      <c r="AA139" s="196" t="s">
        <v>8417</v>
      </c>
      <c r="AC139" s="200">
        <v>3</v>
      </c>
      <c r="AD139" s="200" t="s">
        <v>8274</v>
      </c>
      <c r="AE139" s="212">
        <v>260799</v>
      </c>
      <c r="AF139" s="212">
        <v>3864777.56</v>
      </c>
    </row>
    <row r="140" spans="1:32" hidden="1" x14ac:dyDescent="0.25">
      <c r="A140" s="209">
        <v>70059</v>
      </c>
      <c r="B140" s="210">
        <v>3</v>
      </c>
      <c r="C140" s="196" t="s">
        <v>85</v>
      </c>
      <c r="D140" s="201">
        <v>40038.57130787037</v>
      </c>
      <c r="E140" s="196" t="s">
        <v>108</v>
      </c>
      <c r="F140" s="201">
        <v>43489</v>
      </c>
      <c r="G140" s="196" t="s">
        <v>152</v>
      </c>
      <c r="H140" s="198" t="s">
        <v>319</v>
      </c>
      <c r="M140" s="198" t="s">
        <v>4808</v>
      </c>
      <c r="O140" s="196" t="s">
        <v>119</v>
      </c>
      <c r="P140" s="198" t="s">
        <v>19</v>
      </c>
      <c r="S140" s="196" t="s">
        <v>42</v>
      </c>
      <c r="T140" s="202" t="s">
        <v>505</v>
      </c>
      <c r="W140" s="200" t="s">
        <v>93</v>
      </c>
      <c r="AA140" s="196" t="s">
        <v>8418</v>
      </c>
      <c r="AC140" s="200">
        <v>3</v>
      </c>
      <c r="AD140" s="200" t="s">
        <v>8274</v>
      </c>
      <c r="AE140" s="212">
        <v>997763</v>
      </c>
      <c r="AF140" s="212">
        <v>21155469.02</v>
      </c>
    </row>
    <row r="141" spans="1:32" hidden="1" x14ac:dyDescent="0.25">
      <c r="A141" s="209">
        <v>70060</v>
      </c>
      <c r="B141" s="210">
        <v>3</v>
      </c>
      <c r="C141" s="196" t="s">
        <v>85</v>
      </c>
      <c r="D141" s="201">
        <v>40038.57130787037</v>
      </c>
      <c r="E141" s="196" t="s">
        <v>108</v>
      </c>
      <c r="F141" s="201">
        <v>43489</v>
      </c>
      <c r="G141" s="196" t="s">
        <v>152</v>
      </c>
      <c r="H141" s="198" t="s">
        <v>910</v>
      </c>
      <c r="M141" s="198" t="s">
        <v>4810</v>
      </c>
      <c r="O141" s="196" t="s">
        <v>119</v>
      </c>
      <c r="P141" s="198" t="s">
        <v>19</v>
      </c>
      <c r="S141" s="196" t="s">
        <v>42</v>
      </c>
      <c r="T141" s="202" t="s">
        <v>505</v>
      </c>
      <c r="W141" s="200" t="s">
        <v>93</v>
      </c>
      <c r="AA141" s="196" t="s">
        <v>8419</v>
      </c>
      <c r="AC141" s="200">
        <v>3</v>
      </c>
      <c r="AD141" s="200" t="s">
        <v>8274</v>
      </c>
      <c r="AE141" s="212">
        <v>240524</v>
      </c>
      <c r="AF141" s="212">
        <v>4395424.53</v>
      </c>
    </row>
    <row r="142" spans="1:32" hidden="1" x14ac:dyDescent="0.25">
      <c r="A142" s="209">
        <v>70060</v>
      </c>
      <c r="B142" s="210">
        <v>3</v>
      </c>
      <c r="C142" s="196" t="s">
        <v>85</v>
      </c>
      <c r="D142" s="201">
        <v>40038.57130787037</v>
      </c>
      <c r="E142" s="196" t="s">
        <v>108</v>
      </c>
      <c r="F142" s="201">
        <v>43489</v>
      </c>
      <c r="G142" s="196" t="s">
        <v>152</v>
      </c>
      <c r="H142" s="198" t="s">
        <v>910</v>
      </c>
      <c r="M142" s="198" t="s">
        <v>4810</v>
      </c>
      <c r="O142" s="196" t="s">
        <v>119</v>
      </c>
      <c r="P142" s="198" t="s">
        <v>19</v>
      </c>
      <c r="S142" s="196" t="s">
        <v>42</v>
      </c>
      <c r="T142" s="202" t="s">
        <v>505</v>
      </c>
      <c r="W142" s="200" t="s">
        <v>93</v>
      </c>
      <c r="AA142" s="196" t="s">
        <v>8420</v>
      </c>
      <c r="AC142" s="200">
        <v>3</v>
      </c>
      <c r="AD142" s="200" t="s">
        <v>8274</v>
      </c>
      <c r="AE142" s="212">
        <v>2268124</v>
      </c>
      <c r="AF142" s="212">
        <v>29242460.210000001</v>
      </c>
    </row>
    <row r="143" spans="1:32" hidden="1" x14ac:dyDescent="0.25">
      <c r="A143" s="209">
        <v>70062</v>
      </c>
      <c r="B143" s="210">
        <v>1</v>
      </c>
      <c r="C143" s="196" t="s">
        <v>85</v>
      </c>
      <c r="D143" s="201">
        <v>40038.57130787037</v>
      </c>
      <c r="E143" s="196" t="s">
        <v>108</v>
      </c>
      <c r="F143" s="201">
        <v>43500</v>
      </c>
      <c r="G143" s="196" t="s">
        <v>152</v>
      </c>
      <c r="H143" s="198" t="s">
        <v>1160</v>
      </c>
      <c r="M143" s="198" t="s">
        <v>4812</v>
      </c>
      <c r="O143" s="196" t="s">
        <v>119</v>
      </c>
      <c r="P143" s="198" t="s">
        <v>19</v>
      </c>
      <c r="S143" s="196" t="s">
        <v>42</v>
      </c>
      <c r="T143" s="202" t="s">
        <v>505</v>
      </c>
      <c r="W143" s="200" t="s">
        <v>93</v>
      </c>
      <c r="AA143" s="196" t="s">
        <v>8421</v>
      </c>
      <c r="AC143" s="200">
        <v>3</v>
      </c>
      <c r="AD143" s="200" t="s">
        <v>8274</v>
      </c>
      <c r="AE143" s="212">
        <v>136267</v>
      </c>
      <c r="AF143" s="212">
        <v>2233590.0499999998</v>
      </c>
    </row>
    <row r="144" spans="1:32" hidden="1" x14ac:dyDescent="0.25">
      <c r="A144" s="209">
        <v>70062</v>
      </c>
      <c r="B144" s="210">
        <v>1</v>
      </c>
      <c r="C144" s="196" t="s">
        <v>85</v>
      </c>
      <c r="D144" s="201">
        <v>40038.57130787037</v>
      </c>
      <c r="E144" s="196" t="s">
        <v>108</v>
      </c>
      <c r="F144" s="201">
        <v>43500</v>
      </c>
      <c r="G144" s="196" t="s">
        <v>152</v>
      </c>
      <c r="H144" s="198" t="s">
        <v>1160</v>
      </c>
      <c r="M144" s="198" t="s">
        <v>4812</v>
      </c>
      <c r="O144" s="196" t="s">
        <v>119</v>
      </c>
      <c r="P144" s="198" t="s">
        <v>19</v>
      </c>
      <c r="S144" s="196" t="s">
        <v>42</v>
      </c>
      <c r="T144" s="202" t="s">
        <v>505</v>
      </c>
      <c r="W144" s="200" t="s">
        <v>93</v>
      </c>
      <c r="AA144" s="196" t="s">
        <v>8422</v>
      </c>
      <c r="AC144" s="200">
        <v>3</v>
      </c>
      <c r="AD144" s="200" t="s">
        <v>8274</v>
      </c>
      <c r="AE144" s="212">
        <v>767554</v>
      </c>
      <c r="AF144" s="212">
        <v>22326703.050000001</v>
      </c>
    </row>
    <row r="145" spans="1:32" hidden="1" x14ac:dyDescent="0.25">
      <c r="A145" s="209">
        <v>70063</v>
      </c>
      <c r="B145" s="210">
        <v>3</v>
      </c>
      <c r="C145" s="196" t="s">
        <v>85</v>
      </c>
      <c r="D145" s="201">
        <v>40038.57130787037</v>
      </c>
      <c r="E145" s="196" t="s">
        <v>108</v>
      </c>
      <c r="F145" s="201">
        <v>43474</v>
      </c>
      <c r="G145" s="196" t="s">
        <v>152</v>
      </c>
      <c r="H145" s="198" t="s">
        <v>140</v>
      </c>
      <c r="M145" s="198" t="s">
        <v>4814</v>
      </c>
      <c r="O145" s="196" t="s">
        <v>119</v>
      </c>
      <c r="P145" s="198" t="s">
        <v>19</v>
      </c>
      <c r="S145" s="196" t="s">
        <v>42</v>
      </c>
      <c r="T145" s="202" t="s">
        <v>505</v>
      </c>
      <c r="W145" s="200" t="s">
        <v>93</v>
      </c>
      <c r="AA145" s="196" t="s">
        <v>8423</v>
      </c>
      <c r="AC145" s="200">
        <v>3</v>
      </c>
      <c r="AD145" s="200" t="s">
        <v>8274</v>
      </c>
      <c r="AE145" s="212">
        <v>274378</v>
      </c>
      <c r="AF145" s="212">
        <v>7988941.6900000004</v>
      </c>
    </row>
    <row r="146" spans="1:32" hidden="1" x14ac:dyDescent="0.25">
      <c r="A146" s="209">
        <v>70063</v>
      </c>
      <c r="B146" s="210">
        <v>3</v>
      </c>
      <c r="C146" s="196" t="s">
        <v>85</v>
      </c>
      <c r="D146" s="201">
        <v>40038.57130787037</v>
      </c>
      <c r="E146" s="196" t="s">
        <v>108</v>
      </c>
      <c r="F146" s="201">
        <v>43474</v>
      </c>
      <c r="G146" s="196" t="s">
        <v>152</v>
      </c>
      <c r="H146" s="198" t="s">
        <v>140</v>
      </c>
      <c r="M146" s="198" t="s">
        <v>4814</v>
      </c>
      <c r="O146" s="196" t="s">
        <v>119</v>
      </c>
      <c r="P146" s="198" t="s">
        <v>19</v>
      </c>
      <c r="S146" s="196" t="s">
        <v>42</v>
      </c>
      <c r="T146" s="202" t="s">
        <v>505</v>
      </c>
      <c r="W146" s="200" t="s">
        <v>93</v>
      </c>
      <c r="AA146" s="196" t="s">
        <v>8424</v>
      </c>
      <c r="AC146" s="200">
        <v>3</v>
      </c>
      <c r="AD146" s="200" t="s">
        <v>8274</v>
      </c>
      <c r="AE146" s="212">
        <v>1517648</v>
      </c>
      <c r="AF146" s="212">
        <v>33321837.969999999</v>
      </c>
    </row>
    <row r="147" spans="1:32" hidden="1" x14ac:dyDescent="0.25">
      <c r="A147" s="209">
        <v>70064</v>
      </c>
      <c r="B147" s="210">
        <v>3</v>
      </c>
      <c r="C147" s="196" t="s">
        <v>85</v>
      </c>
      <c r="D147" s="201">
        <v>40038.57130787037</v>
      </c>
      <c r="E147" s="196" t="s">
        <v>108</v>
      </c>
      <c r="F147" s="201">
        <v>43489</v>
      </c>
      <c r="G147" s="196" t="s">
        <v>152</v>
      </c>
      <c r="H147" s="198" t="s">
        <v>4247</v>
      </c>
      <c r="M147" s="198" t="s">
        <v>4816</v>
      </c>
      <c r="O147" s="196" t="s">
        <v>119</v>
      </c>
      <c r="P147" s="198" t="s">
        <v>19</v>
      </c>
      <c r="S147" s="196" t="s">
        <v>42</v>
      </c>
      <c r="T147" s="202" t="s">
        <v>505</v>
      </c>
      <c r="W147" s="200" t="s">
        <v>93</v>
      </c>
      <c r="AA147" s="196" t="s">
        <v>8425</v>
      </c>
      <c r="AC147" s="200">
        <v>3</v>
      </c>
      <c r="AD147" s="200" t="s">
        <v>8274</v>
      </c>
      <c r="AE147" s="212">
        <v>371969</v>
      </c>
      <c r="AF147" s="212">
        <v>5664314.2599999998</v>
      </c>
    </row>
    <row r="148" spans="1:32" hidden="1" x14ac:dyDescent="0.25">
      <c r="A148" s="209">
        <v>70065</v>
      </c>
      <c r="B148" s="210">
        <v>1</v>
      </c>
      <c r="C148" s="196" t="s">
        <v>85</v>
      </c>
      <c r="D148" s="201">
        <v>40038.57130787037</v>
      </c>
      <c r="E148" s="196" t="s">
        <v>108</v>
      </c>
      <c r="F148" s="201">
        <v>43500</v>
      </c>
      <c r="G148" s="196" t="s">
        <v>152</v>
      </c>
      <c r="H148" s="198" t="s">
        <v>1176</v>
      </c>
      <c r="M148" s="198" t="s">
        <v>4818</v>
      </c>
      <c r="O148" s="196" t="s">
        <v>119</v>
      </c>
      <c r="P148" s="198" t="s">
        <v>19</v>
      </c>
      <c r="S148" s="196" t="s">
        <v>42</v>
      </c>
      <c r="T148" s="202" t="s">
        <v>505</v>
      </c>
      <c r="W148" s="200" t="s">
        <v>93</v>
      </c>
      <c r="AA148" s="196" t="s">
        <v>8426</v>
      </c>
      <c r="AC148" s="200">
        <v>3</v>
      </c>
      <c r="AD148" s="200" t="s">
        <v>8274</v>
      </c>
      <c r="AE148" s="212">
        <v>583834</v>
      </c>
      <c r="AF148" s="212">
        <v>20920026.16</v>
      </c>
    </row>
    <row r="149" spans="1:32" hidden="1" x14ac:dyDescent="0.25">
      <c r="A149" s="209">
        <v>70067</v>
      </c>
      <c r="B149" s="210">
        <v>2</v>
      </c>
      <c r="C149" s="196" t="s">
        <v>85</v>
      </c>
      <c r="D149" s="201">
        <v>40038.57130787037</v>
      </c>
      <c r="E149" s="196" t="s">
        <v>108</v>
      </c>
      <c r="F149" s="201">
        <v>43500</v>
      </c>
      <c r="G149" s="196" t="s">
        <v>152</v>
      </c>
      <c r="H149" s="198" t="s">
        <v>1613</v>
      </c>
      <c r="M149" s="198" t="s">
        <v>4820</v>
      </c>
      <c r="O149" s="196" t="s">
        <v>119</v>
      </c>
      <c r="P149" s="198" t="s">
        <v>19</v>
      </c>
      <c r="S149" s="196" t="s">
        <v>42</v>
      </c>
      <c r="T149" s="202" t="s">
        <v>505</v>
      </c>
      <c r="W149" s="200" t="s">
        <v>93</v>
      </c>
      <c r="AA149" s="196" t="s">
        <v>8427</v>
      </c>
      <c r="AC149" s="200">
        <v>3</v>
      </c>
      <c r="AD149" s="200" t="s">
        <v>8274</v>
      </c>
      <c r="AE149" s="212">
        <v>1126235</v>
      </c>
      <c r="AF149" s="212">
        <v>22740521.57</v>
      </c>
    </row>
    <row r="150" spans="1:32" hidden="1" x14ac:dyDescent="0.25">
      <c r="A150" s="209">
        <v>70069</v>
      </c>
      <c r="B150" s="210">
        <v>2</v>
      </c>
      <c r="C150" s="196" t="s">
        <v>85</v>
      </c>
      <c r="D150" s="201">
        <v>40038.57130787037</v>
      </c>
      <c r="E150" s="196" t="s">
        <v>108</v>
      </c>
      <c r="F150" s="201">
        <v>43500</v>
      </c>
      <c r="G150" s="196" t="s">
        <v>152</v>
      </c>
      <c r="H150" s="198" t="s">
        <v>2111</v>
      </c>
      <c r="M150" s="198" t="s">
        <v>4822</v>
      </c>
      <c r="O150" s="196" t="s">
        <v>119</v>
      </c>
      <c r="P150" s="198" t="s">
        <v>19</v>
      </c>
      <c r="S150" s="196" t="s">
        <v>42</v>
      </c>
      <c r="T150" s="202" t="s">
        <v>505</v>
      </c>
      <c r="W150" s="200" t="s">
        <v>93</v>
      </c>
      <c r="AA150" s="196" t="s">
        <v>8428</v>
      </c>
      <c r="AC150" s="200">
        <v>3</v>
      </c>
      <c r="AD150" s="200" t="s">
        <v>8274</v>
      </c>
      <c r="AE150" s="212">
        <v>474283</v>
      </c>
      <c r="AF150" s="212">
        <v>9656835.3800000008</v>
      </c>
    </row>
    <row r="151" spans="1:32" hidden="1" x14ac:dyDescent="0.25">
      <c r="A151" s="209">
        <v>70070</v>
      </c>
      <c r="B151" s="210">
        <v>2</v>
      </c>
      <c r="C151" s="196" t="s">
        <v>85</v>
      </c>
      <c r="D151" s="201">
        <v>40038.57130787037</v>
      </c>
      <c r="E151" s="196" t="s">
        <v>108</v>
      </c>
      <c r="F151" s="201">
        <v>43500</v>
      </c>
      <c r="G151" s="196" t="s">
        <v>152</v>
      </c>
      <c r="H151" s="198" t="s">
        <v>460</v>
      </c>
      <c r="M151" s="198" t="s">
        <v>4824</v>
      </c>
      <c r="O151" s="196" t="s">
        <v>119</v>
      </c>
      <c r="P151" s="198" t="s">
        <v>19</v>
      </c>
      <c r="S151" s="196" t="s">
        <v>42</v>
      </c>
      <c r="T151" s="202" t="s">
        <v>505</v>
      </c>
      <c r="W151" s="200" t="s">
        <v>93</v>
      </c>
      <c r="AA151" s="196" t="s">
        <v>8429</v>
      </c>
      <c r="AC151" s="200">
        <v>3</v>
      </c>
      <c r="AD151" s="200" t="s">
        <v>8274</v>
      </c>
      <c r="AE151" s="212">
        <v>1187187</v>
      </c>
      <c r="AF151" s="212">
        <v>21727870.469999999</v>
      </c>
    </row>
    <row r="152" spans="1:32" hidden="1" x14ac:dyDescent="0.25">
      <c r="A152" s="209">
        <v>70071</v>
      </c>
      <c r="B152" s="210">
        <v>2</v>
      </c>
      <c r="C152" s="196" t="s">
        <v>85</v>
      </c>
      <c r="D152" s="201">
        <v>40038.57130787037</v>
      </c>
      <c r="E152" s="196" t="s">
        <v>108</v>
      </c>
      <c r="F152" s="201">
        <v>43500</v>
      </c>
      <c r="G152" s="196" t="s">
        <v>152</v>
      </c>
      <c r="H152" s="198" t="s">
        <v>399</v>
      </c>
      <c r="M152" s="198" t="s">
        <v>4826</v>
      </c>
      <c r="O152" s="196" t="s">
        <v>119</v>
      </c>
      <c r="P152" s="198" t="s">
        <v>19</v>
      </c>
      <c r="S152" s="196" t="s">
        <v>42</v>
      </c>
      <c r="T152" s="202" t="s">
        <v>505</v>
      </c>
      <c r="W152" s="200" t="s">
        <v>93</v>
      </c>
      <c r="AA152" s="196" t="s">
        <v>8430</v>
      </c>
      <c r="AC152" s="200">
        <v>3</v>
      </c>
      <c r="AD152" s="200" t="s">
        <v>8274</v>
      </c>
      <c r="AE152" s="212">
        <v>585008</v>
      </c>
      <c r="AF152" s="212">
        <v>13349198.960000001</v>
      </c>
    </row>
    <row r="153" spans="1:32" hidden="1" x14ac:dyDescent="0.25">
      <c r="A153" s="209">
        <v>70071</v>
      </c>
      <c r="B153" s="210">
        <v>2</v>
      </c>
      <c r="C153" s="196" t="s">
        <v>85</v>
      </c>
      <c r="D153" s="201">
        <v>40038.57130787037</v>
      </c>
      <c r="E153" s="196" t="s">
        <v>108</v>
      </c>
      <c r="F153" s="201">
        <v>43500</v>
      </c>
      <c r="G153" s="196" t="s">
        <v>152</v>
      </c>
      <c r="H153" s="198" t="s">
        <v>399</v>
      </c>
      <c r="M153" s="198" t="s">
        <v>4826</v>
      </c>
      <c r="O153" s="196" t="s">
        <v>119</v>
      </c>
      <c r="P153" s="198" t="s">
        <v>19</v>
      </c>
      <c r="S153" s="196" t="s">
        <v>42</v>
      </c>
      <c r="T153" s="202" t="s">
        <v>505</v>
      </c>
      <c r="W153" s="200" t="s">
        <v>93</v>
      </c>
      <c r="AA153" s="196" t="s">
        <v>8431</v>
      </c>
      <c r="AC153" s="200">
        <v>3</v>
      </c>
      <c r="AD153" s="200" t="s">
        <v>8274</v>
      </c>
      <c r="AE153" s="212">
        <v>1890497</v>
      </c>
      <c r="AF153" s="212">
        <v>38510263.969999999</v>
      </c>
    </row>
    <row r="154" spans="1:32" hidden="1" x14ac:dyDescent="0.25">
      <c r="A154" s="209">
        <v>70072</v>
      </c>
      <c r="B154" s="210">
        <v>2</v>
      </c>
      <c r="C154" s="196" t="s">
        <v>85</v>
      </c>
      <c r="D154" s="201">
        <v>40038.57130787037</v>
      </c>
      <c r="E154" s="196" t="s">
        <v>108</v>
      </c>
      <c r="F154" s="201">
        <v>43500</v>
      </c>
      <c r="G154" s="196" t="s">
        <v>152</v>
      </c>
      <c r="H154" s="198" t="s">
        <v>1828</v>
      </c>
      <c r="M154" s="198" t="s">
        <v>4828</v>
      </c>
      <c r="O154" s="196" t="s">
        <v>119</v>
      </c>
      <c r="P154" s="198" t="s">
        <v>19</v>
      </c>
      <c r="S154" s="196" t="s">
        <v>42</v>
      </c>
      <c r="T154" s="202" t="s">
        <v>505</v>
      </c>
      <c r="W154" s="200" t="s">
        <v>93</v>
      </c>
      <c r="AA154" s="196" t="s">
        <v>8432</v>
      </c>
      <c r="AC154" s="200">
        <v>3</v>
      </c>
      <c r="AD154" s="200" t="s">
        <v>8274</v>
      </c>
      <c r="AE154" s="212">
        <v>762848</v>
      </c>
      <c r="AF154" s="212">
        <v>21043935</v>
      </c>
    </row>
    <row r="155" spans="1:32" hidden="1" x14ac:dyDescent="0.25">
      <c r="A155" s="209">
        <v>70073</v>
      </c>
      <c r="B155" s="210">
        <v>1</v>
      </c>
      <c r="C155" s="196" t="s">
        <v>85</v>
      </c>
      <c r="D155" s="201">
        <v>40038.57130787037</v>
      </c>
      <c r="E155" s="196" t="s">
        <v>108</v>
      </c>
      <c r="F155" s="201">
        <v>43475</v>
      </c>
      <c r="G155" s="196" t="s">
        <v>152</v>
      </c>
      <c r="H155" s="198" t="s">
        <v>1192</v>
      </c>
      <c r="M155" s="198" t="s">
        <v>4830</v>
      </c>
      <c r="O155" s="196" t="s">
        <v>119</v>
      </c>
      <c r="P155" s="198" t="s">
        <v>19</v>
      </c>
      <c r="S155" s="196" t="s">
        <v>42</v>
      </c>
      <c r="T155" s="202" t="s">
        <v>505</v>
      </c>
      <c r="W155" s="200" t="s">
        <v>93</v>
      </c>
      <c r="AA155" s="196" t="s">
        <v>8433</v>
      </c>
      <c r="AC155" s="200">
        <v>3</v>
      </c>
      <c r="AD155" s="200" t="s">
        <v>8274</v>
      </c>
      <c r="AE155" s="212">
        <v>613068</v>
      </c>
      <c r="AF155" s="212">
        <v>11369578.26</v>
      </c>
    </row>
    <row r="156" spans="1:32" hidden="1" x14ac:dyDescent="0.25">
      <c r="A156" s="209">
        <v>70073</v>
      </c>
      <c r="B156" s="210">
        <v>1</v>
      </c>
      <c r="C156" s="196" t="s">
        <v>85</v>
      </c>
      <c r="D156" s="201">
        <v>40038.57130787037</v>
      </c>
      <c r="E156" s="196" t="s">
        <v>108</v>
      </c>
      <c r="F156" s="201">
        <v>43475</v>
      </c>
      <c r="G156" s="196" t="s">
        <v>152</v>
      </c>
      <c r="H156" s="198" t="s">
        <v>1192</v>
      </c>
      <c r="M156" s="198" t="s">
        <v>4830</v>
      </c>
      <c r="O156" s="196" t="s">
        <v>119</v>
      </c>
      <c r="P156" s="198" t="s">
        <v>19</v>
      </c>
      <c r="S156" s="196" t="s">
        <v>42</v>
      </c>
      <c r="T156" s="202" t="s">
        <v>505</v>
      </c>
      <c r="W156" s="200" t="s">
        <v>93</v>
      </c>
      <c r="AA156" s="196" t="s">
        <v>8434</v>
      </c>
      <c r="AC156" s="200">
        <v>3</v>
      </c>
      <c r="AD156" s="200" t="s">
        <v>8274</v>
      </c>
      <c r="AE156" s="212">
        <v>1028823</v>
      </c>
      <c r="AF156" s="212">
        <v>27901510.370000001</v>
      </c>
    </row>
    <row r="157" spans="1:32" hidden="1" x14ac:dyDescent="0.25">
      <c r="A157" s="209">
        <v>70074</v>
      </c>
      <c r="B157" s="210">
        <v>3</v>
      </c>
      <c r="C157" s="196" t="s">
        <v>85</v>
      </c>
      <c r="D157" s="201">
        <v>40038.57130787037</v>
      </c>
      <c r="E157" s="196" t="s">
        <v>108</v>
      </c>
      <c r="F157" s="201">
        <v>43474</v>
      </c>
      <c r="G157" s="196" t="s">
        <v>152</v>
      </c>
      <c r="H157" s="198" t="s">
        <v>659</v>
      </c>
      <c r="M157" s="198" t="s">
        <v>4832</v>
      </c>
      <c r="O157" s="196" t="s">
        <v>119</v>
      </c>
      <c r="P157" s="198" t="s">
        <v>19</v>
      </c>
      <c r="S157" s="196" t="s">
        <v>42</v>
      </c>
      <c r="T157" s="202" t="s">
        <v>505</v>
      </c>
      <c r="W157" s="200" t="s">
        <v>93</v>
      </c>
      <c r="AA157" s="196" t="s">
        <v>8435</v>
      </c>
      <c r="AC157" s="200">
        <v>3</v>
      </c>
      <c r="AD157" s="200" t="s">
        <v>8274</v>
      </c>
      <c r="AE157" s="212">
        <v>1927115</v>
      </c>
      <c r="AF157" s="212">
        <v>17463847.960000001</v>
      </c>
    </row>
    <row r="158" spans="1:32" hidden="1" x14ac:dyDescent="0.25">
      <c r="A158" s="209">
        <v>70074</v>
      </c>
      <c r="B158" s="210">
        <v>3</v>
      </c>
      <c r="C158" s="196" t="s">
        <v>85</v>
      </c>
      <c r="D158" s="201">
        <v>40038.57130787037</v>
      </c>
      <c r="E158" s="196" t="s">
        <v>108</v>
      </c>
      <c r="F158" s="201">
        <v>43474</v>
      </c>
      <c r="G158" s="196" t="s">
        <v>152</v>
      </c>
      <c r="H158" s="198" t="s">
        <v>659</v>
      </c>
      <c r="M158" s="198" t="s">
        <v>4832</v>
      </c>
      <c r="O158" s="196" t="s">
        <v>119</v>
      </c>
      <c r="P158" s="198" t="s">
        <v>19</v>
      </c>
      <c r="S158" s="196" t="s">
        <v>42</v>
      </c>
      <c r="T158" s="202" t="s">
        <v>505</v>
      </c>
      <c r="W158" s="200" t="s">
        <v>93</v>
      </c>
      <c r="AA158" s="196" t="s">
        <v>8436</v>
      </c>
      <c r="AC158" s="200">
        <v>3</v>
      </c>
      <c r="AD158" s="200" t="s">
        <v>8274</v>
      </c>
      <c r="AE158" s="212">
        <v>1086102</v>
      </c>
      <c r="AF158" s="212">
        <v>22723629.48</v>
      </c>
    </row>
    <row r="159" spans="1:32" hidden="1" x14ac:dyDescent="0.25">
      <c r="A159" s="209">
        <v>70075</v>
      </c>
      <c r="B159" s="210">
        <v>3</v>
      </c>
      <c r="C159" s="196" t="s">
        <v>85</v>
      </c>
      <c r="D159" s="201">
        <v>40038.57130787037</v>
      </c>
      <c r="E159" s="196" t="s">
        <v>108</v>
      </c>
      <c r="F159" s="201">
        <v>43474</v>
      </c>
      <c r="G159" s="196" t="s">
        <v>152</v>
      </c>
      <c r="H159" s="198" t="s">
        <v>365</v>
      </c>
      <c r="M159" s="198" t="s">
        <v>4834</v>
      </c>
      <c r="O159" s="196" t="s">
        <v>119</v>
      </c>
      <c r="P159" s="198" t="s">
        <v>19</v>
      </c>
      <c r="S159" s="196" t="s">
        <v>42</v>
      </c>
      <c r="T159" s="202" t="s">
        <v>505</v>
      </c>
      <c r="W159" s="200" t="s">
        <v>93</v>
      </c>
      <c r="AA159" s="196" t="s">
        <v>8437</v>
      </c>
      <c r="AC159" s="200">
        <v>3</v>
      </c>
      <c r="AD159" s="200" t="s">
        <v>8274</v>
      </c>
      <c r="AE159" s="212">
        <v>758954</v>
      </c>
      <c r="AF159" s="212">
        <v>8842454.3100000005</v>
      </c>
    </row>
    <row r="160" spans="1:32" hidden="1" x14ac:dyDescent="0.25">
      <c r="A160" s="209">
        <v>70075</v>
      </c>
      <c r="B160" s="210">
        <v>3</v>
      </c>
      <c r="C160" s="196" t="s">
        <v>85</v>
      </c>
      <c r="D160" s="201">
        <v>40038.57130787037</v>
      </c>
      <c r="E160" s="196" t="s">
        <v>108</v>
      </c>
      <c r="F160" s="201">
        <v>43474</v>
      </c>
      <c r="G160" s="196" t="s">
        <v>152</v>
      </c>
      <c r="H160" s="198" t="s">
        <v>365</v>
      </c>
      <c r="M160" s="198" t="s">
        <v>4834</v>
      </c>
      <c r="O160" s="196" t="s">
        <v>119</v>
      </c>
      <c r="P160" s="198" t="s">
        <v>19</v>
      </c>
      <c r="S160" s="196" t="s">
        <v>42</v>
      </c>
      <c r="T160" s="202" t="s">
        <v>505</v>
      </c>
      <c r="W160" s="200" t="s">
        <v>93</v>
      </c>
      <c r="AA160" s="196" t="s">
        <v>8438</v>
      </c>
      <c r="AC160" s="200">
        <v>3</v>
      </c>
      <c r="AD160" s="200" t="s">
        <v>8274</v>
      </c>
      <c r="AE160" s="212">
        <v>1227668</v>
      </c>
      <c r="AF160" s="212">
        <v>20158821.710000001</v>
      </c>
    </row>
    <row r="161" spans="1:32" hidden="1" x14ac:dyDescent="0.25">
      <c r="A161" s="209">
        <v>70076</v>
      </c>
      <c r="B161" s="210">
        <v>1</v>
      </c>
      <c r="C161" s="196" t="s">
        <v>85</v>
      </c>
      <c r="D161" s="201">
        <v>40038.57130787037</v>
      </c>
      <c r="E161" s="196" t="s">
        <v>108</v>
      </c>
      <c r="F161" s="201">
        <v>43501</v>
      </c>
      <c r="G161" s="196" t="s">
        <v>152</v>
      </c>
      <c r="H161" s="198" t="s">
        <v>523</v>
      </c>
      <c r="M161" s="198" t="s">
        <v>4836</v>
      </c>
      <c r="O161" s="196" t="s">
        <v>119</v>
      </c>
      <c r="P161" s="198" t="s">
        <v>19</v>
      </c>
      <c r="S161" s="196" t="s">
        <v>42</v>
      </c>
      <c r="T161" s="202" t="s">
        <v>505</v>
      </c>
      <c r="W161" s="200" t="s">
        <v>93</v>
      </c>
      <c r="AA161" s="196" t="s">
        <v>8439</v>
      </c>
      <c r="AC161" s="200">
        <v>3</v>
      </c>
      <c r="AD161" s="200" t="s">
        <v>8274</v>
      </c>
      <c r="AE161" s="212">
        <v>623889</v>
      </c>
      <c r="AF161" s="212">
        <v>19088180.989999998</v>
      </c>
    </row>
    <row r="162" spans="1:32" hidden="1" x14ac:dyDescent="0.25">
      <c r="A162" s="209">
        <v>70077</v>
      </c>
      <c r="B162" s="210">
        <v>2</v>
      </c>
      <c r="C162" s="196" t="s">
        <v>85</v>
      </c>
      <c r="D162" s="201">
        <v>40038.57130787037</v>
      </c>
      <c r="E162" s="196" t="s">
        <v>108</v>
      </c>
      <c r="F162" s="201">
        <v>43500</v>
      </c>
      <c r="G162" s="196" t="s">
        <v>152</v>
      </c>
      <c r="H162" s="198" t="s">
        <v>410</v>
      </c>
      <c r="M162" s="198" t="s">
        <v>4838</v>
      </c>
      <c r="O162" s="196" t="s">
        <v>119</v>
      </c>
      <c r="P162" s="198" t="s">
        <v>19</v>
      </c>
      <c r="S162" s="196" t="s">
        <v>42</v>
      </c>
      <c r="T162" s="202" t="s">
        <v>505</v>
      </c>
      <c r="W162" s="200" t="s">
        <v>93</v>
      </c>
      <c r="AA162" s="196" t="s">
        <v>8440</v>
      </c>
      <c r="AC162" s="200">
        <v>3</v>
      </c>
      <c r="AD162" s="200" t="s">
        <v>8274</v>
      </c>
      <c r="AE162" s="212">
        <v>850173</v>
      </c>
      <c r="AF162" s="212">
        <v>19585503.129999999</v>
      </c>
    </row>
    <row r="163" spans="1:32" hidden="1" x14ac:dyDescent="0.25">
      <c r="A163" s="209">
        <v>70078</v>
      </c>
      <c r="B163" s="210">
        <v>1</v>
      </c>
      <c r="C163" s="196" t="s">
        <v>85</v>
      </c>
      <c r="D163" s="201">
        <v>40038.57130787037</v>
      </c>
      <c r="E163" s="196" t="s">
        <v>108</v>
      </c>
      <c r="F163" s="201">
        <v>43476</v>
      </c>
      <c r="G163" s="196" t="s">
        <v>152</v>
      </c>
      <c r="H163" s="198" t="s">
        <v>689</v>
      </c>
      <c r="M163" s="198" t="s">
        <v>4840</v>
      </c>
      <c r="O163" s="196" t="s">
        <v>119</v>
      </c>
      <c r="P163" s="198" t="s">
        <v>19</v>
      </c>
      <c r="S163" s="196" t="s">
        <v>42</v>
      </c>
      <c r="T163" s="202" t="s">
        <v>505</v>
      </c>
      <c r="W163" s="200" t="s">
        <v>93</v>
      </c>
      <c r="AA163" s="196" t="s">
        <v>8441</v>
      </c>
      <c r="AC163" s="200">
        <v>3</v>
      </c>
      <c r="AD163" s="200" t="s">
        <v>8274</v>
      </c>
      <c r="AE163" s="212">
        <v>184952</v>
      </c>
      <c r="AF163" s="212">
        <v>1981128.98</v>
      </c>
    </row>
    <row r="164" spans="1:32" hidden="1" x14ac:dyDescent="0.25">
      <c r="A164" s="209">
        <v>70078</v>
      </c>
      <c r="B164" s="210">
        <v>1</v>
      </c>
      <c r="C164" s="196" t="s">
        <v>85</v>
      </c>
      <c r="D164" s="201">
        <v>40038.57130787037</v>
      </c>
      <c r="E164" s="196" t="s">
        <v>108</v>
      </c>
      <c r="F164" s="201">
        <v>43476</v>
      </c>
      <c r="G164" s="196" t="s">
        <v>152</v>
      </c>
      <c r="H164" s="198" t="s">
        <v>689</v>
      </c>
      <c r="M164" s="198" t="s">
        <v>4840</v>
      </c>
      <c r="O164" s="196" t="s">
        <v>119</v>
      </c>
      <c r="P164" s="198" t="s">
        <v>19</v>
      </c>
      <c r="S164" s="196" t="s">
        <v>42</v>
      </c>
      <c r="T164" s="202" t="s">
        <v>505</v>
      </c>
      <c r="W164" s="200" t="s">
        <v>93</v>
      </c>
      <c r="AA164" s="196" t="s">
        <v>8442</v>
      </c>
      <c r="AC164" s="200">
        <v>3</v>
      </c>
      <c r="AD164" s="200" t="s">
        <v>8274</v>
      </c>
      <c r="AE164" s="212">
        <v>1034257</v>
      </c>
      <c r="AF164" s="212">
        <v>25690426.27</v>
      </c>
    </row>
    <row r="165" spans="1:32" hidden="1" x14ac:dyDescent="0.25">
      <c r="A165" s="209">
        <v>70079</v>
      </c>
      <c r="B165" s="210">
        <v>4</v>
      </c>
      <c r="C165" s="196" t="s">
        <v>85</v>
      </c>
      <c r="D165" s="201">
        <v>40038.57130787037</v>
      </c>
      <c r="E165" s="196" t="s">
        <v>108</v>
      </c>
      <c r="F165" s="201">
        <v>43474</v>
      </c>
      <c r="G165" s="196" t="s">
        <v>152</v>
      </c>
      <c r="H165" s="198" t="s">
        <v>88</v>
      </c>
      <c r="M165" s="198" t="s">
        <v>4842</v>
      </c>
      <c r="O165" s="196" t="s">
        <v>119</v>
      </c>
      <c r="P165" s="198" t="s">
        <v>19</v>
      </c>
      <c r="S165" s="196" t="s">
        <v>42</v>
      </c>
      <c r="T165" s="202" t="s">
        <v>505</v>
      </c>
      <c r="W165" s="200" t="s">
        <v>93</v>
      </c>
      <c r="AA165" s="196" t="s">
        <v>8443</v>
      </c>
      <c r="AC165" s="200">
        <v>3</v>
      </c>
      <c r="AD165" s="200" t="s">
        <v>8274</v>
      </c>
      <c r="AE165" s="212">
        <v>2456674</v>
      </c>
      <c r="AF165" s="212">
        <v>48186603</v>
      </c>
    </row>
    <row r="166" spans="1:32" hidden="1" x14ac:dyDescent="0.25">
      <c r="A166" s="209">
        <v>70079</v>
      </c>
      <c r="B166" s="210">
        <v>4</v>
      </c>
      <c r="C166" s="196" t="s">
        <v>85</v>
      </c>
      <c r="D166" s="201">
        <v>40038.57130787037</v>
      </c>
      <c r="E166" s="196" t="s">
        <v>108</v>
      </c>
      <c r="F166" s="201">
        <v>43474</v>
      </c>
      <c r="G166" s="196" t="s">
        <v>152</v>
      </c>
      <c r="H166" s="198" t="s">
        <v>88</v>
      </c>
      <c r="M166" s="198" t="s">
        <v>4842</v>
      </c>
      <c r="O166" s="196" t="s">
        <v>119</v>
      </c>
      <c r="P166" s="198" t="s">
        <v>19</v>
      </c>
      <c r="S166" s="196" t="s">
        <v>42</v>
      </c>
      <c r="T166" s="202" t="s">
        <v>505</v>
      </c>
      <c r="W166" s="200" t="s">
        <v>93</v>
      </c>
      <c r="AA166" s="196" t="s">
        <v>8444</v>
      </c>
      <c r="AC166" s="200">
        <v>3</v>
      </c>
      <c r="AD166" s="200" t="s">
        <v>8274</v>
      </c>
      <c r="AE166" s="212">
        <v>2916202</v>
      </c>
      <c r="AF166" s="212">
        <v>55803177.409999996</v>
      </c>
    </row>
    <row r="167" spans="1:32" hidden="1" x14ac:dyDescent="0.25">
      <c r="A167" s="209">
        <v>70080</v>
      </c>
      <c r="B167" s="210">
        <v>3</v>
      </c>
      <c r="C167" s="196" t="s">
        <v>85</v>
      </c>
      <c r="D167" s="201">
        <v>40038.57130787037</v>
      </c>
      <c r="E167" s="196" t="s">
        <v>108</v>
      </c>
      <c r="F167" s="201">
        <v>43489</v>
      </c>
      <c r="G167" s="196" t="s">
        <v>152</v>
      </c>
      <c r="H167" s="198" t="s">
        <v>551</v>
      </c>
      <c r="M167" s="198" t="s">
        <v>4844</v>
      </c>
      <c r="O167" s="196" t="s">
        <v>119</v>
      </c>
      <c r="P167" s="198" t="s">
        <v>19</v>
      </c>
      <c r="S167" s="196" t="s">
        <v>42</v>
      </c>
      <c r="T167" s="202" t="s">
        <v>505</v>
      </c>
      <c r="W167" s="200" t="s">
        <v>93</v>
      </c>
      <c r="AA167" s="196" t="s">
        <v>8445</v>
      </c>
      <c r="AC167" s="200">
        <v>3</v>
      </c>
      <c r="AD167" s="200" t="s">
        <v>8274</v>
      </c>
      <c r="AE167" s="212">
        <v>399760</v>
      </c>
      <c r="AF167" s="212">
        <v>7814254.0099999998</v>
      </c>
    </row>
    <row r="168" spans="1:32" hidden="1" x14ac:dyDescent="0.25">
      <c r="A168" s="209">
        <v>70080</v>
      </c>
      <c r="B168" s="210">
        <v>3</v>
      </c>
      <c r="C168" s="196" t="s">
        <v>85</v>
      </c>
      <c r="D168" s="201">
        <v>40038.57130787037</v>
      </c>
      <c r="E168" s="196" t="s">
        <v>108</v>
      </c>
      <c r="F168" s="201">
        <v>43489</v>
      </c>
      <c r="G168" s="196" t="s">
        <v>152</v>
      </c>
      <c r="H168" s="198" t="s">
        <v>551</v>
      </c>
      <c r="M168" s="198" t="s">
        <v>4844</v>
      </c>
      <c r="O168" s="196" t="s">
        <v>119</v>
      </c>
      <c r="P168" s="198" t="s">
        <v>19</v>
      </c>
      <c r="S168" s="196" t="s">
        <v>42</v>
      </c>
      <c r="T168" s="202" t="s">
        <v>505</v>
      </c>
      <c r="W168" s="200" t="s">
        <v>93</v>
      </c>
      <c r="AA168" s="196" t="s">
        <v>8446</v>
      </c>
      <c r="AC168" s="200">
        <v>3</v>
      </c>
      <c r="AD168" s="200" t="s">
        <v>8274</v>
      </c>
      <c r="AE168" s="212">
        <v>748140</v>
      </c>
      <c r="AF168" s="212">
        <v>18981269.489999998</v>
      </c>
    </row>
    <row r="169" spans="1:32" hidden="1" x14ac:dyDescent="0.25">
      <c r="A169" s="209">
        <v>70081</v>
      </c>
      <c r="B169" s="210">
        <v>3</v>
      </c>
      <c r="C169" s="196" t="s">
        <v>85</v>
      </c>
      <c r="D169" s="201">
        <v>40038.57130787037</v>
      </c>
      <c r="E169" s="196" t="s">
        <v>108</v>
      </c>
      <c r="F169" s="201">
        <v>43489</v>
      </c>
      <c r="G169" s="196" t="s">
        <v>152</v>
      </c>
      <c r="H169" s="198" t="s">
        <v>1776</v>
      </c>
      <c r="M169" s="198" t="s">
        <v>4846</v>
      </c>
      <c r="O169" s="196" t="s">
        <v>119</v>
      </c>
      <c r="P169" s="198" t="s">
        <v>19</v>
      </c>
      <c r="S169" s="196" t="s">
        <v>42</v>
      </c>
      <c r="T169" s="202" t="s">
        <v>505</v>
      </c>
      <c r="W169" s="200" t="s">
        <v>93</v>
      </c>
      <c r="AA169" s="196" t="s">
        <v>8447</v>
      </c>
      <c r="AC169" s="200">
        <v>3</v>
      </c>
      <c r="AD169" s="200" t="s">
        <v>8274</v>
      </c>
      <c r="AE169" s="212">
        <v>630671</v>
      </c>
      <c r="AF169" s="212">
        <v>16125177.74</v>
      </c>
    </row>
    <row r="170" spans="1:32" hidden="1" x14ac:dyDescent="0.25">
      <c r="A170" s="209">
        <v>70082</v>
      </c>
      <c r="B170" s="210">
        <v>1</v>
      </c>
      <c r="C170" s="196" t="s">
        <v>85</v>
      </c>
      <c r="D170" s="201">
        <v>40038.57130787037</v>
      </c>
      <c r="E170" s="196" t="s">
        <v>108</v>
      </c>
      <c r="F170" s="201">
        <v>43476</v>
      </c>
      <c r="G170" s="196" t="s">
        <v>152</v>
      </c>
      <c r="H170" s="198" t="s">
        <v>337</v>
      </c>
      <c r="M170" s="198" t="s">
        <v>4848</v>
      </c>
      <c r="O170" s="196" t="s">
        <v>119</v>
      </c>
      <c r="P170" s="198" t="s">
        <v>19</v>
      </c>
      <c r="S170" s="196" t="s">
        <v>42</v>
      </c>
      <c r="T170" s="202" t="s">
        <v>505</v>
      </c>
      <c r="W170" s="200" t="s">
        <v>93</v>
      </c>
      <c r="AA170" s="196" t="s">
        <v>8448</v>
      </c>
      <c r="AC170" s="200">
        <v>3</v>
      </c>
      <c r="AD170" s="200" t="s">
        <v>8274</v>
      </c>
      <c r="AE170" s="212">
        <v>860077</v>
      </c>
      <c r="AF170" s="212">
        <v>12720082.390000001</v>
      </c>
    </row>
    <row r="171" spans="1:32" hidden="1" x14ac:dyDescent="0.25">
      <c r="A171" s="209">
        <v>70082</v>
      </c>
      <c r="B171" s="210">
        <v>1</v>
      </c>
      <c r="C171" s="196" t="s">
        <v>85</v>
      </c>
      <c r="D171" s="201">
        <v>40038.57130787037</v>
      </c>
      <c r="E171" s="196" t="s">
        <v>108</v>
      </c>
      <c r="F171" s="201">
        <v>43476</v>
      </c>
      <c r="G171" s="196" t="s">
        <v>152</v>
      </c>
      <c r="H171" s="198" t="s">
        <v>337</v>
      </c>
      <c r="M171" s="198" t="s">
        <v>4848</v>
      </c>
      <c r="O171" s="196" t="s">
        <v>119</v>
      </c>
      <c r="P171" s="198" t="s">
        <v>19</v>
      </c>
      <c r="S171" s="196" t="s">
        <v>42</v>
      </c>
      <c r="T171" s="202" t="s">
        <v>505</v>
      </c>
      <c r="W171" s="200" t="s">
        <v>93</v>
      </c>
      <c r="AA171" s="196" t="s">
        <v>8449</v>
      </c>
      <c r="AC171" s="200">
        <v>3</v>
      </c>
      <c r="AD171" s="200" t="s">
        <v>8274</v>
      </c>
      <c r="AE171" s="212">
        <v>2048258</v>
      </c>
      <c r="AF171" s="212">
        <v>35608478.899999999</v>
      </c>
    </row>
    <row r="172" spans="1:32" hidden="1" x14ac:dyDescent="0.25">
      <c r="A172" s="209">
        <v>70083</v>
      </c>
      <c r="B172" s="210">
        <v>3</v>
      </c>
      <c r="C172" s="196" t="s">
        <v>85</v>
      </c>
      <c r="D172" s="201">
        <v>40038.57130787037</v>
      </c>
      <c r="E172" s="196" t="s">
        <v>108</v>
      </c>
      <c r="F172" s="201">
        <v>43474</v>
      </c>
      <c r="G172" s="196" t="s">
        <v>152</v>
      </c>
      <c r="H172" s="198" t="s">
        <v>701</v>
      </c>
      <c r="M172" s="198" t="s">
        <v>4850</v>
      </c>
      <c r="O172" s="196" t="s">
        <v>119</v>
      </c>
      <c r="P172" s="198" t="s">
        <v>19</v>
      </c>
      <c r="S172" s="196" t="s">
        <v>42</v>
      </c>
      <c r="T172" s="202" t="s">
        <v>505</v>
      </c>
      <c r="W172" s="200" t="s">
        <v>93</v>
      </c>
      <c r="AA172" s="196" t="s">
        <v>8450</v>
      </c>
      <c r="AC172" s="200">
        <v>3</v>
      </c>
      <c r="AD172" s="200" t="s">
        <v>8274</v>
      </c>
      <c r="AE172" s="212">
        <v>120081</v>
      </c>
      <c r="AF172" s="212">
        <v>3239656.42</v>
      </c>
    </row>
    <row r="173" spans="1:32" hidden="1" x14ac:dyDescent="0.25">
      <c r="A173" s="209">
        <v>70083</v>
      </c>
      <c r="B173" s="210">
        <v>3</v>
      </c>
      <c r="C173" s="196" t="s">
        <v>85</v>
      </c>
      <c r="D173" s="201">
        <v>40038.57130787037</v>
      </c>
      <c r="E173" s="196" t="s">
        <v>108</v>
      </c>
      <c r="F173" s="201">
        <v>43474</v>
      </c>
      <c r="G173" s="196" t="s">
        <v>152</v>
      </c>
      <c r="H173" s="198" t="s">
        <v>701</v>
      </c>
      <c r="M173" s="198" t="s">
        <v>4850</v>
      </c>
      <c r="O173" s="196" t="s">
        <v>119</v>
      </c>
      <c r="P173" s="198" t="s">
        <v>19</v>
      </c>
      <c r="S173" s="196" t="s">
        <v>42</v>
      </c>
      <c r="T173" s="202" t="s">
        <v>505</v>
      </c>
      <c r="W173" s="200" t="s">
        <v>93</v>
      </c>
      <c r="AA173" s="196" t="s">
        <v>8451</v>
      </c>
      <c r="AC173" s="200">
        <v>3</v>
      </c>
      <c r="AD173" s="200" t="s">
        <v>8274</v>
      </c>
      <c r="AE173" s="212">
        <v>3488664</v>
      </c>
      <c r="AF173" s="212">
        <v>36213541.049999997</v>
      </c>
    </row>
    <row r="174" spans="1:32" hidden="1" x14ac:dyDescent="0.25">
      <c r="A174" s="209">
        <v>70084</v>
      </c>
      <c r="B174" s="210">
        <v>4</v>
      </c>
      <c r="C174" s="196" t="s">
        <v>85</v>
      </c>
      <c r="D174" s="201">
        <v>40038.57130787037</v>
      </c>
      <c r="E174" s="196" t="s">
        <v>108</v>
      </c>
      <c r="F174" s="201">
        <v>43475</v>
      </c>
      <c r="G174" s="196" t="s">
        <v>152</v>
      </c>
      <c r="H174" s="198" t="s">
        <v>2853</v>
      </c>
      <c r="M174" s="198" t="s">
        <v>4852</v>
      </c>
      <c r="O174" s="196" t="s">
        <v>119</v>
      </c>
      <c r="P174" s="198" t="s">
        <v>19</v>
      </c>
      <c r="S174" s="196" t="s">
        <v>42</v>
      </c>
      <c r="T174" s="202" t="s">
        <v>505</v>
      </c>
      <c r="W174" s="200" t="s">
        <v>93</v>
      </c>
      <c r="AA174" s="196" t="s">
        <v>8452</v>
      </c>
      <c r="AC174" s="200">
        <v>3</v>
      </c>
      <c r="AD174" s="200" t="s">
        <v>8274</v>
      </c>
      <c r="AE174" s="212">
        <v>1379207</v>
      </c>
      <c r="AF174" s="212">
        <v>23080050.59</v>
      </c>
    </row>
    <row r="175" spans="1:32" hidden="1" x14ac:dyDescent="0.25">
      <c r="A175" s="209">
        <v>70087</v>
      </c>
      <c r="B175" s="210">
        <v>1</v>
      </c>
      <c r="C175" s="196" t="s">
        <v>85</v>
      </c>
      <c r="D175" s="201">
        <v>40038.57130787037</v>
      </c>
      <c r="E175" s="196" t="s">
        <v>108</v>
      </c>
      <c r="F175" s="201">
        <v>43501</v>
      </c>
      <c r="G175" s="196" t="s">
        <v>152</v>
      </c>
      <c r="H175" s="198" t="s">
        <v>443</v>
      </c>
      <c r="M175" s="198" t="s">
        <v>4854</v>
      </c>
      <c r="O175" s="196" t="s">
        <v>119</v>
      </c>
      <c r="P175" s="198" t="s">
        <v>19</v>
      </c>
      <c r="S175" s="196" t="s">
        <v>42</v>
      </c>
      <c r="T175" s="202" t="s">
        <v>505</v>
      </c>
      <c r="W175" s="200" t="s">
        <v>93</v>
      </c>
      <c r="AA175" s="196" t="s">
        <v>8453</v>
      </c>
      <c r="AC175" s="200">
        <v>3</v>
      </c>
      <c r="AD175" s="200" t="s">
        <v>8274</v>
      </c>
      <c r="AE175" s="212">
        <v>625710</v>
      </c>
      <c r="AF175" s="212">
        <v>14873328.529999999</v>
      </c>
    </row>
    <row r="176" spans="1:32" hidden="1" x14ac:dyDescent="0.25">
      <c r="A176" s="209">
        <v>70088</v>
      </c>
      <c r="B176" s="210">
        <v>2</v>
      </c>
      <c r="C176" s="196" t="s">
        <v>85</v>
      </c>
      <c r="D176" s="201">
        <v>40038.57130787037</v>
      </c>
      <c r="E176" s="196" t="s">
        <v>108</v>
      </c>
      <c r="F176" s="201">
        <v>43500</v>
      </c>
      <c r="G176" s="196" t="s">
        <v>152</v>
      </c>
      <c r="H176" s="198" t="s">
        <v>1038</v>
      </c>
      <c r="M176" s="198" t="s">
        <v>4856</v>
      </c>
      <c r="O176" s="196" t="s">
        <v>119</v>
      </c>
      <c r="P176" s="198" t="s">
        <v>19</v>
      </c>
      <c r="S176" s="196" t="s">
        <v>42</v>
      </c>
      <c r="T176" s="202" t="s">
        <v>505</v>
      </c>
      <c r="W176" s="200" t="s">
        <v>93</v>
      </c>
      <c r="AA176" s="196" t="s">
        <v>8454</v>
      </c>
      <c r="AC176" s="200">
        <v>3</v>
      </c>
      <c r="AD176" s="200" t="s">
        <v>8274</v>
      </c>
      <c r="AE176" s="212">
        <v>808344</v>
      </c>
      <c r="AF176" s="212">
        <v>15858265.279999999</v>
      </c>
    </row>
    <row r="177" spans="1:33" hidden="1" x14ac:dyDescent="0.25">
      <c r="A177" s="209">
        <v>70090</v>
      </c>
      <c r="B177" s="210">
        <v>1</v>
      </c>
      <c r="C177" s="196" t="s">
        <v>85</v>
      </c>
      <c r="D177" s="201">
        <v>40038.57130787037</v>
      </c>
      <c r="E177" s="196" t="s">
        <v>108</v>
      </c>
      <c r="F177" s="201">
        <v>43476</v>
      </c>
      <c r="G177" s="196" t="s">
        <v>152</v>
      </c>
      <c r="H177" s="198" t="s">
        <v>347</v>
      </c>
      <c r="M177" s="198" t="s">
        <v>4858</v>
      </c>
      <c r="O177" s="196" t="s">
        <v>119</v>
      </c>
      <c r="P177" s="198" t="s">
        <v>19</v>
      </c>
      <c r="S177" s="196" t="s">
        <v>42</v>
      </c>
      <c r="T177" s="202" t="s">
        <v>505</v>
      </c>
      <c r="W177" s="200" t="s">
        <v>93</v>
      </c>
      <c r="AA177" s="196" t="s">
        <v>8455</v>
      </c>
      <c r="AC177" s="200">
        <v>3</v>
      </c>
      <c r="AD177" s="200" t="s">
        <v>8274</v>
      </c>
      <c r="AE177" s="212">
        <v>310188</v>
      </c>
      <c r="AF177" s="212">
        <v>7152637.1699999999</v>
      </c>
    </row>
    <row r="178" spans="1:33" hidden="1" x14ac:dyDescent="0.25">
      <c r="A178" s="209">
        <v>70090</v>
      </c>
      <c r="B178" s="210">
        <v>1</v>
      </c>
      <c r="C178" s="196" t="s">
        <v>85</v>
      </c>
      <c r="D178" s="201">
        <v>40038.57130787037</v>
      </c>
      <c r="E178" s="196" t="s">
        <v>108</v>
      </c>
      <c r="F178" s="201">
        <v>43476</v>
      </c>
      <c r="G178" s="196" t="s">
        <v>152</v>
      </c>
      <c r="H178" s="198" t="s">
        <v>347</v>
      </c>
      <c r="M178" s="198" t="s">
        <v>4858</v>
      </c>
      <c r="O178" s="196" t="s">
        <v>119</v>
      </c>
      <c r="P178" s="198" t="s">
        <v>19</v>
      </c>
      <c r="S178" s="196" t="s">
        <v>42</v>
      </c>
      <c r="T178" s="202" t="s">
        <v>505</v>
      </c>
      <c r="W178" s="200" t="s">
        <v>93</v>
      </c>
      <c r="AA178" s="196" t="s">
        <v>8456</v>
      </c>
      <c r="AC178" s="200">
        <v>3</v>
      </c>
      <c r="AD178" s="200" t="s">
        <v>8274</v>
      </c>
      <c r="AE178" s="212">
        <v>1635830</v>
      </c>
      <c r="AF178" s="212">
        <v>35432836.82</v>
      </c>
    </row>
    <row r="179" spans="1:33" hidden="1" x14ac:dyDescent="0.25">
      <c r="A179" s="209">
        <v>70091</v>
      </c>
      <c r="B179" s="210">
        <v>3</v>
      </c>
      <c r="C179" s="196" t="s">
        <v>85</v>
      </c>
      <c r="D179" s="201">
        <v>40038.57130787037</v>
      </c>
      <c r="E179" s="196" t="s">
        <v>108</v>
      </c>
      <c r="F179" s="201">
        <v>43488</v>
      </c>
      <c r="G179" s="196" t="s">
        <v>152</v>
      </c>
      <c r="H179" s="198" t="s">
        <v>1272</v>
      </c>
      <c r="M179" s="198" t="s">
        <v>4860</v>
      </c>
      <c r="O179" s="196" t="s">
        <v>119</v>
      </c>
      <c r="P179" s="198" t="s">
        <v>19</v>
      </c>
      <c r="S179" s="196" t="s">
        <v>42</v>
      </c>
      <c r="T179" s="202" t="s">
        <v>505</v>
      </c>
      <c r="W179" s="200" t="s">
        <v>93</v>
      </c>
      <c r="AA179" s="196" t="s">
        <v>8457</v>
      </c>
      <c r="AC179" s="200">
        <v>3</v>
      </c>
      <c r="AD179" s="200" t="s">
        <v>8274</v>
      </c>
      <c r="AE179" s="212">
        <v>1024988</v>
      </c>
      <c r="AF179" s="212">
        <v>17894258</v>
      </c>
    </row>
    <row r="180" spans="1:33" hidden="1" x14ac:dyDescent="0.25">
      <c r="A180" s="209">
        <v>70092</v>
      </c>
      <c r="B180" s="210">
        <v>4</v>
      </c>
      <c r="C180" s="196" t="s">
        <v>85</v>
      </c>
      <c r="D180" s="201">
        <v>40038.57130787037</v>
      </c>
      <c r="E180" s="196" t="s">
        <v>108</v>
      </c>
      <c r="F180" s="201">
        <v>43487</v>
      </c>
      <c r="G180" s="196" t="s">
        <v>152</v>
      </c>
      <c r="H180" s="198" t="s">
        <v>371</v>
      </c>
      <c r="M180" s="198" t="s">
        <v>4862</v>
      </c>
      <c r="O180" s="196" t="s">
        <v>119</v>
      </c>
      <c r="P180" s="198" t="s">
        <v>19</v>
      </c>
      <c r="S180" s="196" t="s">
        <v>42</v>
      </c>
      <c r="T180" s="202" t="s">
        <v>505</v>
      </c>
      <c r="W180" s="200" t="s">
        <v>93</v>
      </c>
      <c r="AA180" s="196" t="s">
        <v>8458</v>
      </c>
      <c r="AC180" s="200">
        <v>3</v>
      </c>
      <c r="AD180" s="200" t="s">
        <v>8274</v>
      </c>
      <c r="AE180" s="212">
        <v>1494116</v>
      </c>
      <c r="AF180" s="212">
        <v>34511702.420000002</v>
      </c>
    </row>
    <row r="181" spans="1:33" hidden="1" x14ac:dyDescent="0.25">
      <c r="A181" s="209">
        <v>70093</v>
      </c>
      <c r="B181" s="210">
        <v>2</v>
      </c>
      <c r="C181" s="196" t="s">
        <v>85</v>
      </c>
      <c r="D181" s="201">
        <v>40038.57130787037</v>
      </c>
      <c r="E181" s="196" t="s">
        <v>108</v>
      </c>
      <c r="F181" s="201">
        <v>43500</v>
      </c>
      <c r="G181" s="196" t="s">
        <v>152</v>
      </c>
      <c r="H181" s="198" t="s">
        <v>2064</v>
      </c>
      <c r="M181" s="198" t="s">
        <v>4864</v>
      </c>
      <c r="O181" s="196" t="s">
        <v>119</v>
      </c>
      <c r="P181" s="198" t="s">
        <v>19</v>
      </c>
      <c r="S181" s="196" t="s">
        <v>42</v>
      </c>
      <c r="T181" s="202" t="s">
        <v>505</v>
      </c>
      <c r="W181" s="200" t="s">
        <v>93</v>
      </c>
      <c r="AA181" s="196" t="s">
        <v>8459</v>
      </c>
      <c r="AC181" s="200">
        <v>3</v>
      </c>
      <c r="AD181" s="200" t="s">
        <v>8274</v>
      </c>
      <c r="AE181" s="212">
        <v>1619114</v>
      </c>
      <c r="AF181" s="212">
        <v>21636420.719999999</v>
      </c>
    </row>
    <row r="182" spans="1:33" hidden="1" x14ac:dyDescent="0.25">
      <c r="A182" s="209">
        <v>70094</v>
      </c>
      <c r="B182" s="210">
        <v>3</v>
      </c>
      <c r="C182" s="196" t="s">
        <v>85</v>
      </c>
      <c r="D182" s="201">
        <v>40038.57130787037</v>
      </c>
      <c r="E182" s="196" t="s">
        <v>108</v>
      </c>
      <c r="F182" s="201">
        <v>43474</v>
      </c>
      <c r="G182" s="196" t="s">
        <v>152</v>
      </c>
      <c r="H182" s="198" t="s">
        <v>109</v>
      </c>
      <c r="M182" s="198" t="s">
        <v>4866</v>
      </c>
      <c r="O182" s="196" t="s">
        <v>119</v>
      </c>
      <c r="P182" s="198" t="s">
        <v>19</v>
      </c>
      <c r="S182" s="196" t="s">
        <v>42</v>
      </c>
      <c r="T182" s="202" t="s">
        <v>505</v>
      </c>
      <c r="W182" s="200" t="s">
        <v>93</v>
      </c>
      <c r="AA182" s="196" t="s">
        <v>8460</v>
      </c>
      <c r="AC182" s="200">
        <v>3</v>
      </c>
      <c r="AD182" s="200" t="s">
        <v>8274</v>
      </c>
      <c r="AE182" s="212">
        <v>1492932</v>
      </c>
      <c r="AF182" s="212">
        <v>9009815.6400000006</v>
      </c>
    </row>
    <row r="183" spans="1:33" hidden="1" x14ac:dyDescent="0.25">
      <c r="A183" s="209">
        <v>70094</v>
      </c>
      <c r="B183" s="210">
        <v>3</v>
      </c>
      <c r="C183" s="196" t="s">
        <v>85</v>
      </c>
      <c r="D183" s="201">
        <v>40038.57130787037</v>
      </c>
      <c r="E183" s="196" t="s">
        <v>108</v>
      </c>
      <c r="F183" s="201">
        <v>43474</v>
      </c>
      <c r="G183" s="196" t="s">
        <v>152</v>
      </c>
      <c r="H183" s="198" t="s">
        <v>109</v>
      </c>
      <c r="M183" s="198" t="s">
        <v>4866</v>
      </c>
      <c r="O183" s="196" t="s">
        <v>119</v>
      </c>
      <c r="P183" s="198" t="s">
        <v>19</v>
      </c>
      <c r="S183" s="196" t="s">
        <v>42</v>
      </c>
      <c r="T183" s="202" t="s">
        <v>505</v>
      </c>
      <c r="W183" s="200" t="s">
        <v>93</v>
      </c>
      <c r="AA183" s="196" t="s">
        <v>8461</v>
      </c>
      <c r="AC183" s="200">
        <v>3</v>
      </c>
      <c r="AD183" s="200" t="s">
        <v>8274</v>
      </c>
      <c r="AE183" s="212">
        <v>1405645</v>
      </c>
      <c r="AF183" s="212">
        <v>29779580.23</v>
      </c>
    </row>
    <row r="184" spans="1:33" hidden="1" x14ac:dyDescent="0.25">
      <c r="A184" s="209">
        <v>70095</v>
      </c>
      <c r="B184" s="210">
        <v>3</v>
      </c>
      <c r="C184" s="196" t="s">
        <v>85</v>
      </c>
      <c r="D184" s="201">
        <v>40038.57130787037</v>
      </c>
      <c r="E184" s="196" t="s">
        <v>108</v>
      </c>
      <c r="F184" s="201">
        <v>43474</v>
      </c>
      <c r="G184" s="196" t="s">
        <v>152</v>
      </c>
      <c r="H184" s="198" t="s">
        <v>785</v>
      </c>
      <c r="M184" s="198" t="s">
        <v>4868</v>
      </c>
      <c r="O184" s="196" t="s">
        <v>119</v>
      </c>
      <c r="P184" s="198" t="s">
        <v>19</v>
      </c>
      <c r="S184" s="196" t="s">
        <v>42</v>
      </c>
      <c r="T184" s="202" t="s">
        <v>505</v>
      </c>
      <c r="W184" s="200" t="s">
        <v>93</v>
      </c>
      <c r="AA184" s="196" t="s">
        <v>8462</v>
      </c>
      <c r="AC184" s="200">
        <v>3</v>
      </c>
      <c r="AD184" s="200" t="s">
        <v>8274</v>
      </c>
      <c r="AE184" s="212">
        <v>636788</v>
      </c>
      <c r="AF184" s="212">
        <v>9738624.2899999991</v>
      </c>
    </row>
    <row r="185" spans="1:33" hidden="1" x14ac:dyDescent="0.25">
      <c r="A185" s="209">
        <v>70095</v>
      </c>
      <c r="B185" s="210">
        <v>3</v>
      </c>
      <c r="C185" s="196" t="s">
        <v>85</v>
      </c>
      <c r="D185" s="201">
        <v>40038.57130787037</v>
      </c>
      <c r="E185" s="196" t="s">
        <v>108</v>
      </c>
      <c r="F185" s="201">
        <v>43474</v>
      </c>
      <c r="G185" s="196" t="s">
        <v>152</v>
      </c>
      <c r="H185" s="198" t="s">
        <v>785</v>
      </c>
      <c r="M185" s="198" t="s">
        <v>4868</v>
      </c>
      <c r="O185" s="196" t="s">
        <v>119</v>
      </c>
      <c r="P185" s="198" t="s">
        <v>19</v>
      </c>
      <c r="S185" s="196" t="s">
        <v>42</v>
      </c>
      <c r="T185" s="202" t="s">
        <v>505</v>
      </c>
      <c r="W185" s="200" t="s">
        <v>93</v>
      </c>
      <c r="AA185" s="196" t="s">
        <v>8463</v>
      </c>
      <c r="AC185" s="200">
        <v>3</v>
      </c>
      <c r="AD185" s="200" t="s">
        <v>8274</v>
      </c>
      <c r="AE185" s="212">
        <v>1074517</v>
      </c>
      <c r="AF185" s="212">
        <v>20379766.800000001</v>
      </c>
    </row>
    <row r="186" spans="1:33" hidden="1" x14ac:dyDescent="0.25">
      <c r="A186" s="209">
        <v>80002.009999999995</v>
      </c>
      <c r="B186" s="210">
        <v>4</v>
      </c>
      <c r="C186" s="196" t="s">
        <v>85</v>
      </c>
      <c r="D186" s="201">
        <v>43256</v>
      </c>
      <c r="E186" s="196" t="s">
        <v>398</v>
      </c>
      <c r="F186" s="201">
        <v>44028</v>
      </c>
      <c r="G186" s="196" t="s">
        <v>98</v>
      </c>
      <c r="H186" s="198" t="s">
        <v>8464</v>
      </c>
      <c r="I186" s="196" t="s">
        <v>292</v>
      </c>
      <c r="J186" s="196" t="s">
        <v>101</v>
      </c>
      <c r="L186" s="200" t="s">
        <v>101</v>
      </c>
      <c r="M186" s="198" t="s">
        <v>8465</v>
      </c>
      <c r="O186" s="196" t="s">
        <v>438</v>
      </c>
      <c r="P186" s="198" t="s">
        <v>439</v>
      </c>
      <c r="R186" s="196" t="s">
        <v>39</v>
      </c>
      <c r="S186" s="196" t="s">
        <v>46</v>
      </c>
      <c r="T186" s="211">
        <v>0.42</v>
      </c>
      <c r="W186" s="200" t="s">
        <v>93</v>
      </c>
      <c r="X186" s="196" t="s">
        <v>103</v>
      </c>
      <c r="Z186" s="198" t="s">
        <v>8466</v>
      </c>
      <c r="AA186" s="196" t="s">
        <v>8467</v>
      </c>
      <c r="AC186" s="200">
        <v>3</v>
      </c>
      <c r="AD186" s="200" t="s">
        <v>8274</v>
      </c>
      <c r="AE186" s="203" t="s">
        <v>505</v>
      </c>
      <c r="AF186" s="212">
        <v>36500</v>
      </c>
    </row>
    <row r="187" spans="1:33" hidden="1" x14ac:dyDescent="0.25">
      <c r="A187" s="209">
        <v>80159.009999999995</v>
      </c>
      <c r="B187" s="210">
        <v>2</v>
      </c>
      <c r="C187" s="196" t="s">
        <v>114</v>
      </c>
      <c r="D187" s="201">
        <v>42174</v>
      </c>
      <c r="E187" s="196" t="s">
        <v>98</v>
      </c>
      <c r="F187" s="201">
        <v>44462</v>
      </c>
      <c r="G187" s="196" t="s">
        <v>98</v>
      </c>
      <c r="H187" s="198" t="s">
        <v>144</v>
      </c>
      <c r="I187" s="196" t="s">
        <v>218</v>
      </c>
      <c r="J187" s="196" t="s">
        <v>101</v>
      </c>
      <c r="L187" s="200" t="s">
        <v>101</v>
      </c>
      <c r="M187" s="198" t="s">
        <v>8468</v>
      </c>
      <c r="O187" s="196" t="s">
        <v>438</v>
      </c>
      <c r="P187" s="198" t="s">
        <v>439</v>
      </c>
      <c r="R187" s="196" t="s">
        <v>39</v>
      </c>
      <c r="S187" s="196" t="s">
        <v>46</v>
      </c>
      <c r="T187" s="211">
        <v>0.01</v>
      </c>
      <c r="W187" s="200" t="s">
        <v>93</v>
      </c>
      <c r="X187" s="196" t="s">
        <v>103</v>
      </c>
      <c r="Z187" s="198" t="s">
        <v>220</v>
      </c>
      <c r="AA187" s="196" t="s">
        <v>8469</v>
      </c>
      <c r="AC187" s="200">
        <v>3</v>
      </c>
      <c r="AD187" s="200" t="s">
        <v>8274</v>
      </c>
      <c r="AE187" s="212">
        <v>-508.63</v>
      </c>
      <c r="AF187" s="212">
        <v>50641.37</v>
      </c>
    </row>
    <row r="188" spans="1:33" hidden="1" x14ac:dyDescent="0.25">
      <c r="A188" s="209">
        <v>80341.009999999995</v>
      </c>
      <c r="B188" s="210">
        <v>4</v>
      </c>
      <c r="C188" s="196" t="s">
        <v>114</v>
      </c>
      <c r="D188" s="201">
        <v>43077</v>
      </c>
      <c r="E188" s="196" t="s">
        <v>134</v>
      </c>
      <c r="F188" s="201">
        <v>44340</v>
      </c>
      <c r="G188" s="196" t="s">
        <v>98</v>
      </c>
      <c r="H188" s="198" t="s">
        <v>331</v>
      </c>
      <c r="I188" s="196" t="s">
        <v>8470</v>
      </c>
      <c r="J188" s="196" t="s">
        <v>101</v>
      </c>
      <c r="L188" s="200" t="s">
        <v>101</v>
      </c>
      <c r="M188" s="198" t="s">
        <v>8471</v>
      </c>
      <c r="O188" s="196" t="s">
        <v>438</v>
      </c>
      <c r="P188" s="198" t="s">
        <v>439</v>
      </c>
      <c r="R188" s="196" t="s">
        <v>39</v>
      </c>
      <c r="S188" s="196" t="s">
        <v>46</v>
      </c>
      <c r="T188" s="211">
        <v>0.01</v>
      </c>
      <c r="U188" s="201">
        <v>43378</v>
      </c>
      <c r="W188" s="200" t="s">
        <v>93</v>
      </c>
      <c r="X188" s="196" t="s">
        <v>103</v>
      </c>
      <c r="AA188" s="196" t="s">
        <v>8472</v>
      </c>
      <c r="AC188" s="200">
        <v>3</v>
      </c>
      <c r="AD188" s="200" t="s">
        <v>8274</v>
      </c>
      <c r="AE188" s="203" t="s">
        <v>505</v>
      </c>
      <c r="AF188" s="212">
        <v>801743.89</v>
      </c>
      <c r="AG188" s="198" t="s">
        <v>8473</v>
      </c>
    </row>
    <row r="189" spans="1:33" hidden="1" x14ac:dyDescent="0.25">
      <c r="A189" s="209">
        <v>81869.009999999995</v>
      </c>
      <c r="B189" s="210">
        <v>3</v>
      </c>
      <c r="C189" s="196" t="s">
        <v>85</v>
      </c>
      <c r="D189" s="201">
        <v>43656</v>
      </c>
      <c r="E189" s="196" t="s">
        <v>134</v>
      </c>
      <c r="F189" s="201">
        <v>44550</v>
      </c>
      <c r="G189" s="196" t="s">
        <v>98</v>
      </c>
      <c r="H189" s="198" t="s">
        <v>1544</v>
      </c>
      <c r="I189" s="196" t="s">
        <v>1545</v>
      </c>
      <c r="J189" s="196" t="s">
        <v>101</v>
      </c>
      <c r="L189" s="200" t="s">
        <v>101</v>
      </c>
      <c r="M189" s="198" t="s">
        <v>1546</v>
      </c>
      <c r="O189" s="196" t="s">
        <v>438</v>
      </c>
      <c r="P189" s="198" t="s">
        <v>439</v>
      </c>
      <c r="R189" s="196" t="s">
        <v>39</v>
      </c>
      <c r="S189" s="196" t="s">
        <v>46</v>
      </c>
      <c r="T189" s="211">
        <v>0.01</v>
      </c>
      <c r="W189" s="200" t="s">
        <v>93</v>
      </c>
      <c r="X189" s="196" t="s">
        <v>103</v>
      </c>
      <c r="Y189" s="196" t="s">
        <v>32</v>
      </c>
      <c r="Z189" s="198" t="s">
        <v>1547</v>
      </c>
      <c r="AA189" s="196" t="s">
        <v>8474</v>
      </c>
      <c r="AC189" s="200">
        <v>2</v>
      </c>
      <c r="AD189" s="200" t="s">
        <v>8274</v>
      </c>
      <c r="AE189" s="212">
        <v>50000</v>
      </c>
      <c r="AF189" s="212">
        <v>50000</v>
      </c>
    </row>
    <row r="190" spans="1:33" hidden="1" x14ac:dyDescent="0.25">
      <c r="A190" s="209">
        <v>81869.009999999995</v>
      </c>
      <c r="B190" s="210">
        <v>3</v>
      </c>
      <c r="C190" s="196" t="s">
        <v>85</v>
      </c>
      <c r="D190" s="201">
        <v>43656</v>
      </c>
      <c r="E190" s="196" t="s">
        <v>134</v>
      </c>
      <c r="F190" s="201">
        <v>44550</v>
      </c>
      <c r="G190" s="196" t="s">
        <v>98</v>
      </c>
      <c r="H190" s="198" t="s">
        <v>1544</v>
      </c>
      <c r="I190" s="196" t="s">
        <v>1545</v>
      </c>
      <c r="J190" s="196" t="s">
        <v>101</v>
      </c>
      <c r="L190" s="200" t="s">
        <v>101</v>
      </c>
      <c r="M190" s="198" t="s">
        <v>1546</v>
      </c>
      <c r="O190" s="196" t="s">
        <v>438</v>
      </c>
      <c r="P190" s="198" t="s">
        <v>439</v>
      </c>
      <c r="R190" s="196" t="s">
        <v>39</v>
      </c>
      <c r="S190" s="196" t="s">
        <v>46</v>
      </c>
      <c r="T190" s="211">
        <v>0.01</v>
      </c>
      <c r="W190" s="200" t="s">
        <v>93</v>
      </c>
      <c r="X190" s="196" t="s">
        <v>103</v>
      </c>
      <c r="Y190" s="196" t="s">
        <v>32</v>
      </c>
      <c r="Z190" s="198" t="s">
        <v>1547</v>
      </c>
      <c r="AA190" s="196" t="s">
        <v>8475</v>
      </c>
      <c r="AC190" s="200">
        <v>3</v>
      </c>
      <c r="AD190" s="200" t="s">
        <v>8274</v>
      </c>
      <c r="AE190" s="203" t="s">
        <v>505</v>
      </c>
      <c r="AF190" s="212">
        <v>210000</v>
      </c>
    </row>
    <row r="191" spans="1:33" hidden="1" x14ac:dyDescent="0.25">
      <c r="A191" s="209">
        <v>82052.009999999995</v>
      </c>
      <c r="B191" s="210">
        <v>4</v>
      </c>
      <c r="C191" s="196" t="s">
        <v>114</v>
      </c>
      <c r="D191" s="201">
        <v>41877</v>
      </c>
      <c r="E191" s="196" t="s">
        <v>134</v>
      </c>
      <c r="F191" s="201">
        <v>43137.875081018516</v>
      </c>
      <c r="G191" s="196" t="s">
        <v>170</v>
      </c>
      <c r="H191" s="198" t="s">
        <v>88</v>
      </c>
      <c r="I191" s="196" t="s">
        <v>455</v>
      </c>
      <c r="J191" s="196" t="s">
        <v>101</v>
      </c>
      <c r="L191" s="200" t="s">
        <v>101</v>
      </c>
      <c r="M191" s="198" t="s">
        <v>8476</v>
      </c>
      <c r="N191" s="198" t="s">
        <v>8477</v>
      </c>
      <c r="O191" s="196" t="s">
        <v>157</v>
      </c>
      <c r="P191" s="198" t="s">
        <v>158</v>
      </c>
      <c r="Q191" s="198" t="s">
        <v>8478</v>
      </c>
      <c r="R191" s="196" t="s">
        <v>47</v>
      </c>
      <c r="S191" s="196" t="s">
        <v>46</v>
      </c>
      <c r="T191" s="211">
        <v>4.38</v>
      </c>
      <c r="U191" s="201">
        <v>42090</v>
      </c>
      <c r="V191" s="196" t="s">
        <v>1860</v>
      </c>
      <c r="W191" s="200" t="s">
        <v>670</v>
      </c>
      <c r="X191" s="196" t="s">
        <v>13</v>
      </c>
      <c r="AA191" s="196" t="s">
        <v>8479</v>
      </c>
      <c r="AB191" s="196" t="s">
        <v>8480</v>
      </c>
      <c r="AC191" s="200">
        <v>3</v>
      </c>
      <c r="AD191" s="200" t="s">
        <v>8231</v>
      </c>
      <c r="AE191" s="203" t="s">
        <v>505</v>
      </c>
      <c r="AF191" s="212">
        <v>146667.32999999999</v>
      </c>
      <c r="AG191" s="198" t="s">
        <v>8481</v>
      </c>
    </row>
    <row r="192" spans="1:33" hidden="1" x14ac:dyDescent="0.25">
      <c r="A192" s="209">
        <v>82052.009999999995</v>
      </c>
      <c r="B192" s="210">
        <v>4</v>
      </c>
      <c r="C192" s="196" t="s">
        <v>114</v>
      </c>
      <c r="D192" s="201">
        <v>41877</v>
      </c>
      <c r="E192" s="196" t="s">
        <v>134</v>
      </c>
      <c r="F192" s="201">
        <v>43137.875081018516</v>
      </c>
      <c r="G192" s="196" t="s">
        <v>170</v>
      </c>
      <c r="H192" s="198" t="s">
        <v>88</v>
      </c>
      <c r="I192" s="196" t="s">
        <v>455</v>
      </c>
      <c r="J192" s="196" t="s">
        <v>101</v>
      </c>
      <c r="L192" s="200" t="s">
        <v>101</v>
      </c>
      <c r="M192" s="198" t="s">
        <v>8476</v>
      </c>
      <c r="N192" s="198" t="s">
        <v>8477</v>
      </c>
      <c r="O192" s="196" t="s">
        <v>157</v>
      </c>
      <c r="P192" s="198" t="s">
        <v>158</v>
      </c>
      <c r="Q192" s="198" t="s">
        <v>8478</v>
      </c>
      <c r="R192" s="196" t="s">
        <v>47</v>
      </c>
      <c r="S192" s="196" t="s">
        <v>46</v>
      </c>
      <c r="T192" s="211">
        <v>4.38</v>
      </c>
      <c r="U192" s="201">
        <v>42090</v>
      </c>
      <c r="V192" s="196" t="s">
        <v>1860</v>
      </c>
      <c r="W192" s="200" t="s">
        <v>670</v>
      </c>
      <c r="X192" s="196" t="s">
        <v>13</v>
      </c>
      <c r="AA192" s="196" t="s">
        <v>8482</v>
      </c>
      <c r="AB192" s="196" t="s">
        <v>8480</v>
      </c>
      <c r="AC192" s="200">
        <v>8</v>
      </c>
      <c r="AD192" s="200" t="s">
        <v>8231</v>
      </c>
      <c r="AE192" s="203" t="s">
        <v>505</v>
      </c>
      <c r="AF192" s="212">
        <v>2255893.9300000002</v>
      </c>
      <c r="AG192" s="198" t="s">
        <v>8481</v>
      </c>
    </row>
    <row r="193" spans="1:33" hidden="1" x14ac:dyDescent="0.25">
      <c r="A193" s="209">
        <v>82321.009999999995</v>
      </c>
      <c r="B193" s="210">
        <v>4</v>
      </c>
      <c r="C193" s="196" t="s">
        <v>114</v>
      </c>
      <c r="D193" s="201">
        <v>41520</v>
      </c>
      <c r="E193" s="196" t="s">
        <v>98</v>
      </c>
      <c r="F193" s="201">
        <v>44271</v>
      </c>
      <c r="G193" s="196" t="s">
        <v>98</v>
      </c>
      <c r="H193" s="198" t="s">
        <v>483</v>
      </c>
      <c r="I193" s="196" t="s">
        <v>484</v>
      </c>
      <c r="J193" s="196" t="s">
        <v>101</v>
      </c>
      <c r="L193" s="200" t="s">
        <v>101</v>
      </c>
      <c r="M193" s="198" t="s">
        <v>8483</v>
      </c>
      <c r="N193" s="198" t="s">
        <v>8484</v>
      </c>
      <c r="O193" s="196" t="s">
        <v>438</v>
      </c>
      <c r="P193" s="198" t="s">
        <v>439</v>
      </c>
      <c r="R193" s="196" t="s">
        <v>39</v>
      </c>
      <c r="S193" s="196" t="s">
        <v>46</v>
      </c>
      <c r="T193" s="211">
        <v>0</v>
      </c>
      <c r="U193" s="201">
        <v>43077</v>
      </c>
      <c r="W193" s="200" t="s">
        <v>93</v>
      </c>
      <c r="X193" s="196" t="s">
        <v>13</v>
      </c>
      <c r="Z193" s="198" t="s">
        <v>8485</v>
      </c>
      <c r="AA193" s="196" t="s">
        <v>8486</v>
      </c>
      <c r="AC193" s="200">
        <v>3</v>
      </c>
      <c r="AD193" s="200" t="s">
        <v>8274</v>
      </c>
      <c r="AE193" s="203" t="s">
        <v>505</v>
      </c>
      <c r="AF193" s="212">
        <v>2233922.33</v>
      </c>
      <c r="AG193" s="198" t="s">
        <v>8487</v>
      </c>
    </row>
    <row r="194" spans="1:33" hidden="1" x14ac:dyDescent="0.25">
      <c r="A194" s="209">
        <v>82321.02</v>
      </c>
      <c r="B194" s="210">
        <v>4</v>
      </c>
      <c r="C194" s="196" t="s">
        <v>122</v>
      </c>
      <c r="D194" s="201">
        <v>43339</v>
      </c>
      <c r="E194" s="196" t="s">
        <v>398</v>
      </c>
      <c r="F194" s="201">
        <v>44188.875150462962</v>
      </c>
      <c r="G194" s="196" t="s">
        <v>108</v>
      </c>
      <c r="H194" s="198" t="s">
        <v>483</v>
      </c>
      <c r="I194" s="196" t="s">
        <v>484</v>
      </c>
      <c r="J194" s="196" t="s">
        <v>101</v>
      </c>
      <c r="L194" s="200" t="s">
        <v>101</v>
      </c>
      <c r="M194" s="198" t="s">
        <v>8483</v>
      </c>
      <c r="N194" s="198" t="s">
        <v>8488</v>
      </c>
      <c r="O194" s="196" t="s">
        <v>438</v>
      </c>
      <c r="P194" s="198" t="s">
        <v>439</v>
      </c>
      <c r="R194" s="196" t="s">
        <v>39</v>
      </c>
      <c r="S194" s="196" t="s">
        <v>46</v>
      </c>
      <c r="T194" s="211">
        <v>0</v>
      </c>
      <c r="U194" s="201">
        <v>44176</v>
      </c>
      <c r="W194" s="200" t="s">
        <v>93</v>
      </c>
      <c r="X194" s="196" t="s">
        <v>13</v>
      </c>
      <c r="Z194" s="198" t="s">
        <v>8485</v>
      </c>
      <c r="AA194" s="196" t="s">
        <v>8489</v>
      </c>
      <c r="AC194" s="200">
        <v>3</v>
      </c>
      <c r="AD194" s="200" t="s">
        <v>8274</v>
      </c>
      <c r="AE194" s="203" t="s">
        <v>505</v>
      </c>
      <c r="AF194" s="212">
        <v>5210074</v>
      </c>
      <c r="AG194" s="198" t="s">
        <v>8490</v>
      </c>
    </row>
    <row r="195" spans="1:33" hidden="1" x14ac:dyDescent="0.25">
      <c r="A195" s="209">
        <v>82443.009999999995</v>
      </c>
      <c r="B195" s="210">
        <v>4</v>
      </c>
      <c r="C195" s="196" t="s">
        <v>97</v>
      </c>
      <c r="D195" s="201">
        <v>40619</v>
      </c>
      <c r="E195" s="196" t="s">
        <v>1435</v>
      </c>
      <c r="F195" s="201">
        <v>44565.875127314815</v>
      </c>
      <c r="G195" s="196" t="s">
        <v>108</v>
      </c>
      <c r="H195" s="198" t="s">
        <v>420</v>
      </c>
      <c r="I195" s="196" t="s">
        <v>3748</v>
      </c>
      <c r="J195" s="196" t="s">
        <v>101</v>
      </c>
      <c r="L195" s="200" t="s">
        <v>101</v>
      </c>
      <c r="M195" s="198" t="s">
        <v>8491</v>
      </c>
      <c r="N195" s="198" t="s">
        <v>8492</v>
      </c>
      <c r="O195" s="196" t="s">
        <v>40</v>
      </c>
      <c r="P195" s="198" t="s">
        <v>166</v>
      </c>
      <c r="R195" s="196" t="s">
        <v>39</v>
      </c>
      <c r="S195" s="196" t="s">
        <v>45</v>
      </c>
      <c r="T195" s="211">
        <v>0.01</v>
      </c>
      <c r="U195" s="201">
        <v>43917</v>
      </c>
      <c r="W195" s="200" t="s">
        <v>93</v>
      </c>
      <c r="X195" s="196" t="s">
        <v>103</v>
      </c>
      <c r="Z195" s="198" t="s">
        <v>8493</v>
      </c>
      <c r="AA195" s="196" t="s">
        <v>8494</v>
      </c>
      <c r="AB195" s="196" t="s">
        <v>8495</v>
      </c>
      <c r="AC195" s="200">
        <v>0</v>
      </c>
      <c r="AD195" s="200" t="s">
        <v>8231</v>
      </c>
      <c r="AE195" s="203" t="s">
        <v>505</v>
      </c>
      <c r="AF195" s="212">
        <v>340250</v>
      </c>
      <c r="AG195" s="198" t="s">
        <v>8496</v>
      </c>
    </row>
    <row r="196" spans="1:33" hidden="1" x14ac:dyDescent="0.25">
      <c r="A196" s="209">
        <v>82443.009999999995</v>
      </c>
      <c r="B196" s="210">
        <v>4</v>
      </c>
      <c r="C196" s="196" t="s">
        <v>97</v>
      </c>
      <c r="D196" s="201">
        <v>40619</v>
      </c>
      <c r="E196" s="196" t="s">
        <v>1435</v>
      </c>
      <c r="F196" s="201">
        <v>44565.875127314815</v>
      </c>
      <c r="G196" s="196" t="s">
        <v>108</v>
      </c>
      <c r="H196" s="198" t="s">
        <v>420</v>
      </c>
      <c r="I196" s="196" t="s">
        <v>3748</v>
      </c>
      <c r="J196" s="196" t="s">
        <v>101</v>
      </c>
      <c r="L196" s="200" t="s">
        <v>101</v>
      </c>
      <c r="M196" s="198" t="s">
        <v>8491</v>
      </c>
      <c r="N196" s="198" t="s">
        <v>8492</v>
      </c>
      <c r="O196" s="196" t="s">
        <v>40</v>
      </c>
      <c r="P196" s="198" t="s">
        <v>166</v>
      </c>
      <c r="R196" s="196" t="s">
        <v>39</v>
      </c>
      <c r="S196" s="196" t="s">
        <v>45</v>
      </c>
      <c r="T196" s="211">
        <v>0.01</v>
      </c>
      <c r="U196" s="201">
        <v>43917</v>
      </c>
      <c r="W196" s="200" t="s">
        <v>93</v>
      </c>
      <c r="X196" s="196" t="s">
        <v>103</v>
      </c>
      <c r="Z196" s="198" t="s">
        <v>8493</v>
      </c>
      <c r="AA196" s="196" t="s">
        <v>8497</v>
      </c>
      <c r="AB196" s="196" t="s">
        <v>8495</v>
      </c>
      <c r="AC196" s="200">
        <v>1</v>
      </c>
      <c r="AD196" s="200" t="s">
        <v>8231</v>
      </c>
      <c r="AE196" s="203" t="s">
        <v>505</v>
      </c>
      <c r="AF196" s="212">
        <v>94000</v>
      </c>
      <c r="AG196" s="198" t="s">
        <v>8496</v>
      </c>
    </row>
    <row r="197" spans="1:33" hidden="1" x14ac:dyDescent="0.25">
      <c r="A197" s="209">
        <v>82443.009999999995</v>
      </c>
      <c r="B197" s="210">
        <v>4</v>
      </c>
      <c r="C197" s="196" t="s">
        <v>97</v>
      </c>
      <c r="D197" s="201">
        <v>40619</v>
      </c>
      <c r="E197" s="196" t="s">
        <v>1435</v>
      </c>
      <c r="F197" s="201">
        <v>44565.875127314815</v>
      </c>
      <c r="G197" s="196" t="s">
        <v>108</v>
      </c>
      <c r="H197" s="198" t="s">
        <v>420</v>
      </c>
      <c r="I197" s="196" t="s">
        <v>3748</v>
      </c>
      <c r="J197" s="196" t="s">
        <v>101</v>
      </c>
      <c r="L197" s="200" t="s">
        <v>101</v>
      </c>
      <c r="M197" s="198" t="s">
        <v>8491</v>
      </c>
      <c r="N197" s="198" t="s">
        <v>8492</v>
      </c>
      <c r="O197" s="196" t="s">
        <v>40</v>
      </c>
      <c r="P197" s="198" t="s">
        <v>166</v>
      </c>
      <c r="R197" s="196" t="s">
        <v>39</v>
      </c>
      <c r="S197" s="196" t="s">
        <v>45</v>
      </c>
      <c r="T197" s="211">
        <v>0.01</v>
      </c>
      <c r="U197" s="201">
        <v>43917</v>
      </c>
      <c r="W197" s="200" t="s">
        <v>93</v>
      </c>
      <c r="X197" s="196" t="s">
        <v>103</v>
      </c>
      <c r="Z197" s="198" t="s">
        <v>8493</v>
      </c>
      <c r="AA197" s="196" t="s">
        <v>8498</v>
      </c>
      <c r="AB197" s="196" t="s">
        <v>8495</v>
      </c>
      <c r="AC197" s="200">
        <v>2</v>
      </c>
      <c r="AD197" s="200" t="s">
        <v>8231</v>
      </c>
      <c r="AE197" s="203" t="s">
        <v>505</v>
      </c>
      <c r="AF197" s="212">
        <v>201661</v>
      </c>
      <c r="AG197" s="198" t="s">
        <v>8496</v>
      </c>
    </row>
    <row r="198" spans="1:33" hidden="1" x14ac:dyDescent="0.25">
      <c r="A198" s="209">
        <v>82443.009999999995</v>
      </c>
      <c r="B198" s="210">
        <v>4</v>
      </c>
      <c r="C198" s="196" t="s">
        <v>97</v>
      </c>
      <c r="D198" s="201">
        <v>40619</v>
      </c>
      <c r="E198" s="196" t="s">
        <v>1435</v>
      </c>
      <c r="F198" s="201">
        <v>44565.875127314815</v>
      </c>
      <c r="G198" s="196" t="s">
        <v>108</v>
      </c>
      <c r="H198" s="198" t="s">
        <v>420</v>
      </c>
      <c r="I198" s="196" t="s">
        <v>3748</v>
      </c>
      <c r="J198" s="196" t="s">
        <v>101</v>
      </c>
      <c r="L198" s="200" t="s">
        <v>101</v>
      </c>
      <c r="M198" s="198" t="s">
        <v>8491</v>
      </c>
      <c r="N198" s="198" t="s">
        <v>8492</v>
      </c>
      <c r="O198" s="196" t="s">
        <v>40</v>
      </c>
      <c r="P198" s="198" t="s">
        <v>166</v>
      </c>
      <c r="R198" s="196" t="s">
        <v>39</v>
      </c>
      <c r="S198" s="196" t="s">
        <v>45</v>
      </c>
      <c r="T198" s="211">
        <v>0.01</v>
      </c>
      <c r="U198" s="201">
        <v>43917</v>
      </c>
      <c r="W198" s="200" t="s">
        <v>93</v>
      </c>
      <c r="X198" s="196" t="s">
        <v>103</v>
      </c>
      <c r="Z198" s="198" t="s">
        <v>8493</v>
      </c>
      <c r="AA198" s="196" t="s">
        <v>8499</v>
      </c>
      <c r="AB198" s="196" t="s">
        <v>8495</v>
      </c>
      <c r="AC198" s="200">
        <v>3</v>
      </c>
      <c r="AD198" s="200" t="s">
        <v>8231</v>
      </c>
      <c r="AE198" s="203" t="s">
        <v>505</v>
      </c>
      <c r="AF198" s="212">
        <v>3718790</v>
      </c>
      <c r="AG198" s="198" t="s">
        <v>8496</v>
      </c>
    </row>
    <row r="199" spans="1:33" hidden="1" x14ac:dyDescent="0.25">
      <c r="A199" s="209">
        <v>82699.009999999995</v>
      </c>
      <c r="B199" s="210">
        <v>1</v>
      </c>
      <c r="C199" s="196" t="s">
        <v>85</v>
      </c>
      <c r="D199" s="201">
        <v>44391</v>
      </c>
      <c r="E199" s="196" t="s">
        <v>398</v>
      </c>
      <c r="F199" s="201">
        <v>44725</v>
      </c>
      <c r="G199" s="196" t="s">
        <v>222</v>
      </c>
      <c r="H199" s="198" t="s">
        <v>718</v>
      </c>
      <c r="I199" s="196" t="s">
        <v>697</v>
      </c>
      <c r="J199" s="196" t="s">
        <v>101</v>
      </c>
      <c r="L199" s="200" t="s">
        <v>101</v>
      </c>
      <c r="M199" s="198" t="s">
        <v>719</v>
      </c>
      <c r="O199" s="196" t="s">
        <v>438</v>
      </c>
      <c r="P199" s="198" t="s">
        <v>439</v>
      </c>
      <c r="R199" s="196" t="s">
        <v>39</v>
      </c>
      <c r="S199" s="196" t="s">
        <v>46</v>
      </c>
      <c r="T199" s="211">
        <v>0</v>
      </c>
      <c r="U199" s="201">
        <v>44792</v>
      </c>
      <c r="W199" s="200" t="s">
        <v>93</v>
      </c>
      <c r="X199" s="196" t="s">
        <v>13</v>
      </c>
      <c r="Y199" s="196" t="s">
        <v>31</v>
      </c>
      <c r="Z199" s="198" t="s">
        <v>720</v>
      </c>
      <c r="AA199" s="196" t="s">
        <v>8500</v>
      </c>
      <c r="AC199" s="200">
        <v>3</v>
      </c>
      <c r="AD199" s="200" t="s">
        <v>8274</v>
      </c>
      <c r="AE199" s="212">
        <v>69500</v>
      </c>
      <c r="AF199" s="212">
        <v>69500</v>
      </c>
    </row>
    <row r="200" spans="1:33" hidden="1" x14ac:dyDescent="0.25">
      <c r="A200" s="209">
        <v>82767.009999999995</v>
      </c>
      <c r="B200" s="210">
        <v>2</v>
      </c>
      <c r="C200" s="196" t="s">
        <v>114</v>
      </c>
      <c r="D200" s="201">
        <v>42452</v>
      </c>
      <c r="E200" s="196" t="s">
        <v>98</v>
      </c>
      <c r="F200" s="201">
        <v>44272</v>
      </c>
      <c r="G200" s="196" t="s">
        <v>98</v>
      </c>
      <c r="H200" s="198" t="s">
        <v>2064</v>
      </c>
      <c r="I200" s="196" t="s">
        <v>292</v>
      </c>
      <c r="J200" s="196" t="s">
        <v>101</v>
      </c>
      <c r="L200" s="200" t="s">
        <v>101</v>
      </c>
      <c r="M200" s="198" t="s">
        <v>8501</v>
      </c>
      <c r="O200" s="196" t="s">
        <v>438</v>
      </c>
      <c r="P200" s="198" t="s">
        <v>439</v>
      </c>
      <c r="R200" s="196" t="s">
        <v>39</v>
      </c>
      <c r="S200" s="196" t="s">
        <v>46</v>
      </c>
      <c r="T200" s="211">
        <v>0</v>
      </c>
      <c r="U200" s="201">
        <v>43553</v>
      </c>
      <c r="W200" s="200" t="s">
        <v>93</v>
      </c>
      <c r="X200" s="196" t="s">
        <v>13</v>
      </c>
      <c r="Z200" s="198" t="s">
        <v>8502</v>
      </c>
      <c r="AA200" s="196" t="s">
        <v>8503</v>
      </c>
      <c r="AC200" s="200">
        <v>3</v>
      </c>
      <c r="AD200" s="200" t="s">
        <v>8274</v>
      </c>
      <c r="AE200" s="203" t="s">
        <v>505</v>
      </c>
      <c r="AF200" s="212">
        <v>1151989.23</v>
      </c>
      <c r="AG200" s="198" t="s">
        <v>8504</v>
      </c>
    </row>
    <row r="201" spans="1:33" hidden="1" x14ac:dyDescent="0.25">
      <c r="A201" s="209">
        <v>82811.009999999995</v>
      </c>
      <c r="B201" s="210">
        <v>4</v>
      </c>
      <c r="C201" s="196" t="s">
        <v>97</v>
      </c>
      <c r="D201" s="201">
        <v>42852</v>
      </c>
      <c r="E201" s="196" t="s">
        <v>98</v>
      </c>
      <c r="F201" s="201">
        <v>44586</v>
      </c>
      <c r="G201" s="196" t="s">
        <v>98</v>
      </c>
      <c r="H201" s="198" t="s">
        <v>88</v>
      </c>
      <c r="I201" s="196" t="s">
        <v>436</v>
      </c>
      <c r="J201" s="196" t="s">
        <v>101</v>
      </c>
      <c r="L201" s="200" t="s">
        <v>101</v>
      </c>
      <c r="M201" s="198" t="s">
        <v>437</v>
      </c>
      <c r="O201" s="196" t="s">
        <v>438</v>
      </c>
      <c r="P201" s="198" t="s">
        <v>439</v>
      </c>
      <c r="R201" s="196" t="s">
        <v>39</v>
      </c>
      <c r="S201" s="196" t="s">
        <v>46</v>
      </c>
      <c r="T201" s="211">
        <v>0.01</v>
      </c>
      <c r="U201" s="201">
        <v>44281</v>
      </c>
      <c r="W201" s="200" t="s">
        <v>93</v>
      </c>
      <c r="X201" s="196" t="s">
        <v>13</v>
      </c>
      <c r="Y201" s="196" t="s">
        <v>31</v>
      </c>
      <c r="Z201" s="198" t="s">
        <v>440</v>
      </c>
      <c r="AA201" s="196" t="s">
        <v>8505</v>
      </c>
      <c r="AC201" s="200">
        <v>3</v>
      </c>
      <c r="AD201" s="200" t="s">
        <v>8274</v>
      </c>
      <c r="AE201" s="212">
        <v>120800</v>
      </c>
      <c r="AF201" s="212">
        <v>731471</v>
      </c>
      <c r="AG201" s="198" t="s">
        <v>441</v>
      </c>
    </row>
    <row r="202" spans="1:33" hidden="1" x14ac:dyDescent="0.25">
      <c r="A202" s="209">
        <v>82911.009999999995</v>
      </c>
      <c r="B202" s="210">
        <v>3</v>
      </c>
      <c r="C202" s="196" t="s">
        <v>114</v>
      </c>
      <c r="D202" s="201">
        <v>42397</v>
      </c>
      <c r="E202" s="196" t="s">
        <v>98</v>
      </c>
      <c r="F202" s="201">
        <v>44462</v>
      </c>
      <c r="G202" s="196" t="s">
        <v>98</v>
      </c>
      <c r="H202" s="198" t="s">
        <v>1716</v>
      </c>
      <c r="I202" s="196" t="s">
        <v>756</v>
      </c>
      <c r="J202" s="196" t="s">
        <v>101</v>
      </c>
      <c r="L202" s="200" t="s">
        <v>101</v>
      </c>
      <c r="M202" s="198" t="s">
        <v>8506</v>
      </c>
      <c r="O202" s="196" t="s">
        <v>438</v>
      </c>
      <c r="P202" s="198" t="s">
        <v>439</v>
      </c>
      <c r="R202" s="196" t="s">
        <v>39</v>
      </c>
      <c r="S202" s="196" t="s">
        <v>46</v>
      </c>
      <c r="T202" s="211">
        <v>0.01</v>
      </c>
      <c r="W202" s="200" t="s">
        <v>93</v>
      </c>
      <c r="X202" s="196" t="s">
        <v>103</v>
      </c>
      <c r="Z202" s="198" t="s">
        <v>8507</v>
      </c>
      <c r="AA202" s="196" t="s">
        <v>8508</v>
      </c>
      <c r="AC202" s="200">
        <v>3</v>
      </c>
      <c r="AD202" s="200" t="s">
        <v>8274</v>
      </c>
      <c r="AE202" s="212">
        <v>-10764.8</v>
      </c>
      <c r="AF202" s="212">
        <v>79235.199999999997</v>
      </c>
    </row>
    <row r="203" spans="1:33" ht="36" hidden="1" x14ac:dyDescent="0.25">
      <c r="A203" s="209">
        <v>83014.02</v>
      </c>
      <c r="B203" s="210">
        <v>1</v>
      </c>
      <c r="C203" s="196" t="s">
        <v>114</v>
      </c>
      <c r="D203" s="201">
        <v>41887</v>
      </c>
      <c r="E203" s="196" t="s">
        <v>98</v>
      </c>
      <c r="F203" s="201">
        <v>44473</v>
      </c>
      <c r="G203" s="196" t="s">
        <v>98</v>
      </c>
      <c r="H203" s="198" t="s">
        <v>204</v>
      </c>
      <c r="I203" s="196" t="s">
        <v>603</v>
      </c>
      <c r="J203" s="196" t="s">
        <v>299</v>
      </c>
      <c r="L203" s="200" t="s">
        <v>300</v>
      </c>
      <c r="M203" s="198" t="s">
        <v>8509</v>
      </c>
      <c r="O203" s="196" t="s">
        <v>438</v>
      </c>
      <c r="P203" s="198" t="s">
        <v>439</v>
      </c>
      <c r="R203" s="196" t="s">
        <v>39</v>
      </c>
      <c r="S203" s="196" t="s">
        <v>46</v>
      </c>
      <c r="T203" s="211">
        <v>5.78</v>
      </c>
      <c r="U203" s="201">
        <v>42965</v>
      </c>
      <c r="W203" s="200" t="s">
        <v>93</v>
      </c>
      <c r="X203" s="196" t="s">
        <v>303</v>
      </c>
      <c r="Z203" s="198" t="s">
        <v>8510</v>
      </c>
      <c r="AA203" s="196" t="s">
        <v>8511</v>
      </c>
      <c r="AC203" s="200">
        <v>3</v>
      </c>
      <c r="AD203" s="200" t="s">
        <v>8274</v>
      </c>
      <c r="AE203" s="212">
        <v>-4963.46</v>
      </c>
      <c r="AF203" s="212">
        <v>1377789.54</v>
      </c>
      <c r="AG203" s="198" t="s">
        <v>8512</v>
      </c>
    </row>
    <row r="204" spans="1:33" hidden="1" x14ac:dyDescent="0.25">
      <c r="A204" s="209">
        <v>83031.009999999995</v>
      </c>
      <c r="B204" s="210">
        <v>2</v>
      </c>
      <c r="C204" s="196" t="s">
        <v>122</v>
      </c>
      <c r="D204" s="201">
        <v>43868</v>
      </c>
      <c r="E204" s="196" t="s">
        <v>398</v>
      </c>
      <c r="F204" s="201">
        <v>44447.875150462962</v>
      </c>
      <c r="G204" s="196" t="s">
        <v>108</v>
      </c>
      <c r="H204" s="198" t="s">
        <v>465</v>
      </c>
      <c r="I204" s="196" t="s">
        <v>466</v>
      </c>
      <c r="J204" s="196" t="s">
        <v>101</v>
      </c>
      <c r="L204" s="200" t="s">
        <v>101</v>
      </c>
      <c r="M204" s="198" t="s">
        <v>1549</v>
      </c>
      <c r="O204" s="196" t="s">
        <v>438</v>
      </c>
      <c r="P204" s="198" t="s">
        <v>439</v>
      </c>
      <c r="R204" s="196" t="s">
        <v>39</v>
      </c>
      <c r="S204" s="196" t="s">
        <v>46</v>
      </c>
      <c r="T204" s="211">
        <v>0.03</v>
      </c>
      <c r="U204" s="201">
        <v>44428</v>
      </c>
      <c r="W204" s="200" t="s">
        <v>93</v>
      </c>
      <c r="X204" s="196" t="s">
        <v>103</v>
      </c>
      <c r="Y204" s="196" t="s">
        <v>32</v>
      </c>
      <c r="Z204" s="198" t="s">
        <v>1550</v>
      </c>
      <c r="AA204" s="196" t="s">
        <v>8513</v>
      </c>
      <c r="AC204" s="200">
        <v>3</v>
      </c>
      <c r="AD204" s="200" t="s">
        <v>8274</v>
      </c>
      <c r="AE204" s="212">
        <v>1469424</v>
      </c>
      <c r="AF204" s="212">
        <v>1548424</v>
      </c>
      <c r="AG204" s="198" t="s">
        <v>1551</v>
      </c>
    </row>
    <row r="205" spans="1:33" hidden="1" x14ac:dyDescent="0.25">
      <c r="A205" s="209">
        <v>83354.02</v>
      </c>
      <c r="B205" s="210">
        <v>1</v>
      </c>
      <c r="C205" s="196" t="s">
        <v>97</v>
      </c>
      <c r="D205" s="201">
        <v>41870</v>
      </c>
      <c r="E205" s="196" t="s">
        <v>134</v>
      </c>
      <c r="F205" s="201">
        <v>44281</v>
      </c>
      <c r="G205" s="196" t="s">
        <v>152</v>
      </c>
      <c r="H205" s="198" t="s">
        <v>1874</v>
      </c>
      <c r="I205" s="196" t="s">
        <v>1436</v>
      </c>
      <c r="J205" s="196" t="s">
        <v>101</v>
      </c>
      <c r="L205" s="200" t="s">
        <v>101</v>
      </c>
      <c r="M205" s="198" t="s">
        <v>8514</v>
      </c>
      <c r="O205" s="196" t="s">
        <v>157</v>
      </c>
      <c r="P205" s="198" t="s">
        <v>158</v>
      </c>
      <c r="Q205" s="198" t="s">
        <v>8515</v>
      </c>
      <c r="R205" s="196" t="s">
        <v>47</v>
      </c>
      <c r="S205" s="196" t="s">
        <v>46</v>
      </c>
      <c r="T205" s="211">
        <v>5.27</v>
      </c>
      <c r="U205" s="201">
        <v>42048</v>
      </c>
      <c r="V205" s="196" t="s">
        <v>1867</v>
      </c>
      <c r="W205" s="200" t="s">
        <v>93</v>
      </c>
      <c r="X205" s="196" t="s">
        <v>103</v>
      </c>
      <c r="AA205" s="196" t="s">
        <v>8516</v>
      </c>
      <c r="AB205" s="196" t="s">
        <v>8517</v>
      </c>
      <c r="AC205" s="200">
        <v>3</v>
      </c>
      <c r="AD205" s="200" t="s">
        <v>8231</v>
      </c>
      <c r="AE205" s="203" t="s">
        <v>505</v>
      </c>
      <c r="AF205" s="212">
        <v>151100</v>
      </c>
      <c r="AG205" s="198" t="s">
        <v>8518</v>
      </c>
    </row>
    <row r="206" spans="1:33" hidden="1" x14ac:dyDescent="0.25">
      <c r="A206" s="209">
        <v>83354.02</v>
      </c>
      <c r="B206" s="210">
        <v>1</v>
      </c>
      <c r="C206" s="196" t="s">
        <v>97</v>
      </c>
      <c r="D206" s="201">
        <v>41870</v>
      </c>
      <c r="E206" s="196" t="s">
        <v>134</v>
      </c>
      <c r="F206" s="201">
        <v>44281</v>
      </c>
      <c r="G206" s="196" t="s">
        <v>152</v>
      </c>
      <c r="H206" s="198" t="s">
        <v>1874</v>
      </c>
      <c r="I206" s="196" t="s">
        <v>1436</v>
      </c>
      <c r="J206" s="196" t="s">
        <v>101</v>
      </c>
      <c r="L206" s="200" t="s">
        <v>101</v>
      </c>
      <c r="M206" s="198" t="s">
        <v>8514</v>
      </c>
      <c r="O206" s="196" t="s">
        <v>157</v>
      </c>
      <c r="P206" s="198" t="s">
        <v>158</v>
      </c>
      <c r="Q206" s="198" t="s">
        <v>8515</v>
      </c>
      <c r="R206" s="196" t="s">
        <v>47</v>
      </c>
      <c r="S206" s="196" t="s">
        <v>46</v>
      </c>
      <c r="T206" s="211">
        <v>5.27</v>
      </c>
      <c r="U206" s="201">
        <v>42048</v>
      </c>
      <c r="V206" s="196" t="s">
        <v>1867</v>
      </c>
      <c r="W206" s="200" t="s">
        <v>93</v>
      </c>
      <c r="X206" s="196" t="s">
        <v>103</v>
      </c>
      <c r="AA206" s="196" t="s">
        <v>8519</v>
      </c>
      <c r="AB206" s="196" t="s">
        <v>8517</v>
      </c>
      <c r="AC206" s="200">
        <v>8</v>
      </c>
      <c r="AD206" s="200" t="s">
        <v>8231</v>
      </c>
      <c r="AE206" s="203" t="s">
        <v>505</v>
      </c>
      <c r="AF206" s="212">
        <v>209700</v>
      </c>
      <c r="AG206" s="198" t="s">
        <v>8518</v>
      </c>
    </row>
    <row r="207" spans="1:33" hidden="1" x14ac:dyDescent="0.25">
      <c r="A207" s="209">
        <v>83453.009999999995</v>
      </c>
      <c r="B207" s="210">
        <v>4</v>
      </c>
      <c r="C207" s="196" t="s">
        <v>85</v>
      </c>
      <c r="D207" s="201">
        <v>41058</v>
      </c>
      <c r="E207" s="196" t="s">
        <v>98</v>
      </c>
      <c r="F207" s="201">
        <v>44685</v>
      </c>
      <c r="G207" s="196" t="s">
        <v>189</v>
      </c>
      <c r="H207" s="198" t="s">
        <v>88</v>
      </c>
      <c r="K207" s="196" t="s">
        <v>8520</v>
      </c>
      <c r="L207" s="200" t="s">
        <v>183</v>
      </c>
      <c r="M207" s="198" t="s">
        <v>8521</v>
      </c>
      <c r="O207" s="196" t="s">
        <v>438</v>
      </c>
      <c r="P207" s="198" t="s">
        <v>439</v>
      </c>
      <c r="R207" s="196" t="s">
        <v>39</v>
      </c>
      <c r="S207" s="196" t="s">
        <v>46</v>
      </c>
      <c r="T207" s="211">
        <v>0</v>
      </c>
      <c r="U207" s="201">
        <v>44904</v>
      </c>
      <c r="W207" s="200" t="s">
        <v>93</v>
      </c>
      <c r="X207" s="196" t="s">
        <v>6163</v>
      </c>
      <c r="Z207" s="198" t="s">
        <v>8522</v>
      </c>
      <c r="AA207" s="196" t="s">
        <v>8523</v>
      </c>
      <c r="AC207" s="200">
        <v>3</v>
      </c>
      <c r="AD207" s="200" t="s">
        <v>8274</v>
      </c>
      <c r="AE207" s="203" t="s">
        <v>505</v>
      </c>
      <c r="AF207" s="212">
        <v>47650</v>
      </c>
    </row>
    <row r="208" spans="1:33" hidden="1" x14ac:dyDescent="0.25">
      <c r="A208" s="209">
        <v>83462.009999999995</v>
      </c>
      <c r="B208" s="210">
        <v>1</v>
      </c>
      <c r="C208" s="196" t="s">
        <v>97</v>
      </c>
      <c r="D208" s="201">
        <v>41520</v>
      </c>
      <c r="E208" s="196" t="s">
        <v>98</v>
      </c>
      <c r="F208" s="201">
        <v>44571.875104166669</v>
      </c>
      <c r="G208" s="196" t="s">
        <v>108</v>
      </c>
      <c r="H208" s="198" t="s">
        <v>722</v>
      </c>
      <c r="I208" s="196" t="s">
        <v>723</v>
      </c>
      <c r="J208" s="196" t="s">
        <v>101</v>
      </c>
      <c r="L208" s="200" t="s">
        <v>101</v>
      </c>
      <c r="M208" s="198" t="s">
        <v>724</v>
      </c>
      <c r="O208" s="196" t="s">
        <v>438</v>
      </c>
      <c r="P208" s="198" t="s">
        <v>439</v>
      </c>
      <c r="R208" s="196" t="s">
        <v>39</v>
      </c>
      <c r="S208" s="196" t="s">
        <v>46</v>
      </c>
      <c r="T208" s="211">
        <v>0</v>
      </c>
      <c r="U208" s="201">
        <v>43637</v>
      </c>
      <c r="W208" s="200" t="s">
        <v>93</v>
      </c>
      <c r="X208" s="196" t="s">
        <v>13</v>
      </c>
      <c r="Y208" s="196" t="s">
        <v>31</v>
      </c>
      <c r="Z208" s="198" t="s">
        <v>725</v>
      </c>
      <c r="AA208" s="196" t="s">
        <v>8524</v>
      </c>
      <c r="AC208" s="200">
        <v>2</v>
      </c>
      <c r="AD208" s="200" t="s">
        <v>8274</v>
      </c>
      <c r="AE208" s="203" t="s">
        <v>505</v>
      </c>
      <c r="AF208" s="212">
        <v>230000</v>
      </c>
      <c r="AG208" s="198" t="s">
        <v>726</v>
      </c>
    </row>
    <row r="209" spans="1:33" hidden="1" x14ac:dyDescent="0.25">
      <c r="A209" s="209">
        <v>83462.009999999995</v>
      </c>
      <c r="B209" s="210">
        <v>1</v>
      </c>
      <c r="C209" s="196" t="s">
        <v>97</v>
      </c>
      <c r="D209" s="201">
        <v>41520</v>
      </c>
      <c r="E209" s="196" t="s">
        <v>98</v>
      </c>
      <c r="F209" s="201">
        <v>44571.875104166669</v>
      </c>
      <c r="G209" s="196" t="s">
        <v>108</v>
      </c>
      <c r="H209" s="198" t="s">
        <v>722</v>
      </c>
      <c r="I209" s="196" t="s">
        <v>723</v>
      </c>
      <c r="J209" s="196" t="s">
        <v>101</v>
      </c>
      <c r="L209" s="200" t="s">
        <v>101</v>
      </c>
      <c r="M209" s="198" t="s">
        <v>724</v>
      </c>
      <c r="O209" s="196" t="s">
        <v>438</v>
      </c>
      <c r="P209" s="198" t="s">
        <v>439</v>
      </c>
      <c r="R209" s="196" t="s">
        <v>39</v>
      </c>
      <c r="S209" s="196" t="s">
        <v>46</v>
      </c>
      <c r="T209" s="211">
        <v>0</v>
      </c>
      <c r="U209" s="201">
        <v>43637</v>
      </c>
      <c r="W209" s="200" t="s">
        <v>93</v>
      </c>
      <c r="X209" s="196" t="s">
        <v>13</v>
      </c>
      <c r="Y209" s="196" t="s">
        <v>31</v>
      </c>
      <c r="Z209" s="198" t="s">
        <v>725</v>
      </c>
      <c r="AA209" s="196" t="s">
        <v>8525</v>
      </c>
      <c r="AC209" s="200">
        <v>3</v>
      </c>
      <c r="AD209" s="200" t="s">
        <v>8274</v>
      </c>
      <c r="AE209" s="212">
        <v>1549500</v>
      </c>
      <c r="AF209" s="212">
        <v>3299738</v>
      </c>
      <c r="AG209" s="198" t="s">
        <v>726</v>
      </c>
    </row>
    <row r="210" spans="1:33" x14ac:dyDescent="0.25">
      <c r="A210" s="209">
        <v>83573.009999999995</v>
      </c>
      <c r="B210" s="210">
        <v>3</v>
      </c>
      <c r="C210" s="196" t="s">
        <v>122</v>
      </c>
      <c r="D210" s="201">
        <v>44239</v>
      </c>
      <c r="E210" s="196" t="s">
        <v>143</v>
      </c>
      <c r="F210" s="201">
        <v>44361</v>
      </c>
      <c r="G210" s="196" t="s">
        <v>241</v>
      </c>
      <c r="H210" s="198" t="s">
        <v>538</v>
      </c>
      <c r="I210" s="196" t="s">
        <v>292</v>
      </c>
      <c r="J210" s="196" t="s">
        <v>101</v>
      </c>
      <c r="L210" s="200" t="s">
        <v>101</v>
      </c>
      <c r="M210" s="198" t="s">
        <v>8526</v>
      </c>
      <c r="N210" s="198" t="s">
        <v>2612</v>
      </c>
      <c r="O210" s="196" t="s">
        <v>157</v>
      </c>
      <c r="P210" s="198" t="s">
        <v>157</v>
      </c>
      <c r="Q210" s="198" t="s">
        <v>2613</v>
      </c>
      <c r="R210" s="196" t="s">
        <v>47</v>
      </c>
      <c r="S210" s="196" t="s">
        <v>46</v>
      </c>
      <c r="T210" s="211">
        <v>0.32</v>
      </c>
      <c r="U210" s="201">
        <v>44323</v>
      </c>
      <c r="V210" s="196" t="s">
        <v>2612</v>
      </c>
      <c r="W210" s="200" t="s">
        <v>670</v>
      </c>
      <c r="X210" s="196" t="s">
        <v>13</v>
      </c>
      <c r="AA210" s="196" t="s">
        <v>8527</v>
      </c>
      <c r="AB210" s="196" t="s">
        <v>8528</v>
      </c>
      <c r="AC210" s="200">
        <v>3</v>
      </c>
      <c r="AD210" s="200" t="s">
        <v>8231</v>
      </c>
      <c r="AE210" s="203" t="s">
        <v>505</v>
      </c>
      <c r="AF210" s="212">
        <v>861772</v>
      </c>
      <c r="AG210" s="198" t="s">
        <v>8529</v>
      </c>
    </row>
    <row r="211" spans="1:33" hidden="1" x14ac:dyDescent="0.25">
      <c r="A211" s="209">
        <v>83843.009999999995</v>
      </c>
      <c r="B211" s="210">
        <v>4</v>
      </c>
      <c r="C211" s="196" t="s">
        <v>114</v>
      </c>
      <c r="D211" s="201">
        <v>40619</v>
      </c>
      <c r="E211" s="196" t="s">
        <v>1435</v>
      </c>
      <c r="F211" s="201">
        <v>44278</v>
      </c>
      <c r="G211" s="196" t="s">
        <v>170</v>
      </c>
      <c r="H211" s="198" t="s">
        <v>489</v>
      </c>
      <c r="I211" s="196" t="s">
        <v>1558</v>
      </c>
      <c r="J211" s="196" t="s">
        <v>101</v>
      </c>
      <c r="L211" s="200" t="s">
        <v>101</v>
      </c>
      <c r="M211" s="198" t="s">
        <v>8530</v>
      </c>
      <c r="N211" s="198" t="s">
        <v>8531</v>
      </c>
      <c r="O211" s="196" t="s">
        <v>40</v>
      </c>
      <c r="P211" s="198" t="s">
        <v>166</v>
      </c>
      <c r="R211" s="196" t="s">
        <v>39</v>
      </c>
      <c r="S211" s="196" t="s">
        <v>45</v>
      </c>
      <c r="T211" s="211">
        <v>8.8999999999999996E-2</v>
      </c>
      <c r="U211" s="201">
        <v>42545</v>
      </c>
      <c r="W211" s="200" t="s">
        <v>93</v>
      </c>
      <c r="X211" s="196" t="s">
        <v>103</v>
      </c>
      <c r="Z211" s="198" t="s">
        <v>8532</v>
      </c>
      <c r="AA211" s="196" t="s">
        <v>8533</v>
      </c>
      <c r="AB211" s="196" t="s">
        <v>8534</v>
      </c>
      <c r="AC211" s="200">
        <v>0</v>
      </c>
      <c r="AD211" s="200" t="s">
        <v>8231</v>
      </c>
      <c r="AE211" s="212">
        <v>-7720.66</v>
      </c>
      <c r="AF211" s="212">
        <v>399529.34</v>
      </c>
      <c r="AG211" s="198" t="s">
        <v>8535</v>
      </c>
    </row>
    <row r="212" spans="1:33" hidden="1" x14ac:dyDescent="0.25">
      <c r="A212" s="209">
        <v>83843.009999999995</v>
      </c>
      <c r="B212" s="210">
        <v>4</v>
      </c>
      <c r="C212" s="196" t="s">
        <v>114</v>
      </c>
      <c r="D212" s="201">
        <v>40619</v>
      </c>
      <c r="E212" s="196" t="s">
        <v>1435</v>
      </c>
      <c r="F212" s="201">
        <v>44278</v>
      </c>
      <c r="G212" s="196" t="s">
        <v>170</v>
      </c>
      <c r="H212" s="198" t="s">
        <v>489</v>
      </c>
      <c r="I212" s="196" t="s">
        <v>1558</v>
      </c>
      <c r="J212" s="196" t="s">
        <v>101</v>
      </c>
      <c r="L212" s="200" t="s">
        <v>101</v>
      </c>
      <c r="M212" s="198" t="s">
        <v>8530</v>
      </c>
      <c r="N212" s="198" t="s">
        <v>8531</v>
      </c>
      <c r="O212" s="196" t="s">
        <v>40</v>
      </c>
      <c r="P212" s="198" t="s">
        <v>166</v>
      </c>
      <c r="R212" s="196" t="s">
        <v>39</v>
      </c>
      <c r="S212" s="196" t="s">
        <v>45</v>
      </c>
      <c r="T212" s="211">
        <v>8.8999999999999996E-2</v>
      </c>
      <c r="U212" s="201">
        <v>42545</v>
      </c>
      <c r="W212" s="200" t="s">
        <v>93</v>
      </c>
      <c r="X212" s="196" t="s">
        <v>103</v>
      </c>
      <c r="Z212" s="198" t="s">
        <v>8532</v>
      </c>
      <c r="AA212" s="196" t="s">
        <v>8536</v>
      </c>
      <c r="AB212" s="196" t="s">
        <v>8534</v>
      </c>
      <c r="AC212" s="200">
        <v>1</v>
      </c>
      <c r="AD212" s="200" t="s">
        <v>8231</v>
      </c>
      <c r="AE212" s="212">
        <v>-504.8</v>
      </c>
      <c r="AF212" s="212">
        <v>69205.2</v>
      </c>
      <c r="AG212" s="198" t="s">
        <v>8535</v>
      </c>
    </row>
    <row r="213" spans="1:33" hidden="1" x14ac:dyDescent="0.25">
      <c r="A213" s="209">
        <v>83843.009999999995</v>
      </c>
      <c r="B213" s="210">
        <v>4</v>
      </c>
      <c r="C213" s="196" t="s">
        <v>114</v>
      </c>
      <c r="D213" s="201">
        <v>40619</v>
      </c>
      <c r="E213" s="196" t="s">
        <v>1435</v>
      </c>
      <c r="F213" s="201">
        <v>44278</v>
      </c>
      <c r="G213" s="196" t="s">
        <v>170</v>
      </c>
      <c r="H213" s="198" t="s">
        <v>489</v>
      </c>
      <c r="I213" s="196" t="s">
        <v>1558</v>
      </c>
      <c r="J213" s="196" t="s">
        <v>101</v>
      </c>
      <c r="L213" s="200" t="s">
        <v>101</v>
      </c>
      <c r="M213" s="198" t="s">
        <v>8530</v>
      </c>
      <c r="N213" s="198" t="s">
        <v>8531</v>
      </c>
      <c r="O213" s="196" t="s">
        <v>40</v>
      </c>
      <c r="P213" s="198" t="s">
        <v>166</v>
      </c>
      <c r="R213" s="196" t="s">
        <v>39</v>
      </c>
      <c r="S213" s="196" t="s">
        <v>45</v>
      </c>
      <c r="T213" s="211">
        <v>8.8999999999999996E-2</v>
      </c>
      <c r="U213" s="201">
        <v>42545</v>
      </c>
      <c r="W213" s="200" t="s">
        <v>93</v>
      </c>
      <c r="X213" s="196" t="s">
        <v>103</v>
      </c>
      <c r="Z213" s="198" t="s">
        <v>8532</v>
      </c>
      <c r="AA213" s="196" t="s">
        <v>8537</v>
      </c>
      <c r="AB213" s="196" t="s">
        <v>8534</v>
      </c>
      <c r="AC213" s="200">
        <v>2</v>
      </c>
      <c r="AD213" s="200" t="s">
        <v>8231</v>
      </c>
      <c r="AE213" s="212">
        <v>-10332.459999999999</v>
      </c>
      <c r="AF213" s="212">
        <v>20417.54</v>
      </c>
      <c r="AG213" s="198" t="s">
        <v>8535</v>
      </c>
    </row>
    <row r="214" spans="1:33" hidden="1" x14ac:dyDescent="0.25">
      <c r="A214" s="209">
        <v>83843.009999999995</v>
      </c>
      <c r="B214" s="210">
        <v>4</v>
      </c>
      <c r="C214" s="196" t="s">
        <v>114</v>
      </c>
      <c r="D214" s="201">
        <v>40619</v>
      </c>
      <c r="E214" s="196" t="s">
        <v>1435</v>
      </c>
      <c r="F214" s="201">
        <v>44278</v>
      </c>
      <c r="G214" s="196" t="s">
        <v>170</v>
      </c>
      <c r="H214" s="198" t="s">
        <v>489</v>
      </c>
      <c r="I214" s="196" t="s">
        <v>1558</v>
      </c>
      <c r="J214" s="196" t="s">
        <v>101</v>
      </c>
      <c r="L214" s="200" t="s">
        <v>101</v>
      </c>
      <c r="M214" s="198" t="s">
        <v>8530</v>
      </c>
      <c r="N214" s="198" t="s">
        <v>8531</v>
      </c>
      <c r="O214" s="196" t="s">
        <v>40</v>
      </c>
      <c r="P214" s="198" t="s">
        <v>166</v>
      </c>
      <c r="R214" s="196" t="s">
        <v>39</v>
      </c>
      <c r="S214" s="196" t="s">
        <v>45</v>
      </c>
      <c r="T214" s="211">
        <v>8.8999999999999996E-2</v>
      </c>
      <c r="U214" s="201">
        <v>42545</v>
      </c>
      <c r="W214" s="200" t="s">
        <v>93</v>
      </c>
      <c r="X214" s="196" t="s">
        <v>103</v>
      </c>
      <c r="Z214" s="198" t="s">
        <v>8532</v>
      </c>
      <c r="AA214" s="196" t="s">
        <v>8538</v>
      </c>
      <c r="AB214" s="196" t="s">
        <v>8534</v>
      </c>
      <c r="AC214" s="200">
        <v>3</v>
      </c>
      <c r="AD214" s="200" t="s">
        <v>8231</v>
      </c>
      <c r="AE214" s="212">
        <v>-11942.5</v>
      </c>
      <c r="AF214" s="212">
        <v>3138603.5</v>
      </c>
      <c r="AG214" s="198" t="s">
        <v>8535</v>
      </c>
    </row>
    <row r="215" spans="1:33" hidden="1" x14ac:dyDescent="0.25">
      <c r="A215" s="209">
        <v>83910.01</v>
      </c>
      <c r="B215" s="210">
        <v>1</v>
      </c>
      <c r="C215" s="196" t="s">
        <v>122</v>
      </c>
      <c r="D215" s="201">
        <v>40618</v>
      </c>
      <c r="E215" s="196" t="s">
        <v>1435</v>
      </c>
      <c r="F215" s="201">
        <v>43475</v>
      </c>
      <c r="G215" s="196" t="s">
        <v>152</v>
      </c>
      <c r="H215" s="198" t="s">
        <v>722</v>
      </c>
      <c r="I215" s="196" t="s">
        <v>1451</v>
      </c>
      <c r="J215" s="196" t="s">
        <v>101</v>
      </c>
      <c r="L215" s="200" t="s">
        <v>101</v>
      </c>
      <c r="M215" s="198" t="s">
        <v>8539</v>
      </c>
      <c r="N215" s="198" t="s">
        <v>8540</v>
      </c>
      <c r="O215" s="196" t="s">
        <v>40</v>
      </c>
      <c r="P215" s="198" t="s">
        <v>166</v>
      </c>
      <c r="R215" s="196" t="s">
        <v>39</v>
      </c>
      <c r="S215" s="196" t="s">
        <v>45</v>
      </c>
      <c r="T215" s="211">
        <v>0.2</v>
      </c>
      <c r="U215" s="201">
        <v>43329</v>
      </c>
      <c r="W215" s="200" t="s">
        <v>93</v>
      </c>
      <c r="X215" s="196" t="s">
        <v>13</v>
      </c>
      <c r="Z215" s="198" t="s">
        <v>8541</v>
      </c>
      <c r="AA215" s="196" t="s">
        <v>8542</v>
      </c>
      <c r="AB215" s="196" t="s">
        <v>8543</v>
      </c>
      <c r="AC215" s="200">
        <v>0</v>
      </c>
      <c r="AD215" s="200" t="s">
        <v>8231</v>
      </c>
      <c r="AE215" s="203" t="s">
        <v>505</v>
      </c>
      <c r="AF215" s="212">
        <v>409600</v>
      </c>
      <c r="AG215" s="198" t="s">
        <v>8544</v>
      </c>
    </row>
    <row r="216" spans="1:33" hidden="1" x14ac:dyDescent="0.25">
      <c r="A216" s="209">
        <v>83910.01</v>
      </c>
      <c r="B216" s="210">
        <v>1</v>
      </c>
      <c r="C216" s="196" t="s">
        <v>122</v>
      </c>
      <c r="D216" s="201">
        <v>40618</v>
      </c>
      <c r="E216" s="196" t="s">
        <v>1435</v>
      </c>
      <c r="F216" s="201">
        <v>43475</v>
      </c>
      <c r="G216" s="196" t="s">
        <v>152</v>
      </c>
      <c r="H216" s="198" t="s">
        <v>722</v>
      </c>
      <c r="I216" s="196" t="s">
        <v>1451</v>
      </c>
      <c r="J216" s="196" t="s">
        <v>101</v>
      </c>
      <c r="L216" s="200" t="s">
        <v>101</v>
      </c>
      <c r="M216" s="198" t="s">
        <v>8539</v>
      </c>
      <c r="N216" s="198" t="s">
        <v>8540</v>
      </c>
      <c r="O216" s="196" t="s">
        <v>40</v>
      </c>
      <c r="P216" s="198" t="s">
        <v>166</v>
      </c>
      <c r="R216" s="196" t="s">
        <v>39</v>
      </c>
      <c r="S216" s="196" t="s">
        <v>45</v>
      </c>
      <c r="T216" s="211">
        <v>0.2</v>
      </c>
      <c r="U216" s="201">
        <v>43329</v>
      </c>
      <c r="W216" s="200" t="s">
        <v>93</v>
      </c>
      <c r="X216" s="196" t="s">
        <v>13</v>
      </c>
      <c r="Z216" s="198" t="s">
        <v>8541</v>
      </c>
      <c r="AA216" s="196" t="s">
        <v>8545</v>
      </c>
      <c r="AB216" s="196" t="s">
        <v>8543</v>
      </c>
      <c r="AC216" s="200">
        <v>1</v>
      </c>
      <c r="AD216" s="200" t="s">
        <v>8231</v>
      </c>
      <c r="AE216" s="203" t="s">
        <v>505</v>
      </c>
      <c r="AF216" s="212">
        <v>494150</v>
      </c>
      <c r="AG216" s="198" t="s">
        <v>8544</v>
      </c>
    </row>
    <row r="217" spans="1:33" hidden="1" x14ac:dyDescent="0.25">
      <c r="A217" s="209">
        <v>83910.01</v>
      </c>
      <c r="B217" s="210">
        <v>1</v>
      </c>
      <c r="C217" s="196" t="s">
        <v>122</v>
      </c>
      <c r="D217" s="201">
        <v>40618</v>
      </c>
      <c r="E217" s="196" t="s">
        <v>1435</v>
      </c>
      <c r="F217" s="201">
        <v>43475</v>
      </c>
      <c r="G217" s="196" t="s">
        <v>152</v>
      </c>
      <c r="H217" s="198" t="s">
        <v>722</v>
      </c>
      <c r="I217" s="196" t="s">
        <v>1451</v>
      </c>
      <c r="J217" s="196" t="s">
        <v>101</v>
      </c>
      <c r="L217" s="200" t="s">
        <v>101</v>
      </c>
      <c r="M217" s="198" t="s">
        <v>8539</v>
      </c>
      <c r="N217" s="198" t="s">
        <v>8540</v>
      </c>
      <c r="O217" s="196" t="s">
        <v>40</v>
      </c>
      <c r="P217" s="198" t="s">
        <v>166</v>
      </c>
      <c r="R217" s="196" t="s">
        <v>39</v>
      </c>
      <c r="S217" s="196" t="s">
        <v>45</v>
      </c>
      <c r="T217" s="211">
        <v>0.2</v>
      </c>
      <c r="U217" s="201">
        <v>43329</v>
      </c>
      <c r="W217" s="200" t="s">
        <v>93</v>
      </c>
      <c r="X217" s="196" t="s">
        <v>13</v>
      </c>
      <c r="Z217" s="198" t="s">
        <v>8541</v>
      </c>
      <c r="AA217" s="196" t="s">
        <v>8546</v>
      </c>
      <c r="AB217" s="196" t="s">
        <v>8543</v>
      </c>
      <c r="AC217" s="200">
        <v>2</v>
      </c>
      <c r="AD217" s="200" t="s">
        <v>8231</v>
      </c>
      <c r="AE217" s="203" t="s">
        <v>505</v>
      </c>
      <c r="AF217" s="212">
        <v>3014500</v>
      </c>
      <c r="AG217" s="198" t="s">
        <v>8544</v>
      </c>
    </row>
    <row r="218" spans="1:33" hidden="1" x14ac:dyDescent="0.25">
      <c r="A218" s="209">
        <v>83910.01</v>
      </c>
      <c r="B218" s="210">
        <v>1</v>
      </c>
      <c r="C218" s="196" t="s">
        <v>122</v>
      </c>
      <c r="D218" s="201">
        <v>40618</v>
      </c>
      <c r="E218" s="196" t="s">
        <v>1435</v>
      </c>
      <c r="F218" s="201">
        <v>43475</v>
      </c>
      <c r="G218" s="196" t="s">
        <v>152</v>
      </c>
      <c r="H218" s="198" t="s">
        <v>722</v>
      </c>
      <c r="I218" s="196" t="s">
        <v>1451</v>
      </c>
      <c r="J218" s="196" t="s">
        <v>101</v>
      </c>
      <c r="L218" s="200" t="s">
        <v>101</v>
      </c>
      <c r="M218" s="198" t="s">
        <v>8539</v>
      </c>
      <c r="N218" s="198" t="s">
        <v>8540</v>
      </c>
      <c r="O218" s="196" t="s">
        <v>40</v>
      </c>
      <c r="P218" s="198" t="s">
        <v>166</v>
      </c>
      <c r="R218" s="196" t="s">
        <v>39</v>
      </c>
      <c r="S218" s="196" t="s">
        <v>45</v>
      </c>
      <c r="T218" s="211">
        <v>0.2</v>
      </c>
      <c r="U218" s="201">
        <v>43329</v>
      </c>
      <c r="W218" s="200" t="s">
        <v>93</v>
      </c>
      <c r="X218" s="196" t="s">
        <v>13</v>
      </c>
      <c r="Z218" s="198" t="s">
        <v>8541</v>
      </c>
      <c r="AA218" s="196" t="s">
        <v>8547</v>
      </c>
      <c r="AB218" s="196" t="s">
        <v>8543</v>
      </c>
      <c r="AC218" s="200">
        <v>3</v>
      </c>
      <c r="AD218" s="200" t="s">
        <v>8231</v>
      </c>
      <c r="AE218" s="203" t="s">
        <v>505</v>
      </c>
      <c r="AF218" s="212">
        <v>30429343</v>
      </c>
      <c r="AG218" s="198" t="s">
        <v>8544</v>
      </c>
    </row>
    <row r="219" spans="1:33" hidden="1" x14ac:dyDescent="0.25">
      <c r="A219" s="209">
        <v>84230.01</v>
      </c>
      <c r="B219" s="210">
        <v>1</v>
      </c>
      <c r="C219" s="196" t="s">
        <v>122</v>
      </c>
      <c r="D219" s="201">
        <v>43756</v>
      </c>
      <c r="E219" s="196" t="s">
        <v>398</v>
      </c>
      <c r="F219" s="201">
        <v>44252.876840277779</v>
      </c>
      <c r="G219" s="196" t="s">
        <v>108</v>
      </c>
      <c r="H219" s="198" t="s">
        <v>523</v>
      </c>
      <c r="I219" s="196" t="s">
        <v>3604</v>
      </c>
      <c r="J219" s="196" t="s">
        <v>101</v>
      </c>
      <c r="L219" s="200" t="s">
        <v>101</v>
      </c>
      <c r="M219" s="198" t="s">
        <v>8548</v>
      </c>
      <c r="O219" s="196" t="s">
        <v>438</v>
      </c>
      <c r="P219" s="198" t="s">
        <v>439</v>
      </c>
      <c r="R219" s="196" t="s">
        <v>39</v>
      </c>
      <c r="S219" s="196" t="s">
        <v>46</v>
      </c>
      <c r="T219" s="211">
        <v>0.01</v>
      </c>
      <c r="U219" s="201">
        <v>44232</v>
      </c>
      <c r="W219" s="200" t="s">
        <v>93</v>
      </c>
      <c r="X219" s="196" t="s">
        <v>103</v>
      </c>
      <c r="Z219" s="198" t="s">
        <v>8549</v>
      </c>
      <c r="AA219" s="196" t="s">
        <v>8550</v>
      </c>
      <c r="AC219" s="200">
        <v>3</v>
      </c>
      <c r="AD219" s="200" t="s">
        <v>8274</v>
      </c>
      <c r="AE219" s="203" t="s">
        <v>505</v>
      </c>
      <c r="AF219" s="212">
        <v>875376</v>
      </c>
      <c r="AG219" s="198" t="s">
        <v>8551</v>
      </c>
    </row>
    <row r="220" spans="1:33" hidden="1" x14ac:dyDescent="0.25">
      <c r="A220" s="209">
        <v>84577.01</v>
      </c>
      <c r="B220" s="210">
        <v>1</v>
      </c>
      <c r="C220" s="196" t="s">
        <v>114</v>
      </c>
      <c r="D220" s="201">
        <v>42586</v>
      </c>
      <c r="E220" s="196" t="s">
        <v>98</v>
      </c>
      <c r="F220" s="201">
        <v>44462</v>
      </c>
      <c r="G220" s="196" t="s">
        <v>98</v>
      </c>
      <c r="H220" s="198" t="s">
        <v>337</v>
      </c>
      <c r="I220" s="196" t="s">
        <v>338</v>
      </c>
      <c r="J220" s="196" t="s">
        <v>101</v>
      </c>
      <c r="L220" s="200" t="s">
        <v>101</v>
      </c>
      <c r="M220" s="198" t="s">
        <v>8552</v>
      </c>
      <c r="O220" s="196" t="s">
        <v>438</v>
      </c>
      <c r="P220" s="198" t="s">
        <v>439</v>
      </c>
      <c r="R220" s="196" t="s">
        <v>39</v>
      </c>
      <c r="S220" s="196" t="s">
        <v>46</v>
      </c>
      <c r="T220" s="211">
        <v>0.01</v>
      </c>
      <c r="W220" s="200" t="s">
        <v>93</v>
      </c>
      <c r="X220" s="196" t="s">
        <v>13</v>
      </c>
      <c r="Z220" s="198" t="s">
        <v>341</v>
      </c>
      <c r="AA220" s="196" t="s">
        <v>8553</v>
      </c>
      <c r="AC220" s="200">
        <v>3</v>
      </c>
      <c r="AD220" s="200" t="s">
        <v>8274</v>
      </c>
      <c r="AE220" s="212">
        <v>-30.42</v>
      </c>
      <c r="AF220" s="212">
        <v>67094.58</v>
      </c>
    </row>
    <row r="221" spans="1:33" hidden="1" x14ac:dyDescent="0.25">
      <c r="A221" s="209">
        <v>84636.01</v>
      </c>
      <c r="B221" s="210">
        <v>1</v>
      </c>
      <c r="C221" s="196" t="s">
        <v>122</v>
      </c>
      <c r="D221" s="201">
        <v>43741</v>
      </c>
      <c r="E221" s="196" t="s">
        <v>134</v>
      </c>
      <c r="F221" s="201">
        <v>44704</v>
      </c>
      <c r="G221" s="196" t="s">
        <v>222</v>
      </c>
      <c r="H221" s="198" t="s">
        <v>204</v>
      </c>
      <c r="I221" s="196" t="s">
        <v>1515</v>
      </c>
      <c r="J221" s="196" t="s">
        <v>101</v>
      </c>
      <c r="L221" s="200" t="s">
        <v>101</v>
      </c>
      <c r="M221" s="198" t="s">
        <v>8554</v>
      </c>
      <c r="O221" s="196" t="s">
        <v>438</v>
      </c>
      <c r="P221" s="198" t="s">
        <v>439</v>
      </c>
      <c r="R221" s="196" t="s">
        <v>39</v>
      </c>
      <c r="S221" s="196" t="s">
        <v>46</v>
      </c>
      <c r="T221" s="202" t="s">
        <v>505</v>
      </c>
      <c r="U221" s="201">
        <v>44281</v>
      </c>
      <c r="W221" s="200" t="s">
        <v>93</v>
      </c>
      <c r="X221" s="196" t="s">
        <v>103</v>
      </c>
      <c r="Z221" s="198" t="s">
        <v>8555</v>
      </c>
      <c r="AA221" s="196" t="s">
        <v>8556</v>
      </c>
      <c r="AC221" s="200">
        <v>3</v>
      </c>
      <c r="AD221" s="200" t="s">
        <v>8274</v>
      </c>
      <c r="AE221" s="203" t="s">
        <v>505</v>
      </c>
      <c r="AF221" s="212">
        <v>1267307</v>
      </c>
      <c r="AG221" s="198" t="s">
        <v>8557</v>
      </c>
    </row>
    <row r="222" spans="1:33" hidden="1" x14ac:dyDescent="0.25">
      <c r="A222" s="209">
        <v>84676.01</v>
      </c>
      <c r="B222" s="210">
        <v>4</v>
      </c>
      <c r="C222" s="196" t="s">
        <v>114</v>
      </c>
      <c r="D222" s="201">
        <v>42663</v>
      </c>
      <c r="E222" s="196" t="s">
        <v>98</v>
      </c>
      <c r="F222" s="201">
        <v>44705</v>
      </c>
      <c r="G222" s="196" t="s">
        <v>98</v>
      </c>
      <c r="H222" s="198" t="s">
        <v>88</v>
      </c>
      <c r="I222" s="196" t="s">
        <v>8558</v>
      </c>
      <c r="K222" s="196" t="s">
        <v>8559</v>
      </c>
      <c r="L222" s="200" t="s">
        <v>183</v>
      </c>
      <c r="M222" s="198" t="s">
        <v>8560</v>
      </c>
      <c r="O222" s="196" t="s">
        <v>438</v>
      </c>
      <c r="P222" s="198" t="s">
        <v>439</v>
      </c>
      <c r="R222" s="196" t="s">
        <v>39</v>
      </c>
      <c r="S222" s="196" t="s">
        <v>46</v>
      </c>
      <c r="T222" s="211">
        <v>0.01</v>
      </c>
      <c r="U222" s="201">
        <v>43637</v>
      </c>
      <c r="W222" s="200" t="s">
        <v>93</v>
      </c>
      <c r="X222" s="196" t="s">
        <v>103</v>
      </c>
      <c r="Z222" s="198" t="s">
        <v>8561</v>
      </c>
      <c r="AA222" s="196" t="s">
        <v>8562</v>
      </c>
      <c r="AC222" s="200">
        <v>3</v>
      </c>
      <c r="AD222" s="200" t="s">
        <v>8274</v>
      </c>
      <c r="AE222" s="203" t="s">
        <v>505</v>
      </c>
      <c r="AF222" s="212">
        <v>647256.07999999996</v>
      </c>
      <c r="AG222" s="198" t="s">
        <v>8563</v>
      </c>
    </row>
    <row r="223" spans="1:33" hidden="1" x14ac:dyDescent="0.25">
      <c r="A223" s="209">
        <v>84799.01</v>
      </c>
      <c r="B223" s="210">
        <v>4</v>
      </c>
      <c r="C223" s="196" t="s">
        <v>85</v>
      </c>
      <c r="D223" s="201">
        <v>41887</v>
      </c>
      <c r="E223" s="196" t="s">
        <v>98</v>
      </c>
      <c r="F223" s="201">
        <v>43894</v>
      </c>
      <c r="G223" s="196" t="s">
        <v>152</v>
      </c>
      <c r="H223" s="198" t="s">
        <v>88</v>
      </c>
      <c r="I223" s="196" t="s">
        <v>4491</v>
      </c>
      <c r="J223" s="196" t="s">
        <v>101</v>
      </c>
      <c r="K223" s="196" t="s">
        <v>8564</v>
      </c>
      <c r="L223" s="200" t="s">
        <v>101</v>
      </c>
      <c r="M223" s="198" t="s">
        <v>8565</v>
      </c>
      <c r="O223" s="196" t="s">
        <v>40</v>
      </c>
      <c r="P223" s="198" t="s">
        <v>166</v>
      </c>
      <c r="R223" s="196" t="s">
        <v>39</v>
      </c>
      <c r="S223" s="196" t="s">
        <v>45</v>
      </c>
      <c r="T223" s="211">
        <v>0.14000000000000001</v>
      </c>
      <c r="U223" s="201">
        <v>45156</v>
      </c>
      <c r="W223" s="200" t="s">
        <v>93</v>
      </c>
      <c r="X223" s="196" t="s">
        <v>103</v>
      </c>
      <c r="Z223" s="198" t="s">
        <v>8566</v>
      </c>
      <c r="AA223" s="196" t="s">
        <v>8567</v>
      </c>
      <c r="AC223" s="200">
        <v>1</v>
      </c>
      <c r="AD223" s="200" t="s">
        <v>8274</v>
      </c>
      <c r="AE223" s="203" t="s">
        <v>505</v>
      </c>
      <c r="AF223" s="212">
        <v>287500</v>
      </c>
    </row>
    <row r="224" spans="1:33" hidden="1" x14ac:dyDescent="0.25">
      <c r="A224" s="209">
        <v>100228</v>
      </c>
      <c r="B224" s="210">
        <v>1</v>
      </c>
      <c r="C224" s="196" t="s">
        <v>85</v>
      </c>
      <c r="D224" s="201">
        <v>37319.496481481481</v>
      </c>
      <c r="E224" s="196" t="s">
        <v>108</v>
      </c>
      <c r="F224" s="201">
        <v>43476</v>
      </c>
      <c r="G224" s="196" t="s">
        <v>143</v>
      </c>
      <c r="H224" s="198" t="s">
        <v>718</v>
      </c>
      <c r="I224" s="196" t="s">
        <v>2449</v>
      </c>
      <c r="J224" s="196" t="s">
        <v>101</v>
      </c>
      <c r="L224" s="200" t="s">
        <v>101</v>
      </c>
      <c r="M224" s="198" t="s">
        <v>8568</v>
      </c>
      <c r="N224" s="198" t="s">
        <v>8569</v>
      </c>
      <c r="O224" s="196" t="s">
        <v>553</v>
      </c>
      <c r="P224" s="198" t="s">
        <v>1789</v>
      </c>
      <c r="R224" s="196" t="s">
        <v>47</v>
      </c>
      <c r="S224" s="196" t="s">
        <v>45</v>
      </c>
      <c r="T224" s="211">
        <v>3.21</v>
      </c>
      <c r="U224" s="201">
        <v>45268</v>
      </c>
      <c r="W224" s="200" t="s">
        <v>93</v>
      </c>
      <c r="X224" s="196" t="s">
        <v>103</v>
      </c>
      <c r="Z224" s="198" t="s">
        <v>8570</v>
      </c>
      <c r="AA224" s="196" t="s">
        <v>8571</v>
      </c>
      <c r="AB224" s="196" t="s">
        <v>8572</v>
      </c>
      <c r="AC224" s="200">
        <v>1</v>
      </c>
      <c r="AD224" s="200" t="s">
        <v>8231</v>
      </c>
      <c r="AE224" s="203" t="s">
        <v>505</v>
      </c>
      <c r="AF224" s="212">
        <v>1922598.14</v>
      </c>
    </row>
    <row r="225" spans="1:33" hidden="1" x14ac:dyDescent="0.25">
      <c r="A225" s="209">
        <v>100228</v>
      </c>
      <c r="B225" s="210">
        <v>1</v>
      </c>
      <c r="C225" s="196" t="s">
        <v>85</v>
      </c>
      <c r="D225" s="201">
        <v>37319.496481481481</v>
      </c>
      <c r="E225" s="196" t="s">
        <v>108</v>
      </c>
      <c r="F225" s="201">
        <v>43476</v>
      </c>
      <c r="G225" s="196" t="s">
        <v>143</v>
      </c>
      <c r="H225" s="198" t="s">
        <v>718</v>
      </c>
      <c r="I225" s="196" t="s">
        <v>2449</v>
      </c>
      <c r="J225" s="196" t="s">
        <v>101</v>
      </c>
      <c r="L225" s="200" t="s">
        <v>101</v>
      </c>
      <c r="M225" s="198" t="s">
        <v>8568</v>
      </c>
      <c r="N225" s="198" t="s">
        <v>8569</v>
      </c>
      <c r="O225" s="196" t="s">
        <v>553</v>
      </c>
      <c r="P225" s="198" t="s">
        <v>1789</v>
      </c>
      <c r="R225" s="196" t="s">
        <v>47</v>
      </c>
      <c r="S225" s="196" t="s">
        <v>45</v>
      </c>
      <c r="T225" s="211">
        <v>3.21</v>
      </c>
      <c r="U225" s="201">
        <v>45268</v>
      </c>
      <c r="W225" s="200" t="s">
        <v>93</v>
      </c>
      <c r="X225" s="196" t="s">
        <v>103</v>
      </c>
      <c r="Z225" s="198" t="s">
        <v>8570</v>
      </c>
      <c r="AA225" s="196" t="s">
        <v>8573</v>
      </c>
      <c r="AB225" s="196" t="s">
        <v>8572</v>
      </c>
      <c r="AC225" s="200">
        <v>2</v>
      </c>
      <c r="AD225" s="200" t="s">
        <v>8231</v>
      </c>
      <c r="AE225" s="203" t="s">
        <v>505</v>
      </c>
      <c r="AF225" s="212">
        <v>5613000</v>
      </c>
    </row>
    <row r="226" spans="1:33" hidden="1" x14ac:dyDescent="0.25">
      <c r="A226" s="209">
        <v>100228.03</v>
      </c>
      <c r="B226" s="210">
        <v>1</v>
      </c>
      <c r="C226" s="196" t="s">
        <v>114</v>
      </c>
      <c r="D226" s="201">
        <v>42576</v>
      </c>
      <c r="E226" s="196" t="s">
        <v>247</v>
      </c>
      <c r="F226" s="201">
        <v>43476</v>
      </c>
      <c r="G226" s="196" t="s">
        <v>170</v>
      </c>
      <c r="H226" s="198" t="s">
        <v>718</v>
      </c>
      <c r="I226" s="196" t="s">
        <v>2449</v>
      </c>
      <c r="J226" s="196" t="s">
        <v>101</v>
      </c>
      <c r="L226" s="200" t="s">
        <v>101</v>
      </c>
      <c r="M226" s="198" t="s">
        <v>8574</v>
      </c>
      <c r="O226" s="196" t="s">
        <v>40</v>
      </c>
      <c r="P226" s="198" t="s">
        <v>166</v>
      </c>
      <c r="R226" s="196" t="s">
        <v>39</v>
      </c>
      <c r="S226" s="196" t="s">
        <v>45</v>
      </c>
      <c r="T226" s="211">
        <v>0.01</v>
      </c>
      <c r="W226" s="200" t="s">
        <v>93</v>
      </c>
      <c r="X226" s="196" t="s">
        <v>103</v>
      </c>
      <c r="Z226" s="198" t="s">
        <v>8570</v>
      </c>
      <c r="AA226" s="196" t="s">
        <v>8575</v>
      </c>
      <c r="AB226" s="196" t="s">
        <v>8576</v>
      </c>
      <c r="AC226" s="200">
        <v>0</v>
      </c>
      <c r="AD226" s="200" t="s">
        <v>8231</v>
      </c>
      <c r="AE226" s="203" t="s">
        <v>505</v>
      </c>
      <c r="AF226" s="212">
        <v>0</v>
      </c>
    </row>
    <row r="227" spans="1:33" ht="36" hidden="1" x14ac:dyDescent="0.25">
      <c r="A227" s="209">
        <v>100229</v>
      </c>
      <c r="B227" s="210">
        <v>1</v>
      </c>
      <c r="C227" s="196" t="s">
        <v>85</v>
      </c>
      <c r="D227" s="201">
        <v>37319.496458333335</v>
      </c>
      <c r="E227" s="196" t="s">
        <v>108</v>
      </c>
      <c r="F227" s="201">
        <v>44106</v>
      </c>
      <c r="G227" s="196" t="s">
        <v>152</v>
      </c>
      <c r="H227" s="198" t="s">
        <v>718</v>
      </c>
      <c r="I227" s="196" t="s">
        <v>2449</v>
      </c>
      <c r="J227" s="196" t="s">
        <v>101</v>
      </c>
      <c r="L227" s="200" t="s">
        <v>101</v>
      </c>
      <c r="M227" s="198" t="s">
        <v>8577</v>
      </c>
      <c r="N227" s="198" t="s">
        <v>8578</v>
      </c>
      <c r="O227" s="196" t="s">
        <v>553</v>
      </c>
      <c r="P227" s="198" t="s">
        <v>92</v>
      </c>
      <c r="R227" s="196" t="s">
        <v>47</v>
      </c>
      <c r="S227" s="196" t="s">
        <v>41</v>
      </c>
      <c r="T227" s="211">
        <v>6.16</v>
      </c>
      <c r="U227" s="201">
        <v>45996</v>
      </c>
      <c r="W227" s="200" t="s">
        <v>93</v>
      </c>
      <c r="X227" s="196" t="s">
        <v>103</v>
      </c>
      <c r="AA227" s="196" t="s">
        <v>8579</v>
      </c>
      <c r="AC227" s="200">
        <v>1</v>
      </c>
      <c r="AD227" s="200" t="s">
        <v>8250</v>
      </c>
      <c r="AE227" s="203" t="s">
        <v>505</v>
      </c>
      <c r="AF227" s="212">
        <v>1540000</v>
      </c>
    </row>
    <row r="228" spans="1:33" hidden="1" x14ac:dyDescent="0.25">
      <c r="A228" s="209">
        <v>100230</v>
      </c>
      <c r="B228" s="210">
        <v>1</v>
      </c>
      <c r="C228" s="196" t="s">
        <v>85</v>
      </c>
      <c r="D228" s="201">
        <v>37319.496828703705</v>
      </c>
      <c r="E228" s="196" t="s">
        <v>108</v>
      </c>
      <c r="F228" s="201">
        <v>44715</v>
      </c>
      <c r="G228" s="196" t="s">
        <v>222</v>
      </c>
      <c r="H228" s="198" t="s">
        <v>718</v>
      </c>
      <c r="I228" s="196" t="s">
        <v>2449</v>
      </c>
      <c r="J228" s="196" t="s">
        <v>101</v>
      </c>
      <c r="L228" s="200" t="s">
        <v>101</v>
      </c>
      <c r="M228" s="198" t="s">
        <v>3715</v>
      </c>
      <c r="N228" s="198" t="s">
        <v>3716</v>
      </c>
      <c r="O228" s="196" t="s">
        <v>553</v>
      </c>
      <c r="P228" s="198" t="s">
        <v>92</v>
      </c>
      <c r="R228" s="196" t="s">
        <v>47</v>
      </c>
      <c r="S228" s="196" t="s">
        <v>41</v>
      </c>
      <c r="T228" s="211">
        <v>4.6900000000000004</v>
      </c>
      <c r="U228" s="201">
        <v>45996</v>
      </c>
      <c r="W228" s="200" t="s">
        <v>93</v>
      </c>
      <c r="X228" s="196" t="s">
        <v>94</v>
      </c>
      <c r="Y228" s="196" t="s">
        <v>31</v>
      </c>
      <c r="AA228" s="196" t="s">
        <v>8580</v>
      </c>
      <c r="AC228" s="200">
        <v>1</v>
      </c>
      <c r="AD228" s="200" t="s">
        <v>8250</v>
      </c>
      <c r="AE228" s="212">
        <v>427200</v>
      </c>
      <c r="AF228" s="212">
        <v>1862000</v>
      </c>
    </row>
    <row r="229" spans="1:33" ht="54" hidden="1" x14ac:dyDescent="0.25">
      <c r="A229" s="209">
        <v>100241.01</v>
      </c>
      <c r="B229" s="210">
        <v>1</v>
      </c>
      <c r="C229" s="196" t="s">
        <v>85</v>
      </c>
      <c r="D229" s="201">
        <v>37551</v>
      </c>
      <c r="E229" s="196" t="s">
        <v>108</v>
      </c>
      <c r="F229" s="201">
        <v>44691</v>
      </c>
      <c r="G229" s="196" t="s">
        <v>222</v>
      </c>
      <c r="H229" s="198" t="s">
        <v>1588</v>
      </c>
      <c r="I229" s="196" t="s">
        <v>2175</v>
      </c>
      <c r="J229" s="196" t="s">
        <v>101</v>
      </c>
      <c r="L229" s="200" t="s">
        <v>101</v>
      </c>
      <c r="M229" s="198" t="s">
        <v>8581</v>
      </c>
      <c r="N229" s="198" t="s">
        <v>8582</v>
      </c>
      <c r="O229" s="196" t="s">
        <v>553</v>
      </c>
      <c r="P229" s="198" t="s">
        <v>1783</v>
      </c>
      <c r="R229" s="196" t="s">
        <v>47</v>
      </c>
      <c r="S229" s="196" t="s">
        <v>45</v>
      </c>
      <c r="T229" s="211">
        <v>2.71</v>
      </c>
      <c r="U229" s="201">
        <v>45821</v>
      </c>
      <c r="W229" s="200" t="s">
        <v>93</v>
      </c>
      <c r="X229" s="196" t="s">
        <v>13</v>
      </c>
      <c r="AA229" s="196" t="s">
        <v>8583</v>
      </c>
      <c r="AB229" s="196" t="s">
        <v>8584</v>
      </c>
      <c r="AC229" s="200">
        <v>1</v>
      </c>
      <c r="AD229" s="200" t="s">
        <v>8231</v>
      </c>
      <c r="AE229" s="203" t="s">
        <v>505</v>
      </c>
      <c r="AF229" s="212">
        <v>2939063</v>
      </c>
    </row>
    <row r="230" spans="1:33" ht="54" hidden="1" x14ac:dyDescent="0.25">
      <c r="A230" s="209">
        <v>100241.01</v>
      </c>
      <c r="B230" s="210">
        <v>1</v>
      </c>
      <c r="C230" s="196" t="s">
        <v>85</v>
      </c>
      <c r="D230" s="201">
        <v>37551</v>
      </c>
      <c r="E230" s="196" t="s">
        <v>108</v>
      </c>
      <c r="F230" s="201">
        <v>44691</v>
      </c>
      <c r="G230" s="196" t="s">
        <v>222</v>
      </c>
      <c r="H230" s="198" t="s">
        <v>1588</v>
      </c>
      <c r="I230" s="196" t="s">
        <v>2175</v>
      </c>
      <c r="J230" s="196" t="s">
        <v>101</v>
      </c>
      <c r="L230" s="200" t="s">
        <v>101</v>
      </c>
      <c r="M230" s="198" t="s">
        <v>8581</v>
      </c>
      <c r="N230" s="198" t="s">
        <v>8582</v>
      </c>
      <c r="O230" s="196" t="s">
        <v>553</v>
      </c>
      <c r="P230" s="198" t="s">
        <v>1783</v>
      </c>
      <c r="R230" s="196" t="s">
        <v>47</v>
      </c>
      <c r="S230" s="196" t="s">
        <v>45</v>
      </c>
      <c r="T230" s="211">
        <v>2.71</v>
      </c>
      <c r="U230" s="201">
        <v>45821</v>
      </c>
      <c r="W230" s="200" t="s">
        <v>93</v>
      </c>
      <c r="X230" s="196" t="s">
        <v>13</v>
      </c>
      <c r="AA230" s="196" t="s">
        <v>8585</v>
      </c>
      <c r="AB230" s="196" t="s">
        <v>8584</v>
      </c>
      <c r="AC230" s="200">
        <v>2</v>
      </c>
      <c r="AD230" s="200" t="s">
        <v>8231</v>
      </c>
      <c r="AE230" s="203" t="s">
        <v>505</v>
      </c>
      <c r="AF230" s="212">
        <v>55961000</v>
      </c>
    </row>
    <row r="231" spans="1:33" hidden="1" x14ac:dyDescent="0.25">
      <c r="A231" s="209">
        <v>100241.02</v>
      </c>
      <c r="B231" s="210">
        <v>1</v>
      </c>
      <c r="C231" s="196" t="s">
        <v>122</v>
      </c>
      <c r="D231" s="201">
        <v>37319.504062499997</v>
      </c>
      <c r="E231" s="196" t="s">
        <v>108</v>
      </c>
      <c r="F231" s="201">
        <v>44515</v>
      </c>
      <c r="G231" s="196" t="s">
        <v>152</v>
      </c>
      <c r="H231" s="198" t="s">
        <v>297</v>
      </c>
      <c r="I231" s="196" t="s">
        <v>2175</v>
      </c>
      <c r="J231" s="196" t="s">
        <v>101</v>
      </c>
      <c r="L231" s="200" t="s">
        <v>101</v>
      </c>
      <c r="M231" s="198" t="s">
        <v>8586</v>
      </c>
      <c r="N231" s="198" t="s">
        <v>8587</v>
      </c>
      <c r="O231" s="196" t="s">
        <v>553</v>
      </c>
      <c r="P231" s="198" t="s">
        <v>1783</v>
      </c>
      <c r="R231" s="196" t="s">
        <v>47</v>
      </c>
      <c r="S231" s="196" t="s">
        <v>45</v>
      </c>
      <c r="T231" s="211">
        <v>2.2000000000000002</v>
      </c>
      <c r="U231" s="201">
        <v>43686</v>
      </c>
      <c r="W231" s="200" t="s">
        <v>93</v>
      </c>
      <c r="X231" s="196" t="s">
        <v>13</v>
      </c>
      <c r="AA231" s="196" t="s">
        <v>8588</v>
      </c>
      <c r="AB231" s="196" t="s">
        <v>8589</v>
      </c>
      <c r="AC231" s="200">
        <v>1</v>
      </c>
      <c r="AD231" s="200" t="s">
        <v>8231</v>
      </c>
      <c r="AE231" s="203" t="s">
        <v>505</v>
      </c>
      <c r="AF231" s="212">
        <v>2512500</v>
      </c>
      <c r="AG231" s="198" t="s">
        <v>8590</v>
      </c>
    </row>
    <row r="232" spans="1:33" hidden="1" x14ac:dyDescent="0.25">
      <c r="A232" s="209">
        <v>100241.02</v>
      </c>
      <c r="B232" s="210">
        <v>1</v>
      </c>
      <c r="C232" s="196" t="s">
        <v>122</v>
      </c>
      <c r="D232" s="201">
        <v>37319.504062499997</v>
      </c>
      <c r="E232" s="196" t="s">
        <v>108</v>
      </c>
      <c r="F232" s="201">
        <v>44515</v>
      </c>
      <c r="G232" s="196" t="s">
        <v>152</v>
      </c>
      <c r="H232" s="198" t="s">
        <v>297</v>
      </c>
      <c r="I232" s="196" t="s">
        <v>2175</v>
      </c>
      <c r="J232" s="196" t="s">
        <v>101</v>
      </c>
      <c r="L232" s="200" t="s">
        <v>101</v>
      </c>
      <c r="M232" s="198" t="s">
        <v>8586</v>
      </c>
      <c r="N232" s="198" t="s">
        <v>8587</v>
      </c>
      <c r="O232" s="196" t="s">
        <v>553</v>
      </c>
      <c r="P232" s="198" t="s">
        <v>1783</v>
      </c>
      <c r="R232" s="196" t="s">
        <v>47</v>
      </c>
      <c r="S232" s="196" t="s">
        <v>45</v>
      </c>
      <c r="T232" s="211">
        <v>2.2000000000000002</v>
      </c>
      <c r="U232" s="201">
        <v>43686</v>
      </c>
      <c r="W232" s="200" t="s">
        <v>93</v>
      </c>
      <c r="X232" s="196" t="s">
        <v>13</v>
      </c>
      <c r="AA232" s="196" t="s">
        <v>8591</v>
      </c>
      <c r="AB232" s="196" t="s">
        <v>8589</v>
      </c>
      <c r="AC232" s="200">
        <v>2</v>
      </c>
      <c r="AD232" s="200" t="s">
        <v>8231</v>
      </c>
      <c r="AE232" s="203" t="s">
        <v>505</v>
      </c>
      <c r="AF232" s="212">
        <v>5428000</v>
      </c>
      <c r="AG232" s="198" t="s">
        <v>8590</v>
      </c>
    </row>
    <row r="233" spans="1:33" hidden="1" x14ac:dyDescent="0.25">
      <c r="A233" s="209">
        <v>100241.02</v>
      </c>
      <c r="B233" s="210">
        <v>1</v>
      </c>
      <c r="C233" s="196" t="s">
        <v>122</v>
      </c>
      <c r="D233" s="201">
        <v>37319.504062499997</v>
      </c>
      <c r="E233" s="196" t="s">
        <v>108</v>
      </c>
      <c r="F233" s="201">
        <v>44515</v>
      </c>
      <c r="G233" s="196" t="s">
        <v>152</v>
      </c>
      <c r="H233" s="198" t="s">
        <v>297</v>
      </c>
      <c r="I233" s="196" t="s">
        <v>2175</v>
      </c>
      <c r="J233" s="196" t="s">
        <v>101</v>
      </c>
      <c r="L233" s="200" t="s">
        <v>101</v>
      </c>
      <c r="M233" s="198" t="s">
        <v>8586</v>
      </c>
      <c r="N233" s="198" t="s">
        <v>8587</v>
      </c>
      <c r="O233" s="196" t="s">
        <v>553</v>
      </c>
      <c r="P233" s="198" t="s">
        <v>1783</v>
      </c>
      <c r="R233" s="196" t="s">
        <v>47</v>
      </c>
      <c r="S233" s="196" t="s">
        <v>45</v>
      </c>
      <c r="T233" s="211">
        <v>2.2000000000000002</v>
      </c>
      <c r="U233" s="201">
        <v>43686</v>
      </c>
      <c r="W233" s="200" t="s">
        <v>93</v>
      </c>
      <c r="X233" s="196" t="s">
        <v>13</v>
      </c>
      <c r="AA233" s="196" t="s">
        <v>8592</v>
      </c>
      <c r="AB233" s="196" t="s">
        <v>8589</v>
      </c>
      <c r="AC233" s="200">
        <v>3</v>
      </c>
      <c r="AD233" s="200" t="s">
        <v>8231</v>
      </c>
      <c r="AE233" s="203" t="s">
        <v>505</v>
      </c>
      <c r="AF233" s="212">
        <v>70936545</v>
      </c>
      <c r="AG233" s="198" t="s">
        <v>8590</v>
      </c>
    </row>
    <row r="234" spans="1:33" hidden="1" x14ac:dyDescent="0.25">
      <c r="A234" s="209">
        <v>100241.03</v>
      </c>
      <c r="B234" s="210">
        <v>1</v>
      </c>
      <c r="C234" s="196" t="s">
        <v>85</v>
      </c>
      <c r="D234" s="201">
        <v>37319.503969907404</v>
      </c>
      <c r="E234" s="196" t="s">
        <v>108</v>
      </c>
      <c r="F234" s="201">
        <v>44663</v>
      </c>
      <c r="G234" s="196" t="s">
        <v>2192</v>
      </c>
      <c r="H234" s="198" t="s">
        <v>297</v>
      </c>
      <c r="I234" s="196" t="s">
        <v>2175</v>
      </c>
      <c r="J234" s="196" t="s">
        <v>101</v>
      </c>
      <c r="L234" s="200" t="s">
        <v>101</v>
      </c>
      <c r="M234" s="198" t="s">
        <v>3593</v>
      </c>
      <c r="N234" s="198" t="s">
        <v>3594</v>
      </c>
      <c r="O234" s="196" t="s">
        <v>553</v>
      </c>
      <c r="P234" s="198" t="s">
        <v>1783</v>
      </c>
      <c r="R234" s="196" t="s">
        <v>47</v>
      </c>
      <c r="S234" s="196" t="s">
        <v>45</v>
      </c>
      <c r="T234" s="211">
        <v>1.6</v>
      </c>
      <c r="U234" s="201">
        <v>44841</v>
      </c>
      <c r="W234" s="200" t="s">
        <v>93</v>
      </c>
      <c r="X234" s="196" t="s">
        <v>13</v>
      </c>
      <c r="Y234" s="196" t="s">
        <v>31</v>
      </c>
      <c r="AA234" s="196" t="s">
        <v>8593</v>
      </c>
      <c r="AB234" s="196" t="s">
        <v>8594</v>
      </c>
      <c r="AC234" s="200">
        <v>1</v>
      </c>
      <c r="AD234" s="200" t="s">
        <v>8231</v>
      </c>
      <c r="AE234" s="212">
        <v>500000</v>
      </c>
      <c r="AF234" s="212">
        <v>3190625</v>
      </c>
    </row>
    <row r="235" spans="1:33" hidden="1" x14ac:dyDescent="0.25">
      <c r="A235" s="209">
        <v>100241.03</v>
      </c>
      <c r="B235" s="210">
        <v>1</v>
      </c>
      <c r="C235" s="196" t="s">
        <v>85</v>
      </c>
      <c r="D235" s="201">
        <v>37319.503969907404</v>
      </c>
      <c r="E235" s="196" t="s">
        <v>108</v>
      </c>
      <c r="F235" s="201">
        <v>44663</v>
      </c>
      <c r="G235" s="196" t="s">
        <v>2192</v>
      </c>
      <c r="H235" s="198" t="s">
        <v>297</v>
      </c>
      <c r="I235" s="196" t="s">
        <v>2175</v>
      </c>
      <c r="J235" s="196" t="s">
        <v>101</v>
      </c>
      <c r="L235" s="200" t="s">
        <v>101</v>
      </c>
      <c r="M235" s="198" t="s">
        <v>3593</v>
      </c>
      <c r="N235" s="198" t="s">
        <v>3594</v>
      </c>
      <c r="O235" s="196" t="s">
        <v>553</v>
      </c>
      <c r="P235" s="198" t="s">
        <v>1783</v>
      </c>
      <c r="R235" s="196" t="s">
        <v>47</v>
      </c>
      <c r="S235" s="196" t="s">
        <v>45</v>
      </c>
      <c r="T235" s="211">
        <v>1.6</v>
      </c>
      <c r="U235" s="201">
        <v>44841</v>
      </c>
      <c r="W235" s="200" t="s">
        <v>93</v>
      </c>
      <c r="X235" s="196" t="s">
        <v>13</v>
      </c>
      <c r="Y235" s="196" t="s">
        <v>31</v>
      </c>
      <c r="AA235" s="196" t="s">
        <v>8595</v>
      </c>
      <c r="AB235" s="196" t="s">
        <v>8594</v>
      </c>
      <c r="AC235" s="200">
        <v>2</v>
      </c>
      <c r="AD235" s="200" t="s">
        <v>8231</v>
      </c>
      <c r="AE235" s="203" t="s">
        <v>505</v>
      </c>
      <c r="AF235" s="212">
        <v>7424063</v>
      </c>
    </row>
    <row r="236" spans="1:33" hidden="1" x14ac:dyDescent="0.25">
      <c r="A236" s="209">
        <v>100241.04</v>
      </c>
      <c r="B236" s="210">
        <v>1</v>
      </c>
      <c r="C236" s="196" t="s">
        <v>122</v>
      </c>
      <c r="D236" s="201">
        <v>37319.504050925927</v>
      </c>
      <c r="E236" s="196" t="s">
        <v>108</v>
      </c>
      <c r="F236" s="201">
        <v>44684</v>
      </c>
      <c r="G236" s="196" t="s">
        <v>666</v>
      </c>
      <c r="H236" s="198" t="s">
        <v>297</v>
      </c>
      <c r="I236" s="196" t="s">
        <v>2175</v>
      </c>
      <c r="J236" s="196" t="s">
        <v>101</v>
      </c>
      <c r="L236" s="200" t="s">
        <v>101</v>
      </c>
      <c r="M236" s="198" t="s">
        <v>2176</v>
      </c>
      <c r="N236" s="198" t="s">
        <v>2177</v>
      </c>
      <c r="O236" s="196" t="s">
        <v>553</v>
      </c>
      <c r="P236" s="198" t="s">
        <v>1783</v>
      </c>
      <c r="R236" s="196" t="s">
        <v>47</v>
      </c>
      <c r="S236" s="196" t="s">
        <v>45</v>
      </c>
      <c r="T236" s="211">
        <v>1.4</v>
      </c>
      <c r="U236" s="201">
        <v>42412</v>
      </c>
      <c r="W236" s="200" t="s">
        <v>93</v>
      </c>
      <c r="X236" s="196" t="s">
        <v>13</v>
      </c>
      <c r="Y236" s="196" t="s">
        <v>31</v>
      </c>
      <c r="AA236" s="196" t="s">
        <v>8596</v>
      </c>
      <c r="AC236" s="200">
        <v>1</v>
      </c>
      <c r="AD236" s="200" t="s">
        <v>8250</v>
      </c>
      <c r="AE236" s="203" t="s">
        <v>505</v>
      </c>
      <c r="AF236" s="212">
        <v>3707000</v>
      </c>
      <c r="AG236" s="198" t="s">
        <v>2178</v>
      </c>
    </row>
    <row r="237" spans="1:33" hidden="1" x14ac:dyDescent="0.25">
      <c r="A237" s="209">
        <v>100241.04</v>
      </c>
      <c r="B237" s="210">
        <v>1</v>
      </c>
      <c r="C237" s="196" t="s">
        <v>122</v>
      </c>
      <c r="D237" s="201">
        <v>37319.504050925927</v>
      </c>
      <c r="E237" s="196" t="s">
        <v>108</v>
      </c>
      <c r="F237" s="201">
        <v>44684</v>
      </c>
      <c r="G237" s="196" t="s">
        <v>666</v>
      </c>
      <c r="H237" s="198" t="s">
        <v>297</v>
      </c>
      <c r="I237" s="196" t="s">
        <v>2175</v>
      </c>
      <c r="J237" s="196" t="s">
        <v>101</v>
      </c>
      <c r="L237" s="200" t="s">
        <v>101</v>
      </c>
      <c r="M237" s="198" t="s">
        <v>2176</v>
      </c>
      <c r="N237" s="198" t="s">
        <v>2177</v>
      </c>
      <c r="O237" s="196" t="s">
        <v>553</v>
      </c>
      <c r="P237" s="198" t="s">
        <v>1783</v>
      </c>
      <c r="R237" s="196" t="s">
        <v>47</v>
      </c>
      <c r="S237" s="196" t="s">
        <v>45</v>
      </c>
      <c r="T237" s="211">
        <v>1.4</v>
      </c>
      <c r="U237" s="201">
        <v>42412</v>
      </c>
      <c r="W237" s="200" t="s">
        <v>93</v>
      </c>
      <c r="X237" s="196" t="s">
        <v>13</v>
      </c>
      <c r="Y237" s="196" t="s">
        <v>31</v>
      </c>
      <c r="AA237" s="196" t="s">
        <v>8597</v>
      </c>
      <c r="AC237" s="200">
        <v>2</v>
      </c>
      <c r="AD237" s="200" t="s">
        <v>8250</v>
      </c>
      <c r="AE237" s="203" t="s">
        <v>505</v>
      </c>
      <c r="AF237" s="212">
        <v>14630650</v>
      </c>
      <c r="AG237" s="198" t="s">
        <v>2178</v>
      </c>
    </row>
    <row r="238" spans="1:33" hidden="1" x14ac:dyDescent="0.25">
      <c r="A238" s="209">
        <v>100241.04</v>
      </c>
      <c r="B238" s="210">
        <v>1</v>
      </c>
      <c r="C238" s="196" t="s">
        <v>122</v>
      </c>
      <c r="D238" s="201">
        <v>37319.504050925927</v>
      </c>
      <c r="E238" s="196" t="s">
        <v>108</v>
      </c>
      <c r="F238" s="201">
        <v>44684</v>
      </c>
      <c r="G238" s="196" t="s">
        <v>666</v>
      </c>
      <c r="H238" s="198" t="s">
        <v>297</v>
      </c>
      <c r="I238" s="196" t="s">
        <v>2175</v>
      </c>
      <c r="J238" s="196" t="s">
        <v>101</v>
      </c>
      <c r="L238" s="200" t="s">
        <v>101</v>
      </c>
      <c r="M238" s="198" t="s">
        <v>2176</v>
      </c>
      <c r="N238" s="198" t="s">
        <v>2177</v>
      </c>
      <c r="O238" s="196" t="s">
        <v>553</v>
      </c>
      <c r="P238" s="198" t="s">
        <v>1783</v>
      </c>
      <c r="R238" s="196" t="s">
        <v>47</v>
      </c>
      <c r="S238" s="196" t="s">
        <v>45</v>
      </c>
      <c r="T238" s="211">
        <v>1.4</v>
      </c>
      <c r="U238" s="201">
        <v>42412</v>
      </c>
      <c r="W238" s="200" t="s">
        <v>93</v>
      </c>
      <c r="X238" s="196" t="s">
        <v>13</v>
      </c>
      <c r="Y238" s="196" t="s">
        <v>31</v>
      </c>
      <c r="AA238" s="196" t="s">
        <v>8598</v>
      </c>
      <c r="AB238" s="196" t="s">
        <v>8599</v>
      </c>
      <c r="AC238" s="200">
        <v>3</v>
      </c>
      <c r="AD238" s="200" t="s">
        <v>8231</v>
      </c>
      <c r="AE238" s="212">
        <v>6500000</v>
      </c>
      <c r="AF238" s="212">
        <v>92316818</v>
      </c>
      <c r="AG238" s="198" t="s">
        <v>2178</v>
      </c>
    </row>
    <row r="239" spans="1:33" hidden="1" x14ac:dyDescent="0.25">
      <c r="A239" s="209">
        <v>100243</v>
      </c>
      <c r="B239" s="210">
        <v>1</v>
      </c>
      <c r="C239" s="196" t="s">
        <v>114</v>
      </c>
      <c r="D239" s="201">
        <v>37319.503564814811</v>
      </c>
      <c r="E239" s="196" t="s">
        <v>108</v>
      </c>
      <c r="F239" s="201">
        <v>43383</v>
      </c>
      <c r="G239" s="196" t="s">
        <v>170</v>
      </c>
      <c r="H239" s="198" t="s">
        <v>1176</v>
      </c>
      <c r="I239" s="196" t="s">
        <v>848</v>
      </c>
      <c r="J239" s="196" t="s">
        <v>101</v>
      </c>
      <c r="L239" s="200" t="s">
        <v>101</v>
      </c>
      <c r="M239" s="198" t="s">
        <v>8600</v>
      </c>
      <c r="O239" s="196" t="s">
        <v>553</v>
      </c>
      <c r="P239" s="198" t="s">
        <v>92</v>
      </c>
      <c r="R239" s="196" t="s">
        <v>47</v>
      </c>
      <c r="S239" s="196" t="s">
        <v>41</v>
      </c>
      <c r="T239" s="211">
        <v>2.431</v>
      </c>
      <c r="U239" s="201">
        <v>40480</v>
      </c>
      <c r="W239" s="200" t="s">
        <v>93</v>
      </c>
      <c r="X239" s="196" t="s">
        <v>103</v>
      </c>
      <c r="AA239" s="196" t="s">
        <v>8601</v>
      </c>
      <c r="AC239" s="200">
        <v>1</v>
      </c>
      <c r="AD239" s="200" t="s">
        <v>8250</v>
      </c>
      <c r="AE239" s="212">
        <v>-437.41</v>
      </c>
      <c r="AF239" s="212">
        <v>904657.02</v>
      </c>
      <c r="AG239" s="198" t="s">
        <v>8602</v>
      </c>
    </row>
    <row r="240" spans="1:33" hidden="1" x14ac:dyDescent="0.25">
      <c r="A240" s="209">
        <v>100243</v>
      </c>
      <c r="B240" s="210">
        <v>1</v>
      </c>
      <c r="C240" s="196" t="s">
        <v>114</v>
      </c>
      <c r="D240" s="201">
        <v>37319.503564814811</v>
      </c>
      <c r="E240" s="196" t="s">
        <v>108</v>
      </c>
      <c r="F240" s="201">
        <v>43383</v>
      </c>
      <c r="G240" s="196" t="s">
        <v>170</v>
      </c>
      <c r="H240" s="198" t="s">
        <v>1176</v>
      </c>
      <c r="I240" s="196" t="s">
        <v>848</v>
      </c>
      <c r="J240" s="196" t="s">
        <v>101</v>
      </c>
      <c r="L240" s="200" t="s">
        <v>101</v>
      </c>
      <c r="M240" s="198" t="s">
        <v>8600</v>
      </c>
      <c r="O240" s="196" t="s">
        <v>553</v>
      </c>
      <c r="P240" s="198" t="s">
        <v>92</v>
      </c>
      <c r="R240" s="196" t="s">
        <v>47</v>
      </c>
      <c r="S240" s="196" t="s">
        <v>41</v>
      </c>
      <c r="T240" s="211">
        <v>2.431</v>
      </c>
      <c r="U240" s="201">
        <v>40480</v>
      </c>
      <c r="W240" s="200" t="s">
        <v>93</v>
      </c>
      <c r="X240" s="196" t="s">
        <v>103</v>
      </c>
      <c r="AA240" s="196" t="s">
        <v>8603</v>
      </c>
      <c r="AB240" s="196" t="s">
        <v>8604</v>
      </c>
      <c r="AC240" s="200">
        <v>2</v>
      </c>
      <c r="AD240" s="200" t="s">
        <v>8231</v>
      </c>
      <c r="AE240" s="203" t="s">
        <v>505</v>
      </c>
      <c r="AF240" s="212">
        <v>607776.37</v>
      </c>
      <c r="AG240" s="198" t="s">
        <v>8602</v>
      </c>
    </row>
    <row r="241" spans="1:33" hidden="1" x14ac:dyDescent="0.25">
      <c r="A241" s="209">
        <v>100243</v>
      </c>
      <c r="B241" s="210">
        <v>1</v>
      </c>
      <c r="C241" s="196" t="s">
        <v>114</v>
      </c>
      <c r="D241" s="201">
        <v>37319.503564814811</v>
      </c>
      <c r="E241" s="196" t="s">
        <v>108</v>
      </c>
      <c r="F241" s="201">
        <v>43383</v>
      </c>
      <c r="G241" s="196" t="s">
        <v>170</v>
      </c>
      <c r="H241" s="198" t="s">
        <v>1176</v>
      </c>
      <c r="I241" s="196" t="s">
        <v>848</v>
      </c>
      <c r="J241" s="196" t="s">
        <v>101</v>
      </c>
      <c r="L241" s="200" t="s">
        <v>101</v>
      </c>
      <c r="M241" s="198" t="s">
        <v>8600</v>
      </c>
      <c r="O241" s="196" t="s">
        <v>553</v>
      </c>
      <c r="P241" s="198" t="s">
        <v>92</v>
      </c>
      <c r="R241" s="196" t="s">
        <v>47</v>
      </c>
      <c r="S241" s="196" t="s">
        <v>41</v>
      </c>
      <c r="T241" s="211">
        <v>2.431</v>
      </c>
      <c r="U241" s="201">
        <v>40480</v>
      </c>
      <c r="W241" s="200" t="s">
        <v>93</v>
      </c>
      <c r="X241" s="196" t="s">
        <v>103</v>
      </c>
      <c r="AA241" s="196" t="s">
        <v>8605</v>
      </c>
      <c r="AB241" s="196" t="s">
        <v>8604</v>
      </c>
      <c r="AC241" s="200">
        <v>3</v>
      </c>
      <c r="AD241" s="200" t="s">
        <v>8231</v>
      </c>
      <c r="AE241" s="203" t="s">
        <v>505</v>
      </c>
      <c r="AF241" s="212">
        <v>19933414.140000001</v>
      </c>
      <c r="AG241" s="198" t="s">
        <v>8602</v>
      </c>
    </row>
    <row r="242" spans="1:33" hidden="1" x14ac:dyDescent="0.25">
      <c r="A242" s="209">
        <v>100248</v>
      </c>
      <c r="B242" s="210">
        <v>1</v>
      </c>
      <c r="C242" s="196" t="s">
        <v>97</v>
      </c>
      <c r="D242" s="201">
        <v>37319.504444444443</v>
      </c>
      <c r="E242" s="196" t="s">
        <v>108</v>
      </c>
      <c r="F242" s="201">
        <v>44697</v>
      </c>
      <c r="G242" s="196" t="s">
        <v>161</v>
      </c>
      <c r="H242" s="198" t="s">
        <v>3149</v>
      </c>
      <c r="I242" s="196" t="s">
        <v>3150</v>
      </c>
      <c r="J242" s="196" t="s">
        <v>101</v>
      </c>
      <c r="L242" s="200" t="s">
        <v>101</v>
      </c>
      <c r="M242" s="198" t="s">
        <v>3151</v>
      </c>
      <c r="O242" s="196" t="s">
        <v>553</v>
      </c>
      <c r="P242" s="198" t="s">
        <v>3152</v>
      </c>
      <c r="R242" s="196" t="s">
        <v>47</v>
      </c>
      <c r="S242" s="196" t="s">
        <v>41</v>
      </c>
      <c r="T242" s="211">
        <v>5.0410000000000004</v>
      </c>
      <c r="U242" s="201">
        <v>41418</v>
      </c>
      <c r="W242" s="200" t="s">
        <v>93</v>
      </c>
      <c r="X242" s="196" t="s">
        <v>103</v>
      </c>
      <c r="Y242" s="196" t="s">
        <v>32</v>
      </c>
      <c r="AA242" s="196" t="s">
        <v>8606</v>
      </c>
      <c r="AB242" s="196" t="s">
        <v>8607</v>
      </c>
      <c r="AC242" s="200">
        <v>1</v>
      </c>
      <c r="AD242" s="200" t="s">
        <v>8231</v>
      </c>
      <c r="AE242" s="212">
        <v>24785.4</v>
      </c>
      <c r="AF242" s="212">
        <v>1658160.4</v>
      </c>
      <c r="AG242" s="198" t="s">
        <v>3153</v>
      </c>
    </row>
    <row r="243" spans="1:33" hidden="1" x14ac:dyDescent="0.25">
      <c r="A243" s="209">
        <v>100248</v>
      </c>
      <c r="B243" s="210">
        <v>1</v>
      </c>
      <c r="C243" s="196" t="s">
        <v>97</v>
      </c>
      <c r="D243" s="201">
        <v>37319.504444444443</v>
      </c>
      <c r="E243" s="196" t="s">
        <v>108</v>
      </c>
      <c r="F243" s="201">
        <v>44697</v>
      </c>
      <c r="G243" s="196" t="s">
        <v>161</v>
      </c>
      <c r="H243" s="198" t="s">
        <v>3149</v>
      </c>
      <c r="I243" s="196" t="s">
        <v>3150</v>
      </c>
      <c r="J243" s="196" t="s">
        <v>101</v>
      </c>
      <c r="L243" s="200" t="s">
        <v>101</v>
      </c>
      <c r="M243" s="198" t="s">
        <v>3151</v>
      </c>
      <c r="O243" s="196" t="s">
        <v>553</v>
      </c>
      <c r="P243" s="198" t="s">
        <v>3152</v>
      </c>
      <c r="R243" s="196" t="s">
        <v>47</v>
      </c>
      <c r="S243" s="196" t="s">
        <v>41</v>
      </c>
      <c r="T243" s="211">
        <v>5.0410000000000004</v>
      </c>
      <c r="U243" s="201">
        <v>41418</v>
      </c>
      <c r="W243" s="200" t="s">
        <v>93</v>
      </c>
      <c r="X243" s="196" t="s">
        <v>103</v>
      </c>
      <c r="Y243" s="196" t="s">
        <v>32</v>
      </c>
      <c r="AA243" s="196" t="s">
        <v>8608</v>
      </c>
      <c r="AB243" s="196" t="s">
        <v>8607</v>
      </c>
      <c r="AC243" s="200">
        <v>1</v>
      </c>
      <c r="AD243" s="200" t="s">
        <v>8231</v>
      </c>
      <c r="AE243" s="212">
        <v>-10239.870000000001</v>
      </c>
      <c r="AF243" s="212">
        <v>1852690.13</v>
      </c>
      <c r="AG243" s="198" t="s">
        <v>3153</v>
      </c>
    </row>
    <row r="244" spans="1:33" hidden="1" x14ac:dyDescent="0.25">
      <c r="A244" s="209">
        <v>100248</v>
      </c>
      <c r="B244" s="210">
        <v>1</v>
      </c>
      <c r="C244" s="196" t="s">
        <v>97</v>
      </c>
      <c r="D244" s="201">
        <v>37319.504444444443</v>
      </c>
      <c r="E244" s="196" t="s">
        <v>108</v>
      </c>
      <c r="F244" s="201">
        <v>44697</v>
      </c>
      <c r="G244" s="196" t="s">
        <v>161</v>
      </c>
      <c r="H244" s="198" t="s">
        <v>3149</v>
      </c>
      <c r="I244" s="196" t="s">
        <v>3150</v>
      </c>
      <c r="J244" s="196" t="s">
        <v>101</v>
      </c>
      <c r="L244" s="200" t="s">
        <v>101</v>
      </c>
      <c r="M244" s="198" t="s">
        <v>3151</v>
      </c>
      <c r="O244" s="196" t="s">
        <v>553</v>
      </c>
      <c r="P244" s="198" t="s">
        <v>3152</v>
      </c>
      <c r="R244" s="196" t="s">
        <v>47</v>
      </c>
      <c r="S244" s="196" t="s">
        <v>41</v>
      </c>
      <c r="T244" s="211">
        <v>5.0410000000000004</v>
      </c>
      <c r="U244" s="201">
        <v>41418</v>
      </c>
      <c r="W244" s="200" t="s">
        <v>93</v>
      </c>
      <c r="X244" s="196" t="s">
        <v>103</v>
      </c>
      <c r="Y244" s="196" t="s">
        <v>32</v>
      </c>
      <c r="AA244" s="196" t="s">
        <v>8609</v>
      </c>
      <c r="AB244" s="196" t="s">
        <v>8610</v>
      </c>
      <c r="AC244" s="200">
        <v>2</v>
      </c>
      <c r="AD244" s="200" t="s">
        <v>8231</v>
      </c>
      <c r="AE244" s="203" t="s">
        <v>505</v>
      </c>
      <c r="AF244" s="212">
        <v>6319232</v>
      </c>
      <c r="AG244" s="198" t="s">
        <v>3153</v>
      </c>
    </row>
    <row r="245" spans="1:33" hidden="1" x14ac:dyDescent="0.25">
      <c r="A245" s="209">
        <v>100248</v>
      </c>
      <c r="B245" s="210">
        <v>1</v>
      </c>
      <c r="C245" s="196" t="s">
        <v>97</v>
      </c>
      <c r="D245" s="201">
        <v>37319.504444444443</v>
      </c>
      <c r="E245" s="196" t="s">
        <v>108</v>
      </c>
      <c r="F245" s="201">
        <v>44697</v>
      </c>
      <c r="G245" s="196" t="s">
        <v>161</v>
      </c>
      <c r="H245" s="198" t="s">
        <v>3149</v>
      </c>
      <c r="I245" s="196" t="s">
        <v>3150</v>
      </c>
      <c r="J245" s="196" t="s">
        <v>101</v>
      </c>
      <c r="L245" s="200" t="s">
        <v>101</v>
      </c>
      <c r="M245" s="198" t="s">
        <v>3151</v>
      </c>
      <c r="O245" s="196" t="s">
        <v>553</v>
      </c>
      <c r="P245" s="198" t="s">
        <v>3152</v>
      </c>
      <c r="R245" s="196" t="s">
        <v>47</v>
      </c>
      <c r="S245" s="196" t="s">
        <v>41</v>
      </c>
      <c r="T245" s="211">
        <v>5.0410000000000004</v>
      </c>
      <c r="U245" s="201">
        <v>41418</v>
      </c>
      <c r="W245" s="200" t="s">
        <v>93</v>
      </c>
      <c r="X245" s="196" t="s">
        <v>103</v>
      </c>
      <c r="Y245" s="196" t="s">
        <v>32</v>
      </c>
      <c r="AA245" s="196" t="s">
        <v>8611</v>
      </c>
      <c r="AB245" s="196" t="s">
        <v>8610</v>
      </c>
      <c r="AC245" s="200">
        <v>2</v>
      </c>
      <c r="AD245" s="200" t="s">
        <v>8231</v>
      </c>
      <c r="AE245" s="203" t="s">
        <v>505</v>
      </c>
      <c r="AF245" s="212">
        <v>2629334</v>
      </c>
      <c r="AG245" s="198" t="s">
        <v>3153</v>
      </c>
    </row>
    <row r="246" spans="1:33" hidden="1" x14ac:dyDescent="0.25">
      <c r="A246" s="209">
        <v>100248</v>
      </c>
      <c r="B246" s="210">
        <v>1</v>
      </c>
      <c r="C246" s="196" t="s">
        <v>97</v>
      </c>
      <c r="D246" s="201">
        <v>37319.504444444443</v>
      </c>
      <c r="E246" s="196" t="s">
        <v>108</v>
      </c>
      <c r="F246" s="201">
        <v>44697</v>
      </c>
      <c r="G246" s="196" t="s">
        <v>161</v>
      </c>
      <c r="H246" s="198" t="s">
        <v>3149</v>
      </c>
      <c r="I246" s="196" t="s">
        <v>3150</v>
      </c>
      <c r="J246" s="196" t="s">
        <v>101</v>
      </c>
      <c r="L246" s="200" t="s">
        <v>101</v>
      </c>
      <c r="M246" s="198" t="s">
        <v>3151</v>
      </c>
      <c r="O246" s="196" t="s">
        <v>553</v>
      </c>
      <c r="P246" s="198" t="s">
        <v>3152</v>
      </c>
      <c r="R246" s="196" t="s">
        <v>47</v>
      </c>
      <c r="S246" s="196" t="s">
        <v>41</v>
      </c>
      <c r="T246" s="211">
        <v>5.0410000000000004</v>
      </c>
      <c r="U246" s="201">
        <v>41418</v>
      </c>
      <c r="W246" s="200" t="s">
        <v>93</v>
      </c>
      <c r="X246" s="196" t="s">
        <v>103</v>
      </c>
      <c r="Y246" s="196" t="s">
        <v>32</v>
      </c>
      <c r="AA246" s="196" t="s">
        <v>8612</v>
      </c>
      <c r="AB246" s="196" t="s">
        <v>8610</v>
      </c>
      <c r="AC246" s="200">
        <v>3</v>
      </c>
      <c r="AD246" s="200" t="s">
        <v>8231</v>
      </c>
      <c r="AE246" s="203" t="s">
        <v>505</v>
      </c>
      <c r="AF246" s="212">
        <v>46743386</v>
      </c>
      <c r="AG246" s="198" t="s">
        <v>3153</v>
      </c>
    </row>
    <row r="247" spans="1:33" hidden="1" x14ac:dyDescent="0.25">
      <c r="A247" s="209">
        <v>100248</v>
      </c>
      <c r="B247" s="210">
        <v>1</v>
      </c>
      <c r="C247" s="196" t="s">
        <v>97</v>
      </c>
      <c r="D247" s="201">
        <v>37319.504444444443</v>
      </c>
      <c r="E247" s="196" t="s">
        <v>108</v>
      </c>
      <c r="F247" s="201">
        <v>44697</v>
      </c>
      <c r="G247" s="196" t="s">
        <v>161</v>
      </c>
      <c r="H247" s="198" t="s">
        <v>3149</v>
      </c>
      <c r="I247" s="196" t="s">
        <v>3150</v>
      </c>
      <c r="J247" s="196" t="s">
        <v>101</v>
      </c>
      <c r="L247" s="200" t="s">
        <v>101</v>
      </c>
      <c r="M247" s="198" t="s">
        <v>3151</v>
      </c>
      <c r="O247" s="196" t="s">
        <v>553</v>
      </c>
      <c r="P247" s="198" t="s">
        <v>3152</v>
      </c>
      <c r="R247" s="196" t="s">
        <v>47</v>
      </c>
      <c r="S247" s="196" t="s">
        <v>41</v>
      </c>
      <c r="T247" s="211">
        <v>5.0410000000000004</v>
      </c>
      <c r="U247" s="201">
        <v>41418</v>
      </c>
      <c r="W247" s="200" t="s">
        <v>93</v>
      </c>
      <c r="X247" s="196" t="s">
        <v>103</v>
      </c>
      <c r="Y247" s="196" t="s">
        <v>32</v>
      </c>
      <c r="AA247" s="196" t="s">
        <v>8613</v>
      </c>
      <c r="AB247" s="196" t="s">
        <v>8610</v>
      </c>
      <c r="AC247" s="200">
        <v>3</v>
      </c>
      <c r="AD247" s="200" t="s">
        <v>8231</v>
      </c>
      <c r="AE247" s="203" t="s">
        <v>505</v>
      </c>
      <c r="AF247" s="212">
        <v>19320800.309999999</v>
      </c>
      <c r="AG247" s="198" t="s">
        <v>3153</v>
      </c>
    </row>
    <row r="248" spans="1:33" hidden="1" x14ac:dyDescent="0.25">
      <c r="A248" s="209">
        <v>100248.01</v>
      </c>
      <c r="B248" s="210">
        <v>1</v>
      </c>
      <c r="C248" s="196" t="s">
        <v>97</v>
      </c>
      <c r="D248" s="201">
        <v>41515</v>
      </c>
      <c r="E248" s="196" t="s">
        <v>2937</v>
      </c>
      <c r="F248" s="201">
        <v>44390.875057870369</v>
      </c>
      <c r="G248" s="196" t="s">
        <v>2601</v>
      </c>
      <c r="H248" s="198" t="s">
        <v>3149</v>
      </c>
      <c r="I248" s="196" t="s">
        <v>3150</v>
      </c>
      <c r="J248" s="196" t="s">
        <v>101</v>
      </c>
      <c r="L248" s="200" t="s">
        <v>101</v>
      </c>
      <c r="M248" s="198" t="s">
        <v>3151</v>
      </c>
      <c r="N248" s="198" t="s">
        <v>2705</v>
      </c>
      <c r="O248" s="196" t="s">
        <v>553</v>
      </c>
      <c r="P248" s="198" t="s">
        <v>2705</v>
      </c>
      <c r="R248" s="196" t="s">
        <v>47</v>
      </c>
      <c r="S248" s="196" t="s">
        <v>41</v>
      </c>
      <c r="T248" s="211">
        <v>5.66</v>
      </c>
      <c r="U248" s="201">
        <v>42706</v>
      </c>
      <c r="W248" s="200" t="s">
        <v>93</v>
      </c>
      <c r="X248" s="196" t="s">
        <v>103</v>
      </c>
      <c r="AA248" s="196" t="s">
        <v>8614</v>
      </c>
      <c r="AB248" s="196" t="s">
        <v>8615</v>
      </c>
      <c r="AC248" s="200">
        <v>3</v>
      </c>
      <c r="AD248" s="200" t="s">
        <v>8231</v>
      </c>
      <c r="AE248" s="203" t="s">
        <v>505</v>
      </c>
      <c r="AF248" s="212">
        <v>3355000</v>
      </c>
      <c r="AG248" s="198" t="s">
        <v>8616</v>
      </c>
    </row>
    <row r="249" spans="1:33" hidden="1" x14ac:dyDescent="0.25">
      <c r="A249" s="209">
        <v>100248.01</v>
      </c>
      <c r="B249" s="210">
        <v>1</v>
      </c>
      <c r="C249" s="196" t="s">
        <v>97</v>
      </c>
      <c r="D249" s="201">
        <v>41515</v>
      </c>
      <c r="E249" s="196" t="s">
        <v>2937</v>
      </c>
      <c r="F249" s="201">
        <v>44390.875057870369</v>
      </c>
      <c r="G249" s="196" t="s">
        <v>2601</v>
      </c>
      <c r="H249" s="198" t="s">
        <v>3149</v>
      </c>
      <c r="I249" s="196" t="s">
        <v>3150</v>
      </c>
      <c r="J249" s="196" t="s">
        <v>101</v>
      </c>
      <c r="L249" s="200" t="s">
        <v>101</v>
      </c>
      <c r="M249" s="198" t="s">
        <v>3151</v>
      </c>
      <c r="N249" s="198" t="s">
        <v>2705</v>
      </c>
      <c r="O249" s="196" t="s">
        <v>553</v>
      </c>
      <c r="P249" s="198" t="s">
        <v>2705</v>
      </c>
      <c r="R249" s="196" t="s">
        <v>47</v>
      </c>
      <c r="S249" s="196" t="s">
        <v>41</v>
      </c>
      <c r="T249" s="211">
        <v>5.66</v>
      </c>
      <c r="U249" s="201">
        <v>42706</v>
      </c>
      <c r="W249" s="200" t="s">
        <v>93</v>
      </c>
      <c r="X249" s="196" t="s">
        <v>103</v>
      </c>
      <c r="AA249" s="196" t="s">
        <v>8617</v>
      </c>
      <c r="AB249" s="196" t="s">
        <v>8615</v>
      </c>
      <c r="AC249" s="200">
        <v>3</v>
      </c>
      <c r="AD249" s="200" t="s">
        <v>8231</v>
      </c>
      <c r="AE249" s="203" t="s">
        <v>505</v>
      </c>
      <c r="AF249" s="212">
        <v>5059000</v>
      </c>
      <c r="AG249" s="198" t="s">
        <v>8616</v>
      </c>
    </row>
    <row r="250" spans="1:33" ht="36" hidden="1" x14ac:dyDescent="0.25">
      <c r="A250" s="209">
        <v>100251</v>
      </c>
      <c r="B250" s="210">
        <v>2</v>
      </c>
      <c r="C250" s="196" t="s">
        <v>114</v>
      </c>
      <c r="D250" s="201">
        <v>37319.506516203706</v>
      </c>
      <c r="E250" s="196" t="s">
        <v>108</v>
      </c>
      <c r="F250" s="201">
        <v>42927</v>
      </c>
      <c r="G250" s="196" t="s">
        <v>170</v>
      </c>
      <c r="H250" s="198" t="s">
        <v>223</v>
      </c>
      <c r="I250" s="196" t="s">
        <v>524</v>
      </c>
      <c r="J250" s="196" t="s">
        <v>101</v>
      </c>
      <c r="L250" s="200" t="s">
        <v>101</v>
      </c>
      <c r="M250" s="198" t="s">
        <v>3665</v>
      </c>
      <c r="N250" s="198" t="s">
        <v>3666</v>
      </c>
      <c r="O250" s="196" t="s">
        <v>553</v>
      </c>
      <c r="P250" s="198" t="s">
        <v>1789</v>
      </c>
      <c r="R250" s="196" t="s">
        <v>47</v>
      </c>
      <c r="S250" s="196" t="s">
        <v>45</v>
      </c>
      <c r="T250" s="211">
        <v>1.62</v>
      </c>
      <c r="U250" s="201">
        <v>40844</v>
      </c>
      <c r="W250" s="200" t="s">
        <v>93</v>
      </c>
      <c r="X250" s="196" t="s">
        <v>13</v>
      </c>
      <c r="Y250" s="196" t="s">
        <v>32</v>
      </c>
      <c r="AA250" s="196" t="s">
        <v>8618</v>
      </c>
      <c r="AB250" s="196" t="s">
        <v>8619</v>
      </c>
      <c r="AC250" s="200">
        <v>2</v>
      </c>
      <c r="AD250" s="200" t="s">
        <v>8231</v>
      </c>
      <c r="AE250" s="212">
        <v>168664.03</v>
      </c>
      <c r="AF250" s="212">
        <v>3755914.03</v>
      </c>
      <c r="AG250" s="198" t="s">
        <v>3667</v>
      </c>
    </row>
    <row r="251" spans="1:33" ht="36" hidden="1" x14ac:dyDescent="0.25">
      <c r="A251" s="209">
        <v>100251</v>
      </c>
      <c r="B251" s="210">
        <v>2</v>
      </c>
      <c r="C251" s="196" t="s">
        <v>114</v>
      </c>
      <c r="D251" s="201">
        <v>37319.506516203706</v>
      </c>
      <c r="E251" s="196" t="s">
        <v>108</v>
      </c>
      <c r="F251" s="201">
        <v>42927</v>
      </c>
      <c r="G251" s="196" t="s">
        <v>170</v>
      </c>
      <c r="H251" s="198" t="s">
        <v>223</v>
      </c>
      <c r="I251" s="196" t="s">
        <v>524</v>
      </c>
      <c r="J251" s="196" t="s">
        <v>101</v>
      </c>
      <c r="L251" s="200" t="s">
        <v>101</v>
      </c>
      <c r="M251" s="198" t="s">
        <v>3665</v>
      </c>
      <c r="N251" s="198" t="s">
        <v>3666</v>
      </c>
      <c r="O251" s="196" t="s">
        <v>553</v>
      </c>
      <c r="P251" s="198" t="s">
        <v>1789</v>
      </c>
      <c r="R251" s="196" t="s">
        <v>47</v>
      </c>
      <c r="S251" s="196" t="s">
        <v>45</v>
      </c>
      <c r="T251" s="211">
        <v>1.62</v>
      </c>
      <c r="U251" s="201">
        <v>40844</v>
      </c>
      <c r="W251" s="200" t="s">
        <v>93</v>
      </c>
      <c r="X251" s="196" t="s">
        <v>13</v>
      </c>
      <c r="Y251" s="196" t="s">
        <v>32</v>
      </c>
      <c r="AA251" s="196" t="s">
        <v>8620</v>
      </c>
      <c r="AB251" s="196" t="s">
        <v>8619</v>
      </c>
      <c r="AC251" s="200">
        <v>3</v>
      </c>
      <c r="AD251" s="200" t="s">
        <v>8231</v>
      </c>
      <c r="AE251" s="212">
        <v>127778.84</v>
      </c>
      <c r="AF251" s="212">
        <v>124619282.84</v>
      </c>
      <c r="AG251" s="198" t="s">
        <v>3667</v>
      </c>
    </row>
    <row r="252" spans="1:33" hidden="1" x14ac:dyDescent="0.25">
      <c r="A252" s="209">
        <v>100255.01</v>
      </c>
      <c r="B252" s="210">
        <v>2</v>
      </c>
      <c r="C252" s="196" t="s">
        <v>114</v>
      </c>
      <c r="D252" s="201">
        <v>39330</v>
      </c>
      <c r="E252" s="196" t="s">
        <v>8621</v>
      </c>
      <c r="F252" s="201">
        <v>44533</v>
      </c>
      <c r="G252" s="196" t="s">
        <v>170</v>
      </c>
      <c r="H252" s="198" t="s">
        <v>236</v>
      </c>
      <c r="I252" s="196" t="s">
        <v>518</v>
      </c>
      <c r="J252" s="196" t="s">
        <v>101</v>
      </c>
      <c r="L252" s="200" t="s">
        <v>101</v>
      </c>
      <c r="M252" s="198" t="s">
        <v>8622</v>
      </c>
      <c r="O252" s="196" t="s">
        <v>553</v>
      </c>
      <c r="P252" s="198" t="s">
        <v>1783</v>
      </c>
      <c r="R252" s="196" t="s">
        <v>47</v>
      </c>
      <c r="S252" s="196" t="s">
        <v>45</v>
      </c>
      <c r="T252" s="211">
        <v>3.6179999999999999</v>
      </c>
      <c r="U252" s="201">
        <v>40158</v>
      </c>
      <c r="W252" s="200" t="s">
        <v>93</v>
      </c>
      <c r="X252" s="196" t="s">
        <v>94</v>
      </c>
      <c r="AA252" s="196" t="s">
        <v>8623</v>
      </c>
      <c r="AB252" s="196" t="s">
        <v>8624</v>
      </c>
      <c r="AC252" s="200">
        <v>3</v>
      </c>
      <c r="AD252" s="200" t="s">
        <v>8231</v>
      </c>
      <c r="AE252" s="212">
        <v>-592636.67000000004</v>
      </c>
      <c r="AF252" s="212">
        <v>24517694.079999998</v>
      </c>
      <c r="AG252" s="198" t="s">
        <v>8625</v>
      </c>
    </row>
    <row r="253" spans="1:33" hidden="1" x14ac:dyDescent="0.25">
      <c r="A253" s="209">
        <v>100255.03</v>
      </c>
      <c r="B253" s="210">
        <v>2</v>
      </c>
      <c r="C253" s="196" t="s">
        <v>97</v>
      </c>
      <c r="D253" s="201">
        <v>40120</v>
      </c>
      <c r="E253" s="196" t="s">
        <v>2708</v>
      </c>
      <c r="F253" s="201">
        <v>44538</v>
      </c>
      <c r="G253" s="196" t="s">
        <v>426</v>
      </c>
      <c r="H253" s="198" t="s">
        <v>236</v>
      </c>
      <c r="I253" s="196" t="s">
        <v>518</v>
      </c>
      <c r="J253" s="196" t="s">
        <v>101</v>
      </c>
      <c r="L253" s="200" t="s">
        <v>101</v>
      </c>
      <c r="M253" s="198" t="s">
        <v>8626</v>
      </c>
      <c r="N253" s="198" t="s">
        <v>8627</v>
      </c>
      <c r="O253" s="196" t="s">
        <v>553</v>
      </c>
      <c r="P253" s="198" t="s">
        <v>1783</v>
      </c>
      <c r="R253" s="196" t="s">
        <v>47</v>
      </c>
      <c r="S253" s="196" t="s">
        <v>45</v>
      </c>
      <c r="T253" s="211">
        <v>1.212</v>
      </c>
      <c r="U253" s="201">
        <v>42825</v>
      </c>
      <c r="W253" s="200" t="s">
        <v>93</v>
      </c>
      <c r="X253" s="196" t="s">
        <v>13</v>
      </c>
      <c r="AA253" s="196" t="s">
        <v>8628</v>
      </c>
      <c r="AB253" s="196" t="s">
        <v>8629</v>
      </c>
      <c r="AC253" s="200">
        <v>2</v>
      </c>
      <c r="AD253" s="200" t="s">
        <v>8231</v>
      </c>
      <c r="AE253" s="203" t="s">
        <v>505</v>
      </c>
      <c r="AF253" s="212">
        <v>1900000</v>
      </c>
      <c r="AG253" s="198" t="s">
        <v>8630</v>
      </c>
    </row>
    <row r="254" spans="1:33" hidden="1" x14ac:dyDescent="0.25">
      <c r="A254" s="209">
        <v>100255.03</v>
      </c>
      <c r="B254" s="210">
        <v>2</v>
      </c>
      <c r="C254" s="196" t="s">
        <v>97</v>
      </c>
      <c r="D254" s="201">
        <v>40120</v>
      </c>
      <c r="E254" s="196" t="s">
        <v>2708</v>
      </c>
      <c r="F254" s="201">
        <v>44538</v>
      </c>
      <c r="G254" s="196" t="s">
        <v>426</v>
      </c>
      <c r="H254" s="198" t="s">
        <v>236</v>
      </c>
      <c r="I254" s="196" t="s">
        <v>518</v>
      </c>
      <c r="J254" s="196" t="s">
        <v>101</v>
      </c>
      <c r="L254" s="200" t="s">
        <v>101</v>
      </c>
      <c r="M254" s="198" t="s">
        <v>8626</v>
      </c>
      <c r="N254" s="198" t="s">
        <v>8627</v>
      </c>
      <c r="O254" s="196" t="s">
        <v>553</v>
      </c>
      <c r="P254" s="198" t="s">
        <v>1783</v>
      </c>
      <c r="R254" s="196" t="s">
        <v>47</v>
      </c>
      <c r="S254" s="196" t="s">
        <v>45</v>
      </c>
      <c r="T254" s="211">
        <v>1.212</v>
      </c>
      <c r="U254" s="201">
        <v>42825</v>
      </c>
      <c r="W254" s="200" t="s">
        <v>93</v>
      </c>
      <c r="X254" s="196" t="s">
        <v>13</v>
      </c>
      <c r="AA254" s="196" t="s">
        <v>8631</v>
      </c>
      <c r="AB254" s="196" t="s">
        <v>8629</v>
      </c>
      <c r="AC254" s="200">
        <v>3</v>
      </c>
      <c r="AD254" s="200" t="s">
        <v>8231</v>
      </c>
      <c r="AE254" s="203" t="s">
        <v>505</v>
      </c>
      <c r="AF254" s="212">
        <v>12839230</v>
      </c>
      <c r="AG254" s="198" t="s">
        <v>8630</v>
      </c>
    </row>
    <row r="255" spans="1:33" hidden="1" x14ac:dyDescent="0.25">
      <c r="A255" s="209">
        <v>100257</v>
      </c>
      <c r="B255" s="210">
        <v>2</v>
      </c>
      <c r="C255" s="196" t="s">
        <v>97</v>
      </c>
      <c r="D255" s="201">
        <v>37319.508634259262</v>
      </c>
      <c r="E255" s="196" t="s">
        <v>108</v>
      </c>
      <c r="F255" s="201">
        <v>44169</v>
      </c>
      <c r="G255" s="196" t="s">
        <v>152</v>
      </c>
      <c r="H255" s="198" t="s">
        <v>1038</v>
      </c>
      <c r="I255" s="196" t="s">
        <v>2477</v>
      </c>
      <c r="J255" s="196" t="s">
        <v>101</v>
      </c>
      <c r="L255" s="200" t="s">
        <v>101</v>
      </c>
      <c r="M255" s="198" t="s">
        <v>8632</v>
      </c>
      <c r="O255" s="196" t="s">
        <v>553</v>
      </c>
      <c r="P255" s="198" t="s">
        <v>1789</v>
      </c>
      <c r="R255" s="196" t="s">
        <v>47</v>
      </c>
      <c r="S255" s="196" t="s">
        <v>45</v>
      </c>
      <c r="T255" s="211">
        <v>2.5760000000000001</v>
      </c>
      <c r="U255" s="201">
        <v>40480</v>
      </c>
      <c r="W255" s="200" t="s">
        <v>93</v>
      </c>
      <c r="X255" s="196" t="s">
        <v>13</v>
      </c>
      <c r="AA255" s="196" t="s">
        <v>8633</v>
      </c>
      <c r="AC255" s="200">
        <v>1</v>
      </c>
      <c r="AD255" s="200" t="s">
        <v>8250</v>
      </c>
      <c r="AE255" s="203" t="s">
        <v>505</v>
      </c>
      <c r="AF255" s="212">
        <v>1623995.31</v>
      </c>
      <c r="AG255" s="198" t="s">
        <v>8634</v>
      </c>
    </row>
    <row r="256" spans="1:33" hidden="1" x14ac:dyDescent="0.25">
      <c r="A256" s="209">
        <v>100257</v>
      </c>
      <c r="B256" s="210">
        <v>2</v>
      </c>
      <c r="C256" s="196" t="s">
        <v>97</v>
      </c>
      <c r="D256" s="201">
        <v>37319.508634259262</v>
      </c>
      <c r="E256" s="196" t="s">
        <v>108</v>
      </c>
      <c r="F256" s="201">
        <v>44169</v>
      </c>
      <c r="G256" s="196" t="s">
        <v>152</v>
      </c>
      <c r="H256" s="198" t="s">
        <v>1038</v>
      </c>
      <c r="I256" s="196" t="s">
        <v>2477</v>
      </c>
      <c r="J256" s="196" t="s">
        <v>101</v>
      </c>
      <c r="L256" s="200" t="s">
        <v>101</v>
      </c>
      <c r="M256" s="198" t="s">
        <v>8632</v>
      </c>
      <c r="O256" s="196" t="s">
        <v>553</v>
      </c>
      <c r="P256" s="198" t="s">
        <v>1789</v>
      </c>
      <c r="R256" s="196" t="s">
        <v>47</v>
      </c>
      <c r="S256" s="196" t="s">
        <v>45</v>
      </c>
      <c r="T256" s="211">
        <v>2.5760000000000001</v>
      </c>
      <c r="U256" s="201">
        <v>40480</v>
      </c>
      <c r="W256" s="200" t="s">
        <v>93</v>
      </c>
      <c r="X256" s="196" t="s">
        <v>13</v>
      </c>
      <c r="AA256" s="196" t="s">
        <v>8635</v>
      </c>
      <c r="AB256" s="196" t="s">
        <v>8636</v>
      </c>
      <c r="AC256" s="200">
        <v>2</v>
      </c>
      <c r="AD256" s="200" t="s">
        <v>8231</v>
      </c>
      <c r="AE256" s="203" t="s">
        <v>505</v>
      </c>
      <c r="AF256" s="212">
        <v>1991250</v>
      </c>
      <c r="AG256" s="198" t="s">
        <v>8634</v>
      </c>
    </row>
    <row r="257" spans="1:33" hidden="1" x14ac:dyDescent="0.25">
      <c r="A257" s="209">
        <v>100257</v>
      </c>
      <c r="B257" s="210">
        <v>2</v>
      </c>
      <c r="C257" s="196" t="s">
        <v>97</v>
      </c>
      <c r="D257" s="201">
        <v>37319.508634259262</v>
      </c>
      <c r="E257" s="196" t="s">
        <v>108</v>
      </c>
      <c r="F257" s="201">
        <v>44169</v>
      </c>
      <c r="G257" s="196" t="s">
        <v>152</v>
      </c>
      <c r="H257" s="198" t="s">
        <v>1038</v>
      </c>
      <c r="I257" s="196" t="s">
        <v>2477</v>
      </c>
      <c r="J257" s="196" t="s">
        <v>101</v>
      </c>
      <c r="L257" s="200" t="s">
        <v>101</v>
      </c>
      <c r="M257" s="198" t="s">
        <v>8632</v>
      </c>
      <c r="O257" s="196" t="s">
        <v>553</v>
      </c>
      <c r="P257" s="198" t="s">
        <v>1789</v>
      </c>
      <c r="R257" s="196" t="s">
        <v>47</v>
      </c>
      <c r="S257" s="196" t="s">
        <v>45</v>
      </c>
      <c r="T257" s="211">
        <v>2.5760000000000001</v>
      </c>
      <c r="U257" s="201">
        <v>40480</v>
      </c>
      <c r="W257" s="200" t="s">
        <v>93</v>
      </c>
      <c r="X257" s="196" t="s">
        <v>13</v>
      </c>
      <c r="AA257" s="196" t="s">
        <v>8637</v>
      </c>
      <c r="AB257" s="196" t="s">
        <v>8638</v>
      </c>
      <c r="AC257" s="200">
        <v>3</v>
      </c>
      <c r="AD257" s="200" t="s">
        <v>8231</v>
      </c>
      <c r="AE257" s="203" t="s">
        <v>505</v>
      </c>
      <c r="AF257" s="212">
        <v>16454557.720000001</v>
      </c>
      <c r="AG257" s="198" t="s">
        <v>8634</v>
      </c>
    </row>
    <row r="258" spans="1:33" hidden="1" x14ac:dyDescent="0.25">
      <c r="A258" s="209">
        <v>100259.1</v>
      </c>
      <c r="B258" s="210">
        <v>2</v>
      </c>
      <c r="C258" s="196" t="s">
        <v>97</v>
      </c>
      <c r="D258" s="201">
        <v>37488</v>
      </c>
      <c r="E258" s="196" t="s">
        <v>108</v>
      </c>
      <c r="F258" s="201">
        <v>44538</v>
      </c>
      <c r="G258" s="196" t="s">
        <v>426</v>
      </c>
      <c r="H258" s="198" t="s">
        <v>847</v>
      </c>
      <c r="I258" s="196" t="s">
        <v>848</v>
      </c>
      <c r="J258" s="196" t="s">
        <v>101</v>
      </c>
      <c r="L258" s="200" t="s">
        <v>101</v>
      </c>
      <c r="M258" s="198" t="s">
        <v>8639</v>
      </c>
      <c r="O258" s="196" t="s">
        <v>553</v>
      </c>
      <c r="P258" s="198" t="s">
        <v>92</v>
      </c>
      <c r="R258" s="196" t="s">
        <v>47</v>
      </c>
      <c r="S258" s="196" t="s">
        <v>41</v>
      </c>
      <c r="T258" s="211">
        <v>3.59</v>
      </c>
      <c r="U258" s="201">
        <v>40585</v>
      </c>
      <c r="W258" s="200" t="s">
        <v>93</v>
      </c>
      <c r="X258" s="196" t="s">
        <v>13</v>
      </c>
      <c r="AA258" s="196" t="s">
        <v>8640</v>
      </c>
      <c r="AB258" s="196" t="s">
        <v>8641</v>
      </c>
      <c r="AC258" s="200">
        <v>1</v>
      </c>
      <c r="AD258" s="200" t="s">
        <v>8231</v>
      </c>
      <c r="AE258" s="203" t="s">
        <v>505</v>
      </c>
      <c r="AF258" s="212">
        <v>1160200</v>
      </c>
      <c r="AG258" s="198" t="s">
        <v>8642</v>
      </c>
    </row>
    <row r="259" spans="1:33" hidden="1" x14ac:dyDescent="0.25">
      <c r="A259" s="209">
        <v>100259.1</v>
      </c>
      <c r="B259" s="210">
        <v>2</v>
      </c>
      <c r="C259" s="196" t="s">
        <v>97</v>
      </c>
      <c r="D259" s="201">
        <v>37488</v>
      </c>
      <c r="E259" s="196" t="s">
        <v>108</v>
      </c>
      <c r="F259" s="201">
        <v>44538</v>
      </c>
      <c r="G259" s="196" t="s">
        <v>426</v>
      </c>
      <c r="H259" s="198" t="s">
        <v>847</v>
      </c>
      <c r="I259" s="196" t="s">
        <v>848</v>
      </c>
      <c r="J259" s="196" t="s">
        <v>101</v>
      </c>
      <c r="L259" s="200" t="s">
        <v>101</v>
      </c>
      <c r="M259" s="198" t="s">
        <v>8639</v>
      </c>
      <c r="O259" s="196" t="s">
        <v>553</v>
      </c>
      <c r="P259" s="198" t="s">
        <v>92</v>
      </c>
      <c r="R259" s="196" t="s">
        <v>47</v>
      </c>
      <c r="S259" s="196" t="s">
        <v>41</v>
      </c>
      <c r="T259" s="211">
        <v>3.59</v>
      </c>
      <c r="U259" s="201">
        <v>40585</v>
      </c>
      <c r="W259" s="200" t="s">
        <v>93</v>
      </c>
      <c r="X259" s="196" t="s">
        <v>13</v>
      </c>
      <c r="AA259" s="196" t="s">
        <v>8643</v>
      </c>
      <c r="AB259" s="196" t="s">
        <v>8641</v>
      </c>
      <c r="AC259" s="200">
        <v>2</v>
      </c>
      <c r="AD259" s="200" t="s">
        <v>8231</v>
      </c>
      <c r="AE259" s="203" t="s">
        <v>505</v>
      </c>
      <c r="AF259" s="212">
        <v>3071810</v>
      </c>
      <c r="AG259" s="198" t="s">
        <v>8642</v>
      </c>
    </row>
    <row r="260" spans="1:33" hidden="1" x14ac:dyDescent="0.25">
      <c r="A260" s="209">
        <v>100259.1</v>
      </c>
      <c r="B260" s="210">
        <v>2</v>
      </c>
      <c r="C260" s="196" t="s">
        <v>97</v>
      </c>
      <c r="D260" s="201">
        <v>37488</v>
      </c>
      <c r="E260" s="196" t="s">
        <v>108</v>
      </c>
      <c r="F260" s="201">
        <v>44538</v>
      </c>
      <c r="G260" s="196" t="s">
        <v>426</v>
      </c>
      <c r="H260" s="198" t="s">
        <v>847</v>
      </c>
      <c r="I260" s="196" t="s">
        <v>848</v>
      </c>
      <c r="J260" s="196" t="s">
        <v>101</v>
      </c>
      <c r="L260" s="200" t="s">
        <v>101</v>
      </c>
      <c r="M260" s="198" t="s">
        <v>8639</v>
      </c>
      <c r="O260" s="196" t="s">
        <v>553</v>
      </c>
      <c r="P260" s="198" t="s">
        <v>92</v>
      </c>
      <c r="R260" s="196" t="s">
        <v>47</v>
      </c>
      <c r="S260" s="196" t="s">
        <v>41</v>
      </c>
      <c r="T260" s="211">
        <v>3.59</v>
      </c>
      <c r="U260" s="201">
        <v>40585</v>
      </c>
      <c r="W260" s="200" t="s">
        <v>93</v>
      </c>
      <c r="X260" s="196" t="s">
        <v>13</v>
      </c>
      <c r="AA260" s="196" t="s">
        <v>8644</v>
      </c>
      <c r="AB260" s="196" t="s">
        <v>8641</v>
      </c>
      <c r="AC260" s="200">
        <v>3</v>
      </c>
      <c r="AD260" s="200" t="s">
        <v>8231</v>
      </c>
      <c r="AE260" s="203" t="s">
        <v>505</v>
      </c>
      <c r="AF260" s="212">
        <v>32508797</v>
      </c>
      <c r="AG260" s="198" t="s">
        <v>8642</v>
      </c>
    </row>
    <row r="261" spans="1:33" ht="36" hidden="1" x14ac:dyDescent="0.25">
      <c r="A261" s="209">
        <v>100260</v>
      </c>
      <c r="B261" s="210">
        <v>2</v>
      </c>
      <c r="C261" s="196" t="s">
        <v>85</v>
      </c>
      <c r="D261" s="201">
        <v>37319.508333333331</v>
      </c>
      <c r="E261" s="196" t="s">
        <v>108</v>
      </c>
      <c r="F261" s="201">
        <v>44260</v>
      </c>
      <c r="G261" s="196" t="s">
        <v>666</v>
      </c>
      <c r="H261" s="198" t="s">
        <v>3980</v>
      </c>
      <c r="I261" s="196" t="s">
        <v>145</v>
      </c>
      <c r="J261" s="196" t="s">
        <v>101</v>
      </c>
      <c r="L261" s="200" t="s">
        <v>101</v>
      </c>
      <c r="M261" s="198" t="s">
        <v>8645</v>
      </c>
      <c r="N261" s="198" t="s">
        <v>8646</v>
      </c>
      <c r="O261" s="196" t="s">
        <v>553</v>
      </c>
      <c r="P261" s="198" t="s">
        <v>3990</v>
      </c>
      <c r="R261" s="196" t="s">
        <v>47</v>
      </c>
      <c r="S261" s="196" t="s">
        <v>45</v>
      </c>
      <c r="T261" s="211">
        <v>14.02</v>
      </c>
      <c r="W261" s="200" t="s">
        <v>93</v>
      </c>
      <c r="X261" s="196" t="s">
        <v>13</v>
      </c>
      <c r="AA261" s="196" t="s">
        <v>8647</v>
      </c>
      <c r="AB261" s="196" t="s">
        <v>8648</v>
      </c>
      <c r="AC261" s="200">
        <v>1</v>
      </c>
      <c r="AD261" s="200" t="s">
        <v>8231</v>
      </c>
      <c r="AE261" s="203" t="s">
        <v>505</v>
      </c>
      <c r="AF261" s="212">
        <v>2454000</v>
      </c>
    </row>
    <row r="262" spans="1:33" hidden="1" x14ac:dyDescent="0.25">
      <c r="A262" s="209">
        <v>100260.01</v>
      </c>
      <c r="B262" s="210">
        <v>2</v>
      </c>
      <c r="C262" s="196" t="s">
        <v>122</v>
      </c>
      <c r="D262" s="201">
        <v>37544</v>
      </c>
      <c r="E262" s="196" t="s">
        <v>108</v>
      </c>
      <c r="F262" s="201">
        <v>44252.876782407409</v>
      </c>
      <c r="G262" s="196" t="s">
        <v>426</v>
      </c>
      <c r="H262" s="198" t="s">
        <v>135</v>
      </c>
      <c r="I262" s="196" t="s">
        <v>145</v>
      </c>
      <c r="J262" s="196" t="s">
        <v>101</v>
      </c>
      <c r="L262" s="200" t="s">
        <v>101</v>
      </c>
      <c r="M262" s="198" t="s">
        <v>8649</v>
      </c>
      <c r="N262" s="198" t="s">
        <v>8650</v>
      </c>
      <c r="O262" s="196" t="s">
        <v>553</v>
      </c>
      <c r="P262" s="198" t="s">
        <v>1783</v>
      </c>
      <c r="R262" s="196" t="s">
        <v>47</v>
      </c>
      <c r="S262" s="196" t="s">
        <v>45</v>
      </c>
      <c r="T262" s="211">
        <v>4.88</v>
      </c>
      <c r="U262" s="201">
        <v>44232</v>
      </c>
      <c r="W262" s="200" t="s">
        <v>93</v>
      </c>
      <c r="X262" s="196" t="s">
        <v>13</v>
      </c>
      <c r="AA262" s="196" t="s">
        <v>8651</v>
      </c>
      <c r="AB262" s="196" t="s">
        <v>8652</v>
      </c>
      <c r="AC262" s="200">
        <v>1</v>
      </c>
      <c r="AD262" s="200" t="s">
        <v>8231</v>
      </c>
      <c r="AE262" s="203" t="s">
        <v>505</v>
      </c>
      <c r="AF262" s="212">
        <v>1990000</v>
      </c>
      <c r="AG262" s="198" t="s">
        <v>8653</v>
      </c>
    </row>
    <row r="263" spans="1:33" hidden="1" x14ac:dyDescent="0.25">
      <c r="A263" s="209">
        <v>100260.01</v>
      </c>
      <c r="B263" s="210">
        <v>2</v>
      </c>
      <c r="C263" s="196" t="s">
        <v>122</v>
      </c>
      <c r="D263" s="201">
        <v>37544</v>
      </c>
      <c r="E263" s="196" t="s">
        <v>108</v>
      </c>
      <c r="F263" s="201">
        <v>44252.876782407409</v>
      </c>
      <c r="G263" s="196" t="s">
        <v>426</v>
      </c>
      <c r="H263" s="198" t="s">
        <v>135</v>
      </c>
      <c r="I263" s="196" t="s">
        <v>145</v>
      </c>
      <c r="J263" s="196" t="s">
        <v>101</v>
      </c>
      <c r="L263" s="200" t="s">
        <v>101</v>
      </c>
      <c r="M263" s="198" t="s">
        <v>8649</v>
      </c>
      <c r="N263" s="198" t="s">
        <v>8650</v>
      </c>
      <c r="O263" s="196" t="s">
        <v>553</v>
      </c>
      <c r="P263" s="198" t="s">
        <v>1783</v>
      </c>
      <c r="R263" s="196" t="s">
        <v>47</v>
      </c>
      <c r="S263" s="196" t="s">
        <v>45</v>
      </c>
      <c r="T263" s="211">
        <v>4.88</v>
      </c>
      <c r="U263" s="201">
        <v>44232</v>
      </c>
      <c r="W263" s="200" t="s">
        <v>93</v>
      </c>
      <c r="X263" s="196" t="s">
        <v>13</v>
      </c>
      <c r="AA263" s="196" t="s">
        <v>8654</v>
      </c>
      <c r="AB263" s="196" t="s">
        <v>8652</v>
      </c>
      <c r="AC263" s="200">
        <v>2</v>
      </c>
      <c r="AD263" s="200" t="s">
        <v>8231</v>
      </c>
      <c r="AE263" s="203" t="s">
        <v>505</v>
      </c>
      <c r="AF263" s="212">
        <v>20312987.5</v>
      </c>
      <c r="AG263" s="198" t="s">
        <v>8653</v>
      </c>
    </row>
    <row r="264" spans="1:33" hidden="1" x14ac:dyDescent="0.25">
      <c r="A264" s="209">
        <v>100260.01</v>
      </c>
      <c r="B264" s="210">
        <v>2</v>
      </c>
      <c r="C264" s="196" t="s">
        <v>122</v>
      </c>
      <c r="D264" s="201">
        <v>37544</v>
      </c>
      <c r="E264" s="196" t="s">
        <v>108</v>
      </c>
      <c r="F264" s="201">
        <v>44252.876782407409</v>
      </c>
      <c r="G264" s="196" t="s">
        <v>426</v>
      </c>
      <c r="H264" s="198" t="s">
        <v>135</v>
      </c>
      <c r="I264" s="196" t="s">
        <v>145</v>
      </c>
      <c r="J264" s="196" t="s">
        <v>101</v>
      </c>
      <c r="L264" s="200" t="s">
        <v>101</v>
      </c>
      <c r="M264" s="198" t="s">
        <v>8649</v>
      </c>
      <c r="N264" s="198" t="s">
        <v>8650</v>
      </c>
      <c r="O264" s="196" t="s">
        <v>553</v>
      </c>
      <c r="P264" s="198" t="s">
        <v>1783</v>
      </c>
      <c r="R264" s="196" t="s">
        <v>47</v>
      </c>
      <c r="S264" s="196" t="s">
        <v>45</v>
      </c>
      <c r="T264" s="211">
        <v>4.88</v>
      </c>
      <c r="U264" s="201">
        <v>44232</v>
      </c>
      <c r="W264" s="200" t="s">
        <v>93</v>
      </c>
      <c r="X264" s="196" t="s">
        <v>13</v>
      </c>
      <c r="AA264" s="196" t="s">
        <v>8655</v>
      </c>
      <c r="AB264" s="196" t="s">
        <v>8652</v>
      </c>
      <c r="AC264" s="200">
        <v>3</v>
      </c>
      <c r="AD264" s="200" t="s">
        <v>8231</v>
      </c>
      <c r="AE264" s="203" t="s">
        <v>505</v>
      </c>
      <c r="AF264" s="212">
        <v>64613195</v>
      </c>
      <c r="AG264" s="198" t="s">
        <v>8653</v>
      </c>
    </row>
    <row r="265" spans="1:33" hidden="1" x14ac:dyDescent="0.25">
      <c r="A265" s="209">
        <v>100260.03</v>
      </c>
      <c r="B265" s="210">
        <v>2</v>
      </c>
      <c r="C265" s="196" t="s">
        <v>85</v>
      </c>
      <c r="D265" s="201">
        <v>38764</v>
      </c>
      <c r="E265" s="196" t="s">
        <v>2185</v>
      </c>
      <c r="F265" s="201">
        <v>44635</v>
      </c>
      <c r="G265" s="196" t="s">
        <v>1933</v>
      </c>
      <c r="H265" s="198" t="s">
        <v>135</v>
      </c>
      <c r="I265" s="196" t="s">
        <v>145</v>
      </c>
      <c r="J265" s="196" t="s">
        <v>101</v>
      </c>
      <c r="L265" s="200" t="s">
        <v>101</v>
      </c>
      <c r="M265" s="198" t="s">
        <v>8656</v>
      </c>
      <c r="N265" s="198" t="s">
        <v>8657</v>
      </c>
      <c r="O265" s="196" t="s">
        <v>553</v>
      </c>
      <c r="P265" s="198" t="s">
        <v>1783</v>
      </c>
      <c r="R265" s="196" t="s">
        <v>47</v>
      </c>
      <c r="S265" s="196" t="s">
        <v>45</v>
      </c>
      <c r="T265" s="211">
        <v>3.45</v>
      </c>
      <c r="U265" s="201">
        <v>45268</v>
      </c>
      <c r="W265" s="200" t="s">
        <v>93</v>
      </c>
      <c r="X265" s="196" t="s">
        <v>13</v>
      </c>
      <c r="AA265" s="196" t="s">
        <v>8658</v>
      </c>
      <c r="AB265" s="196" t="s">
        <v>8659</v>
      </c>
      <c r="AC265" s="200">
        <v>1</v>
      </c>
      <c r="AD265" s="200" t="s">
        <v>8231</v>
      </c>
      <c r="AE265" s="203" t="s">
        <v>505</v>
      </c>
      <c r="AF265" s="212">
        <v>2277000</v>
      </c>
    </row>
    <row r="266" spans="1:33" hidden="1" x14ac:dyDescent="0.25">
      <c r="A266" s="209">
        <v>100260.03</v>
      </c>
      <c r="B266" s="210">
        <v>2</v>
      </c>
      <c r="C266" s="196" t="s">
        <v>85</v>
      </c>
      <c r="D266" s="201">
        <v>38764</v>
      </c>
      <c r="E266" s="196" t="s">
        <v>2185</v>
      </c>
      <c r="F266" s="201">
        <v>44635</v>
      </c>
      <c r="G266" s="196" t="s">
        <v>1933</v>
      </c>
      <c r="H266" s="198" t="s">
        <v>135</v>
      </c>
      <c r="I266" s="196" t="s">
        <v>145</v>
      </c>
      <c r="J266" s="196" t="s">
        <v>101</v>
      </c>
      <c r="L266" s="200" t="s">
        <v>101</v>
      </c>
      <c r="M266" s="198" t="s">
        <v>8656</v>
      </c>
      <c r="N266" s="198" t="s">
        <v>8657</v>
      </c>
      <c r="O266" s="196" t="s">
        <v>553</v>
      </c>
      <c r="P266" s="198" t="s">
        <v>1783</v>
      </c>
      <c r="R266" s="196" t="s">
        <v>47</v>
      </c>
      <c r="S266" s="196" t="s">
        <v>45</v>
      </c>
      <c r="T266" s="211">
        <v>3.45</v>
      </c>
      <c r="U266" s="201">
        <v>45268</v>
      </c>
      <c r="W266" s="200" t="s">
        <v>93</v>
      </c>
      <c r="X266" s="196" t="s">
        <v>13</v>
      </c>
      <c r="AA266" s="196" t="s">
        <v>8660</v>
      </c>
      <c r="AB266" s="196" t="s">
        <v>8659</v>
      </c>
      <c r="AC266" s="200">
        <v>2</v>
      </c>
      <c r="AD266" s="200" t="s">
        <v>8231</v>
      </c>
      <c r="AE266" s="203" t="s">
        <v>505</v>
      </c>
      <c r="AF266" s="212">
        <v>16462950</v>
      </c>
    </row>
    <row r="267" spans="1:33" hidden="1" x14ac:dyDescent="0.25">
      <c r="A267" s="209">
        <v>100260.04</v>
      </c>
      <c r="B267" s="210">
        <v>2</v>
      </c>
      <c r="C267" s="196" t="s">
        <v>85</v>
      </c>
      <c r="D267" s="201">
        <v>39573</v>
      </c>
      <c r="E267" s="196" t="s">
        <v>2937</v>
      </c>
      <c r="F267" s="201">
        <v>44635</v>
      </c>
      <c r="G267" s="196" t="s">
        <v>1933</v>
      </c>
      <c r="H267" s="198" t="s">
        <v>135</v>
      </c>
      <c r="I267" s="196" t="s">
        <v>145</v>
      </c>
      <c r="J267" s="196" t="s">
        <v>101</v>
      </c>
      <c r="L267" s="200" t="s">
        <v>101</v>
      </c>
      <c r="M267" s="198" t="s">
        <v>8661</v>
      </c>
      <c r="N267" s="198" t="s">
        <v>8662</v>
      </c>
      <c r="O267" s="196" t="s">
        <v>553</v>
      </c>
      <c r="P267" s="198" t="s">
        <v>1783</v>
      </c>
      <c r="R267" s="196" t="s">
        <v>47</v>
      </c>
      <c r="S267" s="196" t="s">
        <v>45</v>
      </c>
      <c r="T267" s="211">
        <v>3.05</v>
      </c>
      <c r="U267" s="201">
        <v>45268</v>
      </c>
      <c r="W267" s="200" t="s">
        <v>93</v>
      </c>
      <c r="X267" s="196" t="s">
        <v>13</v>
      </c>
      <c r="AA267" s="196" t="s">
        <v>8663</v>
      </c>
      <c r="AB267" s="196" t="s">
        <v>8664</v>
      </c>
      <c r="AC267" s="200">
        <v>1</v>
      </c>
      <c r="AD267" s="200" t="s">
        <v>8231</v>
      </c>
      <c r="AE267" s="203" t="s">
        <v>505</v>
      </c>
      <c r="AF267" s="212">
        <v>1600000</v>
      </c>
    </row>
    <row r="268" spans="1:33" hidden="1" x14ac:dyDescent="0.25">
      <c r="A268" s="209">
        <v>100260.04</v>
      </c>
      <c r="B268" s="210">
        <v>2</v>
      </c>
      <c r="C268" s="196" t="s">
        <v>85</v>
      </c>
      <c r="D268" s="201">
        <v>39573</v>
      </c>
      <c r="E268" s="196" t="s">
        <v>2937</v>
      </c>
      <c r="F268" s="201">
        <v>44635</v>
      </c>
      <c r="G268" s="196" t="s">
        <v>1933</v>
      </c>
      <c r="H268" s="198" t="s">
        <v>135</v>
      </c>
      <c r="I268" s="196" t="s">
        <v>145</v>
      </c>
      <c r="J268" s="196" t="s">
        <v>101</v>
      </c>
      <c r="L268" s="200" t="s">
        <v>101</v>
      </c>
      <c r="M268" s="198" t="s">
        <v>8661</v>
      </c>
      <c r="N268" s="198" t="s">
        <v>8662</v>
      </c>
      <c r="O268" s="196" t="s">
        <v>553</v>
      </c>
      <c r="P268" s="198" t="s">
        <v>1783</v>
      </c>
      <c r="R268" s="196" t="s">
        <v>47</v>
      </c>
      <c r="S268" s="196" t="s">
        <v>45</v>
      </c>
      <c r="T268" s="211">
        <v>3.05</v>
      </c>
      <c r="U268" s="201">
        <v>45268</v>
      </c>
      <c r="W268" s="200" t="s">
        <v>93</v>
      </c>
      <c r="X268" s="196" t="s">
        <v>13</v>
      </c>
      <c r="AA268" s="196" t="s">
        <v>8665</v>
      </c>
      <c r="AB268" s="196" t="s">
        <v>8664</v>
      </c>
      <c r="AC268" s="200">
        <v>2</v>
      </c>
      <c r="AD268" s="200" t="s">
        <v>8231</v>
      </c>
      <c r="AE268" s="203" t="s">
        <v>505</v>
      </c>
      <c r="AF268" s="212">
        <v>12222950</v>
      </c>
    </row>
    <row r="269" spans="1:33" hidden="1" x14ac:dyDescent="0.25">
      <c r="A269" s="209">
        <v>100260.05</v>
      </c>
      <c r="B269" s="210">
        <v>2</v>
      </c>
      <c r="C269" s="196" t="s">
        <v>122</v>
      </c>
      <c r="D269" s="201">
        <v>39573</v>
      </c>
      <c r="E269" s="196" t="s">
        <v>2937</v>
      </c>
      <c r="F269" s="201">
        <v>44610</v>
      </c>
      <c r="G269" s="196" t="s">
        <v>426</v>
      </c>
      <c r="H269" s="198" t="s">
        <v>3980</v>
      </c>
      <c r="I269" s="196" t="s">
        <v>145</v>
      </c>
      <c r="J269" s="196" t="s">
        <v>101</v>
      </c>
      <c r="L269" s="200" t="s">
        <v>101</v>
      </c>
      <c r="M269" s="198" t="s">
        <v>3981</v>
      </c>
      <c r="N269" s="198" t="s">
        <v>3982</v>
      </c>
      <c r="O269" s="196" t="s">
        <v>553</v>
      </c>
      <c r="P269" s="198" t="s">
        <v>1783</v>
      </c>
      <c r="R269" s="196" t="s">
        <v>47</v>
      </c>
      <c r="S269" s="196" t="s">
        <v>45</v>
      </c>
      <c r="T269" s="211">
        <v>3.22</v>
      </c>
      <c r="U269" s="201">
        <v>44551</v>
      </c>
      <c r="W269" s="200" t="s">
        <v>93</v>
      </c>
      <c r="X269" s="196" t="s">
        <v>13</v>
      </c>
      <c r="Y269" s="196" t="s">
        <v>31</v>
      </c>
      <c r="AA269" s="196" t="s">
        <v>8666</v>
      </c>
      <c r="AB269" s="196" t="s">
        <v>8667</v>
      </c>
      <c r="AC269" s="200">
        <v>1</v>
      </c>
      <c r="AD269" s="200" t="s">
        <v>8231</v>
      </c>
      <c r="AE269" s="212">
        <v>1350000</v>
      </c>
      <c r="AF269" s="212">
        <v>3533937.5</v>
      </c>
      <c r="AG269" s="198" t="s">
        <v>3984</v>
      </c>
    </row>
    <row r="270" spans="1:33" hidden="1" x14ac:dyDescent="0.25">
      <c r="A270" s="209">
        <v>100260.05</v>
      </c>
      <c r="B270" s="210">
        <v>2</v>
      </c>
      <c r="C270" s="196" t="s">
        <v>122</v>
      </c>
      <c r="D270" s="201">
        <v>39573</v>
      </c>
      <c r="E270" s="196" t="s">
        <v>2937</v>
      </c>
      <c r="F270" s="201">
        <v>44610</v>
      </c>
      <c r="G270" s="196" t="s">
        <v>426</v>
      </c>
      <c r="H270" s="198" t="s">
        <v>3980</v>
      </c>
      <c r="I270" s="196" t="s">
        <v>145</v>
      </c>
      <c r="J270" s="196" t="s">
        <v>101</v>
      </c>
      <c r="L270" s="200" t="s">
        <v>101</v>
      </c>
      <c r="M270" s="198" t="s">
        <v>3981</v>
      </c>
      <c r="N270" s="198" t="s">
        <v>3982</v>
      </c>
      <c r="O270" s="196" t="s">
        <v>553</v>
      </c>
      <c r="P270" s="198" t="s">
        <v>1783</v>
      </c>
      <c r="R270" s="196" t="s">
        <v>47</v>
      </c>
      <c r="S270" s="196" t="s">
        <v>45</v>
      </c>
      <c r="T270" s="211">
        <v>3.22</v>
      </c>
      <c r="U270" s="201">
        <v>44551</v>
      </c>
      <c r="W270" s="200" t="s">
        <v>93</v>
      </c>
      <c r="X270" s="196" t="s">
        <v>13</v>
      </c>
      <c r="Y270" s="196" t="s">
        <v>31</v>
      </c>
      <c r="AA270" s="196" t="s">
        <v>8668</v>
      </c>
      <c r="AB270" s="196" t="s">
        <v>8667</v>
      </c>
      <c r="AC270" s="200">
        <v>1</v>
      </c>
      <c r="AD270" s="200" t="s">
        <v>8231</v>
      </c>
      <c r="AE270" s="212">
        <v>400000</v>
      </c>
      <c r="AF270" s="212">
        <v>1614635.14</v>
      </c>
      <c r="AG270" s="198" t="s">
        <v>3984</v>
      </c>
    </row>
    <row r="271" spans="1:33" hidden="1" x14ac:dyDescent="0.25">
      <c r="A271" s="209">
        <v>100260.05</v>
      </c>
      <c r="B271" s="210">
        <v>2</v>
      </c>
      <c r="C271" s="196" t="s">
        <v>122</v>
      </c>
      <c r="D271" s="201">
        <v>39573</v>
      </c>
      <c r="E271" s="196" t="s">
        <v>2937</v>
      </c>
      <c r="F271" s="201">
        <v>44610</v>
      </c>
      <c r="G271" s="196" t="s">
        <v>426</v>
      </c>
      <c r="H271" s="198" t="s">
        <v>3980</v>
      </c>
      <c r="I271" s="196" t="s">
        <v>145</v>
      </c>
      <c r="J271" s="196" t="s">
        <v>101</v>
      </c>
      <c r="L271" s="200" t="s">
        <v>101</v>
      </c>
      <c r="M271" s="198" t="s">
        <v>3981</v>
      </c>
      <c r="N271" s="198" t="s">
        <v>3982</v>
      </c>
      <c r="O271" s="196" t="s">
        <v>553</v>
      </c>
      <c r="P271" s="198" t="s">
        <v>1783</v>
      </c>
      <c r="R271" s="196" t="s">
        <v>47</v>
      </c>
      <c r="S271" s="196" t="s">
        <v>45</v>
      </c>
      <c r="T271" s="211">
        <v>3.22</v>
      </c>
      <c r="U271" s="201">
        <v>44551</v>
      </c>
      <c r="W271" s="200" t="s">
        <v>93</v>
      </c>
      <c r="X271" s="196" t="s">
        <v>13</v>
      </c>
      <c r="Y271" s="196" t="s">
        <v>31</v>
      </c>
      <c r="AA271" s="196" t="s">
        <v>8669</v>
      </c>
      <c r="AB271" s="196" t="s">
        <v>8667</v>
      </c>
      <c r="AC271" s="200">
        <v>2</v>
      </c>
      <c r="AD271" s="200" t="s">
        <v>8231</v>
      </c>
      <c r="AE271" s="212">
        <v>-400000</v>
      </c>
      <c r="AF271" s="212">
        <v>2334750</v>
      </c>
      <c r="AG271" s="198" t="s">
        <v>3984</v>
      </c>
    </row>
    <row r="272" spans="1:33" hidden="1" x14ac:dyDescent="0.25">
      <c r="A272" s="209">
        <v>100260.05</v>
      </c>
      <c r="B272" s="210">
        <v>2</v>
      </c>
      <c r="C272" s="196" t="s">
        <v>122</v>
      </c>
      <c r="D272" s="201">
        <v>39573</v>
      </c>
      <c r="E272" s="196" t="s">
        <v>2937</v>
      </c>
      <c r="F272" s="201">
        <v>44610</v>
      </c>
      <c r="G272" s="196" t="s">
        <v>426</v>
      </c>
      <c r="H272" s="198" t="s">
        <v>3980</v>
      </c>
      <c r="I272" s="196" t="s">
        <v>145</v>
      </c>
      <c r="J272" s="196" t="s">
        <v>101</v>
      </c>
      <c r="L272" s="200" t="s">
        <v>101</v>
      </c>
      <c r="M272" s="198" t="s">
        <v>3981</v>
      </c>
      <c r="N272" s="198" t="s">
        <v>3982</v>
      </c>
      <c r="O272" s="196" t="s">
        <v>553</v>
      </c>
      <c r="P272" s="198" t="s">
        <v>1783</v>
      </c>
      <c r="R272" s="196" t="s">
        <v>47</v>
      </c>
      <c r="S272" s="196" t="s">
        <v>45</v>
      </c>
      <c r="T272" s="211">
        <v>3.22</v>
      </c>
      <c r="U272" s="201">
        <v>44551</v>
      </c>
      <c r="W272" s="200" t="s">
        <v>93</v>
      </c>
      <c r="X272" s="196" t="s">
        <v>13</v>
      </c>
      <c r="Y272" s="196" t="s">
        <v>31</v>
      </c>
      <c r="AA272" s="196" t="s">
        <v>8670</v>
      </c>
      <c r="AB272" s="196" t="s">
        <v>8667</v>
      </c>
      <c r="AC272" s="200">
        <v>2</v>
      </c>
      <c r="AD272" s="200" t="s">
        <v>8231</v>
      </c>
      <c r="AE272" s="212">
        <v>1000000</v>
      </c>
      <c r="AF272" s="212">
        <v>3265000</v>
      </c>
      <c r="AG272" s="198" t="s">
        <v>3984</v>
      </c>
    </row>
    <row r="273" spans="1:33" hidden="1" x14ac:dyDescent="0.25">
      <c r="A273" s="209">
        <v>100260.05</v>
      </c>
      <c r="B273" s="210">
        <v>2</v>
      </c>
      <c r="C273" s="196" t="s">
        <v>122</v>
      </c>
      <c r="D273" s="201">
        <v>39573</v>
      </c>
      <c r="E273" s="196" t="s">
        <v>2937</v>
      </c>
      <c r="F273" s="201">
        <v>44610</v>
      </c>
      <c r="G273" s="196" t="s">
        <v>426</v>
      </c>
      <c r="H273" s="198" t="s">
        <v>3980</v>
      </c>
      <c r="I273" s="196" t="s">
        <v>145</v>
      </c>
      <c r="J273" s="196" t="s">
        <v>101</v>
      </c>
      <c r="L273" s="200" t="s">
        <v>101</v>
      </c>
      <c r="M273" s="198" t="s">
        <v>3981</v>
      </c>
      <c r="N273" s="198" t="s">
        <v>3982</v>
      </c>
      <c r="O273" s="196" t="s">
        <v>553</v>
      </c>
      <c r="P273" s="198" t="s">
        <v>1783</v>
      </c>
      <c r="R273" s="196" t="s">
        <v>47</v>
      </c>
      <c r="S273" s="196" t="s">
        <v>45</v>
      </c>
      <c r="T273" s="211">
        <v>3.22</v>
      </c>
      <c r="U273" s="201">
        <v>44551</v>
      </c>
      <c r="W273" s="200" t="s">
        <v>93</v>
      </c>
      <c r="X273" s="196" t="s">
        <v>13</v>
      </c>
      <c r="Y273" s="196" t="s">
        <v>31</v>
      </c>
      <c r="AA273" s="196" t="s">
        <v>8671</v>
      </c>
      <c r="AB273" s="196" t="s">
        <v>8667</v>
      </c>
      <c r="AC273" s="200">
        <v>3</v>
      </c>
      <c r="AD273" s="200" t="s">
        <v>8231</v>
      </c>
      <c r="AE273" s="212">
        <v>61320617</v>
      </c>
      <c r="AF273" s="212">
        <v>61320617</v>
      </c>
      <c r="AG273" s="198" t="s">
        <v>3984</v>
      </c>
    </row>
    <row r="274" spans="1:33" hidden="1" x14ac:dyDescent="0.25">
      <c r="A274" s="209">
        <v>100260.05</v>
      </c>
      <c r="B274" s="210">
        <v>2</v>
      </c>
      <c r="C274" s="196" t="s">
        <v>122</v>
      </c>
      <c r="D274" s="201">
        <v>39573</v>
      </c>
      <c r="E274" s="196" t="s">
        <v>2937</v>
      </c>
      <c r="F274" s="201">
        <v>44610</v>
      </c>
      <c r="G274" s="196" t="s">
        <v>426</v>
      </c>
      <c r="H274" s="198" t="s">
        <v>3980</v>
      </c>
      <c r="I274" s="196" t="s">
        <v>145</v>
      </c>
      <c r="J274" s="196" t="s">
        <v>101</v>
      </c>
      <c r="L274" s="200" t="s">
        <v>101</v>
      </c>
      <c r="M274" s="198" t="s">
        <v>3981</v>
      </c>
      <c r="N274" s="198" t="s">
        <v>3982</v>
      </c>
      <c r="O274" s="196" t="s">
        <v>553</v>
      </c>
      <c r="P274" s="198" t="s">
        <v>1783</v>
      </c>
      <c r="R274" s="196" t="s">
        <v>47</v>
      </c>
      <c r="S274" s="196" t="s">
        <v>45</v>
      </c>
      <c r="T274" s="211">
        <v>3.22</v>
      </c>
      <c r="U274" s="201">
        <v>44551</v>
      </c>
      <c r="W274" s="200" t="s">
        <v>93</v>
      </c>
      <c r="X274" s="196" t="s">
        <v>13</v>
      </c>
      <c r="Y274" s="196" t="s">
        <v>31</v>
      </c>
      <c r="AA274" s="196" t="s">
        <v>8672</v>
      </c>
      <c r="AB274" s="196" t="s">
        <v>8667</v>
      </c>
      <c r="AC274" s="200">
        <v>3</v>
      </c>
      <c r="AD274" s="200" t="s">
        <v>8231</v>
      </c>
      <c r="AE274" s="212">
        <v>27614515</v>
      </c>
      <c r="AF274" s="212">
        <v>27614515</v>
      </c>
      <c r="AG274" s="198" t="s">
        <v>3984</v>
      </c>
    </row>
    <row r="275" spans="1:33" hidden="1" x14ac:dyDescent="0.25">
      <c r="A275" s="209">
        <v>100261.03</v>
      </c>
      <c r="B275" s="210">
        <v>2</v>
      </c>
      <c r="C275" s="196" t="s">
        <v>122</v>
      </c>
      <c r="D275" s="201">
        <v>40561</v>
      </c>
      <c r="E275" s="196" t="s">
        <v>2170</v>
      </c>
      <c r="F275" s="201">
        <v>44307</v>
      </c>
      <c r="G275" s="196" t="s">
        <v>426</v>
      </c>
      <c r="H275" s="198" t="s">
        <v>404</v>
      </c>
      <c r="I275" s="196" t="s">
        <v>2576</v>
      </c>
      <c r="J275" s="196" t="s">
        <v>101</v>
      </c>
      <c r="L275" s="200" t="s">
        <v>101</v>
      </c>
      <c r="M275" s="198" t="s">
        <v>2577</v>
      </c>
      <c r="N275" s="198" t="s">
        <v>2578</v>
      </c>
      <c r="O275" s="196" t="s">
        <v>553</v>
      </c>
      <c r="P275" s="198" t="s">
        <v>1789</v>
      </c>
      <c r="R275" s="196" t="s">
        <v>47</v>
      </c>
      <c r="S275" s="196" t="s">
        <v>45</v>
      </c>
      <c r="T275" s="211">
        <v>4.0999999999999996</v>
      </c>
      <c r="U275" s="201">
        <v>44281</v>
      </c>
      <c r="W275" s="200" t="s">
        <v>93</v>
      </c>
      <c r="X275" s="196" t="s">
        <v>103</v>
      </c>
      <c r="Y275" s="196" t="s">
        <v>32</v>
      </c>
      <c r="AA275" s="196" t="s">
        <v>8673</v>
      </c>
      <c r="AB275" s="196" t="s">
        <v>8674</v>
      </c>
      <c r="AC275" s="200">
        <v>3</v>
      </c>
      <c r="AD275" s="200" t="s">
        <v>8231</v>
      </c>
      <c r="AE275" s="212">
        <v>1107896</v>
      </c>
      <c r="AF275" s="212">
        <v>33962637</v>
      </c>
      <c r="AG275" s="198" t="s">
        <v>2579</v>
      </c>
    </row>
    <row r="276" spans="1:33" hidden="1" x14ac:dyDescent="0.25">
      <c r="A276" s="209">
        <v>100262</v>
      </c>
      <c r="B276" s="210">
        <v>2</v>
      </c>
      <c r="C276" s="196" t="s">
        <v>122</v>
      </c>
      <c r="D276" s="201">
        <v>37319.50854166667</v>
      </c>
      <c r="E276" s="196" t="s">
        <v>108</v>
      </c>
      <c r="F276" s="201">
        <v>44413</v>
      </c>
      <c r="G276" s="196" t="s">
        <v>8675</v>
      </c>
      <c r="H276" s="198" t="s">
        <v>8676</v>
      </c>
      <c r="I276" s="196" t="s">
        <v>1578</v>
      </c>
      <c r="J276" s="196" t="s">
        <v>101</v>
      </c>
      <c r="L276" s="200" t="s">
        <v>101</v>
      </c>
      <c r="M276" s="198" t="s">
        <v>8677</v>
      </c>
      <c r="N276" s="198" t="s">
        <v>8678</v>
      </c>
      <c r="O276" s="196" t="s">
        <v>553</v>
      </c>
      <c r="P276" s="198" t="s">
        <v>1789</v>
      </c>
      <c r="R276" s="196" t="s">
        <v>47</v>
      </c>
      <c r="S276" s="196" t="s">
        <v>45</v>
      </c>
      <c r="T276" s="211">
        <v>3.3</v>
      </c>
      <c r="U276" s="201">
        <v>43637</v>
      </c>
      <c r="W276" s="200" t="s">
        <v>93</v>
      </c>
      <c r="X276" s="196" t="s">
        <v>103</v>
      </c>
      <c r="AA276" s="196" t="s">
        <v>8679</v>
      </c>
      <c r="AB276" s="196" t="s">
        <v>8680</v>
      </c>
      <c r="AC276" s="200">
        <v>1</v>
      </c>
      <c r="AD276" s="200" t="s">
        <v>8231</v>
      </c>
      <c r="AE276" s="203" t="s">
        <v>505</v>
      </c>
      <c r="AF276" s="212">
        <v>2000000</v>
      </c>
      <c r="AG276" s="198" t="s">
        <v>3322</v>
      </c>
    </row>
    <row r="277" spans="1:33" hidden="1" x14ac:dyDescent="0.25">
      <c r="A277" s="209">
        <v>100262</v>
      </c>
      <c r="B277" s="210">
        <v>2</v>
      </c>
      <c r="C277" s="196" t="s">
        <v>122</v>
      </c>
      <c r="D277" s="201">
        <v>37319.50854166667</v>
      </c>
      <c r="E277" s="196" t="s">
        <v>108</v>
      </c>
      <c r="F277" s="201">
        <v>44413</v>
      </c>
      <c r="G277" s="196" t="s">
        <v>8675</v>
      </c>
      <c r="H277" s="198" t="s">
        <v>8676</v>
      </c>
      <c r="I277" s="196" t="s">
        <v>1578</v>
      </c>
      <c r="J277" s="196" t="s">
        <v>101</v>
      </c>
      <c r="L277" s="200" t="s">
        <v>101</v>
      </c>
      <c r="M277" s="198" t="s">
        <v>8677</v>
      </c>
      <c r="N277" s="198" t="s">
        <v>8678</v>
      </c>
      <c r="O277" s="196" t="s">
        <v>553</v>
      </c>
      <c r="P277" s="198" t="s">
        <v>1789</v>
      </c>
      <c r="R277" s="196" t="s">
        <v>47</v>
      </c>
      <c r="S277" s="196" t="s">
        <v>45</v>
      </c>
      <c r="T277" s="211">
        <v>3.3</v>
      </c>
      <c r="U277" s="201">
        <v>43637</v>
      </c>
      <c r="W277" s="200" t="s">
        <v>93</v>
      </c>
      <c r="X277" s="196" t="s">
        <v>103</v>
      </c>
      <c r="AA277" s="196" t="s">
        <v>8681</v>
      </c>
      <c r="AB277" s="196" t="s">
        <v>8680</v>
      </c>
      <c r="AC277" s="200">
        <v>2</v>
      </c>
      <c r="AD277" s="200" t="s">
        <v>8231</v>
      </c>
      <c r="AE277" s="203" t="s">
        <v>505</v>
      </c>
      <c r="AF277" s="212">
        <v>9001000</v>
      </c>
      <c r="AG277" s="198" t="s">
        <v>3322</v>
      </c>
    </row>
    <row r="278" spans="1:33" hidden="1" x14ac:dyDescent="0.25">
      <c r="A278" s="209">
        <v>100262</v>
      </c>
      <c r="B278" s="210">
        <v>2</v>
      </c>
      <c r="C278" s="196" t="s">
        <v>122</v>
      </c>
      <c r="D278" s="201">
        <v>37319.50854166667</v>
      </c>
      <c r="E278" s="196" t="s">
        <v>108</v>
      </c>
      <c r="F278" s="201">
        <v>44413</v>
      </c>
      <c r="G278" s="196" t="s">
        <v>8675</v>
      </c>
      <c r="H278" s="198" t="s">
        <v>8676</v>
      </c>
      <c r="I278" s="196" t="s">
        <v>1578</v>
      </c>
      <c r="J278" s="196" t="s">
        <v>101</v>
      </c>
      <c r="L278" s="200" t="s">
        <v>101</v>
      </c>
      <c r="M278" s="198" t="s">
        <v>8677</v>
      </c>
      <c r="N278" s="198" t="s">
        <v>8678</v>
      </c>
      <c r="O278" s="196" t="s">
        <v>553</v>
      </c>
      <c r="P278" s="198" t="s">
        <v>1789</v>
      </c>
      <c r="R278" s="196" t="s">
        <v>47</v>
      </c>
      <c r="S278" s="196" t="s">
        <v>45</v>
      </c>
      <c r="T278" s="211">
        <v>3.3</v>
      </c>
      <c r="U278" s="201">
        <v>43637</v>
      </c>
      <c r="W278" s="200" t="s">
        <v>93</v>
      </c>
      <c r="X278" s="196" t="s">
        <v>103</v>
      </c>
      <c r="AA278" s="196" t="s">
        <v>8682</v>
      </c>
      <c r="AB278" s="196" t="s">
        <v>8680</v>
      </c>
      <c r="AC278" s="200">
        <v>3</v>
      </c>
      <c r="AD278" s="200" t="s">
        <v>8231</v>
      </c>
      <c r="AE278" s="203" t="s">
        <v>505</v>
      </c>
      <c r="AF278" s="212">
        <v>19250971</v>
      </c>
      <c r="AG278" s="198" t="s">
        <v>3322</v>
      </c>
    </row>
    <row r="279" spans="1:33" ht="36" hidden="1" x14ac:dyDescent="0.25">
      <c r="A279" s="209">
        <v>100263</v>
      </c>
      <c r="B279" s="210">
        <v>2</v>
      </c>
      <c r="C279" s="196" t="s">
        <v>122</v>
      </c>
      <c r="D279" s="201">
        <v>37319.508518518516</v>
      </c>
      <c r="E279" s="196" t="s">
        <v>108</v>
      </c>
      <c r="F279" s="201">
        <v>44455</v>
      </c>
      <c r="G279" s="196" t="s">
        <v>235</v>
      </c>
      <c r="H279" s="198" t="s">
        <v>404</v>
      </c>
      <c r="I279" s="196" t="s">
        <v>1578</v>
      </c>
      <c r="J279" s="196" t="s">
        <v>101</v>
      </c>
      <c r="L279" s="200" t="s">
        <v>101</v>
      </c>
      <c r="M279" s="198" t="s">
        <v>3320</v>
      </c>
      <c r="N279" s="198" t="s">
        <v>3321</v>
      </c>
      <c r="O279" s="196" t="s">
        <v>553</v>
      </c>
      <c r="P279" s="198" t="s">
        <v>1783</v>
      </c>
      <c r="R279" s="196" t="s">
        <v>47</v>
      </c>
      <c r="S279" s="196" t="s">
        <v>45</v>
      </c>
      <c r="T279" s="211">
        <v>4.95</v>
      </c>
      <c r="U279" s="201">
        <v>43637</v>
      </c>
      <c r="W279" s="200" t="s">
        <v>93</v>
      </c>
      <c r="X279" s="196" t="s">
        <v>103</v>
      </c>
      <c r="AA279" s="196" t="s">
        <v>8683</v>
      </c>
      <c r="AB279" s="196" t="s">
        <v>8684</v>
      </c>
      <c r="AC279" s="200">
        <v>1</v>
      </c>
      <c r="AD279" s="200" t="s">
        <v>8231</v>
      </c>
      <c r="AE279" s="203" t="s">
        <v>505</v>
      </c>
      <c r="AF279" s="212">
        <v>3131758</v>
      </c>
      <c r="AG279" s="198" t="s">
        <v>3322</v>
      </c>
    </row>
    <row r="280" spans="1:33" ht="36" hidden="1" x14ac:dyDescent="0.25">
      <c r="A280" s="209">
        <v>100263</v>
      </c>
      <c r="B280" s="210">
        <v>2</v>
      </c>
      <c r="C280" s="196" t="s">
        <v>122</v>
      </c>
      <c r="D280" s="201">
        <v>37319.508518518516</v>
      </c>
      <c r="E280" s="196" t="s">
        <v>108</v>
      </c>
      <c r="F280" s="201">
        <v>44455</v>
      </c>
      <c r="G280" s="196" t="s">
        <v>235</v>
      </c>
      <c r="H280" s="198" t="s">
        <v>404</v>
      </c>
      <c r="I280" s="196" t="s">
        <v>1578</v>
      </c>
      <c r="J280" s="196" t="s">
        <v>101</v>
      </c>
      <c r="L280" s="200" t="s">
        <v>101</v>
      </c>
      <c r="M280" s="198" t="s">
        <v>3320</v>
      </c>
      <c r="N280" s="198" t="s">
        <v>3321</v>
      </c>
      <c r="O280" s="196" t="s">
        <v>553</v>
      </c>
      <c r="P280" s="198" t="s">
        <v>1783</v>
      </c>
      <c r="R280" s="196" t="s">
        <v>47</v>
      </c>
      <c r="S280" s="196" t="s">
        <v>45</v>
      </c>
      <c r="T280" s="211">
        <v>4.95</v>
      </c>
      <c r="U280" s="201">
        <v>43637</v>
      </c>
      <c r="W280" s="200" t="s">
        <v>93</v>
      </c>
      <c r="X280" s="196" t="s">
        <v>103</v>
      </c>
      <c r="AA280" s="196" t="s">
        <v>8685</v>
      </c>
      <c r="AB280" s="196" t="s">
        <v>8684</v>
      </c>
      <c r="AC280" s="200">
        <v>2</v>
      </c>
      <c r="AD280" s="200" t="s">
        <v>8231</v>
      </c>
      <c r="AE280" s="203" t="s">
        <v>505</v>
      </c>
      <c r="AF280" s="212">
        <v>5700000</v>
      </c>
      <c r="AG280" s="198" t="s">
        <v>3322</v>
      </c>
    </row>
    <row r="281" spans="1:33" ht="36" hidden="1" x14ac:dyDescent="0.25">
      <c r="A281" s="209">
        <v>100263</v>
      </c>
      <c r="B281" s="210">
        <v>2</v>
      </c>
      <c r="C281" s="196" t="s">
        <v>122</v>
      </c>
      <c r="D281" s="201">
        <v>37319.508518518516</v>
      </c>
      <c r="E281" s="196" t="s">
        <v>108</v>
      </c>
      <c r="F281" s="201">
        <v>44455</v>
      </c>
      <c r="G281" s="196" t="s">
        <v>235</v>
      </c>
      <c r="H281" s="198" t="s">
        <v>404</v>
      </c>
      <c r="I281" s="196" t="s">
        <v>1578</v>
      </c>
      <c r="J281" s="196" t="s">
        <v>101</v>
      </c>
      <c r="L281" s="200" t="s">
        <v>101</v>
      </c>
      <c r="M281" s="198" t="s">
        <v>3320</v>
      </c>
      <c r="N281" s="198" t="s">
        <v>3321</v>
      </c>
      <c r="O281" s="196" t="s">
        <v>553</v>
      </c>
      <c r="P281" s="198" t="s">
        <v>1783</v>
      </c>
      <c r="R281" s="196" t="s">
        <v>47</v>
      </c>
      <c r="S281" s="196" t="s">
        <v>45</v>
      </c>
      <c r="T281" s="211">
        <v>4.95</v>
      </c>
      <c r="U281" s="201">
        <v>43637</v>
      </c>
      <c r="W281" s="200" t="s">
        <v>93</v>
      </c>
      <c r="X281" s="196" t="s">
        <v>103</v>
      </c>
      <c r="AA281" s="196" t="s">
        <v>8686</v>
      </c>
      <c r="AB281" s="196" t="s">
        <v>8684</v>
      </c>
      <c r="AC281" s="200">
        <v>3</v>
      </c>
      <c r="AD281" s="200" t="s">
        <v>8231</v>
      </c>
      <c r="AE281" s="212">
        <v>95846</v>
      </c>
      <c r="AF281" s="212">
        <v>27901712</v>
      </c>
      <c r="AG281" s="198" t="s">
        <v>3322</v>
      </c>
    </row>
    <row r="282" spans="1:33" ht="54" hidden="1" x14ac:dyDescent="0.25">
      <c r="A282" s="209">
        <v>100268.01</v>
      </c>
      <c r="B282" s="210">
        <v>2</v>
      </c>
      <c r="C282" s="196" t="s">
        <v>97</v>
      </c>
      <c r="D282" s="201">
        <v>39888</v>
      </c>
      <c r="E282" s="196" t="s">
        <v>2708</v>
      </c>
      <c r="F282" s="201">
        <v>44538</v>
      </c>
      <c r="G282" s="196" t="s">
        <v>253</v>
      </c>
      <c r="H282" s="198" t="s">
        <v>135</v>
      </c>
      <c r="I282" s="196" t="s">
        <v>3682</v>
      </c>
      <c r="J282" s="196" t="s">
        <v>101</v>
      </c>
      <c r="L282" s="200" t="s">
        <v>101</v>
      </c>
      <c r="M282" s="198" t="s">
        <v>8687</v>
      </c>
      <c r="N282" s="198" t="s">
        <v>3684</v>
      </c>
      <c r="O282" s="196" t="s">
        <v>553</v>
      </c>
      <c r="P282" s="198" t="s">
        <v>1789</v>
      </c>
      <c r="R282" s="196" t="s">
        <v>47</v>
      </c>
      <c r="S282" s="196" t="s">
        <v>45</v>
      </c>
      <c r="T282" s="211">
        <v>2.92</v>
      </c>
      <c r="U282" s="201">
        <v>42706</v>
      </c>
      <c r="W282" s="200" t="s">
        <v>93</v>
      </c>
      <c r="X282" s="196" t="s">
        <v>103</v>
      </c>
      <c r="AA282" s="196" t="s">
        <v>8688</v>
      </c>
      <c r="AB282" s="196" t="s">
        <v>8689</v>
      </c>
      <c r="AC282" s="200">
        <v>2</v>
      </c>
      <c r="AD282" s="200" t="s">
        <v>8231</v>
      </c>
      <c r="AE282" s="203" t="s">
        <v>505</v>
      </c>
      <c r="AF282" s="212">
        <v>17410000</v>
      </c>
      <c r="AG282" s="198" t="s">
        <v>3685</v>
      </c>
    </row>
    <row r="283" spans="1:33" ht="54" hidden="1" x14ac:dyDescent="0.25">
      <c r="A283" s="209">
        <v>100268.01</v>
      </c>
      <c r="B283" s="210">
        <v>2</v>
      </c>
      <c r="C283" s="196" t="s">
        <v>97</v>
      </c>
      <c r="D283" s="201">
        <v>39888</v>
      </c>
      <c r="E283" s="196" t="s">
        <v>2708</v>
      </c>
      <c r="F283" s="201">
        <v>44538</v>
      </c>
      <c r="G283" s="196" t="s">
        <v>253</v>
      </c>
      <c r="H283" s="198" t="s">
        <v>135</v>
      </c>
      <c r="I283" s="196" t="s">
        <v>3682</v>
      </c>
      <c r="J283" s="196" t="s">
        <v>101</v>
      </c>
      <c r="L283" s="200" t="s">
        <v>101</v>
      </c>
      <c r="M283" s="198" t="s">
        <v>8687</v>
      </c>
      <c r="N283" s="198" t="s">
        <v>3684</v>
      </c>
      <c r="O283" s="196" t="s">
        <v>553</v>
      </c>
      <c r="P283" s="198" t="s">
        <v>1789</v>
      </c>
      <c r="R283" s="196" t="s">
        <v>47</v>
      </c>
      <c r="S283" s="196" t="s">
        <v>45</v>
      </c>
      <c r="T283" s="211">
        <v>2.92</v>
      </c>
      <c r="U283" s="201">
        <v>42706</v>
      </c>
      <c r="W283" s="200" t="s">
        <v>93</v>
      </c>
      <c r="X283" s="196" t="s">
        <v>103</v>
      </c>
      <c r="AA283" s="196" t="s">
        <v>8690</v>
      </c>
      <c r="AB283" s="196" t="s">
        <v>8689</v>
      </c>
      <c r="AC283" s="200">
        <v>3</v>
      </c>
      <c r="AD283" s="200" t="s">
        <v>8231</v>
      </c>
      <c r="AE283" s="203" t="s">
        <v>505</v>
      </c>
      <c r="AF283" s="212">
        <v>25977182</v>
      </c>
      <c r="AG283" s="198" t="s">
        <v>3685</v>
      </c>
    </row>
    <row r="284" spans="1:33" ht="54" hidden="1" x14ac:dyDescent="0.25">
      <c r="A284" s="209">
        <v>100268.02</v>
      </c>
      <c r="B284" s="210">
        <v>2</v>
      </c>
      <c r="C284" s="196" t="s">
        <v>97</v>
      </c>
      <c r="D284" s="201">
        <v>39888</v>
      </c>
      <c r="E284" s="196" t="s">
        <v>2708</v>
      </c>
      <c r="F284" s="201">
        <v>44677</v>
      </c>
      <c r="G284" s="196" t="s">
        <v>143</v>
      </c>
      <c r="H284" s="198" t="s">
        <v>135</v>
      </c>
      <c r="I284" s="196" t="s">
        <v>3682</v>
      </c>
      <c r="J284" s="196" t="s">
        <v>101</v>
      </c>
      <c r="L284" s="200" t="s">
        <v>101</v>
      </c>
      <c r="M284" s="198" t="s">
        <v>3683</v>
      </c>
      <c r="N284" s="198" t="s">
        <v>3684</v>
      </c>
      <c r="O284" s="196" t="s">
        <v>553</v>
      </c>
      <c r="P284" s="198" t="s">
        <v>1789</v>
      </c>
      <c r="R284" s="196" t="s">
        <v>47</v>
      </c>
      <c r="S284" s="196" t="s">
        <v>45</v>
      </c>
      <c r="T284" s="211">
        <v>2.2629999999999999</v>
      </c>
      <c r="U284" s="201">
        <v>42706</v>
      </c>
      <c r="W284" s="200" t="s">
        <v>93</v>
      </c>
      <c r="X284" s="196" t="s">
        <v>103</v>
      </c>
      <c r="AA284" s="196" t="s">
        <v>8691</v>
      </c>
      <c r="AB284" s="196" t="s">
        <v>8692</v>
      </c>
      <c r="AC284" s="200">
        <v>2</v>
      </c>
      <c r="AD284" s="200" t="s">
        <v>8231</v>
      </c>
      <c r="AE284" s="212">
        <v>-665000</v>
      </c>
      <c r="AF284" s="212">
        <v>12162000</v>
      </c>
      <c r="AG284" s="198" t="s">
        <v>3685</v>
      </c>
    </row>
    <row r="285" spans="1:33" ht="54" hidden="1" x14ac:dyDescent="0.25">
      <c r="A285" s="209">
        <v>100268.02</v>
      </c>
      <c r="B285" s="210">
        <v>2</v>
      </c>
      <c r="C285" s="196" t="s">
        <v>97</v>
      </c>
      <c r="D285" s="201">
        <v>39888</v>
      </c>
      <c r="E285" s="196" t="s">
        <v>2708</v>
      </c>
      <c r="F285" s="201">
        <v>44677</v>
      </c>
      <c r="G285" s="196" t="s">
        <v>143</v>
      </c>
      <c r="H285" s="198" t="s">
        <v>135</v>
      </c>
      <c r="I285" s="196" t="s">
        <v>3682</v>
      </c>
      <c r="J285" s="196" t="s">
        <v>101</v>
      </c>
      <c r="L285" s="200" t="s">
        <v>101</v>
      </c>
      <c r="M285" s="198" t="s">
        <v>3683</v>
      </c>
      <c r="N285" s="198" t="s">
        <v>3684</v>
      </c>
      <c r="O285" s="196" t="s">
        <v>553</v>
      </c>
      <c r="P285" s="198" t="s">
        <v>1789</v>
      </c>
      <c r="R285" s="196" t="s">
        <v>47</v>
      </c>
      <c r="S285" s="196" t="s">
        <v>45</v>
      </c>
      <c r="T285" s="211">
        <v>2.2629999999999999</v>
      </c>
      <c r="U285" s="201">
        <v>42706</v>
      </c>
      <c r="W285" s="200" t="s">
        <v>93</v>
      </c>
      <c r="X285" s="196" t="s">
        <v>103</v>
      </c>
      <c r="AA285" s="196" t="s">
        <v>8693</v>
      </c>
      <c r="AB285" s="196" t="s">
        <v>8692</v>
      </c>
      <c r="AC285" s="200">
        <v>3</v>
      </c>
      <c r="AD285" s="200" t="s">
        <v>8231</v>
      </c>
      <c r="AE285" s="212">
        <v>665000</v>
      </c>
      <c r="AF285" s="212">
        <v>29004774</v>
      </c>
      <c r="AG285" s="198" t="s">
        <v>3685</v>
      </c>
    </row>
    <row r="286" spans="1:33" hidden="1" x14ac:dyDescent="0.25">
      <c r="A286" s="209">
        <v>100281.02</v>
      </c>
      <c r="B286" s="210">
        <v>3</v>
      </c>
      <c r="C286" s="196" t="s">
        <v>97</v>
      </c>
      <c r="D286" s="201">
        <v>40687</v>
      </c>
      <c r="E286" s="196" t="s">
        <v>3756</v>
      </c>
      <c r="F286" s="201">
        <v>44536.875115740739</v>
      </c>
      <c r="G286" s="196" t="s">
        <v>108</v>
      </c>
      <c r="H286" s="198" t="s">
        <v>785</v>
      </c>
      <c r="I286" s="196" t="s">
        <v>2000</v>
      </c>
      <c r="J286" s="196" t="s">
        <v>101</v>
      </c>
      <c r="L286" s="200" t="s">
        <v>101</v>
      </c>
      <c r="M286" s="198" t="s">
        <v>8694</v>
      </c>
      <c r="N286" s="198" t="s">
        <v>8695</v>
      </c>
      <c r="O286" s="196" t="s">
        <v>553</v>
      </c>
      <c r="P286" s="198" t="s">
        <v>1789</v>
      </c>
      <c r="R286" s="196" t="s">
        <v>47</v>
      </c>
      <c r="S286" s="196" t="s">
        <v>45</v>
      </c>
      <c r="T286" s="211">
        <v>3.387</v>
      </c>
      <c r="U286" s="201">
        <v>43077</v>
      </c>
      <c r="W286" s="200" t="s">
        <v>93</v>
      </c>
      <c r="X286" s="196" t="s">
        <v>13</v>
      </c>
      <c r="AA286" s="196" t="s">
        <v>8696</v>
      </c>
      <c r="AB286" s="196" t="s">
        <v>8697</v>
      </c>
      <c r="AC286" s="200">
        <v>1</v>
      </c>
      <c r="AD286" s="200" t="s">
        <v>8231</v>
      </c>
      <c r="AE286" s="203" t="s">
        <v>505</v>
      </c>
      <c r="AF286" s="212">
        <v>1090000</v>
      </c>
      <c r="AG286" s="198" t="s">
        <v>3759</v>
      </c>
    </row>
    <row r="287" spans="1:33" hidden="1" x14ac:dyDescent="0.25">
      <c r="A287" s="209">
        <v>100281.02</v>
      </c>
      <c r="B287" s="210">
        <v>3</v>
      </c>
      <c r="C287" s="196" t="s">
        <v>97</v>
      </c>
      <c r="D287" s="201">
        <v>40687</v>
      </c>
      <c r="E287" s="196" t="s">
        <v>3756</v>
      </c>
      <c r="F287" s="201">
        <v>44536.875115740739</v>
      </c>
      <c r="G287" s="196" t="s">
        <v>108</v>
      </c>
      <c r="H287" s="198" t="s">
        <v>785</v>
      </c>
      <c r="I287" s="196" t="s">
        <v>2000</v>
      </c>
      <c r="J287" s="196" t="s">
        <v>101</v>
      </c>
      <c r="L287" s="200" t="s">
        <v>101</v>
      </c>
      <c r="M287" s="198" t="s">
        <v>8694</v>
      </c>
      <c r="N287" s="198" t="s">
        <v>8695</v>
      </c>
      <c r="O287" s="196" t="s">
        <v>553</v>
      </c>
      <c r="P287" s="198" t="s">
        <v>1789</v>
      </c>
      <c r="R287" s="196" t="s">
        <v>47</v>
      </c>
      <c r="S287" s="196" t="s">
        <v>45</v>
      </c>
      <c r="T287" s="211">
        <v>3.387</v>
      </c>
      <c r="U287" s="201">
        <v>43077</v>
      </c>
      <c r="W287" s="200" t="s">
        <v>93</v>
      </c>
      <c r="X287" s="196" t="s">
        <v>13</v>
      </c>
      <c r="AA287" s="196" t="s">
        <v>8698</v>
      </c>
      <c r="AB287" s="196" t="s">
        <v>8697</v>
      </c>
      <c r="AC287" s="200">
        <v>2</v>
      </c>
      <c r="AD287" s="200" t="s">
        <v>8231</v>
      </c>
      <c r="AE287" s="203" t="s">
        <v>505</v>
      </c>
      <c r="AF287" s="212">
        <v>13226889</v>
      </c>
      <c r="AG287" s="198" t="s">
        <v>3759</v>
      </c>
    </row>
    <row r="288" spans="1:33" hidden="1" x14ac:dyDescent="0.25">
      <c r="A288" s="209">
        <v>100281.02</v>
      </c>
      <c r="B288" s="210">
        <v>3</v>
      </c>
      <c r="C288" s="196" t="s">
        <v>97</v>
      </c>
      <c r="D288" s="201">
        <v>40687</v>
      </c>
      <c r="E288" s="196" t="s">
        <v>3756</v>
      </c>
      <c r="F288" s="201">
        <v>44536.875115740739</v>
      </c>
      <c r="G288" s="196" t="s">
        <v>108</v>
      </c>
      <c r="H288" s="198" t="s">
        <v>785</v>
      </c>
      <c r="I288" s="196" t="s">
        <v>2000</v>
      </c>
      <c r="J288" s="196" t="s">
        <v>101</v>
      </c>
      <c r="L288" s="200" t="s">
        <v>101</v>
      </c>
      <c r="M288" s="198" t="s">
        <v>8694</v>
      </c>
      <c r="N288" s="198" t="s">
        <v>8695</v>
      </c>
      <c r="O288" s="196" t="s">
        <v>553</v>
      </c>
      <c r="P288" s="198" t="s">
        <v>1789</v>
      </c>
      <c r="R288" s="196" t="s">
        <v>47</v>
      </c>
      <c r="S288" s="196" t="s">
        <v>45</v>
      </c>
      <c r="T288" s="211">
        <v>3.387</v>
      </c>
      <c r="U288" s="201">
        <v>43077</v>
      </c>
      <c r="W288" s="200" t="s">
        <v>93</v>
      </c>
      <c r="X288" s="196" t="s">
        <v>13</v>
      </c>
      <c r="AA288" s="196" t="s">
        <v>8699</v>
      </c>
      <c r="AB288" s="196" t="s">
        <v>8697</v>
      </c>
      <c r="AC288" s="200">
        <v>3</v>
      </c>
      <c r="AD288" s="200" t="s">
        <v>8231</v>
      </c>
      <c r="AE288" s="203" t="s">
        <v>505</v>
      </c>
      <c r="AF288" s="212">
        <v>24477801</v>
      </c>
      <c r="AG288" s="198" t="s">
        <v>3759</v>
      </c>
    </row>
    <row r="289" spans="1:33" ht="54" hidden="1" x14ac:dyDescent="0.25">
      <c r="A289" s="209">
        <v>100281.03</v>
      </c>
      <c r="B289" s="210">
        <v>3</v>
      </c>
      <c r="C289" s="196" t="s">
        <v>97</v>
      </c>
      <c r="D289" s="201">
        <v>40687</v>
      </c>
      <c r="E289" s="196" t="s">
        <v>3756</v>
      </c>
      <c r="F289" s="201">
        <v>44536.875115740739</v>
      </c>
      <c r="G289" s="196" t="s">
        <v>108</v>
      </c>
      <c r="H289" s="198" t="s">
        <v>785</v>
      </c>
      <c r="I289" s="196" t="s">
        <v>2000</v>
      </c>
      <c r="J289" s="196" t="s">
        <v>101</v>
      </c>
      <c r="L289" s="200" t="s">
        <v>101</v>
      </c>
      <c r="M289" s="198" t="s">
        <v>3757</v>
      </c>
      <c r="N289" s="198" t="s">
        <v>3758</v>
      </c>
      <c r="O289" s="196" t="s">
        <v>553</v>
      </c>
      <c r="P289" s="198" t="s">
        <v>1789</v>
      </c>
      <c r="R289" s="196" t="s">
        <v>47</v>
      </c>
      <c r="S289" s="196" t="s">
        <v>45</v>
      </c>
      <c r="T289" s="211">
        <v>3.7269999999999999</v>
      </c>
      <c r="U289" s="201">
        <v>43077</v>
      </c>
      <c r="W289" s="200" t="s">
        <v>93</v>
      </c>
      <c r="X289" s="196" t="s">
        <v>13</v>
      </c>
      <c r="AA289" s="196" t="s">
        <v>8700</v>
      </c>
      <c r="AB289" s="196" t="s">
        <v>8701</v>
      </c>
      <c r="AC289" s="200">
        <v>1</v>
      </c>
      <c r="AD289" s="200" t="s">
        <v>8231</v>
      </c>
      <c r="AE289" s="203" t="s">
        <v>505</v>
      </c>
      <c r="AF289" s="212">
        <v>1575000</v>
      </c>
      <c r="AG289" s="198" t="s">
        <v>3759</v>
      </c>
    </row>
    <row r="290" spans="1:33" ht="54" hidden="1" x14ac:dyDescent="0.25">
      <c r="A290" s="209">
        <v>100281.03</v>
      </c>
      <c r="B290" s="210">
        <v>3</v>
      </c>
      <c r="C290" s="196" t="s">
        <v>97</v>
      </c>
      <c r="D290" s="201">
        <v>40687</v>
      </c>
      <c r="E290" s="196" t="s">
        <v>3756</v>
      </c>
      <c r="F290" s="201">
        <v>44536.875115740739</v>
      </c>
      <c r="G290" s="196" t="s">
        <v>108</v>
      </c>
      <c r="H290" s="198" t="s">
        <v>785</v>
      </c>
      <c r="I290" s="196" t="s">
        <v>2000</v>
      </c>
      <c r="J290" s="196" t="s">
        <v>101</v>
      </c>
      <c r="L290" s="200" t="s">
        <v>101</v>
      </c>
      <c r="M290" s="198" t="s">
        <v>3757</v>
      </c>
      <c r="N290" s="198" t="s">
        <v>3758</v>
      </c>
      <c r="O290" s="196" t="s">
        <v>553</v>
      </c>
      <c r="P290" s="198" t="s">
        <v>1789</v>
      </c>
      <c r="R290" s="196" t="s">
        <v>47</v>
      </c>
      <c r="S290" s="196" t="s">
        <v>45</v>
      </c>
      <c r="T290" s="211">
        <v>3.7269999999999999</v>
      </c>
      <c r="U290" s="201">
        <v>43077</v>
      </c>
      <c r="W290" s="200" t="s">
        <v>93</v>
      </c>
      <c r="X290" s="196" t="s">
        <v>13</v>
      </c>
      <c r="AA290" s="196" t="s">
        <v>8702</v>
      </c>
      <c r="AB290" s="196" t="s">
        <v>8701</v>
      </c>
      <c r="AC290" s="200">
        <v>2</v>
      </c>
      <c r="AD290" s="200" t="s">
        <v>8231</v>
      </c>
      <c r="AE290" s="212">
        <v>-700000</v>
      </c>
      <c r="AF290" s="212">
        <v>14639787.5</v>
      </c>
      <c r="AG290" s="198" t="s">
        <v>3759</v>
      </c>
    </row>
    <row r="291" spans="1:33" ht="54" hidden="1" x14ac:dyDescent="0.25">
      <c r="A291" s="209">
        <v>100281.03</v>
      </c>
      <c r="B291" s="210">
        <v>3</v>
      </c>
      <c r="C291" s="196" t="s">
        <v>97</v>
      </c>
      <c r="D291" s="201">
        <v>40687</v>
      </c>
      <c r="E291" s="196" t="s">
        <v>3756</v>
      </c>
      <c r="F291" s="201">
        <v>44536.875115740739</v>
      </c>
      <c r="G291" s="196" t="s">
        <v>108</v>
      </c>
      <c r="H291" s="198" t="s">
        <v>785</v>
      </c>
      <c r="I291" s="196" t="s">
        <v>2000</v>
      </c>
      <c r="J291" s="196" t="s">
        <v>101</v>
      </c>
      <c r="L291" s="200" t="s">
        <v>101</v>
      </c>
      <c r="M291" s="198" t="s">
        <v>3757</v>
      </c>
      <c r="N291" s="198" t="s">
        <v>3758</v>
      </c>
      <c r="O291" s="196" t="s">
        <v>553</v>
      </c>
      <c r="P291" s="198" t="s">
        <v>1789</v>
      </c>
      <c r="R291" s="196" t="s">
        <v>47</v>
      </c>
      <c r="S291" s="196" t="s">
        <v>45</v>
      </c>
      <c r="T291" s="211">
        <v>3.7269999999999999</v>
      </c>
      <c r="U291" s="201">
        <v>43077</v>
      </c>
      <c r="W291" s="200" t="s">
        <v>93</v>
      </c>
      <c r="X291" s="196" t="s">
        <v>13</v>
      </c>
      <c r="AA291" s="196" t="s">
        <v>8703</v>
      </c>
      <c r="AB291" s="196" t="s">
        <v>8701</v>
      </c>
      <c r="AC291" s="200">
        <v>3</v>
      </c>
      <c r="AD291" s="200" t="s">
        <v>8231</v>
      </c>
      <c r="AE291" s="212">
        <v>700000</v>
      </c>
      <c r="AF291" s="212">
        <v>34759281</v>
      </c>
      <c r="AG291" s="198" t="s">
        <v>3759</v>
      </c>
    </row>
    <row r="292" spans="1:33" ht="36" hidden="1" x14ac:dyDescent="0.25">
      <c r="A292" s="209">
        <v>100282</v>
      </c>
      <c r="B292" s="210">
        <v>3</v>
      </c>
      <c r="C292" s="196" t="s">
        <v>85</v>
      </c>
      <c r="D292" s="201">
        <v>37319.513159722221</v>
      </c>
      <c r="E292" s="196" t="s">
        <v>108</v>
      </c>
      <c r="F292" s="201">
        <v>43486</v>
      </c>
      <c r="G292" s="196" t="s">
        <v>189</v>
      </c>
      <c r="H292" s="198" t="s">
        <v>4016</v>
      </c>
      <c r="I292" s="196" t="s">
        <v>2270</v>
      </c>
      <c r="J292" s="196" t="s">
        <v>101</v>
      </c>
      <c r="L292" s="200" t="s">
        <v>101</v>
      </c>
      <c r="M292" s="198" t="s">
        <v>4017</v>
      </c>
      <c r="N292" s="198" t="s">
        <v>4018</v>
      </c>
      <c r="O292" s="196" t="s">
        <v>553</v>
      </c>
      <c r="P292" s="198" t="s">
        <v>453</v>
      </c>
      <c r="R292" s="196" t="s">
        <v>47</v>
      </c>
      <c r="S292" s="196" t="s">
        <v>45</v>
      </c>
      <c r="T292" s="211">
        <v>7.2</v>
      </c>
      <c r="W292" s="200" t="s">
        <v>93</v>
      </c>
      <c r="X292" s="196" t="s">
        <v>13</v>
      </c>
      <c r="AA292" s="196" t="s">
        <v>8704</v>
      </c>
      <c r="AC292" s="200">
        <v>1</v>
      </c>
      <c r="AD292" s="200" t="s">
        <v>8250</v>
      </c>
      <c r="AE292" s="212">
        <v>2150000</v>
      </c>
      <c r="AF292" s="212">
        <v>3574800</v>
      </c>
    </row>
    <row r="293" spans="1:33" hidden="1" x14ac:dyDescent="0.25">
      <c r="A293" s="209">
        <v>100282.02</v>
      </c>
      <c r="B293" s="210">
        <v>3</v>
      </c>
      <c r="C293" s="196" t="s">
        <v>114</v>
      </c>
      <c r="D293" s="201">
        <v>41963</v>
      </c>
      <c r="E293" s="196" t="s">
        <v>3756</v>
      </c>
      <c r="F293" s="201">
        <v>43752.875069444446</v>
      </c>
      <c r="G293" s="196" t="s">
        <v>170</v>
      </c>
      <c r="H293" s="198" t="s">
        <v>365</v>
      </c>
      <c r="I293" s="196" t="s">
        <v>2270</v>
      </c>
      <c r="J293" s="196" t="s">
        <v>101</v>
      </c>
      <c r="L293" s="200" t="s">
        <v>101</v>
      </c>
      <c r="M293" s="198" t="s">
        <v>8705</v>
      </c>
      <c r="N293" s="198" t="s">
        <v>8706</v>
      </c>
      <c r="O293" s="196" t="s">
        <v>553</v>
      </c>
      <c r="P293" s="198" t="s">
        <v>1789</v>
      </c>
      <c r="R293" s="196" t="s">
        <v>47</v>
      </c>
      <c r="S293" s="196" t="s">
        <v>45</v>
      </c>
      <c r="T293" s="211">
        <v>0.34799999999999998</v>
      </c>
      <c r="U293" s="201">
        <v>43014</v>
      </c>
      <c r="W293" s="200" t="s">
        <v>93</v>
      </c>
      <c r="X293" s="196" t="s">
        <v>13</v>
      </c>
      <c r="AA293" s="196" t="s">
        <v>8707</v>
      </c>
      <c r="AC293" s="200">
        <v>2</v>
      </c>
      <c r="AD293" s="200" t="s">
        <v>8250</v>
      </c>
      <c r="AE293" s="212">
        <v>-147728.76999999999</v>
      </c>
      <c r="AF293" s="212">
        <v>279922.40999999997</v>
      </c>
      <c r="AG293" s="198" t="s">
        <v>8708</v>
      </c>
    </row>
    <row r="294" spans="1:33" hidden="1" x14ac:dyDescent="0.25">
      <c r="A294" s="209">
        <v>100282.02</v>
      </c>
      <c r="B294" s="210">
        <v>3</v>
      </c>
      <c r="C294" s="196" t="s">
        <v>114</v>
      </c>
      <c r="D294" s="201">
        <v>41963</v>
      </c>
      <c r="E294" s="196" t="s">
        <v>3756</v>
      </c>
      <c r="F294" s="201">
        <v>43752.875069444446</v>
      </c>
      <c r="G294" s="196" t="s">
        <v>170</v>
      </c>
      <c r="H294" s="198" t="s">
        <v>365</v>
      </c>
      <c r="I294" s="196" t="s">
        <v>2270</v>
      </c>
      <c r="J294" s="196" t="s">
        <v>101</v>
      </c>
      <c r="L294" s="200" t="s">
        <v>101</v>
      </c>
      <c r="M294" s="198" t="s">
        <v>8705</v>
      </c>
      <c r="N294" s="198" t="s">
        <v>8706</v>
      </c>
      <c r="O294" s="196" t="s">
        <v>553</v>
      </c>
      <c r="P294" s="198" t="s">
        <v>1789</v>
      </c>
      <c r="R294" s="196" t="s">
        <v>47</v>
      </c>
      <c r="S294" s="196" t="s">
        <v>45</v>
      </c>
      <c r="T294" s="211">
        <v>0.34799999999999998</v>
      </c>
      <c r="U294" s="201">
        <v>43014</v>
      </c>
      <c r="W294" s="200" t="s">
        <v>93</v>
      </c>
      <c r="X294" s="196" t="s">
        <v>13</v>
      </c>
      <c r="AA294" s="196" t="s">
        <v>8709</v>
      </c>
      <c r="AB294" s="196" t="s">
        <v>8710</v>
      </c>
      <c r="AC294" s="200">
        <v>3</v>
      </c>
      <c r="AD294" s="200" t="s">
        <v>8231</v>
      </c>
      <c r="AE294" s="203" t="s">
        <v>505</v>
      </c>
      <c r="AF294" s="212">
        <v>5626210.1900000004</v>
      </c>
      <c r="AG294" s="198" t="s">
        <v>8708</v>
      </c>
    </row>
    <row r="295" spans="1:33" hidden="1" x14ac:dyDescent="0.25">
      <c r="A295" s="209">
        <v>100286</v>
      </c>
      <c r="B295" s="210">
        <v>3</v>
      </c>
      <c r="C295" s="196" t="s">
        <v>97</v>
      </c>
      <c r="D295" s="201">
        <v>37319.513368055559</v>
      </c>
      <c r="E295" s="196" t="s">
        <v>108</v>
      </c>
      <c r="F295" s="201">
        <v>44538</v>
      </c>
      <c r="G295" s="196" t="s">
        <v>253</v>
      </c>
      <c r="H295" s="198" t="s">
        <v>701</v>
      </c>
      <c r="I295" s="196" t="s">
        <v>2000</v>
      </c>
      <c r="J295" s="196" t="s">
        <v>101</v>
      </c>
      <c r="L295" s="200" t="s">
        <v>101</v>
      </c>
      <c r="M295" s="198" t="s">
        <v>8711</v>
      </c>
      <c r="N295" s="198" t="s">
        <v>8712</v>
      </c>
      <c r="O295" s="196" t="s">
        <v>553</v>
      </c>
      <c r="P295" s="198" t="s">
        <v>1783</v>
      </c>
      <c r="R295" s="196" t="s">
        <v>47</v>
      </c>
      <c r="S295" s="196" t="s">
        <v>45</v>
      </c>
      <c r="T295" s="211">
        <v>1.3</v>
      </c>
      <c r="U295" s="201">
        <v>42503</v>
      </c>
      <c r="W295" s="200" t="s">
        <v>93</v>
      </c>
      <c r="X295" s="196" t="s">
        <v>13</v>
      </c>
      <c r="AA295" s="196" t="s">
        <v>8713</v>
      </c>
      <c r="AB295" s="196" t="s">
        <v>8714</v>
      </c>
      <c r="AC295" s="200">
        <v>0</v>
      </c>
      <c r="AD295" s="200" t="s">
        <v>8231</v>
      </c>
      <c r="AE295" s="203" t="s">
        <v>505</v>
      </c>
      <c r="AF295" s="212">
        <v>260000</v>
      </c>
      <c r="AG295" s="198" t="s">
        <v>8715</v>
      </c>
    </row>
    <row r="296" spans="1:33" hidden="1" x14ac:dyDescent="0.25">
      <c r="A296" s="209">
        <v>100286</v>
      </c>
      <c r="B296" s="210">
        <v>3</v>
      </c>
      <c r="C296" s="196" t="s">
        <v>97</v>
      </c>
      <c r="D296" s="201">
        <v>37319.513368055559</v>
      </c>
      <c r="E296" s="196" t="s">
        <v>108</v>
      </c>
      <c r="F296" s="201">
        <v>44538</v>
      </c>
      <c r="G296" s="196" t="s">
        <v>253</v>
      </c>
      <c r="H296" s="198" t="s">
        <v>701</v>
      </c>
      <c r="I296" s="196" t="s">
        <v>2000</v>
      </c>
      <c r="J296" s="196" t="s">
        <v>101</v>
      </c>
      <c r="L296" s="200" t="s">
        <v>101</v>
      </c>
      <c r="M296" s="198" t="s">
        <v>8711</v>
      </c>
      <c r="N296" s="198" t="s">
        <v>8712</v>
      </c>
      <c r="O296" s="196" t="s">
        <v>553</v>
      </c>
      <c r="P296" s="198" t="s">
        <v>1783</v>
      </c>
      <c r="R296" s="196" t="s">
        <v>47</v>
      </c>
      <c r="S296" s="196" t="s">
        <v>45</v>
      </c>
      <c r="T296" s="211">
        <v>1.3</v>
      </c>
      <c r="U296" s="201">
        <v>42503</v>
      </c>
      <c r="W296" s="200" t="s">
        <v>93</v>
      </c>
      <c r="X296" s="196" t="s">
        <v>13</v>
      </c>
      <c r="AA296" s="196" t="s">
        <v>8716</v>
      </c>
      <c r="AB296" s="196" t="s">
        <v>8714</v>
      </c>
      <c r="AC296" s="200">
        <v>1</v>
      </c>
      <c r="AD296" s="200" t="s">
        <v>8231</v>
      </c>
      <c r="AE296" s="203" t="s">
        <v>505</v>
      </c>
      <c r="AF296" s="212">
        <v>607000</v>
      </c>
      <c r="AG296" s="198" t="s">
        <v>8715</v>
      </c>
    </row>
    <row r="297" spans="1:33" hidden="1" x14ac:dyDescent="0.25">
      <c r="A297" s="209">
        <v>100286</v>
      </c>
      <c r="B297" s="210">
        <v>3</v>
      </c>
      <c r="C297" s="196" t="s">
        <v>97</v>
      </c>
      <c r="D297" s="201">
        <v>37319.513368055559</v>
      </c>
      <c r="E297" s="196" t="s">
        <v>108</v>
      </c>
      <c r="F297" s="201">
        <v>44538</v>
      </c>
      <c r="G297" s="196" t="s">
        <v>253</v>
      </c>
      <c r="H297" s="198" t="s">
        <v>701</v>
      </c>
      <c r="I297" s="196" t="s">
        <v>2000</v>
      </c>
      <c r="J297" s="196" t="s">
        <v>101</v>
      </c>
      <c r="L297" s="200" t="s">
        <v>101</v>
      </c>
      <c r="M297" s="198" t="s">
        <v>8711</v>
      </c>
      <c r="N297" s="198" t="s">
        <v>8712</v>
      </c>
      <c r="O297" s="196" t="s">
        <v>553</v>
      </c>
      <c r="P297" s="198" t="s">
        <v>1783</v>
      </c>
      <c r="R297" s="196" t="s">
        <v>47</v>
      </c>
      <c r="S297" s="196" t="s">
        <v>45</v>
      </c>
      <c r="T297" s="211">
        <v>1.3</v>
      </c>
      <c r="U297" s="201">
        <v>42503</v>
      </c>
      <c r="W297" s="200" t="s">
        <v>93</v>
      </c>
      <c r="X297" s="196" t="s">
        <v>13</v>
      </c>
      <c r="AA297" s="196" t="s">
        <v>8717</v>
      </c>
      <c r="AC297" s="200">
        <v>2</v>
      </c>
      <c r="AD297" s="200" t="s">
        <v>8250</v>
      </c>
      <c r="AE297" s="203" t="s">
        <v>505</v>
      </c>
      <c r="AF297" s="212">
        <v>354829.51</v>
      </c>
      <c r="AG297" s="198" t="s">
        <v>8715</v>
      </c>
    </row>
    <row r="298" spans="1:33" hidden="1" x14ac:dyDescent="0.25">
      <c r="A298" s="209">
        <v>100286</v>
      </c>
      <c r="B298" s="210">
        <v>3</v>
      </c>
      <c r="C298" s="196" t="s">
        <v>97</v>
      </c>
      <c r="D298" s="201">
        <v>37319.513368055559</v>
      </c>
      <c r="E298" s="196" t="s">
        <v>108</v>
      </c>
      <c r="F298" s="201">
        <v>44538</v>
      </c>
      <c r="G298" s="196" t="s">
        <v>253</v>
      </c>
      <c r="H298" s="198" t="s">
        <v>701</v>
      </c>
      <c r="I298" s="196" t="s">
        <v>2000</v>
      </c>
      <c r="J298" s="196" t="s">
        <v>101</v>
      </c>
      <c r="L298" s="200" t="s">
        <v>101</v>
      </c>
      <c r="M298" s="198" t="s">
        <v>8711</v>
      </c>
      <c r="N298" s="198" t="s">
        <v>8712</v>
      </c>
      <c r="O298" s="196" t="s">
        <v>553</v>
      </c>
      <c r="P298" s="198" t="s">
        <v>1783</v>
      </c>
      <c r="R298" s="196" t="s">
        <v>47</v>
      </c>
      <c r="S298" s="196" t="s">
        <v>45</v>
      </c>
      <c r="T298" s="211">
        <v>1.3</v>
      </c>
      <c r="U298" s="201">
        <v>42503</v>
      </c>
      <c r="W298" s="200" t="s">
        <v>93</v>
      </c>
      <c r="X298" s="196" t="s">
        <v>13</v>
      </c>
      <c r="AA298" s="196" t="s">
        <v>8718</v>
      </c>
      <c r="AB298" s="196" t="s">
        <v>8714</v>
      </c>
      <c r="AC298" s="200">
        <v>2</v>
      </c>
      <c r="AD298" s="200" t="s">
        <v>8231</v>
      </c>
      <c r="AE298" s="203" t="s">
        <v>505</v>
      </c>
      <c r="AF298" s="212">
        <v>3160000</v>
      </c>
      <c r="AG298" s="198" t="s">
        <v>8715</v>
      </c>
    </row>
    <row r="299" spans="1:33" hidden="1" x14ac:dyDescent="0.25">
      <c r="A299" s="209">
        <v>100286</v>
      </c>
      <c r="B299" s="210">
        <v>3</v>
      </c>
      <c r="C299" s="196" t="s">
        <v>97</v>
      </c>
      <c r="D299" s="201">
        <v>37319.513368055559</v>
      </c>
      <c r="E299" s="196" t="s">
        <v>108</v>
      </c>
      <c r="F299" s="201">
        <v>44538</v>
      </c>
      <c r="G299" s="196" t="s">
        <v>253</v>
      </c>
      <c r="H299" s="198" t="s">
        <v>701</v>
      </c>
      <c r="I299" s="196" t="s">
        <v>2000</v>
      </c>
      <c r="J299" s="196" t="s">
        <v>101</v>
      </c>
      <c r="L299" s="200" t="s">
        <v>101</v>
      </c>
      <c r="M299" s="198" t="s">
        <v>8711</v>
      </c>
      <c r="N299" s="198" t="s">
        <v>8712</v>
      </c>
      <c r="O299" s="196" t="s">
        <v>553</v>
      </c>
      <c r="P299" s="198" t="s">
        <v>1783</v>
      </c>
      <c r="R299" s="196" t="s">
        <v>47</v>
      </c>
      <c r="S299" s="196" t="s">
        <v>45</v>
      </c>
      <c r="T299" s="211">
        <v>1.3</v>
      </c>
      <c r="U299" s="201">
        <v>42503</v>
      </c>
      <c r="W299" s="200" t="s">
        <v>93</v>
      </c>
      <c r="X299" s="196" t="s">
        <v>13</v>
      </c>
      <c r="AA299" s="196" t="s">
        <v>8719</v>
      </c>
      <c r="AB299" s="196" t="s">
        <v>8714</v>
      </c>
      <c r="AC299" s="200">
        <v>3</v>
      </c>
      <c r="AD299" s="200" t="s">
        <v>8231</v>
      </c>
      <c r="AE299" s="203" t="s">
        <v>505</v>
      </c>
      <c r="AF299" s="212">
        <v>19314012</v>
      </c>
      <c r="AG299" s="198" t="s">
        <v>8715</v>
      </c>
    </row>
    <row r="300" spans="1:33" ht="54" hidden="1" x14ac:dyDescent="0.25">
      <c r="A300" s="209">
        <v>100288</v>
      </c>
      <c r="B300" s="210">
        <v>3</v>
      </c>
      <c r="C300" s="196" t="s">
        <v>122</v>
      </c>
      <c r="D300" s="201">
        <v>37319.513136574074</v>
      </c>
      <c r="E300" s="196" t="s">
        <v>108</v>
      </c>
      <c r="F300" s="201">
        <v>44036</v>
      </c>
      <c r="G300" s="196" t="s">
        <v>152</v>
      </c>
      <c r="H300" s="198" t="s">
        <v>109</v>
      </c>
      <c r="I300" s="196" t="s">
        <v>2270</v>
      </c>
      <c r="J300" s="196" t="s">
        <v>101</v>
      </c>
      <c r="L300" s="200" t="s">
        <v>101</v>
      </c>
      <c r="M300" s="198" t="s">
        <v>3350</v>
      </c>
      <c r="N300" s="198" t="s">
        <v>3351</v>
      </c>
      <c r="O300" s="196" t="s">
        <v>553</v>
      </c>
      <c r="P300" s="198" t="s">
        <v>1789</v>
      </c>
      <c r="R300" s="196" t="s">
        <v>47</v>
      </c>
      <c r="S300" s="196" t="s">
        <v>45</v>
      </c>
      <c r="T300" s="211">
        <v>5.6</v>
      </c>
      <c r="U300" s="201">
        <v>44008</v>
      </c>
      <c r="W300" s="200" t="s">
        <v>93</v>
      </c>
      <c r="X300" s="196" t="s">
        <v>13</v>
      </c>
      <c r="AA300" s="196" t="s">
        <v>8720</v>
      </c>
      <c r="AC300" s="200">
        <v>1</v>
      </c>
      <c r="AD300" s="200" t="s">
        <v>8250</v>
      </c>
      <c r="AE300" s="203" t="s">
        <v>505</v>
      </c>
      <c r="AF300" s="212">
        <v>3696000</v>
      </c>
      <c r="AG300" s="198" t="s">
        <v>3352</v>
      </c>
    </row>
    <row r="301" spans="1:33" ht="54" hidden="1" x14ac:dyDescent="0.25">
      <c r="A301" s="209">
        <v>100288</v>
      </c>
      <c r="B301" s="210">
        <v>3</v>
      </c>
      <c r="C301" s="196" t="s">
        <v>122</v>
      </c>
      <c r="D301" s="201">
        <v>37319.513136574074</v>
      </c>
      <c r="E301" s="196" t="s">
        <v>108</v>
      </c>
      <c r="F301" s="201">
        <v>44036</v>
      </c>
      <c r="G301" s="196" t="s">
        <v>152</v>
      </c>
      <c r="H301" s="198" t="s">
        <v>109</v>
      </c>
      <c r="I301" s="196" t="s">
        <v>2270</v>
      </c>
      <c r="J301" s="196" t="s">
        <v>101</v>
      </c>
      <c r="L301" s="200" t="s">
        <v>101</v>
      </c>
      <c r="M301" s="198" t="s">
        <v>3350</v>
      </c>
      <c r="N301" s="198" t="s">
        <v>3351</v>
      </c>
      <c r="O301" s="196" t="s">
        <v>553</v>
      </c>
      <c r="P301" s="198" t="s">
        <v>1789</v>
      </c>
      <c r="R301" s="196" t="s">
        <v>47</v>
      </c>
      <c r="S301" s="196" t="s">
        <v>45</v>
      </c>
      <c r="T301" s="211">
        <v>5.6</v>
      </c>
      <c r="U301" s="201">
        <v>44008</v>
      </c>
      <c r="W301" s="200" t="s">
        <v>93</v>
      </c>
      <c r="X301" s="196" t="s">
        <v>13</v>
      </c>
      <c r="AA301" s="196" t="s">
        <v>8721</v>
      </c>
      <c r="AC301" s="200">
        <v>2</v>
      </c>
      <c r="AD301" s="200" t="s">
        <v>8250</v>
      </c>
      <c r="AE301" s="212">
        <v>2800000</v>
      </c>
      <c r="AF301" s="212">
        <v>11652800</v>
      </c>
      <c r="AG301" s="198" t="s">
        <v>3352</v>
      </c>
    </row>
    <row r="302" spans="1:33" ht="54" hidden="1" x14ac:dyDescent="0.25">
      <c r="A302" s="209">
        <v>100288</v>
      </c>
      <c r="B302" s="210">
        <v>3</v>
      </c>
      <c r="C302" s="196" t="s">
        <v>122</v>
      </c>
      <c r="D302" s="201">
        <v>37319.513136574074</v>
      </c>
      <c r="E302" s="196" t="s">
        <v>108</v>
      </c>
      <c r="F302" s="201">
        <v>44036</v>
      </c>
      <c r="G302" s="196" t="s">
        <v>152</v>
      </c>
      <c r="H302" s="198" t="s">
        <v>109</v>
      </c>
      <c r="I302" s="196" t="s">
        <v>2270</v>
      </c>
      <c r="J302" s="196" t="s">
        <v>101</v>
      </c>
      <c r="L302" s="200" t="s">
        <v>101</v>
      </c>
      <c r="M302" s="198" t="s">
        <v>3350</v>
      </c>
      <c r="N302" s="198" t="s">
        <v>3351</v>
      </c>
      <c r="O302" s="196" t="s">
        <v>553</v>
      </c>
      <c r="P302" s="198" t="s">
        <v>1789</v>
      </c>
      <c r="R302" s="196" t="s">
        <v>47</v>
      </c>
      <c r="S302" s="196" t="s">
        <v>45</v>
      </c>
      <c r="T302" s="211">
        <v>5.6</v>
      </c>
      <c r="U302" s="201">
        <v>44008</v>
      </c>
      <c r="W302" s="200" t="s">
        <v>93</v>
      </c>
      <c r="X302" s="196" t="s">
        <v>13</v>
      </c>
      <c r="AA302" s="196" t="s">
        <v>8722</v>
      </c>
      <c r="AC302" s="200">
        <v>3</v>
      </c>
      <c r="AD302" s="200" t="s">
        <v>8250</v>
      </c>
      <c r="AE302" s="203" t="s">
        <v>505</v>
      </c>
      <c r="AF302" s="212">
        <v>54693722</v>
      </c>
      <c r="AG302" s="198" t="s">
        <v>3352</v>
      </c>
    </row>
    <row r="303" spans="1:33" hidden="1" x14ac:dyDescent="0.25">
      <c r="A303" s="209">
        <v>100289</v>
      </c>
      <c r="B303" s="210">
        <v>3</v>
      </c>
      <c r="C303" s="196" t="s">
        <v>85</v>
      </c>
      <c r="D303" s="201">
        <v>37319.513182870367</v>
      </c>
      <c r="E303" s="196" t="s">
        <v>108</v>
      </c>
      <c r="F303" s="201">
        <v>44491</v>
      </c>
      <c r="G303" s="196" t="s">
        <v>152</v>
      </c>
      <c r="H303" s="198" t="s">
        <v>109</v>
      </c>
      <c r="I303" s="196" t="s">
        <v>2270</v>
      </c>
      <c r="J303" s="196" t="s">
        <v>101</v>
      </c>
      <c r="L303" s="200" t="s">
        <v>101</v>
      </c>
      <c r="M303" s="198" t="s">
        <v>8723</v>
      </c>
      <c r="N303" s="198" t="s">
        <v>8724</v>
      </c>
      <c r="O303" s="196" t="s">
        <v>553</v>
      </c>
      <c r="P303" s="198" t="s">
        <v>1789</v>
      </c>
      <c r="R303" s="196" t="s">
        <v>47</v>
      </c>
      <c r="S303" s="196" t="s">
        <v>45</v>
      </c>
      <c r="T303" s="211">
        <v>6.1</v>
      </c>
      <c r="U303" s="201">
        <v>45632</v>
      </c>
      <c r="W303" s="200" t="s">
        <v>93</v>
      </c>
      <c r="X303" s="196" t="s">
        <v>13</v>
      </c>
      <c r="AA303" s="196" t="s">
        <v>8725</v>
      </c>
      <c r="AB303" s="196" t="s">
        <v>8726</v>
      </c>
      <c r="AC303" s="200">
        <v>1</v>
      </c>
      <c r="AD303" s="200" t="s">
        <v>8231</v>
      </c>
      <c r="AE303" s="203" t="s">
        <v>505</v>
      </c>
      <c r="AF303" s="212">
        <v>1819743.23</v>
      </c>
    </row>
    <row r="304" spans="1:33" hidden="1" x14ac:dyDescent="0.25">
      <c r="A304" s="209">
        <v>100290</v>
      </c>
      <c r="B304" s="210">
        <v>3</v>
      </c>
      <c r="C304" s="196" t="s">
        <v>97</v>
      </c>
      <c r="D304" s="201">
        <v>37319.513761574075</v>
      </c>
      <c r="E304" s="196" t="s">
        <v>108</v>
      </c>
      <c r="F304" s="201">
        <v>44089.797118055554</v>
      </c>
      <c r="G304" s="196" t="s">
        <v>152</v>
      </c>
      <c r="H304" s="198" t="s">
        <v>140</v>
      </c>
      <c r="I304" s="196" t="s">
        <v>1843</v>
      </c>
      <c r="J304" s="196" t="s">
        <v>101</v>
      </c>
      <c r="L304" s="200" t="s">
        <v>101</v>
      </c>
      <c r="M304" s="198" t="s">
        <v>8727</v>
      </c>
      <c r="N304" s="198" t="s">
        <v>8728</v>
      </c>
      <c r="O304" s="196" t="s">
        <v>553</v>
      </c>
      <c r="P304" s="198" t="s">
        <v>1783</v>
      </c>
      <c r="R304" s="196" t="s">
        <v>47</v>
      </c>
      <c r="S304" s="196" t="s">
        <v>45</v>
      </c>
      <c r="T304" s="211">
        <v>1.724</v>
      </c>
      <c r="U304" s="201">
        <v>42867</v>
      </c>
      <c r="W304" s="200" t="s">
        <v>93</v>
      </c>
      <c r="X304" s="196" t="s">
        <v>103</v>
      </c>
      <c r="AA304" s="196" t="s">
        <v>8729</v>
      </c>
      <c r="AB304" s="196" t="s">
        <v>8730</v>
      </c>
      <c r="AC304" s="200">
        <v>1</v>
      </c>
      <c r="AD304" s="200" t="s">
        <v>8231</v>
      </c>
      <c r="AE304" s="203" t="s">
        <v>505</v>
      </c>
      <c r="AF304" s="212">
        <v>1190000</v>
      </c>
      <c r="AG304" s="198" t="s">
        <v>8731</v>
      </c>
    </row>
    <row r="305" spans="1:33" hidden="1" x14ac:dyDescent="0.25">
      <c r="A305" s="209">
        <v>100290</v>
      </c>
      <c r="B305" s="210">
        <v>3</v>
      </c>
      <c r="C305" s="196" t="s">
        <v>97</v>
      </c>
      <c r="D305" s="201">
        <v>37319.513761574075</v>
      </c>
      <c r="E305" s="196" t="s">
        <v>108</v>
      </c>
      <c r="F305" s="201">
        <v>44089.797118055554</v>
      </c>
      <c r="G305" s="196" t="s">
        <v>152</v>
      </c>
      <c r="H305" s="198" t="s">
        <v>140</v>
      </c>
      <c r="I305" s="196" t="s">
        <v>1843</v>
      </c>
      <c r="J305" s="196" t="s">
        <v>101</v>
      </c>
      <c r="L305" s="200" t="s">
        <v>101</v>
      </c>
      <c r="M305" s="198" t="s">
        <v>8727</v>
      </c>
      <c r="N305" s="198" t="s">
        <v>8728</v>
      </c>
      <c r="O305" s="196" t="s">
        <v>553</v>
      </c>
      <c r="P305" s="198" t="s">
        <v>1783</v>
      </c>
      <c r="R305" s="196" t="s">
        <v>47</v>
      </c>
      <c r="S305" s="196" t="s">
        <v>45</v>
      </c>
      <c r="T305" s="211">
        <v>1.724</v>
      </c>
      <c r="U305" s="201">
        <v>42867</v>
      </c>
      <c r="W305" s="200" t="s">
        <v>93</v>
      </c>
      <c r="X305" s="196" t="s">
        <v>103</v>
      </c>
      <c r="AA305" s="196" t="s">
        <v>8732</v>
      </c>
      <c r="AB305" s="196" t="s">
        <v>8730</v>
      </c>
      <c r="AC305" s="200">
        <v>2</v>
      </c>
      <c r="AD305" s="200" t="s">
        <v>8231</v>
      </c>
      <c r="AE305" s="203" t="s">
        <v>505</v>
      </c>
      <c r="AF305" s="212">
        <v>900000</v>
      </c>
      <c r="AG305" s="198" t="s">
        <v>8731</v>
      </c>
    </row>
    <row r="306" spans="1:33" hidden="1" x14ac:dyDescent="0.25">
      <c r="A306" s="209">
        <v>100290</v>
      </c>
      <c r="B306" s="210">
        <v>3</v>
      </c>
      <c r="C306" s="196" t="s">
        <v>97</v>
      </c>
      <c r="D306" s="201">
        <v>37319.513761574075</v>
      </c>
      <c r="E306" s="196" t="s">
        <v>108</v>
      </c>
      <c r="F306" s="201">
        <v>44089.797118055554</v>
      </c>
      <c r="G306" s="196" t="s">
        <v>152</v>
      </c>
      <c r="H306" s="198" t="s">
        <v>140</v>
      </c>
      <c r="I306" s="196" t="s">
        <v>1843</v>
      </c>
      <c r="J306" s="196" t="s">
        <v>101</v>
      </c>
      <c r="L306" s="200" t="s">
        <v>101</v>
      </c>
      <c r="M306" s="198" t="s">
        <v>8727</v>
      </c>
      <c r="N306" s="198" t="s">
        <v>8728</v>
      </c>
      <c r="O306" s="196" t="s">
        <v>553</v>
      </c>
      <c r="P306" s="198" t="s">
        <v>1783</v>
      </c>
      <c r="R306" s="196" t="s">
        <v>47</v>
      </c>
      <c r="S306" s="196" t="s">
        <v>45</v>
      </c>
      <c r="T306" s="211">
        <v>1.724</v>
      </c>
      <c r="U306" s="201">
        <v>42867</v>
      </c>
      <c r="W306" s="200" t="s">
        <v>93</v>
      </c>
      <c r="X306" s="196" t="s">
        <v>103</v>
      </c>
      <c r="AA306" s="196" t="s">
        <v>8733</v>
      </c>
      <c r="AB306" s="196" t="s">
        <v>8730</v>
      </c>
      <c r="AC306" s="200">
        <v>3</v>
      </c>
      <c r="AD306" s="200" t="s">
        <v>8231</v>
      </c>
      <c r="AE306" s="203" t="s">
        <v>505</v>
      </c>
      <c r="AF306" s="212">
        <v>29172551</v>
      </c>
      <c r="AG306" s="198" t="s">
        <v>8731</v>
      </c>
    </row>
    <row r="307" spans="1:33" hidden="1" x14ac:dyDescent="0.25">
      <c r="A307" s="209">
        <v>100296</v>
      </c>
      <c r="B307" s="210">
        <v>3</v>
      </c>
      <c r="C307" s="196" t="s">
        <v>114</v>
      </c>
      <c r="D307" s="201">
        <v>37319.516412037039</v>
      </c>
      <c r="E307" s="196" t="s">
        <v>108</v>
      </c>
      <c r="F307" s="201">
        <v>44169</v>
      </c>
      <c r="G307" s="196" t="s">
        <v>170</v>
      </c>
      <c r="H307" s="198" t="s">
        <v>3155</v>
      </c>
      <c r="I307" s="196" t="s">
        <v>116</v>
      </c>
      <c r="J307" s="196" t="s">
        <v>101</v>
      </c>
      <c r="L307" s="200" t="s">
        <v>101</v>
      </c>
      <c r="M307" s="198" t="s">
        <v>3156</v>
      </c>
      <c r="O307" s="196" t="s">
        <v>553</v>
      </c>
      <c r="P307" s="198" t="s">
        <v>3152</v>
      </c>
      <c r="R307" s="196" t="s">
        <v>47</v>
      </c>
      <c r="S307" s="196" t="s">
        <v>41</v>
      </c>
      <c r="T307" s="211">
        <v>5.0999999999999996</v>
      </c>
      <c r="U307" s="201">
        <v>38870</v>
      </c>
      <c r="W307" s="200" t="s">
        <v>93</v>
      </c>
      <c r="X307" s="196" t="s">
        <v>13</v>
      </c>
      <c r="AA307" s="196" t="s">
        <v>8734</v>
      </c>
      <c r="AC307" s="200">
        <v>1</v>
      </c>
      <c r="AD307" s="200" t="s">
        <v>8250</v>
      </c>
      <c r="AE307" s="203" t="s">
        <v>505</v>
      </c>
      <c r="AF307" s="212">
        <v>288459.78000000003</v>
      </c>
      <c r="AG307" s="198" t="s">
        <v>3157</v>
      </c>
    </row>
    <row r="308" spans="1:33" hidden="1" x14ac:dyDescent="0.25">
      <c r="A308" s="209">
        <v>100296</v>
      </c>
      <c r="B308" s="210">
        <v>3</v>
      </c>
      <c r="C308" s="196" t="s">
        <v>114</v>
      </c>
      <c r="D308" s="201">
        <v>37319.516412037039</v>
      </c>
      <c r="E308" s="196" t="s">
        <v>108</v>
      </c>
      <c r="F308" s="201">
        <v>44169</v>
      </c>
      <c r="G308" s="196" t="s">
        <v>170</v>
      </c>
      <c r="H308" s="198" t="s">
        <v>3155</v>
      </c>
      <c r="I308" s="196" t="s">
        <v>116</v>
      </c>
      <c r="J308" s="196" t="s">
        <v>101</v>
      </c>
      <c r="L308" s="200" t="s">
        <v>101</v>
      </c>
      <c r="M308" s="198" t="s">
        <v>3156</v>
      </c>
      <c r="O308" s="196" t="s">
        <v>553</v>
      </c>
      <c r="P308" s="198" t="s">
        <v>3152</v>
      </c>
      <c r="R308" s="196" t="s">
        <v>47</v>
      </c>
      <c r="S308" s="196" t="s">
        <v>41</v>
      </c>
      <c r="T308" s="211">
        <v>5.0999999999999996</v>
      </c>
      <c r="U308" s="201">
        <v>38870</v>
      </c>
      <c r="W308" s="200" t="s">
        <v>93</v>
      </c>
      <c r="X308" s="196" t="s">
        <v>13</v>
      </c>
      <c r="AA308" s="196" t="s">
        <v>8735</v>
      </c>
      <c r="AB308" s="196" t="s">
        <v>8736</v>
      </c>
      <c r="AC308" s="200">
        <v>2</v>
      </c>
      <c r="AD308" s="200" t="s">
        <v>8231</v>
      </c>
      <c r="AE308" s="212">
        <v>78146.48</v>
      </c>
      <c r="AF308" s="212">
        <v>1707628.18</v>
      </c>
      <c r="AG308" s="198" t="s">
        <v>3157</v>
      </c>
    </row>
    <row r="309" spans="1:33" hidden="1" x14ac:dyDescent="0.25">
      <c r="A309" s="209">
        <v>100296</v>
      </c>
      <c r="B309" s="210">
        <v>3</v>
      </c>
      <c r="C309" s="196" t="s">
        <v>114</v>
      </c>
      <c r="D309" s="201">
        <v>37319.516412037039</v>
      </c>
      <c r="E309" s="196" t="s">
        <v>108</v>
      </c>
      <c r="F309" s="201">
        <v>44169</v>
      </c>
      <c r="G309" s="196" t="s">
        <v>170</v>
      </c>
      <c r="H309" s="198" t="s">
        <v>3155</v>
      </c>
      <c r="I309" s="196" t="s">
        <v>116</v>
      </c>
      <c r="J309" s="196" t="s">
        <v>101</v>
      </c>
      <c r="L309" s="200" t="s">
        <v>101</v>
      </c>
      <c r="M309" s="198" t="s">
        <v>3156</v>
      </c>
      <c r="O309" s="196" t="s">
        <v>553</v>
      </c>
      <c r="P309" s="198" t="s">
        <v>3152</v>
      </c>
      <c r="R309" s="196" t="s">
        <v>47</v>
      </c>
      <c r="S309" s="196" t="s">
        <v>41</v>
      </c>
      <c r="T309" s="211">
        <v>5.0999999999999996</v>
      </c>
      <c r="U309" s="201">
        <v>38870</v>
      </c>
      <c r="W309" s="200" t="s">
        <v>93</v>
      </c>
      <c r="X309" s="196" t="s">
        <v>13</v>
      </c>
      <c r="AA309" s="196" t="s">
        <v>8737</v>
      </c>
      <c r="AB309" s="196" t="s">
        <v>8736</v>
      </c>
      <c r="AC309" s="200">
        <v>2</v>
      </c>
      <c r="AD309" s="200" t="s">
        <v>8231</v>
      </c>
      <c r="AE309" s="212">
        <v>1117.22</v>
      </c>
      <c r="AF309" s="212">
        <v>396125.67</v>
      </c>
      <c r="AG309" s="198" t="s">
        <v>3157</v>
      </c>
    </row>
    <row r="310" spans="1:33" hidden="1" x14ac:dyDescent="0.25">
      <c r="A310" s="209">
        <v>100296</v>
      </c>
      <c r="B310" s="210">
        <v>3</v>
      </c>
      <c r="C310" s="196" t="s">
        <v>114</v>
      </c>
      <c r="D310" s="201">
        <v>37319.516412037039</v>
      </c>
      <c r="E310" s="196" t="s">
        <v>108</v>
      </c>
      <c r="F310" s="201">
        <v>44169</v>
      </c>
      <c r="G310" s="196" t="s">
        <v>170</v>
      </c>
      <c r="H310" s="198" t="s">
        <v>3155</v>
      </c>
      <c r="I310" s="196" t="s">
        <v>116</v>
      </c>
      <c r="J310" s="196" t="s">
        <v>101</v>
      </c>
      <c r="L310" s="200" t="s">
        <v>101</v>
      </c>
      <c r="M310" s="198" t="s">
        <v>3156</v>
      </c>
      <c r="O310" s="196" t="s">
        <v>553</v>
      </c>
      <c r="P310" s="198" t="s">
        <v>3152</v>
      </c>
      <c r="R310" s="196" t="s">
        <v>47</v>
      </c>
      <c r="S310" s="196" t="s">
        <v>41</v>
      </c>
      <c r="T310" s="211">
        <v>5.0999999999999996</v>
      </c>
      <c r="U310" s="201">
        <v>38870</v>
      </c>
      <c r="W310" s="200" t="s">
        <v>93</v>
      </c>
      <c r="X310" s="196" t="s">
        <v>13</v>
      </c>
      <c r="AA310" s="196" t="s">
        <v>8738</v>
      </c>
      <c r="AB310" s="196" t="s">
        <v>8736</v>
      </c>
      <c r="AC310" s="200">
        <v>3</v>
      </c>
      <c r="AD310" s="200" t="s">
        <v>8231</v>
      </c>
      <c r="AE310" s="212">
        <v>-279.14999999999998</v>
      </c>
      <c r="AF310" s="212">
        <v>22160239.850000001</v>
      </c>
      <c r="AG310" s="198" t="s">
        <v>3157</v>
      </c>
    </row>
    <row r="311" spans="1:33" hidden="1" x14ac:dyDescent="0.25">
      <c r="A311" s="209">
        <v>100296</v>
      </c>
      <c r="B311" s="210">
        <v>3</v>
      </c>
      <c r="C311" s="196" t="s">
        <v>114</v>
      </c>
      <c r="D311" s="201">
        <v>37319.516412037039</v>
      </c>
      <c r="E311" s="196" t="s">
        <v>108</v>
      </c>
      <c r="F311" s="201">
        <v>44169</v>
      </c>
      <c r="G311" s="196" t="s">
        <v>170</v>
      </c>
      <c r="H311" s="198" t="s">
        <v>3155</v>
      </c>
      <c r="I311" s="196" t="s">
        <v>116</v>
      </c>
      <c r="J311" s="196" t="s">
        <v>101</v>
      </c>
      <c r="L311" s="200" t="s">
        <v>101</v>
      </c>
      <c r="M311" s="198" t="s">
        <v>3156</v>
      </c>
      <c r="O311" s="196" t="s">
        <v>553</v>
      </c>
      <c r="P311" s="198" t="s">
        <v>3152</v>
      </c>
      <c r="R311" s="196" t="s">
        <v>47</v>
      </c>
      <c r="S311" s="196" t="s">
        <v>41</v>
      </c>
      <c r="T311" s="211">
        <v>5.0999999999999996</v>
      </c>
      <c r="U311" s="201">
        <v>38870</v>
      </c>
      <c r="W311" s="200" t="s">
        <v>93</v>
      </c>
      <c r="X311" s="196" t="s">
        <v>13</v>
      </c>
      <c r="AA311" s="196" t="s">
        <v>8739</v>
      </c>
      <c r="AB311" s="196" t="s">
        <v>8736</v>
      </c>
      <c r="AC311" s="200">
        <v>3</v>
      </c>
      <c r="AD311" s="200" t="s">
        <v>8231</v>
      </c>
      <c r="AE311" s="212">
        <v>-50.85</v>
      </c>
      <c r="AF311" s="212">
        <v>2152329.15</v>
      </c>
      <c r="AG311" s="198" t="s">
        <v>3157</v>
      </c>
    </row>
    <row r="312" spans="1:33" hidden="1" x14ac:dyDescent="0.25">
      <c r="A312" s="209">
        <v>100301.01</v>
      </c>
      <c r="B312" s="210">
        <v>3</v>
      </c>
      <c r="C312" s="196" t="s">
        <v>97</v>
      </c>
      <c r="D312" s="201">
        <v>39889</v>
      </c>
      <c r="E312" s="196" t="s">
        <v>2708</v>
      </c>
      <c r="F312" s="201">
        <v>44169</v>
      </c>
      <c r="G312" s="196" t="s">
        <v>152</v>
      </c>
      <c r="H312" s="198" t="s">
        <v>4260</v>
      </c>
      <c r="I312" s="196" t="s">
        <v>366</v>
      </c>
      <c r="J312" s="196" t="s">
        <v>101</v>
      </c>
      <c r="L312" s="200" t="s">
        <v>101</v>
      </c>
      <c r="M312" s="198" t="s">
        <v>8740</v>
      </c>
      <c r="N312" s="198" t="s">
        <v>8741</v>
      </c>
      <c r="O312" s="196" t="s">
        <v>553</v>
      </c>
      <c r="P312" s="198" t="s">
        <v>1789</v>
      </c>
      <c r="R312" s="196" t="s">
        <v>47</v>
      </c>
      <c r="S312" s="196" t="s">
        <v>45</v>
      </c>
      <c r="T312" s="211">
        <v>3.206</v>
      </c>
      <c r="U312" s="201">
        <v>40669</v>
      </c>
      <c r="W312" s="200" t="s">
        <v>93</v>
      </c>
      <c r="X312" s="196" t="s">
        <v>13</v>
      </c>
      <c r="AA312" s="196" t="s">
        <v>8742</v>
      </c>
      <c r="AB312" s="196" t="s">
        <v>8743</v>
      </c>
      <c r="AC312" s="200">
        <v>3</v>
      </c>
      <c r="AD312" s="200" t="s">
        <v>8231</v>
      </c>
      <c r="AE312" s="203" t="s">
        <v>505</v>
      </c>
      <c r="AF312" s="212">
        <v>23382101</v>
      </c>
      <c r="AG312" s="198" t="s">
        <v>8744</v>
      </c>
    </row>
    <row r="313" spans="1:33" hidden="1" x14ac:dyDescent="0.25">
      <c r="A313" s="209">
        <v>100312</v>
      </c>
      <c r="B313" s="210">
        <v>3</v>
      </c>
      <c r="C313" s="196" t="s">
        <v>85</v>
      </c>
      <c r="D313" s="201">
        <v>37319.516736111109</v>
      </c>
      <c r="E313" s="196" t="s">
        <v>108</v>
      </c>
      <c r="F313" s="201">
        <v>44217</v>
      </c>
      <c r="G313" s="196" t="s">
        <v>179</v>
      </c>
      <c r="H313" s="198" t="s">
        <v>8745</v>
      </c>
      <c r="I313" s="196" t="s">
        <v>2938</v>
      </c>
      <c r="J313" s="196" t="s">
        <v>101</v>
      </c>
      <c r="L313" s="200" t="s">
        <v>101</v>
      </c>
      <c r="M313" s="198" t="s">
        <v>8746</v>
      </c>
      <c r="N313" s="198" t="s">
        <v>8747</v>
      </c>
      <c r="O313" s="196" t="s">
        <v>553</v>
      </c>
      <c r="P313" s="198" t="s">
        <v>92</v>
      </c>
      <c r="R313" s="196" t="s">
        <v>47</v>
      </c>
      <c r="S313" s="196" t="s">
        <v>41</v>
      </c>
      <c r="T313" s="211">
        <v>6.5570000000000004</v>
      </c>
      <c r="U313" s="201">
        <v>45268</v>
      </c>
      <c r="W313" s="200" t="s">
        <v>93</v>
      </c>
      <c r="X313" s="196" t="s">
        <v>94</v>
      </c>
      <c r="AA313" s="196" t="s">
        <v>8748</v>
      </c>
      <c r="AB313" s="196" t="s">
        <v>8749</v>
      </c>
      <c r="AC313" s="200">
        <v>1</v>
      </c>
      <c r="AD313" s="200" t="s">
        <v>8231</v>
      </c>
      <c r="AE313" s="203" t="s">
        <v>505</v>
      </c>
      <c r="AF313" s="212">
        <v>3545000</v>
      </c>
    </row>
    <row r="314" spans="1:33" hidden="1" x14ac:dyDescent="0.25">
      <c r="A314" s="209">
        <v>100312</v>
      </c>
      <c r="B314" s="210">
        <v>3</v>
      </c>
      <c r="C314" s="196" t="s">
        <v>85</v>
      </c>
      <c r="D314" s="201">
        <v>37319.516736111109</v>
      </c>
      <c r="E314" s="196" t="s">
        <v>108</v>
      </c>
      <c r="F314" s="201">
        <v>44217</v>
      </c>
      <c r="G314" s="196" t="s">
        <v>179</v>
      </c>
      <c r="H314" s="198" t="s">
        <v>8745</v>
      </c>
      <c r="I314" s="196" t="s">
        <v>2938</v>
      </c>
      <c r="J314" s="196" t="s">
        <v>101</v>
      </c>
      <c r="L314" s="200" t="s">
        <v>101</v>
      </c>
      <c r="M314" s="198" t="s">
        <v>8746</v>
      </c>
      <c r="N314" s="198" t="s">
        <v>8747</v>
      </c>
      <c r="O314" s="196" t="s">
        <v>553</v>
      </c>
      <c r="P314" s="198" t="s">
        <v>92</v>
      </c>
      <c r="R314" s="196" t="s">
        <v>47</v>
      </c>
      <c r="S314" s="196" t="s">
        <v>41</v>
      </c>
      <c r="T314" s="211">
        <v>6.5570000000000004</v>
      </c>
      <c r="U314" s="201">
        <v>45268</v>
      </c>
      <c r="W314" s="200" t="s">
        <v>93</v>
      </c>
      <c r="X314" s="196" t="s">
        <v>94</v>
      </c>
      <c r="AA314" s="196" t="s">
        <v>8750</v>
      </c>
      <c r="AB314" s="196" t="s">
        <v>8749</v>
      </c>
      <c r="AC314" s="200">
        <v>2</v>
      </c>
      <c r="AD314" s="200" t="s">
        <v>8231</v>
      </c>
      <c r="AE314" s="203" t="s">
        <v>505</v>
      </c>
      <c r="AF314" s="212">
        <v>3135000</v>
      </c>
    </row>
    <row r="315" spans="1:33" hidden="1" x14ac:dyDescent="0.25">
      <c r="A315" s="209">
        <v>100312.01</v>
      </c>
      <c r="B315" s="210">
        <v>3</v>
      </c>
      <c r="C315" s="196" t="s">
        <v>114</v>
      </c>
      <c r="D315" s="201">
        <v>41543</v>
      </c>
      <c r="E315" s="196" t="s">
        <v>2937</v>
      </c>
      <c r="F315" s="201">
        <v>43634.875069444446</v>
      </c>
      <c r="G315" s="196" t="s">
        <v>170</v>
      </c>
      <c r="H315" s="198" t="s">
        <v>910</v>
      </c>
      <c r="I315" s="196" t="s">
        <v>2938</v>
      </c>
      <c r="J315" s="196" t="s">
        <v>101</v>
      </c>
      <c r="L315" s="200" t="s">
        <v>101</v>
      </c>
      <c r="M315" s="198" t="s">
        <v>2939</v>
      </c>
      <c r="N315" s="198" t="s">
        <v>2940</v>
      </c>
      <c r="O315" s="196" t="s">
        <v>1836</v>
      </c>
      <c r="P315" s="198" t="s">
        <v>2919</v>
      </c>
      <c r="R315" s="196" t="s">
        <v>47</v>
      </c>
      <c r="S315" s="196" t="s">
        <v>41</v>
      </c>
      <c r="T315" s="211">
        <v>0</v>
      </c>
      <c r="U315" s="201">
        <v>42503</v>
      </c>
      <c r="W315" s="200" t="s">
        <v>93</v>
      </c>
      <c r="X315" s="196" t="s">
        <v>103</v>
      </c>
      <c r="AA315" s="196" t="s">
        <v>8751</v>
      </c>
      <c r="AB315" s="196" t="s">
        <v>8752</v>
      </c>
      <c r="AC315" s="200">
        <v>3</v>
      </c>
      <c r="AD315" s="200" t="s">
        <v>8231</v>
      </c>
      <c r="AE315" s="212">
        <v>84638.43</v>
      </c>
      <c r="AF315" s="212">
        <v>18454338.43</v>
      </c>
      <c r="AG315" s="198" t="s">
        <v>2941</v>
      </c>
    </row>
    <row r="316" spans="1:33" hidden="1" x14ac:dyDescent="0.25">
      <c r="A316" s="209">
        <v>100314</v>
      </c>
      <c r="B316" s="210">
        <v>4</v>
      </c>
      <c r="C316" s="196" t="s">
        <v>97</v>
      </c>
      <c r="D316" s="201">
        <v>37319.51866898148</v>
      </c>
      <c r="E316" s="196" t="s">
        <v>108</v>
      </c>
      <c r="F316" s="201">
        <v>44169</v>
      </c>
      <c r="G316" s="196" t="s">
        <v>152</v>
      </c>
      <c r="H316" s="198" t="s">
        <v>420</v>
      </c>
      <c r="I316" s="196" t="s">
        <v>116</v>
      </c>
      <c r="J316" s="196" t="s">
        <v>101</v>
      </c>
      <c r="L316" s="200" t="s">
        <v>101</v>
      </c>
      <c r="M316" s="198" t="s">
        <v>8753</v>
      </c>
      <c r="N316" s="198" t="s">
        <v>8754</v>
      </c>
      <c r="O316" s="196" t="s">
        <v>553</v>
      </c>
      <c r="P316" s="198" t="s">
        <v>1783</v>
      </c>
      <c r="R316" s="196" t="s">
        <v>47</v>
      </c>
      <c r="S316" s="196" t="s">
        <v>45</v>
      </c>
      <c r="T316" s="211">
        <v>5.68</v>
      </c>
      <c r="U316" s="201">
        <v>41929</v>
      </c>
      <c r="W316" s="200" t="s">
        <v>93</v>
      </c>
      <c r="X316" s="196" t="s">
        <v>13</v>
      </c>
      <c r="AA316" s="196" t="s">
        <v>8755</v>
      </c>
      <c r="AB316" s="196" t="s">
        <v>8756</v>
      </c>
      <c r="AC316" s="200">
        <v>1</v>
      </c>
      <c r="AD316" s="200" t="s">
        <v>8231</v>
      </c>
      <c r="AE316" s="203" t="s">
        <v>505</v>
      </c>
      <c r="AF316" s="212">
        <v>4590000</v>
      </c>
      <c r="AG316" s="198" t="s">
        <v>8757</v>
      </c>
    </row>
    <row r="317" spans="1:33" hidden="1" x14ac:dyDescent="0.25">
      <c r="A317" s="209">
        <v>100314</v>
      </c>
      <c r="B317" s="210">
        <v>4</v>
      </c>
      <c r="C317" s="196" t="s">
        <v>97</v>
      </c>
      <c r="D317" s="201">
        <v>37319.51866898148</v>
      </c>
      <c r="E317" s="196" t="s">
        <v>108</v>
      </c>
      <c r="F317" s="201">
        <v>44169</v>
      </c>
      <c r="G317" s="196" t="s">
        <v>152</v>
      </c>
      <c r="H317" s="198" t="s">
        <v>420</v>
      </c>
      <c r="I317" s="196" t="s">
        <v>116</v>
      </c>
      <c r="J317" s="196" t="s">
        <v>101</v>
      </c>
      <c r="L317" s="200" t="s">
        <v>101</v>
      </c>
      <c r="M317" s="198" t="s">
        <v>8753</v>
      </c>
      <c r="N317" s="198" t="s">
        <v>8754</v>
      </c>
      <c r="O317" s="196" t="s">
        <v>553</v>
      </c>
      <c r="P317" s="198" t="s">
        <v>1783</v>
      </c>
      <c r="R317" s="196" t="s">
        <v>47</v>
      </c>
      <c r="S317" s="196" t="s">
        <v>45</v>
      </c>
      <c r="T317" s="211">
        <v>5.68</v>
      </c>
      <c r="U317" s="201">
        <v>41929</v>
      </c>
      <c r="W317" s="200" t="s">
        <v>93</v>
      </c>
      <c r="X317" s="196" t="s">
        <v>13</v>
      </c>
      <c r="AA317" s="196" t="s">
        <v>8758</v>
      </c>
      <c r="AB317" s="196" t="s">
        <v>8759</v>
      </c>
      <c r="AC317" s="200">
        <v>2</v>
      </c>
      <c r="AD317" s="200" t="s">
        <v>8231</v>
      </c>
      <c r="AE317" s="203" t="s">
        <v>505</v>
      </c>
      <c r="AF317" s="212">
        <v>6509376</v>
      </c>
      <c r="AG317" s="198" t="s">
        <v>8757</v>
      </c>
    </row>
    <row r="318" spans="1:33" hidden="1" x14ac:dyDescent="0.25">
      <c r="A318" s="209">
        <v>100314</v>
      </c>
      <c r="B318" s="210">
        <v>4</v>
      </c>
      <c r="C318" s="196" t="s">
        <v>97</v>
      </c>
      <c r="D318" s="201">
        <v>37319.51866898148</v>
      </c>
      <c r="E318" s="196" t="s">
        <v>108</v>
      </c>
      <c r="F318" s="201">
        <v>44169</v>
      </c>
      <c r="G318" s="196" t="s">
        <v>152</v>
      </c>
      <c r="H318" s="198" t="s">
        <v>420</v>
      </c>
      <c r="I318" s="196" t="s">
        <v>116</v>
      </c>
      <c r="J318" s="196" t="s">
        <v>101</v>
      </c>
      <c r="L318" s="200" t="s">
        <v>101</v>
      </c>
      <c r="M318" s="198" t="s">
        <v>8753</v>
      </c>
      <c r="N318" s="198" t="s">
        <v>8754</v>
      </c>
      <c r="O318" s="196" t="s">
        <v>553</v>
      </c>
      <c r="P318" s="198" t="s">
        <v>1783</v>
      </c>
      <c r="R318" s="196" t="s">
        <v>47</v>
      </c>
      <c r="S318" s="196" t="s">
        <v>45</v>
      </c>
      <c r="T318" s="211">
        <v>5.68</v>
      </c>
      <c r="U318" s="201">
        <v>41929</v>
      </c>
      <c r="W318" s="200" t="s">
        <v>93</v>
      </c>
      <c r="X318" s="196" t="s">
        <v>13</v>
      </c>
      <c r="AA318" s="196" t="s">
        <v>8760</v>
      </c>
      <c r="AB318" s="196" t="s">
        <v>8759</v>
      </c>
      <c r="AC318" s="200">
        <v>3</v>
      </c>
      <c r="AD318" s="200" t="s">
        <v>8231</v>
      </c>
      <c r="AE318" s="203" t="s">
        <v>505</v>
      </c>
      <c r="AF318" s="212">
        <v>59811444</v>
      </c>
      <c r="AG318" s="198" t="s">
        <v>8757</v>
      </c>
    </row>
    <row r="319" spans="1:33" ht="36" hidden="1" x14ac:dyDescent="0.25">
      <c r="A319" s="209">
        <v>100321</v>
      </c>
      <c r="B319" s="210">
        <v>4</v>
      </c>
      <c r="C319" s="196" t="s">
        <v>85</v>
      </c>
      <c r="D319" s="201">
        <v>37319.51871527778</v>
      </c>
      <c r="E319" s="196" t="s">
        <v>108</v>
      </c>
      <c r="F319" s="201">
        <v>43669</v>
      </c>
      <c r="G319" s="196" t="s">
        <v>152</v>
      </c>
      <c r="H319" s="198" t="s">
        <v>415</v>
      </c>
      <c r="I319" s="196" t="s">
        <v>8761</v>
      </c>
      <c r="J319" s="196" t="s">
        <v>101</v>
      </c>
      <c r="L319" s="200" t="s">
        <v>101</v>
      </c>
      <c r="M319" s="198" t="s">
        <v>8762</v>
      </c>
      <c r="N319" s="198" t="s">
        <v>8763</v>
      </c>
      <c r="O319" s="196" t="s">
        <v>553</v>
      </c>
      <c r="P319" s="198" t="s">
        <v>4021</v>
      </c>
      <c r="R319" s="196" t="s">
        <v>47</v>
      </c>
      <c r="S319" s="196" t="s">
        <v>41</v>
      </c>
      <c r="T319" s="211">
        <v>7.9539999999999997</v>
      </c>
      <c r="W319" s="200" t="s">
        <v>93</v>
      </c>
      <c r="AA319" s="196" t="s">
        <v>8764</v>
      </c>
      <c r="AB319" s="196" t="s">
        <v>8765</v>
      </c>
      <c r="AC319" s="200">
        <v>1</v>
      </c>
      <c r="AD319" s="200" t="s">
        <v>8231</v>
      </c>
      <c r="AE319" s="203" t="s">
        <v>505</v>
      </c>
      <c r="AF319" s="212">
        <v>6970000</v>
      </c>
    </row>
    <row r="320" spans="1:33" ht="36" hidden="1" x14ac:dyDescent="0.25">
      <c r="A320" s="209">
        <v>100321</v>
      </c>
      <c r="B320" s="210">
        <v>4</v>
      </c>
      <c r="C320" s="196" t="s">
        <v>85</v>
      </c>
      <c r="D320" s="201">
        <v>37319.51871527778</v>
      </c>
      <c r="E320" s="196" t="s">
        <v>108</v>
      </c>
      <c r="F320" s="201">
        <v>43669</v>
      </c>
      <c r="G320" s="196" t="s">
        <v>152</v>
      </c>
      <c r="H320" s="198" t="s">
        <v>415</v>
      </c>
      <c r="I320" s="196" t="s">
        <v>8761</v>
      </c>
      <c r="J320" s="196" t="s">
        <v>101</v>
      </c>
      <c r="L320" s="200" t="s">
        <v>101</v>
      </c>
      <c r="M320" s="198" t="s">
        <v>8762</v>
      </c>
      <c r="N320" s="198" t="s">
        <v>8763</v>
      </c>
      <c r="O320" s="196" t="s">
        <v>553</v>
      </c>
      <c r="P320" s="198" t="s">
        <v>4021</v>
      </c>
      <c r="R320" s="196" t="s">
        <v>47</v>
      </c>
      <c r="S320" s="196" t="s">
        <v>41</v>
      </c>
      <c r="T320" s="211">
        <v>7.9539999999999997</v>
      </c>
      <c r="W320" s="200" t="s">
        <v>93</v>
      </c>
      <c r="AA320" s="196" t="s">
        <v>8766</v>
      </c>
      <c r="AB320" s="196" t="s">
        <v>8767</v>
      </c>
      <c r="AC320" s="200">
        <v>2</v>
      </c>
      <c r="AD320" s="200" t="s">
        <v>8231</v>
      </c>
      <c r="AE320" s="203" t="s">
        <v>505</v>
      </c>
      <c r="AF320" s="212">
        <v>8278400</v>
      </c>
    </row>
    <row r="321" spans="1:33" ht="36" hidden="1" x14ac:dyDescent="0.25">
      <c r="A321" s="209">
        <v>100321.01</v>
      </c>
      <c r="B321" s="210">
        <v>4</v>
      </c>
      <c r="C321" s="196" t="s">
        <v>122</v>
      </c>
      <c r="D321" s="201">
        <v>40262</v>
      </c>
      <c r="E321" s="196" t="s">
        <v>3773</v>
      </c>
      <c r="F321" s="201">
        <v>43840</v>
      </c>
      <c r="G321" s="196" t="s">
        <v>398</v>
      </c>
      <c r="H321" s="198" t="s">
        <v>415</v>
      </c>
      <c r="I321" s="196" t="s">
        <v>8768</v>
      </c>
      <c r="J321" s="196" t="s">
        <v>101</v>
      </c>
      <c r="L321" s="200" t="s">
        <v>101</v>
      </c>
      <c r="M321" s="198" t="s">
        <v>8769</v>
      </c>
      <c r="N321" s="198" t="s">
        <v>8770</v>
      </c>
      <c r="O321" s="196" t="s">
        <v>553</v>
      </c>
      <c r="P321" s="198" t="s">
        <v>92</v>
      </c>
      <c r="R321" s="196" t="s">
        <v>47</v>
      </c>
      <c r="S321" s="196" t="s">
        <v>41</v>
      </c>
      <c r="T321" s="211">
        <v>5.2649999999999997</v>
      </c>
      <c r="U321" s="201">
        <v>43812</v>
      </c>
      <c r="W321" s="200" t="s">
        <v>93</v>
      </c>
      <c r="AA321" s="196" t="s">
        <v>8771</v>
      </c>
      <c r="AB321" s="196" t="s">
        <v>8772</v>
      </c>
      <c r="AC321" s="200">
        <v>3</v>
      </c>
      <c r="AD321" s="200" t="s">
        <v>8231</v>
      </c>
      <c r="AE321" s="203" t="s">
        <v>505</v>
      </c>
      <c r="AF321" s="212">
        <v>39818557</v>
      </c>
      <c r="AG321" s="198" t="s">
        <v>8773</v>
      </c>
    </row>
    <row r="322" spans="1:33" ht="36" hidden="1" x14ac:dyDescent="0.25">
      <c r="A322" s="209">
        <v>100322</v>
      </c>
      <c r="B322" s="210">
        <v>4</v>
      </c>
      <c r="C322" s="196" t="s">
        <v>85</v>
      </c>
      <c r="D322" s="201">
        <v>37319.518877314818</v>
      </c>
      <c r="E322" s="196" t="s">
        <v>108</v>
      </c>
      <c r="F322" s="201">
        <v>43741</v>
      </c>
      <c r="G322" s="196" t="s">
        <v>152</v>
      </c>
      <c r="H322" s="198" t="s">
        <v>420</v>
      </c>
      <c r="I322" s="196" t="s">
        <v>2987</v>
      </c>
      <c r="J322" s="196" t="s">
        <v>101</v>
      </c>
      <c r="L322" s="200" t="s">
        <v>101</v>
      </c>
      <c r="M322" s="198" t="s">
        <v>8774</v>
      </c>
      <c r="N322" s="198" t="s">
        <v>8775</v>
      </c>
      <c r="O322" s="196" t="s">
        <v>553</v>
      </c>
      <c r="P322" s="198" t="s">
        <v>4021</v>
      </c>
      <c r="R322" s="196" t="s">
        <v>47</v>
      </c>
      <c r="S322" s="196" t="s">
        <v>41</v>
      </c>
      <c r="T322" s="211">
        <v>5.72</v>
      </c>
      <c r="W322" s="200" t="s">
        <v>93</v>
      </c>
      <c r="X322" s="196" t="s">
        <v>94</v>
      </c>
      <c r="AA322" s="196" t="s">
        <v>8776</v>
      </c>
      <c r="AB322" s="196" t="s">
        <v>8777</v>
      </c>
      <c r="AC322" s="200">
        <v>1</v>
      </c>
      <c r="AD322" s="200" t="s">
        <v>8231</v>
      </c>
      <c r="AE322" s="203" t="s">
        <v>505</v>
      </c>
      <c r="AF322" s="212">
        <v>1825000</v>
      </c>
    </row>
    <row r="323" spans="1:33" ht="36" hidden="1" x14ac:dyDescent="0.25">
      <c r="A323" s="209">
        <v>100322</v>
      </c>
      <c r="B323" s="210">
        <v>4</v>
      </c>
      <c r="C323" s="196" t="s">
        <v>85</v>
      </c>
      <c r="D323" s="201">
        <v>37319.518877314818</v>
      </c>
      <c r="E323" s="196" t="s">
        <v>108</v>
      </c>
      <c r="F323" s="201">
        <v>43741</v>
      </c>
      <c r="G323" s="196" t="s">
        <v>152</v>
      </c>
      <c r="H323" s="198" t="s">
        <v>420</v>
      </c>
      <c r="I323" s="196" t="s">
        <v>2987</v>
      </c>
      <c r="J323" s="196" t="s">
        <v>101</v>
      </c>
      <c r="L323" s="200" t="s">
        <v>101</v>
      </c>
      <c r="M323" s="198" t="s">
        <v>8774</v>
      </c>
      <c r="N323" s="198" t="s">
        <v>8775</v>
      </c>
      <c r="O323" s="196" t="s">
        <v>553</v>
      </c>
      <c r="P323" s="198" t="s">
        <v>4021</v>
      </c>
      <c r="R323" s="196" t="s">
        <v>47</v>
      </c>
      <c r="S323" s="196" t="s">
        <v>41</v>
      </c>
      <c r="T323" s="211">
        <v>5.72</v>
      </c>
      <c r="W323" s="200" t="s">
        <v>93</v>
      </c>
      <c r="X323" s="196" t="s">
        <v>94</v>
      </c>
      <c r="AA323" s="196" t="s">
        <v>8778</v>
      </c>
      <c r="AB323" s="196" t="s">
        <v>8777</v>
      </c>
      <c r="AC323" s="200">
        <v>2</v>
      </c>
      <c r="AD323" s="200" t="s">
        <v>8231</v>
      </c>
      <c r="AE323" s="203" t="s">
        <v>505</v>
      </c>
      <c r="AF323" s="212">
        <v>10575500</v>
      </c>
    </row>
    <row r="324" spans="1:33" hidden="1" x14ac:dyDescent="0.25">
      <c r="A324" s="209">
        <v>100322.01</v>
      </c>
      <c r="B324" s="210">
        <v>4</v>
      </c>
      <c r="C324" s="196" t="s">
        <v>97</v>
      </c>
      <c r="D324" s="201">
        <v>40995</v>
      </c>
      <c r="E324" s="196" t="s">
        <v>2170</v>
      </c>
      <c r="F324" s="201">
        <v>44519.875115740739</v>
      </c>
      <c r="G324" s="196" t="s">
        <v>510</v>
      </c>
      <c r="H324" s="198" t="s">
        <v>420</v>
      </c>
      <c r="I324" s="196" t="s">
        <v>2987</v>
      </c>
      <c r="J324" s="196" t="s">
        <v>101</v>
      </c>
      <c r="L324" s="200" t="s">
        <v>101</v>
      </c>
      <c r="M324" s="198" t="s">
        <v>8779</v>
      </c>
      <c r="N324" s="198" t="s">
        <v>8780</v>
      </c>
      <c r="O324" s="196" t="s">
        <v>553</v>
      </c>
      <c r="P324" s="198" t="s">
        <v>92</v>
      </c>
      <c r="R324" s="196" t="s">
        <v>47</v>
      </c>
      <c r="S324" s="196" t="s">
        <v>41</v>
      </c>
      <c r="T324" s="211">
        <v>1.609</v>
      </c>
      <c r="U324" s="201">
        <v>42909</v>
      </c>
      <c r="W324" s="200" t="s">
        <v>93</v>
      </c>
      <c r="X324" s="196" t="s">
        <v>94</v>
      </c>
      <c r="AA324" s="196" t="s">
        <v>8781</v>
      </c>
      <c r="AB324" s="196" t="s">
        <v>8782</v>
      </c>
      <c r="AC324" s="200">
        <v>3</v>
      </c>
      <c r="AD324" s="200" t="s">
        <v>8231</v>
      </c>
      <c r="AE324" s="203" t="s">
        <v>505</v>
      </c>
      <c r="AF324" s="212">
        <v>10815896</v>
      </c>
      <c r="AG324" s="198" t="s">
        <v>8783</v>
      </c>
    </row>
    <row r="325" spans="1:33" hidden="1" x14ac:dyDescent="0.25">
      <c r="A325" s="209">
        <v>100322.04</v>
      </c>
      <c r="B325" s="210">
        <v>4</v>
      </c>
      <c r="C325" s="196" t="s">
        <v>97</v>
      </c>
      <c r="D325" s="201">
        <v>41690</v>
      </c>
      <c r="E325" s="196" t="s">
        <v>2170</v>
      </c>
      <c r="F325" s="201">
        <v>44169</v>
      </c>
      <c r="G325" s="196" t="s">
        <v>510</v>
      </c>
      <c r="H325" s="198" t="s">
        <v>420</v>
      </c>
      <c r="I325" s="196" t="s">
        <v>2987</v>
      </c>
      <c r="J325" s="196" t="s">
        <v>101</v>
      </c>
      <c r="L325" s="200" t="s">
        <v>101</v>
      </c>
      <c r="M325" s="198" t="s">
        <v>8784</v>
      </c>
      <c r="O325" s="196" t="s">
        <v>553</v>
      </c>
      <c r="P325" s="198" t="s">
        <v>92</v>
      </c>
      <c r="R325" s="196" t="s">
        <v>47</v>
      </c>
      <c r="S325" s="196" t="s">
        <v>41</v>
      </c>
      <c r="T325" s="211">
        <v>2</v>
      </c>
      <c r="U325" s="201">
        <v>42195</v>
      </c>
      <c r="W325" s="200" t="s">
        <v>93</v>
      </c>
      <c r="X325" s="196" t="s">
        <v>13</v>
      </c>
      <c r="AA325" s="196" t="s">
        <v>8785</v>
      </c>
      <c r="AB325" s="196" t="s">
        <v>8786</v>
      </c>
      <c r="AC325" s="200">
        <v>3</v>
      </c>
      <c r="AD325" s="200" t="s">
        <v>8231</v>
      </c>
      <c r="AE325" s="203" t="s">
        <v>505</v>
      </c>
      <c r="AF325" s="212">
        <v>23379692</v>
      </c>
      <c r="AG325" s="198" t="s">
        <v>8787</v>
      </c>
    </row>
    <row r="326" spans="1:33" hidden="1" x14ac:dyDescent="0.25">
      <c r="A326" s="209">
        <v>100326.01</v>
      </c>
      <c r="B326" s="210">
        <v>4</v>
      </c>
      <c r="C326" s="196" t="s">
        <v>122</v>
      </c>
      <c r="D326" s="201">
        <v>40243</v>
      </c>
      <c r="E326" s="196" t="s">
        <v>2708</v>
      </c>
      <c r="F326" s="201">
        <v>44494.875208333331</v>
      </c>
      <c r="G326" s="196" t="s">
        <v>161</v>
      </c>
      <c r="H326" s="198" t="s">
        <v>3620</v>
      </c>
      <c r="I326" s="196" t="s">
        <v>1558</v>
      </c>
      <c r="J326" s="196" t="s">
        <v>101</v>
      </c>
      <c r="L326" s="200" t="s">
        <v>101</v>
      </c>
      <c r="M326" s="198" t="s">
        <v>3621</v>
      </c>
      <c r="N326" s="198" t="s">
        <v>3622</v>
      </c>
      <c r="O326" s="196" t="s">
        <v>553</v>
      </c>
      <c r="P326" s="198" t="s">
        <v>1789</v>
      </c>
      <c r="R326" s="196" t="s">
        <v>47</v>
      </c>
      <c r="S326" s="196" t="s">
        <v>45</v>
      </c>
      <c r="T326" s="211">
        <v>4</v>
      </c>
      <c r="U326" s="201">
        <v>44477</v>
      </c>
      <c r="W326" s="200" t="s">
        <v>93</v>
      </c>
      <c r="X326" s="196" t="s">
        <v>13</v>
      </c>
      <c r="AA326" s="196" t="s">
        <v>8788</v>
      </c>
      <c r="AB326" s="196" t="s">
        <v>8789</v>
      </c>
      <c r="AC326" s="200">
        <v>1</v>
      </c>
      <c r="AD326" s="200" t="s">
        <v>8231</v>
      </c>
      <c r="AE326" s="203" t="s">
        <v>505</v>
      </c>
      <c r="AF326" s="212">
        <v>1364000</v>
      </c>
      <c r="AG326" s="198" t="s">
        <v>3624</v>
      </c>
    </row>
    <row r="327" spans="1:33" hidden="1" x14ac:dyDescent="0.25">
      <c r="A327" s="209">
        <v>100326.01</v>
      </c>
      <c r="B327" s="210">
        <v>4</v>
      </c>
      <c r="C327" s="196" t="s">
        <v>122</v>
      </c>
      <c r="D327" s="201">
        <v>40243</v>
      </c>
      <c r="E327" s="196" t="s">
        <v>2708</v>
      </c>
      <c r="F327" s="201">
        <v>44494.875208333331</v>
      </c>
      <c r="G327" s="196" t="s">
        <v>161</v>
      </c>
      <c r="H327" s="198" t="s">
        <v>3620</v>
      </c>
      <c r="I327" s="196" t="s">
        <v>1558</v>
      </c>
      <c r="J327" s="196" t="s">
        <v>101</v>
      </c>
      <c r="L327" s="200" t="s">
        <v>101</v>
      </c>
      <c r="M327" s="198" t="s">
        <v>3621</v>
      </c>
      <c r="N327" s="198" t="s">
        <v>3622</v>
      </c>
      <c r="O327" s="196" t="s">
        <v>553</v>
      </c>
      <c r="P327" s="198" t="s">
        <v>1789</v>
      </c>
      <c r="R327" s="196" t="s">
        <v>47</v>
      </c>
      <c r="S327" s="196" t="s">
        <v>45</v>
      </c>
      <c r="T327" s="211">
        <v>4</v>
      </c>
      <c r="U327" s="201">
        <v>44477</v>
      </c>
      <c r="W327" s="200" t="s">
        <v>93</v>
      </c>
      <c r="X327" s="196" t="s">
        <v>13</v>
      </c>
      <c r="AA327" s="196" t="s">
        <v>8790</v>
      </c>
      <c r="AB327" s="196" t="s">
        <v>8789</v>
      </c>
      <c r="AC327" s="200">
        <v>2</v>
      </c>
      <c r="AD327" s="200" t="s">
        <v>8231</v>
      </c>
      <c r="AE327" s="203" t="s">
        <v>505</v>
      </c>
      <c r="AF327" s="212">
        <v>4448500</v>
      </c>
      <c r="AG327" s="198" t="s">
        <v>3624</v>
      </c>
    </row>
    <row r="328" spans="1:33" hidden="1" x14ac:dyDescent="0.25">
      <c r="A328" s="209">
        <v>100326.01</v>
      </c>
      <c r="B328" s="210">
        <v>4</v>
      </c>
      <c r="C328" s="196" t="s">
        <v>122</v>
      </c>
      <c r="D328" s="201">
        <v>40243</v>
      </c>
      <c r="E328" s="196" t="s">
        <v>2708</v>
      </c>
      <c r="F328" s="201">
        <v>44494.875208333331</v>
      </c>
      <c r="G328" s="196" t="s">
        <v>161</v>
      </c>
      <c r="H328" s="198" t="s">
        <v>3620</v>
      </c>
      <c r="I328" s="196" t="s">
        <v>1558</v>
      </c>
      <c r="J328" s="196" t="s">
        <v>101</v>
      </c>
      <c r="L328" s="200" t="s">
        <v>101</v>
      </c>
      <c r="M328" s="198" t="s">
        <v>3621</v>
      </c>
      <c r="N328" s="198" t="s">
        <v>3622</v>
      </c>
      <c r="O328" s="196" t="s">
        <v>553</v>
      </c>
      <c r="P328" s="198" t="s">
        <v>1789</v>
      </c>
      <c r="R328" s="196" t="s">
        <v>47</v>
      </c>
      <c r="S328" s="196" t="s">
        <v>45</v>
      </c>
      <c r="T328" s="211">
        <v>4</v>
      </c>
      <c r="U328" s="201">
        <v>44477</v>
      </c>
      <c r="W328" s="200" t="s">
        <v>93</v>
      </c>
      <c r="X328" s="196" t="s">
        <v>13</v>
      </c>
      <c r="AA328" s="196" t="s">
        <v>8791</v>
      </c>
      <c r="AB328" s="196" t="s">
        <v>8789</v>
      </c>
      <c r="AC328" s="200">
        <v>3</v>
      </c>
      <c r="AD328" s="200" t="s">
        <v>8231</v>
      </c>
      <c r="AE328" s="212">
        <v>32707933.75</v>
      </c>
      <c r="AF328" s="212">
        <v>32707933.75</v>
      </c>
      <c r="AG328" s="198" t="s">
        <v>3624</v>
      </c>
    </row>
    <row r="329" spans="1:33" hidden="1" x14ac:dyDescent="0.25">
      <c r="A329" s="209">
        <v>100326.02</v>
      </c>
      <c r="B329" s="210">
        <v>4</v>
      </c>
      <c r="C329" s="196" t="s">
        <v>85</v>
      </c>
      <c r="D329" s="201">
        <v>40395</v>
      </c>
      <c r="E329" s="196" t="s">
        <v>741</v>
      </c>
      <c r="F329" s="201">
        <v>44363</v>
      </c>
      <c r="G329" s="196" t="s">
        <v>666</v>
      </c>
      <c r="H329" s="198" t="s">
        <v>750</v>
      </c>
      <c r="I329" s="196" t="s">
        <v>1558</v>
      </c>
      <c r="J329" s="196" t="s">
        <v>101</v>
      </c>
      <c r="L329" s="200" t="s">
        <v>101</v>
      </c>
      <c r="M329" s="198" t="s">
        <v>8792</v>
      </c>
      <c r="N329" s="198" t="s">
        <v>3622</v>
      </c>
      <c r="O329" s="196" t="s">
        <v>553</v>
      </c>
      <c r="P329" s="198" t="s">
        <v>1789</v>
      </c>
      <c r="R329" s="196" t="s">
        <v>47</v>
      </c>
      <c r="S329" s="196" t="s">
        <v>45</v>
      </c>
      <c r="T329" s="211">
        <v>4.43</v>
      </c>
      <c r="U329" s="201">
        <v>45373</v>
      </c>
      <c r="W329" s="200" t="s">
        <v>93</v>
      </c>
      <c r="X329" s="196" t="s">
        <v>13</v>
      </c>
      <c r="AA329" s="196" t="s">
        <v>8793</v>
      </c>
      <c r="AB329" s="196" t="s">
        <v>8794</v>
      </c>
      <c r="AC329" s="200">
        <v>0</v>
      </c>
      <c r="AD329" s="200" t="s">
        <v>8231</v>
      </c>
      <c r="AE329" s="203" t="s">
        <v>505</v>
      </c>
      <c r="AF329" s="212">
        <v>0</v>
      </c>
    </row>
    <row r="330" spans="1:33" hidden="1" x14ac:dyDescent="0.25">
      <c r="A330" s="209">
        <v>100326.02</v>
      </c>
      <c r="B330" s="210">
        <v>4</v>
      </c>
      <c r="C330" s="196" t="s">
        <v>85</v>
      </c>
      <c r="D330" s="201">
        <v>40395</v>
      </c>
      <c r="E330" s="196" t="s">
        <v>741</v>
      </c>
      <c r="F330" s="201">
        <v>44363</v>
      </c>
      <c r="G330" s="196" t="s">
        <v>666</v>
      </c>
      <c r="H330" s="198" t="s">
        <v>750</v>
      </c>
      <c r="I330" s="196" t="s">
        <v>1558</v>
      </c>
      <c r="J330" s="196" t="s">
        <v>101</v>
      </c>
      <c r="L330" s="200" t="s">
        <v>101</v>
      </c>
      <c r="M330" s="198" t="s">
        <v>8792</v>
      </c>
      <c r="N330" s="198" t="s">
        <v>3622</v>
      </c>
      <c r="O330" s="196" t="s">
        <v>553</v>
      </c>
      <c r="P330" s="198" t="s">
        <v>1789</v>
      </c>
      <c r="R330" s="196" t="s">
        <v>47</v>
      </c>
      <c r="S330" s="196" t="s">
        <v>45</v>
      </c>
      <c r="T330" s="211">
        <v>4.43</v>
      </c>
      <c r="U330" s="201">
        <v>45373</v>
      </c>
      <c r="W330" s="200" t="s">
        <v>93</v>
      </c>
      <c r="X330" s="196" t="s">
        <v>13</v>
      </c>
      <c r="AA330" s="196" t="s">
        <v>8795</v>
      </c>
      <c r="AB330" s="196" t="s">
        <v>8794</v>
      </c>
      <c r="AC330" s="200">
        <v>1</v>
      </c>
      <c r="AD330" s="200" t="s">
        <v>8231</v>
      </c>
      <c r="AE330" s="203" t="s">
        <v>505</v>
      </c>
      <c r="AF330" s="212">
        <v>1605000</v>
      </c>
    </row>
    <row r="331" spans="1:33" hidden="1" x14ac:dyDescent="0.25">
      <c r="A331" s="209">
        <v>100326.02</v>
      </c>
      <c r="B331" s="210">
        <v>4</v>
      </c>
      <c r="C331" s="196" t="s">
        <v>85</v>
      </c>
      <c r="D331" s="201">
        <v>40395</v>
      </c>
      <c r="E331" s="196" t="s">
        <v>741</v>
      </c>
      <c r="F331" s="201">
        <v>44363</v>
      </c>
      <c r="G331" s="196" t="s">
        <v>666</v>
      </c>
      <c r="H331" s="198" t="s">
        <v>750</v>
      </c>
      <c r="I331" s="196" t="s">
        <v>1558</v>
      </c>
      <c r="J331" s="196" t="s">
        <v>101</v>
      </c>
      <c r="L331" s="200" t="s">
        <v>101</v>
      </c>
      <c r="M331" s="198" t="s">
        <v>8792</v>
      </c>
      <c r="N331" s="198" t="s">
        <v>3622</v>
      </c>
      <c r="O331" s="196" t="s">
        <v>553</v>
      </c>
      <c r="P331" s="198" t="s">
        <v>1789</v>
      </c>
      <c r="R331" s="196" t="s">
        <v>47</v>
      </c>
      <c r="S331" s="196" t="s">
        <v>45</v>
      </c>
      <c r="T331" s="211">
        <v>4.43</v>
      </c>
      <c r="U331" s="201">
        <v>45373</v>
      </c>
      <c r="W331" s="200" t="s">
        <v>93</v>
      </c>
      <c r="X331" s="196" t="s">
        <v>13</v>
      </c>
      <c r="AA331" s="196" t="s">
        <v>8796</v>
      </c>
      <c r="AB331" s="196" t="s">
        <v>8794</v>
      </c>
      <c r="AC331" s="200">
        <v>2</v>
      </c>
      <c r="AD331" s="200" t="s">
        <v>8231</v>
      </c>
      <c r="AE331" s="203" t="s">
        <v>505</v>
      </c>
      <c r="AF331" s="212">
        <v>4732000</v>
      </c>
    </row>
    <row r="332" spans="1:33" hidden="1" x14ac:dyDescent="0.25">
      <c r="A332" s="209">
        <v>100326.03</v>
      </c>
      <c r="B332" s="210">
        <v>4</v>
      </c>
      <c r="C332" s="196" t="s">
        <v>85</v>
      </c>
      <c r="D332" s="201">
        <v>40395</v>
      </c>
      <c r="E332" s="196" t="s">
        <v>741</v>
      </c>
      <c r="F332" s="201">
        <v>44363</v>
      </c>
      <c r="G332" s="196" t="s">
        <v>666</v>
      </c>
      <c r="H332" s="198" t="s">
        <v>750</v>
      </c>
      <c r="I332" s="196" t="s">
        <v>1558</v>
      </c>
      <c r="J332" s="196" t="s">
        <v>101</v>
      </c>
      <c r="L332" s="200" t="s">
        <v>101</v>
      </c>
      <c r="M332" s="198" t="s">
        <v>8797</v>
      </c>
      <c r="N332" s="198" t="s">
        <v>3622</v>
      </c>
      <c r="O332" s="196" t="s">
        <v>553</v>
      </c>
      <c r="P332" s="198" t="s">
        <v>1789</v>
      </c>
      <c r="R332" s="196" t="s">
        <v>47</v>
      </c>
      <c r="S332" s="196" t="s">
        <v>45</v>
      </c>
      <c r="T332" s="211">
        <v>4.8</v>
      </c>
      <c r="U332" s="201">
        <v>45632</v>
      </c>
      <c r="W332" s="200" t="s">
        <v>93</v>
      </c>
      <c r="X332" s="196" t="s">
        <v>13</v>
      </c>
      <c r="AA332" s="196" t="s">
        <v>8798</v>
      </c>
      <c r="AB332" s="196" t="s">
        <v>8799</v>
      </c>
      <c r="AC332" s="200">
        <v>0</v>
      </c>
      <c r="AD332" s="200" t="s">
        <v>8231</v>
      </c>
      <c r="AE332" s="203" t="s">
        <v>505</v>
      </c>
      <c r="AF332" s="212">
        <v>0</v>
      </c>
    </row>
    <row r="333" spans="1:33" hidden="1" x14ac:dyDescent="0.25">
      <c r="A333" s="209">
        <v>100326.03</v>
      </c>
      <c r="B333" s="210">
        <v>4</v>
      </c>
      <c r="C333" s="196" t="s">
        <v>85</v>
      </c>
      <c r="D333" s="201">
        <v>40395</v>
      </c>
      <c r="E333" s="196" t="s">
        <v>741</v>
      </c>
      <c r="F333" s="201">
        <v>44363</v>
      </c>
      <c r="G333" s="196" t="s">
        <v>666</v>
      </c>
      <c r="H333" s="198" t="s">
        <v>750</v>
      </c>
      <c r="I333" s="196" t="s">
        <v>1558</v>
      </c>
      <c r="J333" s="196" t="s">
        <v>101</v>
      </c>
      <c r="L333" s="200" t="s">
        <v>101</v>
      </c>
      <c r="M333" s="198" t="s">
        <v>8797</v>
      </c>
      <c r="N333" s="198" t="s">
        <v>3622</v>
      </c>
      <c r="O333" s="196" t="s">
        <v>553</v>
      </c>
      <c r="P333" s="198" t="s">
        <v>1789</v>
      </c>
      <c r="R333" s="196" t="s">
        <v>47</v>
      </c>
      <c r="S333" s="196" t="s">
        <v>45</v>
      </c>
      <c r="T333" s="211">
        <v>4.8</v>
      </c>
      <c r="U333" s="201">
        <v>45632</v>
      </c>
      <c r="W333" s="200" t="s">
        <v>93</v>
      </c>
      <c r="X333" s="196" t="s">
        <v>13</v>
      </c>
      <c r="AA333" s="196" t="s">
        <v>8800</v>
      </c>
      <c r="AB333" s="196" t="s">
        <v>8799</v>
      </c>
      <c r="AC333" s="200">
        <v>1</v>
      </c>
      <c r="AD333" s="200" t="s">
        <v>8231</v>
      </c>
      <c r="AE333" s="203" t="s">
        <v>505</v>
      </c>
      <c r="AF333" s="212">
        <v>2431000</v>
      </c>
    </row>
    <row r="334" spans="1:33" hidden="1" x14ac:dyDescent="0.25">
      <c r="A334" s="209">
        <v>100328.01</v>
      </c>
      <c r="B334" s="210">
        <v>4</v>
      </c>
      <c r="C334" s="196" t="s">
        <v>85</v>
      </c>
      <c r="D334" s="201">
        <v>38399</v>
      </c>
      <c r="E334" s="196" t="s">
        <v>108</v>
      </c>
      <c r="F334" s="201">
        <v>43669</v>
      </c>
      <c r="G334" s="196" t="s">
        <v>152</v>
      </c>
      <c r="H334" s="198" t="s">
        <v>88</v>
      </c>
      <c r="I334" s="196" t="s">
        <v>2702</v>
      </c>
      <c r="J334" s="196" t="s">
        <v>299</v>
      </c>
      <c r="L334" s="200" t="s">
        <v>300</v>
      </c>
      <c r="M334" s="198" t="s">
        <v>8801</v>
      </c>
      <c r="O334" s="196" t="s">
        <v>553</v>
      </c>
      <c r="P334" s="198" t="s">
        <v>92</v>
      </c>
      <c r="R334" s="196" t="s">
        <v>47</v>
      </c>
      <c r="S334" s="196" t="s">
        <v>41</v>
      </c>
      <c r="T334" s="211">
        <v>5.6</v>
      </c>
      <c r="W334" s="200" t="s">
        <v>93</v>
      </c>
      <c r="AA334" s="196" t="s">
        <v>8802</v>
      </c>
      <c r="AB334" s="196" t="s">
        <v>8803</v>
      </c>
      <c r="AC334" s="200">
        <v>1</v>
      </c>
      <c r="AD334" s="200" t="s">
        <v>8231</v>
      </c>
      <c r="AE334" s="203" t="s">
        <v>505</v>
      </c>
      <c r="AF334" s="212">
        <v>1200000</v>
      </c>
    </row>
    <row r="335" spans="1:33" hidden="1" x14ac:dyDescent="0.25">
      <c r="A335" s="209">
        <v>100328.02</v>
      </c>
      <c r="B335" s="210">
        <v>4</v>
      </c>
      <c r="C335" s="196" t="s">
        <v>85</v>
      </c>
      <c r="D335" s="201">
        <v>38399</v>
      </c>
      <c r="E335" s="196" t="s">
        <v>108</v>
      </c>
      <c r="F335" s="201">
        <v>43669</v>
      </c>
      <c r="G335" s="196" t="s">
        <v>152</v>
      </c>
      <c r="H335" s="198" t="s">
        <v>88</v>
      </c>
      <c r="I335" s="196" t="s">
        <v>2702</v>
      </c>
      <c r="J335" s="196" t="s">
        <v>299</v>
      </c>
      <c r="L335" s="200" t="s">
        <v>300</v>
      </c>
      <c r="M335" s="198" t="s">
        <v>8804</v>
      </c>
      <c r="O335" s="196" t="s">
        <v>553</v>
      </c>
      <c r="P335" s="198" t="s">
        <v>92</v>
      </c>
      <c r="R335" s="196" t="s">
        <v>47</v>
      </c>
      <c r="S335" s="196" t="s">
        <v>41</v>
      </c>
      <c r="T335" s="211">
        <v>2.2999999999999998</v>
      </c>
      <c r="W335" s="200" t="s">
        <v>93</v>
      </c>
      <c r="AA335" s="196" t="s">
        <v>8805</v>
      </c>
      <c r="AB335" s="196" t="s">
        <v>8806</v>
      </c>
      <c r="AC335" s="200">
        <v>1</v>
      </c>
      <c r="AD335" s="200" t="s">
        <v>8231</v>
      </c>
      <c r="AE335" s="203" t="s">
        <v>505</v>
      </c>
      <c r="AF335" s="212">
        <v>350822.68</v>
      </c>
    </row>
    <row r="336" spans="1:33" hidden="1" x14ac:dyDescent="0.25">
      <c r="A336" s="209">
        <v>100328.03</v>
      </c>
      <c r="B336" s="210">
        <v>4</v>
      </c>
      <c r="C336" s="196" t="s">
        <v>85</v>
      </c>
      <c r="D336" s="201">
        <v>38399</v>
      </c>
      <c r="E336" s="196" t="s">
        <v>108</v>
      </c>
      <c r="F336" s="201">
        <v>43819</v>
      </c>
      <c r="G336" s="196" t="s">
        <v>152</v>
      </c>
      <c r="H336" s="198" t="s">
        <v>88</v>
      </c>
      <c r="I336" s="196" t="s">
        <v>2702</v>
      </c>
      <c r="J336" s="196" t="s">
        <v>299</v>
      </c>
      <c r="L336" s="200" t="s">
        <v>300</v>
      </c>
      <c r="M336" s="198" t="s">
        <v>8807</v>
      </c>
      <c r="O336" s="196" t="s">
        <v>553</v>
      </c>
      <c r="P336" s="198" t="s">
        <v>92</v>
      </c>
      <c r="R336" s="196" t="s">
        <v>47</v>
      </c>
      <c r="S336" s="196" t="s">
        <v>41</v>
      </c>
      <c r="T336" s="211">
        <v>5</v>
      </c>
      <c r="W336" s="200" t="s">
        <v>93</v>
      </c>
      <c r="AA336" s="196" t="s">
        <v>8808</v>
      </c>
      <c r="AB336" s="196" t="s">
        <v>8809</v>
      </c>
      <c r="AC336" s="200">
        <v>1</v>
      </c>
      <c r="AD336" s="200" t="s">
        <v>8231</v>
      </c>
      <c r="AE336" s="203" t="s">
        <v>505</v>
      </c>
      <c r="AF336" s="212">
        <v>1550000</v>
      </c>
    </row>
    <row r="337" spans="1:33" hidden="1" x14ac:dyDescent="0.25">
      <c r="A337" s="209">
        <v>100328.04</v>
      </c>
      <c r="B337" s="210">
        <v>4</v>
      </c>
      <c r="C337" s="196" t="s">
        <v>114</v>
      </c>
      <c r="D337" s="201">
        <v>38454</v>
      </c>
      <c r="E337" s="196" t="s">
        <v>2185</v>
      </c>
      <c r="F337" s="201">
        <v>44399</v>
      </c>
      <c r="G337" s="196" t="s">
        <v>170</v>
      </c>
      <c r="H337" s="198" t="s">
        <v>8810</v>
      </c>
      <c r="I337" s="196" t="s">
        <v>3521</v>
      </c>
      <c r="J337" s="196" t="s">
        <v>299</v>
      </c>
      <c r="L337" s="200" t="s">
        <v>300</v>
      </c>
      <c r="M337" s="198" t="s">
        <v>8811</v>
      </c>
      <c r="O337" s="196" t="s">
        <v>553</v>
      </c>
      <c r="P337" s="198" t="s">
        <v>92</v>
      </c>
      <c r="R337" s="196" t="s">
        <v>47</v>
      </c>
      <c r="S337" s="196" t="s">
        <v>41</v>
      </c>
      <c r="T337" s="211">
        <v>2.2999999999999998</v>
      </c>
      <c r="U337" s="201">
        <v>41166</v>
      </c>
      <c r="W337" s="200" t="s">
        <v>93</v>
      </c>
      <c r="X337" s="196" t="s">
        <v>303</v>
      </c>
      <c r="AA337" s="196" t="s">
        <v>8812</v>
      </c>
      <c r="AB337" s="196" t="s">
        <v>8813</v>
      </c>
      <c r="AC337" s="200">
        <v>1</v>
      </c>
      <c r="AD337" s="200" t="s">
        <v>8231</v>
      </c>
      <c r="AE337" s="203" t="s">
        <v>505</v>
      </c>
      <c r="AF337" s="212">
        <v>484302.62</v>
      </c>
      <c r="AG337" s="198" t="s">
        <v>8814</v>
      </c>
    </row>
    <row r="338" spans="1:33" hidden="1" x14ac:dyDescent="0.25">
      <c r="A338" s="209">
        <v>100328.04</v>
      </c>
      <c r="B338" s="210">
        <v>4</v>
      </c>
      <c r="C338" s="196" t="s">
        <v>114</v>
      </c>
      <c r="D338" s="201">
        <v>38454</v>
      </c>
      <c r="E338" s="196" t="s">
        <v>2185</v>
      </c>
      <c r="F338" s="201">
        <v>44399</v>
      </c>
      <c r="G338" s="196" t="s">
        <v>170</v>
      </c>
      <c r="H338" s="198" t="s">
        <v>8810</v>
      </c>
      <c r="I338" s="196" t="s">
        <v>3521</v>
      </c>
      <c r="J338" s="196" t="s">
        <v>299</v>
      </c>
      <c r="L338" s="200" t="s">
        <v>300</v>
      </c>
      <c r="M338" s="198" t="s">
        <v>8811</v>
      </c>
      <c r="O338" s="196" t="s">
        <v>553</v>
      </c>
      <c r="P338" s="198" t="s">
        <v>92</v>
      </c>
      <c r="R338" s="196" t="s">
        <v>47</v>
      </c>
      <c r="S338" s="196" t="s">
        <v>41</v>
      </c>
      <c r="T338" s="211">
        <v>2.2999999999999998</v>
      </c>
      <c r="U338" s="201">
        <v>41166</v>
      </c>
      <c r="W338" s="200" t="s">
        <v>93</v>
      </c>
      <c r="X338" s="196" t="s">
        <v>303</v>
      </c>
      <c r="AA338" s="196" t="s">
        <v>8815</v>
      </c>
      <c r="AB338" s="196" t="s">
        <v>8813</v>
      </c>
      <c r="AC338" s="200">
        <v>1</v>
      </c>
      <c r="AD338" s="200" t="s">
        <v>8231</v>
      </c>
      <c r="AE338" s="203" t="s">
        <v>505</v>
      </c>
      <c r="AF338" s="212">
        <v>1427489.06</v>
      </c>
      <c r="AG338" s="198" t="s">
        <v>8814</v>
      </c>
    </row>
    <row r="339" spans="1:33" hidden="1" x14ac:dyDescent="0.25">
      <c r="A339" s="209">
        <v>100328.04</v>
      </c>
      <c r="B339" s="210">
        <v>4</v>
      </c>
      <c r="C339" s="196" t="s">
        <v>114</v>
      </c>
      <c r="D339" s="201">
        <v>38454</v>
      </c>
      <c r="E339" s="196" t="s">
        <v>2185</v>
      </c>
      <c r="F339" s="201">
        <v>44399</v>
      </c>
      <c r="G339" s="196" t="s">
        <v>170</v>
      </c>
      <c r="H339" s="198" t="s">
        <v>8810</v>
      </c>
      <c r="I339" s="196" t="s">
        <v>3521</v>
      </c>
      <c r="J339" s="196" t="s">
        <v>299</v>
      </c>
      <c r="L339" s="200" t="s">
        <v>300</v>
      </c>
      <c r="M339" s="198" t="s">
        <v>8811</v>
      </c>
      <c r="O339" s="196" t="s">
        <v>553</v>
      </c>
      <c r="P339" s="198" t="s">
        <v>92</v>
      </c>
      <c r="R339" s="196" t="s">
        <v>47</v>
      </c>
      <c r="S339" s="196" t="s">
        <v>41</v>
      </c>
      <c r="T339" s="211">
        <v>2.2999999999999998</v>
      </c>
      <c r="U339" s="201">
        <v>41166</v>
      </c>
      <c r="W339" s="200" t="s">
        <v>93</v>
      </c>
      <c r="X339" s="196" t="s">
        <v>303</v>
      </c>
      <c r="AA339" s="196" t="s">
        <v>8816</v>
      </c>
      <c r="AB339" s="196" t="s">
        <v>8817</v>
      </c>
      <c r="AC339" s="200">
        <v>2</v>
      </c>
      <c r="AD339" s="200" t="s">
        <v>8231</v>
      </c>
      <c r="AE339" s="212">
        <v>-29973.47</v>
      </c>
      <c r="AF339" s="212">
        <v>12572130.529999999</v>
      </c>
      <c r="AG339" s="198" t="s">
        <v>8814</v>
      </c>
    </row>
    <row r="340" spans="1:33" hidden="1" x14ac:dyDescent="0.25">
      <c r="A340" s="209">
        <v>100328.04</v>
      </c>
      <c r="B340" s="210">
        <v>4</v>
      </c>
      <c r="C340" s="196" t="s">
        <v>114</v>
      </c>
      <c r="D340" s="201">
        <v>38454</v>
      </c>
      <c r="E340" s="196" t="s">
        <v>2185</v>
      </c>
      <c r="F340" s="201">
        <v>44399</v>
      </c>
      <c r="G340" s="196" t="s">
        <v>170</v>
      </c>
      <c r="H340" s="198" t="s">
        <v>8810</v>
      </c>
      <c r="I340" s="196" t="s">
        <v>3521</v>
      </c>
      <c r="J340" s="196" t="s">
        <v>299</v>
      </c>
      <c r="L340" s="200" t="s">
        <v>300</v>
      </c>
      <c r="M340" s="198" t="s">
        <v>8811</v>
      </c>
      <c r="O340" s="196" t="s">
        <v>553</v>
      </c>
      <c r="P340" s="198" t="s">
        <v>92</v>
      </c>
      <c r="R340" s="196" t="s">
        <v>47</v>
      </c>
      <c r="S340" s="196" t="s">
        <v>41</v>
      </c>
      <c r="T340" s="211">
        <v>2.2999999999999998</v>
      </c>
      <c r="U340" s="201">
        <v>41166</v>
      </c>
      <c r="W340" s="200" t="s">
        <v>93</v>
      </c>
      <c r="X340" s="196" t="s">
        <v>303</v>
      </c>
      <c r="AA340" s="196" t="s">
        <v>8818</v>
      </c>
      <c r="AB340" s="196" t="s">
        <v>8817</v>
      </c>
      <c r="AC340" s="200">
        <v>2</v>
      </c>
      <c r="AD340" s="200" t="s">
        <v>8231</v>
      </c>
      <c r="AE340" s="212">
        <v>-3821.12</v>
      </c>
      <c r="AF340" s="212">
        <v>10863541.880000001</v>
      </c>
      <c r="AG340" s="198" t="s">
        <v>8814</v>
      </c>
    </row>
    <row r="341" spans="1:33" hidden="1" x14ac:dyDescent="0.25">
      <c r="A341" s="209">
        <v>100328.04</v>
      </c>
      <c r="B341" s="210">
        <v>4</v>
      </c>
      <c r="C341" s="196" t="s">
        <v>114</v>
      </c>
      <c r="D341" s="201">
        <v>38454</v>
      </c>
      <c r="E341" s="196" t="s">
        <v>2185</v>
      </c>
      <c r="F341" s="201">
        <v>44399</v>
      </c>
      <c r="G341" s="196" t="s">
        <v>170</v>
      </c>
      <c r="H341" s="198" t="s">
        <v>8810</v>
      </c>
      <c r="I341" s="196" t="s">
        <v>3521</v>
      </c>
      <c r="J341" s="196" t="s">
        <v>299</v>
      </c>
      <c r="L341" s="200" t="s">
        <v>300</v>
      </c>
      <c r="M341" s="198" t="s">
        <v>8811</v>
      </c>
      <c r="O341" s="196" t="s">
        <v>553</v>
      </c>
      <c r="P341" s="198" t="s">
        <v>92</v>
      </c>
      <c r="R341" s="196" t="s">
        <v>47</v>
      </c>
      <c r="S341" s="196" t="s">
        <v>41</v>
      </c>
      <c r="T341" s="211">
        <v>2.2999999999999998</v>
      </c>
      <c r="U341" s="201">
        <v>41166</v>
      </c>
      <c r="W341" s="200" t="s">
        <v>93</v>
      </c>
      <c r="X341" s="196" t="s">
        <v>303</v>
      </c>
      <c r="AA341" s="196" t="s">
        <v>8819</v>
      </c>
      <c r="AB341" s="196" t="s">
        <v>8820</v>
      </c>
      <c r="AC341" s="200">
        <v>3</v>
      </c>
      <c r="AD341" s="200" t="s">
        <v>8231</v>
      </c>
      <c r="AE341" s="203" t="s">
        <v>505</v>
      </c>
      <c r="AF341" s="212">
        <v>30319665.77</v>
      </c>
      <c r="AG341" s="198" t="s">
        <v>8814</v>
      </c>
    </row>
    <row r="342" spans="1:33" hidden="1" x14ac:dyDescent="0.25">
      <c r="A342" s="209">
        <v>100328.04</v>
      </c>
      <c r="B342" s="210">
        <v>4</v>
      </c>
      <c r="C342" s="196" t="s">
        <v>114</v>
      </c>
      <c r="D342" s="201">
        <v>38454</v>
      </c>
      <c r="E342" s="196" t="s">
        <v>2185</v>
      </c>
      <c r="F342" s="201">
        <v>44399</v>
      </c>
      <c r="G342" s="196" t="s">
        <v>170</v>
      </c>
      <c r="H342" s="198" t="s">
        <v>8810</v>
      </c>
      <c r="I342" s="196" t="s">
        <v>3521</v>
      </c>
      <c r="J342" s="196" t="s">
        <v>299</v>
      </c>
      <c r="L342" s="200" t="s">
        <v>300</v>
      </c>
      <c r="M342" s="198" t="s">
        <v>8811</v>
      </c>
      <c r="O342" s="196" t="s">
        <v>553</v>
      </c>
      <c r="P342" s="198" t="s">
        <v>92</v>
      </c>
      <c r="R342" s="196" t="s">
        <v>47</v>
      </c>
      <c r="S342" s="196" t="s">
        <v>41</v>
      </c>
      <c r="T342" s="211">
        <v>2.2999999999999998</v>
      </c>
      <c r="U342" s="201">
        <v>41166</v>
      </c>
      <c r="W342" s="200" t="s">
        <v>93</v>
      </c>
      <c r="X342" s="196" t="s">
        <v>303</v>
      </c>
      <c r="AA342" s="196" t="s">
        <v>8821</v>
      </c>
      <c r="AB342" s="196" t="s">
        <v>8820</v>
      </c>
      <c r="AC342" s="200">
        <v>3</v>
      </c>
      <c r="AD342" s="200" t="s">
        <v>8231</v>
      </c>
      <c r="AE342" s="203" t="s">
        <v>505</v>
      </c>
      <c r="AF342" s="212">
        <v>15319770.43</v>
      </c>
      <c r="AG342" s="198" t="s">
        <v>8814</v>
      </c>
    </row>
    <row r="343" spans="1:33" hidden="1" x14ac:dyDescent="0.25">
      <c r="A343" s="209">
        <v>100328.05</v>
      </c>
      <c r="B343" s="210">
        <v>4</v>
      </c>
      <c r="C343" s="196" t="s">
        <v>85</v>
      </c>
      <c r="D343" s="201">
        <v>38562</v>
      </c>
      <c r="E343" s="196" t="s">
        <v>2937</v>
      </c>
      <c r="F343" s="201">
        <v>44117</v>
      </c>
      <c r="G343" s="196" t="s">
        <v>152</v>
      </c>
      <c r="H343" s="198" t="s">
        <v>88</v>
      </c>
      <c r="I343" s="196" t="s">
        <v>2702</v>
      </c>
      <c r="J343" s="196" t="s">
        <v>299</v>
      </c>
      <c r="L343" s="200" t="s">
        <v>300</v>
      </c>
      <c r="M343" s="198" t="s">
        <v>8822</v>
      </c>
      <c r="O343" s="196" t="s">
        <v>553</v>
      </c>
      <c r="P343" s="198" t="s">
        <v>92</v>
      </c>
      <c r="R343" s="196" t="s">
        <v>47</v>
      </c>
      <c r="S343" s="196" t="s">
        <v>41</v>
      </c>
      <c r="T343" s="211">
        <v>2.5</v>
      </c>
      <c r="W343" s="200" t="s">
        <v>93</v>
      </c>
      <c r="AA343" s="196" t="s">
        <v>8823</v>
      </c>
      <c r="AB343" s="196" t="s">
        <v>8824</v>
      </c>
      <c r="AC343" s="200">
        <v>1</v>
      </c>
      <c r="AD343" s="200" t="s">
        <v>8231</v>
      </c>
      <c r="AE343" s="203" t="s">
        <v>505</v>
      </c>
      <c r="AF343" s="212">
        <v>447351.02</v>
      </c>
    </row>
    <row r="344" spans="1:33" ht="36" hidden="1" x14ac:dyDescent="0.25">
      <c r="A344" s="209">
        <v>100329</v>
      </c>
      <c r="B344" s="210">
        <v>4</v>
      </c>
      <c r="C344" s="196" t="s">
        <v>85</v>
      </c>
      <c r="D344" s="201">
        <v>37319.526921296296</v>
      </c>
      <c r="E344" s="196" t="s">
        <v>108</v>
      </c>
      <c r="F344" s="201">
        <v>44237</v>
      </c>
      <c r="G344" s="196" t="s">
        <v>152</v>
      </c>
      <c r="H344" s="198" t="s">
        <v>8825</v>
      </c>
      <c r="I344" s="196" t="s">
        <v>2702</v>
      </c>
      <c r="J344" s="196" t="s">
        <v>299</v>
      </c>
      <c r="L344" s="200" t="s">
        <v>300</v>
      </c>
      <c r="M344" s="198" t="s">
        <v>8826</v>
      </c>
      <c r="N344" s="198" t="s">
        <v>8827</v>
      </c>
      <c r="O344" s="196" t="s">
        <v>553</v>
      </c>
      <c r="P344" s="198" t="s">
        <v>3990</v>
      </c>
      <c r="R344" s="196" t="s">
        <v>47</v>
      </c>
      <c r="S344" s="196" t="s">
        <v>41</v>
      </c>
      <c r="T344" s="211">
        <v>65</v>
      </c>
      <c r="W344" s="200" t="s">
        <v>93</v>
      </c>
      <c r="AA344" s="196" t="s">
        <v>8828</v>
      </c>
      <c r="AB344" s="196" t="s">
        <v>8829</v>
      </c>
      <c r="AC344" s="200">
        <v>1</v>
      </c>
      <c r="AD344" s="200" t="s">
        <v>8231</v>
      </c>
      <c r="AE344" s="203" t="s">
        <v>505</v>
      </c>
      <c r="AF344" s="212">
        <v>8033952.9800000004</v>
      </c>
    </row>
    <row r="345" spans="1:33" hidden="1" x14ac:dyDescent="0.25">
      <c r="A345" s="209">
        <v>100329.01</v>
      </c>
      <c r="B345" s="210">
        <v>4</v>
      </c>
      <c r="C345" s="196" t="s">
        <v>85</v>
      </c>
      <c r="D345" s="201">
        <v>39491</v>
      </c>
      <c r="E345" s="196" t="s">
        <v>3773</v>
      </c>
      <c r="F345" s="201">
        <v>43741</v>
      </c>
      <c r="G345" s="196" t="s">
        <v>143</v>
      </c>
      <c r="H345" s="198" t="s">
        <v>8830</v>
      </c>
      <c r="I345" s="196" t="s">
        <v>2702</v>
      </c>
      <c r="J345" s="196" t="s">
        <v>299</v>
      </c>
      <c r="L345" s="200" t="s">
        <v>300</v>
      </c>
      <c r="M345" s="198" t="s">
        <v>8831</v>
      </c>
      <c r="N345" s="198" t="s">
        <v>8832</v>
      </c>
      <c r="O345" s="196" t="s">
        <v>553</v>
      </c>
      <c r="P345" s="198" t="s">
        <v>92</v>
      </c>
      <c r="R345" s="196" t="s">
        <v>47</v>
      </c>
      <c r="S345" s="196" t="s">
        <v>41</v>
      </c>
      <c r="T345" s="211">
        <v>5.8</v>
      </c>
      <c r="W345" s="200" t="s">
        <v>93</v>
      </c>
      <c r="AA345" s="196" t="s">
        <v>8833</v>
      </c>
      <c r="AB345" s="196" t="s">
        <v>8834</v>
      </c>
      <c r="AC345" s="200">
        <v>0</v>
      </c>
      <c r="AD345" s="200" t="s">
        <v>8231</v>
      </c>
      <c r="AE345" s="203" t="s">
        <v>505</v>
      </c>
      <c r="AF345" s="212">
        <v>1208800</v>
      </c>
    </row>
    <row r="346" spans="1:33" hidden="1" x14ac:dyDescent="0.25">
      <c r="A346" s="209">
        <v>100329.02</v>
      </c>
      <c r="B346" s="210">
        <v>4</v>
      </c>
      <c r="C346" s="196" t="s">
        <v>85</v>
      </c>
      <c r="D346" s="201">
        <v>39491</v>
      </c>
      <c r="E346" s="196" t="s">
        <v>3773</v>
      </c>
      <c r="F346" s="201">
        <v>43741</v>
      </c>
      <c r="G346" s="196" t="s">
        <v>143</v>
      </c>
      <c r="H346" s="198" t="s">
        <v>2853</v>
      </c>
      <c r="I346" s="196" t="s">
        <v>2702</v>
      </c>
      <c r="J346" s="196" t="s">
        <v>299</v>
      </c>
      <c r="L346" s="200" t="s">
        <v>300</v>
      </c>
      <c r="M346" s="198" t="s">
        <v>8835</v>
      </c>
      <c r="N346" s="198" t="s">
        <v>8832</v>
      </c>
      <c r="O346" s="196" t="s">
        <v>553</v>
      </c>
      <c r="P346" s="198" t="s">
        <v>92</v>
      </c>
      <c r="R346" s="196" t="s">
        <v>47</v>
      </c>
      <c r="S346" s="196" t="s">
        <v>41</v>
      </c>
      <c r="T346" s="211">
        <v>5.3</v>
      </c>
      <c r="W346" s="200" t="s">
        <v>93</v>
      </c>
      <c r="AA346" s="196" t="s">
        <v>8836</v>
      </c>
      <c r="AB346" s="196" t="s">
        <v>8837</v>
      </c>
      <c r="AC346" s="200">
        <v>1</v>
      </c>
      <c r="AD346" s="200" t="s">
        <v>8231</v>
      </c>
      <c r="AE346" s="203" t="s">
        <v>505</v>
      </c>
      <c r="AF346" s="212">
        <v>1881100</v>
      </c>
    </row>
    <row r="347" spans="1:33" hidden="1" x14ac:dyDescent="0.25">
      <c r="A347" s="209">
        <v>100329.03</v>
      </c>
      <c r="B347" s="210">
        <v>4</v>
      </c>
      <c r="C347" s="196" t="s">
        <v>85</v>
      </c>
      <c r="D347" s="201">
        <v>39491</v>
      </c>
      <c r="E347" s="196" t="s">
        <v>3773</v>
      </c>
      <c r="F347" s="201">
        <v>43808</v>
      </c>
      <c r="G347" s="196" t="s">
        <v>87</v>
      </c>
      <c r="H347" s="198" t="s">
        <v>2853</v>
      </c>
      <c r="I347" s="196" t="s">
        <v>2702</v>
      </c>
      <c r="J347" s="196" t="s">
        <v>299</v>
      </c>
      <c r="L347" s="200" t="s">
        <v>300</v>
      </c>
      <c r="M347" s="198" t="s">
        <v>8838</v>
      </c>
      <c r="N347" s="198" t="s">
        <v>8832</v>
      </c>
      <c r="O347" s="196" t="s">
        <v>553</v>
      </c>
      <c r="P347" s="198" t="s">
        <v>92</v>
      </c>
      <c r="R347" s="196" t="s">
        <v>47</v>
      </c>
      <c r="S347" s="196" t="s">
        <v>41</v>
      </c>
      <c r="T347" s="211">
        <v>4.8</v>
      </c>
      <c r="W347" s="200" t="s">
        <v>93</v>
      </c>
      <c r="AA347" s="196" t="s">
        <v>8839</v>
      </c>
      <c r="AB347" s="196" t="s">
        <v>8840</v>
      </c>
      <c r="AC347" s="200">
        <v>0</v>
      </c>
      <c r="AD347" s="200" t="s">
        <v>8231</v>
      </c>
      <c r="AE347" s="203" t="s">
        <v>505</v>
      </c>
      <c r="AF347" s="212">
        <v>1643400</v>
      </c>
    </row>
    <row r="348" spans="1:33" hidden="1" x14ac:dyDescent="0.25">
      <c r="A348" s="209">
        <v>100329.04</v>
      </c>
      <c r="B348" s="210">
        <v>4</v>
      </c>
      <c r="C348" s="196" t="s">
        <v>85</v>
      </c>
      <c r="D348" s="201">
        <v>39491</v>
      </c>
      <c r="E348" s="196" t="s">
        <v>3773</v>
      </c>
      <c r="F348" s="201">
        <v>43808</v>
      </c>
      <c r="G348" s="196" t="s">
        <v>87</v>
      </c>
      <c r="H348" s="198" t="s">
        <v>2853</v>
      </c>
      <c r="I348" s="196" t="s">
        <v>2702</v>
      </c>
      <c r="J348" s="196" t="s">
        <v>299</v>
      </c>
      <c r="L348" s="200" t="s">
        <v>300</v>
      </c>
      <c r="M348" s="198" t="s">
        <v>8841</v>
      </c>
      <c r="N348" s="198" t="s">
        <v>8832</v>
      </c>
      <c r="O348" s="196" t="s">
        <v>553</v>
      </c>
      <c r="P348" s="198" t="s">
        <v>92</v>
      </c>
      <c r="R348" s="196" t="s">
        <v>47</v>
      </c>
      <c r="S348" s="196" t="s">
        <v>41</v>
      </c>
      <c r="T348" s="211">
        <v>6.1</v>
      </c>
      <c r="W348" s="200" t="s">
        <v>93</v>
      </c>
      <c r="AA348" s="196" t="s">
        <v>8842</v>
      </c>
      <c r="AB348" s="196" t="s">
        <v>8843</v>
      </c>
      <c r="AC348" s="200">
        <v>0</v>
      </c>
      <c r="AD348" s="200" t="s">
        <v>8231</v>
      </c>
      <c r="AE348" s="203" t="s">
        <v>505</v>
      </c>
      <c r="AF348" s="212">
        <v>1035000</v>
      </c>
    </row>
    <row r="349" spans="1:33" hidden="1" x14ac:dyDescent="0.25">
      <c r="A349" s="209">
        <v>100329.05</v>
      </c>
      <c r="B349" s="210">
        <v>4</v>
      </c>
      <c r="C349" s="196" t="s">
        <v>85</v>
      </c>
      <c r="D349" s="201">
        <v>39491</v>
      </c>
      <c r="E349" s="196" t="s">
        <v>3773</v>
      </c>
      <c r="F349" s="201">
        <v>43741</v>
      </c>
      <c r="G349" s="196" t="s">
        <v>143</v>
      </c>
      <c r="H349" s="198" t="s">
        <v>2853</v>
      </c>
      <c r="I349" s="196" t="s">
        <v>2702</v>
      </c>
      <c r="J349" s="196" t="s">
        <v>299</v>
      </c>
      <c r="L349" s="200" t="s">
        <v>300</v>
      </c>
      <c r="M349" s="198" t="s">
        <v>8844</v>
      </c>
      <c r="N349" s="198" t="s">
        <v>8832</v>
      </c>
      <c r="O349" s="196" t="s">
        <v>553</v>
      </c>
      <c r="P349" s="198" t="s">
        <v>92</v>
      </c>
      <c r="R349" s="196" t="s">
        <v>47</v>
      </c>
      <c r="S349" s="196" t="s">
        <v>41</v>
      </c>
      <c r="T349" s="211">
        <v>5.9</v>
      </c>
      <c r="W349" s="200" t="s">
        <v>93</v>
      </c>
      <c r="AA349" s="196" t="s">
        <v>8845</v>
      </c>
      <c r="AB349" s="196" t="s">
        <v>8846</v>
      </c>
      <c r="AC349" s="200">
        <v>0</v>
      </c>
      <c r="AD349" s="200" t="s">
        <v>8231</v>
      </c>
      <c r="AE349" s="203" t="s">
        <v>505</v>
      </c>
      <c r="AF349" s="212">
        <v>1224200</v>
      </c>
    </row>
    <row r="350" spans="1:33" hidden="1" x14ac:dyDescent="0.25">
      <c r="A350" s="209">
        <v>100329.06</v>
      </c>
      <c r="B350" s="210">
        <v>4</v>
      </c>
      <c r="C350" s="196" t="s">
        <v>85</v>
      </c>
      <c r="D350" s="201">
        <v>39776</v>
      </c>
      <c r="E350" s="196" t="s">
        <v>510</v>
      </c>
      <c r="F350" s="201">
        <v>43669</v>
      </c>
      <c r="G350" s="196" t="s">
        <v>1132</v>
      </c>
      <c r="H350" s="198" t="s">
        <v>8847</v>
      </c>
      <c r="I350" s="196" t="s">
        <v>8848</v>
      </c>
      <c r="J350" s="196" t="s">
        <v>299</v>
      </c>
      <c r="L350" s="200" t="s">
        <v>300</v>
      </c>
      <c r="M350" s="198" t="s">
        <v>8849</v>
      </c>
      <c r="N350" s="198" t="s">
        <v>8832</v>
      </c>
      <c r="O350" s="196" t="s">
        <v>553</v>
      </c>
      <c r="P350" s="198" t="s">
        <v>92</v>
      </c>
      <c r="R350" s="196" t="s">
        <v>47</v>
      </c>
      <c r="S350" s="196" t="s">
        <v>41</v>
      </c>
      <c r="T350" s="211">
        <v>3.3</v>
      </c>
      <c r="W350" s="200" t="s">
        <v>93</v>
      </c>
      <c r="AA350" s="196" t="s">
        <v>8850</v>
      </c>
      <c r="AB350" s="196" t="s">
        <v>8851</v>
      </c>
      <c r="AC350" s="200">
        <v>0</v>
      </c>
      <c r="AD350" s="200" t="s">
        <v>8231</v>
      </c>
      <c r="AE350" s="203" t="s">
        <v>505</v>
      </c>
      <c r="AF350" s="212">
        <v>514200</v>
      </c>
    </row>
    <row r="351" spans="1:33" hidden="1" x14ac:dyDescent="0.25">
      <c r="A351" s="209">
        <v>100329.06</v>
      </c>
      <c r="B351" s="210">
        <v>4</v>
      </c>
      <c r="C351" s="196" t="s">
        <v>85</v>
      </c>
      <c r="D351" s="201">
        <v>39776</v>
      </c>
      <c r="E351" s="196" t="s">
        <v>510</v>
      </c>
      <c r="F351" s="201">
        <v>43669</v>
      </c>
      <c r="G351" s="196" t="s">
        <v>1132</v>
      </c>
      <c r="H351" s="198" t="s">
        <v>8847</v>
      </c>
      <c r="I351" s="196" t="s">
        <v>8848</v>
      </c>
      <c r="J351" s="196" t="s">
        <v>299</v>
      </c>
      <c r="L351" s="200" t="s">
        <v>300</v>
      </c>
      <c r="M351" s="198" t="s">
        <v>8849</v>
      </c>
      <c r="N351" s="198" t="s">
        <v>8832</v>
      </c>
      <c r="O351" s="196" t="s">
        <v>553</v>
      </c>
      <c r="P351" s="198" t="s">
        <v>92</v>
      </c>
      <c r="R351" s="196" t="s">
        <v>47</v>
      </c>
      <c r="S351" s="196" t="s">
        <v>41</v>
      </c>
      <c r="T351" s="211">
        <v>3.3</v>
      </c>
      <c r="W351" s="200" t="s">
        <v>93</v>
      </c>
      <c r="AA351" s="196" t="s">
        <v>8852</v>
      </c>
      <c r="AB351" s="196" t="s">
        <v>8851</v>
      </c>
      <c r="AC351" s="200">
        <v>0</v>
      </c>
      <c r="AD351" s="200" t="s">
        <v>8231</v>
      </c>
      <c r="AE351" s="203" t="s">
        <v>505</v>
      </c>
      <c r="AF351" s="212">
        <v>369200</v>
      </c>
    </row>
    <row r="352" spans="1:33" hidden="1" x14ac:dyDescent="0.25">
      <c r="A352" s="209">
        <v>100329.07</v>
      </c>
      <c r="B352" s="210">
        <v>4</v>
      </c>
      <c r="C352" s="196" t="s">
        <v>85</v>
      </c>
      <c r="D352" s="201">
        <v>39776</v>
      </c>
      <c r="E352" s="196" t="s">
        <v>510</v>
      </c>
      <c r="F352" s="201">
        <v>43669</v>
      </c>
      <c r="G352" s="196" t="s">
        <v>1132</v>
      </c>
      <c r="H352" s="198" t="s">
        <v>331</v>
      </c>
      <c r="I352" s="196" t="s">
        <v>8848</v>
      </c>
      <c r="J352" s="196" t="s">
        <v>299</v>
      </c>
      <c r="L352" s="200" t="s">
        <v>300</v>
      </c>
      <c r="M352" s="198" t="s">
        <v>8853</v>
      </c>
      <c r="N352" s="198" t="s">
        <v>8832</v>
      </c>
      <c r="O352" s="196" t="s">
        <v>553</v>
      </c>
      <c r="P352" s="198" t="s">
        <v>92</v>
      </c>
      <c r="R352" s="196" t="s">
        <v>47</v>
      </c>
      <c r="S352" s="196" t="s">
        <v>41</v>
      </c>
      <c r="T352" s="211">
        <v>5.4</v>
      </c>
      <c r="W352" s="200" t="s">
        <v>93</v>
      </c>
      <c r="AA352" s="196" t="s">
        <v>8854</v>
      </c>
      <c r="AB352" s="196" t="s">
        <v>8855</v>
      </c>
      <c r="AC352" s="200">
        <v>0</v>
      </c>
      <c r="AD352" s="200" t="s">
        <v>8231</v>
      </c>
      <c r="AE352" s="203" t="s">
        <v>505</v>
      </c>
      <c r="AF352" s="212">
        <v>635000</v>
      </c>
    </row>
    <row r="353" spans="1:33" hidden="1" x14ac:dyDescent="0.25">
      <c r="A353" s="209">
        <v>100329.08</v>
      </c>
      <c r="B353" s="210">
        <v>4</v>
      </c>
      <c r="C353" s="196" t="s">
        <v>85</v>
      </c>
      <c r="D353" s="201">
        <v>39776</v>
      </c>
      <c r="E353" s="196" t="s">
        <v>510</v>
      </c>
      <c r="F353" s="201">
        <v>43669</v>
      </c>
      <c r="G353" s="196" t="s">
        <v>1132</v>
      </c>
      <c r="H353" s="198" t="s">
        <v>331</v>
      </c>
      <c r="I353" s="196" t="s">
        <v>8848</v>
      </c>
      <c r="J353" s="196" t="s">
        <v>299</v>
      </c>
      <c r="L353" s="200" t="s">
        <v>300</v>
      </c>
      <c r="M353" s="198" t="s">
        <v>8856</v>
      </c>
      <c r="N353" s="198" t="s">
        <v>8832</v>
      </c>
      <c r="O353" s="196" t="s">
        <v>553</v>
      </c>
      <c r="P353" s="198" t="s">
        <v>92</v>
      </c>
      <c r="R353" s="196" t="s">
        <v>47</v>
      </c>
      <c r="S353" s="196" t="s">
        <v>41</v>
      </c>
      <c r="T353" s="211">
        <v>4.0999999999999996</v>
      </c>
      <c r="W353" s="200" t="s">
        <v>93</v>
      </c>
      <c r="AA353" s="196" t="s">
        <v>8857</v>
      </c>
      <c r="AB353" s="196" t="s">
        <v>8858</v>
      </c>
      <c r="AC353" s="200">
        <v>0</v>
      </c>
      <c r="AD353" s="200" t="s">
        <v>8231</v>
      </c>
      <c r="AE353" s="203" t="s">
        <v>505</v>
      </c>
      <c r="AF353" s="212">
        <v>718000</v>
      </c>
    </row>
    <row r="354" spans="1:33" hidden="1" x14ac:dyDescent="0.25">
      <c r="A354" s="209">
        <v>100329.09</v>
      </c>
      <c r="B354" s="210">
        <v>4</v>
      </c>
      <c r="C354" s="196" t="s">
        <v>85</v>
      </c>
      <c r="D354" s="201">
        <v>39776</v>
      </c>
      <c r="E354" s="196" t="s">
        <v>510</v>
      </c>
      <c r="F354" s="201">
        <v>43669</v>
      </c>
      <c r="G354" s="196" t="s">
        <v>143</v>
      </c>
      <c r="H354" s="198" t="s">
        <v>331</v>
      </c>
      <c r="I354" s="196" t="s">
        <v>8848</v>
      </c>
      <c r="J354" s="196" t="s">
        <v>299</v>
      </c>
      <c r="L354" s="200" t="s">
        <v>300</v>
      </c>
      <c r="M354" s="198" t="s">
        <v>8859</v>
      </c>
      <c r="N354" s="198" t="s">
        <v>8832</v>
      </c>
      <c r="O354" s="196" t="s">
        <v>553</v>
      </c>
      <c r="P354" s="198" t="s">
        <v>92</v>
      </c>
      <c r="R354" s="196" t="s">
        <v>47</v>
      </c>
      <c r="S354" s="196" t="s">
        <v>41</v>
      </c>
      <c r="T354" s="211">
        <v>5.0999999999999996</v>
      </c>
      <c r="W354" s="200" t="s">
        <v>93</v>
      </c>
      <c r="AA354" s="196" t="s">
        <v>8860</v>
      </c>
      <c r="AB354" s="196" t="s">
        <v>8861</v>
      </c>
      <c r="AC354" s="200">
        <v>0</v>
      </c>
      <c r="AD354" s="200" t="s">
        <v>8231</v>
      </c>
      <c r="AE354" s="203" t="s">
        <v>505</v>
      </c>
      <c r="AF354" s="212">
        <v>656715.85</v>
      </c>
    </row>
    <row r="355" spans="1:33" hidden="1" x14ac:dyDescent="0.25">
      <c r="A355" s="209">
        <v>100329.1</v>
      </c>
      <c r="B355" s="210">
        <v>4</v>
      </c>
      <c r="C355" s="196" t="s">
        <v>85</v>
      </c>
      <c r="D355" s="201">
        <v>39776</v>
      </c>
      <c r="E355" s="196" t="s">
        <v>510</v>
      </c>
      <c r="F355" s="201">
        <v>43669</v>
      </c>
      <c r="G355" s="196" t="s">
        <v>143</v>
      </c>
      <c r="H355" s="198" t="s">
        <v>331</v>
      </c>
      <c r="I355" s="196" t="s">
        <v>8848</v>
      </c>
      <c r="J355" s="196" t="s">
        <v>299</v>
      </c>
      <c r="L355" s="200" t="s">
        <v>300</v>
      </c>
      <c r="M355" s="198" t="s">
        <v>8862</v>
      </c>
      <c r="N355" s="198" t="s">
        <v>8832</v>
      </c>
      <c r="O355" s="196" t="s">
        <v>553</v>
      </c>
      <c r="P355" s="198" t="s">
        <v>92</v>
      </c>
      <c r="R355" s="196" t="s">
        <v>47</v>
      </c>
      <c r="S355" s="196" t="s">
        <v>41</v>
      </c>
      <c r="T355" s="211">
        <v>5.6</v>
      </c>
      <c r="W355" s="200" t="s">
        <v>93</v>
      </c>
      <c r="AA355" s="196" t="s">
        <v>8863</v>
      </c>
      <c r="AB355" s="196" t="s">
        <v>8864</v>
      </c>
      <c r="AC355" s="200">
        <v>0</v>
      </c>
      <c r="AD355" s="200" t="s">
        <v>8231</v>
      </c>
      <c r="AE355" s="203" t="s">
        <v>505</v>
      </c>
      <c r="AF355" s="212">
        <v>743458.19</v>
      </c>
    </row>
    <row r="356" spans="1:33" hidden="1" x14ac:dyDescent="0.25">
      <c r="A356" s="209">
        <v>100329.11</v>
      </c>
      <c r="B356" s="210">
        <v>4</v>
      </c>
      <c r="C356" s="196" t="s">
        <v>85</v>
      </c>
      <c r="D356" s="201">
        <v>39776</v>
      </c>
      <c r="E356" s="196" t="s">
        <v>510</v>
      </c>
      <c r="F356" s="201">
        <v>43826</v>
      </c>
      <c r="G356" s="196" t="s">
        <v>143</v>
      </c>
      <c r="H356" s="198" t="s">
        <v>8865</v>
      </c>
      <c r="I356" s="196" t="s">
        <v>2702</v>
      </c>
      <c r="J356" s="196" t="s">
        <v>299</v>
      </c>
      <c r="L356" s="200" t="s">
        <v>300</v>
      </c>
      <c r="M356" s="198" t="s">
        <v>8866</v>
      </c>
      <c r="N356" s="198" t="s">
        <v>8832</v>
      </c>
      <c r="O356" s="196" t="s">
        <v>553</v>
      </c>
      <c r="P356" s="198" t="s">
        <v>92</v>
      </c>
      <c r="R356" s="196" t="s">
        <v>47</v>
      </c>
      <c r="S356" s="196" t="s">
        <v>41</v>
      </c>
      <c r="T356" s="211">
        <v>5.6</v>
      </c>
      <c r="W356" s="200" t="s">
        <v>93</v>
      </c>
      <c r="AA356" s="196" t="s">
        <v>8867</v>
      </c>
      <c r="AB356" s="196" t="s">
        <v>8868</v>
      </c>
      <c r="AC356" s="200">
        <v>0</v>
      </c>
      <c r="AD356" s="200" t="s">
        <v>8231</v>
      </c>
      <c r="AE356" s="203" t="s">
        <v>505</v>
      </c>
      <c r="AF356" s="212">
        <v>465788.75</v>
      </c>
    </row>
    <row r="357" spans="1:33" hidden="1" x14ac:dyDescent="0.25">
      <c r="A357" s="209">
        <v>100329.11</v>
      </c>
      <c r="B357" s="210">
        <v>4</v>
      </c>
      <c r="C357" s="196" t="s">
        <v>85</v>
      </c>
      <c r="D357" s="201">
        <v>39776</v>
      </c>
      <c r="E357" s="196" t="s">
        <v>510</v>
      </c>
      <c r="F357" s="201">
        <v>43826</v>
      </c>
      <c r="G357" s="196" t="s">
        <v>143</v>
      </c>
      <c r="H357" s="198" t="s">
        <v>8865</v>
      </c>
      <c r="I357" s="196" t="s">
        <v>2702</v>
      </c>
      <c r="J357" s="196" t="s">
        <v>299</v>
      </c>
      <c r="L357" s="200" t="s">
        <v>300</v>
      </c>
      <c r="M357" s="198" t="s">
        <v>8866</v>
      </c>
      <c r="N357" s="198" t="s">
        <v>8832</v>
      </c>
      <c r="O357" s="196" t="s">
        <v>553</v>
      </c>
      <c r="P357" s="198" t="s">
        <v>92</v>
      </c>
      <c r="R357" s="196" t="s">
        <v>47</v>
      </c>
      <c r="S357" s="196" t="s">
        <v>41</v>
      </c>
      <c r="T357" s="211">
        <v>5.6</v>
      </c>
      <c r="W357" s="200" t="s">
        <v>93</v>
      </c>
      <c r="AA357" s="196" t="s">
        <v>8869</v>
      </c>
      <c r="AB357" s="196" t="s">
        <v>8868</v>
      </c>
      <c r="AC357" s="200">
        <v>0</v>
      </c>
      <c r="AD357" s="200" t="s">
        <v>8231</v>
      </c>
      <c r="AE357" s="203" t="s">
        <v>505</v>
      </c>
      <c r="AF357" s="212">
        <v>310525.84000000003</v>
      </c>
    </row>
    <row r="358" spans="1:33" hidden="1" x14ac:dyDescent="0.25">
      <c r="A358" s="209">
        <v>100329.12</v>
      </c>
      <c r="B358" s="210">
        <v>4</v>
      </c>
      <c r="C358" s="196" t="s">
        <v>85</v>
      </c>
      <c r="D358" s="201">
        <v>39776</v>
      </c>
      <c r="E358" s="196" t="s">
        <v>510</v>
      </c>
      <c r="F358" s="201">
        <v>43826</v>
      </c>
      <c r="G358" s="196" t="s">
        <v>143</v>
      </c>
      <c r="H358" s="198" t="s">
        <v>483</v>
      </c>
      <c r="I358" s="196" t="s">
        <v>8848</v>
      </c>
      <c r="J358" s="196" t="s">
        <v>299</v>
      </c>
      <c r="L358" s="200" t="s">
        <v>300</v>
      </c>
      <c r="M358" s="198" t="s">
        <v>8870</v>
      </c>
      <c r="N358" s="198" t="s">
        <v>8832</v>
      </c>
      <c r="O358" s="196" t="s">
        <v>553</v>
      </c>
      <c r="P358" s="198" t="s">
        <v>92</v>
      </c>
      <c r="R358" s="196" t="s">
        <v>47</v>
      </c>
      <c r="S358" s="196" t="s">
        <v>41</v>
      </c>
      <c r="T358" s="211">
        <v>4.5</v>
      </c>
      <c r="W358" s="200" t="s">
        <v>93</v>
      </c>
      <c r="AA358" s="196" t="s">
        <v>8871</v>
      </c>
      <c r="AB358" s="196" t="s">
        <v>8872</v>
      </c>
      <c r="AC358" s="200">
        <v>1</v>
      </c>
      <c r="AD358" s="200" t="s">
        <v>8231</v>
      </c>
      <c r="AE358" s="203" t="s">
        <v>505</v>
      </c>
      <c r="AF358" s="212">
        <v>620599.24</v>
      </c>
    </row>
    <row r="359" spans="1:33" hidden="1" x14ac:dyDescent="0.25">
      <c r="A359" s="209">
        <v>100329.13</v>
      </c>
      <c r="B359" s="210">
        <v>4</v>
      </c>
      <c r="C359" s="196" t="s">
        <v>85</v>
      </c>
      <c r="D359" s="201">
        <v>39776</v>
      </c>
      <c r="E359" s="196" t="s">
        <v>510</v>
      </c>
      <c r="F359" s="201">
        <v>43826</v>
      </c>
      <c r="G359" s="196" t="s">
        <v>143</v>
      </c>
      <c r="H359" s="198" t="s">
        <v>483</v>
      </c>
      <c r="I359" s="196" t="s">
        <v>8848</v>
      </c>
      <c r="J359" s="196" t="s">
        <v>299</v>
      </c>
      <c r="L359" s="200" t="s">
        <v>300</v>
      </c>
      <c r="M359" s="198" t="s">
        <v>8873</v>
      </c>
      <c r="N359" s="198" t="s">
        <v>8832</v>
      </c>
      <c r="O359" s="196" t="s">
        <v>553</v>
      </c>
      <c r="P359" s="198" t="s">
        <v>92</v>
      </c>
      <c r="R359" s="196" t="s">
        <v>47</v>
      </c>
      <c r="S359" s="196" t="s">
        <v>41</v>
      </c>
      <c r="T359" s="211">
        <v>2.4</v>
      </c>
      <c r="W359" s="200" t="s">
        <v>93</v>
      </c>
      <c r="AA359" s="196" t="s">
        <v>8874</v>
      </c>
      <c r="AB359" s="196" t="s">
        <v>8875</v>
      </c>
      <c r="AC359" s="200">
        <v>1</v>
      </c>
      <c r="AD359" s="200" t="s">
        <v>8231</v>
      </c>
      <c r="AE359" s="203" t="s">
        <v>505</v>
      </c>
      <c r="AF359" s="212">
        <v>1095262.1399999999</v>
      </c>
    </row>
    <row r="360" spans="1:33" ht="108" hidden="1" x14ac:dyDescent="0.25">
      <c r="A360" s="209">
        <v>100330</v>
      </c>
      <c r="B360" s="210">
        <v>4</v>
      </c>
      <c r="C360" s="196" t="s">
        <v>85</v>
      </c>
      <c r="D360" s="201">
        <v>37319.527083333334</v>
      </c>
      <c r="E360" s="196" t="s">
        <v>108</v>
      </c>
      <c r="F360" s="201">
        <v>44698</v>
      </c>
      <c r="G360" s="196" t="s">
        <v>222</v>
      </c>
      <c r="H360" s="198" t="s">
        <v>88</v>
      </c>
      <c r="I360" s="196" t="s">
        <v>3820</v>
      </c>
      <c r="J360" s="196" t="s">
        <v>299</v>
      </c>
      <c r="L360" s="200" t="s">
        <v>300</v>
      </c>
      <c r="M360" s="198" t="s">
        <v>8876</v>
      </c>
      <c r="N360" s="198" t="s">
        <v>8877</v>
      </c>
      <c r="O360" s="196" t="s">
        <v>553</v>
      </c>
      <c r="P360" s="198" t="s">
        <v>92</v>
      </c>
      <c r="R360" s="196" t="s">
        <v>47</v>
      </c>
      <c r="S360" s="196" t="s">
        <v>41</v>
      </c>
      <c r="T360" s="211">
        <v>6</v>
      </c>
      <c r="W360" s="200" t="s">
        <v>93</v>
      </c>
      <c r="X360" s="196" t="s">
        <v>303</v>
      </c>
      <c r="Z360" s="198" t="s">
        <v>8878</v>
      </c>
      <c r="AA360" s="196" t="s">
        <v>8879</v>
      </c>
      <c r="AB360" s="196" t="s">
        <v>8880</v>
      </c>
      <c r="AC360" s="200">
        <v>1</v>
      </c>
      <c r="AD360" s="200" t="s">
        <v>8231</v>
      </c>
      <c r="AE360" s="203" t="s">
        <v>505</v>
      </c>
      <c r="AF360" s="212">
        <v>6204000</v>
      </c>
    </row>
    <row r="361" spans="1:33" ht="36" hidden="1" x14ac:dyDescent="0.25">
      <c r="A361" s="209">
        <v>100331</v>
      </c>
      <c r="B361" s="210">
        <v>4</v>
      </c>
      <c r="C361" s="196" t="s">
        <v>114</v>
      </c>
      <c r="D361" s="201">
        <v>37319.527106481481</v>
      </c>
      <c r="E361" s="196" t="s">
        <v>108</v>
      </c>
      <c r="F361" s="201">
        <v>43649.875069444446</v>
      </c>
      <c r="G361" s="196" t="s">
        <v>170</v>
      </c>
      <c r="H361" s="198" t="s">
        <v>88</v>
      </c>
      <c r="I361" s="196" t="s">
        <v>3820</v>
      </c>
      <c r="J361" s="196" t="s">
        <v>299</v>
      </c>
      <c r="L361" s="200" t="s">
        <v>300</v>
      </c>
      <c r="M361" s="198" t="s">
        <v>8881</v>
      </c>
      <c r="N361" s="198" t="s">
        <v>8882</v>
      </c>
      <c r="O361" s="196" t="s">
        <v>553</v>
      </c>
      <c r="P361" s="198" t="s">
        <v>1783</v>
      </c>
      <c r="R361" s="196" t="s">
        <v>47</v>
      </c>
      <c r="S361" s="196" t="s">
        <v>45</v>
      </c>
      <c r="T361" s="211">
        <v>3.07</v>
      </c>
      <c r="U361" s="201">
        <v>40522</v>
      </c>
      <c r="W361" s="200" t="s">
        <v>93</v>
      </c>
      <c r="X361" s="196" t="s">
        <v>303</v>
      </c>
      <c r="Z361" s="198" t="s">
        <v>8883</v>
      </c>
      <c r="AA361" s="196" t="s">
        <v>8884</v>
      </c>
      <c r="AC361" s="200">
        <v>1</v>
      </c>
      <c r="AD361" s="200" t="s">
        <v>8250</v>
      </c>
      <c r="AE361" s="203" t="s">
        <v>505</v>
      </c>
      <c r="AF361" s="212">
        <v>1719800</v>
      </c>
      <c r="AG361" s="198" t="s">
        <v>744</v>
      </c>
    </row>
    <row r="362" spans="1:33" ht="36" hidden="1" x14ac:dyDescent="0.25">
      <c r="A362" s="209">
        <v>100331</v>
      </c>
      <c r="B362" s="210">
        <v>4</v>
      </c>
      <c r="C362" s="196" t="s">
        <v>114</v>
      </c>
      <c r="D362" s="201">
        <v>37319.527106481481</v>
      </c>
      <c r="E362" s="196" t="s">
        <v>108</v>
      </c>
      <c r="F362" s="201">
        <v>43649.875069444446</v>
      </c>
      <c r="G362" s="196" t="s">
        <v>170</v>
      </c>
      <c r="H362" s="198" t="s">
        <v>88</v>
      </c>
      <c r="I362" s="196" t="s">
        <v>3820</v>
      </c>
      <c r="J362" s="196" t="s">
        <v>299</v>
      </c>
      <c r="L362" s="200" t="s">
        <v>300</v>
      </c>
      <c r="M362" s="198" t="s">
        <v>8881</v>
      </c>
      <c r="N362" s="198" t="s">
        <v>8882</v>
      </c>
      <c r="O362" s="196" t="s">
        <v>553</v>
      </c>
      <c r="P362" s="198" t="s">
        <v>1783</v>
      </c>
      <c r="R362" s="196" t="s">
        <v>47</v>
      </c>
      <c r="S362" s="196" t="s">
        <v>45</v>
      </c>
      <c r="T362" s="211">
        <v>3.07</v>
      </c>
      <c r="U362" s="201">
        <v>40522</v>
      </c>
      <c r="W362" s="200" t="s">
        <v>93</v>
      </c>
      <c r="X362" s="196" t="s">
        <v>303</v>
      </c>
      <c r="Z362" s="198" t="s">
        <v>8883</v>
      </c>
      <c r="AA362" s="196" t="s">
        <v>8885</v>
      </c>
      <c r="AB362" s="196" t="s">
        <v>8886</v>
      </c>
      <c r="AC362" s="200">
        <v>2</v>
      </c>
      <c r="AD362" s="200" t="s">
        <v>8231</v>
      </c>
      <c r="AE362" s="212">
        <v>-4417.13</v>
      </c>
      <c r="AF362" s="212">
        <v>762273.83</v>
      </c>
      <c r="AG362" s="198" t="s">
        <v>744</v>
      </c>
    </row>
    <row r="363" spans="1:33" ht="36" hidden="1" x14ac:dyDescent="0.25">
      <c r="A363" s="209">
        <v>100331</v>
      </c>
      <c r="B363" s="210">
        <v>4</v>
      </c>
      <c r="C363" s="196" t="s">
        <v>114</v>
      </c>
      <c r="D363" s="201">
        <v>37319.527106481481</v>
      </c>
      <c r="E363" s="196" t="s">
        <v>108</v>
      </c>
      <c r="F363" s="201">
        <v>43649.875069444446</v>
      </c>
      <c r="G363" s="196" t="s">
        <v>170</v>
      </c>
      <c r="H363" s="198" t="s">
        <v>88</v>
      </c>
      <c r="I363" s="196" t="s">
        <v>3820</v>
      </c>
      <c r="J363" s="196" t="s">
        <v>299</v>
      </c>
      <c r="L363" s="200" t="s">
        <v>300</v>
      </c>
      <c r="M363" s="198" t="s">
        <v>8881</v>
      </c>
      <c r="N363" s="198" t="s">
        <v>8882</v>
      </c>
      <c r="O363" s="196" t="s">
        <v>553</v>
      </c>
      <c r="P363" s="198" t="s">
        <v>1783</v>
      </c>
      <c r="R363" s="196" t="s">
        <v>47</v>
      </c>
      <c r="S363" s="196" t="s">
        <v>45</v>
      </c>
      <c r="T363" s="211">
        <v>3.07</v>
      </c>
      <c r="U363" s="201">
        <v>40522</v>
      </c>
      <c r="W363" s="200" t="s">
        <v>93</v>
      </c>
      <c r="X363" s="196" t="s">
        <v>303</v>
      </c>
      <c r="Z363" s="198" t="s">
        <v>8883</v>
      </c>
      <c r="AA363" s="196" t="s">
        <v>8887</v>
      </c>
      <c r="AB363" s="196" t="s">
        <v>8888</v>
      </c>
      <c r="AC363" s="200">
        <v>3</v>
      </c>
      <c r="AD363" s="200" t="s">
        <v>8231</v>
      </c>
      <c r="AE363" s="203" t="s">
        <v>505</v>
      </c>
      <c r="AF363" s="212">
        <v>55086536</v>
      </c>
      <c r="AG363" s="198" t="s">
        <v>744</v>
      </c>
    </row>
    <row r="364" spans="1:33" hidden="1" x14ac:dyDescent="0.25">
      <c r="A364" s="209">
        <v>100335.01</v>
      </c>
      <c r="B364" s="210">
        <v>4</v>
      </c>
      <c r="C364" s="196" t="s">
        <v>97</v>
      </c>
      <c r="D364" s="201">
        <v>38412</v>
      </c>
      <c r="E364" s="196" t="s">
        <v>2185</v>
      </c>
      <c r="F364" s="201">
        <v>43727</v>
      </c>
      <c r="G364" s="196" t="s">
        <v>152</v>
      </c>
      <c r="H364" s="198" t="s">
        <v>3520</v>
      </c>
      <c r="I364" s="196" t="s">
        <v>3521</v>
      </c>
      <c r="J364" s="196" t="s">
        <v>299</v>
      </c>
      <c r="L364" s="200" t="s">
        <v>300</v>
      </c>
      <c r="M364" s="198" t="s">
        <v>3522</v>
      </c>
      <c r="O364" s="196" t="s">
        <v>553</v>
      </c>
      <c r="P364" s="198" t="s">
        <v>3152</v>
      </c>
      <c r="R364" s="196" t="s">
        <v>47</v>
      </c>
      <c r="S364" s="196" t="s">
        <v>41</v>
      </c>
      <c r="T364" s="211">
        <v>3.3370000000000002</v>
      </c>
      <c r="U364" s="201">
        <v>40074</v>
      </c>
      <c r="W364" s="200" t="s">
        <v>93</v>
      </c>
      <c r="X364" s="196" t="s">
        <v>303</v>
      </c>
      <c r="AA364" s="196" t="s">
        <v>8889</v>
      </c>
      <c r="AB364" s="196" t="s">
        <v>8890</v>
      </c>
      <c r="AC364" s="200">
        <v>3</v>
      </c>
      <c r="AD364" s="200" t="s">
        <v>8231</v>
      </c>
      <c r="AE364" s="203" t="s">
        <v>505</v>
      </c>
      <c r="AF364" s="212">
        <v>9481016</v>
      </c>
      <c r="AG364" s="198" t="s">
        <v>3523</v>
      </c>
    </row>
    <row r="365" spans="1:33" hidden="1" x14ac:dyDescent="0.25">
      <c r="A365" s="209">
        <v>100335.01</v>
      </c>
      <c r="B365" s="210">
        <v>4</v>
      </c>
      <c r="C365" s="196" t="s">
        <v>97</v>
      </c>
      <c r="D365" s="201">
        <v>38412</v>
      </c>
      <c r="E365" s="196" t="s">
        <v>2185</v>
      </c>
      <c r="F365" s="201">
        <v>43727</v>
      </c>
      <c r="G365" s="196" t="s">
        <v>152</v>
      </c>
      <c r="H365" s="198" t="s">
        <v>3520</v>
      </c>
      <c r="I365" s="196" t="s">
        <v>3521</v>
      </c>
      <c r="J365" s="196" t="s">
        <v>299</v>
      </c>
      <c r="L365" s="200" t="s">
        <v>300</v>
      </c>
      <c r="M365" s="198" t="s">
        <v>3522</v>
      </c>
      <c r="O365" s="196" t="s">
        <v>553</v>
      </c>
      <c r="P365" s="198" t="s">
        <v>3152</v>
      </c>
      <c r="R365" s="196" t="s">
        <v>47</v>
      </c>
      <c r="S365" s="196" t="s">
        <v>41</v>
      </c>
      <c r="T365" s="211">
        <v>3.3370000000000002</v>
      </c>
      <c r="U365" s="201">
        <v>40074</v>
      </c>
      <c r="W365" s="200" t="s">
        <v>93</v>
      </c>
      <c r="X365" s="196" t="s">
        <v>303</v>
      </c>
      <c r="AA365" s="196" t="s">
        <v>8891</v>
      </c>
      <c r="AB365" s="196" t="s">
        <v>8890</v>
      </c>
      <c r="AC365" s="200">
        <v>3</v>
      </c>
      <c r="AD365" s="200" t="s">
        <v>8231</v>
      </c>
      <c r="AE365" s="212">
        <v>150537.59</v>
      </c>
      <c r="AF365" s="212">
        <v>34478238.590000004</v>
      </c>
      <c r="AG365" s="198" t="s">
        <v>3523</v>
      </c>
    </row>
    <row r="366" spans="1:33" ht="36" hidden="1" x14ac:dyDescent="0.25">
      <c r="A366" s="209">
        <v>100335.02</v>
      </c>
      <c r="B366" s="210">
        <v>4</v>
      </c>
      <c r="C366" s="196" t="s">
        <v>97</v>
      </c>
      <c r="D366" s="201">
        <v>38412</v>
      </c>
      <c r="E366" s="196" t="s">
        <v>2185</v>
      </c>
      <c r="F366" s="201">
        <v>44169</v>
      </c>
      <c r="G366" s="196" t="s">
        <v>87</v>
      </c>
      <c r="H366" s="198" t="s">
        <v>3520</v>
      </c>
      <c r="I366" s="196" t="s">
        <v>3521</v>
      </c>
      <c r="J366" s="196" t="s">
        <v>299</v>
      </c>
      <c r="L366" s="200" t="s">
        <v>300</v>
      </c>
      <c r="M366" s="198" t="s">
        <v>8892</v>
      </c>
      <c r="N366" s="198" t="s">
        <v>8893</v>
      </c>
      <c r="O366" s="196" t="s">
        <v>553</v>
      </c>
      <c r="P366" s="198" t="s">
        <v>3152</v>
      </c>
      <c r="R366" s="196" t="s">
        <v>47</v>
      </c>
      <c r="S366" s="196" t="s">
        <v>41</v>
      </c>
      <c r="T366" s="211">
        <v>4.1470000000000002</v>
      </c>
      <c r="U366" s="201">
        <v>40074</v>
      </c>
      <c r="W366" s="200" t="s">
        <v>93</v>
      </c>
      <c r="X366" s="196" t="s">
        <v>303</v>
      </c>
      <c r="AA366" s="196" t="s">
        <v>8894</v>
      </c>
      <c r="AB366" s="196" t="s">
        <v>8895</v>
      </c>
      <c r="AC366" s="200">
        <v>3</v>
      </c>
      <c r="AD366" s="200" t="s">
        <v>8231</v>
      </c>
      <c r="AE366" s="203" t="s">
        <v>505</v>
      </c>
      <c r="AF366" s="212">
        <v>15253290</v>
      </c>
      <c r="AG366" s="198" t="s">
        <v>3523</v>
      </c>
    </row>
    <row r="367" spans="1:33" ht="36" hidden="1" x14ac:dyDescent="0.25">
      <c r="A367" s="209">
        <v>100335.02</v>
      </c>
      <c r="B367" s="210">
        <v>4</v>
      </c>
      <c r="C367" s="196" t="s">
        <v>97</v>
      </c>
      <c r="D367" s="201">
        <v>38412</v>
      </c>
      <c r="E367" s="196" t="s">
        <v>2185</v>
      </c>
      <c r="F367" s="201">
        <v>44169</v>
      </c>
      <c r="G367" s="196" t="s">
        <v>87</v>
      </c>
      <c r="H367" s="198" t="s">
        <v>3520</v>
      </c>
      <c r="I367" s="196" t="s">
        <v>3521</v>
      </c>
      <c r="J367" s="196" t="s">
        <v>299</v>
      </c>
      <c r="L367" s="200" t="s">
        <v>300</v>
      </c>
      <c r="M367" s="198" t="s">
        <v>8892</v>
      </c>
      <c r="N367" s="198" t="s">
        <v>8893</v>
      </c>
      <c r="O367" s="196" t="s">
        <v>553</v>
      </c>
      <c r="P367" s="198" t="s">
        <v>3152</v>
      </c>
      <c r="R367" s="196" t="s">
        <v>47</v>
      </c>
      <c r="S367" s="196" t="s">
        <v>41</v>
      </c>
      <c r="T367" s="211">
        <v>4.1470000000000002</v>
      </c>
      <c r="U367" s="201">
        <v>40074</v>
      </c>
      <c r="W367" s="200" t="s">
        <v>93</v>
      </c>
      <c r="X367" s="196" t="s">
        <v>303</v>
      </c>
      <c r="AA367" s="196" t="s">
        <v>8896</v>
      </c>
      <c r="AB367" s="196" t="s">
        <v>8895</v>
      </c>
      <c r="AC367" s="200">
        <v>3</v>
      </c>
      <c r="AD367" s="200" t="s">
        <v>8231</v>
      </c>
      <c r="AE367" s="203" t="s">
        <v>505</v>
      </c>
      <c r="AF367" s="212">
        <v>8072511</v>
      </c>
      <c r="AG367" s="198" t="s">
        <v>3523</v>
      </c>
    </row>
    <row r="368" spans="1:33" hidden="1" x14ac:dyDescent="0.25">
      <c r="A368" s="209">
        <v>100339.01</v>
      </c>
      <c r="B368" s="210">
        <v>4</v>
      </c>
      <c r="C368" s="196" t="s">
        <v>122</v>
      </c>
      <c r="D368" s="201">
        <v>37539</v>
      </c>
      <c r="E368" s="196" t="s">
        <v>108</v>
      </c>
      <c r="F368" s="201">
        <v>44106</v>
      </c>
      <c r="G368" s="196" t="s">
        <v>152</v>
      </c>
      <c r="H368" s="198" t="s">
        <v>88</v>
      </c>
      <c r="I368" s="196" t="s">
        <v>436</v>
      </c>
      <c r="J368" s="196" t="s">
        <v>101</v>
      </c>
      <c r="L368" s="200" t="s">
        <v>101</v>
      </c>
      <c r="M368" s="198" t="s">
        <v>8897</v>
      </c>
      <c r="N368" s="198" t="s">
        <v>8898</v>
      </c>
      <c r="O368" s="196" t="s">
        <v>553</v>
      </c>
      <c r="P368" s="198" t="s">
        <v>1783</v>
      </c>
      <c r="R368" s="196" t="s">
        <v>47</v>
      </c>
      <c r="S368" s="196" t="s">
        <v>45</v>
      </c>
      <c r="T368" s="211">
        <v>1.48</v>
      </c>
      <c r="U368" s="201">
        <v>43378</v>
      </c>
      <c r="W368" s="200" t="s">
        <v>93</v>
      </c>
      <c r="X368" s="196" t="s">
        <v>13</v>
      </c>
      <c r="AA368" s="196" t="s">
        <v>8899</v>
      </c>
      <c r="AB368" s="196" t="s">
        <v>8900</v>
      </c>
      <c r="AC368" s="200">
        <v>2</v>
      </c>
      <c r="AD368" s="200" t="s">
        <v>8231</v>
      </c>
      <c r="AE368" s="203" t="s">
        <v>505</v>
      </c>
      <c r="AF368" s="212">
        <v>30500000</v>
      </c>
      <c r="AG368" s="198" t="s">
        <v>8901</v>
      </c>
    </row>
    <row r="369" spans="1:33" hidden="1" x14ac:dyDescent="0.25">
      <c r="A369" s="209">
        <v>100339.01</v>
      </c>
      <c r="B369" s="210">
        <v>4</v>
      </c>
      <c r="C369" s="196" t="s">
        <v>122</v>
      </c>
      <c r="D369" s="201">
        <v>37539</v>
      </c>
      <c r="E369" s="196" t="s">
        <v>108</v>
      </c>
      <c r="F369" s="201">
        <v>44106</v>
      </c>
      <c r="G369" s="196" t="s">
        <v>152</v>
      </c>
      <c r="H369" s="198" t="s">
        <v>88</v>
      </c>
      <c r="I369" s="196" t="s">
        <v>436</v>
      </c>
      <c r="J369" s="196" t="s">
        <v>101</v>
      </c>
      <c r="L369" s="200" t="s">
        <v>101</v>
      </c>
      <c r="M369" s="198" t="s">
        <v>8897</v>
      </c>
      <c r="N369" s="198" t="s">
        <v>8898</v>
      </c>
      <c r="O369" s="196" t="s">
        <v>553</v>
      </c>
      <c r="P369" s="198" t="s">
        <v>1783</v>
      </c>
      <c r="R369" s="196" t="s">
        <v>47</v>
      </c>
      <c r="S369" s="196" t="s">
        <v>45</v>
      </c>
      <c r="T369" s="211">
        <v>1.48</v>
      </c>
      <c r="U369" s="201">
        <v>43378</v>
      </c>
      <c r="W369" s="200" t="s">
        <v>93</v>
      </c>
      <c r="X369" s="196" t="s">
        <v>13</v>
      </c>
      <c r="AA369" s="196" t="s">
        <v>8902</v>
      </c>
      <c r="AB369" s="196" t="s">
        <v>8900</v>
      </c>
      <c r="AC369" s="200">
        <v>3</v>
      </c>
      <c r="AD369" s="200" t="s">
        <v>8231</v>
      </c>
      <c r="AE369" s="203" t="s">
        <v>505</v>
      </c>
      <c r="AF369" s="212">
        <v>69171931</v>
      </c>
      <c r="AG369" s="198" t="s">
        <v>8901</v>
      </c>
    </row>
    <row r="370" spans="1:33" hidden="1" x14ac:dyDescent="0.25">
      <c r="A370" s="209">
        <v>100339.02</v>
      </c>
      <c r="B370" s="210">
        <v>4</v>
      </c>
      <c r="C370" s="196" t="s">
        <v>85</v>
      </c>
      <c r="D370" s="201">
        <v>38119</v>
      </c>
      <c r="E370" s="196" t="s">
        <v>108</v>
      </c>
      <c r="F370" s="201">
        <v>44533</v>
      </c>
      <c r="G370" s="196" t="s">
        <v>179</v>
      </c>
      <c r="H370" s="198" t="s">
        <v>88</v>
      </c>
      <c r="I370" s="196" t="s">
        <v>436</v>
      </c>
      <c r="J370" s="196" t="s">
        <v>101</v>
      </c>
      <c r="L370" s="200" t="s">
        <v>101</v>
      </c>
      <c r="M370" s="198" t="s">
        <v>8903</v>
      </c>
      <c r="N370" s="198" t="s">
        <v>8904</v>
      </c>
      <c r="O370" s="196" t="s">
        <v>553</v>
      </c>
      <c r="P370" s="198" t="s">
        <v>1783</v>
      </c>
      <c r="R370" s="196" t="s">
        <v>47</v>
      </c>
      <c r="S370" s="196" t="s">
        <v>45</v>
      </c>
      <c r="T370" s="211">
        <v>1.9</v>
      </c>
      <c r="U370" s="201">
        <v>44904</v>
      </c>
      <c r="W370" s="200" t="s">
        <v>93</v>
      </c>
      <c r="X370" s="196" t="s">
        <v>13</v>
      </c>
      <c r="AA370" s="196" t="s">
        <v>8905</v>
      </c>
      <c r="AB370" s="196" t="s">
        <v>8906</v>
      </c>
      <c r="AC370" s="200">
        <v>2</v>
      </c>
      <c r="AD370" s="200" t="s">
        <v>8231</v>
      </c>
      <c r="AE370" s="203" t="s">
        <v>505</v>
      </c>
      <c r="AF370" s="212">
        <v>44323468</v>
      </c>
    </row>
    <row r="371" spans="1:33" hidden="1" x14ac:dyDescent="0.25">
      <c r="A371" s="209">
        <v>100340</v>
      </c>
      <c r="B371" s="210">
        <v>4</v>
      </c>
      <c r="C371" s="196" t="s">
        <v>85</v>
      </c>
      <c r="D371" s="201">
        <v>37319.527245370373</v>
      </c>
      <c r="E371" s="196" t="s">
        <v>108</v>
      </c>
      <c r="F371" s="201">
        <v>44063</v>
      </c>
      <c r="G371" s="196" t="s">
        <v>152</v>
      </c>
      <c r="H371" s="198" t="s">
        <v>88</v>
      </c>
      <c r="I371" s="196" t="s">
        <v>436</v>
      </c>
      <c r="J371" s="196" t="s">
        <v>101</v>
      </c>
      <c r="L371" s="200" t="s">
        <v>101</v>
      </c>
      <c r="M371" s="198" t="s">
        <v>8907</v>
      </c>
      <c r="N371" s="198" t="s">
        <v>8908</v>
      </c>
      <c r="O371" s="196" t="s">
        <v>553</v>
      </c>
      <c r="P371" s="198" t="s">
        <v>1789</v>
      </c>
      <c r="R371" s="196" t="s">
        <v>47</v>
      </c>
      <c r="S371" s="196" t="s">
        <v>45</v>
      </c>
      <c r="T371" s="211">
        <v>1.6</v>
      </c>
      <c r="U371" s="201">
        <v>45016</v>
      </c>
      <c r="W371" s="200" t="s">
        <v>93</v>
      </c>
      <c r="X371" s="196" t="s">
        <v>13</v>
      </c>
      <c r="AA371" s="196" t="s">
        <v>8909</v>
      </c>
      <c r="AB371" s="196" t="s">
        <v>8910</v>
      </c>
      <c r="AC371" s="200">
        <v>1</v>
      </c>
      <c r="AD371" s="200" t="s">
        <v>8231</v>
      </c>
      <c r="AE371" s="203" t="s">
        <v>505</v>
      </c>
      <c r="AF371" s="212">
        <v>1750000</v>
      </c>
    </row>
    <row r="372" spans="1:33" hidden="1" x14ac:dyDescent="0.25">
      <c r="A372" s="209">
        <v>100340</v>
      </c>
      <c r="B372" s="210">
        <v>4</v>
      </c>
      <c r="C372" s="196" t="s">
        <v>85</v>
      </c>
      <c r="D372" s="201">
        <v>37319.527245370373</v>
      </c>
      <c r="E372" s="196" t="s">
        <v>108</v>
      </c>
      <c r="F372" s="201">
        <v>44063</v>
      </c>
      <c r="G372" s="196" t="s">
        <v>152</v>
      </c>
      <c r="H372" s="198" t="s">
        <v>88</v>
      </c>
      <c r="I372" s="196" t="s">
        <v>436</v>
      </c>
      <c r="J372" s="196" t="s">
        <v>101</v>
      </c>
      <c r="L372" s="200" t="s">
        <v>101</v>
      </c>
      <c r="M372" s="198" t="s">
        <v>8907</v>
      </c>
      <c r="N372" s="198" t="s">
        <v>8908</v>
      </c>
      <c r="O372" s="196" t="s">
        <v>553</v>
      </c>
      <c r="P372" s="198" t="s">
        <v>1789</v>
      </c>
      <c r="R372" s="196" t="s">
        <v>47</v>
      </c>
      <c r="S372" s="196" t="s">
        <v>45</v>
      </c>
      <c r="T372" s="211">
        <v>1.6</v>
      </c>
      <c r="U372" s="201">
        <v>45016</v>
      </c>
      <c r="W372" s="200" t="s">
        <v>93</v>
      </c>
      <c r="X372" s="196" t="s">
        <v>13</v>
      </c>
      <c r="AA372" s="196" t="s">
        <v>8911</v>
      </c>
      <c r="AB372" s="196" t="s">
        <v>8910</v>
      </c>
      <c r="AC372" s="200">
        <v>2</v>
      </c>
      <c r="AD372" s="200" t="s">
        <v>8231</v>
      </c>
      <c r="AE372" s="203" t="s">
        <v>505</v>
      </c>
      <c r="AF372" s="212">
        <v>26249292</v>
      </c>
    </row>
    <row r="373" spans="1:33" hidden="1" x14ac:dyDescent="0.25">
      <c r="A373" s="209">
        <v>100341</v>
      </c>
      <c r="B373" s="210">
        <v>4</v>
      </c>
      <c r="C373" s="196" t="s">
        <v>85</v>
      </c>
      <c r="D373" s="201">
        <v>37319.526712962965</v>
      </c>
      <c r="E373" s="196" t="s">
        <v>108</v>
      </c>
      <c r="F373" s="201">
        <v>44181</v>
      </c>
      <c r="G373" s="196" t="s">
        <v>152</v>
      </c>
      <c r="H373" s="198" t="s">
        <v>88</v>
      </c>
      <c r="I373" s="196" t="s">
        <v>455</v>
      </c>
      <c r="J373" s="196" t="s">
        <v>101</v>
      </c>
      <c r="L373" s="200" t="s">
        <v>101</v>
      </c>
      <c r="M373" s="198" t="s">
        <v>4019</v>
      </c>
      <c r="N373" s="198" t="s">
        <v>4020</v>
      </c>
      <c r="O373" s="196" t="s">
        <v>553</v>
      </c>
      <c r="P373" s="198" t="s">
        <v>4021</v>
      </c>
      <c r="R373" s="196" t="s">
        <v>47</v>
      </c>
      <c r="S373" s="196" t="s">
        <v>45</v>
      </c>
      <c r="T373" s="211">
        <v>8.8230000000000004</v>
      </c>
      <c r="W373" s="200" t="s">
        <v>93</v>
      </c>
      <c r="X373" s="196" t="s">
        <v>13</v>
      </c>
      <c r="AA373" s="196" t="s">
        <v>8912</v>
      </c>
      <c r="AC373" s="200">
        <v>1</v>
      </c>
      <c r="AD373" s="200" t="s">
        <v>8250</v>
      </c>
      <c r="AE373" s="212">
        <v>366000</v>
      </c>
      <c r="AF373" s="212">
        <v>3555800</v>
      </c>
    </row>
    <row r="374" spans="1:33" hidden="1" x14ac:dyDescent="0.25">
      <c r="A374" s="209">
        <v>100341</v>
      </c>
      <c r="B374" s="210">
        <v>4</v>
      </c>
      <c r="C374" s="196" t="s">
        <v>85</v>
      </c>
      <c r="D374" s="201">
        <v>37319.526712962965</v>
      </c>
      <c r="E374" s="196" t="s">
        <v>108</v>
      </c>
      <c r="F374" s="201">
        <v>44181</v>
      </c>
      <c r="G374" s="196" t="s">
        <v>152</v>
      </c>
      <c r="H374" s="198" t="s">
        <v>88</v>
      </c>
      <c r="I374" s="196" t="s">
        <v>455</v>
      </c>
      <c r="J374" s="196" t="s">
        <v>101</v>
      </c>
      <c r="L374" s="200" t="s">
        <v>101</v>
      </c>
      <c r="M374" s="198" t="s">
        <v>4019</v>
      </c>
      <c r="N374" s="198" t="s">
        <v>4020</v>
      </c>
      <c r="O374" s="196" t="s">
        <v>553</v>
      </c>
      <c r="P374" s="198" t="s">
        <v>4021</v>
      </c>
      <c r="R374" s="196" t="s">
        <v>47</v>
      </c>
      <c r="S374" s="196" t="s">
        <v>45</v>
      </c>
      <c r="T374" s="211">
        <v>8.8230000000000004</v>
      </c>
      <c r="W374" s="200" t="s">
        <v>93</v>
      </c>
      <c r="X374" s="196" t="s">
        <v>13</v>
      </c>
      <c r="AA374" s="196" t="s">
        <v>8913</v>
      </c>
      <c r="AB374" s="196" t="s">
        <v>8914</v>
      </c>
      <c r="AC374" s="200">
        <v>2</v>
      </c>
      <c r="AD374" s="200" t="s">
        <v>8231</v>
      </c>
      <c r="AE374" s="203" t="s">
        <v>505</v>
      </c>
      <c r="AF374" s="212">
        <v>5459120</v>
      </c>
    </row>
    <row r="375" spans="1:33" hidden="1" x14ac:dyDescent="0.25">
      <c r="A375" s="209">
        <v>100341.02</v>
      </c>
      <c r="B375" s="210">
        <v>4</v>
      </c>
      <c r="C375" s="196" t="s">
        <v>122</v>
      </c>
      <c r="D375" s="201">
        <v>40547</v>
      </c>
      <c r="E375" s="196" t="s">
        <v>3773</v>
      </c>
      <c r="F375" s="201">
        <v>43669</v>
      </c>
      <c r="G375" s="196" t="s">
        <v>152</v>
      </c>
      <c r="H375" s="198" t="s">
        <v>88</v>
      </c>
      <c r="I375" s="196" t="s">
        <v>455</v>
      </c>
      <c r="J375" s="196" t="s">
        <v>101</v>
      </c>
      <c r="L375" s="200" t="s">
        <v>101</v>
      </c>
      <c r="M375" s="198" t="s">
        <v>8915</v>
      </c>
      <c r="N375" s="198" t="s">
        <v>4020</v>
      </c>
      <c r="O375" s="196" t="s">
        <v>553</v>
      </c>
      <c r="P375" s="198" t="s">
        <v>1789</v>
      </c>
      <c r="R375" s="196" t="s">
        <v>47</v>
      </c>
      <c r="S375" s="196" t="s">
        <v>45</v>
      </c>
      <c r="T375" s="211">
        <v>5.0750000000000002</v>
      </c>
      <c r="U375" s="201">
        <v>43441</v>
      </c>
      <c r="W375" s="200" t="s">
        <v>93</v>
      </c>
      <c r="X375" s="196" t="s">
        <v>13</v>
      </c>
      <c r="AA375" s="196" t="s">
        <v>8916</v>
      </c>
      <c r="AB375" s="196" t="s">
        <v>8917</v>
      </c>
      <c r="AC375" s="200">
        <v>3</v>
      </c>
      <c r="AD375" s="200" t="s">
        <v>8231</v>
      </c>
      <c r="AE375" s="203" t="s">
        <v>505</v>
      </c>
      <c r="AF375" s="212">
        <v>42185337</v>
      </c>
      <c r="AG375" s="198" t="s">
        <v>8918</v>
      </c>
    </row>
    <row r="376" spans="1:33" hidden="1" x14ac:dyDescent="0.25">
      <c r="A376" s="209">
        <v>100346.02</v>
      </c>
      <c r="B376" s="210">
        <v>3</v>
      </c>
      <c r="C376" s="196" t="s">
        <v>114</v>
      </c>
      <c r="D376" s="201">
        <v>39996</v>
      </c>
      <c r="E376" s="196" t="s">
        <v>3773</v>
      </c>
      <c r="F376" s="201">
        <v>44168</v>
      </c>
      <c r="G376" s="196" t="s">
        <v>170</v>
      </c>
      <c r="H376" s="198" t="s">
        <v>242</v>
      </c>
      <c r="I376" s="196" t="s">
        <v>4010</v>
      </c>
      <c r="J376" s="196" t="s">
        <v>101</v>
      </c>
      <c r="L376" s="200" t="s">
        <v>101</v>
      </c>
      <c r="M376" s="198" t="s">
        <v>8919</v>
      </c>
      <c r="O376" s="196" t="s">
        <v>553</v>
      </c>
      <c r="P376" s="198" t="s">
        <v>1789</v>
      </c>
      <c r="R376" s="196" t="s">
        <v>47</v>
      </c>
      <c r="S376" s="196" t="s">
        <v>45</v>
      </c>
      <c r="T376" s="211">
        <v>2.387</v>
      </c>
      <c r="U376" s="201">
        <v>41614</v>
      </c>
      <c r="W376" s="200" t="s">
        <v>93</v>
      </c>
      <c r="X376" s="196" t="s">
        <v>13</v>
      </c>
      <c r="AA376" s="196" t="s">
        <v>8920</v>
      </c>
      <c r="AB376" s="196" t="s">
        <v>8921</v>
      </c>
      <c r="AC376" s="200">
        <v>3</v>
      </c>
      <c r="AD376" s="200" t="s">
        <v>8231</v>
      </c>
      <c r="AE376" s="203" t="s">
        <v>505</v>
      </c>
      <c r="AF376" s="212">
        <v>20378746.379999999</v>
      </c>
      <c r="AG376" s="198" t="s">
        <v>8922</v>
      </c>
    </row>
    <row r="377" spans="1:33" ht="36" hidden="1" x14ac:dyDescent="0.25">
      <c r="A377" s="209">
        <v>100352.01</v>
      </c>
      <c r="B377" s="210">
        <v>3</v>
      </c>
      <c r="C377" s="196" t="s">
        <v>122</v>
      </c>
      <c r="D377" s="201">
        <v>41710</v>
      </c>
      <c r="E377" s="196" t="s">
        <v>2170</v>
      </c>
      <c r="F377" s="201">
        <v>43489</v>
      </c>
      <c r="G377" s="196" t="s">
        <v>152</v>
      </c>
      <c r="H377" s="198" t="s">
        <v>242</v>
      </c>
      <c r="I377" s="196" t="s">
        <v>4010</v>
      </c>
      <c r="J377" s="196" t="s">
        <v>101</v>
      </c>
      <c r="L377" s="200" t="s">
        <v>101</v>
      </c>
      <c r="M377" s="198" t="s">
        <v>8923</v>
      </c>
      <c r="N377" s="198" t="s">
        <v>8924</v>
      </c>
      <c r="O377" s="196" t="s">
        <v>553</v>
      </c>
      <c r="P377" s="198" t="s">
        <v>1783</v>
      </c>
      <c r="R377" s="196" t="s">
        <v>47</v>
      </c>
      <c r="S377" s="196" t="s">
        <v>45</v>
      </c>
      <c r="T377" s="211">
        <v>2.1800000000000002</v>
      </c>
      <c r="U377" s="201">
        <v>43329</v>
      </c>
      <c r="W377" s="200" t="s">
        <v>93</v>
      </c>
      <c r="X377" s="196" t="s">
        <v>13</v>
      </c>
      <c r="AA377" s="196" t="s">
        <v>8925</v>
      </c>
      <c r="AB377" s="196" t="s">
        <v>8926</v>
      </c>
      <c r="AC377" s="200">
        <v>3</v>
      </c>
      <c r="AD377" s="200" t="s">
        <v>8231</v>
      </c>
      <c r="AE377" s="203" t="s">
        <v>505</v>
      </c>
      <c r="AF377" s="212">
        <v>24813295</v>
      </c>
      <c r="AG377" s="198" t="s">
        <v>8927</v>
      </c>
    </row>
    <row r="378" spans="1:33" hidden="1" x14ac:dyDescent="0.25">
      <c r="A378" s="209">
        <v>100352.02</v>
      </c>
      <c r="B378" s="210">
        <v>3</v>
      </c>
      <c r="C378" s="196" t="s">
        <v>97</v>
      </c>
      <c r="D378" s="201">
        <v>41710</v>
      </c>
      <c r="E378" s="196" t="s">
        <v>2170</v>
      </c>
      <c r="F378" s="201">
        <v>44356.875081018516</v>
      </c>
      <c r="G378" s="196" t="s">
        <v>241</v>
      </c>
      <c r="H378" s="198" t="s">
        <v>242</v>
      </c>
      <c r="I378" s="196" t="s">
        <v>4010</v>
      </c>
      <c r="J378" s="196" t="s">
        <v>101</v>
      </c>
      <c r="L378" s="200" t="s">
        <v>101</v>
      </c>
      <c r="M378" s="198" t="s">
        <v>8928</v>
      </c>
      <c r="N378" s="198" t="s">
        <v>8929</v>
      </c>
      <c r="O378" s="196" t="s">
        <v>553</v>
      </c>
      <c r="P378" s="198" t="s">
        <v>1783</v>
      </c>
      <c r="R378" s="196" t="s">
        <v>47</v>
      </c>
      <c r="S378" s="196" t="s">
        <v>45</v>
      </c>
      <c r="T378" s="211">
        <v>3.5</v>
      </c>
      <c r="U378" s="201">
        <v>43014</v>
      </c>
      <c r="W378" s="200" t="s">
        <v>93</v>
      </c>
      <c r="X378" s="196" t="s">
        <v>13</v>
      </c>
      <c r="AA378" s="196" t="s">
        <v>8930</v>
      </c>
      <c r="AB378" s="196" t="s">
        <v>8931</v>
      </c>
      <c r="AC378" s="200">
        <v>3</v>
      </c>
      <c r="AD378" s="200" t="s">
        <v>8231</v>
      </c>
      <c r="AE378" s="203" t="s">
        <v>505</v>
      </c>
      <c r="AF378" s="212">
        <v>35011718</v>
      </c>
      <c r="AG378" s="198" t="s">
        <v>8932</v>
      </c>
    </row>
    <row r="379" spans="1:33" hidden="1" x14ac:dyDescent="0.25">
      <c r="A379" s="209">
        <v>100356</v>
      </c>
      <c r="B379" s="210">
        <v>3</v>
      </c>
      <c r="C379" s="196" t="s">
        <v>114</v>
      </c>
      <c r="D379" s="201">
        <v>37319.516550925924</v>
      </c>
      <c r="E379" s="196" t="s">
        <v>108</v>
      </c>
      <c r="F379" s="201">
        <v>44169</v>
      </c>
      <c r="G379" s="196" t="s">
        <v>170</v>
      </c>
      <c r="H379" s="198" t="s">
        <v>1272</v>
      </c>
      <c r="I379" s="196" t="s">
        <v>116</v>
      </c>
      <c r="J379" s="196" t="s">
        <v>101</v>
      </c>
      <c r="L379" s="200" t="s">
        <v>101</v>
      </c>
      <c r="M379" s="198" t="s">
        <v>3525</v>
      </c>
      <c r="O379" s="196" t="s">
        <v>553</v>
      </c>
      <c r="P379" s="198" t="s">
        <v>1789</v>
      </c>
      <c r="R379" s="196" t="s">
        <v>47</v>
      </c>
      <c r="S379" s="196" t="s">
        <v>45</v>
      </c>
      <c r="T379" s="211">
        <v>4.2</v>
      </c>
      <c r="U379" s="201">
        <v>40074</v>
      </c>
      <c r="W379" s="200" t="s">
        <v>93</v>
      </c>
      <c r="X379" s="196" t="s">
        <v>13</v>
      </c>
      <c r="AA379" s="196" t="s">
        <v>8933</v>
      </c>
      <c r="AB379" s="196" t="s">
        <v>8934</v>
      </c>
      <c r="AC379" s="200">
        <v>1</v>
      </c>
      <c r="AD379" s="200" t="s">
        <v>8231</v>
      </c>
      <c r="AE379" s="203" t="s">
        <v>505</v>
      </c>
      <c r="AF379" s="212">
        <v>1987924.22</v>
      </c>
      <c r="AG379" s="198" t="s">
        <v>3526</v>
      </c>
    </row>
    <row r="380" spans="1:33" hidden="1" x14ac:dyDescent="0.25">
      <c r="A380" s="209">
        <v>100356</v>
      </c>
      <c r="B380" s="210">
        <v>3</v>
      </c>
      <c r="C380" s="196" t="s">
        <v>114</v>
      </c>
      <c r="D380" s="201">
        <v>37319.516550925924</v>
      </c>
      <c r="E380" s="196" t="s">
        <v>108</v>
      </c>
      <c r="F380" s="201">
        <v>44169</v>
      </c>
      <c r="G380" s="196" t="s">
        <v>170</v>
      </c>
      <c r="H380" s="198" t="s">
        <v>1272</v>
      </c>
      <c r="I380" s="196" t="s">
        <v>116</v>
      </c>
      <c r="J380" s="196" t="s">
        <v>101</v>
      </c>
      <c r="L380" s="200" t="s">
        <v>101</v>
      </c>
      <c r="M380" s="198" t="s">
        <v>3525</v>
      </c>
      <c r="O380" s="196" t="s">
        <v>553</v>
      </c>
      <c r="P380" s="198" t="s">
        <v>1789</v>
      </c>
      <c r="R380" s="196" t="s">
        <v>47</v>
      </c>
      <c r="S380" s="196" t="s">
        <v>45</v>
      </c>
      <c r="T380" s="211">
        <v>4.2</v>
      </c>
      <c r="U380" s="201">
        <v>40074</v>
      </c>
      <c r="W380" s="200" t="s">
        <v>93</v>
      </c>
      <c r="X380" s="196" t="s">
        <v>13</v>
      </c>
      <c r="AA380" s="196" t="s">
        <v>8935</v>
      </c>
      <c r="AB380" s="196" t="s">
        <v>8936</v>
      </c>
      <c r="AC380" s="200">
        <v>2</v>
      </c>
      <c r="AD380" s="200" t="s">
        <v>8231</v>
      </c>
      <c r="AE380" s="212">
        <v>-2504.5100000000002</v>
      </c>
      <c r="AF380" s="212">
        <v>4118297.49</v>
      </c>
      <c r="AG380" s="198" t="s">
        <v>3526</v>
      </c>
    </row>
    <row r="381" spans="1:33" hidden="1" x14ac:dyDescent="0.25">
      <c r="A381" s="209">
        <v>100356</v>
      </c>
      <c r="B381" s="210">
        <v>3</v>
      </c>
      <c r="C381" s="196" t="s">
        <v>114</v>
      </c>
      <c r="D381" s="201">
        <v>37319.516550925924</v>
      </c>
      <c r="E381" s="196" t="s">
        <v>108</v>
      </c>
      <c r="F381" s="201">
        <v>44169</v>
      </c>
      <c r="G381" s="196" t="s">
        <v>170</v>
      </c>
      <c r="H381" s="198" t="s">
        <v>1272</v>
      </c>
      <c r="I381" s="196" t="s">
        <v>116</v>
      </c>
      <c r="J381" s="196" t="s">
        <v>101</v>
      </c>
      <c r="L381" s="200" t="s">
        <v>101</v>
      </c>
      <c r="M381" s="198" t="s">
        <v>3525</v>
      </c>
      <c r="O381" s="196" t="s">
        <v>553</v>
      </c>
      <c r="P381" s="198" t="s">
        <v>1789</v>
      </c>
      <c r="R381" s="196" t="s">
        <v>47</v>
      </c>
      <c r="S381" s="196" t="s">
        <v>45</v>
      </c>
      <c r="T381" s="211">
        <v>4.2</v>
      </c>
      <c r="U381" s="201">
        <v>40074</v>
      </c>
      <c r="W381" s="200" t="s">
        <v>93</v>
      </c>
      <c r="X381" s="196" t="s">
        <v>13</v>
      </c>
      <c r="AA381" s="196" t="s">
        <v>8937</v>
      </c>
      <c r="AB381" s="196" t="s">
        <v>8936</v>
      </c>
      <c r="AC381" s="200">
        <v>3</v>
      </c>
      <c r="AD381" s="200" t="s">
        <v>8231</v>
      </c>
      <c r="AE381" s="212">
        <v>275324.19</v>
      </c>
      <c r="AF381" s="212">
        <v>22598630.190000001</v>
      </c>
      <c r="AG381" s="198" t="s">
        <v>3526</v>
      </c>
    </row>
    <row r="382" spans="1:33" hidden="1" x14ac:dyDescent="0.25">
      <c r="A382" s="209">
        <v>100362</v>
      </c>
      <c r="B382" s="210">
        <v>3</v>
      </c>
      <c r="C382" s="196" t="s">
        <v>97</v>
      </c>
      <c r="D382" s="201">
        <v>37319.516712962963</v>
      </c>
      <c r="E382" s="196" t="s">
        <v>108</v>
      </c>
      <c r="F382" s="201">
        <v>44278</v>
      </c>
      <c r="G382" s="196" t="s">
        <v>152</v>
      </c>
      <c r="H382" s="198" t="s">
        <v>1929</v>
      </c>
      <c r="I382" s="196" t="s">
        <v>110</v>
      </c>
      <c r="J382" s="196" t="s">
        <v>101</v>
      </c>
      <c r="L382" s="200" t="s">
        <v>101</v>
      </c>
      <c r="M382" s="198" t="s">
        <v>8938</v>
      </c>
      <c r="N382" s="198" t="s">
        <v>8939</v>
      </c>
      <c r="O382" s="196" t="s">
        <v>40</v>
      </c>
      <c r="P382" s="198" t="s">
        <v>166</v>
      </c>
      <c r="R382" s="196" t="s">
        <v>39</v>
      </c>
      <c r="S382" s="196" t="s">
        <v>45</v>
      </c>
      <c r="T382" s="211">
        <v>0.09</v>
      </c>
      <c r="U382" s="201">
        <v>41418</v>
      </c>
      <c r="W382" s="200" t="s">
        <v>93</v>
      </c>
      <c r="X382" s="196" t="s">
        <v>103</v>
      </c>
      <c r="Z382" s="198" t="s">
        <v>8940</v>
      </c>
      <c r="AA382" s="196" t="s">
        <v>8941</v>
      </c>
      <c r="AB382" s="196" t="s">
        <v>8942</v>
      </c>
      <c r="AC382" s="200">
        <v>2</v>
      </c>
      <c r="AD382" s="200" t="s">
        <v>8231</v>
      </c>
      <c r="AE382" s="203" t="s">
        <v>505</v>
      </c>
      <c r="AF382" s="212">
        <v>114771.54</v>
      </c>
      <c r="AG382" s="198" t="s">
        <v>8943</v>
      </c>
    </row>
    <row r="383" spans="1:33" hidden="1" x14ac:dyDescent="0.25">
      <c r="A383" s="209">
        <v>100362</v>
      </c>
      <c r="B383" s="210">
        <v>3</v>
      </c>
      <c r="C383" s="196" t="s">
        <v>97</v>
      </c>
      <c r="D383" s="201">
        <v>37319.516712962963</v>
      </c>
      <c r="E383" s="196" t="s">
        <v>108</v>
      </c>
      <c r="F383" s="201">
        <v>44278</v>
      </c>
      <c r="G383" s="196" t="s">
        <v>152</v>
      </c>
      <c r="H383" s="198" t="s">
        <v>1929</v>
      </c>
      <c r="I383" s="196" t="s">
        <v>110</v>
      </c>
      <c r="J383" s="196" t="s">
        <v>101</v>
      </c>
      <c r="L383" s="200" t="s">
        <v>101</v>
      </c>
      <c r="M383" s="198" t="s">
        <v>8938</v>
      </c>
      <c r="N383" s="198" t="s">
        <v>8939</v>
      </c>
      <c r="O383" s="196" t="s">
        <v>40</v>
      </c>
      <c r="P383" s="198" t="s">
        <v>166</v>
      </c>
      <c r="R383" s="196" t="s">
        <v>39</v>
      </c>
      <c r="S383" s="196" t="s">
        <v>45</v>
      </c>
      <c r="T383" s="211">
        <v>0.09</v>
      </c>
      <c r="U383" s="201">
        <v>41418</v>
      </c>
      <c r="W383" s="200" t="s">
        <v>93</v>
      </c>
      <c r="X383" s="196" t="s">
        <v>103</v>
      </c>
      <c r="Z383" s="198" t="s">
        <v>8940</v>
      </c>
      <c r="AA383" s="196" t="s">
        <v>8944</v>
      </c>
      <c r="AB383" s="196" t="s">
        <v>8942</v>
      </c>
      <c r="AC383" s="200">
        <v>3</v>
      </c>
      <c r="AD383" s="200" t="s">
        <v>8231</v>
      </c>
      <c r="AE383" s="203" t="s">
        <v>505</v>
      </c>
      <c r="AF383" s="212">
        <v>3947467.94</v>
      </c>
      <c r="AG383" s="198" t="s">
        <v>8943</v>
      </c>
    </row>
    <row r="384" spans="1:33" hidden="1" x14ac:dyDescent="0.25">
      <c r="A384" s="209">
        <v>100489</v>
      </c>
      <c r="B384" s="210">
        <v>1</v>
      </c>
      <c r="C384" s="196" t="s">
        <v>122</v>
      </c>
      <c r="D384" s="201">
        <v>37319.503831018519</v>
      </c>
      <c r="E384" s="196" t="s">
        <v>108</v>
      </c>
      <c r="F384" s="201">
        <v>43769</v>
      </c>
      <c r="G384" s="196" t="s">
        <v>152</v>
      </c>
      <c r="H384" s="198" t="s">
        <v>1633</v>
      </c>
      <c r="I384" s="196" t="s">
        <v>1655</v>
      </c>
      <c r="J384" s="196" t="s">
        <v>101</v>
      </c>
      <c r="L384" s="200" t="s">
        <v>101</v>
      </c>
      <c r="M384" s="198" t="s">
        <v>8945</v>
      </c>
      <c r="O384" s="196" t="s">
        <v>553</v>
      </c>
      <c r="P384" s="198" t="s">
        <v>1789</v>
      </c>
      <c r="R384" s="196" t="s">
        <v>47</v>
      </c>
      <c r="S384" s="196" t="s">
        <v>45</v>
      </c>
      <c r="T384" s="211">
        <v>1.71</v>
      </c>
      <c r="U384" s="201">
        <v>41075</v>
      </c>
      <c r="W384" s="200" t="s">
        <v>93</v>
      </c>
      <c r="X384" s="196" t="s">
        <v>13</v>
      </c>
      <c r="Z384" s="198" t="s">
        <v>8946</v>
      </c>
      <c r="AA384" s="196" t="s">
        <v>8947</v>
      </c>
      <c r="AC384" s="200">
        <v>1</v>
      </c>
      <c r="AD384" s="200" t="s">
        <v>8250</v>
      </c>
      <c r="AE384" s="203" t="s">
        <v>505</v>
      </c>
      <c r="AF384" s="212">
        <v>910900</v>
      </c>
      <c r="AG384" s="198" t="s">
        <v>8948</v>
      </c>
    </row>
    <row r="385" spans="1:33" hidden="1" x14ac:dyDescent="0.25">
      <c r="A385" s="209">
        <v>100489</v>
      </c>
      <c r="B385" s="210">
        <v>1</v>
      </c>
      <c r="C385" s="196" t="s">
        <v>122</v>
      </c>
      <c r="D385" s="201">
        <v>37319.503831018519</v>
      </c>
      <c r="E385" s="196" t="s">
        <v>108</v>
      </c>
      <c r="F385" s="201">
        <v>43769</v>
      </c>
      <c r="G385" s="196" t="s">
        <v>152</v>
      </c>
      <c r="H385" s="198" t="s">
        <v>1633</v>
      </c>
      <c r="I385" s="196" t="s">
        <v>1655</v>
      </c>
      <c r="J385" s="196" t="s">
        <v>101</v>
      </c>
      <c r="L385" s="200" t="s">
        <v>101</v>
      </c>
      <c r="M385" s="198" t="s">
        <v>8945</v>
      </c>
      <c r="O385" s="196" t="s">
        <v>553</v>
      </c>
      <c r="P385" s="198" t="s">
        <v>1789</v>
      </c>
      <c r="R385" s="196" t="s">
        <v>47</v>
      </c>
      <c r="S385" s="196" t="s">
        <v>45</v>
      </c>
      <c r="T385" s="211">
        <v>1.71</v>
      </c>
      <c r="U385" s="201">
        <v>41075</v>
      </c>
      <c r="W385" s="200" t="s">
        <v>93</v>
      </c>
      <c r="X385" s="196" t="s">
        <v>13</v>
      </c>
      <c r="Z385" s="198" t="s">
        <v>8946</v>
      </c>
      <c r="AA385" s="196" t="s">
        <v>8949</v>
      </c>
      <c r="AB385" s="196" t="s">
        <v>8950</v>
      </c>
      <c r="AC385" s="200">
        <v>2</v>
      </c>
      <c r="AD385" s="200" t="s">
        <v>8231</v>
      </c>
      <c r="AE385" s="203" t="s">
        <v>505</v>
      </c>
      <c r="AF385" s="212">
        <v>869456.35</v>
      </c>
      <c r="AG385" s="198" t="s">
        <v>8948</v>
      </c>
    </row>
    <row r="386" spans="1:33" hidden="1" x14ac:dyDescent="0.25">
      <c r="A386" s="209">
        <v>100489</v>
      </c>
      <c r="B386" s="210">
        <v>1</v>
      </c>
      <c r="C386" s="196" t="s">
        <v>122</v>
      </c>
      <c r="D386" s="201">
        <v>37319.503831018519</v>
      </c>
      <c r="E386" s="196" t="s">
        <v>108</v>
      </c>
      <c r="F386" s="201">
        <v>43769</v>
      </c>
      <c r="G386" s="196" t="s">
        <v>152</v>
      </c>
      <c r="H386" s="198" t="s">
        <v>1633</v>
      </c>
      <c r="I386" s="196" t="s">
        <v>1655</v>
      </c>
      <c r="J386" s="196" t="s">
        <v>101</v>
      </c>
      <c r="L386" s="200" t="s">
        <v>101</v>
      </c>
      <c r="M386" s="198" t="s">
        <v>8945</v>
      </c>
      <c r="O386" s="196" t="s">
        <v>553</v>
      </c>
      <c r="P386" s="198" t="s">
        <v>1789</v>
      </c>
      <c r="R386" s="196" t="s">
        <v>47</v>
      </c>
      <c r="S386" s="196" t="s">
        <v>45</v>
      </c>
      <c r="T386" s="211">
        <v>1.71</v>
      </c>
      <c r="U386" s="201">
        <v>41075</v>
      </c>
      <c r="W386" s="200" t="s">
        <v>93</v>
      </c>
      <c r="X386" s="196" t="s">
        <v>13</v>
      </c>
      <c r="Z386" s="198" t="s">
        <v>8946</v>
      </c>
      <c r="AA386" s="196" t="s">
        <v>8951</v>
      </c>
      <c r="AB386" s="196" t="s">
        <v>8952</v>
      </c>
      <c r="AC386" s="200">
        <v>3</v>
      </c>
      <c r="AD386" s="200" t="s">
        <v>8231</v>
      </c>
      <c r="AE386" s="203" t="s">
        <v>505</v>
      </c>
      <c r="AF386" s="212">
        <v>78453840</v>
      </c>
      <c r="AG386" s="198" t="s">
        <v>8948</v>
      </c>
    </row>
    <row r="387" spans="1:33" hidden="1" x14ac:dyDescent="0.25">
      <c r="A387" s="209">
        <v>100492</v>
      </c>
      <c r="B387" s="210">
        <v>1</v>
      </c>
      <c r="C387" s="196" t="s">
        <v>97</v>
      </c>
      <c r="D387" s="201">
        <v>37319.50340277778</v>
      </c>
      <c r="E387" s="196" t="s">
        <v>108</v>
      </c>
      <c r="F387" s="201">
        <v>44278</v>
      </c>
      <c r="G387" s="196" t="s">
        <v>152</v>
      </c>
      <c r="H387" s="198" t="s">
        <v>689</v>
      </c>
      <c r="I387" s="196" t="s">
        <v>2449</v>
      </c>
      <c r="J387" s="196" t="s">
        <v>101</v>
      </c>
      <c r="L387" s="200" t="s">
        <v>101</v>
      </c>
      <c r="M387" s="198" t="s">
        <v>8953</v>
      </c>
      <c r="O387" s="196" t="s">
        <v>40</v>
      </c>
      <c r="P387" s="198" t="s">
        <v>166</v>
      </c>
      <c r="R387" s="196" t="s">
        <v>39</v>
      </c>
      <c r="S387" s="196" t="s">
        <v>45</v>
      </c>
      <c r="T387" s="211">
        <v>0.11</v>
      </c>
      <c r="U387" s="201">
        <v>39059</v>
      </c>
      <c r="W387" s="200" t="s">
        <v>93</v>
      </c>
      <c r="X387" s="196" t="s">
        <v>103</v>
      </c>
      <c r="Z387" s="198" t="s">
        <v>8954</v>
      </c>
      <c r="AA387" s="196" t="s">
        <v>8955</v>
      </c>
      <c r="AB387" s="196" t="s">
        <v>8956</v>
      </c>
      <c r="AC387" s="200">
        <v>2</v>
      </c>
      <c r="AD387" s="200" t="s">
        <v>8231</v>
      </c>
      <c r="AE387" s="203" t="s">
        <v>505</v>
      </c>
      <c r="AF387" s="212">
        <v>107500</v>
      </c>
      <c r="AG387" s="198" t="s">
        <v>8957</v>
      </c>
    </row>
    <row r="388" spans="1:33" hidden="1" x14ac:dyDescent="0.25">
      <c r="A388" s="209">
        <v>100492</v>
      </c>
      <c r="B388" s="210">
        <v>1</v>
      </c>
      <c r="C388" s="196" t="s">
        <v>97</v>
      </c>
      <c r="D388" s="201">
        <v>37319.50340277778</v>
      </c>
      <c r="E388" s="196" t="s">
        <v>108</v>
      </c>
      <c r="F388" s="201">
        <v>44278</v>
      </c>
      <c r="G388" s="196" t="s">
        <v>152</v>
      </c>
      <c r="H388" s="198" t="s">
        <v>689</v>
      </c>
      <c r="I388" s="196" t="s">
        <v>2449</v>
      </c>
      <c r="J388" s="196" t="s">
        <v>101</v>
      </c>
      <c r="L388" s="200" t="s">
        <v>101</v>
      </c>
      <c r="M388" s="198" t="s">
        <v>8953</v>
      </c>
      <c r="O388" s="196" t="s">
        <v>40</v>
      </c>
      <c r="P388" s="198" t="s">
        <v>166</v>
      </c>
      <c r="R388" s="196" t="s">
        <v>39</v>
      </c>
      <c r="S388" s="196" t="s">
        <v>45</v>
      </c>
      <c r="T388" s="211">
        <v>0.11</v>
      </c>
      <c r="U388" s="201">
        <v>39059</v>
      </c>
      <c r="W388" s="200" t="s">
        <v>93</v>
      </c>
      <c r="X388" s="196" t="s">
        <v>103</v>
      </c>
      <c r="Z388" s="198" t="s">
        <v>8954</v>
      </c>
      <c r="AA388" s="196" t="s">
        <v>8958</v>
      </c>
      <c r="AB388" s="196" t="s">
        <v>8956</v>
      </c>
      <c r="AC388" s="200">
        <v>3</v>
      </c>
      <c r="AD388" s="200" t="s">
        <v>8231</v>
      </c>
      <c r="AE388" s="203" t="s">
        <v>505</v>
      </c>
      <c r="AF388" s="212">
        <v>900461</v>
      </c>
      <c r="AG388" s="198" t="s">
        <v>8957</v>
      </c>
    </row>
    <row r="389" spans="1:33" hidden="1" x14ac:dyDescent="0.25">
      <c r="A389" s="209">
        <v>100493</v>
      </c>
      <c r="B389" s="210">
        <v>1</v>
      </c>
      <c r="C389" s="196" t="s">
        <v>114</v>
      </c>
      <c r="D389" s="201">
        <v>37319.503206018519</v>
      </c>
      <c r="E389" s="196" t="s">
        <v>108</v>
      </c>
      <c r="F389" s="201">
        <v>44278</v>
      </c>
      <c r="G389" s="196" t="s">
        <v>666</v>
      </c>
      <c r="H389" s="198" t="s">
        <v>443</v>
      </c>
      <c r="I389" s="196" t="s">
        <v>444</v>
      </c>
      <c r="J389" s="196" t="s">
        <v>101</v>
      </c>
      <c r="L389" s="200" t="s">
        <v>101</v>
      </c>
      <c r="M389" s="198" t="s">
        <v>8959</v>
      </c>
      <c r="N389" s="198" t="s">
        <v>8960</v>
      </c>
      <c r="O389" s="196" t="s">
        <v>40</v>
      </c>
      <c r="P389" s="198" t="s">
        <v>166</v>
      </c>
      <c r="R389" s="196" t="s">
        <v>39</v>
      </c>
      <c r="S389" s="196" t="s">
        <v>45</v>
      </c>
      <c r="T389" s="211">
        <v>0.89500000000000002</v>
      </c>
      <c r="U389" s="201">
        <v>41320</v>
      </c>
      <c r="W389" s="200" t="s">
        <v>93</v>
      </c>
      <c r="X389" s="196" t="s">
        <v>103</v>
      </c>
      <c r="Z389" s="198" t="s">
        <v>8961</v>
      </c>
      <c r="AA389" s="196" t="s">
        <v>8962</v>
      </c>
      <c r="AB389" s="196" t="s">
        <v>8963</v>
      </c>
      <c r="AC389" s="200">
        <v>2</v>
      </c>
      <c r="AD389" s="200" t="s">
        <v>8231</v>
      </c>
      <c r="AE389" s="212">
        <v>-101024.57</v>
      </c>
      <c r="AF389" s="212">
        <v>37975.43</v>
      </c>
      <c r="AG389" s="198" t="s">
        <v>8964</v>
      </c>
    </row>
    <row r="390" spans="1:33" hidden="1" x14ac:dyDescent="0.25">
      <c r="A390" s="209">
        <v>100493</v>
      </c>
      <c r="B390" s="210">
        <v>1</v>
      </c>
      <c r="C390" s="196" t="s">
        <v>114</v>
      </c>
      <c r="D390" s="201">
        <v>37319.503206018519</v>
      </c>
      <c r="E390" s="196" t="s">
        <v>108</v>
      </c>
      <c r="F390" s="201">
        <v>44278</v>
      </c>
      <c r="G390" s="196" t="s">
        <v>666</v>
      </c>
      <c r="H390" s="198" t="s">
        <v>443</v>
      </c>
      <c r="I390" s="196" t="s">
        <v>444</v>
      </c>
      <c r="J390" s="196" t="s">
        <v>101</v>
      </c>
      <c r="L390" s="200" t="s">
        <v>101</v>
      </c>
      <c r="M390" s="198" t="s">
        <v>8959</v>
      </c>
      <c r="N390" s="198" t="s">
        <v>8960</v>
      </c>
      <c r="O390" s="196" t="s">
        <v>40</v>
      </c>
      <c r="P390" s="198" t="s">
        <v>166</v>
      </c>
      <c r="R390" s="196" t="s">
        <v>39</v>
      </c>
      <c r="S390" s="196" t="s">
        <v>45</v>
      </c>
      <c r="T390" s="211">
        <v>0.89500000000000002</v>
      </c>
      <c r="U390" s="201">
        <v>41320</v>
      </c>
      <c r="W390" s="200" t="s">
        <v>93</v>
      </c>
      <c r="X390" s="196" t="s">
        <v>103</v>
      </c>
      <c r="Z390" s="198" t="s">
        <v>8961</v>
      </c>
      <c r="AA390" s="196" t="s">
        <v>8965</v>
      </c>
      <c r="AB390" s="196" t="s">
        <v>8963</v>
      </c>
      <c r="AC390" s="200">
        <v>3</v>
      </c>
      <c r="AD390" s="200" t="s">
        <v>8231</v>
      </c>
      <c r="AE390" s="212">
        <v>-300944.59999999998</v>
      </c>
      <c r="AF390" s="212">
        <v>17481650.399999999</v>
      </c>
      <c r="AG390" s="198" t="s">
        <v>8964</v>
      </c>
    </row>
    <row r="391" spans="1:33" hidden="1" x14ac:dyDescent="0.25">
      <c r="A391" s="209">
        <v>100493</v>
      </c>
      <c r="B391" s="210">
        <v>1</v>
      </c>
      <c r="C391" s="196" t="s">
        <v>114</v>
      </c>
      <c r="D391" s="201">
        <v>37319.503206018519</v>
      </c>
      <c r="E391" s="196" t="s">
        <v>108</v>
      </c>
      <c r="F391" s="201">
        <v>44278</v>
      </c>
      <c r="G391" s="196" t="s">
        <v>666</v>
      </c>
      <c r="H391" s="198" t="s">
        <v>443</v>
      </c>
      <c r="I391" s="196" t="s">
        <v>444</v>
      </c>
      <c r="J391" s="196" t="s">
        <v>101</v>
      </c>
      <c r="L391" s="200" t="s">
        <v>101</v>
      </c>
      <c r="M391" s="198" t="s">
        <v>8959</v>
      </c>
      <c r="N391" s="198" t="s">
        <v>8960</v>
      </c>
      <c r="O391" s="196" t="s">
        <v>40</v>
      </c>
      <c r="P391" s="198" t="s">
        <v>166</v>
      </c>
      <c r="R391" s="196" t="s">
        <v>39</v>
      </c>
      <c r="S391" s="196" t="s">
        <v>45</v>
      </c>
      <c r="T391" s="211">
        <v>0.89500000000000002</v>
      </c>
      <c r="U391" s="201">
        <v>41320</v>
      </c>
      <c r="W391" s="200" t="s">
        <v>93</v>
      </c>
      <c r="X391" s="196" t="s">
        <v>103</v>
      </c>
      <c r="Z391" s="198" t="s">
        <v>8961</v>
      </c>
      <c r="AA391" s="196" t="s">
        <v>8966</v>
      </c>
      <c r="AB391" s="196" t="s">
        <v>8963</v>
      </c>
      <c r="AC391" s="200">
        <v>3</v>
      </c>
      <c r="AD391" s="200" t="s">
        <v>8231</v>
      </c>
      <c r="AE391" s="212">
        <v>-28314.09</v>
      </c>
      <c r="AF391" s="212">
        <v>19740130.91</v>
      </c>
      <c r="AG391" s="198" t="s">
        <v>8964</v>
      </c>
    </row>
    <row r="392" spans="1:33" hidden="1" x14ac:dyDescent="0.25">
      <c r="A392" s="209">
        <v>100493.01</v>
      </c>
      <c r="B392" s="210">
        <v>1</v>
      </c>
      <c r="C392" s="196" t="s">
        <v>97</v>
      </c>
      <c r="D392" s="201">
        <v>43543</v>
      </c>
      <c r="E392" s="196" t="s">
        <v>398</v>
      </c>
      <c r="F392" s="201">
        <v>44237.875081018516</v>
      </c>
      <c r="G392" s="196" t="s">
        <v>108</v>
      </c>
      <c r="H392" s="198" t="s">
        <v>443</v>
      </c>
      <c r="I392" s="196" t="s">
        <v>444</v>
      </c>
      <c r="J392" s="196" t="s">
        <v>101</v>
      </c>
      <c r="L392" s="200" t="s">
        <v>101</v>
      </c>
      <c r="M392" s="198" t="s">
        <v>445</v>
      </c>
      <c r="O392" s="196" t="s">
        <v>438</v>
      </c>
      <c r="P392" s="198" t="s">
        <v>439</v>
      </c>
      <c r="R392" s="196" t="s">
        <v>39</v>
      </c>
      <c r="S392" s="196" t="s">
        <v>46</v>
      </c>
      <c r="T392" s="211">
        <v>0.01</v>
      </c>
      <c r="U392" s="201">
        <v>43917</v>
      </c>
      <c r="W392" s="200" t="s">
        <v>93</v>
      </c>
      <c r="X392" s="196" t="s">
        <v>103</v>
      </c>
      <c r="Z392" s="198" t="s">
        <v>446</v>
      </c>
      <c r="AA392" s="196" t="s">
        <v>8967</v>
      </c>
      <c r="AC392" s="200">
        <v>1</v>
      </c>
      <c r="AD392" s="200" t="s">
        <v>8274</v>
      </c>
      <c r="AE392" s="212">
        <v>11675.76</v>
      </c>
      <c r="AF392" s="212">
        <v>67625.759999999995</v>
      </c>
      <c r="AG392" s="198" t="s">
        <v>447</v>
      </c>
    </row>
    <row r="393" spans="1:33" hidden="1" x14ac:dyDescent="0.25">
      <c r="A393" s="209">
        <v>100493.01</v>
      </c>
      <c r="B393" s="210">
        <v>1</v>
      </c>
      <c r="C393" s="196" t="s">
        <v>97</v>
      </c>
      <c r="D393" s="201">
        <v>43543</v>
      </c>
      <c r="E393" s="196" t="s">
        <v>398</v>
      </c>
      <c r="F393" s="201">
        <v>44237.875081018516</v>
      </c>
      <c r="G393" s="196" t="s">
        <v>108</v>
      </c>
      <c r="H393" s="198" t="s">
        <v>443</v>
      </c>
      <c r="I393" s="196" t="s">
        <v>444</v>
      </c>
      <c r="J393" s="196" t="s">
        <v>101</v>
      </c>
      <c r="L393" s="200" t="s">
        <v>101</v>
      </c>
      <c r="M393" s="198" t="s">
        <v>445</v>
      </c>
      <c r="O393" s="196" t="s">
        <v>438</v>
      </c>
      <c r="P393" s="198" t="s">
        <v>439</v>
      </c>
      <c r="R393" s="196" t="s">
        <v>39</v>
      </c>
      <c r="S393" s="196" t="s">
        <v>46</v>
      </c>
      <c r="T393" s="211">
        <v>0.01</v>
      </c>
      <c r="U393" s="201">
        <v>43917</v>
      </c>
      <c r="W393" s="200" t="s">
        <v>93</v>
      </c>
      <c r="X393" s="196" t="s">
        <v>103</v>
      </c>
      <c r="Z393" s="198" t="s">
        <v>446</v>
      </c>
      <c r="AA393" s="196" t="s">
        <v>8968</v>
      </c>
      <c r="AC393" s="200">
        <v>3</v>
      </c>
      <c r="AD393" s="200" t="s">
        <v>8274</v>
      </c>
      <c r="AE393" s="203" t="s">
        <v>505</v>
      </c>
      <c r="AF393" s="212">
        <v>341423</v>
      </c>
      <c r="AG393" s="198" t="s">
        <v>447</v>
      </c>
    </row>
    <row r="394" spans="1:33" hidden="1" x14ac:dyDescent="0.25">
      <c r="A394" s="209">
        <v>100494</v>
      </c>
      <c r="B394" s="210">
        <v>1</v>
      </c>
      <c r="C394" s="196" t="s">
        <v>97</v>
      </c>
      <c r="D394" s="201">
        <v>37319.503923611112</v>
      </c>
      <c r="E394" s="196" t="s">
        <v>108</v>
      </c>
      <c r="F394" s="201">
        <v>44585.875115740739</v>
      </c>
      <c r="G394" s="196" t="s">
        <v>161</v>
      </c>
      <c r="H394" s="198" t="s">
        <v>162</v>
      </c>
      <c r="I394" s="196" t="s">
        <v>163</v>
      </c>
      <c r="J394" s="196" t="s">
        <v>101</v>
      </c>
      <c r="L394" s="200" t="s">
        <v>101</v>
      </c>
      <c r="M394" s="198" t="s">
        <v>164</v>
      </c>
      <c r="N394" s="198" t="s">
        <v>165</v>
      </c>
      <c r="O394" s="196" t="s">
        <v>40</v>
      </c>
      <c r="P394" s="198" t="s">
        <v>166</v>
      </c>
      <c r="R394" s="196" t="s">
        <v>39</v>
      </c>
      <c r="S394" s="196" t="s">
        <v>45</v>
      </c>
      <c r="T394" s="211">
        <v>0.3</v>
      </c>
      <c r="U394" s="201">
        <v>42293</v>
      </c>
      <c r="W394" s="200" t="s">
        <v>93</v>
      </c>
      <c r="X394" s="196" t="s">
        <v>103</v>
      </c>
      <c r="Z394" s="198" t="s">
        <v>167</v>
      </c>
      <c r="AA394" s="196" t="s">
        <v>8969</v>
      </c>
      <c r="AB394" s="196" t="s">
        <v>8970</v>
      </c>
      <c r="AC394" s="200">
        <v>1</v>
      </c>
      <c r="AD394" s="200" t="s">
        <v>8231</v>
      </c>
      <c r="AE394" s="203" t="s">
        <v>505</v>
      </c>
      <c r="AF394" s="212">
        <v>1938000</v>
      </c>
      <c r="AG394" s="198" t="s">
        <v>168</v>
      </c>
    </row>
    <row r="395" spans="1:33" hidden="1" x14ac:dyDescent="0.25">
      <c r="A395" s="209">
        <v>100494</v>
      </c>
      <c r="B395" s="210">
        <v>1</v>
      </c>
      <c r="C395" s="196" t="s">
        <v>97</v>
      </c>
      <c r="D395" s="201">
        <v>37319.503923611112</v>
      </c>
      <c r="E395" s="196" t="s">
        <v>108</v>
      </c>
      <c r="F395" s="201">
        <v>44585.875115740739</v>
      </c>
      <c r="G395" s="196" t="s">
        <v>161</v>
      </c>
      <c r="H395" s="198" t="s">
        <v>162</v>
      </c>
      <c r="I395" s="196" t="s">
        <v>163</v>
      </c>
      <c r="J395" s="196" t="s">
        <v>101</v>
      </c>
      <c r="L395" s="200" t="s">
        <v>101</v>
      </c>
      <c r="M395" s="198" t="s">
        <v>164</v>
      </c>
      <c r="N395" s="198" t="s">
        <v>165</v>
      </c>
      <c r="O395" s="196" t="s">
        <v>40</v>
      </c>
      <c r="P395" s="198" t="s">
        <v>166</v>
      </c>
      <c r="R395" s="196" t="s">
        <v>39</v>
      </c>
      <c r="S395" s="196" t="s">
        <v>45</v>
      </c>
      <c r="T395" s="211">
        <v>0.3</v>
      </c>
      <c r="U395" s="201">
        <v>42293</v>
      </c>
      <c r="W395" s="200" t="s">
        <v>93</v>
      </c>
      <c r="X395" s="196" t="s">
        <v>103</v>
      </c>
      <c r="Z395" s="198" t="s">
        <v>167</v>
      </c>
      <c r="AA395" s="196" t="s">
        <v>8971</v>
      </c>
      <c r="AB395" s="196" t="s">
        <v>8970</v>
      </c>
      <c r="AC395" s="200">
        <v>1</v>
      </c>
      <c r="AD395" s="200" t="s">
        <v>8231</v>
      </c>
      <c r="AE395" s="203" t="s">
        <v>505</v>
      </c>
      <c r="AF395" s="212">
        <v>277480</v>
      </c>
      <c r="AG395" s="198" t="s">
        <v>168</v>
      </c>
    </row>
    <row r="396" spans="1:33" hidden="1" x14ac:dyDescent="0.25">
      <c r="A396" s="209">
        <v>100494</v>
      </c>
      <c r="B396" s="210">
        <v>1</v>
      </c>
      <c r="C396" s="196" t="s">
        <v>97</v>
      </c>
      <c r="D396" s="201">
        <v>37319.503923611112</v>
      </c>
      <c r="E396" s="196" t="s">
        <v>108</v>
      </c>
      <c r="F396" s="201">
        <v>44585.875115740739</v>
      </c>
      <c r="G396" s="196" t="s">
        <v>161</v>
      </c>
      <c r="H396" s="198" t="s">
        <v>162</v>
      </c>
      <c r="I396" s="196" t="s">
        <v>163</v>
      </c>
      <c r="J396" s="196" t="s">
        <v>101</v>
      </c>
      <c r="L396" s="200" t="s">
        <v>101</v>
      </c>
      <c r="M396" s="198" t="s">
        <v>164</v>
      </c>
      <c r="N396" s="198" t="s">
        <v>165</v>
      </c>
      <c r="O396" s="196" t="s">
        <v>40</v>
      </c>
      <c r="P396" s="198" t="s">
        <v>166</v>
      </c>
      <c r="R396" s="196" t="s">
        <v>39</v>
      </c>
      <c r="S396" s="196" t="s">
        <v>45</v>
      </c>
      <c r="T396" s="211">
        <v>0.3</v>
      </c>
      <c r="U396" s="201">
        <v>42293</v>
      </c>
      <c r="W396" s="200" t="s">
        <v>93</v>
      </c>
      <c r="X396" s="196" t="s">
        <v>103</v>
      </c>
      <c r="Z396" s="198" t="s">
        <v>167</v>
      </c>
      <c r="AA396" s="196" t="s">
        <v>8972</v>
      </c>
      <c r="AB396" s="196" t="s">
        <v>8970</v>
      </c>
      <c r="AC396" s="200">
        <v>2</v>
      </c>
      <c r="AD396" s="200" t="s">
        <v>8231</v>
      </c>
      <c r="AE396" s="203" t="s">
        <v>505</v>
      </c>
      <c r="AF396" s="212">
        <v>946000</v>
      </c>
      <c r="AG396" s="198" t="s">
        <v>168</v>
      </c>
    </row>
    <row r="397" spans="1:33" hidden="1" x14ac:dyDescent="0.25">
      <c r="A397" s="209">
        <v>100494</v>
      </c>
      <c r="B397" s="210">
        <v>1</v>
      </c>
      <c r="C397" s="196" t="s">
        <v>97</v>
      </c>
      <c r="D397" s="201">
        <v>37319.503923611112</v>
      </c>
      <c r="E397" s="196" t="s">
        <v>108</v>
      </c>
      <c r="F397" s="201">
        <v>44585.875115740739</v>
      </c>
      <c r="G397" s="196" t="s">
        <v>161</v>
      </c>
      <c r="H397" s="198" t="s">
        <v>162</v>
      </c>
      <c r="I397" s="196" t="s">
        <v>163</v>
      </c>
      <c r="J397" s="196" t="s">
        <v>101</v>
      </c>
      <c r="L397" s="200" t="s">
        <v>101</v>
      </c>
      <c r="M397" s="198" t="s">
        <v>164</v>
      </c>
      <c r="N397" s="198" t="s">
        <v>165</v>
      </c>
      <c r="O397" s="196" t="s">
        <v>40</v>
      </c>
      <c r="P397" s="198" t="s">
        <v>166</v>
      </c>
      <c r="R397" s="196" t="s">
        <v>39</v>
      </c>
      <c r="S397" s="196" t="s">
        <v>45</v>
      </c>
      <c r="T397" s="211">
        <v>0.3</v>
      </c>
      <c r="U397" s="201">
        <v>42293</v>
      </c>
      <c r="W397" s="200" t="s">
        <v>93</v>
      </c>
      <c r="X397" s="196" t="s">
        <v>103</v>
      </c>
      <c r="Z397" s="198" t="s">
        <v>167</v>
      </c>
      <c r="AA397" s="196" t="s">
        <v>8973</v>
      </c>
      <c r="AB397" s="196" t="s">
        <v>8970</v>
      </c>
      <c r="AC397" s="200">
        <v>3</v>
      </c>
      <c r="AD397" s="200" t="s">
        <v>8231</v>
      </c>
      <c r="AE397" s="212">
        <v>1000000</v>
      </c>
      <c r="AF397" s="212">
        <v>34326052</v>
      </c>
      <c r="AG397" s="198" t="s">
        <v>168</v>
      </c>
    </row>
    <row r="398" spans="1:33" hidden="1" x14ac:dyDescent="0.25">
      <c r="A398" s="209">
        <v>100512</v>
      </c>
      <c r="B398" s="210">
        <v>2</v>
      </c>
      <c r="C398" s="196" t="s">
        <v>114</v>
      </c>
      <c r="D398" s="201">
        <v>37319.506493055553</v>
      </c>
      <c r="E398" s="196" t="s">
        <v>108</v>
      </c>
      <c r="F398" s="201">
        <v>44377</v>
      </c>
      <c r="G398" s="196" t="s">
        <v>170</v>
      </c>
      <c r="H398" s="198" t="s">
        <v>223</v>
      </c>
      <c r="I398" s="196" t="s">
        <v>3173</v>
      </c>
      <c r="J398" s="196" t="s">
        <v>101</v>
      </c>
      <c r="L398" s="200" t="s">
        <v>101</v>
      </c>
      <c r="M398" s="198" t="s">
        <v>8974</v>
      </c>
      <c r="O398" s="196" t="s">
        <v>40</v>
      </c>
      <c r="P398" s="198" t="s">
        <v>166</v>
      </c>
      <c r="R398" s="196" t="s">
        <v>39</v>
      </c>
      <c r="S398" s="196" t="s">
        <v>45</v>
      </c>
      <c r="T398" s="211">
        <v>0.113</v>
      </c>
      <c r="U398" s="201">
        <v>40298</v>
      </c>
      <c r="W398" s="200" t="s">
        <v>93</v>
      </c>
      <c r="X398" s="196" t="s">
        <v>13</v>
      </c>
      <c r="Z398" s="198" t="s">
        <v>8975</v>
      </c>
      <c r="AA398" s="196" t="s">
        <v>8976</v>
      </c>
      <c r="AB398" s="196" t="s">
        <v>8977</v>
      </c>
      <c r="AC398" s="200">
        <v>1</v>
      </c>
      <c r="AD398" s="200" t="s">
        <v>8231</v>
      </c>
      <c r="AE398" s="203" t="s">
        <v>505</v>
      </c>
      <c r="AF398" s="212">
        <v>61618.62</v>
      </c>
      <c r="AG398" s="198" t="s">
        <v>8978</v>
      </c>
    </row>
    <row r="399" spans="1:33" hidden="1" x14ac:dyDescent="0.25">
      <c r="A399" s="209">
        <v>100512</v>
      </c>
      <c r="B399" s="210">
        <v>2</v>
      </c>
      <c r="C399" s="196" t="s">
        <v>114</v>
      </c>
      <c r="D399" s="201">
        <v>37319.506493055553</v>
      </c>
      <c r="E399" s="196" t="s">
        <v>108</v>
      </c>
      <c r="F399" s="201">
        <v>44377</v>
      </c>
      <c r="G399" s="196" t="s">
        <v>170</v>
      </c>
      <c r="H399" s="198" t="s">
        <v>223</v>
      </c>
      <c r="I399" s="196" t="s">
        <v>3173</v>
      </c>
      <c r="J399" s="196" t="s">
        <v>101</v>
      </c>
      <c r="L399" s="200" t="s">
        <v>101</v>
      </c>
      <c r="M399" s="198" t="s">
        <v>8974</v>
      </c>
      <c r="O399" s="196" t="s">
        <v>40</v>
      </c>
      <c r="P399" s="198" t="s">
        <v>166</v>
      </c>
      <c r="R399" s="196" t="s">
        <v>39</v>
      </c>
      <c r="S399" s="196" t="s">
        <v>45</v>
      </c>
      <c r="T399" s="211">
        <v>0.113</v>
      </c>
      <c r="U399" s="201">
        <v>40298</v>
      </c>
      <c r="W399" s="200" t="s">
        <v>93</v>
      </c>
      <c r="X399" s="196" t="s">
        <v>13</v>
      </c>
      <c r="Z399" s="198" t="s">
        <v>8975</v>
      </c>
      <c r="AA399" s="196" t="s">
        <v>8979</v>
      </c>
      <c r="AB399" s="196" t="s">
        <v>8977</v>
      </c>
      <c r="AC399" s="200">
        <v>2</v>
      </c>
      <c r="AD399" s="200" t="s">
        <v>8231</v>
      </c>
      <c r="AE399" s="203" t="s">
        <v>505</v>
      </c>
      <c r="AF399" s="212">
        <v>138938.91</v>
      </c>
      <c r="AG399" s="198" t="s">
        <v>8978</v>
      </c>
    </row>
    <row r="400" spans="1:33" hidden="1" x14ac:dyDescent="0.25">
      <c r="A400" s="209">
        <v>100512</v>
      </c>
      <c r="B400" s="210">
        <v>2</v>
      </c>
      <c r="C400" s="196" t="s">
        <v>114</v>
      </c>
      <c r="D400" s="201">
        <v>37319.506493055553</v>
      </c>
      <c r="E400" s="196" t="s">
        <v>108</v>
      </c>
      <c r="F400" s="201">
        <v>44377</v>
      </c>
      <c r="G400" s="196" t="s">
        <v>170</v>
      </c>
      <c r="H400" s="198" t="s">
        <v>223</v>
      </c>
      <c r="I400" s="196" t="s">
        <v>3173</v>
      </c>
      <c r="J400" s="196" t="s">
        <v>101</v>
      </c>
      <c r="L400" s="200" t="s">
        <v>101</v>
      </c>
      <c r="M400" s="198" t="s">
        <v>8974</v>
      </c>
      <c r="O400" s="196" t="s">
        <v>40</v>
      </c>
      <c r="P400" s="198" t="s">
        <v>166</v>
      </c>
      <c r="R400" s="196" t="s">
        <v>39</v>
      </c>
      <c r="S400" s="196" t="s">
        <v>45</v>
      </c>
      <c r="T400" s="211">
        <v>0.113</v>
      </c>
      <c r="U400" s="201">
        <v>40298</v>
      </c>
      <c r="W400" s="200" t="s">
        <v>93</v>
      </c>
      <c r="X400" s="196" t="s">
        <v>13</v>
      </c>
      <c r="Z400" s="198" t="s">
        <v>8975</v>
      </c>
      <c r="AA400" s="196" t="s">
        <v>8980</v>
      </c>
      <c r="AB400" s="196" t="s">
        <v>8977</v>
      </c>
      <c r="AC400" s="200">
        <v>3</v>
      </c>
      <c r="AD400" s="200" t="s">
        <v>8231</v>
      </c>
      <c r="AE400" s="212">
        <v>0</v>
      </c>
      <c r="AF400" s="212">
        <v>635601.32999999996</v>
      </c>
      <c r="AG400" s="198" t="s">
        <v>8978</v>
      </c>
    </row>
    <row r="401" spans="1:33" hidden="1" x14ac:dyDescent="0.25">
      <c r="A401" s="209">
        <v>100520</v>
      </c>
      <c r="B401" s="210">
        <v>3</v>
      </c>
      <c r="C401" s="196" t="s">
        <v>114</v>
      </c>
      <c r="D401" s="201">
        <v>37319.511331018519</v>
      </c>
      <c r="E401" s="196" t="s">
        <v>108</v>
      </c>
      <c r="F401" s="201">
        <v>44278</v>
      </c>
      <c r="G401" s="196" t="s">
        <v>170</v>
      </c>
      <c r="H401" s="198" t="s">
        <v>551</v>
      </c>
      <c r="I401" s="196" t="s">
        <v>2466</v>
      </c>
      <c r="J401" s="196" t="s">
        <v>101</v>
      </c>
      <c r="L401" s="200" t="s">
        <v>101</v>
      </c>
      <c r="M401" s="198" t="s">
        <v>5015</v>
      </c>
      <c r="N401" s="198" t="s">
        <v>5016</v>
      </c>
      <c r="O401" s="196" t="s">
        <v>40</v>
      </c>
      <c r="P401" s="198" t="s">
        <v>166</v>
      </c>
      <c r="R401" s="196" t="s">
        <v>39</v>
      </c>
      <c r="S401" s="196" t="s">
        <v>45</v>
      </c>
      <c r="T401" s="211">
        <v>0.67600000000000005</v>
      </c>
      <c r="U401" s="201">
        <v>41166</v>
      </c>
      <c r="W401" s="200" t="s">
        <v>93</v>
      </c>
      <c r="X401" s="196" t="s">
        <v>103</v>
      </c>
      <c r="Y401" s="196" t="s">
        <v>32</v>
      </c>
      <c r="Z401" s="198" t="s">
        <v>5017</v>
      </c>
      <c r="AA401" s="196" t="s">
        <v>8981</v>
      </c>
      <c r="AB401" s="196" t="s">
        <v>8982</v>
      </c>
      <c r="AC401" s="200">
        <v>1</v>
      </c>
      <c r="AD401" s="200" t="s">
        <v>8231</v>
      </c>
      <c r="AE401" s="212">
        <v>-3245.57</v>
      </c>
      <c r="AF401" s="212">
        <v>413854.43</v>
      </c>
      <c r="AG401" s="198" t="s">
        <v>8983</v>
      </c>
    </row>
    <row r="402" spans="1:33" hidden="1" x14ac:dyDescent="0.25">
      <c r="A402" s="209">
        <v>100520</v>
      </c>
      <c r="B402" s="210">
        <v>3</v>
      </c>
      <c r="C402" s="196" t="s">
        <v>114</v>
      </c>
      <c r="D402" s="201">
        <v>37319.511331018519</v>
      </c>
      <c r="E402" s="196" t="s">
        <v>108</v>
      </c>
      <c r="F402" s="201">
        <v>44278</v>
      </c>
      <c r="G402" s="196" t="s">
        <v>170</v>
      </c>
      <c r="H402" s="198" t="s">
        <v>551</v>
      </c>
      <c r="I402" s="196" t="s">
        <v>2466</v>
      </c>
      <c r="J402" s="196" t="s">
        <v>101</v>
      </c>
      <c r="L402" s="200" t="s">
        <v>101</v>
      </c>
      <c r="M402" s="198" t="s">
        <v>5015</v>
      </c>
      <c r="N402" s="198" t="s">
        <v>5016</v>
      </c>
      <c r="O402" s="196" t="s">
        <v>40</v>
      </c>
      <c r="P402" s="198" t="s">
        <v>166</v>
      </c>
      <c r="R402" s="196" t="s">
        <v>39</v>
      </c>
      <c r="S402" s="196" t="s">
        <v>45</v>
      </c>
      <c r="T402" s="211">
        <v>0.67600000000000005</v>
      </c>
      <c r="U402" s="201">
        <v>41166</v>
      </c>
      <c r="W402" s="200" t="s">
        <v>93</v>
      </c>
      <c r="X402" s="196" t="s">
        <v>103</v>
      </c>
      <c r="Y402" s="196" t="s">
        <v>32</v>
      </c>
      <c r="Z402" s="198" t="s">
        <v>5017</v>
      </c>
      <c r="AA402" s="196" t="s">
        <v>8984</v>
      </c>
      <c r="AB402" s="196" t="s">
        <v>8982</v>
      </c>
      <c r="AC402" s="200">
        <v>2</v>
      </c>
      <c r="AD402" s="200" t="s">
        <v>8231</v>
      </c>
      <c r="AE402" s="212">
        <v>-14763.37</v>
      </c>
      <c r="AF402" s="212">
        <v>466582.72</v>
      </c>
      <c r="AG402" s="198" t="s">
        <v>8983</v>
      </c>
    </row>
    <row r="403" spans="1:33" hidden="1" x14ac:dyDescent="0.25">
      <c r="A403" s="209">
        <v>100520</v>
      </c>
      <c r="B403" s="210">
        <v>3</v>
      </c>
      <c r="C403" s="196" t="s">
        <v>114</v>
      </c>
      <c r="D403" s="201">
        <v>37319.511331018519</v>
      </c>
      <c r="E403" s="196" t="s">
        <v>108</v>
      </c>
      <c r="F403" s="201">
        <v>44278</v>
      </c>
      <c r="G403" s="196" t="s">
        <v>170</v>
      </c>
      <c r="H403" s="198" t="s">
        <v>551</v>
      </c>
      <c r="I403" s="196" t="s">
        <v>2466</v>
      </c>
      <c r="J403" s="196" t="s">
        <v>101</v>
      </c>
      <c r="L403" s="200" t="s">
        <v>101</v>
      </c>
      <c r="M403" s="198" t="s">
        <v>5015</v>
      </c>
      <c r="N403" s="198" t="s">
        <v>5016</v>
      </c>
      <c r="O403" s="196" t="s">
        <v>40</v>
      </c>
      <c r="P403" s="198" t="s">
        <v>166</v>
      </c>
      <c r="R403" s="196" t="s">
        <v>39</v>
      </c>
      <c r="S403" s="196" t="s">
        <v>45</v>
      </c>
      <c r="T403" s="211">
        <v>0.67600000000000005</v>
      </c>
      <c r="U403" s="201">
        <v>41166</v>
      </c>
      <c r="W403" s="200" t="s">
        <v>93</v>
      </c>
      <c r="X403" s="196" t="s">
        <v>103</v>
      </c>
      <c r="Y403" s="196" t="s">
        <v>32</v>
      </c>
      <c r="Z403" s="198" t="s">
        <v>5017</v>
      </c>
      <c r="AA403" s="196" t="s">
        <v>8985</v>
      </c>
      <c r="AB403" s="196" t="s">
        <v>8982</v>
      </c>
      <c r="AC403" s="200">
        <v>3</v>
      </c>
      <c r="AD403" s="200" t="s">
        <v>8231</v>
      </c>
      <c r="AE403" s="212">
        <v>-337110.55</v>
      </c>
      <c r="AF403" s="212">
        <v>9913888.4900000002</v>
      </c>
      <c r="AG403" s="198" t="s">
        <v>8983</v>
      </c>
    </row>
    <row r="404" spans="1:33" ht="36" hidden="1" x14ac:dyDescent="0.25">
      <c r="A404" s="209">
        <v>100623</v>
      </c>
      <c r="B404" s="210">
        <v>4</v>
      </c>
      <c r="C404" s="196" t="s">
        <v>114</v>
      </c>
      <c r="D404" s="201">
        <v>37319.524178240739</v>
      </c>
      <c r="E404" s="196" t="s">
        <v>108</v>
      </c>
      <c r="F404" s="201">
        <v>44278</v>
      </c>
      <c r="G404" s="196" t="s">
        <v>170</v>
      </c>
      <c r="H404" s="198" t="s">
        <v>770</v>
      </c>
      <c r="I404" s="196" t="s">
        <v>869</v>
      </c>
      <c r="K404" s="196" t="s">
        <v>870</v>
      </c>
      <c r="L404" s="200" t="s">
        <v>183</v>
      </c>
      <c r="M404" s="198" t="s">
        <v>871</v>
      </c>
      <c r="N404" s="198" t="s">
        <v>872</v>
      </c>
      <c r="O404" s="196" t="s">
        <v>40</v>
      </c>
      <c r="P404" s="198" t="s">
        <v>166</v>
      </c>
      <c r="R404" s="196" t="s">
        <v>39</v>
      </c>
      <c r="S404" s="196" t="s">
        <v>45</v>
      </c>
      <c r="T404" s="211">
        <v>0.08</v>
      </c>
      <c r="U404" s="201">
        <v>42195</v>
      </c>
      <c r="W404" s="200" t="s">
        <v>93</v>
      </c>
      <c r="X404" s="196" t="s">
        <v>186</v>
      </c>
      <c r="Y404" s="196" t="s">
        <v>34</v>
      </c>
      <c r="Z404" s="198" t="s">
        <v>873</v>
      </c>
      <c r="AA404" s="196" t="s">
        <v>8986</v>
      </c>
      <c r="AB404" s="196" t="s">
        <v>8987</v>
      </c>
      <c r="AC404" s="200">
        <v>1</v>
      </c>
      <c r="AD404" s="200" t="s">
        <v>8231</v>
      </c>
      <c r="AE404" s="212">
        <v>-23.94</v>
      </c>
      <c r="AF404" s="212">
        <v>175476.06</v>
      </c>
      <c r="AG404" s="198" t="s">
        <v>874</v>
      </c>
    </row>
    <row r="405" spans="1:33" ht="36" hidden="1" x14ac:dyDescent="0.25">
      <c r="A405" s="209">
        <v>100623</v>
      </c>
      <c r="B405" s="210">
        <v>4</v>
      </c>
      <c r="C405" s="196" t="s">
        <v>114</v>
      </c>
      <c r="D405" s="201">
        <v>37319.524178240739</v>
      </c>
      <c r="E405" s="196" t="s">
        <v>108</v>
      </c>
      <c r="F405" s="201">
        <v>44278</v>
      </c>
      <c r="G405" s="196" t="s">
        <v>170</v>
      </c>
      <c r="H405" s="198" t="s">
        <v>770</v>
      </c>
      <c r="I405" s="196" t="s">
        <v>869</v>
      </c>
      <c r="K405" s="196" t="s">
        <v>870</v>
      </c>
      <c r="L405" s="200" t="s">
        <v>183</v>
      </c>
      <c r="M405" s="198" t="s">
        <v>871</v>
      </c>
      <c r="N405" s="198" t="s">
        <v>872</v>
      </c>
      <c r="O405" s="196" t="s">
        <v>40</v>
      </c>
      <c r="P405" s="198" t="s">
        <v>166</v>
      </c>
      <c r="R405" s="196" t="s">
        <v>39</v>
      </c>
      <c r="S405" s="196" t="s">
        <v>45</v>
      </c>
      <c r="T405" s="211">
        <v>0.08</v>
      </c>
      <c r="U405" s="201">
        <v>42195</v>
      </c>
      <c r="W405" s="200" t="s">
        <v>93</v>
      </c>
      <c r="X405" s="196" t="s">
        <v>186</v>
      </c>
      <c r="Y405" s="196" t="s">
        <v>34</v>
      </c>
      <c r="Z405" s="198" t="s">
        <v>873</v>
      </c>
      <c r="AA405" s="196" t="s">
        <v>8988</v>
      </c>
      <c r="AB405" s="196" t="s">
        <v>8987</v>
      </c>
      <c r="AC405" s="200">
        <v>2</v>
      </c>
      <c r="AD405" s="200" t="s">
        <v>8231</v>
      </c>
      <c r="AE405" s="212">
        <v>-999.97</v>
      </c>
      <c r="AF405" s="212">
        <v>100000.03</v>
      </c>
      <c r="AG405" s="198" t="s">
        <v>874</v>
      </c>
    </row>
    <row r="406" spans="1:33" ht="36" hidden="1" x14ac:dyDescent="0.25">
      <c r="A406" s="209">
        <v>100623</v>
      </c>
      <c r="B406" s="210">
        <v>4</v>
      </c>
      <c r="C406" s="196" t="s">
        <v>114</v>
      </c>
      <c r="D406" s="201">
        <v>37319.524178240739</v>
      </c>
      <c r="E406" s="196" t="s">
        <v>108</v>
      </c>
      <c r="F406" s="201">
        <v>44278</v>
      </c>
      <c r="G406" s="196" t="s">
        <v>170</v>
      </c>
      <c r="H406" s="198" t="s">
        <v>770</v>
      </c>
      <c r="I406" s="196" t="s">
        <v>869</v>
      </c>
      <c r="K406" s="196" t="s">
        <v>870</v>
      </c>
      <c r="L406" s="200" t="s">
        <v>183</v>
      </c>
      <c r="M406" s="198" t="s">
        <v>871</v>
      </c>
      <c r="N406" s="198" t="s">
        <v>872</v>
      </c>
      <c r="O406" s="196" t="s">
        <v>40</v>
      </c>
      <c r="P406" s="198" t="s">
        <v>166</v>
      </c>
      <c r="R406" s="196" t="s">
        <v>39</v>
      </c>
      <c r="S406" s="196" t="s">
        <v>45</v>
      </c>
      <c r="T406" s="211">
        <v>0.08</v>
      </c>
      <c r="U406" s="201">
        <v>42195</v>
      </c>
      <c r="W406" s="200" t="s">
        <v>93</v>
      </c>
      <c r="X406" s="196" t="s">
        <v>186</v>
      </c>
      <c r="Y406" s="196" t="s">
        <v>34</v>
      </c>
      <c r="Z406" s="198" t="s">
        <v>873</v>
      </c>
      <c r="AA406" s="196" t="s">
        <v>8989</v>
      </c>
      <c r="AB406" s="196" t="s">
        <v>8987</v>
      </c>
      <c r="AC406" s="200">
        <v>3</v>
      </c>
      <c r="AD406" s="200" t="s">
        <v>8231</v>
      </c>
      <c r="AE406" s="212">
        <v>13346.6</v>
      </c>
      <c r="AF406" s="212">
        <v>753053.6</v>
      </c>
      <c r="AG406" s="198" t="s">
        <v>874</v>
      </c>
    </row>
    <row r="407" spans="1:33" ht="36" hidden="1" x14ac:dyDescent="0.25">
      <c r="A407" s="209">
        <v>100632</v>
      </c>
      <c r="B407" s="210">
        <v>4</v>
      </c>
      <c r="C407" s="196" t="s">
        <v>114</v>
      </c>
      <c r="D407" s="201">
        <v>37319.526932870373</v>
      </c>
      <c r="E407" s="196" t="s">
        <v>108</v>
      </c>
      <c r="F407" s="201">
        <v>44278</v>
      </c>
      <c r="G407" s="196" t="s">
        <v>170</v>
      </c>
      <c r="H407" s="198" t="s">
        <v>2044</v>
      </c>
      <c r="I407" s="196" t="s">
        <v>1558</v>
      </c>
      <c r="J407" s="196" t="s">
        <v>101</v>
      </c>
      <c r="L407" s="200" t="s">
        <v>101</v>
      </c>
      <c r="M407" s="198" t="s">
        <v>8990</v>
      </c>
      <c r="N407" s="198" t="s">
        <v>8991</v>
      </c>
      <c r="O407" s="196" t="s">
        <v>40</v>
      </c>
      <c r="P407" s="198" t="s">
        <v>166</v>
      </c>
      <c r="R407" s="196" t="s">
        <v>39</v>
      </c>
      <c r="S407" s="196" t="s">
        <v>45</v>
      </c>
      <c r="T407" s="211">
        <v>0.26</v>
      </c>
      <c r="U407" s="201">
        <v>40760</v>
      </c>
      <c r="W407" s="200" t="s">
        <v>93</v>
      </c>
      <c r="X407" s="196" t="s">
        <v>103</v>
      </c>
      <c r="Z407" s="198" t="s">
        <v>8992</v>
      </c>
      <c r="AA407" s="196" t="s">
        <v>8993</v>
      </c>
      <c r="AB407" s="196" t="s">
        <v>8994</v>
      </c>
      <c r="AC407" s="200">
        <v>2</v>
      </c>
      <c r="AD407" s="200" t="s">
        <v>8231</v>
      </c>
      <c r="AE407" s="212">
        <v>-59.93</v>
      </c>
      <c r="AF407" s="212">
        <v>132140.07</v>
      </c>
      <c r="AG407" s="198" t="s">
        <v>8995</v>
      </c>
    </row>
    <row r="408" spans="1:33" ht="36" hidden="1" x14ac:dyDescent="0.25">
      <c r="A408" s="209">
        <v>100632</v>
      </c>
      <c r="B408" s="210">
        <v>4</v>
      </c>
      <c r="C408" s="196" t="s">
        <v>114</v>
      </c>
      <c r="D408" s="201">
        <v>37319.526932870373</v>
      </c>
      <c r="E408" s="196" t="s">
        <v>108</v>
      </c>
      <c r="F408" s="201">
        <v>44278</v>
      </c>
      <c r="G408" s="196" t="s">
        <v>170</v>
      </c>
      <c r="H408" s="198" t="s">
        <v>2044</v>
      </c>
      <c r="I408" s="196" t="s">
        <v>1558</v>
      </c>
      <c r="J408" s="196" t="s">
        <v>101</v>
      </c>
      <c r="L408" s="200" t="s">
        <v>101</v>
      </c>
      <c r="M408" s="198" t="s">
        <v>8990</v>
      </c>
      <c r="N408" s="198" t="s">
        <v>8991</v>
      </c>
      <c r="O408" s="196" t="s">
        <v>40</v>
      </c>
      <c r="P408" s="198" t="s">
        <v>166</v>
      </c>
      <c r="R408" s="196" t="s">
        <v>39</v>
      </c>
      <c r="S408" s="196" t="s">
        <v>45</v>
      </c>
      <c r="T408" s="211">
        <v>0.26</v>
      </c>
      <c r="U408" s="201">
        <v>40760</v>
      </c>
      <c r="W408" s="200" t="s">
        <v>93</v>
      </c>
      <c r="X408" s="196" t="s">
        <v>103</v>
      </c>
      <c r="Z408" s="198" t="s">
        <v>8992</v>
      </c>
      <c r="AA408" s="196" t="s">
        <v>8996</v>
      </c>
      <c r="AB408" s="196" t="s">
        <v>8994</v>
      </c>
      <c r="AC408" s="200">
        <v>3</v>
      </c>
      <c r="AD408" s="200" t="s">
        <v>8231</v>
      </c>
      <c r="AE408" s="212">
        <v>-87859.16</v>
      </c>
      <c r="AF408" s="212">
        <v>4304944.84</v>
      </c>
      <c r="AG408" s="198" t="s">
        <v>8995</v>
      </c>
    </row>
    <row r="409" spans="1:33" hidden="1" x14ac:dyDescent="0.25">
      <c r="A409" s="209">
        <v>100633</v>
      </c>
      <c r="B409" s="210">
        <v>4</v>
      </c>
      <c r="C409" s="196" t="s">
        <v>114</v>
      </c>
      <c r="D409" s="201">
        <v>37319.526932870373</v>
      </c>
      <c r="E409" s="196" t="s">
        <v>108</v>
      </c>
      <c r="F409" s="201">
        <v>44278</v>
      </c>
      <c r="G409" s="196" t="s">
        <v>170</v>
      </c>
      <c r="H409" s="198" t="s">
        <v>2044</v>
      </c>
      <c r="I409" s="196" t="s">
        <v>1558</v>
      </c>
      <c r="J409" s="196" t="s">
        <v>101</v>
      </c>
      <c r="L409" s="200" t="s">
        <v>101</v>
      </c>
      <c r="M409" s="198" t="s">
        <v>8997</v>
      </c>
      <c r="N409" s="198" t="s">
        <v>5035</v>
      </c>
      <c r="O409" s="196" t="s">
        <v>40</v>
      </c>
      <c r="P409" s="198" t="s">
        <v>166</v>
      </c>
      <c r="R409" s="196" t="s">
        <v>39</v>
      </c>
      <c r="S409" s="196" t="s">
        <v>45</v>
      </c>
      <c r="T409" s="211">
        <v>0</v>
      </c>
      <c r="U409" s="201">
        <v>40760</v>
      </c>
      <c r="W409" s="200" t="s">
        <v>93</v>
      </c>
      <c r="X409" s="196" t="s">
        <v>103</v>
      </c>
      <c r="Z409" s="198" t="s">
        <v>8998</v>
      </c>
      <c r="AA409" s="196" t="s">
        <v>8999</v>
      </c>
      <c r="AB409" s="196" t="s">
        <v>9000</v>
      </c>
      <c r="AC409" s="200">
        <v>1</v>
      </c>
      <c r="AD409" s="200" t="s">
        <v>8231</v>
      </c>
      <c r="AE409" s="212">
        <v>-141.6</v>
      </c>
      <c r="AF409" s="212">
        <v>177858.4</v>
      </c>
      <c r="AG409" s="198" t="s">
        <v>8995</v>
      </c>
    </row>
    <row r="410" spans="1:33" hidden="1" x14ac:dyDescent="0.25">
      <c r="A410" s="209">
        <v>100633</v>
      </c>
      <c r="B410" s="210">
        <v>4</v>
      </c>
      <c r="C410" s="196" t="s">
        <v>114</v>
      </c>
      <c r="D410" s="201">
        <v>37319.526932870373</v>
      </c>
      <c r="E410" s="196" t="s">
        <v>108</v>
      </c>
      <c r="F410" s="201">
        <v>44278</v>
      </c>
      <c r="G410" s="196" t="s">
        <v>170</v>
      </c>
      <c r="H410" s="198" t="s">
        <v>2044</v>
      </c>
      <c r="I410" s="196" t="s">
        <v>1558</v>
      </c>
      <c r="J410" s="196" t="s">
        <v>101</v>
      </c>
      <c r="L410" s="200" t="s">
        <v>101</v>
      </c>
      <c r="M410" s="198" t="s">
        <v>8997</v>
      </c>
      <c r="N410" s="198" t="s">
        <v>5035</v>
      </c>
      <c r="O410" s="196" t="s">
        <v>40</v>
      </c>
      <c r="P410" s="198" t="s">
        <v>166</v>
      </c>
      <c r="R410" s="196" t="s">
        <v>39</v>
      </c>
      <c r="S410" s="196" t="s">
        <v>45</v>
      </c>
      <c r="T410" s="211">
        <v>0</v>
      </c>
      <c r="U410" s="201">
        <v>40760</v>
      </c>
      <c r="W410" s="200" t="s">
        <v>93</v>
      </c>
      <c r="X410" s="196" t="s">
        <v>103</v>
      </c>
      <c r="Z410" s="198" t="s">
        <v>8998</v>
      </c>
      <c r="AA410" s="196" t="s">
        <v>9001</v>
      </c>
      <c r="AB410" s="196" t="s">
        <v>9000</v>
      </c>
      <c r="AC410" s="200">
        <v>2</v>
      </c>
      <c r="AD410" s="200" t="s">
        <v>8231</v>
      </c>
      <c r="AE410" s="212">
        <v>-7256.19</v>
      </c>
      <c r="AF410" s="212">
        <v>112743.81</v>
      </c>
      <c r="AG410" s="198" t="s">
        <v>8995</v>
      </c>
    </row>
    <row r="411" spans="1:33" hidden="1" x14ac:dyDescent="0.25">
      <c r="A411" s="209">
        <v>100633</v>
      </c>
      <c r="B411" s="210">
        <v>4</v>
      </c>
      <c r="C411" s="196" t="s">
        <v>114</v>
      </c>
      <c r="D411" s="201">
        <v>37319.526932870373</v>
      </c>
      <c r="E411" s="196" t="s">
        <v>108</v>
      </c>
      <c r="F411" s="201">
        <v>44278</v>
      </c>
      <c r="G411" s="196" t="s">
        <v>170</v>
      </c>
      <c r="H411" s="198" t="s">
        <v>2044</v>
      </c>
      <c r="I411" s="196" t="s">
        <v>1558</v>
      </c>
      <c r="J411" s="196" t="s">
        <v>101</v>
      </c>
      <c r="L411" s="200" t="s">
        <v>101</v>
      </c>
      <c r="M411" s="198" t="s">
        <v>8997</v>
      </c>
      <c r="N411" s="198" t="s">
        <v>5035</v>
      </c>
      <c r="O411" s="196" t="s">
        <v>40</v>
      </c>
      <c r="P411" s="198" t="s">
        <v>166</v>
      </c>
      <c r="R411" s="196" t="s">
        <v>39</v>
      </c>
      <c r="S411" s="196" t="s">
        <v>45</v>
      </c>
      <c r="T411" s="211">
        <v>0</v>
      </c>
      <c r="U411" s="201">
        <v>40760</v>
      </c>
      <c r="W411" s="200" t="s">
        <v>93</v>
      </c>
      <c r="X411" s="196" t="s">
        <v>103</v>
      </c>
      <c r="Z411" s="198" t="s">
        <v>8998</v>
      </c>
      <c r="AA411" s="196" t="s">
        <v>9002</v>
      </c>
      <c r="AB411" s="196" t="s">
        <v>9000</v>
      </c>
      <c r="AC411" s="200">
        <v>3</v>
      </c>
      <c r="AD411" s="200" t="s">
        <v>8231</v>
      </c>
      <c r="AE411" s="212">
        <v>199.91</v>
      </c>
      <c r="AF411" s="212">
        <v>2289338.91</v>
      </c>
      <c r="AG411" s="198" t="s">
        <v>8995</v>
      </c>
    </row>
    <row r="412" spans="1:33" hidden="1" x14ac:dyDescent="0.25">
      <c r="A412" s="209">
        <v>100989</v>
      </c>
      <c r="B412" s="210">
        <v>1</v>
      </c>
      <c r="C412" s="196" t="s">
        <v>85</v>
      </c>
      <c r="D412" s="201">
        <v>37319.503796296296</v>
      </c>
      <c r="E412" s="196" t="s">
        <v>108</v>
      </c>
      <c r="F412" s="201">
        <v>44356</v>
      </c>
      <c r="G412" s="196" t="s">
        <v>87</v>
      </c>
      <c r="H412" s="198" t="s">
        <v>689</v>
      </c>
      <c r="I412" s="196" t="s">
        <v>1655</v>
      </c>
      <c r="J412" s="196" t="s">
        <v>101</v>
      </c>
      <c r="L412" s="200" t="s">
        <v>101</v>
      </c>
      <c r="M412" s="198" t="s">
        <v>9003</v>
      </c>
      <c r="N412" s="198" t="s">
        <v>9004</v>
      </c>
      <c r="O412" s="196" t="s">
        <v>553</v>
      </c>
      <c r="P412" s="198" t="s">
        <v>1783</v>
      </c>
      <c r="R412" s="196" t="s">
        <v>47</v>
      </c>
      <c r="S412" s="196" t="s">
        <v>45</v>
      </c>
      <c r="T412" s="211">
        <v>1.4</v>
      </c>
      <c r="U412" s="201">
        <v>45884</v>
      </c>
      <c r="W412" s="200" t="s">
        <v>93</v>
      </c>
      <c r="X412" s="196" t="s">
        <v>103</v>
      </c>
      <c r="AA412" s="196" t="s">
        <v>9005</v>
      </c>
      <c r="AB412" s="196" t="s">
        <v>9006</v>
      </c>
      <c r="AC412" s="200">
        <v>0</v>
      </c>
      <c r="AD412" s="200" t="s">
        <v>8231</v>
      </c>
      <c r="AE412" s="203" t="s">
        <v>505</v>
      </c>
      <c r="AF412" s="212">
        <v>1170013</v>
      </c>
    </row>
    <row r="413" spans="1:33" hidden="1" x14ac:dyDescent="0.25">
      <c r="A413" s="209">
        <v>100989</v>
      </c>
      <c r="B413" s="210">
        <v>1</v>
      </c>
      <c r="C413" s="196" t="s">
        <v>85</v>
      </c>
      <c r="D413" s="201">
        <v>37319.503796296296</v>
      </c>
      <c r="E413" s="196" t="s">
        <v>108</v>
      </c>
      <c r="F413" s="201">
        <v>44356</v>
      </c>
      <c r="G413" s="196" t="s">
        <v>87</v>
      </c>
      <c r="H413" s="198" t="s">
        <v>689</v>
      </c>
      <c r="I413" s="196" t="s">
        <v>1655</v>
      </c>
      <c r="J413" s="196" t="s">
        <v>101</v>
      </c>
      <c r="L413" s="200" t="s">
        <v>101</v>
      </c>
      <c r="M413" s="198" t="s">
        <v>9003</v>
      </c>
      <c r="N413" s="198" t="s">
        <v>9004</v>
      </c>
      <c r="O413" s="196" t="s">
        <v>553</v>
      </c>
      <c r="P413" s="198" t="s">
        <v>1783</v>
      </c>
      <c r="R413" s="196" t="s">
        <v>47</v>
      </c>
      <c r="S413" s="196" t="s">
        <v>45</v>
      </c>
      <c r="T413" s="211">
        <v>1.4</v>
      </c>
      <c r="U413" s="201">
        <v>45884</v>
      </c>
      <c r="W413" s="200" t="s">
        <v>93</v>
      </c>
      <c r="X413" s="196" t="s">
        <v>103</v>
      </c>
      <c r="AA413" s="196" t="s">
        <v>9007</v>
      </c>
      <c r="AB413" s="196" t="s">
        <v>9006</v>
      </c>
      <c r="AC413" s="200">
        <v>1</v>
      </c>
      <c r="AD413" s="200" t="s">
        <v>8231</v>
      </c>
      <c r="AE413" s="203" t="s">
        <v>505</v>
      </c>
      <c r="AF413" s="212">
        <v>500000</v>
      </c>
    </row>
    <row r="414" spans="1:33" hidden="1" x14ac:dyDescent="0.25">
      <c r="A414" s="209">
        <v>100990</v>
      </c>
      <c r="B414" s="210">
        <v>1</v>
      </c>
      <c r="C414" s="196" t="s">
        <v>97</v>
      </c>
      <c r="D414" s="201">
        <v>37319.503611111111</v>
      </c>
      <c r="E414" s="196" t="s">
        <v>108</v>
      </c>
      <c r="F414" s="201">
        <v>43894</v>
      </c>
      <c r="G414" s="196" t="s">
        <v>152</v>
      </c>
      <c r="H414" s="198" t="s">
        <v>297</v>
      </c>
      <c r="I414" s="196" t="s">
        <v>2791</v>
      </c>
      <c r="J414" s="196" t="s">
        <v>101</v>
      </c>
      <c r="L414" s="200" t="s">
        <v>101</v>
      </c>
      <c r="M414" s="198" t="s">
        <v>9008</v>
      </c>
      <c r="O414" s="196" t="s">
        <v>553</v>
      </c>
      <c r="P414" s="198" t="s">
        <v>1789</v>
      </c>
      <c r="R414" s="196" t="s">
        <v>47</v>
      </c>
      <c r="S414" s="196" t="s">
        <v>45</v>
      </c>
      <c r="T414" s="211">
        <v>3.9</v>
      </c>
      <c r="U414" s="201">
        <v>40522</v>
      </c>
      <c r="W414" s="200" t="s">
        <v>93</v>
      </c>
      <c r="X414" s="196" t="s">
        <v>13</v>
      </c>
      <c r="AA414" s="196" t="s">
        <v>9009</v>
      </c>
      <c r="AC414" s="200">
        <v>1</v>
      </c>
      <c r="AD414" s="200" t="s">
        <v>8250</v>
      </c>
      <c r="AE414" s="203" t="s">
        <v>505</v>
      </c>
      <c r="AF414" s="212">
        <v>2339300</v>
      </c>
      <c r="AG414" s="198" t="s">
        <v>9010</v>
      </c>
    </row>
    <row r="415" spans="1:33" hidden="1" x14ac:dyDescent="0.25">
      <c r="A415" s="209">
        <v>100990</v>
      </c>
      <c r="B415" s="210">
        <v>1</v>
      </c>
      <c r="C415" s="196" t="s">
        <v>97</v>
      </c>
      <c r="D415" s="201">
        <v>37319.503611111111</v>
      </c>
      <c r="E415" s="196" t="s">
        <v>108</v>
      </c>
      <c r="F415" s="201">
        <v>43894</v>
      </c>
      <c r="G415" s="196" t="s">
        <v>152</v>
      </c>
      <c r="H415" s="198" t="s">
        <v>297</v>
      </c>
      <c r="I415" s="196" t="s">
        <v>2791</v>
      </c>
      <c r="J415" s="196" t="s">
        <v>101</v>
      </c>
      <c r="L415" s="200" t="s">
        <v>101</v>
      </c>
      <c r="M415" s="198" t="s">
        <v>9008</v>
      </c>
      <c r="O415" s="196" t="s">
        <v>553</v>
      </c>
      <c r="P415" s="198" t="s">
        <v>1789</v>
      </c>
      <c r="R415" s="196" t="s">
        <v>47</v>
      </c>
      <c r="S415" s="196" t="s">
        <v>45</v>
      </c>
      <c r="T415" s="211">
        <v>3.9</v>
      </c>
      <c r="U415" s="201">
        <v>40522</v>
      </c>
      <c r="W415" s="200" t="s">
        <v>93</v>
      </c>
      <c r="X415" s="196" t="s">
        <v>13</v>
      </c>
      <c r="AA415" s="196" t="s">
        <v>9011</v>
      </c>
      <c r="AC415" s="200">
        <v>2</v>
      </c>
      <c r="AD415" s="200" t="s">
        <v>8250</v>
      </c>
      <c r="AE415" s="203" t="s">
        <v>505</v>
      </c>
      <c r="AF415" s="212">
        <v>10174800</v>
      </c>
      <c r="AG415" s="198" t="s">
        <v>9010</v>
      </c>
    </row>
    <row r="416" spans="1:33" hidden="1" x14ac:dyDescent="0.25">
      <c r="A416" s="209">
        <v>100990</v>
      </c>
      <c r="B416" s="210">
        <v>1</v>
      </c>
      <c r="C416" s="196" t="s">
        <v>97</v>
      </c>
      <c r="D416" s="201">
        <v>37319.503611111111</v>
      </c>
      <c r="E416" s="196" t="s">
        <v>108</v>
      </c>
      <c r="F416" s="201">
        <v>43894</v>
      </c>
      <c r="G416" s="196" t="s">
        <v>152</v>
      </c>
      <c r="H416" s="198" t="s">
        <v>297</v>
      </c>
      <c r="I416" s="196" t="s">
        <v>2791</v>
      </c>
      <c r="J416" s="196" t="s">
        <v>101</v>
      </c>
      <c r="L416" s="200" t="s">
        <v>101</v>
      </c>
      <c r="M416" s="198" t="s">
        <v>9008</v>
      </c>
      <c r="O416" s="196" t="s">
        <v>553</v>
      </c>
      <c r="P416" s="198" t="s">
        <v>1789</v>
      </c>
      <c r="R416" s="196" t="s">
        <v>47</v>
      </c>
      <c r="S416" s="196" t="s">
        <v>45</v>
      </c>
      <c r="T416" s="211">
        <v>3.9</v>
      </c>
      <c r="U416" s="201">
        <v>40522</v>
      </c>
      <c r="W416" s="200" t="s">
        <v>93</v>
      </c>
      <c r="X416" s="196" t="s">
        <v>13</v>
      </c>
      <c r="AA416" s="196" t="s">
        <v>9012</v>
      </c>
      <c r="AC416" s="200">
        <v>3</v>
      </c>
      <c r="AD416" s="200" t="s">
        <v>8250</v>
      </c>
      <c r="AE416" s="203" t="s">
        <v>505</v>
      </c>
      <c r="AF416" s="212">
        <v>46545171</v>
      </c>
      <c r="AG416" s="198" t="s">
        <v>9010</v>
      </c>
    </row>
    <row r="417" spans="1:33" hidden="1" x14ac:dyDescent="0.25">
      <c r="A417" s="209">
        <v>100997</v>
      </c>
      <c r="B417" s="210">
        <v>1</v>
      </c>
      <c r="C417" s="196" t="s">
        <v>97</v>
      </c>
      <c r="D417" s="201">
        <v>37319.50409722222</v>
      </c>
      <c r="E417" s="196" t="s">
        <v>108</v>
      </c>
      <c r="F417" s="201">
        <v>44169</v>
      </c>
      <c r="G417" s="196" t="s">
        <v>152</v>
      </c>
      <c r="H417" s="198" t="s">
        <v>297</v>
      </c>
      <c r="I417" s="196" t="s">
        <v>1436</v>
      </c>
      <c r="J417" s="196" t="s">
        <v>101</v>
      </c>
      <c r="L417" s="200" t="s">
        <v>101</v>
      </c>
      <c r="M417" s="198" t="s">
        <v>1911</v>
      </c>
      <c r="O417" s="196" t="s">
        <v>553</v>
      </c>
      <c r="P417" s="198" t="s">
        <v>92</v>
      </c>
      <c r="R417" s="196" t="s">
        <v>47</v>
      </c>
      <c r="S417" s="196" t="s">
        <v>41</v>
      </c>
      <c r="T417" s="211">
        <v>2.5</v>
      </c>
      <c r="U417" s="201">
        <v>40949</v>
      </c>
      <c r="W417" s="200" t="s">
        <v>93</v>
      </c>
      <c r="X417" s="196" t="s">
        <v>103</v>
      </c>
      <c r="AA417" s="196" t="s">
        <v>9013</v>
      </c>
      <c r="AC417" s="200">
        <v>1</v>
      </c>
      <c r="AD417" s="200" t="s">
        <v>8250</v>
      </c>
      <c r="AE417" s="203" t="s">
        <v>505</v>
      </c>
      <c r="AF417" s="212">
        <v>940309.3</v>
      </c>
      <c r="AG417" s="198" t="s">
        <v>1912</v>
      </c>
    </row>
    <row r="418" spans="1:33" hidden="1" x14ac:dyDescent="0.25">
      <c r="A418" s="209">
        <v>100997</v>
      </c>
      <c r="B418" s="210">
        <v>1</v>
      </c>
      <c r="C418" s="196" t="s">
        <v>97</v>
      </c>
      <c r="D418" s="201">
        <v>37319.50409722222</v>
      </c>
      <c r="E418" s="196" t="s">
        <v>108</v>
      </c>
      <c r="F418" s="201">
        <v>44169</v>
      </c>
      <c r="G418" s="196" t="s">
        <v>152</v>
      </c>
      <c r="H418" s="198" t="s">
        <v>297</v>
      </c>
      <c r="I418" s="196" t="s">
        <v>1436</v>
      </c>
      <c r="J418" s="196" t="s">
        <v>101</v>
      </c>
      <c r="L418" s="200" t="s">
        <v>101</v>
      </c>
      <c r="M418" s="198" t="s">
        <v>1911</v>
      </c>
      <c r="O418" s="196" t="s">
        <v>553</v>
      </c>
      <c r="P418" s="198" t="s">
        <v>92</v>
      </c>
      <c r="R418" s="196" t="s">
        <v>47</v>
      </c>
      <c r="S418" s="196" t="s">
        <v>41</v>
      </c>
      <c r="T418" s="211">
        <v>2.5</v>
      </c>
      <c r="U418" s="201">
        <v>40949</v>
      </c>
      <c r="W418" s="200" t="s">
        <v>93</v>
      </c>
      <c r="X418" s="196" t="s">
        <v>103</v>
      </c>
      <c r="AA418" s="196" t="s">
        <v>9014</v>
      </c>
      <c r="AC418" s="200">
        <v>2</v>
      </c>
      <c r="AD418" s="200" t="s">
        <v>8250</v>
      </c>
      <c r="AE418" s="203" t="s">
        <v>505</v>
      </c>
      <c r="AF418" s="212">
        <v>4829165</v>
      </c>
      <c r="AG418" s="198" t="s">
        <v>1912</v>
      </c>
    </row>
    <row r="419" spans="1:33" hidden="1" x14ac:dyDescent="0.25">
      <c r="A419" s="209">
        <v>100997</v>
      </c>
      <c r="B419" s="210">
        <v>1</v>
      </c>
      <c r="C419" s="196" t="s">
        <v>97</v>
      </c>
      <c r="D419" s="201">
        <v>37319.50409722222</v>
      </c>
      <c r="E419" s="196" t="s">
        <v>108</v>
      </c>
      <c r="F419" s="201">
        <v>44169</v>
      </c>
      <c r="G419" s="196" t="s">
        <v>152</v>
      </c>
      <c r="H419" s="198" t="s">
        <v>297</v>
      </c>
      <c r="I419" s="196" t="s">
        <v>1436</v>
      </c>
      <c r="J419" s="196" t="s">
        <v>101</v>
      </c>
      <c r="L419" s="200" t="s">
        <v>101</v>
      </c>
      <c r="M419" s="198" t="s">
        <v>1911</v>
      </c>
      <c r="O419" s="196" t="s">
        <v>553</v>
      </c>
      <c r="P419" s="198" t="s">
        <v>92</v>
      </c>
      <c r="R419" s="196" t="s">
        <v>47</v>
      </c>
      <c r="S419" s="196" t="s">
        <v>41</v>
      </c>
      <c r="T419" s="211">
        <v>2.5</v>
      </c>
      <c r="U419" s="201">
        <v>40949</v>
      </c>
      <c r="W419" s="200" t="s">
        <v>93</v>
      </c>
      <c r="X419" s="196" t="s">
        <v>103</v>
      </c>
      <c r="AA419" s="196" t="s">
        <v>9015</v>
      </c>
      <c r="AC419" s="200">
        <v>3</v>
      </c>
      <c r="AD419" s="200" t="s">
        <v>8250</v>
      </c>
      <c r="AE419" s="212">
        <v>27000</v>
      </c>
      <c r="AF419" s="212">
        <v>19590719</v>
      </c>
      <c r="AG419" s="198" t="s">
        <v>1912</v>
      </c>
    </row>
    <row r="420" spans="1:33" hidden="1" x14ac:dyDescent="0.25">
      <c r="A420" s="209">
        <v>100998</v>
      </c>
      <c r="B420" s="210">
        <v>1</v>
      </c>
      <c r="C420" s="196" t="s">
        <v>97</v>
      </c>
      <c r="D420" s="201">
        <v>37319.504120370373</v>
      </c>
      <c r="E420" s="196" t="s">
        <v>108</v>
      </c>
      <c r="F420" s="201">
        <v>44169</v>
      </c>
      <c r="G420" s="196" t="s">
        <v>152</v>
      </c>
      <c r="H420" s="198" t="s">
        <v>297</v>
      </c>
      <c r="I420" s="196" t="s">
        <v>1436</v>
      </c>
      <c r="J420" s="196" t="s">
        <v>101</v>
      </c>
      <c r="L420" s="200" t="s">
        <v>101</v>
      </c>
      <c r="M420" s="198" t="s">
        <v>9016</v>
      </c>
      <c r="O420" s="196" t="s">
        <v>553</v>
      </c>
      <c r="P420" s="198" t="s">
        <v>1783</v>
      </c>
      <c r="R420" s="196" t="s">
        <v>47</v>
      </c>
      <c r="S420" s="196" t="s">
        <v>45</v>
      </c>
      <c r="T420" s="211">
        <v>3.39</v>
      </c>
      <c r="U420" s="201">
        <v>38751</v>
      </c>
      <c r="W420" s="200" t="s">
        <v>93</v>
      </c>
      <c r="X420" s="196" t="s">
        <v>103</v>
      </c>
      <c r="AA420" s="196" t="s">
        <v>9017</v>
      </c>
      <c r="AC420" s="200">
        <v>1</v>
      </c>
      <c r="AD420" s="200" t="s">
        <v>8250</v>
      </c>
      <c r="AE420" s="203" t="s">
        <v>505</v>
      </c>
      <c r="AF420" s="212">
        <v>1084523.18</v>
      </c>
      <c r="AG420" s="198" t="s">
        <v>9018</v>
      </c>
    </row>
    <row r="421" spans="1:33" hidden="1" x14ac:dyDescent="0.25">
      <c r="A421" s="209">
        <v>100998</v>
      </c>
      <c r="B421" s="210">
        <v>1</v>
      </c>
      <c r="C421" s="196" t="s">
        <v>97</v>
      </c>
      <c r="D421" s="201">
        <v>37319.504120370373</v>
      </c>
      <c r="E421" s="196" t="s">
        <v>108</v>
      </c>
      <c r="F421" s="201">
        <v>44169</v>
      </c>
      <c r="G421" s="196" t="s">
        <v>152</v>
      </c>
      <c r="H421" s="198" t="s">
        <v>297</v>
      </c>
      <c r="I421" s="196" t="s">
        <v>1436</v>
      </c>
      <c r="J421" s="196" t="s">
        <v>101</v>
      </c>
      <c r="L421" s="200" t="s">
        <v>101</v>
      </c>
      <c r="M421" s="198" t="s">
        <v>9016</v>
      </c>
      <c r="O421" s="196" t="s">
        <v>553</v>
      </c>
      <c r="P421" s="198" t="s">
        <v>1783</v>
      </c>
      <c r="R421" s="196" t="s">
        <v>47</v>
      </c>
      <c r="S421" s="196" t="s">
        <v>45</v>
      </c>
      <c r="T421" s="211">
        <v>3.39</v>
      </c>
      <c r="U421" s="201">
        <v>38751</v>
      </c>
      <c r="W421" s="200" t="s">
        <v>93</v>
      </c>
      <c r="X421" s="196" t="s">
        <v>103</v>
      </c>
      <c r="AA421" s="196" t="s">
        <v>9019</v>
      </c>
      <c r="AC421" s="200">
        <v>2</v>
      </c>
      <c r="AD421" s="200" t="s">
        <v>8250</v>
      </c>
      <c r="AE421" s="203" t="s">
        <v>505</v>
      </c>
      <c r="AF421" s="212">
        <v>5363190.76</v>
      </c>
      <c r="AG421" s="198" t="s">
        <v>9018</v>
      </c>
    </row>
    <row r="422" spans="1:33" hidden="1" x14ac:dyDescent="0.25">
      <c r="A422" s="209">
        <v>100998</v>
      </c>
      <c r="B422" s="210">
        <v>1</v>
      </c>
      <c r="C422" s="196" t="s">
        <v>97</v>
      </c>
      <c r="D422" s="201">
        <v>37319.504120370373</v>
      </c>
      <c r="E422" s="196" t="s">
        <v>108</v>
      </c>
      <c r="F422" s="201">
        <v>44169</v>
      </c>
      <c r="G422" s="196" t="s">
        <v>152</v>
      </c>
      <c r="H422" s="198" t="s">
        <v>297</v>
      </c>
      <c r="I422" s="196" t="s">
        <v>1436</v>
      </c>
      <c r="J422" s="196" t="s">
        <v>101</v>
      </c>
      <c r="L422" s="200" t="s">
        <v>101</v>
      </c>
      <c r="M422" s="198" t="s">
        <v>9016</v>
      </c>
      <c r="O422" s="196" t="s">
        <v>553</v>
      </c>
      <c r="P422" s="198" t="s">
        <v>1783</v>
      </c>
      <c r="R422" s="196" t="s">
        <v>47</v>
      </c>
      <c r="S422" s="196" t="s">
        <v>45</v>
      </c>
      <c r="T422" s="211">
        <v>3.39</v>
      </c>
      <c r="U422" s="201">
        <v>38751</v>
      </c>
      <c r="W422" s="200" t="s">
        <v>93</v>
      </c>
      <c r="X422" s="196" t="s">
        <v>103</v>
      </c>
      <c r="AA422" s="196" t="s">
        <v>9020</v>
      </c>
      <c r="AC422" s="200">
        <v>3</v>
      </c>
      <c r="AD422" s="200" t="s">
        <v>8250</v>
      </c>
      <c r="AE422" s="203" t="s">
        <v>505</v>
      </c>
      <c r="AF422" s="212">
        <v>21268610</v>
      </c>
      <c r="AG422" s="198" t="s">
        <v>9018</v>
      </c>
    </row>
    <row r="423" spans="1:33" hidden="1" x14ac:dyDescent="0.25">
      <c r="A423" s="209">
        <v>101003</v>
      </c>
      <c r="B423" s="210">
        <v>1</v>
      </c>
      <c r="C423" s="196" t="s">
        <v>114</v>
      </c>
      <c r="D423" s="201">
        <v>37319.502754629626</v>
      </c>
      <c r="E423" s="196" t="s">
        <v>108</v>
      </c>
      <c r="F423" s="201">
        <v>42139</v>
      </c>
      <c r="G423" s="196" t="s">
        <v>98</v>
      </c>
      <c r="H423" s="198" t="s">
        <v>689</v>
      </c>
      <c r="I423" s="196" t="s">
        <v>9021</v>
      </c>
      <c r="J423" s="196" t="s">
        <v>101</v>
      </c>
      <c r="L423" s="200" t="s">
        <v>101</v>
      </c>
      <c r="M423" s="198" t="s">
        <v>9022</v>
      </c>
      <c r="O423" s="196" t="s">
        <v>553</v>
      </c>
      <c r="P423" s="198" t="s">
        <v>92</v>
      </c>
      <c r="R423" s="196" t="s">
        <v>47</v>
      </c>
      <c r="S423" s="196" t="s">
        <v>41</v>
      </c>
      <c r="T423" s="211">
        <v>4.3849999999999998</v>
      </c>
      <c r="U423" s="201">
        <v>40214</v>
      </c>
      <c r="W423" s="200" t="s">
        <v>93</v>
      </c>
      <c r="X423" s="196" t="s">
        <v>103</v>
      </c>
      <c r="AA423" s="196" t="s">
        <v>9023</v>
      </c>
      <c r="AC423" s="200">
        <v>1</v>
      </c>
      <c r="AD423" s="200" t="s">
        <v>8250</v>
      </c>
      <c r="AE423" s="203" t="s">
        <v>505</v>
      </c>
      <c r="AF423" s="212">
        <v>124993.58</v>
      </c>
      <c r="AG423" s="198" t="s">
        <v>9024</v>
      </c>
    </row>
    <row r="424" spans="1:33" hidden="1" x14ac:dyDescent="0.25">
      <c r="A424" s="209">
        <v>101003</v>
      </c>
      <c r="B424" s="210">
        <v>1</v>
      </c>
      <c r="C424" s="196" t="s">
        <v>114</v>
      </c>
      <c r="D424" s="201">
        <v>37319.502754629626</v>
      </c>
      <c r="E424" s="196" t="s">
        <v>108</v>
      </c>
      <c r="F424" s="201">
        <v>42139</v>
      </c>
      <c r="G424" s="196" t="s">
        <v>98</v>
      </c>
      <c r="H424" s="198" t="s">
        <v>689</v>
      </c>
      <c r="I424" s="196" t="s">
        <v>9021</v>
      </c>
      <c r="J424" s="196" t="s">
        <v>101</v>
      </c>
      <c r="L424" s="200" t="s">
        <v>101</v>
      </c>
      <c r="M424" s="198" t="s">
        <v>9022</v>
      </c>
      <c r="O424" s="196" t="s">
        <v>553</v>
      </c>
      <c r="P424" s="198" t="s">
        <v>92</v>
      </c>
      <c r="R424" s="196" t="s">
        <v>47</v>
      </c>
      <c r="S424" s="196" t="s">
        <v>41</v>
      </c>
      <c r="T424" s="211">
        <v>4.3849999999999998</v>
      </c>
      <c r="U424" s="201">
        <v>40214</v>
      </c>
      <c r="W424" s="200" t="s">
        <v>93</v>
      </c>
      <c r="X424" s="196" t="s">
        <v>103</v>
      </c>
      <c r="AA424" s="196" t="s">
        <v>9025</v>
      </c>
      <c r="AC424" s="200">
        <v>3</v>
      </c>
      <c r="AD424" s="200" t="s">
        <v>8250</v>
      </c>
      <c r="AE424" s="212">
        <v>-404.13</v>
      </c>
      <c r="AF424" s="212">
        <v>13806000.689999999</v>
      </c>
      <c r="AG424" s="198" t="s">
        <v>9024</v>
      </c>
    </row>
    <row r="425" spans="1:33" ht="54" hidden="1" x14ac:dyDescent="0.25">
      <c r="A425" s="209">
        <v>101008</v>
      </c>
      <c r="B425" s="210">
        <v>1</v>
      </c>
      <c r="C425" s="196" t="s">
        <v>85</v>
      </c>
      <c r="D425" s="201">
        <v>37319.50271990741</v>
      </c>
      <c r="E425" s="196" t="s">
        <v>108</v>
      </c>
      <c r="F425" s="201">
        <v>44637</v>
      </c>
      <c r="G425" s="196" t="s">
        <v>161</v>
      </c>
      <c r="H425" s="198" t="s">
        <v>297</v>
      </c>
      <c r="I425" s="196" t="s">
        <v>9026</v>
      </c>
      <c r="K425" s="196" t="s">
        <v>9027</v>
      </c>
      <c r="L425" s="200" t="s">
        <v>183</v>
      </c>
      <c r="M425" s="198" t="s">
        <v>9028</v>
      </c>
      <c r="N425" s="198" t="s">
        <v>9029</v>
      </c>
      <c r="O425" s="196" t="s">
        <v>91</v>
      </c>
      <c r="P425" s="198" t="s">
        <v>1789</v>
      </c>
      <c r="R425" s="196" t="s">
        <v>47</v>
      </c>
      <c r="S425" s="196" t="s">
        <v>45</v>
      </c>
      <c r="T425" s="211">
        <v>1.595</v>
      </c>
      <c r="W425" s="200" t="s">
        <v>93</v>
      </c>
      <c r="X425" s="196" t="s">
        <v>103</v>
      </c>
      <c r="AA425" s="196" t="s">
        <v>9030</v>
      </c>
      <c r="AB425" s="196" t="s">
        <v>9031</v>
      </c>
      <c r="AC425" s="200">
        <v>1</v>
      </c>
      <c r="AD425" s="200" t="s">
        <v>8231</v>
      </c>
      <c r="AE425" s="203" t="s">
        <v>505</v>
      </c>
      <c r="AF425" s="212">
        <v>1162286</v>
      </c>
    </row>
    <row r="426" spans="1:33" ht="54" hidden="1" x14ac:dyDescent="0.25">
      <c r="A426" s="209">
        <v>101008</v>
      </c>
      <c r="B426" s="210">
        <v>1</v>
      </c>
      <c r="C426" s="196" t="s">
        <v>85</v>
      </c>
      <c r="D426" s="201">
        <v>37319.50271990741</v>
      </c>
      <c r="E426" s="196" t="s">
        <v>108</v>
      </c>
      <c r="F426" s="201">
        <v>44637</v>
      </c>
      <c r="G426" s="196" t="s">
        <v>161</v>
      </c>
      <c r="H426" s="198" t="s">
        <v>297</v>
      </c>
      <c r="I426" s="196" t="s">
        <v>9026</v>
      </c>
      <c r="K426" s="196" t="s">
        <v>9027</v>
      </c>
      <c r="L426" s="200" t="s">
        <v>183</v>
      </c>
      <c r="M426" s="198" t="s">
        <v>9028</v>
      </c>
      <c r="N426" s="198" t="s">
        <v>9029</v>
      </c>
      <c r="O426" s="196" t="s">
        <v>91</v>
      </c>
      <c r="P426" s="198" t="s">
        <v>1789</v>
      </c>
      <c r="R426" s="196" t="s">
        <v>47</v>
      </c>
      <c r="S426" s="196" t="s">
        <v>45</v>
      </c>
      <c r="T426" s="211">
        <v>1.595</v>
      </c>
      <c r="W426" s="200" t="s">
        <v>93</v>
      </c>
      <c r="X426" s="196" t="s">
        <v>103</v>
      </c>
      <c r="AA426" s="196" t="s">
        <v>9032</v>
      </c>
      <c r="AB426" s="196" t="s">
        <v>9031</v>
      </c>
      <c r="AC426" s="200">
        <v>2</v>
      </c>
      <c r="AD426" s="200" t="s">
        <v>8231</v>
      </c>
      <c r="AE426" s="203" t="s">
        <v>505</v>
      </c>
      <c r="AF426" s="212">
        <v>1512023</v>
      </c>
    </row>
    <row r="427" spans="1:33" hidden="1" x14ac:dyDescent="0.25">
      <c r="A427" s="209">
        <v>101010</v>
      </c>
      <c r="B427" s="210">
        <v>1</v>
      </c>
      <c r="C427" s="196" t="s">
        <v>97</v>
      </c>
      <c r="D427" s="201">
        <v>37319.504305555558</v>
      </c>
      <c r="E427" s="196" t="s">
        <v>108</v>
      </c>
      <c r="F427" s="201">
        <v>44286</v>
      </c>
      <c r="G427" s="196" t="s">
        <v>98</v>
      </c>
      <c r="H427" s="198" t="s">
        <v>297</v>
      </c>
      <c r="I427" s="196" t="s">
        <v>4158</v>
      </c>
      <c r="J427" s="196" t="s">
        <v>4159</v>
      </c>
      <c r="M427" s="198" t="s">
        <v>9033</v>
      </c>
      <c r="O427" s="196" t="s">
        <v>103</v>
      </c>
      <c r="P427" s="198" t="s">
        <v>1789</v>
      </c>
      <c r="R427" s="196" t="s">
        <v>47</v>
      </c>
      <c r="S427" s="196" t="s">
        <v>45</v>
      </c>
      <c r="T427" s="211">
        <v>1.272</v>
      </c>
      <c r="U427" s="201">
        <v>38149</v>
      </c>
      <c r="W427" s="200" t="s">
        <v>93</v>
      </c>
      <c r="AA427" s="196" t="s">
        <v>9034</v>
      </c>
      <c r="AC427" s="200">
        <v>1</v>
      </c>
      <c r="AD427" s="200" t="s">
        <v>8250</v>
      </c>
      <c r="AE427" s="203" t="s">
        <v>505</v>
      </c>
      <c r="AF427" s="212">
        <v>72903.25</v>
      </c>
      <c r="AG427" s="198" t="s">
        <v>9035</v>
      </c>
    </row>
    <row r="428" spans="1:33" hidden="1" x14ac:dyDescent="0.25">
      <c r="A428" s="209">
        <v>101010</v>
      </c>
      <c r="B428" s="210">
        <v>1</v>
      </c>
      <c r="C428" s="196" t="s">
        <v>97</v>
      </c>
      <c r="D428" s="201">
        <v>37319.504305555558</v>
      </c>
      <c r="E428" s="196" t="s">
        <v>108</v>
      </c>
      <c r="F428" s="201">
        <v>44286</v>
      </c>
      <c r="G428" s="196" t="s">
        <v>98</v>
      </c>
      <c r="H428" s="198" t="s">
        <v>297</v>
      </c>
      <c r="I428" s="196" t="s">
        <v>4158</v>
      </c>
      <c r="J428" s="196" t="s">
        <v>4159</v>
      </c>
      <c r="M428" s="198" t="s">
        <v>9033</v>
      </c>
      <c r="O428" s="196" t="s">
        <v>103</v>
      </c>
      <c r="P428" s="198" t="s">
        <v>1789</v>
      </c>
      <c r="R428" s="196" t="s">
        <v>47</v>
      </c>
      <c r="S428" s="196" t="s">
        <v>45</v>
      </c>
      <c r="T428" s="211">
        <v>1.272</v>
      </c>
      <c r="U428" s="201">
        <v>38149</v>
      </c>
      <c r="W428" s="200" t="s">
        <v>93</v>
      </c>
      <c r="AA428" s="196" t="s">
        <v>9036</v>
      </c>
      <c r="AC428" s="200">
        <v>2</v>
      </c>
      <c r="AD428" s="200" t="s">
        <v>8250</v>
      </c>
      <c r="AE428" s="203" t="s">
        <v>505</v>
      </c>
      <c r="AF428" s="212">
        <v>1992260</v>
      </c>
      <c r="AG428" s="198" t="s">
        <v>9035</v>
      </c>
    </row>
    <row r="429" spans="1:33" hidden="1" x14ac:dyDescent="0.25">
      <c r="A429" s="209">
        <v>101010</v>
      </c>
      <c r="B429" s="210">
        <v>1</v>
      </c>
      <c r="C429" s="196" t="s">
        <v>97</v>
      </c>
      <c r="D429" s="201">
        <v>37319.504305555558</v>
      </c>
      <c r="E429" s="196" t="s">
        <v>108</v>
      </c>
      <c r="F429" s="201">
        <v>44286</v>
      </c>
      <c r="G429" s="196" t="s">
        <v>98</v>
      </c>
      <c r="H429" s="198" t="s">
        <v>297</v>
      </c>
      <c r="I429" s="196" t="s">
        <v>4158</v>
      </c>
      <c r="J429" s="196" t="s">
        <v>4159</v>
      </c>
      <c r="M429" s="198" t="s">
        <v>9033</v>
      </c>
      <c r="O429" s="196" t="s">
        <v>103</v>
      </c>
      <c r="P429" s="198" t="s">
        <v>1789</v>
      </c>
      <c r="R429" s="196" t="s">
        <v>47</v>
      </c>
      <c r="S429" s="196" t="s">
        <v>45</v>
      </c>
      <c r="T429" s="211">
        <v>1.272</v>
      </c>
      <c r="U429" s="201">
        <v>38149</v>
      </c>
      <c r="W429" s="200" t="s">
        <v>93</v>
      </c>
      <c r="AA429" s="196" t="s">
        <v>9037</v>
      </c>
      <c r="AC429" s="200">
        <v>3</v>
      </c>
      <c r="AD429" s="200" t="s">
        <v>8250</v>
      </c>
      <c r="AE429" s="203" t="s">
        <v>505</v>
      </c>
      <c r="AF429" s="212">
        <v>6206364.4000000004</v>
      </c>
      <c r="AG429" s="198" t="s">
        <v>9035</v>
      </c>
    </row>
    <row r="430" spans="1:33" hidden="1" x14ac:dyDescent="0.25">
      <c r="A430" s="209">
        <v>101109</v>
      </c>
      <c r="B430" s="210">
        <v>3</v>
      </c>
      <c r="C430" s="196" t="s">
        <v>114</v>
      </c>
      <c r="D430" s="201">
        <v>37319.513912037037</v>
      </c>
      <c r="E430" s="196" t="s">
        <v>108</v>
      </c>
      <c r="F430" s="201">
        <v>44295</v>
      </c>
      <c r="G430" s="196" t="s">
        <v>98</v>
      </c>
      <c r="H430" s="198" t="s">
        <v>365</v>
      </c>
      <c r="I430" s="196" t="s">
        <v>4158</v>
      </c>
      <c r="J430" s="196" t="s">
        <v>4159</v>
      </c>
      <c r="M430" s="198" t="s">
        <v>9038</v>
      </c>
      <c r="O430" s="196" t="s">
        <v>91</v>
      </c>
      <c r="P430" s="198" t="s">
        <v>92</v>
      </c>
      <c r="R430" s="196" t="s">
        <v>47</v>
      </c>
      <c r="S430" s="196" t="s">
        <v>41</v>
      </c>
      <c r="T430" s="211">
        <v>2.5</v>
      </c>
      <c r="U430" s="201">
        <v>38870</v>
      </c>
      <c r="W430" s="200" t="s">
        <v>93</v>
      </c>
      <c r="AA430" s="196" t="s">
        <v>9039</v>
      </c>
      <c r="AC430" s="200">
        <v>1</v>
      </c>
      <c r="AE430" s="203" t="s">
        <v>505</v>
      </c>
      <c r="AF430" s="212">
        <v>895575.51</v>
      </c>
      <c r="AG430" s="198" t="s">
        <v>9040</v>
      </c>
    </row>
    <row r="431" spans="1:33" hidden="1" x14ac:dyDescent="0.25">
      <c r="A431" s="209">
        <v>101109</v>
      </c>
      <c r="B431" s="210">
        <v>3</v>
      </c>
      <c r="C431" s="196" t="s">
        <v>114</v>
      </c>
      <c r="D431" s="201">
        <v>37319.513912037037</v>
      </c>
      <c r="E431" s="196" t="s">
        <v>108</v>
      </c>
      <c r="F431" s="201">
        <v>44295</v>
      </c>
      <c r="G431" s="196" t="s">
        <v>98</v>
      </c>
      <c r="H431" s="198" t="s">
        <v>365</v>
      </c>
      <c r="I431" s="196" t="s">
        <v>4158</v>
      </c>
      <c r="J431" s="196" t="s">
        <v>4159</v>
      </c>
      <c r="M431" s="198" t="s">
        <v>9038</v>
      </c>
      <c r="O431" s="196" t="s">
        <v>91</v>
      </c>
      <c r="P431" s="198" t="s">
        <v>92</v>
      </c>
      <c r="R431" s="196" t="s">
        <v>47</v>
      </c>
      <c r="S431" s="196" t="s">
        <v>41</v>
      </c>
      <c r="T431" s="211">
        <v>2.5</v>
      </c>
      <c r="U431" s="201">
        <v>38870</v>
      </c>
      <c r="W431" s="200" t="s">
        <v>93</v>
      </c>
      <c r="AA431" s="196" t="s">
        <v>9041</v>
      </c>
      <c r="AC431" s="200">
        <v>2</v>
      </c>
      <c r="AE431" s="203" t="s">
        <v>505</v>
      </c>
      <c r="AF431" s="212">
        <v>3792772.49</v>
      </c>
      <c r="AG431" s="198" t="s">
        <v>9040</v>
      </c>
    </row>
    <row r="432" spans="1:33" hidden="1" x14ac:dyDescent="0.25">
      <c r="A432" s="209">
        <v>101109</v>
      </c>
      <c r="B432" s="210">
        <v>3</v>
      </c>
      <c r="C432" s="196" t="s">
        <v>114</v>
      </c>
      <c r="D432" s="201">
        <v>37319.513912037037</v>
      </c>
      <c r="E432" s="196" t="s">
        <v>108</v>
      </c>
      <c r="F432" s="201">
        <v>44295</v>
      </c>
      <c r="G432" s="196" t="s">
        <v>98</v>
      </c>
      <c r="H432" s="198" t="s">
        <v>365</v>
      </c>
      <c r="I432" s="196" t="s">
        <v>4158</v>
      </c>
      <c r="J432" s="196" t="s">
        <v>4159</v>
      </c>
      <c r="M432" s="198" t="s">
        <v>9038</v>
      </c>
      <c r="O432" s="196" t="s">
        <v>91</v>
      </c>
      <c r="P432" s="198" t="s">
        <v>92</v>
      </c>
      <c r="R432" s="196" t="s">
        <v>47</v>
      </c>
      <c r="S432" s="196" t="s">
        <v>41</v>
      </c>
      <c r="T432" s="211">
        <v>2.5</v>
      </c>
      <c r="U432" s="201">
        <v>38870</v>
      </c>
      <c r="W432" s="200" t="s">
        <v>93</v>
      </c>
      <c r="AA432" s="196" t="s">
        <v>9042</v>
      </c>
      <c r="AC432" s="200">
        <v>3</v>
      </c>
      <c r="AE432" s="203" t="s">
        <v>505</v>
      </c>
      <c r="AF432" s="212">
        <v>11001742.93</v>
      </c>
      <c r="AG432" s="198" t="s">
        <v>9040</v>
      </c>
    </row>
    <row r="433" spans="1:33" hidden="1" x14ac:dyDescent="0.25">
      <c r="A433" s="209">
        <v>101197.01</v>
      </c>
      <c r="B433" s="210">
        <v>1</v>
      </c>
      <c r="C433" s="196" t="s">
        <v>114</v>
      </c>
      <c r="D433" s="201">
        <v>43543</v>
      </c>
      <c r="E433" s="196" t="s">
        <v>398</v>
      </c>
      <c r="F433" s="201">
        <v>44641</v>
      </c>
      <c r="G433" s="196" t="s">
        <v>98</v>
      </c>
      <c r="H433" s="198" t="s">
        <v>297</v>
      </c>
      <c r="I433" s="196" t="s">
        <v>477</v>
      </c>
      <c r="J433" s="196" t="s">
        <v>299</v>
      </c>
      <c r="L433" s="200" t="s">
        <v>300</v>
      </c>
      <c r="M433" s="198" t="s">
        <v>580</v>
      </c>
      <c r="O433" s="196" t="s">
        <v>438</v>
      </c>
      <c r="P433" s="198" t="s">
        <v>439</v>
      </c>
      <c r="R433" s="196" t="s">
        <v>39</v>
      </c>
      <c r="S433" s="196" t="s">
        <v>46</v>
      </c>
      <c r="T433" s="211">
        <v>0</v>
      </c>
      <c r="U433" s="201">
        <v>43917</v>
      </c>
      <c r="W433" s="200" t="s">
        <v>93</v>
      </c>
      <c r="X433" s="196" t="s">
        <v>303</v>
      </c>
      <c r="Y433" s="196" t="s">
        <v>29</v>
      </c>
      <c r="Z433" s="198" t="s">
        <v>581</v>
      </c>
      <c r="AA433" s="196" t="s">
        <v>9043</v>
      </c>
      <c r="AC433" s="200">
        <v>1</v>
      </c>
      <c r="AD433" s="200" t="s">
        <v>8274</v>
      </c>
      <c r="AE433" s="212">
        <v>4685.43</v>
      </c>
      <c r="AF433" s="212">
        <v>109185.43</v>
      </c>
      <c r="AG433" s="198" t="s">
        <v>582</v>
      </c>
    </row>
    <row r="434" spans="1:33" hidden="1" x14ac:dyDescent="0.25">
      <c r="A434" s="209">
        <v>101197.01</v>
      </c>
      <c r="B434" s="210">
        <v>1</v>
      </c>
      <c r="C434" s="196" t="s">
        <v>114</v>
      </c>
      <c r="D434" s="201">
        <v>43543</v>
      </c>
      <c r="E434" s="196" t="s">
        <v>398</v>
      </c>
      <c r="F434" s="201">
        <v>44641</v>
      </c>
      <c r="G434" s="196" t="s">
        <v>98</v>
      </c>
      <c r="H434" s="198" t="s">
        <v>297</v>
      </c>
      <c r="I434" s="196" t="s">
        <v>477</v>
      </c>
      <c r="J434" s="196" t="s">
        <v>299</v>
      </c>
      <c r="L434" s="200" t="s">
        <v>300</v>
      </c>
      <c r="M434" s="198" t="s">
        <v>580</v>
      </c>
      <c r="O434" s="196" t="s">
        <v>438</v>
      </c>
      <c r="P434" s="198" t="s">
        <v>439</v>
      </c>
      <c r="R434" s="196" t="s">
        <v>39</v>
      </c>
      <c r="S434" s="196" t="s">
        <v>46</v>
      </c>
      <c r="T434" s="211">
        <v>0</v>
      </c>
      <c r="U434" s="201">
        <v>43917</v>
      </c>
      <c r="W434" s="200" t="s">
        <v>93</v>
      </c>
      <c r="X434" s="196" t="s">
        <v>303</v>
      </c>
      <c r="Y434" s="196" t="s">
        <v>29</v>
      </c>
      <c r="Z434" s="198" t="s">
        <v>581</v>
      </c>
      <c r="AA434" s="196" t="s">
        <v>9044</v>
      </c>
      <c r="AC434" s="200">
        <v>3</v>
      </c>
      <c r="AD434" s="200" t="s">
        <v>8274</v>
      </c>
      <c r="AE434" s="212">
        <v>1595360.99</v>
      </c>
      <c r="AF434" s="212">
        <v>5954068.9900000002</v>
      </c>
      <c r="AG434" s="198" t="s">
        <v>582</v>
      </c>
    </row>
    <row r="435" spans="1:33" ht="54" hidden="1" x14ac:dyDescent="0.25">
      <c r="A435" s="209">
        <v>101204</v>
      </c>
      <c r="B435" s="210">
        <v>1</v>
      </c>
      <c r="C435" s="196" t="s">
        <v>122</v>
      </c>
      <c r="D435" s="201">
        <v>37319.503611111111</v>
      </c>
      <c r="E435" s="196" t="s">
        <v>108</v>
      </c>
      <c r="F435" s="201">
        <v>44106</v>
      </c>
      <c r="G435" s="196" t="s">
        <v>152</v>
      </c>
      <c r="H435" s="198" t="s">
        <v>297</v>
      </c>
      <c r="I435" s="196" t="s">
        <v>2791</v>
      </c>
      <c r="J435" s="196" t="s">
        <v>101</v>
      </c>
      <c r="K435" s="196" t="s">
        <v>3588</v>
      </c>
      <c r="L435" s="200" t="s">
        <v>101</v>
      </c>
      <c r="M435" s="198" t="s">
        <v>3589</v>
      </c>
      <c r="N435" s="198" t="s">
        <v>3590</v>
      </c>
      <c r="O435" s="196" t="s">
        <v>553</v>
      </c>
      <c r="P435" s="198" t="s">
        <v>1789</v>
      </c>
      <c r="R435" s="196" t="s">
        <v>47</v>
      </c>
      <c r="S435" s="196" t="s">
        <v>45</v>
      </c>
      <c r="T435" s="211">
        <v>0.99</v>
      </c>
      <c r="U435" s="201">
        <v>42650</v>
      </c>
      <c r="W435" s="200" t="s">
        <v>93</v>
      </c>
      <c r="X435" s="196" t="s">
        <v>13</v>
      </c>
      <c r="AA435" s="196" t="s">
        <v>9045</v>
      </c>
      <c r="AB435" s="196" t="s">
        <v>9046</v>
      </c>
      <c r="AC435" s="200">
        <v>1</v>
      </c>
      <c r="AD435" s="200" t="s">
        <v>8231</v>
      </c>
      <c r="AE435" s="212">
        <v>38956.629999999997</v>
      </c>
      <c r="AF435" s="212">
        <v>2283188.42</v>
      </c>
      <c r="AG435" s="198" t="s">
        <v>3591</v>
      </c>
    </row>
    <row r="436" spans="1:33" ht="54" hidden="1" x14ac:dyDescent="0.25">
      <c r="A436" s="209">
        <v>101204</v>
      </c>
      <c r="B436" s="210">
        <v>1</v>
      </c>
      <c r="C436" s="196" t="s">
        <v>122</v>
      </c>
      <c r="D436" s="201">
        <v>37319.503611111111</v>
      </c>
      <c r="E436" s="196" t="s">
        <v>108</v>
      </c>
      <c r="F436" s="201">
        <v>44106</v>
      </c>
      <c r="G436" s="196" t="s">
        <v>152</v>
      </c>
      <c r="H436" s="198" t="s">
        <v>297</v>
      </c>
      <c r="I436" s="196" t="s">
        <v>2791</v>
      </c>
      <c r="J436" s="196" t="s">
        <v>101</v>
      </c>
      <c r="K436" s="196" t="s">
        <v>3588</v>
      </c>
      <c r="L436" s="200" t="s">
        <v>101</v>
      </c>
      <c r="M436" s="198" t="s">
        <v>3589</v>
      </c>
      <c r="N436" s="198" t="s">
        <v>3590</v>
      </c>
      <c r="O436" s="196" t="s">
        <v>553</v>
      </c>
      <c r="P436" s="198" t="s">
        <v>1789</v>
      </c>
      <c r="R436" s="196" t="s">
        <v>47</v>
      </c>
      <c r="S436" s="196" t="s">
        <v>45</v>
      </c>
      <c r="T436" s="211">
        <v>0.99</v>
      </c>
      <c r="U436" s="201">
        <v>42650</v>
      </c>
      <c r="W436" s="200" t="s">
        <v>93</v>
      </c>
      <c r="X436" s="196" t="s">
        <v>13</v>
      </c>
      <c r="AA436" s="196" t="s">
        <v>9047</v>
      </c>
      <c r="AB436" s="196" t="s">
        <v>9048</v>
      </c>
      <c r="AC436" s="200">
        <v>2</v>
      </c>
      <c r="AD436" s="200" t="s">
        <v>8231</v>
      </c>
      <c r="AE436" s="212">
        <v>1250000</v>
      </c>
      <c r="AF436" s="212">
        <v>10698382.960000001</v>
      </c>
      <c r="AG436" s="198" t="s">
        <v>3591</v>
      </c>
    </row>
    <row r="437" spans="1:33" ht="54" hidden="1" x14ac:dyDescent="0.25">
      <c r="A437" s="209">
        <v>101204</v>
      </c>
      <c r="B437" s="210">
        <v>1</v>
      </c>
      <c r="C437" s="196" t="s">
        <v>122</v>
      </c>
      <c r="D437" s="201">
        <v>37319.503611111111</v>
      </c>
      <c r="E437" s="196" t="s">
        <v>108</v>
      </c>
      <c r="F437" s="201">
        <v>44106</v>
      </c>
      <c r="G437" s="196" t="s">
        <v>152</v>
      </c>
      <c r="H437" s="198" t="s">
        <v>297</v>
      </c>
      <c r="I437" s="196" t="s">
        <v>2791</v>
      </c>
      <c r="J437" s="196" t="s">
        <v>101</v>
      </c>
      <c r="K437" s="196" t="s">
        <v>3588</v>
      </c>
      <c r="L437" s="200" t="s">
        <v>101</v>
      </c>
      <c r="M437" s="198" t="s">
        <v>3589</v>
      </c>
      <c r="N437" s="198" t="s">
        <v>3590</v>
      </c>
      <c r="O437" s="196" t="s">
        <v>553</v>
      </c>
      <c r="P437" s="198" t="s">
        <v>1789</v>
      </c>
      <c r="R437" s="196" t="s">
        <v>47</v>
      </c>
      <c r="S437" s="196" t="s">
        <v>45</v>
      </c>
      <c r="T437" s="211">
        <v>0.99</v>
      </c>
      <c r="U437" s="201">
        <v>42650</v>
      </c>
      <c r="W437" s="200" t="s">
        <v>93</v>
      </c>
      <c r="X437" s="196" t="s">
        <v>13</v>
      </c>
      <c r="AA437" s="196" t="s">
        <v>9049</v>
      </c>
      <c r="AB437" s="196" t="s">
        <v>9048</v>
      </c>
      <c r="AC437" s="200">
        <v>3</v>
      </c>
      <c r="AD437" s="200" t="s">
        <v>8231</v>
      </c>
      <c r="AE437" s="203" t="s">
        <v>505</v>
      </c>
      <c r="AF437" s="212">
        <v>42294926</v>
      </c>
      <c r="AG437" s="198" t="s">
        <v>3591</v>
      </c>
    </row>
    <row r="438" spans="1:33" hidden="1" x14ac:dyDescent="0.25">
      <c r="A438" s="209">
        <v>101230</v>
      </c>
      <c r="B438" s="210">
        <v>1</v>
      </c>
      <c r="C438" s="196" t="s">
        <v>97</v>
      </c>
      <c r="D438" s="201">
        <v>37319.503229166665</v>
      </c>
      <c r="E438" s="196" t="s">
        <v>108</v>
      </c>
      <c r="F438" s="201">
        <v>44145</v>
      </c>
      <c r="G438" s="196" t="s">
        <v>152</v>
      </c>
      <c r="H438" s="198" t="s">
        <v>297</v>
      </c>
      <c r="I438" s="196" t="s">
        <v>444</v>
      </c>
      <c r="J438" s="196" t="s">
        <v>101</v>
      </c>
      <c r="L438" s="200" t="s">
        <v>101</v>
      </c>
      <c r="M438" s="198" t="s">
        <v>9050</v>
      </c>
      <c r="O438" s="196" t="s">
        <v>553</v>
      </c>
      <c r="P438" s="198" t="s">
        <v>1789</v>
      </c>
      <c r="R438" s="196" t="s">
        <v>47</v>
      </c>
      <c r="S438" s="196" t="s">
        <v>45</v>
      </c>
      <c r="T438" s="211">
        <v>6.22</v>
      </c>
      <c r="U438" s="201">
        <v>41565</v>
      </c>
      <c r="W438" s="200" t="s">
        <v>93</v>
      </c>
      <c r="X438" s="196" t="s">
        <v>94</v>
      </c>
      <c r="AA438" s="196" t="s">
        <v>9051</v>
      </c>
      <c r="AC438" s="200">
        <v>1</v>
      </c>
      <c r="AD438" s="200" t="s">
        <v>8250</v>
      </c>
      <c r="AE438" s="203" t="s">
        <v>505</v>
      </c>
      <c r="AF438" s="212">
        <v>1357951.86</v>
      </c>
      <c r="AG438" s="198" t="s">
        <v>9052</v>
      </c>
    </row>
    <row r="439" spans="1:33" hidden="1" x14ac:dyDescent="0.25">
      <c r="A439" s="209">
        <v>101230</v>
      </c>
      <c r="B439" s="210">
        <v>1</v>
      </c>
      <c r="C439" s="196" t="s">
        <v>97</v>
      </c>
      <c r="D439" s="201">
        <v>37319.503229166665</v>
      </c>
      <c r="E439" s="196" t="s">
        <v>108</v>
      </c>
      <c r="F439" s="201">
        <v>44145</v>
      </c>
      <c r="G439" s="196" t="s">
        <v>152</v>
      </c>
      <c r="H439" s="198" t="s">
        <v>297</v>
      </c>
      <c r="I439" s="196" t="s">
        <v>444</v>
      </c>
      <c r="J439" s="196" t="s">
        <v>101</v>
      </c>
      <c r="L439" s="200" t="s">
        <v>101</v>
      </c>
      <c r="M439" s="198" t="s">
        <v>9050</v>
      </c>
      <c r="O439" s="196" t="s">
        <v>553</v>
      </c>
      <c r="P439" s="198" t="s">
        <v>1789</v>
      </c>
      <c r="R439" s="196" t="s">
        <v>47</v>
      </c>
      <c r="S439" s="196" t="s">
        <v>45</v>
      </c>
      <c r="T439" s="211">
        <v>6.22</v>
      </c>
      <c r="U439" s="201">
        <v>41565</v>
      </c>
      <c r="W439" s="200" t="s">
        <v>93</v>
      </c>
      <c r="X439" s="196" t="s">
        <v>94</v>
      </c>
      <c r="AA439" s="196" t="s">
        <v>9053</v>
      </c>
      <c r="AB439" s="196" t="s">
        <v>9054</v>
      </c>
      <c r="AC439" s="200">
        <v>2</v>
      </c>
      <c r="AD439" s="200" t="s">
        <v>8231</v>
      </c>
      <c r="AE439" s="203" t="s">
        <v>505</v>
      </c>
      <c r="AF439" s="212">
        <v>6306970</v>
      </c>
      <c r="AG439" s="198" t="s">
        <v>9052</v>
      </c>
    </row>
    <row r="440" spans="1:33" hidden="1" x14ac:dyDescent="0.25">
      <c r="A440" s="209">
        <v>101230</v>
      </c>
      <c r="B440" s="210">
        <v>1</v>
      </c>
      <c r="C440" s="196" t="s">
        <v>97</v>
      </c>
      <c r="D440" s="201">
        <v>37319.503229166665</v>
      </c>
      <c r="E440" s="196" t="s">
        <v>108</v>
      </c>
      <c r="F440" s="201">
        <v>44145</v>
      </c>
      <c r="G440" s="196" t="s">
        <v>152</v>
      </c>
      <c r="H440" s="198" t="s">
        <v>297</v>
      </c>
      <c r="I440" s="196" t="s">
        <v>444</v>
      </c>
      <c r="J440" s="196" t="s">
        <v>101</v>
      </c>
      <c r="L440" s="200" t="s">
        <v>101</v>
      </c>
      <c r="M440" s="198" t="s">
        <v>9050</v>
      </c>
      <c r="O440" s="196" t="s">
        <v>553</v>
      </c>
      <c r="P440" s="198" t="s">
        <v>1789</v>
      </c>
      <c r="R440" s="196" t="s">
        <v>47</v>
      </c>
      <c r="S440" s="196" t="s">
        <v>45</v>
      </c>
      <c r="T440" s="211">
        <v>6.22</v>
      </c>
      <c r="U440" s="201">
        <v>41565</v>
      </c>
      <c r="W440" s="200" t="s">
        <v>93</v>
      </c>
      <c r="X440" s="196" t="s">
        <v>94</v>
      </c>
      <c r="AA440" s="196" t="s">
        <v>9055</v>
      </c>
      <c r="AB440" s="196" t="s">
        <v>9056</v>
      </c>
      <c r="AC440" s="200">
        <v>3</v>
      </c>
      <c r="AD440" s="200" t="s">
        <v>8231</v>
      </c>
      <c r="AE440" s="203" t="s">
        <v>505</v>
      </c>
      <c r="AF440" s="212">
        <v>36866687.969999999</v>
      </c>
      <c r="AG440" s="198" t="s">
        <v>9052</v>
      </c>
    </row>
    <row r="441" spans="1:33" ht="36" hidden="1" x14ac:dyDescent="0.25">
      <c r="A441" s="209">
        <v>101244</v>
      </c>
      <c r="B441" s="210">
        <v>1</v>
      </c>
      <c r="C441" s="196" t="s">
        <v>85</v>
      </c>
      <c r="D441" s="201">
        <v>37319.504351851851</v>
      </c>
      <c r="E441" s="196" t="s">
        <v>108</v>
      </c>
      <c r="F441" s="201">
        <v>44237</v>
      </c>
      <c r="G441" s="196" t="s">
        <v>189</v>
      </c>
      <c r="H441" s="198" t="s">
        <v>1192</v>
      </c>
      <c r="I441" s="196" t="s">
        <v>292</v>
      </c>
      <c r="J441" s="196" t="s">
        <v>101</v>
      </c>
      <c r="L441" s="200" t="s">
        <v>101</v>
      </c>
      <c r="M441" s="198" t="s">
        <v>4132</v>
      </c>
      <c r="N441" s="198" t="s">
        <v>4133</v>
      </c>
      <c r="O441" s="196" t="s">
        <v>553</v>
      </c>
      <c r="P441" s="198" t="s">
        <v>3990</v>
      </c>
      <c r="R441" s="196" t="s">
        <v>47</v>
      </c>
      <c r="S441" s="196" t="s">
        <v>45</v>
      </c>
      <c r="T441" s="211">
        <v>6.76</v>
      </c>
      <c r="W441" s="200" t="s">
        <v>93</v>
      </c>
      <c r="X441" s="196" t="s">
        <v>94</v>
      </c>
      <c r="AA441" s="196" t="s">
        <v>9057</v>
      </c>
      <c r="AB441" s="196" t="s">
        <v>9058</v>
      </c>
      <c r="AC441" s="200">
        <v>1</v>
      </c>
      <c r="AD441" s="200" t="s">
        <v>8231</v>
      </c>
      <c r="AE441" s="212">
        <v>200000</v>
      </c>
      <c r="AF441" s="212">
        <v>2448079</v>
      </c>
    </row>
    <row r="442" spans="1:33" hidden="1" x14ac:dyDescent="0.25">
      <c r="A442" s="209">
        <v>101244.02</v>
      </c>
      <c r="B442" s="210">
        <v>1</v>
      </c>
      <c r="C442" s="196" t="s">
        <v>97</v>
      </c>
      <c r="D442" s="201">
        <v>37727</v>
      </c>
      <c r="E442" s="196" t="s">
        <v>108</v>
      </c>
      <c r="F442" s="201">
        <v>44270</v>
      </c>
      <c r="G442" s="196" t="s">
        <v>161</v>
      </c>
      <c r="H442" s="198" t="s">
        <v>1192</v>
      </c>
      <c r="I442" s="196" t="s">
        <v>292</v>
      </c>
      <c r="J442" s="196" t="s">
        <v>101</v>
      </c>
      <c r="L442" s="200" t="s">
        <v>101</v>
      </c>
      <c r="M442" s="198" t="s">
        <v>1914</v>
      </c>
      <c r="N442" s="198" t="s">
        <v>1915</v>
      </c>
      <c r="O442" s="196" t="s">
        <v>553</v>
      </c>
      <c r="P442" s="198" t="s">
        <v>1783</v>
      </c>
      <c r="R442" s="196" t="s">
        <v>47</v>
      </c>
      <c r="S442" s="196" t="s">
        <v>45</v>
      </c>
      <c r="T442" s="211">
        <v>2.12</v>
      </c>
      <c r="U442" s="201">
        <v>42776</v>
      </c>
      <c r="W442" s="200" t="s">
        <v>93</v>
      </c>
      <c r="X442" s="196" t="s">
        <v>103</v>
      </c>
      <c r="AA442" s="196" t="s">
        <v>9059</v>
      </c>
      <c r="AB442" s="196" t="s">
        <v>9060</v>
      </c>
      <c r="AC442" s="200">
        <v>2</v>
      </c>
      <c r="AD442" s="200" t="s">
        <v>8231</v>
      </c>
      <c r="AE442" s="203" t="s">
        <v>505</v>
      </c>
      <c r="AF442" s="212">
        <v>6725000</v>
      </c>
      <c r="AG442" s="198" t="s">
        <v>1916</v>
      </c>
    </row>
    <row r="443" spans="1:33" hidden="1" x14ac:dyDescent="0.25">
      <c r="A443" s="209">
        <v>101244.02</v>
      </c>
      <c r="B443" s="210">
        <v>1</v>
      </c>
      <c r="C443" s="196" t="s">
        <v>97</v>
      </c>
      <c r="D443" s="201">
        <v>37727</v>
      </c>
      <c r="E443" s="196" t="s">
        <v>108</v>
      </c>
      <c r="F443" s="201">
        <v>44270</v>
      </c>
      <c r="G443" s="196" t="s">
        <v>161</v>
      </c>
      <c r="H443" s="198" t="s">
        <v>1192</v>
      </c>
      <c r="I443" s="196" t="s">
        <v>292</v>
      </c>
      <c r="J443" s="196" t="s">
        <v>101</v>
      </c>
      <c r="L443" s="200" t="s">
        <v>101</v>
      </c>
      <c r="M443" s="198" t="s">
        <v>1914</v>
      </c>
      <c r="N443" s="198" t="s">
        <v>1915</v>
      </c>
      <c r="O443" s="196" t="s">
        <v>553</v>
      </c>
      <c r="P443" s="198" t="s">
        <v>1783</v>
      </c>
      <c r="R443" s="196" t="s">
        <v>47</v>
      </c>
      <c r="S443" s="196" t="s">
        <v>45</v>
      </c>
      <c r="T443" s="211">
        <v>2.12</v>
      </c>
      <c r="U443" s="201">
        <v>42776</v>
      </c>
      <c r="W443" s="200" t="s">
        <v>93</v>
      </c>
      <c r="X443" s="196" t="s">
        <v>103</v>
      </c>
      <c r="AA443" s="196" t="s">
        <v>9061</v>
      </c>
      <c r="AB443" s="196" t="s">
        <v>9060</v>
      </c>
      <c r="AC443" s="200">
        <v>3</v>
      </c>
      <c r="AD443" s="200" t="s">
        <v>8231</v>
      </c>
      <c r="AE443" s="212">
        <v>1</v>
      </c>
      <c r="AF443" s="212">
        <v>18717120</v>
      </c>
      <c r="AG443" s="198" t="s">
        <v>1916</v>
      </c>
    </row>
    <row r="444" spans="1:33" hidden="1" x14ac:dyDescent="0.25">
      <c r="A444" s="209">
        <v>101244.03</v>
      </c>
      <c r="B444" s="210">
        <v>1</v>
      </c>
      <c r="C444" s="196" t="s">
        <v>85</v>
      </c>
      <c r="D444" s="201">
        <v>39150</v>
      </c>
      <c r="E444" s="196" t="s">
        <v>3773</v>
      </c>
      <c r="F444" s="201">
        <v>44251</v>
      </c>
      <c r="G444" s="196" t="s">
        <v>179</v>
      </c>
      <c r="H444" s="198" t="s">
        <v>1192</v>
      </c>
      <c r="I444" s="196" t="s">
        <v>292</v>
      </c>
      <c r="J444" s="196" t="s">
        <v>101</v>
      </c>
      <c r="L444" s="200" t="s">
        <v>101</v>
      </c>
      <c r="M444" s="198" t="s">
        <v>9062</v>
      </c>
      <c r="N444" s="198" t="s">
        <v>9063</v>
      </c>
      <c r="O444" s="196" t="s">
        <v>553</v>
      </c>
      <c r="P444" s="198" t="s">
        <v>1783</v>
      </c>
      <c r="R444" s="196" t="s">
        <v>47</v>
      </c>
      <c r="S444" s="196" t="s">
        <v>45</v>
      </c>
      <c r="T444" s="211">
        <v>3.5</v>
      </c>
      <c r="U444" s="201">
        <v>45268</v>
      </c>
      <c r="W444" s="200" t="s">
        <v>93</v>
      </c>
      <c r="X444" s="196" t="s">
        <v>103</v>
      </c>
      <c r="AA444" s="196" t="s">
        <v>9064</v>
      </c>
      <c r="AB444" s="196" t="s">
        <v>9065</v>
      </c>
      <c r="AC444" s="200">
        <v>2</v>
      </c>
      <c r="AD444" s="200" t="s">
        <v>8231</v>
      </c>
      <c r="AE444" s="203" t="s">
        <v>505</v>
      </c>
      <c r="AF444" s="212">
        <v>9089000</v>
      </c>
    </row>
    <row r="445" spans="1:33" hidden="1" x14ac:dyDescent="0.25">
      <c r="A445" s="209">
        <v>101271</v>
      </c>
      <c r="B445" s="210">
        <v>3</v>
      </c>
      <c r="C445" s="196" t="s">
        <v>114</v>
      </c>
      <c r="D445" s="201">
        <v>37319.513067129628</v>
      </c>
      <c r="E445" s="196" t="s">
        <v>108</v>
      </c>
      <c r="F445" s="201">
        <v>44207</v>
      </c>
      <c r="G445" s="196" t="s">
        <v>170</v>
      </c>
      <c r="H445" s="198" t="s">
        <v>9066</v>
      </c>
      <c r="I445" s="196" t="s">
        <v>1558</v>
      </c>
      <c r="J445" s="196" t="s">
        <v>101</v>
      </c>
      <c r="L445" s="200" t="s">
        <v>101</v>
      </c>
      <c r="M445" s="198" t="s">
        <v>9067</v>
      </c>
      <c r="O445" s="196" t="s">
        <v>553</v>
      </c>
      <c r="P445" s="198" t="s">
        <v>1789</v>
      </c>
      <c r="R445" s="196" t="s">
        <v>47</v>
      </c>
      <c r="S445" s="196" t="s">
        <v>45</v>
      </c>
      <c r="T445" s="211">
        <v>5.9740000000000002</v>
      </c>
      <c r="U445" s="201">
        <v>40011</v>
      </c>
      <c r="W445" s="200" t="s">
        <v>93</v>
      </c>
      <c r="X445" s="196" t="s">
        <v>13</v>
      </c>
      <c r="AA445" s="196" t="s">
        <v>9068</v>
      </c>
      <c r="AC445" s="200">
        <v>1</v>
      </c>
      <c r="AE445" s="203" t="s">
        <v>505</v>
      </c>
      <c r="AF445" s="212">
        <v>1260717.75</v>
      </c>
      <c r="AG445" s="198" t="s">
        <v>9069</v>
      </c>
    </row>
    <row r="446" spans="1:33" hidden="1" x14ac:dyDescent="0.25">
      <c r="A446" s="209">
        <v>101271</v>
      </c>
      <c r="B446" s="210">
        <v>3</v>
      </c>
      <c r="C446" s="196" t="s">
        <v>114</v>
      </c>
      <c r="D446" s="201">
        <v>37319.513067129628</v>
      </c>
      <c r="E446" s="196" t="s">
        <v>108</v>
      </c>
      <c r="F446" s="201">
        <v>44207</v>
      </c>
      <c r="G446" s="196" t="s">
        <v>170</v>
      </c>
      <c r="H446" s="198" t="s">
        <v>9066</v>
      </c>
      <c r="I446" s="196" t="s">
        <v>1558</v>
      </c>
      <c r="J446" s="196" t="s">
        <v>101</v>
      </c>
      <c r="L446" s="200" t="s">
        <v>101</v>
      </c>
      <c r="M446" s="198" t="s">
        <v>9067</v>
      </c>
      <c r="O446" s="196" t="s">
        <v>553</v>
      </c>
      <c r="P446" s="198" t="s">
        <v>1789</v>
      </c>
      <c r="R446" s="196" t="s">
        <v>47</v>
      </c>
      <c r="S446" s="196" t="s">
        <v>45</v>
      </c>
      <c r="T446" s="211">
        <v>5.9740000000000002</v>
      </c>
      <c r="U446" s="201">
        <v>40011</v>
      </c>
      <c r="W446" s="200" t="s">
        <v>93</v>
      </c>
      <c r="X446" s="196" t="s">
        <v>13</v>
      </c>
      <c r="AA446" s="196" t="s">
        <v>9070</v>
      </c>
      <c r="AB446" s="196" t="s">
        <v>9071</v>
      </c>
      <c r="AC446" s="200">
        <v>2</v>
      </c>
      <c r="AD446" s="200" t="s">
        <v>8231</v>
      </c>
      <c r="AE446" s="203" t="s">
        <v>505</v>
      </c>
      <c r="AF446" s="212">
        <v>4781409.41</v>
      </c>
      <c r="AG446" s="198" t="s">
        <v>9069</v>
      </c>
    </row>
    <row r="447" spans="1:33" hidden="1" x14ac:dyDescent="0.25">
      <c r="A447" s="209">
        <v>101271</v>
      </c>
      <c r="B447" s="210">
        <v>3</v>
      </c>
      <c r="C447" s="196" t="s">
        <v>114</v>
      </c>
      <c r="D447" s="201">
        <v>37319.513067129628</v>
      </c>
      <c r="E447" s="196" t="s">
        <v>108</v>
      </c>
      <c r="F447" s="201">
        <v>44207</v>
      </c>
      <c r="G447" s="196" t="s">
        <v>170</v>
      </c>
      <c r="H447" s="198" t="s">
        <v>9066</v>
      </c>
      <c r="I447" s="196" t="s">
        <v>1558</v>
      </c>
      <c r="J447" s="196" t="s">
        <v>101</v>
      </c>
      <c r="L447" s="200" t="s">
        <v>101</v>
      </c>
      <c r="M447" s="198" t="s">
        <v>9067</v>
      </c>
      <c r="O447" s="196" t="s">
        <v>553</v>
      </c>
      <c r="P447" s="198" t="s">
        <v>1789</v>
      </c>
      <c r="R447" s="196" t="s">
        <v>47</v>
      </c>
      <c r="S447" s="196" t="s">
        <v>45</v>
      </c>
      <c r="T447" s="211">
        <v>5.9740000000000002</v>
      </c>
      <c r="U447" s="201">
        <v>40011</v>
      </c>
      <c r="W447" s="200" t="s">
        <v>93</v>
      </c>
      <c r="X447" s="196" t="s">
        <v>13</v>
      </c>
      <c r="AA447" s="196" t="s">
        <v>9072</v>
      </c>
      <c r="AB447" s="196" t="s">
        <v>9073</v>
      </c>
      <c r="AC447" s="200">
        <v>3</v>
      </c>
      <c r="AD447" s="200" t="s">
        <v>8231</v>
      </c>
      <c r="AE447" s="203" t="s">
        <v>505</v>
      </c>
      <c r="AF447" s="212">
        <v>23684703.93</v>
      </c>
      <c r="AG447" s="198" t="s">
        <v>9069</v>
      </c>
    </row>
    <row r="448" spans="1:33" hidden="1" x14ac:dyDescent="0.25">
      <c r="A448" s="209">
        <v>101285.02</v>
      </c>
      <c r="B448" s="210">
        <v>3</v>
      </c>
      <c r="C448" s="196" t="s">
        <v>122</v>
      </c>
      <c r="D448" s="201">
        <v>41332</v>
      </c>
      <c r="E448" s="196" t="s">
        <v>87</v>
      </c>
      <c r="F448" s="201">
        <v>44384</v>
      </c>
      <c r="G448" s="196" t="s">
        <v>152</v>
      </c>
      <c r="H448" s="198" t="s">
        <v>140</v>
      </c>
      <c r="I448" s="196" t="s">
        <v>2389</v>
      </c>
      <c r="J448" s="196" t="s">
        <v>101</v>
      </c>
      <c r="L448" s="200" t="s">
        <v>101</v>
      </c>
      <c r="M448" s="198" t="s">
        <v>9074</v>
      </c>
      <c r="N448" s="198" t="s">
        <v>9075</v>
      </c>
      <c r="O448" s="196" t="s">
        <v>553</v>
      </c>
      <c r="P448" s="198" t="s">
        <v>1897</v>
      </c>
      <c r="R448" s="196" t="s">
        <v>47</v>
      </c>
      <c r="S448" s="196" t="s">
        <v>45</v>
      </c>
      <c r="T448" s="211">
        <v>0.02</v>
      </c>
      <c r="U448" s="201">
        <v>44365</v>
      </c>
      <c r="W448" s="200" t="s">
        <v>93</v>
      </c>
      <c r="X448" s="196" t="s">
        <v>103</v>
      </c>
      <c r="AA448" s="196" t="s">
        <v>9076</v>
      </c>
      <c r="AB448" s="196" t="s">
        <v>9077</v>
      </c>
      <c r="AC448" s="200">
        <v>3</v>
      </c>
      <c r="AD448" s="200" t="s">
        <v>8231</v>
      </c>
      <c r="AE448" s="203" t="s">
        <v>505</v>
      </c>
      <c r="AF448" s="212">
        <v>5673509</v>
      </c>
      <c r="AG448" s="198" t="s">
        <v>3247</v>
      </c>
    </row>
    <row r="449" spans="1:33" ht="36" hidden="1" x14ac:dyDescent="0.25">
      <c r="A449" s="209">
        <v>101285.04</v>
      </c>
      <c r="B449" s="210">
        <v>3</v>
      </c>
      <c r="C449" s="196" t="s">
        <v>122</v>
      </c>
      <c r="D449" s="201">
        <v>41585</v>
      </c>
      <c r="E449" s="196" t="s">
        <v>2920</v>
      </c>
      <c r="F449" s="201">
        <v>44489</v>
      </c>
      <c r="G449" s="196" t="s">
        <v>152</v>
      </c>
      <c r="H449" s="198" t="s">
        <v>140</v>
      </c>
      <c r="I449" s="196" t="s">
        <v>2389</v>
      </c>
      <c r="J449" s="196" t="s">
        <v>101</v>
      </c>
      <c r="L449" s="200" t="s">
        <v>101</v>
      </c>
      <c r="M449" s="198" t="s">
        <v>3283</v>
      </c>
      <c r="N449" s="198" t="s">
        <v>1835</v>
      </c>
      <c r="O449" s="196" t="s">
        <v>1836</v>
      </c>
      <c r="P449" s="198" t="s">
        <v>2935</v>
      </c>
      <c r="R449" s="196" t="s">
        <v>47</v>
      </c>
      <c r="S449" s="196" t="s">
        <v>45</v>
      </c>
      <c r="T449" s="211">
        <v>0.22</v>
      </c>
      <c r="U449" s="201">
        <v>44365</v>
      </c>
      <c r="W449" s="200" t="s">
        <v>93</v>
      </c>
      <c r="X449" s="196" t="s">
        <v>103</v>
      </c>
      <c r="AA449" s="196" t="s">
        <v>9078</v>
      </c>
      <c r="AB449" s="196" t="s">
        <v>9079</v>
      </c>
      <c r="AC449" s="200">
        <v>0</v>
      </c>
      <c r="AD449" s="200" t="s">
        <v>8231</v>
      </c>
      <c r="AE449" s="212">
        <v>4000</v>
      </c>
      <c r="AF449" s="212">
        <v>199020</v>
      </c>
      <c r="AG449" s="198" t="s">
        <v>3247</v>
      </c>
    </row>
    <row r="450" spans="1:33" ht="36" hidden="1" x14ac:dyDescent="0.25">
      <c r="A450" s="209">
        <v>101285.04</v>
      </c>
      <c r="B450" s="210">
        <v>3</v>
      </c>
      <c r="C450" s="196" t="s">
        <v>122</v>
      </c>
      <c r="D450" s="201">
        <v>41585</v>
      </c>
      <c r="E450" s="196" t="s">
        <v>2920</v>
      </c>
      <c r="F450" s="201">
        <v>44489</v>
      </c>
      <c r="G450" s="196" t="s">
        <v>152</v>
      </c>
      <c r="H450" s="198" t="s">
        <v>140</v>
      </c>
      <c r="I450" s="196" t="s">
        <v>2389</v>
      </c>
      <c r="J450" s="196" t="s">
        <v>101</v>
      </c>
      <c r="L450" s="200" t="s">
        <v>101</v>
      </c>
      <c r="M450" s="198" t="s">
        <v>3283</v>
      </c>
      <c r="N450" s="198" t="s">
        <v>1835</v>
      </c>
      <c r="O450" s="196" t="s">
        <v>1836</v>
      </c>
      <c r="P450" s="198" t="s">
        <v>2935</v>
      </c>
      <c r="R450" s="196" t="s">
        <v>47</v>
      </c>
      <c r="S450" s="196" t="s">
        <v>45</v>
      </c>
      <c r="T450" s="211">
        <v>0.22</v>
      </c>
      <c r="U450" s="201">
        <v>44365</v>
      </c>
      <c r="W450" s="200" t="s">
        <v>93</v>
      </c>
      <c r="X450" s="196" t="s">
        <v>103</v>
      </c>
      <c r="AA450" s="196" t="s">
        <v>9080</v>
      </c>
      <c r="AB450" s="196" t="s">
        <v>9079</v>
      </c>
      <c r="AC450" s="200">
        <v>1</v>
      </c>
      <c r="AD450" s="200" t="s">
        <v>8231</v>
      </c>
      <c r="AE450" s="212">
        <v>45000</v>
      </c>
      <c r="AF450" s="212">
        <v>118500</v>
      </c>
      <c r="AG450" s="198" t="s">
        <v>3247</v>
      </c>
    </row>
    <row r="451" spans="1:33" ht="36" hidden="1" x14ac:dyDescent="0.25">
      <c r="A451" s="209">
        <v>101285.04</v>
      </c>
      <c r="B451" s="210">
        <v>3</v>
      </c>
      <c r="C451" s="196" t="s">
        <v>122</v>
      </c>
      <c r="D451" s="201">
        <v>41585</v>
      </c>
      <c r="E451" s="196" t="s">
        <v>2920</v>
      </c>
      <c r="F451" s="201">
        <v>44489</v>
      </c>
      <c r="G451" s="196" t="s">
        <v>152</v>
      </c>
      <c r="H451" s="198" t="s">
        <v>140</v>
      </c>
      <c r="I451" s="196" t="s">
        <v>2389</v>
      </c>
      <c r="J451" s="196" t="s">
        <v>101</v>
      </c>
      <c r="L451" s="200" t="s">
        <v>101</v>
      </c>
      <c r="M451" s="198" t="s">
        <v>3283</v>
      </c>
      <c r="N451" s="198" t="s">
        <v>1835</v>
      </c>
      <c r="O451" s="196" t="s">
        <v>1836</v>
      </c>
      <c r="P451" s="198" t="s">
        <v>2935</v>
      </c>
      <c r="R451" s="196" t="s">
        <v>47</v>
      </c>
      <c r="S451" s="196" t="s">
        <v>45</v>
      </c>
      <c r="T451" s="211">
        <v>0.22</v>
      </c>
      <c r="U451" s="201">
        <v>44365</v>
      </c>
      <c r="W451" s="200" t="s">
        <v>93</v>
      </c>
      <c r="X451" s="196" t="s">
        <v>103</v>
      </c>
      <c r="AA451" s="196" t="s">
        <v>9081</v>
      </c>
      <c r="AB451" s="196" t="s">
        <v>9079</v>
      </c>
      <c r="AC451" s="200">
        <v>2</v>
      </c>
      <c r="AD451" s="200" t="s">
        <v>8231</v>
      </c>
      <c r="AE451" s="212">
        <v>1470000</v>
      </c>
      <c r="AF451" s="212">
        <v>5157000</v>
      </c>
      <c r="AG451" s="198" t="s">
        <v>3247</v>
      </c>
    </row>
    <row r="452" spans="1:33" ht="36" hidden="1" x14ac:dyDescent="0.25">
      <c r="A452" s="209">
        <v>101285.04</v>
      </c>
      <c r="B452" s="210">
        <v>3</v>
      </c>
      <c r="C452" s="196" t="s">
        <v>122</v>
      </c>
      <c r="D452" s="201">
        <v>41585</v>
      </c>
      <c r="E452" s="196" t="s">
        <v>2920</v>
      </c>
      <c r="F452" s="201">
        <v>44489</v>
      </c>
      <c r="G452" s="196" t="s">
        <v>152</v>
      </c>
      <c r="H452" s="198" t="s">
        <v>140</v>
      </c>
      <c r="I452" s="196" t="s">
        <v>2389</v>
      </c>
      <c r="J452" s="196" t="s">
        <v>101</v>
      </c>
      <c r="L452" s="200" t="s">
        <v>101</v>
      </c>
      <c r="M452" s="198" t="s">
        <v>3283</v>
      </c>
      <c r="N452" s="198" t="s">
        <v>1835</v>
      </c>
      <c r="O452" s="196" t="s">
        <v>1836</v>
      </c>
      <c r="P452" s="198" t="s">
        <v>2935</v>
      </c>
      <c r="R452" s="196" t="s">
        <v>47</v>
      </c>
      <c r="S452" s="196" t="s">
        <v>45</v>
      </c>
      <c r="T452" s="211">
        <v>0.22</v>
      </c>
      <c r="U452" s="201">
        <v>44365</v>
      </c>
      <c r="W452" s="200" t="s">
        <v>93</v>
      </c>
      <c r="X452" s="196" t="s">
        <v>103</v>
      </c>
      <c r="AA452" s="196" t="s">
        <v>9082</v>
      </c>
      <c r="AB452" s="196" t="s">
        <v>9079</v>
      </c>
      <c r="AC452" s="200">
        <v>3</v>
      </c>
      <c r="AD452" s="200" t="s">
        <v>8231</v>
      </c>
      <c r="AE452" s="212">
        <v>-245323</v>
      </c>
      <c r="AF452" s="212">
        <v>2587417</v>
      </c>
      <c r="AG452" s="198" t="s">
        <v>3247</v>
      </c>
    </row>
    <row r="453" spans="1:33" ht="36" hidden="1" x14ac:dyDescent="0.25">
      <c r="A453" s="209">
        <v>101293</v>
      </c>
      <c r="B453" s="210">
        <v>3</v>
      </c>
      <c r="C453" s="196" t="s">
        <v>85</v>
      </c>
      <c r="D453" s="201">
        <v>37319.513541666667</v>
      </c>
      <c r="E453" s="196" t="s">
        <v>108</v>
      </c>
      <c r="F453" s="201">
        <v>43669</v>
      </c>
      <c r="G453" s="196" t="s">
        <v>195</v>
      </c>
      <c r="H453" s="198" t="s">
        <v>1544</v>
      </c>
      <c r="I453" s="196" t="s">
        <v>1545</v>
      </c>
      <c r="J453" s="196" t="s">
        <v>101</v>
      </c>
      <c r="L453" s="200" t="s">
        <v>101</v>
      </c>
      <c r="M453" s="198" t="s">
        <v>4460</v>
      </c>
      <c r="O453" s="196" t="s">
        <v>553</v>
      </c>
      <c r="P453" s="198" t="s">
        <v>4021</v>
      </c>
      <c r="R453" s="196" t="s">
        <v>47</v>
      </c>
      <c r="S453" s="196" t="s">
        <v>41</v>
      </c>
      <c r="T453" s="211">
        <v>7.1219999999999999</v>
      </c>
      <c r="W453" s="200" t="s">
        <v>93</v>
      </c>
      <c r="X453" s="196" t="s">
        <v>103</v>
      </c>
      <c r="AA453" s="196" t="s">
        <v>9083</v>
      </c>
      <c r="AC453" s="200">
        <v>1</v>
      </c>
      <c r="AD453" s="200" t="s">
        <v>8250</v>
      </c>
      <c r="AE453" s="212">
        <v>2158400</v>
      </c>
      <c r="AF453" s="212">
        <v>5738400</v>
      </c>
    </row>
    <row r="454" spans="1:33" ht="36" hidden="1" x14ac:dyDescent="0.25">
      <c r="A454" s="209">
        <v>101293</v>
      </c>
      <c r="B454" s="210">
        <v>3</v>
      </c>
      <c r="C454" s="196" t="s">
        <v>85</v>
      </c>
      <c r="D454" s="201">
        <v>37319.513541666667</v>
      </c>
      <c r="E454" s="196" t="s">
        <v>108</v>
      </c>
      <c r="F454" s="201">
        <v>43669</v>
      </c>
      <c r="G454" s="196" t="s">
        <v>195</v>
      </c>
      <c r="H454" s="198" t="s">
        <v>1544</v>
      </c>
      <c r="I454" s="196" t="s">
        <v>1545</v>
      </c>
      <c r="J454" s="196" t="s">
        <v>101</v>
      </c>
      <c r="L454" s="200" t="s">
        <v>101</v>
      </c>
      <c r="M454" s="198" t="s">
        <v>4460</v>
      </c>
      <c r="O454" s="196" t="s">
        <v>553</v>
      </c>
      <c r="P454" s="198" t="s">
        <v>4021</v>
      </c>
      <c r="R454" s="196" t="s">
        <v>47</v>
      </c>
      <c r="S454" s="196" t="s">
        <v>41</v>
      </c>
      <c r="T454" s="211">
        <v>7.1219999999999999</v>
      </c>
      <c r="W454" s="200" t="s">
        <v>93</v>
      </c>
      <c r="X454" s="196" t="s">
        <v>103</v>
      </c>
      <c r="AA454" s="196" t="s">
        <v>9084</v>
      </c>
      <c r="AB454" s="196" t="s">
        <v>9085</v>
      </c>
      <c r="AC454" s="200">
        <v>2</v>
      </c>
      <c r="AD454" s="200" t="s">
        <v>8231</v>
      </c>
      <c r="AE454" s="203" t="s">
        <v>505</v>
      </c>
      <c r="AF454" s="212">
        <v>12125000</v>
      </c>
    </row>
    <row r="455" spans="1:33" hidden="1" x14ac:dyDescent="0.25">
      <c r="A455" s="209">
        <v>101341</v>
      </c>
      <c r="B455" s="210">
        <v>4</v>
      </c>
      <c r="C455" s="196" t="s">
        <v>85</v>
      </c>
      <c r="D455" s="201">
        <v>37319.524386574078</v>
      </c>
      <c r="E455" s="196" t="s">
        <v>108</v>
      </c>
      <c r="F455" s="201">
        <v>44180</v>
      </c>
      <c r="G455" s="196" t="s">
        <v>189</v>
      </c>
      <c r="H455" s="198" t="s">
        <v>770</v>
      </c>
      <c r="I455" s="196" t="s">
        <v>2702</v>
      </c>
      <c r="J455" s="196" t="s">
        <v>299</v>
      </c>
      <c r="L455" s="200" t="s">
        <v>300</v>
      </c>
      <c r="M455" s="198" t="s">
        <v>9086</v>
      </c>
      <c r="N455" s="198" t="s">
        <v>9087</v>
      </c>
      <c r="O455" s="196" t="s">
        <v>553</v>
      </c>
      <c r="P455" s="198" t="s">
        <v>92</v>
      </c>
      <c r="R455" s="196" t="s">
        <v>47</v>
      </c>
      <c r="S455" s="196" t="s">
        <v>41</v>
      </c>
      <c r="T455" s="211">
        <v>3.8319999999999999</v>
      </c>
      <c r="U455" s="201">
        <v>45632</v>
      </c>
      <c r="W455" s="200" t="s">
        <v>93</v>
      </c>
      <c r="X455" s="196" t="s">
        <v>303</v>
      </c>
      <c r="AA455" s="196" t="s">
        <v>9088</v>
      </c>
      <c r="AB455" s="196" t="s">
        <v>9089</v>
      </c>
      <c r="AC455" s="200">
        <v>1</v>
      </c>
      <c r="AD455" s="200" t="s">
        <v>8231</v>
      </c>
      <c r="AE455" s="203" t="s">
        <v>505</v>
      </c>
      <c r="AF455" s="212">
        <v>2043169</v>
      </c>
    </row>
    <row r="456" spans="1:33" hidden="1" x14ac:dyDescent="0.25">
      <c r="A456" s="209">
        <v>101341</v>
      </c>
      <c r="B456" s="210">
        <v>4</v>
      </c>
      <c r="C456" s="196" t="s">
        <v>85</v>
      </c>
      <c r="D456" s="201">
        <v>37319.524386574078</v>
      </c>
      <c r="E456" s="196" t="s">
        <v>108</v>
      </c>
      <c r="F456" s="201">
        <v>44180</v>
      </c>
      <c r="G456" s="196" t="s">
        <v>189</v>
      </c>
      <c r="H456" s="198" t="s">
        <v>770</v>
      </c>
      <c r="I456" s="196" t="s">
        <v>2702</v>
      </c>
      <c r="J456" s="196" t="s">
        <v>299</v>
      </c>
      <c r="L456" s="200" t="s">
        <v>300</v>
      </c>
      <c r="M456" s="198" t="s">
        <v>9086</v>
      </c>
      <c r="N456" s="198" t="s">
        <v>9087</v>
      </c>
      <c r="O456" s="196" t="s">
        <v>553</v>
      </c>
      <c r="P456" s="198" t="s">
        <v>92</v>
      </c>
      <c r="R456" s="196" t="s">
        <v>47</v>
      </c>
      <c r="S456" s="196" t="s">
        <v>41</v>
      </c>
      <c r="T456" s="211">
        <v>3.8319999999999999</v>
      </c>
      <c r="U456" s="201">
        <v>45632</v>
      </c>
      <c r="W456" s="200" t="s">
        <v>93</v>
      </c>
      <c r="X456" s="196" t="s">
        <v>303</v>
      </c>
      <c r="AA456" s="196" t="s">
        <v>9090</v>
      </c>
      <c r="AB456" s="196" t="s">
        <v>9091</v>
      </c>
      <c r="AC456" s="200">
        <v>2</v>
      </c>
      <c r="AD456" s="200" t="s">
        <v>8231</v>
      </c>
      <c r="AE456" s="203" t="s">
        <v>505</v>
      </c>
      <c r="AF456" s="212">
        <v>15371230</v>
      </c>
    </row>
    <row r="457" spans="1:33" hidden="1" x14ac:dyDescent="0.25">
      <c r="A457" s="209">
        <v>101342</v>
      </c>
      <c r="B457" s="210">
        <v>4</v>
      </c>
      <c r="C457" s="196" t="s">
        <v>85</v>
      </c>
      <c r="D457" s="201">
        <v>37319.524513888886</v>
      </c>
      <c r="E457" s="196" t="s">
        <v>108</v>
      </c>
      <c r="F457" s="201">
        <v>44180</v>
      </c>
      <c r="G457" s="196" t="s">
        <v>189</v>
      </c>
      <c r="H457" s="198" t="s">
        <v>770</v>
      </c>
      <c r="I457" s="196" t="s">
        <v>2702</v>
      </c>
      <c r="J457" s="196" t="s">
        <v>299</v>
      </c>
      <c r="L457" s="200" t="s">
        <v>300</v>
      </c>
      <c r="M457" s="198" t="s">
        <v>9092</v>
      </c>
      <c r="N457" s="198" t="s">
        <v>9087</v>
      </c>
      <c r="O457" s="196" t="s">
        <v>553</v>
      </c>
      <c r="P457" s="198" t="s">
        <v>92</v>
      </c>
      <c r="R457" s="196" t="s">
        <v>47</v>
      </c>
      <c r="S457" s="196" t="s">
        <v>41</v>
      </c>
      <c r="T457" s="211">
        <v>4.6390000000000002</v>
      </c>
      <c r="U457" s="201">
        <v>46003</v>
      </c>
      <c r="W457" s="200" t="s">
        <v>93</v>
      </c>
      <c r="X457" s="196" t="s">
        <v>303</v>
      </c>
      <c r="AA457" s="196" t="s">
        <v>9093</v>
      </c>
      <c r="AB457" s="196" t="s">
        <v>9094</v>
      </c>
      <c r="AC457" s="200">
        <v>1</v>
      </c>
      <c r="AD457" s="200" t="s">
        <v>8231</v>
      </c>
      <c r="AE457" s="203" t="s">
        <v>505</v>
      </c>
      <c r="AF457" s="212">
        <v>1841141</v>
      </c>
    </row>
    <row r="458" spans="1:33" hidden="1" x14ac:dyDescent="0.25">
      <c r="A458" s="209">
        <v>101342</v>
      </c>
      <c r="B458" s="210">
        <v>4</v>
      </c>
      <c r="C458" s="196" t="s">
        <v>85</v>
      </c>
      <c r="D458" s="201">
        <v>37319.524513888886</v>
      </c>
      <c r="E458" s="196" t="s">
        <v>108</v>
      </c>
      <c r="F458" s="201">
        <v>44180</v>
      </c>
      <c r="G458" s="196" t="s">
        <v>189</v>
      </c>
      <c r="H458" s="198" t="s">
        <v>770</v>
      </c>
      <c r="I458" s="196" t="s">
        <v>2702</v>
      </c>
      <c r="J458" s="196" t="s">
        <v>299</v>
      </c>
      <c r="L458" s="200" t="s">
        <v>300</v>
      </c>
      <c r="M458" s="198" t="s">
        <v>9092</v>
      </c>
      <c r="N458" s="198" t="s">
        <v>9087</v>
      </c>
      <c r="O458" s="196" t="s">
        <v>553</v>
      </c>
      <c r="P458" s="198" t="s">
        <v>92</v>
      </c>
      <c r="R458" s="196" t="s">
        <v>47</v>
      </c>
      <c r="S458" s="196" t="s">
        <v>41</v>
      </c>
      <c r="T458" s="211">
        <v>4.6390000000000002</v>
      </c>
      <c r="U458" s="201">
        <v>46003</v>
      </c>
      <c r="W458" s="200" t="s">
        <v>93</v>
      </c>
      <c r="X458" s="196" t="s">
        <v>303</v>
      </c>
      <c r="AA458" s="196" t="s">
        <v>9095</v>
      </c>
      <c r="AB458" s="196" t="s">
        <v>9096</v>
      </c>
      <c r="AC458" s="200">
        <v>2</v>
      </c>
      <c r="AD458" s="200" t="s">
        <v>8231</v>
      </c>
      <c r="AE458" s="203" t="s">
        <v>505</v>
      </c>
      <c r="AF458" s="212">
        <v>2930488</v>
      </c>
    </row>
    <row r="459" spans="1:33" hidden="1" x14ac:dyDescent="0.25">
      <c r="A459" s="209">
        <v>101343</v>
      </c>
      <c r="B459" s="210">
        <v>4</v>
      </c>
      <c r="C459" s="196" t="s">
        <v>97</v>
      </c>
      <c r="D459" s="201">
        <v>37319.524456018517</v>
      </c>
      <c r="E459" s="196" t="s">
        <v>108</v>
      </c>
      <c r="F459" s="201">
        <v>44390.875057870369</v>
      </c>
      <c r="G459" s="196" t="s">
        <v>510</v>
      </c>
      <c r="H459" s="198" t="s">
        <v>770</v>
      </c>
      <c r="I459" s="196" t="s">
        <v>2702</v>
      </c>
      <c r="J459" s="196" t="s">
        <v>299</v>
      </c>
      <c r="L459" s="200" t="s">
        <v>300</v>
      </c>
      <c r="M459" s="198" t="s">
        <v>2703</v>
      </c>
      <c r="N459" s="198" t="s">
        <v>9097</v>
      </c>
      <c r="O459" s="196" t="s">
        <v>553</v>
      </c>
      <c r="P459" s="198" t="s">
        <v>3152</v>
      </c>
      <c r="R459" s="196" t="s">
        <v>47</v>
      </c>
      <c r="S459" s="196" t="s">
        <v>41</v>
      </c>
      <c r="T459" s="211">
        <v>2.8740000000000001</v>
      </c>
      <c r="U459" s="201">
        <v>42433</v>
      </c>
      <c r="W459" s="200" t="s">
        <v>93</v>
      </c>
      <c r="X459" s="196" t="s">
        <v>303</v>
      </c>
      <c r="AA459" s="196" t="s">
        <v>9098</v>
      </c>
      <c r="AB459" s="196" t="s">
        <v>9099</v>
      </c>
      <c r="AC459" s="200">
        <v>1</v>
      </c>
      <c r="AD459" s="200" t="s">
        <v>8231</v>
      </c>
      <c r="AE459" s="203" t="s">
        <v>505</v>
      </c>
      <c r="AF459" s="212">
        <v>2277366</v>
      </c>
      <c r="AG459" s="198" t="s">
        <v>9100</v>
      </c>
    </row>
    <row r="460" spans="1:33" hidden="1" x14ac:dyDescent="0.25">
      <c r="A460" s="209">
        <v>101343</v>
      </c>
      <c r="B460" s="210">
        <v>4</v>
      </c>
      <c r="C460" s="196" t="s">
        <v>97</v>
      </c>
      <c r="D460" s="201">
        <v>37319.524456018517</v>
      </c>
      <c r="E460" s="196" t="s">
        <v>108</v>
      </c>
      <c r="F460" s="201">
        <v>44390.875057870369</v>
      </c>
      <c r="G460" s="196" t="s">
        <v>510</v>
      </c>
      <c r="H460" s="198" t="s">
        <v>770</v>
      </c>
      <c r="I460" s="196" t="s">
        <v>2702</v>
      </c>
      <c r="J460" s="196" t="s">
        <v>299</v>
      </c>
      <c r="L460" s="200" t="s">
        <v>300</v>
      </c>
      <c r="M460" s="198" t="s">
        <v>2703</v>
      </c>
      <c r="N460" s="198" t="s">
        <v>9097</v>
      </c>
      <c r="O460" s="196" t="s">
        <v>553</v>
      </c>
      <c r="P460" s="198" t="s">
        <v>3152</v>
      </c>
      <c r="R460" s="196" t="s">
        <v>47</v>
      </c>
      <c r="S460" s="196" t="s">
        <v>41</v>
      </c>
      <c r="T460" s="211">
        <v>2.8740000000000001</v>
      </c>
      <c r="U460" s="201">
        <v>42433</v>
      </c>
      <c r="W460" s="200" t="s">
        <v>93</v>
      </c>
      <c r="X460" s="196" t="s">
        <v>303</v>
      </c>
      <c r="AA460" s="196" t="s">
        <v>9101</v>
      </c>
      <c r="AB460" s="196" t="s">
        <v>9102</v>
      </c>
      <c r="AC460" s="200">
        <v>2</v>
      </c>
      <c r="AD460" s="200" t="s">
        <v>8231</v>
      </c>
      <c r="AE460" s="203" t="s">
        <v>505</v>
      </c>
      <c r="AF460" s="212">
        <v>4177392</v>
      </c>
      <c r="AG460" s="198" t="s">
        <v>9100</v>
      </c>
    </row>
    <row r="461" spans="1:33" hidden="1" x14ac:dyDescent="0.25">
      <c r="A461" s="209">
        <v>101343</v>
      </c>
      <c r="B461" s="210">
        <v>4</v>
      </c>
      <c r="C461" s="196" t="s">
        <v>97</v>
      </c>
      <c r="D461" s="201">
        <v>37319.524456018517</v>
      </c>
      <c r="E461" s="196" t="s">
        <v>108</v>
      </c>
      <c r="F461" s="201">
        <v>44390.875057870369</v>
      </c>
      <c r="G461" s="196" t="s">
        <v>510</v>
      </c>
      <c r="H461" s="198" t="s">
        <v>770</v>
      </c>
      <c r="I461" s="196" t="s">
        <v>2702</v>
      </c>
      <c r="J461" s="196" t="s">
        <v>299</v>
      </c>
      <c r="L461" s="200" t="s">
        <v>300</v>
      </c>
      <c r="M461" s="198" t="s">
        <v>2703</v>
      </c>
      <c r="N461" s="198" t="s">
        <v>9097</v>
      </c>
      <c r="O461" s="196" t="s">
        <v>553</v>
      </c>
      <c r="P461" s="198" t="s">
        <v>3152</v>
      </c>
      <c r="R461" s="196" t="s">
        <v>47</v>
      </c>
      <c r="S461" s="196" t="s">
        <v>41</v>
      </c>
      <c r="T461" s="211">
        <v>2.8740000000000001</v>
      </c>
      <c r="U461" s="201">
        <v>42433</v>
      </c>
      <c r="W461" s="200" t="s">
        <v>93</v>
      </c>
      <c r="X461" s="196" t="s">
        <v>303</v>
      </c>
      <c r="AA461" s="196" t="s">
        <v>9103</v>
      </c>
      <c r="AB461" s="196" t="s">
        <v>9102</v>
      </c>
      <c r="AC461" s="200">
        <v>3</v>
      </c>
      <c r="AD461" s="200" t="s">
        <v>8231</v>
      </c>
      <c r="AE461" s="203" t="s">
        <v>505</v>
      </c>
      <c r="AF461" s="212">
        <v>56649753</v>
      </c>
      <c r="AG461" s="198" t="s">
        <v>9100</v>
      </c>
    </row>
    <row r="462" spans="1:33" hidden="1" x14ac:dyDescent="0.25">
      <c r="A462" s="209">
        <v>101343.01</v>
      </c>
      <c r="B462" s="210">
        <v>4</v>
      </c>
      <c r="C462" s="196" t="s">
        <v>122</v>
      </c>
      <c r="D462" s="201">
        <v>41744</v>
      </c>
      <c r="E462" s="196" t="s">
        <v>2170</v>
      </c>
      <c r="F462" s="201">
        <v>44349.8752662037</v>
      </c>
      <c r="G462" s="196" t="s">
        <v>108</v>
      </c>
      <c r="H462" s="198" t="s">
        <v>770</v>
      </c>
      <c r="I462" s="196" t="s">
        <v>2702</v>
      </c>
      <c r="J462" s="196" t="s">
        <v>299</v>
      </c>
      <c r="L462" s="200" t="s">
        <v>300</v>
      </c>
      <c r="M462" s="198" t="s">
        <v>2703</v>
      </c>
      <c r="N462" s="198" t="s">
        <v>2704</v>
      </c>
      <c r="O462" s="196" t="s">
        <v>553</v>
      </c>
      <c r="P462" s="198" t="s">
        <v>2705</v>
      </c>
      <c r="R462" s="196" t="s">
        <v>47</v>
      </c>
      <c r="S462" s="196" t="s">
        <v>41</v>
      </c>
      <c r="T462" s="211">
        <v>2.87</v>
      </c>
      <c r="U462" s="201">
        <v>44323</v>
      </c>
      <c r="W462" s="200" t="s">
        <v>93</v>
      </c>
      <c r="X462" s="196" t="s">
        <v>303</v>
      </c>
      <c r="AA462" s="196" t="s">
        <v>9104</v>
      </c>
      <c r="AB462" s="196" t="s">
        <v>9105</v>
      </c>
      <c r="AC462" s="200">
        <v>3</v>
      </c>
      <c r="AD462" s="200" t="s">
        <v>8231</v>
      </c>
      <c r="AE462" s="212">
        <v>1526600</v>
      </c>
      <c r="AF462" s="212">
        <v>12026600</v>
      </c>
      <c r="AG462" s="198" t="s">
        <v>2706</v>
      </c>
    </row>
    <row r="463" spans="1:33" hidden="1" x14ac:dyDescent="0.25">
      <c r="A463" s="209">
        <v>101344</v>
      </c>
      <c r="B463" s="210">
        <v>4</v>
      </c>
      <c r="C463" s="196" t="s">
        <v>114</v>
      </c>
      <c r="D463" s="201">
        <v>37319.52443287037</v>
      </c>
      <c r="E463" s="196" t="s">
        <v>108</v>
      </c>
      <c r="F463" s="201">
        <v>44475</v>
      </c>
      <c r="G463" s="196" t="s">
        <v>170</v>
      </c>
      <c r="H463" s="198" t="s">
        <v>770</v>
      </c>
      <c r="I463" s="196" t="s">
        <v>2702</v>
      </c>
      <c r="J463" s="196" t="s">
        <v>299</v>
      </c>
      <c r="L463" s="200" t="s">
        <v>300</v>
      </c>
      <c r="M463" s="198" t="s">
        <v>9106</v>
      </c>
      <c r="N463" s="198" t="s">
        <v>9107</v>
      </c>
      <c r="O463" s="196" t="s">
        <v>553</v>
      </c>
      <c r="P463" s="198" t="s">
        <v>3152</v>
      </c>
      <c r="R463" s="196" t="s">
        <v>47</v>
      </c>
      <c r="S463" s="196" t="s">
        <v>41</v>
      </c>
      <c r="T463" s="211">
        <v>4.3079999999999998</v>
      </c>
      <c r="U463" s="201">
        <v>40116</v>
      </c>
      <c r="W463" s="200" t="s">
        <v>93</v>
      </c>
      <c r="AA463" s="196" t="s">
        <v>9108</v>
      </c>
      <c r="AB463" s="196" t="s">
        <v>9109</v>
      </c>
      <c r="AC463" s="200">
        <v>1</v>
      </c>
      <c r="AD463" s="200" t="s">
        <v>8231</v>
      </c>
      <c r="AE463" s="203" t="s">
        <v>505</v>
      </c>
      <c r="AF463" s="212">
        <v>152246</v>
      </c>
      <c r="AG463" s="198" t="s">
        <v>9110</v>
      </c>
    </row>
    <row r="464" spans="1:33" hidden="1" x14ac:dyDescent="0.25">
      <c r="A464" s="209">
        <v>101344</v>
      </c>
      <c r="B464" s="210">
        <v>4</v>
      </c>
      <c r="C464" s="196" t="s">
        <v>114</v>
      </c>
      <c r="D464" s="201">
        <v>37319.52443287037</v>
      </c>
      <c r="E464" s="196" t="s">
        <v>108</v>
      </c>
      <c r="F464" s="201">
        <v>44475</v>
      </c>
      <c r="G464" s="196" t="s">
        <v>170</v>
      </c>
      <c r="H464" s="198" t="s">
        <v>770</v>
      </c>
      <c r="I464" s="196" t="s">
        <v>2702</v>
      </c>
      <c r="J464" s="196" t="s">
        <v>299</v>
      </c>
      <c r="L464" s="200" t="s">
        <v>300</v>
      </c>
      <c r="M464" s="198" t="s">
        <v>9106</v>
      </c>
      <c r="N464" s="198" t="s">
        <v>9107</v>
      </c>
      <c r="O464" s="196" t="s">
        <v>553</v>
      </c>
      <c r="P464" s="198" t="s">
        <v>3152</v>
      </c>
      <c r="R464" s="196" t="s">
        <v>47</v>
      </c>
      <c r="S464" s="196" t="s">
        <v>41</v>
      </c>
      <c r="T464" s="211">
        <v>4.3079999999999998</v>
      </c>
      <c r="U464" s="201">
        <v>40116</v>
      </c>
      <c r="W464" s="200" t="s">
        <v>93</v>
      </c>
      <c r="AA464" s="196" t="s">
        <v>9111</v>
      </c>
      <c r="AB464" s="196" t="s">
        <v>9112</v>
      </c>
      <c r="AC464" s="200">
        <v>2</v>
      </c>
      <c r="AD464" s="200" t="s">
        <v>8231</v>
      </c>
      <c r="AE464" s="212">
        <v>19807.82</v>
      </c>
      <c r="AF464" s="212">
        <v>5758645.8200000003</v>
      </c>
      <c r="AG464" s="198" t="s">
        <v>9110</v>
      </c>
    </row>
    <row r="465" spans="1:33" hidden="1" x14ac:dyDescent="0.25">
      <c r="A465" s="209">
        <v>101344</v>
      </c>
      <c r="B465" s="210">
        <v>4</v>
      </c>
      <c r="C465" s="196" t="s">
        <v>114</v>
      </c>
      <c r="D465" s="201">
        <v>37319.52443287037</v>
      </c>
      <c r="E465" s="196" t="s">
        <v>108</v>
      </c>
      <c r="F465" s="201">
        <v>44475</v>
      </c>
      <c r="G465" s="196" t="s">
        <v>170</v>
      </c>
      <c r="H465" s="198" t="s">
        <v>770</v>
      </c>
      <c r="I465" s="196" t="s">
        <v>2702</v>
      </c>
      <c r="J465" s="196" t="s">
        <v>299</v>
      </c>
      <c r="L465" s="200" t="s">
        <v>300</v>
      </c>
      <c r="M465" s="198" t="s">
        <v>9106</v>
      </c>
      <c r="N465" s="198" t="s">
        <v>9107</v>
      </c>
      <c r="O465" s="196" t="s">
        <v>553</v>
      </c>
      <c r="P465" s="198" t="s">
        <v>3152</v>
      </c>
      <c r="R465" s="196" t="s">
        <v>47</v>
      </c>
      <c r="S465" s="196" t="s">
        <v>41</v>
      </c>
      <c r="T465" s="211">
        <v>4.3079999999999998</v>
      </c>
      <c r="U465" s="201">
        <v>40116</v>
      </c>
      <c r="W465" s="200" t="s">
        <v>93</v>
      </c>
      <c r="AA465" s="196" t="s">
        <v>9113</v>
      </c>
      <c r="AB465" s="196" t="s">
        <v>9112</v>
      </c>
      <c r="AC465" s="200">
        <v>3</v>
      </c>
      <c r="AD465" s="200" t="s">
        <v>8231</v>
      </c>
      <c r="AE465" s="212">
        <v>-63119.28</v>
      </c>
      <c r="AF465" s="212">
        <v>42697061.719999999</v>
      </c>
      <c r="AG465" s="198" t="s">
        <v>9110</v>
      </c>
    </row>
    <row r="466" spans="1:33" hidden="1" x14ac:dyDescent="0.25">
      <c r="A466" s="209">
        <v>101344.01</v>
      </c>
      <c r="B466" s="210">
        <v>4</v>
      </c>
      <c r="C466" s="196" t="s">
        <v>122</v>
      </c>
      <c r="D466" s="201">
        <v>40120</v>
      </c>
      <c r="E466" s="196" t="s">
        <v>2708</v>
      </c>
      <c r="F466" s="201">
        <v>44349.8752662037</v>
      </c>
      <c r="G466" s="196" t="s">
        <v>108</v>
      </c>
      <c r="H466" s="198" t="s">
        <v>770</v>
      </c>
      <c r="I466" s="196" t="s">
        <v>2702</v>
      </c>
      <c r="J466" s="196" t="s">
        <v>299</v>
      </c>
      <c r="L466" s="200" t="s">
        <v>300</v>
      </c>
      <c r="M466" s="198" t="s">
        <v>2709</v>
      </c>
      <c r="N466" s="198" t="s">
        <v>2710</v>
      </c>
      <c r="O466" s="196" t="s">
        <v>553</v>
      </c>
      <c r="P466" s="198" t="s">
        <v>2705</v>
      </c>
      <c r="R466" s="196" t="s">
        <v>47</v>
      </c>
      <c r="S466" s="196" t="s">
        <v>41</v>
      </c>
      <c r="T466" s="211">
        <v>3.98</v>
      </c>
      <c r="U466" s="201">
        <v>44323</v>
      </c>
      <c r="W466" s="200" t="s">
        <v>93</v>
      </c>
      <c r="X466" s="196" t="s">
        <v>303</v>
      </c>
      <c r="AA466" s="196" t="s">
        <v>9114</v>
      </c>
      <c r="AB466" s="196" t="s">
        <v>9115</v>
      </c>
      <c r="AC466" s="200">
        <v>3</v>
      </c>
      <c r="AD466" s="200" t="s">
        <v>8231</v>
      </c>
      <c r="AE466" s="212">
        <v>1832685</v>
      </c>
      <c r="AF466" s="212">
        <v>23128685</v>
      </c>
      <c r="AG466" s="198" t="s">
        <v>2706</v>
      </c>
    </row>
    <row r="467" spans="1:33" ht="36" hidden="1" x14ac:dyDescent="0.25">
      <c r="A467" s="209">
        <v>101345</v>
      </c>
      <c r="B467" s="210">
        <v>4</v>
      </c>
      <c r="C467" s="196" t="s">
        <v>85</v>
      </c>
      <c r="D467" s="201">
        <v>37319.524351851855</v>
      </c>
      <c r="E467" s="196" t="s">
        <v>108</v>
      </c>
      <c r="F467" s="201">
        <v>44684</v>
      </c>
      <c r="G467" s="196" t="s">
        <v>152</v>
      </c>
      <c r="H467" s="198" t="s">
        <v>770</v>
      </c>
      <c r="I467" s="196" t="s">
        <v>2702</v>
      </c>
      <c r="J467" s="196" t="s">
        <v>299</v>
      </c>
      <c r="L467" s="200" t="s">
        <v>300</v>
      </c>
      <c r="M467" s="198" t="s">
        <v>9116</v>
      </c>
      <c r="N467" s="198" t="s">
        <v>9117</v>
      </c>
      <c r="O467" s="196" t="s">
        <v>553</v>
      </c>
      <c r="P467" s="198" t="s">
        <v>92</v>
      </c>
      <c r="R467" s="196" t="s">
        <v>47</v>
      </c>
      <c r="S467" s="196" t="s">
        <v>41</v>
      </c>
      <c r="T467" s="211">
        <v>4.2</v>
      </c>
      <c r="W467" s="200" t="s">
        <v>93</v>
      </c>
      <c r="X467" s="196" t="s">
        <v>303</v>
      </c>
      <c r="AA467" s="196" t="s">
        <v>9118</v>
      </c>
      <c r="AB467" s="196" t="s">
        <v>9119</v>
      </c>
      <c r="AC467" s="200">
        <v>1</v>
      </c>
      <c r="AD467" s="200" t="s">
        <v>8231</v>
      </c>
      <c r="AE467" s="203" t="s">
        <v>505</v>
      </c>
      <c r="AF467" s="212">
        <v>5522499</v>
      </c>
    </row>
    <row r="468" spans="1:33" ht="36" hidden="1" x14ac:dyDescent="0.25">
      <c r="A468" s="209">
        <v>101345</v>
      </c>
      <c r="B468" s="210">
        <v>4</v>
      </c>
      <c r="C468" s="196" t="s">
        <v>85</v>
      </c>
      <c r="D468" s="201">
        <v>37319.524351851855</v>
      </c>
      <c r="E468" s="196" t="s">
        <v>108</v>
      </c>
      <c r="F468" s="201">
        <v>44684</v>
      </c>
      <c r="G468" s="196" t="s">
        <v>152</v>
      </c>
      <c r="H468" s="198" t="s">
        <v>770</v>
      </c>
      <c r="I468" s="196" t="s">
        <v>2702</v>
      </c>
      <c r="J468" s="196" t="s">
        <v>299</v>
      </c>
      <c r="L468" s="200" t="s">
        <v>300</v>
      </c>
      <c r="M468" s="198" t="s">
        <v>9116</v>
      </c>
      <c r="N468" s="198" t="s">
        <v>9117</v>
      </c>
      <c r="O468" s="196" t="s">
        <v>553</v>
      </c>
      <c r="P468" s="198" t="s">
        <v>92</v>
      </c>
      <c r="R468" s="196" t="s">
        <v>47</v>
      </c>
      <c r="S468" s="196" t="s">
        <v>41</v>
      </c>
      <c r="T468" s="211">
        <v>4.2</v>
      </c>
      <c r="W468" s="200" t="s">
        <v>93</v>
      </c>
      <c r="X468" s="196" t="s">
        <v>303</v>
      </c>
      <c r="AA468" s="196" t="s">
        <v>9120</v>
      </c>
      <c r="AB468" s="196" t="s">
        <v>9121</v>
      </c>
      <c r="AC468" s="200">
        <v>2</v>
      </c>
      <c r="AD468" s="200" t="s">
        <v>8231</v>
      </c>
      <c r="AE468" s="203" t="s">
        <v>505</v>
      </c>
      <c r="AF468" s="212">
        <v>5947860</v>
      </c>
    </row>
    <row r="469" spans="1:33" hidden="1" x14ac:dyDescent="0.25">
      <c r="A469" s="209">
        <v>101345.02</v>
      </c>
      <c r="B469" s="210">
        <v>4</v>
      </c>
      <c r="C469" s="196" t="s">
        <v>122</v>
      </c>
      <c r="D469" s="201">
        <v>43355</v>
      </c>
      <c r="E469" s="196" t="s">
        <v>143</v>
      </c>
      <c r="F469" s="201">
        <v>43669</v>
      </c>
      <c r="G469" s="196" t="s">
        <v>1132</v>
      </c>
      <c r="H469" s="198" t="s">
        <v>770</v>
      </c>
      <c r="I469" s="196" t="s">
        <v>2702</v>
      </c>
      <c r="J469" s="196" t="s">
        <v>299</v>
      </c>
      <c r="L469" s="200" t="s">
        <v>300</v>
      </c>
      <c r="M469" s="198" t="s">
        <v>9122</v>
      </c>
      <c r="N469" s="198" t="s">
        <v>9117</v>
      </c>
      <c r="O469" s="196" t="s">
        <v>553</v>
      </c>
      <c r="P469" s="198" t="s">
        <v>92</v>
      </c>
      <c r="R469" s="196" t="s">
        <v>47</v>
      </c>
      <c r="S469" s="196" t="s">
        <v>41</v>
      </c>
      <c r="T469" s="211">
        <v>4.2</v>
      </c>
      <c r="U469" s="201">
        <v>43553</v>
      </c>
      <c r="W469" s="200" t="s">
        <v>93</v>
      </c>
      <c r="X469" s="196" t="s">
        <v>303</v>
      </c>
      <c r="AA469" s="196" t="s">
        <v>9123</v>
      </c>
      <c r="AB469" s="196" t="s">
        <v>9124</v>
      </c>
      <c r="AC469" s="200">
        <v>3</v>
      </c>
      <c r="AD469" s="200" t="s">
        <v>8231</v>
      </c>
      <c r="AE469" s="203" t="s">
        <v>505</v>
      </c>
      <c r="AF469" s="212">
        <v>77909640</v>
      </c>
      <c r="AG469" s="198" t="s">
        <v>9125</v>
      </c>
    </row>
    <row r="470" spans="1:33" hidden="1" x14ac:dyDescent="0.25">
      <c r="A470" s="209">
        <v>101393</v>
      </c>
      <c r="B470" s="210">
        <v>1</v>
      </c>
      <c r="C470" s="196" t="s">
        <v>97</v>
      </c>
      <c r="D470" s="201">
        <v>37319.496793981481</v>
      </c>
      <c r="E470" s="196" t="s">
        <v>108</v>
      </c>
      <c r="F470" s="201">
        <v>44391</v>
      </c>
      <c r="G470" s="196" t="s">
        <v>152</v>
      </c>
      <c r="H470" s="198" t="s">
        <v>337</v>
      </c>
      <c r="I470" s="196" t="s">
        <v>9126</v>
      </c>
      <c r="J470" s="196" t="s">
        <v>101</v>
      </c>
      <c r="K470" s="196" t="s">
        <v>9127</v>
      </c>
      <c r="L470" s="200" t="s">
        <v>101</v>
      </c>
      <c r="M470" s="198" t="s">
        <v>9128</v>
      </c>
      <c r="O470" s="196" t="s">
        <v>553</v>
      </c>
      <c r="P470" s="198" t="s">
        <v>92</v>
      </c>
      <c r="R470" s="196" t="s">
        <v>47</v>
      </c>
      <c r="S470" s="196" t="s">
        <v>41</v>
      </c>
      <c r="T470" s="211">
        <v>0.31</v>
      </c>
      <c r="U470" s="201">
        <v>38793</v>
      </c>
      <c r="W470" s="200" t="s">
        <v>93</v>
      </c>
      <c r="X470" s="196" t="s">
        <v>13</v>
      </c>
      <c r="AA470" s="196" t="s">
        <v>9129</v>
      </c>
      <c r="AC470" s="200">
        <v>1</v>
      </c>
      <c r="AD470" s="200" t="s">
        <v>8250</v>
      </c>
      <c r="AE470" s="203" t="s">
        <v>505</v>
      </c>
      <c r="AF470" s="212">
        <v>415051.15</v>
      </c>
      <c r="AG470" s="198" t="s">
        <v>9130</v>
      </c>
    </row>
    <row r="471" spans="1:33" hidden="1" x14ac:dyDescent="0.25">
      <c r="A471" s="209">
        <v>101393</v>
      </c>
      <c r="B471" s="210">
        <v>1</v>
      </c>
      <c r="C471" s="196" t="s">
        <v>97</v>
      </c>
      <c r="D471" s="201">
        <v>37319.496793981481</v>
      </c>
      <c r="E471" s="196" t="s">
        <v>108</v>
      </c>
      <c r="F471" s="201">
        <v>44391</v>
      </c>
      <c r="G471" s="196" t="s">
        <v>152</v>
      </c>
      <c r="H471" s="198" t="s">
        <v>337</v>
      </c>
      <c r="I471" s="196" t="s">
        <v>9126</v>
      </c>
      <c r="J471" s="196" t="s">
        <v>101</v>
      </c>
      <c r="K471" s="196" t="s">
        <v>9127</v>
      </c>
      <c r="L471" s="200" t="s">
        <v>101</v>
      </c>
      <c r="M471" s="198" t="s">
        <v>9128</v>
      </c>
      <c r="O471" s="196" t="s">
        <v>553</v>
      </c>
      <c r="P471" s="198" t="s">
        <v>92</v>
      </c>
      <c r="R471" s="196" t="s">
        <v>47</v>
      </c>
      <c r="S471" s="196" t="s">
        <v>41</v>
      </c>
      <c r="T471" s="211">
        <v>0.31</v>
      </c>
      <c r="U471" s="201">
        <v>38793</v>
      </c>
      <c r="W471" s="200" t="s">
        <v>93</v>
      </c>
      <c r="X471" s="196" t="s">
        <v>13</v>
      </c>
      <c r="AA471" s="196" t="s">
        <v>9131</v>
      </c>
      <c r="AB471" s="196" t="s">
        <v>9132</v>
      </c>
      <c r="AC471" s="200">
        <v>2</v>
      </c>
      <c r="AD471" s="200" t="s">
        <v>8231</v>
      </c>
      <c r="AE471" s="203" t="s">
        <v>505</v>
      </c>
      <c r="AF471" s="212">
        <v>2340814.2200000002</v>
      </c>
      <c r="AG471" s="198" t="s">
        <v>9130</v>
      </c>
    </row>
    <row r="472" spans="1:33" hidden="1" x14ac:dyDescent="0.25">
      <c r="A472" s="209">
        <v>101393</v>
      </c>
      <c r="B472" s="210">
        <v>1</v>
      </c>
      <c r="C472" s="196" t="s">
        <v>97</v>
      </c>
      <c r="D472" s="201">
        <v>37319.496793981481</v>
      </c>
      <c r="E472" s="196" t="s">
        <v>108</v>
      </c>
      <c r="F472" s="201">
        <v>44391</v>
      </c>
      <c r="G472" s="196" t="s">
        <v>152</v>
      </c>
      <c r="H472" s="198" t="s">
        <v>337</v>
      </c>
      <c r="I472" s="196" t="s">
        <v>9126</v>
      </c>
      <c r="J472" s="196" t="s">
        <v>101</v>
      </c>
      <c r="K472" s="196" t="s">
        <v>9127</v>
      </c>
      <c r="L472" s="200" t="s">
        <v>101</v>
      </c>
      <c r="M472" s="198" t="s">
        <v>9128</v>
      </c>
      <c r="O472" s="196" t="s">
        <v>553</v>
      </c>
      <c r="P472" s="198" t="s">
        <v>92</v>
      </c>
      <c r="R472" s="196" t="s">
        <v>47</v>
      </c>
      <c r="S472" s="196" t="s">
        <v>41</v>
      </c>
      <c r="T472" s="211">
        <v>0.31</v>
      </c>
      <c r="U472" s="201">
        <v>38793</v>
      </c>
      <c r="W472" s="200" t="s">
        <v>93</v>
      </c>
      <c r="X472" s="196" t="s">
        <v>13</v>
      </c>
      <c r="AA472" s="196" t="s">
        <v>9133</v>
      </c>
      <c r="AB472" s="196" t="s">
        <v>9134</v>
      </c>
      <c r="AC472" s="200">
        <v>3</v>
      </c>
      <c r="AD472" s="200" t="s">
        <v>8231</v>
      </c>
      <c r="AE472" s="203" t="s">
        <v>505</v>
      </c>
      <c r="AF472" s="212">
        <v>6586680.8099999996</v>
      </c>
      <c r="AG472" s="198" t="s">
        <v>9130</v>
      </c>
    </row>
    <row r="473" spans="1:33" hidden="1" x14ac:dyDescent="0.25">
      <c r="A473" s="209">
        <v>101394</v>
      </c>
      <c r="B473" s="210">
        <v>1</v>
      </c>
      <c r="C473" s="196" t="s">
        <v>85</v>
      </c>
      <c r="D473" s="201">
        <v>37319.496412037035</v>
      </c>
      <c r="E473" s="196" t="s">
        <v>108</v>
      </c>
      <c r="F473" s="201">
        <v>44363</v>
      </c>
      <c r="G473" s="196" t="s">
        <v>666</v>
      </c>
      <c r="H473" s="198" t="s">
        <v>285</v>
      </c>
      <c r="I473" s="196" t="s">
        <v>1875</v>
      </c>
      <c r="J473" s="196" t="s">
        <v>101</v>
      </c>
      <c r="L473" s="200" t="s">
        <v>101</v>
      </c>
      <c r="M473" s="198" t="s">
        <v>3804</v>
      </c>
      <c r="N473" s="198" t="s">
        <v>3805</v>
      </c>
      <c r="O473" s="196" t="s">
        <v>553</v>
      </c>
      <c r="P473" s="198" t="s">
        <v>1789</v>
      </c>
      <c r="R473" s="196" t="s">
        <v>47</v>
      </c>
      <c r="S473" s="196" t="s">
        <v>45</v>
      </c>
      <c r="T473" s="211">
        <v>4.3</v>
      </c>
      <c r="U473" s="201">
        <v>45268</v>
      </c>
      <c r="W473" s="200" t="s">
        <v>93</v>
      </c>
      <c r="X473" s="196" t="s">
        <v>103</v>
      </c>
      <c r="Z473" s="198" t="s">
        <v>3806</v>
      </c>
      <c r="AA473" s="196" t="s">
        <v>9135</v>
      </c>
      <c r="AC473" s="200">
        <v>1</v>
      </c>
      <c r="AD473" s="200" t="s">
        <v>8250</v>
      </c>
      <c r="AE473" s="212">
        <v>115500</v>
      </c>
      <c r="AF473" s="212">
        <v>1327200</v>
      </c>
    </row>
    <row r="474" spans="1:33" hidden="1" x14ac:dyDescent="0.25">
      <c r="A474" s="209">
        <v>101394</v>
      </c>
      <c r="B474" s="210">
        <v>1</v>
      </c>
      <c r="C474" s="196" t="s">
        <v>85</v>
      </c>
      <c r="D474" s="201">
        <v>37319.496412037035</v>
      </c>
      <c r="E474" s="196" t="s">
        <v>108</v>
      </c>
      <c r="F474" s="201">
        <v>44363</v>
      </c>
      <c r="G474" s="196" t="s">
        <v>666</v>
      </c>
      <c r="H474" s="198" t="s">
        <v>285</v>
      </c>
      <c r="I474" s="196" t="s">
        <v>1875</v>
      </c>
      <c r="J474" s="196" t="s">
        <v>101</v>
      </c>
      <c r="L474" s="200" t="s">
        <v>101</v>
      </c>
      <c r="M474" s="198" t="s">
        <v>3804</v>
      </c>
      <c r="N474" s="198" t="s">
        <v>3805</v>
      </c>
      <c r="O474" s="196" t="s">
        <v>553</v>
      </c>
      <c r="P474" s="198" t="s">
        <v>1789</v>
      </c>
      <c r="R474" s="196" t="s">
        <v>47</v>
      </c>
      <c r="S474" s="196" t="s">
        <v>45</v>
      </c>
      <c r="T474" s="211">
        <v>4.3</v>
      </c>
      <c r="U474" s="201">
        <v>45268</v>
      </c>
      <c r="W474" s="200" t="s">
        <v>93</v>
      </c>
      <c r="X474" s="196" t="s">
        <v>103</v>
      </c>
      <c r="Z474" s="198" t="s">
        <v>3806</v>
      </c>
      <c r="AA474" s="196" t="s">
        <v>9136</v>
      </c>
      <c r="AB474" s="196" t="s">
        <v>9137</v>
      </c>
      <c r="AC474" s="200">
        <v>2</v>
      </c>
      <c r="AD474" s="200" t="s">
        <v>8231</v>
      </c>
      <c r="AE474" s="203" t="s">
        <v>505</v>
      </c>
      <c r="AF474" s="212">
        <v>1495000</v>
      </c>
    </row>
    <row r="475" spans="1:33" hidden="1" x14ac:dyDescent="0.25">
      <c r="A475" s="209">
        <v>101394.01</v>
      </c>
      <c r="B475" s="210">
        <v>1</v>
      </c>
      <c r="C475" s="196" t="s">
        <v>114</v>
      </c>
      <c r="D475" s="201">
        <v>42576</v>
      </c>
      <c r="E475" s="196" t="s">
        <v>247</v>
      </c>
      <c r="F475" s="201">
        <v>43845</v>
      </c>
      <c r="G475" s="196" t="s">
        <v>170</v>
      </c>
      <c r="H475" s="198" t="s">
        <v>285</v>
      </c>
      <c r="I475" s="196" t="s">
        <v>1875</v>
      </c>
      <c r="J475" s="196" t="s">
        <v>101</v>
      </c>
      <c r="L475" s="200" t="s">
        <v>101</v>
      </c>
      <c r="M475" s="198" t="s">
        <v>9138</v>
      </c>
      <c r="O475" s="196" t="s">
        <v>40</v>
      </c>
      <c r="P475" s="198" t="s">
        <v>166</v>
      </c>
      <c r="R475" s="196" t="s">
        <v>39</v>
      </c>
      <c r="S475" s="196" t="s">
        <v>45</v>
      </c>
      <c r="T475" s="211">
        <v>0.03</v>
      </c>
      <c r="W475" s="200" t="s">
        <v>93</v>
      </c>
      <c r="X475" s="196" t="s">
        <v>103</v>
      </c>
      <c r="Z475" s="198" t="s">
        <v>9139</v>
      </c>
      <c r="AA475" s="196" t="s">
        <v>9140</v>
      </c>
      <c r="AB475" s="196" t="s">
        <v>9141</v>
      </c>
      <c r="AC475" s="200">
        <v>0</v>
      </c>
      <c r="AD475" s="200" t="s">
        <v>8231</v>
      </c>
      <c r="AE475" s="203" t="s">
        <v>505</v>
      </c>
      <c r="AF475" s="212">
        <v>0</v>
      </c>
    </row>
    <row r="476" spans="1:33" hidden="1" x14ac:dyDescent="0.25">
      <c r="A476" s="209">
        <v>101397</v>
      </c>
      <c r="B476" s="210">
        <v>1</v>
      </c>
      <c r="C476" s="196" t="s">
        <v>114</v>
      </c>
      <c r="D476" s="201">
        <v>37319.49658564815</v>
      </c>
      <c r="E476" s="196" t="s">
        <v>108</v>
      </c>
      <c r="F476" s="201">
        <v>44270</v>
      </c>
      <c r="G476" s="196" t="s">
        <v>161</v>
      </c>
      <c r="H476" s="198" t="s">
        <v>5142</v>
      </c>
      <c r="I476" s="196" t="s">
        <v>9142</v>
      </c>
      <c r="J476" s="196" t="s">
        <v>101</v>
      </c>
      <c r="L476" s="200" t="s">
        <v>101</v>
      </c>
      <c r="M476" s="198" t="s">
        <v>9143</v>
      </c>
      <c r="N476" s="198" t="s">
        <v>9144</v>
      </c>
      <c r="O476" s="196" t="s">
        <v>553</v>
      </c>
      <c r="P476" s="198" t="s">
        <v>1789</v>
      </c>
      <c r="R476" s="196" t="s">
        <v>47</v>
      </c>
      <c r="S476" s="196" t="s">
        <v>45</v>
      </c>
      <c r="T476" s="211">
        <v>3.8610000000000002</v>
      </c>
      <c r="U476" s="201">
        <v>40585</v>
      </c>
      <c r="W476" s="200" t="s">
        <v>93</v>
      </c>
      <c r="X476" s="196" t="s">
        <v>103</v>
      </c>
      <c r="AA476" s="196" t="s">
        <v>9145</v>
      </c>
      <c r="AC476" s="200">
        <v>1</v>
      </c>
      <c r="AD476" s="200" t="s">
        <v>8250</v>
      </c>
      <c r="AE476" s="203" t="s">
        <v>505</v>
      </c>
      <c r="AF476" s="212">
        <v>1235311.78</v>
      </c>
      <c r="AG476" s="198" t="s">
        <v>9146</v>
      </c>
    </row>
    <row r="477" spans="1:33" hidden="1" x14ac:dyDescent="0.25">
      <c r="A477" s="209">
        <v>101397</v>
      </c>
      <c r="B477" s="210">
        <v>1</v>
      </c>
      <c r="C477" s="196" t="s">
        <v>114</v>
      </c>
      <c r="D477" s="201">
        <v>37319.49658564815</v>
      </c>
      <c r="E477" s="196" t="s">
        <v>108</v>
      </c>
      <c r="F477" s="201">
        <v>44270</v>
      </c>
      <c r="G477" s="196" t="s">
        <v>161</v>
      </c>
      <c r="H477" s="198" t="s">
        <v>5142</v>
      </c>
      <c r="I477" s="196" t="s">
        <v>9142</v>
      </c>
      <c r="J477" s="196" t="s">
        <v>101</v>
      </c>
      <c r="L477" s="200" t="s">
        <v>101</v>
      </c>
      <c r="M477" s="198" t="s">
        <v>9143</v>
      </c>
      <c r="N477" s="198" t="s">
        <v>9144</v>
      </c>
      <c r="O477" s="196" t="s">
        <v>553</v>
      </c>
      <c r="P477" s="198" t="s">
        <v>1789</v>
      </c>
      <c r="R477" s="196" t="s">
        <v>47</v>
      </c>
      <c r="S477" s="196" t="s">
        <v>45</v>
      </c>
      <c r="T477" s="211">
        <v>3.8610000000000002</v>
      </c>
      <c r="U477" s="201">
        <v>40585</v>
      </c>
      <c r="W477" s="200" t="s">
        <v>93</v>
      </c>
      <c r="X477" s="196" t="s">
        <v>103</v>
      </c>
      <c r="AA477" s="196" t="s">
        <v>9147</v>
      </c>
      <c r="AB477" s="196" t="s">
        <v>9148</v>
      </c>
      <c r="AC477" s="200">
        <v>2</v>
      </c>
      <c r="AD477" s="200" t="s">
        <v>8231</v>
      </c>
      <c r="AE477" s="212">
        <v>-12520.57</v>
      </c>
      <c r="AF477" s="212">
        <v>2893179.43</v>
      </c>
      <c r="AG477" s="198" t="s">
        <v>9146</v>
      </c>
    </row>
    <row r="478" spans="1:33" hidden="1" x14ac:dyDescent="0.25">
      <c r="A478" s="209">
        <v>101397</v>
      </c>
      <c r="B478" s="210">
        <v>1</v>
      </c>
      <c r="C478" s="196" t="s">
        <v>114</v>
      </c>
      <c r="D478" s="201">
        <v>37319.49658564815</v>
      </c>
      <c r="E478" s="196" t="s">
        <v>108</v>
      </c>
      <c r="F478" s="201">
        <v>44270</v>
      </c>
      <c r="G478" s="196" t="s">
        <v>161</v>
      </c>
      <c r="H478" s="198" t="s">
        <v>5142</v>
      </c>
      <c r="I478" s="196" t="s">
        <v>9142</v>
      </c>
      <c r="J478" s="196" t="s">
        <v>101</v>
      </c>
      <c r="L478" s="200" t="s">
        <v>101</v>
      </c>
      <c r="M478" s="198" t="s">
        <v>9143</v>
      </c>
      <c r="N478" s="198" t="s">
        <v>9144</v>
      </c>
      <c r="O478" s="196" t="s">
        <v>553</v>
      </c>
      <c r="P478" s="198" t="s">
        <v>1789</v>
      </c>
      <c r="R478" s="196" t="s">
        <v>47</v>
      </c>
      <c r="S478" s="196" t="s">
        <v>45</v>
      </c>
      <c r="T478" s="211">
        <v>3.8610000000000002</v>
      </c>
      <c r="U478" s="201">
        <v>40585</v>
      </c>
      <c r="W478" s="200" t="s">
        <v>93</v>
      </c>
      <c r="X478" s="196" t="s">
        <v>103</v>
      </c>
      <c r="AA478" s="196" t="s">
        <v>9149</v>
      </c>
      <c r="AB478" s="196" t="s">
        <v>9148</v>
      </c>
      <c r="AC478" s="200">
        <v>2</v>
      </c>
      <c r="AD478" s="200" t="s">
        <v>8231</v>
      </c>
      <c r="AE478" s="212">
        <v>-34086.43</v>
      </c>
      <c r="AF478" s="212">
        <v>118913.57</v>
      </c>
      <c r="AG478" s="198" t="s">
        <v>9146</v>
      </c>
    </row>
    <row r="479" spans="1:33" hidden="1" x14ac:dyDescent="0.25">
      <c r="A479" s="209">
        <v>101397</v>
      </c>
      <c r="B479" s="210">
        <v>1</v>
      </c>
      <c r="C479" s="196" t="s">
        <v>114</v>
      </c>
      <c r="D479" s="201">
        <v>37319.49658564815</v>
      </c>
      <c r="E479" s="196" t="s">
        <v>108</v>
      </c>
      <c r="F479" s="201">
        <v>44270</v>
      </c>
      <c r="G479" s="196" t="s">
        <v>161</v>
      </c>
      <c r="H479" s="198" t="s">
        <v>5142</v>
      </c>
      <c r="I479" s="196" t="s">
        <v>9142</v>
      </c>
      <c r="J479" s="196" t="s">
        <v>101</v>
      </c>
      <c r="L479" s="200" t="s">
        <v>101</v>
      </c>
      <c r="M479" s="198" t="s">
        <v>9143</v>
      </c>
      <c r="N479" s="198" t="s">
        <v>9144</v>
      </c>
      <c r="O479" s="196" t="s">
        <v>553</v>
      </c>
      <c r="P479" s="198" t="s">
        <v>1789</v>
      </c>
      <c r="R479" s="196" t="s">
        <v>47</v>
      </c>
      <c r="S479" s="196" t="s">
        <v>45</v>
      </c>
      <c r="T479" s="211">
        <v>3.8610000000000002</v>
      </c>
      <c r="U479" s="201">
        <v>40585</v>
      </c>
      <c r="W479" s="200" t="s">
        <v>93</v>
      </c>
      <c r="X479" s="196" t="s">
        <v>103</v>
      </c>
      <c r="AA479" s="196" t="s">
        <v>9150</v>
      </c>
      <c r="AB479" s="196" t="s">
        <v>9151</v>
      </c>
      <c r="AC479" s="200">
        <v>3</v>
      </c>
      <c r="AD479" s="200" t="s">
        <v>8231</v>
      </c>
      <c r="AE479" s="203" t="s">
        <v>505</v>
      </c>
      <c r="AF479" s="212">
        <v>29589818.109999999</v>
      </c>
      <c r="AG479" s="198" t="s">
        <v>9146</v>
      </c>
    </row>
    <row r="480" spans="1:33" hidden="1" x14ac:dyDescent="0.25">
      <c r="A480" s="209">
        <v>101397</v>
      </c>
      <c r="B480" s="210">
        <v>1</v>
      </c>
      <c r="C480" s="196" t="s">
        <v>114</v>
      </c>
      <c r="D480" s="201">
        <v>37319.49658564815</v>
      </c>
      <c r="E480" s="196" t="s">
        <v>108</v>
      </c>
      <c r="F480" s="201">
        <v>44270</v>
      </c>
      <c r="G480" s="196" t="s">
        <v>161</v>
      </c>
      <c r="H480" s="198" t="s">
        <v>5142</v>
      </c>
      <c r="I480" s="196" t="s">
        <v>9142</v>
      </c>
      <c r="J480" s="196" t="s">
        <v>101</v>
      </c>
      <c r="L480" s="200" t="s">
        <v>101</v>
      </c>
      <c r="M480" s="198" t="s">
        <v>9143</v>
      </c>
      <c r="N480" s="198" t="s">
        <v>9144</v>
      </c>
      <c r="O480" s="196" t="s">
        <v>553</v>
      </c>
      <c r="P480" s="198" t="s">
        <v>1789</v>
      </c>
      <c r="R480" s="196" t="s">
        <v>47</v>
      </c>
      <c r="S480" s="196" t="s">
        <v>45</v>
      </c>
      <c r="T480" s="211">
        <v>3.8610000000000002</v>
      </c>
      <c r="U480" s="201">
        <v>40585</v>
      </c>
      <c r="W480" s="200" t="s">
        <v>93</v>
      </c>
      <c r="X480" s="196" t="s">
        <v>103</v>
      </c>
      <c r="AA480" s="196" t="s">
        <v>9152</v>
      </c>
      <c r="AB480" s="196" t="s">
        <v>9151</v>
      </c>
      <c r="AC480" s="200">
        <v>3</v>
      </c>
      <c r="AD480" s="200" t="s">
        <v>8231</v>
      </c>
      <c r="AE480" s="203" t="s">
        <v>505</v>
      </c>
      <c r="AF480" s="212">
        <v>6524726.2999999998</v>
      </c>
      <c r="AG480" s="198" t="s">
        <v>9146</v>
      </c>
    </row>
    <row r="481" spans="1:33" ht="54" hidden="1" x14ac:dyDescent="0.25">
      <c r="A481" s="209">
        <v>101399</v>
      </c>
      <c r="B481" s="210">
        <v>1</v>
      </c>
      <c r="C481" s="196" t="s">
        <v>122</v>
      </c>
      <c r="D481" s="201">
        <v>37319.503368055557</v>
      </c>
      <c r="E481" s="196" t="s">
        <v>108</v>
      </c>
      <c r="F481" s="201">
        <v>44501</v>
      </c>
      <c r="G481" s="196" t="s">
        <v>161</v>
      </c>
      <c r="H481" s="198" t="s">
        <v>190</v>
      </c>
      <c r="I481" s="196" t="s">
        <v>2449</v>
      </c>
      <c r="J481" s="196" t="s">
        <v>101</v>
      </c>
      <c r="L481" s="200" t="s">
        <v>101</v>
      </c>
      <c r="M481" s="198" t="s">
        <v>3612</v>
      </c>
      <c r="N481" s="198" t="s">
        <v>3613</v>
      </c>
      <c r="O481" s="196" t="s">
        <v>553</v>
      </c>
      <c r="P481" s="198" t="s">
        <v>92</v>
      </c>
      <c r="R481" s="196" t="s">
        <v>47</v>
      </c>
      <c r="S481" s="196" t="s">
        <v>41</v>
      </c>
      <c r="T481" s="211">
        <v>4.8</v>
      </c>
      <c r="U481" s="201">
        <v>44477</v>
      </c>
      <c r="W481" s="200" t="s">
        <v>93</v>
      </c>
      <c r="X481" s="196" t="s">
        <v>94</v>
      </c>
      <c r="AA481" s="196" t="s">
        <v>9153</v>
      </c>
      <c r="AC481" s="200">
        <v>1</v>
      </c>
      <c r="AD481" s="200" t="s">
        <v>8250</v>
      </c>
      <c r="AE481" s="212">
        <v>1300000</v>
      </c>
      <c r="AF481" s="212">
        <v>3885500</v>
      </c>
      <c r="AG481" s="198" t="s">
        <v>3615</v>
      </c>
    </row>
    <row r="482" spans="1:33" ht="54" hidden="1" x14ac:dyDescent="0.25">
      <c r="A482" s="209">
        <v>101399</v>
      </c>
      <c r="B482" s="210">
        <v>1</v>
      </c>
      <c r="C482" s="196" t="s">
        <v>122</v>
      </c>
      <c r="D482" s="201">
        <v>37319.503368055557</v>
      </c>
      <c r="E482" s="196" t="s">
        <v>108</v>
      </c>
      <c r="F482" s="201">
        <v>44501</v>
      </c>
      <c r="G482" s="196" t="s">
        <v>161</v>
      </c>
      <c r="H482" s="198" t="s">
        <v>190</v>
      </c>
      <c r="I482" s="196" t="s">
        <v>2449</v>
      </c>
      <c r="J482" s="196" t="s">
        <v>101</v>
      </c>
      <c r="L482" s="200" t="s">
        <v>101</v>
      </c>
      <c r="M482" s="198" t="s">
        <v>3612</v>
      </c>
      <c r="N482" s="198" t="s">
        <v>3613</v>
      </c>
      <c r="O482" s="196" t="s">
        <v>553</v>
      </c>
      <c r="P482" s="198" t="s">
        <v>92</v>
      </c>
      <c r="R482" s="196" t="s">
        <v>47</v>
      </c>
      <c r="S482" s="196" t="s">
        <v>41</v>
      </c>
      <c r="T482" s="211">
        <v>4.8</v>
      </c>
      <c r="U482" s="201">
        <v>44477</v>
      </c>
      <c r="W482" s="200" t="s">
        <v>93</v>
      </c>
      <c r="X482" s="196" t="s">
        <v>94</v>
      </c>
      <c r="AA482" s="196" t="s">
        <v>9154</v>
      </c>
      <c r="AB482" s="196" t="s">
        <v>9155</v>
      </c>
      <c r="AC482" s="200">
        <v>2</v>
      </c>
      <c r="AD482" s="200" t="s">
        <v>8231</v>
      </c>
      <c r="AE482" s="203" t="s">
        <v>505</v>
      </c>
      <c r="AF482" s="212">
        <v>7356179</v>
      </c>
      <c r="AG482" s="198" t="s">
        <v>3615</v>
      </c>
    </row>
    <row r="483" spans="1:33" ht="54" hidden="1" x14ac:dyDescent="0.25">
      <c r="A483" s="209">
        <v>101399</v>
      </c>
      <c r="B483" s="210">
        <v>1</v>
      </c>
      <c r="C483" s="196" t="s">
        <v>122</v>
      </c>
      <c r="D483" s="201">
        <v>37319.503368055557</v>
      </c>
      <c r="E483" s="196" t="s">
        <v>108</v>
      </c>
      <c r="F483" s="201">
        <v>44501</v>
      </c>
      <c r="G483" s="196" t="s">
        <v>161</v>
      </c>
      <c r="H483" s="198" t="s">
        <v>190</v>
      </c>
      <c r="I483" s="196" t="s">
        <v>2449</v>
      </c>
      <c r="J483" s="196" t="s">
        <v>101</v>
      </c>
      <c r="L483" s="200" t="s">
        <v>101</v>
      </c>
      <c r="M483" s="198" t="s">
        <v>3612</v>
      </c>
      <c r="N483" s="198" t="s">
        <v>3613</v>
      </c>
      <c r="O483" s="196" t="s">
        <v>553</v>
      </c>
      <c r="P483" s="198" t="s">
        <v>92</v>
      </c>
      <c r="R483" s="196" t="s">
        <v>47</v>
      </c>
      <c r="S483" s="196" t="s">
        <v>41</v>
      </c>
      <c r="T483" s="211">
        <v>4.8</v>
      </c>
      <c r="U483" s="201">
        <v>44477</v>
      </c>
      <c r="W483" s="200" t="s">
        <v>93</v>
      </c>
      <c r="X483" s="196" t="s">
        <v>94</v>
      </c>
      <c r="AA483" s="196" t="s">
        <v>9156</v>
      </c>
      <c r="AB483" s="196" t="s">
        <v>9155</v>
      </c>
      <c r="AC483" s="200">
        <v>3</v>
      </c>
      <c r="AD483" s="200" t="s">
        <v>8231</v>
      </c>
      <c r="AE483" s="212">
        <v>72895731</v>
      </c>
      <c r="AF483" s="212">
        <v>72895731</v>
      </c>
      <c r="AG483" s="198" t="s">
        <v>3615</v>
      </c>
    </row>
    <row r="484" spans="1:33" hidden="1" x14ac:dyDescent="0.25">
      <c r="A484" s="209">
        <v>101401</v>
      </c>
      <c r="B484" s="210">
        <v>1</v>
      </c>
      <c r="C484" s="196" t="s">
        <v>85</v>
      </c>
      <c r="D484" s="201">
        <v>37319.503425925926</v>
      </c>
      <c r="E484" s="196" t="s">
        <v>108</v>
      </c>
      <c r="F484" s="201">
        <v>43476</v>
      </c>
      <c r="G484" s="196" t="s">
        <v>152</v>
      </c>
      <c r="H484" s="198" t="s">
        <v>4461</v>
      </c>
      <c r="I484" s="196" t="s">
        <v>2449</v>
      </c>
      <c r="J484" s="196" t="s">
        <v>101</v>
      </c>
      <c r="L484" s="200" t="s">
        <v>101</v>
      </c>
      <c r="M484" s="198" t="s">
        <v>4462</v>
      </c>
      <c r="O484" s="196" t="s">
        <v>553</v>
      </c>
      <c r="P484" s="198" t="s">
        <v>4021</v>
      </c>
      <c r="R484" s="196" t="s">
        <v>47</v>
      </c>
      <c r="S484" s="196" t="s">
        <v>41</v>
      </c>
      <c r="T484" s="211">
        <v>6.18</v>
      </c>
      <c r="W484" s="200" t="s">
        <v>93</v>
      </c>
      <c r="X484" s="196" t="s">
        <v>103</v>
      </c>
      <c r="AA484" s="196" t="s">
        <v>9157</v>
      </c>
      <c r="AC484" s="200">
        <v>1</v>
      </c>
      <c r="AD484" s="200" t="s">
        <v>8250</v>
      </c>
      <c r="AE484" s="212">
        <v>400500</v>
      </c>
      <c r="AF484" s="212">
        <v>1613000</v>
      </c>
    </row>
    <row r="485" spans="1:33" hidden="1" x14ac:dyDescent="0.25">
      <c r="A485" s="209">
        <v>101401</v>
      </c>
      <c r="B485" s="210">
        <v>1</v>
      </c>
      <c r="C485" s="196" t="s">
        <v>85</v>
      </c>
      <c r="D485" s="201">
        <v>37319.503425925926</v>
      </c>
      <c r="E485" s="196" t="s">
        <v>108</v>
      </c>
      <c r="F485" s="201">
        <v>43476</v>
      </c>
      <c r="G485" s="196" t="s">
        <v>152</v>
      </c>
      <c r="H485" s="198" t="s">
        <v>4461</v>
      </c>
      <c r="I485" s="196" t="s">
        <v>2449</v>
      </c>
      <c r="J485" s="196" t="s">
        <v>101</v>
      </c>
      <c r="L485" s="200" t="s">
        <v>101</v>
      </c>
      <c r="M485" s="198" t="s">
        <v>4462</v>
      </c>
      <c r="O485" s="196" t="s">
        <v>553</v>
      </c>
      <c r="P485" s="198" t="s">
        <v>4021</v>
      </c>
      <c r="R485" s="196" t="s">
        <v>47</v>
      </c>
      <c r="S485" s="196" t="s">
        <v>41</v>
      </c>
      <c r="T485" s="211">
        <v>6.18</v>
      </c>
      <c r="W485" s="200" t="s">
        <v>93</v>
      </c>
      <c r="X485" s="196" t="s">
        <v>103</v>
      </c>
      <c r="AA485" s="196" t="s">
        <v>9158</v>
      </c>
      <c r="AC485" s="200">
        <v>1</v>
      </c>
      <c r="AD485" s="200" t="s">
        <v>8250</v>
      </c>
      <c r="AE485" s="212">
        <v>439100</v>
      </c>
      <c r="AF485" s="212">
        <v>3041100</v>
      </c>
    </row>
    <row r="486" spans="1:33" hidden="1" x14ac:dyDescent="0.25">
      <c r="A486" s="209">
        <v>101401</v>
      </c>
      <c r="B486" s="210">
        <v>1</v>
      </c>
      <c r="C486" s="196" t="s">
        <v>85</v>
      </c>
      <c r="D486" s="201">
        <v>37319.503425925926</v>
      </c>
      <c r="E486" s="196" t="s">
        <v>108</v>
      </c>
      <c r="F486" s="201">
        <v>43476</v>
      </c>
      <c r="G486" s="196" t="s">
        <v>152</v>
      </c>
      <c r="H486" s="198" t="s">
        <v>4461</v>
      </c>
      <c r="I486" s="196" t="s">
        <v>2449</v>
      </c>
      <c r="J486" s="196" t="s">
        <v>101</v>
      </c>
      <c r="L486" s="200" t="s">
        <v>101</v>
      </c>
      <c r="M486" s="198" t="s">
        <v>4462</v>
      </c>
      <c r="O486" s="196" t="s">
        <v>553</v>
      </c>
      <c r="P486" s="198" t="s">
        <v>4021</v>
      </c>
      <c r="R486" s="196" t="s">
        <v>47</v>
      </c>
      <c r="S486" s="196" t="s">
        <v>41</v>
      </c>
      <c r="T486" s="211">
        <v>6.18</v>
      </c>
      <c r="W486" s="200" t="s">
        <v>93</v>
      </c>
      <c r="X486" s="196" t="s">
        <v>103</v>
      </c>
      <c r="AA486" s="196" t="s">
        <v>9159</v>
      </c>
      <c r="AB486" s="196" t="s">
        <v>9160</v>
      </c>
      <c r="AC486" s="200">
        <v>2</v>
      </c>
      <c r="AD486" s="200" t="s">
        <v>8231</v>
      </c>
      <c r="AE486" s="203" t="s">
        <v>505</v>
      </c>
      <c r="AF486" s="212">
        <v>7072485</v>
      </c>
    </row>
    <row r="487" spans="1:33" hidden="1" x14ac:dyDescent="0.25">
      <c r="A487" s="209">
        <v>101401</v>
      </c>
      <c r="B487" s="210">
        <v>1</v>
      </c>
      <c r="C487" s="196" t="s">
        <v>85</v>
      </c>
      <c r="D487" s="201">
        <v>37319.503425925926</v>
      </c>
      <c r="E487" s="196" t="s">
        <v>108</v>
      </c>
      <c r="F487" s="201">
        <v>43476</v>
      </c>
      <c r="G487" s="196" t="s">
        <v>152</v>
      </c>
      <c r="H487" s="198" t="s">
        <v>4461</v>
      </c>
      <c r="I487" s="196" t="s">
        <v>2449</v>
      </c>
      <c r="J487" s="196" t="s">
        <v>101</v>
      </c>
      <c r="L487" s="200" t="s">
        <v>101</v>
      </c>
      <c r="M487" s="198" t="s">
        <v>4462</v>
      </c>
      <c r="O487" s="196" t="s">
        <v>553</v>
      </c>
      <c r="P487" s="198" t="s">
        <v>4021</v>
      </c>
      <c r="R487" s="196" t="s">
        <v>47</v>
      </c>
      <c r="S487" s="196" t="s">
        <v>41</v>
      </c>
      <c r="T487" s="211">
        <v>6.18</v>
      </c>
      <c r="W487" s="200" t="s">
        <v>93</v>
      </c>
      <c r="X487" s="196" t="s">
        <v>103</v>
      </c>
      <c r="AA487" s="196" t="s">
        <v>9161</v>
      </c>
      <c r="AB487" s="196" t="s">
        <v>9160</v>
      </c>
      <c r="AC487" s="200">
        <v>2</v>
      </c>
      <c r="AD487" s="200" t="s">
        <v>8231</v>
      </c>
      <c r="AE487" s="203" t="s">
        <v>505</v>
      </c>
      <c r="AF487" s="212">
        <v>6026315</v>
      </c>
    </row>
    <row r="488" spans="1:33" hidden="1" x14ac:dyDescent="0.25">
      <c r="A488" s="209">
        <v>101401.02</v>
      </c>
      <c r="B488" s="210">
        <v>1</v>
      </c>
      <c r="C488" s="196" t="s">
        <v>122</v>
      </c>
      <c r="D488" s="201">
        <v>40562</v>
      </c>
      <c r="E488" s="196" t="s">
        <v>2170</v>
      </c>
      <c r="F488" s="201">
        <v>44270</v>
      </c>
      <c r="G488" s="196" t="s">
        <v>666</v>
      </c>
      <c r="H488" s="198" t="s">
        <v>162</v>
      </c>
      <c r="I488" s="196" t="s">
        <v>2449</v>
      </c>
      <c r="J488" s="196" t="s">
        <v>101</v>
      </c>
      <c r="L488" s="200" t="s">
        <v>101</v>
      </c>
      <c r="M488" s="198" t="s">
        <v>3769</v>
      </c>
      <c r="N488" s="198" t="s">
        <v>3770</v>
      </c>
      <c r="O488" s="196" t="s">
        <v>553</v>
      </c>
      <c r="P488" s="198" t="s">
        <v>92</v>
      </c>
      <c r="R488" s="196" t="s">
        <v>47</v>
      </c>
      <c r="S488" s="196" t="s">
        <v>41</v>
      </c>
      <c r="T488" s="211">
        <v>2.62</v>
      </c>
      <c r="U488" s="201">
        <v>43077</v>
      </c>
      <c r="W488" s="200" t="s">
        <v>93</v>
      </c>
      <c r="X488" s="196" t="s">
        <v>103</v>
      </c>
      <c r="AA488" s="196" t="s">
        <v>9162</v>
      </c>
      <c r="AB488" s="196" t="s">
        <v>9163</v>
      </c>
      <c r="AC488" s="200">
        <v>3</v>
      </c>
      <c r="AD488" s="200" t="s">
        <v>8231</v>
      </c>
      <c r="AE488" s="212">
        <v>30791</v>
      </c>
      <c r="AF488" s="212">
        <v>35875733</v>
      </c>
      <c r="AG488" s="198" t="s">
        <v>3771</v>
      </c>
    </row>
    <row r="489" spans="1:33" hidden="1" x14ac:dyDescent="0.25">
      <c r="A489" s="209">
        <v>101404</v>
      </c>
      <c r="B489" s="210">
        <v>1</v>
      </c>
      <c r="C489" s="196" t="s">
        <v>97</v>
      </c>
      <c r="D489" s="201">
        <v>37319.503761574073</v>
      </c>
      <c r="E489" s="196" t="s">
        <v>108</v>
      </c>
      <c r="F489" s="201">
        <v>44169</v>
      </c>
      <c r="G489" s="196" t="s">
        <v>152</v>
      </c>
      <c r="H489" s="198" t="s">
        <v>689</v>
      </c>
      <c r="I489" s="196" t="s">
        <v>2344</v>
      </c>
      <c r="J489" s="196" t="s">
        <v>101</v>
      </c>
      <c r="L489" s="200" t="s">
        <v>101</v>
      </c>
      <c r="M489" s="198" t="s">
        <v>9164</v>
      </c>
      <c r="O489" s="196" t="s">
        <v>553</v>
      </c>
      <c r="P489" s="198" t="s">
        <v>1783</v>
      </c>
      <c r="R489" s="196" t="s">
        <v>47</v>
      </c>
      <c r="S489" s="196" t="s">
        <v>45</v>
      </c>
      <c r="T489" s="211">
        <v>4.173</v>
      </c>
      <c r="U489" s="201">
        <v>39976</v>
      </c>
      <c r="W489" s="200" t="s">
        <v>93</v>
      </c>
      <c r="X489" s="196" t="s">
        <v>13</v>
      </c>
      <c r="AA489" s="196" t="s">
        <v>9165</v>
      </c>
      <c r="AB489" s="196" t="s">
        <v>9166</v>
      </c>
      <c r="AC489" s="200">
        <v>1</v>
      </c>
      <c r="AD489" s="200" t="s">
        <v>8231</v>
      </c>
      <c r="AE489" s="203" t="s">
        <v>505</v>
      </c>
      <c r="AF489" s="212">
        <v>1622779.82</v>
      </c>
      <c r="AG489" s="198" t="s">
        <v>9167</v>
      </c>
    </row>
    <row r="490" spans="1:33" hidden="1" x14ac:dyDescent="0.25">
      <c r="A490" s="209">
        <v>101404</v>
      </c>
      <c r="B490" s="210">
        <v>1</v>
      </c>
      <c r="C490" s="196" t="s">
        <v>97</v>
      </c>
      <c r="D490" s="201">
        <v>37319.503761574073</v>
      </c>
      <c r="E490" s="196" t="s">
        <v>108</v>
      </c>
      <c r="F490" s="201">
        <v>44169</v>
      </c>
      <c r="G490" s="196" t="s">
        <v>152</v>
      </c>
      <c r="H490" s="198" t="s">
        <v>689</v>
      </c>
      <c r="I490" s="196" t="s">
        <v>2344</v>
      </c>
      <c r="J490" s="196" t="s">
        <v>101</v>
      </c>
      <c r="L490" s="200" t="s">
        <v>101</v>
      </c>
      <c r="M490" s="198" t="s">
        <v>9164</v>
      </c>
      <c r="O490" s="196" t="s">
        <v>553</v>
      </c>
      <c r="P490" s="198" t="s">
        <v>1783</v>
      </c>
      <c r="R490" s="196" t="s">
        <v>47</v>
      </c>
      <c r="S490" s="196" t="s">
        <v>45</v>
      </c>
      <c r="T490" s="211">
        <v>4.173</v>
      </c>
      <c r="U490" s="201">
        <v>39976</v>
      </c>
      <c r="W490" s="200" t="s">
        <v>93</v>
      </c>
      <c r="X490" s="196" t="s">
        <v>13</v>
      </c>
      <c r="AA490" s="196" t="s">
        <v>9168</v>
      </c>
      <c r="AB490" s="196" t="s">
        <v>9169</v>
      </c>
      <c r="AC490" s="200">
        <v>2</v>
      </c>
      <c r="AD490" s="200" t="s">
        <v>8231</v>
      </c>
      <c r="AE490" s="203" t="s">
        <v>505</v>
      </c>
      <c r="AF490" s="212">
        <v>7198465</v>
      </c>
      <c r="AG490" s="198" t="s">
        <v>9167</v>
      </c>
    </row>
    <row r="491" spans="1:33" hidden="1" x14ac:dyDescent="0.25">
      <c r="A491" s="209">
        <v>101404</v>
      </c>
      <c r="B491" s="210">
        <v>1</v>
      </c>
      <c r="C491" s="196" t="s">
        <v>97</v>
      </c>
      <c r="D491" s="201">
        <v>37319.503761574073</v>
      </c>
      <c r="E491" s="196" t="s">
        <v>108</v>
      </c>
      <c r="F491" s="201">
        <v>44169</v>
      </c>
      <c r="G491" s="196" t="s">
        <v>152</v>
      </c>
      <c r="H491" s="198" t="s">
        <v>689</v>
      </c>
      <c r="I491" s="196" t="s">
        <v>2344</v>
      </c>
      <c r="J491" s="196" t="s">
        <v>101</v>
      </c>
      <c r="L491" s="200" t="s">
        <v>101</v>
      </c>
      <c r="M491" s="198" t="s">
        <v>9164</v>
      </c>
      <c r="O491" s="196" t="s">
        <v>553</v>
      </c>
      <c r="P491" s="198" t="s">
        <v>1783</v>
      </c>
      <c r="R491" s="196" t="s">
        <v>47</v>
      </c>
      <c r="S491" s="196" t="s">
        <v>45</v>
      </c>
      <c r="T491" s="211">
        <v>4.173</v>
      </c>
      <c r="U491" s="201">
        <v>39976</v>
      </c>
      <c r="W491" s="200" t="s">
        <v>93</v>
      </c>
      <c r="X491" s="196" t="s">
        <v>13</v>
      </c>
      <c r="AA491" s="196" t="s">
        <v>9170</v>
      </c>
      <c r="AB491" s="196" t="s">
        <v>9171</v>
      </c>
      <c r="AC491" s="200">
        <v>3</v>
      </c>
      <c r="AD491" s="200" t="s">
        <v>8231</v>
      </c>
      <c r="AE491" s="203" t="s">
        <v>505</v>
      </c>
      <c r="AF491" s="212">
        <v>47611359.539999999</v>
      </c>
      <c r="AG491" s="198" t="s">
        <v>9167</v>
      </c>
    </row>
    <row r="492" spans="1:33" ht="36" hidden="1" x14ac:dyDescent="0.25">
      <c r="A492" s="209">
        <v>101406.03</v>
      </c>
      <c r="B492" s="210">
        <v>1</v>
      </c>
      <c r="C492" s="196" t="s">
        <v>85</v>
      </c>
      <c r="D492" s="201">
        <v>41723</v>
      </c>
      <c r="E492" s="196" t="s">
        <v>1833</v>
      </c>
      <c r="F492" s="201">
        <v>44643</v>
      </c>
      <c r="G492" s="196" t="s">
        <v>253</v>
      </c>
      <c r="H492" s="198" t="s">
        <v>523</v>
      </c>
      <c r="I492" s="196" t="s">
        <v>3604</v>
      </c>
      <c r="J492" s="196" t="s">
        <v>101</v>
      </c>
      <c r="K492" s="196" t="s">
        <v>1894</v>
      </c>
      <c r="L492" s="200" t="s">
        <v>101</v>
      </c>
      <c r="M492" s="198" t="s">
        <v>3605</v>
      </c>
      <c r="N492" s="198" t="s">
        <v>3606</v>
      </c>
      <c r="O492" s="196" t="s">
        <v>1836</v>
      </c>
      <c r="P492" s="198" t="s">
        <v>2935</v>
      </c>
      <c r="R492" s="196" t="s">
        <v>47</v>
      </c>
      <c r="S492" s="196" t="s">
        <v>45</v>
      </c>
      <c r="T492" s="211">
        <v>3.12</v>
      </c>
      <c r="U492" s="201">
        <v>44841</v>
      </c>
      <c r="W492" s="200" t="s">
        <v>93</v>
      </c>
      <c r="X492" s="196" t="s">
        <v>103</v>
      </c>
      <c r="AA492" s="196" t="s">
        <v>9172</v>
      </c>
      <c r="AB492" s="196" t="s">
        <v>9173</v>
      </c>
      <c r="AC492" s="200">
        <v>0</v>
      </c>
      <c r="AD492" s="200" t="s">
        <v>8231</v>
      </c>
      <c r="AE492" s="212">
        <v>115000</v>
      </c>
      <c r="AF492" s="212">
        <v>550600</v>
      </c>
    </row>
    <row r="493" spans="1:33" ht="36" hidden="1" x14ac:dyDescent="0.25">
      <c r="A493" s="209">
        <v>101406.03</v>
      </c>
      <c r="B493" s="210">
        <v>1</v>
      </c>
      <c r="C493" s="196" t="s">
        <v>85</v>
      </c>
      <c r="D493" s="201">
        <v>41723</v>
      </c>
      <c r="E493" s="196" t="s">
        <v>1833</v>
      </c>
      <c r="F493" s="201">
        <v>44643</v>
      </c>
      <c r="G493" s="196" t="s">
        <v>253</v>
      </c>
      <c r="H493" s="198" t="s">
        <v>523</v>
      </c>
      <c r="I493" s="196" t="s">
        <v>3604</v>
      </c>
      <c r="J493" s="196" t="s">
        <v>101</v>
      </c>
      <c r="K493" s="196" t="s">
        <v>1894</v>
      </c>
      <c r="L493" s="200" t="s">
        <v>101</v>
      </c>
      <c r="M493" s="198" t="s">
        <v>3605</v>
      </c>
      <c r="N493" s="198" t="s">
        <v>3606</v>
      </c>
      <c r="O493" s="196" t="s">
        <v>1836</v>
      </c>
      <c r="P493" s="198" t="s">
        <v>2935</v>
      </c>
      <c r="R493" s="196" t="s">
        <v>47</v>
      </c>
      <c r="S493" s="196" t="s">
        <v>45</v>
      </c>
      <c r="T493" s="211">
        <v>3.12</v>
      </c>
      <c r="U493" s="201">
        <v>44841</v>
      </c>
      <c r="W493" s="200" t="s">
        <v>93</v>
      </c>
      <c r="X493" s="196" t="s">
        <v>103</v>
      </c>
      <c r="AA493" s="196" t="s">
        <v>9174</v>
      </c>
      <c r="AB493" s="196" t="s">
        <v>9173</v>
      </c>
      <c r="AC493" s="200">
        <v>1</v>
      </c>
      <c r="AD493" s="200" t="s">
        <v>8231</v>
      </c>
      <c r="AE493" s="203" t="s">
        <v>505</v>
      </c>
      <c r="AF493" s="212">
        <v>80000</v>
      </c>
    </row>
    <row r="494" spans="1:33" ht="36" hidden="1" x14ac:dyDescent="0.25">
      <c r="A494" s="209">
        <v>101406.03</v>
      </c>
      <c r="B494" s="210">
        <v>1</v>
      </c>
      <c r="C494" s="196" t="s">
        <v>85</v>
      </c>
      <c r="D494" s="201">
        <v>41723</v>
      </c>
      <c r="E494" s="196" t="s">
        <v>1833</v>
      </c>
      <c r="F494" s="201">
        <v>44643</v>
      </c>
      <c r="G494" s="196" t="s">
        <v>253</v>
      </c>
      <c r="H494" s="198" t="s">
        <v>523</v>
      </c>
      <c r="I494" s="196" t="s">
        <v>3604</v>
      </c>
      <c r="J494" s="196" t="s">
        <v>101</v>
      </c>
      <c r="K494" s="196" t="s">
        <v>1894</v>
      </c>
      <c r="L494" s="200" t="s">
        <v>101</v>
      </c>
      <c r="M494" s="198" t="s">
        <v>3605</v>
      </c>
      <c r="N494" s="198" t="s">
        <v>3606</v>
      </c>
      <c r="O494" s="196" t="s">
        <v>1836</v>
      </c>
      <c r="P494" s="198" t="s">
        <v>2935</v>
      </c>
      <c r="R494" s="196" t="s">
        <v>47</v>
      </c>
      <c r="S494" s="196" t="s">
        <v>45</v>
      </c>
      <c r="T494" s="211">
        <v>3.12</v>
      </c>
      <c r="U494" s="201">
        <v>44841</v>
      </c>
      <c r="W494" s="200" t="s">
        <v>93</v>
      </c>
      <c r="X494" s="196" t="s">
        <v>103</v>
      </c>
      <c r="AA494" s="196" t="s">
        <v>9175</v>
      </c>
      <c r="AB494" s="196" t="s">
        <v>9173</v>
      </c>
      <c r="AC494" s="200">
        <v>2</v>
      </c>
      <c r="AD494" s="200" t="s">
        <v>8231</v>
      </c>
      <c r="AE494" s="212">
        <v>159000</v>
      </c>
      <c r="AF494" s="212">
        <v>159000</v>
      </c>
    </row>
    <row r="495" spans="1:33" ht="36" hidden="1" x14ac:dyDescent="0.25">
      <c r="A495" s="209">
        <v>101406.04</v>
      </c>
      <c r="B495" s="210">
        <v>1</v>
      </c>
      <c r="C495" s="196" t="s">
        <v>85</v>
      </c>
      <c r="D495" s="201">
        <v>42089</v>
      </c>
      <c r="E495" s="196" t="s">
        <v>2937</v>
      </c>
      <c r="F495" s="201">
        <v>44715</v>
      </c>
      <c r="G495" s="196" t="s">
        <v>222</v>
      </c>
      <c r="H495" s="198" t="s">
        <v>204</v>
      </c>
      <c r="I495" s="196" t="s">
        <v>3604</v>
      </c>
      <c r="J495" s="196" t="s">
        <v>101</v>
      </c>
      <c r="L495" s="200" t="s">
        <v>101</v>
      </c>
      <c r="M495" s="198" t="s">
        <v>9176</v>
      </c>
      <c r="N495" s="198" t="s">
        <v>9177</v>
      </c>
      <c r="O495" s="196" t="s">
        <v>553</v>
      </c>
      <c r="P495" s="198" t="s">
        <v>1783</v>
      </c>
      <c r="R495" s="196" t="s">
        <v>47</v>
      </c>
      <c r="S495" s="196" t="s">
        <v>45</v>
      </c>
      <c r="T495" s="211">
        <v>0.876</v>
      </c>
      <c r="U495" s="201">
        <v>45058</v>
      </c>
      <c r="W495" s="200" t="s">
        <v>93</v>
      </c>
      <c r="X495" s="196" t="s">
        <v>103</v>
      </c>
      <c r="AA495" s="196" t="s">
        <v>9178</v>
      </c>
      <c r="AB495" s="196" t="s">
        <v>9179</v>
      </c>
      <c r="AC495" s="200">
        <v>2</v>
      </c>
      <c r="AD495" s="200" t="s">
        <v>8231</v>
      </c>
      <c r="AE495" s="203" t="s">
        <v>505</v>
      </c>
      <c r="AF495" s="212">
        <v>600000</v>
      </c>
    </row>
    <row r="496" spans="1:33" hidden="1" x14ac:dyDescent="0.25">
      <c r="A496" s="209">
        <v>101407</v>
      </c>
      <c r="B496" s="210">
        <v>1</v>
      </c>
      <c r="C496" s="196" t="s">
        <v>85</v>
      </c>
      <c r="D496" s="201">
        <v>37319.50372685185</v>
      </c>
      <c r="E496" s="196" t="s">
        <v>108</v>
      </c>
      <c r="F496" s="201">
        <v>43501</v>
      </c>
      <c r="G496" s="196" t="s">
        <v>152</v>
      </c>
      <c r="H496" s="198" t="s">
        <v>204</v>
      </c>
      <c r="I496" s="196" t="s">
        <v>3604</v>
      </c>
      <c r="J496" s="196" t="s">
        <v>101</v>
      </c>
      <c r="L496" s="200" t="s">
        <v>101</v>
      </c>
      <c r="M496" s="198" t="s">
        <v>9180</v>
      </c>
      <c r="O496" s="196" t="s">
        <v>553</v>
      </c>
      <c r="P496" s="198" t="s">
        <v>453</v>
      </c>
      <c r="R496" s="196" t="s">
        <v>47</v>
      </c>
      <c r="S496" s="196" t="s">
        <v>41</v>
      </c>
      <c r="T496" s="211">
        <v>10.119999999999999</v>
      </c>
      <c r="W496" s="200" t="s">
        <v>93</v>
      </c>
      <c r="X496" s="196" t="s">
        <v>13</v>
      </c>
      <c r="AA496" s="196" t="s">
        <v>9181</v>
      </c>
      <c r="AB496" s="196" t="s">
        <v>9182</v>
      </c>
      <c r="AC496" s="200">
        <v>1</v>
      </c>
      <c r="AD496" s="200" t="s">
        <v>8231</v>
      </c>
      <c r="AE496" s="203" t="s">
        <v>505</v>
      </c>
      <c r="AF496" s="212">
        <v>2465000</v>
      </c>
    </row>
    <row r="497" spans="1:33" ht="36" hidden="1" x14ac:dyDescent="0.25">
      <c r="A497" s="209">
        <v>101407.01</v>
      </c>
      <c r="B497" s="210">
        <v>1</v>
      </c>
      <c r="C497" s="196" t="s">
        <v>122</v>
      </c>
      <c r="D497" s="201">
        <v>39304</v>
      </c>
      <c r="E497" s="196" t="s">
        <v>2937</v>
      </c>
      <c r="F497" s="201">
        <v>44039</v>
      </c>
      <c r="G497" s="196" t="s">
        <v>161</v>
      </c>
      <c r="H497" s="198" t="s">
        <v>204</v>
      </c>
      <c r="I497" s="196" t="s">
        <v>3604</v>
      </c>
      <c r="J497" s="196" t="s">
        <v>101</v>
      </c>
      <c r="L497" s="200" t="s">
        <v>101</v>
      </c>
      <c r="M497" s="198" t="s">
        <v>9183</v>
      </c>
      <c r="N497" s="198" t="s">
        <v>1915</v>
      </c>
      <c r="O497" s="196" t="s">
        <v>553</v>
      </c>
      <c r="P497" s="198" t="s">
        <v>1783</v>
      </c>
      <c r="R497" s="196" t="s">
        <v>47</v>
      </c>
      <c r="S497" s="196" t="s">
        <v>45</v>
      </c>
      <c r="T497" s="211">
        <v>4.92</v>
      </c>
      <c r="U497" s="201">
        <v>44008</v>
      </c>
      <c r="W497" s="200" t="s">
        <v>93</v>
      </c>
      <c r="X497" s="196" t="s">
        <v>13</v>
      </c>
      <c r="AA497" s="196" t="s">
        <v>9184</v>
      </c>
      <c r="AB497" s="196" t="s">
        <v>9185</v>
      </c>
      <c r="AC497" s="200">
        <v>2</v>
      </c>
      <c r="AD497" s="200" t="s">
        <v>8231</v>
      </c>
      <c r="AE497" s="203" t="s">
        <v>505</v>
      </c>
      <c r="AF497" s="212">
        <v>4781000</v>
      </c>
      <c r="AG497" s="198" t="s">
        <v>9186</v>
      </c>
    </row>
    <row r="498" spans="1:33" ht="36" hidden="1" x14ac:dyDescent="0.25">
      <c r="A498" s="209">
        <v>101407.01</v>
      </c>
      <c r="B498" s="210">
        <v>1</v>
      </c>
      <c r="C498" s="196" t="s">
        <v>122</v>
      </c>
      <c r="D498" s="201">
        <v>39304</v>
      </c>
      <c r="E498" s="196" t="s">
        <v>2937</v>
      </c>
      <c r="F498" s="201">
        <v>44039</v>
      </c>
      <c r="G498" s="196" t="s">
        <v>161</v>
      </c>
      <c r="H498" s="198" t="s">
        <v>204</v>
      </c>
      <c r="I498" s="196" t="s">
        <v>3604</v>
      </c>
      <c r="J498" s="196" t="s">
        <v>101</v>
      </c>
      <c r="L498" s="200" t="s">
        <v>101</v>
      </c>
      <c r="M498" s="198" t="s">
        <v>9183</v>
      </c>
      <c r="N498" s="198" t="s">
        <v>1915</v>
      </c>
      <c r="O498" s="196" t="s">
        <v>553</v>
      </c>
      <c r="P498" s="198" t="s">
        <v>1783</v>
      </c>
      <c r="R498" s="196" t="s">
        <v>47</v>
      </c>
      <c r="S498" s="196" t="s">
        <v>45</v>
      </c>
      <c r="T498" s="211">
        <v>4.92</v>
      </c>
      <c r="U498" s="201">
        <v>44008</v>
      </c>
      <c r="W498" s="200" t="s">
        <v>93</v>
      </c>
      <c r="X498" s="196" t="s">
        <v>13</v>
      </c>
      <c r="AA498" s="196" t="s">
        <v>9187</v>
      </c>
      <c r="AB498" s="196" t="s">
        <v>9188</v>
      </c>
      <c r="AC498" s="200">
        <v>3</v>
      </c>
      <c r="AD498" s="200" t="s">
        <v>8231</v>
      </c>
      <c r="AE498" s="203" t="s">
        <v>505</v>
      </c>
      <c r="AF498" s="212">
        <v>18782071</v>
      </c>
      <c r="AG498" s="198" t="s">
        <v>9186</v>
      </c>
    </row>
    <row r="499" spans="1:33" ht="36" hidden="1" x14ac:dyDescent="0.25">
      <c r="A499" s="209">
        <v>101407.02</v>
      </c>
      <c r="B499" s="210">
        <v>1</v>
      </c>
      <c r="C499" s="196" t="s">
        <v>122</v>
      </c>
      <c r="D499" s="201">
        <v>37319.503668981481</v>
      </c>
      <c r="E499" s="196" t="s">
        <v>108</v>
      </c>
      <c r="F499" s="201">
        <v>44552.875104166669</v>
      </c>
      <c r="G499" s="196" t="s">
        <v>161</v>
      </c>
      <c r="H499" s="198" t="s">
        <v>204</v>
      </c>
      <c r="I499" s="196" t="s">
        <v>3604</v>
      </c>
      <c r="J499" s="196" t="s">
        <v>101</v>
      </c>
      <c r="L499" s="200" t="s">
        <v>101</v>
      </c>
      <c r="M499" s="198" t="s">
        <v>3901</v>
      </c>
      <c r="N499" s="198" t="s">
        <v>3902</v>
      </c>
      <c r="O499" s="196" t="s">
        <v>553</v>
      </c>
      <c r="P499" s="198" t="s">
        <v>1783</v>
      </c>
      <c r="R499" s="196" t="s">
        <v>47</v>
      </c>
      <c r="S499" s="196" t="s">
        <v>45</v>
      </c>
      <c r="T499" s="211">
        <v>5.26</v>
      </c>
      <c r="U499" s="201">
        <v>44540</v>
      </c>
      <c r="W499" s="200" t="s">
        <v>93</v>
      </c>
      <c r="X499" s="196" t="s">
        <v>13</v>
      </c>
      <c r="AA499" s="196" t="s">
        <v>9189</v>
      </c>
      <c r="AB499" s="196" t="s">
        <v>9190</v>
      </c>
      <c r="AC499" s="200">
        <v>2</v>
      </c>
      <c r="AD499" s="200" t="s">
        <v>8231</v>
      </c>
      <c r="AE499" s="203" t="s">
        <v>505</v>
      </c>
      <c r="AF499" s="212">
        <v>2410000</v>
      </c>
      <c r="AG499" s="198" t="s">
        <v>3903</v>
      </c>
    </row>
    <row r="500" spans="1:33" ht="36" hidden="1" x14ac:dyDescent="0.25">
      <c r="A500" s="209">
        <v>101407.02</v>
      </c>
      <c r="B500" s="210">
        <v>1</v>
      </c>
      <c r="C500" s="196" t="s">
        <v>122</v>
      </c>
      <c r="D500" s="201">
        <v>37319.503668981481</v>
      </c>
      <c r="E500" s="196" t="s">
        <v>108</v>
      </c>
      <c r="F500" s="201">
        <v>44552.875104166669</v>
      </c>
      <c r="G500" s="196" t="s">
        <v>161</v>
      </c>
      <c r="H500" s="198" t="s">
        <v>204</v>
      </c>
      <c r="I500" s="196" t="s">
        <v>3604</v>
      </c>
      <c r="J500" s="196" t="s">
        <v>101</v>
      </c>
      <c r="L500" s="200" t="s">
        <v>101</v>
      </c>
      <c r="M500" s="198" t="s">
        <v>3901</v>
      </c>
      <c r="N500" s="198" t="s">
        <v>3902</v>
      </c>
      <c r="O500" s="196" t="s">
        <v>553</v>
      </c>
      <c r="P500" s="198" t="s">
        <v>1783</v>
      </c>
      <c r="R500" s="196" t="s">
        <v>47</v>
      </c>
      <c r="S500" s="196" t="s">
        <v>45</v>
      </c>
      <c r="T500" s="211">
        <v>5.26</v>
      </c>
      <c r="U500" s="201">
        <v>44540</v>
      </c>
      <c r="W500" s="200" t="s">
        <v>93</v>
      </c>
      <c r="X500" s="196" t="s">
        <v>13</v>
      </c>
      <c r="AA500" s="196" t="s">
        <v>9191</v>
      </c>
      <c r="AB500" s="196" t="s">
        <v>9192</v>
      </c>
      <c r="AC500" s="200">
        <v>3</v>
      </c>
      <c r="AD500" s="200" t="s">
        <v>8231</v>
      </c>
      <c r="AE500" s="212">
        <v>25854928</v>
      </c>
      <c r="AF500" s="212">
        <v>25854928</v>
      </c>
      <c r="AG500" s="198" t="s">
        <v>3903</v>
      </c>
    </row>
    <row r="501" spans="1:33" hidden="1" x14ac:dyDescent="0.25">
      <c r="A501" s="209">
        <v>101409</v>
      </c>
      <c r="B501" s="210">
        <v>1</v>
      </c>
      <c r="C501" s="196" t="s">
        <v>122</v>
      </c>
      <c r="D501" s="201">
        <v>37319.503703703704</v>
      </c>
      <c r="E501" s="196" t="s">
        <v>108</v>
      </c>
      <c r="F501" s="201">
        <v>44552.875104166669</v>
      </c>
      <c r="G501" s="196" t="s">
        <v>161</v>
      </c>
      <c r="H501" s="198" t="s">
        <v>386</v>
      </c>
      <c r="I501" s="196" t="s">
        <v>3604</v>
      </c>
      <c r="J501" s="196" t="s">
        <v>101</v>
      </c>
      <c r="L501" s="200" t="s">
        <v>101</v>
      </c>
      <c r="M501" s="198" t="s">
        <v>3905</v>
      </c>
      <c r="N501" s="198" t="s">
        <v>3902</v>
      </c>
      <c r="O501" s="196" t="s">
        <v>553</v>
      </c>
      <c r="P501" s="198" t="s">
        <v>1783</v>
      </c>
      <c r="R501" s="196" t="s">
        <v>47</v>
      </c>
      <c r="S501" s="196" t="s">
        <v>45</v>
      </c>
      <c r="T501" s="211">
        <v>5.35</v>
      </c>
      <c r="U501" s="201">
        <v>44540</v>
      </c>
      <c r="W501" s="200" t="s">
        <v>93</v>
      </c>
      <c r="X501" s="196" t="s">
        <v>13</v>
      </c>
      <c r="AA501" s="196" t="s">
        <v>9193</v>
      </c>
      <c r="AB501" s="196" t="s">
        <v>9194</v>
      </c>
      <c r="AC501" s="200">
        <v>1</v>
      </c>
      <c r="AD501" s="200" t="s">
        <v>8231</v>
      </c>
      <c r="AE501" s="212">
        <v>393000</v>
      </c>
      <c r="AF501" s="212">
        <v>2993000</v>
      </c>
      <c r="AG501" s="198" t="s">
        <v>3903</v>
      </c>
    </row>
    <row r="502" spans="1:33" hidden="1" x14ac:dyDescent="0.25">
      <c r="A502" s="209">
        <v>101409</v>
      </c>
      <c r="B502" s="210">
        <v>1</v>
      </c>
      <c r="C502" s="196" t="s">
        <v>122</v>
      </c>
      <c r="D502" s="201">
        <v>37319.503703703704</v>
      </c>
      <c r="E502" s="196" t="s">
        <v>108</v>
      </c>
      <c r="F502" s="201">
        <v>44552.875104166669</v>
      </c>
      <c r="G502" s="196" t="s">
        <v>161</v>
      </c>
      <c r="H502" s="198" t="s">
        <v>386</v>
      </c>
      <c r="I502" s="196" t="s">
        <v>3604</v>
      </c>
      <c r="J502" s="196" t="s">
        <v>101</v>
      </c>
      <c r="L502" s="200" t="s">
        <v>101</v>
      </c>
      <c r="M502" s="198" t="s">
        <v>3905</v>
      </c>
      <c r="N502" s="198" t="s">
        <v>3902</v>
      </c>
      <c r="O502" s="196" t="s">
        <v>553</v>
      </c>
      <c r="P502" s="198" t="s">
        <v>1783</v>
      </c>
      <c r="R502" s="196" t="s">
        <v>47</v>
      </c>
      <c r="S502" s="196" t="s">
        <v>45</v>
      </c>
      <c r="T502" s="211">
        <v>5.35</v>
      </c>
      <c r="U502" s="201">
        <v>44540</v>
      </c>
      <c r="W502" s="200" t="s">
        <v>93</v>
      </c>
      <c r="X502" s="196" t="s">
        <v>13</v>
      </c>
      <c r="AA502" s="196" t="s">
        <v>9195</v>
      </c>
      <c r="AB502" s="196" t="s">
        <v>9196</v>
      </c>
      <c r="AC502" s="200">
        <v>2</v>
      </c>
      <c r="AD502" s="200" t="s">
        <v>8231</v>
      </c>
      <c r="AE502" s="203" t="s">
        <v>505</v>
      </c>
      <c r="AF502" s="212">
        <v>5282000</v>
      </c>
      <c r="AG502" s="198" t="s">
        <v>3903</v>
      </c>
    </row>
    <row r="503" spans="1:33" hidden="1" x14ac:dyDescent="0.25">
      <c r="A503" s="209">
        <v>101409</v>
      </c>
      <c r="B503" s="210">
        <v>1</v>
      </c>
      <c r="C503" s="196" t="s">
        <v>122</v>
      </c>
      <c r="D503" s="201">
        <v>37319.503703703704</v>
      </c>
      <c r="E503" s="196" t="s">
        <v>108</v>
      </c>
      <c r="F503" s="201">
        <v>44552.875104166669</v>
      </c>
      <c r="G503" s="196" t="s">
        <v>161</v>
      </c>
      <c r="H503" s="198" t="s">
        <v>386</v>
      </c>
      <c r="I503" s="196" t="s">
        <v>3604</v>
      </c>
      <c r="J503" s="196" t="s">
        <v>101</v>
      </c>
      <c r="L503" s="200" t="s">
        <v>101</v>
      </c>
      <c r="M503" s="198" t="s">
        <v>3905</v>
      </c>
      <c r="N503" s="198" t="s">
        <v>3902</v>
      </c>
      <c r="O503" s="196" t="s">
        <v>553</v>
      </c>
      <c r="P503" s="198" t="s">
        <v>1783</v>
      </c>
      <c r="R503" s="196" t="s">
        <v>47</v>
      </c>
      <c r="S503" s="196" t="s">
        <v>45</v>
      </c>
      <c r="T503" s="211">
        <v>5.35</v>
      </c>
      <c r="U503" s="201">
        <v>44540</v>
      </c>
      <c r="W503" s="200" t="s">
        <v>93</v>
      </c>
      <c r="X503" s="196" t="s">
        <v>13</v>
      </c>
      <c r="AA503" s="196" t="s">
        <v>9197</v>
      </c>
      <c r="AB503" s="196" t="s">
        <v>9194</v>
      </c>
      <c r="AC503" s="200">
        <v>3</v>
      </c>
      <c r="AD503" s="200" t="s">
        <v>8231</v>
      </c>
      <c r="AE503" s="212">
        <v>28374955</v>
      </c>
      <c r="AF503" s="212">
        <v>28374955</v>
      </c>
      <c r="AG503" s="198" t="s">
        <v>3903</v>
      </c>
    </row>
    <row r="504" spans="1:33" hidden="1" x14ac:dyDescent="0.25">
      <c r="A504" s="209">
        <v>101410.01</v>
      </c>
      <c r="B504" s="210">
        <v>1</v>
      </c>
      <c r="C504" s="196" t="s">
        <v>85</v>
      </c>
      <c r="D504" s="201">
        <v>37734</v>
      </c>
      <c r="E504" s="196" t="s">
        <v>108</v>
      </c>
      <c r="F504" s="201">
        <v>44237</v>
      </c>
      <c r="G504" s="196" t="s">
        <v>510</v>
      </c>
      <c r="H504" s="198" t="s">
        <v>2505</v>
      </c>
      <c r="I504" s="196" t="s">
        <v>292</v>
      </c>
      <c r="J504" s="196" t="s">
        <v>101</v>
      </c>
      <c r="L504" s="200" t="s">
        <v>101</v>
      </c>
      <c r="M504" s="198" t="s">
        <v>9198</v>
      </c>
      <c r="N504" s="198" t="s">
        <v>1915</v>
      </c>
      <c r="O504" s="196" t="s">
        <v>553</v>
      </c>
      <c r="P504" s="198" t="s">
        <v>1783</v>
      </c>
      <c r="R504" s="196" t="s">
        <v>47</v>
      </c>
      <c r="S504" s="196" t="s">
        <v>45</v>
      </c>
      <c r="T504" s="211">
        <v>4.62</v>
      </c>
      <c r="U504" s="201">
        <v>45996</v>
      </c>
      <c r="W504" s="200" t="s">
        <v>93</v>
      </c>
      <c r="X504" s="196" t="s">
        <v>103</v>
      </c>
      <c r="AA504" s="196" t="s">
        <v>9199</v>
      </c>
      <c r="AB504" s="196" t="s">
        <v>9200</v>
      </c>
      <c r="AC504" s="200">
        <v>1</v>
      </c>
      <c r="AD504" s="200" t="s">
        <v>8231</v>
      </c>
      <c r="AE504" s="203" t="s">
        <v>505</v>
      </c>
      <c r="AF504" s="212">
        <v>1485697</v>
      </c>
    </row>
    <row r="505" spans="1:33" hidden="1" x14ac:dyDescent="0.25">
      <c r="A505" s="209">
        <v>101410.01</v>
      </c>
      <c r="B505" s="210">
        <v>1</v>
      </c>
      <c r="C505" s="196" t="s">
        <v>85</v>
      </c>
      <c r="D505" s="201">
        <v>37734</v>
      </c>
      <c r="E505" s="196" t="s">
        <v>108</v>
      </c>
      <c r="F505" s="201">
        <v>44237</v>
      </c>
      <c r="G505" s="196" t="s">
        <v>510</v>
      </c>
      <c r="H505" s="198" t="s">
        <v>2505</v>
      </c>
      <c r="I505" s="196" t="s">
        <v>292</v>
      </c>
      <c r="J505" s="196" t="s">
        <v>101</v>
      </c>
      <c r="L505" s="200" t="s">
        <v>101</v>
      </c>
      <c r="M505" s="198" t="s">
        <v>9198</v>
      </c>
      <c r="N505" s="198" t="s">
        <v>1915</v>
      </c>
      <c r="O505" s="196" t="s">
        <v>553</v>
      </c>
      <c r="P505" s="198" t="s">
        <v>1783</v>
      </c>
      <c r="R505" s="196" t="s">
        <v>47</v>
      </c>
      <c r="S505" s="196" t="s">
        <v>45</v>
      </c>
      <c r="T505" s="211">
        <v>4.62</v>
      </c>
      <c r="U505" s="201">
        <v>45996</v>
      </c>
      <c r="W505" s="200" t="s">
        <v>93</v>
      </c>
      <c r="X505" s="196" t="s">
        <v>103</v>
      </c>
      <c r="AA505" s="196" t="s">
        <v>9201</v>
      </c>
      <c r="AB505" s="196" t="s">
        <v>9200</v>
      </c>
      <c r="AC505" s="200">
        <v>2</v>
      </c>
      <c r="AD505" s="200" t="s">
        <v>8231</v>
      </c>
      <c r="AE505" s="203" t="s">
        <v>505</v>
      </c>
      <c r="AF505" s="212">
        <v>7784000</v>
      </c>
    </row>
    <row r="506" spans="1:33" hidden="1" x14ac:dyDescent="0.25">
      <c r="A506" s="209">
        <v>101410.02</v>
      </c>
      <c r="B506" s="210">
        <v>1</v>
      </c>
      <c r="C506" s="196" t="s">
        <v>85</v>
      </c>
      <c r="D506" s="201">
        <v>38868</v>
      </c>
      <c r="E506" s="196" t="s">
        <v>3773</v>
      </c>
      <c r="F506" s="201">
        <v>44344</v>
      </c>
      <c r="G506" s="196" t="s">
        <v>1479</v>
      </c>
      <c r="H506" s="198" t="s">
        <v>2505</v>
      </c>
      <c r="I506" s="196" t="s">
        <v>292</v>
      </c>
      <c r="J506" s="196" t="s">
        <v>101</v>
      </c>
      <c r="L506" s="200" t="s">
        <v>101</v>
      </c>
      <c r="M506" s="198" t="s">
        <v>9202</v>
      </c>
      <c r="N506" s="198" t="s">
        <v>1915</v>
      </c>
      <c r="O506" s="196" t="s">
        <v>553</v>
      </c>
      <c r="P506" s="198" t="s">
        <v>1783</v>
      </c>
      <c r="R506" s="196" t="s">
        <v>47</v>
      </c>
      <c r="S506" s="196" t="s">
        <v>45</v>
      </c>
      <c r="T506" s="211">
        <v>5.7</v>
      </c>
      <c r="U506" s="201">
        <v>46360</v>
      </c>
      <c r="W506" s="200" t="s">
        <v>93</v>
      </c>
      <c r="X506" s="196" t="s">
        <v>103</v>
      </c>
      <c r="AA506" s="196" t="s">
        <v>9203</v>
      </c>
      <c r="AB506" s="196" t="s">
        <v>9204</v>
      </c>
      <c r="AC506" s="200">
        <v>1</v>
      </c>
      <c r="AD506" s="200" t="s">
        <v>8231</v>
      </c>
      <c r="AE506" s="203" t="s">
        <v>505</v>
      </c>
      <c r="AF506" s="212">
        <v>1700000</v>
      </c>
    </row>
    <row r="507" spans="1:33" hidden="1" x14ac:dyDescent="0.25">
      <c r="A507" s="209">
        <v>101410.02</v>
      </c>
      <c r="B507" s="210">
        <v>1</v>
      </c>
      <c r="C507" s="196" t="s">
        <v>85</v>
      </c>
      <c r="D507" s="201">
        <v>38868</v>
      </c>
      <c r="E507" s="196" t="s">
        <v>3773</v>
      </c>
      <c r="F507" s="201">
        <v>44344</v>
      </c>
      <c r="G507" s="196" t="s">
        <v>1479</v>
      </c>
      <c r="H507" s="198" t="s">
        <v>2505</v>
      </c>
      <c r="I507" s="196" t="s">
        <v>292</v>
      </c>
      <c r="J507" s="196" t="s">
        <v>101</v>
      </c>
      <c r="L507" s="200" t="s">
        <v>101</v>
      </c>
      <c r="M507" s="198" t="s">
        <v>9202</v>
      </c>
      <c r="N507" s="198" t="s">
        <v>1915</v>
      </c>
      <c r="O507" s="196" t="s">
        <v>553</v>
      </c>
      <c r="P507" s="198" t="s">
        <v>1783</v>
      </c>
      <c r="R507" s="196" t="s">
        <v>47</v>
      </c>
      <c r="S507" s="196" t="s">
        <v>45</v>
      </c>
      <c r="T507" s="211">
        <v>5.7</v>
      </c>
      <c r="U507" s="201">
        <v>46360</v>
      </c>
      <c r="W507" s="200" t="s">
        <v>93</v>
      </c>
      <c r="X507" s="196" t="s">
        <v>103</v>
      </c>
      <c r="AA507" s="196" t="s">
        <v>9205</v>
      </c>
      <c r="AB507" s="196" t="s">
        <v>9206</v>
      </c>
      <c r="AC507" s="200">
        <v>2</v>
      </c>
      <c r="AD507" s="200" t="s">
        <v>8231</v>
      </c>
      <c r="AE507" s="203" t="s">
        <v>505</v>
      </c>
      <c r="AF507" s="212">
        <v>3500</v>
      </c>
    </row>
    <row r="508" spans="1:33" ht="36" hidden="1" x14ac:dyDescent="0.25">
      <c r="A508" s="209">
        <v>101411.02</v>
      </c>
      <c r="B508" s="210">
        <v>1</v>
      </c>
      <c r="C508" s="196" t="s">
        <v>85</v>
      </c>
      <c r="D508" s="201">
        <v>37319.503032407411</v>
      </c>
      <c r="E508" s="196" t="s">
        <v>108</v>
      </c>
      <c r="F508" s="201">
        <v>44356</v>
      </c>
      <c r="G508" s="196" t="s">
        <v>179</v>
      </c>
      <c r="H508" s="198" t="s">
        <v>1176</v>
      </c>
      <c r="I508" s="196" t="s">
        <v>524</v>
      </c>
      <c r="J508" s="196" t="s">
        <v>101</v>
      </c>
      <c r="L508" s="200" t="s">
        <v>101</v>
      </c>
      <c r="M508" s="198" t="s">
        <v>9207</v>
      </c>
      <c r="N508" s="198" t="s">
        <v>9208</v>
      </c>
      <c r="O508" s="196" t="s">
        <v>553</v>
      </c>
      <c r="P508" s="198" t="s">
        <v>1789</v>
      </c>
      <c r="R508" s="196" t="s">
        <v>47</v>
      </c>
      <c r="S508" s="196" t="s">
        <v>45</v>
      </c>
      <c r="T508" s="211">
        <v>2.4500000000000002</v>
      </c>
      <c r="U508" s="201">
        <v>45268</v>
      </c>
      <c r="W508" s="200" t="s">
        <v>93</v>
      </c>
      <c r="X508" s="196" t="s">
        <v>13</v>
      </c>
      <c r="AA508" s="196" t="s">
        <v>9209</v>
      </c>
      <c r="AB508" s="196" t="s">
        <v>9210</v>
      </c>
      <c r="AC508" s="200">
        <v>1</v>
      </c>
      <c r="AD508" s="200" t="s">
        <v>8231</v>
      </c>
      <c r="AE508" s="203" t="s">
        <v>505</v>
      </c>
      <c r="AF508" s="212">
        <v>1499188</v>
      </c>
    </row>
    <row r="509" spans="1:33" ht="36" hidden="1" x14ac:dyDescent="0.25">
      <c r="A509" s="209">
        <v>101411.02</v>
      </c>
      <c r="B509" s="210">
        <v>1</v>
      </c>
      <c r="C509" s="196" t="s">
        <v>85</v>
      </c>
      <c r="D509" s="201">
        <v>37319.503032407411</v>
      </c>
      <c r="E509" s="196" t="s">
        <v>108</v>
      </c>
      <c r="F509" s="201">
        <v>44356</v>
      </c>
      <c r="G509" s="196" t="s">
        <v>179</v>
      </c>
      <c r="H509" s="198" t="s">
        <v>1176</v>
      </c>
      <c r="I509" s="196" t="s">
        <v>524</v>
      </c>
      <c r="J509" s="196" t="s">
        <v>101</v>
      </c>
      <c r="L509" s="200" t="s">
        <v>101</v>
      </c>
      <c r="M509" s="198" t="s">
        <v>9207</v>
      </c>
      <c r="N509" s="198" t="s">
        <v>9208</v>
      </c>
      <c r="O509" s="196" t="s">
        <v>553</v>
      </c>
      <c r="P509" s="198" t="s">
        <v>1789</v>
      </c>
      <c r="R509" s="196" t="s">
        <v>47</v>
      </c>
      <c r="S509" s="196" t="s">
        <v>45</v>
      </c>
      <c r="T509" s="211">
        <v>2.4500000000000002</v>
      </c>
      <c r="U509" s="201">
        <v>45268</v>
      </c>
      <c r="W509" s="200" t="s">
        <v>93</v>
      </c>
      <c r="X509" s="196" t="s">
        <v>13</v>
      </c>
      <c r="AA509" s="196" t="s">
        <v>9211</v>
      </c>
      <c r="AB509" s="196" t="s">
        <v>9210</v>
      </c>
      <c r="AC509" s="200">
        <v>2</v>
      </c>
      <c r="AD509" s="200" t="s">
        <v>8231</v>
      </c>
      <c r="AE509" s="203" t="s">
        <v>505</v>
      </c>
      <c r="AF509" s="212">
        <v>2855040</v>
      </c>
    </row>
    <row r="510" spans="1:33" hidden="1" x14ac:dyDescent="0.25">
      <c r="A510" s="209">
        <v>101411.03</v>
      </c>
      <c r="B510" s="210">
        <v>1</v>
      </c>
      <c r="C510" s="196" t="s">
        <v>85</v>
      </c>
      <c r="D510" s="201">
        <v>37319.503067129626</v>
      </c>
      <c r="E510" s="196" t="s">
        <v>108</v>
      </c>
      <c r="F510" s="201">
        <v>44356</v>
      </c>
      <c r="G510" s="196" t="s">
        <v>143</v>
      </c>
      <c r="H510" s="198" t="s">
        <v>1176</v>
      </c>
      <c r="I510" s="196" t="s">
        <v>524</v>
      </c>
      <c r="J510" s="196" t="s">
        <v>101</v>
      </c>
      <c r="L510" s="200" t="s">
        <v>101</v>
      </c>
      <c r="M510" s="198" t="s">
        <v>9212</v>
      </c>
      <c r="N510" s="198" t="s">
        <v>9213</v>
      </c>
      <c r="O510" s="196" t="s">
        <v>553</v>
      </c>
      <c r="P510" s="198" t="s">
        <v>1789</v>
      </c>
      <c r="R510" s="196" t="s">
        <v>47</v>
      </c>
      <c r="S510" s="196" t="s">
        <v>45</v>
      </c>
      <c r="T510" s="211">
        <v>4.93</v>
      </c>
      <c r="U510" s="201">
        <v>45884</v>
      </c>
      <c r="W510" s="200" t="s">
        <v>93</v>
      </c>
      <c r="X510" s="196" t="s">
        <v>13</v>
      </c>
      <c r="AA510" s="196" t="s">
        <v>9214</v>
      </c>
      <c r="AB510" s="196" t="s">
        <v>9215</v>
      </c>
      <c r="AC510" s="200">
        <v>1</v>
      </c>
      <c r="AD510" s="200" t="s">
        <v>8231</v>
      </c>
      <c r="AE510" s="203" t="s">
        <v>505</v>
      </c>
      <c r="AF510" s="212">
        <v>2186486.25</v>
      </c>
    </row>
    <row r="511" spans="1:33" hidden="1" x14ac:dyDescent="0.25">
      <c r="A511" s="209">
        <v>101411.04</v>
      </c>
      <c r="B511" s="210">
        <v>1</v>
      </c>
      <c r="C511" s="196" t="s">
        <v>97</v>
      </c>
      <c r="D511" s="201">
        <v>41311</v>
      </c>
      <c r="E511" s="196" t="s">
        <v>2937</v>
      </c>
      <c r="F511" s="201">
        <v>44245.875092592592</v>
      </c>
      <c r="G511" s="196" t="s">
        <v>161</v>
      </c>
      <c r="H511" s="198" t="s">
        <v>9216</v>
      </c>
      <c r="I511" s="196" t="s">
        <v>524</v>
      </c>
      <c r="J511" s="196" t="s">
        <v>101</v>
      </c>
      <c r="L511" s="200" t="s">
        <v>101</v>
      </c>
      <c r="M511" s="198" t="s">
        <v>9217</v>
      </c>
      <c r="O511" s="196" t="s">
        <v>553</v>
      </c>
      <c r="P511" s="198" t="s">
        <v>1789</v>
      </c>
      <c r="R511" s="196" t="s">
        <v>47</v>
      </c>
      <c r="S511" s="196" t="s">
        <v>45</v>
      </c>
      <c r="T511" s="211">
        <v>3.37</v>
      </c>
      <c r="U511" s="201">
        <v>42048</v>
      </c>
      <c r="W511" s="200" t="s">
        <v>93</v>
      </c>
      <c r="X511" s="196" t="s">
        <v>13</v>
      </c>
      <c r="AA511" s="196" t="s">
        <v>9218</v>
      </c>
      <c r="AB511" s="196" t="s">
        <v>9219</v>
      </c>
      <c r="AC511" s="200">
        <v>3</v>
      </c>
      <c r="AD511" s="200" t="s">
        <v>8231</v>
      </c>
      <c r="AE511" s="203" t="s">
        <v>505</v>
      </c>
      <c r="AF511" s="212">
        <v>51957995</v>
      </c>
      <c r="AG511" s="198" t="s">
        <v>9220</v>
      </c>
    </row>
    <row r="512" spans="1:33" hidden="1" x14ac:dyDescent="0.25">
      <c r="A512" s="209">
        <v>101411.04</v>
      </c>
      <c r="B512" s="210">
        <v>1</v>
      </c>
      <c r="C512" s="196" t="s">
        <v>97</v>
      </c>
      <c r="D512" s="201">
        <v>41311</v>
      </c>
      <c r="E512" s="196" t="s">
        <v>2937</v>
      </c>
      <c r="F512" s="201">
        <v>44245.875092592592</v>
      </c>
      <c r="G512" s="196" t="s">
        <v>161</v>
      </c>
      <c r="H512" s="198" t="s">
        <v>9216</v>
      </c>
      <c r="I512" s="196" t="s">
        <v>524</v>
      </c>
      <c r="J512" s="196" t="s">
        <v>101</v>
      </c>
      <c r="L512" s="200" t="s">
        <v>101</v>
      </c>
      <c r="M512" s="198" t="s">
        <v>9217</v>
      </c>
      <c r="O512" s="196" t="s">
        <v>553</v>
      </c>
      <c r="P512" s="198" t="s">
        <v>1789</v>
      </c>
      <c r="R512" s="196" t="s">
        <v>47</v>
      </c>
      <c r="S512" s="196" t="s">
        <v>45</v>
      </c>
      <c r="T512" s="211">
        <v>3.37</v>
      </c>
      <c r="U512" s="201">
        <v>42048</v>
      </c>
      <c r="W512" s="200" t="s">
        <v>93</v>
      </c>
      <c r="X512" s="196" t="s">
        <v>13</v>
      </c>
      <c r="AA512" s="196" t="s">
        <v>9221</v>
      </c>
      <c r="AB512" s="196" t="s">
        <v>9219</v>
      </c>
      <c r="AC512" s="200">
        <v>3</v>
      </c>
      <c r="AD512" s="200" t="s">
        <v>8231</v>
      </c>
      <c r="AE512" s="203" t="s">
        <v>505</v>
      </c>
      <c r="AF512" s="212">
        <v>21710876</v>
      </c>
      <c r="AG512" s="198" t="s">
        <v>9220</v>
      </c>
    </row>
    <row r="513" spans="1:33" hidden="1" x14ac:dyDescent="0.25">
      <c r="A513" s="209">
        <v>101411.05</v>
      </c>
      <c r="B513" s="210">
        <v>1</v>
      </c>
      <c r="C513" s="196" t="s">
        <v>97</v>
      </c>
      <c r="D513" s="201">
        <v>41311</v>
      </c>
      <c r="E513" s="196" t="s">
        <v>2937</v>
      </c>
      <c r="F513" s="201">
        <v>44089.796990740739</v>
      </c>
      <c r="G513" s="196" t="s">
        <v>161</v>
      </c>
      <c r="H513" s="198" t="s">
        <v>1176</v>
      </c>
      <c r="I513" s="196" t="s">
        <v>524</v>
      </c>
      <c r="J513" s="196" t="s">
        <v>101</v>
      </c>
      <c r="L513" s="200" t="s">
        <v>101</v>
      </c>
      <c r="M513" s="198" t="s">
        <v>9222</v>
      </c>
      <c r="N513" s="198" t="s">
        <v>9223</v>
      </c>
      <c r="O513" s="196" t="s">
        <v>553</v>
      </c>
      <c r="P513" s="198" t="s">
        <v>1789</v>
      </c>
      <c r="R513" s="196" t="s">
        <v>47</v>
      </c>
      <c r="S513" s="196" t="s">
        <v>45</v>
      </c>
      <c r="T513" s="211">
        <v>1.91</v>
      </c>
      <c r="U513" s="201">
        <v>42461</v>
      </c>
      <c r="W513" s="200" t="s">
        <v>93</v>
      </c>
      <c r="X513" s="196" t="s">
        <v>13</v>
      </c>
      <c r="AA513" s="196" t="s">
        <v>9224</v>
      </c>
      <c r="AB513" s="196" t="s">
        <v>9225</v>
      </c>
      <c r="AC513" s="200">
        <v>3</v>
      </c>
      <c r="AD513" s="200" t="s">
        <v>8231</v>
      </c>
      <c r="AE513" s="203" t="s">
        <v>505</v>
      </c>
      <c r="AF513" s="212">
        <v>38938341</v>
      </c>
      <c r="AG513" s="198" t="s">
        <v>9226</v>
      </c>
    </row>
    <row r="514" spans="1:33" ht="36" hidden="1" x14ac:dyDescent="0.25">
      <c r="A514" s="209">
        <v>101414</v>
      </c>
      <c r="B514" s="210">
        <v>1</v>
      </c>
      <c r="C514" s="196" t="s">
        <v>85</v>
      </c>
      <c r="D514" s="201">
        <v>37319.503055555557</v>
      </c>
      <c r="E514" s="196" t="s">
        <v>108</v>
      </c>
      <c r="F514" s="201">
        <v>44356</v>
      </c>
      <c r="G514" s="196" t="s">
        <v>143</v>
      </c>
      <c r="H514" s="198" t="s">
        <v>523</v>
      </c>
      <c r="I514" s="196" t="s">
        <v>524</v>
      </c>
      <c r="J514" s="196" t="s">
        <v>101</v>
      </c>
      <c r="L514" s="200" t="s">
        <v>101</v>
      </c>
      <c r="M514" s="198" t="s">
        <v>9227</v>
      </c>
      <c r="N514" s="198" t="s">
        <v>9228</v>
      </c>
      <c r="O514" s="196" t="s">
        <v>553</v>
      </c>
      <c r="P514" s="198" t="s">
        <v>453</v>
      </c>
      <c r="R514" s="196" t="s">
        <v>47</v>
      </c>
      <c r="S514" s="196" t="s">
        <v>41</v>
      </c>
      <c r="T514" s="211">
        <v>9.0500000000000007</v>
      </c>
      <c r="W514" s="200" t="s">
        <v>93</v>
      </c>
      <c r="X514" s="196" t="s">
        <v>13</v>
      </c>
      <c r="AA514" s="196" t="s">
        <v>9229</v>
      </c>
      <c r="AB514" s="196" t="s">
        <v>9230</v>
      </c>
      <c r="AC514" s="200">
        <v>1</v>
      </c>
      <c r="AD514" s="200" t="s">
        <v>8231</v>
      </c>
      <c r="AE514" s="203" t="s">
        <v>505</v>
      </c>
      <c r="AF514" s="212">
        <v>1749164</v>
      </c>
    </row>
    <row r="515" spans="1:33" hidden="1" x14ac:dyDescent="0.25">
      <c r="A515" s="209">
        <v>101414.03</v>
      </c>
      <c r="B515" s="210">
        <v>1</v>
      </c>
      <c r="C515" s="196" t="s">
        <v>85</v>
      </c>
      <c r="D515" s="201">
        <v>43502</v>
      </c>
      <c r="E515" s="196" t="s">
        <v>143</v>
      </c>
      <c r="F515" s="201">
        <v>44172</v>
      </c>
      <c r="G515" s="196" t="s">
        <v>87</v>
      </c>
      <c r="H515" s="198" t="s">
        <v>523</v>
      </c>
      <c r="I515" s="196" t="s">
        <v>524</v>
      </c>
      <c r="J515" s="196" t="s">
        <v>101</v>
      </c>
      <c r="L515" s="200" t="s">
        <v>101</v>
      </c>
      <c r="M515" s="198" t="s">
        <v>4107</v>
      </c>
      <c r="N515" s="198" t="s">
        <v>4108</v>
      </c>
      <c r="O515" s="196" t="s">
        <v>553</v>
      </c>
      <c r="P515" s="198" t="s">
        <v>453</v>
      </c>
      <c r="R515" s="196" t="s">
        <v>47</v>
      </c>
      <c r="S515" s="196" t="s">
        <v>41</v>
      </c>
      <c r="T515" s="211">
        <v>4.99</v>
      </c>
      <c r="W515" s="200" t="s">
        <v>93</v>
      </c>
      <c r="X515" s="196" t="s">
        <v>13</v>
      </c>
      <c r="AA515" s="196" t="s">
        <v>9231</v>
      </c>
      <c r="AC515" s="200">
        <v>0</v>
      </c>
      <c r="AD515" s="200" t="s">
        <v>8250</v>
      </c>
      <c r="AE515" s="212">
        <v>235000</v>
      </c>
      <c r="AF515" s="212">
        <v>260000</v>
      </c>
    </row>
    <row r="516" spans="1:33" hidden="1" x14ac:dyDescent="0.25">
      <c r="A516" s="209">
        <v>101415</v>
      </c>
      <c r="B516" s="210">
        <v>1</v>
      </c>
      <c r="C516" s="196" t="s">
        <v>85</v>
      </c>
      <c r="D516" s="201">
        <v>37319.503541666665</v>
      </c>
      <c r="E516" s="196" t="s">
        <v>108</v>
      </c>
      <c r="F516" s="201">
        <v>44698</v>
      </c>
      <c r="G516" s="196" t="s">
        <v>222</v>
      </c>
      <c r="H516" s="198" t="s">
        <v>523</v>
      </c>
      <c r="I516" s="196" t="s">
        <v>848</v>
      </c>
      <c r="J516" s="196" t="s">
        <v>101</v>
      </c>
      <c r="L516" s="200" t="s">
        <v>101</v>
      </c>
      <c r="M516" s="198" t="s">
        <v>3300</v>
      </c>
      <c r="N516" s="198" t="s">
        <v>3301</v>
      </c>
      <c r="O516" s="196" t="s">
        <v>553</v>
      </c>
      <c r="P516" s="198" t="s">
        <v>1789</v>
      </c>
      <c r="R516" s="196" t="s">
        <v>47</v>
      </c>
      <c r="S516" s="196" t="s">
        <v>45</v>
      </c>
      <c r="T516" s="211">
        <v>5.07</v>
      </c>
      <c r="U516" s="201">
        <v>45828</v>
      </c>
      <c r="W516" s="200" t="s">
        <v>93</v>
      </c>
      <c r="X516" s="196" t="s">
        <v>103</v>
      </c>
      <c r="AA516" s="196" t="s">
        <v>9232</v>
      </c>
      <c r="AC516" s="200">
        <v>1</v>
      </c>
      <c r="AD516" s="200" t="s">
        <v>8250</v>
      </c>
      <c r="AE516" s="212">
        <v>900000</v>
      </c>
      <c r="AF516" s="212">
        <v>2583000</v>
      </c>
    </row>
    <row r="517" spans="1:33" hidden="1" x14ac:dyDescent="0.25">
      <c r="A517" s="209">
        <v>101415</v>
      </c>
      <c r="B517" s="210">
        <v>1</v>
      </c>
      <c r="C517" s="196" t="s">
        <v>85</v>
      </c>
      <c r="D517" s="201">
        <v>37319.503541666665</v>
      </c>
      <c r="E517" s="196" t="s">
        <v>108</v>
      </c>
      <c r="F517" s="201">
        <v>44698</v>
      </c>
      <c r="G517" s="196" t="s">
        <v>222</v>
      </c>
      <c r="H517" s="198" t="s">
        <v>523</v>
      </c>
      <c r="I517" s="196" t="s">
        <v>848</v>
      </c>
      <c r="J517" s="196" t="s">
        <v>101</v>
      </c>
      <c r="L517" s="200" t="s">
        <v>101</v>
      </c>
      <c r="M517" s="198" t="s">
        <v>3300</v>
      </c>
      <c r="N517" s="198" t="s">
        <v>3301</v>
      </c>
      <c r="O517" s="196" t="s">
        <v>553</v>
      </c>
      <c r="P517" s="198" t="s">
        <v>1789</v>
      </c>
      <c r="R517" s="196" t="s">
        <v>47</v>
      </c>
      <c r="S517" s="196" t="s">
        <v>45</v>
      </c>
      <c r="T517" s="211">
        <v>5.07</v>
      </c>
      <c r="U517" s="201">
        <v>45828</v>
      </c>
      <c r="W517" s="200" t="s">
        <v>93</v>
      </c>
      <c r="X517" s="196" t="s">
        <v>103</v>
      </c>
      <c r="AA517" s="196" t="s">
        <v>9233</v>
      </c>
      <c r="AB517" s="196" t="s">
        <v>9234</v>
      </c>
      <c r="AC517" s="200">
        <v>2</v>
      </c>
      <c r="AD517" s="200" t="s">
        <v>8231</v>
      </c>
      <c r="AE517" s="203" t="s">
        <v>505</v>
      </c>
      <c r="AF517" s="212">
        <v>138994.99</v>
      </c>
    </row>
    <row r="518" spans="1:33" hidden="1" x14ac:dyDescent="0.25">
      <c r="A518" s="209">
        <v>101416</v>
      </c>
      <c r="B518" s="210">
        <v>1</v>
      </c>
      <c r="C518" s="196" t="s">
        <v>122</v>
      </c>
      <c r="D518" s="201">
        <v>37319.503252314818</v>
      </c>
      <c r="E518" s="196" t="s">
        <v>108</v>
      </c>
      <c r="F518" s="201">
        <v>44621.875358796293</v>
      </c>
      <c r="G518" s="196" t="s">
        <v>161</v>
      </c>
      <c r="H518" s="198" t="s">
        <v>443</v>
      </c>
      <c r="I518" s="196" t="s">
        <v>444</v>
      </c>
      <c r="J518" s="196" t="s">
        <v>101</v>
      </c>
      <c r="L518" s="200" t="s">
        <v>101</v>
      </c>
      <c r="M518" s="198" t="s">
        <v>2143</v>
      </c>
      <c r="N518" s="198" t="s">
        <v>2144</v>
      </c>
      <c r="O518" s="196" t="s">
        <v>553</v>
      </c>
      <c r="P518" s="198" t="s">
        <v>1789</v>
      </c>
      <c r="R518" s="196" t="s">
        <v>47</v>
      </c>
      <c r="S518" s="196" t="s">
        <v>45</v>
      </c>
      <c r="T518" s="211">
        <v>5.1710000000000003</v>
      </c>
      <c r="U518" s="201">
        <v>44603</v>
      </c>
      <c r="W518" s="200" t="s">
        <v>93</v>
      </c>
      <c r="X518" s="196" t="s">
        <v>103</v>
      </c>
      <c r="AA518" s="196" t="s">
        <v>9235</v>
      </c>
      <c r="AB518" s="196" t="s">
        <v>9236</v>
      </c>
      <c r="AC518" s="200">
        <v>2</v>
      </c>
      <c r="AD518" s="200" t="s">
        <v>8231</v>
      </c>
      <c r="AE518" s="203" t="s">
        <v>505</v>
      </c>
      <c r="AF518" s="212">
        <v>15989000</v>
      </c>
      <c r="AG518" s="198" t="s">
        <v>2145</v>
      </c>
    </row>
    <row r="519" spans="1:33" hidden="1" x14ac:dyDescent="0.25">
      <c r="A519" s="209">
        <v>101416</v>
      </c>
      <c r="B519" s="210">
        <v>1</v>
      </c>
      <c r="C519" s="196" t="s">
        <v>122</v>
      </c>
      <c r="D519" s="201">
        <v>37319.503252314818</v>
      </c>
      <c r="E519" s="196" t="s">
        <v>108</v>
      </c>
      <c r="F519" s="201">
        <v>44621.875358796293</v>
      </c>
      <c r="G519" s="196" t="s">
        <v>161</v>
      </c>
      <c r="H519" s="198" t="s">
        <v>443</v>
      </c>
      <c r="I519" s="196" t="s">
        <v>444</v>
      </c>
      <c r="J519" s="196" t="s">
        <v>101</v>
      </c>
      <c r="L519" s="200" t="s">
        <v>101</v>
      </c>
      <c r="M519" s="198" t="s">
        <v>2143</v>
      </c>
      <c r="N519" s="198" t="s">
        <v>2144</v>
      </c>
      <c r="O519" s="196" t="s">
        <v>553</v>
      </c>
      <c r="P519" s="198" t="s">
        <v>1789</v>
      </c>
      <c r="R519" s="196" t="s">
        <v>47</v>
      </c>
      <c r="S519" s="196" t="s">
        <v>45</v>
      </c>
      <c r="T519" s="211">
        <v>5.1710000000000003</v>
      </c>
      <c r="U519" s="201">
        <v>44603</v>
      </c>
      <c r="W519" s="200" t="s">
        <v>93</v>
      </c>
      <c r="X519" s="196" t="s">
        <v>103</v>
      </c>
      <c r="AA519" s="196" t="s">
        <v>9237</v>
      </c>
      <c r="AB519" s="196" t="s">
        <v>9236</v>
      </c>
      <c r="AC519" s="200">
        <v>3</v>
      </c>
      <c r="AD519" s="200" t="s">
        <v>8231</v>
      </c>
      <c r="AE519" s="212">
        <v>54926000</v>
      </c>
      <c r="AF519" s="212">
        <v>54926000</v>
      </c>
      <c r="AG519" s="198" t="s">
        <v>2145</v>
      </c>
    </row>
    <row r="520" spans="1:33" hidden="1" x14ac:dyDescent="0.25">
      <c r="A520" s="209">
        <v>101417</v>
      </c>
      <c r="B520" s="210">
        <v>1</v>
      </c>
      <c r="C520" s="196" t="s">
        <v>97</v>
      </c>
      <c r="D520" s="201">
        <v>37319.503263888888</v>
      </c>
      <c r="E520" s="196" t="s">
        <v>108</v>
      </c>
      <c r="F520" s="201">
        <v>44169</v>
      </c>
      <c r="G520" s="196" t="s">
        <v>152</v>
      </c>
      <c r="H520" s="198" t="s">
        <v>443</v>
      </c>
      <c r="I520" s="196" t="s">
        <v>444</v>
      </c>
      <c r="J520" s="196" t="s">
        <v>101</v>
      </c>
      <c r="L520" s="200" t="s">
        <v>101</v>
      </c>
      <c r="M520" s="198" t="s">
        <v>3528</v>
      </c>
      <c r="O520" s="196" t="s">
        <v>553</v>
      </c>
      <c r="P520" s="198" t="s">
        <v>1783</v>
      </c>
      <c r="R520" s="196" t="s">
        <v>47</v>
      </c>
      <c r="S520" s="196" t="s">
        <v>45</v>
      </c>
      <c r="T520" s="211">
        <v>4.7720000000000002</v>
      </c>
      <c r="U520" s="201">
        <v>40074</v>
      </c>
      <c r="W520" s="200" t="s">
        <v>93</v>
      </c>
      <c r="X520" s="196" t="s">
        <v>103</v>
      </c>
      <c r="AA520" s="196" t="s">
        <v>9238</v>
      </c>
      <c r="AC520" s="200">
        <v>1</v>
      </c>
      <c r="AD520" s="200" t="s">
        <v>8250</v>
      </c>
      <c r="AE520" s="212">
        <v>690000</v>
      </c>
      <c r="AF520" s="212">
        <v>3386000</v>
      </c>
      <c r="AG520" s="198" t="s">
        <v>3529</v>
      </c>
    </row>
    <row r="521" spans="1:33" hidden="1" x14ac:dyDescent="0.25">
      <c r="A521" s="209">
        <v>101417</v>
      </c>
      <c r="B521" s="210">
        <v>1</v>
      </c>
      <c r="C521" s="196" t="s">
        <v>97</v>
      </c>
      <c r="D521" s="201">
        <v>37319.503263888888</v>
      </c>
      <c r="E521" s="196" t="s">
        <v>108</v>
      </c>
      <c r="F521" s="201">
        <v>44169</v>
      </c>
      <c r="G521" s="196" t="s">
        <v>152</v>
      </c>
      <c r="H521" s="198" t="s">
        <v>443</v>
      </c>
      <c r="I521" s="196" t="s">
        <v>444</v>
      </c>
      <c r="J521" s="196" t="s">
        <v>101</v>
      </c>
      <c r="L521" s="200" t="s">
        <v>101</v>
      </c>
      <c r="M521" s="198" t="s">
        <v>3528</v>
      </c>
      <c r="O521" s="196" t="s">
        <v>553</v>
      </c>
      <c r="P521" s="198" t="s">
        <v>1783</v>
      </c>
      <c r="R521" s="196" t="s">
        <v>47</v>
      </c>
      <c r="S521" s="196" t="s">
        <v>45</v>
      </c>
      <c r="T521" s="211">
        <v>4.7720000000000002</v>
      </c>
      <c r="U521" s="201">
        <v>40074</v>
      </c>
      <c r="W521" s="200" t="s">
        <v>93</v>
      </c>
      <c r="X521" s="196" t="s">
        <v>103</v>
      </c>
      <c r="AA521" s="196" t="s">
        <v>9239</v>
      </c>
      <c r="AB521" s="196" t="s">
        <v>9240</v>
      </c>
      <c r="AC521" s="200">
        <v>2</v>
      </c>
      <c r="AD521" s="200" t="s">
        <v>8231</v>
      </c>
      <c r="AE521" s="203" t="s">
        <v>505</v>
      </c>
      <c r="AF521" s="212">
        <v>2018700</v>
      </c>
      <c r="AG521" s="198" t="s">
        <v>3529</v>
      </c>
    </row>
    <row r="522" spans="1:33" hidden="1" x14ac:dyDescent="0.25">
      <c r="A522" s="209">
        <v>101417</v>
      </c>
      <c r="B522" s="210">
        <v>1</v>
      </c>
      <c r="C522" s="196" t="s">
        <v>97</v>
      </c>
      <c r="D522" s="201">
        <v>37319.503263888888</v>
      </c>
      <c r="E522" s="196" t="s">
        <v>108</v>
      </c>
      <c r="F522" s="201">
        <v>44169</v>
      </c>
      <c r="G522" s="196" t="s">
        <v>152</v>
      </c>
      <c r="H522" s="198" t="s">
        <v>443</v>
      </c>
      <c r="I522" s="196" t="s">
        <v>444</v>
      </c>
      <c r="J522" s="196" t="s">
        <v>101</v>
      </c>
      <c r="L522" s="200" t="s">
        <v>101</v>
      </c>
      <c r="M522" s="198" t="s">
        <v>3528</v>
      </c>
      <c r="O522" s="196" t="s">
        <v>553</v>
      </c>
      <c r="P522" s="198" t="s">
        <v>1783</v>
      </c>
      <c r="R522" s="196" t="s">
        <v>47</v>
      </c>
      <c r="S522" s="196" t="s">
        <v>45</v>
      </c>
      <c r="T522" s="211">
        <v>4.7720000000000002</v>
      </c>
      <c r="U522" s="201">
        <v>40074</v>
      </c>
      <c r="W522" s="200" t="s">
        <v>93</v>
      </c>
      <c r="X522" s="196" t="s">
        <v>103</v>
      </c>
      <c r="AA522" s="196" t="s">
        <v>9241</v>
      </c>
      <c r="AB522" s="196" t="s">
        <v>9242</v>
      </c>
      <c r="AC522" s="200">
        <v>3</v>
      </c>
      <c r="AD522" s="200" t="s">
        <v>8231</v>
      </c>
      <c r="AE522" s="203" t="s">
        <v>505</v>
      </c>
      <c r="AF522" s="212">
        <v>15958453.029999999</v>
      </c>
      <c r="AG522" s="198" t="s">
        <v>3529</v>
      </c>
    </row>
    <row r="523" spans="1:33" hidden="1" x14ac:dyDescent="0.25">
      <c r="A523" s="209">
        <v>101419.01</v>
      </c>
      <c r="B523" s="210">
        <v>1</v>
      </c>
      <c r="C523" s="196" t="s">
        <v>85</v>
      </c>
      <c r="D523" s="201">
        <v>37319.503344907411</v>
      </c>
      <c r="E523" s="196" t="s">
        <v>108</v>
      </c>
      <c r="F523" s="201">
        <v>43656</v>
      </c>
      <c r="G523" s="196" t="s">
        <v>189</v>
      </c>
      <c r="H523" s="198" t="s">
        <v>1105</v>
      </c>
      <c r="I523" s="196" t="s">
        <v>697</v>
      </c>
      <c r="J523" s="196" t="s">
        <v>101</v>
      </c>
      <c r="L523" s="200" t="s">
        <v>101</v>
      </c>
      <c r="M523" s="198" t="s">
        <v>9243</v>
      </c>
      <c r="N523" s="198" t="s">
        <v>9244</v>
      </c>
      <c r="O523" s="196" t="s">
        <v>553</v>
      </c>
      <c r="P523" s="198" t="s">
        <v>453</v>
      </c>
      <c r="R523" s="196" t="s">
        <v>47</v>
      </c>
      <c r="S523" s="196" t="s">
        <v>41</v>
      </c>
      <c r="T523" s="211">
        <v>5</v>
      </c>
      <c r="W523" s="200" t="s">
        <v>93</v>
      </c>
      <c r="X523" s="196" t="s">
        <v>13</v>
      </c>
      <c r="AA523" s="196" t="s">
        <v>9245</v>
      </c>
      <c r="AC523" s="200">
        <v>1</v>
      </c>
      <c r="AD523" s="200" t="s">
        <v>8250</v>
      </c>
      <c r="AE523" s="203" t="s">
        <v>505</v>
      </c>
      <c r="AF523" s="212">
        <v>2115000</v>
      </c>
    </row>
    <row r="524" spans="1:33" hidden="1" x14ac:dyDescent="0.25">
      <c r="A524" s="209">
        <v>101419.02</v>
      </c>
      <c r="B524" s="210">
        <v>1</v>
      </c>
      <c r="C524" s="196" t="s">
        <v>85</v>
      </c>
      <c r="D524" s="201">
        <v>37469</v>
      </c>
      <c r="E524" s="196" t="s">
        <v>108</v>
      </c>
      <c r="F524" s="201">
        <v>44575</v>
      </c>
      <c r="G524" s="196" t="s">
        <v>666</v>
      </c>
      <c r="H524" s="198" t="s">
        <v>1105</v>
      </c>
      <c r="I524" s="196" t="s">
        <v>697</v>
      </c>
      <c r="J524" s="196" t="s">
        <v>101</v>
      </c>
      <c r="L524" s="200" t="s">
        <v>101</v>
      </c>
      <c r="M524" s="198" t="s">
        <v>9246</v>
      </c>
      <c r="N524" s="198" t="s">
        <v>9247</v>
      </c>
      <c r="O524" s="196" t="s">
        <v>553</v>
      </c>
      <c r="P524" s="198" t="s">
        <v>92</v>
      </c>
      <c r="R524" s="196" t="s">
        <v>47</v>
      </c>
      <c r="S524" s="196" t="s">
        <v>41</v>
      </c>
      <c r="T524" s="211">
        <v>3.7</v>
      </c>
      <c r="U524" s="201">
        <v>45996</v>
      </c>
      <c r="W524" s="200" t="s">
        <v>93</v>
      </c>
      <c r="X524" s="196" t="s">
        <v>94</v>
      </c>
      <c r="AA524" s="196" t="s">
        <v>9248</v>
      </c>
      <c r="AB524" s="196" t="s">
        <v>9249</v>
      </c>
      <c r="AC524" s="200">
        <v>1</v>
      </c>
      <c r="AD524" s="200" t="s">
        <v>8231</v>
      </c>
      <c r="AE524" s="203" t="s">
        <v>505</v>
      </c>
      <c r="AF524" s="212">
        <v>2317715</v>
      </c>
    </row>
    <row r="525" spans="1:33" hidden="1" x14ac:dyDescent="0.25">
      <c r="A525" s="209">
        <v>101419.03</v>
      </c>
      <c r="B525" s="210">
        <v>1</v>
      </c>
      <c r="C525" s="196" t="s">
        <v>85</v>
      </c>
      <c r="D525" s="201">
        <v>41414</v>
      </c>
      <c r="E525" s="196" t="s">
        <v>2170</v>
      </c>
      <c r="F525" s="201">
        <v>44687</v>
      </c>
      <c r="G525" s="196" t="s">
        <v>222</v>
      </c>
      <c r="H525" s="198" t="s">
        <v>1105</v>
      </c>
      <c r="I525" s="196" t="s">
        <v>697</v>
      </c>
      <c r="J525" s="196" t="s">
        <v>101</v>
      </c>
      <c r="L525" s="200" t="s">
        <v>101</v>
      </c>
      <c r="M525" s="198" t="s">
        <v>9250</v>
      </c>
      <c r="N525" s="198" t="s">
        <v>9251</v>
      </c>
      <c r="O525" s="196" t="s">
        <v>553</v>
      </c>
      <c r="P525" s="198" t="s">
        <v>1783</v>
      </c>
      <c r="R525" s="196" t="s">
        <v>47</v>
      </c>
      <c r="S525" s="196" t="s">
        <v>45</v>
      </c>
      <c r="T525" s="211">
        <v>3.8</v>
      </c>
      <c r="U525" s="201">
        <v>45268</v>
      </c>
      <c r="W525" s="200" t="s">
        <v>93</v>
      </c>
      <c r="X525" s="196" t="s">
        <v>13</v>
      </c>
      <c r="AA525" s="196" t="s">
        <v>9252</v>
      </c>
      <c r="AB525" s="196" t="s">
        <v>9253</v>
      </c>
      <c r="AC525" s="200">
        <v>2</v>
      </c>
      <c r="AD525" s="200" t="s">
        <v>8231</v>
      </c>
      <c r="AE525" s="203" t="s">
        <v>505</v>
      </c>
      <c r="AF525" s="212">
        <v>27578000</v>
      </c>
    </row>
    <row r="526" spans="1:33" ht="36" hidden="1" x14ac:dyDescent="0.25">
      <c r="A526" s="209">
        <v>101419.04</v>
      </c>
      <c r="B526" s="210">
        <v>1</v>
      </c>
      <c r="C526" s="196" t="s">
        <v>85</v>
      </c>
      <c r="D526" s="201">
        <v>41414</v>
      </c>
      <c r="E526" s="196" t="s">
        <v>2170</v>
      </c>
      <c r="F526" s="201">
        <v>44574</v>
      </c>
      <c r="G526" s="196" t="s">
        <v>1479</v>
      </c>
      <c r="H526" s="198" t="s">
        <v>1105</v>
      </c>
      <c r="I526" s="196" t="s">
        <v>697</v>
      </c>
      <c r="J526" s="196" t="s">
        <v>101</v>
      </c>
      <c r="L526" s="200" t="s">
        <v>101</v>
      </c>
      <c r="M526" s="198" t="s">
        <v>9254</v>
      </c>
      <c r="N526" s="198" t="s">
        <v>9255</v>
      </c>
      <c r="O526" s="196" t="s">
        <v>553</v>
      </c>
      <c r="P526" s="198" t="s">
        <v>92</v>
      </c>
      <c r="R526" s="196" t="s">
        <v>47</v>
      </c>
      <c r="S526" s="196" t="s">
        <v>41</v>
      </c>
      <c r="T526" s="211">
        <v>1.56</v>
      </c>
      <c r="U526" s="201">
        <v>45632</v>
      </c>
      <c r="W526" s="200" t="s">
        <v>93</v>
      </c>
      <c r="X526" s="196" t="s">
        <v>13</v>
      </c>
      <c r="AA526" s="196" t="s">
        <v>9256</v>
      </c>
      <c r="AB526" s="196" t="s">
        <v>9257</v>
      </c>
      <c r="AC526" s="200">
        <v>2</v>
      </c>
      <c r="AD526" s="200" t="s">
        <v>8231</v>
      </c>
      <c r="AE526" s="203" t="s">
        <v>505</v>
      </c>
      <c r="AF526" s="212">
        <v>6184052.5</v>
      </c>
    </row>
    <row r="527" spans="1:33" hidden="1" x14ac:dyDescent="0.25">
      <c r="A527" s="209">
        <v>101422</v>
      </c>
      <c r="B527" s="210">
        <v>1</v>
      </c>
      <c r="C527" s="196" t="s">
        <v>85</v>
      </c>
      <c r="D527" s="201">
        <v>37319.503159722219</v>
      </c>
      <c r="E527" s="196" t="s">
        <v>108</v>
      </c>
      <c r="F527" s="201">
        <v>44638</v>
      </c>
      <c r="G527" s="196" t="s">
        <v>666</v>
      </c>
      <c r="H527" s="198" t="s">
        <v>190</v>
      </c>
      <c r="I527" s="196" t="s">
        <v>172</v>
      </c>
      <c r="J527" s="196" t="s">
        <v>101</v>
      </c>
      <c r="L527" s="200" t="s">
        <v>101</v>
      </c>
      <c r="M527" s="198" t="s">
        <v>2183</v>
      </c>
      <c r="N527" s="198" t="s">
        <v>2184</v>
      </c>
      <c r="O527" s="196" t="s">
        <v>553</v>
      </c>
      <c r="P527" s="198" t="s">
        <v>92</v>
      </c>
      <c r="R527" s="196" t="s">
        <v>47</v>
      </c>
      <c r="S527" s="196" t="s">
        <v>41</v>
      </c>
      <c r="T527" s="211">
        <v>7.36</v>
      </c>
      <c r="U527" s="201">
        <v>46430</v>
      </c>
      <c r="W527" s="200" t="s">
        <v>93</v>
      </c>
      <c r="X527" s="196" t="s">
        <v>103</v>
      </c>
      <c r="AA527" s="196" t="s">
        <v>9258</v>
      </c>
      <c r="AC527" s="200">
        <v>1</v>
      </c>
      <c r="AD527" s="200" t="s">
        <v>8250</v>
      </c>
      <c r="AE527" s="212">
        <v>1500000</v>
      </c>
      <c r="AF527" s="212">
        <v>4400000</v>
      </c>
    </row>
    <row r="528" spans="1:33" hidden="1" x14ac:dyDescent="0.25">
      <c r="A528" s="209">
        <v>101423</v>
      </c>
      <c r="B528" s="210">
        <v>1</v>
      </c>
      <c r="C528" s="196" t="s">
        <v>85</v>
      </c>
      <c r="D528" s="201">
        <v>37319.503009259257</v>
      </c>
      <c r="E528" s="196" t="s">
        <v>108</v>
      </c>
      <c r="F528" s="201">
        <v>44568</v>
      </c>
      <c r="G528" s="196" t="s">
        <v>148</v>
      </c>
      <c r="H528" s="198" t="s">
        <v>1588</v>
      </c>
      <c r="I528" s="196" t="s">
        <v>9259</v>
      </c>
      <c r="J528" s="196" t="s">
        <v>101</v>
      </c>
      <c r="L528" s="200" t="s">
        <v>101</v>
      </c>
      <c r="M528" s="198" t="s">
        <v>9260</v>
      </c>
      <c r="N528" s="198" t="s">
        <v>9261</v>
      </c>
      <c r="O528" s="196" t="s">
        <v>553</v>
      </c>
      <c r="P528" s="198" t="s">
        <v>3152</v>
      </c>
      <c r="R528" s="196" t="s">
        <v>47</v>
      </c>
      <c r="S528" s="196" t="s">
        <v>41</v>
      </c>
      <c r="T528" s="211">
        <v>4.5</v>
      </c>
      <c r="U528" s="201">
        <v>45268</v>
      </c>
      <c r="W528" s="200" t="s">
        <v>93</v>
      </c>
      <c r="X528" s="196" t="s">
        <v>13</v>
      </c>
      <c r="AA528" s="196" t="s">
        <v>9262</v>
      </c>
      <c r="AB528" s="196" t="s">
        <v>9263</v>
      </c>
      <c r="AC528" s="200">
        <v>0</v>
      </c>
      <c r="AD528" s="200" t="s">
        <v>8231</v>
      </c>
      <c r="AE528" s="203" t="s">
        <v>505</v>
      </c>
      <c r="AF528" s="212">
        <v>1250000</v>
      </c>
    </row>
    <row r="529" spans="1:33" hidden="1" x14ac:dyDescent="0.25">
      <c r="A529" s="209">
        <v>101423</v>
      </c>
      <c r="B529" s="210">
        <v>1</v>
      </c>
      <c r="C529" s="196" t="s">
        <v>85</v>
      </c>
      <c r="D529" s="201">
        <v>37319.503009259257</v>
      </c>
      <c r="E529" s="196" t="s">
        <v>108</v>
      </c>
      <c r="F529" s="201">
        <v>44568</v>
      </c>
      <c r="G529" s="196" t="s">
        <v>148</v>
      </c>
      <c r="H529" s="198" t="s">
        <v>1588</v>
      </c>
      <c r="I529" s="196" t="s">
        <v>9259</v>
      </c>
      <c r="J529" s="196" t="s">
        <v>101</v>
      </c>
      <c r="L529" s="200" t="s">
        <v>101</v>
      </c>
      <c r="M529" s="198" t="s">
        <v>9260</v>
      </c>
      <c r="N529" s="198" t="s">
        <v>9261</v>
      </c>
      <c r="O529" s="196" t="s">
        <v>553</v>
      </c>
      <c r="P529" s="198" t="s">
        <v>3152</v>
      </c>
      <c r="R529" s="196" t="s">
        <v>47</v>
      </c>
      <c r="S529" s="196" t="s">
        <v>41</v>
      </c>
      <c r="T529" s="211">
        <v>4.5</v>
      </c>
      <c r="U529" s="201">
        <v>45268</v>
      </c>
      <c r="W529" s="200" t="s">
        <v>93</v>
      </c>
      <c r="X529" s="196" t="s">
        <v>13</v>
      </c>
      <c r="AA529" s="196" t="s">
        <v>9264</v>
      </c>
      <c r="AC529" s="200">
        <v>1</v>
      </c>
      <c r="AD529" s="200" t="s">
        <v>8250</v>
      </c>
      <c r="AE529" s="203" t="s">
        <v>505</v>
      </c>
      <c r="AF529" s="212">
        <v>4322000</v>
      </c>
    </row>
    <row r="530" spans="1:33" hidden="1" x14ac:dyDescent="0.25">
      <c r="A530" s="209">
        <v>101423</v>
      </c>
      <c r="B530" s="210">
        <v>1</v>
      </c>
      <c r="C530" s="196" t="s">
        <v>85</v>
      </c>
      <c r="D530" s="201">
        <v>37319.503009259257</v>
      </c>
      <c r="E530" s="196" t="s">
        <v>108</v>
      </c>
      <c r="F530" s="201">
        <v>44568</v>
      </c>
      <c r="G530" s="196" t="s">
        <v>148</v>
      </c>
      <c r="H530" s="198" t="s">
        <v>1588</v>
      </c>
      <c r="I530" s="196" t="s">
        <v>9259</v>
      </c>
      <c r="J530" s="196" t="s">
        <v>101</v>
      </c>
      <c r="L530" s="200" t="s">
        <v>101</v>
      </c>
      <c r="M530" s="198" t="s">
        <v>9260</v>
      </c>
      <c r="N530" s="198" t="s">
        <v>9261</v>
      </c>
      <c r="O530" s="196" t="s">
        <v>553</v>
      </c>
      <c r="P530" s="198" t="s">
        <v>3152</v>
      </c>
      <c r="R530" s="196" t="s">
        <v>47</v>
      </c>
      <c r="S530" s="196" t="s">
        <v>41</v>
      </c>
      <c r="T530" s="211">
        <v>4.5</v>
      </c>
      <c r="U530" s="201">
        <v>45268</v>
      </c>
      <c r="W530" s="200" t="s">
        <v>93</v>
      </c>
      <c r="X530" s="196" t="s">
        <v>13</v>
      </c>
      <c r="AA530" s="196" t="s">
        <v>9265</v>
      </c>
      <c r="AB530" s="196" t="s">
        <v>9263</v>
      </c>
      <c r="AC530" s="200">
        <v>1</v>
      </c>
      <c r="AD530" s="200" t="s">
        <v>8231</v>
      </c>
      <c r="AE530" s="203" t="s">
        <v>505</v>
      </c>
      <c r="AF530" s="212">
        <v>1000000</v>
      </c>
    </row>
    <row r="531" spans="1:33" hidden="1" x14ac:dyDescent="0.25">
      <c r="A531" s="209">
        <v>101423</v>
      </c>
      <c r="B531" s="210">
        <v>1</v>
      </c>
      <c r="C531" s="196" t="s">
        <v>85</v>
      </c>
      <c r="D531" s="201">
        <v>37319.503009259257</v>
      </c>
      <c r="E531" s="196" t="s">
        <v>108</v>
      </c>
      <c r="F531" s="201">
        <v>44568</v>
      </c>
      <c r="G531" s="196" t="s">
        <v>148</v>
      </c>
      <c r="H531" s="198" t="s">
        <v>1588</v>
      </c>
      <c r="I531" s="196" t="s">
        <v>9259</v>
      </c>
      <c r="J531" s="196" t="s">
        <v>101</v>
      </c>
      <c r="L531" s="200" t="s">
        <v>101</v>
      </c>
      <c r="M531" s="198" t="s">
        <v>9260</v>
      </c>
      <c r="N531" s="198" t="s">
        <v>9261</v>
      </c>
      <c r="O531" s="196" t="s">
        <v>553</v>
      </c>
      <c r="P531" s="198" t="s">
        <v>3152</v>
      </c>
      <c r="R531" s="196" t="s">
        <v>47</v>
      </c>
      <c r="S531" s="196" t="s">
        <v>41</v>
      </c>
      <c r="T531" s="211">
        <v>4.5</v>
      </c>
      <c r="U531" s="201">
        <v>45268</v>
      </c>
      <c r="W531" s="200" t="s">
        <v>93</v>
      </c>
      <c r="X531" s="196" t="s">
        <v>13</v>
      </c>
      <c r="AA531" s="196" t="s">
        <v>9266</v>
      </c>
      <c r="AB531" s="196" t="s">
        <v>9267</v>
      </c>
      <c r="AC531" s="200">
        <v>2</v>
      </c>
      <c r="AD531" s="200" t="s">
        <v>8231</v>
      </c>
      <c r="AE531" s="203" t="s">
        <v>505</v>
      </c>
      <c r="AF531" s="212">
        <v>259963.44</v>
      </c>
    </row>
    <row r="532" spans="1:33" ht="54" hidden="1" x14ac:dyDescent="0.25">
      <c r="A532" s="209">
        <v>101430.01</v>
      </c>
      <c r="B532" s="210">
        <v>2</v>
      </c>
      <c r="C532" s="196" t="s">
        <v>122</v>
      </c>
      <c r="D532" s="201">
        <v>37601</v>
      </c>
      <c r="E532" s="196" t="s">
        <v>108</v>
      </c>
      <c r="F532" s="201">
        <v>44529</v>
      </c>
      <c r="G532" s="196" t="s">
        <v>152</v>
      </c>
      <c r="H532" s="198" t="s">
        <v>128</v>
      </c>
      <c r="I532" s="196" t="s">
        <v>129</v>
      </c>
      <c r="J532" s="196" t="s">
        <v>101</v>
      </c>
      <c r="L532" s="200" t="s">
        <v>101</v>
      </c>
      <c r="M532" s="198" t="s">
        <v>3505</v>
      </c>
      <c r="N532" s="198" t="s">
        <v>3506</v>
      </c>
      <c r="O532" s="196" t="s">
        <v>553</v>
      </c>
      <c r="P532" s="198" t="s">
        <v>1789</v>
      </c>
      <c r="R532" s="196" t="s">
        <v>47</v>
      </c>
      <c r="S532" s="196" t="s">
        <v>45</v>
      </c>
      <c r="T532" s="211">
        <v>2.69</v>
      </c>
      <c r="U532" s="201">
        <v>44449</v>
      </c>
      <c r="W532" s="200" t="s">
        <v>93</v>
      </c>
      <c r="X532" s="196" t="s">
        <v>13</v>
      </c>
      <c r="AA532" s="196" t="s">
        <v>9268</v>
      </c>
      <c r="AB532" s="196" t="s">
        <v>9269</v>
      </c>
      <c r="AC532" s="200">
        <v>2</v>
      </c>
      <c r="AD532" s="200" t="s">
        <v>8231</v>
      </c>
      <c r="AE532" s="212">
        <v>2000000</v>
      </c>
      <c r="AF532" s="212">
        <v>17750000</v>
      </c>
      <c r="AG532" s="198" t="s">
        <v>3508</v>
      </c>
    </row>
    <row r="533" spans="1:33" ht="54" hidden="1" x14ac:dyDescent="0.25">
      <c r="A533" s="209">
        <v>101430.01</v>
      </c>
      <c r="B533" s="210">
        <v>2</v>
      </c>
      <c r="C533" s="196" t="s">
        <v>122</v>
      </c>
      <c r="D533" s="201">
        <v>37601</v>
      </c>
      <c r="E533" s="196" t="s">
        <v>108</v>
      </c>
      <c r="F533" s="201">
        <v>44529</v>
      </c>
      <c r="G533" s="196" t="s">
        <v>152</v>
      </c>
      <c r="H533" s="198" t="s">
        <v>128</v>
      </c>
      <c r="I533" s="196" t="s">
        <v>129</v>
      </c>
      <c r="J533" s="196" t="s">
        <v>101</v>
      </c>
      <c r="L533" s="200" t="s">
        <v>101</v>
      </c>
      <c r="M533" s="198" t="s">
        <v>3505</v>
      </c>
      <c r="N533" s="198" t="s">
        <v>3506</v>
      </c>
      <c r="O533" s="196" t="s">
        <v>553</v>
      </c>
      <c r="P533" s="198" t="s">
        <v>1789</v>
      </c>
      <c r="R533" s="196" t="s">
        <v>47</v>
      </c>
      <c r="S533" s="196" t="s">
        <v>45</v>
      </c>
      <c r="T533" s="211">
        <v>2.69</v>
      </c>
      <c r="U533" s="201">
        <v>44449</v>
      </c>
      <c r="W533" s="200" t="s">
        <v>93</v>
      </c>
      <c r="X533" s="196" t="s">
        <v>13</v>
      </c>
      <c r="AA533" s="196" t="s">
        <v>9270</v>
      </c>
      <c r="AB533" s="196" t="s">
        <v>9269</v>
      </c>
      <c r="AC533" s="200">
        <v>3</v>
      </c>
      <c r="AD533" s="200" t="s">
        <v>8231</v>
      </c>
      <c r="AE533" s="212">
        <v>59391600</v>
      </c>
      <c r="AF533" s="212">
        <v>59391600</v>
      </c>
      <c r="AG533" s="198" t="s">
        <v>3508</v>
      </c>
    </row>
    <row r="534" spans="1:33" ht="36" hidden="1" x14ac:dyDescent="0.25">
      <c r="A534" s="209">
        <v>101430.02</v>
      </c>
      <c r="B534" s="210">
        <v>2</v>
      </c>
      <c r="C534" s="196" t="s">
        <v>85</v>
      </c>
      <c r="D534" s="201">
        <v>42572</v>
      </c>
      <c r="E534" s="196" t="s">
        <v>143</v>
      </c>
      <c r="F534" s="201">
        <v>44112</v>
      </c>
      <c r="G534" s="196" t="s">
        <v>152</v>
      </c>
      <c r="H534" s="198" t="s">
        <v>9271</v>
      </c>
      <c r="I534" s="196" t="s">
        <v>129</v>
      </c>
      <c r="J534" s="196" t="s">
        <v>101</v>
      </c>
      <c r="L534" s="200" t="s">
        <v>101</v>
      </c>
      <c r="M534" s="198" t="s">
        <v>9272</v>
      </c>
      <c r="N534" s="198" t="s">
        <v>9273</v>
      </c>
      <c r="O534" s="196" t="s">
        <v>553</v>
      </c>
      <c r="P534" s="198" t="s">
        <v>1783</v>
      </c>
      <c r="R534" s="196" t="s">
        <v>47</v>
      </c>
      <c r="S534" s="196" t="s">
        <v>45</v>
      </c>
      <c r="T534" s="211">
        <v>6.5</v>
      </c>
      <c r="U534" s="201">
        <v>46255</v>
      </c>
      <c r="W534" s="200" t="s">
        <v>93</v>
      </c>
      <c r="X534" s="196" t="s">
        <v>13</v>
      </c>
      <c r="AA534" s="196" t="s">
        <v>9274</v>
      </c>
      <c r="AB534" s="196" t="s">
        <v>9275</v>
      </c>
      <c r="AC534" s="200">
        <v>0</v>
      </c>
      <c r="AD534" s="200" t="s">
        <v>8231</v>
      </c>
      <c r="AE534" s="203" t="s">
        <v>505</v>
      </c>
      <c r="AF534" s="212">
        <v>553500</v>
      </c>
    </row>
    <row r="535" spans="1:33" ht="36" hidden="1" x14ac:dyDescent="0.25">
      <c r="A535" s="209">
        <v>101430.02</v>
      </c>
      <c r="B535" s="210">
        <v>2</v>
      </c>
      <c r="C535" s="196" t="s">
        <v>85</v>
      </c>
      <c r="D535" s="201">
        <v>42572</v>
      </c>
      <c r="E535" s="196" t="s">
        <v>143</v>
      </c>
      <c r="F535" s="201">
        <v>44112</v>
      </c>
      <c r="G535" s="196" t="s">
        <v>152</v>
      </c>
      <c r="H535" s="198" t="s">
        <v>9271</v>
      </c>
      <c r="I535" s="196" t="s">
        <v>129</v>
      </c>
      <c r="J535" s="196" t="s">
        <v>101</v>
      </c>
      <c r="L535" s="200" t="s">
        <v>101</v>
      </c>
      <c r="M535" s="198" t="s">
        <v>9272</v>
      </c>
      <c r="N535" s="198" t="s">
        <v>9273</v>
      </c>
      <c r="O535" s="196" t="s">
        <v>553</v>
      </c>
      <c r="P535" s="198" t="s">
        <v>1783</v>
      </c>
      <c r="R535" s="196" t="s">
        <v>47</v>
      </c>
      <c r="S535" s="196" t="s">
        <v>45</v>
      </c>
      <c r="T535" s="211">
        <v>6.5</v>
      </c>
      <c r="U535" s="201">
        <v>46255</v>
      </c>
      <c r="W535" s="200" t="s">
        <v>93</v>
      </c>
      <c r="X535" s="196" t="s">
        <v>13</v>
      </c>
      <c r="AA535" s="196" t="s">
        <v>9276</v>
      </c>
      <c r="AB535" s="196" t="s">
        <v>9275</v>
      </c>
      <c r="AC535" s="200">
        <v>0</v>
      </c>
      <c r="AD535" s="200" t="s">
        <v>8231</v>
      </c>
      <c r="AE535" s="203" t="s">
        <v>505</v>
      </c>
      <c r="AF535" s="212">
        <v>121500</v>
      </c>
    </row>
    <row r="536" spans="1:33" hidden="1" x14ac:dyDescent="0.25">
      <c r="A536" s="209">
        <v>101431</v>
      </c>
      <c r="B536" s="210">
        <v>2</v>
      </c>
      <c r="C536" s="196" t="s">
        <v>114</v>
      </c>
      <c r="D536" s="201">
        <v>37319.506874999999</v>
      </c>
      <c r="E536" s="196" t="s">
        <v>108</v>
      </c>
      <c r="F536" s="201">
        <v>43585</v>
      </c>
      <c r="G536" s="196" t="s">
        <v>170</v>
      </c>
      <c r="H536" s="198" t="s">
        <v>223</v>
      </c>
      <c r="I536" s="196" t="s">
        <v>224</v>
      </c>
      <c r="J536" s="196" t="s">
        <v>101</v>
      </c>
      <c r="L536" s="200" t="s">
        <v>101</v>
      </c>
      <c r="M536" s="198" t="s">
        <v>3706</v>
      </c>
      <c r="O536" s="196" t="s">
        <v>553</v>
      </c>
      <c r="P536" s="198" t="s">
        <v>1783</v>
      </c>
      <c r="R536" s="196" t="s">
        <v>47</v>
      </c>
      <c r="S536" s="196" t="s">
        <v>45</v>
      </c>
      <c r="T536" s="211">
        <v>2.13</v>
      </c>
      <c r="U536" s="201">
        <v>41978</v>
      </c>
      <c r="W536" s="200" t="s">
        <v>93</v>
      </c>
      <c r="X536" s="196" t="s">
        <v>103</v>
      </c>
      <c r="AA536" s="196" t="s">
        <v>9277</v>
      </c>
      <c r="AC536" s="200">
        <v>1</v>
      </c>
      <c r="AD536" s="200" t="s">
        <v>8250</v>
      </c>
      <c r="AE536" s="212">
        <v>207.65</v>
      </c>
      <c r="AF536" s="212">
        <v>2096607.65</v>
      </c>
      <c r="AG536" s="198" t="s">
        <v>3707</v>
      </c>
    </row>
    <row r="537" spans="1:33" hidden="1" x14ac:dyDescent="0.25">
      <c r="A537" s="209">
        <v>101431</v>
      </c>
      <c r="B537" s="210">
        <v>2</v>
      </c>
      <c r="C537" s="196" t="s">
        <v>114</v>
      </c>
      <c r="D537" s="201">
        <v>37319.506874999999</v>
      </c>
      <c r="E537" s="196" t="s">
        <v>108</v>
      </c>
      <c r="F537" s="201">
        <v>43585</v>
      </c>
      <c r="G537" s="196" t="s">
        <v>170</v>
      </c>
      <c r="H537" s="198" t="s">
        <v>223</v>
      </c>
      <c r="I537" s="196" t="s">
        <v>224</v>
      </c>
      <c r="J537" s="196" t="s">
        <v>101</v>
      </c>
      <c r="L537" s="200" t="s">
        <v>101</v>
      </c>
      <c r="M537" s="198" t="s">
        <v>3706</v>
      </c>
      <c r="O537" s="196" t="s">
        <v>553</v>
      </c>
      <c r="P537" s="198" t="s">
        <v>1783</v>
      </c>
      <c r="R537" s="196" t="s">
        <v>47</v>
      </c>
      <c r="S537" s="196" t="s">
        <v>45</v>
      </c>
      <c r="T537" s="211">
        <v>2.13</v>
      </c>
      <c r="U537" s="201">
        <v>41978</v>
      </c>
      <c r="W537" s="200" t="s">
        <v>93</v>
      </c>
      <c r="X537" s="196" t="s">
        <v>103</v>
      </c>
      <c r="AA537" s="196" t="s">
        <v>9278</v>
      </c>
      <c r="AB537" s="196" t="s">
        <v>9279</v>
      </c>
      <c r="AC537" s="200">
        <v>2</v>
      </c>
      <c r="AD537" s="200" t="s">
        <v>8231</v>
      </c>
      <c r="AE537" s="203" t="s">
        <v>505</v>
      </c>
      <c r="AF537" s="212">
        <v>11965840.779999999</v>
      </c>
      <c r="AG537" s="198" t="s">
        <v>3707</v>
      </c>
    </row>
    <row r="538" spans="1:33" hidden="1" x14ac:dyDescent="0.25">
      <c r="A538" s="209">
        <v>101431</v>
      </c>
      <c r="B538" s="210">
        <v>2</v>
      </c>
      <c r="C538" s="196" t="s">
        <v>114</v>
      </c>
      <c r="D538" s="201">
        <v>37319.506874999999</v>
      </c>
      <c r="E538" s="196" t="s">
        <v>108</v>
      </c>
      <c r="F538" s="201">
        <v>43585</v>
      </c>
      <c r="G538" s="196" t="s">
        <v>170</v>
      </c>
      <c r="H538" s="198" t="s">
        <v>223</v>
      </c>
      <c r="I538" s="196" t="s">
        <v>224</v>
      </c>
      <c r="J538" s="196" t="s">
        <v>101</v>
      </c>
      <c r="L538" s="200" t="s">
        <v>101</v>
      </c>
      <c r="M538" s="198" t="s">
        <v>3706</v>
      </c>
      <c r="O538" s="196" t="s">
        <v>553</v>
      </c>
      <c r="P538" s="198" t="s">
        <v>1783</v>
      </c>
      <c r="R538" s="196" t="s">
        <v>47</v>
      </c>
      <c r="S538" s="196" t="s">
        <v>45</v>
      </c>
      <c r="T538" s="211">
        <v>2.13</v>
      </c>
      <c r="U538" s="201">
        <v>41978</v>
      </c>
      <c r="W538" s="200" t="s">
        <v>93</v>
      </c>
      <c r="X538" s="196" t="s">
        <v>103</v>
      </c>
      <c r="AA538" s="196" t="s">
        <v>9280</v>
      </c>
      <c r="AB538" s="196" t="s">
        <v>9279</v>
      </c>
      <c r="AC538" s="200">
        <v>3</v>
      </c>
      <c r="AD538" s="200" t="s">
        <v>8231</v>
      </c>
      <c r="AE538" s="203" t="s">
        <v>505</v>
      </c>
      <c r="AF538" s="212">
        <v>26113463.550000001</v>
      </c>
      <c r="AG538" s="198" t="s">
        <v>3707</v>
      </c>
    </row>
    <row r="539" spans="1:33" hidden="1" x14ac:dyDescent="0.25">
      <c r="A539" s="209">
        <v>101435.05</v>
      </c>
      <c r="B539" s="210">
        <v>3</v>
      </c>
      <c r="C539" s="196" t="s">
        <v>97</v>
      </c>
      <c r="D539" s="201">
        <v>38786</v>
      </c>
      <c r="E539" s="196" t="s">
        <v>3773</v>
      </c>
      <c r="F539" s="201">
        <v>41247</v>
      </c>
      <c r="G539" s="196" t="s">
        <v>152</v>
      </c>
      <c r="H539" s="198" t="s">
        <v>109</v>
      </c>
      <c r="I539" s="196" t="s">
        <v>9281</v>
      </c>
      <c r="J539" s="196" t="s">
        <v>101</v>
      </c>
      <c r="L539" s="200" t="s">
        <v>101</v>
      </c>
      <c r="M539" s="198" t="s">
        <v>9282</v>
      </c>
      <c r="O539" s="196" t="s">
        <v>553</v>
      </c>
      <c r="P539" s="198" t="s">
        <v>92</v>
      </c>
      <c r="R539" s="196" t="s">
        <v>47</v>
      </c>
      <c r="S539" s="196" t="s">
        <v>41</v>
      </c>
      <c r="T539" s="211">
        <v>3.4809999999999999</v>
      </c>
      <c r="U539" s="201">
        <v>40214</v>
      </c>
      <c r="W539" s="200" t="s">
        <v>93</v>
      </c>
      <c r="AA539" s="196" t="s">
        <v>9283</v>
      </c>
      <c r="AC539" s="200">
        <v>3</v>
      </c>
      <c r="AD539" s="200" t="s">
        <v>8250</v>
      </c>
      <c r="AE539" s="203" t="s">
        <v>505</v>
      </c>
      <c r="AF539" s="212">
        <v>61429079.450000003</v>
      </c>
      <c r="AG539" s="198" t="s">
        <v>9284</v>
      </c>
    </row>
    <row r="540" spans="1:33" hidden="1" x14ac:dyDescent="0.25">
      <c r="A540" s="209">
        <v>101452</v>
      </c>
      <c r="B540" s="210">
        <v>3</v>
      </c>
      <c r="C540" s="196" t="s">
        <v>85</v>
      </c>
      <c r="D540" s="201">
        <v>37319.513854166667</v>
      </c>
      <c r="E540" s="196" t="s">
        <v>108</v>
      </c>
      <c r="F540" s="201">
        <v>44118</v>
      </c>
      <c r="G540" s="196" t="s">
        <v>152</v>
      </c>
      <c r="H540" s="198" t="s">
        <v>701</v>
      </c>
      <c r="I540" s="196" t="s">
        <v>3650</v>
      </c>
      <c r="J540" s="196" t="s">
        <v>101</v>
      </c>
      <c r="L540" s="200" t="s">
        <v>101</v>
      </c>
      <c r="M540" s="198" t="s">
        <v>9285</v>
      </c>
      <c r="N540" s="198" t="s">
        <v>9286</v>
      </c>
      <c r="O540" s="196" t="s">
        <v>553</v>
      </c>
      <c r="P540" s="198" t="s">
        <v>2919</v>
      </c>
      <c r="R540" s="196" t="s">
        <v>47</v>
      </c>
      <c r="S540" s="196" t="s">
        <v>41</v>
      </c>
      <c r="T540" s="211">
        <v>0.01</v>
      </c>
      <c r="U540" s="201">
        <v>46003</v>
      </c>
      <c r="W540" s="200" t="s">
        <v>93</v>
      </c>
      <c r="X540" s="196" t="s">
        <v>13</v>
      </c>
      <c r="AA540" s="196" t="s">
        <v>9287</v>
      </c>
      <c r="AB540" s="196" t="s">
        <v>9288</v>
      </c>
      <c r="AC540" s="200">
        <v>1</v>
      </c>
      <c r="AD540" s="200" t="s">
        <v>8231</v>
      </c>
      <c r="AE540" s="203" t="s">
        <v>505</v>
      </c>
      <c r="AF540" s="212">
        <v>34981.910000000003</v>
      </c>
    </row>
    <row r="541" spans="1:33" hidden="1" x14ac:dyDescent="0.25">
      <c r="A541" s="209">
        <v>101452</v>
      </c>
      <c r="B541" s="210">
        <v>3</v>
      </c>
      <c r="C541" s="196" t="s">
        <v>85</v>
      </c>
      <c r="D541" s="201">
        <v>37319.513854166667</v>
      </c>
      <c r="E541" s="196" t="s">
        <v>108</v>
      </c>
      <c r="F541" s="201">
        <v>44118</v>
      </c>
      <c r="G541" s="196" t="s">
        <v>152</v>
      </c>
      <c r="H541" s="198" t="s">
        <v>701</v>
      </c>
      <c r="I541" s="196" t="s">
        <v>3650</v>
      </c>
      <c r="J541" s="196" t="s">
        <v>101</v>
      </c>
      <c r="L541" s="200" t="s">
        <v>101</v>
      </c>
      <c r="M541" s="198" t="s">
        <v>9285</v>
      </c>
      <c r="N541" s="198" t="s">
        <v>9286</v>
      </c>
      <c r="O541" s="196" t="s">
        <v>553</v>
      </c>
      <c r="P541" s="198" t="s">
        <v>2919</v>
      </c>
      <c r="R541" s="196" t="s">
        <v>47</v>
      </c>
      <c r="S541" s="196" t="s">
        <v>41</v>
      </c>
      <c r="T541" s="211">
        <v>0.01</v>
      </c>
      <c r="U541" s="201">
        <v>46003</v>
      </c>
      <c r="W541" s="200" t="s">
        <v>93</v>
      </c>
      <c r="X541" s="196" t="s">
        <v>13</v>
      </c>
      <c r="AA541" s="196" t="s">
        <v>9289</v>
      </c>
      <c r="AB541" s="196" t="s">
        <v>9290</v>
      </c>
      <c r="AC541" s="200">
        <v>1</v>
      </c>
      <c r="AD541" s="200" t="s">
        <v>8231</v>
      </c>
      <c r="AE541" s="203" t="s">
        <v>505</v>
      </c>
      <c r="AF541" s="212">
        <v>350000</v>
      </c>
    </row>
    <row r="542" spans="1:33" hidden="1" x14ac:dyDescent="0.25">
      <c r="A542" s="209">
        <v>101452</v>
      </c>
      <c r="B542" s="210">
        <v>3</v>
      </c>
      <c r="C542" s="196" t="s">
        <v>85</v>
      </c>
      <c r="D542" s="201">
        <v>37319.513854166667</v>
      </c>
      <c r="E542" s="196" t="s">
        <v>108</v>
      </c>
      <c r="F542" s="201">
        <v>44118</v>
      </c>
      <c r="G542" s="196" t="s">
        <v>152</v>
      </c>
      <c r="H542" s="198" t="s">
        <v>701</v>
      </c>
      <c r="I542" s="196" t="s">
        <v>3650</v>
      </c>
      <c r="J542" s="196" t="s">
        <v>101</v>
      </c>
      <c r="L542" s="200" t="s">
        <v>101</v>
      </c>
      <c r="M542" s="198" t="s">
        <v>9285</v>
      </c>
      <c r="N542" s="198" t="s">
        <v>9286</v>
      </c>
      <c r="O542" s="196" t="s">
        <v>553</v>
      </c>
      <c r="P542" s="198" t="s">
        <v>2919</v>
      </c>
      <c r="R542" s="196" t="s">
        <v>47</v>
      </c>
      <c r="S542" s="196" t="s">
        <v>41</v>
      </c>
      <c r="T542" s="211">
        <v>0.01</v>
      </c>
      <c r="U542" s="201">
        <v>46003</v>
      </c>
      <c r="W542" s="200" t="s">
        <v>93</v>
      </c>
      <c r="X542" s="196" t="s">
        <v>13</v>
      </c>
      <c r="AA542" s="196" t="s">
        <v>9291</v>
      </c>
      <c r="AB542" s="196" t="s">
        <v>9290</v>
      </c>
      <c r="AC542" s="200">
        <v>2</v>
      </c>
      <c r="AD542" s="200" t="s">
        <v>8231</v>
      </c>
      <c r="AE542" s="203" t="s">
        <v>505</v>
      </c>
      <c r="AF542" s="212">
        <v>538675</v>
      </c>
    </row>
    <row r="543" spans="1:33" ht="54" hidden="1" x14ac:dyDescent="0.25">
      <c r="A543" s="209">
        <v>101454.01</v>
      </c>
      <c r="B543" s="210">
        <v>3</v>
      </c>
      <c r="C543" s="196" t="s">
        <v>122</v>
      </c>
      <c r="D543" s="201">
        <v>37735</v>
      </c>
      <c r="E543" s="196" t="s">
        <v>108</v>
      </c>
      <c r="F543" s="201">
        <v>43573</v>
      </c>
      <c r="G543" s="196" t="s">
        <v>152</v>
      </c>
      <c r="H543" s="198" t="s">
        <v>109</v>
      </c>
      <c r="I543" s="196" t="s">
        <v>3743</v>
      </c>
      <c r="J543" s="196" t="s">
        <v>101</v>
      </c>
      <c r="L543" s="200" t="s">
        <v>101</v>
      </c>
      <c r="M543" s="198" t="s">
        <v>3744</v>
      </c>
      <c r="N543" s="198" t="s">
        <v>3745</v>
      </c>
      <c r="O543" s="196" t="s">
        <v>553</v>
      </c>
      <c r="P543" s="198" t="s">
        <v>92</v>
      </c>
      <c r="R543" s="196" t="s">
        <v>47</v>
      </c>
      <c r="S543" s="196" t="s">
        <v>41</v>
      </c>
      <c r="T543" s="211">
        <v>3.62</v>
      </c>
      <c r="U543" s="201">
        <v>43441</v>
      </c>
      <c r="W543" s="200" t="s">
        <v>93</v>
      </c>
      <c r="X543" s="196" t="s">
        <v>13</v>
      </c>
      <c r="AA543" s="196" t="s">
        <v>9292</v>
      </c>
      <c r="AB543" s="196" t="s">
        <v>9293</v>
      </c>
      <c r="AC543" s="200">
        <v>1</v>
      </c>
      <c r="AD543" s="200" t="s">
        <v>8231</v>
      </c>
      <c r="AE543" s="203" t="s">
        <v>505</v>
      </c>
      <c r="AF543" s="212">
        <v>2900702</v>
      </c>
      <c r="AG543" s="198" t="s">
        <v>3746</v>
      </c>
    </row>
    <row r="544" spans="1:33" ht="54" hidden="1" x14ac:dyDescent="0.25">
      <c r="A544" s="209">
        <v>101454.01</v>
      </c>
      <c r="B544" s="210">
        <v>3</v>
      </c>
      <c r="C544" s="196" t="s">
        <v>122</v>
      </c>
      <c r="D544" s="201">
        <v>37735</v>
      </c>
      <c r="E544" s="196" t="s">
        <v>108</v>
      </c>
      <c r="F544" s="201">
        <v>43573</v>
      </c>
      <c r="G544" s="196" t="s">
        <v>152</v>
      </c>
      <c r="H544" s="198" t="s">
        <v>109</v>
      </c>
      <c r="I544" s="196" t="s">
        <v>3743</v>
      </c>
      <c r="J544" s="196" t="s">
        <v>101</v>
      </c>
      <c r="L544" s="200" t="s">
        <v>101</v>
      </c>
      <c r="M544" s="198" t="s">
        <v>3744</v>
      </c>
      <c r="N544" s="198" t="s">
        <v>3745</v>
      </c>
      <c r="O544" s="196" t="s">
        <v>553</v>
      </c>
      <c r="P544" s="198" t="s">
        <v>92</v>
      </c>
      <c r="R544" s="196" t="s">
        <v>47</v>
      </c>
      <c r="S544" s="196" t="s">
        <v>41</v>
      </c>
      <c r="T544" s="211">
        <v>3.62</v>
      </c>
      <c r="U544" s="201">
        <v>43441</v>
      </c>
      <c r="W544" s="200" t="s">
        <v>93</v>
      </c>
      <c r="X544" s="196" t="s">
        <v>13</v>
      </c>
      <c r="AA544" s="196" t="s">
        <v>9294</v>
      </c>
      <c r="AB544" s="196" t="s">
        <v>9295</v>
      </c>
      <c r="AC544" s="200">
        <v>2</v>
      </c>
      <c r="AD544" s="200" t="s">
        <v>8231</v>
      </c>
      <c r="AE544" s="212">
        <v>-400000</v>
      </c>
      <c r="AF544" s="212">
        <v>12732129</v>
      </c>
      <c r="AG544" s="198" t="s">
        <v>3746</v>
      </c>
    </row>
    <row r="545" spans="1:33" ht="54" hidden="1" x14ac:dyDescent="0.25">
      <c r="A545" s="209">
        <v>101454.01</v>
      </c>
      <c r="B545" s="210">
        <v>3</v>
      </c>
      <c r="C545" s="196" t="s">
        <v>122</v>
      </c>
      <c r="D545" s="201">
        <v>37735</v>
      </c>
      <c r="E545" s="196" t="s">
        <v>108</v>
      </c>
      <c r="F545" s="201">
        <v>43573</v>
      </c>
      <c r="G545" s="196" t="s">
        <v>152</v>
      </c>
      <c r="H545" s="198" t="s">
        <v>109</v>
      </c>
      <c r="I545" s="196" t="s">
        <v>3743</v>
      </c>
      <c r="J545" s="196" t="s">
        <v>101</v>
      </c>
      <c r="L545" s="200" t="s">
        <v>101</v>
      </c>
      <c r="M545" s="198" t="s">
        <v>3744</v>
      </c>
      <c r="N545" s="198" t="s">
        <v>3745</v>
      </c>
      <c r="O545" s="196" t="s">
        <v>553</v>
      </c>
      <c r="P545" s="198" t="s">
        <v>92</v>
      </c>
      <c r="R545" s="196" t="s">
        <v>47</v>
      </c>
      <c r="S545" s="196" t="s">
        <v>41</v>
      </c>
      <c r="T545" s="211">
        <v>3.62</v>
      </c>
      <c r="U545" s="201">
        <v>43441</v>
      </c>
      <c r="W545" s="200" t="s">
        <v>93</v>
      </c>
      <c r="X545" s="196" t="s">
        <v>13</v>
      </c>
      <c r="AA545" s="196" t="s">
        <v>9296</v>
      </c>
      <c r="AB545" s="196" t="s">
        <v>9295</v>
      </c>
      <c r="AC545" s="200">
        <v>3</v>
      </c>
      <c r="AD545" s="200" t="s">
        <v>8231</v>
      </c>
      <c r="AE545" s="212">
        <v>2400000</v>
      </c>
      <c r="AF545" s="212">
        <v>52034864</v>
      </c>
      <c r="AG545" s="198" t="s">
        <v>3746</v>
      </c>
    </row>
    <row r="546" spans="1:33" ht="36" hidden="1" x14ac:dyDescent="0.25">
      <c r="A546" s="209">
        <v>101463.02</v>
      </c>
      <c r="B546" s="210">
        <v>3</v>
      </c>
      <c r="C546" s="196" t="s">
        <v>85</v>
      </c>
      <c r="D546" s="201">
        <v>37319.513726851852</v>
      </c>
      <c r="E546" s="196" t="s">
        <v>108</v>
      </c>
      <c r="F546" s="201">
        <v>44630</v>
      </c>
      <c r="G546" s="196" t="s">
        <v>241</v>
      </c>
      <c r="H546" s="198" t="s">
        <v>140</v>
      </c>
      <c r="M546" s="198" t="s">
        <v>2913</v>
      </c>
      <c r="N546" s="198" t="s">
        <v>2914</v>
      </c>
      <c r="O546" s="196" t="s">
        <v>553</v>
      </c>
      <c r="P546" s="198" t="s">
        <v>92</v>
      </c>
      <c r="R546" s="196" t="s">
        <v>47</v>
      </c>
      <c r="S546" s="196" t="s">
        <v>41</v>
      </c>
      <c r="T546" s="211">
        <v>5.2</v>
      </c>
      <c r="U546" s="201">
        <v>45422</v>
      </c>
      <c r="W546" s="200" t="s">
        <v>93</v>
      </c>
      <c r="X546" s="196" t="s">
        <v>103</v>
      </c>
      <c r="Y546" s="196" t="s">
        <v>32</v>
      </c>
      <c r="AA546" s="196" t="s">
        <v>9297</v>
      </c>
      <c r="AC546" s="200">
        <v>1</v>
      </c>
      <c r="AD546" s="200" t="s">
        <v>8250</v>
      </c>
      <c r="AE546" s="203" t="s">
        <v>505</v>
      </c>
      <c r="AF546" s="212">
        <v>2212515.79</v>
      </c>
    </row>
    <row r="547" spans="1:33" ht="36" hidden="1" x14ac:dyDescent="0.25">
      <c r="A547" s="209">
        <v>101463.02</v>
      </c>
      <c r="B547" s="210">
        <v>3</v>
      </c>
      <c r="C547" s="196" t="s">
        <v>85</v>
      </c>
      <c r="D547" s="201">
        <v>37319.513726851852</v>
      </c>
      <c r="E547" s="196" t="s">
        <v>108</v>
      </c>
      <c r="F547" s="201">
        <v>44630</v>
      </c>
      <c r="G547" s="196" t="s">
        <v>241</v>
      </c>
      <c r="H547" s="198" t="s">
        <v>140</v>
      </c>
      <c r="M547" s="198" t="s">
        <v>2913</v>
      </c>
      <c r="N547" s="198" t="s">
        <v>2914</v>
      </c>
      <c r="O547" s="196" t="s">
        <v>553</v>
      </c>
      <c r="P547" s="198" t="s">
        <v>92</v>
      </c>
      <c r="R547" s="196" t="s">
        <v>47</v>
      </c>
      <c r="S547" s="196" t="s">
        <v>41</v>
      </c>
      <c r="T547" s="211">
        <v>5.2</v>
      </c>
      <c r="U547" s="201">
        <v>45422</v>
      </c>
      <c r="W547" s="200" t="s">
        <v>93</v>
      </c>
      <c r="X547" s="196" t="s">
        <v>103</v>
      </c>
      <c r="Y547" s="196" t="s">
        <v>32</v>
      </c>
      <c r="AA547" s="196" t="s">
        <v>9298</v>
      </c>
      <c r="AB547" s="196" t="s">
        <v>9299</v>
      </c>
      <c r="AC547" s="200">
        <v>1</v>
      </c>
      <c r="AD547" s="200" t="s">
        <v>8231</v>
      </c>
      <c r="AE547" s="212">
        <v>1500000</v>
      </c>
      <c r="AF547" s="212">
        <v>1500000</v>
      </c>
    </row>
    <row r="548" spans="1:33" hidden="1" x14ac:dyDescent="0.25">
      <c r="A548" s="209">
        <v>101463.03</v>
      </c>
      <c r="B548" s="210">
        <v>3</v>
      </c>
      <c r="C548" s="196" t="s">
        <v>85</v>
      </c>
      <c r="D548" s="201">
        <v>37319.513749999998</v>
      </c>
      <c r="E548" s="196" t="s">
        <v>108</v>
      </c>
      <c r="F548" s="201">
        <v>44630</v>
      </c>
      <c r="G548" s="196" t="s">
        <v>241</v>
      </c>
      <c r="H548" s="198" t="s">
        <v>140</v>
      </c>
      <c r="I548" s="196" t="s">
        <v>2906</v>
      </c>
      <c r="J548" s="196" t="s">
        <v>101</v>
      </c>
      <c r="L548" s="200" t="s">
        <v>101</v>
      </c>
      <c r="M548" s="198" t="s">
        <v>2907</v>
      </c>
      <c r="N548" s="198" t="s">
        <v>2908</v>
      </c>
      <c r="O548" s="196" t="s">
        <v>553</v>
      </c>
      <c r="P548" s="198" t="s">
        <v>92</v>
      </c>
      <c r="R548" s="196" t="s">
        <v>47</v>
      </c>
      <c r="S548" s="196" t="s">
        <v>41</v>
      </c>
      <c r="T548" s="211">
        <v>2.9</v>
      </c>
      <c r="U548" s="201">
        <v>45422</v>
      </c>
      <c r="W548" s="200" t="s">
        <v>93</v>
      </c>
      <c r="X548" s="196" t="s">
        <v>13</v>
      </c>
      <c r="AA548" s="196" t="s">
        <v>9300</v>
      </c>
      <c r="AB548" s="196" t="s">
        <v>9301</v>
      </c>
      <c r="AC548" s="200">
        <v>1</v>
      </c>
      <c r="AD548" s="200" t="s">
        <v>8231</v>
      </c>
      <c r="AE548" s="212">
        <v>1000000</v>
      </c>
      <c r="AF548" s="212">
        <v>1000000</v>
      </c>
    </row>
    <row r="549" spans="1:33" hidden="1" x14ac:dyDescent="0.25">
      <c r="A549" s="209">
        <v>101463.03</v>
      </c>
      <c r="B549" s="210">
        <v>3</v>
      </c>
      <c r="C549" s="196" t="s">
        <v>85</v>
      </c>
      <c r="D549" s="201">
        <v>37319.513749999998</v>
      </c>
      <c r="E549" s="196" t="s">
        <v>108</v>
      </c>
      <c r="F549" s="201">
        <v>44630</v>
      </c>
      <c r="G549" s="196" t="s">
        <v>241</v>
      </c>
      <c r="H549" s="198" t="s">
        <v>140</v>
      </c>
      <c r="I549" s="196" t="s">
        <v>2906</v>
      </c>
      <c r="J549" s="196" t="s">
        <v>101</v>
      </c>
      <c r="L549" s="200" t="s">
        <v>101</v>
      </c>
      <c r="M549" s="198" t="s">
        <v>2907</v>
      </c>
      <c r="N549" s="198" t="s">
        <v>2908</v>
      </c>
      <c r="O549" s="196" t="s">
        <v>553</v>
      </c>
      <c r="P549" s="198" t="s">
        <v>92</v>
      </c>
      <c r="R549" s="196" t="s">
        <v>47</v>
      </c>
      <c r="S549" s="196" t="s">
        <v>41</v>
      </c>
      <c r="T549" s="211">
        <v>2.9</v>
      </c>
      <c r="U549" s="201">
        <v>45422</v>
      </c>
      <c r="W549" s="200" t="s">
        <v>93</v>
      </c>
      <c r="X549" s="196" t="s">
        <v>13</v>
      </c>
      <c r="AA549" s="196" t="s">
        <v>9302</v>
      </c>
      <c r="AB549" s="196" t="s">
        <v>9301</v>
      </c>
      <c r="AC549" s="200">
        <v>2</v>
      </c>
      <c r="AD549" s="200" t="s">
        <v>8231</v>
      </c>
      <c r="AE549" s="203" t="s">
        <v>505</v>
      </c>
      <c r="AF549" s="212">
        <v>140000</v>
      </c>
    </row>
    <row r="550" spans="1:33" hidden="1" x14ac:dyDescent="0.25">
      <c r="A550" s="209">
        <v>101463.05</v>
      </c>
      <c r="B550" s="210">
        <v>3</v>
      </c>
      <c r="C550" s="196" t="s">
        <v>122</v>
      </c>
      <c r="D550" s="201">
        <v>39898</v>
      </c>
      <c r="E550" s="196" t="s">
        <v>3773</v>
      </c>
      <c r="F550" s="201">
        <v>44280</v>
      </c>
      <c r="G550" s="196" t="s">
        <v>666</v>
      </c>
      <c r="H550" s="198" t="s">
        <v>140</v>
      </c>
      <c r="I550" s="196" t="s">
        <v>790</v>
      </c>
      <c r="J550" s="196" t="s">
        <v>101</v>
      </c>
      <c r="L550" s="200" t="s">
        <v>101</v>
      </c>
      <c r="M550" s="198" t="s">
        <v>3774</v>
      </c>
      <c r="N550" s="198" t="s">
        <v>3775</v>
      </c>
      <c r="O550" s="196" t="s">
        <v>553</v>
      </c>
      <c r="P550" s="198" t="s">
        <v>1783</v>
      </c>
      <c r="R550" s="196" t="s">
        <v>47</v>
      </c>
      <c r="S550" s="196" t="s">
        <v>45</v>
      </c>
      <c r="T550" s="211">
        <v>3.1</v>
      </c>
      <c r="U550" s="201">
        <v>43077</v>
      </c>
      <c r="W550" s="200" t="s">
        <v>93</v>
      </c>
      <c r="X550" s="196" t="s">
        <v>103</v>
      </c>
      <c r="AA550" s="196" t="s">
        <v>9303</v>
      </c>
      <c r="AB550" s="196" t="s">
        <v>9304</v>
      </c>
      <c r="AC550" s="200">
        <v>1</v>
      </c>
      <c r="AD550" s="200" t="s">
        <v>8231</v>
      </c>
      <c r="AE550" s="203" t="s">
        <v>505</v>
      </c>
      <c r="AF550" s="212">
        <v>2915000</v>
      </c>
      <c r="AG550" s="198" t="s">
        <v>3776</v>
      </c>
    </row>
    <row r="551" spans="1:33" hidden="1" x14ac:dyDescent="0.25">
      <c r="A551" s="209">
        <v>101463.05</v>
      </c>
      <c r="B551" s="210">
        <v>3</v>
      </c>
      <c r="C551" s="196" t="s">
        <v>122</v>
      </c>
      <c r="D551" s="201">
        <v>39898</v>
      </c>
      <c r="E551" s="196" t="s">
        <v>3773</v>
      </c>
      <c r="F551" s="201">
        <v>44280</v>
      </c>
      <c r="G551" s="196" t="s">
        <v>666</v>
      </c>
      <c r="H551" s="198" t="s">
        <v>140</v>
      </c>
      <c r="I551" s="196" t="s">
        <v>790</v>
      </c>
      <c r="J551" s="196" t="s">
        <v>101</v>
      </c>
      <c r="L551" s="200" t="s">
        <v>101</v>
      </c>
      <c r="M551" s="198" t="s">
        <v>3774</v>
      </c>
      <c r="N551" s="198" t="s">
        <v>3775</v>
      </c>
      <c r="O551" s="196" t="s">
        <v>553</v>
      </c>
      <c r="P551" s="198" t="s">
        <v>1783</v>
      </c>
      <c r="R551" s="196" t="s">
        <v>47</v>
      </c>
      <c r="S551" s="196" t="s">
        <v>45</v>
      </c>
      <c r="T551" s="211">
        <v>3.1</v>
      </c>
      <c r="U551" s="201">
        <v>43077</v>
      </c>
      <c r="W551" s="200" t="s">
        <v>93</v>
      </c>
      <c r="X551" s="196" t="s">
        <v>103</v>
      </c>
      <c r="AA551" s="196" t="s">
        <v>9305</v>
      </c>
      <c r="AB551" s="196" t="s">
        <v>9306</v>
      </c>
      <c r="AC551" s="200">
        <v>2</v>
      </c>
      <c r="AD551" s="200" t="s">
        <v>8231</v>
      </c>
      <c r="AE551" s="203" t="s">
        <v>505</v>
      </c>
      <c r="AF551" s="212">
        <v>6901400</v>
      </c>
      <c r="AG551" s="198" t="s">
        <v>3776</v>
      </c>
    </row>
    <row r="552" spans="1:33" hidden="1" x14ac:dyDescent="0.25">
      <c r="A552" s="209">
        <v>101463.05</v>
      </c>
      <c r="B552" s="210">
        <v>3</v>
      </c>
      <c r="C552" s="196" t="s">
        <v>122</v>
      </c>
      <c r="D552" s="201">
        <v>39898</v>
      </c>
      <c r="E552" s="196" t="s">
        <v>3773</v>
      </c>
      <c r="F552" s="201">
        <v>44280</v>
      </c>
      <c r="G552" s="196" t="s">
        <v>666</v>
      </c>
      <c r="H552" s="198" t="s">
        <v>140</v>
      </c>
      <c r="I552" s="196" t="s">
        <v>790</v>
      </c>
      <c r="J552" s="196" t="s">
        <v>101</v>
      </c>
      <c r="L552" s="200" t="s">
        <v>101</v>
      </c>
      <c r="M552" s="198" t="s">
        <v>3774</v>
      </c>
      <c r="N552" s="198" t="s">
        <v>3775</v>
      </c>
      <c r="O552" s="196" t="s">
        <v>553</v>
      </c>
      <c r="P552" s="198" t="s">
        <v>1783</v>
      </c>
      <c r="R552" s="196" t="s">
        <v>47</v>
      </c>
      <c r="S552" s="196" t="s">
        <v>45</v>
      </c>
      <c r="T552" s="211">
        <v>3.1</v>
      </c>
      <c r="U552" s="201">
        <v>43077</v>
      </c>
      <c r="W552" s="200" t="s">
        <v>93</v>
      </c>
      <c r="X552" s="196" t="s">
        <v>103</v>
      </c>
      <c r="AA552" s="196" t="s">
        <v>9307</v>
      </c>
      <c r="AB552" s="196" t="s">
        <v>9306</v>
      </c>
      <c r="AC552" s="200">
        <v>3</v>
      </c>
      <c r="AD552" s="200" t="s">
        <v>8231</v>
      </c>
      <c r="AE552" s="212">
        <v>6</v>
      </c>
      <c r="AF552" s="212">
        <v>71688566</v>
      </c>
      <c r="AG552" s="198" t="s">
        <v>3776</v>
      </c>
    </row>
    <row r="553" spans="1:33" hidden="1" x14ac:dyDescent="0.25">
      <c r="A553" s="209">
        <v>101554.01</v>
      </c>
      <c r="B553" s="210">
        <v>2</v>
      </c>
      <c r="C553" s="196" t="s">
        <v>122</v>
      </c>
      <c r="D553" s="201">
        <v>42571</v>
      </c>
      <c r="E553" s="196" t="s">
        <v>98</v>
      </c>
      <c r="F553" s="201">
        <v>43563.875104166669</v>
      </c>
      <c r="G553" s="196" t="s">
        <v>108</v>
      </c>
      <c r="H553" s="198" t="s">
        <v>1027</v>
      </c>
      <c r="I553" s="196" t="s">
        <v>1553</v>
      </c>
      <c r="J553" s="196" t="s">
        <v>101</v>
      </c>
      <c r="L553" s="200" t="s">
        <v>101</v>
      </c>
      <c r="M553" s="198" t="s">
        <v>1554</v>
      </c>
      <c r="O553" s="196" t="s">
        <v>438</v>
      </c>
      <c r="P553" s="198" t="s">
        <v>439</v>
      </c>
      <c r="R553" s="196" t="s">
        <v>39</v>
      </c>
      <c r="S553" s="196" t="s">
        <v>46</v>
      </c>
      <c r="T553" s="211">
        <v>0.35</v>
      </c>
      <c r="U553" s="201">
        <v>43553</v>
      </c>
      <c r="W553" s="200" t="s">
        <v>93</v>
      </c>
      <c r="X553" s="196" t="s">
        <v>103</v>
      </c>
      <c r="Y553" s="196" t="s">
        <v>32</v>
      </c>
      <c r="Z553" s="198" t="s">
        <v>1555</v>
      </c>
      <c r="AA553" s="196" t="s">
        <v>9308</v>
      </c>
      <c r="AC553" s="200">
        <v>3</v>
      </c>
      <c r="AD553" s="200" t="s">
        <v>8274</v>
      </c>
      <c r="AE553" s="212">
        <v>319200</v>
      </c>
      <c r="AF553" s="212">
        <v>2193723</v>
      </c>
      <c r="AG553" s="198" t="s">
        <v>1556</v>
      </c>
    </row>
    <row r="554" spans="1:33" hidden="1" x14ac:dyDescent="0.25">
      <c r="A554" s="209">
        <v>101560.01</v>
      </c>
      <c r="B554" s="210">
        <v>3</v>
      </c>
      <c r="C554" s="196" t="s">
        <v>85</v>
      </c>
      <c r="D554" s="201">
        <v>44098</v>
      </c>
      <c r="E554" s="196" t="s">
        <v>398</v>
      </c>
      <c r="F554" s="201">
        <v>44278</v>
      </c>
      <c r="G554" s="196" t="s">
        <v>152</v>
      </c>
      <c r="H554" s="198" t="s">
        <v>306</v>
      </c>
      <c r="I554" s="196" t="s">
        <v>1417</v>
      </c>
      <c r="J554" s="196" t="s">
        <v>101</v>
      </c>
      <c r="L554" s="200" t="s">
        <v>101</v>
      </c>
      <c r="M554" s="198" t="s">
        <v>9309</v>
      </c>
      <c r="O554" s="196" t="s">
        <v>40</v>
      </c>
      <c r="P554" s="198" t="s">
        <v>439</v>
      </c>
      <c r="R554" s="196" t="s">
        <v>39</v>
      </c>
      <c r="S554" s="196" t="s">
        <v>46</v>
      </c>
      <c r="T554" s="211">
        <v>0</v>
      </c>
      <c r="W554" s="200" t="s">
        <v>93</v>
      </c>
      <c r="X554" s="196" t="s">
        <v>103</v>
      </c>
      <c r="Z554" s="198" t="s">
        <v>9310</v>
      </c>
      <c r="AA554" s="196" t="s">
        <v>9311</v>
      </c>
      <c r="AC554" s="200">
        <v>3</v>
      </c>
      <c r="AD554" s="200" t="s">
        <v>8274</v>
      </c>
      <c r="AE554" s="203" t="s">
        <v>505</v>
      </c>
      <c r="AF554" s="212">
        <v>45000</v>
      </c>
    </row>
    <row r="555" spans="1:33" hidden="1" x14ac:dyDescent="0.25">
      <c r="A555" s="209">
        <v>101572</v>
      </c>
      <c r="B555" s="210">
        <v>1</v>
      </c>
      <c r="C555" s="196" t="s">
        <v>114</v>
      </c>
      <c r="D555" s="201">
        <v>37319.503171296295</v>
      </c>
      <c r="E555" s="196" t="s">
        <v>108</v>
      </c>
      <c r="F555" s="201">
        <v>44278</v>
      </c>
      <c r="G555" s="196" t="s">
        <v>170</v>
      </c>
      <c r="H555" s="198" t="s">
        <v>171</v>
      </c>
      <c r="I555" s="196" t="s">
        <v>172</v>
      </c>
      <c r="J555" s="196" t="s">
        <v>101</v>
      </c>
      <c r="L555" s="200" t="s">
        <v>101</v>
      </c>
      <c r="M555" s="198" t="s">
        <v>173</v>
      </c>
      <c r="N555" s="198" t="s">
        <v>174</v>
      </c>
      <c r="O555" s="196" t="s">
        <v>40</v>
      </c>
      <c r="P555" s="198" t="s">
        <v>166</v>
      </c>
      <c r="R555" s="196" t="s">
        <v>39</v>
      </c>
      <c r="S555" s="196" t="s">
        <v>45</v>
      </c>
      <c r="T555" s="211">
        <v>0.64400000000000002</v>
      </c>
      <c r="U555" s="201">
        <v>41369</v>
      </c>
      <c r="W555" s="200" t="s">
        <v>93</v>
      </c>
      <c r="X555" s="196" t="s">
        <v>103</v>
      </c>
      <c r="Z555" s="198" t="s">
        <v>175</v>
      </c>
      <c r="AA555" s="196" t="s">
        <v>9312</v>
      </c>
      <c r="AB555" s="196" t="s">
        <v>9313</v>
      </c>
      <c r="AC555" s="200">
        <v>2</v>
      </c>
      <c r="AD555" s="200" t="s">
        <v>8231</v>
      </c>
      <c r="AE555" s="212">
        <v>19562.73</v>
      </c>
      <c r="AF555" s="212">
        <v>519562.73</v>
      </c>
      <c r="AG555" s="198" t="s">
        <v>176</v>
      </c>
    </row>
    <row r="556" spans="1:33" hidden="1" x14ac:dyDescent="0.25">
      <c r="A556" s="209">
        <v>101572</v>
      </c>
      <c r="B556" s="210">
        <v>1</v>
      </c>
      <c r="C556" s="196" t="s">
        <v>114</v>
      </c>
      <c r="D556" s="201">
        <v>37319.503171296295</v>
      </c>
      <c r="E556" s="196" t="s">
        <v>108</v>
      </c>
      <c r="F556" s="201">
        <v>44278</v>
      </c>
      <c r="G556" s="196" t="s">
        <v>170</v>
      </c>
      <c r="H556" s="198" t="s">
        <v>171</v>
      </c>
      <c r="I556" s="196" t="s">
        <v>172</v>
      </c>
      <c r="J556" s="196" t="s">
        <v>101</v>
      </c>
      <c r="L556" s="200" t="s">
        <v>101</v>
      </c>
      <c r="M556" s="198" t="s">
        <v>173</v>
      </c>
      <c r="N556" s="198" t="s">
        <v>174</v>
      </c>
      <c r="O556" s="196" t="s">
        <v>40</v>
      </c>
      <c r="P556" s="198" t="s">
        <v>166</v>
      </c>
      <c r="R556" s="196" t="s">
        <v>39</v>
      </c>
      <c r="S556" s="196" t="s">
        <v>45</v>
      </c>
      <c r="T556" s="211">
        <v>0.64400000000000002</v>
      </c>
      <c r="U556" s="201">
        <v>41369</v>
      </c>
      <c r="W556" s="200" t="s">
        <v>93</v>
      </c>
      <c r="X556" s="196" t="s">
        <v>103</v>
      </c>
      <c r="Z556" s="198" t="s">
        <v>175</v>
      </c>
      <c r="AA556" s="196" t="s">
        <v>9314</v>
      </c>
      <c r="AB556" s="196" t="s">
        <v>9313</v>
      </c>
      <c r="AC556" s="200">
        <v>3</v>
      </c>
      <c r="AD556" s="200" t="s">
        <v>8231</v>
      </c>
      <c r="AE556" s="212">
        <v>-4254.8599999999997</v>
      </c>
      <c r="AF556" s="212">
        <v>15658490.140000001</v>
      </c>
      <c r="AG556" s="198" t="s">
        <v>176</v>
      </c>
    </row>
    <row r="557" spans="1:33" hidden="1" x14ac:dyDescent="0.25">
      <c r="A557" s="209">
        <v>101577</v>
      </c>
      <c r="B557" s="210">
        <v>2</v>
      </c>
      <c r="C557" s="196" t="s">
        <v>97</v>
      </c>
      <c r="D557" s="201">
        <v>37319.508379629631</v>
      </c>
      <c r="E557" s="196" t="s">
        <v>108</v>
      </c>
      <c r="F557" s="201">
        <v>44169</v>
      </c>
      <c r="G557" s="196" t="s">
        <v>426</v>
      </c>
      <c r="H557" s="198" t="s">
        <v>399</v>
      </c>
      <c r="I557" s="196" t="s">
        <v>477</v>
      </c>
      <c r="J557" s="196" t="s">
        <v>299</v>
      </c>
      <c r="L557" s="200" t="s">
        <v>300</v>
      </c>
      <c r="M557" s="198" t="s">
        <v>9315</v>
      </c>
      <c r="N557" s="198" t="s">
        <v>9316</v>
      </c>
      <c r="O557" s="196" t="s">
        <v>553</v>
      </c>
      <c r="P557" s="198" t="s">
        <v>2919</v>
      </c>
      <c r="R557" s="196" t="s">
        <v>47</v>
      </c>
      <c r="S557" s="196" t="s">
        <v>41</v>
      </c>
      <c r="T557" s="211">
        <v>2.2010000000000001</v>
      </c>
      <c r="U557" s="201">
        <v>42342</v>
      </c>
      <c r="W557" s="200" t="s">
        <v>93</v>
      </c>
      <c r="X557" s="196" t="s">
        <v>303</v>
      </c>
      <c r="AA557" s="196" t="s">
        <v>9317</v>
      </c>
      <c r="AB557" s="196" t="s">
        <v>9318</v>
      </c>
      <c r="AC557" s="200">
        <v>1</v>
      </c>
      <c r="AD557" s="200" t="s">
        <v>8231</v>
      </c>
      <c r="AE557" s="203" t="s">
        <v>505</v>
      </c>
      <c r="AF557" s="212">
        <v>2175000</v>
      </c>
      <c r="AG557" s="198" t="s">
        <v>3693</v>
      </c>
    </row>
    <row r="558" spans="1:33" hidden="1" x14ac:dyDescent="0.25">
      <c r="A558" s="209">
        <v>101577</v>
      </c>
      <c r="B558" s="210">
        <v>2</v>
      </c>
      <c r="C558" s="196" t="s">
        <v>97</v>
      </c>
      <c r="D558" s="201">
        <v>37319.508379629631</v>
      </c>
      <c r="E558" s="196" t="s">
        <v>108</v>
      </c>
      <c r="F558" s="201">
        <v>44169</v>
      </c>
      <c r="G558" s="196" t="s">
        <v>426</v>
      </c>
      <c r="H558" s="198" t="s">
        <v>399</v>
      </c>
      <c r="I558" s="196" t="s">
        <v>477</v>
      </c>
      <c r="J558" s="196" t="s">
        <v>299</v>
      </c>
      <c r="L558" s="200" t="s">
        <v>300</v>
      </c>
      <c r="M558" s="198" t="s">
        <v>9315</v>
      </c>
      <c r="N558" s="198" t="s">
        <v>9316</v>
      </c>
      <c r="O558" s="196" t="s">
        <v>553</v>
      </c>
      <c r="P558" s="198" t="s">
        <v>2919</v>
      </c>
      <c r="R558" s="196" t="s">
        <v>47</v>
      </c>
      <c r="S558" s="196" t="s">
        <v>41</v>
      </c>
      <c r="T558" s="211">
        <v>2.2010000000000001</v>
      </c>
      <c r="U558" s="201">
        <v>42342</v>
      </c>
      <c r="W558" s="200" t="s">
        <v>93</v>
      </c>
      <c r="X558" s="196" t="s">
        <v>303</v>
      </c>
      <c r="AA558" s="196" t="s">
        <v>9319</v>
      </c>
      <c r="AB558" s="196" t="s">
        <v>9318</v>
      </c>
      <c r="AC558" s="200">
        <v>2</v>
      </c>
      <c r="AD558" s="200" t="s">
        <v>8231</v>
      </c>
      <c r="AE558" s="203" t="s">
        <v>505</v>
      </c>
      <c r="AF558" s="212">
        <v>3893675</v>
      </c>
      <c r="AG558" s="198" t="s">
        <v>3693</v>
      </c>
    </row>
    <row r="559" spans="1:33" hidden="1" x14ac:dyDescent="0.25">
      <c r="A559" s="209">
        <v>101577</v>
      </c>
      <c r="B559" s="210">
        <v>2</v>
      </c>
      <c r="C559" s="196" t="s">
        <v>97</v>
      </c>
      <c r="D559" s="201">
        <v>37319.508379629631</v>
      </c>
      <c r="E559" s="196" t="s">
        <v>108</v>
      </c>
      <c r="F559" s="201">
        <v>44169</v>
      </c>
      <c r="G559" s="196" t="s">
        <v>426</v>
      </c>
      <c r="H559" s="198" t="s">
        <v>399</v>
      </c>
      <c r="I559" s="196" t="s">
        <v>477</v>
      </c>
      <c r="J559" s="196" t="s">
        <v>299</v>
      </c>
      <c r="L559" s="200" t="s">
        <v>300</v>
      </c>
      <c r="M559" s="198" t="s">
        <v>9315</v>
      </c>
      <c r="N559" s="198" t="s">
        <v>9316</v>
      </c>
      <c r="O559" s="196" t="s">
        <v>553</v>
      </c>
      <c r="P559" s="198" t="s">
        <v>2919</v>
      </c>
      <c r="R559" s="196" t="s">
        <v>47</v>
      </c>
      <c r="S559" s="196" t="s">
        <v>41</v>
      </c>
      <c r="T559" s="211">
        <v>2.2010000000000001</v>
      </c>
      <c r="U559" s="201">
        <v>42342</v>
      </c>
      <c r="W559" s="200" t="s">
        <v>93</v>
      </c>
      <c r="X559" s="196" t="s">
        <v>303</v>
      </c>
      <c r="AA559" s="196" t="s">
        <v>9320</v>
      </c>
      <c r="AB559" s="196" t="s">
        <v>9318</v>
      </c>
      <c r="AC559" s="200">
        <v>3</v>
      </c>
      <c r="AD559" s="200" t="s">
        <v>8231</v>
      </c>
      <c r="AE559" s="203" t="s">
        <v>505</v>
      </c>
      <c r="AF559" s="212">
        <v>26123858</v>
      </c>
      <c r="AG559" s="198" t="s">
        <v>3693</v>
      </c>
    </row>
    <row r="560" spans="1:33" ht="36" hidden="1" x14ac:dyDescent="0.25">
      <c r="A560" s="209">
        <v>101589.01</v>
      </c>
      <c r="B560" s="210">
        <v>2</v>
      </c>
      <c r="C560" s="196" t="s">
        <v>85</v>
      </c>
      <c r="D560" s="201">
        <v>37469</v>
      </c>
      <c r="E560" s="196" t="s">
        <v>108</v>
      </c>
      <c r="F560" s="201">
        <v>44687</v>
      </c>
      <c r="G560" s="196" t="s">
        <v>673</v>
      </c>
      <c r="H560" s="198" t="s">
        <v>465</v>
      </c>
      <c r="I560" s="196" t="s">
        <v>843</v>
      </c>
      <c r="J560" s="196" t="s">
        <v>101</v>
      </c>
      <c r="L560" s="200" t="s">
        <v>101</v>
      </c>
      <c r="M560" s="198" t="s">
        <v>3344</v>
      </c>
      <c r="N560" s="198" t="s">
        <v>3345</v>
      </c>
      <c r="O560" s="196" t="s">
        <v>553</v>
      </c>
      <c r="P560" s="198" t="s">
        <v>1783</v>
      </c>
      <c r="R560" s="196" t="s">
        <v>47</v>
      </c>
      <c r="S560" s="196" t="s">
        <v>45</v>
      </c>
      <c r="T560" s="211">
        <v>0.64</v>
      </c>
      <c r="U560" s="201">
        <v>45100</v>
      </c>
      <c r="W560" s="200" t="s">
        <v>93</v>
      </c>
      <c r="X560" s="196" t="s">
        <v>13</v>
      </c>
      <c r="AA560" s="196" t="s">
        <v>9321</v>
      </c>
      <c r="AB560" s="196" t="s">
        <v>9322</v>
      </c>
      <c r="AC560" s="200">
        <v>1</v>
      </c>
      <c r="AD560" s="200" t="s">
        <v>8231</v>
      </c>
      <c r="AE560" s="212">
        <v>173387.89</v>
      </c>
      <c r="AF560" s="212">
        <v>893387.89</v>
      </c>
    </row>
    <row r="561" spans="1:33" ht="36" hidden="1" x14ac:dyDescent="0.25">
      <c r="A561" s="209">
        <v>101589.01</v>
      </c>
      <c r="B561" s="210">
        <v>2</v>
      </c>
      <c r="C561" s="196" t="s">
        <v>85</v>
      </c>
      <c r="D561" s="201">
        <v>37469</v>
      </c>
      <c r="E561" s="196" t="s">
        <v>108</v>
      </c>
      <c r="F561" s="201">
        <v>44687</v>
      </c>
      <c r="G561" s="196" t="s">
        <v>673</v>
      </c>
      <c r="H561" s="198" t="s">
        <v>465</v>
      </c>
      <c r="I561" s="196" t="s">
        <v>843</v>
      </c>
      <c r="J561" s="196" t="s">
        <v>101</v>
      </c>
      <c r="L561" s="200" t="s">
        <v>101</v>
      </c>
      <c r="M561" s="198" t="s">
        <v>3344</v>
      </c>
      <c r="N561" s="198" t="s">
        <v>3345</v>
      </c>
      <c r="O561" s="196" t="s">
        <v>553</v>
      </c>
      <c r="P561" s="198" t="s">
        <v>1783</v>
      </c>
      <c r="R561" s="196" t="s">
        <v>47</v>
      </c>
      <c r="S561" s="196" t="s">
        <v>45</v>
      </c>
      <c r="T561" s="211">
        <v>0.64</v>
      </c>
      <c r="U561" s="201">
        <v>45100</v>
      </c>
      <c r="W561" s="200" t="s">
        <v>93</v>
      </c>
      <c r="X561" s="196" t="s">
        <v>13</v>
      </c>
      <c r="AA561" s="196" t="s">
        <v>9323</v>
      </c>
      <c r="AB561" s="196" t="s">
        <v>9322</v>
      </c>
      <c r="AC561" s="200">
        <v>2</v>
      </c>
      <c r="AD561" s="200" t="s">
        <v>8231</v>
      </c>
      <c r="AE561" s="212">
        <v>-65000</v>
      </c>
      <c r="AF561" s="212">
        <v>4954258</v>
      </c>
    </row>
    <row r="562" spans="1:33" hidden="1" x14ac:dyDescent="0.25">
      <c r="A562" s="209">
        <v>101591</v>
      </c>
      <c r="B562" s="210">
        <v>3</v>
      </c>
      <c r="C562" s="196" t="s">
        <v>97</v>
      </c>
      <c r="D562" s="201">
        <v>37319.516886574071</v>
      </c>
      <c r="E562" s="196" t="s">
        <v>108</v>
      </c>
      <c r="F562" s="201">
        <v>44455</v>
      </c>
      <c r="G562" s="196" t="s">
        <v>203</v>
      </c>
      <c r="H562" s="198" t="s">
        <v>115</v>
      </c>
      <c r="I562" s="196" t="s">
        <v>1619</v>
      </c>
      <c r="J562" s="196" t="s">
        <v>101</v>
      </c>
      <c r="L562" s="200" t="s">
        <v>101</v>
      </c>
      <c r="M562" s="198" t="s">
        <v>3700</v>
      </c>
      <c r="N562" s="198" t="s">
        <v>3701</v>
      </c>
      <c r="O562" s="196" t="s">
        <v>553</v>
      </c>
      <c r="P562" s="198" t="s">
        <v>1783</v>
      </c>
      <c r="R562" s="196" t="s">
        <v>47</v>
      </c>
      <c r="S562" s="196" t="s">
        <v>45</v>
      </c>
      <c r="T562" s="211">
        <v>2.31</v>
      </c>
      <c r="U562" s="201">
        <v>42342</v>
      </c>
      <c r="W562" s="200" t="s">
        <v>93</v>
      </c>
      <c r="X562" s="196" t="s">
        <v>94</v>
      </c>
      <c r="AA562" s="196" t="s">
        <v>9324</v>
      </c>
      <c r="AB562" s="196" t="s">
        <v>9325</v>
      </c>
      <c r="AC562" s="200">
        <v>1</v>
      </c>
      <c r="AD562" s="200" t="s">
        <v>8231</v>
      </c>
      <c r="AE562" s="203" t="s">
        <v>505</v>
      </c>
      <c r="AF562" s="212">
        <v>821500</v>
      </c>
      <c r="AG562" s="198" t="s">
        <v>3702</v>
      </c>
    </row>
    <row r="563" spans="1:33" hidden="1" x14ac:dyDescent="0.25">
      <c r="A563" s="209">
        <v>101591</v>
      </c>
      <c r="B563" s="210">
        <v>3</v>
      </c>
      <c r="C563" s="196" t="s">
        <v>97</v>
      </c>
      <c r="D563" s="201">
        <v>37319.516886574071</v>
      </c>
      <c r="E563" s="196" t="s">
        <v>108</v>
      </c>
      <c r="F563" s="201">
        <v>44455</v>
      </c>
      <c r="G563" s="196" t="s">
        <v>203</v>
      </c>
      <c r="H563" s="198" t="s">
        <v>115</v>
      </c>
      <c r="I563" s="196" t="s">
        <v>1619</v>
      </c>
      <c r="J563" s="196" t="s">
        <v>101</v>
      </c>
      <c r="L563" s="200" t="s">
        <v>101</v>
      </c>
      <c r="M563" s="198" t="s">
        <v>3700</v>
      </c>
      <c r="N563" s="198" t="s">
        <v>3701</v>
      </c>
      <c r="O563" s="196" t="s">
        <v>553</v>
      </c>
      <c r="P563" s="198" t="s">
        <v>1783</v>
      </c>
      <c r="R563" s="196" t="s">
        <v>47</v>
      </c>
      <c r="S563" s="196" t="s">
        <v>45</v>
      </c>
      <c r="T563" s="211">
        <v>2.31</v>
      </c>
      <c r="U563" s="201">
        <v>42342</v>
      </c>
      <c r="W563" s="200" t="s">
        <v>93</v>
      </c>
      <c r="X563" s="196" t="s">
        <v>94</v>
      </c>
      <c r="AA563" s="196" t="s">
        <v>9326</v>
      </c>
      <c r="AB563" s="196" t="s">
        <v>9325</v>
      </c>
      <c r="AC563" s="200">
        <v>2</v>
      </c>
      <c r="AD563" s="200" t="s">
        <v>8231</v>
      </c>
      <c r="AE563" s="212">
        <v>418455.72</v>
      </c>
      <c r="AF563" s="212">
        <v>4428665.72</v>
      </c>
      <c r="AG563" s="198" t="s">
        <v>3702</v>
      </c>
    </row>
    <row r="564" spans="1:33" hidden="1" x14ac:dyDescent="0.25">
      <c r="A564" s="209">
        <v>101591</v>
      </c>
      <c r="B564" s="210">
        <v>3</v>
      </c>
      <c r="C564" s="196" t="s">
        <v>97</v>
      </c>
      <c r="D564" s="201">
        <v>37319.516886574071</v>
      </c>
      <c r="E564" s="196" t="s">
        <v>108</v>
      </c>
      <c r="F564" s="201">
        <v>44455</v>
      </c>
      <c r="G564" s="196" t="s">
        <v>203</v>
      </c>
      <c r="H564" s="198" t="s">
        <v>115</v>
      </c>
      <c r="I564" s="196" t="s">
        <v>1619</v>
      </c>
      <c r="J564" s="196" t="s">
        <v>101</v>
      </c>
      <c r="L564" s="200" t="s">
        <v>101</v>
      </c>
      <c r="M564" s="198" t="s">
        <v>3700</v>
      </c>
      <c r="N564" s="198" t="s">
        <v>3701</v>
      </c>
      <c r="O564" s="196" t="s">
        <v>553</v>
      </c>
      <c r="P564" s="198" t="s">
        <v>1783</v>
      </c>
      <c r="R564" s="196" t="s">
        <v>47</v>
      </c>
      <c r="S564" s="196" t="s">
        <v>45</v>
      </c>
      <c r="T564" s="211">
        <v>2.31</v>
      </c>
      <c r="U564" s="201">
        <v>42342</v>
      </c>
      <c r="W564" s="200" t="s">
        <v>93</v>
      </c>
      <c r="X564" s="196" t="s">
        <v>94</v>
      </c>
      <c r="AA564" s="196" t="s">
        <v>9327</v>
      </c>
      <c r="AB564" s="196" t="s">
        <v>9325</v>
      </c>
      <c r="AC564" s="200">
        <v>3</v>
      </c>
      <c r="AD564" s="200" t="s">
        <v>8231</v>
      </c>
      <c r="AE564" s="203" t="s">
        <v>505</v>
      </c>
      <c r="AF564" s="212">
        <v>17901481</v>
      </c>
      <c r="AG564" s="198" t="s">
        <v>3702</v>
      </c>
    </row>
    <row r="565" spans="1:33" ht="36" hidden="1" x14ac:dyDescent="0.25">
      <c r="A565" s="209">
        <v>101593</v>
      </c>
      <c r="B565" s="210">
        <v>4</v>
      </c>
      <c r="C565" s="196" t="s">
        <v>85</v>
      </c>
      <c r="D565" s="201">
        <v>37319.51866898148</v>
      </c>
      <c r="E565" s="196" t="s">
        <v>108</v>
      </c>
      <c r="F565" s="201">
        <v>43926</v>
      </c>
      <c r="G565" s="196" t="s">
        <v>98</v>
      </c>
      <c r="H565" s="198" t="s">
        <v>961</v>
      </c>
      <c r="I565" s="196" t="s">
        <v>9328</v>
      </c>
      <c r="J565" s="196" t="s">
        <v>101</v>
      </c>
      <c r="L565" s="200" t="s">
        <v>101</v>
      </c>
      <c r="M565" s="198" t="s">
        <v>9329</v>
      </c>
      <c r="O565" s="196" t="s">
        <v>553</v>
      </c>
      <c r="P565" s="198" t="s">
        <v>3990</v>
      </c>
      <c r="R565" s="196" t="s">
        <v>47</v>
      </c>
      <c r="S565" s="196" t="s">
        <v>41</v>
      </c>
      <c r="T565" s="211">
        <v>5.2</v>
      </c>
      <c r="W565" s="200" t="s">
        <v>93</v>
      </c>
      <c r="AA565" s="196" t="s">
        <v>9330</v>
      </c>
      <c r="AC565" s="200">
        <v>1</v>
      </c>
      <c r="AD565" s="200" t="s">
        <v>8250</v>
      </c>
      <c r="AE565" s="203" t="s">
        <v>505</v>
      </c>
      <c r="AF565" s="212">
        <v>609218.76</v>
      </c>
    </row>
    <row r="566" spans="1:33" hidden="1" x14ac:dyDescent="0.25">
      <c r="A566" s="209">
        <v>101593.01</v>
      </c>
      <c r="B566" s="210">
        <v>4</v>
      </c>
      <c r="C566" s="196" t="s">
        <v>85</v>
      </c>
      <c r="D566" s="201">
        <v>37966</v>
      </c>
      <c r="E566" s="196" t="s">
        <v>108</v>
      </c>
      <c r="F566" s="201">
        <v>44182</v>
      </c>
      <c r="G566" s="196" t="s">
        <v>1132</v>
      </c>
      <c r="H566" s="198" t="s">
        <v>961</v>
      </c>
      <c r="I566" s="196" t="s">
        <v>9328</v>
      </c>
      <c r="J566" s="196" t="s">
        <v>101</v>
      </c>
      <c r="L566" s="200" t="s">
        <v>101</v>
      </c>
      <c r="M566" s="198" t="s">
        <v>9331</v>
      </c>
      <c r="N566" s="198" t="s">
        <v>9332</v>
      </c>
      <c r="O566" s="196" t="s">
        <v>553</v>
      </c>
      <c r="P566" s="198" t="s">
        <v>92</v>
      </c>
      <c r="R566" s="196" t="s">
        <v>47</v>
      </c>
      <c r="S566" s="196" t="s">
        <v>41</v>
      </c>
      <c r="T566" s="211">
        <v>2.9</v>
      </c>
      <c r="U566" s="201">
        <v>45632</v>
      </c>
      <c r="W566" s="200" t="s">
        <v>93</v>
      </c>
      <c r="AA566" s="196" t="s">
        <v>9333</v>
      </c>
      <c r="AB566" s="196" t="s">
        <v>9334</v>
      </c>
      <c r="AC566" s="200">
        <v>1</v>
      </c>
      <c r="AD566" s="200" t="s">
        <v>8231</v>
      </c>
      <c r="AE566" s="203" t="s">
        <v>505</v>
      </c>
      <c r="AF566" s="212">
        <v>1890000</v>
      </c>
    </row>
    <row r="567" spans="1:33" ht="54" hidden="1" x14ac:dyDescent="0.25">
      <c r="A567" s="209">
        <v>101593.02</v>
      </c>
      <c r="B567" s="210">
        <v>4</v>
      </c>
      <c r="C567" s="196" t="s">
        <v>85</v>
      </c>
      <c r="D567" s="201">
        <v>37966</v>
      </c>
      <c r="E567" s="196" t="s">
        <v>108</v>
      </c>
      <c r="F567" s="201">
        <v>44182</v>
      </c>
      <c r="G567" s="196" t="s">
        <v>1132</v>
      </c>
      <c r="H567" s="198" t="s">
        <v>961</v>
      </c>
      <c r="I567" s="196" t="s">
        <v>9328</v>
      </c>
      <c r="J567" s="196" t="s">
        <v>101</v>
      </c>
      <c r="L567" s="200" t="s">
        <v>101</v>
      </c>
      <c r="M567" s="198" t="s">
        <v>9335</v>
      </c>
      <c r="N567" s="198" t="s">
        <v>9336</v>
      </c>
      <c r="O567" s="196" t="s">
        <v>553</v>
      </c>
      <c r="P567" s="198" t="s">
        <v>92</v>
      </c>
      <c r="R567" s="196" t="s">
        <v>47</v>
      </c>
      <c r="S567" s="196" t="s">
        <v>41</v>
      </c>
      <c r="T567" s="211">
        <v>2.7970000000000002</v>
      </c>
      <c r="U567" s="201">
        <v>46059</v>
      </c>
      <c r="W567" s="200" t="s">
        <v>93</v>
      </c>
      <c r="AA567" s="196" t="s">
        <v>9337</v>
      </c>
      <c r="AB567" s="196" t="s">
        <v>9338</v>
      </c>
      <c r="AC567" s="200">
        <v>1</v>
      </c>
      <c r="AD567" s="200" t="s">
        <v>8231</v>
      </c>
      <c r="AE567" s="203" t="s">
        <v>505</v>
      </c>
      <c r="AF567" s="212">
        <v>2061201</v>
      </c>
    </row>
    <row r="568" spans="1:33" hidden="1" x14ac:dyDescent="0.25">
      <c r="A568" s="209">
        <v>101597</v>
      </c>
      <c r="B568" s="210">
        <v>4</v>
      </c>
      <c r="C568" s="196" t="s">
        <v>85</v>
      </c>
      <c r="D568" s="201">
        <v>37319.518692129626</v>
      </c>
      <c r="E568" s="196" t="s">
        <v>108</v>
      </c>
      <c r="F568" s="201">
        <v>44021</v>
      </c>
      <c r="G568" s="196" t="s">
        <v>9339</v>
      </c>
      <c r="H568" s="198" t="s">
        <v>961</v>
      </c>
      <c r="I568" s="196" t="s">
        <v>2873</v>
      </c>
      <c r="J568" s="196" t="s">
        <v>101</v>
      </c>
      <c r="L568" s="200" t="s">
        <v>101</v>
      </c>
      <c r="M568" s="198" t="s">
        <v>9340</v>
      </c>
      <c r="N568" s="198" t="s">
        <v>9341</v>
      </c>
      <c r="O568" s="196" t="s">
        <v>553</v>
      </c>
      <c r="P568" s="198" t="s">
        <v>1783</v>
      </c>
      <c r="R568" s="196" t="s">
        <v>47</v>
      </c>
      <c r="S568" s="196" t="s">
        <v>45</v>
      </c>
      <c r="T568" s="211">
        <v>8.8000000000000007</v>
      </c>
      <c r="U568" s="201">
        <v>46920</v>
      </c>
      <c r="W568" s="200" t="s">
        <v>93</v>
      </c>
      <c r="X568" s="196" t="s">
        <v>94</v>
      </c>
      <c r="AA568" s="196" t="s">
        <v>9342</v>
      </c>
      <c r="AC568" s="200">
        <v>1</v>
      </c>
      <c r="AD568" s="200" t="s">
        <v>8250</v>
      </c>
      <c r="AE568" s="203" t="s">
        <v>505</v>
      </c>
      <c r="AF568" s="212">
        <v>2085200</v>
      </c>
    </row>
    <row r="569" spans="1:33" ht="36" hidden="1" x14ac:dyDescent="0.25">
      <c r="A569" s="209">
        <v>101599.01</v>
      </c>
      <c r="B569" s="210">
        <v>4</v>
      </c>
      <c r="C569" s="196" t="s">
        <v>85</v>
      </c>
      <c r="D569" s="201">
        <v>38416</v>
      </c>
      <c r="E569" s="196" t="s">
        <v>2185</v>
      </c>
      <c r="F569" s="201">
        <v>44239</v>
      </c>
      <c r="G569" s="196" t="s">
        <v>189</v>
      </c>
      <c r="H569" s="198" t="s">
        <v>196</v>
      </c>
      <c r="I569" s="196" t="s">
        <v>2873</v>
      </c>
      <c r="J569" s="196" t="s">
        <v>101</v>
      </c>
      <c r="L569" s="200" t="s">
        <v>101</v>
      </c>
      <c r="M569" s="198" t="s">
        <v>9343</v>
      </c>
      <c r="N569" s="198" t="s">
        <v>9344</v>
      </c>
      <c r="O569" s="196" t="s">
        <v>553</v>
      </c>
      <c r="P569" s="198" t="s">
        <v>92</v>
      </c>
      <c r="R569" s="196" t="s">
        <v>47</v>
      </c>
      <c r="S569" s="196" t="s">
        <v>41</v>
      </c>
      <c r="T569" s="211">
        <v>4.99</v>
      </c>
      <c r="U569" s="201">
        <v>45821</v>
      </c>
      <c r="W569" s="200" t="s">
        <v>93</v>
      </c>
      <c r="X569" s="196" t="s">
        <v>94</v>
      </c>
      <c r="AA569" s="196" t="s">
        <v>9345</v>
      </c>
      <c r="AB569" s="196" t="s">
        <v>9346</v>
      </c>
      <c r="AC569" s="200">
        <v>1</v>
      </c>
      <c r="AD569" s="200" t="s">
        <v>8231</v>
      </c>
      <c r="AE569" s="203" t="s">
        <v>505</v>
      </c>
      <c r="AF569" s="212">
        <v>2575000</v>
      </c>
    </row>
    <row r="570" spans="1:33" hidden="1" x14ac:dyDescent="0.25">
      <c r="A570" s="209">
        <v>101604</v>
      </c>
      <c r="B570" s="210">
        <v>4</v>
      </c>
      <c r="C570" s="196" t="s">
        <v>97</v>
      </c>
      <c r="D570" s="201">
        <v>37319.526828703703</v>
      </c>
      <c r="E570" s="196" t="s">
        <v>108</v>
      </c>
      <c r="F570" s="201">
        <v>44459</v>
      </c>
      <c r="G570" s="196" t="s">
        <v>203</v>
      </c>
      <c r="H570" s="198" t="s">
        <v>88</v>
      </c>
      <c r="I570" s="196" t="s">
        <v>477</v>
      </c>
      <c r="J570" s="196" t="s">
        <v>299</v>
      </c>
      <c r="L570" s="200" t="s">
        <v>300</v>
      </c>
      <c r="M570" s="198" t="s">
        <v>3146</v>
      </c>
      <c r="O570" s="196" t="s">
        <v>553</v>
      </c>
      <c r="P570" s="198" t="s">
        <v>2166</v>
      </c>
      <c r="R570" s="196" t="s">
        <v>47</v>
      </c>
      <c r="S570" s="196" t="s">
        <v>45</v>
      </c>
      <c r="T570" s="211">
        <v>1.0569999999999999</v>
      </c>
      <c r="U570" s="201">
        <v>41782</v>
      </c>
      <c r="W570" s="200" t="s">
        <v>93</v>
      </c>
      <c r="X570" s="196" t="s">
        <v>303</v>
      </c>
      <c r="AA570" s="196" t="s">
        <v>9347</v>
      </c>
      <c r="AB570" s="196" t="s">
        <v>9348</v>
      </c>
      <c r="AC570" s="200">
        <v>1</v>
      </c>
      <c r="AD570" s="200" t="s">
        <v>8231</v>
      </c>
      <c r="AE570" s="212">
        <v>-976.56</v>
      </c>
      <c r="AF570" s="212">
        <v>1329023.44</v>
      </c>
      <c r="AG570" s="198" t="s">
        <v>3147</v>
      </c>
    </row>
    <row r="571" spans="1:33" hidden="1" x14ac:dyDescent="0.25">
      <c r="A571" s="209">
        <v>101604</v>
      </c>
      <c r="B571" s="210">
        <v>4</v>
      </c>
      <c r="C571" s="196" t="s">
        <v>97</v>
      </c>
      <c r="D571" s="201">
        <v>37319.526828703703</v>
      </c>
      <c r="E571" s="196" t="s">
        <v>108</v>
      </c>
      <c r="F571" s="201">
        <v>44459</v>
      </c>
      <c r="G571" s="196" t="s">
        <v>203</v>
      </c>
      <c r="H571" s="198" t="s">
        <v>88</v>
      </c>
      <c r="I571" s="196" t="s">
        <v>477</v>
      </c>
      <c r="J571" s="196" t="s">
        <v>299</v>
      </c>
      <c r="L571" s="200" t="s">
        <v>300</v>
      </c>
      <c r="M571" s="198" t="s">
        <v>3146</v>
      </c>
      <c r="O571" s="196" t="s">
        <v>553</v>
      </c>
      <c r="P571" s="198" t="s">
        <v>2166</v>
      </c>
      <c r="R571" s="196" t="s">
        <v>47</v>
      </c>
      <c r="S571" s="196" t="s">
        <v>45</v>
      </c>
      <c r="T571" s="211">
        <v>1.0569999999999999</v>
      </c>
      <c r="U571" s="201">
        <v>41782</v>
      </c>
      <c r="W571" s="200" t="s">
        <v>93</v>
      </c>
      <c r="X571" s="196" t="s">
        <v>303</v>
      </c>
      <c r="AA571" s="196" t="s">
        <v>9349</v>
      </c>
      <c r="AB571" s="196" t="s">
        <v>9350</v>
      </c>
      <c r="AC571" s="200">
        <v>2</v>
      </c>
      <c r="AD571" s="200" t="s">
        <v>8231</v>
      </c>
      <c r="AE571" s="212">
        <v>450000</v>
      </c>
      <c r="AF571" s="212">
        <v>5495500</v>
      </c>
      <c r="AG571" s="198" t="s">
        <v>3147</v>
      </c>
    </row>
    <row r="572" spans="1:33" hidden="1" x14ac:dyDescent="0.25">
      <c r="A572" s="209">
        <v>101604</v>
      </c>
      <c r="B572" s="210">
        <v>4</v>
      </c>
      <c r="C572" s="196" t="s">
        <v>97</v>
      </c>
      <c r="D572" s="201">
        <v>37319.526828703703</v>
      </c>
      <c r="E572" s="196" t="s">
        <v>108</v>
      </c>
      <c r="F572" s="201">
        <v>44459</v>
      </c>
      <c r="G572" s="196" t="s">
        <v>203</v>
      </c>
      <c r="H572" s="198" t="s">
        <v>88</v>
      </c>
      <c r="I572" s="196" t="s">
        <v>477</v>
      </c>
      <c r="J572" s="196" t="s">
        <v>299</v>
      </c>
      <c r="L572" s="200" t="s">
        <v>300</v>
      </c>
      <c r="M572" s="198" t="s">
        <v>3146</v>
      </c>
      <c r="O572" s="196" t="s">
        <v>553</v>
      </c>
      <c r="P572" s="198" t="s">
        <v>2166</v>
      </c>
      <c r="R572" s="196" t="s">
        <v>47</v>
      </c>
      <c r="S572" s="196" t="s">
        <v>45</v>
      </c>
      <c r="T572" s="211">
        <v>1.0569999999999999</v>
      </c>
      <c r="U572" s="201">
        <v>41782</v>
      </c>
      <c r="W572" s="200" t="s">
        <v>93</v>
      </c>
      <c r="X572" s="196" t="s">
        <v>303</v>
      </c>
      <c r="AA572" s="196" t="s">
        <v>9351</v>
      </c>
      <c r="AB572" s="196" t="s">
        <v>9348</v>
      </c>
      <c r="AC572" s="200">
        <v>3</v>
      </c>
      <c r="AD572" s="200" t="s">
        <v>8231</v>
      </c>
      <c r="AE572" s="212">
        <v>154488.28</v>
      </c>
      <c r="AF572" s="212">
        <v>31565612.280000001</v>
      </c>
      <c r="AG572" s="198" t="s">
        <v>3147</v>
      </c>
    </row>
    <row r="573" spans="1:33" hidden="1" x14ac:dyDescent="0.25">
      <c r="A573" s="209">
        <v>101607</v>
      </c>
      <c r="B573" s="210">
        <v>4</v>
      </c>
      <c r="C573" s="196" t="s">
        <v>85</v>
      </c>
      <c r="D573" s="201">
        <v>37319.526817129627</v>
      </c>
      <c r="E573" s="196" t="s">
        <v>108</v>
      </c>
      <c r="F573" s="201">
        <v>43741</v>
      </c>
      <c r="G573" s="196" t="s">
        <v>143</v>
      </c>
      <c r="H573" s="198" t="s">
        <v>2044</v>
      </c>
      <c r="I573" s="196" t="s">
        <v>2215</v>
      </c>
      <c r="J573" s="196" t="s">
        <v>101</v>
      </c>
      <c r="L573" s="200" t="s">
        <v>101</v>
      </c>
      <c r="M573" s="198" t="s">
        <v>9352</v>
      </c>
      <c r="N573" s="198" t="s">
        <v>9353</v>
      </c>
      <c r="O573" s="196" t="s">
        <v>553</v>
      </c>
      <c r="P573" s="198" t="s">
        <v>4021</v>
      </c>
      <c r="R573" s="196" t="s">
        <v>47</v>
      </c>
      <c r="S573" s="196" t="s">
        <v>41</v>
      </c>
      <c r="T573" s="211">
        <v>5.351</v>
      </c>
      <c r="W573" s="200" t="s">
        <v>93</v>
      </c>
      <c r="AA573" s="196" t="s">
        <v>9354</v>
      </c>
      <c r="AC573" s="200">
        <v>1</v>
      </c>
      <c r="AD573" s="200" t="s">
        <v>8250</v>
      </c>
      <c r="AE573" s="203" t="s">
        <v>505</v>
      </c>
      <c r="AF573" s="212">
        <v>1605812.86</v>
      </c>
    </row>
    <row r="574" spans="1:33" hidden="1" x14ac:dyDescent="0.25">
      <c r="A574" s="209">
        <v>101607</v>
      </c>
      <c r="B574" s="210">
        <v>4</v>
      </c>
      <c r="C574" s="196" t="s">
        <v>85</v>
      </c>
      <c r="D574" s="201">
        <v>37319.526817129627</v>
      </c>
      <c r="E574" s="196" t="s">
        <v>108</v>
      </c>
      <c r="F574" s="201">
        <v>43741</v>
      </c>
      <c r="G574" s="196" t="s">
        <v>143</v>
      </c>
      <c r="H574" s="198" t="s">
        <v>2044</v>
      </c>
      <c r="I574" s="196" t="s">
        <v>2215</v>
      </c>
      <c r="J574" s="196" t="s">
        <v>101</v>
      </c>
      <c r="L574" s="200" t="s">
        <v>101</v>
      </c>
      <c r="M574" s="198" t="s">
        <v>9352</v>
      </c>
      <c r="N574" s="198" t="s">
        <v>9353</v>
      </c>
      <c r="O574" s="196" t="s">
        <v>553</v>
      </c>
      <c r="P574" s="198" t="s">
        <v>4021</v>
      </c>
      <c r="R574" s="196" t="s">
        <v>47</v>
      </c>
      <c r="S574" s="196" t="s">
        <v>41</v>
      </c>
      <c r="T574" s="211">
        <v>5.351</v>
      </c>
      <c r="W574" s="200" t="s">
        <v>93</v>
      </c>
      <c r="AA574" s="196" t="s">
        <v>9355</v>
      </c>
      <c r="AB574" s="196" t="s">
        <v>9356</v>
      </c>
      <c r="AC574" s="200">
        <v>1</v>
      </c>
      <c r="AD574" s="200" t="s">
        <v>8231</v>
      </c>
      <c r="AE574" s="203" t="s">
        <v>505</v>
      </c>
      <c r="AF574" s="212">
        <v>3913093</v>
      </c>
    </row>
    <row r="575" spans="1:33" hidden="1" x14ac:dyDescent="0.25">
      <c r="A575" s="209">
        <v>101607</v>
      </c>
      <c r="B575" s="210">
        <v>4</v>
      </c>
      <c r="C575" s="196" t="s">
        <v>85</v>
      </c>
      <c r="D575" s="201">
        <v>37319.526817129627</v>
      </c>
      <c r="E575" s="196" t="s">
        <v>108</v>
      </c>
      <c r="F575" s="201">
        <v>43741</v>
      </c>
      <c r="G575" s="196" t="s">
        <v>143</v>
      </c>
      <c r="H575" s="198" t="s">
        <v>2044</v>
      </c>
      <c r="I575" s="196" t="s">
        <v>2215</v>
      </c>
      <c r="J575" s="196" t="s">
        <v>101</v>
      </c>
      <c r="L575" s="200" t="s">
        <v>101</v>
      </c>
      <c r="M575" s="198" t="s">
        <v>9352</v>
      </c>
      <c r="N575" s="198" t="s">
        <v>9353</v>
      </c>
      <c r="O575" s="196" t="s">
        <v>553</v>
      </c>
      <c r="P575" s="198" t="s">
        <v>4021</v>
      </c>
      <c r="R575" s="196" t="s">
        <v>47</v>
      </c>
      <c r="S575" s="196" t="s">
        <v>41</v>
      </c>
      <c r="T575" s="211">
        <v>5.351</v>
      </c>
      <c r="W575" s="200" t="s">
        <v>93</v>
      </c>
      <c r="AA575" s="196" t="s">
        <v>9357</v>
      </c>
      <c r="AC575" s="200">
        <v>2</v>
      </c>
      <c r="AD575" s="200" t="s">
        <v>8250</v>
      </c>
      <c r="AE575" s="203" t="s">
        <v>505</v>
      </c>
      <c r="AF575" s="212">
        <v>6715.01</v>
      </c>
    </row>
    <row r="576" spans="1:33" hidden="1" x14ac:dyDescent="0.25">
      <c r="A576" s="209">
        <v>101607</v>
      </c>
      <c r="B576" s="210">
        <v>4</v>
      </c>
      <c r="C576" s="196" t="s">
        <v>85</v>
      </c>
      <c r="D576" s="201">
        <v>37319.526817129627</v>
      </c>
      <c r="E576" s="196" t="s">
        <v>108</v>
      </c>
      <c r="F576" s="201">
        <v>43741</v>
      </c>
      <c r="G576" s="196" t="s">
        <v>143</v>
      </c>
      <c r="H576" s="198" t="s">
        <v>2044</v>
      </c>
      <c r="I576" s="196" t="s">
        <v>2215</v>
      </c>
      <c r="J576" s="196" t="s">
        <v>101</v>
      </c>
      <c r="L576" s="200" t="s">
        <v>101</v>
      </c>
      <c r="M576" s="198" t="s">
        <v>9352</v>
      </c>
      <c r="N576" s="198" t="s">
        <v>9353</v>
      </c>
      <c r="O576" s="196" t="s">
        <v>553</v>
      </c>
      <c r="P576" s="198" t="s">
        <v>4021</v>
      </c>
      <c r="R576" s="196" t="s">
        <v>47</v>
      </c>
      <c r="S576" s="196" t="s">
        <v>41</v>
      </c>
      <c r="T576" s="211">
        <v>5.351</v>
      </c>
      <c r="W576" s="200" t="s">
        <v>93</v>
      </c>
      <c r="AA576" s="196" t="s">
        <v>9358</v>
      </c>
      <c r="AB576" s="196" t="s">
        <v>9359</v>
      </c>
      <c r="AC576" s="200">
        <v>2</v>
      </c>
      <c r="AD576" s="200" t="s">
        <v>8231</v>
      </c>
      <c r="AE576" s="203" t="s">
        <v>505</v>
      </c>
      <c r="AF576" s="212">
        <v>7167440</v>
      </c>
    </row>
    <row r="577" spans="1:33" hidden="1" x14ac:dyDescent="0.25">
      <c r="A577" s="209">
        <v>101607.01</v>
      </c>
      <c r="B577" s="210">
        <v>4</v>
      </c>
      <c r="C577" s="196" t="s">
        <v>122</v>
      </c>
      <c r="D577" s="201">
        <v>40562</v>
      </c>
      <c r="E577" s="196" t="s">
        <v>2170</v>
      </c>
      <c r="F577" s="201">
        <v>44671</v>
      </c>
      <c r="G577" s="196" t="s">
        <v>510</v>
      </c>
      <c r="H577" s="198" t="s">
        <v>2044</v>
      </c>
      <c r="I577" s="196" t="s">
        <v>2215</v>
      </c>
      <c r="J577" s="196" t="s">
        <v>101</v>
      </c>
      <c r="L577" s="200" t="s">
        <v>101</v>
      </c>
      <c r="M577" s="198" t="s">
        <v>2216</v>
      </c>
      <c r="N577" s="198" t="s">
        <v>2217</v>
      </c>
      <c r="O577" s="196" t="s">
        <v>553</v>
      </c>
      <c r="P577" s="198" t="s">
        <v>92</v>
      </c>
      <c r="R577" s="196" t="s">
        <v>47</v>
      </c>
      <c r="S577" s="196" t="s">
        <v>41</v>
      </c>
      <c r="T577" s="211">
        <v>2.62</v>
      </c>
      <c r="U577" s="201">
        <v>44645</v>
      </c>
      <c r="W577" s="200" t="s">
        <v>93</v>
      </c>
      <c r="AA577" s="196" t="s">
        <v>9360</v>
      </c>
      <c r="AB577" s="196" t="s">
        <v>9361</v>
      </c>
      <c r="AC577" s="200">
        <v>3</v>
      </c>
      <c r="AD577" s="200" t="s">
        <v>8231</v>
      </c>
      <c r="AE577" s="212">
        <v>32690780</v>
      </c>
      <c r="AF577" s="212">
        <v>32690780</v>
      </c>
      <c r="AG577" s="198" t="s">
        <v>2218</v>
      </c>
    </row>
    <row r="578" spans="1:33" hidden="1" x14ac:dyDescent="0.25">
      <c r="A578" s="209">
        <v>101608.01</v>
      </c>
      <c r="B578" s="210">
        <v>4</v>
      </c>
      <c r="C578" s="196" t="s">
        <v>114</v>
      </c>
      <c r="D578" s="201">
        <v>40562</v>
      </c>
      <c r="E578" s="196" t="s">
        <v>2170</v>
      </c>
      <c r="F578" s="201">
        <v>44489</v>
      </c>
      <c r="G578" s="196" t="s">
        <v>170</v>
      </c>
      <c r="H578" s="198" t="s">
        <v>88</v>
      </c>
      <c r="I578" s="196" t="s">
        <v>455</v>
      </c>
      <c r="J578" s="196" t="s">
        <v>101</v>
      </c>
      <c r="L578" s="200" t="s">
        <v>101</v>
      </c>
      <c r="M578" s="198" t="s">
        <v>9362</v>
      </c>
      <c r="O578" s="196" t="s">
        <v>553</v>
      </c>
      <c r="P578" s="198" t="s">
        <v>1789</v>
      </c>
      <c r="R578" s="196" t="s">
        <v>47</v>
      </c>
      <c r="S578" s="196" t="s">
        <v>45</v>
      </c>
      <c r="T578" s="211">
        <v>2.6</v>
      </c>
      <c r="U578" s="201">
        <v>42048</v>
      </c>
      <c r="W578" s="200" t="s">
        <v>93</v>
      </c>
      <c r="X578" s="196" t="s">
        <v>13</v>
      </c>
      <c r="AA578" s="196" t="s">
        <v>9363</v>
      </c>
      <c r="AB578" s="196" t="s">
        <v>9364</v>
      </c>
      <c r="AC578" s="200">
        <v>3</v>
      </c>
      <c r="AD578" s="200" t="s">
        <v>8231</v>
      </c>
      <c r="AE578" s="212">
        <v>-258747.31</v>
      </c>
      <c r="AF578" s="212">
        <v>20906607.690000001</v>
      </c>
      <c r="AG578" s="198" t="s">
        <v>9365</v>
      </c>
    </row>
    <row r="579" spans="1:33" hidden="1" x14ac:dyDescent="0.25">
      <c r="A579" s="209">
        <v>101608.02</v>
      </c>
      <c r="B579" s="210">
        <v>4</v>
      </c>
      <c r="C579" s="196" t="s">
        <v>122</v>
      </c>
      <c r="D579" s="201">
        <v>40562</v>
      </c>
      <c r="E579" s="196" t="s">
        <v>2170</v>
      </c>
      <c r="F579" s="201">
        <v>44589</v>
      </c>
      <c r="G579" s="196" t="s">
        <v>98</v>
      </c>
      <c r="H579" s="198" t="s">
        <v>88</v>
      </c>
      <c r="I579" s="196" t="s">
        <v>455</v>
      </c>
      <c r="J579" s="196" t="s">
        <v>101</v>
      </c>
      <c r="L579" s="200" t="s">
        <v>101</v>
      </c>
      <c r="M579" s="198" t="s">
        <v>3761</v>
      </c>
      <c r="N579" s="198" t="s">
        <v>3762</v>
      </c>
      <c r="O579" s="196" t="s">
        <v>553</v>
      </c>
      <c r="P579" s="198" t="s">
        <v>1789</v>
      </c>
      <c r="R579" s="196" t="s">
        <v>47</v>
      </c>
      <c r="S579" s="196" t="s">
        <v>45</v>
      </c>
      <c r="T579" s="211">
        <v>3.8090000000000002</v>
      </c>
      <c r="U579" s="201">
        <v>43077</v>
      </c>
      <c r="W579" s="200" t="s">
        <v>93</v>
      </c>
      <c r="X579" s="196" t="s">
        <v>13</v>
      </c>
      <c r="AA579" s="196" t="s">
        <v>9366</v>
      </c>
      <c r="AB579" s="196" t="s">
        <v>9367</v>
      </c>
      <c r="AC579" s="200">
        <v>3</v>
      </c>
      <c r="AD579" s="200" t="s">
        <v>8231</v>
      </c>
      <c r="AE579" s="212">
        <v>4750000</v>
      </c>
      <c r="AF579" s="212">
        <v>42399917</v>
      </c>
      <c r="AG579" s="198" t="s">
        <v>3763</v>
      </c>
    </row>
    <row r="580" spans="1:33" hidden="1" x14ac:dyDescent="0.25">
      <c r="A580" s="209">
        <v>101609</v>
      </c>
      <c r="B580" s="210">
        <v>4</v>
      </c>
      <c r="C580" s="196" t="s">
        <v>85</v>
      </c>
      <c r="D580" s="201">
        <v>37319.527199074073</v>
      </c>
      <c r="E580" s="196" t="s">
        <v>108</v>
      </c>
      <c r="F580" s="201">
        <v>44061</v>
      </c>
      <c r="G580" s="196" t="s">
        <v>510</v>
      </c>
      <c r="H580" s="198" t="s">
        <v>88</v>
      </c>
      <c r="I580" s="196" t="s">
        <v>292</v>
      </c>
      <c r="J580" s="196" t="s">
        <v>101</v>
      </c>
      <c r="L580" s="200" t="s">
        <v>101</v>
      </c>
      <c r="M580" s="198" t="s">
        <v>4134</v>
      </c>
      <c r="O580" s="196" t="s">
        <v>553</v>
      </c>
      <c r="P580" s="198" t="s">
        <v>4021</v>
      </c>
      <c r="R580" s="196" t="s">
        <v>47</v>
      </c>
      <c r="S580" s="196" t="s">
        <v>45</v>
      </c>
      <c r="T580" s="211">
        <v>3.43</v>
      </c>
      <c r="W580" s="200" t="s">
        <v>93</v>
      </c>
      <c r="X580" s="196" t="s">
        <v>13</v>
      </c>
      <c r="AA580" s="196" t="s">
        <v>9368</v>
      </c>
      <c r="AC580" s="200">
        <v>1</v>
      </c>
      <c r="AE580" s="212">
        <v>465000</v>
      </c>
      <c r="AF580" s="212">
        <v>2168145</v>
      </c>
    </row>
    <row r="581" spans="1:33" hidden="1" x14ac:dyDescent="0.25">
      <c r="A581" s="209">
        <v>101609</v>
      </c>
      <c r="B581" s="210">
        <v>4</v>
      </c>
      <c r="C581" s="196" t="s">
        <v>85</v>
      </c>
      <c r="D581" s="201">
        <v>37319.527199074073</v>
      </c>
      <c r="E581" s="196" t="s">
        <v>108</v>
      </c>
      <c r="F581" s="201">
        <v>44061</v>
      </c>
      <c r="G581" s="196" t="s">
        <v>510</v>
      </c>
      <c r="H581" s="198" t="s">
        <v>88</v>
      </c>
      <c r="I581" s="196" t="s">
        <v>292</v>
      </c>
      <c r="J581" s="196" t="s">
        <v>101</v>
      </c>
      <c r="L581" s="200" t="s">
        <v>101</v>
      </c>
      <c r="M581" s="198" t="s">
        <v>4134</v>
      </c>
      <c r="O581" s="196" t="s">
        <v>553</v>
      </c>
      <c r="P581" s="198" t="s">
        <v>4021</v>
      </c>
      <c r="R581" s="196" t="s">
        <v>47</v>
      </c>
      <c r="S581" s="196" t="s">
        <v>45</v>
      </c>
      <c r="T581" s="211">
        <v>3.43</v>
      </c>
      <c r="W581" s="200" t="s">
        <v>93</v>
      </c>
      <c r="X581" s="196" t="s">
        <v>13</v>
      </c>
      <c r="AA581" s="196" t="s">
        <v>9369</v>
      </c>
      <c r="AB581" s="196" t="s">
        <v>9370</v>
      </c>
      <c r="AC581" s="200">
        <v>2</v>
      </c>
      <c r="AD581" s="200" t="s">
        <v>8231</v>
      </c>
      <c r="AE581" s="203" t="s">
        <v>505</v>
      </c>
      <c r="AF581" s="212">
        <v>5360000</v>
      </c>
    </row>
    <row r="582" spans="1:33" hidden="1" x14ac:dyDescent="0.25">
      <c r="A582" s="209">
        <v>101610</v>
      </c>
      <c r="B582" s="210">
        <v>4</v>
      </c>
      <c r="C582" s="196" t="s">
        <v>114</v>
      </c>
      <c r="D582" s="201">
        <v>37319.527013888888</v>
      </c>
      <c r="E582" s="196" t="s">
        <v>108</v>
      </c>
      <c r="F582" s="201">
        <v>43926</v>
      </c>
      <c r="G582" s="196" t="s">
        <v>170</v>
      </c>
      <c r="H582" s="198" t="s">
        <v>88</v>
      </c>
      <c r="I582" s="196" t="s">
        <v>2692</v>
      </c>
      <c r="J582" s="196" t="s">
        <v>101</v>
      </c>
      <c r="L582" s="200" t="s">
        <v>101</v>
      </c>
      <c r="M582" s="198" t="s">
        <v>2693</v>
      </c>
      <c r="N582" s="198" t="s">
        <v>2694</v>
      </c>
      <c r="O582" s="196" t="s">
        <v>553</v>
      </c>
      <c r="P582" s="198" t="s">
        <v>1783</v>
      </c>
      <c r="R582" s="196" t="s">
        <v>47</v>
      </c>
      <c r="S582" s="196" t="s">
        <v>45</v>
      </c>
      <c r="T582" s="211">
        <v>0.746</v>
      </c>
      <c r="U582" s="201">
        <v>41369</v>
      </c>
      <c r="W582" s="200" t="s">
        <v>93</v>
      </c>
      <c r="X582" s="196" t="s">
        <v>13</v>
      </c>
      <c r="Z582" s="198" t="s">
        <v>2695</v>
      </c>
      <c r="AA582" s="196" t="s">
        <v>9371</v>
      </c>
      <c r="AC582" s="200">
        <v>1</v>
      </c>
      <c r="AD582" s="200" t="s">
        <v>8250</v>
      </c>
      <c r="AE582" s="203" t="s">
        <v>505</v>
      </c>
      <c r="AF582" s="212">
        <v>792550</v>
      </c>
      <c r="AG582" s="198" t="s">
        <v>2696</v>
      </c>
    </row>
    <row r="583" spans="1:33" hidden="1" x14ac:dyDescent="0.25">
      <c r="A583" s="209">
        <v>101610</v>
      </c>
      <c r="B583" s="210">
        <v>4</v>
      </c>
      <c r="C583" s="196" t="s">
        <v>114</v>
      </c>
      <c r="D583" s="201">
        <v>37319.527013888888</v>
      </c>
      <c r="E583" s="196" t="s">
        <v>108</v>
      </c>
      <c r="F583" s="201">
        <v>43926</v>
      </c>
      <c r="G583" s="196" t="s">
        <v>170</v>
      </c>
      <c r="H583" s="198" t="s">
        <v>88</v>
      </c>
      <c r="I583" s="196" t="s">
        <v>2692</v>
      </c>
      <c r="J583" s="196" t="s">
        <v>101</v>
      </c>
      <c r="L583" s="200" t="s">
        <v>101</v>
      </c>
      <c r="M583" s="198" t="s">
        <v>2693</v>
      </c>
      <c r="N583" s="198" t="s">
        <v>2694</v>
      </c>
      <c r="O583" s="196" t="s">
        <v>553</v>
      </c>
      <c r="P583" s="198" t="s">
        <v>1783</v>
      </c>
      <c r="R583" s="196" t="s">
        <v>47</v>
      </c>
      <c r="S583" s="196" t="s">
        <v>45</v>
      </c>
      <c r="T583" s="211">
        <v>0.746</v>
      </c>
      <c r="U583" s="201">
        <v>41369</v>
      </c>
      <c r="W583" s="200" t="s">
        <v>93</v>
      </c>
      <c r="X583" s="196" t="s">
        <v>13</v>
      </c>
      <c r="Z583" s="198" t="s">
        <v>2695</v>
      </c>
      <c r="AA583" s="196" t="s">
        <v>9372</v>
      </c>
      <c r="AB583" s="196" t="s">
        <v>9373</v>
      </c>
      <c r="AC583" s="200">
        <v>2</v>
      </c>
      <c r="AD583" s="200" t="s">
        <v>8231</v>
      </c>
      <c r="AE583" s="212">
        <v>4159.49</v>
      </c>
      <c r="AF583" s="212">
        <v>1171659.49</v>
      </c>
      <c r="AG583" s="198" t="s">
        <v>2696</v>
      </c>
    </row>
    <row r="584" spans="1:33" hidden="1" x14ac:dyDescent="0.25">
      <c r="A584" s="209">
        <v>101610</v>
      </c>
      <c r="B584" s="210">
        <v>4</v>
      </c>
      <c r="C584" s="196" t="s">
        <v>114</v>
      </c>
      <c r="D584" s="201">
        <v>37319.527013888888</v>
      </c>
      <c r="E584" s="196" t="s">
        <v>108</v>
      </c>
      <c r="F584" s="201">
        <v>43926</v>
      </c>
      <c r="G584" s="196" t="s">
        <v>170</v>
      </c>
      <c r="H584" s="198" t="s">
        <v>88</v>
      </c>
      <c r="I584" s="196" t="s">
        <v>2692</v>
      </c>
      <c r="J584" s="196" t="s">
        <v>101</v>
      </c>
      <c r="L584" s="200" t="s">
        <v>101</v>
      </c>
      <c r="M584" s="198" t="s">
        <v>2693</v>
      </c>
      <c r="N584" s="198" t="s">
        <v>2694</v>
      </c>
      <c r="O584" s="196" t="s">
        <v>553</v>
      </c>
      <c r="P584" s="198" t="s">
        <v>1783</v>
      </c>
      <c r="R584" s="196" t="s">
        <v>47</v>
      </c>
      <c r="S584" s="196" t="s">
        <v>45</v>
      </c>
      <c r="T584" s="211">
        <v>0.746</v>
      </c>
      <c r="U584" s="201">
        <v>41369</v>
      </c>
      <c r="W584" s="200" t="s">
        <v>93</v>
      </c>
      <c r="X584" s="196" t="s">
        <v>13</v>
      </c>
      <c r="Z584" s="198" t="s">
        <v>2695</v>
      </c>
      <c r="AA584" s="196" t="s">
        <v>9374</v>
      </c>
      <c r="AB584" s="196" t="s">
        <v>9375</v>
      </c>
      <c r="AC584" s="200">
        <v>3</v>
      </c>
      <c r="AD584" s="200" t="s">
        <v>8231</v>
      </c>
      <c r="AE584" s="212">
        <v>231239.67999999999</v>
      </c>
      <c r="AF584" s="212">
        <v>5085755.68</v>
      </c>
      <c r="AG584" s="198" t="s">
        <v>2696</v>
      </c>
    </row>
    <row r="585" spans="1:33" hidden="1" x14ac:dyDescent="0.25">
      <c r="A585" s="209">
        <v>101623</v>
      </c>
      <c r="B585" s="210">
        <v>1</v>
      </c>
      <c r="C585" s="196" t="s">
        <v>122</v>
      </c>
      <c r="D585" s="201">
        <v>37319.504317129627</v>
      </c>
      <c r="E585" s="196" t="s">
        <v>108</v>
      </c>
      <c r="F585" s="201">
        <v>43616.875185185185</v>
      </c>
      <c r="G585" s="196" t="s">
        <v>152</v>
      </c>
      <c r="H585" s="198" t="s">
        <v>297</v>
      </c>
      <c r="I585" s="196" t="s">
        <v>292</v>
      </c>
      <c r="J585" s="196" t="s">
        <v>101</v>
      </c>
      <c r="L585" s="200" t="s">
        <v>101</v>
      </c>
      <c r="M585" s="198" t="s">
        <v>9376</v>
      </c>
      <c r="N585" s="198" t="s">
        <v>9377</v>
      </c>
      <c r="O585" s="196" t="s">
        <v>40</v>
      </c>
      <c r="P585" s="198" t="s">
        <v>166</v>
      </c>
      <c r="R585" s="196" t="s">
        <v>39</v>
      </c>
      <c r="S585" s="196" t="s">
        <v>45</v>
      </c>
      <c r="T585" s="211">
        <v>0.23400000000000001</v>
      </c>
      <c r="U585" s="201">
        <v>43595</v>
      </c>
      <c r="W585" s="200" t="s">
        <v>93</v>
      </c>
      <c r="X585" s="196" t="s">
        <v>13</v>
      </c>
      <c r="Z585" s="198" t="s">
        <v>9378</v>
      </c>
      <c r="AA585" s="196" t="s">
        <v>9379</v>
      </c>
      <c r="AB585" s="196" t="s">
        <v>9380</v>
      </c>
      <c r="AC585" s="200">
        <v>1</v>
      </c>
      <c r="AD585" s="200" t="s">
        <v>8231</v>
      </c>
      <c r="AE585" s="203" t="s">
        <v>505</v>
      </c>
      <c r="AF585" s="212">
        <v>2250000</v>
      </c>
      <c r="AG585" s="198" t="s">
        <v>9381</v>
      </c>
    </row>
    <row r="586" spans="1:33" hidden="1" x14ac:dyDescent="0.25">
      <c r="A586" s="209">
        <v>101623</v>
      </c>
      <c r="B586" s="210">
        <v>1</v>
      </c>
      <c r="C586" s="196" t="s">
        <v>122</v>
      </c>
      <c r="D586" s="201">
        <v>37319.504317129627</v>
      </c>
      <c r="E586" s="196" t="s">
        <v>108</v>
      </c>
      <c r="F586" s="201">
        <v>43616.875185185185</v>
      </c>
      <c r="G586" s="196" t="s">
        <v>152</v>
      </c>
      <c r="H586" s="198" t="s">
        <v>297</v>
      </c>
      <c r="I586" s="196" t="s">
        <v>292</v>
      </c>
      <c r="J586" s="196" t="s">
        <v>101</v>
      </c>
      <c r="L586" s="200" t="s">
        <v>101</v>
      </c>
      <c r="M586" s="198" t="s">
        <v>9376</v>
      </c>
      <c r="N586" s="198" t="s">
        <v>9377</v>
      </c>
      <c r="O586" s="196" t="s">
        <v>40</v>
      </c>
      <c r="P586" s="198" t="s">
        <v>166</v>
      </c>
      <c r="R586" s="196" t="s">
        <v>39</v>
      </c>
      <c r="S586" s="196" t="s">
        <v>45</v>
      </c>
      <c r="T586" s="211">
        <v>0.23400000000000001</v>
      </c>
      <c r="U586" s="201">
        <v>43595</v>
      </c>
      <c r="W586" s="200" t="s">
        <v>93</v>
      </c>
      <c r="X586" s="196" t="s">
        <v>13</v>
      </c>
      <c r="Z586" s="198" t="s">
        <v>9378</v>
      </c>
      <c r="AA586" s="196" t="s">
        <v>9382</v>
      </c>
      <c r="AB586" s="196" t="s">
        <v>9380</v>
      </c>
      <c r="AC586" s="200">
        <v>2</v>
      </c>
      <c r="AD586" s="200" t="s">
        <v>8231</v>
      </c>
      <c r="AE586" s="203" t="s">
        <v>505</v>
      </c>
      <c r="AF586" s="212">
        <v>12750000</v>
      </c>
      <c r="AG586" s="198" t="s">
        <v>9381</v>
      </c>
    </row>
    <row r="587" spans="1:33" hidden="1" x14ac:dyDescent="0.25">
      <c r="A587" s="209">
        <v>101623</v>
      </c>
      <c r="B587" s="210">
        <v>1</v>
      </c>
      <c r="C587" s="196" t="s">
        <v>122</v>
      </c>
      <c r="D587" s="201">
        <v>37319.504317129627</v>
      </c>
      <c r="E587" s="196" t="s">
        <v>108</v>
      </c>
      <c r="F587" s="201">
        <v>43616.875185185185</v>
      </c>
      <c r="G587" s="196" t="s">
        <v>152</v>
      </c>
      <c r="H587" s="198" t="s">
        <v>297</v>
      </c>
      <c r="I587" s="196" t="s">
        <v>292</v>
      </c>
      <c r="J587" s="196" t="s">
        <v>101</v>
      </c>
      <c r="L587" s="200" t="s">
        <v>101</v>
      </c>
      <c r="M587" s="198" t="s">
        <v>9376</v>
      </c>
      <c r="N587" s="198" t="s">
        <v>9377</v>
      </c>
      <c r="O587" s="196" t="s">
        <v>40</v>
      </c>
      <c r="P587" s="198" t="s">
        <v>166</v>
      </c>
      <c r="R587" s="196" t="s">
        <v>39</v>
      </c>
      <c r="S587" s="196" t="s">
        <v>45</v>
      </c>
      <c r="T587" s="211">
        <v>0.23400000000000001</v>
      </c>
      <c r="U587" s="201">
        <v>43595</v>
      </c>
      <c r="W587" s="200" t="s">
        <v>93</v>
      </c>
      <c r="X587" s="196" t="s">
        <v>13</v>
      </c>
      <c r="Z587" s="198" t="s">
        <v>9378</v>
      </c>
      <c r="AA587" s="196" t="s">
        <v>9383</v>
      </c>
      <c r="AB587" s="196" t="s">
        <v>9384</v>
      </c>
      <c r="AC587" s="200">
        <v>3</v>
      </c>
      <c r="AD587" s="200" t="s">
        <v>8231</v>
      </c>
      <c r="AE587" s="203" t="s">
        <v>505</v>
      </c>
      <c r="AF587" s="212">
        <v>19092250</v>
      </c>
      <c r="AG587" s="198" t="s">
        <v>9381</v>
      </c>
    </row>
    <row r="588" spans="1:33" hidden="1" x14ac:dyDescent="0.25">
      <c r="A588" s="209">
        <v>101626</v>
      </c>
      <c r="B588" s="210">
        <v>2</v>
      </c>
      <c r="C588" s="196" t="s">
        <v>114</v>
      </c>
      <c r="D588" s="201">
        <v>37319.506886574076</v>
      </c>
      <c r="E588" s="196" t="s">
        <v>108</v>
      </c>
      <c r="F588" s="201">
        <v>44279</v>
      </c>
      <c r="G588" s="196" t="s">
        <v>170</v>
      </c>
      <c r="H588" s="198" t="s">
        <v>838</v>
      </c>
      <c r="I588" s="196" t="s">
        <v>466</v>
      </c>
      <c r="J588" s="196" t="s">
        <v>101</v>
      </c>
      <c r="L588" s="200" t="s">
        <v>101</v>
      </c>
      <c r="M588" s="198" t="s">
        <v>9385</v>
      </c>
      <c r="O588" s="196" t="s">
        <v>40</v>
      </c>
      <c r="P588" s="198" t="s">
        <v>166</v>
      </c>
      <c r="R588" s="196" t="s">
        <v>39</v>
      </c>
      <c r="S588" s="196" t="s">
        <v>45</v>
      </c>
      <c r="T588" s="211">
        <v>1.099</v>
      </c>
      <c r="U588" s="201">
        <v>40522</v>
      </c>
      <c r="W588" s="200" t="s">
        <v>93</v>
      </c>
      <c r="X588" s="196" t="s">
        <v>103</v>
      </c>
      <c r="Z588" s="198" t="s">
        <v>9386</v>
      </c>
      <c r="AA588" s="196" t="s">
        <v>9387</v>
      </c>
      <c r="AB588" s="196" t="s">
        <v>9388</v>
      </c>
      <c r="AC588" s="200">
        <v>1</v>
      </c>
      <c r="AD588" s="200" t="s">
        <v>8231</v>
      </c>
      <c r="AE588" s="203" t="s">
        <v>505</v>
      </c>
      <c r="AF588" s="212">
        <v>777559.07</v>
      </c>
      <c r="AG588" s="198" t="s">
        <v>9389</v>
      </c>
    </row>
    <row r="589" spans="1:33" hidden="1" x14ac:dyDescent="0.25">
      <c r="A589" s="209">
        <v>101626</v>
      </c>
      <c r="B589" s="210">
        <v>2</v>
      </c>
      <c r="C589" s="196" t="s">
        <v>114</v>
      </c>
      <c r="D589" s="201">
        <v>37319.506886574076</v>
      </c>
      <c r="E589" s="196" t="s">
        <v>108</v>
      </c>
      <c r="F589" s="201">
        <v>44279</v>
      </c>
      <c r="G589" s="196" t="s">
        <v>170</v>
      </c>
      <c r="H589" s="198" t="s">
        <v>838</v>
      </c>
      <c r="I589" s="196" t="s">
        <v>466</v>
      </c>
      <c r="J589" s="196" t="s">
        <v>101</v>
      </c>
      <c r="L589" s="200" t="s">
        <v>101</v>
      </c>
      <c r="M589" s="198" t="s">
        <v>9385</v>
      </c>
      <c r="O589" s="196" t="s">
        <v>40</v>
      </c>
      <c r="P589" s="198" t="s">
        <v>166</v>
      </c>
      <c r="R589" s="196" t="s">
        <v>39</v>
      </c>
      <c r="S589" s="196" t="s">
        <v>45</v>
      </c>
      <c r="T589" s="211">
        <v>1.099</v>
      </c>
      <c r="U589" s="201">
        <v>40522</v>
      </c>
      <c r="W589" s="200" t="s">
        <v>93</v>
      </c>
      <c r="X589" s="196" t="s">
        <v>103</v>
      </c>
      <c r="Z589" s="198" t="s">
        <v>9386</v>
      </c>
      <c r="AA589" s="196" t="s">
        <v>9390</v>
      </c>
      <c r="AB589" s="196" t="s">
        <v>9388</v>
      </c>
      <c r="AC589" s="200">
        <v>2</v>
      </c>
      <c r="AD589" s="200" t="s">
        <v>8231</v>
      </c>
      <c r="AE589" s="203" t="s">
        <v>505</v>
      </c>
      <c r="AF589" s="212">
        <v>59585.31</v>
      </c>
      <c r="AG589" s="198" t="s">
        <v>9389</v>
      </c>
    </row>
    <row r="590" spans="1:33" hidden="1" x14ac:dyDescent="0.25">
      <c r="A590" s="209">
        <v>101626</v>
      </c>
      <c r="B590" s="210">
        <v>2</v>
      </c>
      <c r="C590" s="196" t="s">
        <v>114</v>
      </c>
      <c r="D590" s="201">
        <v>37319.506886574076</v>
      </c>
      <c r="E590" s="196" t="s">
        <v>108</v>
      </c>
      <c r="F590" s="201">
        <v>44279</v>
      </c>
      <c r="G590" s="196" t="s">
        <v>170</v>
      </c>
      <c r="H590" s="198" t="s">
        <v>838</v>
      </c>
      <c r="I590" s="196" t="s">
        <v>466</v>
      </c>
      <c r="J590" s="196" t="s">
        <v>101</v>
      </c>
      <c r="L590" s="200" t="s">
        <v>101</v>
      </c>
      <c r="M590" s="198" t="s">
        <v>9385</v>
      </c>
      <c r="O590" s="196" t="s">
        <v>40</v>
      </c>
      <c r="P590" s="198" t="s">
        <v>166</v>
      </c>
      <c r="R590" s="196" t="s">
        <v>39</v>
      </c>
      <c r="S590" s="196" t="s">
        <v>45</v>
      </c>
      <c r="T590" s="211">
        <v>1.099</v>
      </c>
      <c r="U590" s="201">
        <v>40522</v>
      </c>
      <c r="W590" s="200" t="s">
        <v>93</v>
      </c>
      <c r="X590" s="196" t="s">
        <v>103</v>
      </c>
      <c r="Z590" s="198" t="s">
        <v>9386</v>
      </c>
      <c r="AA590" s="196" t="s">
        <v>9391</v>
      </c>
      <c r="AC590" s="200">
        <v>3</v>
      </c>
      <c r="AD590" s="200" t="s">
        <v>8231</v>
      </c>
      <c r="AE590" s="203" t="s">
        <v>505</v>
      </c>
      <c r="AF590" s="212">
        <v>2588.64</v>
      </c>
      <c r="AG590" s="198" t="s">
        <v>9389</v>
      </c>
    </row>
    <row r="591" spans="1:33" hidden="1" x14ac:dyDescent="0.25">
      <c r="A591" s="209">
        <v>101626</v>
      </c>
      <c r="B591" s="210">
        <v>2</v>
      </c>
      <c r="C591" s="196" t="s">
        <v>114</v>
      </c>
      <c r="D591" s="201">
        <v>37319.506886574076</v>
      </c>
      <c r="E591" s="196" t="s">
        <v>108</v>
      </c>
      <c r="F591" s="201">
        <v>44279</v>
      </c>
      <c r="G591" s="196" t="s">
        <v>170</v>
      </c>
      <c r="H591" s="198" t="s">
        <v>838</v>
      </c>
      <c r="I591" s="196" t="s">
        <v>466</v>
      </c>
      <c r="J591" s="196" t="s">
        <v>101</v>
      </c>
      <c r="L591" s="200" t="s">
        <v>101</v>
      </c>
      <c r="M591" s="198" t="s">
        <v>9385</v>
      </c>
      <c r="O591" s="196" t="s">
        <v>40</v>
      </c>
      <c r="P591" s="198" t="s">
        <v>166</v>
      </c>
      <c r="R591" s="196" t="s">
        <v>39</v>
      </c>
      <c r="S591" s="196" t="s">
        <v>45</v>
      </c>
      <c r="T591" s="211">
        <v>1.099</v>
      </c>
      <c r="U591" s="201">
        <v>40522</v>
      </c>
      <c r="W591" s="200" t="s">
        <v>93</v>
      </c>
      <c r="X591" s="196" t="s">
        <v>103</v>
      </c>
      <c r="Z591" s="198" t="s">
        <v>9386</v>
      </c>
      <c r="AA591" s="196" t="s">
        <v>9392</v>
      </c>
      <c r="AB591" s="196" t="s">
        <v>9393</v>
      </c>
      <c r="AC591" s="200">
        <v>3</v>
      </c>
      <c r="AD591" s="200" t="s">
        <v>8231</v>
      </c>
      <c r="AE591" s="212">
        <v>-26641.55</v>
      </c>
      <c r="AF591" s="212">
        <v>29674160.449999999</v>
      </c>
      <c r="AG591" s="198" t="s">
        <v>9389</v>
      </c>
    </row>
    <row r="592" spans="1:33" ht="36" hidden="1" x14ac:dyDescent="0.25">
      <c r="A592" s="209">
        <v>101645</v>
      </c>
      <c r="B592" s="210">
        <v>4</v>
      </c>
      <c r="C592" s="196" t="s">
        <v>85</v>
      </c>
      <c r="D592" s="201">
        <v>37319.526898148149</v>
      </c>
      <c r="E592" s="196" t="s">
        <v>108</v>
      </c>
      <c r="F592" s="201">
        <v>44510</v>
      </c>
      <c r="G592" s="196" t="s">
        <v>152</v>
      </c>
      <c r="H592" s="198" t="s">
        <v>88</v>
      </c>
      <c r="I592" s="196" t="s">
        <v>708</v>
      </c>
      <c r="J592" s="196" t="s">
        <v>101</v>
      </c>
      <c r="K592" s="196" t="s">
        <v>9394</v>
      </c>
      <c r="L592" s="200" t="s">
        <v>101</v>
      </c>
      <c r="M592" s="198" t="s">
        <v>9395</v>
      </c>
      <c r="N592" s="198" t="s">
        <v>9396</v>
      </c>
      <c r="O592" s="196" t="s">
        <v>40</v>
      </c>
      <c r="P592" s="198" t="s">
        <v>166</v>
      </c>
      <c r="R592" s="196" t="s">
        <v>39</v>
      </c>
      <c r="S592" s="196" t="s">
        <v>45</v>
      </c>
      <c r="T592" s="211">
        <v>0.03</v>
      </c>
      <c r="U592" s="201">
        <v>45373</v>
      </c>
      <c r="W592" s="200" t="s">
        <v>93</v>
      </c>
      <c r="X592" s="196" t="s">
        <v>13</v>
      </c>
      <c r="Z592" s="198" t="s">
        <v>9397</v>
      </c>
      <c r="AA592" s="196" t="s">
        <v>9398</v>
      </c>
      <c r="AB592" s="196" t="s">
        <v>9399</v>
      </c>
      <c r="AC592" s="200">
        <v>1</v>
      </c>
      <c r="AD592" s="200" t="s">
        <v>8231</v>
      </c>
      <c r="AE592" s="203" t="s">
        <v>505</v>
      </c>
      <c r="AF592" s="212">
        <v>2293390.9900000002</v>
      </c>
    </row>
    <row r="593" spans="1:33" ht="36" hidden="1" x14ac:dyDescent="0.25">
      <c r="A593" s="209">
        <v>101645</v>
      </c>
      <c r="B593" s="210">
        <v>4</v>
      </c>
      <c r="C593" s="196" t="s">
        <v>85</v>
      </c>
      <c r="D593" s="201">
        <v>37319.526898148149</v>
      </c>
      <c r="E593" s="196" t="s">
        <v>108</v>
      </c>
      <c r="F593" s="201">
        <v>44510</v>
      </c>
      <c r="G593" s="196" t="s">
        <v>152</v>
      </c>
      <c r="H593" s="198" t="s">
        <v>88</v>
      </c>
      <c r="I593" s="196" t="s">
        <v>708</v>
      </c>
      <c r="J593" s="196" t="s">
        <v>101</v>
      </c>
      <c r="K593" s="196" t="s">
        <v>9394</v>
      </c>
      <c r="L593" s="200" t="s">
        <v>101</v>
      </c>
      <c r="M593" s="198" t="s">
        <v>9395</v>
      </c>
      <c r="N593" s="198" t="s">
        <v>9396</v>
      </c>
      <c r="O593" s="196" t="s">
        <v>40</v>
      </c>
      <c r="P593" s="198" t="s">
        <v>166</v>
      </c>
      <c r="R593" s="196" t="s">
        <v>39</v>
      </c>
      <c r="S593" s="196" t="s">
        <v>45</v>
      </c>
      <c r="T593" s="211">
        <v>0.03</v>
      </c>
      <c r="U593" s="201">
        <v>45373</v>
      </c>
      <c r="W593" s="200" t="s">
        <v>93</v>
      </c>
      <c r="X593" s="196" t="s">
        <v>13</v>
      </c>
      <c r="Z593" s="198" t="s">
        <v>9397</v>
      </c>
      <c r="AA593" s="196" t="s">
        <v>9400</v>
      </c>
      <c r="AB593" s="196" t="s">
        <v>9399</v>
      </c>
      <c r="AC593" s="200">
        <v>2</v>
      </c>
      <c r="AD593" s="200" t="s">
        <v>8231</v>
      </c>
      <c r="AE593" s="203" t="s">
        <v>505</v>
      </c>
      <c r="AF593" s="212">
        <v>10313810.189999999</v>
      </c>
    </row>
    <row r="594" spans="1:33" hidden="1" x14ac:dyDescent="0.25">
      <c r="A594" s="209">
        <v>101646</v>
      </c>
      <c r="B594" s="210">
        <v>4</v>
      </c>
      <c r="C594" s="196" t="s">
        <v>114</v>
      </c>
      <c r="D594" s="201">
        <v>37319.52679398148</v>
      </c>
      <c r="E594" s="196" t="s">
        <v>108</v>
      </c>
      <c r="F594" s="201">
        <v>44544</v>
      </c>
      <c r="G594" s="196" t="s">
        <v>170</v>
      </c>
      <c r="H594" s="198" t="s">
        <v>88</v>
      </c>
      <c r="I594" s="196" t="s">
        <v>455</v>
      </c>
      <c r="J594" s="196" t="s">
        <v>101</v>
      </c>
      <c r="L594" s="200" t="s">
        <v>101</v>
      </c>
      <c r="M594" s="198" t="s">
        <v>5022</v>
      </c>
      <c r="O594" s="196" t="s">
        <v>40</v>
      </c>
      <c r="P594" s="198" t="s">
        <v>166</v>
      </c>
      <c r="R594" s="196" t="s">
        <v>39</v>
      </c>
      <c r="S594" s="196" t="s">
        <v>45</v>
      </c>
      <c r="T594" s="211">
        <v>0.52800000000000002</v>
      </c>
      <c r="U594" s="201">
        <v>41075</v>
      </c>
      <c r="W594" s="200" t="s">
        <v>93</v>
      </c>
      <c r="X594" s="196" t="s">
        <v>13</v>
      </c>
      <c r="Y594" s="196" t="s">
        <v>31</v>
      </c>
      <c r="Z594" s="198" t="s">
        <v>5023</v>
      </c>
      <c r="AA594" s="196" t="s">
        <v>9401</v>
      </c>
      <c r="AB594" s="196" t="s">
        <v>9402</v>
      </c>
      <c r="AC594" s="200">
        <v>1</v>
      </c>
      <c r="AD594" s="200" t="s">
        <v>8231</v>
      </c>
      <c r="AE594" s="212">
        <v>1674.26</v>
      </c>
      <c r="AF594" s="212">
        <v>490674.26</v>
      </c>
      <c r="AG594" s="198" t="s">
        <v>9403</v>
      </c>
    </row>
    <row r="595" spans="1:33" hidden="1" x14ac:dyDescent="0.25">
      <c r="A595" s="209">
        <v>101646</v>
      </c>
      <c r="B595" s="210">
        <v>4</v>
      </c>
      <c r="C595" s="196" t="s">
        <v>114</v>
      </c>
      <c r="D595" s="201">
        <v>37319.52679398148</v>
      </c>
      <c r="E595" s="196" t="s">
        <v>108</v>
      </c>
      <c r="F595" s="201">
        <v>44544</v>
      </c>
      <c r="G595" s="196" t="s">
        <v>170</v>
      </c>
      <c r="H595" s="198" t="s">
        <v>88</v>
      </c>
      <c r="I595" s="196" t="s">
        <v>455</v>
      </c>
      <c r="J595" s="196" t="s">
        <v>101</v>
      </c>
      <c r="L595" s="200" t="s">
        <v>101</v>
      </c>
      <c r="M595" s="198" t="s">
        <v>5022</v>
      </c>
      <c r="O595" s="196" t="s">
        <v>40</v>
      </c>
      <c r="P595" s="198" t="s">
        <v>166</v>
      </c>
      <c r="R595" s="196" t="s">
        <v>39</v>
      </c>
      <c r="S595" s="196" t="s">
        <v>45</v>
      </c>
      <c r="T595" s="211">
        <v>0.52800000000000002</v>
      </c>
      <c r="U595" s="201">
        <v>41075</v>
      </c>
      <c r="W595" s="200" t="s">
        <v>93</v>
      </c>
      <c r="X595" s="196" t="s">
        <v>13</v>
      </c>
      <c r="Y595" s="196" t="s">
        <v>31</v>
      </c>
      <c r="Z595" s="198" t="s">
        <v>5023</v>
      </c>
      <c r="AA595" s="196" t="s">
        <v>9404</v>
      </c>
      <c r="AB595" s="196" t="s">
        <v>9402</v>
      </c>
      <c r="AC595" s="200">
        <v>2</v>
      </c>
      <c r="AD595" s="200" t="s">
        <v>8231</v>
      </c>
      <c r="AE595" s="212">
        <v>-153109.71</v>
      </c>
      <c r="AF595" s="212">
        <v>1481205.29</v>
      </c>
      <c r="AG595" s="198" t="s">
        <v>9403</v>
      </c>
    </row>
    <row r="596" spans="1:33" hidden="1" x14ac:dyDescent="0.25">
      <c r="A596" s="209">
        <v>101646</v>
      </c>
      <c r="B596" s="210">
        <v>4</v>
      </c>
      <c r="C596" s="196" t="s">
        <v>114</v>
      </c>
      <c r="D596" s="201">
        <v>37319.52679398148</v>
      </c>
      <c r="E596" s="196" t="s">
        <v>108</v>
      </c>
      <c r="F596" s="201">
        <v>44544</v>
      </c>
      <c r="G596" s="196" t="s">
        <v>170</v>
      </c>
      <c r="H596" s="198" t="s">
        <v>88</v>
      </c>
      <c r="I596" s="196" t="s">
        <v>455</v>
      </c>
      <c r="J596" s="196" t="s">
        <v>101</v>
      </c>
      <c r="L596" s="200" t="s">
        <v>101</v>
      </c>
      <c r="M596" s="198" t="s">
        <v>5022</v>
      </c>
      <c r="O596" s="196" t="s">
        <v>40</v>
      </c>
      <c r="P596" s="198" t="s">
        <v>166</v>
      </c>
      <c r="R596" s="196" t="s">
        <v>39</v>
      </c>
      <c r="S596" s="196" t="s">
        <v>45</v>
      </c>
      <c r="T596" s="211">
        <v>0.52800000000000002</v>
      </c>
      <c r="U596" s="201">
        <v>41075</v>
      </c>
      <c r="W596" s="200" t="s">
        <v>93</v>
      </c>
      <c r="X596" s="196" t="s">
        <v>13</v>
      </c>
      <c r="Y596" s="196" t="s">
        <v>31</v>
      </c>
      <c r="Z596" s="198" t="s">
        <v>5023</v>
      </c>
      <c r="AA596" s="196" t="s">
        <v>9405</v>
      </c>
      <c r="AB596" s="196" t="s">
        <v>9402</v>
      </c>
      <c r="AC596" s="200">
        <v>3</v>
      </c>
      <c r="AD596" s="200" t="s">
        <v>8231</v>
      </c>
      <c r="AE596" s="212">
        <v>31209.86</v>
      </c>
      <c r="AF596" s="212">
        <v>18269237.57</v>
      </c>
      <c r="AG596" s="198" t="s">
        <v>9403</v>
      </c>
    </row>
    <row r="597" spans="1:33" hidden="1" x14ac:dyDescent="0.25">
      <c r="A597" s="209">
        <v>101648</v>
      </c>
      <c r="B597" s="210">
        <v>4</v>
      </c>
      <c r="C597" s="196" t="s">
        <v>97</v>
      </c>
      <c r="D597" s="201">
        <v>37319.527222222219</v>
      </c>
      <c r="E597" s="196" t="s">
        <v>108</v>
      </c>
      <c r="F597" s="201">
        <v>44278</v>
      </c>
      <c r="G597" s="196" t="s">
        <v>152</v>
      </c>
      <c r="H597" s="198" t="s">
        <v>88</v>
      </c>
      <c r="I597" s="196" t="s">
        <v>484</v>
      </c>
      <c r="J597" s="196" t="s">
        <v>101</v>
      </c>
      <c r="L597" s="200" t="s">
        <v>101</v>
      </c>
      <c r="M597" s="198" t="s">
        <v>1410</v>
      </c>
      <c r="O597" s="196" t="s">
        <v>40</v>
      </c>
      <c r="P597" s="198" t="s">
        <v>166</v>
      </c>
      <c r="R597" s="196" t="s">
        <v>39</v>
      </c>
      <c r="S597" s="196" t="s">
        <v>45</v>
      </c>
      <c r="T597" s="211">
        <v>0.433</v>
      </c>
      <c r="U597" s="201">
        <v>39423</v>
      </c>
      <c r="W597" s="200" t="s">
        <v>93</v>
      </c>
      <c r="X597" s="196" t="s">
        <v>103</v>
      </c>
      <c r="Y597" s="196" t="s">
        <v>32</v>
      </c>
      <c r="Z597" s="198" t="s">
        <v>1411</v>
      </c>
      <c r="AA597" s="196" t="s">
        <v>9406</v>
      </c>
      <c r="AB597" s="196" t="s">
        <v>9407</v>
      </c>
      <c r="AC597" s="200">
        <v>1</v>
      </c>
      <c r="AD597" s="200" t="s">
        <v>8231</v>
      </c>
      <c r="AE597" s="203" t="s">
        <v>505</v>
      </c>
      <c r="AF597" s="212">
        <v>675000</v>
      </c>
      <c r="AG597" s="198" t="s">
        <v>1412</v>
      </c>
    </row>
    <row r="598" spans="1:33" hidden="1" x14ac:dyDescent="0.25">
      <c r="A598" s="209">
        <v>101648</v>
      </c>
      <c r="B598" s="210">
        <v>4</v>
      </c>
      <c r="C598" s="196" t="s">
        <v>97</v>
      </c>
      <c r="D598" s="201">
        <v>37319.527222222219</v>
      </c>
      <c r="E598" s="196" t="s">
        <v>108</v>
      </c>
      <c r="F598" s="201">
        <v>44278</v>
      </c>
      <c r="G598" s="196" t="s">
        <v>152</v>
      </c>
      <c r="H598" s="198" t="s">
        <v>88</v>
      </c>
      <c r="I598" s="196" t="s">
        <v>484</v>
      </c>
      <c r="J598" s="196" t="s">
        <v>101</v>
      </c>
      <c r="L598" s="200" t="s">
        <v>101</v>
      </c>
      <c r="M598" s="198" t="s">
        <v>1410</v>
      </c>
      <c r="O598" s="196" t="s">
        <v>40</v>
      </c>
      <c r="P598" s="198" t="s">
        <v>166</v>
      </c>
      <c r="R598" s="196" t="s">
        <v>39</v>
      </c>
      <c r="S598" s="196" t="s">
        <v>45</v>
      </c>
      <c r="T598" s="211">
        <v>0.433</v>
      </c>
      <c r="U598" s="201">
        <v>39423</v>
      </c>
      <c r="W598" s="200" t="s">
        <v>93</v>
      </c>
      <c r="X598" s="196" t="s">
        <v>103</v>
      </c>
      <c r="Y598" s="196" t="s">
        <v>32</v>
      </c>
      <c r="Z598" s="198" t="s">
        <v>1411</v>
      </c>
      <c r="AA598" s="196" t="s">
        <v>9408</v>
      </c>
      <c r="AB598" s="196" t="s">
        <v>9407</v>
      </c>
      <c r="AC598" s="200">
        <v>2</v>
      </c>
      <c r="AD598" s="200" t="s">
        <v>8231</v>
      </c>
      <c r="AE598" s="203" t="s">
        <v>505</v>
      </c>
      <c r="AF598" s="212">
        <v>357000</v>
      </c>
      <c r="AG598" s="198" t="s">
        <v>1412</v>
      </c>
    </row>
    <row r="599" spans="1:33" hidden="1" x14ac:dyDescent="0.25">
      <c r="A599" s="209">
        <v>101648</v>
      </c>
      <c r="B599" s="210">
        <v>4</v>
      </c>
      <c r="C599" s="196" t="s">
        <v>97</v>
      </c>
      <c r="D599" s="201">
        <v>37319.527222222219</v>
      </c>
      <c r="E599" s="196" t="s">
        <v>108</v>
      </c>
      <c r="F599" s="201">
        <v>44278</v>
      </c>
      <c r="G599" s="196" t="s">
        <v>152</v>
      </c>
      <c r="H599" s="198" t="s">
        <v>88</v>
      </c>
      <c r="I599" s="196" t="s">
        <v>484</v>
      </c>
      <c r="J599" s="196" t="s">
        <v>101</v>
      </c>
      <c r="L599" s="200" t="s">
        <v>101</v>
      </c>
      <c r="M599" s="198" t="s">
        <v>1410</v>
      </c>
      <c r="O599" s="196" t="s">
        <v>40</v>
      </c>
      <c r="P599" s="198" t="s">
        <v>166</v>
      </c>
      <c r="R599" s="196" t="s">
        <v>39</v>
      </c>
      <c r="S599" s="196" t="s">
        <v>45</v>
      </c>
      <c r="T599" s="211">
        <v>0.433</v>
      </c>
      <c r="U599" s="201">
        <v>39423</v>
      </c>
      <c r="W599" s="200" t="s">
        <v>93</v>
      </c>
      <c r="X599" s="196" t="s">
        <v>103</v>
      </c>
      <c r="Y599" s="196" t="s">
        <v>32</v>
      </c>
      <c r="Z599" s="198" t="s">
        <v>1411</v>
      </c>
      <c r="AA599" s="196" t="s">
        <v>9409</v>
      </c>
      <c r="AB599" s="196" t="s">
        <v>9407</v>
      </c>
      <c r="AC599" s="200">
        <v>3</v>
      </c>
      <c r="AD599" s="200" t="s">
        <v>8231</v>
      </c>
      <c r="AE599" s="212">
        <v>2120000</v>
      </c>
      <c r="AF599" s="212">
        <v>18616380</v>
      </c>
      <c r="AG599" s="198" t="s">
        <v>1412</v>
      </c>
    </row>
    <row r="600" spans="1:33" ht="36" hidden="1" x14ac:dyDescent="0.25">
      <c r="A600" s="209">
        <v>101651</v>
      </c>
      <c r="B600" s="210">
        <v>1</v>
      </c>
      <c r="C600" s="196" t="s">
        <v>85</v>
      </c>
      <c r="D600" s="201">
        <v>37319.502928240741</v>
      </c>
      <c r="E600" s="196" t="s">
        <v>108</v>
      </c>
      <c r="F600" s="201">
        <v>44466</v>
      </c>
      <c r="G600" s="196" t="s">
        <v>152</v>
      </c>
      <c r="H600" s="198" t="s">
        <v>1588</v>
      </c>
      <c r="I600" s="196" t="s">
        <v>2175</v>
      </c>
      <c r="J600" s="196" t="s">
        <v>101</v>
      </c>
      <c r="L600" s="200" t="s">
        <v>101</v>
      </c>
      <c r="M600" s="198" t="s">
        <v>3988</v>
      </c>
      <c r="N600" s="198" t="s">
        <v>3989</v>
      </c>
      <c r="O600" s="196" t="s">
        <v>553</v>
      </c>
      <c r="P600" s="198" t="s">
        <v>3990</v>
      </c>
      <c r="R600" s="196" t="s">
        <v>47</v>
      </c>
      <c r="S600" s="196" t="s">
        <v>41</v>
      </c>
      <c r="T600" s="211">
        <v>5.5</v>
      </c>
      <c r="W600" s="200" t="s">
        <v>93</v>
      </c>
      <c r="X600" s="196" t="s">
        <v>13</v>
      </c>
      <c r="AA600" s="196" t="s">
        <v>9410</v>
      </c>
      <c r="AB600" s="196" t="s">
        <v>9411</v>
      </c>
      <c r="AC600" s="200">
        <v>1</v>
      </c>
      <c r="AD600" s="200" t="s">
        <v>8231</v>
      </c>
      <c r="AE600" s="212">
        <v>2500000</v>
      </c>
      <c r="AF600" s="212">
        <v>12200000</v>
      </c>
    </row>
    <row r="601" spans="1:33" ht="36" hidden="1" x14ac:dyDescent="0.25">
      <c r="A601" s="209">
        <v>101651.01</v>
      </c>
      <c r="B601" s="210">
        <v>1</v>
      </c>
      <c r="C601" s="196" t="s">
        <v>122</v>
      </c>
      <c r="D601" s="201">
        <v>37319.503993055558</v>
      </c>
      <c r="E601" s="196" t="s">
        <v>108</v>
      </c>
      <c r="F601" s="201">
        <v>43580</v>
      </c>
      <c r="G601" s="196" t="s">
        <v>152</v>
      </c>
      <c r="H601" s="198" t="s">
        <v>1588</v>
      </c>
      <c r="I601" s="196" t="s">
        <v>2175</v>
      </c>
      <c r="J601" s="196" t="s">
        <v>101</v>
      </c>
      <c r="L601" s="200" t="s">
        <v>101</v>
      </c>
      <c r="M601" s="198" t="s">
        <v>9412</v>
      </c>
      <c r="N601" s="198" t="s">
        <v>9413</v>
      </c>
      <c r="O601" s="196" t="s">
        <v>553</v>
      </c>
      <c r="P601" s="198" t="s">
        <v>1783</v>
      </c>
      <c r="R601" s="196" t="s">
        <v>47</v>
      </c>
      <c r="S601" s="196" t="s">
        <v>41</v>
      </c>
      <c r="T601" s="211">
        <v>1.5</v>
      </c>
      <c r="U601" s="201">
        <v>43441</v>
      </c>
      <c r="W601" s="200" t="s">
        <v>93</v>
      </c>
      <c r="X601" s="196" t="s">
        <v>13</v>
      </c>
      <c r="AA601" s="196" t="s">
        <v>9414</v>
      </c>
      <c r="AB601" s="196" t="s">
        <v>9415</v>
      </c>
      <c r="AC601" s="200">
        <v>2</v>
      </c>
      <c r="AD601" s="200" t="s">
        <v>8231</v>
      </c>
      <c r="AE601" s="203" t="s">
        <v>505</v>
      </c>
      <c r="AF601" s="212">
        <v>28627000</v>
      </c>
      <c r="AG601" s="198" t="s">
        <v>9416</v>
      </c>
    </row>
    <row r="602" spans="1:33" ht="36" hidden="1" x14ac:dyDescent="0.25">
      <c r="A602" s="209">
        <v>101651.01</v>
      </c>
      <c r="B602" s="210">
        <v>1</v>
      </c>
      <c r="C602" s="196" t="s">
        <v>122</v>
      </c>
      <c r="D602" s="201">
        <v>37319.503993055558</v>
      </c>
      <c r="E602" s="196" t="s">
        <v>108</v>
      </c>
      <c r="F602" s="201">
        <v>43580</v>
      </c>
      <c r="G602" s="196" t="s">
        <v>152</v>
      </c>
      <c r="H602" s="198" t="s">
        <v>1588</v>
      </c>
      <c r="I602" s="196" t="s">
        <v>2175</v>
      </c>
      <c r="J602" s="196" t="s">
        <v>101</v>
      </c>
      <c r="L602" s="200" t="s">
        <v>101</v>
      </c>
      <c r="M602" s="198" t="s">
        <v>9412</v>
      </c>
      <c r="N602" s="198" t="s">
        <v>9413</v>
      </c>
      <c r="O602" s="196" t="s">
        <v>553</v>
      </c>
      <c r="P602" s="198" t="s">
        <v>1783</v>
      </c>
      <c r="R602" s="196" t="s">
        <v>47</v>
      </c>
      <c r="S602" s="196" t="s">
        <v>41</v>
      </c>
      <c r="T602" s="211">
        <v>1.5</v>
      </c>
      <c r="U602" s="201">
        <v>43441</v>
      </c>
      <c r="W602" s="200" t="s">
        <v>93</v>
      </c>
      <c r="X602" s="196" t="s">
        <v>13</v>
      </c>
      <c r="AA602" s="196" t="s">
        <v>9417</v>
      </c>
      <c r="AB602" s="196" t="s">
        <v>9415</v>
      </c>
      <c r="AC602" s="200">
        <v>3</v>
      </c>
      <c r="AD602" s="200" t="s">
        <v>8231</v>
      </c>
      <c r="AE602" s="203" t="s">
        <v>505</v>
      </c>
      <c r="AF602" s="212">
        <v>43226312</v>
      </c>
      <c r="AG602" s="198" t="s">
        <v>9416</v>
      </c>
    </row>
    <row r="603" spans="1:33" ht="36" hidden="1" x14ac:dyDescent="0.25">
      <c r="A603" s="209">
        <v>101651.02</v>
      </c>
      <c r="B603" s="210">
        <v>1</v>
      </c>
      <c r="C603" s="196" t="s">
        <v>85</v>
      </c>
      <c r="D603" s="201">
        <v>40190</v>
      </c>
      <c r="E603" s="196" t="s">
        <v>2937</v>
      </c>
      <c r="F603" s="201">
        <v>44419</v>
      </c>
      <c r="G603" s="196" t="s">
        <v>143</v>
      </c>
      <c r="H603" s="198" t="s">
        <v>1588</v>
      </c>
      <c r="I603" s="196" t="s">
        <v>2175</v>
      </c>
      <c r="J603" s="196" t="s">
        <v>101</v>
      </c>
      <c r="L603" s="200" t="s">
        <v>101</v>
      </c>
      <c r="M603" s="198" t="s">
        <v>9418</v>
      </c>
      <c r="N603" s="198" t="s">
        <v>9419</v>
      </c>
      <c r="O603" s="196" t="s">
        <v>553</v>
      </c>
      <c r="P603" s="198" t="s">
        <v>92</v>
      </c>
      <c r="R603" s="196" t="s">
        <v>47</v>
      </c>
      <c r="S603" s="196" t="s">
        <v>41</v>
      </c>
      <c r="T603" s="211">
        <v>2.4</v>
      </c>
      <c r="W603" s="200" t="s">
        <v>93</v>
      </c>
      <c r="X603" s="196" t="s">
        <v>13</v>
      </c>
      <c r="AA603" s="196" t="s">
        <v>9420</v>
      </c>
      <c r="AB603" s="196" t="s">
        <v>9421</v>
      </c>
      <c r="AC603" s="200">
        <v>2</v>
      </c>
      <c r="AD603" s="200" t="s">
        <v>8231</v>
      </c>
      <c r="AE603" s="203" t="s">
        <v>505</v>
      </c>
      <c r="AF603" s="212">
        <v>31985000</v>
      </c>
    </row>
    <row r="604" spans="1:33" ht="36" hidden="1" x14ac:dyDescent="0.25">
      <c r="A604" s="209">
        <v>101651.03</v>
      </c>
      <c r="B604" s="210">
        <v>1</v>
      </c>
      <c r="C604" s="196" t="s">
        <v>85</v>
      </c>
      <c r="D604" s="201">
        <v>40190</v>
      </c>
      <c r="E604" s="196" t="s">
        <v>3773</v>
      </c>
      <c r="F604" s="201">
        <v>44419</v>
      </c>
      <c r="G604" s="196" t="s">
        <v>152</v>
      </c>
      <c r="H604" s="198" t="s">
        <v>1588</v>
      </c>
      <c r="I604" s="196" t="s">
        <v>2175</v>
      </c>
      <c r="J604" s="196" t="s">
        <v>101</v>
      </c>
      <c r="L604" s="200" t="s">
        <v>101</v>
      </c>
      <c r="M604" s="198" t="s">
        <v>9422</v>
      </c>
      <c r="N604" s="198" t="s">
        <v>9423</v>
      </c>
      <c r="O604" s="196" t="s">
        <v>553</v>
      </c>
      <c r="P604" s="198" t="s">
        <v>92</v>
      </c>
      <c r="R604" s="196" t="s">
        <v>47</v>
      </c>
      <c r="S604" s="196" t="s">
        <v>41</v>
      </c>
      <c r="T604" s="211">
        <v>1.3</v>
      </c>
      <c r="W604" s="200" t="s">
        <v>93</v>
      </c>
      <c r="X604" s="196" t="s">
        <v>13</v>
      </c>
      <c r="AA604" s="196" t="s">
        <v>9424</v>
      </c>
      <c r="AB604" s="196" t="s">
        <v>9425</v>
      </c>
      <c r="AC604" s="200">
        <v>2</v>
      </c>
      <c r="AD604" s="200" t="s">
        <v>8231</v>
      </c>
      <c r="AE604" s="203" t="s">
        <v>505</v>
      </c>
      <c r="AF604" s="212">
        <v>24210000</v>
      </c>
    </row>
    <row r="605" spans="1:33" ht="36" hidden="1" x14ac:dyDescent="0.25">
      <c r="A605" s="209">
        <v>101652.01</v>
      </c>
      <c r="B605" s="210">
        <v>2</v>
      </c>
      <c r="C605" s="196" t="s">
        <v>97</v>
      </c>
      <c r="D605" s="201">
        <v>37319.508784722224</v>
      </c>
      <c r="E605" s="196" t="s">
        <v>108</v>
      </c>
      <c r="F605" s="201">
        <v>44168</v>
      </c>
      <c r="G605" s="196" t="s">
        <v>235</v>
      </c>
      <c r="H605" s="198" t="s">
        <v>9426</v>
      </c>
      <c r="I605" s="196" t="s">
        <v>292</v>
      </c>
      <c r="J605" s="196" t="s">
        <v>101</v>
      </c>
      <c r="L605" s="200" t="s">
        <v>101</v>
      </c>
      <c r="M605" s="198" t="s">
        <v>9427</v>
      </c>
      <c r="N605" s="198" t="s">
        <v>9428</v>
      </c>
      <c r="O605" s="196" t="s">
        <v>553</v>
      </c>
      <c r="P605" s="198" t="s">
        <v>3152</v>
      </c>
      <c r="R605" s="196" t="s">
        <v>47</v>
      </c>
      <c r="S605" s="196" t="s">
        <v>41</v>
      </c>
      <c r="T605" s="211">
        <v>6.9</v>
      </c>
      <c r="U605" s="201">
        <v>40760</v>
      </c>
      <c r="W605" s="200" t="s">
        <v>93</v>
      </c>
      <c r="X605" s="196" t="s">
        <v>13</v>
      </c>
      <c r="AA605" s="196" t="s">
        <v>9429</v>
      </c>
      <c r="AB605" s="196" t="s">
        <v>9430</v>
      </c>
      <c r="AC605" s="200">
        <v>1</v>
      </c>
      <c r="AD605" s="200" t="s">
        <v>8231</v>
      </c>
      <c r="AE605" s="203" t="s">
        <v>505</v>
      </c>
      <c r="AF605" s="212">
        <v>909034</v>
      </c>
      <c r="AG605" s="198" t="s">
        <v>9431</v>
      </c>
    </row>
    <row r="606" spans="1:33" ht="36" hidden="1" x14ac:dyDescent="0.25">
      <c r="A606" s="209">
        <v>101652.01</v>
      </c>
      <c r="B606" s="210">
        <v>2</v>
      </c>
      <c r="C606" s="196" t="s">
        <v>97</v>
      </c>
      <c r="D606" s="201">
        <v>37319.508784722224</v>
      </c>
      <c r="E606" s="196" t="s">
        <v>108</v>
      </c>
      <c r="F606" s="201">
        <v>44168</v>
      </c>
      <c r="G606" s="196" t="s">
        <v>235</v>
      </c>
      <c r="H606" s="198" t="s">
        <v>9426</v>
      </c>
      <c r="I606" s="196" t="s">
        <v>292</v>
      </c>
      <c r="J606" s="196" t="s">
        <v>101</v>
      </c>
      <c r="L606" s="200" t="s">
        <v>101</v>
      </c>
      <c r="M606" s="198" t="s">
        <v>9427</v>
      </c>
      <c r="N606" s="198" t="s">
        <v>9428</v>
      </c>
      <c r="O606" s="196" t="s">
        <v>553</v>
      </c>
      <c r="P606" s="198" t="s">
        <v>3152</v>
      </c>
      <c r="R606" s="196" t="s">
        <v>47</v>
      </c>
      <c r="S606" s="196" t="s">
        <v>41</v>
      </c>
      <c r="T606" s="211">
        <v>6.9</v>
      </c>
      <c r="U606" s="201">
        <v>40760</v>
      </c>
      <c r="W606" s="200" t="s">
        <v>93</v>
      </c>
      <c r="X606" s="196" t="s">
        <v>13</v>
      </c>
      <c r="AA606" s="196" t="s">
        <v>9432</v>
      </c>
      <c r="AB606" s="196" t="s">
        <v>9430</v>
      </c>
      <c r="AC606" s="200">
        <v>1</v>
      </c>
      <c r="AD606" s="200" t="s">
        <v>8231</v>
      </c>
      <c r="AE606" s="203" t="s">
        <v>505</v>
      </c>
      <c r="AF606" s="212">
        <v>833000</v>
      </c>
      <c r="AG606" s="198" t="s">
        <v>9431</v>
      </c>
    </row>
    <row r="607" spans="1:33" ht="36" hidden="1" x14ac:dyDescent="0.25">
      <c r="A607" s="209">
        <v>101652.01</v>
      </c>
      <c r="B607" s="210">
        <v>2</v>
      </c>
      <c r="C607" s="196" t="s">
        <v>97</v>
      </c>
      <c r="D607" s="201">
        <v>37319.508784722224</v>
      </c>
      <c r="E607" s="196" t="s">
        <v>108</v>
      </c>
      <c r="F607" s="201">
        <v>44168</v>
      </c>
      <c r="G607" s="196" t="s">
        <v>235</v>
      </c>
      <c r="H607" s="198" t="s">
        <v>9426</v>
      </c>
      <c r="I607" s="196" t="s">
        <v>292</v>
      </c>
      <c r="J607" s="196" t="s">
        <v>101</v>
      </c>
      <c r="L607" s="200" t="s">
        <v>101</v>
      </c>
      <c r="M607" s="198" t="s">
        <v>9427</v>
      </c>
      <c r="N607" s="198" t="s">
        <v>9428</v>
      </c>
      <c r="O607" s="196" t="s">
        <v>553</v>
      </c>
      <c r="P607" s="198" t="s">
        <v>3152</v>
      </c>
      <c r="R607" s="196" t="s">
        <v>47</v>
      </c>
      <c r="S607" s="196" t="s">
        <v>41</v>
      </c>
      <c r="T607" s="211">
        <v>6.9</v>
      </c>
      <c r="U607" s="201">
        <v>40760</v>
      </c>
      <c r="W607" s="200" t="s">
        <v>93</v>
      </c>
      <c r="X607" s="196" t="s">
        <v>13</v>
      </c>
      <c r="AA607" s="196" t="s">
        <v>9433</v>
      </c>
      <c r="AB607" s="196" t="s">
        <v>9430</v>
      </c>
      <c r="AC607" s="200">
        <v>2</v>
      </c>
      <c r="AD607" s="200" t="s">
        <v>8231</v>
      </c>
      <c r="AE607" s="203" t="s">
        <v>505</v>
      </c>
      <c r="AF607" s="212">
        <v>3525500</v>
      </c>
      <c r="AG607" s="198" t="s">
        <v>9431</v>
      </c>
    </row>
    <row r="608" spans="1:33" ht="36" hidden="1" x14ac:dyDescent="0.25">
      <c r="A608" s="209">
        <v>101652.01</v>
      </c>
      <c r="B608" s="210">
        <v>2</v>
      </c>
      <c r="C608" s="196" t="s">
        <v>97</v>
      </c>
      <c r="D608" s="201">
        <v>37319.508784722224</v>
      </c>
      <c r="E608" s="196" t="s">
        <v>108</v>
      </c>
      <c r="F608" s="201">
        <v>44168</v>
      </c>
      <c r="G608" s="196" t="s">
        <v>235</v>
      </c>
      <c r="H608" s="198" t="s">
        <v>9426</v>
      </c>
      <c r="I608" s="196" t="s">
        <v>292</v>
      </c>
      <c r="J608" s="196" t="s">
        <v>101</v>
      </c>
      <c r="L608" s="200" t="s">
        <v>101</v>
      </c>
      <c r="M608" s="198" t="s">
        <v>9427</v>
      </c>
      <c r="N608" s="198" t="s">
        <v>9428</v>
      </c>
      <c r="O608" s="196" t="s">
        <v>553</v>
      </c>
      <c r="P608" s="198" t="s">
        <v>3152</v>
      </c>
      <c r="R608" s="196" t="s">
        <v>47</v>
      </c>
      <c r="S608" s="196" t="s">
        <v>41</v>
      </c>
      <c r="T608" s="211">
        <v>6.9</v>
      </c>
      <c r="U608" s="201">
        <v>40760</v>
      </c>
      <c r="W608" s="200" t="s">
        <v>93</v>
      </c>
      <c r="X608" s="196" t="s">
        <v>13</v>
      </c>
      <c r="AA608" s="196" t="s">
        <v>9434</v>
      </c>
      <c r="AB608" s="196" t="s">
        <v>9430</v>
      </c>
      <c r="AC608" s="200">
        <v>2</v>
      </c>
      <c r="AD608" s="200" t="s">
        <v>8231</v>
      </c>
      <c r="AE608" s="203" t="s">
        <v>505</v>
      </c>
      <c r="AF608" s="212">
        <v>3525500</v>
      </c>
      <c r="AG608" s="198" t="s">
        <v>9431</v>
      </c>
    </row>
    <row r="609" spans="1:33" ht="36" hidden="1" x14ac:dyDescent="0.25">
      <c r="A609" s="209">
        <v>101652.01</v>
      </c>
      <c r="B609" s="210">
        <v>2</v>
      </c>
      <c r="C609" s="196" t="s">
        <v>97</v>
      </c>
      <c r="D609" s="201">
        <v>37319.508784722224</v>
      </c>
      <c r="E609" s="196" t="s">
        <v>108</v>
      </c>
      <c r="F609" s="201">
        <v>44168</v>
      </c>
      <c r="G609" s="196" t="s">
        <v>235</v>
      </c>
      <c r="H609" s="198" t="s">
        <v>9426</v>
      </c>
      <c r="I609" s="196" t="s">
        <v>292</v>
      </c>
      <c r="J609" s="196" t="s">
        <v>101</v>
      </c>
      <c r="L609" s="200" t="s">
        <v>101</v>
      </c>
      <c r="M609" s="198" t="s">
        <v>9427</v>
      </c>
      <c r="N609" s="198" t="s">
        <v>9428</v>
      </c>
      <c r="O609" s="196" t="s">
        <v>553</v>
      </c>
      <c r="P609" s="198" t="s">
        <v>3152</v>
      </c>
      <c r="R609" s="196" t="s">
        <v>47</v>
      </c>
      <c r="S609" s="196" t="s">
        <v>41</v>
      </c>
      <c r="T609" s="211">
        <v>6.9</v>
      </c>
      <c r="U609" s="201">
        <v>40760</v>
      </c>
      <c r="W609" s="200" t="s">
        <v>93</v>
      </c>
      <c r="X609" s="196" t="s">
        <v>13</v>
      </c>
      <c r="AA609" s="196" t="s">
        <v>9435</v>
      </c>
      <c r="AB609" s="196" t="s">
        <v>9430</v>
      </c>
      <c r="AC609" s="200">
        <v>3</v>
      </c>
      <c r="AD609" s="200" t="s">
        <v>8231</v>
      </c>
      <c r="AE609" s="203" t="s">
        <v>505</v>
      </c>
      <c r="AF609" s="212">
        <v>11219569</v>
      </c>
      <c r="AG609" s="198" t="s">
        <v>9431</v>
      </c>
    </row>
    <row r="610" spans="1:33" ht="36" hidden="1" x14ac:dyDescent="0.25">
      <c r="A610" s="209">
        <v>101652.01</v>
      </c>
      <c r="B610" s="210">
        <v>2</v>
      </c>
      <c r="C610" s="196" t="s">
        <v>97</v>
      </c>
      <c r="D610" s="201">
        <v>37319.508784722224</v>
      </c>
      <c r="E610" s="196" t="s">
        <v>108</v>
      </c>
      <c r="F610" s="201">
        <v>44168</v>
      </c>
      <c r="G610" s="196" t="s">
        <v>235</v>
      </c>
      <c r="H610" s="198" t="s">
        <v>9426</v>
      </c>
      <c r="I610" s="196" t="s">
        <v>292</v>
      </c>
      <c r="J610" s="196" t="s">
        <v>101</v>
      </c>
      <c r="L610" s="200" t="s">
        <v>101</v>
      </c>
      <c r="M610" s="198" t="s">
        <v>9427</v>
      </c>
      <c r="N610" s="198" t="s">
        <v>9428</v>
      </c>
      <c r="O610" s="196" t="s">
        <v>553</v>
      </c>
      <c r="P610" s="198" t="s">
        <v>3152</v>
      </c>
      <c r="R610" s="196" t="s">
        <v>47</v>
      </c>
      <c r="S610" s="196" t="s">
        <v>41</v>
      </c>
      <c r="T610" s="211">
        <v>6.9</v>
      </c>
      <c r="U610" s="201">
        <v>40760</v>
      </c>
      <c r="W610" s="200" t="s">
        <v>93</v>
      </c>
      <c r="X610" s="196" t="s">
        <v>13</v>
      </c>
      <c r="AA610" s="196" t="s">
        <v>9436</v>
      </c>
      <c r="AB610" s="196" t="s">
        <v>9430</v>
      </c>
      <c r="AC610" s="200">
        <v>3</v>
      </c>
      <c r="AD610" s="200" t="s">
        <v>8231</v>
      </c>
      <c r="AE610" s="203" t="s">
        <v>505</v>
      </c>
      <c r="AF610" s="212">
        <v>15953382</v>
      </c>
      <c r="AG610" s="198" t="s">
        <v>9431</v>
      </c>
    </row>
    <row r="611" spans="1:33" hidden="1" x14ac:dyDescent="0.25">
      <c r="A611" s="209">
        <v>101659.01</v>
      </c>
      <c r="B611" s="210">
        <v>2</v>
      </c>
      <c r="C611" s="196" t="s">
        <v>85</v>
      </c>
      <c r="D611" s="201">
        <v>43970</v>
      </c>
      <c r="E611" s="196" t="s">
        <v>143</v>
      </c>
      <c r="F611" s="201">
        <v>44721</v>
      </c>
      <c r="G611" s="196" t="s">
        <v>253</v>
      </c>
      <c r="H611" s="198" t="s">
        <v>135</v>
      </c>
      <c r="I611" s="196" t="s">
        <v>9437</v>
      </c>
      <c r="K611" s="196" t="s">
        <v>9438</v>
      </c>
      <c r="L611" s="200" t="s">
        <v>183</v>
      </c>
      <c r="M611" s="198" t="s">
        <v>9439</v>
      </c>
      <c r="N611" s="198" t="s">
        <v>9440</v>
      </c>
      <c r="O611" s="196" t="s">
        <v>40</v>
      </c>
      <c r="P611" s="198" t="s">
        <v>166</v>
      </c>
      <c r="R611" s="196" t="s">
        <v>39</v>
      </c>
      <c r="S611" s="196" t="s">
        <v>45</v>
      </c>
      <c r="T611" s="211">
        <v>0.03</v>
      </c>
      <c r="W611" s="200" t="s">
        <v>93</v>
      </c>
      <c r="X611" s="196" t="s">
        <v>186</v>
      </c>
      <c r="Z611" s="198" t="s">
        <v>9441</v>
      </c>
      <c r="AA611" s="196" t="s">
        <v>9442</v>
      </c>
      <c r="AC611" s="200">
        <v>0</v>
      </c>
      <c r="AD611" s="200" t="s">
        <v>8250</v>
      </c>
      <c r="AE611" s="203" t="s">
        <v>505</v>
      </c>
      <c r="AF611" s="212">
        <v>50000</v>
      </c>
    </row>
    <row r="612" spans="1:33" hidden="1" x14ac:dyDescent="0.25">
      <c r="A612" s="209">
        <v>101684.01</v>
      </c>
      <c r="B612" s="210">
        <v>1</v>
      </c>
      <c r="C612" s="196" t="s">
        <v>85</v>
      </c>
      <c r="D612" s="201">
        <v>44260</v>
      </c>
      <c r="E612" s="196" t="s">
        <v>398</v>
      </c>
      <c r="F612" s="201">
        <v>44572</v>
      </c>
      <c r="G612" s="196" t="s">
        <v>143</v>
      </c>
      <c r="H612" s="198" t="s">
        <v>337</v>
      </c>
      <c r="I612" s="196" t="s">
        <v>344</v>
      </c>
      <c r="J612" s="196" t="s">
        <v>101</v>
      </c>
      <c r="L612" s="200" t="s">
        <v>101</v>
      </c>
      <c r="M612" s="198" t="s">
        <v>9443</v>
      </c>
      <c r="O612" s="196" t="s">
        <v>103</v>
      </c>
      <c r="P612" s="198" t="s">
        <v>439</v>
      </c>
      <c r="R612" s="196" t="s">
        <v>39</v>
      </c>
      <c r="S612" s="196" t="s">
        <v>46</v>
      </c>
      <c r="T612" s="211">
        <v>0</v>
      </c>
      <c r="U612" s="201">
        <v>44792</v>
      </c>
      <c r="W612" s="200" t="s">
        <v>93</v>
      </c>
      <c r="X612" s="196" t="s">
        <v>13</v>
      </c>
      <c r="Z612" s="198" t="s">
        <v>9444</v>
      </c>
      <c r="AA612" s="196" t="s">
        <v>9445</v>
      </c>
      <c r="AC612" s="200">
        <v>3</v>
      </c>
      <c r="AD612" s="200" t="s">
        <v>8274</v>
      </c>
      <c r="AE612" s="203" t="s">
        <v>505</v>
      </c>
      <c r="AF612" s="212">
        <v>109000</v>
      </c>
    </row>
    <row r="613" spans="1:33" ht="36" hidden="1" x14ac:dyDescent="0.25">
      <c r="A613" s="209">
        <v>101720.01</v>
      </c>
      <c r="B613" s="210">
        <v>4</v>
      </c>
      <c r="C613" s="196" t="s">
        <v>114</v>
      </c>
      <c r="D613" s="201">
        <v>42873</v>
      </c>
      <c r="E613" s="196" t="s">
        <v>98</v>
      </c>
      <c r="F613" s="201">
        <v>44271</v>
      </c>
      <c r="G613" s="196" t="s">
        <v>98</v>
      </c>
      <c r="H613" s="198" t="s">
        <v>371</v>
      </c>
      <c r="I613" s="196" t="s">
        <v>776</v>
      </c>
      <c r="J613" s="196" t="s">
        <v>101</v>
      </c>
      <c r="L613" s="200" t="s">
        <v>101</v>
      </c>
      <c r="M613" s="198" t="s">
        <v>9446</v>
      </c>
      <c r="N613" s="198" t="s">
        <v>9447</v>
      </c>
      <c r="O613" s="196" t="s">
        <v>438</v>
      </c>
      <c r="P613" s="198" t="s">
        <v>439</v>
      </c>
      <c r="R613" s="196" t="s">
        <v>39</v>
      </c>
      <c r="S613" s="196" t="s">
        <v>46</v>
      </c>
      <c r="T613" s="202" t="s">
        <v>505</v>
      </c>
      <c r="U613" s="201">
        <v>43504</v>
      </c>
      <c r="W613" s="200" t="s">
        <v>93</v>
      </c>
      <c r="X613" s="196" t="s">
        <v>13</v>
      </c>
      <c r="Z613" s="198" t="s">
        <v>9448</v>
      </c>
      <c r="AA613" s="196" t="s">
        <v>9449</v>
      </c>
      <c r="AC613" s="200">
        <v>3</v>
      </c>
      <c r="AD613" s="200" t="s">
        <v>8274</v>
      </c>
      <c r="AE613" s="203" t="s">
        <v>505</v>
      </c>
      <c r="AF613" s="212">
        <v>899604.12</v>
      </c>
      <c r="AG613" s="198" t="s">
        <v>9450</v>
      </c>
    </row>
    <row r="614" spans="1:33" ht="72" hidden="1" x14ac:dyDescent="0.25">
      <c r="A614" s="209">
        <v>101725.02</v>
      </c>
      <c r="B614" s="210">
        <v>1</v>
      </c>
      <c r="C614" s="196" t="s">
        <v>85</v>
      </c>
      <c r="D614" s="201">
        <v>38938</v>
      </c>
      <c r="E614" s="196" t="s">
        <v>3654</v>
      </c>
      <c r="F614" s="201">
        <v>44508</v>
      </c>
      <c r="G614" s="196" t="s">
        <v>9451</v>
      </c>
      <c r="H614" s="198" t="s">
        <v>1588</v>
      </c>
      <c r="I614" s="196" t="s">
        <v>9452</v>
      </c>
      <c r="J614" s="196" t="s">
        <v>101</v>
      </c>
      <c r="L614" s="200" t="s">
        <v>101</v>
      </c>
      <c r="M614" s="198" t="s">
        <v>9453</v>
      </c>
      <c r="N614" s="198" t="s">
        <v>9454</v>
      </c>
      <c r="O614" s="196" t="s">
        <v>553</v>
      </c>
      <c r="P614" s="198" t="s">
        <v>1783</v>
      </c>
      <c r="R614" s="196" t="s">
        <v>47</v>
      </c>
      <c r="S614" s="196" t="s">
        <v>45</v>
      </c>
      <c r="T614" s="211">
        <v>0.6</v>
      </c>
      <c r="U614" s="201">
        <v>45828</v>
      </c>
      <c r="W614" s="200" t="s">
        <v>93</v>
      </c>
      <c r="X614" s="196" t="s">
        <v>103</v>
      </c>
      <c r="AA614" s="196" t="s">
        <v>9455</v>
      </c>
      <c r="AB614" s="196" t="s">
        <v>9456</v>
      </c>
      <c r="AC614" s="200">
        <v>1</v>
      </c>
      <c r="AD614" s="200" t="s">
        <v>8231</v>
      </c>
      <c r="AE614" s="203" t="s">
        <v>505</v>
      </c>
      <c r="AF614" s="212">
        <v>600000</v>
      </c>
    </row>
    <row r="615" spans="1:33" hidden="1" x14ac:dyDescent="0.25">
      <c r="A615" s="209">
        <v>101742</v>
      </c>
      <c r="B615" s="210">
        <v>4</v>
      </c>
      <c r="C615" s="196" t="s">
        <v>122</v>
      </c>
      <c r="D615" s="201">
        <v>37391</v>
      </c>
      <c r="E615" s="196" t="s">
        <v>108</v>
      </c>
      <c r="F615" s="201">
        <v>44662.875127314815</v>
      </c>
      <c r="G615" s="196" t="s">
        <v>510</v>
      </c>
      <c r="H615" s="198" t="s">
        <v>88</v>
      </c>
      <c r="I615" s="196" t="s">
        <v>591</v>
      </c>
      <c r="J615" s="196" t="s">
        <v>299</v>
      </c>
      <c r="L615" s="200" t="s">
        <v>300</v>
      </c>
      <c r="M615" s="198" t="s">
        <v>2220</v>
      </c>
      <c r="N615" s="198" t="s">
        <v>2221</v>
      </c>
      <c r="O615" s="196" t="s">
        <v>553</v>
      </c>
      <c r="P615" s="198" t="s">
        <v>2166</v>
      </c>
      <c r="R615" s="196" t="s">
        <v>47</v>
      </c>
      <c r="S615" s="196" t="s">
        <v>45</v>
      </c>
      <c r="T615" s="211">
        <v>0</v>
      </c>
      <c r="U615" s="201">
        <v>44645</v>
      </c>
      <c r="W615" s="200" t="s">
        <v>93</v>
      </c>
      <c r="X615" s="196" t="s">
        <v>303</v>
      </c>
      <c r="AA615" s="196" t="s">
        <v>9457</v>
      </c>
      <c r="AC615" s="200">
        <v>1</v>
      </c>
      <c r="AD615" s="200" t="s">
        <v>8250</v>
      </c>
      <c r="AE615" s="203" t="s">
        <v>505</v>
      </c>
      <c r="AF615" s="212">
        <v>755989.76</v>
      </c>
      <c r="AG615" s="198" t="s">
        <v>594</v>
      </c>
    </row>
    <row r="616" spans="1:33" hidden="1" x14ac:dyDescent="0.25">
      <c r="A616" s="209">
        <v>101742</v>
      </c>
      <c r="B616" s="210">
        <v>4</v>
      </c>
      <c r="C616" s="196" t="s">
        <v>122</v>
      </c>
      <c r="D616" s="201">
        <v>37391</v>
      </c>
      <c r="E616" s="196" t="s">
        <v>108</v>
      </c>
      <c r="F616" s="201">
        <v>44662.875127314815</v>
      </c>
      <c r="G616" s="196" t="s">
        <v>510</v>
      </c>
      <c r="H616" s="198" t="s">
        <v>88</v>
      </c>
      <c r="I616" s="196" t="s">
        <v>591</v>
      </c>
      <c r="J616" s="196" t="s">
        <v>299</v>
      </c>
      <c r="L616" s="200" t="s">
        <v>300</v>
      </c>
      <c r="M616" s="198" t="s">
        <v>2220</v>
      </c>
      <c r="N616" s="198" t="s">
        <v>2221</v>
      </c>
      <c r="O616" s="196" t="s">
        <v>553</v>
      </c>
      <c r="P616" s="198" t="s">
        <v>2166</v>
      </c>
      <c r="R616" s="196" t="s">
        <v>47</v>
      </c>
      <c r="S616" s="196" t="s">
        <v>45</v>
      </c>
      <c r="T616" s="211">
        <v>0</v>
      </c>
      <c r="U616" s="201">
        <v>44645</v>
      </c>
      <c r="W616" s="200" t="s">
        <v>93</v>
      </c>
      <c r="X616" s="196" t="s">
        <v>303</v>
      </c>
      <c r="AA616" s="196" t="s">
        <v>9458</v>
      </c>
      <c r="AB616" s="196" t="s">
        <v>9459</v>
      </c>
      <c r="AC616" s="200">
        <v>1</v>
      </c>
      <c r="AD616" s="200" t="s">
        <v>8231</v>
      </c>
      <c r="AE616" s="212">
        <v>2300000</v>
      </c>
      <c r="AF616" s="212">
        <v>7955011</v>
      </c>
      <c r="AG616" s="198" t="s">
        <v>594</v>
      </c>
    </row>
    <row r="617" spans="1:33" hidden="1" x14ac:dyDescent="0.25">
      <c r="A617" s="209">
        <v>101742</v>
      </c>
      <c r="B617" s="210">
        <v>4</v>
      </c>
      <c r="C617" s="196" t="s">
        <v>122</v>
      </c>
      <c r="D617" s="201">
        <v>37391</v>
      </c>
      <c r="E617" s="196" t="s">
        <v>108</v>
      </c>
      <c r="F617" s="201">
        <v>44662.875127314815</v>
      </c>
      <c r="G617" s="196" t="s">
        <v>510</v>
      </c>
      <c r="H617" s="198" t="s">
        <v>88</v>
      </c>
      <c r="I617" s="196" t="s">
        <v>591</v>
      </c>
      <c r="J617" s="196" t="s">
        <v>299</v>
      </c>
      <c r="L617" s="200" t="s">
        <v>300</v>
      </c>
      <c r="M617" s="198" t="s">
        <v>2220</v>
      </c>
      <c r="N617" s="198" t="s">
        <v>2221</v>
      </c>
      <c r="O617" s="196" t="s">
        <v>553</v>
      </c>
      <c r="P617" s="198" t="s">
        <v>2166</v>
      </c>
      <c r="R617" s="196" t="s">
        <v>47</v>
      </c>
      <c r="S617" s="196" t="s">
        <v>45</v>
      </c>
      <c r="T617" s="211">
        <v>0</v>
      </c>
      <c r="U617" s="201">
        <v>44645</v>
      </c>
      <c r="W617" s="200" t="s">
        <v>93</v>
      </c>
      <c r="X617" s="196" t="s">
        <v>303</v>
      </c>
      <c r="AA617" s="196" t="s">
        <v>9460</v>
      </c>
      <c r="AB617" s="196" t="s">
        <v>9459</v>
      </c>
      <c r="AC617" s="200">
        <v>2</v>
      </c>
      <c r="AD617" s="200" t="s">
        <v>8231</v>
      </c>
      <c r="AE617" s="203" t="s">
        <v>505</v>
      </c>
      <c r="AF617" s="212">
        <v>3735000</v>
      </c>
      <c r="AG617" s="198" t="s">
        <v>594</v>
      </c>
    </row>
    <row r="618" spans="1:33" hidden="1" x14ac:dyDescent="0.25">
      <c r="A618" s="209">
        <v>101742</v>
      </c>
      <c r="B618" s="210">
        <v>4</v>
      </c>
      <c r="C618" s="196" t="s">
        <v>122</v>
      </c>
      <c r="D618" s="201">
        <v>37391</v>
      </c>
      <c r="E618" s="196" t="s">
        <v>108</v>
      </c>
      <c r="F618" s="201">
        <v>44662.875127314815</v>
      </c>
      <c r="G618" s="196" t="s">
        <v>510</v>
      </c>
      <c r="H618" s="198" t="s">
        <v>88</v>
      </c>
      <c r="I618" s="196" t="s">
        <v>591</v>
      </c>
      <c r="J618" s="196" t="s">
        <v>299</v>
      </c>
      <c r="L618" s="200" t="s">
        <v>300</v>
      </c>
      <c r="M618" s="198" t="s">
        <v>2220</v>
      </c>
      <c r="N618" s="198" t="s">
        <v>2221</v>
      </c>
      <c r="O618" s="196" t="s">
        <v>553</v>
      </c>
      <c r="P618" s="198" t="s">
        <v>2166</v>
      </c>
      <c r="R618" s="196" t="s">
        <v>47</v>
      </c>
      <c r="S618" s="196" t="s">
        <v>45</v>
      </c>
      <c r="T618" s="211">
        <v>0</v>
      </c>
      <c r="U618" s="201">
        <v>44645</v>
      </c>
      <c r="W618" s="200" t="s">
        <v>93</v>
      </c>
      <c r="X618" s="196" t="s">
        <v>303</v>
      </c>
      <c r="AA618" s="196" t="s">
        <v>9461</v>
      </c>
      <c r="AB618" s="196" t="s">
        <v>9459</v>
      </c>
      <c r="AC618" s="200">
        <v>3</v>
      </c>
      <c r="AD618" s="200" t="s">
        <v>8231</v>
      </c>
      <c r="AE618" s="212">
        <v>88305900</v>
      </c>
      <c r="AF618" s="212">
        <v>108414070</v>
      </c>
      <c r="AG618" s="198" t="s">
        <v>594</v>
      </c>
    </row>
    <row r="619" spans="1:33" ht="36" hidden="1" x14ac:dyDescent="0.25">
      <c r="A619" s="209">
        <v>101743.01</v>
      </c>
      <c r="B619" s="210">
        <v>3</v>
      </c>
      <c r="C619" s="196" t="s">
        <v>114</v>
      </c>
      <c r="D619" s="201">
        <v>42494</v>
      </c>
      <c r="E619" s="196" t="s">
        <v>98</v>
      </c>
      <c r="F619" s="201">
        <v>44427</v>
      </c>
      <c r="G619" s="196" t="s">
        <v>98</v>
      </c>
      <c r="H619" s="198" t="s">
        <v>910</v>
      </c>
      <c r="I619" s="196" t="s">
        <v>9462</v>
      </c>
      <c r="K619" s="196" t="s">
        <v>9463</v>
      </c>
      <c r="L619" s="200" t="s">
        <v>183</v>
      </c>
      <c r="M619" s="198" t="s">
        <v>9464</v>
      </c>
      <c r="N619" s="198" t="s">
        <v>9465</v>
      </c>
      <c r="O619" s="196" t="s">
        <v>119</v>
      </c>
      <c r="P619" s="198" t="s">
        <v>439</v>
      </c>
      <c r="R619" s="196" t="s">
        <v>39</v>
      </c>
      <c r="S619" s="196" t="s">
        <v>46</v>
      </c>
      <c r="T619" s="211">
        <v>0</v>
      </c>
      <c r="W619" s="200" t="s">
        <v>93</v>
      </c>
      <c r="X619" s="196" t="s">
        <v>103</v>
      </c>
      <c r="AA619" s="196" t="s">
        <v>9466</v>
      </c>
      <c r="AC619" s="200">
        <v>3</v>
      </c>
      <c r="AD619" s="200" t="s">
        <v>8274</v>
      </c>
      <c r="AE619" s="212">
        <v>-48834.82</v>
      </c>
      <c r="AF619" s="212">
        <v>26165.18</v>
      </c>
    </row>
    <row r="620" spans="1:33" ht="36" hidden="1" x14ac:dyDescent="0.25">
      <c r="A620" s="209">
        <v>101789.01</v>
      </c>
      <c r="B620" s="210">
        <v>3</v>
      </c>
      <c r="C620" s="196" t="s">
        <v>97</v>
      </c>
      <c r="D620" s="201">
        <v>42934</v>
      </c>
      <c r="E620" s="196" t="s">
        <v>98</v>
      </c>
      <c r="F620" s="201">
        <v>44431.875069444446</v>
      </c>
      <c r="G620" s="196" t="s">
        <v>152</v>
      </c>
      <c r="H620" s="198" t="s">
        <v>109</v>
      </c>
      <c r="I620" s="196" t="s">
        <v>110</v>
      </c>
      <c r="J620" s="196" t="s">
        <v>101</v>
      </c>
      <c r="L620" s="200" t="s">
        <v>101</v>
      </c>
      <c r="M620" s="198" t="s">
        <v>2633</v>
      </c>
      <c r="N620" s="198" t="s">
        <v>2634</v>
      </c>
      <c r="O620" s="196" t="s">
        <v>1836</v>
      </c>
      <c r="P620" s="198" t="s">
        <v>1906</v>
      </c>
      <c r="R620" s="196" t="s">
        <v>47</v>
      </c>
      <c r="S620" s="196" t="s">
        <v>45</v>
      </c>
      <c r="T620" s="211">
        <v>0</v>
      </c>
      <c r="U620" s="201">
        <v>43917</v>
      </c>
      <c r="W620" s="200" t="s">
        <v>93</v>
      </c>
      <c r="X620" s="196" t="s">
        <v>13</v>
      </c>
      <c r="AA620" s="196" t="s">
        <v>9467</v>
      </c>
      <c r="AC620" s="200">
        <v>1</v>
      </c>
      <c r="AD620" s="200" t="s">
        <v>8250</v>
      </c>
      <c r="AE620" s="203" t="s">
        <v>505</v>
      </c>
      <c r="AF620" s="212">
        <v>231100</v>
      </c>
      <c r="AG620" s="198" t="s">
        <v>2635</v>
      </c>
    </row>
    <row r="621" spans="1:33" ht="36" hidden="1" x14ac:dyDescent="0.25">
      <c r="A621" s="209">
        <v>101789.01</v>
      </c>
      <c r="B621" s="210">
        <v>3</v>
      </c>
      <c r="C621" s="196" t="s">
        <v>97</v>
      </c>
      <c r="D621" s="201">
        <v>42934</v>
      </c>
      <c r="E621" s="196" t="s">
        <v>98</v>
      </c>
      <c r="F621" s="201">
        <v>44431.875069444446</v>
      </c>
      <c r="G621" s="196" t="s">
        <v>152</v>
      </c>
      <c r="H621" s="198" t="s">
        <v>109</v>
      </c>
      <c r="I621" s="196" t="s">
        <v>110</v>
      </c>
      <c r="J621" s="196" t="s">
        <v>101</v>
      </c>
      <c r="L621" s="200" t="s">
        <v>101</v>
      </c>
      <c r="M621" s="198" t="s">
        <v>2633</v>
      </c>
      <c r="N621" s="198" t="s">
        <v>2634</v>
      </c>
      <c r="O621" s="196" t="s">
        <v>1836</v>
      </c>
      <c r="P621" s="198" t="s">
        <v>1906</v>
      </c>
      <c r="R621" s="196" t="s">
        <v>47</v>
      </c>
      <c r="S621" s="196" t="s">
        <v>45</v>
      </c>
      <c r="T621" s="211">
        <v>0</v>
      </c>
      <c r="U621" s="201">
        <v>43917</v>
      </c>
      <c r="W621" s="200" t="s">
        <v>93</v>
      </c>
      <c r="X621" s="196" t="s">
        <v>13</v>
      </c>
      <c r="AA621" s="196" t="s">
        <v>9468</v>
      </c>
      <c r="AC621" s="200">
        <v>2</v>
      </c>
      <c r="AD621" s="200" t="s">
        <v>8250</v>
      </c>
      <c r="AE621" s="212">
        <v>-29168.1</v>
      </c>
      <c r="AF621" s="212">
        <v>65156.26</v>
      </c>
      <c r="AG621" s="198" t="s">
        <v>2635</v>
      </c>
    </row>
    <row r="622" spans="1:33" ht="36" hidden="1" x14ac:dyDescent="0.25">
      <c r="A622" s="209">
        <v>101789.01</v>
      </c>
      <c r="B622" s="210">
        <v>3</v>
      </c>
      <c r="C622" s="196" t="s">
        <v>97</v>
      </c>
      <c r="D622" s="201">
        <v>42934</v>
      </c>
      <c r="E622" s="196" t="s">
        <v>98</v>
      </c>
      <c r="F622" s="201">
        <v>44431.875069444446</v>
      </c>
      <c r="G622" s="196" t="s">
        <v>152</v>
      </c>
      <c r="H622" s="198" t="s">
        <v>109</v>
      </c>
      <c r="I622" s="196" t="s">
        <v>110</v>
      </c>
      <c r="J622" s="196" t="s">
        <v>101</v>
      </c>
      <c r="L622" s="200" t="s">
        <v>101</v>
      </c>
      <c r="M622" s="198" t="s">
        <v>2633</v>
      </c>
      <c r="N622" s="198" t="s">
        <v>2634</v>
      </c>
      <c r="O622" s="196" t="s">
        <v>1836</v>
      </c>
      <c r="P622" s="198" t="s">
        <v>1906</v>
      </c>
      <c r="R622" s="196" t="s">
        <v>47</v>
      </c>
      <c r="S622" s="196" t="s">
        <v>45</v>
      </c>
      <c r="T622" s="211">
        <v>0</v>
      </c>
      <c r="U622" s="201">
        <v>43917</v>
      </c>
      <c r="W622" s="200" t="s">
        <v>93</v>
      </c>
      <c r="X622" s="196" t="s">
        <v>13</v>
      </c>
      <c r="AA622" s="196" t="s">
        <v>9469</v>
      </c>
      <c r="AC622" s="200">
        <v>3</v>
      </c>
      <c r="AD622" s="200" t="s">
        <v>8250</v>
      </c>
      <c r="AE622" s="212">
        <v>194350</v>
      </c>
      <c r="AF622" s="212">
        <v>1114580</v>
      </c>
      <c r="AG622" s="198" t="s">
        <v>2635</v>
      </c>
    </row>
    <row r="623" spans="1:33" hidden="1" x14ac:dyDescent="0.25">
      <c r="A623" s="209">
        <v>101878.01</v>
      </c>
      <c r="B623" s="210">
        <v>3</v>
      </c>
      <c r="C623" s="196" t="s">
        <v>114</v>
      </c>
      <c r="D623" s="201">
        <v>40619</v>
      </c>
      <c r="E623" s="196" t="s">
        <v>1435</v>
      </c>
      <c r="F623" s="201">
        <v>44627</v>
      </c>
      <c r="G623" s="196" t="s">
        <v>170</v>
      </c>
      <c r="H623" s="198" t="s">
        <v>538</v>
      </c>
      <c r="I623" s="196" t="s">
        <v>2983</v>
      </c>
      <c r="J623" s="196" t="s">
        <v>101</v>
      </c>
      <c r="L623" s="200" t="s">
        <v>101</v>
      </c>
      <c r="M623" s="198" t="s">
        <v>5029</v>
      </c>
      <c r="N623" s="198" t="s">
        <v>5030</v>
      </c>
      <c r="O623" s="196" t="s">
        <v>40</v>
      </c>
      <c r="P623" s="198" t="s">
        <v>166</v>
      </c>
      <c r="R623" s="196" t="s">
        <v>39</v>
      </c>
      <c r="S623" s="196" t="s">
        <v>45</v>
      </c>
      <c r="T623" s="211">
        <v>0.01</v>
      </c>
      <c r="U623" s="201">
        <v>42412</v>
      </c>
      <c r="W623" s="200" t="s">
        <v>93</v>
      </c>
      <c r="X623" s="196" t="s">
        <v>13</v>
      </c>
      <c r="Y623" s="196" t="s">
        <v>31</v>
      </c>
      <c r="Z623" s="198" t="s">
        <v>5031</v>
      </c>
      <c r="AA623" s="196" t="s">
        <v>9470</v>
      </c>
      <c r="AB623" s="196" t="s">
        <v>9471</v>
      </c>
      <c r="AC623" s="200">
        <v>0</v>
      </c>
      <c r="AD623" s="200" t="s">
        <v>8231</v>
      </c>
      <c r="AE623" s="212">
        <v>696.32</v>
      </c>
      <c r="AF623" s="212">
        <v>120696.32000000001</v>
      </c>
      <c r="AG623" s="198" t="s">
        <v>9472</v>
      </c>
    </row>
    <row r="624" spans="1:33" hidden="1" x14ac:dyDescent="0.25">
      <c r="A624" s="209">
        <v>101878.01</v>
      </c>
      <c r="B624" s="210">
        <v>3</v>
      </c>
      <c r="C624" s="196" t="s">
        <v>114</v>
      </c>
      <c r="D624" s="201">
        <v>40619</v>
      </c>
      <c r="E624" s="196" t="s">
        <v>1435</v>
      </c>
      <c r="F624" s="201">
        <v>44627</v>
      </c>
      <c r="G624" s="196" t="s">
        <v>170</v>
      </c>
      <c r="H624" s="198" t="s">
        <v>538</v>
      </c>
      <c r="I624" s="196" t="s">
        <v>2983</v>
      </c>
      <c r="J624" s="196" t="s">
        <v>101</v>
      </c>
      <c r="L624" s="200" t="s">
        <v>101</v>
      </c>
      <c r="M624" s="198" t="s">
        <v>5029</v>
      </c>
      <c r="N624" s="198" t="s">
        <v>5030</v>
      </c>
      <c r="O624" s="196" t="s">
        <v>40</v>
      </c>
      <c r="P624" s="198" t="s">
        <v>166</v>
      </c>
      <c r="R624" s="196" t="s">
        <v>39</v>
      </c>
      <c r="S624" s="196" t="s">
        <v>45</v>
      </c>
      <c r="T624" s="211">
        <v>0.01</v>
      </c>
      <c r="U624" s="201">
        <v>42412</v>
      </c>
      <c r="W624" s="200" t="s">
        <v>93</v>
      </c>
      <c r="X624" s="196" t="s">
        <v>13</v>
      </c>
      <c r="Y624" s="196" t="s">
        <v>31</v>
      </c>
      <c r="Z624" s="198" t="s">
        <v>5031</v>
      </c>
      <c r="AA624" s="196" t="s">
        <v>9473</v>
      </c>
      <c r="AB624" s="196" t="s">
        <v>9471</v>
      </c>
      <c r="AC624" s="200">
        <v>1</v>
      </c>
      <c r="AD624" s="200" t="s">
        <v>8231</v>
      </c>
      <c r="AE624" s="212">
        <v>-6318.88</v>
      </c>
      <c r="AF624" s="212">
        <v>3681.12</v>
      </c>
      <c r="AG624" s="198" t="s">
        <v>9472</v>
      </c>
    </row>
    <row r="625" spans="1:33" hidden="1" x14ac:dyDescent="0.25">
      <c r="A625" s="209">
        <v>101878.01</v>
      </c>
      <c r="B625" s="210">
        <v>3</v>
      </c>
      <c r="C625" s="196" t="s">
        <v>114</v>
      </c>
      <c r="D625" s="201">
        <v>40619</v>
      </c>
      <c r="E625" s="196" t="s">
        <v>1435</v>
      </c>
      <c r="F625" s="201">
        <v>44627</v>
      </c>
      <c r="G625" s="196" t="s">
        <v>170</v>
      </c>
      <c r="H625" s="198" t="s">
        <v>538</v>
      </c>
      <c r="I625" s="196" t="s">
        <v>2983</v>
      </c>
      <c r="J625" s="196" t="s">
        <v>101</v>
      </c>
      <c r="L625" s="200" t="s">
        <v>101</v>
      </c>
      <c r="M625" s="198" t="s">
        <v>5029</v>
      </c>
      <c r="N625" s="198" t="s">
        <v>5030</v>
      </c>
      <c r="O625" s="196" t="s">
        <v>40</v>
      </c>
      <c r="P625" s="198" t="s">
        <v>166</v>
      </c>
      <c r="R625" s="196" t="s">
        <v>39</v>
      </c>
      <c r="S625" s="196" t="s">
        <v>45</v>
      </c>
      <c r="T625" s="211">
        <v>0.01</v>
      </c>
      <c r="U625" s="201">
        <v>42412</v>
      </c>
      <c r="W625" s="200" t="s">
        <v>93</v>
      </c>
      <c r="X625" s="196" t="s">
        <v>13</v>
      </c>
      <c r="Y625" s="196" t="s">
        <v>31</v>
      </c>
      <c r="Z625" s="198" t="s">
        <v>5031</v>
      </c>
      <c r="AA625" s="196" t="s">
        <v>9474</v>
      </c>
      <c r="AB625" s="196" t="s">
        <v>9471</v>
      </c>
      <c r="AC625" s="200">
        <v>2</v>
      </c>
      <c r="AD625" s="200" t="s">
        <v>8231</v>
      </c>
      <c r="AE625" s="212">
        <v>-21896.69</v>
      </c>
      <c r="AF625" s="212">
        <v>95100.31</v>
      </c>
      <c r="AG625" s="198" t="s">
        <v>9472</v>
      </c>
    </row>
    <row r="626" spans="1:33" hidden="1" x14ac:dyDescent="0.25">
      <c r="A626" s="209">
        <v>101878.01</v>
      </c>
      <c r="B626" s="210">
        <v>3</v>
      </c>
      <c r="C626" s="196" t="s">
        <v>114</v>
      </c>
      <c r="D626" s="201">
        <v>40619</v>
      </c>
      <c r="E626" s="196" t="s">
        <v>1435</v>
      </c>
      <c r="F626" s="201">
        <v>44627</v>
      </c>
      <c r="G626" s="196" t="s">
        <v>170</v>
      </c>
      <c r="H626" s="198" t="s">
        <v>538</v>
      </c>
      <c r="I626" s="196" t="s">
        <v>2983</v>
      </c>
      <c r="J626" s="196" t="s">
        <v>101</v>
      </c>
      <c r="L626" s="200" t="s">
        <v>101</v>
      </c>
      <c r="M626" s="198" t="s">
        <v>5029</v>
      </c>
      <c r="N626" s="198" t="s">
        <v>5030</v>
      </c>
      <c r="O626" s="196" t="s">
        <v>40</v>
      </c>
      <c r="P626" s="198" t="s">
        <v>166</v>
      </c>
      <c r="R626" s="196" t="s">
        <v>39</v>
      </c>
      <c r="S626" s="196" t="s">
        <v>45</v>
      </c>
      <c r="T626" s="211">
        <v>0.01</v>
      </c>
      <c r="U626" s="201">
        <v>42412</v>
      </c>
      <c r="W626" s="200" t="s">
        <v>93</v>
      </c>
      <c r="X626" s="196" t="s">
        <v>13</v>
      </c>
      <c r="Y626" s="196" t="s">
        <v>31</v>
      </c>
      <c r="Z626" s="198" t="s">
        <v>5031</v>
      </c>
      <c r="AA626" s="196" t="s">
        <v>9475</v>
      </c>
      <c r="AB626" s="196" t="s">
        <v>9471</v>
      </c>
      <c r="AC626" s="200">
        <v>3</v>
      </c>
      <c r="AD626" s="200" t="s">
        <v>8231</v>
      </c>
      <c r="AE626" s="212">
        <v>-385.8</v>
      </c>
      <c r="AF626" s="212">
        <v>718704.15</v>
      </c>
      <c r="AG626" s="198" t="s">
        <v>9472</v>
      </c>
    </row>
    <row r="627" spans="1:33" ht="36" hidden="1" x14ac:dyDescent="0.25">
      <c r="A627" s="209">
        <v>101885.01</v>
      </c>
      <c r="B627" s="210">
        <v>4</v>
      </c>
      <c r="C627" s="196" t="s">
        <v>122</v>
      </c>
      <c r="D627" s="201">
        <v>38887</v>
      </c>
      <c r="E627" s="196" t="s">
        <v>3773</v>
      </c>
      <c r="F627" s="201">
        <v>44182</v>
      </c>
      <c r="G627" s="196" t="s">
        <v>1132</v>
      </c>
      <c r="H627" s="198" t="s">
        <v>420</v>
      </c>
      <c r="I627" s="196" t="s">
        <v>2987</v>
      </c>
      <c r="J627" s="196" t="s">
        <v>101</v>
      </c>
      <c r="L627" s="200" t="s">
        <v>101</v>
      </c>
      <c r="M627" s="198" t="s">
        <v>9476</v>
      </c>
      <c r="N627" s="198" t="s">
        <v>9477</v>
      </c>
      <c r="O627" s="196" t="s">
        <v>553</v>
      </c>
      <c r="P627" s="198" t="s">
        <v>1783</v>
      </c>
      <c r="R627" s="196" t="s">
        <v>47</v>
      </c>
      <c r="S627" s="196" t="s">
        <v>45</v>
      </c>
      <c r="T627" s="211">
        <v>3.4</v>
      </c>
      <c r="U627" s="201">
        <v>44113</v>
      </c>
      <c r="W627" s="200" t="s">
        <v>93</v>
      </c>
      <c r="X627" s="196" t="s">
        <v>103</v>
      </c>
      <c r="AA627" s="196" t="s">
        <v>9478</v>
      </c>
      <c r="AB627" s="196" t="s">
        <v>9479</v>
      </c>
      <c r="AC627" s="200">
        <v>1</v>
      </c>
      <c r="AD627" s="200" t="s">
        <v>8231</v>
      </c>
      <c r="AE627" s="203" t="s">
        <v>505</v>
      </c>
      <c r="AF627" s="212">
        <v>1309373</v>
      </c>
      <c r="AG627" s="198" t="s">
        <v>9480</v>
      </c>
    </row>
    <row r="628" spans="1:33" ht="36" hidden="1" x14ac:dyDescent="0.25">
      <c r="A628" s="209">
        <v>101885.01</v>
      </c>
      <c r="B628" s="210">
        <v>4</v>
      </c>
      <c r="C628" s="196" t="s">
        <v>122</v>
      </c>
      <c r="D628" s="201">
        <v>38887</v>
      </c>
      <c r="E628" s="196" t="s">
        <v>3773</v>
      </c>
      <c r="F628" s="201">
        <v>44182</v>
      </c>
      <c r="G628" s="196" t="s">
        <v>1132</v>
      </c>
      <c r="H628" s="198" t="s">
        <v>420</v>
      </c>
      <c r="I628" s="196" t="s">
        <v>2987</v>
      </c>
      <c r="J628" s="196" t="s">
        <v>101</v>
      </c>
      <c r="L628" s="200" t="s">
        <v>101</v>
      </c>
      <c r="M628" s="198" t="s">
        <v>9476</v>
      </c>
      <c r="N628" s="198" t="s">
        <v>9477</v>
      </c>
      <c r="O628" s="196" t="s">
        <v>553</v>
      </c>
      <c r="P628" s="198" t="s">
        <v>1783</v>
      </c>
      <c r="R628" s="196" t="s">
        <v>47</v>
      </c>
      <c r="S628" s="196" t="s">
        <v>45</v>
      </c>
      <c r="T628" s="211">
        <v>3.4</v>
      </c>
      <c r="U628" s="201">
        <v>44113</v>
      </c>
      <c r="W628" s="200" t="s">
        <v>93</v>
      </c>
      <c r="X628" s="196" t="s">
        <v>103</v>
      </c>
      <c r="AA628" s="196" t="s">
        <v>9481</v>
      </c>
      <c r="AB628" s="196" t="s">
        <v>9479</v>
      </c>
      <c r="AC628" s="200">
        <v>2</v>
      </c>
      <c r="AD628" s="200" t="s">
        <v>8231</v>
      </c>
      <c r="AE628" s="203" t="s">
        <v>505</v>
      </c>
      <c r="AF628" s="212">
        <v>1121100</v>
      </c>
      <c r="AG628" s="198" t="s">
        <v>9480</v>
      </c>
    </row>
    <row r="629" spans="1:33" ht="36" hidden="1" x14ac:dyDescent="0.25">
      <c r="A629" s="209">
        <v>101885.01</v>
      </c>
      <c r="B629" s="210">
        <v>4</v>
      </c>
      <c r="C629" s="196" t="s">
        <v>122</v>
      </c>
      <c r="D629" s="201">
        <v>38887</v>
      </c>
      <c r="E629" s="196" t="s">
        <v>3773</v>
      </c>
      <c r="F629" s="201">
        <v>44182</v>
      </c>
      <c r="G629" s="196" t="s">
        <v>1132</v>
      </c>
      <c r="H629" s="198" t="s">
        <v>420</v>
      </c>
      <c r="I629" s="196" t="s">
        <v>2987</v>
      </c>
      <c r="J629" s="196" t="s">
        <v>101</v>
      </c>
      <c r="L629" s="200" t="s">
        <v>101</v>
      </c>
      <c r="M629" s="198" t="s">
        <v>9476</v>
      </c>
      <c r="N629" s="198" t="s">
        <v>9477</v>
      </c>
      <c r="O629" s="196" t="s">
        <v>553</v>
      </c>
      <c r="P629" s="198" t="s">
        <v>1783</v>
      </c>
      <c r="R629" s="196" t="s">
        <v>47</v>
      </c>
      <c r="S629" s="196" t="s">
        <v>45</v>
      </c>
      <c r="T629" s="211">
        <v>3.4</v>
      </c>
      <c r="U629" s="201">
        <v>44113</v>
      </c>
      <c r="W629" s="200" t="s">
        <v>93</v>
      </c>
      <c r="X629" s="196" t="s">
        <v>103</v>
      </c>
      <c r="AA629" s="196" t="s">
        <v>9482</v>
      </c>
      <c r="AB629" s="196" t="s">
        <v>9479</v>
      </c>
      <c r="AC629" s="200">
        <v>3</v>
      </c>
      <c r="AD629" s="200" t="s">
        <v>8231</v>
      </c>
      <c r="AE629" s="203" t="s">
        <v>505</v>
      </c>
      <c r="AF629" s="212">
        <v>5581308</v>
      </c>
      <c r="AG629" s="198" t="s">
        <v>9480</v>
      </c>
    </row>
    <row r="630" spans="1:33" hidden="1" x14ac:dyDescent="0.25">
      <c r="A630" s="209">
        <v>101886.01</v>
      </c>
      <c r="B630" s="210">
        <v>4</v>
      </c>
      <c r="C630" s="196" t="s">
        <v>122</v>
      </c>
      <c r="D630" s="201">
        <v>37495</v>
      </c>
      <c r="E630" s="196" t="s">
        <v>108</v>
      </c>
      <c r="F630" s="201">
        <v>44378</v>
      </c>
      <c r="G630" s="196" t="s">
        <v>510</v>
      </c>
      <c r="H630" s="198" t="s">
        <v>325</v>
      </c>
      <c r="I630" s="196" t="s">
        <v>1485</v>
      </c>
      <c r="J630" s="196" t="s">
        <v>101</v>
      </c>
      <c r="L630" s="200" t="s">
        <v>101</v>
      </c>
      <c r="M630" s="198" t="s">
        <v>3431</v>
      </c>
      <c r="N630" s="198" t="s">
        <v>3432</v>
      </c>
      <c r="O630" s="196" t="s">
        <v>553</v>
      </c>
      <c r="P630" s="198" t="s">
        <v>1783</v>
      </c>
      <c r="R630" s="196" t="s">
        <v>47</v>
      </c>
      <c r="S630" s="196" t="s">
        <v>45</v>
      </c>
      <c r="T630" s="211">
        <v>2.661</v>
      </c>
      <c r="U630" s="201">
        <v>42965</v>
      </c>
      <c r="W630" s="200" t="s">
        <v>93</v>
      </c>
      <c r="X630" s="196" t="s">
        <v>13</v>
      </c>
      <c r="AA630" s="196" t="s">
        <v>9483</v>
      </c>
      <c r="AB630" s="196" t="s">
        <v>9484</v>
      </c>
      <c r="AC630" s="200">
        <v>1</v>
      </c>
      <c r="AD630" s="200" t="s">
        <v>8231</v>
      </c>
      <c r="AE630" s="203" t="s">
        <v>505</v>
      </c>
      <c r="AF630" s="212">
        <v>2472500</v>
      </c>
      <c r="AG630" s="198" t="s">
        <v>3433</v>
      </c>
    </row>
    <row r="631" spans="1:33" hidden="1" x14ac:dyDescent="0.25">
      <c r="A631" s="209">
        <v>101886.01</v>
      </c>
      <c r="B631" s="210">
        <v>4</v>
      </c>
      <c r="C631" s="196" t="s">
        <v>122</v>
      </c>
      <c r="D631" s="201">
        <v>37495</v>
      </c>
      <c r="E631" s="196" t="s">
        <v>108</v>
      </c>
      <c r="F631" s="201">
        <v>44378</v>
      </c>
      <c r="G631" s="196" t="s">
        <v>510</v>
      </c>
      <c r="H631" s="198" t="s">
        <v>325</v>
      </c>
      <c r="I631" s="196" t="s">
        <v>1485</v>
      </c>
      <c r="J631" s="196" t="s">
        <v>101</v>
      </c>
      <c r="L631" s="200" t="s">
        <v>101</v>
      </c>
      <c r="M631" s="198" t="s">
        <v>3431</v>
      </c>
      <c r="N631" s="198" t="s">
        <v>3432</v>
      </c>
      <c r="O631" s="196" t="s">
        <v>553</v>
      </c>
      <c r="P631" s="198" t="s">
        <v>1783</v>
      </c>
      <c r="R631" s="196" t="s">
        <v>47</v>
      </c>
      <c r="S631" s="196" t="s">
        <v>45</v>
      </c>
      <c r="T631" s="211">
        <v>2.661</v>
      </c>
      <c r="U631" s="201">
        <v>42965</v>
      </c>
      <c r="W631" s="200" t="s">
        <v>93</v>
      </c>
      <c r="X631" s="196" t="s">
        <v>13</v>
      </c>
      <c r="AA631" s="196" t="s">
        <v>9485</v>
      </c>
      <c r="AB631" s="196" t="s">
        <v>9484</v>
      </c>
      <c r="AC631" s="200">
        <v>2</v>
      </c>
      <c r="AD631" s="200" t="s">
        <v>8231</v>
      </c>
      <c r="AE631" s="212">
        <v>-5000000</v>
      </c>
      <c r="AF631" s="212">
        <v>6702908</v>
      </c>
      <c r="AG631" s="198" t="s">
        <v>3433</v>
      </c>
    </row>
    <row r="632" spans="1:33" hidden="1" x14ac:dyDescent="0.25">
      <c r="A632" s="209">
        <v>101886.01</v>
      </c>
      <c r="B632" s="210">
        <v>4</v>
      </c>
      <c r="C632" s="196" t="s">
        <v>122</v>
      </c>
      <c r="D632" s="201">
        <v>37495</v>
      </c>
      <c r="E632" s="196" t="s">
        <v>108</v>
      </c>
      <c r="F632" s="201">
        <v>44378</v>
      </c>
      <c r="G632" s="196" t="s">
        <v>510</v>
      </c>
      <c r="H632" s="198" t="s">
        <v>325</v>
      </c>
      <c r="I632" s="196" t="s">
        <v>1485</v>
      </c>
      <c r="J632" s="196" t="s">
        <v>101</v>
      </c>
      <c r="L632" s="200" t="s">
        <v>101</v>
      </c>
      <c r="M632" s="198" t="s">
        <v>3431</v>
      </c>
      <c r="N632" s="198" t="s">
        <v>3432</v>
      </c>
      <c r="O632" s="196" t="s">
        <v>553</v>
      </c>
      <c r="P632" s="198" t="s">
        <v>1783</v>
      </c>
      <c r="R632" s="196" t="s">
        <v>47</v>
      </c>
      <c r="S632" s="196" t="s">
        <v>45</v>
      </c>
      <c r="T632" s="211">
        <v>2.661</v>
      </c>
      <c r="U632" s="201">
        <v>42965</v>
      </c>
      <c r="W632" s="200" t="s">
        <v>93</v>
      </c>
      <c r="X632" s="196" t="s">
        <v>13</v>
      </c>
      <c r="AA632" s="196" t="s">
        <v>9486</v>
      </c>
      <c r="AB632" s="196" t="s">
        <v>9484</v>
      </c>
      <c r="AC632" s="200">
        <v>3</v>
      </c>
      <c r="AD632" s="200" t="s">
        <v>8231</v>
      </c>
      <c r="AE632" s="212">
        <v>7000000</v>
      </c>
      <c r="AF632" s="212">
        <v>35926768</v>
      </c>
      <c r="AG632" s="198" t="s">
        <v>3433</v>
      </c>
    </row>
    <row r="633" spans="1:33" hidden="1" x14ac:dyDescent="0.25">
      <c r="A633" s="209">
        <v>101886.02</v>
      </c>
      <c r="B633" s="210">
        <v>4</v>
      </c>
      <c r="C633" s="196" t="s">
        <v>85</v>
      </c>
      <c r="D633" s="201">
        <v>41254</v>
      </c>
      <c r="E633" s="196" t="s">
        <v>2170</v>
      </c>
      <c r="F633" s="201">
        <v>44714</v>
      </c>
      <c r="G633" s="196" t="s">
        <v>666</v>
      </c>
      <c r="H633" s="198" t="s">
        <v>325</v>
      </c>
      <c r="I633" s="196" t="s">
        <v>1485</v>
      </c>
      <c r="J633" s="196" t="s">
        <v>101</v>
      </c>
      <c r="L633" s="200" t="s">
        <v>101</v>
      </c>
      <c r="M633" s="198" t="s">
        <v>3298</v>
      </c>
      <c r="N633" s="198" t="s">
        <v>3299</v>
      </c>
      <c r="O633" s="196" t="s">
        <v>553</v>
      </c>
      <c r="P633" s="198" t="s">
        <v>1783</v>
      </c>
      <c r="R633" s="196" t="s">
        <v>47</v>
      </c>
      <c r="S633" s="196" t="s">
        <v>45</v>
      </c>
      <c r="T633" s="211">
        <v>8.2200000000000006</v>
      </c>
      <c r="U633" s="201">
        <v>45828</v>
      </c>
      <c r="W633" s="200" t="s">
        <v>93</v>
      </c>
      <c r="X633" s="196" t="s">
        <v>13</v>
      </c>
      <c r="AA633" s="196" t="s">
        <v>9487</v>
      </c>
      <c r="AB633" s="196" t="s">
        <v>9488</v>
      </c>
      <c r="AC633" s="200">
        <v>0</v>
      </c>
      <c r="AD633" s="200" t="s">
        <v>8231</v>
      </c>
      <c r="AE633" s="203" t="s">
        <v>505</v>
      </c>
      <c r="AF633" s="212">
        <v>200000</v>
      </c>
    </row>
    <row r="634" spans="1:33" hidden="1" x14ac:dyDescent="0.25">
      <c r="A634" s="209">
        <v>101886.02</v>
      </c>
      <c r="B634" s="210">
        <v>4</v>
      </c>
      <c r="C634" s="196" t="s">
        <v>85</v>
      </c>
      <c r="D634" s="201">
        <v>41254</v>
      </c>
      <c r="E634" s="196" t="s">
        <v>2170</v>
      </c>
      <c r="F634" s="201">
        <v>44714</v>
      </c>
      <c r="G634" s="196" t="s">
        <v>666</v>
      </c>
      <c r="H634" s="198" t="s">
        <v>325</v>
      </c>
      <c r="I634" s="196" t="s">
        <v>1485</v>
      </c>
      <c r="J634" s="196" t="s">
        <v>101</v>
      </c>
      <c r="L634" s="200" t="s">
        <v>101</v>
      </c>
      <c r="M634" s="198" t="s">
        <v>3298</v>
      </c>
      <c r="N634" s="198" t="s">
        <v>3299</v>
      </c>
      <c r="O634" s="196" t="s">
        <v>553</v>
      </c>
      <c r="P634" s="198" t="s">
        <v>1783</v>
      </c>
      <c r="R634" s="196" t="s">
        <v>47</v>
      </c>
      <c r="S634" s="196" t="s">
        <v>45</v>
      </c>
      <c r="T634" s="211">
        <v>8.2200000000000006</v>
      </c>
      <c r="U634" s="201">
        <v>45828</v>
      </c>
      <c r="W634" s="200" t="s">
        <v>93</v>
      </c>
      <c r="X634" s="196" t="s">
        <v>13</v>
      </c>
      <c r="AA634" s="196" t="s">
        <v>9489</v>
      </c>
      <c r="AC634" s="200">
        <v>0</v>
      </c>
      <c r="AD634" s="200" t="s">
        <v>8250</v>
      </c>
      <c r="AE634" s="212">
        <v>39000</v>
      </c>
      <c r="AF634" s="212">
        <v>212800</v>
      </c>
    </row>
    <row r="635" spans="1:33" hidden="1" x14ac:dyDescent="0.25">
      <c r="A635" s="209">
        <v>101886.05</v>
      </c>
      <c r="B635" s="210">
        <v>4</v>
      </c>
      <c r="C635" s="196" t="s">
        <v>85</v>
      </c>
      <c r="D635" s="201">
        <v>42663</v>
      </c>
      <c r="E635" s="196" t="s">
        <v>2180</v>
      </c>
      <c r="F635" s="201">
        <v>44663</v>
      </c>
      <c r="G635" s="196" t="s">
        <v>2192</v>
      </c>
      <c r="H635" s="198" t="s">
        <v>325</v>
      </c>
      <c r="I635" s="196" t="s">
        <v>1485</v>
      </c>
      <c r="J635" s="196" t="s">
        <v>101</v>
      </c>
      <c r="L635" s="200" t="s">
        <v>101</v>
      </c>
      <c r="M635" s="198" t="s">
        <v>9490</v>
      </c>
      <c r="N635" s="198" t="s">
        <v>9491</v>
      </c>
      <c r="O635" s="196" t="s">
        <v>553</v>
      </c>
      <c r="P635" s="198" t="s">
        <v>1783</v>
      </c>
      <c r="R635" s="196" t="s">
        <v>47</v>
      </c>
      <c r="S635" s="196" t="s">
        <v>45</v>
      </c>
      <c r="T635" s="211">
        <v>3.08</v>
      </c>
      <c r="U635" s="201">
        <v>45737</v>
      </c>
      <c r="W635" s="200" t="s">
        <v>93</v>
      </c>
      <c r="X635" s="196" t="s">
        <v>13</v>
      </c>
      <c r="Z635" s="198" t="s">
        <v>9492</v>
      </c>
      <c r="AA635" s="196" t="s">
        <v>9493</v>
      </c>
      <c r="AB635" s="196" t="s">
        <v>9494</v>
      </c>
      <c r="AC635" s="200">
        <v>0</v>
      </c>
      <c r="AD635" s="200" t="s">
        <v>8231</v>
      </c>
      <c r="AE635" s="203" t="s">
        <v>505</v>
      </c>
      <c r="AF635" s="212">
        <v>200000</v>
      </c>
    </row>
    <row r="636" spans="1:33" hidden="1" x14ac:dyDescent="0.25">
      <c r="A636" s="209">
        <v>101886.05</v>
      </c>
      <c r="B636" s="210">
        <v>4</v>
      </c>
      <c r="C636" s="196" t="s">
        <v>85</v>
      </c>
      <c r="D636" s="201">
        <v>42663</v>
      </c>
      <c r="E636" s="196" t="s">
        <v>2180</v>
      </c>
      <c r="F636" s="201">
        <v>44663</v>
      </c>
      <c r="G636" s="196" t="s">
        <v>2192</v>
      </c>
      <c r="H636" s="198" t="s">
        <v>325</v>
      </c>
      <c r="I636" s="196" t="s">
        <v>1485</v>
      </c>
      <c r="J636" s="196" t="s">
        <v>101</v>
      </c>
      <c r="L636" s="200" t="s">
        <v>101</v>
      </c>
      <c r="M636" s="198" t="s">
        <v>9490</v>
      </c>
      <c r="N636" s="198" t="s">
        <v>9491</v>
      </c>
      <c r="O636" s="196" t="s">
        <v>553</v>
      </c>
      <c r="P636" s="198" t="s">
        <v>1783</v>
      </c>
      <c r="R636" s="196" t="s">
        <v>47</v>
      </c>
      <c r="S636" s="196" t="s">
        <v>45</v>
      </c>
      <c r="T636" s="211">
        <v>3.08</v>
      </c>
      <c r="U636" s="201">
        <v>45737</v>
      </c>
      <c r="W636" s="200" t="s">
        <v>93</v>
      </c>
      <c r="X636" s="196" t="s">
        <v>13</v>
      </c>
      <c r="Z636" s="198" t="s">
        <v>9492</v>
      </c>
      <c r="AA636" s="196" t="s">
        <v>9495</v>
      </c>
      <c r="AC636" s="200">
        <v>1</v>
      </c>
      <c r="AD636" s="200" t="s">
        <v>8250</v>
      </c>
      <c r="AE636" s="203" t="s">
        <v>505</v>
      </c>
      <c r="AF636" s="212">
        <v>1212000</v>
      </c>
    </row>
    <row r="637" spans="1:33" hidden="1" x14ac:dyDescent="0.25">
      <c r="A637" s="209">
        <v>101887</v>
      </c>
      <c r="B637" s="210">
        <v>3</v>
      </c>
      <c r="C637" s="196" t="s">
        <v>97</v>
      </c>
      <c r="D637" s="201">
        <v>37469</v>
      </c>
      <c r="E637" s="196" t="s">
        <v>108</v>
      </c>
      <c r="F637" s="201">
        <v>44279</v>
      </c>
      <c r="G637" s="196" t="s">
        <v>241</v>
      </c>
      <c r="H637" s="198" t="s">
        <v>319</v>
      </c>
      <c r="I637" s="196" t="s">
        <v>124</v>
      </c>
      <c r="J637" s="196" t="s">
        <v>101</v>
      </c>
      <c r="L637" s="200" t="s">
        <v>101</v>
      </c>
      <c r="M637" s="198" t="s">
        <v>3687</v>
      </c>
      <c r="N637" s="198" t="s">
        <v>3688</v>
      </c>
      <c r="O637" s="196" t="s">
        <v>553</v>
      </c>
      <c r="P637" s="198" t="s">
        <v>1789</v>
      </c>
      <c r="R637" s="196" t="s">
        <v>47</v>
      </c>
      <c r="S637" s="196" t="s">
        <v>45</v>
      </c>
      <c r="T637" s="211">
        <v>2.1789999999999998</v>
      </c>
      <c r="U637" s="201">
        <v>42706</v>
      </c>
      <c r="W637" s="200" t="s">
        <v>93</v>
      </c>
      <c r="X637" s="196" t="s">
        <v>103</v>
      </c>
      <c r="AA637" s="196" t="s">
        <v>9496</v>
      </c>
      <c r="AB637" s="196" t="s">
        <v>9497</v>
      </c>
      <c r="AC637" s="200">
        <v>1</v>
      </c>
      <c r="AD637" s="200" t="s">
        <v>8231</v>
      </c>
      <c r="AE637" s="203" t="s">
        <v>505</v>
      </c>
      <c r="AF637" s="212">
        <v>1937270</v>
      </c>
      <c r="AG637" s="198" t="s">
        <v>3689</v>
      </c>
    </row>
    <row r="638" spans="1:33" hidden="1" x14ac:dyDescent="0.25">
      <c r="A638" s="209">
        <v>101887</v>
      </c>
      <c r="B638" s="210">
        <v>3</v>
      </c>
      <c r="C638" s="196" t="s">
        <v>97</v>
      </c>
      <c r="D638" s="201">
        <v>37469</v>
      </c>
      <c r="E638" s="196" t="s">
        <v>108</v>
      </c>
      <c r="F638" s="201">
        <v>44279</v>
      </c>
      <c r="G638" s="196" t="s">
        <v>241</v>
      </c>
      <c r="H638" s="198" t="s">
        <v>319</v>
      </c>
      <c r="I638" s="196" t="s">
        <v>124</v>
      </c>
      <c r="J638" s="196" t="s">
        <v>101</v>
      </c>
      <c r="L638" s="200" t="s">
        <v>101</v>
      </c>
      <c r="M638" s="198" t="s">
        <v>3687</v>
      </c>
      <c r="N638" s="198" t="s">
        <v>3688</v>
      </c>
      <c r="O638" s="196" t="s">
        <v>553</v>
      </c>
      <c r="P638" s="198" t="s">
        <v>1789</v>
      </c>
      <c r="R638" s="196" t="s">
        <v>47</v>
      </c>
      <c r="S638" s="196" t="s">
        <v>45</v>
      </c>
      <c r="T638" s="211">
        <v>2.1789999999999998</v>
      </c>
      <c r="U638" s="201">
        <v>42706</v>
      </c>
      <c r="W638" s="200" t="s">
        <v>93</v>
      </c>
      <c r="X638" s="196" t="s">
        <v>103</v>
      </c>
      <c r="AA638" s="196" t="s">
        <v>9498</v>
      </c>
      <c r="AB638" s="196" t="s">
        <v>9497</v>
      </c>
      <c r="AC638" s="200">
        <v>2</v>
      </c>
      <c r="AD638" s="200" t="s">
        <v>8231</v>
      </c>
      <c r="AE638" s="203" t="s">
        <v>505</v>
      </c>
      <c r="AF638" s="212">
        <v>5552500</v>
      </c>
      <c r="AG638" s="198" t="s">
        <v>3689</v>
      </c>
    </row>
    <row r="639" spans="1:33" hidden="1" x14ac:dyDescent="0.25">
      <c r="A639" s="209">
        <v>101887</v>
      </c>
      <c r="B639" s="210">
        <v>3</v>
      </c>
      <c r="C639" s="196" t="s">
        <v>97</v>
      </c>
      <c r="D639" s="201">
        <v>37469</v>
      </c>
      <c r="E639" s="196" t="s">
        <v>108</v>
      </c>
      <c r="F639" s="201">
        <v>44279</v>
      </c>
      <c r="G639" s="196" t="s">
        <v>241</v>
      </c>
      <c r="H639" s="198" t="s">
        <v>319</v>
      </c>
      <c r="I639" s="196" t="s">
        <v>124</v>
      </c>
      <c r="J639" s="196" t="s">
        <v>101</v>
      </c>
      <c r="L639" s="200" t="s">
        <v>101</v>
      </c>
      <c r="M639" s="198" t="s">
        <v>3687</v>
      </c>
      <c r="N639" s="198" t="s">
        <v>3688</v>
      </c>
      <c r="O639" s="196" t="s">
        <v>553</v>
      </c>
      <c r="P639" s="198" t="s">
        <v>1789</v>
      </c>
      <c r="R639" s="196" t="s">
        <v>47</v>
      </c>
      <c r="S639" s="196" t="s">
        <v>45</v>
      </c>
      <c r="T639" s="211">
        <v>2.1789999999999998</v>
      </c>
      <c r="U639" s="201">
        <v>42706</v>
      </c>
      <c r="W639" s="200" t="s">
        <v>93</v>
      </c>
      <c r="X639" s="196" t="s">
        <v>103</v>
      </c>
      <c r="AA639" s="196" t="s">
        <v>9499</v>
      </c>
      <c r="AB639" s="196" t="s">
        <v>9497</v>
      </c>
      <c r="AC639" s="200">
        <v>3</v>
      </c>
      <c r="AD639" s="200" t="s">
        <v>8231</v>
      </c>
      <c r="AE639" s="212">
        <v>1</v>
      </c>
      <c r="AF639" s="212">
        <v>40870459</v>
      </c>
      <c r="AG639" s="198" t="s">
        <v>3689</v>
      </c>
    </row>
    <row r="640" spans="1:33" hidden="1" x14ac:dyDescent="0.25">
      <c r="A640" s="209">
        <v>101888</v>
      </c>
      <c r="B640" s="210">
        <v>4</v>
      </c>
      <c r="C640" s="196" t="s">
        <v>85</v>
      </c>
      <c r="D640" s="201">
        <v>37469</v>
      </c>
      <c r="E640" s="196" t="s">
        <v>108</v>
      </c>
      <c r="F640" s="201">
        <v>44263</v>
      </c>
      <c r="G640" s="196" t="s">
        <v>235</v>
      </c>
      <c r="H640" s="198" t="s">
        <v>770</v>
      </c>
      <c r="I640" s="196" t="s">
        <v>2767</v>
      </c>
      <c r="J640" s="196" t="s">
        <v>101</v>
      </c>
      <c r="K640" s="196" t="s">
        <v>9500</v>
      </c>
      <c r="L640" s="200" t="s">
        <v>101</v>
      </c>
      <c r="M640" s="198" t="s">
        <v>9501</v>
      </c>
      <c r="N640" s="198" t="s">
        <v>9502</v>
      </c>
      <c r="O640" s="196" t="s">
        <v>553</v>
      </c>
      <c r="P640" s="198" t="s">
        <v>92</v>
      </c>
      <c r="R640" s="196" t="s">
        <v>47</v>
      </c>
      <c r="S640" s="196" t="s">
        <v>41</v>
      </c>
      <c r="T640" s="211">
        <v>2.7749999999999999</v>
      </c>
      <c r="U640" s="201">
        <v>45268</v>
      </c>
      <c r="W640" s="200" t="s">
        <v>93</v>
      </c>
      <c r="X640" s="196" t="s">
        <v>94</v>
      </c>
      <c r="AA640" s="196" t="s">
        <v>9503</v>
      </c>
      <c r="AB640" s="196" t="s">
        <v>9504</v>
      </c>
      <c r="AC640" s="200">
        <v>1</v>
      </c>
      <c r="AD640" s="200" t="s">
        <v>8231</v>
      </c>
      <c r="AE640" s="203" t="s">
        <v>505</v>
      </c>
      <c r="AF640" s="212">
        <v>1143599.73</v>
      </c>
    </row>
    <row r="641" spans="1:33" hidden="1" x14ac:dyDescent="0.25">
      <c r="A641" s="209">
        <v>101888</v>
      </c>
      <c r="B641" s="210">
        <v>4</v>
      </c>
      <c r="C641" s="196" t="s">
        <v>85</v>
      </c>
      <c r="D641" s="201">
        <v>37469</v>
      </c>
      <c r="E641" s="196" t="s">
        <v>108</v>
      </c>
      <c r="F641" s="201">
        <v>44263</v>
      </c>
      <c r="G641" s="196" t="s">
        <v>235</v>
      </c>
      <c r="H641" s="198" t="s">
        <v>770</v>
      </c>
      <c r="I641" s="196" t="s">
        <v>2767</v>
      </c>
      <c r="J641" s="196" t="s">
        <v>101</v>
      </c>
      <c r="K641" s="196" t="s">
        <v>9500</v>
      </c>
      <c r="L641" s="200" t="s">
        <v>101</v>
      </c>
      <c r="M641" s="198" t="s">
        <v>9501</v>
      </c>
      <c r="N641" s="198" t="s">
        <v>9502</v>
      </c>
      <c r="O641" s="196" t="s">
        <v>553</v>
      </c>
      <c r="P641" s="198" t="s">
        <v>92</v>
      </c>
      <c r="R641" s="196" t="s">
        <v>47</v>
      </c>
      <c r="S641" s="196" t="s">
        <v>41</v>
      </c>
      <c r="T641" s="211">
        <v>2.7749999999999999</v>
      </c>
      <c r="U641" s="201">
        <v>45268</v>
      </c>
      <c r="W641" s="200" t="s">
        <v>93</v>
      </c>
      <c r="X641" s="196" t="s">
        <v>94</v>
      </c>
      <c r="AA641" s="196" t="s">
        <v>9505</v>
      </c>
      <c r="AB641" s="196" t="s">
        <v>9504</v>
      </c>
      <c r="AC641" s="200">
        <v>2</v>
      </c>
      <c r="AD641" s="200" t="s">
        <v>8231</v>
      </c>
      <c r="AE641" s="203" t="s">
        <v>505</v>
      </c>
      <c r="AF641" s="212">
        <v>2259920</v>
      </c>
    </row>
    <row r="642" spans="1:33" hidden="1" x14ac:dyDescent="0.25">
      <c r="A642" s="209">
        <v>101895</v>
      </c>
      <c r="B642" s="210">
        <v>4</v>
      </c>
      <c r="C642" s="196" t="s">
        <v>97</v>
      </c>
      <c r="D642" s="201">
        <v>37477</v>
      </c>
      <c r="E642" s="196" t="s">
        <v>108</v>
      </c>
      <c r="F642" s="201">
        <v>44280</v>
      </c>
      <c r="G642" s="196" t="s">
        <v>152</v>
      </c>
      <c r="H642" s="198" t="s">
        <v>2044</v>
      </c>
      <c r="I642" s="196" t="s">
        <v>3800</v>
      </c>
      <c r="J642" s="196" t="s">
        <v>101</v>
      </c>
      <c r="L642" s="200" t="s">
        <v>101</v>
      </c>
      <c r="M642" s="198" t="s">
        <v>9506</v>
      </c>
      <c r="O642" s="196" t="s">
        <v>103</v>
      </c>
      <c r="P642" s="198" t="s">
        <v>439</v>
      </c>
      <c r="R642" s="196" t="s">
        <v>39</v>
      </c>
      <c r="S642" s="196" t="s">
        <v>46</v>
      </c>
      <c r="T642" s="202" t="s">
        <v>505</v>
      </c>
      <c r="U642" s="201">
        <v>37372</v>
      </c>
      <c r="W642" s="200" t="s">
        <v>93</v>
      </c>
      <c r="AA642" s="196" t="s">
        <v>9507</v>
      </c>
      <c r="AC642" s="200">
        <v>3</v>
      </c>
      <c r="AE642" s="203" t="s">
        <v>505</v>
      </c>
      <c r="AF642" s="212">
        <v>91278.69</v>
      </c>
      <c r="AG642" s="198" t="s">
        <v>9508</v>
      </c>
    </row>
    <row r="643" spans="1:33" hidden="1" x14ac:dyDescent="0.25">
      <c r="A643" s="209">
        <v>101895.01</v>
      </c>
      <c r="B643" s="210">
        <v>4</v>
      </c>
      <c r="C643" s="196" t="s">
        <v>122</v>
      </c>
      <c r="D643" s="201">
        <v>40619</v>
      </c>
      <c r="E643" s="196" t="s">
        <v>1435</v>
      </c>
      <c r="F643" s="201">
        <v>43935</v>
      </c>
      <c r="G643" s="196" t="s">
        <v>152</v>
      </c>
      <c r="H643" s="198" t="s">
        <v>2044</v>
      </c>
      <c r="I643" s="196" t="s">
        <v>3800</v>
      </c>
      <c r="J643" s="196" t="s">
        <v>101</v>
      </c>
      <c r="L643" s="200" t="s">
        <v>101</v>
      </c>
      <c r="M643" s="198" t="s">
        <v>9509</v>
      </c>
      <c r="N643" s="198" t="s">
        <v>9510</v>
      </c>
      <c r="O643" s="196" t="s">
        <v>40</v>
      </c>
      <c r="P643" s="198" t="s">
        <v>166</v>
      </c>
      <c r="R643" s="196" t="s">
        <v>39</v>
      </c>
      <c r="S643" s="196" t="s">
        <v>45</v>
      </c>
      <c r="T643" s="211">
        <v>0.34</v>
      </c>
      <c r="U643" s="201">
        <v>43917</v>
      </c>
      <c r="W643" s="200" t="s">
        <v>93</v>
      </c>
      <c r="X643" s="196" t="s">
        <v>103</v>
      </c>
      <c r="Z643" s="198" t="s">
        <v>9511</v>
      </c>
      <c r="AA643" s="196" t="s">
        <v>9512</v>
      </c>
      <c r="AB643" s="196" t="s">
        <v>9513</v>
      </c>
      <c r="AC643" s="200">
        <v>0</v>
      </c>
      <c r="AD643" s="200" t="s">
        <v>8231</v>
      </c>
      <c r="AE643" s="203" t="s">
        <v>505</v>
      </c>
      <c r="AF643" s="212">
        <v>243000</v>
      </c>
      <c r="AG643" s="198" t="s">
        <v>9514</v>
      </c>
    </row>
    <row r="644" spans="1:33" hidden="1" x14ac:dyDescent="0.25">
      <c r="A644" s="209">
        <v>101895.01</v>
      </c>
      <c r="B644" s="210">
        <v>4</v>
      </c>
      <c r="C644" s="196" t="s">
        <v>122</v>
      </c>
      <c r="D644" s="201">
        <v>40619</v>
      </c>
      <c r="E644" s="196" t="s">
        <v>1435</v>
      </c>
      <c r="F644" s="201">
        <v>43935</v>
      </c>
      <c r="G644" s="196" t="s">
        <v>152</v>
      </c>
      <c r="H644" s="198" t="s">
        <v>2044</v>
      </c>
      <c r="I644" s="196" t="s">
        <v>3800</v>
      </c>
      <c r="J644" s="196" t="s">
        <v>101</v>
      </c>
      <c r="L644" s="200" t="s">
        <v>101</v>
      </c>
      <c r="M644" s="198" t="s">
        <v>9509</v>
      </c>
      <c r="N644" s="198" t="s">
        <v>9510</v>
      </c>
      <c r="O644" s="196" t="s">
        <v>40</v>
      </c>
      <c r="P644" s="198" t="s">
        <v>166</v>
      </c>
      <c r="R644" s="196" t="s">
        <v>39</v>
      </c>
      <c r="S644" s="196" t="s">
        <v>45</v>
      </c>
      <c r="T644" s="211">
        <v>0.34</v>
      </c>
      <c r="U644" s="201">
        <v>43917</v>
      </c>
      <c r="W644" s="200" t="s">
        <v>93</v>
      </c>
      <c r="X644" s="196" t="s">
        <v>103</v>
      </c>
      <c r="Z644" s="198" t="s">
        <v>9511</v>
      </c>
      <c r="AA644" s="196" t="s">
        <v>9515</v>
      </c>
      <c r="AB644" s="196" t="s">
        <v>9513</v>
      </c>
      <c r="AC644" s="200">
        <v>1</v>
      </c>
      <c r="AD644" s="200" t="s">
        <v>8231</v>
      </c>
      <c r="AE644" s="203" t="s">
        <v>505</v>
      </c>
      <c r="AF644" s="212">
        <v>178000</v>
      </c>
      <c r="AG644" s="198" t="s">
        <v>9514</v>
      </c>
    </row>
    <row r="645" spans="1:33" hidden="1" x14ac:dyDescent="0.25">
      <c r="A645" s="209">
        <v>101895.01</v>
      </c>
      <c r="B645" s="210">
        <v>4</v>
      </c>
      <c r="C645" s="196" t="s">
        <v>122</v>
      </c>
      <c r="D645" s="201">
        <v>40619</v>
      </c>
      <c r="E645" s="196" t="s">
        <v>1435</v>
      </c>
      <c r="F645" s="201">
        <v>43935</v>
      </c>
      <c r="G645" s="196" t="s">
        <v>152</v>
      </c>
      <c r="H645" s="198" t="s">
        <v>2044</v>
      </c>
      <c r="I645" s="196" t="s">
        <v>3800</v>
      </c>
      <c r="J645" s="196" t="s">
        <v>101</v>
      </c>
      <c r="L645" s="200" t="s">
        <v>101</v>
      </c>
      <c r="M645" s="198" t="s">
        <v>9509</v>
      </c>
      <c r="N645" s="198" t="s">
        <v>9510</v>
      </c>
      <c r="O645" s="196" t="s">
        <v>40</v>
      </c>
      <c r="P645" s="198" t="s">
        <v>166</v>
      </c>
      <c r="R645" s="196" t="s">
        <v>39</v>
      </c>
      <c r="S645" s="196" t="s">
        <v>45</v>
      </c>
      <c r="T645" s="211">
        <v>0.34</v>
      </c>
      <c r="U645" s="201">
        <v>43917</v>
      </c>
      <c r="W645" s="200" t="s">
        <v>93</v>
      </c>
      <c r="X645" s="196" t="s">
        <v>103</v>
      </c>
      <c r="Z645" s="198" t="s">
        <v>9511</v>
      </c>
      <c r="AA645" s="196" t="s">
        <v>9516</v>
      </c>
      <c r="AB645" s="196" t="s">
        <v>9513</v>
      </c>
      <c r="AC645" s="200">
        <v>2</v>
      </c>
      <c r="AD645" s="200" t="s">
        <v>8231</v>
      </c>
      <c r="AE645" s="203" t="s">
        <v>505</v>
      </c>
      <c r="AF645" s="212">
        <v>192000</v>
      </c>
      <c r="AG645" s="198" t="s">
        <v>9514</v>
      </c>
    </row>
    <row r="646" spans="1:33" hidden="1" x14ac:dyDescent="0.25">
      <c r="A646" s="209">
        <v>101895.01</v>
      </c>
      <c r="B646" s="210">
        <v>4</v>
      </c>
      <c r="C646" s="196" t="s">
        <v>122</v>
      </c>
      <c r="D646" s="201">
        <v>40619</v>
      </c>
      <c r="E646" s="196" t="s">
        <v>1435</v>
      </c>
      <c r="F646" s="201">
        <v>43935</v>
      </c>
      <c r="G646" s="196" t="s">
        <v>152</v>
      </c>
      <c r="H646" s="198" t="s">
        <v>2044</v>
      </c>
      <c r="I646" s="196" t="s">
        <v>3800</v>
      </c>
      <c r="J646" s="196" t="s">
        <v>101</v>
      </c>
      <c r="L646" s="200" t="s">
        <v>101</v>
      </c>
      <c r="M646" s="198" t="s">
        <v>9509</v>
      </c>
      <c r="N646" s="198" t="s">
        <v>9510</v>
      </c>
      <c r="O646" s="196" t="s">
        <v>40</v>
      </c>
      <c r="P646" s="198" t="s">
        <v>166</v>
      </c>
      <c r="R646" s="196" t="s">
        <v>39</v>
      </c>
      <c r="S646" s="196" t="s">
        <v>45</v>
      </c>
      <c r="T646" s="211">
        <v>0.34</v>
      </c>
      <c r="U646" s="201">
        <v>43917</v>
      </c>
      <c r="W646" s="200" t="s">
        <v>93</v>
      </c>
      <c r="X646" s="196" t="s">
        <v>103</v>
      </c>
      <c r="Z646" s="198" t="s">
        <v>9511</v>
      </c>
      <c r="AA646" s="196" t="s">
        <v>9517</v>
      </c>
      <c r="AB646" s="196" t="s">
        <v>9513</v>
      </c>
      <c r="AC646" s="200">
        <v>3</v>
      </c>
      <c r="AD646" s="200" t="s">
        <v>8231</v>
      </c>
      <c r="AE646" s="203" t="s">
        <v>505</v>
      </c>
      <c r="AF646" s="212">
        <v>5700075</v>
      </c>
      <c r="AG646" s="198" t="s">
        <v>9514</v>
      </c>
    </row>
    <row r="647" spans="1:33" hidden="1" x14ac:dyDescent="0.25">
      <c r="A647" s="209">
        <v>101896.02</v>
      </c>
      <c r="B647" s="210">
        <v>4</v>
      </c>
      <c r="C647" s="196" t="s">
        <v>114</v>
      </c>
      <c r="D647" s="201">
        <v>42270</v>
      </c>
      <c r="E647" s="196" t="s">
        <v>98</v>
      </c>
      <c r="F647" s="201">
        <v>44447</v>
      </c>
      <c r="G647" s="196" t="s">
        <v>98</v>
      </c>
      <c r="H647" s="198" t="s">
        <v>420</v>
      </c>
      <c r="I647" s="196" t="s">
        <v>9518</v>
      </c>
      <c r="J647" s="196" t="s">
        <v>101</v>
      </c>
      <c r="L647" s="200" t="s">
        <v>101</v>
      </c>
      <c r="M647" s="198" t="s">
        <v>9519</v>
      </c>
      <c r="O647" s="196" t="s">
        <v>438</v>
      </c>
      <c r="P647" s="198" t="s">
        <v>439</v>
      </c>
      <c r="R647" s="196" t="s">
        <v>39</v>
      </c>
      <c r="S647" s="196" t="s">
        <v>46</v>
      </c>
      <c r="T647" s="211">
        <v>0.55000000000000004</v>
      </c>
      <c r="U647" s="201">
        <v>42825</v>
      </c>
      <c r="W647" s="200" t="s">
        <v>93</v>
      </c>
      <c r="X647" s="196" t="s">
        <v>13</v>
      </c>
      <c r="Z647" s="198" t="s">
        <v>9520</v>
      </c>
      <c r="AA647" s="196" t="s">
        <v>9521</v>
      </c>
      <c r="AC647" s="200">
        <v>3</v>
      </c>
      <c r="AD647" s="200" t="s">
        <v>8274</v>
      </c>
      <c r="AE647" s="212">
        <v>-646.1</v>
      </c>
      <c r="AF647" s="212">
        <v>367831.9</v>
      </c>
      <c r="AG647" s="198" t="s">
        <v>9522</v>
      </c>
    </row>
    <row r="648" spans="1:33" ht="72" hidden="1" x14ac:dyDescent="0.25">
      <c r="A648" s="209">
        <v>101968</v>
      </c>
      <c r="B648" s="210">
        <v>4</v>
      </c>
      <c r="C648" s="196" t="s">
        <v>85</v>
      </c>
      <c r="D648" s="201">
        <v>37540</v>
      </c>
      <c r="E648" s="196" t="s">
        <v>108</v>
      </c>
      <c r="F648" s="201">
        <v>44375</v>
      </c>
      <c r="G648" s="196" t="s">
        <v>509</v>
      </c>
      <c r="H648" s="198" t="s">
        <v>88</v>
      </c>
      <c r="K648" s="196" t="s">
        <v>9523</v>
      </c>
      <c r="L648" s="200" t="s">
        <v>183</v>
      </c>
      <c r="M648" s="198" t="s">
        <v>9524</v>
      </c>
      <c r="N648" s="198" t="s">
        <v>9525</v>
      </c>
      <c r="O648" s="196" t="s">
        <v>91</v>
      </c>
      <c r="P648" s="198" t="s">
        <v>2226</v>
      </c>
      <c r="R648" s="196" t="s">
        <v>47</v>
      </c>
      <c r="S648" s="196" t="s">
        <v>41</v>
      </c>
      <c r="T648" s="211">
        <v>4.17</v>
      </c>
      <c r="W648" s="200" t="s">
        <v>93</v>
      </c>
      <c r="X648" s="196" t="s">
        <v>94</v>
      </c>
      <c r="AA648" s="196" t="s">
        <v>9526</v>
      </c>
      <c r="AB648" s="196" t="s">
        <v>9527</v>
      </c>
      <c r="AC648" s="200">
        <v>1</v>
      </c>
      <c r="AD648" s="200" t="s">
        <v>8231</v>
      </c>
      <c r="AE648" s="203" t="s">
        <v>505</v>
      </c>
      <c r="AF648" s="212">
        <v>3951785</v>
      </c>
    </row>
    <row r="649" spans="1:33" hidden="1" x14ac:dyDescent="0.25">
      <c r="A649" s="209">
        <v>101980.01</v>
      </c>
      <c r="B649" s="210">
        <v>2</v>
      </c>
      <c r="C649" s="196" t="s">
        <v>85</v>
      </c>
      <c r="D649" s="201">
        <v>42571</v>
      </c>
      <c r="E649" s="196" t="s">
        <v>98</v>
      </c>
      <c r="F649" s="201">
        <v>44447</v>
      </c>
      <c r="G649" s="196" t="s">
        <v>217</v>
      </c>
      <c r="H649" s="198" t="s">
        <v>465</v>
      </c>
      <c r="I649" s="196" t="s">
        <v>466</v>
      </c>
      <c r="J649" s="196" t="s">
        <v>101</v>
      </c>
      <c r="L649" s="200" t="s">
        <v>101</v>
      </c>
      <c r="M649" s="198" t="s">
        <v>1414</v>
      </c>
      <c r="O649" s="196" t="s">
        <v>40</v>
      </c>
      <c r="P649" s="198" t="s">
        <v>166</v>
      </c>
      <c r="R649" s="196" t="s">
        <v>39</v>
      </c>
      <c r="S649" s="196" t="s">
        <v>45</v>
      </c>
      <c r="T649" s="211">
        <v>0.1</v>
      </c>
      <c r="U649" s="201">
        <v>45058</v>
      </c>
      <c r="W649" s="200" t="s">
        <v>93</v>
      </c>
      <c r="X649" s="196" t="s">
        <v>103</v>
      </c>
      <c r="Y649" s="196" t="s">
        <v>32</v>
      </c>
      <c r="Z649" s="198" t="s">
        <v>1415</v>
      </c>
      <c r="AA649" s="196" t="s">
        <v>9528</v>
      </c>
      <c r="AB649" s="196" t="s">
        <v>9529</v>
      </c>
      <c r="AC649" s="200">
        <v>0</v>
      </c>
      <c r="AD649" s="200" t="s">
        <v>8231</v>
      </c>
      <c r="AE649" s="203" t="s">
        <v>505</v>
      </c>
      <c r="AF649" s="212">
        <v>120000</v>
      </c>
    </row>
    <row r="650" spans="1:33" hidden="1" x14ac:dyDescent="0.25">
      <c r="A650" s="209">
        <v>101980.01</v>
      </c>
      <c r="B650" s="210">
        <v>2</v>
      </c>
      <c r="C650" s="196" t="s">
        <v>85</v>
      </c>
      <c r="D650" s="201">
        <v>42571</v>
      </c>
      <c r="E650" s="196" t="s">
        <v>98</v>
      </c>
      <c r="F650" s="201">
        <v>44447</v>
      </c>
      <c r="G650" s="196" t="s">
        <v>217</v>
      </c>
      <c r="H650" s="198" t="s">
        <v>465</v>
      </c>
      <c r="I650" s="196" t="s">
        <v>466</v>
      </c>
      <c r="J650" s="196" t="s">
        <v>101</v>
      </c>
      <c r="L650" s="200" t="s">
        <v>101</v>
      </c>
      <c r="M650" s="198" t="s">
        <v>1414</v>
      </c>
      <c r="O650" s="196" t="s">
        <v>40</v>
      </c>
      <c r="P650" s="198" t="s">
        <v>166</v>
      </c>
      <c r="R650" s="196" t="s">
        <v>39</v>
      </c>
      <c r="S650" s="196" t="s">
        <v>45</v>
      </c>
      <c r="T650" s="211">
        <v>0.1</v>
      </c>
      <c r="U650" s="201">
        <v>45058</v>
      </c>
      <c r="W650" s="200" t="s">
        <v>93</v>
      </c>
      <c r="X650" s="196" t="s">
        <v>103</v>
      </c>
      <c r="Y650" s="196" t="s">
        <v>32</v>
      </c>
      <c r="Z650" s="198" t="s">
        <v>1415</v>
      </c>
      <c r="AA650" s="196" t="s">
        <v>9530</v>
      </c>
      <c r="AB650" s="196" t="s">
        <v>9529</v>
      </c>
      <c r="AC650" s="200">
        <v>1</v>
      </c>
      <c r="AD650" s="200" t="s">
        <v>8231</v>
      </c>
      <c r="AE650" s="212">
        <v>50000</v>
      </c>
      <c r="AF650" s="212">
        <v>50000</v>
      </c>
    </row>
    <row r="651" spans="1:33" hidden="1" x14ac:dyDescent="0.25">
      <c r="A651" s="209">
        <v>101980.01</v>
      </c>
      <c r="B651" s="210">
        <v>2</v>
      </c>
      <c r="C651" s="196" t="s">
        <v>85</v>
      </c>
      <c r="D651" s="201">
        <v>42571</v>
      </c>
      <c r="E651" s="196" t="s">
        <v>98</v>
      </c>
      <c r="F651" s="201">
        <v>44447</v>
      </c>
      <c r="G651" s="196" t="s">
        <v>217</v>
      </c>
      <c r="H651" s="198" t="s">
        <v>465</v>
      </c>
      <c r="I651" s="196" t="s">
        <v>466</v>
      </c>
      <c r="J651" s="196" t="s">
        <v>101</v>
      </c>
      <c r="L651" s="200" t="s">
        <v>101</v>
      </c>
      <c r="M651" s="198" t="s">
        <v>1414</v>
      </c>
      <c r="O651" s="196" t="s">
        <v>40</v>
      </c>
      <c r="P651" s="198" t="s">
        <v>166</v>
      </c>
      <c r="R651" s="196" t="s">
        <v>39</v>
      </c>
      <c r="S651" s="196" t="s">
        <v>45</v>
      </c>
      <c r="T651" s="211">
        <v>0.1</v>
      </c>
      <c r="U651" s="201">
        <v>45058</v>
      </c>
      <c r="W651" s="200" t="s">
        <v>93</v>
      </c>
      <c r="X651" s="196" t="s">
        <v>103</v>
      </c>
      <c r="Y651" s="196" t="s">
        <v>32</v>
      </c>
      <c r="Z651" s="198" t="s">
        <v>1415</v>
      </c>
      <c r="AA651" s="196" t="s">
        <v>9531</v>
      </c>
      <c r="AC651" s="200">
        <v>3</v>
      </c>
      <c r="AD651" s="200" t="s">
        <v>8274</v>
      </c>
      <c r="AE651" s="203" t="s">
        <v>505</v>
      </c>
      <c r="AF651" s="212">
        <v>65250</v>
      </c>
    </row>
    <row r="652" spans="1:33" hidden="1" x14ac:dyDescent="0.25">
      <c r="A652" s="209">
        <v>102067</v>
      </c>
      <c r="B652" s="210">
        <v>4</v>
      </c>
      <c r="C652" s="196" t="s">
        <v>114</v>
      </c>
      <c r="D652" s="201">
        <v>37631</v>
      </c>
      <c r="E652" s="196" t="s">
        <v>108</v>
      </c>
      <c r="F652" s="201">
        <v>44278</v>
      </c>
      <c r="G652" s="196" t="s">
        <v>170</v>
      </c>
      <c r="H652" s="198" t="s">
        <v>2124</v>
      </c>
      <c r="I652" s="196" t="s">
        <v>5033</v>
      </c>
      <c r="J652" s="196" t="s">
        <v>101</v>
      </c>
      <c r="L652" s="200" t="s">
        <v>101</v>
      </c>
      <c r="M652" s="198" t="s">
        <v>5034</v>
      </c>
      <c r="N652" s="198" t="s">
        <v>5035</v>
      </c>
      <c r="O652" s="196" t="s">
        <v>40</v>
      </c>
      <c r="P652" s="198" t="s">
        <v>166</v>
      </c>
      <c r="R652" s="196" t="s">
        <v>39</v>
      </c>
      <c r="S652" s="196" t="s">
        <v>45</v>
      </c>
      <c r="T652" s="211">
        <v>0.16300000000000001</v>
      </c>
      <c r="U652" s="201">
        <v>39976</v>
      </c>
      <c r="W652" s="200" t="s">
        <v>93</v>
      </c>
      <c r="X652" s="196" t="s">
        <v>103</v>
      </c>
      <c r="Y652" s="196" t="s">
        <v>32</v>
      </c>
      <c r="Z652" s="198" t="s">
        <v>5036</v>
      </c>
      <c r="AA652" s="196" t="s">
        <v>9532</v>
      </c>
      <c r="AC652" s="200">
        <v>1</v>
      </c>
      <c r="AD652" s="200" t="s">
        <v>8231</v>
      </c>
      <c r="AE652" s="203" t="s">
        <v>505</v>
      </c>
      <c r="AF652" s="212">
        <v>55000</v>
      </c>
      <c r="AG652" s="198" t="s">
        <v>9533</v>
      </c>
    </row>
    <row r="653" spans="1:33" hidden="1" x14ac:dyDescent="0.25">
      <c r="A653" s="209">
        <v>102067</v>
      </c>
      <c r="B653" s="210">
        <v>4</v>
      </c>
      <c r="C653" s="196" t="s">
        <v>114</v>
      </c>
      <c r="D653" s="201">
        <v>37631</v>
      </c>
      <c r="E653" s="196" t="s">
        <v>108</v>
      </c>
      <c r="F653" s="201">
        <v>44278</v>
      </c>
      <c r="G653" s="196" t="s">
        <v>170</v>
      </c>
      <c r="H653" s="198" t="s">
        <v>2124</v>
      </c>
      <c r="I653" s="196" t="s">
        <v>5033</v>
      </c>
      <c r="J653" s="196" t="s">
        <v>101</v>
      </c>
      <c r="L653" s="200" t="s">
        <v>101</v>
      </c>
      <c r="M653" s="198" t="s">
        <v>5034</v>
      </c>
      <c r="N653" s="198" t="s">
        <v>5035</v>
      </c>
      <c r="O653" s="196" t="s">
        <v>40</v>
      </c>
      <c r="P653" s="198" t="s">
        <v>166</v>
      </c>
      <c r="R653" s="196" t="s">
        <v>39</v>
      </c>
      <c r="S653" s="196" t="s">
        <v>45</v>
      </c>
      <c r="T653" s="211">
        <v>0.16300000000000001</v>
      </c>
      <c r="U653" s="201">
        <v>39976</v>
      </c>
      <c r="W653" s="200" t="s">
        <v>93</v>
      </c>
      <c r="X653" s="196" t="s">
        <v>103</v>
      </c>
      <c r="Y653" s="196" t="s">
        <v>32</v>
      </c>
      <c r="Z653" s="198" t="s">
        <v>5036</v>
      </c>
      <c r="AA653" s="196" t="s">
        <v>9534</v>
      </c>
      <c r="AB653" s="196" t="s">
        <v>9535</v>
      </c>
      <c r="AC653" s="200">
        <v>1</v>
      </c>
      <c r="AD653" s="200" t="s">
        <v>8231</v>
      </c>
      <c r="AE653" s="203" t="s">
        <v>505</v>
      </c>
      <c r="AF653" s="212">
        <v>411575.59</v>
      </c>
      <c r="AG653" s="198" t="s">
        <v>9533</v>
      </c>
    </row>
    <row r="654" spans="1:33" hidden="1" x14ac:dyDescent="0.25">
      <c r="A654" s="209">
        <v>102067</v>
      </c>
      <c r="B654" s="210">
        <v>4</v>
      </c>
      <c r="C654" s="196" t="s">
        <v>114</v>
      </c>
      <c r="D654" s="201">
        <v>37631</v>
      </c>
      <c r="E654" s="196" t="s">
        <v>108</v>
      </c>
      <c r="F654" s="201">
        <v>44278</v>
      </c>
      <c r="G654" s="196" t="s">
        <v>170</v>
      </c>
      <c r="H654" s="198" t="s">
        <v>2124</v>
      </c>
      <c r="I654" s="196" t="s">
        <v>5033</v>
      </c>
      <c r="J654" s="196" t="s">
        <v>101</v>
      </c>
      <c r="L654" s="200" t="s">
        <v>101</v>
      </c>
      <c r="M654" s="198" t="s">
        <v>5034</v>
      </c>
      <c r="N654" s="198" t="s">
        <v>5035</v>
      </c>
      <c r="O654" s="196" t="s">
        <v>40</v>
      </c>
      <c r="P654" s="198" t="s">
        <v>166</v>
      </c>
      <c r="R654" s="196" t="s">
        <v>39</v>
      </c>
      <c r="S654" s="196" t="s">
        <v>45</v>
      </c>
      <c r="T654" s="211">
        <v>0.16300000000000001</v>
      </c>
      <c r="U654" s="201">
        <v>39976</v>
      </c>
      <c r="W654" s="200" t="s">
        <v>93</v>
      </c>
      <c r="X654" s="196" t="s">
        <v>103</v>
      </c>
      <c r="Y654" s="196" t="s">
        <v>32</v>
      </c>
      <c r="Z654" s="198" t="s">
        <v>5036</v>
      </c>
      <c r="AA654" s="196" t="s">
        <v>9536</v>
      </c>
      <c r="AB654" s="196" t="s">
        <v>9535</v>
      </c>
      <c r="AC654" s="200">
        <v>2</v>
      </c>
      <c r="AD654" s="200" t="s">
        <v>8231</v>
      </c>
      <c r="AE654" s="203" t="s">
        <v>505</v>
      </c>
      <c r="AF654" s="212">
        <v>118487.49</v>
      </c>
      <c r="AG654" s="198" t="s">
        <v>9533</v>
      </c>
    </row>
    <row r="655" spans="1:33" hidden="1" x14ac:dyDescent="0.25">
      <c r="A655" s="209">
        <v>102067</v>
      </c>
      <c r="B655" s="210">
        <v>4</v>
      </c>
      <c r="C655" s="196" t="s">
        <v>114</v>
      </c>
      <c r="D655" s="201">
        <v>37631</v>
      </c>
      <c r="E655" s="196" t="s">
        <v>108</v>
      </c>
      <c r="F655" s="201">
        <v>44278</v>
      </c>
      <c r="G655" s="196" t="s">
        <v>170</v>
      </c>
      <c r="H655" s="198" t="s">
        <v>2124</v>
      </c>
      <c r="I655" s="196" t="s">
        <v>5033</v>
      </c>
      <c r="J655" s="196" t="s">
        <v>101</v>
      </c>
      <c r="L655" s="200" t="s">
        <v>101</v>
      </c>
      <c r="M655" s="198" t="s">
        <v>5034</v>
      </c>
      <c r="N655" s="198" t="s">
        <v>5035</v>
      </c>
      <c r="O655" s="196" t="s">
        <v>40</v>
      </c>
      <c r="P655" s="198" t="s">
        <v>166</v>
      </c>
      <c r="R655" s="196" t="s">
        <v>39</v>
      </c>
      <c r="S655" s="196" t="s">
        <v>45</v>
      </c>
      <c r="T655" s="211">
        <v>0.16300000000000001</v>
      </c>
      <c r="U655" s="201">
        <v>39976</v>
      </c>
      <c r="W655" s="200" t="s">
        <v>93</v>
      </c>
      <c r="X655" s="196" t="s">
        <v>103</v>
      </c>
      <c r="Y655" s="196" t="s">
        <v>32</v>
      </c>
      <c r="Z655" s="198" t="s">
        <v>5036</v>
      </c>
      <c r="AA655" s="196" t="s">
        <v>9537</v>
      </c>
      <c r="AB655" s="196" t="s">
        <v>9538</v>
      </c>
      <c r="AC655" s="200">
        <v>3</v>
      </c>
      <c r="AD655" s="200" t="s">
        <v>8231</v>
      </c>
      <c r="AE655" s="212">
        <v>-32533.119999999999</v>
      </c>
      <c r="AF655" s="212">
        <v>6270675.8799999999</v>
      </c>
      <c r="AG655" s="198" t="s">
        <v>9533</v>
      </c>
    </row>
    <row r="656" spans="1:33" hidden="1" x14ac:dyDescent="0.25">
      <c r="A656" s="209">
        <v>102070.01</v>
      </c>
      <c r="B656" s="210">
        <v>1</v>
      </c>
      <c r="C656" s="196" t="s">
        <v>97</v>
      </c>
      <c r="D656" s="201">
        <v>38509</v>
      </c>
      <c r="E656" s="196" t="s">
        <v>2937</v>
      </c>
      <c r="F656" s="201">
        <v>44278</v>
      </c>
      <c r="G656" s="196" t="s">
        <v>152</v>
      </c>
      <c r="H656" s="198" t="s">
        <v>190</v>
      </c>
      <c r="K656" s="196" t="s">
        <v>9539</v>
      </c>
      <c r="L656" s="200" t="s">
        <v>183</v>
      </c>
      <c r="M656" s="198" t="s">
        <v>9540</v>
      </c>
      <c r="O656" s="196" t="s">
        <v>40</v>
      </c>
      <c r="P656" s="198" t="s">
        <v>166</v>
      </c>
      <c r="R656" s="196" t="s">
        <v>39</v>
      </c>
      <c r="S656" s="196" t="s">
        <v>45</v>
      </c>
      <c r="T656" s="211">
        <v>1.19</v>
      </c>
      <c r="U656" s="201">
        <v>40347</v>
      </c>
      <c r="W656" s="200" t="s">
        <v>93</v>
      </c>
      <c r="X656" s="196" t="s">
        <v>186</v>
      </c>
      <c r="Z656" s="198" t="s">
        <v>9541</v>
      </c>
      <c r="AA656" s="196" t="s">
        <v>9542</v>
      </c>
      <c r="AB656" s="196" t="s">
        <v>9543</v>
      </c>
      <c r="AC656" s="200">
        <v>3</v>
      </c>
      <c r="AD656" s="200" t="s">
        <v>8231</v>
      </c>
      <c r="AE656" s="203" t="s">
        <v>505</v>
      </c>
      <c r="AF656" s="212">
        <v>2103963</v>
      </c>
      <c r="AG656" s="198" t="s">
        <v>9544</v>
      </c>
    </row>
    <row r="657" spans="1:33" ht="36" hidden="1" x14ac:dyDescent="0.25">
      <c r="A657" s="209">
        <v>102070.02</v>
      </c>
      <c r="B657" s="210">
        <v>1</v>
      </c>
      <c r="C657" s="196" t="s">
        <v>97</v>
      </c>
      <c r="D657" s="201">
        <v>38509</v>
      </c>
      <c r="E657" s="196" t="s">
        <v>2937</v>
      </c>
      <c r="F657" s="201">
        <v>44278</v>
      </c>
      <c r="G657" s="196" t="s">
        <v>152</v>
      </c>
      <c r="H657" s="198" t="s">
        <v>190</v>
      </c>
      <c r="K657" s="196" t="s">
        <v>9539</v>
      </c>
      <c r="L657" s="200" t="s">
        <v>183</v>
      </c>
      <c r="M657" s="198" t="s">
        <v>9545</v>
      </c>
      <c r="O657" s="196" t="s">
        <v>40</v>
      </c>
      <c r="P657" s="198" t="s">
        <v>166</v>
      </c>
      <c r="R657" s="196" t="s">
        <v>39</v>
      </c>
      <c r="S657" s="196" t="s">
        <v>45</v>
      </c>
      <c r="T657" s="211">
        <v>0.33300000000000002</v>
      </c>
      <c r="U657" s="201">
        <v>39535</v>
      </c>
      <c r="W657" s="200" t="s">
        <v>93</v>
      </c>
      <c r="X657" s="196" t="s">
        <v>186</v>
      </c>
      <c r="Z657" s="198" t="s">
        <v>9546</v>
      </c>
      <c r="AA657" s="196" t="s">
        <v>9547</v>
      </c>
      <c r="AB657" s="196" t="s">
        <v>9548</v>
      </c>
      <c r="AC657" s="200">
        <v>3</v>
      </c>
      <c r="AD657" s="200" t="s">
        <v>8231</v>
      </c>
      <c r="AE657" s="203" t="s">
        <v>505</v>
      </c>
      <c r="AF657" s="212">
        <v>1904627</v>
      </c>
      <c r="AG657" s="198" t="s">
        <v>9549</v>
      </c>
    </row>
    <row r="658" spans="1:33" ht="36" hidden="1" x14ac:dyDescent="0.25">
      <c r="A658" s="209">
        <v>102126</v>
      </c>
      <c r="B658" s="210">
        <v>4</v>
      </c>
      <c r="C658" s="196" t="s">
        <v>114</v>
      </c>
      <c r="D658" s="201">
        <v>37658</v>
      </c>
      <c r="E658" s="196" t="s">
        <v>108</v>
      </c>
      <c r="F658" s="201">
        <v>44461</v>
      </c>
      <c r="G658" s="196" t="s">
        <v>98</v>
      </c>
      <c r="H658" s="198" t="s">
        <v>420</v>
      </c>
      <c r="I658" s="196" t="s">
        <v>116</v>
      </c>
      <c r="J658" s="196" t="s">
        <v>101</v>
      </c>
      <c r="L658" s="200" t="s">
        <v>101</v>
      </c>
      <c r="M658" s="198" t="s">
        <v>9550</v>
      </c>
      <c r="O658" s="196" t="s">
        <v>438</v>
      </c>
      <c r="P658" s="198" t="s">
        <v>439</v>
      </c>
      <c r="R658" s="196" t="s">
        <v>39</v>
      </c>
      <c r="S658" s="196" t="s">
        <v>46</v>
      </c>
      <c r="T658" s="211">
        <v>1.87</v>
      </c>
      <c r="W658" s="200" t="s">
        <v>93</v>
      </c>
      <c r="X658" s="196" t="s">
        <v>13</v>
      </c>
      <c r="Z658" s="198" t="s">
        <v>9551</v>
      </c>
      <c r="AA658" s="196" t="s">
        <v>9552</v>
      </c>
      <c r="AC658" s="200">
        <v>3</v>
      </c>
      <c r="AD658" s="200" t="s">
        <v>8274</v>
      </c>
      <c r="AE658" s="212">
        <v>-8.68</v>
      </c>
      <c r="AF658" s="212">
        <v>59941.32</v>
      </c>
    </row>
    <row r="659" spans="1:33" hidden="1" x14ac:dyDescent="0.25">
      <c r="A659" s="209">
        <v>102232.01</v>
      </c>
      <c r="B659" s="210">
        <v>4</v>
      </c>
      <c r="C659" s="196" t="s">
        <v>122</v>
      </c>
      <c r="D659" s="201">
        <v>41984</v>
      </c>
      <c r="E659" s="196" t="s">
        <v>2170</v>
      </c>
      <c r="F659" s="201">
        <v>43669</v>
      </c>
      <c r="G659" s="196" t="s">
        <v>1132</v>
      </c>
      <c r="H659" s="198" t="s">
        <v>489</v>
      </c>
      <c r="I659" s="196" t="s">
        <v>3009</v>
      </c>
      <c r="J659" s="196" t="s">
        <v>101</v>
      </c>
      <c r="L659" s="200" t="s">
        <v>101</v>
      </c>
      <c r="M659" s="198" t="s">
        <v>9553</v>
      </c>
      <c r="N659" s="198" t="s">
        <v>9554</v>
      </c>
      <c r="O659" s="196" t="s">
        <v>553</v>
      </c>
      <c r="P659" s="198" t="s">
        <v>1783</v>
      </c>
      <c r="R659" s="196" t="s">
        <v>47</v>
      </c>
      <c r="S659" s="196" t="s">
        <v>45</v>
      </c>
      <c r="T659" s="211">
        <v>3.702</v>
      </c>
      <c r="U659" s="201">
        <v>43378</v>
      </c>
      <c r="W659" s="200" t="s">
        <v>93</v>
      </c>
      <c r="X659" s="196" t="s">
        <v>13</v>
      </c>
      <c r="AA659" s="196" t="s">
        <v>9555</v>
      </c>
      <c r="AB659" s="196" t="s">
        <v>9556</v>
      </c>
      <c r="AC659" s="200">
        <v>3</v>
      </c>
      <c r="AD659" s="200" t="s">
        <v>8231</v>
      </c>
      <c r="AE659" s="203" t="s">
        <v>505</v>
      </c>
      <c r="AF659" s="212">
        <v>31322985</v>
      </c>
      <c r="AG659" s="198" t="s">
        <v>9557</v>
      </c>
    </row>
    <row r="660" spans="1:33" hidden="1" x14ac:dyDescent="0.25">
      <c r="A660" s="209">
        <v>102232.02</v>
      </c>
      <c r="B660" s="210">
        <v>4</v>
      </c>
      <c r="C660" s="196" t="s">
        <v>97</v>
      </c>
      <c r="D660" s="201">
        <v>41984</v>
      </c>
      <c r="E660" s="196" t="s">
        <v>2170</v>
      </c>
      <c r="F660" s="201">
        <v>44314</v>
      </c>
      <c r="G660" s="196" t="s">
        <v>666</v>
      </c>
      <c r="H660" s="198" t="s">
        <v>489</v>
      </c>
      <c r="I660" s="196" t="s">
        <v>3009</v>
      </c>
      <c r="J660" s="196" t="s">
        <v>101</v>
      </c>
      <c r="L660" s="200" t="s">
        <v>101</v>
      </c>
      <c r="M660" s="198" t="s">
        <v>9558</v>
      </c>
      <c r="N660" s="198" t="s">
        <v>9559</v>
      </c>
      <c r="O660" s="196" t="s">
        <v>553</v>
      </c>
      <c r="P660" s="198" t="s">
        <v>1783</v>
      </c>
      <c r="R660" s="196" t="s">
        <v>47</v>
      </c>
      <c r="S660" s="196" t="s">
        <v>45</v>
      </c>
      <c r="T660" s="211">
        <v>1.0900000000000001</v>
      </c>
      <c r="U660" s="201">
        <v>42706</v>
      </c>
      <c r="W660" s="200" t="s">
        <v>93</v>
      </c>
      <c r="X660" s="196" t="s">
        <v>13</v>
      </c>
      <c r="AA660" s="196" t="s">
        <v>9560</v>
      </c>
      <c r="AB660" s="196" t="s">
        <v>9561</v>
      </c>
      <c r="AC660" s="200">
        <v>3</v>
      </c>
      <c r="AD660" s="200" t="s">
        <v>8231</v>
      </c>
      <c r="AE660" s="203" t="s">
        <v>505</v>
      </c>
      <c r="AF660" s="212">
        <v>5622824</v>
      </c>
      <c r="AG660" s="198" t="s">
        <v>9562</v>
      </c>
    </row>
    <row r="661" spans="1:33" hidden="1" x14ac:dyDescent="0.25">
      <c r="A661" s="209">
        <v>102238</v>
      </c>
      <c r="B661" s="210">
        <v>4</v>
      </c>
      <c r="C661" s="196" t="s">
        <v>85</v>
      </c>
      <c r="D661" s="201">
        <v>37735</v>
      </c>
      <c r="E661" s="196" t="s">
        <v>108</v>
      </c>
      <c r="F661" s="201">
        <v>44180</v>
      </c>
      <c r="G661" s="196" t="s">
        <v>189</v>
      </c>
      <c r="H661" s="198" t="s">
        <v>770</v>
      </c>
      <c r="I661" s="196" t="s">
        <v>2767</v>
      </c>
      <c r="J661" s="196" t="s">
        <v>101</v>
      </c>
      <c r="L661" s="200" t="s">
        <v>101</v>
      </c>
      <c r="M661" s="198" t="s">
        <v>9563</v>
      </c>
      <c r="N661" s="198" t="s">
        <v>9564</v>
      </c>
      <c r="O661" s="196" t="s">
        <v>553</v>
      </c>
      <c r="P661" s="198" t="s">
        <v>92</v>
      </c>
      <c r="R661" s="196" t="s">
        <v>47</v>
      </c>
      <c r="S661" s="196" t="s">
        <v>41</v>
      </c>
      <c r="T661" s="211">
        <v>6.6120000000000001</v>
      </c>
      <c r="U661" s="201">
        <v>45884</v>
      </c>
      <c r="W661" s="200" t="s">
        <v>93</v>
      </c>
      <c r="X661" s="196" t="s">
        <v>103</v>
      </c>
      <c r="AA661" s="196" t="s">
        <v>9565</v>
      </c>
      <c r="AB661" s="196" t="s">
        <v>9566</v>
      </c>
      <c r="AC661" s="200">
        <v>1</v>
      </c>
      <c r="AD661" s="200" t="s">
        <v>8231</v>
      </c>
      <c r="AE661" s="203" t="s">
        <v>505</v>
      </c>
      <c r="AF661" s="212">
        <v>1801851</v>
      </c>
    </row>
    <row r="662" spans="1:33" hidden="1" x14ac:dyDescent="0.25">
      <c r="A662" s="209">
        <v>102238</v>
      </c>
      <c r="B662" s="210">
        <v>4</v>
      </c>
      <c r="C662" s="196" t="s">
        <v>85</v>
      </c>
      <c r="D662" s="201">
        <v>37735</v>
      </c>
      <c r="E662" s="196" t="s">
        <v>108</v>
      </c>
      <c r="F662" s="201">
        <v>44180</v>
      </c>
      <c r="G662" s="196" t="s">
        <v>189</v>
      </c>
      <c r="H662" s="198" t="s">
        <v>770</v>
      </c>
      <c r="I662" s="196" t="s">
        <v>2767</v>
      </c>
      <c r="J662" s="196" t="s">
        <v>101</v>
      </c>
      <c r="L662" s="200" t="s">
        <v>101</v>
      </c>
      <c r="M662" s="198" t="s">
        <v>9563</v>
      </c>
      <c r="N662" s="198" t="s">
        <v>9564</v>
      </c>
      <c r="O662" s="196" t="s">
        <v>553</v>
      </c>
      <c r="P662" s="198" t="s">
        <v>92</v>
      </c>
      <c r="R662" s="196" t="s">
        <v>47</v>
      </c>
      <c r="S662" s="196" t="s">
        <v>41</v>
      </c>
      <c r="T662" s="211">
        <v>6.6120000000000001</v>
      </c>
      <c r="U662" s="201">
        <v>45884</v>
      </c>
      <c r="W662" s="200" t="s">
        <v>93</v>
      </c>
      <c r="X662" s="196" t="s">
        <v>103</v>
      </c>
      <c r="AA662" s="196" t="s">
        <v>9567</v>
      </c>
      <c r="AB662" s="196" t="s">
        <v>9566</v>
      </c>
      <c r="AC662" s="200">
        <v>2</v>
      </c>
      <c r="AD662" s="200" t="s">
        <v>8231</v>
      </c>
      <c r="AE662" s="203" t="s">
        <v>505</v>
      </c>
      <c r="AF662" s="212">
        <v>2672829</v>
      </c>
    </row>
    <row r="663" spans="1:33" hidden="1" x14ac:dyDescent="0.25">
      <c r="A663" s="209">
        <v>102239</v>
      </c>
      <c r="B663" s="210">
        <v>3</v>
      </c>
      <c r="C663" s="196" t="s">
        <v>97</v>
      </c>
      <c r="D663" s="201">
        <v>37735</v>
      </c>
      <c r="E663" s="196" t="s">
        <v>108</v>
      </c>
      <c r="F663" s="201">
        <v>43661.875324074077</v>
      </c>
      <c r="G663" s="196" t="s">
        <v>235</v>
      </c>
      <c r="H663" s="198" t="s">
        <v>659</v>
      </c>
      <c r="I663" s="196" t="s">
        <v>2983</v>
      </c>
      <c r="J663" s="196" t="s">
        <v>101</v>
      </c>
      <c r="L663" s="200" t="s">
        <v>101</v>
      </c>
      <c r="M663" s="198" t="s">
        <v>3499</v>
      </c>
      <c r="N663" s="198" t="s">
        <v>3500</v>
      </c>
      <c r="O663" s="196" t="s">
        <v>553</v>
      </c>
      <c r="P663" s="198" t="s">
        <v>1789</v>
      </c>
      <c r="R663" s="196" t="s">
        <v>47</v>
      </c>
      <c r="S663" s="196" t="s">
        <v>45</v>
      </c>
      <c r="T663" s="211">
        <v>2.14</v>
      </c>
      <c r="U663" s="201">
        <v>42244</v>
      </c>
      <c r="W663" s="200" t="s">
        <v>93</v>
      </c>
      <c r="X663" s="196" t="s">
        <v>103</v>
      </c>
      <c r="AA663" s="196" t="s">
        <v>9568</v>
      </c>
      <c r="AB663" s="196" t="s">
        <v>9569</v>
      </c>
      <c r="AC663" s="200">
        <v>1</v>
      </c>
      <c r="AD663" s="200" t="s">
        <v>8231</v>
      </c>
      <c r="AE663" s="203" t="s">
        <v>505</v>
      </c>
      <c r="AF663" s="212">
        <v>990000</v>
      </c>
      <c r="AG663" s="198" t="s">
        <v>3501</v>
      </c>
    </row>
    <row r="664" spans="1:33" hidden="1" x14ac:dyDescent="0.25">
      <c r="A664" s="209">
        <v>102239</v>
      </c>
      <c r="B664" s="210">
        <v>3</v>
      </c>
      <c r="C664" s="196" t="s">
        <v>97</v>
      </c>
      <c r="D664" s="201">
        <v>37735</v>
      </c>
      <c r="E664" s="196" t="s">
        <v>108</v>
      </c>
      <c r="F664" s="201">
        <v>43661.875324074077</v>
      </c>
      <c r="G664" s="196" t="s">
        <v>235</v>
      </c>
      <c r="H664" s="198" t="s">
        <v>659</v>
      </c>
      <c r="I664" s="196" t="s">
        <v>2983</v>
      </c>
      <c r="J664" s="196" t="s">
        <v>101</v>
      </c>
      <c r="L664" s="200" t="s">
        <v>101</v>
      </c>
      <c r="M664" s="198" t="s">
        <v>3499</v>
      </c>
      <c r="N664" s="198" t="s">
        <v>3500</v>
      </c>
      <c r="O664" s="196" t="s">
        <v>553</v>
      </c>
      <c r="P664" s="198" t="s">
        <v>1789</v>
      </c>
      <c r="R664" s="196" t="s">
        <v>47</v>
      </c>
      <c r="S664" s="196" t="s">
        <v>45</v>
      </c>
      <c r="T664" s="211">
        <v>2.14</v>
      </c>
      <c r="U664" s="201">
        <v>42244</v>
      </c>
      <c r="W664" s="200" t="s">
        <v>93</v>
      </c>
      <c r="X664" s="196" t="s">
        <v>103</v>
      </c>
      <c r="AA664" s="196" t="s">
        <v>9570</v>
      </c>
      <c r="AB664" s="196" t="s">
        <v>9569</v>
      </c>
      <c r="AC664" s="200">
        <v>2</v>
      </c>
      <c r="AD664" s="200" t="s">
        <v>8231</v>
      </c>
      <c r="AE664" s="212">
        <v>-872000</v>
      </c>
      <c r="AF664" s="212">
        <v>1695195</v>
      </c>
      <c r="AG664" s="198" t="s">
        <v>3501</v>
      </c>
    </row>
    <row r="665" spans="1:33" hidden="1" x14ac:dyDescent="0.25">
      <c r="A665" s="209">
        <v>102239</v>
      </c>
      <c r="B665" s="210">
        <v>3</v>
      </c>
      <c r="C665" s="196" t="s">
        <v>97</v>
      </c>
      <c r="D665" s="201">
        <v>37735</v>
      </c>
      <c r="E665" s="196" t="s">
        <v>108</v>
      </c>
      <c r="F665" s="201">
        <v>43661.875324074077</v>
      </c>
      <c r="G665" s="196" t="s">
        <v>235</v>
      </c>
      <c r="H665" s="198" t="s">
        <v>659</v>
      </c>
      <c r="I665" s="196" t="s">
        <v>2983</v>
      </c>
      <c r="J665" s="196" t="s">
        <v>101</v>
      </c>
      <c r="L665" s="200" t="s">
        <v>101</v>
      </c>
      <c r="M665" s="198" t="s">
        <v>3499</v>
      </c>
      <c r="N665" s="198" t="s">
        <v>3500</v>
      </c>
      <c r="O665" s="196" t="s">
        <v>553</v>
      </c>
      <c r="P665" s="198" t="s">
        <v>1789</v>
      </c>
      <c r="R665" s="196" t="s">
        <v>47</v>
      </c>
      <c r="S665" s="196" t="s">
        <v>45</v>
      </c>
      <c r="T665" s="211">
        <v>2.14</v>
      </c>
      <c r="U665" s="201">
        <v>42244</v>
      </c>
      <c r="W665" s="200" t="s">
        <v>93</v>
      </c>
      <c r="X665" s="196" t="s">
        <v>103</v>
      </c>
      <c r="AA665" s="196" t="s">
        <v>9571</v>
      </c>
      <c r="AB665" s="196" t="s">
        <v>9569</v>
      </c>
      <c r="AC665" s="200">
        <v>3</v>
      </c>
      <c r="AD665" s="200" t="s">
        <v>8231</v>
      </c>
      <c r="AE665" s="212">
        <v>-1295913</v>
      </c>
      <c r="AF665" s="212">
        <v>19843425</v>
      </c>
      <c r="AG665" s="198" t="s">
        <v>3501</v>
      </c>
    </row>
    <row r="666" spans="1:33" hidden="1" x14ac:dyDescent="0.25">
      <c r="A666" s="209">
        <v>102240</v>
      </c>
      <c r="B666" s="210">
        <v>4</v>
      </c>
      <c r="C666" s="196" t="s">
        <v>114</v>
      </c>
      <c r="D666" s="201">
        <v>37735</v>
      </c>
      <c r="E666" s="196" t="s">
        <v>108</v>
      </c>
      <c r="F666" s="201">
        <v>42780.875069444446</v>
      </c>
      <c r="G666" s="196" t="s">
        <v>170</v>
      </c>
      <c r="H666" s="198" t="s">
        <v>88</v>
      </c>
      <c r="I666" s="196" t="s">
        <v>477</v>
      </c>
      <c r="J666" s="196" t="s">
        <v>299</v>
      </c>
      <c r="L666" s="200" t="s">
        <v>300</v>
      </c>
      <c r="M666" s="198" t="s">
        <v>9572</v>
      </c>
      <c r="N666" s="198" t="s">
        <v>9573</v>
      </c>
      <c r="O666" s="196" t="s">
        <v>553</v>
      </c>
      <c r="P666" s="198" t="s">
        <v>2166</v>
      </c>
      <c r="R666" s="196" t="s">
        <v>47</v>
      </c>
      <c r="S666" s="196" t="s">
        <v>45</v>
      </c>
      <c r="T666" s="211">
        <v>0</v>
      </c>
      <c r="U666" s="201">
        <v>41537</v>
      </c>
      <c r="W666" s="200" t="s">
        <v>93</v>
      </c>
      <c r="X666" s="196" t="s">
        <v>303</v>
      </c>
      <c r="AA666" s="196" t="s">
        <v>9574</v>
      </c>
      <c r="AB666" s="196" t="s">
        <v>9575</v>
      </c>
      <c r="AC666" s="200">
        <v>1</v>
      </c>
      <c r="AD666" s="200" t="s">
        <v>8231</v>
      </c>
      <c r="AE666" s="212">
        <v>-21684.71</v>
      </c>
      <c r="AF666" s="212">
        <v>4570450.29</v>
      </c>
      <c r="AG666" s="198" t="s">
        <v>9576</v>
      </c>
    </row>
    <row r="667" spans="1:33" hidden="1" x14ac:dyDescent="0.25">
      <c r="A667" s="209">
        <v>102240</v>
      </c>
      <c r="B667" s="210">
        <v>4</v>
      </c>
      <c r="C667" s="196" t="s">
        <v>114</v>
      </c>
      <c r="D667" s="201">
        <v>37735</v>
      </c>
      <c r="E667" s="196" t="s">
        <v>108</v>
      </c>
      <c r="F667" s="201">
        <v>42780.875069444446</v>
      </c>
      <c r="G667" s="196" t="s">
        <v>170</v>
      </c>
      <c r="H667" s="198" t="s">
        <v>88</v>
      </c>
      <c r="I667" s="196" t="s">
        <v>477</v>
      </c>
      <c r="J667" s="196" t="s">
        <v>299</v>
      </c>
      <c r="L667" s="200" t="s">
        <v>300</v>
      </c>
      <c r="M667" s="198" t="s">
        <v>9572</v>
      </c>
      <c r="N667" s="198" t="s">
        <v>9573</v>
      </c>
      <c r="O667" s="196" t="s">
        <v>553</v>
      </c>
      <c r="P667" s="198" t="s">
        <v>2166</v>
      </c>
      <c r="R667" s="196" t="s">
        <v>47</v>
      </c>
      <c r="S667" s="196" t="s">
        <v>45</v>
      </c>
      <c r="T667" s="211">
        <v>0</v>
      </c>
      <c r="U667" s="201">
        <v>41537</v>
      </c>
      <c r="W667" s="200" t="s">
        <v>93</v>
      </c>
      <c r="X667" s="196" t="s">
        <v>303</v>
      </c>
      <c r="AA667" s="196" t="s">
        <v>9577</v>
      </c>
      <c r="AB667" s="196" t="s">
        <v>9575</v>
      </c>
      <c r="AC667" s="200">
        <v>2</v>
      </c>
      <c r="AD667" s="200" t="s">
        <v>8231</v>
      </c>
      <c r="AE667" s="212">
        <v>-1373549.06</v>
      </c>
      <c r="AF667" s="212">
        <v>1221663.94</v>
      </c>
      <c r="AG667" s="198" t="s">
        <v>9576</v>
      </c>
    </row>
    <row r="668" spans="1:33" hidden="1" x14ac:dyDescent="0.25">
      <c r="A668" s="209">
        <v>102240</v>
      </c>
      <c r="B668" s="210">
        <v>4</v>
      </c>
      <c r="C668" s="196" t="s">
        <v>114</v>
      </c>
      <c r="D668" s="201">
        <v>37735</v>
      </c>
      <c r="E668" s="196" t="s">
        <v>108</v>
      </c>
      <c r="F668" s="201">
        <v>42780.875069444446</v>
      </c>
      <c r="G668" s="196" t="s">
        <v>170</v>
      </c>
      <c r="H668" s="198" t="s">
        <v>88</v>
      </c>
      <c r="I668" s="196" t="s">
        <v>477</v>
      </c>
      <c r="J668" s="196" t="s">
        <v>299</v>
      </c>
      <c r="L668" s="200" t="s">
        <v>300</v>
      </c>
      <c r="M668" s="198" t="s">
        <v>9572</v>
      </c>
      <c r="N668" s="198" t="s">
        <v>9573</v>
      </c>
      <c r="O668" s="196" t="s">
        <v>553</v>
      </c>
      <c r="P668" s="198" t="s">
        <v>2166</v>
      </c>
      <c r="R668" s="196" t="s">
        <v>47</v>
      </c>
      <c r="S668" s="196" t="s">
        <v>45</v>
      </c>
      <c r="T668" s="211">
        <v>0</v>
      </c>
      <c r="U668" s="201">
        <v>41537</v>
      </c>
      <c r="W668" s="200" t="s">
        <v>93</v>
      </c>
      <c r="X668" s="196" t="s">
        <v>303</v>
      </c>
      <c r="AA668" s="196" t="s">
        <v>9578</v>
      </c>
      <c r="AB668" s="196" t="s">
        <v>9575</v>
      </c>
      <c r="AC668" s="200">
        <v>3</v>
      </c>
      <c r="AD668" s="200" t="s">
        <v>8231</v>
      </c>
      <c r="AE668" s="212">
        <v>916627.23</v>
      </c>
      <c r="AF668" s="212">
        <v>141416858.22999999</v>
      </c>
      <c r="AG668" s="198" t="s">
        <v>9576</v>
      </c>
    </row>
    <row r="669" spans="1:33" hidden="1" x14ac:dyDescent="0.25">
      <c r="A669" s="209">
        <v>102242</v>
      </c>
      <c r="B669" s="210">
        <v>4</v>
      </c>
      <c r="C669" s="196" t="s">
        <v>85</v>
      </c>
      <c r="D669" s="201">
        <v>37735</v>
      </c>
      <c r="E669" s="196" t="s">
        <v>108</v>
      </c>
      <c r="F669" s="201">
        <v>44180</v>
      </c>
      <c r="G669" s="196" t="s">
        <v>189</v>
      </c>
      <c r="H669" s="198" t="s">
        <v>2853</v>
      </c>
      <c r="I669" s="196" t="s">
        <v>455</v>
      </c>
      <c r="J669" s="196" t="s">
        <v>101</v>
      </c>
      <c r="L669" s="200" t="s">
        <v>101</v>
      </c>
      <c r="M669" s="198" t="s">
        <v>9579</v>
      </c>
      <c r="N669" s="198" t="s">
        <v>9580</v>
      </c>
      <c r="O669" s="196" t="s">
        <v>553</v>
      </c>
      <c r="P669" s="198" t="s">
        <v>92</v>
      </c>
      <c r="R669" s="196" t="s">
        <v>47</v>
      </c>
      <c r="S669" s="196" t="s">
        <v>41</v>
      </c>
      <c r="T669" s="211">
        <v>3.72</v>
      </c>
      <c r="U669" s="201">
        <v>45331</v>
      </c>
      <c r="W669" s="200" t="s">
        <v>93</v>
      </c>
      <c r="X669" s="196" t="s">
        <v>13</v>
      </c>
      <c r="AA669" s="196" t="s">
        <v>9581</v>
      </c>
      <c r="AB669" s="196" t="s">
        <v>9582</v>
      </c>
      <c r="AC669" s="200">
        <v>1</v>
      </c>
      <c r="AD669" s="200" t="s">
        <v>8231</v>
      </c>
      <c r="AE669" s="203" t="s">
        <v>505</v>
      </c>
      <c r="AF669" s="212">
        <v>700000</v>
      </c>
    </row>
    <row r="670" spans="1:33" hidden="1" x14ac:dyDescent="0.25">
      <c r="A670" s="209">
        <v>102242</v>
      </c>
      <c r="B670" s="210">
        <v>4</v>
      </c>
      <c r="C670" s="196" t="s">
        <v>85</v>
      </c>
      <c r="D670" s="201">
        <v>37735</v>
      </c>
      <c r="E670" s="196" t="s">
        <v>108</v>
      </c>
      <c r="F670" s="201">
        <v>44180</v>
      </c>
      <c r="G670" s="196" t="s">
        <v>189</v>
      </c>
      <c r="H670" s="198" t="s">
        <v>2853</v>
      </c>
      <c r="I670" s="196" t="s">
        <v>455</v>
      </c>
      <c r="J670" s="196" t="s">
        <v>101</v>
      </c>
      <c r="L670" s="200" t="s">
        <v>101</v>
      </c>
      <c r="M670" s="198" t="s">
        <v>9579</v>
      </c>
      <c r="N670" s="198" t="s">
        <v>9580</v>
      </c>
      <c r="O670" s="196" t="s">
        <v>553</v>
      </c>
      <c r="P670" s="198" t="s">
        <v>92</v>
      </c>
      <c r="R670" s="196" t="s">
        <v>47</v>
      </c>
      <c r="S670" s="196" t="s">
        <v>41</v>
      </c>
      <c r="T670" s="211">
        <v>3.72</v>
      </c>
      <c r="U670" s="201">
        <v>45331</v>
      </c>
      <c r="W670" s="200" t="s">
        <v>93</v>
      </c>
      <c r="X670" s="196" t="s">
        <v>13</v>
      </c>
      <c r="AA670" s="196" t="s">
        <v>9583</v>
      </c>
      <c r="AB670" s="196" t="s">
        <v>9582</v>
      </c>
      <c r="AC670" s="200">
        <v>2</v>
      </c>
      <c r="AD670" s="200" t="s">
        <v>8231</v>
      </c>
      <c r="AE670" s="203" t="s">
        <v>505</v>
      </c>
      <c r="AF670" s="212">
        <v>5510022</v>
      </c>
    </row>
    <row r="671" spans="1:33" hidden="1" x14ac:dyDescent="0.25">
      <c r="A671" s="209">
        <v>102248.02</v>
      </c>
      <c r="B671" s="210">
        <v>1</v>
      </c>
      <c r="C671" s="196" t="s">
        <v>122</v>
      </c>
      <c r="D671" s="201">
        <v>43973</v>
      </c>
      <c r="E671" s="196" t="s">
        <v>398</v>
      </c>
      <c r="F671" s="201">
        <v>44349.875127314815</v>
      </c>
      <c r="G671" s="196" t="s">
        <v>108</v>
      </c>
      <c r="H671" s="198" t="s">
        <v>386</v>
      </c>
      <c r="I671" s="196" t="s">
        <v>172</v>
      </c>
      <c r="J671" s="196" t="s">
        <v>101</v>
      </c>
      <c r="L671" s="200" t="s">
        <v>101</v>
      </c>
      <c r="M671" s="198" t="s">
        <v>728</v>
      </c>
      <c r="O671" s="196" t="s">
        <v>438</v>
      </c>
      <c r="P671" s="198" t="s">
        <v>439</v>
      </c>
      <c r="R671" s="196" t="s">
        <v>39</v>
      </c>
      <c r="S671" s="196" t="s">
        <v>46</v>
      </c>
      <c r="T671" s="211">
        <v>0</v>
      </c>
      <c r="U671" s="201">
        <v>44323</v>
      </c>
      <c r="W671" s="200" t="s">
        <v>93</v>
      </c>
      <c r="X671" s="196" t="s">
        <v>13</v>
      </c>
      <c r="Y671" s="196" t="s">
        <v>31</v>
      </c>
      <c r="Z671" s="198" t="s">
        <v>729</v>
      </c>
      <c r="AA671" s="196" t="s">
        <v>9584</v>
      </c>
      <c r="AC671" s="200">
        <v>3</v>
      </c>
      <c r="AD671" s="200" t="s">
        <v>8274</v>
      </c>
      <c r="AE671" s="212">
        <v>1230103</v>
      </c>
      <c r="AF671" s="212">
        <v>1330103</v>
      </c>
      <c r="AG671" s="198" t="s">
        <v>730</v>
      </c>
    </row>
    <row r="672" spans="1:33" ht="36" hidden="1" x14ac:dyDescent="0.25">
      <c r="A672" s="209">
        <v>102251</v>
      </c>
      <c r="B672" s="210">
        <v>4</v>
      </c>
      <c r="C672" s="196" t="s">
        <v>85</v>
      </c>
      <c r="D672" s="201">
        <v>37753</v>
      </c>
      <c r="E672" s="196" t="s">
        <v>108</v>
      </c>
      <c r="F672" s="201">
        <v>44237</v>
      </c>
      <c r="G672" s="196" t="s">
        <v>143</v>
      </c>
      <c r="H672" s="198" t="s">
        <v>9585</v>
      </c>
      <c r="I672" s="196" t="s">
        <v>3009</v>
      </c>
      <c r="J672" s="196" t="s">
        <v>101</v>
      </c>
      <c r="L672" s="200" t="s">
        <v>101</v>
      </c>
      <c r="M672" s="198" t="s">
        <v>9586</v>
      </c>
      <c r="N672" s="198" t="s">
        <v>9587</v>
      </c>
      <c r="O672" s="196" t="s">
        <v>553</v>
      </c>
      <c r="P672" s="198" t="s">
        <v>3990</v>
      </c>
      <c r="R672" s="196" t="s">
        <v>47</v>
      </c>
      <c r="S672" s="196" t="s">
        <v>41</v>
      </c>
      <c r="T672" s="211">
        <v>18.8</v>
      </c>
      <c r="W672" s="200" t="s">
        <v>93</v>
      </c>
      <c r="X672" s="196" t="s">
        <v>94</v>
      </c>
      <c r="AA672" s="196" t="s">
        <v>9588</v>
      </c>
      <c r="AB672" s="196" t="s">
        <v>9589</v>
      </c>
      <c r="AC672" s="200">
        <v>0</v>
      </c>
      <c r="AD672" s="200" t="s">
        <v>8231</v>
      </c>
      <c r="AE672" s="203" t="s">
        <v>505</v>
      </c>
      <c r="AF672" s="212">
        <v>800000</v>
      </c>
    </row>
    <row r="673" spans="1:33" ht="36" hidden="1" x14ac:dyDescent="0.25">
      <c r="A673" s="209">
        <v>102251</v>
      </c>
      <c r="B673" s="210">
        <v>4</v>
      </c>
      <c r="C673" s="196" t="s">
        <v>85</v>
      </c>
      <c r="D673" s="201">
        <v>37753</v>
      </c>
      <c r="E673" s="196" t="s">
        <v>108</v>
      </c>
      <c r="F673" s="201">
        <v>44237</v>
      </c>
      <c r="G673" s="196" t="s">
        <v>143</v>
      </c>
      <c r="H673" s="198" t="s">
        <v>9585</v>
      </c>
      <c r="I673" s="196" t="s">
        <v>3009</v>
      </c>
      <c r="J673" s="196" t="s">
        <v>101</v>
      </c>
      <c r="L673" s="200" t="s">
        <v>101</v>
      </c>
      <c r="M673" s="198" t="s">
        <v>9586</v>
      </c>
      <c r="N673" s="198" t="s">
        <v>9587</v>
      </c>
      <c r="O673" s="196" t="s">
        <v>553</v>
      </c>
      <c r="P673" s="198" t="s">
        <v>3990</v>
      </c>
      <c r="R673" s="196" t="s">
        <v>47</v>
      </c>
      <c r="S673" s="196" t="s">
        <v>41</v>
      </c>
      <c r="T673" s="211">
        <v>18.8</v>
      </c>
      <c r="W673" s="200" t="s">
        <v>93</v>
      </c>
      <c r="X673" s="196" t="s">
        <v>94</v>
      </c>
      <c r="AA673" s="196" t="s">
        <v>9590</v>
      </c>
      <c r="AB673" s="196" t="s">
        <v>9589</v>
      </c>
      <c r="AC673" s="200">
        <v>0</v>
      </c>
      <c r="AD673" s="200" t="s">
        <v>8231</v>
      </c>
      <c r="AE673" s="203" t="s">
        <v>505</v>
      </c>
      <c r="AF673" s="212">
        <v>1200000</v>
      </c>
    </row>
    <row r="674" spans="1:33" ht="36" hidden="1" x14ac:dyDescent="0.25">
      <c r="A674" s="209">
        <v>102251.01</v>
      </c>
      <c r="B674" s="210">
        <v>4</v>
      </c>
      <c r="C674" s="196" t="s">
        <v>85</v>
      </c>
      <c r="D674" s="201">
        <v>37753</v>
      </c>
      <c r="E674" s="196" t="s">
        <v>108</v>
      </c>
      <c r="F674" s="201">
        <v>44180</v>
      </c>
      <c r="G674" s="196" t="s">
        <v>235</v>
      </c>
      <c r="H674" s="198" t="s">
        <v>331</v>
      </c>
      <c r="I674" s="196" t="s">
        <v>3009</v>
      </c>
      <c r="J674" s="196" t="s">
        <v>101</v>
      </c>
      <c r="L674" s="200" t="s">
        <v>101</v>
      </c>
      <c r="M674" s="198" t="s">
        <v>9591</v>
      </c>
      <c r="N674" s="198" t="s">
        <v>9592</v>
      </c>
      <c r="O674" s="196" t="s">
        <v>553</v>
      </c>
      <c r="P674" s="198" t="s">
        <v>92</v>
      </c>
      <c r="R674" s="196" t="s">
        <v>47</v>
      </c>
      <c r="S674" s="196" t="s">
        <v>41</v>
      </c>
      <c r="T674" s="211">
        <v>3.93</v>
      </c>
      <c r="U674" s="201">
        <v>45737</v>
      </c>
      <c r="W674" s="200" t="s">
        <v>93</v>
      </c>
      <c r="X674" s="196" t="s">
        <v>94</v>
      </c>
      <c r="AA674" s="196" t="s">
        <v>9593</v>
      </c>
      <c r="AB674" s="196" t="s">
        <v>9594</v>
      </c>
      <c r="AC674" s="200">
        <v>1</v>
      </c>
      <c r="AD674" s="200" t="s">
        <v>8231</v>
      </c>
      <c r="AE674" s="203" t="s">
        <v>505</v>
      </c>
      <c r="AF674" s="212">
        <v>300000</v>
      </c>
    </row>
    <row r="675" spans="1:33" ht="36" hidden="1" x14ac:dyDescent="0.25">
      <c r="A675" s="209">
        <v>102251.02</v>
      </c>
      <c r="B675" s="210">
        <v>4</v>
      </c>
      <c r="C675" s="196" t="s">
        <v>85</v>
      </c>
      <c r="D675" s="201">
        <v>37753</v>
      </c>
      <c r="E675" s="196" t="s">
        <v>108</v>
      </c>
      <c r="F675" s="201">
        <v>44315</v>
      </c>
      <c r="G675" s="196" t="s">
        <v>2192</v>
      </c>
      <c r="H675" s="198" t="s">
        <v>489</v>
      </c>
      <c r="I675" s="196" t="s">
        <v>3009</v>
      </c>
      <c r="J675" s="196" t="s">
        <v>101</v>
      </c>
      <c r="L675" s="200" t="s">
        <v>101</v>
      </c>
      <c r="M675" s="198" t="s">
        <v>9595</v>
      </c>
      <c r="N675" s="198" t="s">
        <v>9596</v>
      </c>
      <c r="O675" s="196" t="s">
        <v>553</v>
      </c>
      <c r="P675" s="198" t="s">
        <v>92</v>
      </c>
      <c r="R675" s="196" t="s">
        <v>47</v>
      </c>
      <c r="S675" s="196" t="s">
        <v>41</v>
      </c>
      <c r="T675" s="211">
        <v>4.04</v>
      </c>
      <c r="U675" s="201">
        <v>45632</v>
      </c>
      <c r="W675" s="200" t="s">
        <v>93</v>
      </c>
      <c r="X675" s="196" t="s">
        <v>103</v>
      </c>
      <c r="AA675" s="196" t="s">
        <v>9597</v>
      </c>
      <c r="AB675" s="196" t="s">
        <v>9598</v>
      </c>
      <c r="AC675" s="200">
        <v>1</v>
      </c>
      <c r="AD675" s="200" t="s">
        <v>8231</v>
      </c>
      <c r="AE675" s="203" t="s">
        <v>505</v>
      </c>
      <c r="AF675" s="212">
        <v>300000</v>
      </c>
    </row>
    <row r="676" spans="1:33" hidden="1" x14ac:dyDescent="0.25">
      <c r="A676" s="209">
        <v>102259</v>
      </c>
      <c r="B676" s="210">
        <v>3</v>
      </c>
      <c r="C676" s="196" t="s">
        <v>97</v>
      </c>
      <c r="D676" s="201">
        <v>37755</v>
      </c>
      <c r="E676" s="196" t="s">
        <v>108</v>
      </c>
      <c r="F676" s="201">
        <v>42627</v>
      </c>
      <c r="G676" s="196" t="s">
        <v>143</v>
      </c>
      <c r="H676" s="198" t="s">
        <v>1839</v>
      </c>
      <c r="M676" s="198" t="s">
        <v>9599</v>
      </c>
      <c r="O676" s="196" t="s">
        <v>119</v>
      </c>
      <c r="P676" s="198" t="s">
        <v>92</v>
      </c>
      <c r="R676" s="196" t="s">
        <v>47</v>
      </c>
      <c r="S676" s="196" t="s">
        <v>41</v>
      </c>
      <c r="T676" s="202" t="s">
        <v>505</v>
      </c>
      <c r="U676" s="201">
        <v>37792</v>
      </c>
      <c r="W676" s="200" t="s">
        <v>93</v>
      </c>
      <c r="AA676" s="196" t="s">
        <v>9600</v>
      </c>
      <c r="AC676" s="200">
        <v>3</v>
      </c>
      <c r="AE676" s="203" t="s">
        <v>505</v>
      </c>
      <c r="AF676" s="212">
        <v>162233.60000000001</v>
      </c>
      <c r="AG676" s="198" t="s">
        <v>9601</v>
      </c>
    </row>
    <row r="677" spans="1:33" ht="36" hidden="1" x14ac:dyDescent="0.25">
      <c r="A677" s="209">
        <v>102380.01</v>
      </c>
      <c r="B677" s="210">
        <v>1</v>
      </c>
      <c r="C677" s="196" t="s">
        <v>85</v>
      </c>
      <c r="D677" s="201">
        <v>37319.504201388889</v>
      </c>
      <c r="E677" s="196" t="s">
        <v>108</v>
      </c>
      <c r="F677" s="201">
        <v>44356</v>
      </c>
      <c r="G677" s="196" t="s">
        <v>143</v>
      </c>
      <c r="H677" s="198" t="s">
        <v>1160</v>
      </c>
      <c r="I677" s="196" t="s">
        <v>2795</v>
      </c>
      <c r="J677" s="196" t="s">
        <v>101</v>
      </c>
      <c r="L677" s="200" t="s">
        <v>101</v>
      </c>
      <c r="M677" s="198" t="s">
        <v>9602</v>
      </c>
      <c r="N677" s="198" t="s">
        <v>9603</v>
      </c>
      <c r="O677" s="196" t="s">
        <v>553</v>
      </c>
      <c r="P677" s="198" t="s">
        <v>453</v>
      </c>
      <c r="R677" s="196" t="s">
        <v>47</v>
      </c>
      <c r="S677" s="196" t="s">
        <v>45</v>
      </c>
      <c r="T677" s="211">
        <v>7.11</v>
      </c>
      <c r="W677" s="200" t="s">
        <v>93</v>
      </c>
      <c r="X677" s="196" t="s">
        <v>103</v>
      </c>
      <c r="AA677" s="196" t="s">
        <v>9604</v>
      </c>
      <c r="AB677" s="196" t="s">
        <v>9605</v>
      </c>
      <c r="AC677" s="200">
        <v>1</v>
      </c>
      <c r="AD677" s="200" t="s">
        <v>8231</v>
      </c>
      <c r="AE677" s="203" t="s">
        <v>505</v>
      </c>
      <c r="AF677" s="212">
        <v>2650000</v>
      </c>
    </row>
    <row r="678" spans="1:33" ht="54" hidden="1" x14ac:dyDescent="0.25">
      <c r="A678" s="209">
        <v>102380.02</v>
      </c>
      <c r="B678" s="210">
        <v>1</v>
      </c>
      <c r="C678" s="196" t="s">
        <v>85</v>
      </c>
      <c r="D678" s="201">
        <v>37735</v>
      </c>
      <c r="E678" s="196" t="s">
        <v>108</v>
      </c>
      <c r="F678" s="201">
        <v>44679</v>
      </c>
      <c r="G678" s="196" t="s">
        <v>148</v>
      </c>
      <c r="H678" s="198" t="s">
        <v>1160</v>
      </c>
      <c r="I678" s="196" t="s">
        <v>2795</v>
      </c>
      <c r="J678" s="196" t="s">
        <v>101</v>
      </c>
      <c r="L678" s="200" t="s">
        <v>101</v>
      </c>
      <c r="M678" s="198" t="s">
        <v>3421</v>
      </c>
      <c r="N678" s="198" t="s">
        <v>3422</v>
      </c>
      <c r="O678" s="196" t="s">
        <v>553</v>
      </c>
      <c r="P678" s="198" t="s">
        <v>1789</v>
      </c>
      <c r="R678" s="196" t="s">
        <v>47</v>
      </c>
      <c r="S678" s="196" t="s">
        <v>45</v>
      </c>
      <c r="T678" s="211">
        <v>2.2200000000000002</v>
      </c>
      <c r="U678" s="201">
        <v>45520</v>
      </c>
      <c r="W678" s="200" t="s">
        <v>93</v>
      </c>
      <c r="X678" s="196" t="s">
        <v>103</v>
      </c>
      <c r="AA678" s="196" t="s">
        <v>9606</v>
      </c>
      <c r="AB678" s="196" t="s">
        <v>9607</v>
      </c>
      <c r="AC678" s="200">
        <v>1</v>
      </c>
      <c r="AD678" s="200" t="s">
        <v>8231</v>
      </c>
      <c r="AE678" s="212">
        <v>285000</v>
      </c>
      <c r="AF678" s="212">
        <v>685000</v>
      </c>
    </row>
    <row r="679" spans="1:33" ht="54" hidden="1" x14ac:dyDescent="0.25">
      <c r="A679" s="209">
        <v>102380.02</v>
      </c>
      <c r="B679" s="210">
        <v>1</v>
      </c>
      <c r="C679" s="196" t="s">
        <v>85</v>
      </c>
      <c r="D679" s="201">
        <v>37735</v>
      </c>
      <c r="E679" s="196" t="s">
        <v>108</v>
      </c>
      <c r="F679" s="201">
        <v>44679</v>
      </c>
      <c r="G679" s="196" t="s">
        <v>148</v>
      </c>
      <c r="H679" s="198" t="s">
        <v>1160</v>
      </c>
      <c r="I679" s="196" t="s">
        <v>2795</v>
      </c>
      <c r="J679" s="196" t="s">
        <v>101</v>
      </c>
      <c r="L679" s="200" t="s">
        <v>101</v>
      </c>
      <c r="M679" s="198" t="s">
        <v>3421</v>
      </c>
      <c r="N679" s="198" t="s">
        <v>3422</v>
      </c>
      <c r="O679" s="196" t="s">
        <v>553</v>
      </c>
      <c r="P679" s="198" t="s">
        <v>1789</v>
      </c>
      <c r="R679" s="196" t="s">
        <v>47</v>
      </c>
      <c r="S679" s="196" t="s">
        <v>45</v>
      </c>
      <c r="T679" s="211">
        <v>2.2200000000000002</v>
      </c>
      <c r="U679" s="201">
        <v>45520</v>
      </c>
      <c r="W679" s="200" t="s">
        <v>93</v>
      </c>
      <c r="X679" s="196" t="s">
        <v>103</v>
      </c>
      <c r="AA679" s="196" t="s">
        <v>9608</v>
      </c>
      <c r="AB679" s="196" t="s">
        <v>9607</v>
      </c>
      <c r="AC679" s="200">
        <v>2</v>
      </c>
      <c r="AD679" s="200" t="s">
        <v>8231</v>
      </c>
      <c r="AE679" s="212">
        <v>10281438.98</v>
      </c>
      <c r="AF679" s="212">
        <v>10281438.98</v>
      </c>
    </row>
    <row r="680" spans="1:33" hidden="1" x14ac:dyDescent="0.25">
      <c r="A680" s="209">
        <v>102420.08</v>
      </c>
      <c r="B680" s="210">
        <v>2</v>
      </c>
      <c r="C680" s="196" t="s">
        <v>85</v>
      </c>
      <c r="D680" s="201">
        <v>39854</v>
      </c>
      <c r="E680" s="196" t="s">
        <v>2937</v>
      </c>
      <c r="F680" s="201">
        <v>44691</v>
      </c>
      <c r="G680" s="196" t="s">
        <v>222</v>
      </c>
      <c r="H680" s="198" t="s">
        <v>460</v>
      </c>
      <c r="I680" s="196" t="s">
        <v>471</v>
      </c>
      <c r="J680" s="196" t="s">
        <v>101</v>
      </c>
      <c r="L680" s="200" t="s">
        <v>101</v>
      </c>
      <c r="M680" s="198" t="s">
        <v>9609</v>
      </c>
      <c r="N680" s="198" t="s">
        <v>9610</v>
      </c>
      <c r="O680" s="196" t="s">
        <v>553</v>
      </c>
      <c r="P680" s="198" t="s">
        <v>1783</v>
      </c>
      <c r="R680" s="196" t="s">
        <v>47</v>
      </c>
      <c r="S680" s="196" t="s">
        <v>45</v>
      </c>
      <c r="T680" s="211">
        <v>23.3</v>
      </c>
      <c r="W680" s="200" t="s">
        <v>670</v>
      </c>
      <c r="X680" s="196" t="s">
        <v>13</v>
      </c>
      <c r="AA680" s="196" t="s">
        <v>9611</v>
      </c>
      <c r="AB680" s="196" t="s">
        <v>9612</v>
      </c>
      <c r="AC680" s="200">
        <v>0</v>
      </c>
      <c r="AD680" s="200" t="s">
        <v>8231</v>
      </c>
      <c r="AE680" s="203" t="s">
        <v>505</v>
      </c>
      <c r="AF680" s="212">
        <v>8665000</v>
      </c>
    </row>
    <row r="681" spans="1:33" hidden="1" x14ac:dyDescent="0.25">
      <c r="A681" s="209">
        <v>102420.11</v>
      </c>
      <c r="B681" s="210">
        <v>2</v>
      </c>
      <c r="C681" s="196" t="s">
        <v>85</v>
      </c>
      <c r="D681" s="201">
        <v>44589</v>
      </c>
      <c r="E681" s="196" t="s">
        <v>87</v>
      </c>
      <c r="F681" s="201">
        <v>44608</v>
      </c>
      <c r="G681" s="196" t="s">
        <v>87</v>
      </c>
      <c r="H681" s="198" t="s">
        <v>460</v>
      </c>
      <c r="I681" s="196" t="s">
        <v>471</v>
      </c>
      <c r="J681" s="196" t="s">
        <v>101</v>
      </c>
      <c r="L681" s="200" t="s">
        <v>101</v>
      </c>
      <c r="M681" s="198" t="s">
        <v>4136</v>
      </c>
      <c r="N681" s="198" t="s">
        <v>4137</v>
      </c>
      <c r="O681" s="196" t="s">
        <v>553</v>
      </c>
      <c r="P681" s="198" t="s">
        <v>4031</v>
      </c>
      <c r="R681" s="196" t="s">
        <v>47</v>
      </c>
      <c r="S681" s="196" t="s">
        <v>45</v>
      </c>
      <c r="T681" s="211">
        <v>0.25</v>
      </c>
      <c r="W681" s="200" t="s">
        <v>93</v>
      </c>
      <c r="X681" s="196" t="s">
        <v>13</v>
      </c>
      <c r="AA681" s="196" t="s">
        <v>9613</v>
      </c>
      <c r="AB681" s="196" t="s">
        <v>9614</v>
      </c>
      <c r="AC681" s="200">
        <v>0</v>
      </c>
      <c r="AD681" s="200" t="s">
        <v>8231</v>
      </c>
      <c r="AE681" s="212">
        <v>75000</v>
      </c>
      <c r="AF681" s="212">
        <v>75000</v>
      </c>
    </row>
    <row r="682" spans="1:33" hidden="1" x14ac:dyDescent="0.25">
      <c r="A682" s="209">
        <v>102420.12</v>
      </c>
      <c r="B682" s="210">
        <v>2</v>
      </c>
      <c r="C682" s="196" t="s">
        <v>85</v>
      </c>
      <c r="D682" s="201">
        <v>44589</v>
      </c>
      <c r="E682" s="196" t="s">
        <v>87</v>
      </c>
      <c r="F682" s="201">
        <v>44606</v>
      </c>
      <c r="G682" s="196" t="s">
        <v>426</v>
      </c>
      <c r="H682" s="198" t="s">
        <v>460</v>
      </c>
      <c r="I682" s="196" t="s">
        <v>471</v>
      </c>
      <c r="J682" s="196" t="s">
        <v>101</v>
      </c>
      <c r="L682" s="200" t="s">
        <v>101</v>
      </c>
      <c r="M682" s="198" t="s">
        <v>4621</v>
      </c>
      <c r="N682" s="198" t="s">
        <v>4622</v>
      </c>
      <c r="O682" s="196" t="s">
        <v>553</v>
      </c>
      <c r="P682" s="198" t="s">
        <v>4518</v>
      </c>
      <c r="R682" s="196" t="s">
        <v>4525</v>
      </c>
      <c r="S682" s="196" t="s">
        <v>4526</v>
      </c>
      <c r="T682" s="211">
        <v>0.21</v>
      </c>
      <c r="W682" s="200" t="s">
        <v>93</v>
      </c>
      <c r="X682" s="196" t="s">
        <v>13</v>
      </c>
      <c r="AA682" s="196" t="s">
        <v>9615</v>
      </c>
      <c r="AB682" s="196" t="s">
        <v>9616</v>
      </c>
      <c r="AC682" s="200">
        <v>0</v>
      </c>
      <c r="AD682" s="200" t="s">
        <v>8231</v>
      </c>
      <c r="AE682" s="212">
        <v>75000</v>
      </c>
      <c r="AF682" s="212">
        <v>75000</v>
      </c>
    </row>
    <row r="683" spans="1:33" ht="36" hidden="1" x14ac:dyDescent="0.25">
      <c r="A683" s="209">
        <v>102619</v>
      </c>
      <c r="B683" s="210">
        <v>4</v>
      </c>
      <c r="C683" s="196" t="s">
        <v>85</v>
      </c>
      <c r="D683" s="201">
        <v>37876</v>
      </c>
      <c r="E683" s="196" t="s">
        <v>108</v>
      </c>
      <c r="F683" s="201">
        <v>44375</v>
      </c>
      <c r="G683" s="196" t="s">
        <v>509</v>
      </c>
      <c r="H683" s="198" t="s">
        <v>88</v>
      </c>
      <c r="I683" s="196" t="s">
        <v>4022</v>
      </c>
      <c r="K683" s="196" t="s">
        <v>4023</v>
      </c>
      <c r="L683" s="200" t="s">
        <v>183</v>
      </c>
      <c r="M683" s="198" t="s">
        <v>4024</v>
      </c>
      <c r="N683" s="198" t="s">
        <v>4025</v>
      </c>
      <c r="O683" s="196" t="s">
        <v>91</v>
      </c>
      <c r="P683" s="198" t="s">
        <v>2166</v>
      </c>
      <c r="R683" s="196" t="s">
        <v>47</v>
      </c>
      <c r="S683" s="196" t="s">
        <v>45</v>
      </c>
      <c r="T683" s="211">
        <v>0</v>
      </c>
      <c r="W683" s="200" t="s">
        <v>93</v>
      </c>
      <c r="X683" s="196" t="s">
        <v>13</v>
      </c>
      <c r="AA683" s="196" t="s">
        <v>9617</v>
      </c>
      <c r="AB683" s="196" t="s">
        <v>9618</v>
      </c>
      <c r="AC683" s="200">
        <v>0</v>
      </c>
      <c r="AD683" s="200" t="s">
        <v>8231</v>
      </c>
      <c r="AE683" s="212">
        <v>624159</v>
      </c>
      <c r="AF683" s="212">
        <v>2055748</v>
      </c>
    </row>
    <row r="684" spans="1:33" ht="54" hidden="1" x14ac:dyDescent="0.25">
      <c r="A684" s="209">
        <v>102620</v>
      </c>
      <c r="B684" s="210">
        <v>1</v>
      </c>
      <c r="C684" s="196" t="s">
        <v>85</v>
      </c>
      <c r="D684" s="201">
        <v>37876</v>
      </c>
      <c r="E684" s="196" t="s">
        <v>108</v>
      </c>
      <c r="F684" s="201">
        <v>44314</v>
      </c>
      <c r="G684" s="196" t="s">
        <v>179</v>
      </c>
      <c r="H684" s="198" t="s">
        <v>347</v>
      </c>
      <c r="M684" s="198" t="s">
        <v>9619</v>
      </c>
      <c r="N684" s="198" t="s">
        <v>9620</v>
      </c>
      <c r="O684" s="196" t="s">
        <v>91</v>
      </c>
      <c r="P684" s="198" t="s">
        <v>1936</v>
      </c>
      <c r="R684" s="196" t="s">
        <v>47</v>
      </c>
      <c r="S684" s="196" t="s">
        <v>45</v>
      </c>
      <c r="T684" s="211">
        <v>0.82</v>
      </c>
      <c r="W684" s="200" t="s">
        <v>93</v>
      </c>
      <c r="X684" s="196" t="s">
        <v>103</v>
      </c>
      <c r="AA684" s="196" t="s">
        <v>9621</v>
      </c>
      <c r="AB684" s="196" t="s">
        <v>9622</v>
      </c>
      <c r="AC684" s="200">
        <v>1</v>
      </c>
      <c r="AD684" s="200" t="s">
        <v>8231</v>
      </c>
      <c r="AE684" s="203" t="s">
        <v>505</v>
      </c>
      <c r="AF684" s="212">
        <v>1261745</v>
      </c>
    </row>
    <row r="685" spans="1:33" ht="54" hidden="1" x14ac:dyDescent="0.25">
      <c r="A685" s="209">
        <v>102620</v>
      </c>
      <c r="B685" s="210">
        <v>1</v>
      </c>
      <c r="C685" s="196" t="s">
        <v>85</v>
      </c>
      <c r="D685" s="201">
        <v>37876</v>
      </c>
      <c r="E685" s="196" t="s">
        <v>108</v>
      </c>
      <c r="F685" s="201">
        <v>44314</v>
      </c>
      <c r="G685" s="196" t="s">
        <v>179</v>
      </c>
      <c r="H685" s="198" t="s">
        <v>347</v>
      </c>
      <c r="M685" s="198" t="s">
        <v>9619</v>
      </c>
      <c r="N685" s="198" t="s">
        <v>9620</v>
      </c>
      <c r="O685" s="196" t="s">
        <v>91</v>
      </c>
      <c r="P685" s="198" t="s">
        <v>1936</v>
      </c>
      <c r="R685" s="196" t="s">
        <v>47</v>
      </c>
      <c r="S685" s="196" t="s">
        <v>45</v>
      </c>
      <c r="T685" s="211">
        <v>0.82</v>
      </c>
      <c r="W685" s="200" t="s">
        <v>93</v>
      </c>
      <c r="X685" s="196" t="s">
        <v>103</v>
      </c>
      <c r="AA685" s="196" t="s">
        <v>9623</v>
      </c>
      <c r="AB685" s="196" t="s">
        <v>9622</v>
      </c>
      <c r="AC685" s="200">
        <v>2</v>
      </c>
      <c r="AD685" s="200" t="s">
        <v>8231</v>
      </c>
      <c r="AE685" s="203" t="s">
        <v>505</v>
      </c>
      <c r="AF685" s="212">
        <v>5988455</v>
      </c>
    </row>
    <row r="686" spans="1:33" hidden="1" x14ac:dyDescent="0.25">
      <c r="A686" s="209">
        <v>102638.01</v>
      </c>
      <c r="B686" s="210">
        <v>3</v>
      </c>
      <c r="C686" s="196" t="s">
        <v>114</v>
      </c>
      <c r="D686" s="201">
        <v>42107</v>
      </c>
      <c r="E686" s="196" t="s">
        <v>134</v>
      </c>
      <c r="F686" s="201">
        <v>44529</v>
      </c>
      <c r="G686" s="196" t="s">
        <v>170</v>
      </c>
      <c r="H686" s="198" t="s">
        <v>910</v>
      </c>
      <c r="I686" s="196" t="s">
        <v>613</v>
      </c>
      <c r="J686" s="196" t="s">
        <v>299</v>
      </c>
      <c r="L686" s="200" t="s">
        <v>300</v>
      </c>
      <c r="M686" s="198" t="s">
        <v>3695</v>
      </c>
      <c r="N686" s="198" t="s">
        <v>3696</v>
      </c>
      <c r="O686" s="196" t="s">
        <v>157</v>
      </c>
      <c r="P686" s="198" t="s">
        <v>157</v>
      </c>
      <c r="Q686" s="198" t="s">
        <v>3697</v>
      </c>
      <c r="R686" s="196" t="s">
        <v>47</v>
      </c>
      <c r="S686" s="196" t="s">
        <v>43</v>
      </c>
      <c r="T686" s="211">
        <v>6.64</v>
      </c>
      <c r="U686" s="201">
        <v>42342</v>
      </c>
      <c r="V686" s="196" t="s">
        <v>1805</v>
      </c>
      <c r="W686" s="200" t="s">
        <v>93</v>
      </c>
      <c r="X686" s="196" t="s">
        <v>303</v>
      </c>
      <c r="Y686" s="196" t="s">
        <v>29</v>
      </c>
      <c r="AA686" s="196" t="s">
        <v>9624</v>
      </c>
      <c r="AB686" s="196" t="s">
        <v>9625</v>
      </c>
      <c r="AC686" s="200">
        <v>3</v>
      </c>
      <c r="AD686" s="200" t="s">
        <v>8274</v>
      </c>
      <c r="AE686" s="212">
        <v>14000.6</v>
      </c>
      <c r="AF686" s="212">
        <v>71021.600000000006</v>
      </c>
      <c r="AG686" s="198" t="s">
        <v>3698</v>
      </c>
    </row>
    <row r="687" spans="1:33" hidden="1" x14ac:dyDescent="0.25">
      <c r="A687" s="209">
        <v>102638.01</v>
      </c>
      <c r="B687" s="210">
        <v>3</v>
      </c>
      <c r="C687" s="196" t="s">
        <v>114</v>
      </c>
      <c r="D687" s="201">
        <v>42107</v>
      </c>
      <c r="E687" s="196" t="s">
        <v>134</v>
      </c>
      <c r="F687" s="201">
        <v>44529</v>
      </c>
      <c r="G687" s="196" t="s">
        <v>170</v>
      </c>
      <c r="H687" s="198" t="s">
        <v>910</v>
      </c>
      <c r="I687" s="196" t="s">
        <v>613</v>
      </c>
      <c r="J687" s="196" t="s">
        <v>299</v>
      </c>
      <c r="L687" s="200" t="s">
        <v>300</v>
      </c>
      <c r="M687" s="198" t="s">
        <v>3695</v>
      </c>
      <c r="N687" s="198" t="s">
        <v>3696</v>
      </c>
      <c r="O687" s="196" t="s">
        <v>157</v>
      </c>
      <c r="P687" s="198" t="s">
        <v>157</v>
      </c>
      <c r="Q687" s="198" t="s">
        <v>3697</v>
      </c>
      <c r="R687" s="196" t="s">
        <v>47</v>
      </c>
      <c r="S687" s="196" t="s">
        <v>43</v>
      </c>
      <c r="T687" s="211">
        <v>6.64</v>
      </c>
      <c r="U687" s="201">
        <v>42342</v>
      </c>
      <c r="V687" s="196" t="s">
        <v>1805</v>
      </c>
      <c r="W687" s="200" t="s">
        <v>93</v>
      </c>
      <c r="X687" s="196" t="s">
        <v>303</v>
      </c>
      <c r="Y687" s="196" t="s">
        <v>29</v>
      </c>
      <c r="AA687" s="196" t="s">
        <v>9626</v>
      </c>
      <c r="AB687" s="196" t="s">
        <v>9625</v>
      </c>
      <c r="AC687" s="200">
        <v>8</v>
      </c>
      <c r="AD687" s="200" t="s">
        <v>8231</v>
      </c>
      <c r="AE687" s="212">
        <v>-1393.15</v>
      </c>
      <c r="AF687" s="212">
        <v>3146909.85</v>
      </c>
      <c r="AG687" s="198" t="s">
        <v>3698</v>
      </c>
    </row>
    <row r="688" spans="1:33" hidden="1" x14ac:dyDescent="0.25">
      <c r="A688" s="209">
        <v>102714</v>
      </c>
      <c r="B688" s="210">
        <v>4</v>
      </c>
      <c r="C688" s="196" t="s">
        <v>97</v>
      </c>
      <c r="D688" s="201">
        <v>37894</v>
      </c>
      <c r="E688" s="196" t="s">
        <v>108</v>
      </c>
      <c r="F688" s="201">
        <v>38957</v>
      </c>
      <c r="G688" s="196" t="s">
        <v>108</v>
      </c>
      <c r="H688" s="198" t="s">
        <v>1760</v>
      </c>
      <c r="M688" s="198" t="s">
        <v>9627</v>
      </c>
      <c r="O688" s="196" t="s">
        <v>119</v>
      </c>
      <c r="P688" s="198" t="s">
        <v>19</v>
      </c>
      <c r="R688" s="196" t="s">
        <v>47</v>
      </c>
      <c r="S688" s="196" t="s">
        <v>46</v>
      </c>
      <c r="T688" s="211">
        <v>599.07000000000005</v>
      </c>
      <c r="U688" s="201">
        <v>37946</v>
      </c>
      <c r="W688" s="200" t="s">
        <v>93</v>
      </c>
      <c r="AA688" s="196" t="s">
        <v>9628</v>
      </c>
      <c r="AC688" s="200">
        <v>3</v>
      </c>
      <c r="AD688" s="200" t="s">
        <v>8274</v>
      </c>
      <c r="AE688" s="203" t="s">
        <v>505</v>
      </c>
      <c r="AF688" s="212">
        <v>592867.78</v>
      </c>
      <c r="AG688" s="198" t="s">
        <v>9629</v>
      </c>
    </row>
    <row r="689" spans="1:33" hidden="1" x14ac:dyDescent="0.25">
      <c r="A689" s="209">
        <v>102915.02</v>
      </c>
      <c r="B689" s="210">
        <v>3</v>
      </c>
      <c r="C689" s="196" t="s">
        <v>114</v>
      </c>
      <c r="D689" s="201">
        <v>39391</v>
      </c>
      <c r="E689" s="196" t="s">
        <v>2937</v>
      </c>
      <c r="F689" s="201">
        <v>43028.875081018516</v>
      </c>
      <c r="G689" s="196" t="s">
        <v>170</v>
      </c>
      <c r="H689" s="198" t="s">
        <v>9630</v>
      </c>
      <c r="I689" s="196" t="s">
        <v>9631</v>
      </c>
      <c r="J689" s="196" t="s">
        <v>101</v>
      </c>
      <c r="L689" s="200" t="s">
        <v>101</v>
      </c>
      <c r="M689" s="198" t="s">
        <v>9632</v>
      </c>
      <c r="N689" s="198" t="s">
        <v>9633</v>
      </c>
      <c r="O689" s="196" t="s">
        <v>553</v>
      </c>
      <c r="P689" s="198" t="s">
        <v>1783</v>
      </c>
      <c r="R689" s="196" t="s">
        <v>47</v>
      </c>
      <c r="S689" s="196" t="s">
        <v>45</v>
      </c>
      <c r="T689" s="211">
        <v>2.29</v>
      </c>
      <c r="U689" s="201">
        <v>41516</v>
      </c>
      <c r="W689" s="200" t="s">
        <v>93</v>
      </c>
      <c r="X689" s="196" t="s">
        <v>13</v>
      </c>
      <c r="AA689" s="196" t="s">
        <v>9634</v>
      </c>
      <c r="AB689" s="196" t="s">
        <v>9635</v>
      </c>
      <c r="AC689" s="200">
        <v>2</v>
      </c>
      <c r="AD689" s="200" t="s">
        <v>8231</v>
      </c>
      <c r="AE689" s="203" t="s">
        <v>505</v>
      </c>
      <c r="AF689" s="212">
        <v>1181839.6000000001</v>
      </c>
      <c r="AG689" s="198" t="s">
        <v>9636</v>
      </c>
    </row>
    <row r="690" spans="1:33" hidden="1" x14ac:dyDescent="0.25">
      <c r="A690" s="209">
        <v>102915.02</v>
      </c>
      <c r="B690" s="210">
        <v>3</v>
      </c>
      <c r="C690" s="196" t="s">
        <v>114</v>
      </c>
      <c r="D690" s="201">
        <v>39391</v>
      </c>
      <c r="E690" s="196" t="s">
        <v>2937</v>
      </c>
      <c r="F690" s="201">
        <v>43028.875081018516</v>
      </c>
      <c r="G690" s="196" t="s">
        <v>170</v>
      </c>
      <c r="H690" s="198" t="s">
        <v>9630</v>
      </c>
      <c r="I690" s="196" t="s">
        <v>9631</v>
      </c>
      <c r="J690" s="196" t="s">
        <v>101</v>
      </c>
      <c r="L690" s="200" t="s">
        <v>101</v>
      </c>
      <c r="M690" s="198" t="s">
        <v>9632</v>
      </c>
      <c r="N690" s="198" t="s">
        <v>9633</v>
      </c>
      <c r="O690" s="196" t="s">
        <v>553</v>
      </c>
      <c r="P690" s="198" t="s">
        <v>1783</v>
      </c>
      <c r="R690" s="196" t="s">
        <v>47</v>
      </c>
      <c r="S690" s="196" t="s">
        <v>45</v>
      </c>
      <c r="T690" s="211">
        <v>2.29</v>
      </c>
      <c r="U690" s="201">
        <v>41516</v>
      </c>
      <c r="W690" s="200" t="s">
        <v>93</v>
      </c>
      <c r="X690" s="196" t="s">
        <v>13</v>
      </c>
      <c r="AA690" s="196" t="s">
        <v>9637</v>
      </c>
      <c r="AB690" s="196" t="s">
        <v>9635</v>
      </c>
      <c r="AC690" s="200">
        <v>3</v>
      </c>
      <c r="AD690" s="200" t="s">
        <v>8231</v>
      </c>
      <c r="AE690" s="203" t="s">
        <v>505</v>
      </c>
      <c r="AF690" s="212">
        <v>15923529.76</v>
      </c>
      <c r="AG690" s="198" t="s">
        <v>9636</v>
      </c>
    </row>
    <row r="691" spans="1:33" ht="36" hidden="1" x14ac:dyDescent="0.25">
      <c r="A691" s="209">
        <v>103029</v>
      </c>
      <c r="B691" s="210">
        <v>1</v>
      </c>
      <c r="C691" s="196" t="s">
        <v>97</v>
      </c>
      <c r="D691" s="201">
        <v>37938</v>
      </c>
      <c r="E691" s="196" t="s">
        <v>108</v>
      </c>
      <c r="F691" s="201">
        <v>44617</v>
      </c>
      <c r="G691" s="196" t="s">
        <v>161</v>
      </c>
      <c r="H691" s="198" t="s">
        <v>297</v>
      </c>
      <c r="I691" s="196" t="s">
        <v>2163</v>
      </c>
      <c r="J691" s="196" t="s">
        <v>299</v>
      </c>
      <c r="L691" s="200" t="s">
        <v>300</v>
      </c>
      <c r="M691" s="198" t="s">
        <v>2164</v>
      </c>
      <c r="N691" s="198" t="s">
        <v>2165</v>
      </c>
      <c r="O691" s="196" t="s">
        <v>553</v>
      </c>
      <c r="P691" s="198" t="s">
        <v>2166</v>
      </c>
      <c r="R691" s="196" t="s">
        <v>47</v>
      </c>
      <c r="S691" s="196" t="s">
        <v>45</v>
      </c>
      <c r="T691" s="211">
        <v>0.46</v>
      </c>
      <c r="U691" s="201">
        <v>42412</v>
      </c>
      <c r="W691" s="200" t="s">
        <v>93</v>
      </c>
      <c r="X691" s="196" t="s">
        <v>2167</v>
      </c>
      <c r="AA691" s="196" t="s">
        <v>9638</v>
      </c>
      <c r="AB691" s="196" t="s">
        <v>9639</v>
      </c>
      <c r="AC691" s="200">
        <v>1</v>
      </c>
      <c r="AD691" s="200" t="s">
        <v>8231</v>
      </c>
      <c r="AE691" s="203" t="s">
        <v>505</v>
      </c>
      <c r="AF691" s="212">
        <v>1971500</v>
      </c>
      <c r="AG691" s="198" t="s">
        <v>2168</v>
      </c>
    </row>
    <row r="692" spans="1:33" ht="36" hidden="1" x14ac:dyDescent="0.25">
      <c r="A692" s="209">
        <v>103029</v>
      </c>
      <c r="B692" s="210">
        <v>1</v>
      </c>
      <c r="C692" s="196" t="s">
        <v>97</v>
      </c>
      <c r="D692" s="201">
        <v>37938</v>
      </c>
      <c r="E692" s="196" t="s">
        <v>108</v>
      </c>
      <c r="F692" s="201">
        <v>44617</v>
      </c>
      <c r="G692" s="196" t="s">
        <v>161</v>
      </c>
      <c r="H692" s="198" t="s">
        <v>297</v>
      </c>
      <c r="I692" s="196" t="s">
        <v>2163</v>
      </c>
      <c r="J692" s="196" t="s">
        <v>299</v>
      </c>
      <c r="L692" s="200" t="s">
        <v>300</v>
      </c>
      <c r="M692" s="198" t="s">
        <v>2164</v>
      </c>
      <c r="N692" s="198" t="s">
        <v>2165</v>
      </c>
      <c r="O692" s="196" t="s">
        <v>553</v>
      </c>
      <c r="P692" s="198" t="s">
        <v>2166</v>
      </c>
      <c r="R692" s="196" t="s">
        <v>47</v>
      </c>
      <c r="S692" s="196" t="s">
        <v>45</v>
      </c>
      <c r="T692" s="211">
        <v>0.46</v>
      </c>
      <c r="U692" s="201">
        <v>42412</v>
      </c>
      <c r="W692" s="200" t="s">
        <v>93</v>
      </c>
      <c r="X692" s="196" t="s">
        <v>2167</v>
      </c>
      <c r="AA692" s="196" t="s">
        <v>9640</v>
      </c>
      <c r="AB692" s="196" t="s">
        <v>9639</v>
      </c>
      <c r="AC692" s="200">
        <v>2</v>
      </c>
      <c r="AD692" s="200" t="s">
        <v>8231</v>
      </c>
      <c r="AE692" s="212">
        <v>-1125000</v>
      </c>
      <c r="AF692" s="212">
        <v>3775000</v>
      </c>
      <c r="AG692" s="198" t="s">
        <v>2168</v>
      </c>
    </row>
    <row r="693" spans="1:33" ht="36" hidden="1" x14ac:dyDescent="0.25">
      <c r="A693" s="209">
        <v>103029</v>
      </c>
      <c r="B693" s="210">
        <v>1</v>
      </c>
      <c r="C693" s="196" t="s">
        <v>97</v>
      </c>
      <c r="D693" s="201">
        <v>37938</v>
      </c>
      <c r="E693" s="196" t="s">
        <v>108</v>
      </c>
      <c r="F693" s="201">
        <v>44617</v>
      </c>
      <c r="G693" s="196" t="s">
        <v>161</v>
      </c>
      <c r="H693" s="198" t="s">
        <v>297</v>
      </c>
      <c r="I693" s="196" t="s">
        <v>2163</v>
      </c>
      <c r="J693" s="196" t="s">
        <v>299</v>
      </c>
      <c r="L693" s="200" t="s">
        <v>300</v>
      </c>
      <c r="M693" s="198" t="s">
        <v>2164</v>
      </c>
      <c r="N693" s="198" t="s">
        <v>2165</v>
      </c>
      <c r="O693" s="196" t="s">
        <v>553</v>
      </c>
      <c r="P693" s="198" t="s">
        <v>2166</v>
      </c>
      <c r="R693" s="196" t="s">
        <v>47</v>
      </c>
      <c r="S693" s="196" t="s">
        <v>45</v>
      </c>
      <c r="T693" s="211">
        <v>0.46</v>
      </c>
      <c r="U693" s="201">
        <v>42412</v>
      </c>
      <c r="W693" s="200" t="s">
        <v>93</v>
      </c>
      <c r="X693" s="196" t="s">
        <v>2167</v>
      </c>
      <c r="AA693" s="196" t="s">
        <v>9641</v>
      </c>
      <c r="AB693" s="196" t="s">
        <v>9639</v>
      </c>
      <c r="AC693" s="200">
        <v>3</v>
      </c>
      <c r="AD693" s="200" t="s">
        <v>8231</v>
      </c>
      <c r="AE693" s="212">
        <v>2700000</v>
      </c>
      <c r="AF693" s="212">
        <v>27138730</v>
      </c>
      <c r="AG693" s="198" t="s">
        <v>2168</v>
      </c>
    </row>
    <row r="694" spans="1:33" hidden="1" x14ac:dyDescent="0.25">
      <c r="A694" s="209">
        <v>103139</v>
      </c>
      <c r="B694" s="210">
        <v>3</v>
      </c>
      <c r="C694" s="196" t="s">
        <v>114</v>
      </c>
      <c r="D694" s="201">
        <v>37951</v>
      </c>
      <c r="E694" s="196" t="s">
        <v>108</v>
      </c>
      <c r="F694" s="201">
        <v>44278</v>
      </c>
      <c r="G694" s="196" t="s">
        <v>170</v>
      </c>
      <c r="H694" s="198" t="s">
        <v>9642</v>
      </c>
      <c r="I694" s="196" t="s">
        <v>2000</v>
      </c>
      <c r="J694" s="196" t="s">
        <v>101</v>
      </c>
      <c r="L694" s="200" t="s">
        <v>101</v>
      </c>
      <c r="M694" s="198" t="s">
        <v>9643</v>
      </c>
      <c r="N694" s="198" t="s">
        <v>9644</v>
      </c>
      <c r="O694" s="196" t="s">
        <v>40</v>
      </c>
      <c r="P694" s="198" t="s">
        <v>166</v>
      </c>
      <c r="R694" s="196" t="s">
        <v>39</v>
      </c>
      <c r="S694" s="196" t="s">
        <v>45</v>
      </c>
      <c r="T694" s="211">
        <v>0.313</v>
      </c>
      <c r="U694" s="201">
        <v>40480</v>
      </c>
      <c r="W694" s="200" t="s">
        <v>93</v>
      </c>
      <c r="X694" s="196" t="s">
        <v>13</v>
      </c>
      <c r="Z694" s="198" t="s">
        <v>9645</v>
      </c>
      <c r="AA694" s="196" t="s">
        <v>9646</v>
      </c>
      <c r="AB694" s="196" t="s">
        <v>9647</v>
      </c>
      <c r="AC694" s="200">
        <v>1</v>
      </c>
      <c r="AD694" s="200" t="s">
        <v>8231</v>
      </c>
      <c r="AE694" s="203" t="s">
        <v>505</v>
      </c>
      <c r="AF694" s="212">
        <v>1499594.25</v>
      </c>
      <c r="AG694" s="198" t="s">
        <v>9648</v>
      </c>
    </row>
    <row r="695" spans="1:33" hidden="1" x14ac:dyDescent="0.25">
      <c r="A695" s="209">
        <v>103139</v>
      </c>
      <c r="B695" s="210">
        <v>3</v>
      </c>
      <c r="C695" s="196" t="s">
        <v>114</v>
      </c>
      <c r="D695" s="201">
        <v>37951</v>
      </c>
      <c r="E695" s="196" t="s">
        <v>108</v>
      </c>
      <c r="F695" s="201">
        <v>44278</v>
      </c>
      <c r="G695" s="196" t="s">
        <v>170</v>
      </c>
      <c r="H695" s="198" t="s">
        <v>9642</v>
      </c>
      <c r="I695" s="196" t="s">
        <v>2000</v>
      </c>
      <c r="J695" s="196" t="s">
        <v>101</v>
      </c>
      <c r="L695" s="200" t="s">
        <v>101</v>
      </c>
      <c r="M695" s="198" t="s">
        <v>9643</v>
      </c>
      <c r="N695" s="198" t="s">
        <v>9644</v>
      </c>
      <c r="O695" s="196" t="s">
        <v>40</v>
      </c>
      <c r="P695" s="198" t="s">
        <v>166</v>
      </c>
      <c r="R695" s="196" t="s">
        <v>39</v>
      </c>
      <c r="S695" s="196" t="s">
        <v>45</v>
      </c>
      <c r="T695" s="211">
        <v>0.313</v>
      </c>
      <c r="U695" s="201">
        <v>40480</v>
      </c>
      <c r="W695" s="200" t="s">
        <v>93</v>
      </c>
      <c r="X695" s="196" t="s">
        <v>13</v>
      </c>
      <c r="Z695" s="198" t="s">
        <v>9645</v>
      </c>
      <c r="AA695" s="196" t="s">
        <v>9649</v>
      </c>
      <c r="AB695" s="196" t="s">
        <v>9647</v>
      </c>
      <c r="AC695" s="200">
        <v>2</v>
      </c>
      <c r="AD695" s="200" t="s">
        <v>8231</v>
      </c>
      <c r="AE695" s="203" t="s">
        <v>505</v>
      </c>
      <c r="AF695" s="212">
        <v>5319109.82</v>
      </c>
      <c r="AG695" s="198" t="s">
        <v>9648</v>
      </c>
    </row>
    <row r="696" spans="1:33" hidden="1" x14ac:dyDescent="0.25">
      <c r="A696" s="209">
        <v>103139</v>
      </c>
      <c r="B696" s="210">
        <v>3</v>
      </c>
      <c r="C696" s="196" t="s">
        <v>114</v>
      </c>
      <c r="D696" s="201">
        <v>37951</v>
      </c>
      <c r="E696" s="196" t="s">
        <v>108</v>
      </c>
      <c r="F696" s="201">
        <v>44278</v>
      </c>
      <c r="G696" s="196" t="s">
        <v>170</v>
      </c>
      <c r="H696" s="198" t="s">
        <v>9642</v>
      </c>
      <c r="I696" s="196" t="s">
        <v>2000</v>
      </c>
      <c r="J696" s="196" t="s">
        <v>101</v>
      </c>
      <c r="L696" s="200" t="s">
        <v>101</v>
      </c>
      <c r="M696" s="198" t="s">
        <v>9643</v>
      </c>
      <c r="N696" s="198" t="s">
        <v>9644</v>
      </c>
      <c r="O696" s="196" t="s">
        <v>40</v>
      </c>
      <c r="P696" s="198" t="s">
        <v>166</v>
      </c>
      <c r="R696" s="196" t="s">
        <v>39</v>
      </c>
      <c r="S696" s="196" t="s">
        <v>45</v>
      </c>
      <c r="T696" s="211">
        <v>0.313</v>
      </c>
      <c r="U696" s="201">
        <v>40480</v>
      </c>
      <c r="W696" s="200" t="s">
        <v>93</v>
      </c>
      <c r="X696" s="196" t="s">
        <v>13</v>
      </c>
      <c r="Z696" s="198" t="s">
        <v>9645</v>
      </c>
      <c r="AA696" s="196" t="s">
        <v>9650</v>
      </c>
      <c r="AB696" s="196" t="s">
        <v>9647</v>
      </c>
      <c r="AC696" s="200">
        <v>3</v>
      </c>
      <c r="AD696" s="200" t="s">
        <v>8231</v>
      </c>
      <c r="AE696" s="203" t="s">
        <v>505</v>
      </c>
      <c r="AF696" s="212">
        <v>35221544.340000004</v>
      </c>
      <c r="AG696" s="198" t="s">
        <v>9648</v>
      </c>
    </row>
    <row r="697" spans="1:33" ht="54" hidden="1" x14ac:dyDescent="0.25">
      <c r="A697" s="209">
        <v>103169</v>
      </c>
      <c r="B697" s="210">
        <v>3</v>
      </c>
      <c r="C697" s="196" t="s">
        <v>97</v>
      </c>
      <c r="D697" s="201">
        <v>37960</v>
      </c>
      <c r="E697" s="196" t="s">
        <v>108</v>
      </c>
      <c r="F697" s="201">
        <v>44448</v>
      </c>
      <c r="G697" s="196" t="s">
        <v>241</v>
      </c>
      <c r="H697" s="198" t="s">
        <v>3442</v>
      </c>
      <c r="I697" s="196" t="s">
        <v>1475</v>
      </c>
      <c r="J697" s="196" t="s">
        <v>101</v>
      </c>
      <c r="L697" s="200" t="s">
        <v>101</v>
      </c>
      <c r="M697" s="198" t="s">
        <v>3443</v>
      </c>
      <c r="N697" s="198" t="s">
        <v>3444</v>
      </c>
      <c r="O697" s="196" t="s">
        <v>553</v>
      </c>
      <c r="P697" s="198" t="s">
        <v>1783</v>
      </c>
      <c r="R697" s="196" t="s">
        <v>47</v>
      </c>
      <c r="S697" s="196" t="s">
        <v>45</v>
      </c>
      <c r="T697" s="211">
        <v>3.2</v>
      </c>
      <c r="U697" s="201">
        <v>42965</v>
      </c>
      <c r="W697" s="200" t="s">
        <v>93</v>
      </c>
      <c r="X697" s="196" t="s">
        <v>103</v>
      </c>
      <c r="AA697" s="196" t="s">
        <v>9651</v>
      </c>
      <c r="AB697" s="196" t="s">
        <v>9652</v>
      </c>
      <c r="AC697" s="200">
        <v>0</v>
      </c>
      <c r="AD697" s="200" t="s">
        <v>8231</v>
      </c>
      <c r="AE697" s="203" t="s">
        <v>505</v>
      </c>
      <c r="AF697" s="212">
        <v>751958</v>
      </c>
      <c r="AG697" s="198" t="s">
        <v>3445</v>
      </c>
    </row>
    <row r="698" spans="1:33" ht="54" hidden="1" x14ac:dyDescent="0.25">
      <c r="A698" s="209">
        <v>103169</v>
      </c>
      <c r="B698" s="210">
        <v>3</v>
      </c>
      <c r="C698" s="196" t="s">
        <v>97</v>
      </c>
      <c r="D698" s="201">
        <v>37960</v>
      </c>
      <c r="E698" s="196" t="s">
        <v>108</v>
      </c>
      <c r="F698" s="201">
        <v>44448</v>
      </c>
      <c r="G698" s="196" t="s">
        <v>241</v>
      </c>
      <c r="H698" s="198" t="s">
        <v>3442</v>
      </c>
      <c r="I698" s="196" t="s">
        <v>1475</v>
      </c>
      <c r="J698" s="196" t="s">
        <v>101</v>
      </c>
      <c r="L698" s="200" t="s">
        <v>101</v>
      </c>
      <c r="M698" s="198" t="s">
        <v>3443</v>
      </c>
      <c r="N698" s="198" t="s">
        <v>3444</v>
      </c>
      <c r="O698" s="196" t="s">
        <v>553</v>
      </c>
      <c r="P698" s="198" t="s">
        <v>1783</v>
      </c>
      <c r="R698" s="196" t="s">
        <v>47</v>
      </c>
      <c r="S698" s="196" t="s">
        <v>45</v>
      </c>
      <c r="T698" s="211">
        <v>3.2</v>
      </c>
      <c r="U698" s="201">
        <v>42965</v>
      </c>
      <c r="W698" s="200" t="s">
        <v>93</v>
      </c>
      <c r="X698" s="196" t="s">
        <v>103</v>
      </c>
      <c r="AA698" s="196" t="s">
        <v>9653</v>
      </c>
      <c r="AB698" s="196" t="s">
        <v>9652</v>
      </c>
      <c r="AC698" s="200">
        <v>1</v>
      </c>
      <c r="AD698" s="200" t="s">
        <v>8231</v>
      </c>
      <c r="AE698" s="203" t="s">
        <v>505</v>
      </c>
      <c r="AF698" s="212">
        <v>1305225</v>
      </c>
      <c r="AG698" s="198" t="s">
        <v>3445</v>
      </c>
    </row>
    <row r="699" spans="1:33" ht="54" hidden="1" x14ac:dyDescent="0.25">
      <c r="A699" s="209">
        <v>103169</v>
      </c>
      <c r="B699" s="210">
        <v>3</v>
      </c>
      <c r="C699" s="196" t="s">
        <v>97</v>
      </c>
      <c r="D699" s="201">
        <v>37960</v>
      </c>
      <c r="E699" s="196" t="s">
        <v>108</v>
      </c>
      <c r="F699" s="201">
        <v>44448</v>
      </c>
      <c r="G699" s="196" t="s">
        <v>241</v>
      </c>
      <c r="H699" s="198" t="s">
        <v>3442</v>
      </c>
      <c r="I699" s="196" t="s">
        <v>1475</v>
      </c>
      <c r="J699" s="196" t="s">
        <v>101</v>
      </c>
      <c r="L699" s="200" t="s">
        <v>101</v>
      </c>
      <c r="M699" s="198" t="s">
        <v>3443</v>
      </c>
      <c r="N699" s="198" t="s">
        <v>3444</v>
      </c>
      <c r="O699" s="196" t="s">
        <v>553</v>
      </c>
      <c r="P699" s="198" t="s">
        <v>1783</v>
      </c>
      <c r="R699" s="196" t="s">
        <v>47</v>
      </c>
      <c r="S699" s="196" t="s">
        <v>45</v>
      </c>
      <c r="T699" s="211">
        <v>3.2</v>
      </c>
      <c r="U699" s="201">
        <v>42965</v>
      </c>
      <c r="W699" s="200" t="s">
        <v>93</v>
      </c>
      <c r="X699" s="196" t="s">
        <v>103</v>
      </c>
      <c r="AA699" s="196" t="s">
        <v>9654</v>
      </c>
      <c r="AB699" s="196" t="s">
        <v>9652</v>
      </c>
      <c r="AC699" s="200">
        <v>2</v>
      </c>
      <c r="AD699" s="200" t="s">
        <v>8231</v>
      </c>
      <c r="AE699" s="212">
        <v>-200000</v>
      </c>
      <c r="AF699" s="212">
        <v>120000</v>
      </c>
      <c r="AG699" s="198" t="s">
        <v>3445</v>
      </c>
    </row>
    <row r="700" spans="1:33" ht="54" hidden="1" x14ac:dyDescent="0.25">
      <c r="A700" s="209">
        <v>103169</v>
      </c>
      <c r="B700" s="210">
        <v>3</v>
      </c>
      <c r="C700" s="196" t="s">
        <v>97</v>
      </c>
      <c r="D700" s="201">
        <v>37960</v>
      </c>
      <c r="E700" s="196" t="s">
        <v>108</v>
      </c>
      <c r="F700" s="201">
        <v>44448</v>
      </c>
      <c r="G700" s="196" t="s">
        <v>241</v>
      </c>
      <c r="H700" s="198" t="s">
        <v>3442</v>
      </c>
      <c r="I700" s="196" t="s">
        <v>1475</v>
      </c>
      <c r="J700" s="196" t="s">
        <v>101</v>
      </c>
      <c r="L700" s="200" t="s">
        <v>101</v>
      </c>
      <c r="M700" s="198" t="s">
        <v>3443</v>
      </c>
      <c r="N700" s="198" t="s">
        <v>3444</v>
      </c>
      <c r="O700" s="196" t="s">
        <v>553</v>
      </c>
      <c r="P700" s="198" t="s">
        <v>1783</v>
      </c>
      <c r="R700" s="196" t="s">
        <v>47</v>
      </c>
      <c r="S700" s="196" t="s">
        <v>45</v>
      </c>
      <c r="T700" s="211">
        <v>3.2</v>
      </c>
      <c r="U700" s="201">
        <v>42965</v>
      </c>
      <c r="W700" s="200" t="s">
        <v>93</v>
      </c>
      <c r="X700" s="196" t="s">
        <v>103</v>
      </c>
      <c r="AA700" s="196" t="s">
        <v>9655</v>
      </c>
      <c r="AB700" s="196" t="s">
        <v>9652</v>
      </c>
      <c r="AC700" s="200">
        <v>2</v>
      </c>
      <c r="AD700" s="200" t="s">
        <v>8231</v>
      </c>
      <c r="AE700" s="203" t="s">
        <v>505</v>
      </c>
      <c r="AF700" s="212">
        <v>1750948</v>
      </c>
      <c r="AG700" s="198" t="s">
        <v>3445</v>
      </c>
    </row>
    <row r="701" spans="1:33" ht="54" hidden="1" x14ac:dyDescent="0.25">
      <c r="A701" s="209">
        <v>103169</v>
      </c>
      <c r="B701" s="210">
        <v>3</v>
      </c>
      <c r="C701" s="196" t="s">
        <v>97</v>
      </c>
      <c r="D701" s="201">
        <v>37960</v>
      </c>
      <c r="E701" s="196" t="s">
        <v>108</v>
      </c>
      <c r="F701" s="201">
        <v>44448</v>
      </c>
      <c r="G701" s="196" t="s">
        <v>241</v>
      </c>
      <c r="H701" s="198" t="s">
        <v>3442</v>
      </c>
      <c r="I701" s="196" t="s">
        <v>1475</v>
      </c>
      <c r="J701" s="196" t="s">
        <v>101</v>
      </c>
      <c r="L701" s="200" t="s">
        <v>101</v>
      </c>
      <c r="M701" s="198" t="s">
        <v>3443</v>
      </c>
      <c r="N701" s="198" t="s">
        <v>3444</v>
      </c>
      <c r="O701" s="196" t="s">
        <v>553</v>
      </c>
      <c r="P701" s="198" t="s">
        <v>1783</v>
      </c>
      <c r="R701" s="196" t="s">
        <v>47</v>
      </c>
      <c r="S701" s="196" t="s">
        <v>45</v>
      </c>
      <c r="T701" s="211">
        <v>3.2</v>
      </c>
      <c r="U701" s="201">
        <v>42965</v>
      </c>
      <c r="W701" s="200" t="s">
        <v>93</v>
      </c>
      <c r="X701" s="196" t="s">
        <v>103</v>
      </c>
      <c r="AA701" s="196" t="s">
        <v>9656</v>
      </c>
      <c r="AB701" s="196" t="s">
        <v>9652</v>
      </c>
      <c r="AC701" s="200">
        <v>2</v>
      </c>
      <c r="AD701" s="200" t="s">
        <v>8231</v>
      </c>
      <c r="AE701" s="203" t="s">
        <v>505</v>
      </c>
      <c r="AF701" s="212">
        <v>320000</v>
      </c>
      <c r="AG701" s="198" t="s">
        <v>3445</v>
      </c>
    </row>
    <row r="702" spans="1:33" ht="54" hidden="1" x14ac:dyDescent="0.25">
      <c r="A702" s="209">
        <v>103169</v>
      </c>
      <c r="B702" s="210">
        <v>3</v>
      </c>
      <c r="C702" s="196" t="s">
        <v>97</v>
      </c>
      <c r="D702" s="201">
        <v>37960</v>
      </c>
      <c r="E702" s="196" t="s">
        <v>108</v>
      </c>
      <c r="F702" s="201">
        <v>44448</v>
      </c>
      <c r="G702" s="196" t="s">
        <v>241</v>
      </c>
      <c r="H702" s="198" t="s">
        <v>3442</v>
      </c>
      <c r="I702" s="196" t="s">
        <v>1475</v>
      </c>
      <c r="J702" s="196" t="s">
        <v>101</v>
      </c>
      <c r="L702" s="200" t="s">
        <v>101</v>
      </c>
      <c r="M702" s="198" t="s">
        <v>3443</v>
      </c>
      <c r="N702" s="198" t="s">
        <v>3444</v>
      </c>
      <c r="O702" s="196" t="s">
        <v>553</v>
      </c>
      <c r="P702" s="198" t="s">
        <v>1783</v>
      </c>
      <c r="R702" s="196" t="s">
        <v>47</v>
      </c>
      <c r="S702" s="196" t="s">
        <v>45</v>
      </c>
      <c r="T702" s="211">
        <v>3.2</v>
      </c>
      <c r="U702" s="201">
        <v>42965</v>
      </c>
      <c r="W702" s="200" t="s">
        <v>93</v>
      </c>
      <c r="X702" s="196" t="s">
        <v>103</v>
      </c>
      <c r="AA702" s="196" t="s">
        <v>9657</v>
      </c>
      <c r="AB702" s="196" t="s">
        <v>9652</v>
      </c>
      <c r="AC702" s="200">
        <v>3</v>
      </c>
      <c r="AD702" s="200" t="s">
        <v>8231</v>
      </c>
      <c r="AE702" s="212">
        <v>499465</v>
      </c>
      <c r="AF702" s="212">
        <v>12280213</v>
      </c>
      <c r="AG702" s="198" t="s">
        <v>3445</v>
      </c>
    </row>
    <row r="703" spans="1:33" ht="54" hidden="1" x14ac:dyDescent="0.25">
      <c r="A703" s="209">
        <v>103169</v>
      </c>
      <c r="B703" s="210">
        <v>3</v>
      </c>
      <c r="C703" s="196" t="s">
        <v>97</v>
      </c>
      <c r="D703" s="201">
        <v>37960</v>
      </c>
      <c r="E703" s="196" t="s">
        <v>108</v>
      </c>
      <c r="F703" s="201">
        <v>44448</v>
      </c>
      <c r="G703" s="196" t="s">
        <v>241</v>
      </c>
      <c r="H703" s="198" t="s">
        <v>3442</v>
      </c>
      <c r="I703" s="196" t="s">
        <v>1475</v>
      </c>
      <c r="J703" s="196" t="s">
        <v>101</v>
      </c>
      <c r="L703" s="200" t="s">
        <v>101</v>
      </c>
      <c r="M703" s="198" t="s">
        <v>3443</v>
      </c>
      <c r="N703" s="198" t="s">
        <v>3444</v>
      </c>
      <c r="O703" s="196" t="s">
        <v>553</v>
      </c>
      <c r="P703" s="198" t="s">
        <v>1783</v>
      </c>
      <c r="R703" s="196" t="s">
        <v>47</v>
      </c>
      <c r="S703" s="196" t="s">
        <v>45</v>
      </c>
      <c r="T703" s="211">
        <v>3.2</v>
      </c>
      <c r="U703" s="201">
        <v>42965</v>
      </c>
      <c r="W703" s="200" t="s">
        <v>93</v>
      </c>
      <c r="X703" s="196" t="s">
        <v>103</v>
      </c>
      <c r="AA703" s="196" t="s">
        <v>9658</v>
      </c>
      <c r="AB703" s="196" t="s">
        <v>9652</v>
      </c>
      <c r="AC703" s="200">
        <v>3</v>
      </c>
      <c r="AD703" s="200" t="s">
        <v>8231</v>
      </c>
      <c r="AE703" s="212">
        <v>1700624.5</v>
      </c>
      <c r="AF703" s="212">
        <v>21313886.5</v>
      </c>
      <c r="AG703" s="198" t="s">
        <v>3445</v>
      </c>
    </row>
    <row r="704" spans="1:33" hidden="1" x14ac:dyDescent="0.25">
      <c r="A704" s="209">
        <v>103203.01</v>
      </c>
      <c r="B704" s="210">
        <v>3</v>
      </c>
      <c r="C704" s="196" t="s">
        <v>85</v>
      </c>
      <c r="D704" s="201">
        <v>37735</v>
      </c>
      <c r="E704" s="196" t="s">
        <v>108</v>
      </c>
      <c r="F704" s="201">
        <v>44663</v>
      </c>
      <c r="G704" s="196" t="s">
        <v>2192</v>
      </c>
      <c r="H704" s="198" t="s">
        <v>785</v>
      </c>
      <c r="I704" s="196" t="s">
        <v>1545</v>
      </c>
      <c r="J704" s="196" t="s">
        <v>101</v>
      </c>
      <c r="L704" s="200" t="s">
        <v>101</v>
      </c>
      <c r="M704" s="198" t="s">
        <v>9659</v>
      </c>
      <c r="N704" s="198" t="s">
        <v>9660</v>
      </c>
      <c r="O704" s="196" t="s">
        <v>553</v>
      </c>
      <c r="P704" s="198" t="s">
        <v>92</v>
      </c>
      <c r="R704" s="196" t="s">
        <v>47</v>
      </c>
      <c r="S704" s="196" t="s">
        <v>41</v>
      </c>
      <c r="T704" s="211">
        <v>1.776</v>
      </c>
      <c r="U704" s="201">
        <v>45058</v>
      </c>
      <c r="W704" s="200" t="s">
        <v>93</v>
      </c>
      <c r="X704" s="196" t="s">
        <v>103</v>
      </c>
      <c r="AA704" s="196" t="s">
        <v>9661</v>
      </c>
      <c r="AB704" s="196" t="s">
        <v>9662</v>
      </c>
      <c r="AC704" s="200">
        <v>1</v>
      </c>
      <c r="AD704" s="200" t="s">
        <v>8231</v>
      </c>
      <c r="AE704" s="203" t="s">
        <v>505</v>
      </c>
      <c r="AF704" s="212">
        <v>584475</v>
      </c>
    </row>
    <row r="705" spans="1:33" hidden="1" x14ac:dyDescent="0.25">
      <c r="A705" s="209">
        <v>103203.01</v>
      </c>
      <c r="B705" s="210">
        <v>3</v>
      </c>
      <c r="C705" s="196" t="s">
        <v>85</v>
      </c>
      <c r="D705" s="201">
        <v>37735</v>
      </c>
      <c r="E705" s="196" t="s">
        <v>108</v>
      </c>
      <c r="F705" s="201">
        <v>44663</v>
      </c>
      <c r="G705" s="196" t="s">
        <v>2192</v>
      </c>
      <c r="H705" s="198" t="s">
        <v>785</v>
      </c>
      <c r="I705" s="196" t="s">
        <v>1545</v>
      </c>
      <c r="J705" s="196" t="s">
        <v>101</v>
      </c>
      <c r="L705" s="200" t="s">
        <v>101</v>
      </c>
      <c r="M705" s="198" t="s">
        <v>9659</v>
      </c>
      <c r="N705" s="198" t="s">
        <v>9660</v>
      </c>
      <c r="O705" s="196" t="s">
        <v>553</v>
      </c>
      <c r="P705" s="198" t="s">
        <v>92</v>
      </c>
      <c r="R705" s="196" t="s">
        <v>47</v>
      </c>
      <c r="S705" s="196" t="s">
        <v>41</v>
      </c>
      <c r="T705" s="211">
        <v>1.776</v>
      </c>
      <c r="U705" s="201">
        <v>45058</v>
      </c>
      <c r="W705" s="200" t="s">
        <v>93</v>
      </c>
      <c r="X705" s="196" t="s">
        <v>103</v>
      </c>
      <c r="AA705" s="196" t="s">
        <v>9663</v>
      </c>
      <c r="AB705" s="196" t="s">
        <v>9662</v>
      </c>
      <c r="AC705" s="200">
        <v>2</v>
      </c>
      <c r="AD705" s="200" t="s">
        <v>8231</v>
      </c>
      <c r="AE705" s="203" t="s">
        <v>505</v>
      </c>
      <c r="AF705" s="212">
        <v>6452000</v>
      </c>
    </row>
    <row r="706" spans="1:33" ht="36" hidden="1" x14ac:dyDescent="0.25">
      <c r="A706" s="209">
        <v>103203.02</v>
      </c>
      <c r="B706" s="210">
        <v>3</v>
      </c>
      <c r="C706" s="196" t="s">
        <v>97</v>
      </c>
      <c r="D706" s="201">
        <v>38098</v>
      </c>
      <c r="E706" s="196" t="s">
        <v>108</v>
      </c>
      <c r="F706" s="201">
        <v>44089.7971875</v>
      </c>
      <c r="G706" s="196" t="s">
        <v>152</v>
      </c>
      <c r="H706" s="198" t="s">
        <v>785</v>
      </c>
      <c r="I706" s="196" t="s">
        <v>1545</v>
      </c>
      <c r="J706" s="196" t="s">
        <v>101</v>
      </c>
      <c r="L706" s="200" t="s">
        <v>101</v>
      </c>
      <c r="M706" s="198" t="s">
        <v>9664</v>
      </c>
      <c r="N706" s="198" t="s">
        <v>9665</v>
      </c>
      <c r="O706" s="196" t="s">
        <v>553</v>
      </c>
      <c r="P706" s="198" t="s">
        <v>1783</v>
      </c>
      <c r="R706" s="196" t="s">
        <v>47</v>
      </c>
      <c r="S706" s="196" t="s">
        <v>45</v>
      </c>
      <c r="T706" s="211">
        <v>1.66</v>
      </c>
      <c r="U706" s="201">
        <v>43077</v>
      </c>
      <c r="W706" s="200" t="s">
        <v>93</v>
      </c>
      <c r="X706" s="196" t="s">
        <v>103</v>
      </c>
      <c r="AA706" s="196" t="s">
        <v>9666</v>
      </c>
      <c r="AB706" s="196" t="s">
        <v>9667</v>
      </c>
      <c r="AC706" s="200">
        <v>1</v>
      </c>
      <c r="AD706" s="200" t="s">
        <v>8231</v>
      </c>
      <c r="AE706" s="203" t="s">
        <v>505</v>
      </c>
      <c r="AF706" s="212">
        <v>619500</v>
      </c>
      <c r="AG706" s="198" t="s">
        <v>9668</v>
      </c>
    </row>
    <row r="707" spans="1:33" ht="36" hidden="1" x14ac:dyDescent="0.25">
      <c r="A707" s="209">
        <v>103203.02</v>
      </c>
      <c r="B707" s="210">
        <v>3</v>
      </c>
      <c r="C707" s="196" t="s">
        <v>97</v>
      </c>
      <c r="D707" s="201">
        <v>38098</v>
      </c>
      <c r="E707" s="196" t="s">
        <v>108</v>
      </c>
      <c r="F707" s="201">
        <v>44089.7971875</v>
      </c>
      <c r="G707" s="196" t="s">
        <v>152</v>
      </c>
      <c r="H707" s="198" t="s">
        <v>785</v>
      </c>
      <c r="I707" s="196" t="s">
        <v>1545</v>
      </c>
      <c r="J707" s="196" t="s">
        <v>101</v>
      </c>
      <c r="L707" s="200" t="s">
        <v>101</v>
      </c>
      <c r="M707" s="198" t="s">
        <v>9664</v>
      </c>
      <c r="N707" s="198" t="s">
        <v>9665</v>
      </c>
      <c r="O707" s="196" t="s">
        <v>553</v>
      </c>
      <c r="P707" s="198" t="s">
        <v>1783</v>
      </c>
      <c r="R707" s="196" t="s">
        <v>47</v>
      </c>
      <c r="S707" s="196" t="s">
        <v>45</v>
      </c>
      <c r="T707" s="211">
        <v>1.66</v>
      </c>
      <c r="U707" s="201">
        <v>43077</v>
      </c>
      <c r="W707" s="200" t="s">
        <v>93</v>
      </c>
      <c r="X707" s="196" t="s">
        <v>103</v>
      </c>
      <c r="AA707" s="196" t="s">
        <v>9669</v>
      </c>
      <c r="AB707" s="196" t="s">
        <v>9667</v>
      </c>
      <c r="AC707" s="200">
        <v>2</v>
      </c>
      <c r="AD707" s="200" t="s">
        <v>8231</v>
      </c>
      <c r="AE707" s="203" t="s">
        <v>505</v>
      </c>
      <c r="AF707" s="212">
        <v>3558625</v>
      </c>
      <c r="AG707" s="198" t="s">
        <v>9668</v>
      </c>
    </row>
    <row r="708" spans="1:33" ht="36" hidden="1" x14ac:dyDescent="0.25">
      <c r="A708" s="209">
        <v>103203.02</v>
      </c>
      <c r="B708" s="210">
        <v>3</v>
      </c>
      <c r="C708" s="196" t="s">
        <v>97</v>
      </c>
      <c r="D708" s="201">
        <v>38098</v>
      </c>
      <c r="E708" s="196" t="s">
        <v>108</v>
      </c>
      <c r="F708" s="201">
        <v>44089.7971875</v>
      </c>
      <c r="G708" s="196" t="s">
        <v>152</v>
      </c>
      <c r="H708" s="198" t="s">
        <v>785</v>
      </c>
      <c r="I708" s="196" t="s">
        <v>1545</v>
      </c>
      <c r="J708" s="196" t="s">
        <v>101</v>
      </c>
      <c r="L708" s="200" t="s">
        <v>101</v>
      </c>
      <c r="M708" s="198" t="s">
        <v>9664</v>
      </c>
      <c r="N708" s="198" t="s">
        <v>9665</v>
      </c>
      <c r="O708" s="196" t="s">
        <v>553</v>
      </c>
      <c r="P708" s="198" t="s">
        <v>1783</v>
      </c>
      <c r="R708" s="196" t="s">
        <v>47</v>
      </c>
      <c r="S708" s="196" t="s">
        <v>45</v>
      </c>
      <c r="T708" s="211">
        <v>1.66</v>
      </c>
      <c r="U708" s="201">
        <v>43077</v>
      </c>
      <c r="W708" s="200" t="s">
        <v>93</v>
      </c>
      <c r="X708" s="196" t="s">
        <v>103</v>
      </c>
      <c r="AA708" s="196" t="s">
        <v>9670</v>
      </c>
      <c r="AB708" s="196" t="s">
        <v>9667</v>
      </c>
      <c r="AC708" s="200">
        <v>3</v>
      </c>
      <c r="AD708" s="200" t="s">
        <v>8231</v>
      </c>
      <c r="AE708" s="203" t="s">
        <v>505</v>
      </c>
      <c r="AF708" s="212">
        <v>10921874</v>
      </c>
      <c r="AG708" s="198" t="s">
        <v>9668</v>
      </c>
    </row>
    <row r="709" spans="1:33" hidden="1" x14ac:dyDescent="0.25">
      <c r="A709" s="209">
        <v>103276.02</v>
      </c>
      <c r="B709" s="210">
        <v>3</v>
      </c>
      <c r="C709" s="196" t="s">
        <v>85</v>
      </c>
      <c r="D709" s="201">
        <v>39646</v>
      </c>
      <c r="E709" s="196" t="s">
        <v>449</v>
      </c>
      <c r="F709" s="201">
        <v>43661</v>
      </c>
      <c r="G709" s="196" t="s">
        <v>98</v>
      </c>
      <c r="H709" s="198" t="s">
        <v>1776</v>
      </c>
      <c r="M709" s="198" t="s">
        <v>1777</v>
      </c>
      <c r="O709" s="196" t="s">
        <v>119</v>
      </c>
      <c r="P709" s="198" t="s">
        <v>19</v>
      </c>
      <c r="R709" s="196" t="s">
        <v>8204</v>
      </c>
      <c r="S709" s="196" t="s">
        <v>43</v>
      </c>
      <c r="T709" s="202" t="s">
        <v>505</v>
      </c>
      <c r="W709" s="200" t="s">
        <v>93</v>
      </c>
      <c r="AA709" s="196" t="s">
        <v>9671</v>
      </c>
      <c r="AC709" s="200">
        <v>3</v>
      </c>
      <c r="AD709" s="200" t="s">
        <v>8274</v>
      </c>
      <c r="AE709" s="212">
        <v>961800.5</v>
      </c>
      <c r="AF709" s="212">
        <v>8537235.4900000002</v>
      </c>
    </row>
    <row r="710" spans="1:33" ht="72" hidden="1" x14ac:dyDescent="0.25">
      <c r="A710" s="209">
        <v>103490</v>
      </c>
      <c r="B710" s="210">
        <v>3</v>
      </c>
      <c r="C710" s="196" t="s">
        <v>85</v>
      </c>
      <c r="D710" s="201">
        <v>38039</v>
      </c>
      <c r="E710" s="196" t="s">
        <v>9672</v>
      </c>
      <c r="F710" s="201">
        <v>44676</v>
      </c>
      <c r="G710" s="196" t="s">
        <v>4222</v>
      </c>
      <c r="H710" s="198" t="s">
        <v>538</v>
      </c>
      <c r="I710" s="196" t="s">
        <v>9673</v>
      </c>
      <c r="K710" s="196" t="s">
        <v>9674</v>
      </c>
      <c r="L710" s="200" t="s">
        <v>183</v>
      </c>
      <c r="M710" s="198" t="s">
        <v>9675</v>
      </c>
      <c r="N710" s="198" t="s">
        <v>9676</v>
      </c>
      <c r="O710" s="196" t="s">
        <v>91</v>
      </c>
      <c r="P710" s="198" t="s">
        <v>1897</v>
      </c>
      <c r="R710" s="196" t="s">
        <v>47</v>
      </c>
      <c r="S710" s="196" t="s">
        <v>45</v>
      </c>
      <c r="T710" s="211">
        <v>1.71</v>
      </c>
      <c r="W710" s="200" t="s">
        <v>93</v>
      </c>
      <c r="X710" s="196" t="s">
        <v>103</v>
      </c>
      <c r="AA710" s="196" t="s">
        <v>9677</v>
      </c>
      <c r="AB710" s="196" t="s">
        <v>9678</v>
      </c>
      <c r="AC710" s="200">
        <v>2</v>
      </c>
      <c r="AD710" s="200" t="s">
        <v>8231</v>
      </c>
      <c r="AE710" s="203" t="s">
        <v>505</v>
      </c>
      <c r="AF710" s="212">
        <v>0</v>
      </c>
    </row>
    <row r="711" spans="1:33" hidden="1" x14ac:dyDescent="0.25">
      <c r="A711" s="209">
        <v>103635.15</v>
      </c>
      <c r="B711" s="210">
        <v>1</v>
      </c>
      <c r="C711" s="196" t="s">
        <v>114</v>
      </c>
      <c r="D711" s="201">
        <v>43420</v>
      </c>
      <c r="E711" s="196" t="s">
        <v>398</v>
      </c>
      <c r="F711" s="201">
        <v>44579</v>
      </c>
      <c r="G711" s="196" t="s">
        <v>98</v>
      </c>
      <c r="H711" s="198" t="s">
        <v>297</v>
      </c>
      <c r="I711" s="196" t="s">
        <v>292</v>
      </c>
      <c r="J711" s="196" t="s">
        <v>101</v>
      </c>
      <c r="L711" s="200" t="s">
        <v>101</v>
      </c>
      <c r="M711" s="198" t="s">
        <v>9679</v>
      </c>
      <c r="O711" s="196" t="s">
        <v>119</v>
      </c>
      <c r="P711" s="198" t="s">
        <v>19</v>
      </c>
      <c r="R711" s="196" t="s">
        <v>47</v>
      </c>
      <c r="S711" s="196" t="s">
        <v>46</v>
      </c>
      <c r="T711" s="202" t="s">
        <v>505</v>
      </c>
      <c r="U711" s="201">
        <v>43595</v>
      </c>
      <c r="W711" s="200" t="s">
        <v>93</v>
      </c>
      <c r="AA711" s="196" t="s">
        <v>9680</v>
      </c>
      <c r="AC711" s="200">
        <v>3</v>
      </c>
      <c r="AD711" s="200" t="s">
        <v>8274</v>
      </c>
      <c r="AE711" s="212">
        <v>-3910.81</v>
      </c>
      <c r="AF711" s="212">
        <v>125973.19</v>
      </c>
      <c r="AG711" s="198" t="s">
        <v>9681</v>
      </c>
    </row>
    <row r="712" spans="1:33" hidden="1" x14ac:dyDescent="0.25">
      <c r="A712" s="209">
        <v>103635.16</v>
      </c>
      <c r="B712" s="210">
        <v>1</v>
      </c>
      <c r="C712" s="196" t="s">
        <v>114</v>
      </c>
      <c r="D712" s="201">
        <v>43777</v>
      </c>
      <c r="E712" s="196" t="s">
        <v>134</v>
      </c>
      <c r="F712" s="201">
        <v>44641</v>
      </c>
      <c r="G712" s="196" t="s">
        <v>98</v>
      </c>
      <c r="H712" s="198" t="s">
        <v>297</v>
      </c>
      <c r="I712" s="196" t="s">
        <v>292</v>
      </c>
      <c r="J712" s="196" t="s">
        <v>101</v>
      </c>
      <c r="L712" s="200" t="s">
        <v>101</v>
      </c>
      <c r="M712" s="198" t="s">
        <v>9682</v>
      </c>
      <c r="O712" s="196" t="s">
        <v>119</v>
      </c>
      <c r="P712" s="198" t="s">
        <v>19</v>
      </c>
      <c r="R712" s="196" t="s">
        <v>47</v>
      </c>
      <c r="S712" s="196" t="s">
        <v>46</v>
      </c>
      <c r="T712" s="202" t="s">
        <v>505</v>
      </c>
      <c r="U712" s="201">
        <v>43966</v>
      </c>
      <c r="W712" s="200" t="s">
        <v>93</v>
      </c>
      <c r="AA712" s="196" t="s">
        <v>9683</v>
      </c>
      <c r="AC712" s="200">
        <v>3</v>
      </c>
      <c r="AD712" s="200" t="s">
        <v>8274</v>
      </c>
      <c r="AE712" s="212">
        <v>-170.65</v>
      </c>
      <c r="AF712" s="212">
        <v>134754.35</v>
      </c>
      <c r="AG712" s="198" t="s">
        <v>9684</v>
      </c>
    </row>
    <row r="713" spans="1:33" x14ac:dyDescent="0.25">
      <c r="A713" s="209">
        <v>103635.17</v>
      </c>
      <c r="B713" s="210">
        <v>1</v>
      </c>
      <c r="C713" s="196" t="s">
        <v>122</v>
      </c>
      <c r="D713" s="201">
        <v>44158</v>
      </c>
      <c r="E713" s="196" t="s">
        <v>398</v>
      </c>
      <c r="F713" s="201">
        <v>44349.875196759262</v>
      </c>
      <c r="G713" s="196" t="s">
        <v>152</v>
      </c>
      <c r="H713" s="198" t="s">
        <v>297</v>
      </c>
      <c r="I713" s="196" t="s">
        <v>292</v>
      </c>
      <c r="J713" s="196" t="s">
        <v>101</v>
      </c>
      <c r="L713" s="200" t="s">
        <v>101</v>
      </c>
      <c r="M713" s="198" t="s">
        <v>3105</v>
      </c>
      <c r="O713" s="196" t="s">
        <v>119</v>
      </c>
      <c r="P713" s="198" t="s">
        <v>19</v>
      </c>
      <c r="R713" s="196" t="s">
        <v>47</v>
      </c>
      <c r="S713" s="196" t="s">
        <v>46</v>
      </c>
      <c r="T713" s="202" t="s">
        <v>505</v>
      </c>
      <c r="U713" s="201">
        <v>44323</v>
      </c>
      <c r="W713" s="200" t="s">
        <v>93</v>
      </c>
      <c r="AA713" s="196" t="s">
        <v>9685</v>
      </c>
      <c r="AC713" s="200">
        <v>3</v>
      </c>
      <c r="AD713" s="200" t="s">
        <v>8274</v>
      </c>
      <c r="AE713" s="212">
        <v>134925</v>
      </c>
      <c r="AF713" s="212">
        <v>134925</v>
      </c>
      <c r="AG713" s="198" t="s">
        <v>3106</v>
      </c>
    </row>
    <row r="714" spans="1:33" hidden="1" x14ac:dyDescent="0.25">
      <c r="A714" s="209">
        <v>103641.14</v>
      </c>
      <c r="B714" s="210">
        <v>3</v>
      </c>
      <c r="C714" s="196" t="s">
        <v>114</v>
      </c>
      <c r="D714" s="201">
        <v>43420</v>
      </c>
      <c r="E714" s="196" t="s">
        <v>398</v>
      </c>
      <c r="F714" s="201">
        <v>44446</v>
      </c>
      <c r="G714" s="196" t="s">
        <v>98</v>
      </c>
      <c r="H714" s="198" t="s">
        <v>538</v>
      </c>
      <c r="I714" s="196" t="s">
        <v>808</v>
      </c>
      <c r="J714" s="196" t="s">
        <v>101</v>
      </c>
      <c r="L714" s="200" t="s">
        <v>101</v>
      </c>
      <c r="M714" s="198" t="s">
        <v>9686</v>
      </c>
      <c r="O714" s="196" t="s">
        <v>119</v>
      </c>
      <c r="P714" s="198" t="s">
        <v>19</v>
      </c>
      <c r="R714" s="196" t="s">
        <v>47</v>
      </c>
      <c r="S714" s="196" t="s">
        <v>46</v>
      </c>
      <c r="T714" s="202" t="s">
        <v>505</v>
      </c>
      <c r="U714" s="201">
        <v>43595</v>
      </c>
      <c r="W714" s="200" t="s">
        <v>93</v>
      </c>
      <c r="AA714" s="196" t="s">
        <v>9687</v>
      </c>
      <c r="AC714" s="200">
        <v>3</v>
      </c>
      <c r="AD714" s="200" t="s">
        <v>8274</v>
      </c>
      <c r="AE714" s="212">
        <v>-3190</v>
      </c>
      <c r="AF714" s="212">
        <v>67475</v>
      </c>
      <c r="AG714" s="198" t="s">
        <v>9688</v>
      </c>
    </row>
    <row r="715" spans="1:33" hidden="1" x14ac:dyDescent="0.25">
      <c r="A715" s="209">
        <v>103641.15</v>
      </c>
      <c r="B715" s="210">
        <v>3</v>
      </c>
      <c r="C715" s="196" t="s">
        <v>97</v>
      </c>
      <c r="D715" s="201">
        <v>43777</v>
      </c>
      <c r="E715" s="196" t="s">
        <v>134</v>
      </c>
      <c r="F715" s="201">
        <v>44410.875069444446</v>
      </c>
      <c r="G715" s="196" t="s">
        <v>152</v>
      </c>
      <c r="H715" s="198" t="s">
        <v>538</v>
      </c>
      <c r="I715" s="196" t="s">
        <v>808</v>
      </c>
      <c r="J715" s="196" t="s">
        <v>101</v>
      </c>
      <c r="L715" s="200" t="s">
        <v>101</v>
      </c>
      <c r="M715" s="198" t="s">
        <v>9689</v>
      </c>
      <c r="O715" s="196" t="s">
        <v>119</v>
      </c>
      <c r="P715" s="198" t="s">
        <v>19</v>
      </c>
      <c r="R715" s="196" t="s">
        <v>47</v>
      </c>
      <c r="S715" s="196" t="s">
        <v>46</v>
      </c>
      <c r="T715" s="202" t="s">
        <v>505</v>
      </c>
      <c r="U715" s="201">
        <v>43966</v>
      </c>
      <c r="W715" s="200" t="s">
        <v>93</v>
      </c>
      <c r="AA715" s="196" t="s">
        <v>9690</v>
      </c>
      <c r="AC715" s="200">
        <v>3</v>
      </c>
      <c r="AD715" s="200" t="s">
        <v>8274</v>
      </c>
      <c r="AE715" s="203" t="s">
        <v>505</v>
      </c>
      <c r="AF715" s="212">
        <v>73185</v>
      </c>
      <c r="AG715" s="198" t="s">
        <v>9691</v>
      </c>
    </row>
    <row r="716" spans="1:33" x14ac:dyDescent="0.25">
      <c r="A716" s="209">
        <v>103641.16</v>
      </c>
      <c r="B716" s="210">
        <v>3</v>
      </c>
      <c r="C716" s="196" t="s">
        <v>122</v>
      </c>
      <c r="D716" s="201">
        <v>44158</v>
      </c>
      <c r="E716" s="196" t="s">
        <v>398</v>
      </c>
      <c r="F716" s="201">
        <v>44349.875150462962</v>
      </c>
      <c r="G716" s="196" t="s">
        <v>152</v>
      </c>
      <c r="H716" s="198" t="s">
        <v>538</v>
      </c>
      <c r="I716" s="196" t="s">
        <v>808</v>
      </c>
      <c r="J716" s="196" t="s">
        <v>101</v>
      </c>
      <c r="L716" s="200" t="s">
        <v>101</v>
      </c>
      <c r="M716" s="198" t="s">
        <v>3108</v>
      </c>
      <c r="O716" s="196" t="s">
        <v>119</v>
      </c>
      <c r="P716" s="198" t="s">
        <v>19</v>
      </c>
      <c r="R716" s="196" t="s">
        <v>47</v>
      </c>
      <c r="S716" s="196" t="s">
        <v>46</v>
      </c>
      <c r="T716" s="202" t="s">
        <v>505</v>
      </c>
      <c r="U716" s="201">
        <v>44323</v>
      </c>
      <c r="W716" s="200" t="s">
        <v>93</v>
      </c>
      <c r="AA716" s="196" t="s">
        <v>9692</v>
      </c>
      <c r="AC716" s="200">
        <v>3</v>
      </c>
      <c r="AD716" s="200" t="s">
        <v>8274</v>
      </c>
      <c r="AE716" s="212">
        <v>73185</v>
      </c>
      <c r="AF716" s="212">
        <v>73185</v>
      </c>
      <c r="AG716" s="198" t="s">
        <v>3109</v>
      </c>
    </row>
    <row r="717" spans="1:33" hidden="1" x14ac:dyDescent="0.25">
      <c r="A717" s="209">
        <v>103657</v>
      </c>
      <c r="B717" s="210">
        <v>3</v>
      </c>
      <c r="C717" s="196" t="s">
        <v>85</v>
      </c>
      <c r="D717" s="201">
        <v>38063</v>
      </c>
      <c r="E717" s="196" t="s">
        <v>510</v>
      </c>
      <c r="F717" s="201">
        <v>43488</v>
      </c>
      <c r="G717" s="196" t="s">
        <v>152</v>
      </c>
      <c r="H717" s="198" t="s">
        <v>358</v>
      </c>
      <c r="M717" s="198" t="s">
        <v>4870</v>
      </c>
      <c r="O717" s="196" t="s">
        <v>119</v>
      </c>
      <c r="P717" s="198" t="s">
        <v>19</v>
      </c>
      <c r="S717" s="196" t="s">
        <v>42</v>
      </c>
      <c r="T717" s="202" t="s">
        <v>505</v>
      </c>
      <c r="W717" s="200" t="s">
        <v>93</v>
      </c>
      <c r="AA717" s="196" t="s">
        <v>9693</v>
      </c>
      <c r="AC717" s="200">
        <v>3</v>
      </c>
      <c r="AD717" s="200" t="s">
        <v>8274</v>
      </c>
      <c r="AE717" s="212">
        <v>772377</v>
      </c>
      <c r="AF717" s="212">
        <v>14894419.220000001</v>
      </c>
    </row>
    <row r="718" spans="1:33" hidden="1" x14ac:dyDescent="0.25">
      <c r="A718" s="209">
        <v>103658</v>
      </c>
      <c r="B718" s="210">
        <v>1</v>
      </c>
      <c r="C718" s="196" t="s">
        <v>85</v>
      </c>
      <c r="D718" s="201">
        <v>38063</v>
      </c>
      <c r="E718" s="196" t="s">
        <v>449</v>
      </c>
      <c r="F718" s="201">
        <v>43476</v>
      </c>
      <c r="G718" s="196" t="s">
        <v>152</v>
      </c>
      <c r="H718" s="198" t="s">
        <v>648</v>
      </c>
      <c r="M718" s="198" t="s">
        <v>4872</v>
      </c>
      <c r="O718" s="196" t="s">
        <v>119</v>
      </c>
      <c r="P718" s="198" t="s">
        <v>19</v>
      </c>
      <c r="S718" s="196" t="s">
        <v>42</v>
      </c>
      <c r="T718" s="202" t="s">
        <v>505</v>
      </c>
      <c r="W718" s="200" t="s">
        <v>93</v>
      </c>
      <c r="AA718" s="196" t="s">
        <v>9694</v>
      </c>
      <c r="AC718" s="200">
        <v>3</v>
      </c>
      <c r="AD718" s="200" t="s">
        <v>8274</v>
      </c>
      <c r="AE718" s="212">
        <v>683242</v>
      </c>
      <c r="AF718" s="212">
        <v>8365243.9199999999</v>
      </c>
    </row>
    <row r="719" spans="1:33" hidden="1" x14ac:dyDescent="0.25">
      <c r="A719" s="209">
        <v>103658</v>
      </c>
      <c r="B719" s="210">
        <v>1</v>
      </c>
      <c r="C719" s="196" t="s">
        <v>85</v>
      </c>
      <c r="D719" s="201">
        <v>38063</v>
      </c>
      <c r="E719" s="196" t="s">
        <v>449</v>
      </c>
      <c r="F719" s="201">
        <v>43476</v>
      </c>
      <c r="G719" s="196" t="s">
        <v>152</v>
      </c>
      <c r="H719" s="198" t="s">
        <v>648</v>
      </c>
      <c r="M719" s="198" t="s">
        <v>4872</v>
      </c>
      <c r="O719" s="196" t="s">
        <v>119</v>
      </c>
      <c r="P719" s="198" t="s">
        <v>19</v>
      </c>
      <c r="S719" s="196" t="s">
        <v>42</v>
      </c>
      <c r="T719" s="202" t="s">
        <v>505</v>
      </c>
      <c r="W719" s="200" t="s">
        <v>93</v>
      </c>
      <c r="AA719" s="196" t="s">
        <v>9695</v>
      </c>
      <c r="AC719" s="200">
        <v>3</v>
      </c>
      <c r="AD719" s="200" t="s">
        <v>8274</v>
      </c>
      <c r="AE719" s="212">
        <v>480259</v>
      </c>
      <c r="AF719" s="212">
        <v>15299056.43</v>
      </c>
    </row>
    <row r="720" spans="1:33" hidden="1" x14ac:dyDescent="0.25">
      <c r="A720" s="209">
        <v>103659</v>
      </c>
      <c r="B720" s="210">
        <v>4</v>
      </c>
      <c r="C720" s="196" t="s">
        <v>85</v>
      </c>
      <c r="D720" s="201">
        <v>38063</v>
      </c>
      <c r="E720" s="196" t="s">
        <v>510</v>
      </c>
      <c r="F720" s="201">
        <v>43476</v>
      </c>
      <c r="G720" s="196" t="s">
        <v>152</v>
      </c>
      <c r="H720" s="198" t="s">
        <v>254</v>
      </c>
      <c r="M720" s="198" t="s">
        <v>4874</v>
      </c>
      <c r="O720" s="196" t="s">
        <v>119</v>
      </c>
      <c r="P720" s="198" t="s">
        <v>19</v>
      </c>
      <c r="S720" s="196" t="s">
        <v>42</v>
      </c>
      <c r="T720" s="202" t="s">
        <v>505</v>
      </c>
      <c r="W720" s="200" t="s">
        <v>93</v>
      </c>
      <c r="AA720" s="196" t="s">
        <v>9696</v>
      </c>
      <c r="AC720" s="200">
        <v>3</v>
      </c>
      <c r="AD720" s="200" t="s">
        <v>8274</v>
      </c>
      <c r="AE720" s="212">
        <v>1574165</v>
      </c>
      <c r="AF720" s="212">
        <v>19199636.170000002</v>
      </c>
    </row>
    <row r="721" spans="1:33" hidden="1" x14ac:dyDescent="0.25">
      <c r="A721" s="209">
        <v>103660</v>
      </c>
      <c r="B721" s="210">
        <v>2</v>
      </c>
      <c r="C721" s="196" t="s">
        <v>85</v>
      </c>
      <c r="D721" s="201">
        <v>38063</v>
      </c>
      <c r="E721" s="196" t="s">
        <v>449</v>
      </c>
      <c r="F721" s="201">
        <v>43500</v>
      </c>
      <c r="G721" s="196" t="s">
        <v>152</v>
      </c>
      <c r="H721" s="198" t="s">
        <v>1539</v>
      </c>
      <c r="M721" s="198" t="s">
        <v>4876</v>
      </c>
      <c r="O721" s="196" t="s">
        <v>119</v>
      </c>
      <c r="P721" s="198" t="s">
        <v>19</v>
      </c>
      <c r="S721" s="196" t="s">
        <v>42</v>
      </c>
      <c r="T721" s="202" t="s">
        <v>505</v>
      </c>
      <c r="W721" s="200" t="s">
        <v>93</v>
      </c>
      <c r="AA721" s="196" t="s">
        <v>9697</v>
      </c>
      <c r="AC721" s="200">
        <v>3</v>
      </c>
      <c r="AD721" s="200" t="s">
        <v>8274</v>
      </c>
      <c r="AE721" s="212">
        <v>1289011</v>
      </c>
      <c r="AF721" s="212">
        <v>25307938.350000001</v>
      </c>
    </row>
    <row r="722" spans="1:33" ht="36" hidden="1" x14ac:dyDescent="0.25">
      <c r="A722" s="209">
        <v>103678.01</v>
      </c>
      <c r="B722" s="210">
        <v>2</v>
      </c>
      <c r="C722" s="196" t="s">
        <v>85</v>
      </c>
      <c r="D722" s="201">
        <v>37319.508414351854</v>
      </c>
      <c r="E722" s="196" t="s">
        <v>108</v>
      </c>
      <c r="F722" s="201">
        <v>44627</v>
      </c>
      <c r="G722" s="196" t="s">
        <v>235</v>
      </c>
      <c r="H722" s="198" t="s">
        <v>1613</v>
      </c>
      <c r="I722" s="196" t="s">
        <v>848</v>
      </c>
      <c r="J722" s="196" t="s">
        <v>101</v>
      </c>
      <c r="L722" s="200" t="s">
        <v>101</v>
      </c>
      <c r="M722" s="198" t="s">
        <v>9698</v>
      </c>
      <c r="N722" s="198" t="s">
        <v>9699</v>
      </c>
      <c r="O722" s="196" t="s">
        <v>553</v>
      </c>
      <c r="P722" s="198" t="s">
        <v>1789</v>
      </c>
      <c r="R722" s="196" t="s">
        <v>47</v>
      </c>
      <c r="S722" s="196" t="s">
        <v>45</v>
      </c>
      <c r="T722" s="211">
        <v>7.11</v>
      </c>
      <c r="U722" s="201">
        <v>45268</v>
      </c>
      <c r="W722" s="200" t="s">
        <v>93</v>
      </c>
      <c r="X722" s="196" t="s">
        <v>103</v>
      </c>
      <c r="AA722" s="196" t="s">
        <v>9700</v>
      </c>
      <c r="AB722" s="196" t="s">
        <v>9701</v>
      </c>
      <c r="AC722" s="200">
        <v>1</v>
      </c>
      <c r="AD722" s="200" t="s">
        <v>8231</v>
      </c>
      <c r="AE722" s="203" t="s">
        <v>505</v>
      </c>
      <c r="AF722" s="212">
        <v>2158141</v>
      </c>
    </row>
    <row r="723" spans="1:33" hidden="1" x14ac:dyDescent="0.25">
      <c r="A723" s="209">
        <v>103764</v>
      </c>
      <c r="B723" s="210">
        <v>3</v>
      </c>
      <c r="C723" s="196" t="s">
        <v>122</v>
      </c>
      <c r="D723" s="201">
        <v>38092</v>
      </c>
      <c r="E723" s="196" t="s">
        <v>3654</v>
      </c>
      <c r="F723" s="201">
        <v>43787</v>
      </c>
      <c r="G723" s="196" t="s">
        <v>152</v>
      </c>
      <c r="H723" s="198" t="s">
        <v>538</v>
      </c>
      <c r="I723" s="196" t="s">
        <v>2389</v>
      </c>
      <c r="J723" s="196" t="s">
        <v>101</v>
      </c>
      <c r="L723" s="200" t="s">
        <v>101</v>
      </c>
      <c r="M723" s="198" t="s">
        <v>9702</v>
      </c>
      <c r="N723" s="198" t="s">
        <v>2209</v>
      </c>
      <c r="O723" s="196" t="s">
        <v>553</v>
      </c>
      <c r="P723" s="198" t="s">
        <v>1789</v>
      </c>
      <c r="R723" s="196" t="s">
        <v>47</v>
      </c>
      <c r="S723" s="196" t="s">
        <v>45</v>
      </c>
      <c r="T723" s="211">
        <v>2.15</v>
      </c>
      <c r="U723" s="201">
        <v>43742</v>
      </c>
      <c r="W723" s="200" t="s">
        <v>93</v>
      </c>
      <c r="X723" s="196" t="s">
        <v>13</v>
      </c>
      <c r="AA723" s="196" t="s">
        <v>9703</v>
      </c>
      <c r="AB723" s="196" t="s">
        <v>9704</v>
      </c>
      <c r="AC723" s="200">
        <v>1</v>
      </c>
      <c r="AD723" s="200" t="s">
        <v>8231</v>
      </c>
      <c r="AE723" s="203" t="s">
        <v>505</v>
      </c>
      <c r="AF723" s="212">
        <v>2136000</v>
      </c>
      <c r="AG723" s="198" t="s">
        <v>9705</v>
      </c>
    </row>
    <row r="724" spans="1:33" hidden="1" x14ac:dyDescent="0.25">
      <c r="A724" s="209">
        <v>103764</v>
      </c>
      <c r="B724" s="210">
        <v>3</v>
      </c>
      <c r="C724" s="196" t="s">
        <v>122</v>
      </c>
      <c r="D724" s="201">
        <v>38092</v>
      </c>
      <c r="E724" s="196" t="s">
        <v>3654</v>
      </c>
      <c r="F724" s="201">
        <v>43787</v>
      </c>
      <c r="G724" s="196" t="s">
        <v>152</v>
      </c>
      <c r="H724" s="198" t="s">
        <v>538</v>
      </c>
      <c r="I724" s="196" t="s">
        <v>2389</v>
      </c>
      <c r="J724" s="196" t="s">
        <v>101</v>
      </c>
      <c r="L724" s="200" t="s">
        <v>101</v>
      </c>
      <c r="M724" s="198" t="s">
        <v>9702</v>
      </c>
      <c r="N724" s="198" t="s">
        <v>2209</v>
      </c>
      <c r="O724" s="196" t="s">
        <v>553</v>
      </c>
      <c r="P724" s="198" t="s">
        <v>1789</v>
      </c>
      <c r="R724" s="196" t="s">
        <v>47</v>
      </c>
      <c r="S724" s="196" t="s">
        <v>45</v>
      </c>
      <c r="T724" s="211">
        <v>2.15</v>
      </c>
      <c r="U724" s="201">
        <v>43742</v>
      </c>
      <c r="W724" s="200" t="s">
        <v>93</v>
      </c>
      <c r="X724" s="196" t="s">
        <v>13</v>
      </c>
      <c r="AA724" s="196" t="s">
        <v>9706</v>
      </c>
      <c r="AB724" s="196" t="s">
        <v>9704</v>
      </c>
      <c r="AC724" s="200">
        <v>2</v>
      </c>
      <c r="AD724" s="200" t="s">
        <v>8231</v>
      </c>
      <c r="AE724" s="203" t="s">
        <v>505</v>
      </c>
      <c r="AF724" s="212">
        <v>12848000</v>
      </c>
      <c r="AG724" s="198" t="s">
        <v>9705</v>
      </c>
    </row>
    <row r="725" spans="1:33" hidden="1" x14ac:dyDescent="0.25">
      <c r="A725" s="209">
        <v>103764</v>
      </c>
      <c r="B725" s="210">
        <v>3</v>
      </c>
      <c r="C725" s="196" t="s">
        <v>122</v>
      </c>
      <c r="D725" s="201">
        <v>38092</v>
      </c>
      <c r="E725" s="196" t="s">
        <v>3654</v>
      </c>
      <c r="F725" s="201">
        <v>43787</v>
      </c>
      <c r="G725" s="196" t="s">
        <v>152</v>
      </c>
      <c r="H725" s="198" t="s">
        <v>538</v>
      </c>
      <c r="I725" s="196" t="s">
        <v>2389</v>
      </c>
      <c r="J725" s="196" t="s">
        <v>101</v>
      </c>
      <c r="L725" s="200" t="s">
        <v>101</v>
      </c>
      <c r="M725" s="198" t="s">
        <v>9702</v>
      </c>
      <c r="N725" s="198" t="s">
        <v>2209</v>
      </c>
      <c r="O725" s="196" t="s">
        <v>553</v>
      </c>
      <c r="P725" s="198" t="s">
        <v>1789</v>
      </c>
      <c r="R725" s="196" t="s">
        <v>47</v>
      </c>
      <c r="S725" s="196" t="s">
        <v>45</v>
      </c>
      <c r="T725" s="211">
        <v>2.15</v>
      </c>
      <c r="U725" s="201">
        <v>43742</v>
      </c>
      <c r="W725" s="200" t="s">
        <v>93</v>
      </c>
      <c r="X725" s="196" t="s">
        <v>13</v>
      </c>
      <c r="AA725" s="196" t="s">
        <v>9707</v>
      </c>
      <c r="AB725" s="196" t="s">
        <v>9704</v>
      </c>
      <c r="AC725" s="200">
        <v>3</v>
      </c>
      <c r="AD725" s="200" t="s">
        <v>8231</v>
      </c>
      <c r="AE725" s="203" t="s">
        <v>505</v>
      </c>
      <c r="AF725" s="212">
        <v>36021040</v>
      </c>
      <c r="AG725" s="198" t="s">
        <v>9705</v>
      </c>
    </row>
    <row r="726" spans="1:33" hidden="1" x14ac:dyDescent="0.25">
      <c r="A726" s="209">
        <v>103773.02</v>
      </c>
      <c r="B726" s="210">
        <v>3</v>
      </c>
      <c r="C726" s="196" t="s">
        <v>97</v>
      </c>
      <c r="D726" s="201">
        <v>38884</v>
      </c>
      <c r="E726" s="196" t="s">
        <v>2185</v>
      </c>
      <c r="F726" s="201">
        <v>44169</v>
      </c>
      <c r="G726" s="196" t="s">
        <v>241</v>
      </c>
      <c r="H726" s="198" t="s">
        <v>180</v>
      </c>
      <c r="I726" s="196" t="s">
        <v>786</v>
      </c>
      <c r="J726" s="196" t="s">
        <v>101</v>
      </c>
      <c r="L726" s="200" t="s">
        <v>101</v>
      </c>
      <c r="M726" s="198" t="s">
        <v>9708</v>
      </c>
      <c r="N726" s="198" t="s">
        <v>9709</v>
      </c>
      <c r="O726" s="196" t="s">
        <v>553</v>
      </c>
      <c r="P726" s="198" t="s">
        <v>1789</v>
      </c>
      <c r="R726" s="196" t="s">
        <v>47</v>
      </c>
      <c r="S726" s="196" t="s">
        <v>45</v>
      </c>
      <c r="T726" s="211">
        <v>1.8</v>
      </c>
      <c r="U726" s="201">
        <v>41782</v>
      </c>
      <c r="W726" s="200" t="s">
        <v>93</v>
      </c>
      <c r="X726" s="196" t="s">
        <v>103</v>
      </c>
      <c r="AA726" s="196" t="s">
        <v>9710</v>
      </c>
      <c r="AB726" s="196" t="s">
        <v>9711</v>
      </c>
      <c r="AC726" s="200">
        <v>1</v>
      </c>
      <c r="AD726" s="200" t="s">
        <v>8231</v>
      </c>
      <c r="AE726" s="203" t="s">
        <v>505</v>
      </c>
      <c r="AF726" s="212">
        <v>1724262</v>
      </c>
      <c r="AG726" s="198" t="s">
        <v>9712</v>
      </c>
    </row>
    <row r="727" spans="1:33" hidden="1" x14ac:dyDescent="0.25">
      <c r="A727" s="209">
        <v>103773.02</v>
      </c>
      <c r="B727" s="210">
        <v>3</v>
      </c>
      <c r="C727" s="196" t="s">
        <v>97</v>
      </c>
      <c r="D727" s="201">
        <v>38884</v>
      </c>
      <c r="E727" s="196" t="s">
        <v>2185</v>
      </c>
      <c r="F727" s="201">
        <v>44169</v>
      </c>
      <c r="G727" s="196" t="s">
        <v>241</v>
      </c>
      <c r="H727" s="198" t="s">
        <v>180</v>
      </c>
      <c r="I727" s="196" t="s">
        <v>786</v>
      </c>
      <c r="J727" s="196" t="s">
        <v>101</v>
      </c>
      <c r="L727" s="200" t="s">
        <v>101</v>
      </c>
      <c r="M727" s="198" t="s">
        <v>9708</v>
      </c>
      <c r="N727" s="198" t="s">
        <v>9709</v>
      </c>
      <c r="O727" s="196" t="s">
        <v>553</v>
      </c>
      <c r="P727" s="198" t="s">
        <v>1789</v>
      </c>
      <c r="R727" s="196" t="s">
        <v>47</v>
      </c>
      <c r="S727" s="196" t="s">
        <v>45</v>
      </c>
      <c r="T727" s="211">
        <v>1.8</v>
      </c>
      <c r="U727" s="201">
        <v>41782</v>
      </c>
      <c r="W727" s="200" t="s">
        <v>93</v>
      </c>
      <c r="X727" s="196" t="s">
        <v>103</v>
      </c>
      <c r="AA727" s="196" t="s">
        <v>9713</v>
      </c>
      <c r="AB727" s="196" t="s">
        <v>9711</v>
      </c>
      <c r="AC727" s="200">
        <v>2</v>
      </c>
      <c r="AD727" s="200" t="s">
        <v>8231</v>
      </c>
      <c r="AE727" s="203" t="s">
        <v>505</v>
      </c>
      <c r="AF727" s="212">
        <v>2990000</v>
      </c>
      <c r="AG727" s="198" t="s">
        <v>9712</v>
      </c>
    </row>
    <row r="728" spans="1:33" hidden="1" x14ac:dyDescent="0.25">
      <c r="A728" s="209">
        <v>103773.02</v>
      </c>
      <c r="B728" s="210">
        <v>3</v>
      </c>
      <c r="C728" s="196" t="s">
        <v>97</v>
      </c>
      <c r="D728" s="201">
        <v>38884</v>
      </c>
      <c r="E728" s="196" t="s">
        <v>2185</v>
      </c>
      <c r="F728" s="201">
        <v>44169</v>
      </c>
      <c r="G728" s="196" t="s">
        <v>241</v>
      </c>
      <c r="H728" s="198" t="s">
        <v>180</v>
      </c>
      <c r="I728" s="196" t="s">
        <v>786</v>
      </c>
      <c r="J728" s="196" t="s">
        <v>101</v>
      </c>
      <c r="L728" s="200" t="s">
        <v>101</v>
      </c>
      <c r="M728" s="198" t="s">
        <v>9708</v>
      </c>
      <c r="N728" s="198" t="s">
        <v>9709</v>
      </c>
      <c r="O728" s="196" t="s">
        <v>553</v>
      </c>
      <c r="P728" s="198" t="s">
        <v>1789</v>
      </c>
      <c r="R728" s="196" t="s">
        <v>47</v>
      </c>
      <c r="S728" s="196" t="s">
        <v>45</v>
      </c>
      <c r="T728" s="211">
        <v>1.8</v>
      </c>
      <c r="U728" s="201">
        <v>41782</v>
      </c>
      <c r="W728" s="200" t="s">
        <v>93</v>
      </c>
      <c r="X728" s="196" t="s">
        <v>103</v>
      </c>
      <c r="AA728" s="196" t="s">
        <v>9714</v>
      </c>
      <c r="AB728" s="196" t="s">
        <v>9711</v>
      </c>
      <c r="AC728" s="200">
        <v>3</v>
      </c>
      <c r="AD728" s="200" t="s">
        <v>8231</v>
      </c>
      <c r="AE728" s="203" t="s">
        <v>505</v>
      </c>
      <c r="AF728" s="212">
        <v>23060982</v>
      </c>
      <c r="AG728" s="198" t="s">
        <v>9712</v>
      </c>
    </row>
    <row r="729" spans="1:33" hidden="1" x14ac:dyDescent="0.25">
      <c r="A729" s="209">
        <v>103779</v>
      </c>
      <c r="B729" s="210">
        <v>1</v>
      </c>
      <c r="C729" s="196" t="s">
        <v>97</v>
      </c>
      <c r="D729" s="201">
        <v>38096</v>
      </c>
      <c r="E729" s="196" t="s">
        <v>9715</v>
      </c>
      <c r="F729" s="201">
        <v>44538</v>
      </c>
      <c r="G729" s="196" t="s">
        <v>253</v>
      </c>
      <c r="H729" s="198" t="s">
        <v>1192</v>
      </c>
      <c r="I729" s="196" t="s">
        <v>524</v>
      </c>
      <c r="J729" s="196" t="s">
        <v>101</v>
      </c>
      <c r="L729" s="200" t="s">
        <v>101</v>
      </c>
      <c r="M729" s="198" t="s">
        <v>9716</v>
      </c>
      <c r="N729" s="198" t="s">
        <v>9717</v>
      </c>
      <c r="O729" s="196" t="s">
        <v>553</v>
      </c>
      <c r="P729" s="198" t="s">
        <v>1783</v>
      </c>
      <c r="R729" s="196" t="s">
        <v>47</v>
      </c>
      <c r="S729" s="196" t="s">
        <v>45</v>
      </c>
      <c r="T729" s="211">
        <v>0.89</v>
      </c>
      <c r="U729" s="201">
        <v>41831</v>
      </c>
      <c r="W729" s="200" t="s">
        <v>93</v>
      </c>
      <c r="X729" s="196" t="s">
        <v>94</v>
      </c>
      <c r="AA729" s="196" t="s">
        <v>9718</v>
      </c>
      <c r="AB729" s="196" t="s">
        <v>9719</v>
      </c>
      <c r="AC729" s="200">
        <v>1</v>
      </c>
      <c r="AD729" s="200" t="s">
        <v>8231</v>
      </c>
      <c r="AE729" s="203" t="s">
        <v>505</v>
      </c>
      <c r="AF729" s="212">
        <v>668298.25</v>
      </c>
      <c r="AG729" s="198" t="s">
        <v>9720</v>
      </c>
    </row>
    <row r="730" spans="1:33" hidden="1" x14ac:dyDescent="0.25">
      <c r="A730" s="209">
        <v>103779</v>
      </c>
      <c r="B730" s="210">
        <v>1</v>
      </c>
      <c r="C730" s="196" t="s">
        <v>97</v>
      </c>
      <c r="D730" s="201">
        <v>38096</v>
      </c>
      <c r="E730" s="196" t="s">
        <v>9715</v>
      </c>
      <c r="F730" s="201">
        <v>44538</v>
      </c>
      <c r="G730" s="196" t="s">
        <v>253</v>
      </c>
      <c r="H730" s="198" t="s">
        <v>1192</v>
      </c>
      <c r="I730" s="196" t="s">
        <v>524</v>
      </c>
      <c r="J730" s="196" t="s">
        <v>101</v>
      </c>
      <c r="L730" s="200" t="s">
        <v>101</v>
      </c>
      <c r="M730" s="198" t="s">
        <v>9716</v>
      </c>
      <c r="N730" s="198" t="s">
        <v>9717</v>
      </c>
      <c r="O730" s="196" t="s">
        <v>553</v>
      </c>
      <c r="P730" s="198" t="s">
        <v>1783</v>
      </c>
      <c r="R730" s="196" t="s">
        <v>47</v>
      </c>
      <c r="S730" s="196" t="s">
        <v>45</v>
      </c>
      <c r="T730" s="211">
        <v>0.89</v>
      </c>
      <c r="U730" s="201">
        <v>41831</v>
      </c>
      <c r="W730" s="200" t="s">
        <v>93</v>
      </c>
      <c r="X730" s="196" t="s">
        <v>94</v>
      </c>
      <c r="AA730" s="196" t="s">
        <v>9721</v>
      </c>
      <c r="AB730" s="196" t="s">
        <v>9722</v>
      </c>
      <c r="AC730" s="200">
        <v>2</v>
      </c>
      <c r="AD730" s="200" t="s">
        <v>8231</v>
      </c>
      <c r="AE730" s="203" t="s">
        <v>505</v>
      </c>
      <c r="AF730" s="212">
        <v>4112700</v>
      </c>
      <c r="AG730" s="198" t="s">
        <v>9720</v>
      </c>
    </row>
    <row r="731" spans="1:33" hidden="1" x14ac:dyDescent="0.25">
      <c r="A731" s="209">
        <v>103779</v>
      </c>
      <c r="B731" s="210">
        <v>1</v>
      </c>
      <c r="C731" s="196" t="s">
        <v>97</v>
      </c>
      <c r="D731" s="201">
        <v>38096</v>
      </c>
      <c r="E731" s="196" t="s">
        <v>9715</v>
      </c>
      <c r="F731" s="201">
        <v>44538</v>
      </c>
      <c r="G731" s="196" t="s">
        <v>253</v>
      </c>
      <c r="H731" s="198" t="s">
        <v>1192</v>
      </c>
      <c r="I731" s="196" t="s">
        <v>524</v>
      </c>
      <c r="J731" s="196" t="s">
        <v>101</v>
      </c>
      <c r="L731" s="200" t="s">
        <v>101</v>
      </c>
      <c r="M731" s="198" t="s">
        <v>9716</v>
      </c>
      <c r="N731" s="198" t="s">
        <v>9717</v>
      </c>
      <c r="O731" s="196" t="s">
        <v>553</v>
      </c>
      <c r="P731" s="198" t="s">
        <v>1783</v>
      </c>
      <c r="R731" s="196" t="s">
        <v>47</v>
      </c>
      <c r="S731" s="196" t="s">
        <v>45</v>
      </c>
      <c r="T731" s="211">
        <v>0.89</v>
      </c>
      <c r="U731" s="201">
        <v>41831</v>
      </c>
      <c r="W731" s="200" t="s">
        <v>93</v>
      </c>
      <c r="X731" s="196" t="s">
        <v>94</v>
      </c>
      <c r="AA731" s="196" t="s">
        <v>9723</v>
      </c>
      <c r="AB731" s="196" t="s">
        <v>9722</v>
      </c>
      <c r="AC731" s="200">
        <v>3</v>
      </c>
      <c r="AD731" s="200" t="s">
        <v>8231</v>
      </c>
      <c r="AE731" s="203" t="s">
        <v>505</v>
      </c>
      <c r="AF731" s="212">
        <v>10650336</v>
      </c>
      <c r="AG731" s="198" t="s">
        <v>9720</v>
      </c>
    </row>
    <row r="732" spans="1:33" hidden="1" x14ac:dyDescent="0.25">
      <c r="A732" s="209">
        <v>103801</v>
      </c>
      <c r="B732" s="210">
        <v>2</v>
      </c>
      <c r="C732" s="196" t="s">
        <v>122</v>
      </c>
      <c r="D732" s="201">
        <v>38097</v>
      </c>
      <c r="E732" s="196" t="s">
        <v>178</v>
      </c>
      <c r="F732" s="201">
        <v>44715.875439814816</v>
      </c>
      <c r="G732" s="196" t="s">
        <v>108</v>
      </c>
      <c r="H732" s="198" t="s">
        <v>128</v>
      </c>
      <c r="I732" s="196" t="s">
        <v>9724</v>
      </c>
      <c r="K732" s="196" t="s">
        <v>9725</v>
      </c>
      <c r="L732" s="200" t="s">
        <v>183</v>
      </c>
      <c r="M732" s="198" t="s">
        <v>9726</v>
      </c>
      <c r="O732" s="196" t="s">
        <v>40</v>
      </c>
      <c r="P732" s="198" t="s">
        <v>166</v>
      </c>
      <c r="R732" s="196" t="s">
        <v>39</v>
      </c>
      <c r="S732" s="196" t="s">
        <v>45</v>
      </c>
      <c r="T732" s="211">
        <v>0.01</v>
      </c>
      <c r="U732" s="201">
        <v>44694</v>
      </c>
      <c r="W732" s="200" t="s">
        <v>93</v>
      </c>
      <c r="X732" s="196" t="s">
        <v>186</v>
      </c>
      <c r="Z732" s="198" t="s">
        <v>9727</v>
      </c>
      <c r="AA732" s="196" t="s">
        <v>9728</v>
      </c>
      <c r="AC732" s="200">
        <v>0</v>
      </c>
      <c r="AD732" s="200" t="s">
        <v>8250</v>
      </c>
      <c r="AE732" s="203" t="s">
        <v>505</v>
      </c>
      <c r="AF732" s="212">
        <v>97043.92</v>
      </c>
      <c r="AG732" s="198" t="s">
        <v>8206</v>
      </c>
    </row>
    <row r="733" spans="1:33" hidden="1" x14ac:dyDescent="0.25">
      <c r="A733" s="209">
        <v>103801</v>
      </c>
      <c r="B733" s="210">
        <v>2</v>
      </c>
      <c r="C733" s="196" t="s">
        <v>122</v>
      </c>
      <c r="D733" s="201">
        <v>38097</v>
      </c>
      <c r="E733" s="196" t="s">
        <v>178</v>
      </c>
      <c r="F733" s="201">
        <v>44715.875439814816</v>
      </c>
      <c r="G733" s="196" t="s">
        <v>108</v>
      </c>
      <c r="H733" s="198" t="s">
        <v>128</v>
      </c>
      <c r="I733" s="196" t="s">
        <v>9724</v>
      </c>
      <c r="K733" s="196" t="s">
        <v>9725</v>
      </c>
      <c r="L733" s="200" t="s">
        <v>183</v>
      </c>
      <c r="M733" s="198" t="s">
        <v>9726</v>
      </c>
      <c r="O733" s="196" t="s">
        <v>40</v>
      </c>
      <c r="P733" s="198" t="s">
        <v>166</v>
      </c>
      <c r="R733" s="196" t="s">
        <v>39</v>
      </c>
      <c r="S733" s="196" t="s">
        <v>45</v>
      </c>
      <c r="T733" s="211">
        <v>0.01</v>
      </c>
      <c r="U733" s="201">
        <v>44694</v>
      </c>
      <c r="W733" s="200" t="s">
        <v>93</v>
      </c>
      <c r="X733" s="196" t="s">
        <v>186</v>
      </c>
      <c r="Z733" s="198" t="s">
        <v>9727</v>
      </c>
      <c r="AA733" s="196" t="s">
        <v>9729</v>
      </c>
      <c r="AC733" s="200">
        <v>1</v>
      </c>
      <c r="AD733" s="200" t="s">
        <v>8250</v>
      </c>
      <c r="AE733" s="203" t="s">
        <v>505</v>
      </c>
      <c r="AF733" s="212">
        <v>22602.33</v>
      </c>
      <c r="AG733" s="198" t="s">
        <v>8206</v>
      </c>
    </row>
    <row r="734" spans="1:33" hidden="1" x14ac:dyDescent="0.25">
      <c r="A734" s="209">
        <v>103801</v>
      </c>
      <c r="B734" s="210">
        <v>2</v>
      </c>
      <c r="C734" s="196" t="s">
        <v>122</v>
      </c>
      <c r="D734" s="201">
        <v>38097</v>
      </c>
      <c r="E734" s="196" t="s">
        <v>178</v>
      </c>
      <c r="F734" s="201">
        <v>44715.875439814816</v>
      </c>
      <c r="G734" s="196" t="s">
        <v>108</v>
      </c>
      <c r="H734" s="198" t="s">
        <v>128</v>
      </c>
      <c r="I734" s="196" t="s">
        <v>9724</v>
      </c>
      <c r="K734" s="196" t="s">
        <v>9725</v>
      </c>
      <c r="L734" s="200" t="s">
        <v>183</v>
      </c>
      <c r="M734" s="198" t="s">
        <v>9726</v>
      </c>
      <c r="O734" s="196" t="s">
        <v>40</v>
      </c>
      <c r="P734" s="198" t="s">
        <v>166</v>
      </c>
      <c r="R734" s="196" t="s">
        <v>39</v>
      </c>
      <c r="S734" s="196" t="s">
        <v>45</v>
      </c>
      <c r="T734" s="211">
        <v>0.01</v>
      </c>
      <c r="U734" s="201">
        <v>44694</v>
      </c>
      <c r="W734" s="200" t="s">
        <v>93</v>
      </c>
      <c r="X734" s="196" t="s">
        <v>186</v>
      </c>
      <c r="Z734" s="198" t="s">
        <v>9727</v>
      </c>
      <c r="AA734" s="196" t="s">
        <v>9730</v>
      </c>
      <c r="AC734" s="200">
        <v>2</v>
      </c>
      <c r="AD734" s="200" t="s">
        <v>8250</v>
      </c>
      <c r="AE734" s="203" t="s">
        <v>505</v>
      </c>
      <c r="AF734" s="212">
        <v>237425</v>
      </c>
      <c r="AG734" s="198" t="s">
        <v>8206</v>
      </c>
    </row>
    <row r="735" spans="1:33" hidden="1" x14ac:dyDescent="0.25">
      <c r="A735" s="209">
        <v>103801</v>
      </c>
      <c r="B735" s="210">
        <v>2</v>
      </c>
      <c r="C735" s="196" t="s">
        <v>122</v>
      </c>
      <c r="D735" s="201">
        <v>38097</v>
      </c>
      <c r="E735" s="196" t="s">
        <v>178</v>
      </c>
      <c r="F735" s="201">
        <v>44715.875439814816</v>
      </c>
      <c r="G735" s="196" t="s">
        <v>108</v>
      </c>
      <c r="H735" s="198" t="s">
        <v>128</v>
      </c>
      <c r="I735" s="196" t="s">
        <v>9724</v>
      </c>
      <c r="K735" s="196" t="s">
        <v>9725</v>
      </c>
      <c r="L735" s="200" t="s">
        <v>183</v>
      </c>
      <c r="M735" s="198" t="s">
        <v>9726</v>
      </c>
      <c r="O735" s="196" t="s">
        <v>40</v>
      </c>
      <c r="P735" s="198" t="s">
        <v>166</v>
      </c>
      <c r="R735" s="196" t="s">
        <v>39</v>
      </c>
      <c r="S735" s="196" t="s">
        <v>45</v>
      </c>
      <c r="T735" s="211">
        <v>0.01</v>
      </c>
      <c r="U735" s="201">
        <v>44694</v>
      </c>
      <c r="W735" s="200" t="s">
        <v>93</v>
      </c>
      <c r="X735" s="196" t="s">
        <v>186</v>
      </c>
      <c r="Z735" s="198" t="s">
        <v>9727</v>
      </c>
      <c r="AA735" s="196" t="s">
        <v>9731</v>
      </c>
      <c r="AC735" s="200">
        <v>3</v>
      </c>
      <c r="AD735" s="200" t="s">
        <v>8250</v>
      </c>
      <c r="AE735" s="203" t="s">
        <v>505</v>
      </c>
      <c r="AF735" s="212">
        <v>683065.69</v>
      </c>
      <c r="AG735" s="198" t="s">
        <v>8206</v>
      </c>
    </row>
    <row r="736" spans="1:33" hidden="1" x14ac:dyDescent="0.25">
      <c r="A736" s="209">
        <v>103836</v>
      </c>
      <c r="B736" s="210">
        <v>1</v>
      </c>
      <c r="C736" s="196" t="s">
        <v>114</v>
      </c>
      <c r="D736" s="201">
        <v>38097</v>
      </c>
      <c r="E736" s="196" t="s">
        <v>178</v>
      </c>
      <c r="F736" s="201">
        <v>44722</v>
      </c>
      <c r="G736" s="196" t="s">
        <v>228</v>
      </c>
      <c r="H736" s="198" t="s">
        <v>190</v>
      </c>
      <c r="I736" s="196" t="s">
        <v>876</v>
      </c>
      <c r="K736" s="196" t="s">
        <v>877</v>
      </c>
      <c r="L736" s="200" t="s">
        <v>183</v>
      </c>
      <c r="M736" s="198" t="s">
        <v>878</v>
      </c>
      <c r="O736" s="196" t="s">
        <v>271</v>
      </c>
      <c r="P736" s="198" t="s">
        <v>166</v>
      </c>
      <c r="R736" s="196" t="s">
        <v>39</v>
      </c>
      <c r="S736" s="196" t="s">
        <v>45</v>
      </c>
      <c r="T736" s="211">
        <v>0.02</v>
      </c>
      <c r="W736" s="200" t="s">
        <v>93</v>
      </c>
      <c r="X736" s="196" t="s">
        <v>186</v>
      </c>
      <c r="Y736" s="196" t="s">
        <v>34</v>
      </c>
      <c r="Z736" s="198" t="s">
        <v>879</v>
      </c>
      <c r="AA736" s="196" t="s">
        <v>9732</v>
      </c>
      <c r="AC736" s="200">
        <v>3</v>
      </c>
      <c r="AD736" s="200" t="s">
        <v>8250</v>
      </c>
      <c r="AE736" s="212">
        <v>779548.22</v>
      </c>
      <c r="AF736" s="212">
        <v>817548.22</v>
      </c>
    </row>
    <row r="737" spans="1:33" hidden="1" x14ac:dyDescent="0.25">
      <c r="A737" s="209">
        <v>103893</v>
      </c>
      <c r="B737" s="210">
        <v>1</v>
      </c>
      <c r="C737" s="196" t="s">
        <v>114</v>
      </c>
      <c r="D737" s="201">
        <v>38099</v>
      </c>
      <c r="E737" s="196" t="s">
        <v>178</v>
      </c>
      <c r="F737" s="201">
        <v>40794</v>
      </c>
      <c r="G737" s="196" t="s">
        <v>666</v>
      </c>
      <c r="H737" s="198" t="s">
        <v>718</v>
      </c>
      <c r="I737" s="196" t="s">
        <v>881</v>
      </c>
      <c r="K737" s="196" t="s">
        <v>882</v>
      </c>
      <c r="L737" s="200" t="s">
        <v>183</v>
      </c>
      <c r="M737" s="198" t="s">
        <v>883</v>
      </c>
      <c r="O737" s="196" t="s">
        <v>40</v>
      </c>
      <c r="P737" s="198" t="s">
        <v>166</v>
      </c>
      <c r="R737" s="196" t="s">
        <v>39</v>
      </c>
      <c r="S737" s="196" t="s">
        <v>45</v>
      </c>
      <c r="T737" s="211">
        <v>4.8000000000000001E-2</v>
      </c>
      <c r="U737" s="201">
        <v>39941</v>
      </c>
      <c r="W737" s="200" t="s">
        <v>93</v>
      </c>
      <c r="X737" s="196" t="s">
        <v>103</v>
      </c>
      <c r="Y737" s="196" t="s">
        <v>34</v>
      </c>
      <c r="Z737" s="198" t="s">
        <v>884</v>
      </c>
      <c r="AA737" s="196" t="s">
        <v>9733</v>
      </c>
      <c r="AB737" s="196" t="s">
        <v>9734</v>
      </c>
      <c r="AC737" s="200">
        <v>1</v>
      </c>
      <c r="AD737" s="200" t="s">
        <v>8231</v>
      </c>
      <c r="AE737" s="203" t="s">
        <v>505</v>
      </c>
      <c r="AF737" s="212">
        <v>92279.64</v>
      </c>
      <c r="AG737" s="198" t="s">
        <v>885</v>
      </c>
    </row>
    <row r="738" spans="1:33" hidden="1" x14ac:dyDescent="0.25">
      <c r="A738" s="209">
        <v>103893</v>
      </c>
      <c r="B738" s="210">
        <v>1</v>
      </c>
      <c r="C738" s="196" t="s">
        <v>114</v>
      </c>
      <c r="D738" s="201">
        <v>38099</v>
      </c>
      <c r="E738" s="196" t="s">
        <v>178</v>
      </c>
      <c r="F738" s="201">
        <v>40794</v>
      </c>
      <c r="G738" s="196" t="s">
        <v>666</v>
      </c>
      <c r="H738" s="198" t="s">
        <v>718</v>
      </c>
      <c r="I738" s="196" t="s">
        <v>881</v>
      </c>
      <c r="K738" s="196" t="s">
        <v>882</v>
      </c>
      <c r="L738" s="200" t="s">
        <v>183</v>
      </c>
      <c r="M738" s="198" t="s">
        <v>883</v>
      </c>
      <c r="O738" s="196" t="s">
        <v>40</v>
      </c>
      <c r="P738" s="198" t="s">
        <v>166</v>
      </c>
      <c r="R738" s="196" t="s">
        <v>39</v>
      </c>
      <c r="S738" s="196" t="s">
        <v>45</v>
      </c>
      <c r="T738" s="211">
        <v>4.8000000000000001E-2</v>
      </c>
      <c r="U738" s="201">
        <v>39941</v>
      </c>
      <c r="W738" s="200" t="s">
        <v>93</v>
      </c>
      <c r="X738" s="196" t="s">
        <v>103</v>
      </c>
      <c r="Y738" s="196" t="s">
        <v>34</v>
      </c>
      <c r="Z738" s="198" t="s">
        <v>884</v>
      </c>
      <c r="AA738" s="196" t="s">
        <v>9735</v>
      </c>
      <c r="AB738" s="196" t="s">
        <v>9734</v>
      </c>
      <c r="AC738" s="200">
        <v>2</v>
      </c>
      <c r="AD738" s="200" t="s">
        <v>8231</v>
      </c>
      <c r="AE738" s="212">
        <v>16.739999999999998</v>
      </c>
      <c r="AF738" s="212">
        <v>17982.52</v>
      </c>
      <c r="AG738" s="198" t="s">
        <v>885</v>
      </c>
    </row>
    <row r="739" spans="1:33" hidden="1" x14ac:dyDescent="0.25">
      <c r="A739" s="209">
        <v>103893</v>
      </c>
      <c r="B739" s="210">
        <v>1</v>
      </c>
      <c r="C739" s="196" t="s">
        <v>114</v>
      </c>
      <c r="D739" s="201">
        <v>38099</v>
      </c>
      <c r="E739" s="196" t="s">
        <v>178</v>
      </c>
      <c r="F739" s="201">
        <v>40794</v>
      </c>
      <c r="G739" s="196" t="s">
        <v>666</v>
      </c>
      <c r="H739" s="198" t="s">
        <v>718</v>
      </c>
      <c r="I739" s="196" t="s">
        <v>881</v>
      </c>
      <c r="K739" s="196" t="s">
        <v>882</v>
      </c>
      <c r="L739" s="200" t="s">
        <v>183</v>
      </c>
      <c r="M739" s="198" t="s">
        <v>883</v>
      </c>
      <c r="O739" s="196" t="s">
        <v>40</v>
      </c>
      <c r="P739" s="198" t="s">
        <v>166</v>
      </c>
      <c r="R739" s="196" t="s">
        <v>39</v>
      </c>
      <c r="S739" s="196" t="s">
        <v>45</v>
      </c>
      <c r="T739" s="211">
        <v>4.8000000000000001E-2</v>
      </c>
      <c r="U739" s="201">
        <v>39941</v>
      </c>
      <c r="W739" s="200" t="s">
        <v>93</v>
      </c>
      <c r="X739" s="196" t="s">
        <v>103</v>
      </c>
      <c r="Y739" s="196" t="s">
        <v>34</v>
      </c>
      <c r="Z739" s="198" t="s">
        <v>884</v>
      </c>
      <c r="AA739" s="196" t="s">
        <v>9736</v>
      </c>
      <c r="AB739" s="196" t="s">
        <v>9737</v>
      </c>
      <c r="AC739" s="200">
        <v>3</v>
      </c>
      <c r="AD739" s="200" t="s">
        <v>8231</v>
      </c>
      <c r="AE739" s="203" t="s">
        <v>505</v>
      </c>
      <c r="AF739" s="212">
        <v>326823.3</v>
      </c>
      <c r="AG739" s="198" t="s">
        <v>885</v>
      </c>
    </row>
    <row r="740" spans="1:33" hidden="1" x14ac:dyDescent="0.25">
      <c r="A740" s="209">
        <v>103899</v>
      </c>
      <c r="B740" s="210">
        <v>1</v>
      </c>
      <c r="C740" s="196" t="s">
        <v>97</v>
      </c>
      <c r="D740" s="201">
        <v>38099</v>
      </c>
      <c r="E740" s="196" t="s">
        <v>3654</v>
      </c>
      <c r="F740" s="201">
        <v>44601.875115740739</v>
      </c>
      <c r="G740" s="196" t="s">
        <v>161</v>
      </c>
      <c r="H740" s="198" t="s">
        <v>1633</v>
      </c>
      <c r="I740" s="196" t="s">
        <v>1655</v>
      </c>
      <c r="J740" s="196" t="s">
        <v>101</v>
      </c>
      <c r="L740" s="200" t="s">
        <v>101</v>
      </c>
      <c r="M740" s="198" t="s">
        <v>9738</v>
      </c>
      <c r="N740" s="198" t="s">
        <v>9739</v>
      </c>
      <c r="O740" s="196" t="s">
        <v>553</v>
      </c>
      <c r="P740" s="198" t="s">
        <v>1783</v>
      </c>
      <c r="R740" s="196" t="s">
        <v>47</v>
      </c>
      <c r="S740" s="196" t="s">
        <v>45</v>
      </c>
      <c r="T740" s="211">
        <v>1.2809999999999999</v>
      </c>
      <c r="U740" s="201">
        <v>43014</v>
      </c>
      <c r="W740" s="200" t="s">
        <v>93</v>
      </c>
      <c r="X740" s="196" t="s">
        <v>13</v>
      </c>
      <c r="AA740" s="196" t="s">
        <v>9740</v>
      </c>
      <c r="AB740" s="196" t="s">
        <v>9741</v>
      </c>
      <c r="AC740" s="200">
        <v>1</v>
      </c>
      <c r="AD740" s="200" t="s">
        <v>8231</v>
      </c>
      <c r="AE740" s="203" t="s">
        <v>505</v>
      </c>
      <c r="AF740" s="212">
        <v>800000</v>
      </c>
      <c r="AG740" s="198" t="s">
        <v>9742</v>
      </c>
    </row>
    <row r="741" spans="1:33" hidden="1" x14ac:dyDescent="0.25">
      <c r="A741" s="209">
        <v>103899</v>
      </c>
      <c r="B741" s="210">
        <v>1</v>
      </c>
      <c r="C741" s="196" t="s">
        <v>97</v>
      </c>
      <c r="D741" s="201">
        <v>38099</v>
      </c>
      <c r="E741" s="196" t="s">
        <v>3654</v>
      </c>
      <c r="F741" s="201">
        <v>44601.875115740739</v>
      </c>
      <c r="G741" s="196" t="s">
        <v>161</v>
      </c>
      <c r="H741" s="198" t="s">
        <v>1633</v>
      </c>
      <c r="I741" s="196" t="s">
        <v>1655</v>
      </c>
      <c r="J741" s="196" t="s">
        <v>101</v>
      </c>
      <c r="L741" s="200" t="s">
        <v>101</v>
      </c>
      <c r="M741" s="198" t="s">
        <v>9738</v>
      </c>
      <c r="N741" s="198" t="s">
        <v>9739</v>
      </c>
      <c r="O741" s="196" t="s">
        <v>553</v>
      </c>
      <c r="P741" s="198" t="s">
        <v>1783</v>
      </c>
      <c r="R741" s="196" t="s">
        <v>47</v>
      </c>
      <c r="S741" s="196" t="s">
        <v>45</v>
      </c>
      <c r="T741" s="211">
        <v>1.2809999999999999</v>
      </c>
      <c r="U741" s="201">
        <v>43014</v>
      </c>
      <c r="W741" s="200" t="s">
        <v>93</v>
      </c>
      <c r="X741" s="196" t="s">
        <v>13</v>
      </c>
      <c r="AA741" s="196" t="s">
        <v>9743</v>
      </c>
      <c r="AB741" s="196" t="s">
        <v>9741</v>
      </c>
      <c r="AC741" s="200">
        <v>2</v>
      </c>
      <c r="AD741" s="200" t="s">
        <v>8231</v>
      </c>
      <c r="AE741" s="203" t="s">
        <v>505</v>
      </c>
      <c r="AF741" s="212">
        <v>1175001</v>
      </c>
      <c r="AG741" s="198" t="s">
        <v>9742</v>
      </c>
    </row>
    <row r="742" spans="1:33" hidden="1" x14ac:dyDescent="0.25">
      <c r="A742" s="209">
        <v>103899</v>
      </c>
      <c r="B742" s="210">
        <v>1</v>
      </c>
      <c r="C742" s="196" t="s">
        <v>97</v>
      </c>
      <c r="D742" s="201">
        <v>38099</v>
      </c>
      <c r="E742" s="196" t="s">
        <v>3654</v>
      </c>
      <c r="F742" s="201">
        <v>44601.875115740739</v>
      </c>
      <c r="G742" s="196" t="s">
        <v>161</v>
      </c>
      <c r="H742" s="198" t="s">
        <v>1633</v>
      </c>
      <c r="I742" s="196" t="s">
        <v>1655</v>
      </c>
      <c r="J742" s="196" t="s">
        <v>101</v>
      </c>
      <c r="L742" s="200" t="s">
        <v>101</v>
      </c>
      <c r="M742" s="198" t="s">
        <v>9738</v>
      </c>
      <c r="N742" s="198" t="s">
        <v>9739</v>
      </c>
      <c r="O742" s="196" t="s">
        <v>553</v>
      </c>
      <c r="P742" s="198" t="s">
        <v>1783</v>
      </c>
      <c r="R742" s="196" t="s">
        <v>47</v>
      </c>
      <c r="S742" s="196" t="s">
        <v>45</v>
      </c>
      <c r="T742" s="211">
        <v>1.2809999999999999</v>
      </c>
      <c r="U742" s="201">
        <v>43014</v>
      </c>
      <c r="W742" s="200" t="s">
        <v>93</v>
      </c>
      <c r="X742" s="196" t="s">
        <v>13</v>
      </c>
      <c r="AA742" s="196" t="s">
        <v>9744</v>
      </c>
      <c r="AB742" s="196" t="s">
        <v>9741</v>
      </c>
      <c r="AC742" s="200">
        <v>3</v>
      </c>
      <c r="AD742" s="200" t="s">
        <v>8231</v>
      </c>
      <c r="AE742" s="203" t="s">
        <v>505</v>
      </c>
      <c r="AF742" s="212">
        <v>9617900</v>
      </c>
      <c r="AG742" s="198" t="s">
        <v>9742</v>
      </c>
    </row>
    <row r="743" spans="1:33" ht="36" hidden="1" x14ac:dyDescent="0.25">
      <c r="A743" s="209">
        <v>103917</v>
      </c>
      <c r="B743" s="210">
        <v>2</v>
      </c>
      <c r="C743" s="196" t="s">
        <v>122</v>
      </c>
      <c r="D743" s="201">
        <v>38099</v>
      </c>
      <c r="E743" s="196" t="s">
        <v>3654</v>
      </c>
      <c r="F743" s="201">
        <v>44069</v>
      </c>
      <c r="G743" s="196" t="s">
        <v>152</v>
      </c>
      <c r="H743" s="198" t="s">
        <v>223</v>
      </c>
      <c r="I743" s="196" t="s">
        <v>3655</v>
      </c>
      <c r="J743" s="196" t="s">
        <v>299</v>
      </c>
      <c r="L743" s="200" t="s">
        <v>300</v>
      </c>
      <c r="M743" s="198" t="s">
        <v>3656</v>
      </c>
      <c r="N743" s="198" t="s">
        <v>3657</v>
      </c>
      <c r="O743" s="196" t="s">
        <v>553</v>
      </c>
      <c r="P743" s="198" t="s">
        <v>1783</v>
      </c>
      <c r="R743" s="196" t="s">
        <v>47</v>
      </c>
      <c r="S743" s="196" t="s">
        <v>45</v>
      </c>
      <c r="T743" s="211">
        <v>1.623</v>
      </c>
      <c r="U743" s="201">
        <v>42293</v>
      </c>
      <c r="W743" s="200" t="s">
        <v>93</v>
      </c>
      <c r="X743" s="196" t="s">
        <v>303</v>
      </c>
      <c r="AA743" s="196" t="s">
        <v>9745</v>
      </c>
      <c r="AB743" s="196" t="s">
        <v>9746</v>
      </c>
      <c r="AC743" s="200">
        <v>1</v>
      </c>
      <c r="AD743" s="200" t="s">
        <v>8231</v>
      </c>
      <c r="AE743" s="203" t="s">
        <v>505</v>
      </c>
      <c r="AF743" s="212">
        <v>8255672</v>
      </c>
      <c r="AG743" s="198" t="s">
        <v>3658</v>
      </c>
    </row>
    <row r="744" spans="1:33" ht="36" hidden="1" x14ac:dyDescent="0.25">
      <c r="A744" s="209">
        <v>103917</v>
      </c>
      <c r="B744" s="210">
        <v>2</v>
      </c>
      <c r="C744" s="196" t="s">
        <v>122</v>
      </c>
      <c r="D744" s="201">
        <v>38099</v>
      </c>
      <c r="E744" s="196" t="s">
        <v>3654</v>
      </c>
      <c r="F744" s="201">
        <v>44069</v>
      </c>
      <c r="G744" s="196" t="s">
        <v>152</v>
      </c>
      <c r="H744" s="198" t="s">
        <v>223</v>
      </c>
      <c r="I744" s="196" t="s">
        <v>3655</v>
      </c>
      <c r="J744" s="196" t="s">
        <v>299</v>
      </c>
      <c r="L744" s="200" t="s">
        <v>300</v>
      </c>
      <c r="M744" s="198" t="s">
        <v>3656</v>
      </c>
      <c r="N744" s="198" t="s">
        <v>3657</v>
      </c>
      <c r="O744" s="196" t="s">
        <v>553</v>
      </c>
      <c r="P744" s="198" t="s">
        <v>1783</v>
      </c>
      <c r="R744" s="196" t="s">
        <v>47</v>
      </c>
      <c r="S744" s="196" t="s">
        <v>45</v>
      </c>
      <c r="T744" s="211">
        <v>1.623</v>
      </c>
      <c r="U744" s="201">
        <v>42293</v>
      </c>
      <c r="W744" s="200" t="s">
        <v>93</v>
      </c>
      <c r="X744" s="196" t="s">
        <v>303</v>
      </c>
      <c r="AA744" s="196" t="s">
        <v>9747</v>
      </c>
      <c r="AB744" s="196" t="s">
        <v>9746</v>
      </c>
      <c r="AC744" s="200">
        <v>2</v>
      </c>
      <c r="AD744" s="200" t="s">
        <v>8231</v>
      </c>
      <c r="AE744" s="203" t="s">
        <v>505</v>
      </c>
      <c r="AF744" s="212">
        <v>8718300</v>
      </c>
      <c r="AG744" s="198" t="s">
        <v>3658</v>
      </c>
    </row>
    <row r="745" spans="1:33" ht="36" hidden="1" x14ac:dyDescent="0.25">
      <c r="A745" s="209">
        <v>103917</v>
      </c>
      <c r="B745" s="210">
        <v>2</v>
      </c>
      <c r="C745" s="196" t="s">
        <v>122</v>
      </c>
      <c r="D745" s="201">
        <v>38099</v>
      </c>
      <c r="E745" s="196" t="s">
        <v>3654</v>
      </c>
      <c r="F745" s="201">
        <v>44069</v>
      </c>
      <c r="G745" s="196" t="s">
        <v>152</v>
      </c>
      <c r="H745" s="198" t="s">
        <v>223</v>
      </c>
      <c r="I745" s="196" t="s">
        <v>3655</v>
      </c>
      <c r="J745" s="196" t="s">
        <v>299</v>
      </c>
      <c r="L745" s="200" t="s">
        <v>300</v>
      </c>
      <c r="M745" s="198" t="s">
        <v>3656</v>
      </c>
      <c r="N745" s="198" t="s">
        <v>3657</v>
      </c>
      <c r="O745" s="196" t="s">
        <v>553</v>
      </c>
      <c r="P745" s="198" t="s">
        <v>1783</v>
      </c>
      <c r="R745" s="196" t="s">
        <v>47</v>
      </c>
      <c r="S745" s="196" t="s">
        <v>45</v>
      </c>
      <c r="T745" s="211">
        <v>1.623</v>
      </c>
      <c r="U745" s="201">
        <v>42293</v>
      </c>
      <c r="W745" s="200" t="s">
        <v>93</v>
      </c>
      <c r="X745" s="196" t="s">
        <v>303</v>
      </c>
      <c r="AA745" s="196" t="s">
        <v>9748</v>
      </c>
      <c r="AB745" s="196" t="s">
        <v>9746</v>
      </c>
      <c r="AC745" s="200">
        <v>3</v>
      </c>
      <c r="AD745" s="200" t="s">
        <v>8231</v>
      </c>
      <c r="AE745" s="212">
        <v>3500000</v>
      </c>
      <c r="AF745" s="212">
        <v>147485262</v>
      </c>
      <c r="AG745" s="198" t="s">
        <v>3658</v>
      </c>
    </row>
    <row r="746" spans="1:33" hidden="1" x14ac:dyDescent="0.25">
      <c r="A746" s="209">
        <v>103937</v>
      </c>
      <c r="B746" s="210">
        <v>3</v>
      </c>
      <c r="C746" s="196" t="s">
        <v>85</v>
      </c>
      <c r="D746" s="201">
        <v>38100</v>
      </c>
      <c r="E746" s="196" t="s">
        <v>178</v>
      </c>
      <c r="F746" s="201">
        <v>44641</v>
      </c>
      <c r="G746" s="196" t="s">
        <v>235</v>
      </c>
      <c r="H746" s="198" t="s">
        <v>180</v>
      </c>
      <c r="I746" s="196" t="s">
        <v>887</v>
      </c>
      <c r="K746" s="196" t="s">
        <v>888</v>
      </c>
      <c r="L746" s="200" t="s">
        <v>183</v>
      </c>
      <c r="M746" s="198" t="s">
        <v>889</v>
      </c>
      <c r="O746" s="196" t="s">
        <v>40</v>
      </c>
      <c r="P746" s="198" t="s">
        <v>166</v>
      </c>
      <c r="R746" s="196" t="s">
        <v>39</v>
      </c>
      <c r="S746" s="196" t="s">
        <v>45</v>
      </c>
      <c r="T746" s="211">
        <v>0</v>
      </c>
      <c r="U746" s="201">
        <v>44967</v>
      </c>
      <c r="W746" s="200" t="s">
        <v>93</v>
      </c>
      <c r="X746" s="196" t="s">
        <v>186</v>
      </c>
      <c r="Y746" s="196" t="s">
        <v>34</v>
      </c>
      <c r="Z746" s="198" t="s">
        <v>890</v>
      </c>
      <c r="AA746" s="196" t="s">
        <v>9749</v>
      </c>
      <c r="AB746" s="196" t="s">
        <v>9750</v>
      </c>
      <c r="AC746" s="200">
        <v>1</v>
      </c>
      <c r="AD746" s="200" t="s">
        <v>8231</v>
      </c>
      <c r="AE746" s="203" t="s">
        <v>505</v>
      </c>
      <c r="AF746" s="212">
        <v>110750.89</v>
      </c>
    </row>
    <row r="747" spans="1:33" hidden="1" x14ac:dyDescent="0.25">
      <c r="A747" s="209">
        <v>103937</v>
      </c>
      <c r="B747" s="210">
        <v>3</v>
      </c>
      <c r="C747" s="196" t="s">
        <v>85</v>
      </c>
      <c r="D747" s="201">
        <v>38100</v>
      </c>
      <c r="E747" s="196" t="s">
        <v>178</v>
      </c>
      <c r="F747" s="201">
        <v>44641</v>
      </c>
      <c r="G747" s="196" t="s">
        <v>235</v>
      </c>
      <c r="H747" s="198" t="s">
        <v>180</v>
      </c>
      <c r="I747" s="196" t="s">
        <v>887</v>
      </c>
      <c r="K747" s="196" t="s">
        <v>888</v>
      </c>
      <c r="L747" s="200" t="s">
        <v>183</v>
      </c>
      <c r="M747" s="198" t="s">
        <v>889</v>
      </c>
      <c r="O747" s="196" t="s">
        <v>40</v>
      </c>
      <c r="P747" s="198" t="s">
        <v>166</v>
      </c>
      <c r="R747" s="196" t="s">
        <v>39</v>
      </c>
      <c r="S747" s="196" t="s">
        <v>45</v>
      </c>
      <c r="T747" s="211">
        <v>0</v>
      </c>
      <c r="U747" s="201">
        <v>44967</v>
      </c>
      <c r="W747" s="200" t="s">
        <v>93</v>
      </c>
      <c r="X747" s="196" t="s">
        <v>186</v>
      </c>
      <c r="Y747" s="196" t="s">
        <v>34</v>
      </c>
      <c r="Z747" s="198" t="s">
        <v>890</v>
      </c>
      <c r="AA747" s="196" t="s">
        <v>9751</v>
      </c>
      <c r="AB747" s="196" t="s">
        <v>9750</v>
      </c>
      <c r="AC747" s="200">
        <v>2</v>
      </c>
      <c r="AD747" s="200" t="s">
        <v>8231</v>
      </c>
      <c r="AE747" s="212">
        <v>33414</v>
      </c>
      <c r="AF747" s="212">
        <v>33434.239999999998</v>
      </c>
    </row>
    <row r="748" spans="1:33" ht="36" hidden="1" x14ac:dyDescent="0.25">
      <c r="A748" s="209">
        <v>103939</v>
      </c>
      <c r="B748" s="210">
        <v>3</v>
      </c>
      <c r="C748" s="196" t="s">
        <v>85</v>
      </c>
      <c r="D748" s="201">
        <v>38100</v>
      </c>
      <c r="E748" s="196" t="s">
        <v>178</v>
      </c>
      <c r="F748" s="201">
        <v>44621</v>
      </c>
      <c r="G748" s="196" t="s">
        <v>179</v>
      </c>
      <c r="H748" s="198" t="s">
        <v>180</v>
      </c>
      <c r="I748" s="196" t="s">
        <v>181</v>
      </c>
      <c r="K748" s="196" t="s">
        <v>182</v>
      </c>
      <c r="L748" s="200" t="s">
        <v>183</v>
      </c>
      <c r="M748" s="198" t="s">
        <v>184</v>
      </c>
      <c r="N748" s="198" t="s">
        <v>185</v>
      </c>
      <c r="O748" s="196" t="s">
        <v>40</v>
      </c>
      <c r="P748" s="198" t="s">
        <v>166</v>
      </c>
      <c r="R748" s="196" t="s">
        <v>39</v>
      </c>
      <c r="S748" s="196" t="s">
        <v>45</v>
      </c>
      <c r="T748" s="211">
        <v>9.5000000000000001E-2</v>
      </c>
      <c r="U748" s="201">
        <v>45156</v>
      </c>
      <c r="W748" s="200" t="s">
        <v>93</v>
      </c>
      <c r="X748" s="196" t="s">
        <v>186</v>
      </c>
      <c r="Z748" s="198" t="s">
        <v>187</v>
      </c>
      <c r="AA748" s="196" t="s">
        <v>9752</v>
      </c>
      <c r="AB748" s="196" t="s">
        <v>9753</v>
      </c>
      <c r="AC748" s="200">
        <v>1</v>
      </c>
      <c r="AD748" s="200" t="s">
        <v>8231</v>
      </c>
      <c r="AE748" s="212">
        <v>10000</v>
      </c>
      <c r="AF748" s="212">
        <v>107920.97</v>
      </c>
    </row>
    <row r="749" spans="1:33" ht="36" hidden="1" x14ac:dyDescent="0.25">
      <c r="A749" s="209">
        <v>103939</v>
      </c>
      <c r="B749" s="210">
        <v>3</v>
      </c>
      <c r="C749" s="196" t="s">
        <v>85</v>
      </c>
      <c r="D749" s="201">
        <v>38100</v>
      </c>
      <c r="E749" s="196" t="s">
        <v>178</v>
      </c>
      <c r="F749" s="201">
        <v>44621</v>
      </c>
      <c r="G749" s="196" t="s">
        <v>179</v>
      </c>
      <c r="H749" s="198" t="s">
        <v>180</v>
      </c>
      <c r="I749" s="196" t="s">
        <v>181</v>
      </c>
      <c r="K749" s="196" t="s">
        <v>182</v>
      </c>
      <c r="L749" s="200" t="s">
        <v>183</v>
      </c>
      <c r="M749" s="198" t="s">
        <v>184</v>
      </c>
      <c r="N749" s="198" t="s">
        <v>185</v>
      </c>
      <c r="O749" s="196" t="s">
        <v>40</v>
      </c>
      <c r="P749" s="198" t="s">
        <v>166</v>
      </c>
      <c r="R749" s="196" t="s">
        <v>39</v>
      </c>
      <c r="S749" s="196" t="s">
        <v>45</v>
      </c>
      <c r="T749" s="211">
        <v>9.5000000000000001E-2</v>
      </c>
      <c r="U749" s="201">
        <v>45156</v>
      </c>
      <c r="W749" s="200" t="s">
        <v>93</v>
      </c>
      <c r="X749" s="196" t="s">
        <v>186</v>
      </c>
      <c r="Z749" s="198" t="s">
        <v>187</v>
      </c>
      <c r="AA749" s="196" t="s">
        <v>9754</v>
      </c>
      <c r="AB749" s="196" t="s">
        <v>9753</v>
      </c>
      <c r="AC749" s="200">
        <v>2</v>
      </c>
      <c r="AD749" s="200" t="s">
        <v>8231</v>
      </c>
      <c r="AE749" s="212">
        <v>66412</v>
      </c>
      <c r="AF749" s="212">
        <v>66429.490000000005</v>
      </c>
    </row>
    <row r="750" spans="1:33" hidden="1" x14ac:dyDescent="0.25">
      <c r="A750" s="209">
        <v>103949</v>
      </c>
      <c r="B750" s="210">
        <v>4</v>
      </c>
      <c r="C750" s="196" t="s">
        <v>114</v>
      </c>
      <c r="D750" s="201">
        <v>38100</v>
      </c>
      <c r="E750" s="196" t="s">
        <v>178</v>
      </c>
      <c r="F750" s="201">
        <v>41754</v>
      </c>
      <c r="G750" s="196" t="s">
        <v>892</v>
      </c>
      <c r="H750" s="198" t="s">
        <v>893</v>
      </c>
      <c r="I750" s="196" t="s">
        <v>894</v>
      </c>
      <c r="K750" s="196" t="s">
        <v>895</v>
      </c>
      <c r="L750" s="200" t="s">
        <v>183</v>
      </c>
      <c r="M750" s="198" t="s">
        <v>896</v>
      </c>
      <c r="N750" s="198" t="s">
        <v>166</v>
      </c>
      <c r="O750" s="196" t="s">
        <v>40</v>
      </c>
      <c r="P750" s="198" t="s">
        <v>166</v>
      </c>
      <c r="R750" s="196" t="s">
        <v>39</v>
      </c>
      <c r="S750" s="196" t="s">
        <v>45</v>
      </c>
      <c r="T750" s="211">
        <v>0.34599999999999997</v>
      </c>
      <c r="U750" s="201">
        <v>40522</v>
      </c>
      <c r="W750" s="200" t="s">
        <v>93</v>
      </c>
      <c r="X750" s="196" t="s">
        <v>186</v>
      </c>
      <c r="Y750" s="196" t="s">
        <v>34</v>
      </c>
      <c r="Z750" s="198" t="s">
        <v>897</v>
      </c>
      <c r="AA750" s="196" t="s">
        <v>9755</v>
      </c>
      <c r="AB750" s="196" t="s">
        <v>9756</v>
      </c>
      <c r="AC750" s="200">
        <v>1</v>
      </c>
      <c r="AD750" s="200" t="s">
        <v>8231</v>
      </c>
      <c r="AE750" s="212">
        <v>3.09</v>
      </c>
      <c r="AF750" s="212">
        <v>291059.15000000002</v>
      </c>
      <c r="AG750" s="198" t="s">
        <v>898</v>
      </c>
    </row>
    <row r="751" spans="1:33" hidden="1" x14ac:dyDescent="0.25">
      <c r="A751" s="209">
        <v>103949</v>
      </c>
      <c r="B751" s="210">
        <v>4</v>
      </c>
      <c r="C751" s="196" t="s">
        <v>114</v>
      </c>
      <c r="D751" s="201">
        <v>38100</v>
      </c>
      <c r="E751" s="196" t="s">
        <v>178</v>
      </c>
      <c r="F751" s="201">
        <v>41754</v>
      </c>
      <c r="G751" s="196" t="s">
        <v>892</v>
      </c>
      <c r="H751" s="198" t="s">
        <v>893</v>
      </c>
      <c r="I751" s="196" t="s">
        <v>894</v>
      </c>
      <c r="K751" s="196" t="s">
        <v>895</v>
      </c>
      <c r="L751" s="200" t="s">
        <v>183</v>
      </c>
      <c r="M751" s="198" t="s">
        <v>896</v>
      </c>
      <c r="N751" s="198" t="s">
        <v>166</v>
      </c>
      <c r="O751" s="196" t="s">
        <v>40</v>
      </c>
      <c r="P751" s="198" t="s">
        <v>166</v>
      </c>
      <c r="R751" s="196" t="s">
        <v>39</v>
      </c>
      <c r="S751" s="196" t="s">
        <v>45</v>
      </c>
      <c r="T751" s="211">
        <v>0.34599999999999997</v>
      </c>
      <c r="U751" s="201">
        <v>40522</v>
      </c>
      <c r="W751" s="200" t="s">
        <v>93</v>
      </c>
      <c r="X751" s="196" t="s">
        <v>186</v>
      </c>
      <c r="Y751" s="196" t="s">
        <v>34</v>
      </c>
      <c r="Z751" s="198" t="s">
        <v>897</v>
      </c>
      <c r="AA751" s="196" t="s">
        <v>9757</v>
      </c>
      <c r="AB751" s="196" t="s">
        <v>9756</v>
      </c>
      <c r="AC751" s="200">
        <v>2</v>
      </c>
      <c r="AD751" s="200" t="s">
        <v>8231</v>
      </c>
      <c r="AE751" s="203" t="s">
        <v>505</v>
      </c>
      <c r="AF751" s="212">
        <v>20332.73</v>
      </c>
      <c r="AG751" s="198" t="s">
        <v>898</v>
      </c>
    </row>
    <row r="752" spans="1:33" hidden="1" x14ac:dyDescent="0.25">
      <c r="A752" s="209">
        <v>103949</v>
      </c>
      <c r="B752" s="210">
        <v>4</v>
      </c>
      <c r="C752" s="196" t="s">
        <v>114</v>
      </c>
      <c r="D752" s="201">
        <v>38100</v>
      </c>
      <c r="E752" s="196" t="s">
        <v>178</v>
      </c>
      <c r="F752" s="201">
        <v>41754</v>
      </c>
      <c r="G752" s="196" t="s">
        <v>892</v>
      </c>
      <c r="H752" s="198" t="s">
        <v>893</v>
      </c>
      <c r="I752" s="196" t="s">
        <v>894</v>
      </c>
      <c r="K752" s="196" t="s">
        <v>895</v>
      </c>
      <c r="L752" s="200" t="s">
        <v>183</v>
      </c>
      <c r="M752" s="198" t="s">
        <v>896</v>
      </c>
      <c r="N752" s="198" t="s">
        <v>166</v>
      </c>
      <c r="O752" s="196" t="s">
        <v>40</v>
      </c>
      <c r="P752" s="198" t="s">
        <v>166</v>
      </c>
      <c r="R752" s="196" t="s">
        <v>39</v>
      </c>
      <c r="S752" s="196" t="s">
        <v>45</v>
      </c>
      <c r="T752" s="211">
        <v>0.34599999999999997</v>
      </c>
      <c r="U752" s="201">
        <v>40522</v>
      </c>
      <c r="W752" s="200" t="s">
        <v>93</v>
      </c>
      <c r="X752" s="196" t="s">
        <v>186</v>
      </c>
      <c r="Y752" s="196" t="s">
        <v>34</v>
      </c>
      <c r="Z752" s="198" t="s">
        <v>897</v>
      </c>
      <c r="AA752" s="196" t="s">
        <v>9758</v>
      </c>
      <c r="AB752" s="196" t="s">
        <v>9756</v>
      </c>
      <c r="AC752" s="200">
        <v>3</v>
      </c>
      <c r="AD752" s="200" t="s">
        <v>8231</v>
      </c>
      <c r="AE752" s="203" t="s">
        <v>505</v>
      </c>
      <c r="AF752" s="212">
        <v>1107620.72</v>
      </c>
      <c r="AG752" s="198" t="s">
        <v>898</v>
      </c>
    </row>
    <row r="753" spans="1:33" hidden="1" x14ac:dyDescent="0.25">
      <c r="A753" s="209">
        <v>104004</v>
      </c>
      <c r="B753" s="210">
        <v>3</v>
      </c>
      <c r="C753" s="196" t="s">
        <v>114</v>
      </c>
      <c r="D753" s="201">
        <v>38104</v>
      </c>
      <c r="E753" s="196" t="s">
        <v>9672</v>
      </c>
      <c r="F753" s="201">
        <v>44560</v>
      </c>
      <c r="G753" s="196" t="s">
        <v>189</v>
      </c>
      <c r="H753" s="198" t="s">
        <v>365</v>
      </c>
      <c r="I753" s="196" t="s">
        <v>366</v>
      </c>
      <c r="J753" s="196" t="s">
        <v>101</v>
      </c>
      <c r="L753" s="200" t="s">
        <v>101</v>
      </c>
      <c r="M753" s="198" t="s">
        <v>9759</v>
      </c>
      <c r="N753" s="198" t="s">
        <v>9760</v>
      </c>
      <c r="O753" s="196" t="s">
        <v>553</v>
      </c>
      <c r="P753" s="198" t="s">
        <v>4021</v>
      </c>
      <c r="R753" s="196" t="s">
        <v>47</v>
      </c>
      <c r="S753" s="196" t="s">
        <v>45</v>
      </c>
      <c r="T753" s="211">
        <v>2.8260000000000001</v>
      </c>
      <c r="W753" s="200" t="s">
        <v>93</v>
      </c>
      <c r="X753" s="196" t="s">
        <v>103</v>
      </c>
      <c r="AA753" s="196" t="s">
        <v>9761</v>
      </c>
      <c r="AB753" s="196" t="s">
        <v>9762</v>
      </c>
      <c r="AC753" s="200">
        <v>1</v>
      </c>
      <c r="AD753" s="200" t="s">
        <v>8231</v>
      </c>
      <c r="AE753" s="203" t="s">
        <v>505</v>
      </c>
      <c r="AF753" s="212">
        <v>2925000</v>
      </c>
    </row>
    <row r="754" spans="1:33" hidden="1" x14ac:dyDescent="0.25">
      <c r="A754" s="209">
        <v>104004</v>
      </c>
      <c r="B754" s="210">
        <v>3</v>
      </c>
      <c r="C754" s="196" t="s">
        <v>114</v>
      </c>
      <c r="D754" s="201">
        <v>38104</v>
      </c>
      <c r="E754" s="196" t="s">
        <v>9672</v>
      </c>
      <c r="F754" s="201">
        <v>44560</v>
      </c>
      <c r="G754" s="196" t="s">
        <v>189</v>
      </c>
      <c r="H754" s="198" t="s">
        <v>365</v>
      </c>
      <c r="I754" s="196" t="s">
        <v>366</v>
      </c>
      <c r="J754" s="196" t="s">
        <v>101</v>
      </c>
      <c r="L754" s="200" t="s">
        <v>101</v>
      </c>
      <c r="M754" s="198" t="s">
        <v>9759</v>
      </c>
      <c r="N754" s="198" t="s">
        <v>9760</v>
      </c>
      <c r="O754" s="196" t="s">
        <v>553</v>
      </c>
      <c r="P754" s="198" t="s">
        <v>4021</v>
      </c>
      <c r="R754" s="196" t="s">
        <v>47</v>
      </c>
      <c r="S754" s="196" t="s">
        <v>45</v>
      </c>
      <c r="T754" s="211">
        <v>2.8260000000000001</v>
      </c>
      <c r="W754" s="200" t="s">
        <v>93</v>
      </c>
      <c r="X754" s="196" t="s">
        <v>103</v>
      </c>
      <c r="AA754" s="196" t="s">
        <v>9763</v>
      </c>
      <c r="AB754" s="196" t="s">
        <v>9764</v>
      </c>
      <c r="AC754" s="200">
        <v>2</v>
      </c>
      <c r="AD754" s="200" t="s">
        <v>8231</v>
      </c>
      <c r="AE754" s="203" t="s">
        <v>505</v>
      </c>
      <c r="AF754" s="212">
        <v>7931750</v>
      </c>
    </row>
    <row r="755" spans="1:33" hidden="1" x14ac:dyDescent="0.25">
      <c r="A755" s="209">
        <v>104004.01</v>
      </c>
      <c r="B755" s="210">
        <v>3</v>
      </c>
      <c r="C755" s="196" t="s">
        <v>97</v>
      </c>
      <c r="D755" s="201">
        <v>41649</v>
      </c>
      <c r="E755" s="196" t="s">
        <v>2170</v>
      </c>
      <c r="F755" s="201">
        <v>44697.875127314815</v>
      </c>
      <c r="G755" s="196" t="s">
        <v>108</v>
      </c>
      <c r="H755" s="198" t="s">
        <v>365</v>
      </c>
      <c r="I755" s="196" t="s">
        <v>366</v>
      </c>
      <c r="J755" s="196" t="s">
        <v>101</v>
      </c>
      <c r="L755" s="200" t="s">
        <v>101</v>
      </c>
      <c r="M755" s="198" t="s">
        <v>2208</v>
      </c>
      <c r="N755" s="198" t="s">
        <v>2209</v>
      </c>
      <c r="O755" s="196" t="s">
        <v>553</v>
      </c>
      <c r="P755" s="198" t="s">
        <v>1783</v>
      </c>
      <c r="R755" s="196" t="s">
        <v>47</v>
      </c>
      <c r="S755" s="196" t="s">
        <v>45</v>
      </c>
      <c r="T755" s="211">
        <v>2.15</v>
      </c>
      <c r="U755" s="201">
        <v>43182</v>
      </c>
      <c r="W755" s="200" t="s">
        <v>93</v>
      </c>
      <c r="X755" s="196" t="s">
        <v>103</v>
      </c>
      <c r="AA755" s="196" t="s">
        <v>9765</v>
      </c>
      <c r="AB755" s="196" t="s">
        <v>9766</v>
      </c>
      <c r="AC755" s="200">
        <v>3</v>
      </c>
      <c r="AD755" s="200" t="s">
        <v>8231</v>
      </c>
      <c r="AE755" s="212">
        <v>800000</v>
      </c>
      <c r="AF755" s="212">
        <v>32344770</v>
      </c>
      <c r="AG755" s="198" t="s">
        <v>2210</v>
      </c>
    </row>
    <row r="756" spans="1:33" hidden="1" x14ac:dyDescent="0.25">
      <c r="A756" s="209">
        <v>104004.02</v>
      </c>
      <c r="B756" s="210">
        <v>3</v>
      </c>
      <c r="C756" s="196" t="s">
        <v>122</v>
      </c>
      <c r="D756" s="201">
        <v>41649</v>
      </c>
      <c r="E756" s="196" t="s">
        <v>2170</v>
      </c>
      <c r="F756" s="201">
        <v>44509</v>
      </c>
      <c r="G756" s="196" t="s">
        <v>241</v>
      </c>
      <c r="H756" s="198" t="s">
        <v>365</v>
      </c>
      <c r="I756" s="196" t="s">
        <v>366</v>
      </c>
      <c r="J756" s="196" t="s">
        <v>101</v>
      </c>
      <c r="L756" s="200" t="s">
        <v>101</v>
      </c>
      <c r="M756" s="198" t="s">
        <v>3632</v>
      </c>
      <c r="N756" s="198" t="s">
        <v>2209</v>
      </c>
      <c r="O756" s="196" t="s">
        <v>553</v>
      </c>
      <c r="P756" s="198" t="s">
        <v>1783</v>
      </c>
      <c r="R756" s="196" t="s">
        <v>47</v>
      </c>
      <c r="S756" s="196" t="s">
        <v>45</v>
      </c>
      <c r="T756" s="211">
        <v>0.95</v>
      </c>
      <c r="U756" s="201">
        <v>44477</v>
      </c>
      <c r="W756" s="200" t="s">
        <v>93</v>
      </c>
      <c r="X756" s="196" t="s">
        <v>103</v>
      </c>
      <c r="AA756" s="196" t="s">
        <v>9767</v>
      </c>
      <c r="AB756" s="196" t="s">
        <v>9768</v>
      </c>
      <c r="AC756" s="200">
        <v>3</v>
      </c>
      <c r="AD756" s="200" t="s">
        <v>8231</v>
      </c>
      <c r="AE756" s="212">
        <v>16491311</v>
      </c>
      <c r="AF756" s="212">
        <v>16491311</v>
      </c>
      <c r="AG756" s="198" t="s">
        <v>3633</v>
      </c>
    </row>
    <row r="757" spans="1:33" hidden="1" x14ac:dyDescent="0.25">
      <c r="A757" s="209">
        <v>104120</v>
      </c>
      <c r="B757" s="210">
        <v>1</v>
      </c>
      <c r="C757" s="196" t="s">
        <v>85</v>
      </c>
      <c r="D757" s="201">
        <v>38124</v>
      </c>
      <c r="E757" s="196" t="s">
        <v>449</v>
      </c>
      <c r="F757" s="201">
        <v>43418</v>
      </c>
      <c r="G757" s="196" t="s">
        <v>152</v>
      </c>
      <c r="H757" s="198" t="s">
        <v>2232</v>
      </c>
      <c r="M757" s="198" t="s">
        <v>9769</v>
      </c>
      <c r="O757" s="196" t="s">
        <v>119</v>
      </c>
      <c r="P757" s="198" t="s">
        <v>104</v>
      </c>
      <c r="R757" s="196" t="s">
        <v>105</v>
      </c>
      <c r="S757" s="196" t="s">
        <v>45</v>
      </c>
      <c r="T757" s="202" t="s">
        <v>505</v>
      </c>
      <c r="W757" s="200" t="s">
        <v>93</v>
      </c>
      <c r="AA757" s="196" t="s">
        <v>9770</v>
      </c>
      <c r="AC757" s="200">
        <v>3</v>
      </c>
      <c r="AD757" s="200" t="s">
        <v>8274</v>
      </c>
      <c r="AE757" s="203" t="s">
        <v>505</v>
      </c>
      <c r="AF757" s="212">
        <v>22887.83</v>
      </c>
    </row>
    <row r="758" spans="1:33" ht="36" hidden="1" x14ac:dyDescent="0.25">
      <c r="A758" s="209">
        <v>104123</v>
      </c>
      <c r="B758" s="210">
        <v>4</v>
      </c>
      <c r="C758" s="196" t="s">
        <v>85</v>
      </c>
      <c r="D758" s="201">
        <v>38125</v>
      </c>
      <c r="E758" s="196" t="s">
        <v>2170</v>
      </c>
      <c r="F758" s="201">
        <v>44237</v>
      </c>
      <c r="G758" s="196" t="s">
        <v>143</v>
      </c>
      <c r="H758" s="198" t="s">
        <v>4139</v>
      </c>
      <c r="I758" s="196" t="s">
        <v>2033</v>
      </c>
      <c r="J758" s="196" t="s">
        <v>101</v>
      </c>
      <c r="L758" s="200" t="s">
        <v>101</v>
      </c>
      <c r="M758" s="198" t="s">
        <v>4140</v>
      </c>
      <c r="N758" s="198" t="s">
        <v>4141</v>
      </c>
      <c r="O758" s="196" t="s">
        <v>553</v>
      </c>
      <c r="P758" s="198" t="s">
        <v>3990</v>
      </c>
      <c r="R758" s="196" t="s">
        <v>47</v>
      </c>
      <c r="S758" s="196" t="s">
        <v>45</v>
      </c>
      <c r="T758" s="202" t="s">
        <v>505</v>
      </c>
      <c r="W758" s="200" t="s">
        <v>93</v>
      </c>
      <c r="X758" s="196" t="s">
        <v>94</v>
      </c>
      <c r="AA758" s="196" t="s">
        <v>9771</v>
      </c>
      <c r="AC758" s="200">
        <v>1</v>
      </c>
      <c r="AD758" s="200" t="s">
        <v>8250</v>
      </c>
      <c r="AE758" s="212">
        <v>1700000</v>
      </c>
      <c r="AF758" s="212">
        <v>3585500</v>
      </c>
    </row>
    <row r="759" spans="1:33" ht="36" hidden="1" x14ac:dyDescent="0.25">
      <c r="A759" s="209">
        <v>104123</v>
      </c>
      <c r="B759" s="210">
        <v>4</v>
      </c>
      <c r="C759" s="196" t="s">
        <v>85</v>
      </c>
      <c r="D759" s="201">
        <v>38125</v>
      </c>
      <c r="E759" s="196" t="s">
        <v>2170</v>
      </c>
      <c r="F759" s="201">
        <v>44237</v>
      </c>
      <c r="G759" s="196" t="s">
        <v>143</v>
      </c>
      <c r="H759" s="198" t="s">
        <v>4139</v>
      </c>
      <c r="I759" s="196" t="s">
        <v>2033</v>
      </c>
      <c r="J759" s="196" t="s">
        <v>101</v>
      </c>
      <c r="L759" s="200" t="s">
        <v>101</v>
      </c>
      <c r="M759" s="198" t="s">
        <v>4140</v>
      </c>
      <c r="N759" s="198" t="s">
        <v>4141</v>
      </c>
      <c r="O759" s="196" t="s">
        <v>553</v>
      </c>
      <c r="P759" s="198" t="s">
        <v>3990</v>
      </c>
      <c r="R759" s="196" t="s">
        <v>47</v>
      </c>
      <c r="S759" s="196" t="s">
        <v>45</v>
      </c>
      <c r="T759" s="202" t="s">
        <v>505</v>
      </c>
      <c r="W759" s="200" t="s">
        <v>93</v>
      </c>
      <c r="X759" s="196" t="s">
        <v>94</v>
      </c>
      <c r="AA759" s="196" t="s">
        <v>9772</v>
      </c>
      <c r="AC759" s="200">
        <v>1</v>
      </c>
      <c r="AD759" s="200" t="s">
        <v>8250</v>
      </c>
      <c r="AE759" s="203" t="s">
        <v>505</v>
      </c>
      <c r="AF759" s="212">
        <v>3367700</v>
      </c>
    </row>
    <row r="760" spans="1:33" hidden="1" x14ac:dyDescent="0.25">
      <c r="A760" s="209">
        <v>104123.01</v>
      </c>
      <c r="B760" s="210">
        <v>4</v>
      </c>
      <c r="C760" s="196" t="s">
        <v>85</v>
      </c>
      <c r="D760" s="201">
        <v>37319.524687500001</v>
      </c>
      <c r="E760" s="196" t="s">
        <v>108</v>
      </c>
      <c r="F760" s="201">
        <v>44183</v>
      </c>
      <c r="G760" s="196" t="s">
        <v>189</v>
      </c>
      <c r="H760" s="198" t="s">
        <v>483</v>
      </c>
      <c r="I760" s="196" t="s">
        <v>2033</v>
      </c>
      <c r="J760" s="196" t="s">
        <v>101</v>
      </c>
      <c r="L760" s="200" t="s">
        <v>101</v>
      </c>
      <c r="M760" s="198" t="s">
        <v>9773</v>
      </c>
      <c r="N760" s="198" t="s">
        <v>9774</v>
      </c>
      <c r="O760" s="196" t="s">
        <v>553</v>
      </c>
      <c r="P760" s="198" t="s">
        <v>4021</v>
      </c>
      <c r="R760" s="196" t="s">
        <v>47</v>
      </c>
      <c r="S760" s="196" t="s">
        <v>45</v>
      </c>
      <c r="T760" s="211">
        <v>8.2029999999999994</v>
      </c>
      <c r="W760" s="200" t="s">
        <v>93</v>
      </c>
      <c r="X760" s="196" t="s">
        <v>13</v>
      </c>
      <c r="AA760" s="196" t="s">
        <v>9775</v>
      </c>
      <c r="AB760" s="196" t="s">
        <v>9776</v>
      </c>
      <c r="AC760" s="200">
        <v>2</v>
      </c>
      <c r="AD760" s="200" t="s">
        <v>8231</v>
      </c>
      <c r="AE760" s="203" t="s">
        <v>505</v>
      </c>
      <c r="AF760" s="212">
        <v>801000</v>
      </c>
    </row>
    <row r="761" spans="1:33" hidden="1" x14ac:dyDescent="0.25">
      <c r="A761" s="209">
        <v>104123.02</v>
      </c>
      <c r="B761" s="210">
        <v>4</v>
      </c>
      <c r="C761" s="196" t="s">
        <v>114</v>
      </c>
      <c r="D761" s="201">
        <v>37319.524699074071</v>
      </c>
      <c r="E761" s="196" t="s">
        <v>108</v>
      </c>
      <c r="F761" s="201">
        <v>43942</v>
      </c>
      <c r="G761" s="196" t="s">
        <v>170</v>
      </c>
      <c r="H761" s="198" t="s">
        <v>1099</v>
      </c>
      <c r="I761" s="196" t="s">
        <v>2033</v>
      </c>
      <c r="J761" s="196" t="s">
        <v>101</v>
      </c>
      <c r="L761" s="200" t="s">
        <v>101</v>
      </c>
      <c r="M761" s="198" t="s">
        <v>9777</v>
      </c>
      <c r="O761" s="196" t="s">
        <v>553</v>
      </c>
      <c r="P761" s="198" t="s">
        <v>4021</v>
      </c>
      <c r="R761" s="196" t="s">
        <v>47</v>
      </c>
      <c r="S761" s="196" t="s">
        <v>45</v>
      </c>
      <c r="T761" s="211">
        <v>9</v>
      </c>
      <c r="W761" s="200" t="s">
        <v>93</v>
      </c>
      <c r="X761" s="196" t="s">
        <v>13</v>
      </c>
      <c r="AA761" s="196" t="s">
        <v>9778</v>
      </c>
      <c r="AB761" s="196" t="s">
        <v>9779</v>
      </c>
      <c r="AC761" s="200">
        <v>2</v>
      </c>
      <c r="AD761" s="200" t="s">
        <v>8231</v>
      </c>
      <c r="AE761" s="212">
        <v>-10271.5</v>
      </c>
      <c r="AF761" s="212">
        <v>4569358.5</v>
      </c>
    </row>
    <row r="762" spans="1:33" hidden="1" x14ac:dyDescent="0.25">
      <c r="A762" s="209">
        <v>104158</v>
      </c>
      <c r="B762" s="210">
        <v>3</v>
      </c>
      <c r="C762" s="196" t="s">
        <v>85</v>
      </c>
      <c r="D762" s="201">
        <v>38132</v>
      </c>
      <c r="E762" s="196" t="s">
        <v>510</v>
      </c>
      <c r="F762" s="201">
        <v>43474</v>
      </c>
      <c r="G762" s="196" t="s">
        <v>152</v>
      </c>
      <c r="H762" s="198" t="s">
        <v>109</v>
      </c>
      <c r="I762" s="196" t="s">
        <v>9780</v>
      </c>
      <c r="J762" s="196" t="s">
        <v>101</v>
      </c>
      <c r="L762" s="200" t="s">
        <v>101</v>
      </c>
      <c r="M762" s="198" t="s">
        <v>9781</v>
      </c>
      <c r="O762" s="196" t="s">
        <v>103</v>
      </c>
      <c r="P762" s="198" t="s">
        <v>92</v>
      </c>
      <c r="R762" s="196" t="s">
        <v>47</v>
      </c>
      <c r="S762" s="196" t="s">
        <v>41</v>
      </c>
      <c r="T762" s="202" t="s">
        <v>505</v>
      </c>
      <c r="W762" s="200" t="s">
        <v>93</v>
      </c>
      <c r="AA762" s="196" t="s">
        <v>9782</v>
      </c>
      <c r="AC762" s="200">
        <v>3</v>
      </c>
      <c r="AD762" s="200" t="s">
        <v>8250</v>
      </c>
      <c r="AE762" s="203" t="s">
        <v>505</v>
      </c>
      <c r="AF762" s="212">
        <v>3415921.43</v>
      </c>
    </row>
    <row r="763" spans="1:33" hidden="1" x14ac:dyDescent="0.25">
      <c r="A763" s="209">
        <v>104311</v>
      </c>
      <c r="B763" s="210">
        <v>3</v>
      </c>
      <c r="C763" s="196" t="s">
        <v>85</v>
      </c>
      <c r="D763" s="201">
        <v>38163</v>
      </c>
      <c r="E763" s="196" t="s">
        <v>510</v>
      </c>
      <c r="F763" s="201">
        <v>43418</v>
      </c>
      <c r="G763" s="196" t="s">
        <v>152</v>
      </c>
      <c r="H763" s="198" t="s">
        <v>1839</v>
      </c>
      <c r="M763" s="198" t="s">
        <v>9783</v>
      </c>
      <c r="O763" s="196" t="s">
        <v>119</v>
      </c>
      <c r="S763" s="196" t="s">
        <v>42</v>
      </c>
      <c r="T763" s="202" t="s">
        <v>505</v>
      </c>
      <c r="W763" s="200" t="s">
        <v>93</v>
      </c>
      <c r="AA763" s="196" t="s">
        <v>9784</v>
      </c>
      <c r="AC763" s="200">
        <v>3</v>
      </c>
      <c r="AD763" s="200" t="s">
        <v>8274</v>
      </c>
      <c r="AE763" s="203" t="s">
        <v>505</v>
      </c>
      <c r="AF763" s="212">
        <v>27500</v>
      </c>
    </row>
    <row r="764" spans="1:33" hidden="1" x14ac:dyDescent="0.25">
      <c r="A764" s="209">
        <v>104396</v>
      </c>
      <c r="B764" s="210">
        <v>1</v>
      </c>
      <c r="C764" s="196" t="s">
        <v>97</v>
      </c>
      <c r="D764" s="201">
        <v>38180</v>
      </c>
      <c r="E764" s="196" t="s">
        <v>9672</v>
      </c>
      <c r="F764" s="201">
        <v>44538</v>
      </c>
      <c r="G764" s="196" t="s">
        <v>253</v>
      </c>
      <c r="H764" s="198" t="s">
        <v>523</v>
      </c>
      <c r="I764" s="196" t="s">
        <v>1505</v>
      </c>
      <c r="J764" s="196" t="s">
        <v>1506</v>
      </c>
      <c r="M764" s="198" t="s">
        <v>9785</v>
      </c>
      <c r="N764" s="198" t="s">
        <v>9786</v>
      </c>
      <c r="O764" s="196" t="s">
        <v>103</v>
      </c>
      <c r="P764" s="198" t="s">
        <v>92</v>
      </c>
      <c r="R764" s="196" t="s">
        <v>47</v>
      </c>
      <c r="S764" s="196" t="s">
        <v>41</v>
      </c>
      <c r="T764" s="202" t="s">
        <v>505</v>
      </c>
      <c r="U764" s="201">
        <v>40116</v>
      </c>
      <c r="W764" s="200" t="s">
        <v>93</v>
      </c>
      <c r="X764" s="196" t="s">
        <v>186</v>
      </c>
      <c r="AA764" s="196" t="s">
        <v>9787</v>
      </c>
      <c r="AC764" s="200">
        <v>1</v>
      </c>
      <c r="AD764" s="200" t="s">
        <v>8250</v>
      </c>
      <c r="AE764" s="203" t="s">
        <v>505</v>
      </c>
      <c r="AF764" s="212">
        <v>450665.15</v>
      </c>
      <c r="AG764" s="198" t="s">
        <v>9788</v>
      </c>
    </row>
    <row r="765" spans="1:33" hidden="1" x14ac:dyDescent="0.25">
      <c r="A765" s="209">
        <v>104396</v>
      </c>
      <c r="B765" s="210">
        <v>1</v>
      </c>
      <c r="C765" s="196" t="s">
        <v>97</v>
      </c>
      <c r="D765" s="201">
        <v>38180</v>
      </c>
      <c r="E765" s="196" t="s">
        <v>9672</v>
      </c>
      <c r="F765" s="201">
        <v>44538</v>
      </c>
      <c r="G765" s="196" t="s">
        <v>253</v>
      </c>
      <c r="H765" s="198" t="s">
        <v>523</v>
      </c>
      <c r="I765" s="196" t="s">
        <v>1505</v>
      </c>
      <c r="J765" s="196" t="s">
        <v>1506</v>
      </c>
      <c r="M765" s="198" t="s">
        <v>9785</v>
      </c>
      <c r="N765" s="198" t="s">
        <v>9786</v>
      </c>
      <c r="O765" s="196" t="s">
        <v>103</v>
      </c>
      <c r="P765" s="198" t="s">
        <v>92</v>
      </c>
      <c r="R765" s="196" t="s">
        <v>47</v>
      </c>
      <c r="S765" s="196" t="s">
        <v>41</v>
      </c>
      <c r="T765" s="202" t="s">
        <v>505</v>
      </c>
      <c r="U765" s="201">
        <v>40116</v>
      </c>
      <c r="W765" s="200" t="s">
        <v>93</v>
      </c>
      <c r="X765" s="196" t="s">
        <v>186</v>
      </c>
      <c r="AA765" s="196" t="s">
        <v>9789</v>
      </c>
      <c r="AC765" s="200">
        <v>2</v>
      </c>
      <c r="AD765" s="200" t="s">
        <v>8250</v>
      </c>
      <c r="AE765" s="203" t="s">
        <v>505</v>
      </c>
      <c r="AF765" s="212">
        <v>853015</v>
      </c>
      <c r="AG765" s="198" t="s">
        <v>9788</v>
      </c>
    </row>
    <row r="766" spans="1:33" hidden="1" x14ac:dyDescent="0.25">
      <c r="A766" s="209">
        <v>104396</v>
      </c>
      <c r="B766" s="210">
        <v>1</v>
      </c>
      <c r="C766" s="196" t="s">
        <v>97</v>
      </c>
      <c r="D766" s="201">
        <v>38180</v>
      </c>
      <c r="E766" s="196" t="s">
        <v>9672</v>
      </c>
      <c r="F766" s="201">
        <v>44538</v>
      </c>
      <c r="G766" s="196" t="s">
        <v>253</v>
      </c>
      <c r="H766" s="198" t="s">
        <v>523</v>
      </c>
      <c r="I766" s="196" t="s">
        <v>1505</v>
      </c>
      <c r="J766" s="196" t="s">
        <v>1506</v>
      </c>
      <c r="M766" s="198" t="s">
        <v>9785</v>
      </c>
      <c r="N766" s="198" t="s">
        <v>9786</v>
      </c>
      <c r="O766" s="196" t="s">
        <v>103</v>
      </c>
      <c r="P766" s="198" t="s">
        <v>92</v>
      </c>
      <c r="R766" s="196" t="s">
        <v>47</v>
      </c>
      <c r="S766" s="196" t="s">
        <v>41</v>
      </c>
      <c r="T766" s="202" t="s">
        <v>505</v>
      </c>
      <c r="U766" s="201">
        <v>40116</v>
      </c>
      <c r="W766" s="200" t="s">
        <v>93</v>
      </c>
      <c r="X766" s="196" t="s">
        <v>186</v>
      </c>
      <c r="AA766" s="196" t="s">
        <v>9790</v>
      </c>
      <c r="AC766" s="200">
        <v>3</v>
      </c>
      <c r="AD766" s="200" t="s">
        <v>8250</v>
      </c>
      <c r="AE766" s="203" t="s">
        <v>505</v>
      </c>
      <c r="AF766" s="212">
        <v>3333914.27</v>
      </c>
      <c r="AG766" s="198" t="s">
        <v>9788</v>
      </c>
    </row>
    <row r="767" spans="1:33" hidden="1" x14ac:dyDescent="0.25">
      <c r="A767" s="209">
        <v>104401.01</v>
      </c>
      <c r="B767" s="210">
        <v>4</v>
      </c>
      <c r="C767" s="196" t="s">
        <v>97</v>
      </c>
      <c r="D767" s="201">
        <v>41521</v>
      </c>
      <c r="E767" s="196" t="s">
        <v>98</v>
      </c>
      <c r="F767" s="201">
        <v>44279</v>
      </c>
      <c r="G767" s="196" t="s">
        <v>152</v>
      </c>
      <c r="H767" s="198" t="s">
        <v>88</v>
      </c>
      <c r="I767" s="196" t="s">
        <v>3820</v>
      </c>
      <c r="J767" s="196" t="s">
        <v>299</v>
      </c>
      <c r="L767" s="200" t="s">
        <v>300</v>
      </c>
      <c r="M767" s="198" t="s">
        <v>9791</v>
      </c>
      <c r="O767" s="196" t="s">
        <v>438</v>
      </c>
      <c r="P767" s="198" t="s">
        <v>439</v>
      </c>
      <c r="R767" s="196" t="s">
        <v>39</v>
      </c>
      <c r="S767" s="196" t="s">
        <v>46</v>
      </c>
      <c r="T767" s="211">
        <v>0.04</v>
      </c>
      <c r="U767" s="201">
        <v>42139</v>
      </c>
      <c r="W767" s="200" t="s">
        <v>93</v>
      </c>
      <c r="X767" s="196" t="s">
        <v>303</v>
      </c>
      <c r="Z767" s="198" t="s">
        <v>9792</v>
      </c>
      <c r="AA767" s="196" t="s">
        <v>9793</v>
      </c>
      <c r="AC767" s="200">
        <v>3</v>
      </c>
      <c r="AD767" s="200" t="s">
        <v>8274</v>
      </c>
      <c r="AE767" s="203" t="s">
        <v>505</v>
      </c>
      <c r="AF767" s="212">
        <v>111938</v>
      </c>
      <c r="AG767" s="198" t="s">
        <v>9794</v>
      </c>
    </row>
    <row r="768" spans="1:33" hidden="1" x14ac:dyDescent="0.25">
      <c r="A768" s="209">
        <v>104402.01</v>
      </c>
      <c r="B768" s="210">
        <v>4</v>
      </c>
      <c r="C768" s="196" t="s">
        <v>114</v>
      </c>
      <c r="D768" s="201">
        <v>42744</v>
      </c>
      <c r="E768" s="196" t="s">
        <v>98</v>
      </c>
      <c r="F768" s="201">
        <v>44348</v>
      </c>
      <c r="G768" s="196" t="s">
        <v>98</v>
      </c>
      <c r="H768" s="198" t="s">
        <v>88</v>
      </c>
      <c r="I768" s="196" t="s">
        <v>436</v>
      </c>
      <c r="J768" s="196" t="s">
        <v>101</v>
      </c>
      <c r="L768" s="200" t="s">
        <v>101</v>
      </c>
      <c r="M768" s="198" t="s">
        <v>732</v>
      </c>
      <c r="O768" s="196" t="s">
        <v>438</v>
      </c>
      <c r="P768" s="198" t="s">
        <v>439</v>
      </c>
      <c r="R768" s="196" t="s">
        <v>39</v>
      </c>
      <c r="S768" s="196" t="s">
        <v>46</v>
      </c>
      <c r="T768" s="211">
        <v>0.01</v>
      </c>
      <c r="U768" s="201">
        <v>43504</v>
      </c>
      <c r="W768" s="200" t="s">
        <v>93</v>
      </c>
      <c r="X768" s="196" t="s">
        <v>13</v>
      </c>
      <c r="Y768" s="196" t="s">
        <v>31</v>
      </c>
      <c r="Z768" s="198" t="s">
        <v>733</v>
      </c>
      <c r="AA768" s="196" t="s">
        <v>9795</v>
      </c>
      <c r="AC768" s="200">
        <v>3</v>
      </c>
      <c r="AD768" s="200" t="s">
        <v>8274</v>
      </c>
      <c r="AE768" s="212">
        <v>539.14</v>
      </c>
      <c r="AF768" s="212">
        <v>557653.14</v>
      </c>
      <c r="AG768" s="198" t="s">
        <v>734</v>
      </c>
    </row>
    <row r="769" spans="1:33" hidden="1" x14ac:dyDescent="0.25">
      <c r="A769" s="209">
        <v>104444</v>
      </c>
      <c r="B769" s="210">
        <v>3</v>
      </c>
      <c r="C769" s="196" t="s">
        <v>97</v>
      </c>
      <c r="D769" s="201">
        <v>38191</v>
      </c>
      <c r="E769" s="196" t="s">
        <v>9672</v>
      </c>
      <c r="F769" s="201">
        <v>44280</v>
      </c>
      <c r="G769" s="196" t="s">
        <v>152</v>
      </c>
      <c r="H769" s="198" t="s">
        <v>701</v>
      </c>
      <c r="I769" s="196" t="s">
        <v>9796</v>
      </c>
      <c r="M769" s="198" t="s">
        <v>9797</v>
      </c>
      <c r="N769" s="198" t="s">
        <v>9798</v>
      </c>
      <c r="O769" s="196" t="s">
        <v>91</v>
      </c>
      <c r="P769" s="198" t="s">
        <v>1789</v>
      </c>
      <c r="R769" s="196" t="s">
        <v>47</v>
      </c>
      <c r="S769" s="196" t="s">
        <v>45</v>
      </c>
      <c r="T769" s="211">
        <v>0.2</v>
      </c>
      <c r="W769" s="200" t="s">
        <v>93</v>
      </c>
      <c r="AA769" s="196" t="s">
        <v>9799</v>
      </c>
      <c r="AC769" s="200">
        <v>1</v>
      </c>
      <c r="AD769" s="200" t="s">
        <v>8250</v>
      </c>
      <c r="AE769" s="203" t="s">
        <v>505</v>
      </c>
      <c r="AF769" s="212">
        <v>486294.06</v>
      </c>
    </row>
    <row r="770" spans="1:33" hidden="1" x14ac:dyDescent="0.25">
      <c r="A770" s="209">
        <v>104444</v>
      </c>
      <c r="B770" s="210">
        <v>3</v>
      </c>
      <c r="C770" s="196" t="s">
        <v>97</v>
      </c>
      <c r="D770" s="201">
        <v>38191</v>
      </c>
      <c r="E770" s="196" t="s">
        <v>9672</v>
      </c>
      <c r="F770" s="201">
        <v>44280</v>
      </c>
      <c r="G770" s="196" t="s">
        <v>152</v>
      </c>
      <c r="H770" s="198" t="s">
        <v>701</v>
      </c>
      <c r="I770" s="196" t="s">
        <v>9796</v>
      </c>
      <c r="M770" s="198" t="s">
        <v>9797</v>
      </c>
      <c r="N770" s="198" t="s">
        <v>9798</v>
      </c>
      <c r="O770" s="196" t="s">
        <v>91</v>
      </c>
      <c r="P770" s="198" t="s">
        <v>1789</v>
      </c>
      <c r="R770" s="196" t="s">
        <v>47</v>
      </c>
      <c r="S770" s="196" t="s">
        <v>45</v>
      </c>
      <c r="T770" s="211">
        <v>0.2</v>
      </c>
      <c r="W770" s="200" t="s">
        <v>93</v>
      </c>
      <c r="AA770" s="196" t="s">
        <v>9800</v>
      </c>
      <c r="AC770" s="200">
        <v>2</v>
      </c>
      <c r="AD770" s="200" t="s">
        <v>8250</v>
      </c>
      <c r="AE770" s="203" t="s">
        <v>505</v>
      </c>
      <c r="AF770" s="212">
        <v>478000</v>
      </c>
    </row>
    <row r="771" spans="1:33" hidden="1" x14ac:dyDescent="0.25">
      <c r="A771" s="209">
        <v>104444</v>
      </c>
      <c r="B771" s="210">
        <v>3</v>
      </c>
      <c r="C771" s="196" t="s">
        <v>97</v>
      </c>
      <c r="D771" s="201">
        <v>38191</v>
      </c>
      <c r="E771" s="196" t="s">
        <v>9672</v>
      </c>
      <c r="F771" s="201">
        <v>44280</v>
      </c>
      <c r="G771" s="196" t="s">
        <v>152</v>
      </c>
      <c r="H771" s="198" t="s">
        <v>701</v>
      </c>
      <c r="I771" s="196" t="s">
        <v>9796</v>
      </c>
      <c r="M771" s="198" t="s">
        <v>9797</v>
      </c>
      <c r="N771" s="198" t="s">
        <v>9798</v>
      </c>
      <c r="O771" s="196" t="s">
        <v>91</v>
      </c>
      <c r="P771" s="198" t="s">
        <v>1789</v>
      </c>
      <c r="R771" s="196" t="s">
        <v>47</v>
      </c>
      <c r="S771" s="196" t="s">
        <v>45</v>
      </c>
      <c r="T771" s="211">
        <v>0.2</v>
      </c>
      <c r="W771" s="200" t="s">
        <v>93</v>
      </c>
      <c r="AA771" s="196" t="s">
        <v>9801</v>
      </c>
      <c r="AC771" s="200">
        <v>3</v>
      </c>
      <c r="AD771" s="200" t="s">
        <v>8250</v>
      </c>
      <c r="AE771" s="203" t="s">
        <v>505</v>
      </c>
      <c r="AF771" s="212">
        <v>1402222</v>
      </c>
    </row>
    <row r="772" spans="1:33" hidden="1" x14ac:dyDescent="0.25">
      <c r="A772" s="209">
        <v>104444</v>
      </c>
      <c r="B772" s="210">
        <v>3</v>
      </c>
      <c r="C772" s="196" t="s">
        <v>97</v>
      </c>
      <c r="D772" s="201">
        <v>38191</v>
      </c>
      <c r="E772" s="196" t="s">
        <v>9672</v>
      </c>
      <c r="F772" s="201">
        <v>44280</v>
      </c>
      <c r="G772" s="196" t="s">
        <v>152</v>
      </c>
      <c r="H772" s="198" t="s">
        <v>701</v>
      </c>
      <c r="I772" s="196" t="s">
        <v>9796</v>
      </c>
      <c r="M772" s="198" t="s">
        <v>9797</v>
      </c>
      <c r="N772" s="198" t="s">
        <v>9798</v>
      </c>
      <c r="O772" s="196" t="s">
        <v>91</v>
      </c>
      <c r="P772" s="198" t="s">
        <v>1789</v>
      </c>
      <c r="R772" s="196" t="s">
        <v>47</v>
      </c>
      <c r="S772" s="196" t="s">
        <v>45</v>
      </c>
      <c r="T772" s="211">
        <v>0.2</v>
      </c>
      <c r="W772" s="200" t="s">
        <v>93</v>
      </c>
      <c r="AA772" s="196" t="s">
        <v>9802</v>
      </c>
      <c r="AB772" s="196" t="s">
        <v>9803</v>
      </c>
      <c r="AC772" s="200">
        <v>3</v>
      </c>
      <c r="AD772" s="200" t="s">
        <v>8231</v>
      </c>
      <c r="AE772" s="203" t="s">
        <v>505</v>
      </c>
      <c r="AF772" s="212">
        <v>1000000</v>
      </c>
    </row>
    <row r="773" spans="1:33" ht="36" hidden="1" x14ac:dyDescent="0.25">
      <c r="A773" s="209">
        <v>104563.02</v>
      </c>
      <c r="B773" s="210">
        <v>1</v>
      </c>
      <c r="C773" s="196" t="s">
        <v>85</v>
      </c>
      <c r="D773" s="201">
        <v>41730</v>
      </c>
      <c r="E773" s="196" t="s">
        <v>2937</v>
      </c>
      <c r="F773" s="201">
        <v>44509</v>
      </c>
      <c r="G773" s="196" t="s">
        <v>2180</v>
      </c>
      <c r="H773" s="198" t="s">
        <v>443</v>
      </c>
      <c r="I773" s="196" t="s">
        <v>723</v>
      </c>
      <c r="J773" s="196" t="s">
        <v>101</v>
      </c>
      <c r="K773" s="196" t="s">
        <v>1894</v>
      </c>
      <c r="L773" s="200" t="s">
        <v>101</v>
      </c>
      <c r="M773" s="198" t="s">
        <v>9804</v>
      </c>
      <c r="N773" s="198" t="s">
        <v>9805</v>
      </c>
      <c r="O773" s="196" t="s">
        <v>553</v>
      </c>
      <c r="P773" s="198" t="s">
        <v>1936</v>
      </c>
      <c r="R773" s="196" t="s">
        <v>47</v>
      </c>
      <c r="S773" s="196" t="s">
        <v>45</v>
      </c>
      <c r="T773" s="211">
        <v>2.23</v>
      </c>
      <c r="U773" s="201">
        <v>46003</v>
      </c>
      <c r="W773" s="200" t="s">
        <v>93</v>
      </c>
      <c r="X773" s="196" t="s">
        <v>103</v>
      </c>
      <c r="AA773" s="196" t="s">
        <v>9806</v>
      </c>
      <c r="AB773" s="196" t="s">
        <v>9807</v>
      </c>
      <c r="AC773" s="200">
        <v>0</v>
      </c>
      <c r="AD773" s="200" t="s">
        <v>8231</v>
      </c>
      <c r="AE773" s="203" t="s">
        <v>505</v>
      </c>
      <c r="AF773" s="212">
        <v>360000</v>
      </c>
    </row>
    <row r="774" spans="1:33" ht="36" hidden="1" x14ac:dyDescent="0.25">
      <c r="A774" s="209">
        <v>104563.02</v>
      </c>
      <c r="B774" s="210">
        <v>1</v>
      </c>
      <c r="C774" s="196" t="s">
        <v>85</v>
      </c>
      <c r="D774" s="201">
        <v>41730</v>
      </c>
      <c r="E774" s="196" t="s">
        <v>2937</v>
      </c>
      <c r="F774" s="201">
        <v>44509</v>
      </c>
      <c r="G774" s="196" t="s">
        <v>2180</v>
      </c>
      <c r="H774" s="198" t="s">
        <v>443</v>
      </c>
      <c r="I774" s="196" t="s">
        <v>723</v>
      </c>
      <c r="J774" s="196" t="s">
        <v>101</v>
      </c>
      <c r="K774" s="196" t="s">
        <v>1894</v>
      </c>
      <c r="L774" s="200" t="s">
        <v>101</v>
      </c>
      <c r="M774" s="198" t="s">
        <v>9804</v>
      </c>
      <c r="N774" s="198" t="s">
        <v>9805</v>
      </c>
      <c r="O774" s="196" t="s">
        <v>553</v>
      </c>
      <c r="P774" s="198" t="s">
        <v>1936</v>
      </c>
      <c r="R774" s="196" t="s">
        <v>47</v>
      </c>
      <c r="S774" s="196" t="s">
        <v>45</v>
      </c>
      <c r="T774" s="211">
        <v>2.23</v>
      </c>
      <c r="U774" s="201">
        <v>46003</v>
      </c>
      <c r="W774" s="200" t="s">
        <v>93</v>
      </c>
      <c r="X774" s="196" t="s">
        <v>103</v>
      </c>
      <c r="AA774" s="196" t="s">
        <v>9808</v>
      </c>
      <c r="AB774" s="196" t="s">
        <v>9807</v>
      </c>
      <c r="AC774" s="200">
        <v>1</v>
      </c>
      <c r="AD774" s="200" t="s">
        <v>8231</v>
      </c>
      <c r="AE774" s="203" t="s">
        <v>505</v>
      </c>
      <c r="AF774" s="212">
        <v>100000</v>
      </c>
    </row>
    <row r="775" spans="1:33" hidden="1" x14ac:dyDescent="0.25">
      <c r="A775" s="209">
        <v>104959.01</v>
      </c>
      <c r="B775" s="210">
        <v>1</v>
      </c>
      <c r="C775" s="196" t="s">
        <v>122</v>
      </c>
      <c r="D775" s="201">
        <v>38764</v>
      </c>
      <c r="E775" s="196" t="s">
        <v>2185</v>
      </c>
      <c r="F775" s="201">
        <v>43476</v>
      </c>
      <c r="G775" s="196" t="s">
        <v>152</v>
      </c>
      <c r="H775" s="198" t="s">
        <v>689</v>
      </c>
      <c r="I775" s="196" t="s">
        <v>690</v>
      </c>
      <c r="J775" s="196" t="s">
        <v>101</v>
      </c>
      <c r="L775" s="200" t="s">
        <v>101</v>
      </c>
      <c r="M775" s="198" t="s">
        <v>9809</v>
      </c>
      <c r="N775" s="198" t="s">
        <v>9810</v>
      </c>
      <c r="O775" s="196" t="s">
        <v>553</v>
      </c>
      <c r="P775" s="198" t="s">
        <v>1789</v>
      </c>
      <c r="R775" s="196" t="s">
        <v>47</v>
      </c>
      <c r="S775" s="196" t="s">
        <v>45</v>
      </c>
      <c r="T775" s="211">
        <v>1.18</v>
      </c>
      <c r="U775" s="201">
        <v>43014</v>
      </c>
      <c r="W775" s="200" t="s">
        <v>93</v>
      </c>
      <c r="X775" s="196" t="s">
        <v>13</v>
      </c>
      <c r="AA775" s="196" t="s">
        <v>9811</v>
      </c>
      <c r="AB775" s="196" t="s">
        <v>9812</v>
      </c>
      <c r="AC775" s="200">
        <v>0</v>
      </c>
      <c r="AD775" s="200" t="s">
        <v>8231</v>
      </c>
      <c r="AE775" s="203" t="s">
        <v>505</v>
      </c>
      <c r="AF775" s="212">
        <v>437078</v>
      </c>
      <c r="AG775" s="198" t="s">
        <v>9813</v>
      </c>
    </row>
    <row r="776" spans="1:33" hidden="1" x14ac:dyDescent="0.25">
      <c r="A776" s="209">
        <v>104959.01</v>
      </c>
      <c r="B776" s="210">
        <v>1</v>
      </c>
      <c r="C776" s="196" t="s">
        <v>122</v>
      </c>
      <c r="D776" s="201">
        <v>38764</v>
      </c>
      <c r="E776" s="196" t="s">
        <v>2185</v>
      </c>
      <c r="F776" s="201">
        <v>43476</v>
      </c>
      <c r="G776" s="196" t="s">
        <v>152</v>
      </c>
      <c r="H776" s="198" t="s">
        <v>689</v>
      </c>
      <c r="I776" s="196" t="s">
        <v>690</v>
      </c>
      <c r="J776" s="196" t="s">
        <v>101</v>
      </c>
      <c r="L776" s="200" t="s">
        <v>101</v>
      </c>
      <c r="M776" s="198" t="s">
        <v>9809</v>
      </c>
      <c r="N776" s="198" t="s">
        <v>9810</v>
      </c>
      <c r="O776" s="196" t="s">
        <v>553</v>
      </c>
      <c r="P776" s="198" t="s">
        <v>1789</v>
      </c>
      <c r="R776" s="196" t="s">
        <v>47</v>
      </c>
      <c r="S776" s="196" t="s">
        <v>45</v>
      </c>
      <c r="T776" s="211">
        <v>1.18</v>
      </c>
      <c r="U776" s="201">
        <v>43014</v>
      </c>
      <c r="W776" s="200" t="s">
        <v>93</v>
      </c>
      <c r="X776" s="196" t="s">
        <v>13</v>
      </c>
      <c r="AA776" s="196" t="s">
        <v>9814</v>
      </c>
      <c r="AB776" s="196" t="s">
        <v>9812</v>
      </c>
      <c r="AC776" s="200">
        <v>1</v>
      </c>
      <c r="AD776" s="200" t="s">
        <v>8231</v>
      </c>
      <c r="AE776" s="203" t="s">
        <v>505</v>
      </c>
      <c r="AF776" s="212">
        <v>422922</v>
      </c>
      <c r="AG776" s="198" t="s">
        <v>9813</v>
      </c>
    </row>
    <row r="777" spans="1:33" hidden="1" x14ac:dyDescent="0.25">
      <c r="A777" s="209">
        <v>104959.01</v>
      </c>
      <c r="B777" s="210">
        <v>1</v>
      </c>
      <c r="C777" s="196" t="s">
        <v>122</v>
      </c>
      <c r="D777" s="201">
        <v>38764</v>
      </c>
      <c r="E777" s="196" t="s">
        <v>2185</v>
      </c>
      <c r="F777" s="201">
        <v>43476</v>
      </c>
      <c r="G777" s="196" t="s">
        <v>152</v>
      </c>
      <c r="H777" s="198" t="s">
        <v>689</v>
      </c>
      <c r="I777" s="196" t="s">
        <v>690</v>
      </c>
      <c r="J777" s="196" t="s">
        <v>101</v>
      </c>
      <c r="L777" s="200" t="s">
        <v>101</v>
      </c>
      <c r="M777" s="198" t="s">
        <v>9809</v>
      </c>
      <c r="N777" s="198" t="s">
        <v>9810</v>
      </c>
      <c r="O777" s="196" t="s">
        <v>553</v>
      </c>
      <c r="P777" s="198" t="s">
        <v>1789</v>
      </c>
      <c r="R777" s="196" t="s">
        <v>47</v>
      </c>
      <c r="S777" s="196" t="s">
        <v>45</v>
      </c>
      <c r="T777" s="211">
        <v>1.18</v>
      </c>
      <c r="U777" s="201">
        <v>43014</v>
      </c>
      <c r="W777" s="200" t="s">
        <v>93</v>
      </c>
      <c r="X777" s="196" t="s">
        <v>13</v>
      </c>
      <c r="AA777" s="196" t="s">
        <v>9815</v>
      </c>
      <c r="AB777" s="196" t="s">
        <v>9812</v>
      </c>
      <c r="AC777" s="200">
        <v>2</v>
      </c>
      <c r="AD777" s="200" t="s">
        <v>8231</v>
      </c>
      <c r="AE777" s="203" t="s">
        <v>505</v>
      </c>
      <c r="AF777" s="212">
        <v>4315000</v>
      </c>
      <c r="AG777" s="198" t="s">
        <v>9813</v>
      </c>
    </row>
    <row r="778" spans="1:33" hidden="1" x14ac:dyDescent="0.25">
      <c r="A778" s="209">
        <v>104959.01</v>
      </c>
      <c r="B778" s="210">
        <v>1</v>
      </c>
      <c r="C778" s="196" t="s">
        <v>122</v>
      </c>
      <c r="D778" s="201">
        <v>38764</v>
      </c>
      <c r="E778" s="196" t="s">
        <v>2185</v>
      </c>
      <c r="F778" s="201">
        <v>43476</v>
      </c>
      <c r="G778" s="196" t="s">
        <v>152</v>
      </c>
      <c r="H778" s="198" t="s">
        <v>689</v>
      </c>
      <c r="I778" s="196" t="s">
        <v>690</v>
      </c>
      <c r="J778" s="196" t="s">
        <v>101</v>
      </c>
      <c r="L778" s="200" t="s">
        <v>101</v>
      </c>
      <c r="M778" s="198" t="s">
        <v>9809</v>
      </c>
      <c r="N778" s="198" t="s">
        <v>9810</v>
      </c>
      <c r="O778" s="196" t="s">
        <v>553</v>
      </c>
      <c r="P778" s="198" t="s">
        <v>1789</v>
      </c>
      <c r="R778" s="196" t="s">
        <v>47</v>
      </c>
      <c r="S778" s="196" t="s">
        <v>45</v>
      </c>
      <c r="T778" s="211">
        <v>1.18</v>
      </c>
      <c r="U778" s="201">
        <v>43014</v>
      </c>
      <c r="W778" s="200" t="s">
        <v>93</v>
      </c>
      <c r="X778" s="196" t="s">
        <v>13</v>
      </c>
      <c r="AA778" s="196" t="s">
        <v>9816</v>
      </c>
      <c r="AB778" s="196" t="s">
        <v>9812</v>
      </c>
      <c r="AC778" s="200">
        <v>3</v>
      </c>
      <c r="AD778" s="200" t="s">
        <v>8231</v>
      </c>
      <c r="AE778" s="203" t="s">
        <v>505</v>
      </c>
      <c r="AF778" s="212">
        <v>14178770</v>
      </c>
      <c r="AG778" s="198" t="s">
        <v>9813</v>
      </c>
    </row>
    <row r="779" spans="1:33" ht="36" hidden="1" x14ac:dyDescent="0.25">
      <c r="A779" s="209">
        <v>104963</v>
      </c>
      <c r="B779" s="210">
        <v>2</v>
      </c>
      <c r="C779" s="196" t="s">
        <v>85</v>
      </c>
      <c r="D779" s="201">
        <v>38282</v>
      </c>
      <c r="E779" s="196" t="s">
        <v>3773</v>
      </c>
      <c r="F779" s="201">
        <v>43669</v>
      </c>
      <c r="G779" s="196" t="s">
        <v>189</v>
      </c>
      <c r="H779" s="198" t="s">
        <v>135</v>
      </c>
      <c r="I779" s="196" t="s">
        <v>2773</v>
      </c>
      <c r="J779" s="196" t="s">
        <v>101</v>
      </c>
      <c r="L779" s="200" t="s">
        <v>101</v>
      </c>
      <c r="M779" s="198" t="s">
        <v>9817</v>
      </c>
      <c r="N779" s="198" t="s">
        <v>9818</v>
      </c>
      <c r="O779" s="196" t="s">
        <v>553</v>
      </c>
      <c r="P779" s="198" t="s">
        <v>3990</v>
      </c>
      <c r="R779" s="196" t="s">
        <v>47</v>
      </c>
      <c r="S779" s="196" t="s">
        <v>41</v>
      </c>
      <c r="T779" s="211">
        <v>2.58</v>
      </c>
      <c r="W779" s="200" t="s">
        <v>93</v>
      </c>
      <c r="X779" s="196" t="s">
        <v>103</v>
      </c>
      <c r="AA779" s="196" t="s">
        <v>9819</v>
      </c>
      <c r="AB779" s="196" t="s">
        <v>9820</v>
      </c>
      <c r="AC779" s="200">
        <v>1</v>
      </c>
      <c r="AD779" s="200" t="s">
        <v>8231</v>
      </c>
      <c r="AE779" s="203" t="s">
        <v>505</v>
      </c>
      <c r="AF779" s="212">
        <v>260000</v>
      </c>
    </row>
    <row r="780" spans="1:33" hidden="1" x14ac:dyDescent="0.25">
      <c r="A780" s="209">
        <v>104963.01</v>
      </c>
      <c r="B780" s="210">
        <v>2</v>
      </c>
      <c r="C780" s="196" t="s">
        <v>122</v>
      </c>
      <c r="D780" s="201">
        <v>37911</v>
      </c>
      <c r="E780" s="196" t="s">
        <v>108</v>
      </c>
      <c r="F780" s="201">
        <v>44349.875092592592</v>
      </c>
      <c r="G780" s="196" t="s">
        <v>426</v>
      </c>
      <c r="H780" s="198" t="s">
        <v>135</v>
      </c>
      <c r="I780" s="196" t="s">
        <v>2773</v>
      </c>
      <c r="J780" s="196" t="s">
        <v>101</v>
      </c>
      <c r="L780" s="200" t="s">
        <v>101</v>
      </c>
      <c r="M780" s="198" t="s">
        <v>2774</v>
      </c>
      <c r="N780" s="198" t="s">
        <v>2775</v>
      </c>
      <c r="O780" s="196" t="s">
        <v>553</v>
      </c>
      <c r="P780" s="198" t="s">
        <v>92</v>
      </c>
      <c r="R780" s="196" t="s">
        <v>47</v>
      </c>
      <c r="S780" s="196" t="s">
        <v>41</v>
      </c>
      <c r="T780" s="211">
        <v>1.63</v>
      </c>
      <c r="U780" s="201">
        <v>44323</v>
      </c>
      <c r="W780" s="200" t="s">
        <v>93</v>
      </c>
      <c r="X780" s="196" t="s">
        <v>103</v>
      </c>
      <c r="AA780" s="196" t="s">
        <v>9821</v>
      </c>
      <c r="AB780" s="196" t="s">
        <v>9822</v>
      </c>
      <c r="AC780" s="200">
        <v>1</v>
      </c>
      <c r="AD780" s="200" t="s">
        <v>8231</v>
      </c>
      <c r="AE780" s="212">
        <v>733341</v>
      </c>
      <c r="AF780" s="212">
        <v>1725000</v>
      </c>
      <c r="AG780" s="198" t="s">
        <v>2776</v>
      </c>
    </row>
    <row r="781" spans="1:33" hidden="1" x14ac:dyDescent="0.25">
      <c r="A781" s="209">
        <v>104963.01</v>
      </c>
      <c r="B781" s="210">
        <v>2</v>
      </c>
      <c r="C781" s="196" t="s">
        <v>122</v>
      </c>
      <c r="D781" s="201">
        <v>37911</v>
      </c>
      <c r="E781" s="196" t="s">
        <v>108</v>
      </c>
      <c r="F781" s="201">
        <v>44349.875092592592</v>
      </c>
      <c r="G781" s="196" t="s">
        <v>426</v>
      </c>
      <c r="H781" s="198" t="s">
        <v>135</v>
      </c>
      <c r="I781" s="196" t="s">
        <v>2773</v>
      </c>
      <c r="J781" s="196" t="s">
        <v>101</v>
      </c>
      <c r="L781" s="200" t="s">
        <v>101</v>
      </c>
      <c r="M781" s="198" t="s">
        <v>2774</v>
      </c>
      <c r="N781" s="198" t="s">
        <v>2775</v>
      </c>
      <c r="O781" s="196" t="s">
        <v>553</v>
      </c>
      <c r="P781" s="198" t="s">
        <v>92</v>
      </c>
      <c r="R781" s="196" t="s">
        <v>47</v>
      </c>
      <c r="S781" s="196" t="s">
        <v>41</v>
      </c>
      <c r="T781" s="211">
        <v>1.63</v>
      </c>
      <c r="U781" s="201">
        <v>44323</v>
      </c>
      <c r="W781" s="200" t="s">
        <v>93</v>
      </c>
      <c r="X781" s="196" t="s">
        <v>103</v>
      </c>
      <c r="AA781" s="196" t="s">
        <v>9823</v>
      </c>
      <c r="AB781" s="196" t="s">
        <v>9822</v>
      </c>
      <c r="AC781" s="200">
        <v>2</v>
      </c>
      <c r="AD781" s="200" t="s">
        <v>8231</v>
      </c>
      <c r="AE781" s="212">
        <v>362921</v>
      </c>
      <c r="AF781" s="212">
        <v>1257670</v>
      </c>
      <c r="AG781" s="198" t="s">
        <v>2776</v>
      </c>
    </row>
    <row r="782" spans="1:33" hidden="1" x14ac:dyDescent="0.25">
      <c r="A782" s="209">
        <v>104963.01</v>
      </c>
      <c r="B782" s="210">
        <v>2</v>
      </c>
      <c r="C782" s="196" t="s">
        <v>122</v>
      </c>
      <c r="D782" s="201">
        <v>37911</v>
      </c>
      <c r="E782" s="196" t="s">
        <v>108</v>
      </c>
      <c r="F782" s="201">
        <v>44349.875092592592</v>
      </c>
      <c r="G782" s="196" t="s">
        <v>426</v>
      </c>
      <c r="H782" s="198" t="s">
        <v>135</v>
      </c>
      <c r="I782" s="196" t="s">
        <v>2773</v>
      </c>
      <c r="J782" s="196" t="s">
        <v>101</v>
      </c>
      <c r="L782" s="200" t="s">
        <v>101</v>
      </c>
      <c r="M782" s="198" t="s">
        <v>2774</v>
      </c>
      <c r="N782" s="198" t="s">
        <v>2775</v>
      </c>
      <c r="O782" s="196" t="s">
        <v>553</v>
      </c>
      <c r="P782" s="198" t="s">
        <v>92</v>
      </c>
      <c r="R782" s="196" t="s">
        <v>47</v>
      </c>
      <c r="S782" s="196" t="s">
        <v>41</v>
      </c>
      <c r="T782" s="211">
        <v>1.63</v>
      </c>
      <c r="U782" s="201">
        <v>44323</v>
      </c>
      <c r="W782" s="200" t="s">
        <v>93</v>
      </c>
      <c r="X782" s="196" t="s">
        <v>103</v>
      </c>
      <c r="AA782" s="196" t="s">
        <v>9824</v>
      </c>
      <c r="AB782" s="196" t="s">
        <v>9822</v>
      </c>
      <c r="AC782" s="200">
        <v>3</v>
      </c>
      <c r="AD782" s="200" t="s">
        <v>8231</v>
      </c>
      <c r="AE782" s="212">
        <v>-1811919</v>
      </c>
      <c r="AF782" s="212">
        <v>21488332</v>
      </c>
      <c r="AG782" s="198" t="s">
        <v>2776</v>
      </c>
    </row>
    <row r="783" spans="1:33" ht="36" hidden="1" x14ac:dyDescent="0.25">
      <c r="A783" s="209">
        <v>104963.02</v>
      </c>
      <c r="B783" s="210">
        <v>2</v>
      </c>
      <c r="C783" s="196" t="s">
        <v>85</v>
      </c>
      <c r="D783" s="201">
        <v>38658</v>
      </c>
      <c r="E783" s="196" t="s">
        <v>9715</v>
      </c>
      <c r="F783" s="201">
        <v>44462</v>
      </c>
      <c r="G783" s="196" t="s">
        <v>1494</v>
      </c>
      <c r="H783" s="198" t="s">
        <v>135</v>
      </c>
      <c r="I783" s="196" t="s">
        <v>2773</v>
      </c>
      <c r="J783" s="196" t="s">
        <v>101</v>
      </c>
      <c r="L783" s="200" t="s">
        <v>101</v>
      </c>
      <c r="M783" s="198" t="s">
        <v>9825</v>
      </c>
      <c r="N783" s="198" t="s">
        <v>9826</v>
      </c>
      <c r="O783" s="196" t="s">
        <v>553</v>
      </c>
      <c r="P783" s="198" t="s">
        <v>92</v>
      </c>
      <c r="R783" s="196" t="s">
        <v>47</v>
      </c>
      <c r="S783" s="196" t="s">
        <v>41</v>
      </c>
      <c r="T783" s="211">
        <v>1.05</v>
      </c>
      <c r="U783" s="201">
        <v>45422</v>
      </c>
      <c r="W783" s="200" t="s">
        <v>93</v>
      </c>
      <c r="X783" s="196" t="s">
        <v>103</v>
      </c>
      <c r="AA783" s="196" t="s">
        <v>9827</v>
      </c>
      <c r="AB783" s="196" t="s">
        <v>9828</v>
      </c>
      <c r="AC783" s="200">
        <v>2</v>
      </c>
      <c r="AD783" s="200" t="s">
        <v>8231</v>
      </c>
      <c r="AE783" s="203" t="s">
        <v>505</v>
      </c>
      <c r="AF783" s="212">
        <v>50000</v>
      </c>
    </row>
    <row r="784" spans="1:33" ht="36" hidden="1" x14ac:dyDescent="0.25">
      <c r="A784" s="209">
        <v>104963.02</v>
      </c>
      <c r="B784" s="210">
        <v>2</v>
      </c>
      <c r="C784" s="196" t="s">
        <v>85</v>
      </c>
      <c r="D784" s="201">
        <v>38658</v>
      </c>
      <c r="E784" s="196" t="s">
        <v>9715</v>
      </c>
      <c r="F784" s="201">
        <v>44462</v>
      </c>
      <c r="G784" s="196" t="s">
        <v>1494</v>
      </c>
      <c r="H784" s="198" t="s">
        <v>135</v>
      </c>
      <c r="I784" s="196" t="s">
        <v>2773</v>
      </c>
      <c r="J784" s="196" t="s">
        <v>101</v>
      </c>
      <c r="L784" s="200" t="s">
        <v>101</v>
      </c>
      <c r="M784" s="198" t="s">
        <v>9825</v>
      </c>
      <c r="N784" s="198" t="s">
        <v>9826</v>
      </c>
      <c r="O784" s="196" t="s">
        <v>553</v>
      </c>
      <c r="P784" s="198" t="s">
        <v>92</v>
      </c>
      <c r="R784" s="196" t="s">
        <v>47</v>
      </c>
      <c r="S784" s="196" t="s">
        <v>41</v>
      </c>
      <c r="T784" s="211">
        <v>1.05</v>
      </c>
      <c r="U784" s="201">
        <v>45422</v>
      </c>
      <c r="W784" s="200" t="s">
        <v>93</v>
      </c>
      <c r="X784" s="196" t="s">
        <v>103</v>
      </c>
      <c r="AA784" s="196" t="s">
        <v>9829</v>
      </c>
      <c r="AB784" s="196" t="s">
        <v>9828</v>
      </c>
      <c r="AC784" s="200">
        <v>2</v>
      </c>
      <c r="AD784" s="200" t="s">
        <v>8231</v>
      </c>
      <c r="AE784" s="203" t="s">
        <v>505</v>
      </c>
      <c r="AF784" s="212">
        <v>274925</v>
      </c>
    </row>
    <row r="785" spans="1:33" ht="36" hidden="1" x14ac:dyDescent="0.25">
      <c r="A785" s="209">
        <v>104963.03</v>
      </c>
      <c r="B785" s="210">
        <v>2</v>
      </c>
      <c r="C785" s="196" t="s">
        <v>114</v>
      </c>
      <c r="D785" s="201">
        <v>38659</v>
      </c>
      <c r="E785" s="196" t="s">
        <v>9715</v>
      </c>
      <c r="F785" s="201">
        <v>44519</v>
      </c>
      <c r="G785" s="196" t="s">
        <v>152</v>
      </c>
      <c r="H785" s="198" t="s">
        <v>135</v>
      </c>
      <c r="I785" s="196" t="s">
        <v>2773</v>
      </c>
      <c r="J785" s="196" t="s">
        <v>101</v>
      </c>
      <c r="L785" s="200" t="s">
        <v>101</v>
      </c>
      <c r="M785" s="198" t="s">
        <v>9830</v>
      </c>
      <c r="N785" s="198" t="s">
        <v>9831</v>
      </c>
      <c r="O785" s="196" t="s">
        <v>553</v>
      </c>
      <c r="P785" s="198" t="s">
        <v>92</v>
      </c>
      <c r="R785" s="196" t="s">
        <v>47</v>
      </c>
      <c r="S785" s="196" t="s">
        <v>41</v>
      </c>
      <c r="T785" s="211">
        <v>2.0499999999999998</v>
      </c>
      <c r="U785" s="201">
        <v>41320</v>
      </c>
      <c r="W785" s="200" t="s">
        <v>93</v>
      </c>
      <c r="X785" s="196" t="s">
        <v>103</v>
      </c>
      <c r="AA785" s="196" t="s">
        <v>9832</v>
      </c>
      <c r="AC785" s="200">
        <v>2</v>
      </c>
      <c r="AD785" s="200" t="s">
        <v>8250</v>
      </c>
      <c r="AE785" s="203" t="s">
        <v>505</v>
      </c>
      <c r="AF785" s="212">
        <v>95530.05</v>
      </c>
      <c r="AG785" s="198" t="s">
        <v>9833</v>
      </c>
    </row>
    <row r="786" spans="1:33" ht="36" hidden="1" x14ac:dyDescent="0.25">
      <c r="A786" s="209">
        <v>104963.03</v>
      </c>
      <c r="B786" s="210">
        <v>2</v>
      </c>
      <c r="C786" s="196" t="s">
        <v>114</v>
      </c>
      <c r="D786" s="201">
        <v>38659</v>
      </c>
      <c r="E786" s="196" t="s">
        <v>9715</v>
      </c>
      <c r="F786" s="201">
        <v>44519</v>
      </c>
      <c r="G786" s="196" t="s">
        <v>152</v>
      </c>
      <c r="H786" s="198" t="s">
        <v>135</v>
      </c>
      <c r="I786" s="196" t="s">
        <v>2773</v>
      </c>
      <c r="J786" s="196" t="s">
        <v>101</v>
      </c>
      <c r="L786" s="200" t="s">
        <v>101</v>
      </c>
      <c r="M786" s="198" t="s">
        <v>9830</v>
      </c>
      <c r="N786" s="198" t="s">
        <v>9831</v>
      </c>
      <c r="O786" s="196" t="s">
        <v>553</v>
      </c>
      <c r="P786" s="198" t="s">
        <v>92</v>
      </c>
      <c r="R786" s="196" t="s">
        <v>47</v>
      </c>
      <c r="S786" s="196" t="s">
        <v>41</v>
      </c>
      <c r="T786" s="211">
        <v>2.0499999999999998</v>
      </c>
      <c r="U786" s="201">
        <v>41320</v>
      </c>
      <c r="W786" s="200" t="s">
        <v>93</v>
      </c>
      <c r="X786" s="196" t="s">
        <v>103</v>
      </c>
      <c r="AA786" s="196" t="s">
        <v>9834</v>
      </c>
      <c r="AC786" s="200">
        <v>2</v>
      </c>
      <c r="AD786" s="200" t="s">
        <v>183</v>
      </c>
      <c r="AE786" s="203" t="s">
        <v>505</v>
      </c>
      <c r="AF786" s="212">
        <v>4925.5200000000004</v>
      </c>
      <c r="AG786" s="198" t="s">
        <v>9833</v>
      </c>
    </row>
    <row r="787" spans="1:33" ht="36" hidden="1" x14ac:dyDescent="0.25">
      <c r="A787" s="209">
        <v>104963.03</v>
      </c>
      <c r="B787" s="210">
        <v>2</v>
      </c>
      <c r="C787" s="196" t="s">
        <v>114</v>
      </c>
      <c r="D787" s="201">
        <v>38659</v>
      </c>
      <c r="E787" s="196" t="s">
        <v>9715</v>
      </c>
      <c r="F787" s="201">
        <v>44519</v>
      </c>
      <c r="G787" s="196" t="s">
        <v>152</v>
      </c>
      <c r="H787" s="198" t="s">
        <v>135</v>
      </c>
      <c r="I787" s="196" t="s">
        <v>2773</v>
      </c>
      <c r="J787" s="196" t="s">
        <v>101</v>
      </c>
      <c r="L787" s="200" t="s">
        <v>101</v>
      </c>
      <c r="M787" s="198" t="s">
        <v>9830</v>
      </c>
      <c r="N787" s="198" t="s">
        <v>9831</v>
      </c>
      <c r="O787" s="196" t="s">
        <v>553</v>
      </c>
      <c r="P787" s="198" t="s">
        <v>92</v>
      </c>
      <c r="R787" s="196" t="s">
        <v>47</v>
      </c>
      <c r="S787" s="196" t="s">
        <v>41</v>
      </c>
      <c r="T787" s="211">
        <v>2.0499999999999998</v>
      </c>
      <c r="U787" s="201">
        <v>41320</v>
      </c>
      <c r="W787" s="200" t="s">
        <v>93</v>
      </c>
      <c r="X787" s="196" t="s">
        <v>103</v>
      </c>
      <c r="AA787" s="196" t="s">
        <v>9835</v>
      </c>
      <c r="AB787" s="196" t="s">
        <v>9836</v>
      </c>
      <c r="AC787" s="200">
        <v>3</v>
      </c>
      <c r="AD787" s="200" t="s">
        <v>8231</v>
      </c>
      <c r="AE787" s="203" t="s">
        <v>505</v>
      </c>
      <c r="AF787" s="212">
        <v>5551522.5800000001</v>
      </c>
      <c r="AG787" s="198" t="s">
        <v>9833</v>
      </c>
    </row>
    <row r="788" spans="1:33" hidden="1" x14ac:dyDescent="0.25">
      <c r="A788" s="209">
        <v>105360.01</v>
      </c>
      <c r="B788" s="210">
        <v>3</v>
      </c>
      <c r="C788" s="196" t="s">
        <v>122</v>
      </c>
      <c r="D788" s="201">
        <v>40619</v>
      </c>
      <c r="E788" s="196" t="s">
        <v>195</v>
      </c>
      <c r="F788" s="201">
        <v>44385</v>
      </c>
      <c r="G788" s="196" t="s">
        <v>241</v>
      </c>
      <c r="H788" s="198" t="s">
        <v>358</v>
      </c>
      <c r="I788" s="196" t="s">
        <v>1417</v>
      </c>
      <c r="J788" s="196" t="s">
        <v>101</v>
      </c>
      <c r="L788" s="200" t="s">
        <v>101</v>
      </c>
      <c r="M788" s="198" t="s">
        <v>1418</v>
      </c>
      <c r="O788" s="196" t="s">
        <v>40</v>
      </c>
      <c r="P788" s="198" t="s">
        <v>166</v>
      </c>
      <c r="R788" s="196" t="s">
        <v>39</v>
      </c>
      <c r="S788" s="196" t="s">
        <v>45</v>
      </c>
      <c r="T788" s="211">
        <v>0.2</v>
      </c>
      <c r="U788" s="201">
        <v>44365</v>
      </c>
      <c r="W788" s="200" t="s">
        <v>93</v>
      </c>
      <c r="X788" s="196" t="s">
        <v>103</v>
      </c>
      <c r="Y788" s="196" t="s">
        <v>32</v>
      </c>
      <c r="Z788" s="198" t="s">
        <v>1419</v>
      </c>
      <c r="AA788" s="196" t="s">
        <v>9837</v>
      </c>
      <c r="AB788" s="196" t="s">
        <v>9838</v>
      </c>
      <c r="AC788" s="200">
        <v>0</v>
      </c>
      <c r="AD788" s="200" t="s">
        <v>8231</v>
      </c>
      <c r="AE788" s="212">
        <v>215000</v>
      </c>
      <c r="AF788" s="212">
        <v>700000</v>
      </c>
      <c r="AG788" s="198" t="s">
        <v>1420</v>
      </c>
    </row>
    <row r="789" spans="1:33" hidden="1" x14ac:dyDescent="0.25">
      <c r="A789" s="209">
        <v>105360.01</v>
      </c>
      <c r="B789" s="210">
        <v>3</v>
      </c>
      <c r="C789" s="196" t="s">
        <v>122</v>
      </c>
      <c r="D789" s="201">
        <v>40619</v>
      </c>
      <c r="E789" s="196" t="s">
        <v>195</v>
      </c>
      <c r="F789" s="201">
        <v>44385</v>
      </c>
      <c r="G789" s="196" t="s">
        <v>241</v>
      </c>
      <c r="H789" s="198" t="s">
        <v>358</v>
      </c>
      <c r="I789" s="196" t="s">
        <v>1417</v>
      </c>
      <c r="J789" s="196" t="s">
        <v>101</v>
      </c>
      <c r="L789" s="200" t="s">
        <v>101</v>
      </c>
      <c r="M789" s="198" t="s">
        <v>1418</v>
      </c>
      <c r="O789" s="196" t="s">
        <v>40</v>
      </c>
      <c r="P789" s="198" t="s">
        <v>166</v>
      </c>
      <c r="R789" s="196" t="s">
        <v>39</v>
      </c>
      <c r="S789" s="196" t="s">
        <v>45</v>
      </c>
      <c r="T789" s="211">
        <v>0.2</v>
      </c>
      <c r="U789" s="201">
        <v>44365</v>
      </c>
      <c r="W789" s="200" t="s">
        <v>93</v>
      </c>
      <c r="X789" s="196" t="s">
        <v>103</v>
      </c>
      <c r="Y789" s="196" t="s">
        <v>32</v>
      </c>
      <c r="Z789" s="198" t="s">
        <v>1419</v>
      </c>
      <c r="AA789" s="196" t="s">
        <v>9839</v>
      </c>
      <c r="AB789" s="196" t="s">
        <v>9838</v>
      </c>
      <c r="AC789" s="200">
        <v>1</v>
      </c>
      <c r="AD789" s="200" t="s">
        <v>8231</v>
      </c>
      <c r="AE789" s="203" t="s">
        <v>505</v>
      </c>
      <c r="AF789" s="212">
        <v>50000</v>
      </c>
      <c r="AG789" s="198" t="s">
        <v>1420</v>
      </c>
    </row>
    <row r="790" spans="1:33" hidden="1" x14ac:dyDescent="0.25">
      <c r="A790" s="209">
        <v>105360.01</v>
      </c>
      <c r="B790" s="210">
        <v>3</v>
      </c>
      <c r="C790" s="196" t="s">
        <v>122</v>
      </c>
      <c r="D790" s="201">
        <v>40619</v>
      </c>
      <c r="E790" s="196" t="s">
        <v>195</v>
      </c>
      <c r="F790" s="201">
        <v>44385</v>
      </c>
      <c r="G790" s="196" t="s">
        <v>241</v>
      </c>
      <c r="H790" s="198" t="s">
        <v>358</v>
      </c>
      <c r="I790" s="196" t="s">
        <v>1417</v>
      </c>
      <c r="J790" s="196" t="s">
        <v>101</v>
      </c>
      <c r="L790" s="200" t="s">
        <v>101</v>
      </c>
      <c r="M790" s="198" t="s">
        <v>1418</v>
      </c>
      <c r="O790" s="196" t="s">
        <v>40</v>
      </c>
      <c r="P790" s="198" t="s">
        <v>166</v>
      </c>
      <c r="R790" s="196" t="s">
        <v>39</v>
      </c>
      <c r="S790" s="196" t="s">
        <v>45</v>
      </c>
      <c r="T790" s="211">
        <v>0.2</v>
      </c>
      <c r="U790" s="201">
        <v>44365</v>
      </c>
      <c r="W790" s="200" t="s">
        <v>93</v>
      </c>
      <c r="X790" s="196" t="s">
        <v>103</v>
      </c>
      <c r="Y790" s="196" t="s">
        <v>32</v>
      </c>
      <c r="Z790" s="198" t="s">
        <v>1419</v>
      </c>
      <c r="AA790" s="196" t="s">
        <v>9840</v>
      </c>
      <c r="AB790" s="196" t="s">
        <v>9838</v>
      </c>
      <c r="AC790" s="200">
        <v>2</v>
      </c>
      <c r="AD790" s="200" t="s">
        <v>8231</v>
      </c>
      <c r="AE790" s="203" t="s">
        <v>505</v>
      </c>
      <c r="AF790" s="212">
        <v>458584</v>
      </c>
      <c r="AG790" s="198" t="s">
        <v>1420</v>
      </c>
    </row>
    <row r="791" spans="1:33" hidden="1" x14ac:dyDescent="0.25">
      <c r="A791" s="209">
        <v>105360.01</v>
      </c>
      <c r="B791" s="210">
        <v>3</v>
      </c>
      <c r="C791" s="196" t="s">
        <v>122</v>
      </c>
      <c r="D791" s="201">
        <v>40619</v>
      </c>
      <c r="E791" s="196" t="s">
        <v>195</v>
      </c>
      <c r="F791" s="201">
        <v>44385</v>
      </c>
      <c r="G791" s="196" t="s">
        <v>241</v>
      </c>
      <c r="H791" s="198" t="s">
        <v>358</v>
      </c>
      <c r="I791" s="196" t="s">
        <v>1417</v>
      </c>
      <c r="J791" s="196" t="s">
        <v>101</v>
      </c>
      <c r="L791" s="200" t="s">
        <v>101</v>
      </c>
      <c r="M791" s="198" t="s">
        <v>1418</v>
      </c>
      <c r="O791" s="196" t="s">
        <v>40</v>
      </c>
      <c r="P791" s="198" t="s">
        <v>166</v>
      </c>
      <c r="R791" s="196" t="s">
        <v>39</v>
      </c>
      <c r="S791" s="196" t="s">
        <v>45</v>
      </c>
      <c r="T791" s="211">
        <v>0.2</v>
      </c>
      <c r="U791" s="201">
        <v>44365</v>
      </c>
      <c r="W791" s="200" t="s">
        <v>93</v>
      </c>
      <c r="X791" s="196" t="s">
        <v>103</v>
      </c>
      <c r="Y791" s="196" t="s">
        <v>32</v>
      </c>
      <c r="Z791" s="198" t="s">
        <v>1419</v>
      </c>
      <c r="AA791" s="196" t="s">
        <v>9841</v>
      </c>
      <c r="AB791" s="196" t="s">
        <v>9838</v>
      </c>
      <c r="AC791" s="200">
        <v>3</v>
      </c>
      <c r="AD791" s="200" t="s">
        <v>8231</v>
      </c>
      <c r="AE791" s="212">
        <v>-2621446</v>
      </c>
      <c r="AF791" s="212">
        <v>10338935</v>
      </c>
      <c r="AG791" s="198" t="s">
        <v>1420</v>
      </c>
    </row>
    <row r="792" spans="1:33" hidden="1" x14ac:dyDescent="0.25">
      <c r="A792" s="209">
        <v>105467.01</v>
      </c>
      <c r="B792" s="210">
        <v>1</v>
      </c>
      <c r="C792" s="196" t="s">
        <v>85</v>
      </c>
      <c r="D792" s="201">
        <v>40651</v>
      </c>
      <c r="E792" s="196" t="s">
        <v>2170</v>
      </c>
      <c r="F792" s="201">
        <v>44672</v>
      </c>
      <c r="G792" s="196" t="s">
        <v>666</v>
      </c>
      <c r="H792" s="198" t="s">
        <v>337</v>
      </c>
      <c r="I792" s="196" t="s">
        <v>6114</v>
      </c>
      <c r="J792" s="196" t="s">
        <v>101</v>
      </c>
      <c r="L792" s="200" t="s">
        <v>101</v>
      </c>
      <c r="M792" s="198" t="s">
        <v>9842</v>
      </c>
      <c r="N792" s="198" t="s">
        <v>9843</v>
      </c>
      <c r="O792" s="196" t="s">
        <v>553</v>
      </c>
      <c r="P792" s="198" t="s">
        <v>1783</v>
      </c>
      <c r="R792" s="196" t="s">
        <v>47</v>
      </c>
      <c r="S792" s="196" t="s">
        <v>45</v>
      </c>
      <c r="T792" s="211">
        <v>4.0999999999999996</v>
      </c>
      <c r="U792" s="201">
        <v>45268</v>
      </c>
      <c r="W792" s="200" t="s">
        <v>93</v>
      </c>
      <c r="X792" s="196" t="s">
        <v>103</v>
      </c>
      <c r="AA792" s="196" t="s">
        <v>9844</v>
      </c>
      <c r="AB792" s="196" t="s">
        <v>9845</v>
      </c>
      <c r="AC792" s="200">
        <v>1</v>
      </c>
      <c r="AD792" s="200" t="s">
        <v>8231</v>
      </c>
      <c r="AE792" s="203" t="s">
        <v>505</v>
      </c>
      <c r="AF792" s="212">
        <v>2447000</v>
      </c>
    </row>
    <row r="793" spans="1:33" hidden="1" x14ac:dyDescent="0.25">
      <c r="A793" s="209">
        <v>105467.01</v>
      </c>
      <c r="B793" s="210">
        <v>1</v>
      </c>
      <c r="C793" s="196" t="s">
        <v>85</v>
      </c>
      <c r="D793" s="201">
        <v>40651</v>
      </c>
      <c r="E793" s="196" t="s">
        <v>2170</v>
      </c>
      <c r="F793" s="201">
        <v>44672</v>
      </c>
      <c r="G793" s="196" t="s">
        <v>666</v>
      </c>
      <c r="H793" s="198" t="s">
        <v>337</v>
      </c>
      <c r="I793" s="196" t="s">
        <v>6114</v>
      </c>
      <c r="J793" s="196" t="s">
        <v>101</v>
      </c>
      <c r="L793" s="200" t="s">
        <v>101</v>
      </c>
      <c r="M793" s="198" t="s">
        <v>9842</v>
      </c>
      <c r="N793" s="198" t="s">
        <v>9843</v>
      </c>
      <c r="O793" s="196" t="s">
        <v>553</v>
      </c>
      <c r="P793" s="198" t="s">
        <v>1783</v>
      </c>
      <c r="R793" s="196" t="s">
        <v>47</v>
      </c>
      <c r="S793" s="196" t="s">
        <v>45</v>
      </c>
      <c r="T793" s="211">
        <v>4.0999999999999996</v>
      </c>
      <c r="U793" s="201">
        <v>45268</v>
      </c>
      <c r="W793" s="200" t="s">
        <v>93</v>
      </c>
      <c r="X793" s="196" t="s">
        <v>103</v>
      </c>
      <c r="AA793" s="196" t="s">
        <v>9846</v>
      </c>
      <c r="AB793" s="196" t="s">
        <v>9845</v>
      </c>
      <c r="AC793" s="200">
        <v>2</v>
      </c>
      <c r="AD793" s="200" t="s">
        <v>8231</v>
      </c>
      <c r="AE793" s="203" t="s">
        <v>505</v>
      </c>
      <c r="AF793" s="212">
        <v>23816000</v>
      </c>
    </row>
    <row r="794" spans="1:33" ht="36" hidden="1" x14ac:dyDescent="0.25">
      <c r="A794" s="209">
        <v>105467.02</v>
      </c>
      <c r="B794" s="210">
        <v>1</v>
      </c>
      <c r="C794" s="196" t="s">
        <v>85</v>
      </c>
      <c r="D794" s="201">
        <v>41256</v>
      </c>
      <c r="E794" s="196" t="s">
        <v>2170</v>
      </c>
      <c r="F794" s="201">
        <v>43670</v>
      </c>
      <c r="G794" s="196" t="s">
        <v>143</v>
      </c>
      <c r="H794" s="198" t="s">
        <v>337</v>
      </c>
      <c r="I794" s="196" t="s">
        <v>6114</v>
      </c>
      <c r="J794" s="196" t="s">
        <v>101</v>
      </c>
      <c r="L794" s="200" t="s">
        <v>101</v>
      </c>
      <c r="M794" s="198" t="s">
        <v>9847</v>
      </c>
      <c r="N794" s="198" t="s">
        <v>9848</v>
      </c>
      <c r="O794" s="196" t="s">
        <v>553</v>
      </c>
      <c r="P794" s="198" t="s">
        <v>1783</v>
      </c>
      <c r="R794" s="196" t="s">
        <v>47</v>
      </c>
      <c r="S794" s="196" t="s">
        <v>45</v>
      </c>
      <c r="T794" s="211">
        <v>4.4800000000000004</v>
      </c>
      <c r="U794" s="201">
        <v>46360</v>
      </c>
      <c r="W794" s="200" t="s">
        <v>93</v>
      </c>
      <c r="X794" s="196" t="s">
        <v>103</v>
      </c>
      <c r="AA794" s="196" t="s">
        <v>9849</v>
      </c>
      <c r="AB794" s="196" t="s">
        <v>9850</v>
      </c>
      <c r="AC794" s="200">
        <v>1</v>
      </c>
      <c r="AD794" s="200" t="s">
        <v>8231</v>
      </c>
      <c r="AE794" s="203" t="s">
        <v>505</v>
      </c>
      <c r="AF794" s="212">
        <v>1500000</v>
      </c>
    </row>
    <row r="795" spans="1:33" hidden="1" x14ac:dyDescent="0.25">
      <c r="A795" s="209">
        <v>105597</v>
      </c>
      <c r="B795" s="210">
        <v>4</v>
      </c>
      <c r="C795" s="196" t="s">
        <v>97</v>
      </c>
      <c r="D795" s="201">
        <v>38378</v>
      </c>
      <c r="E795" s="196" t="s">
        <v>2063</v>
      </c>
      <c r="F795" s="201">
        <v>44106</v>
      </c>
      <c r="G795" s="196" t="s">
        <v>666</v>
      </c>
      <c r="H795" s="198" t="s">
        <v>2044</v>
      </c>
      <c r="I795" s="196" t="s">
        <v>477</v>
      </c>
      <c r="J795" s="196" t="s">
        <v>299</v>
      </c>
      <c r="L795" s="200" t="s">
        <v>300</v>
      </c>
      <c r="M795" s="198" t="s">
        <v>9851</v>
      </c>
      <c r="N795" s="198" t="s">
        <v>9852</v>
      </c>
      <c r="O795" s="196" t="s">
        <v>553</v>
      </c>
      <c r="P795" s="198" t="s">
        <v>2919</v>
      </c>
      <c r="R795" s="196" t="s">
        <v>47</v>
      </c>
      <c r="S795" s="196" t="s">
        <v>41</v>
      </c>
      <c r="T795" s="211">
        <v>0.68100000000000005</v>
      </c>
      <c r="U795" s="201">
        <v>42706</v>
      </c>
      <c r="W795" s="200" t="s">
        <v>93</v>
      </c>
      <c r="X795" s="196" t="s">
        <v>303</v>
      </c>
      <c r="AA795" s="196" t="s">
        <v>9853</v>
      </c>
      <c r="AB795" s="196" t="s">
        <v>9854</v>
      </c>
      <c r="AC795" s="200">
        <v>1</v>
      </c>
      <c r="AD795" s="200" t="s">
        <v>8231</v>
      </c>
      <c r="AE795" s="203" t="s">
        <v>505</v>
      </c>
      <c r="AF795" s="212">
        <v>1240000</v>
      </c>
      <c r="AG795" s="198" t="s">
        <v>9855</v>
      </c>
    </row>
    <row r="796" spans="1:33" hidden="1" x14ac:dyDescent="0.25">
      <c r="A796" s="209">
        <v>105597</v>
      </c>
      <c r="B796" s="210">
        <v>4</v>
      </c>
      <c r="C796" s="196" t="s">
        <v>97</v>
      </c>
      <c r="D796" s="201">
        <v>38378</v>
      </c>
      <c r="E796" s="196" t="s">
        <v>2063</v>
      </c>
      <c r="F796" s="201">
        <v>44106</v>
      </c>
      <c r="G796" s="196" t="s">
        <v>666</v>
      </c>
      <c r="H796" s="198" t="s">
        <v>2044</v>
      </c>
      <c r="I796" s="196" t="s">
        <v>477</v>
      </c>
      <c r="J796" s="196" t="s">
        <v>299</v>
      </c>
      <c r="L796" s="200" t="s">
        <v>300</v>
      </c>
      <c r="M796" s="198" t="s">
        <v>9851</v>
      </c>
      <c r="N796" s="198" t="s">
        <v>9852</v>
      </c>
      <c r="O796" s="196" t="s">
        <v>553</v>
      </c>
      <c r="P796" s="198" t="s">
        <v>2919</v>
      </c>
      <c r="R796" s="196" t="s">
        <v>47</v>
      </c>
      <c r="S796" s="196" t="s">
        <v>41</v>
      </c>
      <c r="T796" s="211">
        <v>0.68100000000000005</v>
      </c>
      <c r="U796" s="201">
        <v>42706</v>
      </c>
      <c r="W796" s="200" t="s">
        <v>93</v>
      </c>
      <c r="X796" s="196" t="s">
        <v>303</v>
      </c>
      <c r="AA796" s="196" t="s">
        <v>9856</v>
      </c>
      <c r="AB796" s="196" t="s">
        <v>9854</v>
      </c>
      <c r="AC796" s="200">
        <v>2</v>
      </c>
      <c r="AD796" s="200" t="s">
        <v>8231</v>
      </c>
      <c r="AE796" s="203" t="s">
        <v>505</v>
      </c>
      <c r="AF796" s="212">
        <v>1677000</v>
      </c>
      <c r="AG796" s="198" t="s">
        <v>9855</v>
      </c>
    </row>
    <row r="797" spans="1:33" hidden="1" x14ac:dyDescent="0.25">
      <c r="A797" s="209">
        <v>105597</v>
      </c>
      <c r="B797" s="210">
        <v>4</v>
      </c>
      <c r="C797" s="196" t="s">
        <v>97</v>
      </c>
      <c r="D797" s="201">
        <v>38378</v>
      </c>
      <c r="E797" s="196" t="s">
        <v>2063</v>
      </c>
      <c r="F797" s="201">
        <v>44106</v>
      </c>
      <c r="G797" s="196" t="s">
        <v>666</v>
      </c>
      <c r="H797" s="198" t="s">
        <v>2044</v>
      </c>
      <c r="I797" s="196" t="s">
        <v>477</v>
      </c>
      <c r="J797" s="196" t="s">
        <v>299</v>
      </c>
      <c r="L797" s="200" t="s">
        <v>300</v>
      </c>
      <c r="M797" s="198" t="s">
        <v>9851</v>
      </c>
      <c r="N797" s="198" t="s">
        <v>9852</v>
      </c>
      <c r="O797" s="196" t="s">
        <v>553</v>
      </c>
      <c r="P797" s="198" t="s">
        <v>2919</v>
      </c>
      <c r="R797" s="196" t="s">
        <v>47</v>
      </c>
      <c r="S797" s="196" t="s">
        <v>41</v>
      </c>
      <c r="T797" s="211">
        <v>0.68100000000000005</v>
      </c>
      <c r="U797" s="201">
        <v>42706</v>
      </c>
      <c r="W797" s="200" t="s">
        <v>93</v>
      </c>
      <c r="X797" s="196" t="s">
        <v>303</v>
      </c>
      <c r="AA797" s="196" t="s">
        <v>9857</v>
      </c>
      <c r="AB797" s="196" t="s">
        <v>9854</v>
      </c>
      <c r="AC797" s="200">
        <v>3</v>
      </c>
      <c r="AD797" s="200" t="s">
        <v>8231</v>
      </c>
      <c r="AE797" s="203" t="s">
        <v>505</v>
      </c>
      <c r="AF797" s="212">
        <v>19333152</v>
      </c>
      <c r="AG797" s="198" t="s">
        <v>9855</v>
      </c>
    </row>
    <row r="798" spans="1:33" hidden="1" x14ac:dyDescent="0.25">
      <c r="A798" s="209">
        <v>105667.01</v>
      </c>
      <c r="B798" s="210">
        <v>4</v>
      </c>
      <c r="C798" s="196" t="s">
        <v>85</v>
      </c>
      <c r="D798" s="201">
        <v>43769</v>
      </c>
      <c r="E798" s="196" t="s">
        <v>398</v>
      </c>
      <c r="F798" s="201">
        <v>44224</v>
      </c>
      <c r="G798" s="196" t="s">
        <v>152</v>
      </c>
      <c r="H798" s="198" t="s">
        <v>88</v>
      </c>
      <c r="I798" s="196" t="s">
        <v>736</v>
      </c>
      <c r="J798" s="196" t="s">
        <v>101</v>
      </c>
      <c r="L798" s="200" t="s">
        <v>101</v>
      </c>
      <c r="M798" s="198" t="s">
        <v>9858</v>
      </c>
      <c r="N798" s="198" t="s">
        <v>9859</v>
      </c>
      <c r="O798" s="196" t="s">
        <v>438</v>
      </c>
      <c r="P798" s="198" t="s">
        <v>439</v>
      </c>
      <c r="R798" s="196" t="s">
        <v>39</v>
      </c>
      <c r="S798" s="196" t="s">
        <v>46</v>
      </c>
      <c r="T798" s="211">
        <v>0.36</v>
      </c>
      <c r="W798" s="200" t="s">
        <v>93</v>
      </c>
      <c r="X798" s="196" t="s">
        <v>13</v>
      </c>
      <c r="Z798" s="198" t="s">
        <v>738</v>
      </c>
      <c r="AA798" s="196" t="s">
        <v>9860</v>
      </c>
      <c r="AC798" s="200">
        <v>1</v>
      </c>
      <c r="AD798" s="200" t="s">
        <v>8274</v>
      </c>
      <c r="AE798" s="203" t="s">
        <v>505</v>
      </c>
      <c r="AF798" s="212">
        <v>136500</v>
      </c>
    </row>
    <row r="799" spans="1:33" hidden="1" x14ac:dyDescent="0.25">
      <c r="A799" s="209">
        <v>105667.03</v>
      </c>
      <c r="B799" s="210">
        <v>4</v>
      </c>
      <c r="C799" s="196" t="s">
        <v>97</v>
      </c>
      <c r="D799" s="201">
        <v>44224</v>
      </c>
      <c r="E799" s="196" t="s">
        <v>87</v>
      </c>
      <c r="F799" s="201">
        <v>44708.875127314815</v>
      </c>
      <c r="G799" s="196" t="s">
        <v>108</v>
      </c>
      <c r="H799" s="198" t="s">
        <v>88</v>
      </c>
      <c r="I799" s="196" t="s">
        <v>736</v>
      </c>
      <c r="J799" s="196" t="s">
        <v>101</v>
      </c>
      <c r="L799" s="200" t="s">
        <v>101</v>
      </c>
      <c r="M799" s="198" t="s">
        <v>737</v>
      </c>
      <c r="O799" s="196" t="s">
        <v>438</v>
      </c>
      <c r="P799" s="198" t="s">
        <v>439</v>
      </c>
      <c r="R799" s="196" t="s">
        <v>39</v>
      </c>
      <c r="S799" s="196" t="s">
        <v>46</v>
      </c>
      <c r="T799" s="211">
        <v>0.36</v>
      </c>
      <c r="U799" s="201">
        <v>44428</v>
      </c>
      <c r="W799" s="200" t="s">
        <v>93</v>
      </c>
      <c r="X799" s="196" t="s">
        <v>13</v>
      </c>
      <c r="Y799" s="196" t="s">
        <v>31</v>
      </c>
      <c r="Z799" s="198" t="s">
        <v>738</v>
      </c>
      <c r="AA799" s="196" t="s">
        <v>9861</v>
      </c>
      <c r="AC799" s="200">
        <v>3</v>
      </c>
      <c r="AD799" s="200" t="s">
        <v>8274</v>
      </c>
      <c r="AE799" s="212">
        <v>355086</v>
      </c>
      <c r="AF799" s="212">
        <v>355086</v>
      </c>
      <c r="AG799" s="198" t="s">
        <v>739</v>
      </c>
    </row>
    <row r="800" spans="1:33" ht="36" hidden="1" x14ac:dyDescent="0.25">
      <c r="A800" s="209">
        <v>105717</v>
      </c>
      <c r="B800" s="210">
        <v>3</v>
      </c>
      <c r="C800" s="196" t="s">
        <v>122</v>
      </c>
      <c r="D800" s="201">
        <v>38406</v>
      </c>
      <c r="E800" s="196" t="s">
        <v>2185</v>
      </c>
      <c r="F800" s="201">
        <v>44693</v>
      </c>
      <c r="G800" s="196" t="s">
        <v>253</v>
      </c>
      <c r="H800" s="198" t="s">
        <v>109</v>
      </c>
      <c r="I800" s="196" t="s">
        <v>680</v>
      </c>
      <c r="J800" s="196" t="s">
        <v>101</v>
      </c>
      <c r="L800" s="200" t="s">
        <v>101</v>
      </c>
      <c r="M800" s="198" t="s">
        <v>3332</v>
      </c>
      <c r="N800" s="198" t="s">
        <v>3333</v>
      </c>
      <c r="O800" s="196" t="s">
        <v>553</v>
      </c>
      <c r="P800" s="198" t="s">
        <v>1789</v>
      </c>
      <c r="R800" s="196" t="s">
        <v>47</v>
      </c>
      <c r="S800" s="196" t="s">
        <v>45</v>
      </c>
      <c r="T800" s="211">
        <v>2.5910000000000002</v>
      </c>
      <c r="U800" s="201">
        <v>42909</v>
      </c>
      <c r="W800" s="200" t="s">
        <v>93</v>
      </c>
      <c r="X800" s="196" t="s">
        <v>13</v>
      </c>
      <c r="AA800" s="196" t="s">
        <v>9862</v>
      </c>
      <c r="AC800" s="200">
        <v>1</v>
      </c>
      <c r="AD800" s="200" t="s">
        <v>8250</v>
      </c>
      <c r="AE800" s="203" t="s">
        <v>505</v>
      </c>
      <c r="AF800" s="212">
        <v>505700</v>
      </c>
      <c r="AG800" s="198" t="s">
        <v>3334</v>
      </c>
    </row>
    <row r="801" spans="1:33" ht="36" hidden="1" x14ac:dyDescent="0.25">
      <c r="A801" s="209">
        <v>105717</v>
      </c>
      <c r="B801" s="210">
        <v>3</v>
      </c>
      <c r="C801" s="196" t="s">
        <v>122</v>
      </c>
      <c r="D801" s="201">
        <v>38406</v>
      </c>
      <c r="E801" s="196" t="s">
        <v>2185</v>
      </c>
      <c r="F801" s="201">
        <v>44693</v>
      </c>
      <c r="G801" s="196" t="s">
        <v>253</v>
      </c>
      <c r="H801" s="198" t="s">
        <v>109</v>
      </c>
      <c r="I801" s="196" t="s">
        <v>680</v>
      </c>
      <c r="J801" s="196" t="s">
        <v>101</v>
      </c>
      <c r="L801" s="200" t="s">
        <v>101</v>
      </c>
      <c r="M801" s="198" t="s">
        <v>3332</v>
      </c>
      <c r="N801" s="198" t="s">
        <v>3333</v>
      </c>
      <c r="O801" s="196" t="s">
        <v>553</v>
      </c>
      <c r="P801" s="198" t="s">
        <v>1789</v>
      </c>
      <c r="R801" s="196" t="s">
        <v>47</v>
      </c>
      <c r="S801" s="196" t="s">
        <v>45</v>
      </c>
      <c r="T801" s="211">
        <v>2.5910000000000002</v>
      </c>
      <c r="U801" s="201">
        <v>42909</v>
      </c>
      <c r="W801" s="200" t="s">
        <v>93</v>
      </c>
      <c r="X801" s="196" t="s">
        <v>13</v>
      </c>
      <c r="AA801" s="196" t="s">
        <v>9863</v>
      </c>
      <c r="AB801" s="196" t="s">
        <v>9864</v>
      </c>
      <c r="AC801" s="200">
        <v>2</v>
      </c>
      <c r="AD801" s="200" t="s">
        <v>8231</v>
      </c>
      <c r="AE801" s="212">
        <v>-2803000</v>
      </c>
      <c r="AF801" s="212">
        <v>1150000</v>
      </c>
      <c r="AG801" s="198" t="s">
        <v>3334</v>
      </c>
    </row>
    <row r="802" spans="1:33" ht="36" hidden="1" x14ac:dyDescent="0.25">
      <c r="A802" s="209">
        <v>105717</v>
      </c>
      <c r="B802" s="210">
        <v>3</v>
      </c>
      <c r="C802" s="196" t="s">
        <v>122</v>
      </c>
      <c r="D802" s="201">
        <v>38406</v>
      </c>
      <c r="E802" s="196" t="s">
        <v>2185</v>
      </c>
      <c r="F802" s="201">
        <v>44693</v>
      </c>
      <c r="G802" s="196" t="s">
        <v>253</v>
      </c>
      <c r="H802" s="198" t="s">
        <v>109</v>
      </c>
      <c r="I802" s="196" t="s">
        <v>680</v>
      </c>
      <c r="J802" s="196" t="s">
        <v>101</v>
      </c>
      <c r="L802" s="200" t="s">
        <v>101</v>
      </c>
      <c r="M802" s="198" t="s">
        <v>3332</v>
      </c>
      <c r="N802" s="198" t="s">
        <v>3333</v>
      </c>
      <c r="O802" s="196" t="s">
        <v>553</v>
      </c>
      <c r="P802" s="198" t="s">
        <v>1789</v>
      </c>
      <c r="R802" s="196" t="s">
        <v>47</v>
      </c>
      <c r="S802" s="196" t="s">
        <v>45</v>
      </c>
      <c r="T802" s="211">
        <v>2.5910000000000002</v>
      </c>
      <c r="U802" s="201">
        <v>42909</v>
      </c>
      <c r="W802" s="200" t="s">
        <v>93</v>
      </c>
      <c r="X802" s="196" t="s">
        <v>13</v>
      </c>
      <c r="AA802" s="196" t="s">
        <v>9865</v>
      </c>
      <c r="AB802" s="196" t="s">
        <v>9864</v>
      </c>
      <c r="AC802" s="200">
        <v>2</v>
      </c>
      <c r="AD802" s="200" t="s">
        <v>8231</v>
      </c>
      <c r="AE802" s="203" t="s">
        <v>505</v>
      </c>
      <c r="AF802" s="212">
        <v>2045000</v>
      </c>
      <c r="AG802" s="198" t="s">
        <v>3334</v>
      </c>
    </row>
    <row r="803" spans="1:33" ht="36" hidden="1" x14ac:dyDescent="0.25">
      <c r="A803" s="209">
        <v>105717</v>
      </c>
      <c r="B803" s="210">
        <v>3</v>
      </c>
      <c r="C803" s="196" t="s">
        <v>122</v>
      </c>
      <c r="D803" s="201">
        <v>38406</v>
      </c>
      <c r="E803" s="196" t="s">
        <v>2185</v>
      </c>
      <c r="F803" s="201">
        <v>44693</v>
      </c>
      <c r="G803" s="196" t="s">
        <v>253</v>
      </c>
      <c r="H803" s="198" t="s">
        <v>109</v>
      </c>
      <c r="I803" s="196" t="s">
        <v>680</v>
      </c>
      <c r="J803" s="196" t="s">
        <v>101</v>
      </c>
      <c r="L803" s="200" t="s">
        <v>101</v>
      </c>
      <c r="M803" s="198" t="s">
        <v>3332</v>
      </c>
      <c r="N803" s="198" t="s">
        <v>3333</v>
      </c>
      <c r="O803" s="196" t="s">
        <v>553</v>
      </c>
      <c r="P803" s="198" t="s">
        <v>1789</v>
      </c>
      <c r="R803" s="196" t="s">
        <v>47</v>
      </c>
      <c r="S803" s="196" t="s">
        <v>45</v>
      </c>
      <c r="T803" s="211">
        <v>2.5910000000000002</v>
      </c>
      <c r="U803" s="201">
        <v>42909</v>
      </c>
      <c r="W803" s="200" t="s">
        <v>93</v>
      </c>
      <c r="X803" s="196" t="s">
        <v>13</v>
      </c>
      <c r="AA803" s="196" t="s">
        <v>9866</v>
      </c>
      <c r="AB803" s="196" t="s">
        <v>9864</v>
      </c>
      <c r="AC803" s="200">
        <v>3</v>
      </c>
      <c r="AD803" s="200" t="s">
        <v>8231</v>
      </c>
      <c r="AE803" s="212">
        <v>2803000</v>
      </c>
      <c r="AF803" s="212">
        <v>32193438</v>
      </c>
      <c r="AG803" s="198" t="s">
        <v>3334</v>
      </c>
    </row>
    <row r="804" spans="1:33" hidden="1" x14ac:dyDescent="0.25">
      <c r="A804" s="209">
        <v>105727.01</v>
      </c>
      <c r="B804" s="210">
        <v>2</v>
      </c>
      <c r="C804" s="196" t="s">
        <v>85</v>
      </c>
      <c r="D804" s="201">
        <v>41789</v>
      </c>
      <c r="E804" s="196" t="s">
        <v>98</v>
      </c>
      <c r="F804" s="201">
        <v>43500</v>
      </c>
      <c r="G804" s="196" t="s">
        <v>152</v>
      </c>
      <c r="H804" s="198" t="s">
        <v>135</v>
      </c>
      <c r="I804" s="196" t="s">
        <v>477</v>
      </c>
      <c r="J804" s="196" t="s">
        <v>299</v>
      </c>
      <c r="L804" s="200" t="s">
        <v>300</v>
      </c>
      <c r="M804" s="198" t="s">
        <v>584</v>
      </c>
      <c r="O804" s="196" t="s">
        <v>438</v>
      </c>
      <c r="P804" s="198" t="s">
        <v>439</v>
      </c>
      <c r="R804" s="196" t="s">
        <v>39</v>
      </c>
      <c r="S804" s="196" t="s">
        <v>46</v>
      </c>
      <c r="T804" s="211">
        <v>0</v>
      </c>
      <c r="W804" s="200" t="s">
        <v>93</v>
      </c>
      <c r="X804" s="196" t="s">
        <v>303</v>
      </c>
      <c r="Y804" s="196" t="s">
        <v>29</v>
      </c>
      <c r="Z804" s="198" t="s">
        <v>585</v>
      </c>
      <c r="AA804" s="196" t="s">
        <v>9867</v>
      </c>
      <c r="AC804" s="200">
        <v>3</v>
      </c>
      <c r="AD804" s="200" t="s">
        <v>8274</v>
      </c>
      <c r="AE804" s="212">
        <v>200000</v>
      </c>
      <c r="AF804" s="212">
        <v>507000</v>
      </c>
    </row>
    <row r="805" spans="1:33" hidden="1" x14ac:dyDescent="0.25">
      <c r="A805" s="209">
        <v>105739.14</v>
      </c>
      <c r="B805" s="210">
        <v>2</v>
      </c>
      <c r="C805" s="196" t="s">
        <v>114</v>
      </c>
      <c r="D805" s="201">
        <v>43420</v>
      </c>
      <c r="E805" s="196" t="s">
        <v>398</v>
      </c>
      <c r="F805" s="201">
        <v>44272</v>
      </c>
      <c r="G805" s="196" t="s">
        <v>98</v>
      </c>
      <c r="H805" s="198" t="s">
        <v>223</v>
      </c>
      <c r="M805" s="198" t="s">
        <v>9868</v>
      </c>
      <c r="O805" s="196" t="s">
        <v>119</v>
      </c>
      <c r="P805" s="198" t="s">
        <v>19</v>
      </c>
      <c r="R805" s="196" t="s">
        <v>47</v>
      </c>
      <c r="S805" s="196" t="s">
        <v>46</v>
      </c>
      <c r="T805" s="202" t="s">
        <v>505</v>
      </c>
      <c r="U805" s="201">
        <v>43595</v>
      </c>
      <c r="W805" s="200" t="s">
        <v>93</v>
      </c>
      <c r="AA805" s="196" t="s">
        <v>9869</v>
      </c>
      <c r="AC805" s="200">
        <v>3</v>
      </c>
      <c r="AD805" s="200" t="s">
        <v>8274</v>
      </c>
      <c r="AE805" s="203" t="s">
        <v>505</v>
      </c>
      <c r="AF805" s="212">
        <v>229606.5</v>
      </c>
      <c r="AG805" s="198" t="s">
        <v>9870</v>
      </c>
    </row>
    <row r="806" spans="1:33" hidden="1" x14ac:dyDescent="0.25">
      <c r="A806" s="209">
        <v>105739.15</v>
      </c>
      <c r="B806" s="210">
        <v>2</v>
      </c>
      <c r="C806" s="196" t="s">
        <v>114</v>
      </c>
      <c r="D806" s="201">
        <v>43777</v>
      </c>
      <c r="E806" s="196" t="s">
        <v>134</v>
      </c>
      <c r="F806" s="201">
        <v>44641</v>
      </c>
      <c r="G806" s="196" t="s">
        <v>98</v>
      </c>
      <c r="H806" s="198" t="s">
        <v>223</v>
      </c>
      <c r="M806" s="198" t="s">
        <v>9871</v>
      </c>
      <c r="O806" s="196" t="s">
        <v>119</v>
      </c>
      <c r="P806" s="198" t="s">
        <v>19</v>
      </c>
      <c r="R806" s="196" t="s">
        <v>47</v>
      </c>
      <c r="S806" s="196" t="s">
        <v>46</v>
      </c>
      <c r="T806" s="202" t="s">
        <v>505</v>
      </c>
      <c r="U806" s="201">
        <v>43966</v>
      </c>
      <c r="W806" s="200" t="s">
        <v>93</v>
      </c>
      <c r="AA806" s="196" t="s">
        <v>9872</v>
      </c>
      <c r="AC806" s="200">
        <v>3</v>
      </c>
      <c r="AD806" s="200" t="s">
        <v>8274</v>
      </c>
      <c r="AE806" s="212">
        <v>-7423.11</v>
      </c>
      <c r="AF806" s="212">
        <v>258410.89</v>
      </c>
      <c r="AG806" s="198" t="s">
        <v>9873</v>
      </c>
    </row>
    <row r="807" spans="1:33" x14ac:dyDescent="0.25">
      <c r="A807" s="209">
        <v>105739.16</v>
      </c>
      <c r="B807" s="210">
        <v>2</v>
      </c>
      <c r="C807" s="196" t="s">
        <v>122</v>
      </c>
      <c r="D807" s="201">
        <v>44158</v>
      </c>
      <c r="E807" s="196" t="s">
        <v>398</v>
      </c>
      <c r="F807" s="201">
        <v>44349.875173611108</v>
      </c>
      <c r="G807" s="196" t="s">
        <v>152</v>
      </c>
      <c r="H807" s="198" t="s">
        <v>223</v>
      </c>
      <c r="M807" s="198" t="s">
        <v>2870</v>
      </c>
      <c r="O807" s="196" t="s">
        <v>119</v>
      </c>
      <c r="P807" s="198" t="s">
        <v>19</v>
      </c>
      <c r="R807" s="196" t="s">
        <v>47</v>
      </c>
      <c r="S807" s="196" t="s">
        <v>46</v>
      </c>
      <c r="T807" s="202" t="s">
        <v>505</v>
      </c>
      <c r="U807" s="201">
        <v>44323</v>
      </c>
      <c r="W807" s="200" t="s">
        <v>93</v>
      </c>
      <c r="AA807" s="196" t="s">
        <v>9874</v>
      </c>
      <c r="AC807" s="200">
        <v>3</v>
      </c>
      <c r="AD807" s="200" t="s">
        <v>8274</v>
      </c>
      <c r="AE807" s="212">
        <v>265834</v>
      </c>
      <c r="AF807" s="212">
        <v>265834</v>
      </c>
      <c r="AG807" s="198" t="s">
        <v>2871</v>
      </c>
    </row>
    <row r="808" spans="1:33" hidden="1" x14ac:dyDescent="0.25">
      <c r="A808" s="209">
        <v>105763</v>
      </c>
      <c r="B808" s="210">
        <v>1</v>
      </c>
      <c r="C808" s="196" t="s">
        <v>122</v>
      </c>
      <c r="D808" s="201">
        <v>38416</v>
      </c>
      <c r="E808" s="196" t="s">
        <v>2185</v>
      </c>
      <c r="F808" s="201">
        <v>43822.875104166669</v>
      </c>
      <c r="G808" s="196" t="s">
        <v>161</v>
      </c>
      <c r="H808" s="198" t="s">
        <v>386</v>
      </c>
      <c r="I808" s="196" t="s">
        <v>3604</v>
      </c>
      <c r="J808" s="196" t="s">
        <v>101</v>
      </c>
      <c r="L808" s="200" t="s">
        <v>101</v>
      </c>
      <c r="M808" s="198" t="s">
        <v>9875</v>
      </c>
      <c r="N808" s="198" t="s">
        <v>9876</v>
      </c>
      <c r="O808" s="196" t="s">
        <v>553</v>
      </c>
      <c r="P808" s="198" t="s">
        <v>1789</v>
      </c>
      <c r="R808" s="196" t="s">
        <v>47</v>
      </c>
      <c r="S808" s="196" t="s">
        <v>41</v>
      </c>
      <c r="T808" s="211">
        <v>6.2</v>
      </c>
      <c r="U808" s="201">
        <v>43812</v>
      </c>
      <c r="W808" s="200" t="s">
        <v>670</v>
      </c>
      <c r="X808" s="196" t="s">
        <v>13</v>
      </c>
      <c r="AA808" s="196" t="s">
        <v>9877</v>
      </c>
      <c r="AB808" s="196" t="s">
        <v>9878</v>
      </c>
      <c r="AC808" s="200">
        <v>1</v>
      </c>
      <c r="AD808" s="200" t="s">
        <v>8231</v>
      </c>
      <c r="AE808" s="203" t="s">
        <v>505</v>
      </c>
      <c r="AF808" s="212">
        <v>1156433.02</v>
      </c>
      <c r="AG808" s="198" t="s">
        <v>9879</v>
      </c>
    </row>
    <row r="809" spans="1:33" hidden="1" x14ac:dyDescent="0.25">
      <c r="A809" s="209">
        <v>105763</v>
      </c>
      <c r="B809" s="210">
        <v>1</v>
      </c>
      <c r="C809" s="196" t="s">
        <v>122</v>
      </c>
      <c r="D809" s="201">
        <v>38416</v>
      </c>
      <c r="E809" s="196" t="s">
        <v>2185</v>
      </c>
      <c r="F809" s="201">
        <v>43822.875104166669</v>
      </c>
      <c r="G809" s="196" t="s">
        <v>161</v>
      </c>
      <c r="H809" s="198" t="s">
        <v>386</v>
      </c>
      <c r="I809" s="196" t="s">
        <v>3604</v>
      </c>
      <c r="J809" s="196" t="s">
        <v>101</v>
      </c>
      <c r="L809" s="200" t="s">
        <v>101</v>
      </c>
      <c r="M809" s="198" t="s">
        <v>9875</v>
      </c>
      <c r="N809" s="198" t="s">
        <v>9876</v>
      </c>
      <c r="O809" s="196" t="s">
        <v>553</v>
      </c>
      <c r="P809" s="198" t="s">
        <v>1789</v>
      </c>
      <c r="R809" s="196" t="s">
        <v>47</v>
      </c>
      <c r="S809" s="196" t="s">
        <v>41</v>
      </c>
      <c r="T809" s="211">
        <v>6.2</v>
      </c>
      <c r="U809" s="201">
        <v>43812</v>
      </c>
      <c r="W809" s="200" t="s">
        <v>670</v>
      </c>
      <c r="X809" s="196" t="s">
        <v>13</v>
      </c>
      <c r="AA809" s="196" t="s">
        <v>9880</v>
      </c>
      <c r="AB809" s="196" t="s">
        <v>9878</v>
      </c>
      <c r="AC809" s="200">
        <v>3</v>
      </c>
      <c r="AD809" s="200" t="s">
        <v>8231</v>
      </c>
      <c r="AE809" s="203" t="s">
        <v>505</v>
      </c>
      <c r="AF809" s="212">
        <v>11660000</v>
      </c>
      <c r="AG809" s="198" t="s">
        <v>9879</v>
      </c>
    </row>
    <row r="810" spans="1:33" ht="36" hidden="1" x14ac:dyDescent="0.25">
      <c r="A810" s="209">
        <v>105763.01</v>
      </c>
      <c r="B810" s="210">
        <v>1</v>
      </c>
      <c r="C810" s="196" t="s">
        <v>85</v>
      </c>
      <c r="D810" s="201">
        <v>39259</v>
      </c>
      <c r="E810" s="196" t="s">
        <v>2937</v>
      </c>
      <c r="F810" s="201">
        <v>44237</v>
      </c>
      <c r="G810" s="196" t="s">
        <v>143</v>
      </c>
      <c r="H810" s="198" t="s">
        <v>386</v>
      </c>
      <c r="I810" s="196" t="s">
        <v>3604</v>
      </c>
      <c r="J810" s="196" t="s">
        <v>101</v>
      </c>
      <c r="L810" s="200" t="s">
        <v>101</v>
      </c>
      <c r="M810" s="198" t="s">
        <v>9881</v>
      </c>
      <c r="N810" s="198" t="s">
        <v>9882</v>
      </c>
      <c r="O810" s="196" t="s">
        <v>553</v>
      </c>
      <c r="P810" s="198" t="s">
        <v>3990</v>
      </c>
      <c r="R810" s="196" t="s">
        <v>47</v>
      </c>
      <c r="S810" s="196" t="s">
        <v>41</v>
      </c>
      <c r="T810" s="211">
        <v>12.9</v>
      </c>
      <c r="W810" s="200" t="s">
        <v>670</v>
      </c>
      <c r="X810" s="196" t="s">
        <v>94</v>
      </c>
      <c r="Z810" s="198" t="s">
        <v>9883</v>
      </c>
      <c r="AA810" s="196" t="s">
        <v>9884</v>
      </c>
      <c r="AB810" s="196" t="s">
        <v>9885</v>
      </c>
      <c r="AC810" s="200">
        <v>1</v>
      </c>
      <c r="AD810" s="200" t="s">
        <v>8231</v>
      </c>
      <c r="AE810" s="203" t="s">
        <v>505</v>
      </c>
      <c r="AF810" s="212">
        <v>50000</v>
      </c>
    </row>
    <row r="811" spans="1:33" ht="36" hidden="1" x14ac:dyDescent="0.25">
      <c r="A811" s="209">
        <v>105764</v>
      </c>
      <c r="B811" s="210">
        <v>1</v>
      </c>
      <c r="C811" s="196" t="s">
        <v>122</v>
      </c>
      <c r="D811" s="201">
        <v>38416</v>
      </c>
      <c r="E811" s="196" t="s">
        <v>2185</v>
      </c>
      <c r="F811" s="201">
        <v>43662</v>
      </c>
      <c r="G811" s="196" t="s">
        <v>161</v>
      </c>
      <c r="H811" s="198" t="s">
        <v>523</v>
      </c>
      <c r="I811" s="196" t="s">
        <v>524</v>
      </c>
      <c r="J811" s="196" t="s">
        <v>101</v>
      </c>
      <c r="L811" s="200" t="s">
        <v>101</v>
      </c>
      <c r="M811" s="198" t="s">
        <v>3308</v>
      </c>
      <c r="N811" s="198" t="s">
        <v>3309</v>
      </c>
      <c r="O811" s="196" t="s">
        <v>553</v>
      </c>
      <c r="P811" s="198" t="s">
        <v>1789</v>
      </c>
      <c r="R811" s="196" t="s">
        <v>47</v>
      </c>
      <c r="S811" s="196" t="s">
        <v>45</v>
      </c>
      <c r="T811" s="211">
        <v>0.35299999999999998</v>
      </c>
      <c r="U811" s="201">
        <v>43637</v>
      </c>
      <c r="W811" s="200" t="s">
        <v>93</v>
      </c>
      <c r="X811" s="196" t="s">
        <v>13</v>
      </c>
      <c r="AA811" s="196" t="s">
        <v>9886</v>
      </c>
      <c r="AB811" s="196" t="s">
        <v>9887</v>
      </c>
      <c r="AC811" s="200">
        <v>1</v>
      </c>
      <c r="AD811" s="200" t="s">
        <v>8231</v>
      </c>
      <c r="AE811" s="203" t="s">
        <v>505</v>
      </c>
      <c r="AF811" s="212">
        <v>750000</v>
      </c>
      <c r="AG811" s="198" t="s">
        <v>3310</v>
      </c>
    </row>
    <row r="812" spans="1:33" ht="36" hidden="1" x14ac:dyDescent="0.25">
      <c r="A812" s="209">
        <v>105764</v>
      </c>
      <c r="B812" s="210">
        <v>1</v>
      </c>
      <c r="C812" s="196" t="s">
        <v>122</v>
      </c>
      <c r="D812" s="201">
        <v>38416</v>
      </c>
      <c r="E812" s="196" t="s">
        <v>2185</v>
      </c>
      <c r="F812" s="201">
        <v>43662</v>
      </c>
      <c r="G812" s="196" t="s">
        <v>161</v>
      </c>
      <c r="H812" s="198" t="s">
        <v>523</v>
      </c>
      <c r="I812" s="196" t="s">
        <v>524</v>
      </c>
      <c r="J812" s="196" t="s">
        <v>101</v>
      </c>
      <c r="L812" s="200" t="s">
        <v>101</v>
      </c>
      <c r="M812" s="198" t="s">
        <v>3308</v>
      </c>
      <c r="N812" s="198" t="s">
        <v>3309</v>
      </c>
      <c r="O812" s="196" t="s">
        <v>553</v>
      </c>
      <c r="P812" s="198" t="s">
        <v>1789</v>
      </c>
      <c r="R812" s="196" t="s">
        <v>47</v>
      </c>
      <c r="S812" s="196" t="s">
        <v>45</v>
      </c>
      <c r="T812" s="211">
        <v>0.35299999999999998</v>
      </c>
      <c r="U812" s="201">
        <v>43637</v>
      </c>
      <c r="W812" s="200" t="s">
        <v>93</v>
      </c>
      <c r="X812" s="196" t="s">
        <v>13</v>
      </c>
      <c r="AA812" s="196" t="s">
        <v>9888</v>
      </c>
      <c r="AB812" s="196" t="s">
        <v>9887</v>
      </c>
      <c r="AC812" s="200">
        <v>2</v>
      </c>
      <c r="AD812" s="200" t="s">
        <v>8231</v>
      </c>
      <c r="AE812" s="203" t="s">
        <v>505</v>
      </c>
      <c r="AF812" s="212">
        <v>1308000</v>
      </c>
      <c r="AG812" s="198" t="s">
        <v>3310</v>
      </c>
    </row>
    <row r="813" spans="1:33" ht="36" hidden="1" x14ac:dyDescent="0.25">
      <c r="A813" s="209">
        <v>105764</v>
      </c>
      <c r="B813" s="210">
        <v>1</v>
      </c>
      <c r="C813" s="196" t="s">
        <v>122</v>
      </c>
      <c r="D813" s="201">
        <v>38416</v>
      </c>
      <c r="E813" s="196" t="s">
        <v>2185</v>
      </c>
      <c r="F813" s="201">
        <v>43662</v>
      </c>
      <c r="G813" s="196" t="s">
        <v>161</v>
      </c>
      <c r="H813" s="198" t="s">
        <v>523</v>
      </c>
      <c r="I813" s="196" t="s">
        <v>524</v>
      </c>
      <c r="J813" s="196" t="s">
        <v>101</v>
      </c>
      <c r="L813" s="200" t="s">
        <v>101</v>
      </c>
      <c r="M813" s="198" t="s">
        <v>3308</v>
      </c>
      <c r="N813" s="198" t="s">
        <v>3309</v>
      </c>
      <c r="O813" s="196" t="s">
        <v>553</v>
      </c>
      <c r="P813" s="198" t="s">
        <v>1789</v>
      </c>
      <c r="R813" s="196" t="s">
        <v>47</v>
      </c>
      <c r="S813" s="196" t="s">
        <v>45</v>
      </c>
      <c r="T813" s="211">
        <v>0.35299999999999998</v>
      </c>
      <c r="U813" s="201">
        <v>43637</v>
      </c>
      <c r="W813" s="200" t="s">
        <v>93</v>
      </c>
      <c r="X813" s="196" t="s">
        <v>13</v>
      </c>
      <c r="AA813" s="196" t="s">
        <v>9889</v>
      </c>
      <c r="AB813" s="196" t="s">
        <v>9887</v>
      </c>
      <c r="AC813" s="200">
        <v>3</v>
      </c>
      <c r="AD813" s="200" t="s">
        <v>8231</v>
      </c>
      <c r="AE813" s="212">
        <v>224083.99</v>
      </c>
      <c r="AF813" s="212">
        <v>6166343.9900000002</v>
      </c>
      <c r="AG813" s="198" t="s">
        <v>3310</v>
      </c>
    </row>
    <row r="814" spans="1:33" hidden="1" x14ac:dyDescent="0.25">
      <c r="A814" s="209">
        <v>105765</v>
      </c>
      <c r="B814" s="210">
        <v>3</v>
      </c>
      <c r="C814" s="196" t="s">
        <v>97</v>
      </c>
      <c r="D814" s="201">
        <v>38416</v>
      </c>
      <c r="E814" s="196" t="s">
        <v>2185</v>
      </c>
      <c r="F814" s="201">
        <v>44551.875138888892</v>
      </c>
      <c r="G814" s="196" t="s">
        <v>108</v>
      </c>
      <c r="H814" s="198" t="s">
        <v>659</v>
      </c>
      <c r="I814" s="196" t="s">
        <v>2983</v>
      </c>
      <c r="J814" s="196" t="s">
        <v>101</v>
      </c>
      <c r="L814" s="200" t="s">
        <v>101</v>
      </c>
      <c r="M814" s="198" t="s">
        <v>3765</v>
      </c>
      <c r="N814" s="198" t="s">
        <v>3766</v>
      </c>
      <c r="O814" s="196" t="s">
        <v>553</v>
      </c>
      <c r="P814" s="198" t="s">
        <v>1789</v>
      </c>
      <c r="R814" s="196" t="s">
        <v>47</v>
      </c>
      <c r="S814" s="196" t="s">
        <v>45</v>
      </c>
      <c r="T814" s="211">
        <v>4.2060000000000004</v>
      </c>
      <c r="U814" s="201">
        <v>43077</v>
      </c>
      <c r="W814" s="200" t="s">
        <v>93</v>
      </c>
      <c r="X814" s="196" t="s">
        <v>94</v>
      </c>
      <c r="AA814" s="196" t="s">
        <v>9890</v>
      </c>
      <c r="AB814" s="196" t="s">
        <v>9891</v>
      </c>
      <c r="AC814" s="200">
        <v>1</v>
      </c>
      <c r="AD814" s="200" t="s">
        <v>8231</v>
      </c>
      <c r="AE814" s="203" t="s">
        <v>505</v>
      </c>
      <c r="AF814" s="212">
        <v>1540324.56</v>
      </c>
      <c r="AG814" s="198" t="s">
        <v>3767</v>
      </c>
    </row>
    <row r="815" spans="1:33" hidden="1" x14ac:dyDescent="0.25">
      <c r="A815" s="209">
        <v>105765</v>
      </c>
      <c r="B815" s="210">
        <v>3</v>
      </c>
      <c r="C815" s="196" t="s">
        <v>97</v>
      </c>
      <c r="D815" s="201">
        <v>38416</v>
      </c>
      <c r="E815" s="196" t="s">
        <v>2185</v>
      </c>
      <c r="F815" s="201">
        <v>44551.875138888892</v>
      </c>
      <c r="G815" s="196" t="s">
        <v>108</v>
      </c>
      <c r="H815" s="198" t="s">
        <v>659</v>
      </c>
      <c r="I815" s="196" t="s">
        <v>2983</v>
      </c>
      <c r="J815" s="196" t="s">
        <v>101</v>
      </c>
      <c r="L815" s="200" t="s">
        <v>101</v>
      </c>
      <c r="M815" s="198" t="s">
        <v>3765</v>
      </c>
      <c r="N815" s="198" t="s">
        <v>3766</v>
      </c>
      <c r="O815" s="196" t="s">
        <v>553</v>
      </c>
      <c r="P815" s="198" t="s">
        <v>1789</v>
      </c>
      <c r="R815" s="196" t="s">
        <v>47</v>
      </c>
      <c r="S815" s="196" t="s">
        <v>45</v>
      </c>
      <c r="T815" s="211">
        <v>4.2060000000000004</v>
      </c>
      <c r="U815" s="201">
        <v>43077</v>
      </c>
      <c r="W815" s="200" t="s">
        <v>93</v>
      </c>
      <c r="X815" s="196" t="s">
        <v>94</v>
      </c>
      <c r="AA815" s="196" t="s">
        <v>9892</v>
      </c>
      <c r="AB815" s="196" t="s">
        <v>9891</v>
      </c>
      <c r="AC815" s="200">
        <v>2</v>
      </c>
      <c r="AD815" s="200" t="s">
        <v>8231</v>
      </c>
      <c r="AE815" s="212">
        <v>-1000000</v>
      </c>
      <c r="AF815" s="212">
        <v>7274730</v>
      </c>
      <c r="AG815" s="198" t="s">
        <v>3767</v>
      </c>
    </row>
    <row r="816" spans="1:33" hidden="1" x14ac:dyDescent="0.25">
      <c r="A816" s="209">
        <v>105765</v>
      </c>
      <c r="B816" s="210">
        <v>3</v>
      </c>
      <c r="C816" s="196" t="s">
        <v>97</v>
      </c>
      <c r="D816" s="201">
        <v>38416</v>
      </c>
      <c r="E816" s="196" t="s">
        <v>2185</v>
      </c>
      <c r="F816" s="201">
        <v>44551.875138888892</v>
      </c>
      <c r="G816" s="196" t="s">
        <v>108</v>
      </c>
      <c r="H816" s="198" t="s">
        <v>659</v>
      </c>
      <c r="I816" s="196" t="s">
        <v>2983</v>
      </c>
      <c r="J816" s="196" t="s">
        <v>101</v>
      </c>
      <c r="L816" s="200" t="s">
        <v>101</v>
      </c>
      <c r="M816" s="198" t="s">
        <v>3765</v>
      </c>
      <c r="N816" s="198" t="s">
        <v>3766</v>
      </c>
      <c r="O816" s="196" t="s">
        <v>553</v>
      </c>
      <c r="P816" s="198" t="s">
        <v>1789</v>
      </c>
      <c r="R816" s="196" t="s">
        <v>47</v>
      </c>
      <c r="S816" s="196" t="s">
        <v>45</v>
      </c>
      <c r="T816" s="211">
        <v>4.2060000000000004</v>
      </c>
      <c r="U816" s="201">
        <v>43077</v>
      </c>
      <c r="W816" s="200" t="s">
        <v>93</v>
      </c>
      <c r="X816" s="196" t="s">
        <v>94</v>
      </c>
      <c r="AA816" s="196" t="s">
        <v>9893</v>
      </c>
      <c r="AB816" s="196" t="s">
        <v>9891</v>
      </c>
      <c r="AC816" s="200">
        <v>3</v>
      </c>
      <c r="AD816" s="200" t="s">
        <v>8231</v>
      </c>
      <c r="AE816" s="212">
        <v>1000000</v>
      </c>
      <c r="AF816" s="212">
        <v>32126670</v>
      </c>
      <c r="AG816" s="198" t="s">
        <v>3767</v>
      </c>
    </row>
    <row r="817" spans="1:32" hidden="1" x14ac:dyDescent="0.25">
      <c r="A817" s="209">
        <v>105766.01</v>
      </c>
      <c r="B817" s="210">
        <v>3</v>
      </c>
      <c r="C817" s="196" t="s">
        <v>85</v>
      </c>
      <c r="D817" s="201">
        <v>41960</v>
      </c>
      <c r="E817" s="196" t="s">
        <v>87</v>
      </c>
      <c r="F817" s="201">
        <v>43871</v>
      </c>
      <c r="G817" s="196" t="s">
        <v>152</v>
      </c>
      <c r="H817" s="198" t="s">
        <v>9630</v>
      </c>
      <c r="I817" s="196" t="s">
        <v>320</v>
      </c>
      <c r="J817" s="196" t="s">
        <v>101</v>
      </c>
      <c r="L817" s="200" t="s">
        <v>101</v>
      </c>
      <c r="M817" s="198" t="s">
        <v>9894</v>
      </c>
      <c r="N817" s="198" t="s">
        <v>9895</v>
      </c>
      <c r="O817" s="196" t="s">
        <v>553</v>
      </c>
      <c r="P817" s="198" t="s">
        <v>1789</v>
      </c>
      <c r="R817" s="196" t="s">
        <v>47</v>
      </c>
      <c r="S817" s="196" t="s">
        <v>45</v>
      </c>
      <c r="T817" s="211">
        <v>1.89</v>
      </c>
      <c r="U817" s="201">
        <v>45268</v>
      </c>
      <c r="W817" s="200" t="s">
        <v>93</v>
      </c>
      <c r="X817" s="196" t="s">
        <v>13</v>
      </c>
      <c r="AA817" s="196" t="s">
        <v>9896</v>
      </c>
      <c r="AB817" s="196" t="s">
        <v>9897</v>
      </c>
      <c r="AC817" s="200">
        <v>2</v>
      </c>
      <c r="AD817" s="200" t="s">
        <v>8231</v>
      </c>
      <c r="AE817" s="203" t="s">
        <v>505</v>
      </c>
      <c r="AF817" s="212">
        <v>13573820</v>
      </c>
    </row>
    <row r="818" spans="1:32" hidden="1" x14ac:dyDescent="0.25">
      <c r="A818" s="209">
        <v>105766.02</v>
      </c>
      <c r="B818" s="210">
        <v>3</v>
      </c>
      <c r="C818" s="196" t="s">
        <v>85</v>
      </c>
      <c r="D818" s="201">
        <v>41960</v>
      </c>
      <c r="E818" s="196" t="s">
        <v>87</v>
      </c>
      <c r="F818" s="201">
        <v>44663</v>
      </c>
      <c r="G818" s="196" t="s">
        <v>2192</v>
      </c>
      <c r="H818" s="198" t="s">
        <v>538</v>
      </c>
      <c r="I818" s="196" t="s">
        <v>320</v>
      </c>
      <c r="J818" s="196" t="s">
        <v>101</v>
      </c>
      <c r="L818" s="200" t="s">
        <v>101</v>
      </c>
      <c r="M818" s="198" t="s">
        <v>9898</v>
      </c>
      <c r="N818" s="198" t="s">
        <v>9895</v>
      </c>
      <c r="O818" s="196" t="s">
        <v>553</v>
      </c>
      <c r="P818" s="198" t="s">
        <v>1789</v>
      </c>
      <c r="R818" s="196" t="s">
        <v>47</v>
      </c>
      <c r="S818" s="196" t="s">
        <v>45</v>
      </c>
      <c r="T818" s="211">
        <v>2.52</v>
      </c>
      <c r="U818" s="201">
        <v>45058</v>
      </c>
      <c r="W818" s="200" t="s">
        <v>93</v>
      </c>
      <c r="X818" s="196" t="s">
        <v>13</v>
      </c>
      <c r="AA818" s="196" t="s">
        <v>9899</v>
      </c>
      <c r="AB818" s="196" t="s">
        <v>9900</v>
      </c>
      <c r="AC818" s="200">
        <v>2</v>
      </c>
      <c r="AD818" s="200" t="s">
        <v>8231</v>
      </c>
      <c r="AE818" s="203" t="s">
        <v>505</v>
      </c>
      <c r="AF818" s="212">
        <v>29300000</v>
      </c>
    </row>
    <row r="819" spans="1:32" hidden="1" x14ac:dyDescent="0.25">
      <c r="A819" s="209">
        <v>105768</v>
      </c>
      <c r="B819" s="210">
        <v>4</v>
      </c>
      <c r="C819" s="196" t="s">
        <v>85</v>
      </c>
      <c r="D819" s="201">
        <v>38416</v>
      </c>
      <c r="E819" s="196" t="s">
        <v>2185</v>
      </c>
      <c r="F819" s="201">
        <v>44663</v>
      </c>
      <c r="G819" s="196" t="s">
        <v>2192</v>
      </c>
      <c r="H819" s="198" t="s">
        <v>229</v>
      </c>
      <c r="I819" s="196" t="s">
        <v>292</v>
      </c>
      <c r="J819" s="196" t="s">
        <v>101</v>
      </c>
      <c r="L819" s="200" t="s">
        <v>101</v>
      </c>
      <c r="M819" s="198" t="s">
        <v>9901</v>
      </c>
      <c r="N819" s="198" t="s">
        <v>9902</v>
      </c>
      <c r="O819" s="196" t="s">
        <v>553</v>
      </c>
      <c r="P819" s="198" t="s">
        <v>1789</v>
      </c>
      <c r="R819" s="196" t="s">
        <v>47</v>
      </c>
      <c r="S819" s="196" t="s">
        <v>45</v>
      </c>
      <c r="T819" s="211">
        <v>4.1100000000000003</v>
      </c>
      <c r="U819" s="201">
        <v>44967</v>
      </c>
      <c r="W819" s="200" t="s">
        <v>93</v>
      </c>
      <c r="X819" s="196" t="s">
        <v>103</v>
      </c>
      <c r="AA819" s="196" t="s">
        <v>9903</v>
      </c>
      <c r="AB819" s="196" t="s">
        <v>9904</v>
      </c>
      <c r="AC819" s="200">
        <v>1</v>
      </c>
      <c r="AD819" s="200" t="s">
        <v>8231</v>
      </c>
      <c r="AE819" s="203" t="s">
        <v>505</v>
      </c>
      <c r="AF819" s="212">
        <v>1200000</v>
      </c>
    </row>
    <row r="820" spans="1:32" hidden="1" x14ac:dyDescent="0.25">
      <c r="A820" s="209">
        <v>105768</v>
      </c>
      <c r="B820" s="210">
        <v>4</v>
      </c>
      <c r="C820" s="196" t="s">
        <v>85</v>
      </c>
      <c r="D820" s="201">
        <v>38416</v>
      </c>
      <c r="E820" s="196" t="s">
        <v>2185</v>
      </c>
      <c r="F820" s="201">
        <v>44663</v>
      </c>
      <c r="G820" s="196" t="s">
        <v>2192</v>
      </c>
      <c r="H820" s="198" t="s">
        <v>229</v>
      </c>
      <c r="I820" s="196" t="s">
        <v>292</v>
      </c>
      <c r="J820" s="196" t="s">
        <v>101</v>
      </c>
      <c r="L820" s="200" t="s">
        <v>101</v>
      </c>
      <c r="M820" s="198" t="s">
        <v>9901</v>
      </c>
      <c r="N820" s="198" t="s">
        <v>9902</v>
      </c>
      <c r="O820" s="196" t="s">
        <v>553</v>
      </c>
      <c r="P820" s="198" t="s">
        <v>1789</v>
      </c>
      <c r="R820" s="196" t="s">
        <v>47</v>
      </c>
      <c r="S820" s="196" t="s">
        <v>45</v>
      </c>
      <c r="T820" s="211">
        <v>4.1100000000000003</v>
      </c>
      <c r="U820" s="201">
        <v>44967</v>
      </c>
      <c r="W820" s="200" t="s">
        <v>93</v>
      </c>
      <c r="X820" s="196" t="s">
        <v>103</v>
      </c>
      <c r="AA820" s="196" t="s">
        <v>9905</v>
      </c>
      <c r="AB820" s="196" t="s">
        <v>9904</v>
      </c>
      <c r="AC820" s="200">
        <v>2</v>
      </c>
      <c r="AD820" s="200" t="s">
        <v>8231</v>
      </c>
      <c r="AE820" s="203" t="s">
        <v>505</v>
      </c>
      <c r="AF820" s="212">
        <v>4552500</v>
      </c>
    </row>
    <row r="821" spans="1:32" hidden="1" x14ac:dyDescent="0.25">
      <c r="A821" s="209">
        <v>105973</v>
      </c>
      <c r="B821" s="210">
        <v>1</v>
      </c>
      <c r="C821" s="196" t="s">
        <v>114</v>
      </c>
      <c r="D821" s="201">
        <v>38470</v>
      </c>
      <c r="E821" s="196" t="s">
        <v>178</v>
      </c>
      <c r="F821" s="201">
        <v>44704</v>
      </c>
      <c r="G821" s="196" t="s">
        <v>228</v>
      </c>
      <c r="H821" s="198" t="s">
        <v>386</v>
      </c>
      <c r="I821" s="196" t="s">
        <v>900</v>
      </c>
      <c r="K821" s="196" t="s">
        <v>901</v>
      </c>
      <c r="L821" s="200" t="s">
        <v>183</v>
      </c>
      <c r="M821" s="198" t="s">
        <v>902</v>
      </c>
      <c r="O821" s="196" t="s">
        <v>271</v>
      </c>
      <c r="P821" s="198" t="s">
        <v>166</v>
      </c>
      <c r="R821" s="196" t="s">
        <v>39</v>
      </c>
      <c r="S821" s="196" t="s">
        <v>45</v>
      </c>
      <c r="T821" s="211">
        <v>0.01</v>
      </c>
      <c r="W821" s="200" t="s">
        <v>93</v>
      </c>
      <c r="X821" s="196" t="s">
        <v>186</v>
      </c>
      <c r="Y821" s="196" t="s">
        <v>34</v>
      </c>
      <c r="Z821" s="198" t="s">
        <v>903</v>
      </c>
      <c r="AA821" s="196" t="s">
        <v>9906</v>
      </c>
      <c r="AC821" s="200">
        <v>3</v>
      </c>
      <c r="AD821" s="200" t="s">
        <v>8250</v>
      </c>
      <c r="AE821" s="212">
        <v>471928.56</v>
      </c>
      <c r="AF821" s="212">
        <v>471928.56</v>
      </c>
    </row>
    <row r="822" spans="1:32" hidden="1" x14ac:dyDescent="0.25">
      <c r="A822" s="209">
        <v>105991</v>
      </c>
      <c r="B822" s="210">
        <v>1</v>
      </c>
      <c r="C822" s="196" t="s">
        <v>85</v>
      </c>
      <c r="D822" s="201">
        <v>38475</v>
      </c>
      <c r="E822" s="196" t="s">
        <v>178</v>
      </c>
      <c r="F822" s="201">
        <v>44719</v>
      </c>
      <c r="G822" s="196" t="s">
        <v>253</v>
      </c>
      <c r="H822" s="198" t="s">
        <v>190</v>
      </c>
      <c r="I822" s="196" t="s">
        <v>191</v>
      </c>
      <c r="K822" s="196" t="s">
        <v>192</v>
      </c>
      <c r="L822" s="200" t="s">
        <v>183</v>
      </c>
      <c r="M822" s="198" t="s">
        <v>193</v>
      </c>
      <c r="O822" s="196" t="s">
        <v>40</v>
      </c>
      <c r="P822" s="198" t="s">
        <v>166</v>
      </c>
      <c r="R822" s="196" t="s">
        <v>39</v>
      </c>
      <c r="S822" s="196" t="s">
        <v>45</v>
      </c>
      <c r="T822" s="211">
        <v>0.01</v>
      </c>
      <c r="W822" s="200" t="s">
        <v>93</v>
      </c>
      <c r="X822" s="196" t="s">
        <v>186</v>
      </c>
      <c r="Z822" s="198" t="s">
        <v>194</v>
      </c>
      <c r="AA822" s="196" t="s">
        <v>9907</v>
      </c>
      <c r="AC822" s="200">
        <v>0</v>
      </c>
      <c r="AD822" s="200" t="s">
        <v>8250</v>
      </c>
      <c r="AE822" s="212">
        <v>20000</v>
      </c>
      <c r="AF822" s="212">
        <v>20000</v>
      </c>
    </row>
    <row r="823" spans="1:32" ht="36" hidden="1" x14ac:dyDescent="0.25">
      <c r="A823" s="209">
        <v>106077</v>
      </c>
      <c r="B823" s="210">
        <v>1</v>
      </c>
      <c r="C823" s="196" t="s">
        <v>97</v>
      </c>
      <c r="D823" s="201">
        <v>38482</v>
      </c>
      <c r="E823" s="196" t="s">
        <v>178</v>
      </c>
      <c r="F823" s="201">
        <v>44515</v>
      </c>
      <c r="G823" s="196" t="s">
        <v>152</v>
      </c>
      <c r="H823" s="198" t="s">
        <v>297</v>
      </c>
      <c r="I823" s="196" t="s">
        <v>9908</v>
      </c>
      <c r="K823" s="196" t="s">
        <v>9909</v>
      </c>
      <c r="L823" s="200" t="s">
        <v>183</v>
      </c>
      <c r="M823" s="198" t="s">
        <v>9910</v>
      </c>
      <c r="N823" s="198" t="s">
        <v>9911</v>
      </c>
      <c r="O823" s="196" t="s">
        <v>40</v>
      </c>
      <c r="P823" s="198" t="s">
        <v>166</v>
      </c>
      <c r="R823" s="196" t="s">
        <v>39</v>
      </c>
      <c r="S823" s="196" t="s">
        <v>45</v>
      </c>
      <c r="T823" s="211">
        <v>0.05</v>
      </c>
      <c r="W823" s="200" t="s">
        <v>93</v>
      </c>
      <c r="X823" s="196" t="s">
        <v>186</v>
      </c>
      <c r="Z823" s="198" t="s">
        <v>9912</v>
      </c>
      <c r="AA823" s="196" t="s">
        <v>9913</v>
      </c>
      <c r="AB823" s="196" t="s">
        <v>9914</v>
      </c>
      <c r="AC823" s="200">
        <v>0</v>
      </c>
      <c r="AD823" s="200" t="s">
        <v>8231</v>
      </c>
      <c r="AE823" s="203" t="s">
        <v>505</v>
      </c>
      <c r="AF823" s="212">
        <v>271000</v>
      </c>
    </row>
    <row r="824" spans="1:32" ht="36" hidden="1" x14ac:dyDescent="0.25">
      <c r="A824" s="209">
        <v>106077</v>
      </c>
      <c r="B824" s="210">
        <v>1</v>
      </c>
      <c r="C824" s="196" t="s">
        <v>97</v>
      </c>
      <c r="D824" s="201">
        <v>38482</v>
      </c>
      <c r="E824" s="196" t="s">
        <v>178</v>
      </c>
      <c r="F824" s="201">
        <v>44515</v>
      </c>
      <c r="G824" s="196" t="s">
        <v>152</v>
      </c>
      <c r="H824" s="198" t="s">
        <v>297</v>
      </c>
      <c r="I824" s="196" t="s">
        <v>9908</v>
      </c>
      <c r="K824" s="196" t="s">
        <v>9909</v>
      </c>
      <c r="L824" s="200" t="s">
        <v>183</v>
      </c>
      <c r="M824" s="198" t="s">
        <v>9910</v>
      </c>
      <c r="N824" s="198" t="s">
        <v>9911</v>
      </c>
      <c r="O824" s="196" t="s">
        <v>40</v>
      </c>
      <c r="P824" s="198" t="s">
        <v>166</v>
      </c>
      <c r="R824" s="196" t="s">
        <v>39</v>
      </c>
      <c r="S824" s="196" t="s">
        <v>45</v>
      </c>
      <c r="T824" s="211">
        <v>0.05</v>
      </c>
      <c r="W824" s="200" t="s">
        <v>93</v>
      </c>
      <c r="X824" s="196" t="s">
        <v>186</v>
      </c>
      <c r="Z824" s="198" t="s">
        <v>9912</v>
      </c>
      <c r="AA824" s="196" t="s">
        <v>9915</v>
      </c>
      <c r="AB824" s="196" t="s">
        <v>9914</v>
      </c>
      <c r="AC824" s="200">
        <v>1</v>
      </c>
      <c r="AD824" s="200" t="s">
        <v>8231</v>
      </c>
      <c r="AE824" s="203" t="s">
        <v>505</v>
      </c>
      <c r="AF824" s="212">
        <v>600000</v>
      </c>
    </row>
    <row r="825" spans="1:32" ht="36" hidden="1" x14ac:dyDescent="0.25">
      <c r="A825" s="209">
        <v>106077</v>
      </c>
      <c r="B825" s="210">
        <v>1</v>
      </c>
      <c r="C825" s="196" t="s">
        <v>97</v>
      </c>
      <c r="D825" s="201">
        <v>38482</v>
      </c>
      <c r="E825" s="196" t="s">
        <v>178</v>
      </c>
      <c r="F825" s="201">
        <v>44515</v>
      </c>
      <c r="G825" s="196" t="s">
        <v>152</v>
      </c>
      <c r="H825" s="198" t="s">
        <v>297</v>
      </c>
      <c r="I825" s="196" t="s">
        <v>9908</v>
      </c>
      <c r="K825" s="196" t="s">
        <v>9909</v>
      </c>
      <c r="L825" s="200" t="s">
        <v>183</v>
      </c>
      <c r="M825" s="198" t="s">
        <v>9910</v>
      </c>
      <c r="N825" s="198" t="s">
        <v>9911</v>
      </c>
      <c r="O825" s="196" t="s">
        <v>40</v>
      </c>
      <c r="P825" s="198" t="s">
        <v>166</v>
      </c>
      <c r="R825" s="196" t="s">
        <v>39</v>
      </c>
      <c r="S825" s="196" t="s">
        <v>45</v>
      </c>
      <c r="T825" s="211">
        <v>0.05</v>
      </c>
      <c r="W825" s="200" t="s">
        <v>93</v>
      </c>
      <c r="X825" s="196" t="s">
        <v>186</v>
      </c>
      <c r="Z825" s="198" t="s">
        <v>9912</v>
      </c>
      <c r="AA825" s="196" t="s">
        <v>9916</v>
      </c>
      <c r="AB825" s="196" t="s">
        <v>9914</v>
      </c>
      <c r="AC825" s="200">
        <v>2</v>
      </c>
      <c r="AD825" s="200" t="s">
        <v>8231</v>
      </c>
      <c r="AE825" s="203" t="s">
        <v>505</v>
      </c>
      <c r="AF825" s="212">
        <v>586000</v>
      </c>
    </row>
    <row r="826" spans="1:32" ht="36" hidden="1" x14ac:dyDescent="0.25">
      <c r="A826" s="209">
        <v>106077</v>
      </c>
      <c r="B826" s="210">
        <v>1</v>
      </c>
      <c r="C826" s="196" t="s">
        <v>97</v>
      </c>
      <c r="D826" s="201">
        <v>38482</v>
      </c>
      <c r="E826" s="196" t="s">
        <v>178</v>
      </c>
      <c r="F826" s="201">
        <v>44515</v>
      </c>
      <c r="G826" s="196" t="s">
        <v>152</v>
      </c>
      <c r="H826" s="198" t="s">
        <v>297</v>
      </c>
      <c r="I826" s="196" t="s">
        <v>9908</v>
      </c>
      <c r="K826" s="196" t="s">
        <v>9909</v>
      </c>
      <c r="L826" s="200" t="s">
        <v>183</v>
      </c>
      <c r="M826" s="198" t="s">
        <v>9910</v>
      </c>
      <c r="N826" s="198" t="s">
        <v>9911</v>
      </c>
      <c r="O826" s="196" t="s">
        <v>40</v>
      </c>
      <c r="P826" s="198" t="s">
        <v>166</v>
      </c>
      <c r="R826" s="196" t="s">
        <v>39</v>
      </c>
      <c r="S826" s="196" t="s">
        <v>45</v>
      </c>
      <c r="T826" s="211">
        <v>0.05</v>
      </c>
      <c r="W826" s="200" t="s">
        <v>93</v>
      </c>
      <c r="X826" s="196" t="s">
        <v>186</v>
      </c>
      <c r="Z826" s="198" t="s">
        <v>9912</v>
      </c>
      <c r="AA826" s="196" t="s">
        <v>9917</v>
      </c>
      <c r="AB826" s="196" t="s">
        <v>9914</v>
      </c>
      <c r="AC826" s="200">
        <v>3</v>
      </c>
      <c r="AD826" s="200" t="s">
        <v>8231</v>
      </c>
      <c r="AE826" s="203" t="s">
        <v>505</v>
      </c>
      <c r="AF826" s="212">
        <v>7575543</v>
      </c>
    </row>
    <row r="827" spans="1:32" hidden="1" x14ac:dyDescent="0.25">
      <c r="A827" s="209">
        <v>106193</v>
      </c>
      <c r="B827" s="210">
        <v>4</v>
      </c>
      <c r="C827" s="196" t="s">
        <v>85</v>
      </c>
      <c r="D827" s="201">
        <v>38503</v>
      </c>
      <c r="E827" s="196" t="s">
        <v>510</v>
      </c>
      <c r="F827" s="201">
        <v>43476</v>
      </c>
      <c r="G827" s="196" t="s">
        <v>152</v>
      </c>
      <c r="H827" s="198" t="s">
        <v>770</v>
      </c>
      <c r="M827" s="198" t="s">
        <v>4878</v>
      </c>
      <c r="O827" s="196" t="s">
        <v>119</v>
      </c>
      <c r="P827" s="198" t="s">
        <v>19</v>
      </c>
      <c r="S827" s="196" t="s">
        <v>42</v>
      </c>
      <c r="T827" s="202" t="s">
        <v>505</v>
      </c>
      <c r="W827" s="200" t="s">
        <v>93</v>
      </c>
      <c r="AA827" s="196" t="s">
        <v>9918</v>
      </c>
      <c r="AC827" s="200">
        <v>3</v>
      </c>
      <c r="AD827" s="200" t="s">
        <v>8274</v>
      </c>
      <c r="AE827" s="212">
        <v>1985109</v>
      </c>
      <c r="AF827" s="212">
        <v>32583984.809999999</v>
      </c>
    </row>
    <row r="828" spans="1:32" hidden="1" x14ac:dyDescent="0.25">
      <c r="A828" s="209">
        <v>106249</v>
      </c>
      <c r="B828" s="210">
        <v>1</v>
      </c>
      <c r="C828" s="196" t="s">
        <v>114</v>
      </c>
      <c r="D828" s="201">
        <v>38516</v>
      </c>
      <c r="E828" s="196" t="s">
        <v>9715</v>
      </c>
      <c r="F828" s="201">
        <v>44351</v>
      </c>
      <c r="G828" s="196" t="s">
        <v>170</v>
      </c>
      <c r="H828" s="198" t="s">
        <v>190</v>
      </c>
      <c r="I828" s="196" t="s">
        <v>477</v>
      </c>
      <c r="J828" s="196" t="s">
        <v>299</v>
      </c>
      <c r="L828" s="200" t="s">
        <v>300</v>
      </c>
      <c r="M828" s="198" t="s">
        <v>9919</v>
      </c>
      <c r="N828" s="198" t="s">
        <v>9920</v>
      </c>
      <c r="O828" s="196" t="s">
        <v>91</v>
      </c>
      <c r="P828" s="198" t="s">
        <v>92</v>
      </c>
      <c r="R828" s="196" t="s">
        <v>47</v>
      </c>
      <c r="S828" s="196" t="s">
        <v>41</v>
      </c>
      <c r="T828" s="211">
        <v>1.9</v>
      </c>
      <c r="W828" s="200" t="s">
        <v>93</v>
      </c>
      <c r="X828" s="196" t="s">
        <v>303</v>
      </c>
      <c r="AA828" s="196" t="s">
        <v>9921</v>
      </c>
      <c r="AB828" s="196" t="s">
        <v>9922</v>
      </c>
      <c r="AC828" s="200">
        <v>1</v>
      </c>
      <c r="AD828" s="200" t="s">
        <v>8231</v>
      </c>
      <c r="AE828" s="212">
        <v>-29.03</v>
      </c>
      <c r="AF828" s="212">
        <v>73334.97</v>
      </c>
    </row>
    <row r="829" spans="1:32" hidden="1" x14ac:dyDescent="0.25">
      <c r="A829" s="209">
        <v>106269.04</v>
      </c>
      <c r="B829" s="210">
        <v>3</v>
      </c>
      <c r="C829" s="196" t="s">
        <v>114</v>
      </c>
      <c r="D829" s="201">
        <v>40935</v>
      </c>
      <c r="E829" s="196" t="s">
        <v>87</v>
      </c>
      <c r="F829" s="201">
        <v>44427</v>
      </c>
      <c r="G829" s="196" t="s">
        <v>170</v>
      </c>
      <c r="H829" s="198" t="s">
        <v>109</v>
      </c>
      <c r="I829" s="196" t="s">
        <v>3503</v>
      </c>
      <c r="J829" s="196" t="s">
        <v>101</v>
      </c>
      <c r="L829" s="200" t="s">
        <v>101</v>
      </c>
      <c r="M829" s="198" t="s">
        <v>3504</v>
      </c>
      <c r="O829" s="196" t="s">
        <v>103</v>
      </c>
      <c r="P829" s="198" t="s">
        <v>1783</v>
      </c>
      <c r="R829" s="196" t="s">
        <v>47</v>
      </c>
      <c r="S829" s="196" t="s">
        <v>45</v>
      </c>
      <c r="T829" s="211">
        <v>0.217</v>
      </c>
      <c r="U829" s="201">
        <v>41516</v>
      </c>
      <c r="W829" s="200" t="s">
        <v>93</v>
      </c>
      <c r="X829" s="196" t="s">
        <v>103</v>
      </c>
      <c r="AA829" s="196" t="s">
        <v>9923</v>
      </c>
      <c r="AC829" s="200">
        <v>1</v>
      </c>
      <c r="AD829" s="200" t="s">
        <v>8250</v>
      </c>
      <c r="AE829" s="203" t="s">
        <v>505</v>
      </c>
      <c r="AF829" s="212">
        <v>203111.35</v>
      </c>
    </row>
    <row r="830" spans="1:32" hidden="1" x14ac:dyDescent="0.25">
      <c r="A830" s="209">
        <v>106269.04</v>
      </c>
      <c r="B830" s="210">
        <v>3</v>
      </c>
      <c r="C830" s="196" t="s">
        <v>114</v>
      </c>
      <c r="D830" s="201">
        <v>40935</v>
      </c>
      <c r="E830" s="196" t="s">
        <v>87</v>
      </c>
      <c r="F830" s="201">
        <v>44427</v>
      </c>
      <c r="G830" s="196" t="s">
        <v>170</v>
      </c>
      <c r="H830" s="198" t="s">
        <v>109</v>
      </c>
      <c r="I830" s="196" t="s">
        <v>3503</v>
      </c>
      <c r="J830" s="196" t="s">
        <v>101</v>
      </c>
      <c r="L830" s="200" t="s">
        <v>101</v>
      </c>
      <c r="M830" s="198" t="s">
        <v>3504</v>
      </c>
      <c r="O830" s="196" t="s">
        <v>103</v>
      </c>
      <c r="P830" s="198" t="s">
        <v>1783</v>
      </c>
      <c r="R830" s="196" t="s">
        <v>47</v>
      </c>
      <c r="S830" s="196" t="s">
        <v>45</v>
      </c>
      <c r="T830" s="211">
        <v>0.217</v>
      </c>
      <c r="U830" s="201">
        <v>41516</v>
      </c>
      <c r="W830" s="200" t="s">
        <v>93</v>
      </c>
      <c r="X830" s="196" t="s">
        <v>103</v>
      </c>
      <c r="AA830" s="196" t="s">
        <v>9924</v>
      </c>
      <c r="AB830" s="196" t="s">
        <v>9925</v>
      </c>
      <c r="AC830" s="200">
        <v>2</v>
      </c>
      <c r="AD830" s="200" t="s">
        <v>8231</v>
      </c>
      <c r="AE830" s="212">
        <v>-71560.89</v>
      </c>
      <c r="AF830" s="212">
        <v>78439.11</v>
      </c>
    </row>
    <row r="831" spans="1:32" hidden="1" x14ac:dyDescent="0.25">
      <c r="A831" s="209">
        <v>106301</v>
      </c>
      <c r="B831" s="210">
        <v>1</v>
      </c>
      <c r="C831" s="196" t="s">
        <v>85</v>
      </c>
      <c r="D831" s="201">
        <v>38530</v>
      </c>
      <c r="E831" s="196" t="s">
        <v>178</v>
      </c>
      <c r="F831" s="201">
        <v>43668</v>
      </c>
      <c r="G831" s="196" t="s">
        <v>152</v>
      </c>
      <c r="H831" s="198" t="s">
        <v>162</v>
      </c>
      <c r="I831" s="196" t="s">
        <v>477</v>
      </c>
      <c r="J831" s="196" t="s">
        <v>299</v>
      </c>
      <c r="L831" s="200" t="s">
        <v>300</v>
      </c>
      <c r="M831" s="198" t="s">
        <v>9926</v>
      </c>
      <c r="N831" s="198" t="s">
        <v>9927</v>
      </c>
      <c r="O831" s="196" t="s">
        <v>553</v>
      </c>
      <c r="P831" s="198" t="s">
        <v>166</v>
      </c>
      <c r="R831" s="196" t="s">
        <v>39</v>
      </c>
      <c r="S831" s="196" t="s">
        <v>45</v>
      </c>
      <c r="T831" s="211">
        <v>0.67</v>
      </c>
      <c r="W831" s="200" t="s">
        <v>93</v>
      </c>
      <c r="X831" s="196" t="s">
        <v>303</v>
      </c>
      <c r="Z831" s="198" t="s">
        <v>9928</v>
      </c>
      <c r="AA831" s="196" t="s">
        <v>9929</v>
      </c>
      <c r="AB831" s="196" t="s">
        <v>9930</v>
      </c>
      <c r="AC831" s="200">
        <v>1</v>
      </c>
      <c r="AD831" s="200" t="s">
        <v>8231</v>
      </c>
      <c r="AE831" s="203" t="s">
        <v>505</v>
      </c>
      <c r="AF831" s="212">
        <v>678265.73</v>
      </c>
    </row>
    <row r="832" spans="1:32" hidden="1" x14ac:dyDescent="0.25">
      <c r="A832" s="209">
        <v>106301</v>
      </c>
      <c r="B832" s="210">
        <v>1</v>
      </c>
      <c r="C832" s="196" t="s">
        <v>85</v>
      </c>
      <c r="D832" s="201">
        <v>38530</v>
      </c>
      <c r="E832" s="196" t="s">
        <v>178</v>
      </c>
      <c r="F832" s="201">
        <v>43668</v>
      </c>
      <c r="G832" s="196" t="s">
        <v>152</v>
      </c>
      <c r="H832" s="198" t="s">
        <v>162</v>
      </c>
      <c r="I832" s="196" t="s">
        <v>477</v>
      </c>
      <c r="J832" s="196" t="s">
        <v>299</v>
      </c>
      <c r="L832" s="200" t="s">
        <v>300</v>
      </c>
      <c r="M832" s="198" t="s">
        <v>9926</v>
      </c>
      <c r="N832" s="198" t="s">
        <v>9927</v>
      </c>
      <c r="O832" s="196" t="s">
        <v>553</v>
      </c>
      <c r="P832" s="198" t="s">
        <v>166</v>
      </c>
      <c r="R832" s="196" t="s">
        <v>39</v>
      </c>
      <c r="S832" s="196" t="s">
        <v>45</v>
      </c>
      <c r="T832" s="211">
        <v>0.67</v>
      </c>
      <c r="W832" s="200" t="s">
        <v>93</v>
      </c>
      <c r="X832" s="196" t="s">
        <v>303</v>
      </c>
      <c r="Z832" s="198" t="s">
        <v>9928</v>
      </c>
      <c r="AA832" s="196" t="s">
        <v>9931</v>
      </c>
      <c r="AB832" s="196" t="s">
        <v>9930</v>
      </c>
      <c r="AC832" s="200">
        <v>2</v>
      </c>
      <c r="AD832" s="200" t="s">
        <v>8231</v>
      </c>
      <c r="AE832" s="203" t="s">
        <v>505</v>
      </c>
      <c r="AF832" s="212">
        <v>682000</v>
      </c>
    </row>
    <row r="833" spans="1:33" hidden="1" x14ac:dyDescent="0.25">
      <c r="A833" s="209">
        <v>106301.02</v>
      </c>
      <c r="B833" s="210">
        <v>1</v>
      </c>
      <c r="C833" s="196" t="s">
        <v>114</v>
      </c>
      <c r="D833" s="201">
        <v>43069</v>
      </c>
      <c r="E833" s="196" t="s">
        <v>98</v>
      </c>
      <c r="F833" s="201">
        <v>44705</v>
      </c>
      <c r="G833" s="196" t="s">
        <v>98</v>
      </c>
      <c r="H833" s="198" t="s">
        <v>162</v>
      </c>
      <c r="I833" s="196" t="s">
        <v>477</v>
      </c>
      <c r="J833" s="196" t="s">
        <v>299</v>
      </c>
      <c r="L833" s="200" t="s">
        <v>300</v>
      </c>
      <c r="M833" s="198" t="s">
        <v>9932</v>
      </c>
      <c r="N833" s="198" t="s">
        <v>9933</v>
      </c>
      <c r="O833" s="196" t="s">
        <v>438</v>
      </c>
      <c r="P833" s="198" t="s">
        <v>439</v>
      </c>
      <c r="R833" s="196" t="s">
        <v>39</v>
      </c>
      <c r="S833" s="196" t="s">
        <v>46</v>
      </c>
      <c r="T833" s="211">
        <v>0.47</v>
      </c>
      <c r="W833" s="200" t="s">
        <v>93</v>
      </c>
      <c r="X833" s="196" t="s">
        <v>303</v>
      </c>
      <c r="AA833" s="196" t="s">
        <v>9934</v>
      </c>
      <c r="AC833" s="200">
        <v>3</v>
      </c>
      <c r="AD833" s="200" t="s">
        <v>8274</v>
      </c>
      <c r="AE833" s="203" t="s">
        <v>505</v>
      </c>
      <c r="AF833" s="212">
        <v>443355</v>
      </c>
    </row>
    <row r="834" spans="1:33" hidden="1" x14ac:dyDescent="0.25">
      <c r="A834" s="209">
        <v>106315.01</v>
      </c>
      <c r="B834" s="210">
        <v>3</v>
      </c>
      <c r="C834" s="196" t="s">
        <v>85</v>
      </c>
      <c r="D834" s="201">
        <v>39294</v>
      </c>
      <c r="E834" s="196" t="s">
        <v>449</v>
      </c>
      <c r="F834" s="201">
        <v>43489</v>
      </c>
      <c r="G834" s="196" t="s">
        <v>152</v>
      </c>
      <c r="H834" s="198" t="s">
        <v>1776</v>
      </c>
      <c r="I834" s="196" t="s">
        <v>1490</v>
      </c>
      <c r="J834" s="196" t="s">
        <v>101</v>
      </c>
      <c r="L834" s="200" t="s">
        <v>101</v>
      </c>
      <c r="M834" s="198" t="s">
        <v>9935</v>
      </c>
      <c r="O834" s="196" t="s">
        <v>119</v>
      </c>
      <c r="P834" s="198" t="s">
        <v>19</v>
      </c>
      <c r="S834" s="196" t="s">
        <v>42</v>
      </c>
      <c r="T834" s="202" t="s">
        <v>505</v>
      </c>
      <c r="W834" s="200" t="s">
        <v>93</v>
      </c>
      <c r="AA834" s="196" t="s">
        <v>9936</v>
      </c>
      <c r="AC834" s="200">
        <v>3</v>
      </c>
      <c r="AD834" s="200" t="s">
        <v>8274</v>
      </c>
      <c r="AE834" s="203" t="s">
        <v>505</v>
      </c>
      <c r="AF834" s="212">
        <v>373106.25</v>
      </c>
    </row>
    <row r="835" spans="1:33" ht="36" hidden="1" x14ac:dyDescent="0.25">
      <c r="A835" s="209">
        <v>106316.02</v>
      </c>
      <c r="B835" s="210">
        <v>2</v>
      </c>
      <c r="C835" s="196" t="s">
        <v>85</v>
      </c>
      <c r="D835" s="201">
        <v>39287</v>
      </c>
      <c r="E835" s="196" t="s">
        <v>449</v>
      </c>
      <c r="F835" s="201">
        <v>43500</v>
      </c>
      <c r="G835" s="196" t="s">
        <v>152</v>
      </c>
      <c r="H835" s="198" t="s">
        <v>392</v>
      </c>
      <c r="I835" s="196" t="s">
        <v>539</v>
      </c>
      <c r="J835" s="196" t="s">
        <v>299</v>
      </c>
      <c r="L835" s="200" t="s">
        <v>300</v>
      </c>
      <c r="M835" s="198" t="s">
        <v>9937</v>
      </c>
      <c r="O835" s="196" t="s">
        <v>119</v>
      </c>
      <c r="P835" s="198" t="s">
        <v>4995</v>
      </c>
      <c r="S835" s="196" t="s">
        <v>42</v>
      </c>
      <c r="T835" s="202" t="s">
        <v>505</v>
      </c>
      <c r="W835" s="200" t="s">
        <v>93</v>
      </c>
      <c r="AA835" s="196" t="s">
        <v>9938</v>
      </c>
      <c r="AC835" s="200">
        <v>3</v>
      </c>
      <c r="AD835" s="200" t="s">
        <v>8274</v>
      </c>
      <c r="AE835" s="203" t="s">
        <v>505</v>
      </c>
      <c r="AF835" s="212">
        <v>357681</v>
      </c>
    </row>
    <row r="836" spans="1:33" hidden="1" x14ac:dyDescent="0.25">
      <c r="A836" s="209">
        <v>106492.01</v>
      </c>
      <c r="B836" s="210">
        <v>2</v>
      </c>
      <c r="C836" s="196" t="s">
        <v>97</v>
      </c>
      <c r="D836" s="201">
        <v>41232</v>
      </c>
      <c r="E836" s="196" t="s">
        <v>98</v>
      </c>
      <c r="F836" s="201">
        <v>44279</v>
      </c>
      <c r="G836" s="196" t="s">
        <v>152</v>
      </c>
      <c r="H836" s="198" t="s">
        <v>9939</v>
      </c>
      <c r="I836" s="196" t="s">
        <v>129</v>
      </c>
      <c r="J836" s="196" t="s">
        <v>101</v>
      </c>
      <c r="L836" s="200" t="s">
        <v>101</v>
      </c>
      <c r="M836" s="198" t="s">
        <v>9940</v>
      </c>
      <c r="O836" s="196" t="s">
        <v>438</v>
      </c>
      <c r="P836" s="198" t="s">
        <v>439</v>
      </c>
      <c r="R836" s="196" t="s">
        <v>39</v>
      </c>
      <c r="S836" s="196" t="s">
        <v>46</v>
      </c>
      <c r="T836" s="211">
        <v>0.38</v>
      </c>
      <c r="U836" s="201">
        <v>41516</v>
      </c>
      <c r="W836" s="200" t="s">
        <v>93</v>
      </c>
      <c r="X836" s="196" t="s">
        <v>13</v>
      </c>
      <c r="Z836" s="198" t="s">
        <v>9941</v>
      </c>
      <c r="AA836" s="196" t="s">
        <v>9942</v>
      </c>
      <c r="AC836" s="200">
        <v>3</v>
      </c>
      <c r="AD836" s="200" t="s">
        <v>8274</v>
      </c>
      <c r="AE836" s="203" t="s">
        <v>505</v>
      </c>
      <c r="AF836" s="212">
        <v>3458043.98</v>
      </c>
      <c r="AG836" s="198" t="s">
        <v>9943</v>
      </c>
    </row>
    <row r="837" spans="1:33" ht="36" hidden="1" x14ac:dyDescent="0.25">
      <c r="A837" s="209">
        <v>106620</v>
      </c>
      <c r="B837" s="210">
        <v>1</v>
      </c>
      <c r="C837" s="196" t="s">
        <v>97</v>
      </c>
      <c r="D837" s="201">
        <v>38586</v>
      </c>
      <c r="E837" s="196" t="s">
        <v>510</v>
      </c>
      <c r="F837" s="201">
        <v>44280</v>
      </c>
      <c r="G837" s="196" t="s">
        <v>152</v>
      </c>
      <c r="H837" s="198" t="s">
        <v>297</v>
      </c>
      <c r="I837" s="196" t="s">
        <v>292</v>
      </c>
      <c r="J837" s="196" t="s">
        <v>101</v>
      </c>
      <c r="L837" s="200" t="s">
        <v>101</v>
      </c>
      <c r="M837" s="198" t="s">
        <v>9944</v>
      </c>
      <c r="N837" s="198" t="s">
        <v>9945</v>
      </c>
      <c r="O837" s="196" t="s">
        <v>91</v>
      </c>
      <c r="P837" s="198" t="s">
        <v>1897</v>
      </c>
      <c r="R837" s="196" t="s">
        <v>47</v>
      </c>
      <c r="S837" s="196" t="s">
        <v>45</v>
      </c>
      <c r="T837" s="211">
        <v>0.33</v>
      </c>
      <c r="U837" s="201">
        <v>40760</v>
      </c>
      <c r="W837" s="200" t="s">
        <v>93</v>
      </c>
      <c r="X837" s="196" t="s">
        <v>13</v>
      </c>
      <c r="AA837" s="196" t="s">
        <v>9946</v>
      </c>
      <c r="AC837" s="200">
        <v>1</v>
      </c>
      <c r="AD837" s="200" t="s">
        <v>8274</v>
      </c>
      <c r="AE837" s="203" t="s">
        <v>505</v>
      </c>
      <c r="AF837" s="212">
        <v>1320.01</v>
      </c>
      <c r="AG837" s="198" t="s">
        <v>9947</v>
      </c>
    </row>
    <row r="838" spans="1:33" ht="36" hidden="1" x14ac:dyDescent="0.25">
      <c r="A838" s="209">
        <v>106620</v>
      </c>
      <c r="B838" s="210">
        <v>1</v>
      </c>
      <c r="C838" s="196" t="s">
        <v>97</v>
      </c>
      <c r="D838" s="201">
        <v>38586</v>
      </c>
      <c r="E838" s="196" t="s">
        <v>510</v>
      </c>
      <c r="F838" s="201">
        <v>44280</v>
      </c>
      <c r="G838" s="196" t="s">
        <v>152</v>
      </c>
      <c r="H838" s="198" t="s">
        <v>297</v>
      </c>
      <c r="I838" s="196" t="s">
        <v>292</v>
      </c>
      <c r="J838" s="196" t="s">
        <v>101</v>
      </c>
      <c r="L838" s="200" t="s">
        <v>101</v>
      </c>
      <c r="M838" s="198" t="s">
        <v>9944</v>
      </c>
      <c r="N838" s="198" t="s">
        <v>9945</v>
      </c>
      <c r="O838" s="196" t="s">
        <v>91</v>
      </c>
      <c r="P838" s="198" t="s">
        <v>1897</v>
      </c>
      <c r="R838" s="196" t="s">
        <v>47</v>
      </c>
      <c r="S838" s="196" t="s">
        <v>45</v>
      </c>
      <c r="T838" s="211">
        <v>0.33</v>
      </c>
      <c r="U838" s="201">
        <v>40760</v>
      </c>
      <c r="W838" s="200" t="s">
        <v>93</v>
      </c>
      <c r="X838" s="196" t="s">
        <v>13</v>
      </c>
      <c r="AA838" s="196" t="s">
        <v>9948</v>
      </c>
      <c r="AC838" s="200">
        <v>1</v>
      </c>
      <c r="AD838" s="200" t="s">
        <v>8274</v>
      </c>
      <c r="AE838" s="203" t="s">
        <v>505</v>
      </c>
      <c r="AF838" s="212">
        <v>45194.39</v>
      </c>
      <c r="AG838" s="198" t="s">
        <v>9947</v>
      </c>
    </row>
    <row r="839" spans="1:33" ht="36" hidden="1" x14ac:dyDescent="0.25">
      <c r="A839" s="209">
        <v>106620</v>
      </c>
      <c r="B839" s="210">
        <v>1</v>
      </c>
      <c r="C839" s="196" t="s">
        <v>97</v>
      </c>
      <c r="D839" s="201">
        <v>38586</v>
      </c>
      <c r="E839" s="196" t="s">
        <v>510</v>
      </c>
      <c r="F839" s="201">
        <v>44280</v>
      </c>
      <c r="G839" s="196" t="s">
        <v>152</v>
      </c>
      <c r="H839" s="198" t="s">
        <v>297</v>
      </c>
      <c r="I839" s="196" t="s">
        <v>292</v>
      </c>
      <c r="J839" s="196" t="s">
        <v>101</v>
      </c>
      <c r="L839" s="200" t="s">
        <v>101</v>
      </c>
      <c r="M839" s="198" t="s">
        <v>9944</v>
      </c>
      <c r="N839" s="198" t="s">
        <v>9945</v>
      </c>
      <c r="O839" s="196" t="s">
        <v>91</v>
      </c>
      <c r="P839" s="198" t="s">
        <v>1897</v>
      </c>
      <c r="R839" s="196" t="s">
        <v>47</v>
      </c>
      <c r="S839" s="196" t="s">
        <v>45</v>
      </c>
      <c r="T839" s="211">
        <v>0.33</v>
      </c>
      <c r="U839" s="201">
        <v>40760</v>
      </c>
      <c r="W839" s="200" t="s">
        <v>93</v>
      </c>
      <c r="X839" s="196" t="s">
        <v>13</v>
      </c>
      <c r="AA839" s="196" t="s">
        <v>9949</v>
      </c>
      <c r="AB839" s="196" t="s">
        <v>9950</v>
      </c>
      <c r="AC839" s="200">
        <v>3</v>
      </c>
      <c r="AD839" s="200" t="s">
        <v>8231</v>
      </c>
      <c r="AE839" s="203" t="s">
        <v>505</v>
      </c>
      <c r="AF839" s="212">
        <v>3892878.35</v>
      </c>
      <c r="AG839" s="198" t="s">
        <v>9947</v>
      </c>
    </row>
    <row r="840" spans="1:33" hidden="1" x14ac:dyDescent="0.25">
      <c r="A840" s="209">
        <v>106634.01</v>
      </c>
      <c r="B840" s="210">
        <v>3</v>
      </c>
      <c r="C840" s="196" t="s">
        <v>85</v>
      </c>
      <c r="D840" s="201">
        <v>40238</v>
      </c>
      <c r="E840" s="196" t="s">
        <v>2708</v>
      </c>
      <c r="F840" s="201">
        <v>44335</v>
      </c>
      <c r="G840" s="196" t="s">
        <v>189</v>
      </c>
      <c r="H840" s="198" t="s">
        <v>701</v>
      </c>
      <c r="I840" s="196" t="s">
        <v>2196</v>
      </c>
      <c r="J840" s="196" t="s">
        <v>101</v>
      </c>
      <c r="L840" s="200" t="s">
        <v>101</v>
      </c>
      <c r="M840" s="198" t="s">
        <v>3991</v>
      </c>
      <c r="N840" s="198" t="s">
        <v>2198</v>
      </c>
      <c r="O840" s="196" t="s">
        <v>553</v>
      </c>
      <c r="P840" s="198" t="s">
        <v>453</v>
      </c>
      <c r="R840" s="196" t="s">
        <v>47</v>
      </c>
      <c r="S840" s="196" t="s">
        <v>41</v>
      </c>
      <c r="T840" s="211">
        <v>6.8</v>
      </c>
      <c r="W840" s="200" t="s">
        <v>93</v>
      </c>
      <c r="X840" s="196" t="s">
        <v>13</v>
      </c>
      <c r="AA840" s="196" t="s">
        <v>9951</v>
      </c>
      <c r="AB840" s="196" t="s">
        <v>9952</v>
      </c>
      <c r="AC840" s="200">
        <v>0</v>
      </c>
      <c r="AD840" s="200" t="s">
        <v>8231</v>
      </c>
      <c r="AE840" s="212">
        <v>1500000</v>
      </c>
      <c r="AF840" s="212">
        <v>3920000</v>
      </c>
    </row>
    <row r="841" spans="1:33" hidden="1" x14ac:dyDescent="0.25">
      <c r="A841" s="209">
        <v>106634.01</v>
      </c>
      <c r="B841" s="210">
        <v>3</v>
      </c>
      <c r="C841" s="196" t="s">
        <v>85</v>
      </c>
      <c r="D841" s="201">
        <v>40238</v>
      </c>
      <c r="E841" s="196" t="s">
        <v>2708</v>
      </c>
      <c r="F841" s="201">
        <v>44335</v>
      </c>
      <c r="G841" s="196" t="s">
        <v>189</v>
      </c>
      <c r="H841" s="198" t="s">
        <v>701</v>
      </c>
      <c r="I841" s="196" t="s">
        <v>2196</v>
      </c>
      <c r="J841" s="196" t="s">
        <v>101</v>
      </c>
      <c r="L841" s="200" t="s">
        <v>101</v>
      </c>
      <c r="M841" s="198" t="s">
        <v>3991</v>
      </c>
      <c r="N841" s="198" t="s">
        <v>2198</v>
      </c>
      <c r="O841" s="196" t="s">
        <v>553</v>
      </c>
      <c r="P841" s="198" t="s">
        <v>453</v>
      </c>
      <c r="R841" s="196" t="s">
        <v>47</v>
      </c>
      <c r="S841" s="196" t="s">
        <v>41</v>
      </c>
      <c r="T841" s="211">
        <v>6.8</v>
      </c>
      <c r="W841" s="200" t="s">
        <v>93</v>
      </c>
      <c r="X841" s="196" t="s">
        <v>13</v>
      </c>
      <c r="AA841" s="196" t="s">
        <v>9953</v>
      </c>
      <c r="AB841" s="196" t="s">
        <v>9952</v>
      </c>
      <c r="AC841" s="200">
        <v>1</v>
      </c>
      <c r="AD841" s="200" t="s">
        <v>8231</v>
      </c>
      <c r="AE841" s="203" t="s">
        <v>505</v>
      </c>
      <c r="AF841" s="212">
        <v>1500000</v>
      </c>
    </row>
    <row r="842" spans="1:33" hidden="1" x14ac:dyDescent="0.25">
      <c r="A842" s="209">
        <v>106634.02</v>
      </c>
      <c r="B842" s="210">
        <v>3</v>
      </c>
      <c r="C842" s="196" t="s">
        <v>85</v>
      </c>
      <c r="D842" s="201">
        <v>42401</v>
      </c>
      <c r="E842" s="196" t="s">
        <v>143</v>
      </c>
      <c r="F842" s="201">
        <v>44516</v>
      </c>
      <c r="G842" s="196" t="s">
        <v>179</v>
      </c>
      <c r="H842" s="198" t="s">
        <v>701</v>
      </c>
      <c r="I842" s="196" t="s">
        <v>2196</v>
      </c>
      <c r="J842" s="196" t="s">
        <v>101</v>
      </c>
      <c r="L842" s="200" t="s">
        <v>101</v>
      </c>
      <c r="M842" s="198" t="s">
        <v>2197</v>
      </c>
      <c r="N842" s="198" t="s">
        <v>2198</v>
      </c>
      <c r="O842" s="196" t="s">
        <v>553</v>
      </c>
      <c r="P842" s="198" t="s">
        <v>92</v>
      </c>
      <c r="R842" s="196" t="s">
        <v>47</v>
      </c>
      <c r="S842" s="196" t="s">
        <v>41</v>
      </c>
      <c r="T842" s="211">
        <v>3.9</v>
      </c>
      <c r="U842" s="201">
        <v>45737</v>
      </c>
      <c r="W842" s="200" t="s">
        <v>93</v>
      </c>
      <c r="X842" s="196" t="s">
        <v>13</v>
      </c>
      <c r="AA842" s="196" t="s">
        <v>9954</v>
      </c>
      <c r="AB842" s="196" t="s">
        <v>9955</v>
      </c>
      <c r="AC842" s="200">
        <v>2</v>
      </c>
      <c r="AD842" s="200" t="s">
        <v>8231</v>
      </c>
      <c r="AE842" s="212">
        <v>13113973</v>
      </c>
      <c r="AF842" s="212">
        <v>13113973</v>
      </c>
    </row>
    <row r="843" spans="1:33" hidden="1" x14ac:dyDescent="0.25">
      <c r="A843" s="209">
        <v>106634.03</v>
      </c>
      <c r="B843" s="210">
        <v>3</v>
      </c>
      <c r="C843" s="196" t="s">
        <v>85</v>
      </c>
      <c r="D843" s="201">
        <v>42401</v>
      </c>
      <c r="E843" s="196" t="s">
        <v>143</v>
      </c>
      <c r="F843" s="201">
        <v>44480</v>
      </c>
      <c r="G843" s="196" t="s">
        <v>152</v>
      </c>
      <c r="H843" s="198" t="s">
        <v>701</v>
      </c>
      <c r="I843" s="196" t="s">
        <v>2196</v>
      </c>
      <c r="J843" s="196" t="s">
        <v>101</v>
      </c>
      <c r="L843" s="200" t="s">
        <v>101</v>
      </c>
      <c r="M843" s="198" t="s">
        <v>3941</v>
      </c>
      <c r="N843" s="198" t="s">
        <v>2198</v>
      </c>
      <c r="O843" s="196" t="s">
        <v>553</v>
      </c>
      <c r="P843" s="198" t="s">
        <v>92</v>
      </c>
      <c r="R843" s="196" t="s">
        <v>47</v>
      </c>
      <c r="S843" s="196" t="s">
        <v>41</v>
      </c>
      <c r="T843" s="211">
        <v>3.75</v>
      </c>
      <c r="U843" s="201">
        <v>46003</v>
      </c>
      <c r="W843" s="200" t="s">
        <v>93</v>
      </c>
      <c r="X843" s="196" t="s">
        <v>13</v>
      </c>
      <c r="AA843" s="196" t="s">
        <v>9956</v>
      </c>
      <c r="AB843" s="196" t="s">
        <v>9957</v>
      </c>
      <c r="AC843" s="200">
        <v>2</v>
      </c>
      <c r="AD843" s="200" t="s">
        <v>8231</v>
      </c>
      <c r="AE843" s="212">
        <v>5345850</v>
      </c>
      <c r="AF843" s="212">
        <v>5345850</v>
      </c>
    </row>
    <row r="844" spans="1:33" ht="36" hidden="1" x14ac:dyDescent="0.25">
      <c r="A844" s="209">
        <v>106728.17</v>
      </c>
      <c r="B844" s="210">
        <v>4</v>
      </c>
      <c r="C844" s="196" t="s">
        <v>114</v>
      </c>
      <c r="D844" s="201">
        <v>41186</v>
      </c>
      <c r="E844" s="196" t="s">
        <v>161</v>
      </c>
      <c r="F844" s="201">
        <v>44295</v>
      </c>
      <c r="G844" s="196" t="s">
        <v>170</v>
      </c>
      <c r="H844" s="198" t="s">
        <v>2124</v>
      </c>
      <c r="M844" s="198" t="s">
        <v>5099</v>
      </c>
      <c r="N844" s="198" t="s">
        <v>5100</v>
      </c>
      <c r="O844" s="196" t="s">
        <v>103</v>
      </c>
      <c r="P844" s="198" t="s">
        <v>92</v>
      </c>
      <c r="R844" s="196" t="s">
        <v>47</v>
      </c>
      <c r="S844" s="196" t="s">
        <v>41</v>
      </c>
      <c r="T844" s="211">
        <v>0</v>
      </c>
      <c r="U844" s="201">
        <v>43742</v>
      </c>
      <c r="W844" s="200" t="s">
        <v>93</v>
      </c>
      <c r="Y844" s="196" t="s">
        <v>34</v>
      </c>
      <c r="AA844" s="196" t="s">
        <v>9958</v>
      </c>
      <c r="AB844" s="196" t="s">
        <v>9959</v>
      </c>
      <c r="AC844" s="200">
        <v>3</v>
      </c>
      <c r="AD844" s="200" t="s">
        <v>8231</v>
      </c>
      <c r="AE844" s="203" t="s">
        <v>505</v>
      </c>
      <c r="AF844" s="212">
        <v>888820.32</v>
      </c>
      <c r="AG844" s="198" t="s">
        <v>9960</v>
      </c>
    </row>
    <row r="845" spans="1:33" ht="36" hidden="1" x14ac:dyDescent="0.25">
      <c r="A845" s="209">
        <v>106728.17</v>
      </c>
      <c r="B845" s="210">
        <v>4</v>
      </c>
      <c r="C845" s="196" t="s">
        <v>114</v>
      </c>
      <c r="D845" s="201">
        <v>41186</v>
      </c>
      <c r="E845" s="196" t="s">
        <v>161</v>
      </c>
      <c r="F845" s="201">
        <v>44295</v>
      </c>
      <c r="G845" s="196" t="s">
        <v>170</v>
      </c>
      <c r="H845" s="198" t="s">
        <v>2124</v>
      </c>
      <c r="M845" s="198" t="s">
        <v>5099</v>
      </c>
      <c r="N845" s="198" t="s">
        <v>5100</v>
      </c>
      <c r="O845" s="196" t="s">
        <v>103</v>
      </c>
      <c r="P845" s="198" t="s">
        <v>92</v>
      </c>
      <c r="R845" s="196" t="s">
        <v>47</v>
      </c>
      <c r="S845" s="196" t="s">
        <v>41</v>
      </c>
      <c r="T845" s="211">
        <v>0</v>
      </c>
      <c r="U845" s="201">
        <v>43742</v>
      </c>
      <c r="W845" s="200" t="s">
        <v>93</v>
      </c>
      <c r="Y845" s="196" t="s">
        <v>34</v>
      </c>
      <c r="AA845" s="196" t="s">
        <v>9961</v>
      </c>
      <c r="AB845" s="196" t="s">
        <v>9959</v>
      </c>
      <c r="AC845" s="200">
        <v>3</v>
      </c>
      <c r="AD845" s="200" t="s">
        <v>8231</v>
      </c>
      <c r="AE845" s="212">
        <v>-33987.58</v>
      </c>
      <c r="AF845" s="212">
        <v>1644729.1</v>
      </c>
      <c r="AG845" s="198" t="s">
        <v>9960</v>
      </c>
    </row>
    <row r="846" spans="1:33" ht="36" hidden="1" x14ac:dyDescent="0.25">
      <c r="A846" s="209">
        <v>106728.17</v>
      </c>
      <c r="B846" s="210">
        <v>4</v>
      </c>
      <c r="C846" s="196" t="s">
        <v>114</v>
      </c>
      <c r="D846" s="201">
        <v>41186</v>
      </c>
      <c r="E846" s="196" t="s">
        <v>161</v>
      </c>
      <c r="F846" s="201">
        <v>44295</v>
      </c>
      <c r="G846" s="196" t="s">
        <v>170</v>
      </c>
      <c r="H846" s="198" t="s">
        <v>2124</v>
      </c>
      <c r="M846" s="198" t="s">
        <v>5099</v>
      </c>
      <c r="N846" s="198" t="s">
        <v>5100</v>
      </c>
      <c r="O846" s="196" t="s">
        <v>103</v>
      </c>
      <c r="P846" s="198" t="s">
        <v>92</v>
      </c>
      <c r="R846" s="196" t="s">
        <v>47</v>
      </c>
      <c r="S846" s="196" t="s">
        <v>41</v>
      </c>
      <c r="T846" s="211">
        <v>0</v>
      </c>
      <c r="U846" s="201">
        <v>43742</v>
      </c>
      <c r="W846" s="200" t="s">
        <v>93</v>
      </c>
      <c r="Y846" s="196" t="s">
        <v>34</v>
      </c>
      <c r="AA846" s="196" t="s">
        <v>9962</v>
      </c>
      <c r="AC846" s="200">
        <v>3</v>
      </c>
      <c r="AD846" s="200" t="s">
        <v>8250</v>
      </c>
      <c r="AE846" s="203" t="s">
        <v>505</v>
      </c>
      <c r="AF846" s="212">
        <v>60000</v>
      </c>
      <c r="AG846" s="198" t="s">
        <v>9960</v>
      </c>
    </row>
    <row r="847" spans="1:33" ht="54" hidden="1" x14ac:dyDescent="0.25">
      <c r="A847" s="209">
        <v>106982</v>
      </c>
      <c r="B847" s="210">
        <v>3</v>
      </c>
      <c r="C847" s="196" t="s">
        <v>85</v>
      </c>
      <c r="D847" s="201">
        <v>38664</v>
      </c>
      <c r="E847" s="196" t="s">
        <v>86</v>
      </c>
      <c r="F847" s="201">
        <v>44070</v>
      </c>
      <c r="G847" s="196" t="s">
        <v>152</v>
      </c>
      <c r="H847" s="198" t="s">
        <v>365</v>
      </c>
      <c r="I847" s="196" t="s">
        <v>366</v>
      </c>
      <c r="J847" s="196" t="s">
        <v>101</v>
      </c>
      <c r="L847" s="200" t="s">
        <v>101</v>
      </c>
      <c r="M847" s="198" t="s">
        <v>9963</v>
      </c>
      <c r="N847" s="198" t="s">
        <v>9964</v>
      </c>
      <c r="O847" s="196" t="s">
        <v>553</v>
      </c>
      <c r="P847" s="198" t="s">
        <v>1783</v>
      </c>
      <c r="R847" s="196" t="s">
        <v>47</v>
      </c>
      <c r="S847" s="196" t="s">
        <v>45</v>
      </c>
      <c r="T847" s="211">
        <v>2.464</v>
      </c>
      <c r="U847" s="201">
        <v>45422</v>
      </c>
      <c r="W847" s="200" t="s">
        <v>93</v>
      </c>
      <c r="X847" s="196" t="s">
        <v>103</v>
      </c>
      <c r="AA847" s="196" t="s">
        <v>9965</v>
      </c>
      <c r="AB847" s="196" t="s">
        <v>9966</v>
      </c>
      <c r="AC847" s="200">
        <v>1</v>
      </c>
      <c r="AD847" s="200" t="s">
        <v>8231</v>
      </c>
      <c r="AE847" s="203" t="s">
        <v>505</v>
      </c>
      <c r="AF847" s="212">
        <v>775000</v>
      </c>
    </row>
    <row r="848" spans="1:33" ht="54" hidden="1" x14ac:dyDescent="0.25">
      <c r="A848" s="209">
        <v>106982</v>
      </c>
      <c r="B848" s="210">
        <v>3</v>
      </c>
      <c r="C848" s="196" t="s">
        <v>85</v>
      </c>
      <c r="D848" s="201">
        <v>38664</v>
      </c>
      <c r="E848" s="196" t="s">
        <v>86</v>
      </c>
      <c r="F848" s="201">
        <v>44070</v>
      </c>
      <c r="G848" s="196" t="s">
        <v>152</v>
      </c>
      <c r="H848" s="198" t="s">
        <v>365</v>
      </c>
      <c r="I848" s="196" t="s">
        <v>366</v>
      </c>
      <c r="J848" s="196" t="s">
        <v>101</v>
      </c>
      <c r="L848" s="200" t="s">
        <v>101</v>
      </c>
      <c r="M848" s="198" t="s">
        <v>9963</v>
      </c>
      <c r="N848" s="198" t="s">
        <v>9964</v>
      </c>
      <c r="O848" s="196" t="s">
        <v>553</v>
      </c>
      <c r="P848" s="198" t="s">
        <v>1783</v>
      </c>
      <c r="R848" s="196" t="s">
        <v>47</v>
      </c>
      <c r="S848" s="196" t="s">
        <v>45</v>
      </c>
      <c r="T848" s="211">
        <v>2.464</v>
      </c>
      <c r="U848" s="201">
        <v>45422</v>
      </c>
      <c r="W848" s="200" t="s">
        <v>93</v>
      </c>
      <c r="X848" s="196" t="s">
        <v>103</v>
      </c>
      <c r="AA848" s="196" t="s">
        <v>9967</v>
      </c>
      <c r="AB848" s="196" t="s">
        <v>9968</v>
      </c>
      <c r="AC848" s="200">
        <v>2</v>
      </c>
      <c r="AD848" s="200" t="s">
        <v>8231</v>
      </c>
      <c r="AE848" s="203" t="s">
        <v>505</v>
      </c>
      <c r="AF848" s="212">
        <v>6955690</v>
      </c>
    </row>
    <row r="849" spans="1:33" ht="36" hidden="1" x14ac:dyDescent="0.25">
      <c r="A849" s="209">
        <v>107036</v>
      </c>
      <c r="B849" s="210">
        <v>4</v>
      </c>
      <c r="C849" s="196" t="s">
        <v>85</v>
      </c>
      <c r="D849" s="201">
        <v>38670</v>
      </c>
      <c r="E849" s="196" t="s">
        <v>86</v>
      </c>
      <c r="F849" s="201">
        <v>44412</v>
      </c>
      <c r="G849" s="196" t="s">
        <v>510</v>
      </c>
      <c r="H849" s="198" t="s">
        <v>88</v>
      </c>
      <c r="I849" s="196" t="s">
        <v>4027</v>
      </c>
      <c r="K849" s="196" t="s">
        <v>4028</v>
      </c>
      <c r="L849" s="200" t="s">
        <v>183</v>
      </c>
      <c r="M849" s="198" t="s">
        <v>4029</v>
      </c>
      <c r="N849" s="198" t="s">
        <v>4030</v>
      </c>
      <c r="O849" s="196" t="s">
        <v>91</v>
      </c>
      <c r="P849" s="198" t="s">
        <v>4031</v>
      </c>
      <c r="R849" s="196" t="s">
        <v>47</v>
      </c>
      <c r="S849" s="196" t="s">
        <v>45</v>
      </c>
      <c r="T849" s="211">
        <v>2.52</v>
      </c>
      <c r="W849" s="200" t="s">
        <v>93</v>
      </c>
      <c r="X849" s="196" t="s">
        <v>103</v>
      </c>
      <c r="AA849" s="196" t="s">
        <v>9969</v>
      </c>
      <c r="AB849" s="196" t="s">
        <v>9970</v>
      </c>
      <c r="AC849" s="200">
        <v>0</v>
      </c>
      <c r="AD849" s="200" t="s">
        <v>8231</v>
      </c>
      <c r="AE849" s="203" t="s">
        <v>505</v>
      </c>
      <c r="AF849" s="212">
        <v>410000</v>
      </c>
    </row>
    <row r="850" spans="1:33" ht="36" hidden="1" x14ac:dyDescent="0.25">
      <c r="A850" s="209">
        <v>107036</v>
      </c>
      <c r="B850" s="210">
        <v>4</v>
      </c>
      <c r="C850" s="196" t="s">
        <v>85</v>
      </c>
      <c r="D850" s="201">
        <v>38670</v>
      </c>
      <c r="E850" s="196" t="s">
        <v>86</v>
      </c>
      <c r="F850" s="201">
        <v>44412</v>
      </c>
      <c r="G850" s="196" t="s">
        <v>510</v>
      </c>
      <c r="H850" s="198" t="s">
        <v>88</v>
      </c>
      <c r="I850" s="196" t="s">
        <v>4027</v>
      </c>
      <c r="K850" s="196" t="s">
        <v>4028</v>
      </c>
      <c r="L850" s="200" t="s">
        <v>183</v>
      </c>
      <c r="M850" s="198" t="s">
        <v>4029</v>
      </c>
      <c r="N850" s="198" t="s">
        <v>4030</v>
      </c>
      <c r="O850" s="196" t="s">
        <v>91</v>
      </c>
      <c r="P850" s="198" t="s">
        <v>4031</v>
      </c>
      <c r="R850" s="196" t="s">
        <v>47</v>
      </c>
      <c r="S850" s="196" t="s">
        <v>45</v>
      </c>
      <c r="T850" s="211">
        <v>2.52</v>
      </c>
      <c r="W850" s="200" t="s">
        <v>93</v>
      </c>
      <c r="X850" s="196" t="s">
        <v>103</v>
      </c>
      <c r="AA850" s="196" t="s">
        <v>9971</v>
      </c>
      <c r="AB850" s="196" t="s">
        <v>9970</v>
      </c>
      <c r="AC850" s="200">
        <v>1</v>
      </c>
      <c r="AD850" s="200" t="s">
        <v>8231</v>
      </c>
      <c r="AE850" s="203" t="s">
        <v>505</v>
      </c>
      <c r="AF850" s="212">
        <v>915000</v>
      </c>
    </row>
    <row r="851" spans="1:33" ht="36" hidden="1" x14ac:dyDescent="0.25">
      <c r="A851" s="209">
        <v>107036</v>
      </c>
      <c r="B851" s="210">
        <v>4</v>
      </c>
      <c r="C851" s="196" t="s">
        <v>85</v>
      </c>
      <c r="D851" s="201">
        <v>38670</v>
      </c>
      <c r="E851" s="196" t="s">
        <v>86</v>
      </c>
      <c r="F851" s="201">
        <v>44412</v>
      </c>
      <c r="G851" s="196" t="s">
        <v>510</v>
      </c>
      <c r="H851" s="198" t="s">
        <v>88</v>
      </c>
      <c r="I851" s="196" t="s">
        <v>4027</v>
      </c>
      <c r="K851" s="196" t="s">
        <v>4028</v>
      </c>
      <c r="L851" s="200" t="s">
        <v>183</v>
      </c>
      <c r="M851" s="198" t="s">
        <v>4029</v>
      </c>
      <c r="N851" s="198" t="s">
        <v>4030</v>
      </c>
      <c r="O851" s="196" t="s">
        <v>91</v>
      </c>
      <c r="P851" s="198" t="s">
        <v>4031</v>
      </c>
      <c r="R851" s="196" t="s">
        <v>47</v>
      </c>
      <c r="S851" s="196" t="s">
        <v>45</v>
      </c>
      <c r="T851" s="211">
        <v>2.52</v>
      </c>
      <c r="W851" s="200" t="s">
        <v>93</v>
      </c>
      <c r="X851" s="196" t="s">
        <v>103</v>
      </c>
      <c r="AA851" s="196" t="s">
        <v>9972</v>
      </c>
      <c r="AB851" s="196" t="s">
        <v>9970</v>
      </c>
      <c r="AC851" s="200">
        <v>2</v>
      </c>
      <c r="AD851" s="200" t="s">
        <v>8231</v>
      </c>
      <c r="AE851" s="212">
        <v>14245400.5</v>
      </c>
      <c r="AF851" s="212">
        <v>18245400.5</v>
      </c>
    </row>
    <row r="852" spans="1:33" ht="36" hidden="1" x14ac:dyDescent="0.25">
      <c r="A852" s="209">
        <v>107040</v>
      </c>
      <c r="B852" s="210">
        <v>4</v>
      </c>
      <c r="C852" s="196" t="s">
        <v>85</v>
      </c>
      <c r="D852" s="201">
        <v>38670</v>
      </c>
      <c r="E852" s="196" t="s">
        <v>86</v>
      </c>
      <c r="F852" s="201">
        <v>44588</v>
      </c>
      <c r="G852" s="196" t="s">
        <v>510</v>
      </c>
      <c r="H852" s="198" t="s">
        <v>88</v>
      </c>
      <c r="I852" s="196" t="s">
        <v>4033</v>
      </c>
      <c r="K852" s="196" t="s">
        <v>4034</v>
      </c>
      <c r="L852" s="200" t="s">
        <v>183</v>
      </c>
      <c r="M852" s="198" t="s">
        <v>4035</v>
      </c>
      <c r="N852" s="198" t="s">
        <v>4036</v>
      </c>
      <c r="O852" s="196" t="s">
        <v>91</v>
      </c>
      <c r="P852" s="198" t="s">
        <v>1783</v>
      </c>
      <c r="R852" s="196" t="s">
        <v>47</v>
      </c>
      <c r="S852" s="196" t="s">
        <v>45</v>
      </c>
      <c r="T852" s="211">
        <v>3.01</v>
      </c>
      <c r="W852" s="200" t="s">
        <v>93</v>
      </c>
      <c r="AA852" s="196" t="s">
        <v>9973</v>
      </c>
      <c r="AB852" s="196" t="s">
        <v>9974</v>
      </c>
      <c r="AC852" s="200">
        <v>1</v>
      </c>
      <c r="AD852" s="200" t="s">
        <v>8231</v>
      </c>
      <c r="AE852" s="212">
        <v>126999</v>
      </c>
      <c r="AF852" s="212">
        <v>873490</v>
      </c>
    </row>
    <row r="853" spans="1:33" ht="36" hidden="1" x14ac:dyDescent="0.25">
      <c r="A853" s="209">
        <v>107040</v>
      </c>
      <c r="B853" s="210">
        <v>4</v>
      </c>
      <c r="C853" s="196" t="s">
        <v>85</v>
      </c>
      <c r="D853" s="201">
        <v>38670</v>
      </c>
      <c r="E853" s="196" t="s">
        <v>86</v>
      </c>
      <c r="F853" s="201">
        <v>44588</v>
      </c>
      <c r="G853" s="196" t="s">
        <v>510</v>
      </c>
      <c r="H853" s="198" t="s">
        <v>88</v>
      </c>
      <c r="I853" s="196" t="s">
        <v>4033</v>
      </c>
      <c r="K853" s="196" t="s">
        <v>4034</v>
      </c>
      <c r="L853" s="200" t="s">
        <v>183</v>
      </c>
      <c r="M853" s="198" t="s">
        <v>4035</v>
      </c>
      <c r="N853" s="198" t="s">
        <v>4036</v>
      </c>
      <c r="O853" s="196" t="s">
        <v>91</v>
      </c>
      <c r="P853" s="198" t="s">
        <v>1783</v>
      </c>
      <c r="R853" s="196" t="s">
        <v>47</v>
      </c>
      <c r="S853" s="196" t="s">
        <v>45</v>
      </c>
      <c r="T853" s="211">
        <v>3.01</v>
      </c>
      <c r="W853" s="200" t="s">
        <v>93</v>
      </c>
      <c r="AA853" s="196" t="s">
        <v>9975</v>
      </c>
      <c r="AB853" s="196" t="s">
        <v>9974</v>
      </c>
      <c r="AC853" s="200">
        <v>2</v>
      </c>
      <c r="AD853" s="200" t="s">
        <v>8231</v>
      </c>
      <c r="AE853" s="212">
        <v>-126999</v>
      </c>
      <c r="AF853" s="212">
        <v>1876401</v>
      </c>
    </row>
    <row r="854" spans="1:33" hidden="1" x14ac:dyDescent="0.25">
      <c r="A854" s="209">
        <v>107045</v>
      </c>
      <c r="B854" s="210">
        <v>3</v>
      </c>
      <c r="C854" s="196" t="s">
        <v>122</v>
      </c>
      <c r="D854" s="201">
        <v>38670</v>
      </c>
      <c r="E854" s="196" t="s">
        <v>449</v>
      </c>
      <c r="F854" s="201">
        <v>44207</v>
      </c>
      <c r="G854" s="196" t="s">
        <v>152</v>
      </c>
      <c r="H854" s="198" t="s">
        <v>365</v>
      </c>
      <c r="I854" s="196" t="s">
        <v>2313</v>
      </c>
      <c r="J854" s="196" t="s">
        <v>101</v>
      </c>
      <c r="L854" s="200" t="s">
        <v>101</v>
      </c>
      <c r="M854" s="198" t="s">
        <v>9976</v>
      </c>
      <c r="N854" s="198" t="s">
        <v>9977</v>
      </c>
      <c r="O854" s="196" t="s">
        <v>553</v>
      </c>
      <c r="P854" s="198" t="s">
        <v>1783</v>
      </c>
      <c r="R854" s="196" t="s">
        <v>47</v>
      </c>
      <c r="S854" s="196" t="s">
        <v>45</v>
      </c>
      <c r="T854" s="211">
        <v>3.9460000000000002</v>
      </c>
      <c r="U854" s="201">
        <v>44176</v>
      </c>
      <c r="W854" s="200" t="s">
        <v>93</v>
      </c>
      <c r="X854" s="196" t="s">
        <v>103</v>
      </c>
      <c r="AA854" s="196" t="s">
        <v>9978</v>
      </c>
      <c r="AB854" s="196" t="s">
        <v>9979</v>
      </c>
      <c r="AC854" s="200">
        <v>1</v>
      </c>
      <c r="AD854" s="200" t="s">
        <v>8231</v>
      </c>
      <c r="AE854" s="203" t="s">
        <v>505</v>
      </c>
      <c r="AF854" s="212">
        <v>1795000</v>
      </c>
      <c r="AG854" s="198" t="s">
        <v>9980</v>
      </c>
    </row>
    <row r="855" spans="1:33" hidden="1" x14ac:dyDescent="0.25">
      <c r="A855" s="209">
        <v>107045</v>
      </c>
      <c r="B855" s="210">
        <v>3</v>
      </c>
      <c r="C855" s="196" t="s">
        <v>122</v>
      </c>
      <c r="D855" s="201">
        <v>38670</v>
      </c>
      <c r="E855" s="196" t="s">
        <v>449</v>
      </c>
      <c r="F855" s="201">
        <v>44207</v>
      </c>
      <c r="G855" s="196" t="s">
        <v>152</v>
      </c>
      <c r="H855" s="198" t="s">
        <v>365</v>
      </c>
      <c r="I855" s="196" t="s">
        <v>2313</v>
      </c>
      <c r="J855" s="196" t="s">
        <v>101</v>
      </c>
      <c r="L855" s="200" t="s">
        <v>101</v>
      </c>
      <c r="M855" s="198" t="s">
        <v>9976</v>
      </c>
      <c r="N855" s="198" t="s">
        <v>9977</v>
      </c>
      <c r="O855" s="196" t="s">
        <v>553</v>
      </c>
      <c r="P855" s="198" t="s">
        <v>1783</v>
      </c>
      <c r="R855" s="196" t="s">
        <v>47</v>
      </c>
      <c r="S855" s="196" t="s">
        <v>45</v>
      </c>
      <c r="T855" s="211">
        <v>3.9460000000000002</v>
      </c>
      <c r="U855" s="201">
        <v>44176</v>
      </c>
      <c r="W855" s="200" t="s">
        <v>93</v>
      </c>
      <c r="X855" s="196" t="s">
        <v>103</v>
      </c>
      <c r="AA855" s="196" t="s">
        <v>9981</v>
      </c>
      <c r="AB855" s="196" t="s">
        <v>9979</v>
      </c>
      <c r="AC855" s="200">
        <v>2</v>
      </c>
      <c r="AD855" s="200" t="s">
        <v>8231</v>
      </c>
      <c r="AE855" s="203" t="s">
        <v>505</v>
      </c>
      <c r="AF855" s="212">
        <v>7178380</v>
      </c>
      <c r="AG855" s="198" t="s">
        <v>9980</v>
      </c>
    </row>
    <row r="856" spans="1:33" hidden="1" x14ac:dyDescent="0.25">
      <c r="A856" s="209">
        <v>107045</v>
      </c>
      <c r="B856" s="210">
        <v>3</v>
      </c>
      <c r="C856" s="196" t="s">
        <v>122</v>
      </c>
      <c r="D856" s="201">
        <v>38670</v>
      </c>
      <c r="E856" s="196" t="s">
        <v>449</v>
      </c>
      <c r="F856" s="201">
        <v>44207</v>
      </c>
      <c r="G856" s="196" t="s">
        <v>152</v>
      </c>
      <c r="H856" s="198" t="s">
        <v>365</v>
      </c>
      <c r="I856" s="196" t="s">
        <v>2313</v>
      </c>
      <c r="J856" s="196" t="s">
        <v>101</v>
      </c>
      <c r="L856" s="200" t="s">
        <v>101</v>
      </c>
      <c r="M856" s="198" t="s">
        <v>9976</v>
      </c>
      <c r="N856" s="198" t="s">
        <v>9977</v>
      </c>
      <c r="O856" s="196" t="s">
        <v>553</v>
      </c>
      <c r="P856" s="198" t="s">
        <v>1783</v>
      </c>
      <c r="R856" s="196" t="s">
        <v>47</v>
      </c>
      <c r="S856" s="196" t="s">
        <v>45</v>
      </c>
      <c r="T856" s="211">
        <v>3.9460000000000002</v>
      </c>
      <c r="U856" s="201">
        <v>44176</v>
      </c>
      <c r="W856" s="200" t="s">
        <v>93</v>
      </c>
      <c r="X856" s="196" t="s">
        <v>103</v>
      </c>
      <c r="AA856" s="196" t="s">
        <v>9982</v>
      </c>
      <c r="AB856" s="196" t="s">
        <v>9979</v>
      </c>
      <c r="AC856" s="200">
        <v>3</v>
      </c>
      <c r="AD856" s="200" t="s">
        <v>8231</v>
      </c>
      <c r="AE856" s="203" t="s">
        <v>505</v>
      </c>
      <c r="AF856" s="212">
        <v>65139289</v>
      </c>
      <c r="AG856" s="198" t="s">
        <v>9980</v>
      </c>
    </row>
    <row r="857" spans="1:33" ht="36" hidden="1" x14ac:dyDescent="0.25">
      <c r="A857" s="209">
        <v>107290</v>
      </c>
      <c r="B857" s="210">
        <v>4</v>
      </c>
      <c r="C857" s="196" t="s">
        <v>85</v>
      </c>
      <c r="D857" s="201">
        <v>38740</v>
      </c>
      <c r="E857" s="196" t="s">
        <v>9672</v>
      </c>
      <c r="F857" s="201">
        <v>44393</v>
      </c>
      <c r="G857" s="196" t="s">
        <v>1356</v>
      </c>
      <c r="H857" s="198" t="s">
        <v>88</v>
      </c>
      <c r="M857" s="198" t="s">
        <v>9983</v>
      </c>
      <c r="N857" s="198" t="s">
        <v>9984</v>
      </c>
      <c r="O857" s="196" t="s">
        <v>91</v>
      </c>
      <c r="P857" s="198" t="s">
        <v>2166</v>
      </c>
      <c r="R857" s="196" t="s">
        <v>47</v>
      </c>
      <c r="S857" s="196" t="s">
        <v>45</v>
      </c>
      <c r="T857" s="211">
        <v>0</v>
      </c>
      <c r="W857" s="200" t="s">
        <v>93</v>
      </c>
      <c r="AA857" s="196" t="s">
        <v>9985</v>
      </c>
      <c r="AB857" s="196" t="s">
        <v>9986</v>
      </c>
      <c r="AC857" s="200">
        <v>1</v>
      </c>
      <c r="AD857" s="200" t="s">
        <v>8231</v>
      </c>
      <c r="AE857" s="203" t="s">
        <v>505</v>
      </c>
      <c r="AF857" s="212">
        <v>556540</v>
      </c>
    </row>
    <row r="858" spans="1:33" ht="36" hidden="1" x14ac:dyDescent="0.25">
      <c r="A858" s="209">
        <v>107290</v>
      </c>
      <c r="B858" s="210">
        <v>4</v>
      </c>
      <c r="C858" s="196" t="s">
        <v>85</v>
      </c>
      <c r="D858" s="201">
        <v>38740</v>
      </c>
      <c r="E858" s="196" t="s">
        <v>9672</v>
      </c>
      <c r="F858" s="201">
        <v>44393</v>
      </c>
      <c r="G858" s="196" t="s">
        <v>1356</v>
      </c>
      <c r="H858" s="198" t="s">
        <v>88</v>
      </c>
      <c r="M858" s="198" t="s">
        <v>9983</v>
      </c>
      <c r="N858" s="198" t="s">
        <v>9984</v>
      </c>
      <c r="O858" s="196" t="s">
        <v>91</v>
      </c>
      <c r="P858" s="198" t="s">
        <v>2166</v>
      </c>
      <c r="R858" s="196" t="s">
        <v>47</v>
      </c>
      <c r="S858" s="196" t="s">
        <v>45</v>
      </c>
      <c r="T858" s="211">
        <v>0</v>
      </c>
      <c r="W858" s="200" t="s">
        <v>93</v>
      </c>
      <c r="AA858" s="196" t="s">
        <v>9987</v>
      </c>
      <c r="AB858" s="196" t="s">
        <v>9986</v>
      </c>
      <c r="AC858" s="200">
        <v>2</v>
      </c>
      <c r="AD858" s="200" t="s">
        <v>8231</v>
      </c>
      <c r="AE858" s="203" t="s">
        <v>505</v>
      </c>
      <c r="AF858" s="212">
        <v>1264812</v>
      </c>
    </row>
    <row r="859" spans="1:33" hidden="1" x14ac:dyDescent="0.25">
      <c r="A859" s="209">
        <v>107298.02</v>
      </c>
      <c r="B859" s="210">
        <v>4</v>
      </c>
      <c r="C859" s="196" t="s">
        <v>122</v>
      </c>
      <c r="D859" s="201">
        <v>42398</v>
      </c>
      <c r="E859" s="196" t="s">
        <v>98</v>
      </c>
      <c r="F859" s="201">
        <v>43662</v>
      </c>
      <c r="G859" s="196" t="s">
        <v>143</v>
      </c>
      <c r="H859" s="198" t="s">
        <v>483</v>
      </c>
      <c r="I859" s="196" t="s">
        <v>1957</v>
      </c>
      <c r="J859" s="196" t="s">
        <v>299</v>
      </c>
      <c r="L859" s="200" t="s">
        <v>300</v>
      </c>
      <c r="M859" s="198" t="s">
        <v>533</v>
      </c>
      <c r="N859" s="198" t="s">
        <v>9988</v>
      </c>
      <c r="O859" s="196" t="s">
        <v>438</v>
      </c>
      <c r="P859" s="198" t="s">
        <v>439</v>
      </c>
      <c r="R859" s="196" t="s">
        <v>39</v>
      </c>
      <c r="S859" s="196" t="s">
        <v>43</v>
      </c>
      <c r="T859" s="211">
        <v>0.88</v>
      </c>
      <c r="U859" s="201">
        <v>43637</v>
      </c>
      <c r="W859" s="200" t="s">
        <v>670</v>
      </c>
      <c r="X859" s="196" t="s">
        <v>303</v>
      </c>
      <c r="Z859" s="198" t="s">
        <v>9989</v>
      </c>
      <c r="AA859" s="196" t="s">
        <v>9990</v>
      </c>
      <c r="AC859" s="200">
        <v>3</v>
      </c>
      <c r="AD859" s="200" t="s">
        <v>8274</v>
      </c>
      <c r="AE859" s="203" t="s">
        <v>505</v>
      </c>
      <c r="AF859" s="212">
        <v>15133711</v>
      </c>
      <c r="AG859" s="198" t="s">
        <v>9991</v>
      </c>
    </row>
    <row r="860" spans="1:33" hidden="1" x14ac:dyDescent="0.25">
      <c r="A860" s="209">
        <v>107338</v>
      </c>
      <c r="B860" s="210">
        <v>3</v>
      </c>
      <c r="C860" s="196" t="s">
        <v>97</v>
      </c>
      <c r="D860" s="201">
        <v>38749</v>
      </c>
      <c r="E860" s="196" t="s">
        <v>2063</v>
      </c>
      <c r="F860" s="201">
        <v>44100.875081018516</v>
      </c>
      <c r="G860" s="196" t="s">
        <v>152</v>
      </c>
      <c r="H860" s="198" t="s">
        <v>3571</v>
      </c>
      <c r="I860" s="196" t="s">
        <v>613</v>
      </c>
      <c r="J860" s="196" t="s">
        <v>299</v>
      </c>
      <c r="L860" s="200" t="s">
        <v>300</v>
      </c>
      <c r="M860" s="198" t="s">
        <v>9992</v>
      </c>
      <c r="O860" s="196" t="s">
        <v>553</v>
      </c>
      <c r="P860" s="198" t="s">
        <v>92</v>
      </c>
      <c r="R860" s="196" t="s">
        <v>47</v>
      </c>
      <c r="S860" s="196" t="s">
        <v>41</v>
      </c>
      <c r="T860" s="211">
        <v>3.75</v>
      </c>
      <c r="U860" s="201">
        <v>42048</v>
      </c>
      <c r="W860" s="200" t="s">
        <v>93</v>
      </c>
      <c r="X860" s="196" t="s">
        <v>2167</v>
      </c>
      <c r="AA860" s="196" t="s">
        <v>9993</v>
      </c>
      <c r="AB860" s="196" t="s">
        <v>9994</v>
      </c>
      <c r="AC860" s="200">
        <v>1</v>
      </c>
      <c r="AD860" s="200" t="s">
        <v>8231</v>
      </c>
      <c r="AE860" s="203" t="s">
        <v>505</v>
      </c>
      <c r="AF860" s="212">
        <v>1403960</v>
      </c>
      <c r="AG860" s="198" t="s">
        <v>9995</v>
      </c>
    </row>
    <row r="861" spans="1:33" hidden="1" x14ac:dyDescent="0.25">
      <c r="A861" s="209">
        <v>107338</v>
      </c>
      <c r="B861" s="210">
        <v>3</v>
      </c>
      <c r="C861" s="196" t="s">
        <v>97</v>
      </c>
      <c r="D861" s="201">
        <v>38749</v>
      </c>
      <c r="E861" s="196" t="s">
        <v>2063</v>
      </c>
      <c r="F861" s="201">
        <v>44100.875081018516</v>
      </c>
      <c r="G861" s="196" t="s">
        <v>152</v>
      </c>
      <c r="H861" s="198" t="s">
        <v>3571</v>
      </c>
      <c r="I861" s="196" t="s">
        <v>613</v>
      </c>
      <c r="J861" s="196" t="s">
        <v>299</v>
      </c>
      <c r="L861" s="200" t="s">
        <v>300</v>
      </c>
      <c r="M861" s="198" t="s">
        <v>9992</v>
      </c>
      <c r="O861" s="196" t="s">
        <v>553</v>
      </c>
      <c r="P861" s="198" t="s">
        <v>92</v>
      </c>
      <c r="R861" s="196" t="s">
        <v>47</v>
      </c>
      <c r="S861" s="196" t="s">
        <v>41</v>
      </c>
      <c r="T861" s="211">
        <v>3.75</v>
      </c>
      <c r="U861" s="201">
        <v>42048</v>
      </c>
      <c r="W861" s="200" t="s">
        <v>93</v>
      </c>
      <c r="X861" s="196" t="s">
        <v>2167</v>
      </c>
      <c r="AA861" s="196" t="s">
        <v>9996</v>
      </c>
      <c r="AB861" s="196" t="s">
        <v>9994</v>
      </c>
      <c r="AC861" s="200">
        <v>1</v>
      </c>
      <c r="AD861" s="200" t="s">
        <v>8231</v>
      </c>
      <c r="AE861" s="203" t="s">
        <v>505</v>
      </c>
      <c r="AF861" s="212">
        <v>1106000</v>
      </c>
      <c r="AG861" s="198" t="s">
        <v>9995</v>
      </c>
    </row>
    <row r="862" spans="1:33" hidden="1" x14ac:dyDescent="0.25">
      <c r="A862" s="209">
        <v>107338</v>
      </c>
      <c r="B862" s="210">
        <v>3</v>
      </c>
      <c r="C862" s="196" t="s">
        <v>97</v>
      </c>
      <c r="D862" s="201">
        <v>38749</v>
      </c>
      <c r="E862" s="196" t="s">
        <v>2063</v>
      </c>
      <c r="F862" s="201">
        <v>44100.875081018516</v>
      </c>
      <c r="G862" s="196" t="s">
        <v>152</v>
      </c>
      <c r="H862" s="198" t="s">
        <v>3571</v>
      </c>
      <c r="I862" s="196" t="s">
        <v>613</v>
      </c>
      <c r="J862" s="196" t="s">
        <v>299</v>
      </c>
      <c r="L862" s="200" t="s">
        <v>300</v>
      </c>
      <c r="M862" s="198" t="s">
        <v>9992</v>
      </c>
      <c r="O862" s="196" t="s">
        <v>553</v>
      </c>
      <c r="P862" s="198" t="s">
        <v>92</v>
      </c>
      <c r="R862" s="196" t="s">
        <v>47</v>
      </c>
      <c r="S862" s="196" t="s">
        <v>41</v>
      </c>
      <c r="T862" s="211">
        <v>3.75</v>
      </c>
      <c r="U862" s="201">
        <v>42048</v>
      </c>
      <c r="W862" s="200" t="s">
        <v>93</v>
      </c>
      <c r="X862" s="196" t="s">
        <v>2167</v>
      </c>
      <c r="AA862" s="196" t="s">
        <v>9997</v>
      </c>
      <c r="AB862" s="196" t="s">
        <v>9994</v>
      </c>
      <c r="AC862" s="200">
        <v>2</v>
      </c>
      <c r="AD862" s="200" t="s">
        <v>8231</v>
      </c>
      <c r="AE862" s="203" t="s">
        <v>505</v>
      </c>
      <c r="AF862" s="212">
        <v>6791667</v>
      </c>
      <c r="AG862" s="198" t="s">
        <v>9995</v>
      </c>
    </row>
    <row r="863" spans="1:33" hidden="1" x14ac:dyDescent="0.25">
      <c r="A863" s="209">
        <v>107338</v>
      </c>
      <c r="B863" s="210">
        <v>3</v>
      </c>
      <c r="C863" s="196" t="s">
        <v>97</v>
      </c>
      <c r="D863" s="201">
        <v>38749</v>
      </c>
      <c r="E863" s="196" t="s">
        <v>2063</v>
      </c>
      <c r="F863" s="201">
        <v>44100.875081018516</v>
      </c>
      <c r="G863" s="196" t="s">
        <v>152</v>
      </c>
      <c r="H863" s="198" t="s">
        <v>3571</v>
      </c>
      <c r="I863" s="196" t="s">
        <v>613</v>
      </c>
      <c r="J863" s="196" t="s">
        <v>299</v>
      </c>
      <c r="L863" s="200" t="s">
        <v>300</v>
      </c>
      <c r="M863" s="198" t="s">
        <v>9992</v>
      </c>
      <c r="O863" s="196" t="s">
        <v>553</v>
      </c>
      <c r="P863" s="198" t="s">
        <v>92</v>
      </c>
      <c r="R863" s="196" t="s">
        <v>47</v>
      </c>
      <c r="S863" s="196" t="s">
        <v>41</v>
      </c>
      <c r="T863" s="211">
        <v>3.75</v>
      </c>
      <c r="U863" s="201">
        <v>42048</v>
      </c>
      <c r="W863" s="200" t="s">
        <v>93</v>
      </c>
      <c r="X863" s="196" t="s">
        <v>2167</v>
      </c>
      <c r="AA863" s="196" t="s">
        <v>9998</v>
      </c>
      <c r="AB863" s="196" t="s">
        <v>9994</v>
      </c>
      <c r="AC863" s="200">
        <v>2</v>
      </c>
      <c r="AD863" s="200" t="s">
        <v>8231</v>
      </c>
      <c r="AE863" s="203" t="s">
        <v>505</v>
      </c>
      <c r="AF863" s="212">
        <v>700000</v>
      </c>
      <c r="AG863" s="198" t="s">
        <v>9995</v>
      </c>
    </row>
    <row r="864" spans="1:33" hidden="1" x14ac:dyDescent="0.25">
      <c r="A864" s="209">
        <v>107338</v>
      </c>
      <c r="B864" s="210">
        <v>3</v>
      </c>
      <c r="C864" s="196" t="s">
        <v>97</v>
      </c>
      <c r="D864" s="201">
        <v>38749</v>
      </c>
      <c r="E864" s="196" t="s">
        <v>2063</v>
      </c>
      <c r="F864" s="201">
        <v>44100.875081018516</v>
      </c>
      <c r="G864" s="196" t="s">
        <v>152</v>
      </c>
      <c r="H864" s="198" t="s">
        <v>3571</v>
      </c>
      <c r="I864" s="196" t="s">
        <v>613</v>
      </c>
      <c r="J864" s="196" t="s">
        <v>299</v>
      </c>
      <c r="L864" s="200" t="s">
        <v>300</v>
      </c>
      <c r="M864" s="198" t="s">
        <v>9992</v>
      </c>
      <c r="O864" s="196" t="s">
        <v>553</v>
      </c>
      <c r="P864" s="198" t="s">
        <v>92</v>
      </c>
      <c r="R864" s="196" t="s">
        <v>47</v>
      </c>
      <c r="S864" s="196" t="s">
        <v>41</v>
      </c>
      <c r="T864" s="211">
        <v>3.75</v>
      </c>
      <c r="U864" s="201">
        <v>42048</v>
      </c>
      <c r="W864" s="200" t="s">
        <v>93</v>
      </c>
      <c r="X864" s="196" t="s">
        <v>2167</v>
      </c>
      <c r="AA864" s="196" t="s">
        <v>9999</v>
      </c>
      <c r="AB864" s="196" t="s">
        <v>9994</v>
      </c>
      <c r="AC864" s="200">
        <v>2</v>
      </c>
      <c r="AD864" s="200" t="s">
        <v>8231</v>
      </c>
      <c r="AE864" s="203" t="s">
        <v>505</v>
      </c>
      <c r="AF864" s="212">
        <v>1133333</v>
      </c>
      <c r="AG864" s="198" t="s">
        <v>9995</v>
      </c>
    </row>
    <row r="865" spans="1:33" hidden="1" x14ac:dyDescent="0.25">
      <c r="A865" s="209">
        <v>107338</v>
      </c>
      <c r="B865" s="210">
        <v>3</v>
      </c>
      <c r="C865" s="196" t="s">
        <v>97</v>
      </c>
      <c r="D865" s="201">
        <v>38749</v>
      </c>
      <c r="E865" s="196" t="s">
        <v>2063</v>
      </c>
      <c r="F865" s="201">
        <v>44100.875081018516</v>
      </c>
      <c r="G865" s="196" t="s">
        <v>152</v>
      </c>
      <c r="H865" s="198" t="s">
        <v>3571</v>
      </c>
      <c r="I865" s="196" t="s">
        <v>613</v>
      </c>
      <c r="J865" s="196" t="s">
        <v>299</v>
      </c>
      <c r="L865" s="200" t="s">
        <v>300</v>
      </c>
      <c r="M865" s="198" t="s">
        <v>9992</v>
      </c>
      <c r="O865" s="196" t="s">
        <v>553</v>
      </c>
      <c r="P865" s="198" t="s">
        <v>92</v>
      </c>
      <c r="R865" s="196" t="s">
        <v>47</v>
      </c>
      <c r="S865" s="196" t="s">
        <v>41</v>
      </c>
      <c r="T865" s="211">
        <v>3.75</v>
      </c>
      <c r="U865" s="201">
        <v>42048</v>
      </c>
      <c r="W865" s="200" t="s">
        <v>93</v>
      </c>
      <c r="X865" s="196" t="s">
        <v>2167</v>
      </c>
      <c r="AA865" s="196" t="s">
        <v>10000</v>
      </c>
      <c r="AB865" s="196" t="s">
        <v>9994</v>
      </c>
      <c r="AC865" s="200">
        <v>2</v>
      </c>
      <c r="AD865" s="200" t="s">
        <v>8231</v>
      </c>
      <c r="AE865" s="203" t="s">
        <v>505</v>
      </c>
      <c r="AF865" s="212">
        <v>700000</v>
      </c>
      <c r="AG865" s="198" t="s">
        <v>9995</v>
      </c>
    </row>
    <row r="866" spans="1:33" hidden="1" x14ac:dyDescent="0.25">
      <c r="A866" s="209">
        <v>107338</v>
      </c>
      <c r="B866" s="210">
        <v>3</v>
      </c>
      <c r="C866" s="196" t="s">
        <v>97</v>
      </c>
      <c r="D866" s="201">
        <v>38749</v>
      </c>
      <c r="E866" s="196" t="s">
        <v>2063</v>
      </c>
      <c r="F866" s="201">
        <v>44100.875081018516</v>
      </c>
      <c r="G866" s="196" t="s">
        <v>152</v>
      </c>
      <c r="H866" s="198" t="s">
        <v>3571</v>
      </c>
      <c r="I866" s="196" t="s">
        <v>613</v>
      </c>
      <c r="J866" s="196" t="s">
        <v>299</v>
      </c>
      <c r="L866" s="200" t="s">
        <v>300</v>
      </c>
      <c r="M866" s="198" t="s">
        <v>9992</v>
      </c>
      <c r="O866" s="196" t="s">
        <v>553</v>
      </c>
      <c r="P866" s="198" t="s">
        <v>92</v>
      </c>
      <c r="R866" s="196" t="s">
        <v>47</v>
      </c>
      <c r="S866" s="196" t="s">
        <v>41</v>
      </c>
      <c r="T866" s="211">
        <v>3.75</v>
      </c>
      <c r="U866" s="201">
        <v>42048</v>
      </c>
      <c r="W866" s="200" t="s">
        <v>93</v>
      </c>
      <c r="X866" s="196" t="s">
        <v>2167</v>
      </c>
      <c r="AA866" s="196" t="s">
        <v>10001</v>
      </c>
      <c r="AB866" s="196" t="s">
        <v>9994</v>
      </c>
      <c r="AC866" s="200">
        <v>3</v>
      </c>
      <c r="AD866" s="200" t="s">
        <v>8231</v>
      </c>
      <c r="AE866" s="203" t="s">
        <v>505</v>
      </c>
      <c r="AF866" s="212">
        <v>39647213</v>
      </c>
      <c r="AG866" s="198" t="s">
        <v>9995</v>
      </c>
    </row>
    <row r="867" spans="1:33" hidden="1" x14ac:dyDescent="0.25">
      <c r="A867" s="209">
        <v>107338</v>
      </c>
      <c r="B867" s="210">
        <v>3</v>
      </c>
      <c r="C867" s="196" t="s">
        <v>97</v>
      </c>
      <c r="D867" s="201">
        <v>38749</v>
      </c>
      <c r="E867" s="196" t="s">
        <v>2063</v>
      </c>
      <c r="F867" s="201">
        <v>44100.875081018516</v>
      </c>
      <c r="G867" s="196" t="s">
        <v>152</v>
      </c>
      <c r="H867" s="198" t="s">
        <v>3571</v>
      </c>
      <c r="I867" s="196" t="s">
        <v>613</v>
      </c>
      <c r="J867" s="196" t="s">
        <v>299</v>
      </c>
      <c r="L867" s="200" t="s">
        <v>300</v>
      </c>
      <c r="M867" s="198" t="s">
        <v>9992</v>
      </c>
      <c r="O867" s="196" t="s">
        <v>553</v>
      </c>
      <c r="P867" s="198" t="s">
        <v>92</v>
      </c>
      <c r="R867" s="196" t="s">
        <v>47</v>
      </c>
      <c r="S867" s="196" t="s">
        <v>41</v>
      </c>
      <c r="T867" s="211">
        <v>3.75</v>
      </c>
      <c r="U867" s="201">
        <v>42048</v>
      </c>
      <c r="W867" s="200" t="s">
        <v>93</v>
      </c>
      <c r="X867" s="196" t="s">
        <v>2167</v>
      </c>
      <c r="AA867" s="196" t="s">
        <v>10002</v>
      </c>
      <c r="AB867" s="196" t="s">
        <v>9994</v>
      </c>
      <c r="AC867" s="200">
        <v>3</v>
      </c>
      <c r="AD867" s="200" t="s">
        <v>8231</v>
      </c>
      <c r="AE867" s="203" t="s">
        <v>505</v>
      </c>
      <c r="AF867" s="212">
        <v>1889868</v>
      </c>
      <c r="AG867" s="198" t="s">
        <v>9995</v>
      </c>
    </row>
    <row r="868" spans="1:33" hidden="1" x14ac:dyDescent="0.25">
      <c r="A868" s="209">
        <v>107338</v>
      </c>
      <c r="B868" s="210">
        <v>3</v>
      </c>
      <c r="C868" s="196" t="s">
        <v>97</v>
      </c>
      <c r="D868" s="201">
        <v>38749</v>
      </c>
      <c r="E868" s="196" t="s">
        <v>2063</v>
      </c>
      <c r="F868" s="201">
        <v>44100.875081018516</v>
      </c>
      <c r="G868" s="196" t="s">
        <v>152</v>
      </c>
      <c r="H868" s="198" t="s">
        <v>3571</v>
      </c>
      <c r="I868" s="196" t="s">
        <v>613</v>
      </c>
      <c r="J868" s="196" t="s">
        <v>299</v>
      </c>
      <c r="L868" s="200" t="s">
        <v>300</v>
      </c>
      <c r="M868" s="198" t="s">
        <v>9992</v>
      </c>
      <c r="O868" s="196" t="s">
        <v>553</v>
      </c>
      <c r="P868" s="198" t="s">
        <v>92</v>
      </c>
      <c r="R868" s="196" t="s">
        <v>47</v>
      </c>
      <c r="S868" s="196" t="s">
        <v>41</v>
      </c>
      <c r="T868" s="211">
        <v>3.75</v>
      </c>
      <c r="U868" s="201">
        <v>42048</v>
      </c>
      <c r="W868" s="200" t="s">
        <v>93</v>
      </c>
      <c r="X868" s="196" t="s">
        <v>2167</v>
      </c>
      <c r="AA868" s="196" t="s">
        <v>10003</v>
      </c>
      <c r="AB868" s="196" t="s">
        <v>9994</v>
      </c>
      <c r="AC868" s="200">
        <v>3</v>
      </c>
      <c r="AD868" s="200" t="s">
        <v>8231</v>
      </c>
      <c r="AE868" s="203" t="s">
        <v>505</v>
      </c>
      <c r="AF868" s="212">
        <v>2768628</v>
      </c>
      <c r="AG868" s="198" t="s">
        <v>9995</v>
      </c>
    </row>
    <row r="869" spans="1:33" hidden="1" x14ac:dyDescent="0.25">
      <c r="A869" s="209">
        <v>107338</v>
      </c>
      <c r="B869" s="210">
        <v>3</v>
      </c>
      <c r="C869" s="196" t="s">
        <v>97</v>
      </c>
      <c r="D869" s="201">
        <v>38749</v>
      </c>
      <c r="E869" s="196" t="s">
        <v>2063</v>
      </c>
      <c r="F869" s="201">
        <v>44100.875081018516</v>
      </c>
      <c r="G869" s="196" t="s">
        <v>152</v>
      </c>
      <c r="H869" s="198" t="s">
        <v>3571</v>
      </c>
      <c r="I869" s="196" t="s">
        <v>613</v>
      </c>
      <c r="J869" s="196" t="s">
        <v>299</v>
      </c>
      <c r="L869" s="200" t="s">
        <v>300</v>
      </c>
      <c r="M869" s="198" t="s">
        <v>9992</v>
      </c>
      <c r="O869" s="196" t="s">
        <v>553</v>
      </c>
      <c r="P869" s="198" t="s">
        <v>92</v>
      </c>
      <c r="R869" s="196" t="s">
        <v>47</v>
      </c>
      <c r="S869" s="196" t="s">
        <v>41</v>
      </c>
      <c r="T869" s="211">
        <v>3.75</v>
      </c>
      <c r="U869" s="201">
        <v>42048</v>
      </c>
      <c r="W869" s="200" t="s">
        <v>93</v>
      </c>
      <c r="X869" s="196" t="s">
        <v>2167</v>
      </c>
      <c r="AA869" s="196" t="s">
        <v>10004</v>
      </c>
      <c r="AB869" s="196" t="s">
        <v>9994</v>
      </c>
      <c r="AC869" s="200">
        <v>3</v>
      </c>
      <c r="AD869" s="200" t="s">
        <v>8231</v>
      </c>
      <c r="AE869" s="203" t="s">
        <v>505</v>
      </c>
      <c r="AF869" s="212">
        <v>7167960</v>
      </c>
      <c r="AG869" s="198" t="s">
        <v>9995</v>
      </c>
    </row>
    <row r="870" spans="1:33" hidden="1" x14ac:dyDescent="0.25">
      <c r="A870" s="209">
        <v>107338</v>
      </c>
      <c r="B870" s="210">
        <v>3</v>
      </c>
      <c r="C870" s="196" t="s">
        <v>97</v>
      </c>
      <c r="D870" s="201">
        <v>38749</v>
      </c>
      <c r="E870" s="196" t="s">
        <v>2063</v>
      </c>
      <c r="F870" s="201">
        <v>44100.875081018516</v>
      </c>
      <c r="G870" s="196" t="s">
        <v>152</v>
      </c>
      <c r="H870" s="198" t="s">
        <v>3571</v>
      </c>
      <c r="I870" s="196" t="s">
        <v>613</v>
      </c>
      <c r="J870" s="196" t="s">
        <v>299</v>
      </c>
      <c r="L870" s="200" t="s">
        <v>300</v>
      </c>
      <c r="M870" s="198" t="s">
        <v>9992</v>
      </c>
      <c r="O870" s="196" t="s">
        <v>553</v>
      </c>
      <c r="P870" s="198" t="s">
        <v>92</v>
      </c>
      <c r="R870" s="196" t="s">
        <v>47</v>
      </c>
      <c r="S870" s="196" t="s">
        <v>41</v>
      </c>
      <c r="T870" s="211">
        <v>3.75</v>
      </c>
      <c r="U870" s="201">
        <v>42048</v>
      </c>
      <c r="W870" s="200" t="s">
        <v>93</v>
      </c>
      <c r="X870" s="196" t="s">
        <v>2167</v>
      </c>
      <c r="AA870" s="196" t="s">
        <v>10005</v>
      </c>
      <c r="AB870" s="196" t="s">
        <v>9994</v>
      </c>
      <c r="AC870" s="200">
        <v>3</v>
      </c>
      <c r="AD870" s="200" t="s">
        <v>8231</v>
      </c>
      <c r="AE870" s="203" t="s">
        <v>505</v>
      </c>
      <c r="AF870" s="212">
        <v>2079698</v>
      </c>
      <c r="AG870" s="198" t="s">
        <v>9995</v>
      </c>
    </row>
    <row r="871" spans="1:33" hidden="1" x14ac:dyDescent="0.25">
      <c r="A871" s="209">
        <v>107349</v>
      </c>
      <c r="B871" s="210">
        <v>1</v>
      </c>
      <c r="C871" s="196" t="s">
        <v>97</v>
      </c>
      <c r="D871" s="201">
        <v>38755</v>
      </c>
      <c r="E871" s="196" t="s">
        <v>2185</v>
      </c>
      <c r="F871" s="201">
        <v>43770.875057870369</v>
      </c>
      <c r="G871" s="196" t="s">
        <v>161</v>
      </c>
      <c r="H871" s="198" t="s">
        <v>190</v>
      </c>
      <c r="I871" s="196" t="s">
        <v>172</v>
      </c>
      <c r="J871" s="196" t="s">
        <v>101</v>
      </c>
      <c r="L871" s="200" t="s">
        <v>101</v>
      </c>
      <c r="M871" s="198" t="s">
        <v>2186</v>
      </c>
      <c r="O871" s="196" t="s">
        <v>553</v>
      </c>
      <c r="P871" s="198" t="s">
        <v>1789</v>
      </c>
      <c r="R871" s="196" t="s">
        <v>47</v>
      </c>
      <c r="S871" s="196" t="s">
        <v>45</v>
      </c>
      <c r="T871" s="211">
        <v>5.15</v>
      </c>
      <c r="U871" s="201">
        <v>42048</v>
      </c>
      <c r="W871" s="200" t="s">
        <v>93</v>
      </c>
      <c r="X871" s="196" t="s">
        <v>94</v>
      </c>
      <c r="AA871" s="196" t="s">
        <v>10006</v>
      </c>
      <c r="AB871" s="196" t="s">
        <v>10007</v>
      </c>
      <c r="AC871" s="200">
        <v>1</v>
      </c>
      <c r="AD871" s="200" t="s">
        <v>8231</v>
      </c>
      <c r="AE871" s="203" t="s">
        <v>505</v>
      </c>
      <c r="AF871" s="212">
        <v>1156000</v>
      </c>
      <c r="AG871" s="198" t="s">
        <v>2187</v>
      </c>
    </row>
    <row r="872" spans="1:33" hidden="1" x14ac:dyDescent="0.25">
      <c r="A872" s="209">
        <v>107349</v>
      </c>
      <c r="B872" s="210">
        <v>1</v>
      </c>
      <c r="C872" s="196" t="s">
        <v>97</v>
      </c>
      <c r="D872" s="201">
        <v>38755</v>
      </c>
      <c r="E872" s="196" t="s">
        <v>2185</v>
      </c>
      <c r="F872" s="201">
        <v>43770.875057870369</v>
      </c>
      <c r="G872" s="196" t="s">
        <v>161</v>
      </c>
      <c r="H872" s="198" t="s">
        <v>190</v>
      </c>
      <c r="I872" s="196" t="s">
        <v>172</v>
      </c>
      <c r="J872" s="196" t="s">
        <v>101</v>
      </c>
      <c r="L872" s="200" t="s">
        <v>101</v>
      </c>
      <c r="M872" s="198" t="s">
        <v>2186</v>
      </c>
      <c r="O872" s="196" t="s">
        <v>553</v>
      </c>
      <c r="P872" s="198" t="s">
        <v>1789</v>
      </c>
      <c r="R872" s="196" t="s">
        <v>47</v>
      </c>
      <c r="S872" s="196" t="s">
        <v>45</v>
      </c>
      <c r="T872" s="211">
        <v>5.15</v>
      </c>
      <c r="U872" s="201">
        <v>42048</v>
      </c>
      <c r="W872" s="200" t="s">
        <v>93</v>
      </c>
      <c r="X872" s="196" t="s">
        <v>94</v>
      </c>
      <c r="AA872" s="196" t="s">
        <v>10008</v>
      </c>
      <c r="AB872" s="196" t="s">
        <v>10007</v>
      </c>
      <c r="AC872" s="200">
        <v>2</v>
      </c>
      <c r="AD872" s="200" t="s">
        <v>8231</v>
      </c>
      <c r="AE872" s="212">
        <v>-70000</v>
      </c>
      <c r="AF872" s="212">
        <v>530000</v>
      </c>
      <c r="AG872" s="198" t="s">
        <v>2187</v>
      </c>
    </row>
    <row r="873" spans="1:33" hidden="1" x14ac:dyDescent="0.25">
      <c r="A873" s="209">
        <v>107349</v>
      </c>
      <c r="B873" s="210">
        <v>1</v>
      </c>
      <c r="C873" s="196" t="s">
        <v>97</v>
      </c>
      <c r="D873" s="201">
        <v>38755</v>
      </c>
      <c r="E873" s="196" t="s">
        <v>2185</v>
      </c>
      <c r="F873" s="201">
        <v>43770.875057870369</v>
      </c>
      <c r="G873" s="196" t="s">
        <v>161</v>
      </c>
      <c r="H873" s="198" t="s">
        <v>190</v>
      </c>
      <c r="I873" s="196" t="s">
        <v>172</v>
      </c>
      <c r="J873" s="196" t="s">
        <v>101</v>
      </c>
      <c r="L873" s="200" t="s">
        <v>101</v>
      </c>
      <c r="M873" s="198" t="s">
        <v>2186</v>
      </c>
      <c r="O873" s="196" t="s">
        <v>553</v>
      </c>
      <c r="P873" s="198" t="s">
        <v>1789</v>
      </c>
      <c r="R873" s="196" t="s">
        <v>47</v>
      </c>
      <c r="S873" s="196" t="s">
        <v>45</v>
      </c>
      <c r="T873" s="211">
        <v>5.15</v>
      </c>
      <c r="U873" s="201">
        <v>42048</v>
      </c>
      <c r="W873" s="200" t="s">
        <v>93</v>
      </c>
      <c r="X873" s="196" t="s">
        <v>94</v>
      </c>
      <c r="AA873" s="196" t="s">
        <v>10009</v>
      </c>
      <c r="AB873" s="196" t="s">
        <v>10007</v>
      </c>
      <c r="AC873" s="200">
        <v>3</v>
      </c>
      <c r="AD873" s="200" t="s">
        <v>8231</v>
      </c>
      <c r="AE873" s="203" t="s">
        <v>505</v>
      </c>
      <c r="AF873" s="212">
        <v>18396930.25</v>
      </c>
      <c r="AG873" s="198" t="s">
        <v>2187</v>
      </c>
    </row>
    <row r="874" spans="1:33" hidden="1" x14ac:dyDescent="0.25">
      <c r="A874" s="209">
        <v>107351.01</v>
      </c>
      <c r="B874" s="210">
        <v>2</v>
      </c>
      <c r="C874" s="196" t="s">
        <v>97</v>
      </c>
      <c r="D874" s="201">
        <v>38952</v>
      </c>
      <c r="E874" s="196" t="s">
        <v>3773</v>
      </c>
      <c r="F874" s="201">
        <v>44538</v>
      </c>
      <c r="G874" s="196" t="s">
        <v>666</v>
      </c>
      <c r="H874" s="198" t="s">
        <v>1613</v>
      </c>
      <c r="I874" s="196" t="s">
        <v>848</v>
      </c>
      <c r="J874" s="196" t="s">
        <v>101</v>
      </c>
      <c r="L874" s="200" t="s">
        <v>101</v>
      </c>
      <c r="M874" s="198" t="s">
        <v>10010</v>
      </c>
      <c r="N874" s="198" t="s">
        <v>10011</v>
      </c>
      <c r="O874" s="196" t="s">
        <v>553</v>
      </c>
      <c r="P874" s="198" t="s">
        <v>1783</v>
      </c>
      <c r="R874" s="196" t="s">
        <v>47</v>
      </c>
      <c r="S874" s="196" t="s">
        <v>45</v>
      </c>
      <c r="T874" s="211">
        <v>3.6539999999999999</v>
      </c>
      <c r="U874" s="201">
        <v>42244</v>
      </c>
      <c r="W874" s="200" t="s">
        <v>93</v>
      </c>
      <c r="X874" s="196" t="s">
        <v>94</v>
      </c>
      <c r="AA874" s="196" t="s">
        <v>10012</v>
      </c>
      <c r="AB874" s="196" t="s">
        <v>10013</v>
      </c>
      <c r="AC874" s="200">
        <v>1</v>
      </c>
      <c r="AD874" s="200" t="s">
        <v>8231</v>
      </c>
      <c r="AE874" s="203" t="s">
        <v>505</v>
      </c>
      <c r="AF874" s="212">
        <v>1110000</v>
      </c>
      <c r="AG874" s="198" t="s">
        <v>10014</v>
      </c>
    </row>
    <row r="875" spans="1:33" hidden="1" x14ac:dyDescent="0.25">
      <c r="A875" s="209">
        <v>107351.01</v>
      </c>
      <c r="B875" s="210">
        <v>2</v>
      </c>
      <c r="C875" s="196" t="s">
        <v>97</v>
      </c>
      <c r="D875" s="201">
        <v>38952</v>
      </c>
      <c r="E875" s="196" t="s">
        <v>3773</v>
      </c>
      <c r="F875" s="201">
        <v>44538</v>
      </c>
      <c r="G875" s="196" t="s">
        <v>666</v>
      </c>
      <c r="H875" s="198" t="s">
        <v>1613</v>
      </c>
      <c r="I875" s="196" t="s">
        <v>848</v>
      </c>
      <c r="J875" s="196" t="s">
        <v>101</v>
      </c>
      <c r="L875" s="200" t="s">
        <v>101</v>
      </c>
      <c r="M875" s="198" t="s">
        <v>10010</v>
      </c>
      <c r="N875" s="198" t="s">
        <v>10011</v>
      </c>
      <c r="O875" s="196" t="s">
        <v>553</v>
      </c>
      <c r="P875" s="198" t="s">
        <v>1783</v>
      </c>
      <c r="R875" s="196" t="s">
        <v>47</v>
      </c>
      <c r="S875" s="196" t="s">
        <v>45</v>
      </c>
      <c r="T875" s="211">
        <v>3.6539999999999999</v>
      </c>
      <c r="U875" s="201">
        <v>42244</v>
      </c>
      <c r="W875" s="200" t="s">
        <v>93</v>
      </c>
      <c r="X875" s="196" t="s">
        <v>94</v>
      </c>
      <c r="AA875" s="196" t="s">
        <v>10015</v>
      </c>
      <c r="AB875" s="196" t="s">
        <v>10013</v>
      </c>
      <c r="AC875" s="200">
        <v>2</v>
      </c>
      <c r="AD875" s="200" t="s">
        <v>8231</v>
      </c>
      <c r="AE875" s="203" t="s">
        <v>505</v>
      </c>
      <c r="AF875" s="212">
        <v>5105000</v>
      </c>
      <c r="AG875" s="198" t="s">
        <v>10014</v>
      </c>
    </row>
    <row r="876" spans="1:33" hidden="1" x14ac:dyDescent="0.25">
      <c r="A876" s="209">
        <v>107351.01</v>
      </c>
      <c r="B876" s="210">
        <v>2</v>
      </c>
      <c r="C876" s="196" t="s">
        <v>97</v>
      </c>
      <c r="D876" s="201">
        <v>38952</v>
      </c>
      <c r="E876" s="196" t="s">
        <v>3773</v>
      </c>
      <c r="F876" s="201">
        <v>44538</v>
      </c>
      <c r="G876" s="196" t="s">
        <v>666</v>
      </c>
      <c r="H876" s="198" t="s">
        <v>1613</v>
      </c>
      <c r="I876" s="196" t="s">
        <v>848</v>
      </c>
      <c r="J876" s="196" t="s">
        <v>101</v>
      </c>
      <c r="L876" s="200" t="s">
        <v>101</v>
      </c>
      <c r="M876" s="198" t="s">
        <v>10010</v>
      </c>
      <c r="N876" s="198" t="s">
        <v>10011</v>
      </c>
      <c r="O876" s="196" t="s">
        <v>553</v>
      </c>
      <c r="P876" s="198" t="s">
        <v>1783</v>
      </c>
      <c r="R876" s="196" t="s">
        <v>47</v>
      </c>
      <c r="S876" s="196" t="s">
        <v>45</v>
      </c>
      <c r="T876" s="211">
        <v>3.6539999999999999</v>
      </c>
      <c r="U876" s="201">
        <v>42244</v>
      </c>
      <c r="W876" s="200" t="s">
        <v>93</v>
      </c>
      <c r="X876" s="196" t="s">
        <v>94</v>
      </c>
      <c r="AA876" s="196" t="s">
        <v>10016</v>
      </c>
      <c r="AB876" s="196" t="s">
        <v>10013</v>
      </c>
      <c r="AC876" s="200">
        <v>3</v>
      </c>
      <c r="AD876" s="200" t="s">
        <v>8231</v>
      </c>
      <c r="AE876" s="203" t="s">
        <v>505</v>
      </c>
      <c r="AF876" s="212">
        <v>25990299</v>
      </c>
      <c r="AG876" s="198" t="s">
        <v>10014</v>
      </c>
    </row>
    <row r="877" spans="1:33" hidden="1" x14ac:dyDescent="0.25">
      <c r="A877" s="209">
        <v>107351.01</v>
      </c>
      <c r="B877" s="210">
        <v>2</v>
      </c>
      <c r="C877" s="196" t="s">
        <v>97</v>
      </c>
      <c r="D877" s="201">
        <v>38952</v>
      </c>
      <c r="E877" s="196" t="s">
        <v>3773</v>
      </c>
      <c r="F877" s="201">
        <v>44538</v>
      </c>
      <c r="G877" s="196" t="s">
        <v>666</v>
      </c>
      <c r="H877" s="198" t="s">
        <v>1613</v>
      </c>
      <c r="I877" s="196" t="s">
        <v>848</v>
      </c>
      <c r="J877" s="196" t="s">
        <v>101</v>
      </c>
      <c r="L877" s="200" t="s">
        <v>101</v>
      </c>
      <c r="M877" s="198" t="s">
        <v>10010</v>
      </c>
      <c r="N877" s="198" t="s">
        <v>10011</v>
      </c>
      <c r="O877" s="196" t="s">
        <v>553</v>
      </c>
      <c r="P877" s="198" t="s">
        <v>1783</v>
      </c>
      <c r="R877" s="196" t="s">
        <v>47</v>
      </c>
      <c r="S877" s="196" t="s">
        <v>45</v>
      </c>
      <c r="T877" s="211">
        <v>3.6539999999999999</v>
      </c>
      <c r="U877" s="201">
        <v>42244</v>
      </c>
      <c r="W877" s="200" t="s">
        <v>93</v>
      </c>
      <c r="X877" s="196" t="s">
        <v>94</v>
      </c>
      <c r="AA877" s="196" t="s">
        <v>10017</v>
      </c>
      <c r="AB877" s="196" t="s">
        <v>10013</v>
      </c>
      <c r="AC877" s="200">
        <v>3</v>
      </c>
      <c r="AD877" s="200" t="s">
        <v>8231</v>
      </c>
      <c r="AE877" s="203" t="s">
        <v>505</v>
      </c>
      <c r="AF877" s="212">
        <v>1578086</v>
      </c>
      <c r="AG877" s="198" t="s">
        <v>10014</v>
      </c>
    </row>
    <row r="878" spans="1:33" hidden="1" x14ac:dyDescent="0.25">
      <c r="A878" s="209">
        <v>107386.01</v>
      </c>
      <c r="B878" s="210">
        <v>2</v>
      </c>
      <c r="C878" s="196" t="s">
        <v>114</v>
      </c>
      <c r="D878" s="201">
        <v>40116</v>
      </c>
      <c r="E878" s="196" t="s">
        <v>2937</v>
      </c>
      <c r="F878" s="201">
        <v>44544</v>
      </c>
      <c r="G878" s="196" t="s">
        <v>170</v>
      </c>
      <c r="H878" s="198" t="s">
        <v>128</v>
      </c>
      <c r="I878" s="196" t="s">
        <v>3427</v>
      </c>
      <c r="J878" s="196" t="s">
        <v>101</v>
      </c>
      <c r="L878" s="200" t="s">
        <v>101</v>
      </c>
      <c r="M878" s="198" t="s">
        <v>5103</v>
      </c>
      <c r="O878" s="196" t="s">
        <v>553</v>
      </c>
      <c r="P878" s="198" t="s">
        <v>2919</v>
      </c>
      <c r="R878" s="196" t="s">
        <v>47</v>
      </c>
      <c r="S878" s="196" t="s">
        <v>41</v>
      </c>
      <c r="T878" s="211">
        <v>0</v>
      </c>
      <c r="U878" s="201">
        <v>41929</v>
      </c>
      <c r="W878" s="200" t="s">
        <v>93</v>
      </c>
      <c r="X878" s="196" t="s">
        <v>13</v>
      </c>
      <c r="AA878" s="196" t="s">
        <v>10018</v>
      </c>
      <c r="AB878" s="196" t="s">
        <v>10019</v>
      </c>
      <c r="AC878" s="200">
        <v>0</v>
      </c>
      <c r="AD878" s="200" t="s">
        <v>8231</v>
      </c>
      <c r="AE878" s="212">
        <v>-27876.639999999999</v>
      </c>
      <c r="AF878" s="212">
        <v>147123.35999999999</v>
      </c>
      <c r="AG878" s="198" t="s">
        <v>10020</v>
      </c>
    </row>
    <row r="879" spans="1:33" hidden="1" x14ac:dyDescent="0.25">
      <c r="A879" s="209">
        <v>107386.01</v>
      </c>
      <c r="B879" s="210">
        <v>2</v>
      </c>
      <c r="C879" s="196" t="s">
        <v>114</v>
      </c>
      <c r="D879" s="201">
        <v>40116</v>
      </c>
      <c r="E879" s="196" t="s">
        <v>2937</v>
      </c>
      <c r="F879" s="201">
        <v>44544</v>
      </c>
      <c r="G879" s="196" t="s">
        <v>170</v>
      </c>
      <c r="H879" s="198" t="s">
        <v>128</v>
      </c>
      <c r="I879" s="196" t="s">
        <v>3427</v>
      </c>
      <c r="J879" s="196" t="s">
        <v>101</v>
      </c>
      <c r="L879" s="200" t="s">
        <v>101</v>
      </c>
      <c r="M879" s="198" t="s">
        <v>5103</v>
      </c>
      <c r="O879" s="196" t="s">
        <v>553</v>
      </c>
      <c r="P879" s="198" t="s">
        <v>2919</v>
      </c>
      <c r="R879" s="196" t="s">
        <v>47</v>
      </c>
      <c r="S879" s="196" t="s">
        <v>41</v>
      </c>
      <c r="T879" s="211">
        <v>0</v>
      </c>
      <c r="U879" s="201">
        <v>41929</v>
      </c>
      <c r="W879" s="200" t="s">
        <v>93</v>
      </c>
      <c r="X879" s="196" t="s">
        <v>13</v>
      </c>
      <c r="AA879" s="196" t="s">
        <v>10021</v>
      </c>
      <c r="AB879" s="196" t="s">
        <v>10019</v>
      </c>
      <c r="AC879" s="200">
        <v>1</v>
      </c>
      <c r="AD879" s="200" t="s">
        <v>8231</v>
      </c>
      <c r="AE879" s="212">
        <v>17597.22</v>
      </c>
      <c r="AF879" s="212">
        <v>1307597.22</v>
      </c>
      <c r="AG879" s="198" t="s">
        <v>10020</v>
      </c>
    </row>
    <row r="880" spans="1:33" hidden="1" x14ac:dyDescent="0.25">
      <c r="A880" s="209">
        <v>107386.01</v>
      </c>
      <c r="B880" s="210">
        <v>2</v>
      </c>
      <c r="C880" s="196" t="s">
        <v>114</v>
      </c>
      <c r="D880" s="201">
        <v>40116</v>
      </c>
      <c r="E880" s="196" t="s">
        <v>2937</v>
      </c>
      <c r="F880" s="201">
        <v>44544</v>
      </c>
      <c r="G880" s="196" t="s">
        <v>170</v>
      </c>
      <c r="H880" s="198" t="s">
        <v>128</v>
      </c>
      <c r="I880" s="196" t="s">
        <v>3427</v>
      </c>
      <c r="J880" s="196" t="s">
        <v>101</v>
      </c>
      <c r="L880" s="200" t="s">
        <v>101</v>
      </c>
      <c r="M880" s="198" t="s">
        <v>5103</v>
      </c>
      <c r="O880" s="196" t="s">
        <v>553</v>
      </c>
      <c r="P880" s="198" t="s">
        <v>2919</v>
      </c>
      <c r="R880" s="196" t="s">
        <v>47</v>
      </c>
      <c r="S880" s="196" t="s">
        <v>41</v>
      </c>
      <c r="T880" s="211">
        <v>0</v>
      </c>
      <c r="U880" s="201">
        <v>41929</v>
      </c>
      <c r="W880" s="200" t="s">
        <v>93</v>
      </c>
      <c r="X880" s="196" t="s">
        <v>13</v>
      </c>
      <c r="AA880" s="196" t="s">
        <v>10022</v>
      </c>
      <c r="AB880" s="196" t="s">
        <v>10019</v>
      </c>
      <c r="AC880" s="200">
        <v>2</v>
      </c>
      <c r="AD880" s="200" t="s">
        <v>8231</v>
      </c>
      <c r="AE880" s="212">
        <v>-3200272.47</v>
      </c>
      <c r="AF880" s="212">
        <v>4850227.53</v>
      </c>
      <c r="AG880" s="198" t="s">
        <v>10020</v>
      </c>
    </row>
    <row r="881" spans="1:33" hidden="1" x14ac:dyDescent="0.25">
      <c r="A881" s="209">
        <v>107386.01</v>
      </c>
      <c r="B881" s="210">
        <v>2</v>
      </c>
      <c r="C881" s="196" t="s">
        <v>114</v>
      </c>
      <c r="D881" s="201">
        <v>40116</v>
      </c>
      <c r="E881" s="196" t="s">
        <v>2937</v>
      </c>
      <c r="F881" s="201">
        <v>44544</v>
      </c>
      <c r="G881" s="196" t="s">
        <v>170</v>
      </c>
      <c r="H881" s="198" t="s">
        <v>128</v>
      </c>
      <c r="I881" s="196" t="s">
        <v>3427</v>
      </c>
      <c r="J881" s="196" t="s">
        <v>101</v>
      </c>
      <c r="L881" s="200" t="s">
        <v>101</v>
      </c>
      <c r="M881" s="198" t="s">
        <v>5103</v>
      </c>
      <c r="O881" s="196" t="s">
        <v>553</v>
      </c>
      <c r="P881" s="198" t="s">
        <v>2919</v>
      </c>
      <c r="R881" s="196" t="s">
        <v>47</v>
      </c>
      <c r="S881" s="196" t="s">
        <v>41</v>
      </c>
      <c r="T881" s="211">
        <v>0</v>
      </c>
      <c r="U881" s="201">
        <v>41929</v>
      </c>
      <c r="W881" s="200" t="s">
        <v>93</v>
      </c>
      <c r="X881" s="196" t="s">
        <v>13</v>
      </c>
      <c r="AA881" s="196" t="s">
        <v>10023</v>
      </c>
      <c r="AB881" s="196" t="s">
        <v>10019</v>
      </c>
      <c r="AC881" s="200">
        <v>3</v>
      </c>
      <c r="AD881" s="200" t="s">
        <v>8231</v>
      </c>
      <c r="AE881" s="212">
        <v>-2136480.65</v>
      </c>
      <c r="AF881" s="212">
        <v>22509878.350000001</v>
      </c>
      <c r="AG881" s="198" t="s">
        <v>10020</v>
      </c>
    </row>
    <row r="882" spans="1:33" hidden="1" x14ac:dyDescent="0.25">
      <c r="A882" s="209">
        <v>107386.01</v>
      </c>
      <c r="B882" s="210">
        <v>2</v>
      </c>
      <c r="C882" s="196" t="s">
        <v>114</v>
      </c>
      <c r="D882" s="201">
        <v>40116</v>
      </c>
      <c r="E882" s="196" t="s">
        <v>2937</v>
      </c>
      <c r="F882" s="201">
        <v>44544</v>
      </c>
      <c r="G882" s="196" t="s">
        <v>170</v>
      </c>
      <c r="H882" s="198" t="s">
        <v>128</v>
      </c>
      <c r="I882" s="196" t="s">
        <v>3427</v>
      </c>
      <c r="J882" s="196" t="s">
        <v>101</v>
      </c>
      <c r="L882" s="200" t="s">
        <v>101</v>
      </c>
      <c r="M882" s="198" t="s">
        <v>5103</v>
      </c>
      <c r="O882" s="196" t="s">
        <v>553</v>
      </c>
      <c r="P882" s="198" t="s">
        <v>2919</v>
      </c>
      <c r="R882" s="196" t="s">
        <v>47</v>
      </c>
      <c r="S882" s="196" t="s">
        <v>41</v>
      </c>
      <c r="T882" s="211">
        <v>0</v>
      </c>
      <c r="U882" s="201">
        <v>41929</v>
      </c>
      <c r="W882" s="200" t="s">
        <v>93</v>
      </c>
      <c r="X882" s="196" t="s">
        <v>13</v>
      </c>
      <c r="AA882" s="196" t="s">
        <v>10024</v>
      </c>
      <c r="AB882" s="196" t="s">
        <v>10019</v>
      </c>
      <c r="AC882" s="200">
        <v>3</v>
      </c>
      <c r="AD882" s="200" t="s">
        <v>8231</v>
      </c>
      <c r="AE882" s="212">
        <v>31024.27</v>
      </c>
      <c r="AF882" s="212">
        <v>211661.27</v>
      </c>
      <c r="AG882" s="198" t="s">
        <v>10020</v>
      </c>
    </row>
    <row r="883" spans="1:33" ht="36" hidden="1" x14ac:dyDescent="0.25">
      <c r="A883" s="209">
        <v>107461</v>
      </c>
      <c r="B883" s="210">
        <v>1</v>
      </c>
      <c r="C883" s="196" t="s">
        <v>85</v>
      </c>
      <c r="D883" s="201">
        <v>38789</v>
      </c>
      <c r="E883" s="196" t="s">
        <v>2185</v>
      </c>
      <c r="F883" s="201">
        <v>44691</v>
      </c>
      <c r="G883" s="196" t="s">
        <v>222</v>
      </c>
      <c r="H883" s="198" t="s">
        <v>718</v>
      </c>
      <c r="I883" s="196" t="s">
        <v>697</v>
      </c>
      <c r="J883" s="196" t="s">
        <v>101</v>
      </c>
      <c r="L883" s="200" t="s">
        <v>101</v>
      </c>
      <c r="M883" s="198" t="s">
        <v>4495</v>
      </c>
      <c r="N883" s="198" t="s">
        <v>4496</v>
      </c>
      <c r="O883" s="196" t="s">
        <v>553</v>
      </c>
      <c r="P883" s="198" t="s">
        <v>1789</v>
      </c>
      <c r="R883" s="196" t="s">
        <v>47</v>
      </c>
      <c r="S883" s="196" t="s">
        <v>45</v>
      </c>
      <c r="T883" s="211">
        <v>11</v>
      </c>
      <c r="W883" s="200" t="s">
        <v>93</v>
      </c>
      <c r="AA883" s="196" t="s">
        <v>10025</v>
      </c>
      <c r="AB883" s="196" t="s">
        <v>10026</v>
      </c>
      <c r="AC883" s="200">
        <v>0</v>
      </c>
      <c r="AD883" s="200" t="s">
        <v>8231</v>
      </c>
      <c r="AE883" s="212">
        <v>685692.73</v>
      </c>
      <c r="AF883" s="212">
        <v>1685692.73</v>
      </c>
    </row>
    <row r="884" spans="1:33" hidden="1" x14ac:dyDescent="0.25">
      <c r="A884" s="209">
        <v>107473</v>
      </c>
      <c r="B884" s="210">
        <v>4</v>
      </c>
      <c r="C884" s="196" t="s">
        <v>85</v>
      </c>
      <c r="D884" s="201">
        <v>38792</v>
      </c>
      <c r="E884" s="196" t="s">
        <v>449</v>
      </c>
      <c r="F884" s="201">
        <v>43476</v>
      </c>
      <c r="G884" s="196" t="s">
        <v>152</v>
      </c>
      <c r="H884" s="198" t="s">
        <v>420</v>
      </c>
      <c r="M884" s="198" t="s">
        <v>4880</v>
      </c>
      <c r="O884" s="196" t="s">
        <v>119</v>
      </c>
      <c r="P884" s="198" t="s">
        <v>19</v>
      </c>
      <c r="S884" s="196" t="s">
        <v>42</v>
      </c>
      <c r="T884" s="211">
        <v>0</v>
      </c>
      <c r="W884" s="200" t="s">
        <v>93</v>
      </c>
      <c r="AA884" s="196" t="s">
        <v>10027</v>
      </c>
      <c r="AC884" s="200">
        <v>3</v>
      </c>
      <c r="AD884" s="200" t="s">
        <v>8274</v>
      </c>
      <c r="AE884" s="212">
        <v>1819854</v>
      </c>
      <c r="AF884" s="212">
        <v>24413862.030000001</v>
      </c>
    </row>
    <row r="885" spans="1:33" hidden="1" x14ac:dyDescent="0.25">
      <c r="A885" s="209">
        <v>107532</v>
      </c>
      <c r="B885" s="210">
        <v>4</v>
      </c>
      <c r="C885" s="196" t="s">
        <v>85</v>
      </c>
      <c r="D885" s="201">
        <v>38805</v>
      </c>
      <c r="E885" s="196" t="s">
        <v>2185</v>
      </c>
      <c r="F885" s="201">
        <v>44683</v>
      </c>
      <c r="G885" s="196" t="s">
        <v>152</v>
      </c>
      <c r="H885" s="198" t="s">
        <v>88</v>
      </c>
      <c r="I885" s="196" t="s">
        <v>477</v>
      </c>
      <c r="J885" s="196" t="s">
        <v>299</v>
      </c>
      <c r="L885" s="200" t="s">
        <v>300</v>
      </c>
      <c r="M885" s="198" t="s">
        <v>10028</v>
      </c>
      <c r="O885" s="196" t="s">
        <v>553</v>
      </c>
      <c r="P885" s="198" t="s">
        <v>1783</v>
      </c>
      <c r="R885" s="196" t="s">
        <v>47</v>
      </c>
      <c r="S885" s="196" t="s">
        <v>45</v>
      </c>
      <c r="T885" s="211">
        <v>4.5389999999999997</v>
      </c>
      <c r="U885" s="201">
        <v>45373</v>
      </c>
      <c r="W885" s="200" t="s">
        <v>93</v>
      </c>
      <c r="X885" s="196" t="s">
        <v>303</v>
      </c>
      <c r="AA885" s="196" t="s">
        <v>10029</v>
      </c>
      <c r="AB885" s="196" t="s">
        <v>10030</v>
      </c>
      <c r="AC885" s="200">
        <v>0</v>
      </c>
      <c r="AD885" s="200" t="s">
        <v>8231</v>
      </c>
      <c r="AE885" s="203" t="s">
        <v>505</v>
      </c>
      <c r="AF885" s="212">
        <v>1530000</v>
      </c>
    </row>
    <row r="886" spans="1:33" hidden="1" x14ac:dyDescent="0.25">
      <c r="A886" s="209">
        <v>107532</v>
      </c>
      <c r="B886" s="210">
        <v>4</v>
      </c>
      <c r="C886" s="196" t="s">
        <v>85</v>
      </c>
      <c r="D886" s="201">
        <v>38805</v>
      </c>
      <c r="E886" s="196" t="s">
        <v>2185</v>
      </c>
      <c r="F886" s="201">
        <v>44683</v>
      </c>
      <c r="G886" s="196" t="s">
        <v>152</v>
      </c>
      <c r="H886" s="198" t="s">
        <v>88</v>
      </c>
      <c r="I886" s="196" t="s">
        <v>477</v>
      </c>
      <c r="J886" s="196" t="s">
        <v>299</v>
      </c>
      <c r="L886" s="200" t="s">
        <v>300</v>
      </c>
      <c r="M886" s="198" t="s">
        <v>10028</v>
      </c>
      <c r="O886" s="196" t="s">
        <v>553</v>
      </c>
      <c r="P886" s="198" t="s">
        <v>1783</v>
      </c>
      <c r="R886" s="196" t="s">
        <v>47</v>
      </c>
      <c r="S886" s="196" t="s">
        <v>45</v>
      </c>
      <c r="T886" s="211">
        <v>4.5389999999999997</v>
      </c>
      <c r="U886" s="201">
        <v>45373</v>
      </c>
      <c r="W886" s="200" t="s">
        <v>93</v>
      </c>
      <c r="X886" s="196" t="s">
        <v>303</v>
      </c>
      <c r="AA886" s="196" t="s">
        <v>10031</v>
      </c>
      <c r="AB886" s="196" t="s">
        <v>10030</v>
      </c>
      <c r="AC886" s="200">
        <v>1</v>
      </c>
      <c r="AD886" s="200" t="s">
        <v>8231</v>
      </c>
      <c r="AE886" s="203" t="s">
        <v>505</v>
      </c>
      <c r="AF886" s="212">
        <v>543800</v>
      </c>
    </row>
    <row r="887" spans="1:33" hidden="1" x14ac:dyDescent="0.25">
      <c r="A887" s="209">
        <v>107579</v>
      </c>
      <c r="B887" s="210">
        <v>1</v>
      </c>
      <c r="C887" s="196" t="s">
        <v>85</v>
      </c>
      <c r="D887" s="201">
        <v>38820</v>
      </c>
      <c r="E887" s="196" t="s">
        <v>2185</v>
      </c>
      <c r="F887" s="201">
        <v>44692</v>
      </c>
      <c r="G887" s="196" t="s">
        <v>222</v>
      </c>
      <c r="H887" s="198" t="s">
        <v>285</v>
      </c>
      <c r="I887" s="196" t="s">
        <v>2344</v>
      </c>
      <c r="J887" s="196" t="s">
        <v>101</v>
      </c>
      <c r="L887" s="200" t="s">
        <v>101</v>
      </c>
      <c r="M887" s="198" t="s">
        <v>3709</v>
      </c>
      <c r="N887" s="198" t="s">
        <v>3710</v>
      </c>
      <c r="O887" s="196" t="s">
        <v>553</v>
      </c>
      <c r="P887" s="198" t="s">
        <v>1789</v>
      </c>
      <c r="R887" s="196" t="s">
        <v>47</v>
      </c>
      <c r="S887" s="196" t="s">
        <v>45</v>
      </c>
      <c r="T887" s="211">
        <v>5.62</v>
      </c>
      <c r="U887" s="201">
        <v>45996</v>
      </c>
      <c r="W887" s="200" t="s">
        <v>93</v>
      </c>
      <c r="X887" s="196" t="s">
        <v>103</v>
      </c>
      <c r="AA887" s="196" t="s">
        <v>10032</v>
      </c>
      <c r="AB887" s="196" t="s">
        <v>10033</v>
      </c>
      <c r="AC887" s="200">
        <v>1</v>
      </c>
      <c r="AD887" s="200" t="s">
        <v>8231</v>
      </c>
      <c r="AE887" s="212">
        <v>1000000</v>
      </c>
      <c r="AF887" s="212">
        <v>2950000</v>
      </c>
    </row>
    <row r="888" spans="1:33" ht="36" hidden="1" x14ac:dyDescent="0.25">
      <c r="A888" s="209">
        <v>107637.03</v>
      </c>
      <c r="B888" s="210">
        <v>2</v>
      </c>
      <c r="C888" s="196" t="s">
        <v>97</v>
      </c>
      <c r="D888" s="201">
        <v>39385</v>
      </c>
      <c r="E888" s="196" t="s">
        <v>10034</v>
      </c>
      <c r="F888" s="201">
        <v>44538</v>
      </c>
      <c r="G888" s="196" t="s">
        <v>253</v>
      </c>
      <c r="H888" s="198" t="s">
        <v>223</v>
      </c>
      <c r="I888" s="196" t="s">
        <v>3644</v>
      </c>
      <c r="J888" s="196" t="s">
        <v>101</v>
      </c>
      <c r="L888" s="200" t="s">
        <v>101</v>
      </c>
      <c r="M888" s="198" t="s">
        <v>10035</v>
      </c>
      <c r="N888" s="198" t="s">
        <v>10036</v>
      </c>
      <c r="O888" s="196" t="s">
        <v>553</v>
      </c>
      <c r="P888" s="198" t="s">
        <v>1783</v>
      </c>
      <c r="R888" s="196" t="s">
        <v>47</v>
      </c>
      <c r="S888" s="196" t="s">
        <v>45</v>
      </c>
      <c r="T888" s="211">
        <v>2.2370000000000001</v>
      </c>
      <c r="U888" s="201">
        <v>41887</v>
      </c>
      <c r="W888" s="200" t="s">
        <v>93</v>
      </c>
      <c r="X888" s="196" t="s">
        <v>13</v>
      </c>
      <c r="AA888" s="196" t="s">
        <v>10037</v>
      </c>
      <c r="AB888" s="196" t="s">
        <v>10038</v>
      </c>
      <c r="AC888" s="200">
        <v>2</v>
      </c>
      <c r="AD888" s="200" t="s">
        <v>8231</v>
      </c>
      <c r="AE888" s="203" t="s">
        <v>505</v>
      </c>
      <c r="AF888" s="212">
        <v>13451000</v>
      </c>
      <c r="AG888" s="198" t="s">
        <v>10039</v>
      </c>
    </row>
    <row r="889" spans="1:33" ht="36" hidden="1" x14ac:dyDescent="0.25">
      <c r="A889" s="209">
        <v>107637.03</v>
      </c>
      <c r="B889" s="210">
        <v>2</v>
      </c>
      <c r="C889" s="196" t="s">
        <v>97</v>
      </c>
      <c r="D889" s="201">
        <v>39385</v>
      </c>
      <c r="E889" s="196" t="s">
        <v>10034</v>
      </c>
      <c r="F889" s="201">
        <v>44538</v>
      </c>
      <c r="G889" s="196" t="s">
        <v>253</v>
      </c>
      <c r="H889" s="198" t="s">
        <v>223</v>
      </c>
      <c r="I889" s="196" t="s">
        <v>3644</v>
      </c>
      <c r="J889" s="196" t="s">
        <v>101</v>
      </c>
      <c r="L889" s="200" t="s">
        <v>101</v>
      </c>
      <c r="M889" s="198" t="s">
        <v>10035</v>
      </c>
      <c r="N889" s="198" t="s">
        <v>10036</v>
      </c>
      <c r="O889" s="196" t="s">
        <v>553</v>
      </c>
      <c r="P889" s="198" t="s">
        <v>1783</v>
      </c>
      <c r="R889" s="196" t="s">
        <v>47</v>
      </c>
      <c r="S889" s="196" t="s">
        <v>45</v>
      </c>
      <c r="T889" s="211">
        <v>2.2370000000000001</v>
      </c>
      <c r="U889" s="201">
        <v>41887</v>
      </c>
      <c r="W889" s="200" t="s">
        <v>93</v>
      </c>
      <c r="X889" s="196" t="s">
        <v>13</v>
      </c>
      <c r="AA889" s="196" t="s">
        <v>10040</v>
      </c>
      <c r="AB889" s="196" t="s">
        <v>10038</v>
      </c>
      <c r="AC889" s="200">
        <v>3</v>
      </c>
      <c r="AD889" s="200" t="s">
        <v>8231</v>
      </c>
      <c r="AE889" s="203" t="s">
        <v>505</v>
      </c>
      <c r="AF889" s="212">
        <v>26504654</v>
      </c>
      <c r="AG889" s="198" t="s">
        <v>10039</v>
      </c>
    </row>
    <row r="890" spans="1:33" hidden="1" x14ac:dyDescent="0.25">
      <c r="A890" s="209">
        <v>107646</v>
      </c>
      <c r="B890" s="210">
        <v>4</v>
      </c>
      <c r="C890" s="196" t="s">
        <v>85</v>
      </c>
      <c r="D890" s="201">
        <v>38838</v>
      </c>
      <c r="E890" s="196" t="s">
        <v>741</v>
      </c>
      <c r="F890" s="201">
        <v>44221</v>
      </c>
      <c r="G890" s="196" t="s">
        <v>148</v>
      </c>
      <c r="H890" s="198" t="s">
        <v>229</v>
      </c>
      <c r="I890" s="196" t="s">
        <v>10041</v>
      </c>
      <c r="K890" s="196" t="s">
        <v>417</v>
      </c>
      <c r="L890" s="200" t="s">
        <v>183</v>
      </c>
      <c r="M890" s="198" t="s">
        <v>10042</v>
      </c>
      <c r="O890" s="196" t="s">
        <v>40</v>
      </c>
      <c r="P890" s="198" t="s">
        <v>166</v>
      </c>
      <c r="R890" s="196" t="s">
        <v>39</v>
      </c>
      <c r="S890" s="196" t="s">
        <v>45</v>
      </c>
      <c r="T890" s="211">
        <v>0.01</v>
      </c>
      <c r="U890" s="201">
        <v>45058</v>
      </c>
      <c r="W890" s="200" t="s">
        <v>93</v>
      </c>
      <c r="X890" s="196" t="s">
        <v>186</v>
      </c>
      <c r="Z890" s="198" t="s">
        <v>10043</v>
      </c>
      <c r="AA890" s="196" t="s">
        <v>10044</v>
      </c>
      <c r="AC890" s="200">
        <v>0</v>
      </c>
      <c r="AD890" s="200" t="s">
        <v>8250</v>
      </c>
      <c r="AE890" s="203" t="s">
        <v>505</v>
      </c>
      <c r="AF890" s="212">
        <v>56051.8</v>
      </c>
    </row>
    <row r="891" spans="1:33" hidden="1" x14ac:dyDescent="0.25">
      <c r="A891" s="209">
        <v>107646</v>
      </c>
      <c r="B891" s="210">
        <v>4</v>
      </c>
      <c r="C891" s="196" t="s">
        <v>85</v>
      </c>
      <c r="D891" s="201">
        <v>38838</v>
      </c>
      <c r="E891" s="196" t="s">
        <v>741</v>
      </c>
      <c r="F891" s="201">
        <v>44221</v>
      </c>
      <c r="G891" s="196" t="s">
        <v>148</v>
      </c>
      <c r="H891" s="198" t="s">
        <v>229</v>
      </c>
      <c r="I891" s="196" t="s">
        <v>10041</v>
      </c>
      <c r="K891" s="196" t="s">
        <v>417</v>
      </c>
      <c r="L891" s="200" t="s">
        <v>183</v>
      </c>
      <c r="M891" s="198" t="s">
        <v>10042</v>
      </c>
      <c r="O891" s="196" t="s">
        <v>40</v>
      </c>
      <c r="P891" s="198" t="s">
        <v>166</v>
      </c>
      <c r="R891" s="196" t="s">
        <v>39</v>
      </c>
      <c r="S891" s="196" t="s">
        <v>45</v>
      </c>
      <c r="T891" s="211">
        <v>0.01</v>
      </c>
      <c r="U891" s="201">
        <v>45058</v>
      </c>
      <c r="W891" s="200" t="s">
        <v>93</v>
      </c>
      <c r="X891" s="196" t="s">
        <v>186</v>
      </c>
      <c r="Z891" s="198" t="s">
        <v>10043</v>
      </c>
      <c r="AA891" s="196" t="s">
        <v>10045</v>
      </c>
      <c r="AC891" s="200">
        <v>1</v>
      </c>
      <c r="AD891" s="200" t="s">
        <v>8250</v>
      </c>
      <c r="AE891" s="203" t="s">
        <v>505</v>
      </c>
      <c r="AF891" s="212">
        <v>32050</v>
      </c>
    </row>
    <row r="892" spans="1:33" hidden="1" x14ac:dyDescent="0.25">
      <c r="A892" s="209">
        <v>107669</v>
      </c>
      <c r="B892" s="210">
        <v>3</v>
      </c>
      <c r="C892" s="196" t="s">
        <v>97</v>
      </c>
      <c r="D892" s="201">
        <v>38840</v>
      </c>
      <c r="E892" s="196" t="s">
        <v>741</v>
      </c>
      <c r="F892" s="201">
        <v>44089.797395833331</v>
      </c>
      <c r="G892" s="196" t="s">
        <v>152</v>
      </c>
      <c r="H892" s="198" t="s">
        <v>538</v>
      </c>
      <c r="I892" s="196" t="s">
        <v>10046</v>
      </c>
      <c r="K892" s="196" t="s">
        <v>10047</v>
      </c>
      <c r="L892" s="200" t="s">
        <v>183</v>
      </c>
      <c r="M892" s="198" t="s">
        <v>10048</v>
      </c>
      <c r="N892" s="198" t="s">
        <v>10049</v>
      </c>
      <c r="O892" s="196" t="s">
        <v>40</v>
      </c>
      <c r="P892" s="198" t="s">
        <v>473</v>
      </c>
      <c r="R892" s="196" t="s">
        <v>39</v>
      </c>
      <c r="S892" s="196" t="s">
        <v>46</v>
      </c>
      <c r="T892" s="211">
        <v>3.5000000000000003E-2</v>
      </c>
      <c r="U892" s="201">
        <v>43329</v>
      </c>
      <c r="W892" s="200" t="s">
        <v>93</v>
      </c>
      <c r="X892" s="196" t="s">
        <v>103</v>
      </c>
      <c r="Z892" s="198" t="s">
        <v>10050</v>
      </c>
      <c r="AA892" s="196" t="s">
        <v>10051</v>
      </c>
      <c r="AB892" s="196" t="s">
        <v>10052</v>
      </c>
      <c r="AC892" s="200">
        <v>0</v>
      </c>
      <c r="AD892" s="200" t="s">
        <v>8231</v>
      </c>
      <c r="AE892" s="203" t="s">
        <v>505</v>
      </c>
      <c r="AF892" s="212">
        <v>555000</v>
      </c>
      <c r="AG892" s="198" t="s">
        <v>10053</v>
      </c>
    </row>
    <row r="893" spans="1:33" hidden="1" x14ac:dyDescent="0.25">
      <c r="A893" s="209">
        <v>107669</v>
      </c>
      <c r="B893" s="210">
        <v>3</v>
      </c>
      <c r="C893" s="196" t="s">
        <v>97</v>
      </c>
      <c r="D893" s="201">
        <v>38840</v>
      </c>
      <c r="E893" s="196" t="s">
        <v>741</v>
      </c>
      <c r="F893" s="201">
        <v>44089.797395833331</v>
      </c>
      <c r="G893" s="196" t="s">
        <v>152</v>
      </c>
      <c r="H893" s="198" t="s">
        <v>538</v>
      </c>
      <c r="I893" s="196" t="s">
        <v>10046</v>
      </c>
      <c r="K893" s="196" t="s">
        <v>10047</v>
      </c>
      <c r="L893" s="200" t="s">
        <v>183</v>
      </c>
      <c r="M893" s="198" t="s">
        <v>10048</v>
      </c>
      <c r="N893" s="198" t="s">
        <v>10049</v>
      </c>
      <c r="O893" s="196" t="s">
        <v>40</v>
      </c>
      <c r="P893" s="198" t="s">
        <v>473</v>
      </c>
      <c r="R893" s="196" t="s">
        <v>39</v>
      </c>
      <c r="S893" s="196" t="s">
        <v>46</v>
      </c>
      <c r="T893" s="211">
        <v>3.5000000000000003E-2</v>
      </c>
      <c r="U893" s="201">
        <v>43329</v>
      </c>
      <c r="W893" s="200" t="s">
        <v>93</v>
      </c>
      <c r="X893" s="196" t="s">
        <v>103</v>
      </c>
      <c r="Z893" s="198" t="s">
        <v>10050</v>
      </c>
      <c r="AA893" s="196" t="s">
        <v>10054</v>
      </c>
      <c r="AB893" s="196" t="s">
        <v>10052</v>
      </c>
      <c r="AC893" s="200">
        <v>1</v>
      </c>
      <c r="AD893" s="200" t="s">
        <v>8231</v>
      </c>
      <c r="AE893" s="203" t="s">
        <v>505</v>
      </c>
      <c r="AF893" s="212">
        <v>70000</v>
      </c>
      <c r="AG893" s="198" t="s">
        <v>10053</v>
      </c>
    </row>
    <row r="894" spans="1:33" hidden="1" x14ac:dyDescent="0.25">
      <c r="A894" s="209">
        <v>107669</v>
      </c>
      <c r="B894" s="210">
        <v>3</v>
      </c>
      <c r="C894" s="196" t="s">
        <v>97</v>
      </c>
      <c r="D894" s="201">
        <v>38840</v>
      </c>
      <c r="E894" s="196" t="s">
        <v>741</v>
      </c>
      <c r="F894" s="201">
        <v>44089.797395833331</v>
      </c>
      <c r="G894" s="196" t="s">
        <v>152</v>
      </c>
      <c r="H894" s="198" t="s">
        <v>538</v>
      </c>
      <c r="I894" s="196" t="s">
        <v>10046</v>
      </c>
      <c r="K894" s="196" t="s">
        <v>10047</v>
      </c>
      <c r="L894" s="200" t="s">
        <v>183</v>
      </c>
      <c r="M894" s="198" t="s">
        <v>10048</v>
      </c>
      <c r="N894" s="198" t="s">
        <v>10049</v>
      </c>
      <c r="O894" s="196" t="s">
        <v>40</v>
      </c>
      <c r="P894" s="198" t="s">
        <v>473</v>
      </c>
      <c r="R894" s="196" t="s">
        <v>39</v>
      </c>
      <c r="S894" s="196" t="s">
        <v>46</v>
      </c>
      <c r="T894" s="211">
        <v>3.5000000000000003E-2</v>
      </c>
      <c r="U894" s="201">
        <v>43329</v>
      </c>
      <c r="W894" s="200" t="s">
        <v>93</v>
      </c>
      <c r="X894" s="196" t="s">
        <v>103</v>
      </c>
      <c r="Z894" s="198" t="s">
        <v>10050</v>
      </c>
      <c r="AA894" s="196" t="s">
        <v>10055</v>
      </c>
      <c r="AB894" s="196" t="s">
        <v>10052</v>
      </c>
      <c r="AC894" s="200">
        <v>2</v>
      </c>
      <c r="AD894" s="200" t="s">
        <v>8231</v>
      </c>
      <c r="AE894" s="203" t="s">
        <v>505</v>
      </c>
      <c r="AF894" s="212">
        <v>732000</v>
      </c>
      <c r="AG894" s="198" t="s">
        <v>10053</v>
      </c>
    </row>
    <row r="895" spans="1:33" hidden="1" x14ac:dyDescent="0.25">
      <c r="A895" s="209">
        <v>107669</v>
      </c>
      <c r="B895" s="210">
        <v>3</v>
      </c>
      <c r="C895" s="196" t="s">
        <v>97</v>
      </c>
      <c r="D895" s="201">
        <v>38840</v>
      </c>
      <c r="E895" s="196" t="s">
        <v>741</v>
      </c>
      <c r="F895" s="201">
        <v>44089.797395833331</v>
      </c>
      <c r="G895" s="196" t="s">
        <v>152</v>
      </c>
      <c r="H895" s="198" t="s">
        <v>538</v>
      </c>
      <c r="I895" s="196" t="s">
        <v>10046</v>
      </c>
      <c r="K895" s="196" t="s">
        <v>10047</v>
      </c>
      <c r="L895" s="200" t="s">
        <v>183</v>
      </c>
      <c r="M895" s="198" t="s">
        <v>10048</v>
      </c>
      <c r="N895" s="198" t="s">
        <v>10049</v>
      </c>
      <c r="O895" s="196" t="s">
        <v>40</v>
      </c>
      <c r="P895" s="198" t="s">
        <v>473</v>
      </c>
      <c r="R895" s="196" t="s">
        <v>39</v>
      </c>
      <c r="S895" s="196" t="s">
        <v>46</v>
      </c>
      <c r="T895" s="211">
        <v>3.5000000000000003E-2</v>
      </c>
      <c r="U895" s="201">
        <v>43329</v>
      </c>
      <c r="W895" s="200" t="s">
        <v>93</v>
      </c>
      <c r="X895" s="196" t="s">
        <v>103</v>
      </c>
      <c r="Z895" s="198" t="s">
        <v>10050</v>
      </c>
      <c r="AA895" s="196" t="s">
        <v>10056</v>
      </c>
      <c r="AB895" s="196" t="s">
        <v>10052</v>
      </c>
      <c r="AC895" s="200">
        <v>3</v>
      </c>
      <c r="AD895" s="200" t="s">
        <v>8231</v>
      </c>
      <c r="AE895" s="203" t="s">
        <v>505</v>
      </c>
      <c r="AF895" s="212">
        <v>2525719</v>
      </c>
      <c r="AG895" s="198" t="s">
        <v>10053</v>
      </c>
    </row>
    <row r="896" spans="1:33" hidden="1" x14ac:dyDescent="0.25">
      <c r="A896" s="209">
        <v>107672</v>
      </c>
      <c r="B896" s="210">
        <v>4</v>
      </c>
      <c r="C896" s="196" t="s">
        <v>122</v>
      </c>
      <c r="D896" s="201">
        <v>38840</v>
      </c>
      <c r="E896" s="196" t="s">
        <v>741</v>
      </c>
      <c r="F896" s="201">
        <v>44410</v>
      </c>
      <c r="G896" s="196" t="s">
        <v>253</v>
      </c>
      <c r="H896" s="198" t="s">
        <v>483</v>
      </c>
      <c r="I896" s="196" t="s">
        <v>905</v>
      </c>
      <c r="K896" s="196" t="s">
        <v>906</v>
      </c>
      <c r="L896" s="200" t="s">
        <v>183</v>
      </c>
      <c r="M896" s="198" t="s">
        <v>907</v>
      </c>
      <c r="O896" s="196" t="s">
        <v>271</v>
      </c>
      <c r="P896" s="198" t="s">
        <v>166</v>
      </c>
      <c r="R896" s="196" t="s">
        <v>39</v>
      </c>
      <c r="S896" s="196" t="s">
        <v>45</v>
      </c>
      <c r="T896" s="211">
        <v>0.01</v>
      </c>
      <c r="W896" s="200" t="s">
        <v>93</v>
      </c>
      <c r="X896" s="196" t="s">
        <v>186</v>
      </c>
      <c r="Y896" s="196" t="s">
        <v>34</v>
      </c>
      <c r="Z896" s="198" t="s">
        <v>908</v>
      </c>
      <c r="AA896" s="196" t="s">
        <v>10057</v>
      </c>
      <c r="AC896" s="200">
        <v>3</v>
      </c>
      <c r="AD896" s="200" t="s">
        <v>8250</v>
      </c>
      <c r="AE896" s="212">
        <v>537356.77</v>
      </c>
      <c r="AF896" s="212">
        <v>539624.82999999996</v>
      </c>
    </row>
    <row r="897" spans="1:33" hidden="1" x14ac:dyDescent="0.25">
      <c r="A897" s="209">
        <v>107679</v>
      </c>
      <c r="B897" s="210">
        <v>4</v>
      </c>
      <c r="C897" s="196" t="s">
        <v>97</v>
      </c>
      <c r="D897" s="201">
        <v>38840</v>
      </c>
      <c r="E897" s="196" t="s">
        <v>741</v>
      </c>
      <c r="F897" s="201">
        <v>43810</v>
      </c>
      <c r="G897" s="196" t="s">
        <v>385</v>
      </c>
      <c r="H897" s="198" t="s">
        <v>1099</v>
      </c>
      <c r="I897" s="196" t="s">
        <v>10058</v>
      </c>
      <c r="K897" s="196" t="s">
        <v>10059</v>
      </c>
      <c r="L897" s="200" t="s">
        <v>183</v>
      </c>
      <c r="M897" s="198" t="s">
        <v>10060</v>
      </c>
      <c r="O897" s="196" t="s">
        <v>271</v>
      </c>
      <c r="P897" s="198" t="s">
        <v>166</v>
      </c>
      <c r="R897" s="196" t="s">
        <v>39</v>
      </c>
      <c r="S897" s="196" t="s">
        <v>45</v>
      </c>
      <c r="T897" s="211">
        <v>0</v>
      </c>
      <c r="W897" s="200" t="s">
        <v>93</v>
      </c>
      <c r="X897" s="196" t="s">
        <v>186</v>
      </c>
      <c r="Z897" s="198" t="s">
        <v>10061</v>
      </c>
      <c r="AA897" s="196" t="s">
        <v>10062</v>
      </c>
      <c r="AC897" s="200">
        <v>3</v>
      </c>
      <c r="AD897" s="200" t="s">
        <v>8250</v>
      </c>
      <c r="AE897" s="203" t="s">
        <v>505</v>
      </c>
      <c r="AF897" s="212">
        <v>184349.2</v>
      </c>
    </row>
    <row r="898" spans="1:33" ht="36" hidden="1" x14ac:dyDescent="0.25">
      <c r="A898" s="209">
        <v>107697</v>
      </c>
      <c r="B898" s="210">
        <v>3</v>
      </c>
      <c r="C898" s="196" t="s">
        <v>85</v>
      </c>
      <c r="D898" s="201">
        <v>38840</v>
      </c>
      <c r="E898" s="196" t="s">
        <v>741</v>
      </c>
      <c r="F898" s="201">
        <v>44622</v>
      </c>
      <c r="G898" s="196" t="s">
        <v>284</v>
      </c>
      <c r="H898" s="198" t="s">
        <v>306</v>
      </c>
      <c r="I898" s="196" t="s">
        <v>10063</v>
      </c>
      <c r="K898" s="196" t="s">
        <v>7058</v>
      </c>
      <c r="L898" s="200" t="s">
        <v>183</v>
      </c>
      <c r="M898" s="198" t="s">
        <v>10064</v>
      </c>
      <c r="N898" s="198" t="s">
        <v>10065</v>
      </c>
      <c r="O898" s="196" t="s">
        <v>40</v>
      </c>
      <c r="P898" s="198" t="s">
        <v>166</v>
      </c>
      <c r="R898" s="196" t="s">
        <v>39</v>
      </c>
      <c r="S898" s="196" t="s">
        <v>45</v>
      </c>
      <c r="T898" s="211">
        <v>0.15</v>
      </c>
      <c r="U898" s="201">
        <v>45100</v>
      </c>
      <c r="W898" s="200" t="s">
        <v>93</v>
      </c>
      <c r="X898" s="196" t="s">
        <v>186</v>
      </c>
      <c r="Z898" s="198" t="s">
        <v>10066</v>
      </c>
      <c r="AA898" s="196" t="s">
        <v>10067</v>
      </c>
      <c r="AB898" s="196" t="s">
        <v>10068</v>
      </c>
      <c r="AC898" s="200">
        <v>0</v>
      </c>
      <c r="AD898" s="200" t="s">
        <v>8231</v>
      </c>
      <c r="AE898" s="203" t="s">
        <v>505</v>
      </c>
      <c r="AF898" s="212">
        <v>440300</v>
      </c>
    </row>
    <row r="899" spans="1:33" ht="36" hidden="1" x14ac:dyDescent="0.25">
      <c r="A899" s="209">
        <v>107697</v>
      </c>
      <c r="B899" s="210">
        <v>3</v>
      </c>
      <c r="C899" s="196" t="s">
        <v>85</v>
      </c>
      <c r="D899" s="201">
        <v>38840</v>
      </c>
      <c r="E899" s="196" t="s">
        <v>741</v>
      </c>
      <c r="F899" s="201">
        <v>44622</v>
      </c>
      <c r="G899" s="196" t="s">
        <v>284</v>
      </c>
      <c r="H899" s="198" t="s">
        <v>306</v>
      </c>
      <c r="I899" s="196" t="s">
        <v>10063</v>
      </c>
      <c r="K899" s="196" t="s">
        <v>7058</v>
      </c>
      <c r="L899" s="200" t="s">
        <v>183</v>
      </c>
      <c r="M899" s="198" t="s">
        <v>10064</v>
      </c>
      <c r="N899" s="198" t="s">
        <v>10065</v>
      </c>
      <c r="O899" s="196" t="s">
        <v>40</v>
      </c>
      <c r="P899" s="198" t="s">
        <v>166</v>
      </c>
      <c r="R899" s="196" t="s">
        <v>39</v>
      </c>
      <c r="S899" s="196" t="s">
        <v>45</v>
      </c>
      <c r="T899" s="211">
        <v>0.15</v>
      </c>
      <c r="U899" s="201">
        <v>45100</v>
      </c>
      <c r="W899" s="200" t="s">
        <v>93</v>
      </c>
      <c r="X899" s="196" t="s">
        <v>186</v>
      </c>
      <c r="Z899" s="198" t="s">
        <v>10066</v>
      </c>
      <c r="AA899" s="196" t="s">
        <v>10069</v>
      </c>
      <c r="AB899" s="196" t="s">
        <v>10068</v>
      </c>
      <c r="AC899" s="200">
        <v>1</v>
      </c>
      <c r="AD899" s="200" t="s">
        <v>8231</v>
      </c>
      <c r="AE899" s="203" t="s">
        <v>505</v>
      </c>
      <c r="AF899" s="212">
        <v>300000</v>
      </c>
    </row>
    <row r="900" spans="1:33" ht="36" hidden="1" x14ac:dyDescent="0.25">
      <c r="A900" s="209">
        <v>107697</v>
      </c>
      <c r="B900" s="210">
        <v>3</v>
      </c>
      <c r="C900" s="196" t="s">
        <v>85</v>
      </c>
      <c r="D900" s="201">
        <v>38840</v>
      </c>
      <c r="E900" s="196" t="s">
        <v>741</v>
      </c>
      <c r="F900" s="201">
        <v>44622</v>
      </c>
      <c r="G900" s="196" t="s">
        <v>284</v>
      </c>
      <c r="H900" s="198" t="s">
        <v>306</v>
      </c>
      <c r="I900" s="196" t="s">
        <v>10063</v>
      </c>
      <c r="K900" s="196" t="s">
        <v>7058</v>
      </c>
      <c r="L900" s="200" t="s">
        <v>183</v>
      </c>
      <c r="M900" s="198" t="s">
        <v>10064</v>
      </c>
      <c r="N900" s="198" t="s">
        <v>10065</v>
      </c>
      <c r="O900" s="196" t="s">
        <v>40</v>
      </c>
      <c r="P900" s="198" t="s">
        <v>166</v>
      </c>
      <c r="R900" s="196" t="s">
        <v>39</v>
      </c>
      <c r="S900" s="196" t="s">
        <v>45</v>
      </c>
      <c r="T900" s="211">
        <v>0.15</v>
      </c>
      <c r="U900" s="201">
        <v>45100</v>
      </c>
      <c r="W900" s="200" t="s">
        <v>93</v>
      </c>
      <c r="X900" s="196" t="s">
        <v>186</v>
      </c>
      <c r="Z900" s="198" t="s">
        <v>10066</v>
      </c>
      <c r="AA900" s="196" t="s">
        <v>10070</v>
      </c>
      <c r="AB900" s="196" t="s">
        <v>10068</v>
      </c>
      <c r="AC900" s="200">
        <v>2</v>
      </c>
      <c r="AD900" s="200" t="s">
        <v>8231</v>
      </c>
      <c r="AE900" s="203" t="s">
        <v>505</v>
      </c>
      <c r="AF900" s="212">
        <v>32465</v>
      </c>
    </row>
    <row r="901" spans="1:33" hidden="1" x14ac:dyDescent="0.25">
      <c r="A901" s="209">
        <v>107712</v>
      </c>
      <c r="B901" s="210">
        <v>3</v>
      </c>
      <c r="C901" s="196" t="s">
        <v>114</v>
      </c>
      <c r="D901" s="201">
        <v>38841</v>
      </c>
      <c r="E901" s="196" t="s">
        <v>741</v>
      </c>
      <c r="F901" s="201">
        <v>44516</v>
      </c>
      <c r="G901" s="196" t="s">
        <v>228</v>
      </c>
      <c r="H901" s="198" t="s">
        <v>910</v>
      </c>
      <c r="I901" s="196" t="s">
        <v>911</v>
      </c>
      <c r="K901" s="196" t="s">
        <v>912</v>
      </c>
      <c r="L901" s="200" t="s">
        <v>183</v>
      </c>
      <c r="M901" s="198" t="s">
        <v>913</v>
      </c>
      <c r="O901" s="196" t="s">
        <v>271</v>
      </c>
      <c r="P901" s="198" t="s">
        <v>166</v>
      </c>
      <c r="R901" s="196" t="s">
        <v>39</v>
      </c>
      <c r="S901" s="196" t="s">
        <v>45</v>
      </c>
      <c r="T901" s="211">
        <v>0.01</v>
      </c>
      <c r="W901" s="200" t="s">
        <v>93</v>
      </c>
      <c r="X901" s="196" t="s">
        <v>186</v>
      </c>
      <c r="Y901" s="196" t="s">
        <v>34</v>
      </c>
      <c r="Z901" s="198" t="s">
        <v>914</v>
      </c>
      <c r="AA901" s="196" t="s">
        <v>10071</v>
      </c>
      <c r="AC901" s="200">
        <v>3</v>
      </c>
      <c r="AD901" s="200" t="s">
        <v>8250</v>
      </c>
      <c r="AE901" s="212">
        <v>1710.21</v>
      </c>
      <c r="AF901" s="212">
        <v>394077.71</v>
      </c>
    </row>
    <row r="902" spans="1:33" hidden="1" x14ac:dyDescent="0.25">
      <c r="A902" s="209">
        <v>107719</v>
      </c>
      <c r="B902" s="210">
        <v>1</v>
      </c>
      <c r="C902" s="196" t="s">
        <v>114</v>
      </c>
      <c r="D902" s="201">
        <v>38841</v>
      </c>
      <c r="E902" s="196" t="s">
        <v>741</v>
      </c>
      <c r="F902" s="201">
        <v>44291</v>
      </c>
      <c r="G902" s="196" t="s">
        <v>170</v>
      </c>
      <c r="H902" s="198" t="s">
        <v>523</v>
      </c>
      <c r="I902" s="196" t="s">
        <v>10072</v>
      </c>
      <c r="K902" s="196" t="s">
        <v>10073</v>
      </c>
      <c r="L902" s="200" t="s">
        <v>183</v>
      </c>
      <c r="M902" s="198" t="s">
        <v>10074</v>
      </c>
      <c r="N902" s="198" t="s">
        <v>10075</v>
      </c>
      <c r="O902" s="196" t="s">
        <v>40</v>
      </c>
      <c r="P902" s="198" t="s">
        <v>166</v>
      </c>
      <c r="R902" s="196" t="s">
        <v>39</v>
      </c>
      <c r="S902" s="196" t="s">
        <v>45</v>
      </c>
      <c r="T902" s="211">
        <v>1.4999999999999999E-2</v>
      </c>
      <c r="U902" s="201">
        <v>43231</v>
      </c>
      <c r="W902" s="200" t="s">
        <v>93</v>
      </c>
      <c r="X902" s="196" t="s">
        <v>186</v>
      </c>
      <c r="Z902" s="198" t="s">
        <v>10076</v>
      </c>
      <c r="AA902" s="196" t="s">
        <v>10077</v>
      </c>
      <c r="AB902" s="196" t="s">
        <v>10078</v>
      </c>
      <c r="AC902" s="200">
        <v>0</v>
      </c>
      <c r="AD902" s="200" t="s">
        <v>8231</v>
      </c>
      <c r="AE902" s="203" t="s">
        <v>505</v>
      </c>
      <c r="AF902" s="212">
        <v>145477.71</v>
      </c>
      <c r="AG902" s="198" t="s">
        <v>10079</v>
      </c>
    </row>
    <row r="903" spans="1:33" hidden="1" x14ac:dyDescent="0.25">
      <c r="A903" s="209">
        <v>107719</v>
      </c>
      <c r="B903" s="210">
        <v>1</v>
      </c>
      <c r="C903" s="196" t="s">
        <v>114</v>
      </c>
      <c r="D903" s="201">
        <v>38841</v>
      </c>
      <c r="E903" s="196" t="s">
        <v>741</v>
      </c>
      <c r="F903" s="201">
        <v>44291</v>
      </c>
      <c r="G903" s="196" t="s">
        <v>170</v>
      </c>
      <c r="H903" s="198" t="s">
        <v>523</v>
      </c>
      <c r="I903" s="196" t="s">
        <v>10072</v>
      </c>
      <c r="K903" s="196" t="s">
        <v>10073</v>
      </c>
      <c r="L903" s="200" t="s">
        <v>183</v>
      </c>
      <c r="M903" s="198" t="s">
        <v>10074</v>
      </c>
      <c r="N903" s="198" t="s">
        <v>10075</v>
      </c>
      <c r="O903" s="196" t="s">
        <v>40</v>
      </c>
      <c r="P903" s="198" t="s">
        <v>166</v>
      </c>
      <c r="R903" s="196" t="s">
        <v>39</v>
      </c>
      <c r="S903" s="196" t="s">
        <v>45</v>
      </c>
      <c r="T903" s="211">
        <v>1.4999999999999999E-2</v>
      </c>
      <c r="U903" s="201">
        <v>43231</v>
      </c>
      <c r="W903" s="200" t="s">
        <v>93</v>
      </c>
      <c r="X903" s="196" t="s">
        <v>186</v>
      </c>
      <c r="Z903" s="198" t="s">
        <v>10076</v>
      </c>
      <c r="AA903" s="196" t="s">
        <v>10080</v>
      </c>
      <c r="AB903" s="196" t="s">
        <v>10078</v>
      </c>
      <c r="AC903" s="200">
        <v>1</v>
      </c>
      <c r="AD903" s="200" t="s">
        <v>8231</v>
      </c>
      <c r="AE903" s="203" t="s">
        <v>505</v>
      </c>
      <c r="AF903" s="212">
        <v>49230.93</v>
      </c>
      <c r="AG903" s="198" t="s">
        <v>10079</v>
      </c>
    </row>
    <row r="904" spans="1:33" hidden="1" x14ac:dyDescent="0.25">
      <c r="A904" s="209">
        <v>107719</v>
      </c>
      <c r="B904" s="210">
        <v>1</v>
      </c>
      <c r="C904" s="196" t="s">
        <v>114</v>
      </c>
      <c r="D904" s="201">
        <v>38841</v>
      </c>
      <c r="E904" s="196" t="s">
        <v>741</v>
      </c>
      <c r="F904" s="201">
        <v>44291</v>
      </c>
      <c r="G904" s="196" t="s">
        <v>170</v>
      </c>
      <c r="H904" s="198" t="s">
        <v>523</v>
      </c>
      <c r="I904" s="196" t="s">
        <v>10072</v>
      </c>
      <c r="K904" s="196" t="s">
        <v>10073</v>
      </c>
      <c r="L904" s="200" t="s">
        <v>183</v>
      </c>
      <c r="M904" s="198" t="s">
        <v>10074</v>
      </c>
      <c r="N904" s="198" t="s">
        <v>10075</v>
      </c>
      <c r="O904" s="196" t="s">
        <v>40</v>
      </c>
      <c r="P904" s="198" t="s">
        <v>166</v>
      </c>
      <c r="R904" s="196" t="s">
        <v>39</v>
      </c>
      <c r="S904" s="196" t="s">
        <v>45</v>
      </c>
      <c r="T904" s="211">
        <v>1.4999999999999999E-2</v>
      </c>
      <c r="U904" s="201">
        <v>43231</v>
      </c>
      <c r="W904" s="200" t="s">
        <v>93</v>
      </c>
      <c r="X904" s="196" t="s">
        <v>186</v>
      </c>
      <c r="Z904" s="198" t="s">
        <v>10076</v>
      </c>
      <c r="AA904" s="196" t="s">
        <v>10081</v>
      </c>
      <c r="AB904" s="196" t="s">
        <v>10078</v>
      </c>
      <c r="AC904" s="200">
        <v>2</v>
      </c>
      <c r="AD904" s="200" t="s">
        <v>8231</v>
      </c>
      <c r="AE904" s="203" t="s">
        <v>505</v>
      </c>
      <c r="AF904" s="212">
        <v>7164.73</v>
      </c>
      <c r="AG904" s="198" t="s">
        <v>10079</v>
      </c>
    </row>
    <row r="905" spans="1:33" hidden="1" x14ac:dyDescent="0.25">
      <c r="A905" s="209">
        <v>107719</v>
      </c>
      <c r="B905" s="210">
        <v>1</v>
      </c>
      <c r="C905" s="196" t="s">
        <v>114</v>
      </c>
      <c r="D905" s="201">
        <v>38841</v>
      </c>
      <c r="E905" s="196" t="s">
        <v>741</v>
      </c>
      <c r="F905" s="201">
        <v>44291</v>
      </c>
      <c r="G905" s="196" t="s">
        <v>170</v>
      </c>
      <c r="H905" s="198" t="s">
        <v>523</v>
      </c>
      <c r="I905" s="196" t="s">
        <v>10072</v>
      </c>
      <c r="K905" s="196" t="s">
        <v>10073</v>
      </c>
      <c r="L905" s="200" t="s">
        <v>183</v>
      </c>
      <c r="M905" s="198" t="s">
        <v>10074</v>
      </c>
      <c r="N905" s="198" t="s">
        <v>10075</v>
      </c>
      <c r="O905" s="196" t="s">
        <v>40</v>
      </c>
      <c r="P905" s="198" t="s">
        <v>166</v>
      </c>
      <c r="R905" s="196" t="s">
        <v>39</v>
      </c>
      <c r="S905" s="196" t="s">
        <v>45</v>
      </c>
      <c r="T905" s="211">
        <v>1.4999999999999999E-2</v>
      </c>
      <c r="U905" s="201">
        <v>43231</v>
      </c>
      <c r="W905" s="200" t="s">
        <v>93</v>
      </c>
      <c r="X905" s="196" t="s">
        <v>186</v>
      </c>
      <c r="Z905" s="198" t="s">
        <v>10076</v>
      </c>
      <c r="AA905" s="196" t="s">
        <v>10082</v>
      </c>
      <c r="AB905" s="196" t="s">
        <v>10078</v>
      </c>
      <c r="AC905" s="200">
        <v>3</v>
      </c>
      <c r="AD905" s="200" t="s">
        <v>8231</v>
      </c>
      <c r="AE905" s="203" t="s">
        <v>505</v>
      </c>
      <c r="AF905" s="212">
        <v>647697.75</v>
      </c>
      <c r="AG905" s="198" t="s">
        <v>10079</v>
      </c>
    </row>
    <row r="906" spans="1:33" ht="36" hidden="1" x14ac:dyDescent="0.25">
      <c r="A906" s="209">
        <v>107774</v>
      </c>
      <c r="B906" s="210">
        <v>2</v>
      </c>
      <c r="C906" s="196" t="s">
        <v>85</v>
      </c>
      <c r="D906" s="201">
        <v>38855</v>
      </c>
      <c r="E906" s="196" t="s">
        <v>2185</v>
      </c>
      <c r="F906" s="201">
        <v>43669</v>
      </c>
      <c r="G906" s="196" t="s">
        <v>189</v>
      </c>
      <c r="H906" s="198" t="s">
        <v>144</v>
      </c>
      <c r="I906" s="196" t="s">
        <v>145</v>
      </c>
      <c r="J906" s="196" t="s">
        <v>101</v>
      </c>
      <c r="L906" s="200" t="s">
        <v>101</v>
      </c>
      <c r="M906" s="198" t="s">
        <v>10083</v>
      </c>
      <c r="N906" s="198" t="s">
        <v>10084</v>
      </c>
      <c r="O906" s="196" t="s">
        <v>553</v>
      </c>
      <c r="P906" s="198" t="s">
        <v>3990</v>
      </c>
      <c r="R906" s="196" t="s">
        <v>47</v>
      </c>
      <c r="S906" s="196" t="s">
        <v>45</v>
      </c>
      <c r="T906" s="211">
        <v>9.16</v>
      </c>
      <c r="W906" s="200" t="s">
        <v>93</v>
      </c>
      <c r="X906" s="196" t="s">
        <v>13</v>
      </c>
      <c r="AA906" s="196" t="s">
        <v>10085</v>
      </c>
      <c r="AB906" s="196" t="s">
        <v>10086</v>
      </c>
      <c r="AC906" s="200">
        <v>1</v>
      </c>
      <c r="AD906" s="200" t="s">
        <v>8231</v>
      </c>
      <c r="AE906" s="203" t="s">
        <v>505</v>
      </c>
      <c r="AF906" s="212">
        <v>2425000</v>
      </c>
    </row>
    <row r="907" spans="1:33" hidden="1" x14ac:dyDescent="0.25">
      <c r="A907" s="209">
        <v>107774.01</v>
      </c>
      <c r="B907" s="210">
        <v>2</v>
      </c>
      <c r="C907" s="196" t="s">
        <v>85</v>
      </c>
      <c r="D907" s="201">
        <v>40183</v>
      </c>
      <c r="E907" s="196" t="s">
        <v>3773</v>
      </c>
      <c r="F907" s="201">
        <v>44635</v>
      </c>
      <c r="G907" s="196" t="s">
        <v>1933</v>
      </c>
      <c r="H907" s="198" t="s">
        <v>144</v>
      </c>
      <c r="I907" s="196" t="s">
        <v>145</v>
      </c>
      <c r="J907" s="196" t="s">
        <v>101</v>
      </c>
      <c r="L907" s="200" t="s">
        <v>101</v>
      </c>
      <c r="M907" s="198" t="s">
        <v>10087</v>
      </c>
      <c r="N907" s="198" t="s">
        <v>10088</v>
      </c>
      <c r="O907" s="196" t="s">
        <v>553</v>
      </c>
      <c r="P907" s="198" t="s">
        <v>1783</v>
      </c>
      <c r="R907" s="196" t="s">
        <v>47</v>
      </c>
      <c r="S907" s="196" t="s">
        <v>45</v>
      </c>
      <c r="T907" s="211">
        <v>3.23</v>
      </c>
      <c r="U907" s="201">
        <v>45268</v>
      </c>
      <c r="W907" s="200" t="s">
        <v>93</v>
      </c>
      <c r="X907" s="196" t="s">
        <v>13</v>
      </c>
      <c r="AA907" s="196" t="s">
        <v>10089</v>
      </c>
      <c r="AB907" s="196" t="s">
        <v>10090</v>
      </c>
      <c r="AC907" s="200">
        <v>1</v>
      </c>
      <c r="AD907" s="200" t="s">
        <v>8231</v>
      </c>
      <c r="AE907" s="203" t="s">
        <v>505</v>
      </c>
      <c r="AF907" s="212">
        <v>1000000</v>
      </c>
    </row>
    <row r="908" spans="1:33" hidden="1" x14ac:dyDescent="0.25">
      <c r="A908" s="209">
        <v>107774.01</v>
      </c>
      <c r="B908" s="210">
        <v>2</v>
      </c>
      <c r="C908" s="196" t="s">
        <v>85</v>
      </c>
      <c r="D908" s="201">
        <v>40183</v>
      </c>
      <c r="E908" s="196" t="s">
        <v>3773</v>
      </c>
      <c r="F908" s="201">
        <v>44635</v>
      </c>
      <c r="G908" s="196" t="s">
        <v>1933</v>
      </c>
      <c r="H908" s="198" t="s">
        <v>144</v>
      </c>
      <c r="I908" s="196" t="s">
        <v>145</v>
      </c>
      <c r="J908" s="196" t="s">
        <v>101</v>
      </c>
      <c r="L908" s="200" t="s">
        <v>101</v>
      </c>
      <c r="M908" s="198" t="s">
        <v>10087</v>
      </c>
      <c r="N908" s="198" t="s">
        <v>10088</v>
      </c>
      <c r="O908" s="196" t="s">
        <v>553</v>
      </c>
      <c r="P908" s="198" t="s">
        <v>1783</v>
      </c>
      <c r="R908" s="196" t="s">
        <v>47</v>
      </c>
      <c r="S908" s="196" t="s">
        <v>45</v>
      </c>
      <c r="T908" s="211">
        <v>3.23</v>
      </c>
      <c r="U908" s="201">
        <v>45268</v>
      </c>
      <c r="W908" s="200" t="s">
        <v>93</v>
      </c>
      <c r="X908" s="196" t="s">
        <v>13</v>
      </c>
      <c r="AA908" s="196" t="s">
        <v>10091</v>
      </c>
      <c r="AB908" s="196" t="s">
        <v>10090</v>
      </c>
      <c r="AC908" s="200">
        <v>2</v>
      </c>
      <c r="AD908" s="200" t="s">
        <v>8231</v>
      </c>
      <c r="AE908" s="203" t="s">
        <v>505</v>
      </c>
      <c r="AF908" s="212">
        <v>14682235</v>
      </c>
    </row>
    <row r="909" spans="1:33" ht="36" hidden="1" x14ac:dyDescent="0.25">
      <c r="A909" s="209">
        <v>107777</v>
      </c>
      <c r="B909" s="210">
        <v>1</v>
      </c>
      <c r="C909" s="196" t="s">
        <v>122</v>
      </c>
      <c r="D909" s="201">
        <v>38859</v>
      </c>
      <c r="E909" s="196" t="s">
        <v>86</v>
      </c>
      <c r="F909" s="201">
        <v>44215</v>
      </c>
      <c r="G909" s="196" t="s">
        <v>152</v>
      </c>
      <c r="H909" s="198" t="s">
        <v>297</v>
      </c>
      <c r="I909" s="196" t="s">
        <v>4686</v>
      </c>
      <c r="J909" s="196" t="s">
        <v>101</v>
      </c>
      <c r="L909" s="200" t="s">
        <v>101</v>
      </c>
      <c r="M909" s="198" t="s">
        <v>10092</v>
      </c>
      <c r="N909" s="198" t="s">
        <v>10093</v>
      </c>
      <c r="O909" s="196" t="s">
        <v>91</v>
      </c>
      <c r="P909" s="198" t="s">
        <v>1783</v>
      </c>
      <c r="R909" s="196" t="s">
        <v>47</v>
      </c>
      <c r="S909" s="196" t="s">
        <v>45</v>
      </c>
      <c r="T909" s="211">
        <v>0.93</v>
      </c>
      <c r="U909" s="201">
        <v>43378</v>
      </c>
      <c r="W909" s="200" t="s">
        <v>93</v>
      </c>
      <c r="X909" s="196" t="s">
        <v>103</v>
      </c>
      <c r="AA909" s="196" t="s">
        <v>10094</v>
      </c>
      <c r="AB909" s="196" t="s">
        <v>10095</v>
      </c>
      <c r="AC909" s="200">
        <v>0</v>
      </c>
      <c r="AD909" s="200" t="s">
        <v>8231</v>
      </c>
      <c r="AE909" s="203" t="s">
        <v>505</v>
      </c>
      <c r="AF909" s="212">
        <v>750000</v>
      </c>
      <c r="AG909" s="198" t="s">
        <v>10096</v>
      </c>
    </row>
    <row r="910" spans="1:33" ht="36" hidden="1" x14ac:dyDescent="0.25">
      <c r="A910" s="209">
        <v>107777</v>
      </c>
      <c r="B910" s="210">
        <v>1</v>
      </c>
      <c r="C910" s="196" t="s">
        <v>122</v>
      </c>
      <c r="D910" s="201">
        <v>38859</v>
      </c>
      <c r="E910" s="196" t="s">
        <v>86</v>
      </c>
      <c r="F910" s="201">
        <v>44215</v>
      </c>
      <c r="G910" s="196" t="s">
        <v>152</v>
      </c>
      <c r="H910" s="198" t="s">
        <v>297</v>
      </c>
      <c r="I910" s="196" t="s">
        <v>4686</v>
      </c>
      <c r="J910" s="196" t="s">
        <v>101</v>
      </c>
      <c r="L910" s="200" t="s">
        <v>101</v>
      </c>
      <c r="M910" s="198" t="s">
        <v>10092</v>
      </c>
      <c r="N910" s="198" t="s">
        <v>10093</v>
      </c>
      <c r="O910" s="196" t="s">
        <v>91</v>
      </c>
      <c r="P910" s="198" t="s">
        <v>1783</v>
      </c>
      <c r="R910" s="196" t="s">
        <v>47</v>
      </c>
      <c r="S910" s="196" t="s">
        <v>45</v>
      </c>
      <c r="T910" s="211">
        <v>0.93</v>
      </c>
      <c r="U910" s="201">
        <v>43378</v>
      </c>
      <c r="W910" s="200" t="s">
        <v>93</v>
      </c>
      <c r="X910" s="196" t="s">
        <v>103</v>
      </c>
      <c r="AA910" s="196" t="s">
        <v>10097</v>
      </c>
      <c r="AB910" s="196" t="s">
        <v>10095</v>
      </c>
      <c r="AC910" s="200">
        <v>1</v>
      </c>
      <c r="AD910" s="200" t="s">
        <v>8231</v>
      </c>
      <c r="AE910" s="203" t="s">
        <v>505</v>
      </c>
      <c r="AF910" s="212">
        <v>300000</v>
      </c>
      <c r="AG910" s="198" t="s">
        <v>10096</v>
      </c>
    </row>
    <row r="911" spans="1:33" ht="36" hidden="1" x14ac:dyDescent="0.25">
      <c r="A911" s="209">
        <v>107777</v>
      </c>
      <c r="B911" s="210">
        <v>1</v>
      </c>
      <c r="C911" s="196" t="s">
        <v>122</v>
      </c>
      <c r="D911" s="201">
        <v>38859</v>
      </c>
      <c r="E911" s="196" t="s">
        <v>86</v>
      </c>
      <c r="F911" s="201">
        <v>44215</v>
      </c>
      <c r="G911" s="196" t="s">
        <v>152</v>
      </c>
      <c r="H911" s="198" t="s">
        <v>297</v>
      </c>
      <c r="I911" s="196" t="s">
        <v>4686</v>
      </c>
      <c r="J911" s="196" t="s">
        <v>101</v>
      </c>
      <c r="L911" s="200" t="s">
        <v>101</v>
      </c>
      <c r="M911" s="198" t="s">
        <v>10092</v>
      </c>
      <c r="N911" s="198" t="s">
        <v>10093</v>
      </c>
      <c r="O911" s="196" t="s">
        <v>91</v>
      </c>
      <c r="P911" s="198" t="s">
        <v>1783</v>
      </c>
      <c r="R911" s="196" t="s">
        <v>47</v>
      </c>
      <c r="S911" s="196" t="s">
        <v>45</v>
      </c>
      <c r="T911" s="211">
        <v>0.93</v>
      </c>
      <c r="U911" s="201">
        <v>43378</v>
      </c>
      <c r="W911" s="200" t="s">
        <v>93</v>
      </c>
      <c r="X911" s="196" t="s">
        <v>103</v>
      </c>
      <c r="AA911" s="196" t="s">
        <v>10098</v>
      </c>
      <c r="AB911" s="196" t="s">
        <v>10095</v>
      </c>
      <c r="AC911" s="200">
        <v>2</v>
      </c>
      <c r="AD911" s="200" t="s">
        <v>8231</v>
      </c>
      <c r="AE911" s="203" t="s">
        <v>505</v>
      </c>
      <c r="AF911" s="212">
        <v>5229852</v>
      </c>
      <c r="AG911" s="198" t="s">
        <v>10096</v>
      </c>
    </row>
    <row r="912" spans="1:33" ht="36" hidden="1" x14ac:dyDescent="0.25">
      <c r="A912" s="209">
        <v>107777</v>
      </c>
      <c r="B912" s="210">
        <v>1</v>
      </c>
      <c r="C912" s="196" t="s">
        <v>122</v>
      </c>
      <c r="D912" s="201">
        <v>38859</v>
      </c>
      <c r="E912" s="196" t="s">
        <v>86</v>
      </c>
      <c r="F912" s="201">
        <v>44215</v>
      </c>
      <c r="G912" s="196" t="s">
        <v>152</v>
      </c>
      <c r="H912" s="198" t="s">
        <v>297</v>
      </c>
      <c r="I912" s="196" t="s">
        <v>4686</v>
      </c>
      <c r="J912" s="196" t="s">
        <v>101</v>
      </c>
      <c r="L912" s="200" t="s">
        <v>101</v>
      </c>
      <c r="M912" s="198" t="s">
        <v>10092</v>
      </c>
      <c r="N912" s="198" t="s">
        <v>10093</v>
      </c>
      <c r="O912" s="196" t="s">
        <v>91</v>
      </c>
      <c r="P912" s="198" t="s">
        <v>1783</v>
      </c>
      <c r="R912" s="196" t="s">
        <v>47</v>
      </c>
      <c r="S912" s="196" t="s">
        <v>45</v>
      </c>
      <c r="T912" s="211">
        <v>0.93</v>
      </c>
      <c r="U912" s="201">
        <v>43378</v>
      </c>
      <c r="W912" s="200" t="s">
        <v>93</v>
      </c>
      <c r="X912" s="196" t="s">
        <v>103</v>
      </c>
      <c r="AA912" s="196" t="s">
        <v>10099</v>
      </c>
      <c r="AB912" s="196" t="s">
        <v>10095</v>
      </c>
      <c r="AC912" s="200">
        <v>3</v>
      </c>
      <c r="AD912" s="200" t="s">
        <v>8231</v>
      </c>
      <c r="AE912" s="203" t="s">
        <v>505</v>
      </c>
      <c r="AF912" s="212">
        <v>11211506</v>
      </c>
      <c r="AG912" s="198" t="s">
        <v>10096</v>
      </c>
    </row>
    <row r="913" spans="1:33" hidden="1" x14ac:dyDescent="0.25">
      <c r="A913" s="209">
        <v>107847</v>
      </c>
      <c r="B913" s="210">
        <v>3</v>
      </c>
      <c r="C913" s="196" t="s">
        <v>97</v>
      </c>
      <c r="D913" s="201">
        <v>38897</v>
      </c>
      <c r="E913" s="196" t="s">
        <v>9672</v>
      </c>
      <c r="F913" s="201">
        <v>44168</v>
      </c>
      <c r="G913" s="196" t="s">
        <v>152</v>
      </c>
      <c r="H913" s="198" t="s">
        <v>99</v>
      </c>
      <c r="I913" s="196" t="s">
        <v>756</v>
      </c>
      <c r="J913" s="196" t="s">
        <v>101</v>
      </c>
      <c r="K913" s="196" t="s">
        <v>10100</v>
      </c>
      <c r="L913" s="200" t="s">
        <v>101</v>
      </c>
      <c r="M913" s="198" t="s">
        <v>10101</v>
      </c>
      <c r="N913" s="198" t="s">
        <v>10102</v>
      </c>
      <c r="O913" s="196" t="s">
        <v>553</v>
      </c>
      <c r="P913" s="198" t="s">
        <v>1789</v>
      </c>
      <c r="R913" s="196" t="s">
        <v>47</v>
      </c>
      <c r="S913" s="196" t="s">
        <v>45</v>
      </c>
      <c r="T913" s="211">
        <v>0.02</v>
      </c>
      <c r="U913" s="201">
        <v>41831</v>
      </c>
      <c r="W913" s="200" t="s">
        <v>93</v>
      </c>
      <c r="X913" s="196" t="s">
        <v>103</v>
      </c>
      <c r="AA913" s="196" t="s">
        <v>10103</v>
      </c>
      <c r="AC913" s="200">
        <v>1</v>
      </c>
      <c r="AD913" s="200" t="s">
        <v>183</v>
      </c>
      <c r="AE913" s="203" t="s">
        <v>505</v>
      </c>
      <c r="AF913" s="212">
        <v>265400</v>
      </c>
      <c r="AG913" s="198" t="s">
        <v>10104</v>
      </c>
    </row>
    <row r="914" spans="1:33" hidden="1" x14ac:dyDescent="0.25">
      <c r="A914" s="209">
        <v>107847</v>
      </c>
      <c r="B914" s="210">
        <v>3</v>
      </c>
      <c r="C914" s="196" t="s">
        <v>97</v>
      </c>
      <c r="D914" s="201">
        <v>38897</v>
      </c>
      <c r="E914" s="196" t="s">
        <v>9672</v>
      </c>
      <c r="F914" s="201">
        <v>44168</v>
      </c>
      <c r="G914" s="196" t="s">
        <v>152</v>
      </c>
      <c r="H914" s="198" t="s">
        <v>99</v>
      </c>
      <c r="I914" s="196" t="s">
        <v>756</v>
      </c>
      <c r="J914" s="196" t="s">
        <v>101</v>
      </c>
      <c r="K914" s="196" t="s">
        <v>10100</v>
      </c>
      <c r="L914" s="200" t="s">
        <v>101</v>
      </c>
      <c r="M914" s="198" t="s">
        <v>10101</v>
      </c>
      <c r="N914" s="198" t="s">
        <v>10102</v>
      </c>
      <c r="O914" s="196" t="s">
        <v>553</v>
      </c>
      <c r="P914" s="198" t="s">
        <v>1789</v>
      </c>
      <c r="R914" s="196" t="s">
        <v>47</v>
      </c>
      <c r="S914" s="196" t="s">
        <v>45</v>
      </c>
      <c r="T914" s="211">
        <v>0.02</v>
      </c>
      <c r="U914" s="201">
        <v>41831</v>
      </c>
      <c r="W914" s="200" t="s">
        <v>93</v>
      </c>
      <c r="X914" s="196" t="s">
        <v>103</v>
      </c>
      <c r="AA914" s="196" t="s">
        <v>10105</v>
      </c>
      <c r="AC914" s="200">
        <v>2</v>
      </c>
      <c r="AD914" s="200" t="s">
        <v>183</v>
      </c>
      <c r="AE914" s="203" t="s">
        <v>505</v>
      </c>
      <c r="AF914" s="212">
        <v>234600</v>
      </c>
      <c r="AG914" s="198" t="s">
        <v>10104</v>
      </c>
    </row>
    <row r="915" spans="1:33" hidden="1" x14ac:dyDescent="0.25">
      <c r="A915" s="209">
        <v>107847</v>
      </c>
      <c r="B915" s="210">
        <v>3</v>
      </c>
      <c r="C915" s="196" t="s">
        <v>97</v>
      </c>
      <c r="D915" s="201">
        <v>38897</v>
      </c>
      <c r="E915" s="196" t="s">
        <v>9672</v>
      </c>
      <c r="F915" s="201">
        <v>44168</v>
      </c>
      <c r="G915" s="196" t="s">
        <v>152</v>
      </c>
      <c r="H915" s="198" t="s">
        <v>99</v>
      </c>
      <c r="I915" s="196" t="s">
        <v>756</v>
      </c>
      <c r="J915" s="196" t="s">
        <v>101</v>
      </c>
      <c r="K915" s="196" t="s">
        <v>10100</v>
      </c>
      <c r="L915" s="200" t="s">
        <v>101</v>
      </c>
      <c r="M915" s="198" t="s">
        <v>10101</v>
      </c>
      <c r="N915" s="198" t="s">
        <v>10102</v>
      </c>
      <c r="O915" s="196" t="s">
        <v>553</v>
      </c>
      <c r="P915" s="198" t="s">
        <v>1789</v>
      </c>
      <c r="R915" s="196" t="s">
        <v>47</v>
      </c>
      <c r="S915" s="196" t="s">
        <v>45</v>
      </c>
      <c r="T915" s="211">
        <v>0.02</v>
      </c>
      <c r="U915" s="201">
        <v>41831</v>
      </c>
      <c r="W915" s="200" t="s">
        <v>93</v>
      </c>
      <c r="X915" s="196" t="s">
        <v>103</v>
      </c>
      <c r="AA915" s="196" t="s">
        <v>10106</v>
      </c>
      <c r="AB915" s="196" t="s">
        <v>10107</v>
      </c>
      <c r="AC915" s="200">
        <v>2</v>
      </c>
      <c r="AD915" s="200" t="s">
        <v>8231</v>
      </c>
      <c r="AE915" s="203" t="s">
        <v>505</v>
      </c>
      <c r="AF915" s="212">
        <v>1923000</v>
      </c>
      <c r="AG915" s="198" t="s">
        <v>10104</v>
      </c>
    </row>
    <row r="916" spans="1:33" hidden="1" x14ac:dyDescent="0.25">
      <c r="A916" s="209">
        <v>107847</v>
      </c>
      <c r="B916" s="210">
        <v>3</v>
      </c>
      <c r="C916" s="196" t="s">
        <v>97</v>
      </c>
      <c r="D916" s="201">
        <v>38897</v>
      </c>
      <c r="E916" s="196" t="s">
        <v>9672</v>
      </c>
      <c r="F916" s="201">
        <v>44168</v>
      </c>
      <c r="G916" s="196" t="s">
        <v>152</v>
      </c>
      <c r="H916" s="198" t="s">
        <v>99</v>
      </c>
      <c r="I916" s="196" t="s">
        <v>756</v>
      </c>
      <c r="J916" s="196" t="s">
        <v>101</v>
      </c>
      <c r="K916" s="196" t="s">
        <v>10100</v>
      </c>
      <c r="L916" s="200" t="s">
        <v>101</v>
      </c>
      <c r="M916" s="198" t="s">
        <v>10101</v>
      </c>
      <c r="N916" s="198" t="s">
        <v>10102</v>
      </c>
      <c r="O916" s="196" t="s">
        <v>553</v>
      </c>
      <c r="P916" s="198" t="s">
        <v>1789</v>
      </c>
      <c r="R916" s="196" t="s">
        <v>47</v>
      </c>
      <c r="S916" s="196" t="s">
        <v>45</v>
      </c>
      <c r="T916" s="211">
        <v>0.02</v>
      </c>
      <c r="U916" s="201">
        <v>41831</v>
      </c>
      <c r="W916" s="200" t="s">
        <v>93</v>
      </c>
      <c r="X916" s="196" t="s">
        <v>103</v>
      </c>
      <c r="AA916" s="196" t="s">
        <v>10108</v>
      </c>
      <c r="AB916" s="196" t="s">
        <v>10107</v>
      </c>
      <c r="AC916" s="200">
        <v>3</v>
      </c>
      <c r="AD916" s="200" t="s">
        <v>8231</v>
      </c>
      <c r="AE916" s="203" t="s">
        <v>505</v>
      </c>
      <c r="AF916" s="212">
        <v>2751858</v>
      </c>
      <c r="AG916" s="198" t="s">
        <v>10104</v>
      </c>
    </row>
    <row r="917" spans="1:33" hidden="1" x14ac:dyDescent="0.25">
      <c r="A917" s="209">
        <v>107913</v>
      </c>
      <c r="B917" s="210">
        <v>4</v>
      </c>
      <c r="C917" s="196" t="s">
        <v>85</v>
      </c>
      <c r="D917" s="201">
        <v>38911</v>
      </c>
      <c r="E917" s="196" t="s">
        <v>10109</v>
      </c>
      <c r="F917" s="201">
        <v>44644</v>
      </c>
      <c r="G917" s="196" t="s">
        <v>189</v>
      </c>
      <c r="H917" s="198" t="s">
        <v>88</v>
      </c>
      <c r="I917" s="196" t="s">
        <v>3820</v>
      </c>
      <c r="J917" s="196" t="s">
        <v>299</v>
      </c>
      <c r="L917" s="200" t="s">
        <v>300</v>
      </c>
      <c r="M917" s="198" t="s">
        <v>10110</v>
      </c>
      <c r="N917" s="198" t="s">
        <v>10111</v>
      </c>
      <c r="O917" s="196" t="s">
        <v>553</v>
      </c>
      <c r="P917" s="198" t="s">
        <v>2166</v>
      </c>
      <c r="R917" s="196" t="s">
        <v>47</v>
      </c>
      <c r="S917" s="196" t="s">
        <v>45</v>
      </c>
      <c r="T917" s="211">
        <v>0.48</v>
      </c>
      <c r="U917" s="201">
        <v>45016</v>
      </c>
      <c r="W917" s="200" t="s">
        <v>93</v>
      </c>
      <c r="X917" s="196" t="s">
        <v>303</v>
      </c>
      <c r="AA917" s="196" t="s">
        <v>10112</v>
      </c>
      <c r="AB917" s="196" t="s">
        <v>10113</v>
      </c>
      <c r="AC917" s="200">
        <v>0</v>
      </c>
      <c r="AD917" s="200" t="s">
        <v>8231</v>
      </c>
      <c r="AE917" s="203" t="s">
        <v>505</v>
      </c>
      <c r="AF917" s="212">
        <v>3400000</v>
      </c>
    </row>
    <row r="918" spans="1:33" hidden="1" x14ac:dyDescent="0.25">
      <c r="A918" s="209">
        <v>107913</v>
      </c>
      <c r="B918" s="210">
        <v>4</v>
      </c>
      <c r="C918" s="196" t="s">
        <v>85</v>
      </c>
      <c r="D918" s="201">
        <v>38911</v>
      </c>
      <c r="E918" s="196" t="s">
        <v>10109</v>
      </c>
      <c r="F918" s="201">
        <v>44644</v>
      </c>
      <c r="G918" s="196" t="s">
        <v>189</v>
      </c>
      <c r="H918" s="198" t="s">
        <v>88</v>
      </c>
      <c r="I918" s="196" t="s">
        <v>3820</v>
      </c>
      <c r="J918" s="196" t="s">
        <v>299</v>
      </c>
      <c r="L918" s="200" t="s">
        <v>300</v>
      </c>
      <c r="M918" s="198" t="s">
        <v>10110</v>
      </c>
      <c r="N918" s="198" t="s">
        <v>10111</v>
      </c>
      <c r="O918" s="196" t="s">
        <v>553</v>
      </c>
      <c r="P918" s="198" t="s">
        <v>2166</v>
      </c>
      <c r="R918" s="196" t="s">
        <v>47</v>
      </c>
      <c r="S918" s="196" t="s">
        <v>45</v>
      </c>
      <c r="T918" s="211">
        <v>0.48</v>
      </c>
      <c r="U918" s="201">
        <v>45016</v>
      </c>
      <c r="W918" s="200" t="s">
        <v>93</v>
      </c>
      <c r="X918" s="196" t="s">
        <v>303</v>
      </c>
      <c r="AA918" s="196" t="s">
        <v>10114</v>
      </c>
      <c r="AB918" s="196" t="s">
        <v>10113</v>
      </c>
      <c r="AC918" s="200">
        <v>1</v>
      </c>
      <c r="AD918" s="200" t="s">
        <v>8231</v>
      </c>
      <c r="AE918" s="203" t="s">
        <v>505</v>
      </c>
      <c r="AF918" s="212">
        <v>1100000</v>
      </c>
    </row>
    <row r="919" spans="1:33" hidden="1" x14ac:dyDescent="0.25">
      <c r="A919" s="209">
        <v>107913</v>
      </c>
      <c r="B919" s="210">
        <v>4</v>
      </c>
      <c r="C919" s="196" t="s">
        <v>85</v>
      </c>
      <c r="D919" s="201">
        <v>38911</v>
      </c>
      <c r="E919" s="196" t="s">
        <v>10109</v>
      </c>
      <c r="F919" s="201">
        <v>44644</v>
      </c>
      <c r="G919" s="196" t="s">
        <v>189</v>
      </c>
      <c r="H919" s="198" t="s">
        <v>88</v>
      </c>
      <c r="I919" s="196" t="s">
        <v>3820</v>
      </c>
      <c r="J919" s="196" t="s">
        <v>299</v>
      </c>
      <c r="L919" s="200" t="s">
        <v>300</v>
      </c>
      <c r="M919" s="198" t="s">
        <v>10110</v>
      </c>
      <c r="N919" s="198" t="s">
        <v>10111</v>
      </c>
      <c r="O919" s="196" t="s">
        <v>553</v>
      </c>
      <c r="P919" s="198" t="s">
        <v>2166</v>
      </c>
      <c r="R919" s="196" t="s">
        <v>47</v>
      </c>
      <c r="S919" s="196" t="s">
        <v>45</v>
      </c>
      <c r="T919" s="211">
        <v>0.48</v>
      </c>
      <c r="U919" s="201">
        <v>45016</v>
      </c>
      <c r="W919" s="200" t="s">
        <v>93</v>
      </c>
      <c r="X919" s="196" t="s">
        <v>303</v>
      </c>
      <c r="AA919" s="196" t="s">
        <v>10115</v>
      </c>
      <c r="AB919" s="196" t="s">
        <v>10113</v>
      </c>
      <c r="AC919" s="200">
        <v>2</v>
      </c>
      <c r="AD919" s="200" t="s">
        <v>8231</v>
      </c>
      <c r="AE919" s="203" t="s">
        <v>505</v>
      </c>
      <c r="AF919" s="212">
        <v>545000</v>
      </c>
    </row>
    <row r="920" spans="1:33" ht="36" hidden="1" x14ac:dyDescent="0.25">
      <c r="A920" s="209">
        <v>107914</v>
      </c>
      <c r="B920" s="210">
        <v>3</v>
      </c>
      <c r="C920" s="196" t="s">
        <v>85</v>
      </c>
      <c r="D920" s="201">
        <v>38911</v>
      </c>
      <c r="E920" s="196" t="s">
        <v>10109</v>
      </c>
      <c r="F920" s="201">
        <v>44558</v>
      </c>
      <c r="G920" s="196" t="s">
        <v>4222</v>
      </c>
      <c r="H920" s="198" t="s">
        <v>109</v>
      </c>
      <c r="I920" s="196" t="s">
        <v>110</v>
      </c>
      <c r="J920" s="196" t="s">
        <v>101</v>
      </c>
      <c r="L920" s="200" t="s">
        <v>101</v>
      </c>
      <c r="M920" s="198" t="s">
        <v>10116</v>
      </c>
      <c r="N920" s="198" t="s">
        <v>10117</v>
      </c>
      <c r="O920" s="196" t="s">
        <v>91</v>
      </c>
      <c r="P920" s="198" t="s">
        <v>1897</v>
      </c>
      <c r="R920" s="196" t="s">
        <v>47</v>
      </c>
      <c r="S920" s="196" t="s">
        <v>45</v>
      </c>
      <c r="T920" s="211">
        <v>0.27200000000000002</v>
      </c>
      <c r="W920" s="200" t="s">
        <v>93</v>
      </c>
      <c r="X920" s="196" t="s">
        <v>13</v>
      </c>
      <c r="AA920" s="196" t="s">
        <v>10118</v>
      </c>
      <c r="AB920" s="196" t="s">
        <v>10119</v>
      </c>
      <c r="AC920" s="200">
        <v>0</v>
      </c>
      <c r="AD920" s="200" t="s">
        <v>8231</v>
      </c>
      <c r="AE920" s="203" t="s">
        <v>505</v>
      </c>
      <c r="AF920" s="212">
        <v>120000</v>
      </c>
    </row>
    <row r="921" spans="1:33" ht="36" hidden="1" x14ac:dyDescent="0.25">
      <c r="A921" s="209">
        <v>107914</v>
      </c>
      <c r="B921" s="210">
        <v>3</v>
      </c>
      <c r="C921" s="196" t="s">
        <v>85</v>
      </c>
      <c r="D921" s="201">
        <v>38911</v>
      </c>
      <c r="E921" s="196" t="s">
        <v>10109</v>
      </c>
      <c r="F921" s="201">
        <v>44558</v>
      </c>
      <c r="G921" s="196" t="s">
        <v>4222</v>
      </c>
      <c r="H921" s="198" t="s">
        <v>109</v>
      </c>
      <c r="I921" s="196" t="s">
        <v>110</v>
      </c>
      <c r="J921" s="196" t="s">
        <v>101</v>
      </c>
      <c r="L921" s="200" t="s">
        <v>101</v>
      </c>
      <c r="M921" s="198" t="s">
        <v>10116</v>
      </c>
      <c r="N921" s="198" t="s">
        <v>10117</v>
      </c>
      <c r="O921" s="196" t="s">
        <v>91</v>
      </c>
      <c r="P921" s="198" t="s">
        <v>1897</v>
      </c>
      <c r="R921" s="196" t="s">
        <v>47</v>
      </c>
      <c r="S921" s="196" t="s">
        <v>45</v>
      </c>
      <c r="T921" s="211">
        <v>0.27200000000000002</v>
      </c>
      <c r="W921" s="200" t="s">
        <v>93</v>
      </c>
      <c r="X921" s="196" t="s">
        <v>13</v>
      </c>
      <c r="AA921" s="196" t="s">
        <v>10120</v>
      </c>
      <c r="AB921" s="196" t="s">
        <v>10119</v>
      </c>
      <c r="AC921" s="200">
        <v>1</v>
      </c>
      <c r="AD921" s="200" t="s">
        <v>8231</v>
      </c>
      <c r="AE921" s="203" t="s">
        <v>505</v>
      </c>
      <c r="AF921" s="212">
        <v>134250</v>
      </c>
    </row>
    <row r="922" spans="1:33" ht="36" hidden="1" x14ac:dyDescent="0.25">
      <c r="A922" s="209">
        <v>107914</v>
      </c>
      <c r="B922" s="210">
        <v>3</v>
      </c>
      <c r="C922" s="196" t="s">
        <v>85</v>
      </c>
      <c r="D922" s="201">
        <v>38911</v>
      </c>
      <c r="E922" s="196" t="s">
        <v>10109</v>
      </c>
      <c r="F922" s="201">
        <v>44558</v>
      </c>
      <c r="G922" s="196" t="s">
        <v>4222</v>
      </c>
      <c r="H922" s="198" t="s">
        <v>109</v>
      </c>
      <c r="I922" s="196" t="s">
        <v>110</v>
      </c>
      <c r="J922" s="196" t="s">
        <v>101</v>
      </c>
      <c r="L922" s="200" t="s">
        <v>101</v>
      </c>
      <c r="M922" s="198" t="s">
        <v>10116</v>
      </c>
      <c r="N922" s="198" t="s">
        <v>10117</v>
      </c>
      <c r="O922" s="196" t="s">
        <v>91</v>
      </c>
      <c r="P922" s="198" t="s">
        <v>1897</v>
      </c>
      <c r="R922" s="196" t="s">
        <v>47</v>
      </c>
      <c r="S922" s="196" t="s">
        <v>45</v>
      </c>
      <c r="T922" s="211">
        <v>0.27200000000000002</v>
      </c>
      <c r="W922" s="200" t="s">
        <v>93</v>
      </c>
      <c r="X922" s="196" t="s">
        <v>13</v>
      </c>
      <c r="AA922" s="196" t="s">
        <v>10121</v>
      </c>
      <c r="AB922" s="196" t="s">
        <v>10119</v>
      </c>
      <c r="AC922" s="200">
        <v>2</v>
      </c>
      <c r="AD922" s="200" t="s">
        <v>8231</v>
      </c>
      <c r="AE922" s="203" t="s">
        <v>505</v>
      </c>
      <c r="AF922" s="212">
        <v>485000</v>
      </c>
    </row>
    <row r="923" spans="1:33" ht="36" hidden="1" x14ac:dyDescent="0.25">
      <c r="A923" s="209">
        <v>107963.02</v>
      </c>
      <c r="B923" s="210">
        <v>4</v>
      </c>
      <c r="C923" s="196" t="s">
        <v>97</v>
      </c>
      <c r="D923" s="201">
        <v>42333</v>
      </c>
      <c r="E923" s="196" t="s">
        <v>98</v>
      </c>
      <c r="F923" s="201">
        <v>44279</v>
      </c>
      <c r="G923" s="196" t="s">
        <v>152</v>
      </c>
      <c r="H923" s="198" t="s">
        <v>88</v>
      </c>
      <c r="I923" s="196" t="s">
        <v>477</v>
      </c>
      <c r="J923" s="196" t="s">
        <v>299</v>
      </c>
      <c r="L923" s="200" t="s">
        <v>300</v>
      </c>
      <c r="M923" s="198" t="s">
        <v>10122</v>
      </c>
      <c r="O923" s="196" t="s">
        <v>438</v>
      </c>
      <c r="P923" s="198" t="s">
        <v>439</v>
      </c>
      <c r="R923" s="196" t="s">
        <v>39</v>
      </c>
      <c r="S923" s="196" t="s">
        <v>46</v>
      </c>
      <c r="T923" s="211">
        <v>1.01</v>
      </c>
      <c r="U923" s="201">
        <v>42965</v>
      </c>
      <c r="W923" s="200" t="s">
        <v>93</v>
      </c>
      <c r="X923" s="196" t="s">
        <v>303</v>
      </c>
      <c r="Z923" s="198" t="s">
        <v>10123</v>
      </c>
      <c r="AA923" s="196" t="s">
        <v>10124</v>
      </c>
      <c r="AC923" s="200">
        <v>3</v>
      </c>
      <c r="AD923" s="200" t="s">
        <v>8274</v>
      </c>
      <c r="AE923" s="203" t="s">
        <v>505</v>
      </c>
      <c r="AF923" s="212">
        <v>869644</v>
      </c>
      <c r="AG923" s="198" t="s">
        <v>10125</v>
      </c>
    </row>
    <row r="924" spans="1:33" hidden="1" x14ac:dyDescent="0.25">
      <c r="A924" s="209">
        <v>107963.03</v>
      </c>
      <c r="B924" s="210">
        <v>4</v>
      </c>
      <c r="C924" s="196" t="s">
        <v>85</v>
      </c>
      <c r="D924" s="201">
        <v>43538</v>
      </c>
      <c r="E924" s="196" t="s">
        <v>398</v>
      </c>
      <c r="F924" s="201">
        <v>43579</v>
      </c>
      <c r="G924" s="196" t="s">
        <v>152</v>
      </c>
      <c r="H924" s="198" t="s">
        <v>88</v>
      </c>
      <c r="I924" s="196" t="s">
        <v>477</v>
      </c>
      <c r="J924" s="196" t="s">
        <v>299</v>
      </c>
      <c r="L924" s="200" t="s">
        <v>300</v>
      </c>
      <c r="M924" s="198" t="s">
        <v>533</v>
      </c>
      <c r="O924" s="196" t="s">
        <v>438</v>
      </c>
      <c r="P924" s="198" t="s">
        <v>439</v>
      </c>
      <c r="R924" s="196" t="s">
        <v>39</v>
      </c>
      <c r="S924" s="196" t="s">
        <v>46</v>
      </c>
      <c r="T924" s="211">
        <v>0.01</v>
      </c>
      <c r="W924" s="200" t="s">
        <v>93</v>
      </c>
      <c r="X924" s="196" t="s">
        <v>303</v>
      </c>
      <c r="Z924" s="198" t="s">
        <v>10126</v>
      </c>
      <c r="AA924" s="196" t="s">
        <v>10127</v>
      </c>
      <c r="AC924" s="200">
        <v>3</v>
      </c>
      <c r="AD924" s="200" t="s">
        <v>8274</v>
      </c>
      <c r="AE924" s="203" t="s">
        <v>505</v>
      </c>
      <c r="AF924" s="212">
        <v>91500</v>
      </c>
    </row>
    <row r="925" spans="1:33" hidden="1" x14ac:dyDescent="0.25">
      <c r="A925" s="209">
        <v>107963.04</v>
      </c>
      <c r="B925" s="210">
        <v>4</v>
      </c>
      <c r="C925" s="196" t="s">
        <v>97</v>
      </c>
      <c r="D925" s="201">
        <v>44328</v>
      </c>
      <c r="E925" s="196" t="s">
        <v>98</v>
      </c>
      <c r="F925" s="201">
        <v>44473</v>
      </c>
      <c r="G925" s="196" t="s">
        <v>510</v>
      </c>
      <c r="H925" s="198" t="s">
        <v>88</v>
      </c>
      <c r="I925" s="196" t="s">
        <v>477</v>
      </c>
      <c r="J925" s="196" t="s">
        <v>299</v>
      </c>
      <c r="L925" s="200" t="s">
        <v>300</v>
      </c>
      <c r="M925" s="198" t="s">
        <v>533</v>
      </c>
      <c r="N925" s="198" t="s">
        <v>534</v>
      </c>
      <c r="O925" s="196" t="s">
        <v>103</v>
      </c>
      <c r="P925" s="198" t="s">
        <v>439</v>
      </c>
      <c r="R925" s="196" t="s">
        <v>39</v>
      </c>
      <c r="S925" s="196" t="s">
        <v>42</v>
      </c>
      <c r="T925" s="202" t="s">
        <v>505</v>
      </c>
      <c r="W925" s="200" t="s">
        <v>93</v>
      </c>
      <c r="X925" s="196" t="s">
        <v>303</v>
      </c>
      <c r="Y925" s="196" t="s">
        <v>29</v>
      </c>
      <c r="AA925" s="196" t="s">
        <v>10128</v>
      </c>
      <c r="AC925" s="200">
        <v>1</v>
      </c>
      <c r="AD925" s="200" t="s">
        <v>8250</v>
      </c>
      <c r="AE925" s="203" t="s">
        <v>505</v>
      </c>
      <c r="AF925" s="212">
        <v>1500000</v>
      </c>
      <c r="AG925" s="198" t="s">
        <v>535</v>
      </c>
    </row>
    <row r="926" spans="1:33" hidden="1" x14ac:dyDescent="0.25">
      <c r="A926" s="209">
        <v>107963.04</v>
      </c>
      <c r="B926" s="210">
        <v>4</v>
      </c>
      <c r="C926" s="196" t="s">
        <v>97</v>
      </c>
      <c r="D926" s="201">
        <v>44328</v>
      </c>
      <c r="E926" s="196" t="s">
        <v>98</v>
      </c>
      <c r="F926" s="201">
        <v>44473</v>
      </c>
      <c r="G926" s="196" t="s">
        <v>510</v>
      </c>
      <c r="H926" s="198" t="s">
        <v>88</v>
      </c>
      <c r="I926" s="196" t="s">
        <v>477</v>
      </c>
      <c r="J926" s="196" t="s">
        <v>299</v>
      </c>
      <c r="L926" s="200" t="s">
        <v>300</v>
      </c>
      <c r="M926" s="198" t="s">
        <v>533</v>
      </c>
      <c r="N926" s="198" t="s">
        <v>534</v>
      </c>
      <c r="O926" s="196" t="s">
        <v>103</v>
      </c>
      <c r="P926" s="198" t="s">
        <v>439</v>
      </c>
      <c r="R926" s="196" t="s">
        <v>39</v>
      </c>
      <c r="S926" s="196" t="s">
        <v>42</v>
      </c>
      <c r="T926" s="202" t="s">
        <v>505</v>
      </c>
      <c r="W926" s="200" t="s">
        <v>93</v>
      </c>
      <c r="X926" s="196" t="s">
        <v>303</v>
      </c>
      <c r="Y926" s="196" t="s">
        <v>29</v>
      </c>
      <c r="AA926" s="196" t="s">
        <v>10129</v>
      </c>
      <c r="AB926" s="196" t="s">
        <v>10130</v>
      </c>
      <c r="AC926" s="200">
        <v>3</v>
      </c>
      <c r="AD926" s="200" t="s">
        <v>8231</v>
      </c>
      <c r="AE926" s="212">
        <v>4000000</v>
      </c>
      <c r="AF926" s="212">
        <v>7500000</v>
      </c>
      <c r="AG926" s="198" t="s">
        <v>535</v>
      </c>
    </row>
    <row r="927" spans="1:33" ht="54" hidden="1" x14ac:dyDescent="0.25">
      <c r="A927" s="209">
        <v>108701</v>
      </c>
      <c r="B927" s="210">
        <v>4</v>
      </c>
      <c r="C927" s="196" t="s">
        <v>85</v>
      </c>
      <c r="D927" s="201">
        <v>39009</v>
      </c>
      <c r="E927" s="196" t="s">
        <v>86</v>
      </c>
      <c r="F927" s="201">
        <v>44376</v>
      </c>
      <c r="G927" s="196" t="s">
        <v>4070</v>
      </c>
      <c r="H927" s="198" t="s">
        <v>88</v>
      </c>
      <c r="M927" s="198" t="s">
        <v>10131</v>
      </c>
      <c r="N927" s="198" t="s">
        <v>10132</v>
      </c>
      <c r="O927" s="196" t="s">
        <v>91</v>
      </c>
      <c r="P927" s="198" t="s">
        <v>1783</v>
      </c>
      <c r="R927" s="196" t="s">
        <v>47</v>
      </c>
      <c r="S927" s="196" t="s">
        <v>45</v>
      </c>
      <c r="T927" s="211">
        <v>1.7</v>
      </c>
      <c r="W927" s="200" t="s">
        <v>93</v>
      </c>
      <c r="AA927" s="196" t="s">
        <v>10133</v>
      </c>
      <c r="AB927" s="196" t="s">
        <v>10134</v>
      </c>
      <c r="AC927" s="200">
        <v>1</v>
      </c>
      <c r="AD927" s="200" t="s">
        <v>8231</v>
      </c>
      <c r="AE927" s="203" t="s">
        <v>505</v>
      </c>
      <c r="AF927" s="212">
        <v>666350</v>
      </c>
    </row>
    <row r="928" spans="1:33" ht="54" hidden="1" x14ac:dyDescent="0.25">
      <c r="A928" s="209">
        <v>108701</v>
      </c>
      <c r="B928" s="210">
        <v>4</v>
      </c>
      <c r="C928" s="196" t="s">
        <v>85</v>
      </c>
      <c r="D928" s="201">
        <v>39009</v>
      </c>
      <c r="E928" s="196" t="s">
        <v>86</v>
      </c>
      <c r="F928" s="201">
        <v>44376</v>
      </c>
      <c r="G928" s="196" t="s">
        <v>4070</v>
      </c>
      <c r="H928" s="198" t="s">
        <v>88</v>
      </c>
      <c r="M928" s="198" t="s">
        <v>10131</v>
      </c>
      <c r="N928" s="198" t="s">
        <v>10132</v>
      </c>
      <c r="O928" s="196" t="s">
        <v>91</v>
      </c>
      <c r="P928" s="198" t="s">
        <v>1783</v>
      </c>
      <c r="R928" s="196" t="s">
        <v>47</v>
      </c>
      <c r="S928" s="196" t="s">
        <v>45</v>
      </c>
      <c r="T928" s="211">
        <v>1.7</v>
      </c>
      <c r="W928" s="200" t="s">
        <v>93</v>
      </c>
      <c r="AA928" s="196" t="s">
        <v>10135</v>
      </c>
      <c r="AB928" s="196" t="s">
        <v>10134</v>
      </c>
      <c r="AC928" s="200">
        <v>2</v>
      </c>
      <c r="AD928" s="200" t="s">
        <v>8231</v>
      </c>
      <c r="AE928" s="203" t="s">
        <v>505</v>
      </c>
      <c r="AF928" s="212">
        <v>2000000</v>
      </c>
    </row>
    <row r="929" spans="1:33" hidden="1" x14ac:dyDescent="0.25">
      <c r="A929" s="209">
        <v>108753</v>
      </c>
      <c r="B929" s="210">
        <v>1</v>
      </c>
      <c r="C929" s="196" t="s">
        <v>97</v>
      </c>
      <c r="D929" s="201">
        <v>39016</v>
      </c>
      <c r="E929" s="196" t="s">
        <v>449</v>
      </c>
      <c r="F929" s="201">
        <v>39555</v>
      </c>
      <c r="G929" s="196" t="s">
        <v>108</v>
      </c>
      <c r="H929" s="198" t="s">
        <v>2232</v>
      </c>
      <c r="I929" s="196" t="s">
        <v>649</v>
      </c>
      <c r="J929" s="196" t="s">
        <v>299</v>
      </c>
      <c r="L929" s="200" t="s">
        <v>300</v>
      </c>
      <c r="M929" s="198" t="s">
        <v>10136</v>
      </c>
      <c r="O929" s="196" t="s">
        <v>119</v>
      </c>
      <c r="P929" s="198" t="s">
        <v>19</v>
      </c>
      <c r="R929" s="196" t="s">
        <v>47</v>
      </c>
      <c r="S929" s="196" t="s">
        <v>46</v>
      </c>
      <c r="T929" s="202" t="s">
        <v>505</v>
      </c>
      <c r="U929" s="201">
        <v>39059</v>
      </c>
      <c r="W929" s="200" t="s">
        <v>93</v>
      </c>
      <c r="AA929" s="196" t="s">
        <v>10137</v>
      </c>
      <c r="AC929" s="200">
        <v>3</v>
      </c>
      <c r="AD929" s="200" t="s">
        <v>8274</v>
      </c>
      <c r="AE929" s="203" t="s">
        <v>505</v>
      </c>
      <c r="AF929" s="212">
        <v>141701.41</v>
      </c>
      <c r="AG929" s="198" t="s">
        <v>10138</v>
      </c>
    </row>
    <row r="930" spans="1:33" hidden="1" x14ac:dyDescent="0.25">
      <c r="A930" s="209">
        <v>108883</v>
      </c>
      <c r="B930" s="210">
        <v>4</v>
      </c>
      <c r="C930" s="196" t="s">
        <v>85</v>
      </c>
      <c r="D930" s="201">
        <v>39042</v>
      </c>
      <c r="E930" s="196" t="s">
        <v>741</v>
      </c>
      <c r="F930" s="201">
        <v>43843</v>
      </c>
      <c r="G930" s="196" t="s">
        <v>152</v>
      </c>
      <c r="H930" s="198" t="s">
        <v>88</v>
      </c>
      <c r="I930" s="196" t="s">
        <v>455</v>
      </c>
      <c r="J930" s="196" t="s">
        <v>101</v>
      </c>
      <c r="L930" s="200" t="s">
        <v>101</v>
      </c>
      <c r="M930" s="198" t="s">
        <v>10139</v>
      </c>
      <c r="O930" s="196" t="s">
        <v>40</v>
      </c>
      <c r="P930" s="198" t="s">
        <v>166</v>
      </c>
      <c r="R930" s="196" t="s">
        <v>39</v>
      </c>
      <c r="S930" s="196" t="s">
        <v>45</v>
      </c>
      <c r="T930" s="211">
        <v>0.01</v>
      </c>
      <c r="U930" s="201">
        <v>45268</v>
      </c>
      <c r="W930" s="200" t="s">
        <v>93</v>
      </c>
      <c r="X930" s="196" t="s">
        <v>13</v>
      </c>
      <c r="Z930" s="198" t="s">
        <v>10140</v>
      </c>
      <c r="AA930" s="196" t="s">
        <v>10141</v>
      </c>
      <c r="AB930" s="196" t="s">
        <v>10142</v>
      </c>
      <c r="AC930" s="200">
        <v>0</v>
      </c>
      <c r="AD930" s="200" t="s">
        <v>8231</v>
      </c>
      <c r="AE930" s="203" t="s">
        <v>505</v>
      </c>
      <c r="AF930" s="212">
        <v>256000</v>
      </c>
    </row>
    <row r="931" spans="1:33" hidden="1" x14ac:dyDescent="0.25">
      <c r="A931" s="209">
        <v>108883</v>
      </c>
      <c r="B931" s="210">
        <v>4</v>
      </c>
      <c r="C931" s="196" t="s">
        <v>85</v>
      </c>
      <c r="D931" s="201">
        <v>39042</v>
      </c>
      <c r="E931" s="196" t="s">
        <v>741</v>
      </c>
      <c r="F931" s="201">
        <v>43843</v>
      </c>
      <c r="G931" s="196" t="s">
        <v>152</v>
      </c>
      <c r="H931" s="198" t="s">
        <v>88</v>
      </c>
      <c r="I931" s="196" t="s">
        <v>455</v>
      </c>
      <c r="J931" s="196" t="s">
        <v>101</v>
      </c>
      <c r="L931" s="200" t="s">
        <v>101</v>
      </c>
      <c r="M931" s="198" t="s">
        <v>10139</v>
      </c>
      <c r="O931" s="196" t="s">
        <v>40</v>
      </c>
      <c r="P931" s="198" t="s">
        <v>166</v>
      </c>
      <c r="R931" s="196" t="s">
        <v>39</v>
      </c>
      <c r="S931" s="196" t="s">
        <v>45</v>
      </c>
      <c r="T931" s="211">
        <v>0.01</v>
      </c>
      <c r="U931" s="201">
        <v>45268</v>
      </c>
      <c r="W931" s="200" t="s">
        <v>93</v>
      </c>
      <c r="X931" s="196" t="s">
        <v>13</v>
      </c>
      <c r="Z931" s="198" t="s">
        <v>10140</v>
      </c>
      <c r="AA931" s="196" t="s">
        <v>10143</v>
      </c>
      <c r="AB931" s="196" t="s">
        <v>10142</v>
      </c>
      <c r="AC931" s="200">
        <v>1</v>
      </c>
      <c r="AD931" s="200" t="s">
        <v>8231</v>
      </c>
      <c r="AE931" s="203" t="s">
        <v>505</v>
      </c>
      <c r="AF931" s="212">
        <v>50000</v>
      </c>
    </row>
    <row r="932" spans="1:33" hidden="1" x14ac:dyDescent="0.25">
      <c r="A932" s="209">
        <v>108883</v>
      </c>
      <c r="B932" s="210">
        <v>4</v>
      </c>
      <c r="C932" s="196" t="s">
        <v>85</v>
      </c>
      <c r="D932" s="201">
        <v>39042</v>
      </c>
      <c r="E932" s="196" t="s">
        <v>741</v>
      </c>
      <c r="F932" s="201">
        <v>43843</v>
      </c>
      <c r="G932" s="196" t="s">
        <v>152</v>
      </c>
      <c r="H932" s="198" t="s">
        <v>88</v>
      </c>
      <c r="I932" s="196" t="s">
        <v>455</v>
      </c>
      <c r="J932" s="196" t="s">
        <v>101</v>
      </c>
      <c r="L932" s="200" t="s">
        <v>101</v>
      </c>
      <c r="M932" s="198" t="s">
        <v>10139</v>
      </c>
      <c r="O932" s="196" t="s">
        <v>40</v>
      </c>
      <c r="P932" s="198" t="s">
        <v>166</v>
      </c>
      <c r="R932" s="196" t="s">
        <v>39</v>
      </c>
      <c r="S932" s="196" t="s">
        <v>45</v>
      </c>
      <c r="T932" s="211">
        <v>0.01</v>
      </c>
      <c r="U932" s="201">
        <v>45268</v>
      </c>
      <c r="W932" s="200" t="s">
        <v>93</v>
      </c>
      <c r="X932" s="196" t="s">
        <v>13</v>
      </c>
      <c r="Z932" s="198" t="s">
        <v>10140</v>
      </c>
      <c r="AA932" s="196" t="s">
        <v>10144</v>
      </c>
      <c r="AB932" s="196" t="s">
        <v>10142</v>
      </c>
      <c r="AC932" s="200">
        <v>2</v>
      </c>
      <c r="AD932" s="200" t="s">
        <v>8231</v>
      </c>
      <c r="AE932" s="203" t="s">
        <v>505</v>
      </c>
      <c r="AF932" s="212">
        <v>1125000</v>
      </c>
    </row>
    <row r="933" spans="1:33" hidden="1" x14ac:dyDescent="0.25">
      <c r="A933" s="209">
        <v>108903</v>
      </c>
      <c r="B933" s="210">
        <v>1</v>
      </c>
      <c r="C933" s="196" t="s">
        <v>97</v>
      </c>
      <c r="D933" s="201">
        <v>39051</v>
      </c>
      <c r="E933" s="196" t="s">
        <v>449</v>
      </c>
      <c r="F933" s="201">
        <v>40185</v>
      </c>
      <c r="G933" s="196" t="s">
        <v>108</v>
      </c>
      <c r="H933" s="198" t="s">
        <v>2232</v>
      </c>
      <c r="M933" s="198" t="s">
        <v>10145</v>
      </c>
      <c r="O933" s="196" t="s">
        <v>119</v>
      </c>
      <c r="P933" s="198" t="s">
        <v>19</v>
      </c>
      <c r="R933" s="196" t="s">
        <v>47</v>
      </c>
      <c r="S933" s="196" t="s">
        <v>46</v>
      </c>
      <c r="T933" s="202" t="s">
        <v>505</v>
      </c>
      <c r="U933" s="201">
        <v>39115</v>
      </c>
      <c r="W933" s="200" t="s">
        <v>93</v>
      </c>
      <c r="AA933" s="196" t="s">
        <v>10146</v>
      </c>
      <c r="AC933" s="200">
        <v>3</v>
      </c>
      <c r="AD933" s="200" t="s">
        <v>8274</v>
      </c>
      <c r="AE933" s="203" t="s">
        <v>505</v>
      </c>
      <c r="AF933" s="212">
        <v>96132.35</v>
      </c>
      <c r="AG933" s="198" t="s">
        <v>10147</v>
      </c>
    </row>
    <row r="934" spans="1:33" hidden="1" x14ac:dyDescent="0.25">
      <c r="A934" s="209">
        <v>108975</v>
      </c>
      <c r="B934" s="210">
        <v>3</v>
      </c>
      <c r="C934" s="196" t="s">
        <v>97</v>
      </c>
      <c r="D934" s="201">
        <v>39065</v>
      </c>
      <c r="E934" s="196" t="s">
        <v>449</v>
      </c>
      <c r="F934" s="201">
        <v>39555</v>
      </c>
      <c r="G934" s="196" t="s">
        <v>108</v>
      </c>
      <c r="H934" s="198" t="s">
        <v>1839</v>
      </c>
      <c r="M934" s="198" t="s">
        <v>10148</v>
      </c>
      <c r="O934" s="196" t="s">
        <v>119</v>
      </c>
      <c r="P934" s="198" t="s">
        <v>19</v>
      </c>
      <c r="R934" s="196" t="s">
        <v>47</v>
      </c>
      <c r="S934" s="196" t="s">
        <v>46</v>
      </c>
      <c r="T934" s="202" t="s">
        <v>505</v>
      </c>
      <c r="U934" s="201">
        <v>39115</v>
      </c>
      <c r="W934" s="200" t="s">
        <v>93</v>
      </c>
      <c r="AA934" s="196" t="s">
        <v>10149</v>
      </c>
      <c r="AC934" s="200">
        <v>3</v>
      </c>
      <c r="AD934" s="200" t="s">
        <v>8274</v>
      </c>
      <c r="AE934" s="203" t="s">
        <v>505</v>
      </c>
      <c r="AF934" s="212">
        <v>697088</v>
      </c>
      <c r="AG934" s="198" t="s">
        <v>10150</v>
      </c>
    </row>
    <row r="935" spans="1:33" hidden="1" x14ac:dyDescent="0.25">
      <c r="A935" s="209">
        <v>108976</v>
      </c>
      <c r="B935" s="210">
        <v>3</v>
      </c>
      <c r="C935" s="196" t="s">
        <v>97</v>
      </c>
      <c r="D935" s="201">
        <v>39065</v>
      </c>
      <c r="E935" s="196" t="s">
        <v>449</v>
      </c>
      <c r="F935" s="201">
        <v>39555</v>
      </c>
      <c r="G935" s="196" t="s">
        <v>108</v>
      </c>
      <c r="H935" s="198" t="s">
        <v>1839</v>
      </c>
      <c r="M935" s="198" t="s">
        <v>10148</v>
      </c>
      <c r="O935" s="196" t="s">
        <v>119</v>
      </c>
      <c r="P935" s="198" t="s">
        <v>19</v>
      </c>
      <c r="R935" s="196" t="s">
        <v>47</v>
      </c>
      <c r="S935" s="196" t="s">
        <v>46</v>
      </c>
      <c r="T935" s="202" t="s">
        <v>505</v>
      </c>
      <c r="U935" s="201">
        <v>39115</v>
      </c>
      <c r="W935" s="200" t="s">
        <v>93</v>
      </c>
      <c r="AA935" s="196" t="s">
        <v>10151</v>
      </c>
      <c r="AC935" s="200">
        <v>3</v>
      </c>
      <c r="AD935" s="200" t="s">
        <v>8274</v>
      </c>
      <c r="AE935" s="203" t="s">
        <v>505</v>
      </c>
      <c r="AF935" s="212">
        <v>794303.11</v>
      </c>
      <c r="AG935" s="198" t="s">
        <v>10152</v>
      </c>
    </row>
    <row r="936" spans="1:33" hidden="1" x14ac:dyDescent="0.25">
      <c r="A936" s="209">
        <v>108977</v>
      </c>
      <c r="B936" s="210">
        <v>4</v>
      </c>
      <c r="C936" s="196" t="s">
        <v>97</v>
      </c>
      <c r="D936" s="201">
        <v>39065</v>
      </c>
      <c r="E936" s="196" t="s">
        <v>449</v>
      </c>
      <c r="F936" s="201">
        <v>39555</v>
      </c>
      <c r="G936" s="196" t="s">
        <v>108</v>
      </c>
      <c r="H936" s="198" t="s">
        <v>1760</v>
      </c>
      <c r="M936" s="198" t="s">
        <v>10153</v>
      </c>
      <c r="O936" s="196" t="s">
        <v>119</v>
      </c>
      <c r="P936" s="198" t="s">
        <v>19</v>
      </c>
      <c r="R936" s="196" t="s">
        <v>47</v>
      </c>
      <c r="S936" s="196" t="s">
        <v>46</v>
      </c>
      <c r="T936" s="202" t="s">
        <v>505</v>
      </c>
      <c r="U936" s="201">
        <v>39115</v>
      </c>
      <c r="W936" s="200" t="s">
        <v>93</v>
      </c>
      <c r="AA936" s="196" t="s">
        <v>10154</v>
      </c>
      <c r="AC936" s="200">
        <v>3</v>
      </c>
      <c r="AD936" s="200" t="s">
        <v>8274</v>
      </c>
      <c r="AE936" s="203" t="s">
        <v>505</v>
      </c>
      <c r="AF936" s="212">
        <v>432922.02</v>
      </c>
      <c r="AG936" s="198" t="s">
        <v>10155</v>
      </c>
    </row>
    <row r="937" spans="1:33" hidden="1" x14ac:dyDescent="0.25">
      <c r="A937" s="209">
        <v>108978</v>
      </c>
      <c r="B937" s="210">
        <v>4</v>
      </c>
      <c r="C937" s="196" t="s">
        <v>97</v>
      </c>
      <c r="D937" s="201">
        <v>39065</v>
      </c>
      <c r="E937" s="196" t="s">
        <v>449</v>
      </c>
      <c r="F937" s="201">
        <v>39555</v>
      </c>
      <c r="G937" s="196" t="s">
        <v>108</v>
      </c>
      <c r="H937" s="198" t="s">
        <v>1760</v>
      </c>
      <c r="M937" s="198" t="s">
        <v>10153</v>
      </c>
      <c r="O937" s="196" t="s">
        <v>119</v>
      </c>
      <c r="P937" s="198" t="s">
        <v>19</v>
      </c>
      <c r="R937" s="196" t="s">
        <v>47</v>
      </c>
      <c r="S937" s="196" t="s">
        <v>46</v>
      </c>
      <c r="T937" s="202" t="s">
        <v>505</v>
      </c>
      <c r="U937" s="201">
        <v>39115</v>
      </c>
      <c r="W937" s="200" t="s">
        <v>93</v>
      </c>
      <c r="AA937" s="196" t="s">
        <v>10156</v>
      </c>
      <c r="AC937" s="200">
        <v>3</v>
      </c>
      <c r="AD937" s="200" t="s">
        <v>8274</v>
      </c>
      <c r="AE937" s="203" t="s">
        <v>505</v>
      </c>
      <c r="AF937" s="212">
        <v>526004.44999999995</v>
      </c>
      <c r="AG937" s="198" t="s">
        <v>10157</v>
      </c>
    </row>
    <row r="938" spans="1:33" hidden="1" x14ac:dyDescent="0.25">
      <c r="A938" s="209">
        <v>109182</v>
      </c>
      <c r="B938" s="210">
        <v>4</v>
      </c>
      <c r="C938" s="196" t="s">
        <v>85</v>
      </c>
      <c r="D938" s="201">
        <v>39146</v>
      </c>
      <c r="E938" s="196" t="s">
        <v>86</v>
      </c>
      <c r="F938" s="201">
        <v>44460</v>
      </c>
      <c r="G938" s="196" t="s">
        <v>87</v>
      </c>
      <c r="H938" s="198" t="s">
        <v>88</v>
      </c>
      <c r="M938" s="198" t="s">
        <v>89</v>
      </c>
      <c r="N938" s="198" t="s">
        <v>90</v>
      </c>
      <c r="O938" s="196" t="s">
        <v>91</v>
      </c>
      <c r="P938" s="198" t="s">
        <v>92</v>
      </c>
      <c r="R938" s="196" t="s">
        <v>47</v>
      </c>
      <c r="S938" s="196" t="s">
        <v>41</v>
      </c>
      <c r="T938" s="211">
        <v>2.5</v>
      </c>
      <c r="W938" s="200" t="s">
        <v>93</v>
      </c>
      <c r="X938" s="196" t="s">
        <v>94</v>
      </c>
      <c r="Y938" s="196" t="s">
        <v>30</v>
      </c>
      <c r="AA938" s="196" t="s">
        <v>10158</v>
      </c>
      <c r="AB938" s="196" t="s">
        <v>10159</v>
      </c>
      <c r="AC938" s="200">
        <v>0</v>
      </c>
      <c r="AD938" s="200" t="s">
        <v>8231</v>
      </c>
      <c r="AE938" s="212">
        <v>55365</v>
      </c>
      <c r="AF938" s="212">
        <v>2005365</v>
      </c>
    </row>
    <row r="939" spans="1:33" hidden="1" x14ac:dyDescent="0.25">
      <c r="A939" s="209">
        <v>109182</v>
      </c>
      <c r="B939" s="210">
        <v>4</v>
      </c>
      <c r="C939" s="196" t="s">
        <v>85</v>
      </c>
      <c r="D939" s="201">
        <v>39146</v>
      </c>
      <c r="E939" s="196" t="s">
        <v>86</v>
      </c>
      <c r="F939" s="201">
        <v>44460</v>
      </c>
      <c r="G939" s="196" t="s">
        <v>87</v>
      </c>
      <c r="H939" s="198" t="s">
        <v>88</v>
      </c>
      <c r="M939" s="198" t="s">
        <v>89</v>
      </c>
      <c r="N939" s="198" t="s">
        <v>90</v>
      </c>
      <c r="O939" s="196" t="s">
        <v>91</v>
      </c>
      <c r="P939" s="198" t="s">
        <v>92</v>
      </c>
      <c r="R939" s="196" t="s">
        <v>47</v>
      </c>
      <c r="S939" s="196" t="s">
        <v>41</v>
      </c>
      <c r="T939" s="211">
        <v>2.5</v>
      </c>
      <c r="W939" s="200" t="s">
        <v>93</v>
      </c>
      <c r="X939" s="196" t="s">
        <v>94</v>
      </c>
      <c r="Y939" s="196" t="s">
        <v>30</v>
      </c>
      <c r="AA939" s="196" t="s">
        <v>10160</v>
      </c>
      <c r="AB939" s="196" t="s">
        <v>10159</v>
      </c>
      <c r="AC939" s="200">
        <v>1</v>
      </c>
      <c r="AD939" s="200" t="s">
        <v>8231</v>
      </c>
      <c r="AE939" s="212">
        <v>-3115365</v>
      </c>
      <c r="AF939" s="212">
        <v>5535</v>
      </c>
    </row>
    <row r="940" spans="1:33" hidden="1" x14ac:dyDescent="0.25">
      <c r="A940" s="209">
        <v>109189.02</v>
      </c>
      <c r="B940" s="210">
        <v>4</v>
      </c>
      <c r="C940" s="196" t="s">
        <v>114</v>
      </c>
      <c r="D940" s="201">
        <v>40206</v>
      </c>
      <c r="E940" s="196" t="s">
        <v>98</v>
      </c>
      <c r="F940" s="201">
        <v>44446</v>
      </c>
      <c r="G940" s="196" t="s">
        <v>98</v>
      </c>
      <c r="H940" s="198" t="s">
        <v>2044</v>
      </c>
      <c r="I940" s="196" t="s">
        <v>477</v>
      </c>
      <c r="J940" s="196" t="s">
        <v>299</v>
      </c>
      <c r="L940" s="200" t="s">
        <v>300</v>
      </c>
      <c r="M940" s="198" t="s">
        <v>10161</v>
      </c>
      <c r="O940" s="196" t="s">
        <v>438</v>
      </c>
      <c r="P940" s="198" t="s">
        <v>439</v>
      </c>
      <c r="R940" s="196" t="s">
        <v>39</v>
      </c>
      <c r="S940" s="196" t="s">
        <v>46</v>
      </c>
      <c r="T940" s="211">
        <v>0</v>
      </c>
      <c r="U940" s="201">
        <v>43812</v>
      </c>
      <c r="W940" s="200" t="s">
        <v>93</v>
      </c>
      <c r="X940" s="196" t="s">
        <v>303</v>
      </c>
      <c r="Z940" s="198" t="s">
        <v>10162</v>
      </c>
      <c r="AA940" s="196" t="s">
        <v>10163</v>
      </c>
      <c r="AC940" s="200">
        <v>3</v>
      </c>
      <c r="AD940" s="200" t="s">
        <v>8274</v>
      </c>
      <c r="AE940" s="212">
        <v>-145874.14000000001</v>
      </c>
      <c r="AF940" s="212">
        <v>296741.86</v>
      </c>
      <c r="AG940" s="198" t="s">
        <v>10164</v>
      </c>
    </row>
    <row r="941" spans="1:33" hidden="1" x14ac:dyDescent="0.25">
      <c r="A941" s="209">
        <v>109221.01</v>
      </c>
      <c r="B941" s="210">
        <v>3</v>
      </c>
      <c r="C941" s="196" t="s">
        <v>97</v>
      </c>
      <c r="D941" s="201">
        <v>40627</v>
      </c>
      <c r="E941" s="196" t="s">
        <v>98</v>
      </c>
      <c r="F941" s="201">
        <v>44280</v>
      </c>
      <c r="G941" s="196" t="s">
        <v>152</v>
      </c>
      <c r="H941" s="198" t="s">
        <v>365</v>
      </c>
      <c r="I941" s="196" t="s">
        <v>1505</v>
      </c>
      <c r="J941" s="196" t="s">
        <v>1506</v>
      </c>
      <c r="M941" s="198" t="s">
        <v>10165</v>
      </c>
      <c r="O941" s="196" t="s">
        <v>103</v>
      </c>
      <c r="P941" s="198" t="s">
        <v>92</v>
      </c>
      <c r="R941" s="196" t="s">
        <v>47</v>
      </c>
      <c r="S941" s="196" t="s">
        <v>41</v>
      </c>
      <c r="T941" s="202" t="s">
        <v>505</v>
      </c>
      <c r="W941" s="200" t="s">
        <v>93</v>
      </c>
      <c r="AA941" s="196" t="s">
        <v>10166</v>
      </c>
      <c r="AC941" s="200">
        <v>3</v>
      </c>
      <c r="AD941" s="200" t="s">
        <v>8250</v>
      </c>
      <c r="AE941" s="203" t="s">
        <v>505</v>
      </c>
      <c r="AF941" s="212">
        <v>50000</v>
      </c>
    </row>
    <row r="942" spans="1:33" hidden="1" x14ac:dyDescent="0.25">
      <c r="A942" s="209">
        <v>109436</v>
      </c>
      <c r="B942" s="210">
        <v>4</v>
      </c>
      <c r="C942" s="196" t="s">
        <v>122</v>
      </c>
      <c r="D942" s="201">
        <v>39218</v>
      </c>
      <c r="E942" s="196" t="s">
        <v>449</v>
      </c>
      <c r="F942" s="201">
        <v>44202</v>
      </c>
      <c r="G942" s="196" t="s">
        <v>152</v>
      </c>
      <c r="H942" s="198" t="s">
        <v>88</v>
      </c>
      <c r="I942" s="196" t="s">
        <v>10167</v>
      </c>
      <c r="K942" s="196" t="s">
        <v>10168</v>
      </c>
      <c r="L942" s="200" t="s">
        <v>183</v>
      </c>
      <c r="M942" s="198" t="s">
        <v>10169</v>
      </c>
      <c r="O942" s="196" t="s">
        <v>271</v>
      </c>
      <c r="P942" s="198" t="s">
        <v>166</v>
      </c>
      <c r="R942" s="196" t="s">
        <v>39</v>
      </c>
      <c r="S942" s="196" t="s">
        <v>45</v>
      </c>
      <c r="T942" s="211">
        <v>2.8000000000000001E-2</v>
      </c>
      <c r="W942" s="200" t="s">
        <v>93</v>
      </c>
      <c r="X942" s="196" t="s">
        <v>103</v>
      </c>
      <c r="Z942" s="198" t="s">
        <v>10170</v>
      </c>
      <c r="AA942" s="196" t="s">
        <v>10171</v>
      </c>
      <c r="AC942" s="200">
        <v>3</v>
      </c>
      <c r="AD942" s="200" t="s">
        <v>8250</v>
      </c>
      <c r="AE942" s="203" t="s">
        <v>505</v>
      </c>
      <c r="AF942" s="212">
        <v>2760498.33</v>
      </c>
    </row>
    <row r="943" spans="1:33" hidden="1" x14ac:dyDescent="0.25">
      <c r="A943" s="209">
        <v>109443</v>
      </c>
      <c r="B943" s="210">
        <v>6</v>
      </c>
      <c r="C943" s="196" t="s">
        <v>85</v>
      </c>
      <c r="D943" s="201">
        <v>39224</v>
      </c>
      <c r="E943" s="196" t="s">
        <v>449</v>
      </c>
      <c r="F943" s="201">
        <v>43418</v>
      </c>
      <c r="G943" s="196" t="s">
        <v>152</v>
      </c>
      <c r="H943" s="198" t="s">
        <v>667</v>
      </c>
      <c r="M943" s="198" t="s">
        <v>10172</v>
      </c>
      <c r="O943" s="196" t="s">
        <v>119</v>
      </c>
      <c r="P943" s="198" t="s">
        <v>92</v>
      </c>
      <c r="R943" s="196" t="s">
        <v>47</v>
      </c>
      <c r="S943" s="196" t="s">
        <v>41</v>
      </c>
      <c r="T943" s="202" t="s">
        <v>505</v>
      </c>
      <c r="W943" s="200" t="s">
        <v>93</v>
      </c>
      <c r="AA943" s="196" t="s">
        <v>10173</v>
      </c>
      <c r="AC943" s="200">
        <v>3</v>
      </c>
      <c r="AD943" s="200" t="s">
        <v>8274</v>
      </c>
      <c r="AE943" s="203" t="s">
        <v>505</v>
      </c>
      <c r="AF943" s="212">
        <v>322021.5</v>
      </c>
    </row>
    <row r="944" spans="1:33" hidden="1" x14ac:dyDescent="0.25">
      <c r="A944" s="209">
        <v>109526</v>
      </c>
      <c r="B944" s="210">
        <v>4</v>
      </c>
      <c r="C944" s="196" t="s">
        <v>97</v>
      </c>
      <c r="D944" s="201">
        <v>39239</v>
      </c>
      <c r="E944" s="196" t="s">
        <v>2063</v>
      </c>
      <c r="F944" s="201">
        <v>44169</v>
      </c>
      <c r="G944" s="196" t="s">
        <v>152</v>
      </c>
      <c r="H944" s="198" t="s">
        <v>415</v>
      </c>
      <c r="I944" s="196" t="s">
        <v>776</v>
      </c>
      <c r="J944" s="196" t="s">
        <v>101</v>
      </c>
      <c r="L944" s="200" t="s">
        <v>101</v>
      </c>
      <c r="M944" s="198" t="s">
        <v>10174</v>
      </c>
      <c r="O944" s="196" t="s">
        <v>553</v>
      </c>
      <c r="P944" s="198" t="s">
        <v>1897</v>
      </c>
      <c r="R944" s="196" t="s">
        <v>47</v>
      </c>
      <c r="S944" s="196" t="s">
        <v>45</v>
      </c>
      <c r="T944" s="211">
        <v>0.02</v>
      </c>
      <c r="U944" s="201">
        <v>40634</v>
      </c>
      <c r="W944" s="200" t="s">
        <v>93</v>
      </c>
      <c r="X944" s="196" t="s">
        <v>103</v>
      </c>
      <c r="AA944" s="196" t="s">
        <v>10175</v>
      </c>
      <c r="AC944" s="200">
        <v>1</v>
      </c>
      <c r="AD944" s="200" t="s">
        <v>8250</v>
      </c>
      <c r="AE944" s="203" t="s">
        <v>505</v>
      </c>
      <c r="AF944" s="212">
        <v>83348.08</v>
      </c>
      <c r="AG944" s="198" t="s">
        <v>10176</v>
      </c>
    </row>
    <row r="945" spans="1:33" hidden="1" x14ac:dyDescent="0.25">
      <c r="A945" s="209">
        <v>109526</v>
      </c>
      <c r="B945" s="210">
        <v>4</v>
      </c>
      <c r="C945" s="196" t="s">
        <v>97</v>
      </c>
      <c r="D945" s="201">
        <v>39239</v>
      </c>
      <c r="E945" s="196" t="s">
        <v>2063</v>
      </c>
      <c r="F945" s="201">
        <v>44169</v>
      </c>
      <c r="G945" s="196" t="s">
        <v>152</v>
      </c>
      <c r="H945" s="198" t="s">
        <v>415</v>
      </c>
      <c r="I945" s="196" t="s">
        <v>776</v>
      </c>
      <c r="J945" s="196" t="s">
        <v>101</v>
      </c>
      <c r="L945" s="200" t="s">
        <v>101</v>
      </c>
      <c r="M945" s="198" t="s">
        <v>10174</v>
      </c>
      <c r="O945" s="196" t="s">
        <v>553</v>
      </c>
      <c r="P945" s="198" t="s">
        <v>1897</v>
      </c>
      <c r="R945" s="196" t="s">
        <v>47</v>
      </c>
      <c r="S945" s="196" t="s">
        <v>45</v>
      </c>
      <c r="T945" s="211">
        <v>0.02</v>
      </c>
      <c r="U945" s="201">
        <v>40634</v>
      </c>
      <c r="W945" s="200" t="s">
        <v>93</v>
      </c>
      <c r="X945" s="196" t="s">
        <v>103</v>
      </c>
      <c r="AA945" s="196" t="s">
        <v>10177</v>
      </c>
      <c r="AC945" s="200">
        <v>2</v>
      </c>
      <c r="AD945" s="200" t="s">
        <v>8250</v>
      </c>
      <c r="AE945" s="203" t="s">
        <v>505</v>
      </c>
      <c r="AF945" s="212">
        <v>115000</v>
      </c>
      <c r="AG945" s="198" t="s">
        <v>10176</v>
      </c>
    </row>
    <row r="946" spans="1:33" hidden="1" x14ac:dyDescent="0.25">
      <c r="A946" s="209">
        <v>109526</v>
      </c>
      <c r="B946" s="210">
        <v>4</v>
      </c>
      <c r="C946" s="196" t="s">
        <v>97</v>
      </c>
      <c r="D946" s="201">
        <v>39239</v>
      </c>
      <c r="E946" s="196" t="s">
        <v>2063</v>
      </c>
      <c r="F946" s="201">
        <v>44169</v>
      </c>
      <c r="G946" s="196" t="s">
        <v>152</v>
      </c>
      <c r="H946" s="198" t="s">
        <v>415</v>
      </c>
      <c r="I946" s="196" t="s">
        <v>776</v>
      </c>
      <c r="J946" s="196" t="s">
        <v>101</v>
      </c>
      <c r="L946" s="200" t="s">
        <v>101</v>
      </c>
      <c r="M946" s="198" t="s">
        <v>10174</v>
      </c>
      <c r="O946" s="196" t="s">
        <v>553</v>
      </c>
      <c r="P946" s="198" t="s">
        <v>1897</v>
      </c>
      <c r="R946" s="196" t="s">
        <v>47</v>
      </c>
      <c r="S946" s="196" t="s">
        <v>45</v>
      </c>
      <c r="T946" s="211">
        <v>0.02</v>
      </c>
      <c r="U946" s="201">
        <v>40634</v>
      </c>
      <c r="W946" s="200" t="s">
        <v>93</v>
      </c>
      <c r="X946" s="196" t="s">
        <v>103</v>
      </c>
      <c r="AA946" s="196" t="s">
        <v>10178</v>
      </c>
      <c r="AB946" s="196" t="s">
        <v>10179</v>
      </c>
      <c r="AC946" s="200">
        <v>3</v>
      </c>
      <c r="AD946" s="200" t="s">
        <v>8231</v>
      </c>
      <c r="AE946" s="203" t="s">
        <v>505</v>
      </c>
      <c r="AF946" s="212">
        <v>165902.75</v>
      </c>
      <c r="AG946" s="198" t="s">
        <v>10176</v>
      </c>
    </row>
    <row r="947" spans="1:33" ht="36" hidden="1" x14ac:dyDescent="0.25">
      <c r="A947" s="209">
        <v>109542.01</v>
      </c>
      <c r="B947" s="210">
        <v>3</v>
      </c>
      <c r="C947" s="196" t="s">
        <v>85</v>
      </c>
      <c r="D947" s="201">
        <v>40133</v>
      </c>
      <c r="E947" s="196" t="s">
        <v>2937</v>
      </c>
      <c r="F947" s="201">
        <v>44627</v>
      </c>
      <c r="G947" s="196" t="s">
        <v>235</v>
      </c>
      <c r="H947" s="198" t="s">
        <v>99</v>
      </c>
      <c r="I947" s="196" t="s">
        <v>756</v>
      </c>
      <c r="J947" s="196" t="s">
        <v>101</v>
      </c>
      <c r="L947" s="200" t="s">
        <v>101</v>
      </c>
      <c r="M947" s="198" t="s">
        <v>3731</v>
      </c>
      <c r="N947" s="198" t="s">
        <v>3732</v>
      </c>
      <c r="O947" s="196" t="s">
        <v>553</v>
      </c>
      <c r="P947" s="198" t="s">
        <v>1789</v>
      </c>
      <c r="R947" s="196" t="s">
        <v>47</v>
      </c>
      <c r="S947" s="196" t="s">
        <v>45</v>
      </c>
      <c r="T947" s="211">
        <v>9.65</v>
      </c>
      <c r="U947" s="201">
        <v>45632</v>
      </c>
      <c r="W947" s="200" t="s">
        <v>93</v>
      </c>
      <c r="X947" s="196" t="s">
        <v>103</v>
      </c>
      <c r="AA947" s="196" t="s">
        <v>10180</v>
      </c>
      <c r="AB947" s="196" t="s">
        <v>10181</v>
      </c>
      <c r="AC947" s="200">
        <v>1</v>
      </c>
      <c r="AD947" s="200" t="s">
        <v>8231</v>
      </c>
      <c r="AE947" s="212">
        <v>350000</v>
      </c>
      <c r="AF947" s="212">
        <v>2808588</v>
      </c>
    </row>
    <row r="948" spans="1:33" ht="36" hidden="1" x14ac:dyDescent="0.25">
      <c r="A948" s="209">
        <v>109542.01</v>
      </c>
      <c r="B948" s="210">
        <v>3</v>
      </c>
      <c r="C948" s="196" t="s">
        <v>85</v>
      </c>
      <c r="D948" s="201">
        <v>40133</v>
      </c>
      <c r="E948" s="196" t="s">
        <v>2937</v>
      </c>
      <c r="F948" s="201">
        <v>44627</v>
      </c>
      <c r="G948" s="196" t="s">
        <v>235</v>
      </c>
      <c r="H948" s="198" t="s">
        <v>99</v>
      </c>
      <c r="I948" s="196" t="s">
        <v>756</v>
      </c>
      <c r="J948" s="196" t="s">
        <v>101</v>
      </c>
      <c r="L948" s="200" t="s">
        <v>101</v>
      </c>
      <c r="M948" s="198" t="s">
        <v>3731</v>
      </c>
      <c r="N948" s="198" t="s">
        <v>3732</v>
      </c>
      <c r="O948" s="196" t="s">
        <v>553</v>
      </c>
      <c r="P948" s="198" t="s">
        <v>1789</v>
      </c>
      <c r="R948" s="196" t="s">
        <v>47</v>
      </c>
      <c r="S948" s="196" t="s">
        <v>45</v>
      </c>
      <c r="T948" s="211">
        <v>9.65</v>
      </c>
      <c r="U948" s="201">
        <v>45632</v>
      </c>
      <c r="W948" s="200" t="s">
        <v>93</v>
      </c>
      <c r="X948" s="196" t="s">
        <v>103</v>
      </c>
      <c r="AA948" s="196" t="s">
        <v>10182</v>
      </c>
      <c r="AB948" s="196" t="s">
        <v>10181</v>
      </c>
      <c r="AC948" s="200">
        <v>2</v>
      </c>
      <c r="AD948" s="200" t="s">
        <v>8231</v>
      </c>
      <c r="AE948" s="203" t="s">
        <v>505</v>
      </c>
      <c r="AF948" s="212">
        <v>10420729</v>
      </c>
    </row>
    <row r="949" spans="1:33" ht="36" hidden="1" x14ac:dyDescent="0.25">
      <c r="A949" s="209">
        <v>109612</v>
      </c>
      <c r="B949" s="210">
        <v>1</v>
      </c>
      <c r="C949" s="196" t="s">
        <v>114</v>
      </c>
      <c r="D949" s="201">
        <v>39266</v>
      </c>
      <c r="E949" s="196" t="s">
        <v>3660</v>
      </c>
      <c r="F949" s="201">
        <v>43130</v>
      </c>
      <c r="G949" s="196" t="s">
        <v>170</v>
      </c>
      <c r="H949" s="198" t="s">
        <v>297</v>
      </c>
      <c r="I949" s="196" t="s">
        <v>3661</v>
      </c>
      <c r="J949" s="196" t="s">
        <v>101</v>
      </c>
      <c r="L949" s="200" t="s">
        <v>101</v>
      </c>
      <c r="M949" s="198" t="s">
        <v>3662</v>
      </c>
      <c r="N949" s="198" t="s">
        <v>1897</v>
      </c>
      <c r="O949" s="196" t="s">
        <v>553</v>
      </c>
      <c r="P949" s="198" t="s">
        <v>1835</v>
      </c>
      <c r="R949" s="196" t="s">
        <v>47</v>
      </c>
      <c r="S949" s="196" t="s">
        <v>45</v>
      </c>
      <c r="T949" s="211">
        <v>0</v>
      </c>
      <c r="U949" s="201">
        <v>41929</v>
      </c>
      <c r="W949" s="200" t="s">
        <v>93</v>
      </c>
      <c r="X949" s="196" t="s">
        <v>103</v>
      </c>
      <c r="AA949" s="196" t="s">
        <v>10183</v>
      </c>
      <c r="AC949" s="200">
        <v>1</v>
      </c>
      <c r="AD949" s="200" t="s">
        <v>8250</v>
      </c>
      <c r="AE949" s="212">
        <v>175.16</v>
      </c>
      <c r="AF949" s="212">
        <v>902175.16</v>
      </c>
      <c r="AG949" s="198" t="s">
        <v>3663</v>
      </c>
    </row>
    <row r="950" spans="1:33" ht="36" hidden="1" x14ac:dyDescent="0.25">
      <c r="A950" s="209">
        <v>109612</v>
      </c>
      <c r="B950" s="210">
        <v>1</v>
      </c>
      <c r="C950" s="196" t="s">
        <v>114</v>
      </c>
      <c r="D950" s="201">
        <v>39266</v>
      </c>
      <c r="E950" s="196" t="s">
        <v>3660</v>
      </c>
      <c r="F950" s="201">
        <v>43130</v>
      </c>
      <c r="G950" s="196" t="s">
        <v>170</v>
      </c>
      <c r="H950" s="198" t="s">
        <v>297</v>
      </c>
      <c r="I950" s="196" t="s">
        <v>3661</v>
      </c>
      <c r="J950" s="196" t="s">
        <v>101</v>
      </c>
      <c r="L950" s="200" t="s">
        <v>101</v>
      </c>
      <c r="M950" s="198" t="s">
        <v>3662</v>
      </c>
      <c r="N950" s="198" t="s">
        <v>1897</v>
      </c>
      <c r="O950" s="196" t="s">
        <v>553</v>
      </c>
      <c r="P950" s="198" t="s">
        <v>1835</v>
      </c>
      <c r="R950" s="196" t="s">
        <v>47</v>
      </c>
      <c r="S950" s="196" t="s">
        <v>45</v>
      </c>
      <c r="T950" s="211">
        <v>0</v>
      </c>
      <c r="U950" s="201">
        <v>41929</v>
      </c>
      <c r="W950" s="200" t="s">
        <v>93</v>
      </c>
      <c r="X950" s="196" t="s">
        <v>103</v>
      </c>
      <c r="AA950" s="196" t="s">
        <v>10184</v>
      </c>
      <c r="AB950" s="196" t="s">
        <v>10185</v>
      </c>
      <c r="AC950" s="200">
        <v>2</v>
      </c>
      <c r="AD950" s="200" t="s">
        <v>8231</v>
      </c>
      <c r="AE950" s="203" t="s">
        <v>505</v>
      </c>
      <c r="AF950" s="212">
        <v>1307534.51</v>
      </c>
      <c r="AG950" s="198" t="s">
        <v>3663</v>
      </c>
    </row>
    <row r="951" spans="1:33" ht="36" hidden="1" x14ac:dyDescent="0.25">
      <c r="A951" s="209">
        <v>109612</v>
      </c>
      <c r="B951" s="210">
        <v>1</v>
      </c>
      <c r="C951" s="196" t="s">
        <v>114</v>
      </c>
      <c r="D951" s="201">
        <v>39266</v>
      </c>
      <c r="E951" s="196" t="s">
        <v>3660</v>
      </c>
      <c r="F951" s="201">
        <v>43130</v>
      </c>
      <c r="G951" s="196" t="s">
        <v>170</v>
      </c>
      <c r="H951" s="198" t="s">
        <v>297</v>
      </c>
      <c r="I951" s="196" t="s">
        <v>3661</v>
      </c>
      <c r="J951" s="196" t="s">
        <v>101</v>
      </c>
      <c r="L951" s="200" t="s">
        <v>101</v>
      </c>
      <c r="M951" s="198" t="s">
        <v>3662</v>
      </c>
      <c r="N951" s="198" t="s">
        <v>1897</v>
      </c>
      <c r="O951" s="196" t="s">
        <v>553</v>
      </c>
      <c r="P951" s="198" t="s">
        <v>1835</v>
      </c>
      <c r="R951" s="196" t="s">
        <v>47</v>
      </c>
      <c r="S951" s="196" t="s">
        <v>45</v>
      </c>
      <c r="T951" s="211">
        <v>0</v>
      </c>
      <c r="U951" s="201">
        <v>41929</v>
      </c>
      <c r="W951" s="200" t="s">
        <v>93</v>
      </c>
      <c r="X951" s="196" t="s">
        <v>103</v>
      </c>
      <c r="AA951" s="196" t="s">
        <v>10186</v>
      </c>
      <c r="AB951" s="196" t="s">
        <v>10185</v>
      </c>
      <c r="AC951" s="200">
        <v>3</v>
      </c>
      <c r="AD951" s="200" t="s">
        <v>8231</v>
      </c>
      <c r="AE951" s="203" t="s">
        <v>505</v>
      </c>
      <c r="AF951" s="212">
        <v>5533853.46</v>
      </c>
      <c r="AG951" s="198" t="s">
        <v>3663</v>
      </c>
    </row>
    <row r="952" spans="1:33" ht="54" hidden="1" x14ac:dyDescent="0.25">
      <c r="A952" s="209">
        <v>109677</v>
      </c>
      <c r="B952" s="210">
        <v>1</v>
      </c>
      <c r="C952" s="196" t="s">
        <v>85</v>
      </c>
      <c r="D952" s="201">
        <v>39279</v>
      </c>
      <c r="E952" s="196" t="s">
        <v>3660</v>
      </c>
      <c r="F952" s="201">
        <v>44663</v>
      </c>
      <c r="G952" s="196" t="s">
        <v>161</v>
      </c>
      <c r="H952" s="198" t="s">
        <v>297</v>
      </c>
      <c r="K952" s="196" t="s">
        <v>10187</v>
      </c>
      <c r="L952" s="200" t="s">
        <v>183</v>
      </c>
      <c r="M952" s="198" t="s">
        <v>10188</v>
      </c>
      <c r="N952" s="198" t="s">
        <v>10189</v>
      </c>
      <c r="O952" s="196" t="s">
        <v>103</v>
      </c>
      <c r="P952" s="198" t="s">
        <v>2226</v>
      </c>
      <c r="R952" s="196" t="s">
        <v>47</v>
      </c>
      <c r="S952" s="196" t="s">
        <v>45</v>
      </c>
      <c r="T952" s="211">
        <v>0.32</v>
      </c>
      <c r="W952" s="200" t="s">
        <v>93</v>
      </c>
      <c r="X952" s="196" t="s">
        <v>103</v>
      </c>
      <c r="AA952" s="196" t="s">
        <v>10190</v>
      </c>
      <c r="AB952" s="196" t="s">
        <v>10191</v>
      </c>
      <c r="AC952" s="200">
        <v>2</v>
      </c>
      <c r="AD952" s="200" t="s">
        <v>8231</v>
      </c>
      <c r="AE952" s="203" t="s">
        <v>505</v>
      </c>
      <c r="AF952" s="212">
        <v>1165000</v>
      </c>
    </row>
    <row r="953" spans="1:33" ht="36" hidden="1" x14ac:dyDescent="0.25">
      <c r="A953" s="209">
        <v>109700</v>
      </c>
      <c r="B953" s="210">
        <v>3</v>
      </c>
      <c r="C953" s="196" t="s">
        <v>85</v>
      </c>
      <c r="D953" s="201">
        <v>39287</v>
      </c>
      <c r="E953" s="196" t="s">
        <v>449</v>
      </c>
      <c r="F953" s="201">
        <v>44587</v>
      </c>
      <c r="G953" s="196" t="s">
        <v>284</v>
      </c>
      <c r="H953" s="198" t="s">
        <v>306</v>
      </c>
      <c r="I953" s="196" t="s">
        <v>916</v>
      </c>
      <c r="K953" s="196" t="s">
        <v>917</v>
      </c>
      <c r="L953" s="200" t="s">
        <v>183</v>
      </c>
      <c r="M953" s="198" t="s">
        <v>918</v>
      </c>
      <c r="N953" s="198" t="s">
        <v>919</v>
      </c>
      <c r="O953" s="196" t="s">
        <v>271</v>
      </c>
      <c r="P953" s="198" t="s">
        <v>166</v>
      </c>
      <c r="R953" s="196" t="s">
        <v>39</v>
      </c>
      <c r="S953" s="196" t="s">
        <v>45</v>
      </c>
      <c r="T953" s="211">
        <v>0</v>
      </c>
      <c r="U953" s="201">
        <v>44904</v>
      </c>
      <c r="W953" s="200" t="s">
        <v>93</v>
      </c>
      <c r="X953" s="196" t="s">
        <v>186</v>
      </c>
      <c r="Y953" s="196" t="s">
        <v>34</v>
      </c>
      <c r="Z953" s="198" t="s">
        <v>920</v>
      </c>
      <c r="AA953" s="196" t="s">
        <v>10192</v>
      </c>
      <c r="AC953" s="200">
        <v>1</v>
      </c>
      <c r="AD953" s="200" t="s">
        <v>8250</v>
      </c>
      <c r="AE953" s="212">
        <v>198000</v>
      </c>
      <c r="AF953" s="212">
        <v>198000</v>
      </c>
    </row>
    <row r="954" spans="1:33" ht="36" hidden="1" x14ac:dyDescent="0.25">
      <c r="A954" s="209">
        <v>109701</v>
      </c>
      <c r="B954" s="210">
        <v>3</v>
      </c>
      <c r="C954" s="196" t="s">
        <v>85</v>
      </c>
      <c r="D954" s="201">
        <v>39287</v>
      </c>
      <c r="E954" s="196" t="s">
        <v>449</v>
      </c>
      <c r="F954" s="201">
        <v>44594</v>
      </c>
      <c r="G954" s="196" t="s">
        <v>253</v>
      </c>
      <c r="H954" s="198" t="s">
        <v>306</v>
      </c>
      <c r="I954" s="196" t="s">
        <v>916</v>
      </c>
      <c r="K954" s="196" t="s">
        <v>917</v>
      </c>
      <c r="L954" s="200" t="s">
        <v>183</v>
      </c>
      <c r="M954" s="198" t="s">
        <v>922</v>
      </c>
      <c r="N954" s="198" t="s">
        <v>923</v>
      </c>
      <c r="O954" s="196" t="s">
        <v>271</v>
      </c>
      <c r="P954" s="198" t="s">
        <v>166</v>
      </c>
      <c r="R954" s="196" t="s">
        <v>39</v>
      </c>
      <c r="S954" s="196" t="s">
        <v>45</v>
      </c>
      <c r="T954" s="211">
        <v>0</v>
      </c>
      <c r="U954" s="201">
        <v>44904</v>
      </c>
      <c r="W954" s="200" t="s">
        <v>93</v>
      </c>
      <c r="X954" s="196" t="s">
        <v>186</v>
      </c>
      <c r="Y954" s="196" t="s">
        <v>34</v>
      </c>
      <c r="Z954" s="198" t="s">
        <v>924</v>
      </c>
      <c r="AA954" s="196" t="s">
        <v>10193</v>
      </c>
      <c r="AC954" s="200">
        <v>1</v>
      </c>
      <c r="AD954" s="200" t="s">
        <v>8250</v>
      </c>
      <c r="AE954" s="212">
        <v>198000</v>
      </c>
      <c r="AF954" s="212">
        <v>198000</v>
      </c>
    </row>
    <row r="955" spans="1:33" hidden="1" x14ac:dyDescent="0.25">
      <c r="A955" s="209">
        <v>109785</v>
      </c>
      <c r="B955" s="210">
        <v>2</v>
      </c>
      <c r="C955" s="196" t="s">
        <v>97</v>
      </c>
      <c r="D955" s="201">
        <v>39303</v>
      </c>
      <c r="E955" s="196" t="s">
        <v>2708</v>
      </c>
      <c r="F955" s="201">
        <v>44169</v>
      </c>
      <c r="G955" s="196" t="s">
        <v>152</v>
      </c>
      <c r="H955" s="198" t="s">
        <v>2111</v>
      </c>
      <c r="I955" s="196" t="s">
        <v>145</v>
      </c>
      <c r="J955" s="196" t="s">
        <v>101</v>
      </c>
      <c r="L955" s="200" t="s">
        <v>101</v>
      </c>
      <c r="M955" s="198" t="s">
        <v>10194</v>
      </c>
      <c r="O955" s="196" t="s">
        <v>553</v>
      </c>
      <c r="P955" s="198" t="s">
        <v>1783</v>
      </c>
      <c r="R955" s="196" t="s">
        <v>47</v>
      </c>
      <c r="S955" s="196" t="s">
        <v>45</v>
      </c>
      <c r="T955" s="211">
        <v>0.01</v>
      </c>
      <c r="U955" s="201">
        <v>40837</v>
      </c>
      <c r="W955" s="200" t="s">
        <v>93</v>
      </c>
      <c r="X955" s="196" t="s">
        <v>13</v>
      </c>
      <c r="AA955" s="196" t="s">
        <v>10195</v>
      </c>
      <c r="AB955" s="196" t="s">
        <v>10196</v>
      </c>
      <c r="AC955" s="200">
        <v>2</v>
      </c>
      <c r="AD955" s="200" t="s">
        <v>8231</v>
      </c>
      <c r="AE955" s="203" t="s">
        <v>505</v>
      </c>
      <c r="AF955" s="212">
        <v>763600</v>
      </c>
      <c r="AG955" s="198" t="s">
        <v>10197</v>
      </c>
    </row>
    <row r="956" spans="1:33" hidden="1" x14ac:dyDescent="0.25">
      <c r="A956" s="209">
        <v>109785</v>
      </c>
      <c r="B956" s="210">
        <v>2</v>
      </c>
      <c r="C956" s="196" t="s">
        <v>97</v>
      </c>
      <c r="D956" s="201">
        <v>39303</v>
      </c>
      <c r="E956" s="196" t="s">
        <v>2708</v>
      </c>
      <c r="F956" s="201">
        <v>44169</v>
      </c>
      <c r="G956" s="196" t="s">
        <v>152</v>
      </c>
      <c r="H956" s="198" t="s">
        <v>2111</v>
      </c>
      <c r="I956" s="196" t="s">
        <v>145</v>
      </c>
      <c r="J956" s="196" t="s">
        <v>101</v>
      </c>
      <c r="L956" s="200" t="s">
        <v>101</v>
      </c>
      <c r="M956" s="198" t="s">
        <v>10194</v>
      </c>
      <c r="O956" s="196" t="s">
        <v>553</v>
      </c>
      <c r="P956" s="198" t="s">
        <v>1783</v>
      </c>
      <c r="R956" s="196" t="s">
        <v>47</v>
      </c>
      <c r="S956" s="196" t="s">
        <v>45</v>
      </c>
      <c r="T956" s="211">
        <v>0.01</v>
      </c>
      <c r="U956" s="201">
        <v>40837</v>
      </c>
      <c r="W956" s="200" t="s">
        <v>93</v>
      </c>
      <c r="X956" s="196" t="s">
        <v>13</v>
      </c>
      <c r="AA956" s="196" t="s">
        <v>10198</v>
      </c>
      <c r="AB956" s="196" t="s">
        <v>10196</v>
      </c>
      <c r="AC956" s="200">
        <v>3</v>
      </c>
      <c r="AD956" s="200" t="s">
        <v>8231</v>
      </c>
      <c r="AE956" s="203" t="s">
        <v>505</v>
      </c>
      <c r="AF956" s="212">
        <v>1979598</v>
      </c>
      <c r="AG956" s="198" t="s">
        <v>10197</v>
      </c>
    </row>
    <row r="957" spans="1:33" hidden="1" x14ac:dyDescent="0.25">
      <c r="A957" s="209">
        <v>109926</v>
      </c>
      <c r="B957" s="210">
        <v>4</v>
      </c>
      <c r="C957" s="196" t="s">
        <v>85</v>
      </c>
      <c r="D957" s="201">
        <v>39350</v>
      </c>
      <c r="E957" s="196" t="s">
        <v>3675</v>
      </c>
      <c r="F957" s="201">
        <v>44180</v>
      </c>
      <c r="G957" s="196" t="s">
        <v>189</v>
      </c>
      <c r="H957" s="198" t="s">
        <v>196</v>
      </c>
      <c r="I957" s="196" t="s">
        <v>10199</v>
      </c>
      <c r="J957" s="196" t="s">
        <v>101</v>
      </c>
      <c r="L957" s="200" t="s">
        <v>101</v>
      </c>
      <c r="M957" s="198" t="s">
        <v>10200</v>
      </c>
      <c r="N957" s="198" t="s">
        <v>10201</v>
      </c>
      <c r="O957" s="196" t="s">
        <v>553</v>
      </c>
      <c r="P957" s="198" t="s">
        <v>92</v>
      </c>
      <c r="R957" s="196" t="s">
        <v>47</v>
      </c>
      <c r="S957" s="196" t="s">
        <v>41</v>
      </c>
      <c r="T957" s="211">
        <v>5.5</v>
      </c>
      <c r="U957" s="201">
        <v>45786</v>
      </c>
      <c r="W957" s="200" t="s">
        <v>93</v>
      </c>
      <c r="X957" s="196" t="s">
        <v>13</v>
      </c>
      <c r="AA957" s="196" t="s">
        <v>10202</v>
      </c>
      <c r="AC957" s="200">
        <v>0</v>
      </c>
      <c r="AD957" s="200" t="s">
        <v>8250</v>
      </c>
      <c r="AE957" s="203" t="s">
        <v>505</v>
      </c>
      <c r="AF957" s="212">
        <v>50000</v>
      </c>
    </row>
    <row r="958" spans="1:33" hidden="1" x14ac:dyDescent="0.25">
      <c r="A958" s="209">
        <v>109926</v>
      </c>
      <c r="B958" s="210">
        <v>4</v>
      </c>
      <c r="C958" s="196" t="s">
        <v>85</v>
      </c>
      <c r="D958" s="201">
        <v>39350</v>
      </c>
      <c r="E958" s="196" t="s">
        <v>3675</v>
      </c>
      <c r="F958" s="201">
        <v>44180</v>
      </c>
      <c r="G958" s="196" t="s">
        <v>189</v>
      </c>
      <c r="H958" s="198" t="s">
        <v>196</v>
      </c>
      <c r="I958" s="196" t="s">
        <v>10199</v>
      </c>
      <c r="J958" s="196" t="s">
        <v>101</v>
      </c>
      <c r="L958" s="200" t="s">
        <v>101</v>
      </c>
      <c r="M958" s="198" t="s">
        <v>10200</v>
      </c>
      <c r="N958" s="198" t="s">
        <v>10201</v>
      </c>
      <c r="O958" s="196" t="s">
        <v>553</v>
      </c>
      <c r="P958" s="198" t="s">
        <v>92</v>
      </c>
      <c r="R958" s="196" t="s">
        <v>47</v>
      </c>
      <c r="S958" s="196" t="s">
        <v>41</v>
      </c>
      <c r="T958" s="211">
        <v>5.5</v>
      </c>
      <c r="U958" s="201">
        <v>45786</v>
      </c>
      <c r="W958" s="200" t="s">
        <v>93</v>
      </c>
      <c r="X958" s="196" t="s">
        <v>13</v>
      </c>
      <c r="AA958" s="196" t="s">
        <v>10203</v>
      </c>
      <c r="AB958" s="196" t="s">
        <v>10204</v>
      </c>
      <c r="AC958" s="200">
        <v>0</v>
      </c>
      <c r="AD958" s="200" t="s">
        <v>8231</v>
      </c>
      <c r="AE958" s="203" t="s">
        <v>505</v>
      </c>
      <c r="AF958" s="212">
        <v>1214409</v>
      </c>
    </row>
    <row r="959" spans="1:33" hidden="1" x14ac:dyDescent="0.25">
      <c r="A959" s="209">
        <v>109926</v>
      </c>
      <c r="B959" s="210">
        <v>4</v>
      </c>
      <c r="C959" s="196" t="s">
        <v>85</v>
      </c>
      <c r="D959" s="201">
        <v>39350</v>
      </c>
      <c r="E959" s="196" t="s">
        <v>3675</v>
      </c>
      <c r="F959" s="201">
        <v>44180</v>
      </c>
      <c r="G959" s="196" t="s">
        <v>189</v>
      </c>
      <c r="H959" s="198" t="s">
        <v>196</v>
      </c>
      <c r="I959" s="196" t="s">
        <v>10199</v>
      </c>
      <c r="J959" s="196" t="s">
        <v>101</v>
      </c>
      <c r="L959" s="200" t="s">
        <v>101</v>
      </c>
      <c r="M959" s="198" t="s">
        <v>10200</v>
      </c>
      <c r="N959" s="198" t="s">
        <v>10201</v>
      </c>
      <c r="O959" s="196" t="s">
        <v>553</v>
      </c>
      <c r="P959" s="198" t="s">
        <v>92</v>
      </c>
      <c r="R959" s="196" t="s">
        <v>47</v>
      </c>
      <c r="S959" s="196" t="s">
        <v>41</v>
      </c>
      <c r="T959" s="211">
        <v>5.5</v>
      </c>
      <c r="U959" s="201">
        <v>45786</v>
      </c>
      <c r="W959" s="200" t="s">
        <v>93</v>
      </c>
      <c r="X959" s="196" t="s">
        <v>13</v>
      </c>
      <c r="AA959" s="196" t="s">
        <v>10205</v>
      </c>
      <c r="AB959" s="196" t="s">
        <v>10204</v>
      </c>
      <c r="AC959" s="200">
        <v>1</v>
      </c>
      <c r="AD959" s="200" t="s">
        <v>8231</v>
      </c>
      <c r="AE959" s="203" t="s">
        <v>505</v>
      </c>
      <c r="AF959" s="212">
        <v>3285091</v>
      </c>
    </row>
    <row r="960" spans="1:33" ht="54" hidden="1" x14ac:dyDescent="0.25">
      <c r="A960" s="209">
        <v>110262</v>
      </c>
      <c r="B960" s="210">
        <v>1</v>
      </c>
      <c r="C960" s="196" t="s">
        <v>97</v>
      </c>
      <c r="D960" s="201">
        <v>39363</v>
      </c>
      <c r="E960" s="196" t="s">
        <v>3660</v>
      </c>
      <c r="F960" s="201">
        <v>44515</v>
      </c>
      <c r="G960" s="196" t="s">
        <v>1745</v>
      </c>
      <c r="H960" s="198" t="s">
        <v>297</v>
      </c>
      <c r="M960" s="198" t="s">
        <v>10206</v>
      </c>
      <c r="N960" s="198" t="s">
        <v>10207</v>
      </c>
      <c r="O960" s="196" t="s">
        <v>91</v>
      </c>
      <c r="P960" s="198" t="s">
        <v>1783</v>
      </c>
      <c r="R960" s="196" t="s">
        <v>47</v>
      </c>
      <c r="S960" s="196" t="s">
        <v>45</v>
      </c>
      <c r="T960" s="211">
        <v>0</v>
      </c>
      <c r="W960" s="200" t="s">
        <v>93</v>
      </c>
      <c r="X960" s="196" t="s">
        <v>186</v>
      </c>
      <c r="AA960" s="196" t="s">
        <v>10208</v>
      </c>
      <c r="AB960" s="196" t="s">
        <v>10209</v>
      </c>
      <c r="AC960" s="200">
        <v>0</v>
      </c>
      <c r="AD960" s="200" t="s">
        <v>8231</v>
      </c>
      <c r="AE960" s="203" t="s">
        <v>505</v>
      </c>
      <c r="AF960" s="212">
        <v>387460</v>
      </c>
    </row>
    <row r="961" spans="1:32" ht="54" hidden="1" x14ac:dyDescent="0.25">
      <c r="A961" s="209">
        <v>110262</v>
      </c>
      <c r="B961" s="210">
        <v>1</v>
      </c>
      <c r="C961" s="196" t="s">
        <v>97</v>
      </c>
      <c r="D961" s="201">
        <v>39363</v>
      </c>
      <c r="E961" s="196" t="s">
        <v>3660</v>
      </c>
      <c r="F961" s="201">
        <v>44515</v>
      </c>
      <c r="G961" s="196" t="s">
        <v>1745</v>
      </c>
      <c r="H961" s="198" t="s">
        <v>297</v>
      </c>
      <c r="M961" s="198" t="s">
        <v>10206</v>
      </c>
      <c r="N961" s="198" t="s">
        <v>10207</v>
      </c>
      <c r="O961" s="196" t="s">
        <v>91</v>
      </c>
      <c r="P961" s="198" t="s">
        <v>1783</v>
      </c>
      <c r="R961" s="196" t="s">
        <v>47</v>
      </c>
      <c r="S961" s="196" t="s">
        <v>45</v>
      </c>
      <c r="T961" s="211">
        <v>0</v>
      </c>
      <c r="W961" s="200" t="s">
        <v>93</v>
      </c>
      <c r="X961" s="196" t="s">
        <v>186</v>
      </c>
      <c r="AA961" s="196" t="s">
        <v>10210</v>
      </c>
      <c r="AB961" s="196" t="s">
        <v>10209</v>
      </c>
      <c r="AC961" s="200">
        <v>1</v>
      </c>
      <c r="AD961" s="200" t="s">
        <v>8231</v>
      </c>
      <c r="AE961" s="203" t="s">
        <v>505</v>
      </c>
      <c r="AF961" s="212">
        <v>205103</v>
      </c>
    </row>
    <row r="962" spans="1:32" ht="54" hidden="1" x14ac:dyDescent="0.25">
      <c r="A962" s="209">
        <v>110262</v>
      </c>
      <c r="B962" s="210">
        <v>1</v>
      </c>
      <c r="C962" s="196" t="s">
        <v>97</v>
      </c>
      <c r="D962" s="201">
        <v>39363</v>
      </c>
      <c r="E962" s="196" t="s">
        <v>3660</v>
      </c>
      <c r="F962" s="201">
        <v>44515</v>
      </c>
      <c r="G962" s="196" t="s">
        <v>1745</v>
      </c>
      <c r="H962" s="198" t="s">
        <v>297</v>
      </c>
      <c r="M962" s="198" t="s">
        <v>10206</v>
      </c>
      <c r="N962" s="198" t="s">
        <v>10207</v>
      </c>
      <c r="O962" s="196" t="s">
        <v>91</v>
      </c>
      <c r="P962" s="198" t="s">
        <v>1783</v>
      </c>
      <c r="R962" s="196" t="s">
        <v>47</v>
      </c>
      <c r="S962" s="196" t="s">
        <v>45</v>
      </c>
      <c r="T962" s="211">
        <v>0</v>
      </c>
      <c r="W962" s="200" t="s">
        <v>93</v>
      </c>
      <c r="X962" s="196" t="s">
        <v>186</v>
      </c>
      <c r="AA962" s="196" t="s">
        <v>10211</v>
      </c>
      <c r="AB962" s="196" t="s">
        <v>10209</v>
      </c>
      <c r="AC962" s="200">
        <v>2</v>
      </c>
      <c r="AD962" s="200" t="s">
        <v>8231</v>
      </c>
      <c r="AE962" s="203" t="s">
        <v>505</v>
      </c>
      <c r="AF962" s="212">
        <v>731812</v>
      </c>
    </row>
    <row r="963" spans="1:32" ht="54" hidden="1" x14ac:dyDescent="0.25">
      <c r="A963" s="209">
        <v>110262</v>
      </c>
      <c r="B963" s="210">
        <v>1</v>
      </c>
      <c r="C963" s="196" t="s">
        <v>97</v>
      </c>
      <c r="D963" s="201">
        <v>39363</v>
      </c>
      <c r="E963" s="196" t="s">
        <v>3660</v>
      </c>
      <c r="F963" s="201">
        <v>44515</v>
      </c>
      <c r="G963" s="196" t="s">
        <v>1745</v>
      </c>
      <c r="H963" s="198" t="s">
        <v>297</v>
      </c>
      <c r="M963" s="198" t="s">
        <v>10206</v>
      </c>
      <c r="N963" s="198" t="s">
        <v>10207</v>
      </c>
      <c r="O963" s="196" t="s">
        <v>91</v>
      </c>
      <c r="P963" s="198" t="s">
        <v>1783</v>
      </c>
      <c r="R963" s="196" t="s">
        <v>47</v>
      </c>
      <c r="S963" s="196" t="s">
        <v>45</v>
      </c>
      <c r="T963" s="211">
        <v>0</v>
      </c>
      <c r="W963" s="200" t="s">
        <v>93</v>
      </c>
      <c r="X963" s="196" t="s">
        <v>186</v>
      </c>
      <c r="AA963" s="196" t="s">
        <v>10212</v>
      </c>
      <c r="AB963" s="196" t="s">
        <v>10209</v>
      </c>
      <c r="AC963" s="200">
        <v>3</v>
      </c>
      <c r="AD963" s="200" t="s">
        <v>8231</v>
      </c>
      <c r="AE963" s="203" t="s">
        <v>505</v>
      </c>
      <c r="AF963" s="212">
        <v>5270462</v>
      </c>
    </row>
    <row r="964" spans="1:32" hidden="1" x14ac:dyDescent="0.25">
      <c r="A964" s="209">
        <v>110264</v>
      </c>
      <c r="B964" s="210">
        <v>3</v>
      </c>
      <c r="C964" s="196" t="s">
        <v>114</v>
      </c>
      <c r="D964" s="201">
        <v>39363</v>
      </c>
      <c r="E964" s="196" t="s">
        <v>449</v>
      </c>
      <c r="F964" s="201">
        <v>43926</v>
      </c>
      <c r="G964" s="196" t="s">
        <v>98</v>
      </c>
      <c r="H964" s="198" t="s">
        <v>1489</v>
      </c>
      <c r="L964" s="200" t="s">
        <v>4001</v>
      </c>
      <c r="M964" s="198" t="s">
        <v>10213</v>
      </c>
      <c r="O964" s="196" t="s">
        <v>119</v>
      </c>
      <c r="P964" s="198" t="s">
        <v>157</v>
      </c>
      <c r="R964" s="196" t="s">
        <v>47</v>
      </c>
      <c r="S964" s="196" t="s">
        <v>43</v>
      </c>
      <c r="T964" s="202" t="s">
        <v>505</v>
      </c>
      <c r="W964" s="200" t="s">
        <v>93</v>
      </c>
      <c r="AA964" s="196" t="s">
        <v>10214</v>
      </c>
      <c r="AC964" s="200">
        <v>8</v>
      </c>
      <c r="AD964" s="200" t="s">
        <v>8274</v>
      </c>
      <c r="AE964" s="203" t="s">
        <v>505</v>
      </c>
      <c r="AF964" s="212">
        <v>145809.43</v>
      </c>
    </row>
    <row r="965" spans="1:32" hidden="1" x14ac:dyDescent="0.25">
      <c r="A965" s="209">
        <v>110324.01</v>
      </c>
      <c r="B965" s="210">
        <v>2</v>
      </c>
      <c r="C965" s="196" t="s">
        <v>85</v>
      </c>
      <c r="D965" s="201">
        <v>44057</v>
      </c>
      <c r="E965" s="196" t="s">
        <v>98</v>
      </c>
      <c r="F965" s="201">
        <v>44383</v>
      </c>
      <c r="G965" s="196" t="s">
        <v>179</v>
      </c>
      <c r="H965" s="198" t="s">
        <v>465</v>
      </c>
      <c r="I965" s="196" t="s">
        <v>926</v>
      </c>
      <c r="K965" s="196" t="s">
        <v>927</v>
      </c>
      <c r="L965" s="200" t="s">
        <v>183</v>
      </c>
      <c r="M965" s="198" t="s">
        <v>928</v>
      </c>
      <c r="O965" s="196" t="s">
        <v>40</v>
      </c>
      <c r="P965" s="198" t="s">
        <v>166</v>
      </c>
      <c r="R965" s="196" t="s">
        <v>39</v>
      </c>
      <c r="S965" s="196" t="s">
        <v>45</v>
      </c>
      <c r="T965" s="211">
        <v>0</v>
      </c>
      <c r="U965" s="201">
        <v>45058</v>
      </c>
      <c r="W965" s="200" t="s">
        <v>93</v>
      </c>
      <c r="X965" s="196" t="s">
        <v>186</v>
      </c>
      <c r="Y965" s="196" t="s">
        <v>34</v>
      </c>
      <c r="Z965" s="198" t="s">
        <v>929</v>
      </c>
      <c r="AA965" s="196" t="s">
        <v>10215</v>
      </c>
      <c r="AB965" s="196" t="s">
        <v>10216</v>
      </c>
      <c r="AC965" s="200">
        <v>0</v>
      </c>
      <c r="AD965" s="200" t="s">
        <v>8231</v>
      </c>
      <c r="AE965" s="203" t="s">
        <v>505</v>
      </c>
      <c r="AF965" s="212">
        <v>243600</v>
      </c>
    </row>
    <row r="966" spans="1:32" hidden="1" x14ac:dyDescent="0.25">
      <c r="A966" s="209">
        <v>110324.01</v>
      </c>
      <c r="B966" s="210">
        <v>2</v>
      </c>
      <c r="C966" s="196" t="s">
        <v>85</v>
      </c>
      <c r="D966" s="201">
        <v>44057</v>
      </c>
      <c r="E966" s="196" t="s">
        <v>98</v>
      </c>
      <c r="F966" s="201">
        <v>44383</v>
      </c>
      <c r="G966" s="196" t="s">
        <v>179</v>
      </c>
      <c r="H966" s="198" t="s">
        <v>465</v>
      </c>
      <c r="I966" s="196" t="s">
        <v>926</v>
      </c>
      <c r="K966" s="196" t="s">
        <v>927</v>
      </c>
      <c r="L966" s="200" t="s">
        <v>183</v>
      </c>
      <c r="M966" s="198" t="s">
        <v>928</v>
      </c>
      <c r="O966" s="196" t="s">
        <v>40</v>
      </c>
      <c r="P966" s="198" t="s">
        <v>166</v>
      </c>
      <c r="R966" s="196" t="s">
        <v>39</v>
      </c>
      <c r="S966" s="196" t="s">
        <v>45</v>
      </c>
      <c r="T966" s="211">
        <v>0</v>
      </c>
      <c r="U966" s="201">
        <v>45058</v>
      </c>
      <c r="W966" s="200" t="s">
        <v>93</v>
      </c>
      <c r="X966" s="196" t="s">
        <v>186</v>
      </c>
      <c r="Y966" s="196" t="s">
        <v>34</v>
      </c>
      <c r="Z966" s="198" t="s">
        <v>929</v>
      </c>
      <c r="AA966" s="196" t="s">
        <v>10217</v>
      </c>
      <c r="AC966" s="200">
        <v>1</v>
      </c>
      <c r="AD966" s="200" t="s">
        <v>8250</v>
      </c>
      <c r="AE966" s="212">
        <v>309000</v>
      </c>
      <c r="AF966" s="212">
        <v>319000</v>
      </c>
    </row>
    <row r="967" spans="1:32" hidden="1" x14ac:dyDescent="0.25">
      <c r="A967" s="209">
        <v>110578</v>
      </c>
      <c r="B967" s="210">
        <v>4</v>
      </c>
      <c r="C967" s="196" t="s">
        <v>85</v>
      </c>
      <c r="D967" s="201">
        <v>39450</v>
      </c>
      <c r="E967" s="196" t="s">
        <v>8621</v>
      </c>
      <c r="F967" s="201">
        <v>44180</v>
      </c>
      <c r="G967" s="196" t="s">
        <v>189</v>
      </c>
      <c r="H967" s="198" t="s">
        <v>88</v>
      </c>
      <c r="I967" s="196" t="s">
        <v>477</v>
      </c>
      <c r="J967" s="196" t="s">
        <v>299</v>
      </c>
      <c r="L967" s="200" t="s">
        <v>300</v>
      </c>
      <c r="M967" s="198" t="s">
        <v>10218</v>
      </c>
      <c r="N967" s="198" t="s">
        <v>10219</v>
      </c>
      <c r="O967" s="196" t="s">
        <v>553</v>
      </c>
      <c r="P967" s="198" t="s">
        <v>1783</v>
      </c>
      <c r="R967" s="196" t="s">
        <v>47</v>
      </c>
      <c r="S967" s="196" t="s">
        <v>45</v>
      </c>
      <c r="T967" s="211">
        <v>4</v>
      </c>
      <c r="U967" s="201">
        <v>45100</v>
      </c>
      <c r="W967" s="200" t="s">
        <v>93</v>
      </c>
      <c r="X967" s="196" t="s">
        <v>303</v>
      </c>
      <c r="AA967" s="196" t="s">
        <v>10220</v>
      </c>
      <c r="AB967" s="196" t="s">
        <v>10221</v>
      </c>
      <c r="AC967" s="200">
        <v>0</v>
      </c>
      <c r="AD967" s="200" t="s">
        <v>8231</v>
      </c>
      <c r="AE967" s="203" t="s">
        <v>505</v>
      </c>
      <c r="AF967" s="212">
        <v>1176000</v>
      </c>
    </row>
    <row r="968" spans="1:32" hidden="1" x14ac:dyDescent="0.25">
      <c r="A968" s="209">
        <v>110578</v>
      </c>
      <c r="B968" s="210">
        <v>4</v>
      </c>
      <c r="C968" s="196" t="s">
        <v>85</v>
      </c>
      <c r="D968" s="201">
        <v>39450</v>
      </c>
      <c r="E968" s="196" t="s">
        <v>8621</v>
      </c>
      <c r="F968" s="201">
        <v>44180</v>
      </c>
      <c r="G968" s="196" t="s">
        <v>189</v>
      </c>
      <c r="H968" s="198" t="s">
        <v>88</v>
      </c>
      <c r="I968" s="196" t="s">
        <v>477</v>
      </c>
      <c r="J968" s="196" t="s">
        <v>299</v>
      </c>
      <c r="L968" s="200" t="s">
        <v>300</v>
      </c>
      <c r="M968" s="198" t="s">
        <v>10218</v>
      </c>
      <c r="N968" s="198" t="s">
        <v>10219</v>
      </c>
      <c r="O968" s="196" t="s">
        <v>553</v>
      </c>
      <c r="P968" s="198" t="s">
        <v>1783</v>
      </c>
      <c r="R968" s="196" t="s">
        <v>47</v>
      </c>
      <c r="S968" s="196" t="s">
        <v>45</v>
      </c>
      <c r="T968" s="211">
        <v>4</v>
      </c>
      <c r="U968" s="201">
        <v>45100</v>
      </c>
      <c r="W968" s="200" t="s">
        <v>93</v>
      </c>
      <c r="X968" s="196" t="s">
        <v>303</v>
      </c>
      <c r="AA968" s="196" t="s">
        <v>10222</v>
      </c>
      <c r="AB968" s="196" t="s">
        <v>10221</v>
      </c>
      <c r="AC968" s="200">
        <v>1</v>
      </c>
      <c r="AD968" s="200" t="s">
        <v>8231</v>
      </c>
      <c r="AE968" s="203" t="s">
        <v>505</v>
      </c>
      <c r="AF968" s="212">
        <v>126000</v>
      </c>
    </row>
    <row r="969" spans="1:32" hidden="1" x14ac:dyDescent="0.25">
      <c r="A969" s="209">
        <v>110578</v>
      </c>
      <c r="B969" s="210">
        <v>4</v>
      </c>
      <c r="C969" s="196" t="s">
        <v>85</v>
      </c>
      <c r="D969" s="201">
        <v>39450</v>
      </c>
      <c r="E969" s="196" t="s">
        <v>8621</v>
      </c>
      <c r="F969" s="201">
        <v>44180</v>
      </c>
      <c r="G969" s="196" t="s">
        <v>189</v>
      </c>
      <c r="H969" s="198" t="s">
        <v>88</v>
      </c>
      <c r="I969" s="196" t="s">
        <v>477</v>
      </c>
      <c r="J969" s="196" t="s">
        <v>299</v>
      </c>
      <c r="L969" s="200" t="s">
        <v>300</v>
      </c>
      <c r="M969" s="198" t="s">
        <v>10218</v>
      </c>
      <c r="N969" s="198" t="s">
        <v>10219</v>
      </c>
      <c r="O969" s="196" t="s">
        <v>553</v>
      </c>
      <c r="P969" s="198" t="s">
        <v>1783</v>
      </c>
      <c r="R969" s="196" t="s">
        <v>47</v>
      </c>
      <c r="S969" s="196" t="s">
        <v>45</v>
      </c>
      <c r="T969" s="211">
        <v>4</v>
      </c>
      <c r="U969" s="201">
        <v>45100</v>
      </c>
      <c r="W969" s="200" t="s">
        <v>93</v>
      </c>
      <c r="X969" s="196" t="s">
        <v>303</v>
      </c>
      <c r="AA969" s="196" t="s">
        <v>10223</v>
      </c>
      <c r="AB969" s="196" t="s">
        <v>10221</v>
      </c>
      <c r="AC969" s="200">
        <v>2</v>
      </c>
      <c r="AD969" s="200" t="s">
        <v>8231</v>
      </c>
      <c r="AE969" s="203" t="s">
        <v>505</v>
      </c>
      <c r="AF969" s="212">
        <v>116500</v>
      </c>
    </row>
    <row r="970" spans="1:32" hidden="1" x14ac:dyDescent="0.25">
      <c r="A970" s="209">
        <v>110751</v>
      </c>
      <c r="B970" s="210">
        <v>1</v>
      </c>
      <c r="C970" s="196" t="s">
        <v>114</v>
      </c>
      <c r="D970" s="201">
        <v>39500</v>
      </c>
      <c r="E970" s="196" t="s">
        <v>449</v>
      </c>
      <c r="F970" s="201">
        <v>44596</v>
      </c>
      <c r="G970" s="196" t="s">
        <v>228</v>
      </c>
      <c r="H970" s="198" t="s">
        <v>162</v>
      </c>
      <c r="I970" s="196" t="s">
        <v>931</v>
      </c>
      <c r="K970" s="196" t="s">
        <v>932</v>
      </c>
      <c r="L970" s="200" t="s">
        <v>183</v>
      </c>
      <c r="M970" s="198" t="s">
        <v>933</v>
      </c>
      <c r="O970" s="196" t="s">
        <v>271</v>
      </c>
      <c r="P970" s="198" t="s">
        <v>166</v>
      </c>
      <c r="R970" s="196" t="s">
        <v>39</v>
      </c>
      <c r="S970" s="196" t="s">
        <v>45</v>
      </c>
      <c r="T970" s="211">
        <v>0</v>
      </c>
      <c r="W970" s="200" t="s">
        <v>93</v>
      </c>
      <c r="X970" s="196" t="s">
        <v>103</v>
      </c>
      <c r="Y970" s="196" t="s">
        <v>34</v>
      </c>
      <c r="Z970" s="198" t="s">
        <v>934</v>
      </c>
      <c r="AA970" s="196" t="s">
        <v>10224</v>
      </c>
      <c r="AC970" s="200">
        <v>3</v>
      </c>
      <c r="AD970" s="200" t="s">
        <v>8274</v>
      </c>
      <c r="AE970" s="212">
        <v>235642.47</v>
      </c>
      <c r="AF970" s="212">
        <v>2667176.16</v>
      </c>
    </row>
    <row r="971" spans="1:32" hidden="1" x14ac:dyDescent="0.25">
      <c r="A971" s="209">
        <v>110752</v>
      </c>
      <c r="B971" s="210">
        <v>1</v>
      </c>
      <c r="C971" s="196" t="s">
        <v>85</v>
      </c>
      <c r="D971" s="201">
        <v>39500</v>
      </c>
      <c r="E971" s="196" t="s">
        <v>449</v>
      </c>
      <c r="F971" s="201">
        <v>44229</v>
      </c>
      <c r="G971" s="196" t="s">
        <v>253</v>
      </c>
      <c r="H971" s="198" t="s">
        <v>153</v>
      </c>
      <c r="I971" s="196" t="s">
        <v>936</v>
      </c>
      <c r="K971" s="196" t="s">
        <v>937</v>
      </c>
      <c r="L971" s="200" t="s">
        <v>183</v>
      </c>
      <c r="M971" s="198" t="s">
        <v>938</v>
      </c>
      <c r="O971" s="196" t="s">
        <v>271</v>
      </c>
      <c r="P971" s="198" t="s">
        <v>166</v>
      </c>
      <c r="R971" s="196" t="s">
        <v>39</v>
      </c>
      <c r="S971" s="196" t="s">
        <v>45</v>
      </c>
      <c r="T971" s="211">
        <v>-0.03</v>
      </c>
      <c r="W971" s="200" t="s">
        <v>93</v>
      </c>
      <c r="X971" s="196" t="s">
        <v>186</v>
      </c>
      <c r="Y971" s="196" t="s">
        <v>34</v>
      </c>
      <c r="Z971" s="198" t="s">
        <v>939</v>
      </c>
      <c r="AA971" s="196" t="s">
        <v>10225</v>
      </c>
      <c r="AC971" s="200">
        <v>3</v>
      </c>
      <c r="AD971" s="200" t="s">
        <v>8274</v>
      </c>
      <c r="AE971" s="212">
        <v>808651.94</v>
      </c>
      <c r="AF971" s="212">
        <v>808651.94</v>
      </c>
    </row>
    <row r="972" spans="1:32" hidden="1" x14ac:dyDescent="0.25">
      <c r="A972" s="209">
        <v>110982</v>
      </c>
      <c r="B972" s="210">
        <v>1</v>
      </c>
      <c r="C972" s="196" t="s">
        <v>85</v>
      </c>
      <c r="D972" s="201">
        <v>39546</v>
      </c>
      <c r="E972" s="196" t="s">
        <v>2404</v>
      </c>
      <c r="F972" s="201">
        <v>44126</v>
      </c>
      <c r="G972" s="196" t="s">
        <v>666</v>
      </c>
      <c r="H972" s="198" t="s">
        <v>297</v>
      </c>
      <c r="I972" s="196" t="s">
        <v>1451</v>
      </c>
      <c r="J972" s="196" t="s">
        <v>101</v>
      </c>
      <c r="L972" s="200" t="s">
        <v>101</v>
      </c>
      <c r="M972" s="198" t="s">
        <v>10226</v>
      </c>
      <c r="N972" s="198" t="s">
        <v>10227</v>
      </c>
      <c r="O972" s="196" t="s">
        <v>1836</v>
      </c>
      <c r="P972" s="198" t="s">
        <v>1897</v>
      </c>
      <c r="R972" s="196" t="s">
        <v>47</v>
      </c>
      <c r="S972" s="196" t="s">
        <v>45</v>
      </c>
      <c r="T972" s="211">
        <v>0</v>
      </c>
      <c r="U972" s="201">
        <v>45058</v>
      </c>
      <c r="W972" s="200" t="s">
        <v>93</v>
      </c>
      <c r="X972" s="196" t="s">
        <v>13</v>
      </c>
      <c r="AA972" s="196" t="s">
        <v>10228</v>
      </c>
      <c r="AB972" s="196" t="s">
        <v>10229</v>
      </c>
      <c r="AC972" s="200">
        <v>0</v>
      </c>
      <c r="AD972" s="200" t="s">
        <v>8231</v>
      </c>
      <c r="AE972" s="203" t="s">
        <v>505</v>
      </c>
      <c r="AF972" s="212">
        <v>279000</v>
      </c>
    </row>
    <row r="973" spans="1:32" hidden="1" x14ac:dyDescent="0.25">
      <c r="A973" s="209">
        <v>110982</v>
      </c>
      <c r="B973" s="210">
        <v>1</v>
      </c>
      <c r="C973" s="196" t="s">
        <v>85</v>
      </c>
      <c r="D973" s="201">
        <v>39546</v>
      </c>
      <c r="E973" s="196" t="s">
        <v>2404</v>
      </c>
      <c r="F973" s="201">
        <v>44126</v>
      </c>
      <c r="G973" s="196" t="s">
        <v>666</v>
      </c>
      <c r="H973" s="198" t="s">
        <v>297</v>
      </c>
      <c r="I973" s="196" t="s">
        <v>1451</v>
      </c>
      <c r="J973" s="196" t="s">
        <v>101</v>
      </c>
      <c r="L973" s="200" t="s">
        <v>101</v>
      </c>
      <c r="M973" s="198" t="s">
        <v>10226</v>
      </c>
      <c r="N973" s="198" t="s">
        <v>10227</v>
      </c>
      <c r="O973" s="196" t="s">
        <v>1836</v>
      </c>
      <c r="P973" s="198" t="s">
        <v>1897</v>
      </c>
      <c r="R973" s="196" t="s">
        <v>47</v>
      </c>
      <c r="S973" s="196" t="s">
        <v>45</v>
      </c>
      <c r="T973" s="211">
        <v>0</v>
      </c>
      <c r="U973" s="201">
        <v>45058</v>
      </c>
      <c r="W973" s="200" t="s">
        <v>93</v>
      </c>
      <c r="X973" s="196" t="s">
        <v>13</v>
      </c>
      <c r="AA973" s="196" t="s">
        <v>10230</v>
      </c>
      <c r="AB973" s="196" t="s">
        <v>10229</v>
      </c>
      <c r="AC973" s="200">
        <v>1</v>
      </c>
      <c r="AD973" s="200" t="s">
        <v>8231</v>
      </c>
      <c r="AE973" s="203" t="s">
        <v>505</v>
      </c>
      <c r="AF973" s="212">
        <v>20000</v>
      </c>
    </row>
    <row r="974" spans="1:32" hidden="1" x14ac:dyDescent="0.25">
      <c r="A974" s="209">
        <v>110982</v>
      </c>
      <c r="B974" s="210">
        <v>1</v>
      </c>
      <c r="C974" s="196" t="s">
        <v>85</v>
      </c>
      <c r="D974" s="201">
        <v>39546</v>
      </c>
      <c r="E974" s="196" t="s">
        <v>2404</v>
      </c>
      <c r="F974" s="201">
        <v>44126</v>
      </c>
      <c r="G974" s="196" t="s">
        <v>666</v>
      </c>
      <c r="H974" s="198" t="s">
        <v>297</v>
      </c>
      <c r="I974" s="196" t="s">
        <v>1451</v>
      </c>
      <c r="J974" s="196" t="s">
        <v>101</v>
      </c>
      <c r="L974" s="200" t="s">
        <v>101</v>
      </c>
      <c r="M974" s="198" t="s">
        <v>10226</v>
      </c>
      <c r="N974" s="198" t="s">
        <v>10227</v>
      </c>
      <c r="O974" s="196" t="s">
        <v>1836</v>
      </c>
      <c r="P974" s="198" t="s">
        <v>1897</v>
      </c>
      <c r="R974" s="196" t="s">
        <v>47</v>
      </c>
      <c r="S974" s="196" t="s">
        <v>45</v>
      </c>
      <c r="T974" s="211">
        <v>0</v>
      </c>
      <c r="U974" s="201">
        <v>45058</v>
      </c>
      <c r="W974" s="200" t="s">
        <v>93</v>
      </c>
      <c r="X974" s="196" t="s">
        <v>13</v>
      </c>
      <c r="AA974" s="196" t="s">
        <v>10231</v>
      </c>
      <c r="AB974" s="196" t="s">
        <v>10229</v>
      </c>
      <c r="AC974" s="200">
        <v>2</v>
      </c>
      <c r="AD974" s="200" t="s">
        <v>8231</v>
      </c>
      <c r="AE974" s="203" t="s">
        <v>505</v>
      </c>
      <c r="AF974" s="212">
        <v>200000</v>
      </c>
    </row>
    <row r="975" spans="1:32" hidden="1" x14ac:dyDescent="0.25">
      <c r="A975" s="209">
        <v>111013</v>
      </c>
      <c r="B975" s="210">
        <v>4</v>
      </c>
      <c r="C975" s="196" t="s">
        <v>85</v>
      </c>
      <c r="D975" s="201">
        <v>39561</v>
      </c>
      <c r="E975" s="196" t="s">
        <v>247</v>
      </c>
      <c r="F975" s="201">
        <v>44638</v>
      </c>
      <c r="G975" s="196" t="s">
        <v>666</v>
      </c>
      <c r="H975" s="198" t="s">
        <v>88</v>
      </c>
      <c r="I975" s="196" t="s">
        <v>10232</v>
      </c>
      <c r="K975" s="196" t="s">
        <v>10233</v>
      </c>
      <c r="L975" s="200" t="s">
        <v>183</v>
      </c>
      <c r="M975" s="198" t="s">
        <v>10234</v>
      </c>
      <c r="N975" s="198" t="s">
        <v>10235</v>
      </c>
      <c r="O975" s="196" t="s">
        <v>1836</v>
      </c>
      <c r="P975" s="198" t="s">
        <v>1897</v>
      </c>
      <c r="R975" s="196" t="s">
        <v>47</v>
      </c>
      <c r="S975" s="196" t="s">
        <v>45</v>
      </c>
      <c r="T975" s="211">
        <v>0.01</v>
      </c>
      <c r="U975" s="201">
        <v>44841</v>
      </c>
      <c r="W975" s="200" t="s">
        <v>93</v>
      </c>
      <c r="X975" s="196" t="s">
        <v>103</v>
      </c>
      <c r="AA975" s="196" t="s">
        <v>10236</v>
      </c>
      <c r="AB975" s="196" t="s">
        <v>10237</v>
      </c>
      <c r="AC975" s="200">
        <v>1</v>
      </c>
      <c r="AD975" s="200" t="s">
        <v>8231</v>
      </c>
      <c r="AE975" s="203" t="s">
        <v>505</v>
      </c>
      <c r="AF975" s="212">
        <v>333000</v>
      </c>
    </row>
    <row r="976" spans="1:32" hidden="1" x14ac:dyDescent="0.25">
      <c r="A976" s="209">
        <v>111013</v>
      </c>
      <c r="B976" s="210">
        <v>4</v>
      </c>
      <c r="C976" s="196" t="s">
        <v>85</v>
      </c>
      <c r="D976" s="201">
        <v>39561</v>
      </c>
      <c r="E976" s="196" t="s">
        <v>247</v>
      </c>
      <c r="F976" s="201">
        <v>44638</v>
      </c>
      <c r="G976" s="196" t="s">
        <v>666</v>
      </c>
      <c r="H976" s="198" t="s">
        <v>88</v>
      </c>
      <c r="I976" s="196" t="s">
        <v>10232</v>
      </c>
      <c r="K976" s="196" t="s">
        <v>10233</v>
      </c>
      <c r="L976" s="200" t="s">
        <v>183</v>
      </c>
      <c r="M976" s="198" t="s">
        <v>10234</v>
      </c>
      <c r="N976" s="198" t="s">
        <v>10235</v>
      </c>
      <c r="O976" s="196" t="s">
        <v>1836</v>
      </c>
      <c r="P976" s="198" t="s">
        <v>1897</v>
      </c>
      <c r="R976" s="196" t="s">
        <v>47</v>
      </c>
      <c r="S976" s="196" t="s">
        <v>45</v>
      </c>
      <c r="T976" s="211">
        <v>0.01</v>
      </c>
      <c r="U976" s="201">
        <v>44841</v>
      </c>
      <c r="W976" s="200" t="s">
        <v>93</v>
      </c>
      <c r="X976" s="196" t="s">
        <v>103</v>
      </c>
      <c r="AA976" s="196" t="s">
        <v>10238</v>
      </c>
      <c r="AB976" s="196" t="s">
        <v>10237</v>
      </c>
      <c r="AC976" s="200">
        <v>2</v>
      </c>
      <c r="AD976" s="200" t="s">
        <v>8231</v>
      </c>
      <c r="AE976" s="203" t="s">
        <v>505</v>
      </c>
      <c r="AF976" s="212">
        <v>342000</v>
      </c>
    </row>
    <row r="977" spans="1:33" ht="54" hidden="1" x14ac:dyDescent="0.25">
      <c r="A977" s="209">
        <v>111041</v>
      </c>
      <c r="B977" s="210">
        <v>3</v>
      </c>
      <c r="C977" s="196" t="s">
        <v>122</v>
      </c>
      <c r="D977" s="201">
        <v>39569</v>
      </c>
      <c r="E977" s="196" t="s">
        <v>3675</v>
      </c>
      <c r="F977" s="201">
        <v>44259</v>
      </c>
      <c r="G977" s="196" t="s">
        <v>152</v>
      </c>
      <c r="H977" s="198" t="s">
        <v>701</v>
      </c>
      <c r="K977" s="196" t="s">
        <v>10239</v>
      </c>
      <c r="L977" s="200" t="s">
        <v>183</v>
      </c>
      <c r="M977" s="198" t="s">
        <v>10240</v>
      </c>
      <c r="N977" s="198" t="s">
        <v>10241</v>
      </c>
      <c r="O977" s="196" t="s">
        <v>91</v>
      </c>
      <c r="P977" s="198" t="s">
        <v>92</v>
      </c>
      <c r="R977" s="196" t="s">
        <v>47</v>
      </c>
      <c r="S977" s="196" t="s">
        <v>41</v>
      </c>
      <c r="T977" s="211">
        <v>1.78</v>
      </c>
      <c r="W977" s="200" t="s">
        <v>93</v>
      </c>
      <c r="X977" s="196" t="s">
        <v>103</v>
      </c>
      <c r="AA977" s="196" t="s">
        <v>10242</v>
      </c>
      <c r="AB977" s="196" t="s">
        <v>10243</v>
      </c>
      <c r="AC977" s="200">
        <v>1</v>
      </c>
      <c r="AD977" s="200" t="s">
        <v>8231</v>
      </c>
      <c r="AE977" s="203" t="s">
        <v>505</v>
      </c>
      <c r="AF977" s="212">
        <v>875123</v>
      </c>
    </row>
    <row r="978" spans="1:33" ht="54" hidden="1" x14ac:dyDescent="0.25">
      <c r="A978" s="209">
        <v>111041</v>
      </c>
      <c r="B978" s="210">
        <v>3</v>
      </c>
      <c r="C978" s="196" t="s">
        <v>122</v>
      </c>
      <c r="D978" s="201">
        <v>39569</v>
      </c>
      <c r="E978" s="196" t="s">
        <v>3675</v>
      </c>
      <c r="F978" s="201">
        <v>44259</v>
      </c>
      <c r="G978" s="196" t="s">
        <v>152</v>
      </c>
      <c r="H978" s="198" t="s">
        <v>701</v>
      </c>
      <c r="K978" s="196" t="s">
        <v>10239</v>
      </c>
      <c r="L978" s="200" t="s">
        <v>183</v>
      </c>
      <c r="M978" s="198" t="s">
        <v>10240</v>
      </c>
      <c r="N978" s="198" t="s">
        <v>10241</v>
      </c>
      <c r="O978" s="196" t="s">
        <v>91</v>
      </c>
      <c r="P978" s="198" t="s">
        <v>92</v>
      </c>
      <c r="R978" s="196" t="s">
        <v>47</v>
      </c>
      <c r="S978" s="196" t="s">
        <v>41</v>
      </c>
      <c r="T978" s="211">
        <v>1.78</v>
      </c>
      <c r="W978" s="200" t="s">
        <v>93</v>
      </c>
      <c r="X978" s="196" t="s">
        <v>103</v>
      </c>
      <c r="AA978" s="196" t="s">
        <v>10244</v>
      </c>
      <c r="AB978" s="196" t="s">
        <v>10243</v>
      </c>
      <c r="AC978" s="200">
        <v>2</v>
      </c>
      <c r="AD978" s="200" t="s">
        <v>8231</v>
      </c>
      <c r="AE978" s="203" t="s">
        <v>505</v>
      </c>
      <c r="AF978" s="212">
        <v>4204200</v>
      </c>
    </row>
    <row r="979" spans="1:33" ht="54" hidden="1" x14ac:dyDescent="0.25">
      <c r="A979" s="209">
        <v>111041</v>
      </c>
      <c r="B979" s="210">
        <v>3</v>
      </c>
      <c r="C979" s="196" t="s">
        <v>122</v>
      </c>
      <c r="D979" s="201">
        <v>39569</v>
      </c>
      <c r="E979" s="196" t="s">
        <v>3675</v>
      </c>
      <c r="F979" s="201">
        <v>44259</v>
      </c>
      <c r="G979" s="196" t="s">
        <v>152</v>
      </c>
      <c r="H979" s="198" t="s">
        <v>701</v>
      </c>
      <c r="K979" s="196" t="s">
        <v>10239</v>
      </c>
      <c r="L979" s="200" t="s">
        <v>183</v>
      </c>
      <c r="M979" s="198" t="s">
        <v>10240</v>
      </c>
      <c r="N979" s="198" t="s">
        <v>10241</v>
      </c>
      <c r="O979" s="196" t="s">
        <v>91</v>
      </c>
      <c r="P979" s="198" t="s">
        <v>92</v>
      </c>
      <c r="R979" s="196" t="s">
        <v>47</v>
      </c>
      <c r="S979" s="196" t="s">
        <v>41</v>
      </c>
      <c r="T979" s="211">
        <v>1.78</v>
      </c>
      <c r="W979" s="200" t="s">
        <v>93</v>
      </c>
      <c r="X979" s="196" t="s">
        <v>103</v>
      </c>
      <c r="AA979" s="196" t="s">
        <v>10245</v>
      </c>
      <c r="AB979" s="196" t="s">
        <v>10243</v>
      </c>
      <c r="AC979" s="200">
        <v>3</v>
      </c>
      <c r="AD979" s="200" t="s">
        <v>8231</v>
      </c>
      <c r="AE979" s="203" t="s">
        <v>505</v>
      </c>
      <c r="AF979" s="212">
        <v>32273069</v>
      </c>
    </row>
    <row r="980" spans="1:33" hidden="1" x14ac:dyDescent="0.25">
      <c r="A980" s="209">
        <v>111240</v>
      </c>
      <c r="B980" s="210">
        <v>4</v>
      </c>
      <c r="C980" s="196" t="s">
        <v>114</v>
      </c>
      <c r="D980" s="201">
        <v>39637</v>
      </c>
      <c r="E980" s="196" t="s">
        <v>741</v>
      </c>
      <c r="F980" s="201">
        <v>44278</v>
      </c>
      <c r="G980" s="196" t="s">
        <v>170</v>
      </c>
      <c r="H980" s="198" t="s">
        <v>893</v>
      </c>
      <c r="I980" s="196" t="s">
        <v>1422</v>
      </c>
      <c r="J980" s="196" t="s">
        <v>101</v>
      </c>
      <c r="L980" s="200" t="s">
        <v>101</v>
      </c>
      <c r="M980" s="198" t="s">
        <v>1423</v>
      </c>
      <c r="O980" s="196" t="s">
        <v>40</v>
      </c>
      <c r="P980" s="198" t="s">
        <v>166</v>
      </c>
      <c r="R980" s="196" t="s">
        <v>39</v>
      </c>
      <c r="S980" s="196" t="s">
        <v>45</v>
      </c>
      <c r="T980" s="211">
        <v>0.01</v>
      </c>
      <c r="U980" s="201">
        <v>41208</v>
      </c>
      <c r="W980" s="200" t="s">
        <v>93</v>
      </c>
      <c r="X980" s="196" t="s">
        <v>103</v>
      </c>
      <c r="Y980" s="196" t="s">
        <v>32</v>
      </c>
      <c r="Z980" s="198" t="s">
        <v>1424</v>
      </c>
      <c r="AA980" s="196" t="s">
        <v>10246</v>
      </c>
      <c r="AB980" s="196" t="s">
        <v>10247</v>
      </c>
      <c r="AC980" s="200">
        <v>0</v>
      </c>
      <c r="AD980" s="200" t="s">
        <v>8231</v>
      </c>
      <c r="AE980" s="212">
        <v>345.29</v>
      </c>
      <c r="AF980" s="212">
        <v>225345.29</v>
      </c>
      <c r="AG980" s="198" t="s">
        <v>1425</v>
      </c>
    </row>
    <row r="981" spans="1:33" hidden="1" x14ac:dyDescent="0.25">
      <c r="A981" s="209">
        <v>111240</v>
      </c>
      <c r="B981" s="210">
        <v>4</v>
      </c>
      <c r="C981" s="196" t="s">
        <v>114</v>
      </c>
      <c r="D981" s="201">
        <v>39637</v>
      </c>
      <c r="E981" s="196" t="s">
        <v>741</v>
      </c>
      <c r="F981" s="201">
        <v>44278</v>
      </c>
      <c r="G981" s="196" t="s">
        <v>170</v>
      </c>
      <c r="H981" s="198" t="s">
        <v>893</v>
      </c>
      <c r="I981" s="196" t="s">
        <v>1422</v>
      </c>
      <c r="J981" s="196" t="s">
        <v>101</v>
      </c>
      <c r="L981" s="200" t="s">
        <v>101</v>
      </c>
      <c r="M981" s="198" t="s">
        <v>1423</v>
      </c>
      <c r="O981" s="196" t="s">
        <v>40</v>
      </c>
      <c r="P981" s="198" t="s">
        <v>166</v>
      </c>
      <c r="R981" s="196" t="s">
        <v>39</v>
      </c>
      <c r="S981" s="196" t="s">
        <v>45</v>
      </c>
      <c r="T981" s="211">
        <v>0.01</v>
      </c>
      <c r="U981" s="201">
        <v>41208</v>
      </c>
      <c r="W981" s="200" t="s">
        <v>93</v>
      </c>
      <c r="X981" s="196" t="s">
        <v>103</v>
      </c>
      <c r="Y981" s="196" t="s">
        <v>32</v>
      </c>
      <c r="Z981" s="198" t="s">
        <v>1424</v>
      </c>
      <c r="AA981" s="196" t="s">
        <v>10248</v>
      </c>
      <c r="AB981" s="196" t="s">
        <v>10247</v>
      </c>
      <c r="AC981" s="200">
        <v>1</v>
      </c>
      <c r="AD981" s="200" t="s">
        <v>8231</v>
      </c>
      <c r="AE981" s="212">
        <v>9154.23</v>
      </c>
      <c r="AF981" s="212">
        <v>54254.23</v>
      </c>
      <c r="AG981" s="198" t="s">
        <v>1425</v>
      </c>
    </row>
    <row r="982" spans="1:33" hidden="1" x14ac:dyDescent="0.25">
      <c r="A982" s="209">
        <v>111240</v>
      </c>
      <c r="B982" s="210">
        <v>4</v>
      </c>
      <c r="C982" s="196" t="s">
        <v>114</v>
      </c>
      <c r="D982" s="201">
        <v>39637</v>
      </c>
      <c r="E982" s="196" t="s">
        <v>741</v>
      </c>
      <c r="F982" s="201">
        <v>44278</v>
      </c>
      <c r="G982" s="196" t="s">
        <v>170</v>
      </c>
      <c r="H982" s="198" t="s">
        <v>893</v>
      </c>
      <c r="I982" s="196" t="s">
        <v>1422</v>
      </c>
      <c r="J982" s="196" t="s">
        <v>101</v>
      </c>
      <c r="L982" s="200" t="s">
        <v>101</v>
      </c>
      <c r="M982" s="198" t="s">
        <v>1423</v>
      </c>
      <c r="O982" s="196" t="s">
        <v>40</v>
      </c>
      <c r="P982" s="198" t="s">
        <v>166</v>
      </c>
      <c r="R982" s="196" t="s">
        <v>39</v>
      </c>
      <c r="S982" s="196" t="s">
        <v>45</v>
      </c>
      <c r="T982" s="211">
        <v>0.01</v>
      </c>
      <c r="U982" s="201">
        <v>41208</v>
      </c>
      <c r="W982" s="200" t="s">
        <v>93</v>
      </c>
      <c r="X982" s="196" t="s">
        <v>103</v>
      </c>
      <c r="Y982" s="196" t="s">
        <v>32</v>
      </c>
      <c r="Z982" s="198" t="s">
        <v>1424</v>
      </c>
      <c r="AA982" s="196" t="s">
        <v>10249</v>
      </c>
      <c r="AB982" s="196" t="s">
        <v>10247</v>
      </c>
      <c r="AC982" s="200">
        <v>2</v>
      </c>
      <c r="AD982" s="200" t="s">
        <v>8231</v>
      </c>
      <c r="AE982" s="212">
        <v>-52386.12</v>
      </c>
      <c r="AF982" s="212">
        <v>78791.88</v>
      </c>
      <c r="AG982" s="198" t="s">
        <v>1425</v>
      </c>
    </row>
    <row r="983" spans="1:33" hidden="1" x14ac:dyDescent="0.25">
      <c r="A983" s="209">
        <v>111240</v>
      </c>
      <c r="B983" s="210">
        <v>4</v>
      </c>
      <c r="C983" s="196" t="s">
        <v>114</v>
      </c>
      <c r="D983" s="201">
        <v>39637</v>
      </c>
      <c r="E983" s="196" t="s">
        <v>741</v>
      </c>
      <c r="F983" s="201">
        <v>44278</v>
      </c>
      <c r="G983" s="196" t="s">
        <v>170</v>
      </c>
      <c r="H983" s="198" t="s">
        <v>893</v>
      </c>
      <c r="I983" s="196" t="s">
        <v>1422</v>
      </c>
      <c r="J983" s="196" t="s">
        <v>101</v>
      </c>
      <c r="L983" s="200" t="s">
        <v>101</v>
      </c>
      <c r="M983" s="198" t="s">
        <v>1423</v>
      </c>
      <c r="O983" s="196" t="s">
        <v>40</v>
      </c>
      <c r="P983" s="198" t="s">
        <v>166</v>
      </c>
      <c r="R983" s="196" t="s">
        <v>39</v>
      </c>
      <c r="S983" s="196" t="s">
        <v>45</v>
      </c>
      <c r="T983" s="211">
        <v>0.01</v>
      </c>
      <c r="U983" s="201">
        <v>41208</v>
      </c>
      <c r="W983" s="200" t="s">
        <v>93</v>
      </c>
      <c r="X983" s="196" t="s">
        <v>103</v>
      </c>
      <c r="Y983" s="196" t="s">
        <v>32</v>
      </c>
      <c r="Z983" s="198" t="s">
        <v>1424</v>
      </c>
      <c r="AA983" s="196" t="s">
        <v>10250</v>
      </c>
      <c r="AB983" s="196" t="s">
        <v>10247</v>
      </c>
      <c r="AC983" s="200">
        <v>3</v>
      </c>
      <c r="AD983" s="200" t="s">
        <v>8231</v>
      </c>
      <c r="AE983" s="212">
        <v>169092.17</v>
      </c>
      <c r="AF983" s="212">
        <v>1018239.17</v>
      </c>
      <c r="AG983" s="198" t="s">
        <v>1425</v>
      </c>
    </row>
    <row r="984" spans="1:33" ht="36" hidden="1" x14ac:dyDescent="0.25">
      <c r="A984" s="209">
        <v>111351</v>
      </c>
      <c r="B984" s="210">
        <v>1</v>
      </c>
      <c r="C984" s="196" t="s">
        <v>97</v>
      </c>
      <c r="D984" s="201">
        <v>39666</v>
      </c>
      <c r="E984" s="196" t="s">
        <v>1397</v>
      </c>
      <c r="F984" s="201">
        <v>44720</v>
      </c>
      <c r="G984" s="196" t="s">
        <v>1741</v>
      </c>
      <c r="H984" s="198" t="s">
        <v>347</v>
      </c>
      <c r="M984" s="198" t="s">
        <v>10251</v>
      </c>
      <c r="N984" s="198" t="s">
        <v>10252</v>
      </c>
      <c r="O984" s="196" t="s">
        <v>91</v>
      </c>
      <c r="P984" s="198" t="s">
        <v>1789</v>
      </c>
      <c r="R984" s="196" t="s">
        <v>47</v>
      </c>
      <c r="S984" s="196" t="s">
        <v>45</v>
      </c>
      <c r="T984" s="211">
        <v>0</v>
      </c>
      <c r="W984" s="200" t="s">
        <v>93</v>
      </c>
      <c r="X984" s="196" t="s">
        <v>13</v>
      </c>
      <c r="AA984" s="196" t="s">
        <v>10253</v>
      </c>
      <c r="AB984" s="196" t="s">
        <v>10254</v>
      </c>
      <c r="AC984" s="200">
        <v>0</v>
      </c>
      <c r="AD984" s="200" t="s">
        <v>8231</v>
      </c>
      <c r="AE984" s="203" t="s">
        <v>505</v>
      </c>
      <c r="AF984" s="212">
        <v>1971</v>
      </c>
    </row>
    <row r="985" spans="1:33" ht="36" hidden="1" x14ac:dyDescent="0.25">
      <c r="A985" s="209">
        <v>111351</v>
      </c>
      <c r="B985" s="210">
        <v>1</v>
      </c>
      <c r="C985" s="196" t="s">
        <v>97</v>
      </c>
      <c r="D985" s="201">
        <v>39666</v>
      </c>
      <c r="E985" s="196" t="s">
        <v>1397</v>
      </c>
      <c r="F985" s="201">
        <v>44720</v>
      </c>
      <c r="G985" s="196" t="s">
        <v>1741</v>
      </c>
      <c r="H985" s="198" t="s">
        <v>347</v>
      </c>
      <c r="M985" s="198" t="s">
        <v>10251</v>
      </c>
      <c r="N985" s="198" t="s">
        <v>10252</v>
      </c>
      <c r="O985" s="196" t="s">
        <v>91</v>
      </c>
      <c r="P985" s="198" t="s">
        <v>1789</v>
      </c>
      <c r="R985" s="196" t="s">
        <v>47</v>
      </c>
      <c r="S985" s="196" t="s">
        <v>45</v>
      </c>
      <c r="T985" s="211">
        <v>0</v>
      </c>
      <c r="W985" s="200" t="s">
        <v>93</v>
      </c>
      <c r="X985" s="196" t="s">
        <v>13</v>
      </c>
      <c r="AA985" s="196" t="s">
        <v>10255</v>
      </c>
      <c r="AB985" s="196" t="s">
        <v>10254</v>
      </c>
      <c r="AC985" s="200">
        <v>1</v>
      </c>
      <c r="AD985" s="200" t="s">
        <v>8231</v>
      </c>
      <c r="AE985" s="203" t="s">
        <v>505</v>
      </c>
      <c r="AF985" s="212">
        <v>343000</v>
      </c>
    </row>
    <row r="986" spans="1:33" ht="36" hidden="1" x14ac:dyDescent="0.25">
      <c r="A986" s="209">
        <v>111351</v>
      </c>
      <c r="B986" s="210">
        <v>1</v>
      </c>
      <c r="C986" s="196" t="s">
        <v>97</v>
      </c>
      <c r="D986" s="201">
        <v>39666</v>
      </c>
      <c r="E986" s="196" t="s">
        <v>1397</v>
      </c>
      <c r="F986" s="201">
        <v>44720</v>
      </c>
      <c r="G986" s="196" t="s">
        <v>1741</v>
      </c>
      <c r="H986" s="198" t="s">
        <v>347</v>
      </c>
      <c r="M986" s="198" t="s">
        <v>10251</v>
      </c>
      <c r="N986" s="198" t="s">
        <v>10252</v>
      </c>
      <c r="O986" s="196" t="s">
        <v>91</v>
      </c>
      <c r="P986" s="198" t="s">
        <v>1789</v>
      </c>
      <c r="R986" s="196" t="s">
        <v>47</v>
      </c>
      <c r="S986" s="196" t="s">
        <v>45</v>
      </c>
      <c r="T986" s="211">
        <v>0</v>
      </c>
      <c r="W986" s="200" t="s">
        <v>93</v>
      </c>
      <c r="X986" s="196" t="s">
        <v>13</v>
      </c>
      <c r="AA986" s="196" t="s">
        <v>10256</v>
      </c>
      <c r="AB986" s="196" t="s">
        <v>10254</v>
      </c>
      <c r="AC986" s="200">
        <v>2</v>
      </c>
      <c r="AD986" s="200" t="s">
        <v>8231</v>
      </c>
      <c r="AE986" s="203" t="s">
        <v>505</v>
      </c>
      <c r="AF986" s="212">
        <v>1350000</v>
      </c>
    </row>
    <row r="987" spans="1:33" ht="36" hidden="1" x14ac:dyDescent="0.25">
      <c r="A987" s="209">
        <v>111351</v>
      </c>
      <c r="B987" s="210">
        <v>1</v>
      </c>
      <c r="C987" s="196" t="s">
        <v>97</v>
      </c>
      <c r="D987" s="201">
        <v>39666</v>
      </c>
      <c r="E987" s="196" t="s">
        <v>1397</v>
      </c>
      <c r="F987" s="201">
        <v>44720</v>
      </c>
      <c r="G987" s="196" t="s">
        <v>1741</v>
      </c>
      <c r="H987" s="198" t="s">
        <v>347</v>
      </c>
      <c r="M987" s="198" t="s">
        <v>10251</v>
      </c>
      <c r="N987" s="198" t="s">
        <v>10252</v>
      </c>
      <c r="O987" s="196" t="s">
        <v>91</v>
      </c>
      <c r="P987" s="198" t="s">
        <v>1789</v>
      </c>
      <c r="R987" s="196" t="s">
        <v>47</v>
      </c>
      <c r="S987" s="196" t="s">
        <v>45</v>
      </c>
      <c r="T987" s="211">
        <v>0</v>
      </c>
      <c r="W987" s="200" t="s">
        <v>93</v>
      </c>
      <c r="X987" s="196" t="s">
        <v>13</v>
      </c>
      <c r="AA987" s="196" t="s">
        <v>10257</v>
      </c>
      <c r="AB987" s="196" t="s">
        <v>10254</v>
      </c>
      <c r="AC987" s="200">
        <v>3</v>
      </c>
      <c r="AD987" s="200" t="s">
        <v>8231</v>
      </c>
      <c r="AE987" s="203" t="s">
        <v>505</v>
      </c>
      <c r="AF987" s="212">
        <v>6253019</v>
      </c>
    </row>
    <row r="988" spans="1:33" hidden="1" x14ac:dyDescent="0.25">
      <c r="A988" s="209">
        <v>111370.01</v>
      </c>
      <c r="B988" s="210">
        <v>1</v>
      </c>
      <c r="C988" s="196" t="s">
        <v>114</v>
      </c>
      <c r="D988" s="201">
        <v>42578</v>
      </c>
      <c r="E988" s="196" t="s">
        <v>98</v>
      </c>
      <c r="F988" s="201">
        <v>44705</v>
      </c>
      <c r="G988" s="196" t="s">
        <v>98</v>
      </c>
      <c r="H988" s="198" t="s">
        <v>347</v>
      </c>
      <c r="I988" s="196" t="s">
        <v>649</v>
      </c>
      <c r="J988" s="196" t="s">
        <v>299</v>
      </c>
      <c r="L988" s="200" t="s">
        <v>300</v>
      </c>
      <c r="M988" s="198" t="s">
        <v>10258</v>
      </c>
      <c r="O988" s="196" t="s">
        <v>438</v>
      </c>
      <c r="P988" s="198" t="s">
        <v>439</v>
      </c>
      <c r="R988" s="196" t="s">
        <v>39</v>
      </c>
      <c r="S988" s="196" t="s">
        <v>46</v>
      </c>
      <c r="T988" s="211">
        <v>0.01</v>
      </c>
      <c r="U988" s="201">
        <v>43553</v>
      </c>
      <c r="W988" s="200" t="s">
        <v>93</v>
      </c>
      <c r="X988" s="196" t="s">
        <v>303</v>
      </c>
      <c r="Z988" s="198" t="s">
        <v>10259</v>
      </c>
      <c r="AA988" s="196" t="s">
        <v>10260</v>
      </c>
      <c r="AC988" s="200">
        <v>3</v>
      </c>
      <c r="AD988" s="200" t="s">
        <v>8274</v>
      </c>
      <c r="AE988" s="203" t="s">
        <v>505</v>
      </c>
      <c r="AF988" s="212">
        <v>846089.94</v>
      </c>
      <c r="AG988" s="198" t="s">
        <v>10261</v>
      </c>
    </row>
    <row r="989" spans="1:33" hidden="1" x14ac:dyDescent="0.25">
      <c r="A989" s="209">
        <v>111376.11</v>
      </c>
      <c r="B989" s="210">
        <v>1</v>
      </c>
      <c r="C989" s="196" t="s">
        <v>85</v>
      </c>
      <c r="D989" s="201">
        <v>43755</v>
      </c>
      <c r="E989" s="196" t="s">
        <v>98</v>
      </c>
      <c r="F989" s="201">
        <v>44279</v>
      </c>
      <c r="G989" s="196" t="s">
        <v>152</v>
      </c>
      <c r="H989" s="198" t="s">
        <v>386</v>
      </c>
      <c r="I989" s="196" t="s">
        <v>172</v>
      </c>
      <c r="J989" s="196" t="s">
        <v>101</v>
      </c>
      <c r="L989" s="200" t="s">
        <v>101</v>
      </c>
      <c r="M989" s="198" t="s">
        <v>4882</v>
      </c>
      <c r="N989" s="198" t="s">
        <v>4883</v>
      </c>
      <c r="O989" s="196" t="s">
        <v>119</v>
      </c>
      <c r="P989" s="198" t="s">
        <v>19</v>
      </c>
      <c r="S989" s="196" t="s">
        <v>42</v>
      </c>
      <c r="T989" s="202" t="s">
        <v>505</v>
      </c>
      <c r="W989" s="200" t="s">
        <v>93</v>
      </c>
      <c r="AA989" s="196" t="s">
        <v>10262</v>
      </c>
      <c r="AC989" s="200">
        <v>3</v>
      </c>
      <c r="AD989" s="200" t="s">
        <v>8274</v>
      </c>
      <c r="AE989" s="212">
        <v>797100</v>
      </c>
      <c r="AF989" s="212">
        <v>3047100</v>
      </c>
    </row>
    <row r="990" spans="1:33" hidden="1" x14ac:dyDescent="0.25">
      <c r="A990" s="209">
        <v>111376.12</v>
      </c>
      <c r="B990" s="210">
        <v>1</v>
      </c>
      <c r="C990" s="196" t="s">
        <v>85</v>
      </c>
      <c r="D990" s="201">
        <v>44172</v>
      </c>
      <c r="E990" s="196" t="s">
        <v>398</v>
      </c>
      <c r="F990" s="201">
        <v>44279</v>
      </c>
      <c r="G990" s="196" t="s">
        <v>152</v>
      </c>
      <c r="H990" s="198" t="s">
        <v>386</v>
      </c>
      <c r="I990" s="196" t="s">
        <v>172</v>
      </c>
      <c r="J990" s="196" t="s">
        <v>101</v>
      </c>
      <c r="L990" s="200" t="s">
        <v>101</v>
      </c>
      <c r="M990" s="198" t="s">
        <v>10263</v>
      </c>
      <c r="N990" s="198" t="s">
        <v>4883</v>
      </c>
      <c r="O990" s="196" t="s">
        <v>119</v>
      </c>
      <c r="P990" s="198" t="s">
        <v>19</v>
      </c>
      <c r="S990" s="196" t="s">
        <v>42</v>
      </c>
      <c r="T990" s="202" t="s">
        <v>505</v>
      </c>
      <c r="W990" s="200" t="s">
        <v>93</v>
      </c>
      <c r="AA990" s="196" t="s">
        <v>10264</v>
      </c>
      <c r="AC990" s="200">
        <v>3</v>
      </c>
      <c r="AD990" s="200" t="s">
        <v>8274</v>
      </c>
      <c r="AE990" s="203" t="s">
        <v>505</v>
      </c>
      <c r="AF990" s="212">
        <v>2250000</v>
      </c>
    </row>
    <row r="991" spans="1:33" hidden="1" x14ac:dyDescent="0.25">
      <c r="A991" s="209">
        <v>111376.13</v>
      </c>
      <c r="B991" s="210">
        <v>1</v>
      </c>
      <c r="C991" s="196" t="s">
        <v>85</v>
      </c>
      <c r="D991" s="201">
        <v>44531</v>
      </c>
      <c r="E991" s="196" t="s">
        <v>398</v>
      </c>
      <c r="F991" s="201">
        <v>44537</v>
      </c>
      <c r="G991" s="196" t="s">
        <v>143</v>
      </c>
      <c r="H991" s="198" t="s">
        <v>386</v>
      </c>
      <c r="I991" s="196" t="s">
        <v>172</v>
      </c>
      <c r="J991" s="196" t="s">
        <v>101</v>
      </c>
      <c r="L991" s="200" t="s">
        <v>101</v>
      </c>
      <c r="M991" s="198" t="s">
        <v>4885</v>
      </c>
      <c r="N991" s="198" t="s">
        <v>4883</v>
      </c>
      <c r="O991" s="196" t="s">
        <v>119</v>
      </c>
      <c r="P991" s="198" t="s">
        <v>19</v>
      </c>
      <c r="S991" s="196" t="s">
        <v>42</v>
      </c>
      <c r="T991" s="202" t="s">
        <v>505</v>
      </c>
      <c r="W991" s="200" t="s">
        <v>93</v>
      </c>
      <c r="AA991" s="196" t="s">
        <v>10265</v>
      </c>
      <c r="AC991" s="200">
        <v>3</v>
      </c>
      <c r="AD991" s="200" t="s">
        <v>8274</v>
      </c>
      <c r="AE991" s="212">
        <v>2700000</v>
      </c>
      <c r="AF991" s="212">
        <v>2700000</v>
      </c>
    </row>
    <row r="992" spans="1:33" ht="36" hidden="1" x14ac:dyDescent="0.25">
      <c r="A992" s="209">
        <v>112090</v>
      </c>
      <c r="B992" s="210">
        <v>3</v>
      </c>
      <c r="C992" s="196" t="s">
        <v>114</v>
      </c>
      <c r="D992" s="201">
        <v>39764</v>
      </c>
      <c r="E992" s="196" t="s">
        <v>3675</v>
      </c>
      <c r="F992" s="201">
        <v>44419</v>
      </c>
      <c r="G992" s="196" t="s">
        <v>170</v>
      </c>
      <c r="H992" s="198" t="s">
        <v>365</v>
      </c>
      <c r="M992" s="198" t="s">
        <v>10266</v>
      </c>
      <c r="N992" s="198" t="s">
        <v>10267</v>
      </c>
      <c r="O992" s="196" t="s">
        <v>91</v>
      </c>
      <c r="P992" s="198" t="s">
        <v>1783</v>
      </c>
      <c r="R992" s="196" t="s">
        <v>47</v>
      </c>
      <c r="S992" s="196" t="s">
        <v>45</v>
      </c>
      <c r="T992" s="211">
        <v>0.78</v>
      </c>
      <c r="W992" s="200" t="s">
        <v>93</v>
      </c>
      <c r="X992" s="196" t="s">
        <v>103</v>
      </c>
      <c r="AA992" s="196" t="s">
        <v>10268</v>
      </c>
      <c r="AB992" s="196" t="s">
        <v>10269</v>
      </c>
      <c r="AC992" s="200">
        <v>0</v>
      </c>
      <c r="AD992" s="200" t="s">
        <v>8231</v>
      </c>
      <c r="AE992" s="212">
        <v>1143.45</v>
      </c>
      <c r="AF992" s="212">
        <v>467428.45</v>
      </c>
    </row>
    <row r="993" spans="1:33" ht="36" hidden="1" x14ac:dyDescent="0.25">
      <c r="A993" s="209">
        <v>112090</v>
      </c>
      <c r="B993" s="210">
        <v>3</v>
      </c>
      <c r="C993" s="196" t="s">
        <v>114</v>
      </c>
      <c r="D993" s="201">
        <v>39764</v>
      </c>
      <c r="E993" s="196" t="s">
        <v>3675</v>
      </c>
      <c r="F993" s="201">
        <v>44419</v>
      </c>
      <c r="G993" s="196" t="s">
        <v>170</v>
      </c>
      <c r="H993" s="198" t="s">
        <v>365</v>
      </c>
      <c r="M993" s="198" t="s">
        <v>10266</v>
      </c>
      <c r="N993" s="198" t="s">
        <v>10267</v>
      </c>
      <c r="O993" s="196" t="s">
        <v>91</v>
      </c>
      <c r="P993" s="198" t="s">
        <v>1783</v>
      </c>
      <c r="R993" s="196" t="s">
        <v>47</v>
      </c>
      <c r="S993" s="196" t="s">
        <v>45</v>
      </c>
      <c r="T993" s="211">
        <v>0.78</v>
      </c>
      <c r="W993" s="200" t="s">
        <v>93</v>
      </c>
      <c r="X993" s="196" t="s">
        <v>103</v>
      </c>
      <c r="AA993" s="196" t="s">
        <v>10270</v>
      </c>
      <c r="AB993" s="196" t="s">
        <v>10269</v>
      </c>
      <c r="AC993" s="200">
        <v>1</v>
      </c>
      <c r="AD993" s="200" t="s">
        <v>8231</v>
      </c>
      <c r="AE993" s="212">
        <v>48941.83</v>
      </c>
      <c r="AF993" s="212">
        <v>439224.83</v>
      </c>
    </row>
    <row r="994" spans="1:33" ht="36" hidden="1" x14ac:dyDescent="0.25">
      <c r="A994" s="209">
        <v>112090</v>
      </c>
      <c r="B994" s="210">
        <v>3</v>
      </c>
      <c r="C994" s="196" t="s">
        <v>114</v>
      </c>
      <c r="D994" s="201">
        <v>39764</v>
      </c>
      <c r="E994" s="196" t="s">
        <v>3675</v>
      </c>
      <c r="F994" s="201">
        <v>44419</v>
      </c>
      <c r="G994" s="196" t="s">
        <v>170</v>
      </c>
      <c r="H994" s="198" t="s">
        <v>365</v>
      </c>
      <c r="M994" s="198" t="s">
        <v>10266</v>
      </c>
      <c r="N994" s="198" t="s">
        <v>10267</v>
      </c>
      <c r="O994" s="196" t="s">
        <v>91</v>
      </c>
      <c r="P994" s="198" t="s">
        <v>1783</v>
      </c>
      <c r="R994" s="196" t="s">
        <v>47</v>
      </c>
      <c r="S994" s="196" t="s">
        <v>45</v>
      </c>
      <c r="T994" s="211">
        <v>0.78</v>
      </c>
      <c r="W994" s="200" t="s">
        <v>93</v>
      </c>
      <c r="X994" s="196" t="s">
        <v>103</v>
      </c>
      <c r="AA994" s="196" t="s">
        <v>10271</v>
      </c>
      <c r="AB994" s="196" t="s">
        <v>10269</v>
      </c>
      <c r="AC994" s="200">
        <v>2</v>
      </c>
      <c r="AD994" s="200" t="s">
        <v>8231</v>
      </c>
      <c r="AE994" s="212">
        <v>-48094.5</v>
      </c>
      <c r="AF994" s="212">
        <v>2251905.5</v>
      </c>
    </row>
    <row r="995" spans="1:33" ht="36" hidden="1" x14ac:dyDescent="0.25">
      <c r="A995" s="209">
        <v>112090</v>
      </c>
      <c r="B995" s="210">
        <v>3</v>
      </c>
      <c r="C995" s="196" t="s">
        <v>114</v>
      </c>
      <c r="D995" s="201">
        <v>39764</v>
      </c>
      <c r="E995" s="196" t="s">
        <v>3675</v>
      </c>
      <c r="F995" s="201">
        <v>44419</v>
      </c>
      <c r="G995" s="196" t="s">
        <v>170</v>
      </c>
      <c r="H995" s="198" t="s">
        <v>365</v>
      </c>
      <c r="M995" s="198" t="s">
        <v>10266</v>
      </c>
      <c r="N995" s="198" t="s">
        <v>10267</v>
      </c>
      <c r="O995" s="196" t="s">
        <v>91</v>
      </c>
      <c r="P995" s="198" t="s">
        <v>1783</v>
      </c>
      <c r="R995" s="196" t="s">
        <v>47</v>
      </c>
      <c r="S995" s="196" t="s">
        <v>45</v>
      </c>
      <c r="T995" s="211">
        <v>0.78</v>
      </c>
      <c r="W995" s="200" t="s">
        <v>93</v>
      </c>
      <c r="X995" s="196" t="s">
        <v>103</v>
      </c>
      <c r="AA995" s="196" t="s">
        <v>10272</v>
      </c>
      <c r="AB995" s="196" t="s">
        <v>10269</v>
      </c>
      <c r="AC995" s="200">
        <v>3</v>
      </c>
      <c r="AD995" s="200" t="s">
        <v>8231</v>
      </c>
      <c r="AE995" s="212">
        <v>-5637646.2400000002</v>
      </c>
      <c r="AF995" s="212">
        <v>11385475.76</v>
      </c>
    </row>
    <row r="996" spans="1:33" ht="72" hidden="1" x14ac:dyDescent="0.25">
      <c r="A996" s="209">
        <v>112152</v>
      </c>
      <c r="B996" s="210">
        <v>2</v>
      </c>
      <c r="C996" s="196" t="s">
        <v>85</v>
      </c>
      <c r="D996" s="201">
        <v>39772</v>
      </c>
      <c r="E996" s="196" t="s">
        <v>10273</v>
      </c>
      <c r="F996" s="201">
        <v>43763</v>
      </c>
      <c r="G996" s="196" t="s">
        <v>152</v>
      </c>
      <c r="H996" s="198" t="s">
        <v>223</v>
      </c>
      <c r="I996" s="196" t="s">
        <v>3644</v>
      </c>
      <c r="J996" s="196" t="s">
        <v>101</v>
      </c>
      <c r="L996" s="200" t="s">
        <v>101</v>
      </c>
      <c r="M996" s="198" t="s">
        <v>10274</v>
      </c>
      <c r="N996" s="198" t="s">
        <v>10275</v>
      </c>
      <c r="O996" s="196" t="s">
        <v>553</v>
      </c>
      <c r="P996" s="198" t="s">
        <v>3990</v>
      </c>
      <c r="R996" s="196" t="s">
        <v>47</v>
      </c>
      <c r="S996" s="196" t="s">
        <v>45</v>
      </c>
      <c r="T996" s="211">
        <v>4.8</v>
      </c>
      <c r="W996" s="200" t="s">
        <v>93</v>
      </c>
      <c r="X996" s="196" t="s">
        <v>13</v>
      </c>
      <c r="AA996" s="196" t="s">
        <v>10276</v>
      </c>
      <c r="AB996" s="196" t="s">
        <v>10277</v>
      </c>
      <c r="AC996" s="200">
        <v>0</v>
      </c>
      <c r="AD996" s="200" t="s">
        <v>8231</v>
      </c>
      <c r="AE996" s="203" t="s">
        <v>505</v>
      </c>
      <c r="AF996" s="212">
        <v>2333333</v>
      </c>
    </row>
    <row r="997" spans="1:33" ht="72" hidden="1" x14ac:dyDescent="0.25">
      <c r="A997" s="209">
        <v>112152</v>
      </c>
      <c r="B997" s="210">
        <v>2</v>
      </c>
      <c r="C997" s="196" t="s">
        <v>85</v>
      </c>
      <c r="D997" s="201">
        <v>39772</v>
      </c>
      <c r="E997" s="196" t="s">
        <v>10273</v>
      </c>
      <c r="F997" s="201">
        <v>43763</v>
      </c>
      <c r="G997" s="196" t="s">
        <v>152</v>
      </c>
      <c r="H997" s="198" t="s">
        <v>223</v>
      </c>
      <c r="I997" s="196" t="s">
        <v>3644</v>
      </c>
      <c r="J997" s="196" t="s">
        <v>101</v>
      </c>
      <c r="L997" s="200" t="s">
        <v>101</v>
      </c>
      <c r="M997" s="198" t="s">
        <v>10274</v>
      </c>
      <c r="N997" s="198" t="s">
        <v>10275</v>
      </c>
      <c r="O997" s="196" t="s">
        <v>553</v>
      </c>
      <c r="P997" s="198" t="s">
        <v>3990</v>
      </c>
      <c r="R997" s="196" t="s">
        <v>47</v>
      </c>
      <c r="S997" s="196" t="s">
        <v>45</v>
      </c>
      <c r="T997" s="211">
        <v>4.8</v>
      </c>
      <c r="W997" s="200" t="s">
        <v>93</v>
      </c>
      <c r="X997" s="196" t="s">
        <v>13</v>
      </c>
      <c r="AA997" s="196" t="s">
        <v>10278</v>
      </c>
      <c r="AB997" s="196" t="s">
        <v>10277</v>
      </c>
      <c r="AC997" s="200">
        <v>1</v>
      </c>
      <c r="AD997" s="200" t="s">
        <v>8231</v>
      </c>
      <c r="AE997" s="203" t="s">
        <v>505</v>
      </c>
      <c r="AF997" s="212">
        <v>1666667</v>
      </c>
    </row>
    <row r="998" spans="1:33" ht="36" hidden="1" x14ac:dyDescent="0.25">
      <c r="A998" s="209">
        <v>112152.03</v>
      </c>
      <c r="B998" s="210">
        <v>2</v>
      </c>
      <c r="C998" s="196" t="s">
        <v>85</v>
      </c>
      <c r="D998" s="201">
        <v>41675</v>
      </c>
      <c r="E998" s="196" t="s">
        <v>2170</v>
      </c>
      <c r="F998" s="201">
        <v>44627</v>
      </c>
      <c r="G998" s="196" t="s">
        <v>426</v>
      </c>
      <c r="H998" s="198" t="s">
        <v>223</v>
      </c>
      <c r="I998" s="196" t="s">
        <v>3644</v>
      </c>
      <c r="J998" s="196" t="s">
        <v>101</v>
      </c>
      <c r="L998" s="200" t="s">
        <v>101</v>
      </c>
      <c r="M998" s="198" t="s">
        <v>3645</v>
      </c>
      <c r="N998" s="198" t="s">
        <v>3646</v>
      </c>
      <c r="O998" s="196" t="s">
        <v>553</v>
      </c>
      <c r="P998" s="198" t="s">
        <v>1783</v>
      </c>
      <c r="R998" s="196" t="s">
        <v>47</v>
      </c>
      <c r="S998" s="196" t="s">
        <v>45</v>
      </c>
      <c r="T998" s="211">
        <v>0.95099999999999996</v>
      </c>
      <c r="U998" s="201">
        <v>45576</v>
      </c>
      <c r="W998" s="200" t="s">
        <v>93</v>
      </c>
      <c r="X998" s="196" t="s">
        <v>13</v>
      </c>
      <c r="AA998" s="196" t="s">
        <v>10279</v>
      </c>
      <c r="AB998" s="196" t="s">
        <v>10280</v>
      </c>
      <c r="AC998" s="200">
        <v>2</v>
      </c>
      <c r="AD998" s="200" t="s">
        <v>8231</v>
      </c>
      <c r="AE998" s="212">
        <v>15500000</v>
      </c>
      <c r="AF998" s="212">
        <v>15500000</v>
      </c>
    </row>
    <row r="999" spans="1:33" ht="36" hidden="1" x14ac:dyDescent="0.25">
      <c r="A999" s="209">
        <v>112236</v>
      </c>
      <c r="B999" s="210">
        <v>2</v>
      </c>
      <c r="C999" s="196" t="s">
        <v>114</v>
      </c>
      <c r="D999" s="201">
        <v>39800</v>
      </c>
      <c r="E999" s="196" t="s">
        <v>385</v>
      </c>
      <c r="F999" s="201">
        <v>44551</v>
      </c>
      <c r="G999" s="196" t="s">
        <v>98</v>
      </c>
      <c r="H999" s="198" t="s">
        <v>465</v>
      </c>
      <c r="I999" s="196" t="s">
        <v>1505</v>
      </c>
      <c r="J999" s="196" t="s">
        <v>1506</v>
      </c>
      <c r="M999" s="198" t="s">
        <v>10281</v>
      </c>
      <c r="N999" s="198" t="s">
        <v>10282</v>
      </c>
      <c r="O999" s="196" t="s">
        <v>103</v>
      </c>
      <c r="P999" s="198" t="s">
        <v>92</v>
      </c>
      <c r="R999" s="196" t="s">
        <v>47</v>
      </c>
      <c r="S999" s="196" t="s">
        <v>41</v>
      </c>
      <c r="T999" s="211">
        <v>0.53900000000000003</v>
      </c>
      <c r="U999" s="201">
        <v>41075</v>
      </c>
      <c r="W999" s="200" t="s">
        <v>93</v>
      </c>
      <c r="X999" s="196" t="s">
        <v>186</v>
      </c>
      <c r="AA999" s="196" t="s">
        <v>10283</v>
      </c>
      <c r="AC999" s="200">
        <v>1</v>
      </c>
      <c r="AD999" s="200" t="s">
        <v>8250</v>
      </c>
      <c r="AE999" s="203" t="s">
        <v>505</v>
      </c>
      <c r="AF999" s="212">
        <v>240700.31</v>
      </c>
      <c r="AG999" s="198" t="s">
        <v>10284</v>
      </c>
    </row>
    <row r="1000" spans="1:33" ht="36" hidden="1" x14ac:dyDescent="0.25">
      <c r="A1000" s="209">
        <v>112236</v>
      </c>
      <c r="B1000" s="210">
        <v>2</v>
      </c>
      <c r="C1000" s="196" t="s">
        <v>114</v>
      </c>
      <c r="D1000" s="201">
        <v>39800</v>
      </c>
      <c r="E1000" s="196" t="s">
        <v>385</v>
      </c>
      <c r="F1000" s="201">
        <v>44551</v>
      </c>
      <c r="G1000" s="196" t="s">
        <v>98</v>
      </c>
      <c r="H1000" s="198" t="s">
        <v>465</v>
      </c>
      <c r="I1000" s="196" t="s">
        <v>1505</v>
      </c>
      <c r="J1000" s="196" t="s">
        <v>1506</v>
      </c>
      <c r="M1000" s="198" t="s">
        <v>10281</v>
      </c>
      <c r="N1000" s="198" t="s">
        <v>10282</v>
      </c>
      <c r="O1000" s="196" t="s">
        <v>103</v>
      </c>
      <c r="P1000" s="198" t="s">
        <v>92</v>
      </c>
      <c r="R1000" s="196" t="s">
        <v>47</v>
      </c>
      <c r="S1000" s="196" t="s">
        <v>41</v>
      </c>
      <c r="T1000" s="211">
        <v>0.53900000000000003</v>
      </c>
      <c r="U1000" s="201">
        <v>41075</v>
      </c>
      <c r="W1000" s="200" t="s">
        <v>93</v>
      </c>
      <c r="X1000" s="196" t="s">
        <v>186</v>
      </c>
      <c r="AA1000" s="196" t="s">
        <v>10285</v>
      </c>
      <c r="AC1000" s="200">
        <v>2</v>
      </c>
      <c r="AD1000" s="200" t="s">
        <v>8250</v>
      </c>
      <c r="AE1000" s="212">
        <v>-220392.72</v>
      </c>
      <c r="AF1000" s="212">
        <v>234207.28</v>
      </c>
      <c r="AG1000" s="198" t="s">
        <v>10284</v>
      </c>
    </row>
    <row r="1001" spans="1:33" ht="36" hidden="1" x14ac:dyDescent="0.25">
      <c r="A1001" s="209">
        <v>112236</v>
      </c>
      <c r="B1001" s="210">
        <v>2</v>
      </c>
      <c r="C1001" s="196" t="s">
        <v>114</v>
      </c>
      <c r="D1001" s="201">
        <v>39800</v>
      </c>
      <c r="E1001" s="196" t="s">
        <v>385</v>
      </c>
      <c r="F1001" s="201">
        <v>44551</v>
      </c>
      <c r="G1001" s="196" t="s">
        <v>98</v>
      </c>
      <c r="H1001" s="198" t="s">
        <v>465</v>
      </c>
      <c r="I1001" s="196" t="s">
        <v>1505</v>
      </c>
      <c r="J1001" s="196" t="s">
        <v>1506</v>
      </c>
      <c r="M1001" s="198" t="s">
        <v>10281</v>
      </c>
      <c r="N1001" s="198" t="s">
        <v>10282</v>
      </c>
      <c r="O1001" s="196" t="s">
        <v>103</v>
      </c>
      <c r="P1001" s="198" t="s">
        <v>92</v>
      </c>
      <c r="R1001" s="196" t="s">
        <v>47</v>
      </c>
      <c r="S1001" s="196" t="s">
        <v>41</v>
      </c>
      <c r="T1001" s="211">
        <v>0.53900000000000003</v>
      </c>
      <c r="U1001" s="201">
        <v>41075</v>
      </c>
      <c r="W1001" s="200" t="s">
        <v>93</v>
      </c>
      <c r="X1001" s="196" t="s">
        <v>186</v>
      </c>
      <c r="AA1001" s="196" t="s">
        <v>10286</v>
      </c>
      <c r="AC1001" s="200">
        <v>3</v>
      </c>
      <c r="AD1001" s="200" t="s">
        <v>8250</v>
      </c>
      <c r="AE1001" s="203" t="s">
        <v>505</v>
      </c>
      <c r="AF1001" s="212">
        <v>1875677.98</v>
      </c>
      <c r="AG1001" s="198" t="s">
        <v>10284</v>
      </c>
    </row>
    <row r="1002" spans="1:33" ht="36" hidden="1" x14ac:dyDescent="0.25">
      <c r="A1002" s="209">
        <v>112336</v>
      </c>
      <c r="B1002" s="210">
        <v>3</v>
      </c>
      <c r="C1002" s="196" t="s">
        <v>122</v>
      </c>
      <c r="D1002" s="201">
        <v>39835</v>
      </c>
      <c r="E1002" s="196" t="s">
        <v>2404</v>
      </c>
      <c r="F1002" s="201">
        <v>44665.875347222223</v>
      </c>
      <c r="G1002" s="196" t="s">
        <v>108</v>
      </c>
      <c r="H1002" s="198" t="s">
        <v>1544</v>
      </c>
      <c r="I1002" s="196" t="s">
        <v>786</v>
      </c>
      <c r="J1002" s="196" t="s">
        <v>101</v>
      </c>
      <c r="L1002" s="200" t="s">
        <v>101</v>
      </c>
      <c r="M1002" s="198" t="s">
        <v>2405</v>
      </c>
      <c r="O1002" s="196" t="s">
        <v>103</v>
      </c>
      <c r="P1002" s="198" t="s">
        <v>1835</v>
      </c>
      <c r="R1002" s="196" t="s">
        <v>47</v>
      </c>
      <c r="S1002" s="196" t="s">
        <v>45</v>
      </c>
      <c r="T1002" s="211">
        <v>0.01</v>
      </c>
      <c r="U1002" s="201">
        <v>44645</v>
      </c>
      <c r="W1002" s="200" t="s">
        <v>93</v>
      </c>
      <c r="X1002" s="196" t="s">
        <v>103</v>
      </c>
      <c r="AA1002" s="196" t="s">
        <v>10287</v>
      </c>
      <c r="AC1002" s="200">
        <v>1</v>
      </c>
      <c r="AD1002" s="200" t="s">
        <v>8250</v>
      </c>
      <c r="AE1002" s="212">
        <v>168100</v>
      </c>
      <c r="AF1002" s="212">
        <v>259760</v>
      </c>
      <c r="AG1002" s="198" t="s">
        <v>2406</v>
      </c>
    </row>
    <row r="1003" spans="1:33" ht="36" hidden="1" x14ac:dyDescent="0.25">
      <c r="A1003" s="209">
        <v>112336</v>
      </c>
      <c r="B1003" s="210">
        <v>3</v>
      </c>
      <c r="C1003" s="196" t="s">
        <v>122</v>
      </c>
      <c r="D1003" s="201">
        <v>39835</v>
      </c>
      <c r="E1003" s="196" t="s">
        <v>2404</v>
      </c>
      <c r="F1003" s="201">
        <v>44665.875347222223</v>
      </c>
      <c r="G1003" s="196" t="s">
        <v>108</v>
      </c>
      <c r="H1003" s="198" t="s">
        <v>1544</v>
      </c>
      <c r="I1003" s="196" t="s">
        <v>786</v>
      </c>
      <c r="J1003" s="196" t="s">
        <v>101</v>
      </c>
      <c r="L1003" s="200" t="s">
        <v>101</v>
      </c>
      <c r="M1003" s="198" t="s">
        <v>2405</v>
      </c>
      <c r="O1003" s="196" t="s">
        <v>103</v>
      </c>
      <c r="P1003" s="198" t="s">
        <v>1835</v>
      </c>
      <c r="R1003" s="196" t="s">
        <v>47</v>
      </c>
      <c r="S1003" s="196" t="s">
        <v>45</v>
      </c>
      <c r="T1003" s="211">
        <v>0.01</v>
      </c>
      <c r="U1003" s="201">
        <v>44645</v>
      </c>
      <c r="W1003" s="200" t="s">
        <v>93</v>
      </c>
      <c r="X1003" s="196" t="s">
        <v>103</v>
      </c>
      <c r="AA1003" s="196" t="s">
        <v>10288</v>
      </c>
      <c r="AC1003" s="200">
        <v>2</v>
      </c>
      <c r="AD1003" s="200" t="s">
        <v>8250</v>
      </c>
      <c r="AE1003" s="203" t="s">
        <v>505</v>
      </c>
      <c r="AF1003" s="212">
        <v>125478.75</v>
      </c>
      <c r="AG1003" s="198" t="s">
        <v>2406</v>
      </c>
    </row>
    <row r="1004" spans="1:33" ht="36" hidden="1" x14ac:dyDescent="0.25">
      <c r="A1004" s="209">
        <v>112336</v>
      </c>
      <c r="B1004" s="210">
        <v>3</v>
      </c>
      <c r="C1004" s="196" t="s">
        <v>122</v>
      </c>
      <c r="D1004" s="201">
        <v>39835</v>
      </c>
      <c r="E1004" s="196" t="s">
        <v>2404</v>
      </c>
      <c r="F1004" s="201">
        <v>44665.875347222223</v>
      </c>
      <c r="G1004" s="196" t="s">
        <v>108</v>
      </c>
      <c r="H1004" s="198" t="s">
        <v>1544</v>
      </c>
      <c r="I1004" s="196" t="s">
        <v>786</v>
      </c>
      <c r="J1004" s="196" t="s">
        <v>101</v>
      </c>
      <c r="L1004" s="200" t="s">
        <v>101</v>
      </c>
      <c r="M1004" s="198" t="s">
        <v>2405</v>
      </c>
      <c r="O1004" s="196" t="s">
        <v>103</v>
      </c>
      <c r="P1004" s="198" t="s">
        <v>1835</v>
      </c>
      <c r="R1004" s="196" t="s">
        <v>47</v>
      </c>
      <c r="S1004" s="196" t="s">
        <v>45</v>
      </c>
      <c r="T1004" s="211">
        <v>0.01</v>
      </c>
      <c r="U1004" s="201">
        <v>44645</v>
      </c>
      <c r="W1004" s="200" t="s">
        <v>93</v>
      </c>
      <c r="X1004" s="196" t="s">
        <v>103</v>
      </c>
      <c r="AA1004" s="196" t="s">
        <v>10289</v>
      </c>
      <c r="AC1004" s="200">
        <v>3</v>
      </c>
      <c r="AD1004" s="200" t="s">
        <v>8250</v>
      </c>
      <c r="AE1004" s="212">
        <v>1628657</v>
      </c>
      <c r="AF1004" s="212">
        <v>1628657</v>
      </c>
      <c r="AG1004" s="198" t="s">
        <v>2406</v>
      </c>
    </row>
    <row r="1005" spans="1:33" ht="72" hidden="1" x14ac:dyDescent="0.25">
      <c r="A1005" s="209">
        <v>112343</v>
      </c>
      <c r="B1005" s="210">
        <v>2</v>
      </c>
      <c r="C1005" s="196" t="s">
        <v>85</v>
      </c>
      <c r="D1005" s="201">
        <v>39842</v>
      </c>
      <c r="E1005" s="196" t="s">
        <v>449</v>
      </c>
      <c r="F1005" s="201">
        <v>44154</v>
      </c>
      <c r="G1005" s="196" t="s">
        <v>98</v>
      </c>
      <c r="H1005" s="198" t="s">
        <v>223</v>
      </c>
      <c r="I1005" s="196" t="s">
        <v>1628</v>
      </c>
      <c r="J1005" s="196" t="s">
        <v>101</v>
      </c>
      <c r="L1005" s="200" t="s">
        <v>101</v>
      </c>
      <c r="M1005" s="198" t="s">
        <v>10290</v>
      </c>
      <c r="N1005" s="198" t="s">
        <v>10291</v>
      </c>
      <c r="O1005" s="196" t="s">
        <v>119</v>
      </c>
      <c r="P1005" s="198" t="s">
        <v>19</v>
      </c>
      <c r="S1005" s="196" t="s">
        <v>42</v>
      </c>
      <c r="T1005" s="202" t="s">
        <v>505</v>
      </c>
      <c r="W1005" s="200" t="s">
        <v>93</v>
      </c>
      <c r="AA1005" s="196" t="s">
        <v>10292</v>
      </c>
      <c r="AC1005" s="200">
        <v>3</v>
      </c>
      <c r="AD1005" s="200" t="s">
        <v>8274</v>
      </c>
      <c r="AE1005" s="203" t="s">
        <v>505</v>
      </c>
      <c r="AF1005" s="212">
        <v>523500</v>
      </c>
    </row>
    <row r="1006" spans="1:33" hidden="1" x14ac:dyDescent="0.25">
      <c r="A1006" s="209">
        <v>112362</v>
      </c>
      <c r="B1006" s="210">
        <v>3</v>
      </c>
      <c r="C1006" s="196" t="s">
        <v>114</v>
      </c>
      <c r="D1006" s="201">
        <v>39855</v>
      </c>
      <c r="E1006" s="196" t="s">
        <v>385</v>
      </c>
      <c r="F1006" s="201">
        <v>44335</v>
      </c>
      <c r="G1006" s="196" t="s">
        <v>1397</v>
      </c>
      <c r="H1006" s="198" t="s">
        <v>115</v>
      </c>
      <c r="I1006" s="196" t="s">
        <v>1505</v>
      </c>
      <c r="J1006" s="196" t="s">
        <v>1506</v>
      </c>
      <c r="M1006" s="198" t="s">
        <v>10293</v>
      </c>
      <c r="O1006" s="196" t="s">
        <v>1509</v>
      </c>
      <c r="P1006" s="198" t="s">
        <v>92</v>
      </c>
      <c r="R1006" s="196" t="s">
        <v>47</v>
      </c>
      <c r="S1006" s="196" t="s">
        <v>41</v>
      </c>
      <c r="T1006" s="202" t="s">
        <v>505</v>
      </c>
      <c r="U1006" s="201">
        <v>42342</v>
      </c>
      <c r="W1006" s="200" t="s">
        <v>93</v>
      </c>
      <c r="X1006" s="196" t="s">
        <v>186</v>
      </c>
      <c r="AA1006" s="196" t="s">
        <v>10294</v>
      </c>
      <c r="AC1006" s="200">
        <v>3</v>
      </c>
      <c r="AD1006" s="200" t="s">
        <v>8250</v>
      </c>
      <c r="AE1006" s="203" t="s">
        <v>505</v>
      </c>
      <c r="AF1006" s="212">
        <v>417035.96</v>
      </c>
      <c r="AG1006" s="198" t="s">
        <v>3702</v>
      </c>
    </row>
    <row r="1007" spans="1:33" hidden="1" x14ac:dyDescent="0.25">
      <c r="A1007" s="209">
        <v>112409</v>
      </c>
      <c r="B1007" s="210">
        <v>3</v>
      </c>
      <c r="C1007" s="196" t="s">
        <v>85</v>
      </c>
      <c r="D1007" s="201">
        <v>39874</v>
      </c>
      <c r="E1007" s="196" t="s">
        <v>449</v>
      </c>
      <c r="F1007" s="201">
        <v>44294</v>
      </c>
      <c r="G1007" s="196" t="s">
        <v>143</v>
      </c>
      <c r="H1007" s="198" t="s">
        <v>538</v>
      </c>
      <c r="I1007" s="196" t="s">
        <v>292</v>
      </c>
      <c r="J1007" s="196" t="s">
        <v>101</v>
      </c>
      <c r="L1007" s="200" t="s">
        <v>101</v>
      </c>
      <c r="M1007" s="198" t="s">
        <v>10295</v>
      </c>
      <c r="O1007" s="196" t="s">
        <v>438</v>
      </c>
      <c r="P1007" s="198" t="s">
        <v>439</v>
      </c>
      <c r="R1007" s="196" t="s">
        <v>39</v>
      </c>
      <c r="S1007" s="196" t="s">
        <v>46</v>
      </c>
      <c r="T1007" s="211">
        <v>0</v>
      </c>
      <c r="W1007" s="200" t="s">
        <v>93</v>
      </c>
      <c r="X1007" s="196" t="s">
        <v>13</v>
      </c>
      <c r="Z1007" s="198" t="s">
        <v>10296</v>
      </c>
      <c r="AA1007" s="196" t="s">
        <v>10297</v>
      </c>
      <c r="AC1007" s="200">
        <v>3</v>
      </c>
      <c r="AD1007" s="200" t="s">
        <v>8274</v>
      </c>
      <c r="AE1007" s="203" t="s">
        <v>505</v>
      </c>
      <c r="AF1007" s="212">
        <v>163000</v>
      </c>
    </row>
    <row r="1008" spans="1:33" hidden="1" x14ac:dyDescent="0.25">
      <c r="A1008" s="209">
        <v>112412</v>
      </c>
      <c r="B1008" s="210">
        <v>3</v>
      </c>
      <c r="C1008" s="196" t="s">
        <v>114</v>
      </c>
      <c r="D1008" s="201">
        <v>39874</v>
      </c>
      <c r="E1008" s="196" t="s">
        <v>449</v>
      </c>
      <c r="F1008" s="201">
        <v>44602</v>
      </c>
      <c r="G1008" s="196" t="s">
        <v>98</v>
      </c>
      <c r="H1008" s="198" t="s">
        <v>450</v>
      </c>
      <c r="I1008" s="196" t="s">
        <v>451</v>
      </c>
      <c r="J1008" s="196" t="s">
        <v>101</v>
      </c>
      <c r="L1008" s="200" t="s">
        <v>101</v>
      </c>
      <c r="M1008" s="198" t="s">
        <v>452</v>
      </c>
      <c r="O1008" s="196" t="s">
        <v>40</v>
      </c>
      <c r="P1008" s="198" t="s">
        <v>453</v>
      </c>
      <c r="R1008" s="196" t="s">
        <v>39</v>
      </c>
      <c r="S1008" s="196" t="s">
        <v>46</v>
      </c>
      <c r="T1008" s="211">
        <v>0.01</v>
      </c>
      <c r="W1008" s="200" t="s">
        <v>93</v>
      </c>
      <c r="X1008" s="196" t="s">
        <v>103</v>
      </c>
      <c r="Z1008" s="198" t="s">
        <v>454</v>
      </c>
      <c r="AA1008" s="196" t="s">
        <v>10298</v>
      </c>
      <c r="AC1008" s="200">
        <v>1</v>
      </c>
      <c r="AD1008" s="200" t="s">
        <v>8274</v>
      </c>
      <c r="AE1008" s="212">
        <v>3841.26</v>
      </c>
      <c r="AF1008" s="212">
        <v>154141.26</v>
      </c>
    </row>
    <row r="1009" spans="1:33" hidden="1" x14ac:dyDescent="0.25">
      <c r="A1009" s="209">
        <v>112412.02</v>
      </c>
      <c r="B1009" s="210">
        <v>3</v>
      </c>
      <c r="C1009" s="196" t="s">
        <v>114</v>
      </c>
      <c r="D1009" s="201">
        <v>40367</v>
      </c>
      <c r="E1009" s="196" t="s">
        <v>98</v>
      </c>
      <c r="F1009" s="201">
        <v>41367</v>
      </c>
      <c r="G1009" s="196" t="s">
        <v>179</v>
      </c>
      <c r="H1009" s="198" t="s">
        <v>450</v>
      </c>
      <c r="I1009" s="196" t="s">
        <v>451</v>
      </c>
      <c r="J1009" s="196" t="s">
        <v>101</v>
      </c>
      <c r="L1009" s="200" t="s">
        <v>101</v>
      </c>
      <c r="M1009" s="198" t="s">
        <v>10299</v>
      </c>
      <c r="O1009" s="196" t="s">
        <v>438</v>
      </c>
      <c r="P1009" s="198" t="s">
        <v>439</v>
      </c>
      <c r="R1009" s="196" t="s">
        <v>39</v>
      </c>
      <c r="S1009" s="196" t="s">
        <v>46</v>
      </c>
      <c r="T1009" s="211">
        <v>0</v>
      </c>
      <c r="U1009" s="201">
        <v>40760</v>
      </c>
      <c r="W1009" s="200" t="s">
        <v>93</v>
      </c>
      <c r="X1009" s="196" t="s">
        <v>103</v>
      </c>
      <c r="Z1009" s="198" t="s">
        <v>10300</v>
      </c>
      <c r="AA1009" s="196" t="s">
        <v>10301</v>
      </c>
      <c r="AC1009" s="200">
        <v>3</v>
      </c>
      <c r="AD1009" s="200" t="s">
        <v>8274</v>
      </c>
      <c r="AE1009" s="203" t="s">
        <v>505</v>
      </c>
      <c r="AF1009" s="212">
        <v>461535.1</v>
      </c>
      <c r="AG1009" s="198" t="s">
        <v>10302</v>
      </c>
    </row>
    <row r="1010" spans="1:33" hidden="1" x14ac:dyDescent="0.25">
      <c r="A1010" s="209">
        <v>112413.01</v>
      </c>
      <c r="B1010" s="210">
        <v>3</v>
      </c>
      <c r="C1010" s="196" t="s">
        <v>85</v>
      </c>
      <c r="D1010" s="201">
        <v>42712</v>
      </c>
      <c r="E1010" s="196" t="s">
        <v>98</v>
      </c>
      <c r="F1010" s="201">
        <v>43835</v>
      </c>
      <c r="G1010" s="196" t="s">
        <v>189</v>
      </c>
      <c r="H1010" s="198" t="s">
        <v>659</v>
      </c>
      <c r="I1010" s="196" t="s">
        <v>1558</v>
      </c>
      <c r="J1010" s="196" t="s">
        <v>101</v>
      </c>
      <c r="L1010" s="200" t="s">
        <v>101</v>
      </c>
      <c r="M1010" s="198" t="s">
        <v>1559</v>
      </c>
      <c r="N1010" s="198" t="s">
        <v>1560</v>
      </c>
      <c r="O1010" s="196" t="s">
        <v>438</v>
      </c>
      <c r="P1010" s="198" t="s">
        <v>439</v>
      </c>
      <c r="R1010" s="196" t="s">
        <v>39</v>
      </c>
      <c r="S1010" s="196" t="s">
        <v>46</v>
      </c>
      <c r="T1010" s="211">
        <v>0.01</v>
      </c>
      <c r="U1010" s="201">
        <v>45331</v>
      </c>
      <c r="W1010" s="200" t="s">
        <v>93</v>
      </c>
      <c r="X1010" s="196" t="s">
        <v>103</v>
      </c>
      <c r="Y1010" s="196" t="s">
        <v>32</v>
      </c>
      <c r="Z1010" s="198" t="s">
        <v>1561</v>
      </c>
      <c r="AA1010" s="196" t="s">
        <v>10303</v>
      </c>
      <c r="AC1010" s="200">
        <v>3</v>
      </c>
      <c r="AD1010" s="200" t="s">
        <v>8274</v>
      </c>
      <c r="AE1010" s="212">
        <v>140000</v>
      </c>
      <c r="AF1010" s="212">
        <v>356500</v>
      </c>
    </row>
    <row r="1011" spans="1:33" hidden="1" x14ac:dyDescent="0.25">
      <c r="A1011" s="209">
        <v>112417</v>
      </c>
      <c r="B1011" s="210">
        <v>4</v>
      </c>
      <c r="C1011" s="196" t="s">
        <v>114</v>
      </c>
      <c r="D1011" s="201">
        <v>39874</v>
      </c>
      <c r="E1011" s="196" t="s">
        <v>449</v>
      </c>
      <c r="F1011" s="201">
        <v>42913</v>
      </c>
      <c r="G1011" s="196" t="s">
        <v>143</v>
      </c>
      <c r="H1011" s="198" t="s">
        <v>88</v>
      </c>
      <c r="K1011" s="196" t="s">
        <v>10304</v>
      </c>
      <c r="L1011" s="200" t="s">
        <v>183</v>
      </c>
      <c r="M1011" s="198" t="s">
        <v>10305</v>
      </c>
      <c r="O1011" s="196" t="s">
        <v>438</v>
      </c>
      <c r="P1011" s="198" t="s">
        <v>439</v>
      </c>
      <c r="R1011" s="196" t="s">
        <v>39</v>
      </c>
      <c r="S1011" s="196" t="s">
        <v>46</v>
      </c>
      <c r="T1011" s="211">
        <v>0</v>
      </c>
      <c r="U1011" s="201">
        <v>40669</v>
      </c>
      <c r="W1011" s="200" t="s">
        <v>93</v>
      </c>
      <c r="AA1011" s="196" t="s">
        <v>10306</v>
      </c>
      <c r="AC1011" s="200">
        <v>3</v>
      </c>
      <c r="AD1011" s="200" t="s">
        <v>8274</v>
      </c>
      <c r="AE1011" s="203" t="s">
        <v>505</v>
      </c>
      <c r="AF1011" s="212">
        <v>492802.15</v>
      </c>
      <c r="AG1011" s="198" t="s">
        <v>10307</v>
      </c>
    </row>
    <row r="1012" spans="1:33" hidden="1" x14ac:dyDescent="0.25">
      <c r="A1012" s="209">
        <v>112425</v>
      </c>
      <c r="B1012" s="210">
        <v>3</v>
      </c>
      <c r="C1012" s="196" t="s">
        <v>114</v>
      </c>
      <c r="D1012" s="201">
        <v>39874</v>
      </c>
      <c r="E1012" s="196" t="s">
        <v>449</v>
      </c>
      <c r="F1012" s="201">
        <v>43217</v>
      </c>
      <c r="G1012" s="196" t="s">
        <v>98</v>
      </c>
      <c r="H1012" s="198" t="s">
        <v>785</v>
      </c>
      <c r="I1012" s="196" t="s">
        <v>2466</v>
      </c>
      <c r="J1012" s="196" t="s">
        <v>101</v>
      </c>
      <c r="K1012" s="196" t="s">
        <v>10308</v>
      </c>
      <c r="L1012" s="200" t="s">
        <v>101</v>
      </c>
      <c r="M1012" s="198" t="s">
        <v>10309</v>
      </c>
      <c r="O1012" s="196" t="s">
        <v>119</v>
      </c>
      <c r="P1012" s="198" t="s">
        <v>1836</v>
      </c>
      <c r="R1012" s="196" t="s">
        <v>4525</v>
      </c>
      <c r="S1012" s="196" t="s">
        <v>46</v>
      </c>
      <c r="T1012" s="211">
        <v>0</v>
      </c>
      <c r="W1012" s="200" t="s">
        <v>93</v>
      </c>
      <c r="X1012" s="196" t="s">
        <v>13</v>
      </c>
      <c r="AA1012" s="196" t="s">
        <v>10310</v>
      </c>
      <c r="AC1012" s="200">
        <v>1</v>
      </c>
      <c r="AD1012" s="200" t="s">
        <v>8274</v>
      </c>
      <c r="AE1012" s="203" t="s">
        <v>505</v>
      </c>
      <c r="AF1012" s="212">
        <v>102047.03999999999</v>
      </c>
    </row>
    <row r="1013" spans="1:33" hidden="1" x14ac:dyDescent="0.25">
      <c r="A1013" s="209">
        <v>112425</v>
      </c>
      <c r="B1013" s="210">
        <v>3</v>
      </c>
      <c r="C1013" s="196" t="s">
        <v>114</v>
      </c>
      <c r="D1013" s="201">
        <v>39874</v>
      </c>
      <c r="E1013" s="196" t="s">
        <v>449</v>
      </c>
      <c r="F1013" s="201">
        <v>43217</v>
      </c>
      <c r="G1013" s="196" t="s">
        <v>98</v>
      </c>
      <c r="H1013" s="198" t="s">
        <v>785</v>
      </c>
      <c r="I1013" s="196" t="s">
        <v>2466</v>
      </c>
      <c r="J1013" s="196" t="s">
        <v>101</v>
      </c>
      <c r="K1013" s="196" t="s">
        <v>10308</v>
      </c>
      <c r="L1013" s="200" t="s">
        <v>101</v>
      </c>
      <c r="M1013" s="198" t="s">
        <v>10309</v>
      </c>
      <c r="O1013" s="196" t="s">
        <v>119</v>
      </c>
      <c r="P1013" s="198" t="s">
        <v>1836</v>
      </c>
      <c r="R1013" s="196" t="s">
        <v>4525</v>
      </c>
      <c r="S1013" s="196" t="s">
        <v>46</v>
      </c>
      <c r="T1013" s="211">
        <v>0</v>
      </c>
      <c r="W1013" s="200" t="s">
        <v>93</v>
      </c>
      <c r="X1013" s="196" t="s">
        <v>13</v>
      </c>
      <c r="AA1013" s="196" t="s">
        <v>10311</v>
      </c>
      <c r="AC1013" s="200">
        <v>2</v>
      </c>
      <c r="AD1013" s="200" t="s">
        <v>8274</v>
      </c>
      <c r="AE1013" s="203" t="s">
        <v>505</v>
      </c>
      <c r="AF1013" s="212">
        <v>151846.22</v>
      </c>
    </row>
    <row r="1014" spans="1:33" ht="54" hidden="1" x14ac:dyDescent="0.25">
      <c r="A1014" s="209">
        <v>112454</v>
      </c>
      <c r="B1014" s="210">
        <v>1</v>
      </c>
      <c r="C1014" s="196" t="s">
        <v>122</v>
      </c>
      <c r="D1014" s="201">
        <v>39883</v>
      </c>
      <c r="E1014" s="196" t="s">
        <v>1397</v>
      </c>
      <c r="F1014" s="201">
        <v>44720</v>
      </c>
      <c r="G1014" s="196" t="s">
        <v>1741</v>
      </c>
      <c r="H1014" s="198" t="s">
        <v>337</v>
      </c>
      <c r="K1014" s="196" t="s">
        <v>10312</v>
      </c>
      <c r="L1014" s="200" t="s">
        <v>183</v>
      </c>
      <c r="M1014" s="198" t="s">
        <v>10313</v>
      </c>
      <c r="N1014" s="198" t="s">
        <v>10314</v>
      </c>
      <c r="O1014" s="196" t="s">
        <v>91</v>
      </c>
      <c r="P1014" s="198" t="s">
        <v>1789</v>
      </c>
      <c r="R1014" s="196" t="s">
        <v>47</v>
      </c>
      <c r="S1014" s="196" t="s">
        <v>45</v>
      </c>
      <c r="T1014" s="211">
        <v>1.22</v>
      </c>
      <c r="W1014" s="200" t="s">
        <v>93</v>
      </c>
      <c r="X1014" s="196" t="s">
        <v>103</v>
      </c>
      <c r="AA1014" s="196" t="s">
        <v>10315</v>
      </c>
      <c r="AB1014" s="196" t="s">
        <v>10316</v>
      </c>
      <c r="AC1014" s="200">
        <v>0</v>
      </c>
      <c r="AD1014" s="200" t="s">
        <v>8231</v>
      </c>
      <c r="AE1014" s="203" t="s">
        <v>505</v>
      </c>
      <c r="AF1014" s="212">
        <v>250260</v>
      </c>
    </row>
    <row r="1015" spans="1:33" ht="54" hidden="1" x14ac:dyDescent="0.25">
      <c r="A1015" s="209">
        <v>112454</v>
      </c>
      <c r="B1015" s="210">
        <v>1</v>
      </c>
      <c r="C1015" s="196" t="s">
        <v>122</v>
      </c>
      <c r="D1015" s="201">
        <v>39883</v>
      </c>
      <c r="E1015" s="196" t="s">
        <v>1397</v>
      </c>
      <c r="F1015" s="201">
        <v>44720</v>
      </c>
      <c r="G1015" s="196" t="s">
        <v>1741</v>
      </c>
      <c r="H1015" s="198" t="s">
        <v>337</v>
      </c>
      <c r="K1015" s="196" t="s">
        <v>10312</v>
      </c>
      <c r="L1015" s="200" t="s">
        <v>183</v>
      </c>
      <c r="M1015" s="198" t="s">
        <v>10313</v>
      </c>
      <c r="N1015" s="198" t="s">
        <v>10314</v>
      </c>
      <c r="O1015" s="196" t="s">
        <v>91</v>
      </c>
      <c r="P1015" s="198" t="s">
        <v>1789</v>
      </c>
      <c r="R1015" s="196" t="s">
        <v>47</v>
      </c>
      <c r="S1015" s="196" t="s">
        <v>45</v>
      </c>
      <c r="T1015" s="211">
        <v>1.22</v>
      </c>
      <c r="W1015" s="200" t="s">
        <v>93</v>
      </c>
      <c r="X1015" s="196" t="s">
        <v>103</v>
      </c>
      <c r="AA1015" s="196" t="s">
        <v>10317</v>
      </c>
      <c r="AB1015" s="196" t="s">
        <v>10316</v>
      </c>
      <c r="AC1015" s="200">
        <v>1</v>
      </c>
      <c r="AD1015" s="200" t="s">
        <v>8231</v>
      </c>
      <c r="AE1015" s="203" t="s">
        <v>505</v>
      </c>
      <c r="AF1015" s="212">
        <v>574000</v>
      </c>
    </row>
    <row r="1016" spans="1:33" ht="54" hidden="1" x14ac:dyDescent="0.25">
      <c r="A1016" s="209">
        <v>112454</v>
      </c>
      <c r="B1016" s="210">
        <v>1</v>
      </c>
      <c r="C1016" s="196" t="s">
        <v>122</v>
      </c>
      <c r="D1016" s="201">
        <v>39883</v>
      </c>
      <c r="E1016" s="196" t="s">
        <v>1397</v>
      </c>
      <c r="F1016" s="201">
        <v>44720</v>
      </c>
      <c r="G1016" s="196" t="s">
        <v>1741</v>
      </c>
      <c r="H1016" s="198" t="s">
        <v>337</v>
      </c>
      <c r="K1016" s="196" t="s">
        <v>10312</v>
      </c>
      <c r="L1016" s="200" t="s">
        <v>183</v>
      </c>
      <c r="M1016" s="198" t="s">
        <v>10313</v>
      </c>
      <c r="N1016" s="198" t="s">
        <v>10314</v>
      </c>
      <c r="O1016" s="196" t="s">
        <v>91</v>
      </c>
      <c r="P1016" s="198" t="s">
        <v>1789</v>
      </c>
      <c r="R1016" s="196" t="s">
        <v>47</v>
      </c>
      <c r="S1016" s="196" t="s">
        <v>45</v>
      </c>
      <c r="T1016" s="211">
        <v>1.22</v>
      </c>
      <c r="W1016" s="200" t="s">
        <v>93</v>
      </c>
      <c r="X1016" s="196" t="s">
        <v>103</v>
      </c>
      <c r="AA1016" s="196" t="s">
        <v>10318</v>
      </c>
      <c r="AB1016" s="196" t="s">
        <v>10316</v>
      </c>
      <c r="AC1016" s="200">
        <v>2</v>
      </c>
      <c r="AD1016" s="200" t="s">
        <v>8231</v>
      </c>
      <c r="AE1016" s="203" t="s">
        <v>505</v>
      </c>
      <c r="AF1016" s="212">
        <v>300000</v>
      </c>
    </row>
    <row r="1017" spans="1:33" ht="54" hidden="1" x14ac:dyDescent="0.25">
      <c r="A1017" s="209">
        <v>112454</v>
      </c>
      <c r="B1017" s="210">
        <v>1</v>
      </c>
      <c r="C1017" s="196" t="s">
        <v>122</v>
      </c>
      <c r="D1017" s="201">
        <v>39883</v>
      </c>
      <c r="E1017" s="196" t="s">
        <v>1397</v>
      </c>
      <c r="F1017" s="201">
        <v>44720</v>
      </c>
      <c r="G1017" s="196" t="s">
        <v>1741</v>
      </c>
      <c r="H1017" s="198" t="s">
        <v>337</v>
      </c>
      <c r="K1017" s="196" t="s">
        <v>10312</v>
      </c>
      <c r="L1017" s="200" t="s">
        <v>183</v>
      </c>
      <c r="M1017" s="198" t="s">
        <v>10313</v>
      </c>
      <c r="N1017" s="198" t="s">
        <v>10314</v>
      </c>
      <c r="O1017" s="196" t="s">
        <v>91</v>
      </c>
      <c r="P1017" s="198" t="s">
        <v>1789</v>
      </c>
      <c r="R1017" s="196" t="s">
        <v>47</v>
      </c>
      <c r="S1017" s="196" t="s">
        <v>45</v>
      </c>
      <c r="T1017" s="211">
        <v>1.22</v>
      </c>
      <c r="W1017" s="200" t="s">
        <v>93</v>
      </c>
      <c r="X1017" s="196" t="s">
        <v>103</v>
      </c>
      <c r="AA1017" s="196" t="s">
        <v>10319</v>
      </c>
      <c r="AB1017" s="196" t="s">
        <v>10316</v>
      </c>
      <c r="AC1017" s="200">
        <v>3</v>
      </c>
      <c r="AD1017" s="200" t="s">
        <v>8231</v>
      </c>
      <c r="AE1017" s="203" t="s">
        <v>505</v>
      </c>
      <c r="AF1017" s="212">
        <v>8177093</v>
      </c>
    </row>
    <row r="1018" spans="1:33" hidden="1" x14ac:dyDescent="0.25">
      <c r="A1018" s="209">
        <v>112456</v>
      </c>
      <c r="B1018" s="210">
        <v>1</v>
      </c>
      <c r="C1018" s="196" t="s">
        <v>114</v>
      </c>
      <c r="D1018" s="201">
        <v>39883</v>
      </c>
      <c r="E1018" s="196" t="s">
        <v>2404</v>
      </c>
      <c r="F1018" s="201">
        <v>44354.875081018516</v>
      </c>
      <c r="G1018" s="196" t="s">
        <v>161</v>
      </c>
      <c r="H1018" s="198" t="s">
        <v>347</v>
      </c>
      <c r="I1018" s="196" t="s">
        <v>649</v>
      </c>
      <c r="J1018" s="196" t="s">
        <v>299</v>
      </c>
      <c r="L1018" s="200" t="s">
        <v>300</v>
      </c>
      <c r="M1018" s="198" t="s">
        <v>10320</v>
      </c>
      <c r="N1018" s="198" t="s">
        <v>2713</v>
      </c>
      <c r="O1018" s="196" t="s">
        <v>553</v>
      </c>
      <c r="P1018" s="198" t="s">
        <v>2166</v>
      </c>
      <c r="R1018" s="196" t="s">
        <v>47</v>
      </c>
      <c r="S1018" s="196" t="s">
        <v>45</v>
      </c>
      <c r="T1018" s="211">
        <v>0.75</v>
      </c>
      <c r="U1018" s="201">
        <v>43553</v>
      </c>
      <c r="W1018" s="200" t="s">
        <v>93</v>
      </c>
      <c r="X1018" s="196" t="s">
        <v>303</v>
      </c>
      <c r="AA1018" s="196" t="s">
        <v>10321</v>
      </c>
      <c r="AB1018" s="196" t="s">
        <v>10322</v>
      </c>
      <c r="AC1018" s="200">
        <v>0</v>
      </c>
      <c r="AD1018" s="200" t="s">
        <v>8231</v>
      </c>
      <c r="AE1018" s="212">
        <v>-43815.37</v>
      </c>
      <c r="AF1018" s="212">
        <v>406184.63</v>
      </c>
      <c r="AG1018" s="198" t="s">
        <v>10261</v>
      </c>
    </row>
    <row r="1019" spans="1:33" hidden="1" x14ac:dyDescent="0.25">
      <c r="A1019" s="209">
        <v>112456</v>
      </c>
      <c r="B1019" s="210">
        <v>1</v>
      </c>
      <c r="C1019" s="196" t="s">
        <v>114</v>
      </c>
      <c r="D1019" s="201">
        <v>39883</v>
      </c>
      <c r="E1019" s="196" t="s">
        <v>2404</v>
      </c>
      <c r="F1019" s="201">
        <v>44354.875081018516</v>
      </c>
      <c r="G1019" s="196" t="s">
        <v>161</v>
      </c>
      <c r="H1019" s="198" t="s">
        <v>347</v>
      </c>
      <c r="I1019" s="196" t="s">
        <v>649</v>
      </c>
      <c r="J1019" s="196" t="s">
        <v>299</v>
      </c>
      <c r="L1019" s="200" t="s">
        <v>300</v>
      </c>
      <c r="M1019" s="198" t="s">
        <v>10320</v>
      </c>
      <c r="N1019" s="198" t="s">
        <v>2713</v>
      </c>
      <c r="O1019" s="196" t="s">
        <v>553</v>
      </c>
      <c r="P1019" s="198" t="s">
        <v>2166</v>
      </c>
      <c r="R1019" s="196" t="s">
        <v>47</v>
      </c>
      <c r="S1019" s="196" t="s">
        <v>45</v>
      </c>
      <c r="T1019" s="211">
        <v>0.75</v>
      </c>
      <c r="U1019" s="201">
        <v>43553</v>
      </c>
      <c r="W1019" s="200" t="s">
        <v>93</v>
      </c>
      <c r="X1019" s="196" t="s">
        <v>303</v>
      </c>
      <c r="AA1019" s="196" t="s">
        <v>10323</v>
      </c>
      <c r="AB1019" s="196" t="s">
        <v>10322</v>
      </c>
      <c r="AC1019" s="200">
        <v>1</v>
      </c>
      <c r="AD1019" s="200" t="s">
        <v>8231</v>
      </c>
      <c r="AE1019" s="212">
        <v>514.85</v>
      </c>
      <c r="AF1019" s="212">
        <v>275514.84999999998</v>
      </c>
      <c r="AG1019" s="198" t="s">
        <v>10261</v>
      </c>
    </row>
    <row r="1020" spans="1:33" hidden="1" x14ac:dyDescent="0.25">
      <c r="A1020" s="209">
        <v>112456</v>
      </c>
      <c r="B1020" s="210">
        <v>1</v>
      </c>
      <c r="C1020" s="196" t="s">
        <v>114</v>
      </c>
      <c r="D1020" s="201">
        <v>39883</v>
      </c>
      <c r="E1020" s="196" t="s">
        <v>2404</v>
      </c>
      <c r="F1020" s="201">
        <v>44354.875081018516</v>
      </c>
      <c r="G1020" s="196" t="s">
        <v>161</v>
      </c>
      <c r="H1020" s="198" t="s">
        <v>347</v>
      </c>
      <c r="I1020" s="196" t="s">
        <v>649</v>
      </c>
      <c r="J1020" s="196" t="s">
        <v>299</v>
      </c>
      <c r="L1020" s="200" t="s">
        <v>300</v>
      </c>
      <c r="M1020" s="198" t="s">
        <v>10320</v>
      </c>
      <c r="N1020" s="198" t="s">
        <v>2713</v>
      </c>
      <c r="O1020" s="196" t="s">
        <v>553</v>
      </c>
      <c r="P1020" s="198" t="s">
        <v>2166</v>
      </c>
      <c r="R1020" s="196" t="s">
        <v>47</v>
      </c>
      <c r="S1020" s="196" t="s">
        <v>45</v>
      </c>
      <c r="T1020" s="211">
        <v>0.75</v>
      </c>
      <c r="U1020" s="201">
        <v>43553</v>
      </c>
      <c r="W1020" s="200" t="s">
        <v>93</v>
      </c>
      <c r="X1020" s="196" t="s">
        <v>303</v>
      </c>
      <c r="AA1020" s="196" t="s">
        <v>10324</v>
      </c>
      <c r="AB1020" s="196" t="s">
        <v>10322</v>
      </c>
      <c r="AC1020" s="200">
        <v>3</v>
      </c>
      <c r="AD1020" s="200" t="s">
        <v>8231</v>
      </c>
      <c r="AE1020" s="212">
        <v>-297306.71000000002</v>
      </c>
      <c r="AF1020" s="212">
        <v>16941967.289999999</v>
      </c>
      <c r="AG1020" s="198" t="s">
        <v>10261</v>
      </c>
    </row>
    <row r="1021" spans="1:33" ht="90" hidden="1" x14ac:dyDescent="0.25">
      <c r="A1021" s="209">
        <v>112457</v>
      </c>
      <c r="B1021" s="210">
        <v>1</v>
      </c>
      <c r="C1021" s="196" t="s">
        <v>114</v>
      </c>
      <c r="D1021" s="201">
        <v>39883</v>
      </c>
      <c r="E1021" s="196" t="s">
        <v>2404</v>
      </c>
      <c r="F1021" s="201">
        <v>44726</v>
      </c>
      <c r="G1021" s="196" t="s">
        <v>1397</v>
      </c>
      <c r="H1021" s="198" t="s">
        <v>347</v>
      </c>
      <c r="I1021" s="196" t="s">
        <v>649</v>
      </c>
      <c r="J1021" s="196" t="s">
        <v>299</v>
      </c>
      <c r="L1021" s="200" t="s">
        <v>300</v>
      </c>
      <c r="M1021" s="198" t="s">
        <v>10325</v>
      </c>
      <c r="N1021" s="198" t="s">
        <v>10326</v>
      </c>
      <c r="O1021" s="196" t="s">
        <v>553</v>
      </c>
      <c r="P1021" s="198" t="s">
        <v>1783</v>
      </c>
      <c r="R1021" s="196" t="s">
        <v>47</v>
      </c>
      <c r="S1021" s="196" t="s">
        <v>45</v>
      </c>
      <c r="T1021" s="211">
        <v>0.63</v>
      </c>
      <c r="U1021" s="201">
        <v>42650</v>
      </c>
      <c r="W1021" s="200" t="s">
        <v>93</v>
      </c>
      <c r="X1021" s="196" t="s">
        <v>303</v>
      </c>
      <c r="AA1021" s="196" t="s">
        <v>10327</v>
      </c>
      <c r="AB1021" s="196" t="s">
        <v>10328</v>
      </c>
      <c r="AC1021" s="200">
        <v>0</v>
      </c>
      <c r="AD1021" s="200" t="s">
        <v>8231</v>
      </c>
      <c r="AE1021" s="212">
        <v>-24690.84</v>
      </c>
      <c r="AF1021" s="212">
        <v>218309.16</v>
      </c>
      <c r="AG1021" s="198" t="s">
        <v>10329</v>
      </c>
    </row>
    <row r="1022" spans="1:33" ht="90" hidden="1" x14ac:dyDescent="0.25">
      <c r="A1022" s="209">
        <v>112457</v>
      </c>
      <c r="B1022" s="210">
        <v>1</v>
      </c>
      <c r="C1022" s="196" t="s">
        <v>114</v>
      </c>
      <c r="D1022" s="201">
        <v>39883</v>
      </c>
      <c r="E1022" s="196" t="s">
        <v>2404</v>
      </c>
      <c r="F1022" s="201">
        <v>44726</v>
      </c>
      <c r="G1022" s="196" t="s">
        <v>1397</v>
      </c>
      <c r="H1022" s="198" t="s">
        <v>347</v>
      </c>
      <c r="I1022" s="196" t="s">
        <v>649</v>
      </c>
      <c r="J1022" s="196" t="s">
        <v>299</v>
      </c>
      <c r="L1022" s="200" t="s">
        <v>300</v>
      </c>
      <c r="M1022" s="198" t="s">
        <v>10325</v>
      </c>
      <c r="N1022" s="198" t="s">
        <v>10326</v>
      </c>
      <c r="O1022" s="196" t="s">
        <v>553</v>
      </c>
      <c r="P1022" s="198" t="s">
        <v>1783</v>
      </c>
      <c r="R1022" s="196" t="s">
        <v>47</v>
      </c>
      <c r="S1022" s="196" t="s">
        <v>45</v>
      </c>
      <c r="T1022" s="211">
        <v>0.63</v>
      </c>
      <c r="U1022" s="201">
        <v>42650</v>
      </c>
      <c r="W1022" s="200" t="s">
        <v>93</v>
      </c>
      <c r="X1022" s="196" t="s">
        <v>303</v>
      </c>
      <c r="AA1022" s="196" t="s">
        <v>10330</v>
      </c>
      <c r="AB1022" s="196" t="s">
        <v>10328</v>
      </c>
      <c r="AC1022" s="200">
        <v>1</v>
      </c>
      <c r="AD1022" s="200" t="s">
        <v>8231</v>
      </c>
      <c r="AE1022" s="212">
        <v>8905.92</v>
      </c>
      <c r="AF1022" s="212">
        <v>25905.919999999998</v>
      </c>
      <c r="AG1022" s="198" t="s">
        <v>10329</v>
      </c>
    </row>
    <row r="1023" spans="1:33" ht="90" hidden="1" x14ac:dyDescent="0.25">
      <c r="A1023" s="209">
        <v>112457</v>
      </c>
      <c r="B1023" s="210">
        <v>1</v>
      </c>
      <c r="C1023" s="196" t="s">
        <v>114</v>
      </c>
      <c r="D1023" s="201">
        <v>39883</v>
      </c>
      <c r="E1023" s="196" t="s">
        <v>2404</v>
      </c>
      <c r="F1023" s="201">
        <v>44726</v>
      </c>
      <c r="G1023" s="196" t="s">
        <v>1397</v>
      </c>
      <c r="H1023" s="198" t="s">
        <v>347</v>
      </c>
      <c r="I1023" s="196" t="s">
        <v>649</v>
      </c>
      <c r="J1023" s="196" t="s">
        <v>299</v>
      </c>
      <c r="L1023" s="200" t="s">
        <v>300</v>
      </c>
      <c r="M1023" s="198" t="s">
        <v>10325</v>
      </c>
      <c r="N1023" s="198" t="s">
        <v>10326</v>
      </c>
      <c r="O1023" s="196" t="s">
        <v>553</v>
      </c>
      <c r="P1023" s="198" t="s">
        <v>1783</v>
      </c>
      <c r="R1023" s="196" t="s">
        <v>47</v>
      </c>
      <c r="S1023" s="196" t="s">
        <v>45</v>
      </c>
      <c r="T1023" s="211">
        <v>0.63</v>
      </c>
      <c r="U1023" s="201">
        <v>42650</v>
      </c>
      <c r="W1023" s="200" t="s">
        <v>93</v>
      </c>
      <c r="X1023" s="196" t="s">
        <v>303</v>
      </c>
      <c r="AA1023" s="196" t="s">
        <v>10331</v>
      </c>
      <c r="AB1023" s="196" t="s">
        <v>10328</v>
      </c>
      <c r="AC1023" s="200">
        <v>3</v>
      </c>
      <c r="AD1023" s="200" t="s">
        <v>8231</v>
      </c>
      <c r="AE1023" s="212">
        <v>-376752.77</v>
      </c>
      <c r="AF1023" s="212">
        <v>3387777.23</v>
      </c>
      <c r="AG1023" s="198" t="s">
        <v>10329</v>
      </c>
    </row>
    <row r="1024" spans="1:33" ht="36" hidden="1" x14ac:dyDescent="0.25">
      <c r="A1024" s="209">
        <v>112515</v>
      </c>
      <c r="B1024" s="210">
        <v>3</v>
      </c>
      <c r="C1024" s="196" t="s">
        <v>114</v>
      </c>
      <c r="D1024" s="201">
        <v>39888</v>
      </c>
      <c r="E1024" s="196" t="s">
        <v>247</v>
      </c>
      <c r="F1024" s="201">
        <v>44428</v>
      </c>
      <c r="G1024" s="196" t="s">
        <v>98</v>
      </c>
      <c r="H1024" s="198" t="s">
        <v>701</v>
      </c>
      <c r="I1024" s="196" t="s">
        <v>4158</v>
      </c>
      <c r="J1024" s="196" t="s">
        <v>4159</v>
      </c>
      <c r="K1024" s="196" t="s">
        <v>10332</v>
      </c>
      <c r="M1024" s="198" t="s">
        <v>10333</v>
      </c>
      <c r="N1024" s="198" t="s">
        <v>10334</v>
      </c>
      <c r="O1024" s="196" t="s">
        <v>103</v>
      </c>
      <c r="P1024" s="198" t="s">
        <v>92</v>
      </c>
      <c r="R1024" s="196" t="s">
        <v>47</v>
      </c>
      <c r="S1024" s="196" t="s">
        <v>41</v>
      </c>
      <c r="T1024" s="211">
        <v>0.83</v>
      </c>
      <c r="U1024" s="201">
        <v>42293</v>
      </c>
      <c r="W1024" s="200" t="s">
        <v>93</v>
      </c>
      <c r="AA1024" s="196" t="s">
        <v>10335</v>
      </c>
      <c r="AC1024" s="200">
        <v>1</v>
      </c>
      <c r="AD1024" s="200" t="s">
        <v>8250</v>
      </c>
      <c r="AE1024" s="203" t="s">
        <v>505</v>
      </c>
      <c r="AF1024" s="212">
        <v>280800.58</v>
      </c>
      <c r="AG1024" s="198" t="s">
        <v>10336</v>
      </c>
    </row>
    <row r="1025" spans="1:33" ht="36" hidden="1" x14ac:dyDescent="0.25">
      <c r="A1025" s="209">
        <v>112515</v>
      </c>
      <c r="B1025" s="210">
        <v>3</v>
      </c>
      <c r="C1025" s="196" t="s">
        <v>114</v>
      </c>
      <c r="D1025" s="201">
        <v>39888</v>
      </c>
      <c r="E1025" s="196" t="s">
        <v>247</v>
      </c>
      <c r="F1025" s="201">
        <v>44428</v>
      </c>
      <c r="G1025" s="196" t="s">
        <v>98</v>
      </c>
      <c r="H1025" s="198" t="s">
        <v>701</v>
      </c>
      <c r="I1025" s="196" t="s">
        <v>4158</v>
      </c>
      <c r="J1025" s="196" t="s">
        <v>4159</v>
      </c>
      <c r="K1025" s="196" t="s">
        <v>10332</v>
      </c>
      <c r="M1025" s="198" t="s">
        <v>10333</v>
      </c>
      <c r="N1025" s="198" t="s">
        <v>10334</v>
      </c>
      <c r="O1025" s="196" t="s">
        <v>103</v>
      </c>
      <c r="P1025" s="198" t="s">
        <v>92</v>
      </c>
      <c r="R1025" s="196" t="s">
        <v>47</v>
      </c>
      <c r="S1025" s="196" t="s">
        <v>41</v>
      </c>
      <c r="T1025" s="211">
        <v>0.83</v>
      </c>
      <c r="U1025" s="201">
        <v>42293</v>
      </c>
      <c r="W1025" s="200" t="s">
        <v>93</v>
      </c>
      <c r="AA1025" s="196" t="s">
        <v>10337</v>
      </c>
      <c r="AC1025" s="200">
        <v>2</v>
      </c>
      <c r="AD1025" s="200" t="s">
        <v>183</v>
      </c>
      <c r="AE1025" s="203" t="s">
        <v>505</v>
      </c>
      <c r="AF1025" s="212">
        <v>531440.30000000005</v>
      </c>
      <c r="AG1025" s="198" t="s">
        <v>10336</v>
      </c>
    </row>
    <row r="1026" spans="1:33" ht="36" hidden="1" x14ac:dyDescent="0.25">
      <c r="A1026" s="209">
        <v>112515</v>
      </c>
      <c r="B1026" s="210">
        <v>3</v>
      </c>
      <c r="C1026" s="196" t="s">
        <v>114</v>
      </c>
      <c r="D1026" s="201">
        <v>39888</v>
      </c>
      <c r="E1026" s="196" t="s">
        <v>247</v>
      </c>
      <c r="F1026" s="201">
        <v>44428</v>
      </c>
      <c r="G1026" s="196" t="s">
        <v>98</v>
      </c>
      <c r="H1026" s="198" t="s">
        <v>701</v>
      </c>
      <c r="I1026" s="196" t="s">
        <v>4158</v>
      </c>
      <c r="J1026" s="196" t="s">
        <v>4159</v>
      </c>
      <c r="K1026" s="196" t="s">
        <v>10332</v>
      </c>
      <c r="M1026" s="198" t="s">
        <v>10333</v>
      </c>
      <c r="N1026" s="198" t="s">
        <v>10334</v>
      </c>
      <c r="O1026" s="196" t="s">
        <v>103</v>
      </c>
      <c r="P1026" s="198" t="s">
        <v>92</v>
      </c>
      <c r="R1026" s="196" t="s">
        <v>47</v>
      </c>
      <c r="S1026" s="196" t="s">
        <v>41</v>
      </c>
      <c r="T1026" s="211">
        <v>0.83</v>
      </c>
      <c r="U1026" s="201">
        <v>42293</v>
      </c>
      <c r="W1026" s="200" t="s">
        <v>93</v>
      </c>
      <c r="AA1026" s="196" t="s">
        <v>10338</v>
      </c>
      <c r="AC1026" s="200">
        <v>3</v>
      </c>
      <c r="AD1026" s="200" t="s">
        <v>8250</v>
      </c>
      <c r="AE1026" s="203" t="s">
        <v>505</v>
      </c>
      <c r="AF1026" s="212">
        <v>490446.19</v>
      </c>
      <c r="AG1026" s="198" t="s">
        <v>10336</v>
      </c>
    </row>
    <row r="1027" spans="1:33" ht="36" hidden="1" x14ac:dyDescent="0.25">
      <c r="A1027" s="209">
        <v>112515</v>
      </c>
      <c r="B1027" s="210">
        <v>3</v>
      </c>
      <c r="C1027" s="196" t="s">
        <v>114</v>
      </c>
      <c r="D1027" s="201">
        <v>39888</v>
      </c>
      <c r="E1027" s="196" t="s">
        <v>247</v>
      </c>
      <c r="F1027" s="201">
        <v>44428</v>
      </c>
      <c r="G1027" s="196" t="s">
        <v>98</v>
      </c>
      <c r="H1027" s="198" t="s">
        <v>701</v>
      </c>
      <c r="I1027" s="196" t="s">
        <v>4158</v>
      </c>
      <c r="J1027" s="196" t="s">
        <v>4159</v>
      </c>
      <c r="K1027" s="196" t="s">
        <v>10332</v>
      </c>
      <c r="M1027" s="198" t="s">
        <v>10333</v>
      </c>
      <c r="N1027" s="198" t="s">
        <v>10334</v>
      </c>
      <c r="O1027" s="196" t="s">
        <v>103</v>
      </c>
      <c r="P1027" s="198" t="s">
        <v>92</v>
      </c>
      <c r="R1027" s="196" t="s">
        <v>47</v>
      </c>
      <c r="S1027" s="196" t="s">
        <v>41</v>
      </c>
      <c r="T1027" s="211">
        <v>0.83</v>
      </c>
      <c r="U1027" s="201">
        <v>42293</v>
      </c>
      <c r="W1027" s="200" t="s">
        <v>93</v>
      </c>
      <c r="AA1027" s="196" t="s">
        <v>10339</v>
      </c>
      <c r="AC1027" s="200">
        <v>3</v>
      </c>
      <c r="AD1027" s="200" t="s">
        <v>8250</v>
      </c>
      <c r="AE1027" s="203" t="s">
        <v>505</v>
      </c>
      <c r="AF1027" s="212">
        <v>5675515.6799999997</v>
      </c>
      <c r="AG1027" s="198" t="s">
        <v>10336</v>
      </c>
    </row>
    <row r="1028" spans="1:33" hidden="1" x14ac:dyDescent="0.25">
      <c r="A1028" s="209">
        <v>112524</v>
      </c>
      <c r="B1028" s="210">
        <v>2</v>
      </c>
      <c r="C1028" s="196" t="s">
        <v>85</v>
      </c>
      <c r="D1028" s="201">
        <v>39888</v>
      </c>
      <c r="E1028" s="196" t="s">
        <v>741</v>
      </c>
      <c r="F1028" s="201">
        <v>44154</v>
      </c>
      <c r="G1028" s="196" t="s">
        <v>189</v>
      </c>
      <c r="H1028" s="198" t="s">
        <v>223</v>
      </c>
      <c r="I1028" s="196" t="s">
        <v>3644</v>
      </c>
      <c r="J1028" s="196" t="s">
        <v>101</v>
      </c>
      <c r="L1028" s="200" t="s">
        <v>101</v>
      </c>
      <c r="M1028" s="198" t="s">
        <v>10340</v>
      </c>
      <c r="O1028" s="196" t="s">
        <v>553</v>
      </c>
      <c r="P1028" s="198" t="s">
        <v>453</v>
      </c>
      <c r="R1028" s="196" t="s">
        <v>47</v>
      </c>
      <c r="S1028" s="196" t="s">
        <v>45</v>
      </c>
      <c r="T1028" s="211">
        <v>3.96</v>
      </c>
      <c r="W1028" s="200" t="s">
        <v>93</v>
      </c>
      <c r="X1028" s="196" t="s">
        <v>13</v>
      </c>
      <c r="AA1028" s="196" t="s">
        <v>10341</v>
      </c>
      <c r="AB1028" s="196" t="s">
        <v>10342</v>
      </c>
      <c r="AC1028" s="200">
        <v>0</v>
      </c>
      <c r="AD1028" s="200" t="s">
        <v>8231</v>
      </c>
      <c r="AE1028" s="203" t="s">
        <v>505</v>
      </c>
      <c r="AF1028" s="212">
        <v>2070000</v>
      </c>
    </row>
    <row r="1029" spans="1:33" hidden="1" x14ac:dyDescent="0.25">
      <c r="A1029" s="209">
        <v>112524</v>
      </c>
      <c r="B1029" s="210">
        <v>2</v>
      </c>
      <c r="C1029" s="196" t="s">
        <v>85</v>
      </c>
      <c r="D1029" s="201">
        <v>39888</v>
      </c>
      <c r="E1029" s="196" t="s">
        <v>741</v>
      </c>
      <c r="F1029" s="201">
        <v>44154</v>
      </c>
      <c r="G1029" s="196" t="s">
        <v>189</v>
      </c>
      <c r="H1029" s="198" t="s">
        <v>223</v>
      </c>
      <c r="I1029" s="196" t="s">
        <v>3644</v>
      </c>
      <c r="J1029" s="196" t="s">
        <v>101</v>
      </c>
      <c r="L1029" s="200" t="s">
        <v>101</v>
      </c>
      <c r="M1029" s="198" t="s">
        <v>10340</v>
      </c>
      <c r="O1029" s="196" t="s">
        <v>553</v>
      </c>
      <c r="P1029" s="198" t="s">
        <v>453</v>
      </c>
      <c r="R1029" s="196" t="s">
        <v>47</v>
      </c>
      <c r="S1029" s="196" t="s">
        <v>45</v>
      </c>
      <c r="T1029" s="211">
        <v>3.96</v>
      </c>
      <c r="W1029" s="200" t="s">
        <v>93</v>
      </c>
      <c r="X1029" s="196" t="s">
        <v>13</v>
      </c>
      <c r="AA1029" s="196" t="s">
        <v>10343</v>
      </c>
      <c r="AB1029" s="196" t="s">
        <v>10342</v>
      </c>
      <c r="AC1029" s="200">
        <v>1</v>
      </c>
      <c r="AD1029" s="200" t="s">
        <v>8231</v>
      </c>
      <c r="AE1029" s="203" t="s">
        <v>505</v>
      </c>
      <c r="AF1029" s="212">
        <v>3573515.53</v>
      </c>
    </row>
    <row r="1030" spans="1:33" ht="36" hidden="1" x14ac:dyDescent="0.25">
      <c r="A1030" s="209">
        <v>112524.01</v>
      </c>
      <c r="B1030" s="210">
        <v>2</v>
      </c>
      <c r="C1030" s="196" t="s">
        <v>122</v>
      </c>
      <c r="D1030" s="201">
        <v>41382</v>
      </c>
      <c r="E1030" s="196" t="s">
        <v>2937</v>
      </c>
      <c r="F1030" s="201">
        <v>44705</v>
      </c>
      <c r="G1030" s="196" t="s">
        <v>426</v>
      </c>
      <c r="H1030" s="198" t="s">
        <v>223</v>
      </c>
      <c r="I1030" s="196" t="s">
        <v>3644</v>
      </c>
      <c r="J1030" s="196" t="s">
        <v>101</v>
      </c>
      <c r="L1030" s="200" t="s">
        <v>101</v>
      </c>
      <c r="M1030" s="198" t="s">
        <v>10344</v>
      </c>
      <c r="N1030" s="198" t="s">
        <v>10345</v>
      </c>
      <c r="O1030" s="196" t="s">
        <v>553</v>
      </c>
      <c r="P1030" s="198" t="s">
        <v>1789</v>
      </c>
      <c r="R1030" s="196" t="s">
        <v>47</v>
      </c>
      <c r="S1030" s="196" t="s">
        <v>45</v>
      </c>
      <c r="T1030" s="211">
        <v>3.08</v>
      </c>
      <c r="U1030" s="201">
        <v>43812</v>
      </c>
      <c r="W1030" s="200" t="s">
        <v>93</v>
      </c>
      <c r="X1030" s="196" t="s">
        <v>13</v>
      </c>
      <c r="AA1030" s="196" t="s">
        <v>10346</v>
      </c>
      <c r="AB1030" s="196" t="s">
        <v>10347</v>
      </c>
      <c r="AC1030" s="200">
        <v>2</v>
      </c>
      <c r="AD1030" s="200" t="s">
        <v>8231</v>
      </c>
      <c r="AE1030" s="203" t="s">
        <v>505</v>
      </c>
      <c r="AF1030" s="212">
        <v>15589000</v>
      </c>
      <c r="AG1030" s="198" t="s">
        <v>10348</v>
      </c>
    </row>
    <row r="1031" spans="1:33" ht="36" hidden="1" x14ac:dyDescent="0.25">
      <c r="A1031" s="209">
        <v>112524.01</v>
      </c>
      <c r="B1031" s="210">
        <v>2</v>
      </c>
      <c r="C1031" s="196" t="s">
        <v>122</v>
      </c>
      <c r="D1031" s="201">
        <v>41382</v>
      </c>
      <c r="E1031" s="196" t="s">
        <v>2937</v>
      </c>
      <c r="F1031" s="201">
        <v>44705</v>
      </c>
      <c r="G1031" s="196" t="s">
        <v>426</v>
      </c>
      <c r="H1031" s="198" t="s">
        <v>223</v>
      </c>
      <c r="I1031" s="196" t="s">
        <v>3644</v>
      </c>
      <c r="J1031" s="196" t="s">
        <v>101</v>
      </c>
      <c r="L1031" s="200" t="s">
        <v>101</v>
      </c>
      <c r="M1031" s="198" t="s">
        <v>10344</v>
      </c>
      <c r="N1031" s="198" t="s">
        <v>10345</v>
      </c>
      <c r="O1031" s="196" t="s">
        <v>553</v>
      </c>
      <c r="P1031" s="198" t="s">
        <v>1789</v>
      </c>
      <c r="R1031" s="196" t="s">
        <v>47</v>
      </c>
      <c r="S1031" s="196" t="s">
        <v>45</v>
      </c>
      <c r="T1031" s="211">
        <v>3.08</v>
      </c>
      <c r="U1031" s="201">
        <v>43812</v>
      </c>
      <c r="W1031" s="200" t="s">
        <v>93</v>
      </c>
      <c r="X1031" s="196" t="s">
        <v>13</v>
      </c>
      <c r="AA1031" s="196" t="s">
        <v>10349</v>
      </c>
      <c r="AB1031" s="196" t="s">
        <v>10347</v>
      </c>
      <c r="AC1031" s="200">
        <v>3</v>
      </c>
      <c r="AD1031" s="200" t="s">
        <v>8231</v>
      </c>
      <c r="AE1031" s="203" t="s">
        <v>505</v>
      </c>
      <c r="AF1031" s="212">
        <v>102410997</v>
      </c>
      <c r="AG1031" s="198" t="s">
        <v>10348</v>
      </c>
    </row>
    <row r="1032" spans="1:33" ht="36" hidden="1" x14ac:dyDescent="0.25">
      <c r="A1032" s="209">
        <v>112524.02</v>
      </c>
      <c r="B1032" s="210">
        <v>2</v>
      </c>
      <c r="C1032" s="196" t="s">
        <v>85</v>
      </c>
      <c r="D1032" s="201">
        <v>41382</v>
      </c>
      <c r="E1032" s="196" t="s">
        <v>2937</v>
      </c>
      <c r="F1032" s="201">
        <v>44687</v>
      </c>
      <c r="G1032" s="196" t="s">
        <v>179</v>
      </c>
      <c r="H1032" s="198" t="s">
        <v>223</v>
      </c>
      <c r="I1032" s="196" t="s">
        <v>3644</v>
      </c>
      <c r="J1032" s="196" t="s">
        <v>101</v>
      </c>
      <c r="L1032" s="200" t="s">
        <v>101</v>
      </c>
      <c r="M1032" s="198" t="s">
        <v>10350</v>
      </c>
      <c r="N1032" s="198" t="s">
        <v>10351</v>
      </c>
      <c r="O1032" s="196" t="s">
        <v>553</v>
      </c>
      <c r="P1032" s="198" t="s">
        <v>1789</v>
      </c>
      <c r="R1032" s="196" t="s">
        <v>47</v>
      </c>
      <c r="S1032" s="196" t="s">
        <v>45</v>
      </c>
      <c r="T1032" s="211">
        <v>0.88</v>
      </c>
      <c r="U1032" s="201">
        <v>45632</v>
      </c>
      <c r="W1032" s="200" t="s">
        <v>93</v>
      </c>
      <c r="X1032" s="196" t="s">
        <v>13</v>
      </c>
      <c r="AA1032" s="196" t="s">
        <v>10352</v>
      </c>
      <c r="AB1032" s="196" t="s">
        <v>10353</v>
      </c>
      <c r="AC1032" s="200">
        <v>2</v>
      </c>
      <c r="AD1032" s="200" t="s">
        <v>8231</v>
      </c>
      <c r="AE1032" s="203" t="s">
        <v>505</v>
      </c>
      <c r="AF1032" s="212">
        <v>6234250</v>
      </c>
    </row>
    <row r="1033" spans="1:33" ht="36" hidden="1" x14ac:dyDescent="0.25">
      <c r="A1033" s="209">
        <v>112538</v>
      </c>
      <c r="B1033" s="210">
        <v>2</v>
      </c>
      <c r="C1033" s="196" t="s">
        <v>122</v>
      </c>
      <c r="D1033" s="201">
        <v>39888</v>
      </c>
      <c r="E1033" s="196" t="s">
        <v>741</v>
      </c>
      <c r="F1033" s="201">
        <v>44683</v>
      </c>
      <c r="G1033" s="196" t="s">
        <v>235</v>
      </c>
      <c r="H1033" s="198" t="s">
        <v>399</v>
      </c>
      <c r="I1033" s="196" t="s">
        <v>1540</v>
      </c>
      <c r="J1033" s="196" t="s">
        <v>101</v>
      </c>
      <c r="L1033" s="200" t="s">
        <v>101</v>
      </c>
      <c r="M1033" s="198" t="s">
        <v>3515</v>
      </c>
      <c r="N1033" s="198" t="s">
        <v>3516</v>
      </c>
      <c r="O1033" s="196" t="s">
        <v>553</v>
      </c>
      <c r="P1033" s="198" t="s">
        <v>1783</v>
      </c>
      <c r="R1033" s="196" t="s">
        <v>47</v>
      </c>
      <c r="S1033" s="196" t="s">
        <v>45</v>
      </c>
      <c r="T1033" s="211">
        <v>2.2400000000000002</v>
      </c>
      <c r="U1033" s="201">
        <v>44449</v>
      </c>
      <c r="W1033" s="200" t="s">
        <v>93</v>
      </c>
      <c r="X1033" s="196" t="s">
        <v>103</v>
      </c>
      <c r="AA1033" s="196" t="s">
        <v>10354</v>
      </c>
      <c r="AB1033" s="196" t="s">
        <v>10355</v>
      </c>
      <c r="AC1033" s="200">
        <v>0</v>
      </c>
      <c r="AD1033" s="200" t="s">
        <v>8231</v>
      </c>
      <c r="AE1033" s="203" t="s">
        <v>505</v>
      </c>
      <c r="AF1033" s="212">
        <v>890000</v>
      </c>
      <c r="AG1033" s="198" t="s">
        <v>3518</v>
      </c>
    </row>
    <row r="1034" spans="1:33" ht="36" hidden="1" x14ac:dyDescent="0.25">
      <c r="A1034" s="209">
        <v>112538</v>
      </c>
      <c r="B1034" s="210">
        <v>2</v>
      </c>
      <c r="C1034" s="196" t="s">
        <v>122</v>
      </c>
      <c r="D1034" s="201">
        <v>39888</v>
      </c>
      <c r="E1034" s="196" t="s">
        <v>741</v>
      </c>
      <c r="F1034" s="201">
        <v>44683</v>
      </c>
      <c r="G1034" s="196" t="s">
        <v>235</v>
      </c>
      <c r="H1034" s="198" t="s">
        <v>399</v>
      </c>
      <c r="I1034" s="196" t="s">
        <v>1540</v>
      </c>
      <c r="J1034" s="196" t="s">
        <v>101</v>
      </c>
      <c r="L1034" s="200" t="s">
        <v>101</v>
      </c>
      <c r="M1034" s="198" t="s">
        <v>3515</v>
      </c>
      <c r="N1034" s="198" t="s">
        <v>3516</v>
      </c>
      <c r="O1034" s="196" t="s">
        <v>553</v>
      </c>
      <c r="P1034" s="198" t="s">
        <v>1783</v>
      </c>
      <c r="R1034" s="196" t="s">
        <v>47</v>
      </c>
      <c r="S1034" s="196" t="s">
        <v>45</v>
      </c>
      <c r="T1034" s="211">
        <v>2.2400000000000002</v>
      </c>
      <c r="U1034" s="201">
        <v>44449</v>
      </c>
      <c r="W1034" s="200" t="s">
        <v>93</v>
      </c>
      <c r="X1034" s="196" t="s">
        <v>103</v>
      </c>
      <c r="AA1034" s="196" t="s">
        <v>10356</v>
      </c>
      <c r="AB1034" s="196" t="s">
        <v>10355</v>
      </c>
      <c r="AC1034" s="200">
        <v>1</v>
      </c>
      <c r="AD1034" s="200" t="s">
        <v>8231</v>
      </c>
      <c r="AE1034" s="203" t="s">
        <v>505</v>
      </c>
      <c r="AF1034" s="212">
        <v>1912500</v>
      </c>
      <c r="AG1034" s="198" t="s">
        <v>3518</v>
      </c>
    </row>
    <row r="1035" spans="1:33" ht="36" hidden="1" x14ac:dyDescent="0.25">
      <c r="A1035" s="209">
        <v>112538</v>
      </c>
      <c r="B1035" s="210">
        <v>2</v>
      </c>
      <c r="C1035" s="196" t="s">
        <v>122</v>
      </c>
      <c r="D1035" s="201">
        <v>39888</v>
      </c>
      <c r="E1035" s="196" t="s">
        <v>741</v>
      </c>
      <c r="F1035" s="201">
        <v>44683</v>
      </c>
      <c r="G1035" s="196" t="s">
        <v>235</v>
      </c>
      <c r="H1035" s="198" t="s">
        <v>399</v>
      </c>
      <c r="I1035" s="196" t="s">
        <v>1540</v>
      </c>
      <c r="J1035" s="196" t="s">
        <v>101</v>
      </c>
      <c r="L1035" s="200" t="s">
        <v>101</v>
      </c>
      <c r="M1035" s="198" t="s">
        <v>3515</v>
      </c>
      <c r="N1035" s="198" t="s">
        <v>3516</v>
      </c>
      <c r="O1035" s="196" t="s">
        <v>553</v>
      </c>
      <c r="P1035" s="198" t="s">
        <v>1783</v>
      </c>
      <c r="R1035" s="196" t="s">
        <v>47</v>
      </c>
      <c r="S1035" s="196" t="s">
        <v>45</v>
      </c>
      <c r="T1035" s="211">
        <v>2.2400000000000002</v>
      </c>
      <c r="U1035" s="201">
        <v>44449</v>
      </c>
      <c r="W1035" s="200" t="s">
        <v>93</v>
      </c>
      <c r="X1035" s="196" t="s">
        <v>103</v>
      </c>
      <c r="AA1035" s="196" t="s">
        <v>10357</v>
      </c>
      <c r="AB1035" s="196" t="s">
        <v>10355</v>
      </c>
      <c r="AC1035" s="200">
        <v>2</v>
      </c>
      <c r="AD1035" s="200" t="s">
        <v>8231</v>
      </c>
      <c r="AE1035" s="212">
        <v>0</v>
      </c>
      <c r="AF1035" s="212">
        <v>17295100</v>
      </c>
      <c r="AG1035" s="198" t="s">
        <v>3518</v>
      </c>
    </row>
    <row r="1036" spans="1:33" ht="36" hidden="1" x14ac:dyDescent="0.25">
      <c r="A1036" s="209">
        <v>112538</v>
      </c>
      <c r="B1036" s="210">
        <v>2</v>
      </c>
      <c r="C1036" s="196" t="s">
        <v>122</v>
      </c>
      <c r="D1036" s="201">
        <v>39888</v>
      </c>
      <c r="E1036" s="196" t="s">
        <v>741</v>
      </c>
      <c r="F1036" s="201">
        <v>44683</v>
      </c>
      <c r="G1036" s="196" t="s">
        <v>235</v>
      </c>
      <c r="H1036" s="198" t="s">
        <v>399</v>
      </c>
      <c r="I1036" s="196" t="s">
        <v>1540</v>
      </c>
      <c r="J1036" s="196" t="s">
        <v>101</v>
      </c>
      <c r="L1036" s="200" t="s">
        <v>101</v>
      </c>
      <c r="M1036" s="198" t="s">
        <v>3515</v>
      </c>
      <c r="N1036" s="198" t="s">
        <v>3516</v>
      </c>
      <c r="O1036" s="196" t="s">
        <v>553</v>
      </c>
      <c r="P1036" s="198" t="s">
        <v>1783</v>
      </c>
      <c r="R1036" s="196" t="s">
        <v>47</v>
      </c>
      <c r="S1036" s="196" t="s">
        <v>45</v>
      </c>
      <c r="T1036" s="211">
        <v>2.2400000000000002</v>
      </c>
      <c r="U1036" s="201">
        <v>44449</v>
      </c>
      <c r="W1036" s="200" t="s">
        <v>93</v>
      </c>
      <c r="X1036" s="196" t="s">
        <v>103</v>
      </c>
      <c r="AA1036" s="196" t="s">
        <v>10358</v>
      </c>
      <c r="AB1036" s="196" t="s">
        <v>10355</v>
      </c>
      <c r="AC1036" s="200">
        <v>3</v>
      </c>
      <c r="AD1036" s="200" t="s">
        <v>8231</v>
      </c>
      <c r="AE1036" s="212">
        <v>37670201</v>
      </c>
      <c r="AF1036" s="212">
        <v>43562923</v>
      </c>
      <c r="AG1036" s="198" t="s">
        <v>3518</v>
      </c>
    </row>
    <row r="1037" spans="1:33" ht="72" hidden="1" x14ac:dyDescent="0.25">
      <c r="A1037" s="209">
        <v>112584</v>
      </c>
      <c r="B1037" s="210">
        <v>2</v>
      </c>
      <c r="C1037" s="196" t="s">
        <v>122</v>
      </c>
      <c r="D1037" s="201">
        <v>39895</v>
      </c>
      <c r="E1037" s="196" t="s">
        <v>2708</v>
      </c>
      <c r="F1037" s="201">
        <v>43418</v>
      </c>
      <c r="G1037" s="196" t="s">
        <v>152</v>
      </c>
      <c r="H1037" s="198" t="s">
        <v>223</v>
      </c>
      <c r="I1037" s="196" t="s">
        <v>524</v>
      </c>
      <c r="J1037" s="196" t="s">
        <v>101</v>
      </c>
      <c r="L1037" s="200" t="s">
        <v>101</v>
      </c>
      <c r="M1037" s="198" t="s">
        <v>10359</v>
      </c>
      <c r="N1037" s="198" t="s">
        <v>10360</v>
      </c>
      <c r="O1037" s="196" t="s">
        <v>553</v>
      </c>
      <c r="P1037" s="198" t="s">
        <v>1783</v>
      </c>
      <c r="R1037" s="196" t="s">
        <v>47</v>
      </c>
      <c r="S1037" s="196" t="s">
        <v>45</v>
      </c>
      <c r="T1037" s="211">
        <v>0.66500000000000004</v>
      </c>
      <c r="U1037" s="201">
        <v>42293</v>
      </c>
      <c r="W1037" s="200" t="s">
        <v>93</v>
      </c>
      <c r="X1037" s="196" t="s">
        <v>13</v>
      </c>
      <c r="AA1037" s="196" t="s">
        <v>10361</v>
      </c>
      <c r="AB1037" s="196" t="s">
        <v>10362</v>
      </c>
      <c r="AC1037" s="200">
        <v>0</v>
      </c>
      <c r="AD1037" s="200" t="s">
        <v>8231</v>
      </c>
      <c r="AE1037" s="203" t="s">
        <v>505</v>
      </c>
      <c r="AF1037" s="212">
        <v>34350</v>
      </c>
      <c r="AG1037" s="198" t="s">
        <v>3658</v>
      </c>
    </row>
    <row r="1038" spans="1:33" ht="72" hidden="1" x14ac:dyDescent="0.25">
      <c r="A1038" s="209">
        <v>112584</v>
      </c>
      <c r="B1038" s="210">
        <v>2</v>
      </c>
      <c r="C1038" s="196" t="s">
        <v>122</v>
      </c>
      <c r="D1038" s="201">
        <v>39895</v>
      </c>
      <c r="E1038" s="196" t="s">
        <v>2708</v>
      </c>
      <c r="F1038" s="201">
        <v>43418</v>
      </c>
      <c r="G1038" s="196" t="s">
        <v>152</v>
      </c>
      <c r="H1038" s="198" t="s">
        <v>223</v>
      </c>
      <c r="I1038" s="196" t="s">
        <v>524</v>
      </c>
      <c r="J1038" s="196" t="s">
        <v>101</v>
      </c>
      <c r="L1038" s="200" t="s">
        <v>101</v>
      </c>
      <c r="M1038" s="198" t="s">
        <v>10359</v>
      </c>
      <c r="N1038" s="198" t="s">
        <v>10360</v>
      </c>
      <c r="O1038" s="196" t="s">
        <v>553</v>
      </c>
      <c r="P1038" s="198" t="s">
        <v>1783</v>
      </c>
      <c r="R1038" s="196" t="s">
        <v>47</v>
      </c>
      <c r="S1038" s="196" t="s">
        <v>45</v>
      </c>
      <c r="T1038" s="211">
        <v>0.66500000000000004</v>
      </c>
      <c r="U1038" s="201">
        <v>42293</v>
      </c>
      <c r="W1038" s="200" t="s">
        <v>93</v>
      </c>
      <c r="X1038" s="196" t="s">
        <v>13</v>
      </c>
      <c r="AA1038" s="196" t="s">
        <v>10363</v>
      </c>
      <c r="AB1038" s="196" t="s">
        <v>10362</v>
      </c>
      <c r="AC1038" s="200">
        <v>1</v>
      </c>
      <c r="AD1038" s="200" t="s">
        <v>8231</v>
      </c>
      <c r="AE1038" s="203" t="s">
        <v>505</v>
      </c>
      <c r="AF1038" s="212">
        <v>580650</v>
      </c>
      <c r="AG1038" s="198" t="s">
        <v>3658</v>
      </c>
    </row>
    <row r="1039" spans="1:33" ht="72" hidden="1" x14ac:dyDescent="0.25">
      <c r="A1039" s="209">
        <v>112584</v>
      </c>
      <c r="B1039" s="210">
        <v>2</v>
      </c>
      <c r="C1039" s="196" t="s">
        <v>122</v>
      </c>
      <c r="D1039" s="201">
        <v>39895</v>
      </c>
      <c r="E1039" s="196" t="s">
        <v>2708</v>
      </c>
      <c r="F1039" s="201">
        <v>43418</v>
      </c>
      <c r="G1039" s="196" t="s">
        <v>152</v>
      </c>
      <c r="H1039" s="198" t="s">
        <v>223</v>
      </c>
      <c r="I1039" s="196" t="s">
        <v>524</v>
      </c>
      <c r="J1039" s="196" t="s">
        <v>101</v>
      </c>
      <c r="L1039" s="200" t="s">
        <v>101</v>
      </c>
      <c r="M1039" s="198" t="s">
        <v>10359</v>
      </c>
      <c r="N1039" s="198" t="s">
        <v>10360</v>
      </c>
      <c r="O1039" s="196" t="s">
        <v>553</v>
      </c>
      <c r="P1039" s="198" t="s">
        <v>1783</v>
      </c>
      <c r="R1039" s="196" t="s">
        <v>47</v>
      </c>
      <c r="S1039" s="196" t="s">
        <v>45</v>
      </c>
      <c r="T1039" s="211">
        <v>0.66500000000000004</v>
      </c>
      <c r="U1039" s="201">
        <v>42293</v>
      </c>
      <c r="W1039" s="200" t="s">
        <v>93</v>
      </c>
      <c r="X1039" s="196" t="s">
        <v>13</v>
      </c>
      <c r="AA1039" s="196" t="s">
        <v>10364</v>
      </c>
      <c r="AB1039" s="196" t="s">
        <v>10362</v>
      </c>
      <c r="AC1039" s="200">
        <v>2</v>
      </c>
      <c r="AD1039" s="200" t="s">
        <v>8231</v>
      </c>
      <c r="AE1039" s="203" t="s">
        <v>505</v>
      </c>
      <c r="AF1039" s="212">
        <v>1138770</v>
      </c>
      <c r="AG1039" s="198" t="s">
        <v>3658</v>
      </c>
    </row>
    <row r="1040" spans="1:33" ht="72" hidden="1" x14ac:dyDescent="0.25">
      <c r="A1040" s="209">
        <v>112584</v>
      </c>
      <c r="B1040" s="210">
        <v>2</v>
      </c>
      <c r="C1040" s="196" t="s">
        <v>122</v>
      </c>
      <c r="D1040" s="201">
        <v>39895</v>
      </c>
      <c r="E1040" s="196" t="s">
        <v>2708</v>
      </c>
      <c r="F1040" s="201">
        <v>43418</v>
      </c>
      <c r="G1040" s="196" t="s">
        <v>152</v>
      </c>
      <c r="H1040" s="198" t="s">
        <v>223</v>
      </c>
      <c r="I1040" s="196" t="s">
        <v>524</v>
      </c>
      <c r="J1040" s="196" t="s">
        <v>101</v>
      </c>
      <c r="L1040" s="200" t="s">
        <v>101</v>
      </c>
      <c r="M1040" s="198" t="s">
        <v>10359</v>
      </c>
      <c r="N1040" s="198" t="s">
        <v>10360</v>
      </c>
      <c r="O1040" s="196" t="s">
        <v>553</v>
      </c>
      <c r="P1040" s="198" t="s">
        <v>1783</v>
      </c>
      <c r="R1040" s="196" t="s">
        <v>47</v>
      </c>
      <c r="S1040" s="196" t="s">
        <v>45</v>
      </c>
      <c r="T1040" s="211">
        <v>0.66500000000000004</v>
      </c>
      <c r="U1040" s="201">
        <v>42293</v>
      </c>
      <c r="W1040" s="200" t="s">
        <v>93</v>
      </c>
      <c r="X1040" s="196" t="s">
        <v>13</v>
      </c>
      <c r="AA1040" s="196" t="s">
        <v>10365</v>
      </c>
      <c r="AB1040" s="196" t="s">
        <v>10362</v>
      </c>
      <c r="AC1040" s="200">
        <v>3</v>
      </c>
      <c r="AD1040" s="200" t="s">
        <v>8231</v>
      </c>
      <c r="AE1040" s="203" t="s">
        <v>505</v>
      </c>
      <c r="AF1040" s="212">
        <v>31135406.75</v>
      </c>
      <c r="AG1040" s="198" t="s">
        <v>3658</v>
      </c>
    </row>
    <row r="1041" spans="1:33" hidden="1" x14ac:dyDescent="0.25">
      <c r="A1041" s="209">
        <v>112628.01</v>
      </c>
      <c r="B1041" s="210">
        <v>3</v>
      </c>
      <c r="C1041" s="196" t="s">
        <v>114</v>
      </c>
      <c r="D1041" s="201">
        <v>43600</v>
      </c>
      <c r="E1041" s="196" t="s">
        <v>134</v>
      </c>
      <c r="F1041" s="201">
        <v>44447</v>
      </c>
      <c r="G1041" s="196" t="s">
        <v>98</v>
      </c>
      <c r="H1041" s="198" t="s">
        <v>551</v>
      </c>
      <c r="I1041" s="196" t="s">
        <v>10366</v>
      </c>
      <c r="K1041" s="196" t="s">
        <v>10367</v>
      </c>
      <c r="L1041" s="200" t="s">
        <v>183</v>
      </c>
      <c r="M1041" s="198" t="s">
        <v>10368</v>
      </c>
      <c r="O1041" s="196" t="s">
        <v>438</v>
      </c>
      <c r="P1041" s="198" t="s">
        <v>439</v>
      </c>
      <c r="R1041" s="196" t="s">
        <v>39</v>
      </c>
      <c r="S1041" s="196" t="s">
        <v>46</v>
      </c>
      <c r="T1041" s="211">
        <v>0.27</v>
      </c>
      <c r="U1041" s="201">
        <v>43917</v>
      </c>
      <c r="W1041" s="200" t="s">
        <v>93</v>
      </c>
      <c r="X1041" s="196" t="s">
        <v>186</v>
      </c>
      <c r="Z1041" s="198" t="s">
        <v>10369</v>
      </c>
      <c r="AA1041" s="196" t="s">
        <v>10370</v>
      </c>
      <c r="AC1041" s="200">
        <v>1</v>
      </c>
      <c r="AD1041" s="200" t="s">
        <v>8274</v>
      </c>
      <c r="AE1041" s="212">
        <v>7537.12</v>
      </c>
      <c r="AF1041" s="212">
        <v>62037.120000000003</v>
      </c>
      <c r="AG1041" s="198" t="s">
        <v>10371</v>
      </c>
    </row>
    <row r="1042" spans="1:33" hidden="1" x14ac:dyDescent="0.25">
      <c r="A1042" s="209">
        <v>112628.01</v>
      </c>
      <c r="B1042" s="210">
        <v>3</v>
      </c>
      <c r="C1042" s="196" t="s">
        <v>114</v>
      </c>
      <c r="D1042" s="201">
        <v>43600</v>
      </c>
      <c r="E1042" s="196" t="s">
        <v>134</v>
      </c>
      <c r="F1042" s="201">
        <v>44447</v>
      </c>
      <c r="G1042" s="196" t="s">
        <v>98</v>
      </c>
      <c r="H1042" s="198" t="s">
        <v>551</v>
      </c>
      <c r="I1042" s="196" t="s">
        <v>10366</v>
      </c>
      <c r="K1042" s="196" t="s">
        <v>10367</v>
      </c>
      <c r="L1042" s="200" t="s">
        <v>183</v>
      </c>
      <c r="M1042" s="198" t="s">
        <v>10368</v>
      </c>
      <c r="O1042" s="196" t="s">
        <v>438</v>
      </c>
      <c r="P1042" s="198" t="s">
        <v>439</v>
      </c>
      <c r="R1042" s="196" t="s">
        <v>39</v>
      </c>
      <c r="S1042" s="196" t="s">
        <v>46</v>
      </c>
      <c r="T1042" s="211">
        <v>0.27</v>
      </c>
      <c r="U1042" s="201">
        <v>43917</v>
      </c>
      <c r="W1042" s="200" t="s">
        <v>93</v>
      </c>
      <c r="X1042" s="196" t="s">
        <v>186</v>
      </c>
      <c r="Z1042" s="198" t="s">
        <v>10369</v>
      </c>
      <c r="AA1042" s="196" t="s">
        <v>10372</v>
      </c>
      <c r="AC1042" s="200">
        <v>3</v>
      </c>
      <c r="AD1042" s="200" t="s">
        <v>8274</v>
      </c>
      <c r="AE1042" s="212">
        <v>-213325.19</v>
      </c>
      <c r="AF1042" s="212">
        <v>153429.81</v>
      </c>
      <c r="AG1042" s="198" t="s">
        <v>10371</v>
      </c>
    </row>
    <row r="1043" spans="1:33" ht="72" hidden="1" x14ac:dyDescent="0.25">
      <c r="A1043" s="209">
        <v>112660</v>
      </c>
      <c r="B1043" s="210">
        <v>4</v>
      </c>
      <c r="C1043" s="196" t="s">
        <v>114</v>
      </c>
      <c r="D1043" s="201">
        <v>39911</v>
      </c>
      <c r="E1043" s="196" t="s">
        <v>2170</v>
      </c>
      <c r="F1043" s="201">
        <v>42674</v>
      </c>
      <c r="G1043" s="196" t="s">
        <v>170</v>
      </c>
      <c r="H1043" s="198" t="s">
        <v>88</v>
      </c>
      <c r="M1043" s="198" t="s">
        <v>4208</v>
      </c>
      <c r="N1043" s="198" t="s">
        <v>4209</v>
      </c>
      <c r="O1043" s="196" t="s">
        <v>91</v>
      </c>
      <c r="P1043" s="198" t="s">
        <v>157</v>
      </c>
      <c r="R1043" s="196" t="s">
        <v>47</v>
      </c>
      <c r="S1043" s="196" t="s">
        <v>43</v>
      </c>
      <c r="T1043" s="211">
        <v>0</v>
      </c>
      <c r="W1043" s="200" t="s">
        <v>93</v>
      </c>
      <c r="Y1043" s="196" t="s">
        <v>34</v>
      </c>
      <c r="AA1043" s="196" t="s">
        <v>10373</v>
      </c>
      <c r="AB1043" s="196" t="s">
        <v>10374</v>
      </c>
      <c r="AC1043" s="200">
        <v>1</v>
      </c>
      <c r="AD1043" s="200" t="s">
        <v>8231</v>
      </c>
      <c r="AE1043" s="203" t="s">
        <v>505</v>
      </c>
      <c r="AF1043" s="212">
        <v>12885</v>
      </c>
    </row>
    <row r="1044" spans="1:33" ht="72" hidden="1" x14ac:dyDescent="0.25">
      <c r="A1044" s="209">
        <v>112660</v>
      </c>
      <c r="B1044" s="210">
        <v>4</v>
      </c>
      <c r="C1044" s="196" t="s">
        <v>114</v>
      </c>
      <c r="D1044" s="201">
        <v>39911</v>
      </c>
      <c r="E1044" s="196" t="s">
        <v>2170</v>
      </c>
      <c r="F1044" s="201">
        <v>42674</v>
      </c>
      <c r="G1044" s="196" t="s">
        <v>170</v>
      </c>
      <c r="H1044" s="198" t="s">
        <v>88</v>
      </c>
      <c r="M1044" s="198" t="s">
        <v>4208</v>
      </c>
      <c r="N1044" s="198" t="s">
        <v>4209</v>
      </c>
      <c r="O1044" s="196" t="s">
        <v>91</v>
      </c>
      <c r="P1044" s="198" t="s">
        <v>157</v>
      </c>
      <c r="R1044" s="196" t="s">
        <v>47</v>
      </c>
      <c r="S1044" s="196" t="s">
        <v>43</v>
      </c>
      <c r="T1044" s="211">
        <v>0</v>
      </c>
      <c r="W1044" s="200" t="s">
        <v>93</v>
      </c>
      <c r="Y1044" s="196" t="s">
        <v>34</v>
      </c>
      <c r="AA1044" s="196" t="s">
        <v>10375</v>
      </c>
      <c r="AB1044" s="196" t="s">
        <v>10374</v>
      </c>
      <c r="AC1044" s="200">
        <v>1</v>
      </c>
      <c r="AD1044" s="200" t="s">
        <v>8231</v>
      </c>
      <c r="AE1044" s="203" t="s">
        <v>505</v>
      </c>
      <c r="AF1044" s="212">
        <v>12365</v>
      </c>
    </row>
    <row r="1045" spans="1:33" ht="72" hidden="1" x14ac:dyDescent="0.25">
      <c r="A1045" s="209">
        <v>112660</v>
      </c>
      <c r="B1045" s="210">
        <v>4</v>
      </c>
      <c r="C1045" s="196" t="s">
        <v>114</v>
      </c>
      <c r="D1045" s="201">
        <v>39911</v>
      </c>
      <c r="E1045" s="196" t="s">
        <v>2170</v>
      </c>
      <c r="F1045" s="201">
        <v>42674</v>
      </c>
      <c r="G1045" s="196" t="s">
        <v>170</v>
      </c>
      <c r="H1045" s="198" t="s">
        <v>88</v>
      </c>
      <c r="M1045" s="198" t="s">
        <v>4208</v>
      </c>
      <c r="N1045" s="198" t="s">
        <v>4209</v>
      </c>
      <c r="O1045" s="196" t="s">
        <v>91</v>
      </c>
      <c r="P1045" s="198" t="s">
        <v>157</v>
      </c>
      <c r="R1045" s="196" t="s">
        <v>47</v>
      </c>
      <c r="S1045" s="196" t="s">
        <v>43</v>
      </c>
      <c r="T1045" s="211">
        <v>0</v>
      </c>
      <c r="W1045" s="200" t="s">
        <v>93</v>
      </c>
      <c r="Y1045" s="196" t="s">
        <v>34</v>
      </c>
      <c r="AA1045" s="196" t="s">
        <v>10376</v>
      </c>
      <c r="AB1045" s="196" t="s">
        <v>10374</v>
      </c>
      <c r="AC1045" s="200">
        <v>1</v>
      </c>
      <c r="AD1045" s="200" t="s">
        <v>8231</v>
      </c>
      <c r="AE1045" s="203" t="s">
        <v>505</v>
      </c>
      <c r="AF1045" s="212">
        <v>8315</v>
      </c>
    </row>
    <row r="1046" spans="1:33" ht="72" hidden="1" x14ac:dyDescent="0.25">
      <c r="A1046" s="209">
        <v>112660</v>
      </c>
      <c r="B1046" s="210">
        <v>4</v>
      </c>
      <c r="C1046" s="196" t="s">
        <v>114</v>
      </c>
      <c r="D1046" s="201">
        <v>39911</v>
      </c>
      <c r="E1046" s="196" t="s">
        <v>2170</v>
      </c>
      <c r="F1046" s="201">
        <v>42674</v>
      </c>
      <c r="G1046" s="196" t="s">
        <v>170</v>
      </c>
      <c r="H1046" s="198" t="s">
        <v>88</v>
      </c>
      <c r="M1046" s="198" t="s">
        <v>4208</v>
      </c>
      <c r="N1046" s="198" t="s">
        <v>4209</v>
      </c>
      <c r="O1046" s="196" t="s">
        <v>91</v>
      </c>
      <c r="P1046" s="198" t="s">
        <v>157</v>
      </c>
      <c r="R1046" s="196" t="s">
        <v>47</v>
      </c>
      <c r="S1046" s="196" t="s">
        <v>43</v>
      </c>
      <c r="T1046" s="211">
        <v>0</v>
      </c>
      <c r="W1046" s="200" t="s">
        <v>93</v>
      </c>
      <c r="Y1046" s="196" t="s">
        <v>34</v>
      </c>
      <c r="AA1046" s="196" t="s">
        <v>10377</v>
      </c>
      <c r="AB1046" s="196" t="s">
        <v>10374</v>
      </c>
      <c r="AC1046" s="200">
        <v>1</v>
      </c>
      <c r="AD1046" s="200" t="s">
        <v>8231</v>
      </c>
      <c r="AE1046" s="203" t="s">
        <v>505</v>
      </c>
      <c r="AF1046" s="212">
        <v>0</v>
      </c>
    </row>
    <row r="1047" spans="1:33" ht="72" hidden="1" x14ac:dyDescent="0.25">
      <c r="A1047" s="209">
        <v>112660</v>
      </c>
      <c r="B1047" s="210">
        <v>4</v>
      </c>
      <c r="C1047" s="196" t="s">
        <v>114</v>
      </c>
      <c r="D1047" s="201">
        <v>39911</v>
      </c>
      <c r="E1047" s="196" t="s">
        <v>2170</v>
      </c>
      <c r="F1047" s="201">
        <v>42674</v>
      </c>
      <c r="G1047" s="196" t="s">
        <v>170</v>
      </c>
      <c r="H1047" s="198" t="s">
        <v>88</v>
      </c>
      <c r="M1047" s="198" t="s">
        <v>4208</v>
      </c>
      <c r="N1047" s="198" t="s">
        <v>4209</v>
      </c>
      <c r="O1047" s="196" t="s">
        <v>91</v>
      </c>
      <c r="P1047" s="198" t="s">
        <v>157</v>
      </c>
      <c r="R1047" s="196" t="s">
        <v>47</v>
      </c>
      <c r="S1047" s="196" t="s">
        <v>43</v>
      </c>
      <c r="T1047" s="211">
        <v>0</v>
      </c>
      <c r="W1047" s="200" t="s">
        <v>93</v>
      </c>
      <c r="Y1047" s="196" t="s">
        <v>34</v>
      </c>
      <c r="AA1047" s="196" t="s">
        <v>10378</v>
      </c>
      <c r="AB1047" s="196" t="s">
        <v>10379</v>
      </c>
      <c r="AC1047" s="200">
        <v>3</v>
      </c>
      <c r="AD1047" s="200" t="s">
        <v>8231</v>
      </c>
      <c r="AE1047" s="212">
        <v>1.34</v>
      </c>
      <c r="AF1047" s="212">
        <v>1219968.23</v>
      </c>
    </row>
    <row r="1048" spans="1:33" ht="36" hidden="1" x14ac:dyDescent="0.25">
      <c r="A1048" s="209">
        <v>112752</v>
      </c>
      <c r="B1048" s="210">
        <v>4</v>
      </c>
      <c r="C1048" s="196" t="s">
        <v>97</v>
      </c>
      <c r="D1048" s="201">
        <v>39924</v>
      </c>
      <c r="E1048" s="196" t="s">
        <v>2404</v>
      </c>
      <c r="F1048" s="201">
        <v>44431.875057870369</v>
      </c>
      <c r="G1048" s="196" t="s">
        <v>510</v>
      </c>
      <c r="H1048" s="198" t="s">
        <v>196</v>
      </c>
      <c r="I1048" s="196" t="s">
        <v>10199</v>
      </c>
      <c r="J1048" s="196" t="s">
        <v>101</v>
      </c>
      <c r="L1048" s="200" t="s">
        <v>101</v>
      </c>
      <c r="M1048" s="198" t="s">
        <v>10380</v>
      </c>
      <c r="N1048" s="198" t="s">
        <v>10381</v>
      </c>
      <c r="O1048" s="196" t="s">
        <v>553</v>
      </c>
      <c r="P1048" s="198" t="s">
        <v>1789</v>
      </c>
      <c r="R1048" s="196" t="s">
        <v>47</v>
      </c>
      <c r="S1048" s="196" t="s">
        <v>45</v>
      </c>
      <c r="T1048" s="211">
        <v>0.47</v>
      </c>
      <c r="U1048" s="201">
        <v>42965</v>
      </c>
      <c r="W1048" s="200" t="s">
        <v>93</v>
      </c>
      <c r="X1048" s="196" t="s">
        <v>13</v>
      </c>
      <c r="AA1048" s="196" t="s">
        <v>10382</v>
      </c>
      <c r="AB1048" s="196" t="s">
        <v>10383</v>
      </c>
      <c r="AC1048" s="200">
        <v>0</v>
      </c>
      <c r="AD1048" s="200" t="s">
        <v>8231</v>
      </c>
      <c r="AE1048" s="203" t="s">
        <v>505</v>
      </c>
      <c r="AF1048" s="212">
        <v>333333</v>
      </c>
      <c r="AG1048" s="198" t="s">
        <v>3440</v>
      </c>
    </row>
    <row r="1049" spans="1:33" ht="36" hidden="1" x14ac:dyDescent="0.25">
      <c r="A1049" s="209">
        <v>112752</v>
      </c>
      <c r="B1049" s="210">
        <v>4</v>
      </c>
      <c r="C1049" s="196" t="s">
        <v>97</v>
      </c>
      <c r="D1049" s="201">
        <v>39924</v>
      </c>
      <c r="E1049" s="196" t="s">
        <v>2404</v>
      </c>
      <c r="F1049" s="201">
        <v>44431.875057870369</v>
      </c>
      <c r="G1049" s="196" t="s">
        <v>510</v>
      </c>
      <c r="H1049" s="198" t="s">
        <v>196</v>
      </c>
      <c r="I1049" s="196" t="s">
        <v>10199</v>
      </c>
      <c r="J1049" s="196" t="s">
        <v>101</v>
      </c>
      <c r="L1049" s="200" t="s">
        <v>101</v>
      </c>
      <c r="M1049" s="198" t="s">
        <v>10380</v>
      </c>
      <c r="N1049" s="198" t="s">
        <v>10381</v>
      </c>
      <c r="O1049" s="196" t="s">
        <v>553</v>
      </c>
      <c r="P1049" s="198" t="s">
        <v>1789</v>
      </c>
      <c r="R1049" s="196" t="s">
        <v>47</v>
      </c>
      <c r="S1049" s="196" t="s">
        <v>45</v>
      </c>
      <c r="T1049" s="211">
        <v>0.47</v>
      </c>
      <c r="U1049" s="201">
        <v>42965</v>
      </c>
      <c r="W1049" s="200" t="s">
        <v>93</v>
      </c>
      <c r="X1049" s="196" t="s">
        <v>13</v>
      </c>
      <c r="AA1049" s="196" t="s">
        <v>10384</v>
      </c>
      <c r="AB1049" s="196" t="s">
        <v>10383</v>
      </c>
      <c r="AC1049" s="200">
        <v>1</v>
      </c>
      <c r="AD1049" s="200" t="s">
        <v>8231</v>
      </c>
      <c r="AE1049" s="203" t="s">
        <v>505</v>
      </c>
      <c r="AF1049" s="212">
        <v>166667</v>
      </c>
      <c r="AG1049" s="198" t="s">
        <v>3440</v>
      </c>
    </row>
    <row r="1050" spans="1:33" ht="36" hidden="1" x14ac:dyDescent="0.25">
      <c r="A1050" s="209">
        <v>112752</v>
      </c>
      <c r="B1050" s="210">
        <v>4</v>
      </c>
      <c r="C1050" s="196" t="s">
        <v>97</v>
      </c>
      <c r="D1050" s="201">
        <v>39924</v>
      </c>
      <c r="E1050" s="196" t="s">
        <v>2404</v>
      </c>
      <c r="F1050" s="201">
        <v>44431.875057870369</v>
      </c>
      <c r="G1050" s="196" t="s">
        <v>510</v>
      </c>
      <c r="H1050" s="198" t="s">
        <v>196</v>
      </c>
      <c r="I1050" s="196" t="s">
        <v>10199</v>
      </c>
      <c r="J1050" s="196" t="s">
        <v>101</v>
      </c>
      <c r="L1050" s="200" t="s">
        <v>101</v>
      </c>
      <c r="M1050" s="198" t="s">
        <v>10380</v>
      </c>
      <c r="N1050" s="198" t="s">
        <v>10381</v>
      </c>
      <c r="O1050" s="196" t="s">
        <v>553</v>
      </c>
      <c r="P1050" s="198" t="s">
        <v>1789</v>
      </c>
      <c r="R1050" s="196" t="s">
        <v>47</v>
      </c>
      <c r="S1050" s="196" t="s">
        <v>45</v>
      </c>
      <c r="T1050" s="211">
        <v>0.47</v>
      </c>
      <c r="U1050" s="201">
        <v>42965</v>
      </c>
      <c r="W1050" s="200" t="s">
        <v>93</v>
      </c>
      <c r="X1050" s="196" t="s">
        <v>13</v>
      </c>
      <c r="AA1050" s="196" t="s">
        <v>10385</v>
      </c>
      <c r="AB1050" s="196" t="s">
        <v>10383</v>
      </c>
      <c r="AC1050" s="200">
        <v>2</v>
      </c>
      <c r="AD1050" s="200" t="s">
        <v>8231</v>
      </c>
      <c r="AE1050" s="203" t="s">
        <v>505</v>
      </c>
      <c r="AF1050" s="212">
        <v>2100000</v>
      </c>
      <c r="AG1050" s="198" t="s">
        <v>3440</v>
      </c>
    </row>
    <row r="1051" spans="1:33" ht="36" hidden="1" x14ac:dyDescent="0.25">
      <c r="A1051" s="209">
        <v>112752</v>
      </c>
      <c r="B1051" s="210">
        <v>4</v>
      </c>
      <c r="C1051" s="196" t="s">
        <v>97</v>
      </c>
      <c r="D1051" s="201">
        <v>39924</v>
      </c>
      <c r="E1051" s="196" t="s">
        <v>2404</v>
      </c>
      <c r="F1051" s="201">
        <v>44431.875057870369</v>
      </c>
      <c r="G1051" s="196" t="s">
        <v>510</v>
      </c>
      <c r="H1051" s="198" t="s">
        <v>196</v>
      </c>
      <c r="I1051" s="196" t="s">
        <v>10199</v>
      </c>
      <c r="J1051" s="196" t="s">
        <v>101</v>
      </c>
      <c r="L1051" s="200" t="s">
        <v>101</v>
      </c>
      <c r="M1051" s="198" t="s">
        <v>10380</v>
      </c>
      <c r="N1051" s="198" t="s">
        <v>10381</v>
      </c>
      <c r="O1051" s="196" t="s">
        <v>553</v>
      </c>
      <c r="P1051" s="198" t="s">
        <v>1789</v>
      </c>
      <c r="R1051" s="196" t="s">
        <v>47</v>
      </c>
      <c r="S1051" s="196" t="s">
        <v>45</v>
      </c>
      <c r="T1051" s="211">
        <v>0.47</v>
      </c>
      <c r="U1051" s="201">
        <v>42965</v>
      </c>
      <c r="W1051" s="200" t="s">
        <v>93</v>
      </c>
      <c r="X1051" s="196" t="s">
        <v>13</v>
      </c>
      <c r="AA1051" s="196" t="s">
        <v>10386</v>
      </c>
      <c r="AB1051" s="196" t="s">
        <v>10383</v>
      </c>
      <c r="AC1051" s="200">
        <v>3</v>
      </c>
      <c r="AD1051" s="200" t="s">
        <v>8231</v>
      </c>
      <c r="AE1051" s="203" t="s">
        <v>505</v>
      </c>
      <c r="AF1051" s="212">
        <v>8028678</v>
      </c>
      <c r="AG1051" s="198" t="s">
        <v>3440</v>
      </c>
    </row>
    <row r="1052" spans="1:33" ht="36" hidden="1" x14ac:dyDescent="0.25">
      <c r="A1052" s="209">
        <v>112818</v>
      </c>
      <c r="B1052" s="210">
        <v>3</v>
      </c>
      <c r="C1052" s="196" t="s">
        <v>114</v>
      </c>
      <c r="D1052" s="201">
        <v>39939</v>
      </c>
      <c r="E1052" s="196" t="s">
        <v>385</v>
      </c>
      <c r="F1052" s="201">
        <v>44529</v>
      </c>
      <c r="G1052" s="196" t="s">
        <v>170</v>
      </c>
      <c r="H1052" s="198" t="s">
        <v>701</v>
      </c>
      <c r="I1052" s="196" t="s">
        <v>1505</v>
      </c>
      <c r="J1052" s="196" t="s">
        <v>1506</v>
      </c>
      <c r="M1052" s="198" t="s">
        <v>10387</v>
      </c>
      <c r="N1052" s="198" t="s">
        <v>10388</v>
      </c>
      <c r="O1052" s="196" t="s">
        <v>1509</v>
      </c>
      <c r="P1052" s="198" t="s">
        <v>92</v>
      </c>
      <c r="R1052" s="196" t="s">
        <v>47</v>
      </c>
      <c r="S1052" s="196" t="s">
        <v>41</v>
      </c>
      <c r="T1052" s="211">
        <v>1.474</v>
      </c>
      <c r="U1052" s="201">
        <v>42706</v>
      </c>
      <c r="W1052" s="200" t="s">
        <v>93</v>
      </c>
      <c r="X1052" s="196" t="s">
        <v>186</v>
      </c>
      <c r="AA1052" s="196" t="s">
        <v>10389</v>
      </c>
      <c r="AC1052" s="200">
        <v>1</v>
      </c>
      <c r="AD1052" s="200" t="s">
        <v>8250</v>
      </c>
      <c r="AE1052" s="212">
        <v>718.98</v>
      </c>
      <c r="AF1052" s="212">
        <v>526718.98</v>
      </c>
      <c r="AG1052" s="198" t="s">
        <v>10390</v>
      </c>
    </row>
    <row r="1053" spans="1:33" ht="36" hidden="1" x14ac:dyDescent="0.25">
      <c r="A1053" s="209">
        <v>112818</v>
      </c>
      <c r="B1053" s="210">
        <v>3</v>
      </c>
      <c r="C1053" s="196" t="s">
        <v>114</v>
      </c>
      <c r="D1053" s="201">
        <v>39939</v>
      </c>
      <c r="E1053" s="196" t="s">
        <v>385</v>
      </c>
      <c r="F1053" s="201">
        <v>44529</v>
      </c>
      <c r="G1053" s="196" t="s">
        <v>170</v>
      </c>
      <c r="H1053" s="198" t="s">
        <v>701</v>
      </c>
      <c r="I1053" s="196" t="s">
        <v>1505</v>
      </c>
      <c r="J1053" s="196" t="s">
        <v>1506</v>
      </c>
      <c r="M1053" s="198" t="s">
        <v>10387</v>
      </c>
      <c r="N1053" s="198" t="s">
        <v>10388</v>
      </c>
      <c r="O1053" s="196" t="s">
        <v>1509</v>
      </c>
      <c r="P1053" s="198" t="s">
        <v>92</v>
      </c>
      <c r="R1053" s="196" t="s">
        <v>47</v>
      </c>
      <c r="S1053" s="196" t="s">
        <v>41</v>
      </c>
      <c r="T1053" s="211">
        <v>1.474</v>
      </c>
      <c r="U1053" s="201">
        <v>42706</v>
      </c>
      <c r="W1053" s="200" t="s">
        <v>93</v>
      </c>
      <c r="X1053" s="196" t="s">
        <v>186</v>
      </c>
      <c r="AA1053" s="196" t="s">
        <v>10391</v>
      </c>
      <c r="AB1053" s="196" t="s">
        <v>10392</v>
      </c>
      <c r="AC1053" s="200">
        <v>3</v>
      </c>
      <c r="AD1053" s="200" t="s">
        <v>8231</v>
      </c>
      <c r="AE1053" s="212">
        <v>-87410.31</v>
      </c>
      <c r="AF1053" s="212">
        <v>4107226.69</v>
      </c>
      <c r="AG1053" s="198" t="s">
        <v>10390</v>
      </c>
    </row>
    <row r="1054" spans="1:33" ht="54" hidden="1" x14ac:dyDescent="0.25">
      <c r="A1054" s="209">
        <v>112825.02</v>
      </c>
      <c r="B1054" s="210">
        <v>4</v>
      </c>
      <c r="C1054" s="196" t="s">
        <v>114</v>
      </c>
      <c r="D1054" s="201">
        <v>42656</v>
      </c>
      <c r="E1054" s="196" t="s">
        <v>1768</v>
      </c>
      <c r="F1054" s="201">
        <v>44376</v>
      </c>
      <c r="G1054" s="196" t="s">
        <v>170</v>
      </c>
      <c r="H1054" s="198" t="s">
        <v>88</v>
      </c>
      <c r="I1054" s="196" t="s">
        <v>708</v>
      </c>
      <c r="J1054" s="196" t="s">
        <v>101</v>
      </c>
      <c r="L1054" s="200" t="s">
        <v>101</v>
      </c>
      <c r="M1054" s="198" t="s">
        <v>10393</v>
      </c>
      <c r="N1054" s="198" t="s">
        <v>10394</v>
      </c>
      <c r="O1054" s="196" t="s">
        <v>91</v>
      </c>
      <c r="P1054" s="198" t="s">
        <v>104</v>
      </c>
      <c r="R1054" s="196" t="s">
        <v>105</v>
      </c>
      <c r="S1054" s="196" t="s">
        <v>45</v>
      </c>
      <c r="T1054" s="211">
        <v>6.99</v>
      </c>
      <c r="W1054" s="200" t="s">
        <v>93</v>
      </c>
      <c r="X1054" s="196" t="s">
        <v>13</v>
      </c>
      <c r="AA1054" s="196" t="s">
        <v>10395</v>
      </c>
      <c r="AB1054" s="196" t="s">
        <v>10396</v>
      </c>
      <c r="AC1054" s="200">
        <v>0</v>
      </c>
      <c r="AD1054" s="200" t="s">
        <v>8231</v>
      </c>
      <c r="AE1054" s="212">
        <v>692.9</v>
      </c>
      <c r="AF1054" s="212">
        <v>14192.9</v>
      </c>
    </row>
    <row r="1055" spans="1:33" ht="54" hidden="1" x14ac:dyDescent="0.25">
      <c r="A1055" s="209">
        <v>112825.02</v>
      </c>
      <c r="B1055" s="210">
        <v>4</v>
      </c>
      <c r="C1055" s="196" t="s">
        <v>114</v>
      </c>
      <c r="D1055" s="201">
        <v>42656</v>
      </c>
      <c r="E1055" s="196" t="s">
        <v>1768</v>
      </c>
      <c r="F1055" s="201">
        <v>44376</v>
      </c>
      <c r="G1055" s="196" t="s">
        <v>170</v>
      </c>
      <c r="H1055" s="198" t="s">
        <v>88</v>
      </c>
      <c r="I1055" s="196" t="s">
        <v>708</v>
      </c>
      <c r="J1055" s="196" t="s">
        <v>101</v>
      </c>
      <c r="L1055" s="200" t="s">
        <v>101</v>
      </c>
      <c r="M1055" s="198" t="s">
        <v>10393</v>
      </c>
      <c r="N1055" s="198" t="s">
        <v>10394</v>
      </c>
      <c r="O1055" s="196" t="s">
        <v>91</v>
      </c>
      <c r="P1055" s="198" t="s">
        <v>104</v>
      </c>
      <c r="R1055" s="196" t="s">
        <v>105</v>
      </c>
      <c r="S1055" s="196" t="s">
        <v>45</v>
      </c>
      <c r="T1055" s="211">
        <v>6.99</v>
      </c>
      <c r="W1055" s="200" t="s">
        <v>93</v>
      </c>
      <c r="X1055" s="196" t="s">
        <v>13</v>
      </c>
      <c r="AA1055" s="196" t="s">
        <v>10397</v>
      </c>
      <c r="AB1055" s="196" t="s">
        <v>10396</v>
      </c>
      <c r="AC1055" s="200">
        <v>1</v>
      </c>
      <c r="AD1055" s="200" t="s">
        <v>8231</v>
      </c>
      <c r="AE1055" s="212">
        <v>449.31</v>
      </c>
      <c r="AF1055" s="212">
        <v>58649.31</v>
      </c>
    </row>
    <row r="1056" spans="1:33" ht="54" hidden="1" x14ac:dyDescent="0.25">
      <c r="A1056" s="209">
        <v>112825.02</v>
      </c>
      <c r="B1056" s="210">
        <v>4</v>
      </c>
      <c r="C1056" s="196" t="s">
        <v>114</v>
      </c>
      <c r="D1056" s="201">
        <v>42656</v>
      </c>
      <c r="E1056" s="196" t="s">
        <v>1768</v>
      </c>
      <c r="F1056" s="201">
        <v>44376</v>
      </c>
      <c r="G1056" s="196" t="s">
        <v>170</v>
      </c>
      <c r="H1056" s="198" t="s">
        <v>88</v>
      </c>
      <c r="I1056" s="196" t="s">
        <v>708</v>
      </c>
      <c r="J1056" s="196" t="s">
        <v>101</v>
      </c>
      <c r="L1056" s="200" t="s">
        <v>101</v>
      </c>
      <c r="M1056" s="198" t="s">
        <v>10393</v>
      </c>
      <c r="N1056" s="198" t="s">
        <v>10394</v>
      </c>
      <c r="O1056" s="196" t="s">
        <v>91</v>
      </c>
      <c r="P1056" s="198" t="s">
        <v>104</v>
      </c>
      <c r="R1056" s="196" t="s">
        <v>105</v>
      </c>
      <c r="S1056" s="196" t="s">
        <v>45</v>
      </c>
      <c r="T1056" s="211">
        <v>6.99</v>
      </c>
      <c r="W1056" s="200" t="s">
        <v>93</v>
      </c>
      <c r="X1056" s="196" t="s">
        <v>13</v>
      </c>
      <c r="AA1056" s="196" t="s">
        <v>10398</v>
      </c>
      <c r="AB1056" s="196" t="s">
        <v>10396</v>
      </c>
      <c r="AC1056" s="200">
        <v>3</v>
      </c>
      <c r="AD1056" s="200" t="s">
        <v>8231</v>
      </c>
      <c r="AE1056" s="212">
        <v>-41885.93</v>
      </c>
      <c r="AF1056" s="212">
        <v>280914.07</v>
      </c>
    </row>
    <row r="1057" spans="1:33" ht="72" hidden="1" x14ac:dyDescent="0.25">
      <c r="A1057" s="209">
        <v>112833</v>
      </c>
      <c r="B1057" s="210">
        <v>2</v>
      </c>
      <c r="C1057" s="196" t="s">
        <v>122</v>
      </c>
      <c r="D1057" s="201">
        <v>39944</v>
      </c>
      <c r="E1057" s="196" t="s">
        <v>2404</v>
      </c>
      <c r="F1057" s="201">
        <v>44034</v>
      </c>
      <c r="G1057" s="196" t="s">
        <v>152</v>
      </c>
      <c r="H1057" s="198" t="s">
        <v>223</v>
      </c>
      <c r="I1057" s="196" t="s">
        <v>539</v>
      </c>
      <c r="J1057" s="196" t="s">
        <v>299</v>
      </c>
      <c r="L1057" s="200" t="s">
        <v>300</v>
      </c>
      <c r="M1057" s="198" t="s">
        <v>10399</v>
      </c>
      <c r="N1057" s="198" t="s">
        <v>10400</v>
      </c>
      <c r="O1057" s="196" t="s">
        <v>553</v>
      </c>
      <c r="P1057" s="198" t="s">
        <v>2166</v>
      </c>
      <c r="R1057" s="196" t="s">
        <v>47</v>
      </c>
      <c r="S1057" s="196" t="s">
        <v>45</v>
      </c>
      <c r="T1057" s="211">
        <v>0.65</v>
      </c>
      <c r="U1057" s="201">
        <v>44008</v>
      </c>
      <c r="W1057" s="200" t="s">
        <v>93</v>
      </c>
      <c r="X1057" s="196" t="s">
        <v>303</v>
      </c>
      <c r="AA1057" s="196" t="s">
        <v>10401</v>
      </c>
      <c r="AB1057" s="196" t="s">
        <v>10402</v>
      </c>
      <c r="AC1057" s="200">
        <v>0</v>
      </c>
      <c r="AD1057" s="200" t="s">
        <v>8231</v>
      </c>
      <c r="AE1057" s="203" t="s">
        <v>505</v>
      </c>
      <c r="AF1057" s="212">
        <v>2000000</v>
      </c>
      <c r="AG1057" s="198" t="s">
        <v>10403</v>
      </c>
    </row>
    <row r="1058" spans="1:33" ht="72" hidden="1" x14ac:dyDescent="0.25">
      <c r="A1058" s="209">
        <v>112833</v>
      </c>
      <c r="B1058" s="210">
        <v>2</v>
      </c>
      <c r="C1058" s="196" t="s">
        <v>122</v>
      </c>
      <c r="D1058" s="201">
        <v>39944</v>
      </c>
      <c r="E1058" s="196" t="s">
        <v>2404</v>
      </c>
      <c r="F1058" s="201">
        <v>44034</v>
      </c>
      <c r="G1058" s="196" t="s">
        <v>152</v>
      </c>
      <c r="H1058" s="198" t="s">
        <v>223</v>
      </c>
      <c r="I1058" s="196" t="s">
        <v>539</v>
      </c>
      <c r="J1058" s="196" t="s">
        <v>299</v>
      </c>
      <c r="L1058" s="200" t="s">
        <v>300</v>
      </c>
      <c r="M1058" s="198" t="s">
        <v>10399</v>
      </c>
      <c r="N1058" s="198" t="s">
        <v>10400</v>
      </c>
      <c r="O1058" s="196" t="s">
        <v>553</v>
      </c>
      <c r="P1058" s="198" t="s">
        <v>2166</v>
      </c>
      <c r="R1058" s="196" t="s">
        <v>47</v>
      </c>
      <c r="S1058" s="196" t="s">
        <v>45</v>
      </c>
      <c r="T1058" s="211">
        <v>0.65</v>
      </c>
      <c r="U1058" s="201">
        <v>44008</v>
      </c>
      <c r="W1058" s="200" t="s">
        <v>93</v>
      </c>
      <c r="X1058" s="196" t="s">
        <v>303</v>
      </c>
      <c r="AA1058" s="196" t="s">
        <v>10404</v>
      </c>
      <c r="AB1058" s="196" t="s">
        <v>10402</v>
      </c>
      <c r="AC1058" s="200">
        <v>1</v>
      </c>
      <c r="AD1058" s="200" t="s">
        <v>8231</v>
      </c>
      <c r="AE1058" s="203" t="s">
        <v>505</v>
      </c>
      <c r="AF1058" s="212">
        <v>1500000</v>
      </c>
      <c r="AG1058" s="198" t="s">
        <v>10403</v>
      </c>
    </row>
    <row r="1059" spans="1:33" ht="72" hidden="1" x14ac:dyDescent="0.25">
      <c r="A1059" s="209">
        <v>112833</v>
      </c>
      <c r="B1059" s="210">
        <v>2</v>
      </c>
      <c r="C1059" s="196" t="s">
        <v>122</v>
      </c>
      <c r="D1059" s="201">
        <v>39944</v>
      </c>
      <c r="E1059" s="196" t="s">
        <v>2404</v>
      </c>
      <c r="F1059" s="201">
        <v>44034</v>
      </c>
      <c r="G1059" s="196" t="s">
        <v>152</v>
      </c>
      <c r="H1059" s="198" t="s">
        <v>223</v>
      </c>
      <c r="I1059" s="196" t="s">
        <v>539</v>
      </c>
      <c r="J1059" s="196" t="s">
        <v>299</v>
      </c>
      <c r="L1059" s="200" t="s">
        <v>300</v>
      </c>
      <c r="M1059" s="198" t="s">
        <v>10399</v>
      </c>
      <c r="N1059" s="198" t="s">
        <v>10400</v>
      </c>
      <c r="O1059" s="196" t="s">
        <v>553</v>
      </c>
      <c r="P1059" s="198" t="s">
        <v>2166</v>
      </c>
      <c r="R1059" s="196" t="s">
        <v>47</v>
      </c>
      <c r="S1059" s="196" t="s">
        <v>45</v>
      </c>
      <c r="T1059" s="211">
        <v>0.65</v>
      </c>
      <c r="U1059" s="201">
        <v>44008</v>
      </c>
      <c r="W1059" s="200" t="s">
        <v>93</v>
      </c>
      <c r="X1059" s="196" t="s">
        <v>303</v>
      </c>
      <c r="AA1059" s="196" t="s">
        <v>10405</v>
      </c>
      <c r="AB1059" s="196" t="s">
        <v>10402</v>
      </c>
      <c r="AC1059" s="200">
        <v>2</v>
      </c>
      <c r="AD1059" s="200" t="s">
        <v>8231</v>
      </c>
      <c r="AE1059" s="203" t="s">
        <v>505</v>
      </c>
      <c r="AF1059" s="212">
        <v>3065026</v>
      </c>
      <c r="AG1059" s="198" t="s">
        <v>10403</v>
      </c>
    </row>
    <row r="1060" spans="1:33" ht="72" hidden="1" x14ac:dyDescent="0.25">
      <c r="A1060" s="209">
        <v>112833</v>
      </c>
      <c r="B1060" s="210">
        <v>2</v>
      </c>
      <c r="C1060" s="196" t="s">
        <v>122</v>
      </c>
      <c r="D1060" s="201">
        <v>39944</v>
      </c>
      <c r="E1060" s="196" t="s">
        <v>2404</v>
      </c>
      <c r="F1060" s="201">
        <v>44034</v>
      </c>
      <c r="G1060" s="196" t="s">
        <v>152</v>
      </c>
      <c r="H1060" s="198" t="s">
        <v>223</v>
      </c>
      <c r="I1060" s="196" t="s">
        <v>539</v>
      </c>
      <c r="J1060" s="196" t="s">
        <v>299</v>
      </c>
      <c r="L1060" s="200" t="s">
        <v>300</v>
      </c>
      <c r="M1060" s="198" t="s">
        <v>10399</v>
      </c>
      <c r="N1060" s="198" t="s">
        <v>10400</v>
      </c>
      <c r="O1060" s="196" t="s">
        <v>553</v>
      </c>
      <c r="P1060" s="198" t="s">
        <v>2166</v>
      </c>
      <c r="R1060" s="196" t="s">
        <v>47</v>
      </c>
      <c r="S1060" s="196" t="s">
        <v>45</v>
      </c>
      <c r="T1060" s="211">
        <v>0.65</v>
      </c>
      <c r="U1060" s="201">
        <v>44008</v>
      </c>
      <c r="W1060" s="200" t="s">
        <v>93</v>
      </c>
      <c r="X1060" s="196" t="s">
        <v>303</v>
      </c>
      <c r="AA1060" s="196" t="s">
        <v>10406</v>
      </c>
      <c r="AB1060" s="196" t="s">
        <v>10402</v>
      </c>
      <c r="AC1060" s="200">
        <v>3</v>
      </c>
      <c r="AD1060" s="200" t="s">
        <v>8231</v>
      </c>
      <c r="AE1060" s="203" t="s">
        <v>505</v>
      </c>
      <c r="AF1060" s="212">
        <v>35194269</v>
      </c>
      <c r="AG1060" s="198" t="s">
        <v>10403</v>
      </c>
    </row>
    <row r="1061" spans="1:33" hidden="1" x14ac:dyDescent="0.25">
      <c r="A1061" s="209">
        <v>112834</v>
      </c>
      <c r="B1061" s="210">
        <v>1</v>
      </c>
      <c r="C1061" s="196" t="s">
        <v>85</v>
      </c>
      <c r="D1061" s="201">
        <v>39945</v>
      </c>
      <c r="E1061" s="196" t="s">
        <v>2404</v>
      </c>
      <c r="F1061" s="201">
        <v>42998</v>
      </c>
      <c r="G1061" s="196" t="s">
        <v>143</v>
      </c>
      <c r="H1061" s="198" t="s">
        <v>10407</v>
      </c>
      <c r="I1061" s="196" t="s">
        <v>344</v>
      </c>
      <c r="J1061" s="196" t="s">
        <v>101</v>
      </c>
      <c r="L1061" s="200" t="s">
        <v>101</v>
      </c>
      <c r="M1061" s="198" t="s">
        <v>10408</v>
      </c>
      <c r="O1061" s="196" t="s">
        <v>553</v>
      </c>
      <c r="P1061" s="198" t="s">
        <v>453</v>
      </c>
      <c r="R1061" s="196" t="s">
        <v>47</v>
      </c>
      <c r="S1061" s="196" t="s">
        <v>45</v>
      </c>
      <c r="T1061" s="211">
        <v>5.4</v>
      </c>
      <c r="W1061" s="200" t="s">
        <v>93</v>
      </c>
      <c r="X1061" s="196" t="s">
        <v>94</v>
      </c>
      <c r="AA1061" s="196" t="s">
        <v>10409</v>
      </c>
      <c r="AB1061" s="196" t="s">
        <v>10410</v>
      </c>
      <c r="AC1061" s="200">
        <v>0</v>
      </c>
      <c r="AD1061" s="200" t="s">
        <v>8231</v>
      </c>
      <c r="AE1061" s="203" t="s">
        <v>505</v>
      </c>
      <c r="AF1061" s="212">
        <v>600000</v>
      </c>
    </row>
    <row r="1062" spans="1:33" hidden="1" x14ac:dyDescent="0.25">
      <c r="A1062" s="209">
        <v>112834</v>
      </c>
      <c r="B1062" s="210">
        <v>1</v>
      </c>
      <c r="C1062" s="196" t="s">
        <v>85</v>
      </c>
      <c r="D1062" s="201">
        <v>39945</v>
      </c>
      <c r="E1062" s="196" t="s">
        <v>2404</v>
      </c>
      <c r="F1062" s="201">
        <v>42998</v>
      </c>
      <c r="G1062" s="196" t="s">
        <v>143</v>
      </c>
      <c r="H1062" s="198" t="s">
        <v>10407</v>
      </c>
      <c r="I1062" s="196" t="s">
        <v>344</v>
      </c>
      <c r="J1062" s="196" t="s">
        <v>101</v>
      </c>
      <c r="L1062" s="200" t="s">
        <v>101</v>
      </c>
      <c r="M1062" s="198" t="s">
        <v>10408</v>
      </c>
      <c r="O1062" s="196" t="s">
        <v>553</v>
      </c>
      <c r="P1062" s="198" t="s">
        <v>453</v>
      </c>
      <c r="R1062" s="196" t="s">
        <v>47</v>
      </c>
      <c r="S1062" s="196" t="s">
        <v>45</v>
      </c>
      <c r="T1062" s="211">
        <v>5.4</v>
      </c>
      <c r="W1062" s="200" t="s">
        <v>93</v>
      </c>
      <c r="X1062" s="196" t="s">
        <v>94</v>
      </c>
      <c r="AA1062" s="196" t="s">
        <v>10411</v>
      </c>
      <c r="AB1062" s="196" t="s">
        <v>10410</v>
      </c>
      <c r="AC1062" s="200">
        <v>0</v>
      </c>
      <c r="AD1062" s="200" t="s">
        <v>8231</v>
      </c>
      <c r="AE1062" s="203" t="s">
        <v>505</v>
      </c>
      <c r="AF1062" s="212">
        <v>400000</v>
      </c>
    </row>
    <row r="1063" spans="1:33" ht="36" hidden="1" x14ac:dyDescent="0.25">
      <c r="A1063" s="209">
        <v>112834.03</v>
      </c>
      <c r="B1063" s="210">
        <v>1</v>
      </c>
      <c r="C1063" s="196" t="s">
        <v>85</v>
      </c>
      <c r="D1063" s="201">
        <v>41347</v>
      </c>
      <c r="E1063" s="196" t="s">
        <v>2937</v>
      </c>
      <c r="F1063" s="201">
        <v>44635</v>
      </c>
      <c r="G1063" s="196" t="s">
        <v>2180</v>
      </c>
      <c r="H1063" s="198" t="s">
        <v>337</v>
      </c>
      <c r="I1063" s="196" t="s">
        <v>344</v>
      </c>
      <c r="J1063" s="196" t="s">
        <v>101</v>
      </c>
      <c r="L1063" s="200" t="s">
        <v>101</v>
      </c>
      <c r="M1063" s="198" t="s">
        <v>10412</v>
      </c>
      <c r="N1063" s="198" t="s">
        <v>10413</v>
      </c>
      <c r="O1063" s="196" t="s">
        <v>553</v>
      </c>
      <c r="P1063" s="198" t="s">
        <v>1789</v>
      </c>
      <c r="R1063" s="196" t="s">
        <v>47</v>
      </c>
      <c r="S1063" s="196" t="s">
        <v>45</v>
      </c>
      <c r="T1063" s="211">
        <v>0.78</v>
      </c>
      <c r="U1063" s="201">
        <v>45268</v>
      </c>
      <c r="W1063" s="200" t="s">
        <v>93</v>
      </c>
      <c r="X1063" s="196" t="s">
        <v>13</v>
      </c>
      <c r="AA1063" s="196" t="s">
        <v>10414</v>
      </c>
      <c r="AB1063" s="196" t="s">
        <v>10415</v>
      </c>
      <c r="AC1063" s="200">
        <v>1</v>
      </c>
      <c r="AD1063" s="200" t="s">
        <v>8231</v>
      </c>
      <c r="AE1063" s="203" t="s">
        <v>505</v>
      </c>
      <c r="AF1063" s="212">
        <v>182000</v>
      </c>
    </row>
    <row r="1064" spans="1:33" ht="36" hidden="1" x14ac:dyDescent="0.25">
      <c r="A1064" s="209">
        <v>112834.03</v>
      </c>
      <c r="B1064" s="210">
        <v>1</v>
      </c>
      <c r="C1064" s="196" t="s">
        <v>85</v>
      </c>
      <c r="D1064" s="201">
        <v>41347</v>
      </c>
      <c r="E1064" s="196" t="s">
        <v>2937</v>
      </c>
      <c r="F1064" s="201">
        <v>44635</v>
      </c>
      <c r="G1064" s="196" t="s">
        <v>2180</v>
      </c>
      <c r="H1064" s="198" t="s">
        <v>337</v>
      </c>
      <c r="I1064" s="196" t="s">
        <v>344</v>
      </c>
      <c r="J1064" s="196" t="s">
        <v>101</v>
      </c>
      <c r="L1064" s="200" t="s">
        <v>101</v>
      </c>
      <c r="M1064" s="198" t="s">
        <v>10412</v>
      </c>
      <c r="N1064" s="198" t="s">
        <v>10413</v>
      </c>
      <c r="O1064" s="196" t="s">
        <v>553</v>
      </c>
      <c r="P1064" s="198" t="s">
        <v>1789</v>
      </c>
      <c r="R1064" s="196" t="s">
        <v>47</v>
      </c>
      <c r="S1064" s="196" t="s">
        <v>45</v>
      </c>
      <c r="T1064" s="211">
        <v>0.78</v>
      </c>
      <c r="U1064" s="201">
        <v>45268</v>
      </c>
      <c r="W1064" s="200" t="s">
        <v>93</v>
      </c>
      <c r="X1064" s="196" t="s">
        <v>13</v>
      </c>
      <c r="AA1064" s="196" t="s">
        <v>10416</v>
      </c>
      <c r="AB1064" s="196" t="s">
        <v>10415</v>
      </c>
      <c r="AC1064" s="200">
        <v>2</v>
      </c>
      <c r="AD1064" s="200" t="s">
        <v>8231</v>
      </c>
      <c r="AE1064" s="203" t="s">
        <v>505</v>
      </c>
      <c r="AF1064" s="212">
        <v>2690000</v>
      </c>
    </row>
    <row r="1065" spans="1:33" ht="54" hidden="1" x14ac:dyDescent="0.25">
      <c r="A1065" s="209">
        <v>112874</v>
      </c>
      <c r="B1065" s="210">
        <v>3</v>
      </c>
      <c r="C1065" s="196" t="s">
        <v>85</v>
      </c>
      <c r="D1065" s="201">
        <v>39961</v>
      </c>
      <c r="E1065" s="196" t="s">
        <v>3675</v>
      </c>
      <c r="F1065" s="201">
        <v>44412</v>
      </c>
      <c r="G1065" s="196" t="s">
        <v>4070</v>
      </c>
      <c r="H1065" s="198" t="s">
        <v>140</v>
      </c>
      <c r="I1065" s="196" t="s">
        <v>10417</v>
      </c>
      <c r="J1065" s="196" t="s">
        <v>101</v>
      </c>
      <c r="L1065" s="200" t="s">
        <v>101</v>
      </c>
      <c r="M1065" s="198" t="s">
        <v>10418</v>
      </c>
      <c r="N1065" s="198" t="s">
        <v>10419</v>
      </c>
      <c r="O1065" s="196" t="s">
        <v>91</v>
      </c>
      <c r="P1065" s="198" t="s">
        <v>1783</v>
      </c>
      <c r="R1065" s="196" t="s">
        <v>47</v>
      </c>
      <c r="S1065" s="196" t="s">
        <v>45</v>
      </c>
      <c r="T1065" s="211">
        <v>0.9</v>
      </c>
      <c r="W1065" s="200" t="s">
        <v>93</v>
      </c>
      <c r="X1065" s="196" t="s">
        <v>103</v>
      </c>
      <c r="AA1065" s="196" t="s">
        <v>10420</v>
      </c>
      <c r="AB1065" s="196" t="s">
        <v>10421</v>
      </c>
      <c r="AC1065" s="200">
        <v>1</v>
      </c>
      <c r="AD1065" s="200" t="s">
        <v>8231</v>
      </c>
      <c r="AE1065" s="203" t="s">
        <v>505</v>
      </c>
      <c r="AF1065" s="212">
        <v>364000</v>
      </c>
    </row>
    <row r="1066" spans="1:33" ht="54" hidden="1" x14ac:dyDescent="0.25">
      <c r="A1066" s="209">
        <v>112874</v>
      </c>
      <c r="B1066" s="210">
        <v>3</v>
      </c>
      <c r="C1066" s="196" t="s">
        <v>85</v>
      </c>
      <c r="D1066" s="201">
        <v>39961</v>
      </c>
      <c r="E1066" s="196" t="s">
        <v>3675</v>
      </c>
      <c r="F1066" s="201">
        <v>44412</v>
      </c>
      <c r="G1066" s="196" t="s">
        <v>4070</v>
      </c>
      <c r="H1066" s="198" t="s">
        <v>140</v>
      </c>
      <c r="I1066" s="196" t="s">
        <v>10417</v>
      </c>
      <c r="J1066" s="196" t="s">
        <v>101</v>
      </c>
      <c r="L1066" s="200" t="s">
        <v>101</v>
      </c>
      <c r="M1066" s="198" t="s">
        <v>10418</v>
      </c>
      <c r="N1066" s="198" t="s">
        <v>10419</v>
      </c>
      <c r="O1066" s="196" t="s">
        <v>91</v>
      </c>
      <c r="P1066" s="198" t="s">
        <v>1783</v>
      </c>
      <c r="R1066" s="196" t="s">
        <v>47</v>
      </c>
      <c r="S1066" s="196" t="s">
        <v>45</v>
      </c>
      <c r="T1066" s="211">
        <v>0.9</v>
      </c>
      <c r="W1066" s="200" t="s">
        <v>93</v>
      </c>
      <c r="X1066" s="196" t="s">
        <v>103</v>
      </c>
      <c r="AA1066" s="196" t="s">
        <v>10422</v>
      </c>
      <c r="AB1066" s="196" t="s">
        <v>10421</v>
      </c>
      <c r="AC1066" s="200">
        <v>1</v>
      </c>
      <c r="AD1066" s="200" t="s">
        <v>8231</v>
      </c>
      <c r="AE1066" s="203" t="s">
        <v>505</v>
      </c>
      <c r="AF1066" s="212">
        <v>375000</v>
      </c>
    </row>
    <row r="1067" spans="1:33" ht="54" hidden="1" x14ac:dyDescent="0.25">
      <c r="A1067" s="209">
        <v>112874</v>
      </c>
      <c r="B1067" s="210">
        <v>3</v>
      </c>
      <c r="C1067" s="196" t="s">
        <v>85</v>
      </c>
      <c r="D1067" s="201">
        <v>39961</v>
      </c>
      <c r="E1067" s="196" t="s">
        <v>3675</v>
      </c>
      <c r="F1067" s="201">
        <v>44412</v>
      </c>
      <c r="G1067" s="196" t="s">
        <v>4070</v>
      </c>
      <c r="H1067" s="198" t="s">
        <v>140</v>
      </c>
      <c r="I1067" s="196" t="s">
        <v>10417</v>
      </c>
      <c r="J1067" s="196" t="s">
        <v>101</v>
      </c>
      <c r="L1067" s="200" t="s">
        <v>101</v>
      </c>
      <c r="M1067" s="198" t="s">
        <v>10418</v>
      </c>
      <c r="N1067" s="198" t="s">
        <v>10419</v>
      </c>
      <c r="O1067" s="196" t="s">
        <v>91</v>
      </c>
      <c r="P1067" s="198" t="s">
        <v>1783</v>
      </c>
      <c r="R1067" s="196" t="s">
        <v>47</v>
      </c>
      <c r="S1067" s="196" t="s">
        <v>45</v>
      </c>
      <c r="T1067" s="211">
        <v>0.9</v>
      </c>
      <c r="W1067" s="200" t="s">
        <v>93</v>
      </c>
      <c r="X1067" s="196" t="s">
        <v>103</v>
      </c>
      <c r="AA1067" s="196" t="s">
        <v>10423</v>
      </c>
      <c r="AB1067" s="196" t="s">
        <v>10421</v>
      </c>
      <c r="AC1067" s="200">
        <v>2</v>
      </c>
      <c r="AD1067" s="200" t="s">
        <v>8231</v>
      </c>
      <c r="AE1067" s="203" t="s">
        <v>505</v>
      </c>
      <c r="AF1067" s="212">
        <v>3500000</v>
      </c>
    </row>
    <row r="1068" spans="1:33" ht="36" hidden="1" x14ac:dyDescent="0.25">
      <c r="A1068" s="209">
        <v>112874.01</v>
      </c>
      <c r="B1068" s="210">
        <v>3</v>
      </c>
      <c r="C1068" s="196" t="s">
        <v>122</v>
      </c>
      <c r="D1068" s="201">
        <v>43432</v>
      </c>
      <c r="E1068" s="196" t="s">
        <v>1741</v>
      </c>
      <c r="F1068" s="201">
        <v>44412</v>
      </c>
      <c r="G1068" s="196" t="s">
        <v>4070</v>
      </c>
      <c r="H1068" s="198" t="s">
        <v>140</v>
      </c>
      <c r="I1068" s="196" t="s">
        <v>10417</v>
      </c>
      <c r="J1068" s="196" t="s">
        <v>101</v>
      </c>
      <c r="L1068" s="200" t="s">
        <v>101</v>
      </c>
      <c r="M1068" s="198" t="s">
        <v>10424</v>
      </c>
      <c r="N1068" s="198" t="s">
        <v>10425</v>
      </c>
      <c r="O1068" s="196" t="s">
        <v>91</v>
      </c>
      <c r="P1068" s="198" t="s">
        <v>1783</v>
      </c>
      <c r="R1068" s="196" t="s">
        <v>47</v>
      </c>
      <c r="S1068" s="196" t="s">
        <v>45</v>
      </c>
      <c r="T1068" s="211">
        <v>0.5</v>
      </c>
      <c r="W1068" s="200" t="s">
        <v>93</v>
      </c>
      <c r="X1068" s="196" t="s">
        <v>103</v>
      </c>
      <c r="AA1068" s="196" t="s">
        <v>10426</v>
      </c>
      <c r="AB1068" s="196" t="s">
        <v>10427</v>
      </c>
      <c r="AC1068" s="200">
        <v>3</v>
      </c>
      <c r="AD1068" s="200" t="s">
        <v>8231</v>
      </c>
      <c r="AE1068" s="203" t="s">
        <v>505</v>
      </c>
      <c r="AF1068" s="212">
        <v>5031748</v>
      </c>
    </row>
    <row r="1069" spans="1:33" hidden="1" x14ac:dyDescent="0.25">
      <c r="A1069" s="209">
        <v>112876</v>
      </c>
      <c r="B1069" s="210">
        <v>3</v>
      </c>
      <c r="C1069" s="196" t="s">
        <v>97</v>
      </c>
      <c r="D1069" s="201">
        <v>39962</v>
      </c>
      <c r="E1069" s="196" t="s">
        <v>3675</v>
      </c>
      <c r="F1069" s="201">
        <v>44413</v>
      </c>
      <c r="G1069" s="196" t="s">
        <v>241</v>
      </c>
      <c r="H1069" s="198" t="s">
        <v>140</v>
      </c>
      <c r="I1069" s="196" t="s">
        <v>3676</v>
      </c>
      <c r="K1069" s="196" t="s">
        <v>3677</v>
      </c>
      <c r="L1069" s="200" t="s">
        <v>183</v>
      </c>
      <c r="M1069" s="198" t="s">
        <v>3678</v>
      </c>
      <c r="N1069" s="198" t="s">
        <v>3679</v>
      </c>
      <c r="O1069" s="196" t="s">
        <v>91</v>
      </c>
      <c r="P1069" s="198" t="s">
        <v>1936</v>
      </c>
      <c r="R1069" s="196" t="s">
        <v>47</v>
      </c>
      <c r="S1069" s="196" t="s">
        <v>45</v>
      </c>
      <c r="T1069" s="211">
        <v>0.5</v>
      </c>
      <c r="U1069" s="201">
        <v>42706</v>
      </c>
      <c r="W1069" s="200" t="s">
        <v>93</v>
      </c>
      <c r="X1069" s="196" t="s">
        <v>103</v>
      </c>
      <c r="AA1069" s="196" t="s">
        <v>10428</v>
      </c>
      <c r="AB1069" s="196" t="s">
        <v>10429</v>
      </c>
      <c r="AC1069" s="200">
        <v>0</v>
      </c>
      <c r="AD1069" s="200" t="s">
        <v>8231</v>
      </c>
      <c r="AE1069" s="212">
        <v>-56469.46</v>
      </c>
      <c r="AF1069" s="212">
        <v>143530.54</v>
      </c>
      <c r="AG1069" s="198" t="s">
        <v>3680</v>
      </c>
    </row>
    <row r="1070" spans="1:33" hidden="1" x14ac:dyDescent="0.25">
      <c r="A1070" s="209">
        <v>112876</v>
      </c>
      <c r="B1070" s="210">
        <v>3</v>
      </c>
      <c r="C1070" s="196" t="s">
        <v>97</v>
      </c>
      <c r="D1070" s="201">
        <v>39962</v>
      </c>
      <c r="E1070" s="196" t="s">
        <v>3675</v>
      </c>
      <c r="F1070" s="201">
        <v>44413</v>
      </c>
      <c r="G1070" s="196" t="s">
        <v>241</v>
      </c>
      <c r="H1070" s="198" t="s">
        <v>140</v>
      </c>
      <c r="I1070" s="196" t="s">
        <v>3676</v>
      </c>
      <c r="K1070" s="196" t="s">
        <v>3677</v>
      </c>
      <c r="L1070" s="200" t="s">
        <v>183</v>
      </c>
      <c r="M1070" s="198" t="s">
        <v>3678</v>
      </c>
      <c r="N1070" s="198" t="s">
        <v>3679</v>
      </c>
      <c r="O1070" s="196" t="s">
        <v>91</v>
      </c>
      <c r="P1070" s="198" t="s">
        <v>1936</v>
      </c>
      <c r="R1070" s="196" t="s">
        <v>47</v>
      </c>
      <c r="S1070" s="196" t="s">
        <v>45</v>
      </c>
      <c r="T1070" s="211">
        <v>0.5</v>
      </c>
      <c r="U1070" s="201">
        <v>42706</v>
      </c>
      <c r="W1070" s="200" t="s">
        <v>93</v>
      </c>
      <c r="X1070" s="196" t="s">
        <v>103</v>
      </c>
      <c r="AA1070" s="196" t="s">
        <v>10430</v>
      </c>
      <c r="AB1070" s="196" t="s">
        <v>10429</v>
      </c>
      <c r="AC1070" s="200">
        <v>1</v>
      </c>
      <c r="AD1070" s="200" t="s">
        <v>8231</v>
      </c>
      <c r="AE1070" s="212">
        <v>-16835.23</v>
      </c>
      <c r="AF1070" s="212">
        <v>183164.77</v>
      </c>
      <c r="AG1070" s="198" t="s">
        <v>3680</v>
      </c>
    </row>
    <row r="1071" spans="1:33" hidden="1" x14ac:dyDescent="0.25">
      <c r="A1071" s="209">
        <v>112876</v>
      </c>
      <c r="B1071" s="210">
        <v>3</v>
      </c>
      <c r="C1071" s="196" t="s">
        <v>97</v>
      </c>
      <c r="D1071" s="201">
        <v>39962</v>
      </c>
      <c r="E1071" s="196" t="s">
        <v>3675</v>
      </c>
      <c r="F1071" s="201">
        <v>44413</v>
      </c>
      <c r="G1071" s="196" t="s">
        <v>241</v>
      </c>
      <c r="H1071" s="198" t="s">
        <v>140</v>
      </c>
      <c r="I1071" s="196" t="s">
        <v>3676</v>
      </c>
      <c r="K1071" s="196" t="s">
        <v>3677</v>
      </c>
      <c r="L1071" s="200" t="s">
        <v>183</v>
      </c>
      <c r="M1071" s="198" t="s">
        <v>3678</v>
      </c>
      <c r="N1071" s="198" t="s">
        <v>3679</v>
      </c>
      <c r="O1071" s="196" t="s">
        <v>91</v>
      </c>
      <c r="P1071" s="198" t="s">
        <v>1936</v>
      </c>
      <c r="R1071" s="196" t="s">
        <v>47</v>
      </c>
      <c r="S1071" s="196" t="s">
        <v>45</v>
      </c>
      <c r="T1071" s="211">
        <v>0.5</v>
      </c>
      <c r="U1071" s="201">
        <v>42706</v>
      </c>
      <c r="W1071" s="200" t="s">
        <v>93</v>
      </c>
      <c r="X1071" s="196" t="s">
        <v>103</v>
      </c>
      <c r="AA1071" s="196" t="s">
        <v>10431</v>
      </c>
      <c r="AB1071" s="196" t="s">
        <v>10429</v>
      </c>
      <c r="AC1071" s="200">
        <v>2</v>
      </c>
      <c r="AD1071" s="200" t="s">
        <v>8231</v>
      </c>
      <c r="AE1071" s="212">
        <v>-716416.66</v>
      </c>
      <c r="AF1071" s="212">
        <v>708583.34</v>
      </c>
      <c r="AG1071" s="198" t="s">
        <v>3680</v>
      </c>
    </row>
    <row r="1072" spans="1:33" hidden="1" x14ac:dyDescent="0.25">
      <c r="A1072" s="209">
        <v>112876</v>
      </c>
      <c r="B1072" s="210">
        <v>3</v>
      </c>
      <c r="C1072" s="196" t="s">
        <v>97</v>
      </c>
      <c r="D1072" s="201">
        <v>39962</v>
      </c>
      <c r="E1072" s="196" t="s">
        <v>3675</v>
      </c>
      <c r="F1072" s="201">
        <v>44413</v>
      </c>
      <c r="G1072" s="196" t="s">
        <v>241</v>
      </c>
      <c r="H1072" s="198" t="s">
        <v>140</v>
      </c>
      <c r="I1072" s="196" t="s">
        <v>3676</v>
      </c>
      <c r="K1072" s="196" t="s">
        <v>3677</v>
      </c>
      <c r="L1072" s="200" t="s">
        <v>183</v>
      </c>
      <c r="M1072" s="198" t="s">
        <v>3678</v>
      </c>
      <c r="N1072" s="198" t="s">
        <v>3679</v>
      </c>
      <c r="O1072" s="196" t="s">
        <v>91</v>
      </c>
      <c r="P1072" s="198" t="s">
        <v>1936</v>
      </c>
      <c r="R1072" s="196" t="s">
        <v>47</v>
      </c>
      <c r="S1072" s="196" t="s">
        <v>45</v>
      </c>
      <c r="T1072" s="211">
        <v>0.5</v>
      </c>
      <c r="U1072" s="201">
        <v>42706</v>
      </c>
      <c r="W1072" s="200" t="s">
        <v>93</v>
      </c>
      <c r="X1072" s="196" t="s">
        <v>103</v>
      </c>
      <c r="AA1072" s="196" t="s">
        <v>10432</v>
      </c>
      <c r="AB1072" s="196" t="s">
        <v>10429</v>
      </c>
      <c r="AC1072" s="200">
        <v>3</v>
      </c>
      <c r="AD1072" s="200" t="s">
        <v>8231</v>
      </c>
      <c r="AE1072" s="212">
        <v>113883.7</v>
      </c>
      <c r="AF1072" s="212">
        <v>2130561.7000000002</v>
      </c>
      <c r="AG1072" s="198" t="s">
        <v>3680</v>
      </c>
    </row>
    <row r="1073" spans="1:33" ht="36" hidden="1" x14ac:dyDescent="0.25">
      <c r="A1073" s="209">
        <v>112965</v>
      </c>
      <c r="B1073" s="210">
        <v>1</v>
      </c>
      <c r="C1073" s="196" t="s">
        <v>85</v>
      </c>
      <c r="D1073" s="201">
        <v>39980</v>
      </c>
      <c r="E1073" s="196" t="s">
        <v>10433</v>
      </c>
      <c r="F1073" s="201">
        <v>44455</v>
      </c>
      <c r="G1073" s="196" t="s">
        <v>1479</v>
      </c>
      <c r="H1073" s="198" t="s">
        <v>337</v>
      </c>
      <c r="I1073" s="196" t="s">
        <v>1498</v>
      </c>
      <c r="J1073" s="196" t="s">
        <v>101</v>
      </c>
      <c r="L1073" s="200" t="s">
        <v>101</v>
      </c>
      <c r="M1073" s="198" t="s">
        <v>10434</v>
      </c>
      <c r="N1073" s="198" t="s">
        <v>10435</v>
      </c>
      <c r="O1073" s="196" t="s">
        <v>553</v>
      </c>
      <c r="P1073" s="198" t="s">
        <v>1783</v>
      </c>
      <c r="R1073" s="196" t="s">
        <v>47</v>
      </c>
      <c r="S1073" s="196" t="s">
        <v>45</v>
      </c>
      <c r="T1073" s="211">
        <v>1.21</v>
      </c>
      <c r="U1073" s="201">
        <v>45884</v>
      </c>
      <c r="W1073" s="200" t="s">
        <v>93</v>
      </c>
      <c r="X1073" s="196" t="s">
        <v>103</v>
      </c>
      <c r="Z1073" s="198" t="s">
        <v>10436</v>
      </c>
      <c r="AA1073" s="196" t="s">
        <v>10437</v>
      </c>
      <c r="AB1073" s="196" t="s">
        <v>10438</v>
      </c>
      <c r="AC1073" s="200">
        <v>0</v>
      </c>
      <c r="AD1073" s="200" t="s">
        <v>8231</v>
      </c>
      <c r="AE1073" s="203" t="s">
        <v>505</v>
      </c>
      <c r="AF1073" s="212">
        <v>350000</v>
      </c>
    </row>
    <row r="1074" spans="1:33" ht="54" hidden="1" x14ac:dyDescent="0.25">
      <c r="A1074" s="209">
        <v>113028</v>
      </c>
      <c r="B1074" s="210">
        <v>4</v>
      </c>
      <c r="C1074" s="196" t="s">
        <v>85</v>
      </c>
      <c r="D1074" s="201">
        <v>40009</v>
      </c>
      <c r="E1074" s="196" t="s">
        <v>3660</v>
      </c>
      <c r="F1074" s="201">
        <v>44426</v>
      </c>
      <c r="G1074" s="196" t="s">
        <v>509</v>
      </c>
      <c r="H1074" s="198" t="s">
        <v>88</v>
      </c>
      <c r="I1074" s="196" t="s">
        <v>484</v>
      </c>
      <c r="J1074" s="196" t="s">
        <v>101</v>
      </c>
      <c r="L1074" s="200" t="s">
        <v>101</v>
      </c>
      <c r="M1074" s="198" t="s">
        <v>10439</v>
      </c>
      <c r="N1074" s="198" t="s">
        <v>10440</v>
      </c>
      <c r="O1074" s="196" t="s">
        <v>91</v>
      </c>
      <c r="P1074" s="198" t="s">
        <v>1783</v>
      </c>
      <c r="R1074" s="196" t="s">
        <v>47</v>
      </c>
      <c r="S1074" s="196" t="s">
        <v>45</v>
      </c>
      <c r="T1074" s="211">
        <v>2.92</v>
      </c>
      <c r="W1074" s="200" t="s">
        <v>93</v>
      </c>
      <c r="X1074" s="196" t="s">
        <v>13</v>
      </c>
      <c r="AA1074" s="196" t="s">
        <v>10441</v>
      </c>
      <c r="AB1074" s="196" t="s">
        <v>10442</v>
      </c>
      <c r="AC1074" s="200">
        <v>1</v>
      </c>
      <c r="AD1074" s="200" t="s">
        <v>8231</v>
      </c>
      <c r="AE1074" s="203" t="s">
        <v>505</v>
      </c>
      <c r="AF1074" s="212">
        <v>4505750</v>
      </c>
    </row>
    <row r="1075" spans="1:33" ht="54" hidden="1" x14ac:dyDescent="0.25">
      <c r="A1075" s="209">
        <v>113028</v>
      </c>
      <c r="B1075" s="210">
        <v>4</v>
      </c>
      <c r="C1075" s="196" t="s">
        <v>85</v>
      </c>
      <c r="D1075" s="201">
        <v>40009</v>
      </c>
      <c r="E1075" s="196" t="s">
        <v>3660</v>
      </c>
      <c r="F1075" s="201">
        <v>44426</v>
      </c>
      <c r="G1075" s="196" t="s">
        <v>509</v>
      </c>
      <c r="H1075" s="198" t="s">
        <v>88</v>
      </c>
      <c r="I1075" s="196" t="s">
        <v>484</v>
      </c>
      <c r="J1075" s="196" t="s">
        <v>101</v>
      </c>
      <c r="L1075" s="200" t="s">
        <v>101</v>
      </c>
      <c r="M1075" s="198" t="s">
        <v>10439</v>
      </c>
      <c r="N1075" s="198" t="s">
        <v>10440</v>
      </c>
      <c r="O1075" s="196" t="s">
        <v>91</v>
      </c>
      <c r="P1075" s="198" t="s">
        <v>1783</v>
      </c>
      <c r="R1075" s="196" t="s">
        <v>47</v>
      </c>
      <c r="S1075" s="196" t="s">
        <v>45</v>
      </c>
      <c r="T1075" s="211">
        <v>2.92</v>
      </c>
      <c r="W1075" s="200" t="s">
        <v>93</v>
      </c>
      <c r="X1075" s="196" t="s">
        <v>13</v>
      </c>
      <c r="AA1075" s="196" t="s">
        <v>10443</v>
      </c>
      <c r="AB1075" s="196" t="s">
        <v>10444</v>
      </c>
      <c r="AC1075" s="200">
        <v>1</v>
      </c>
      <c r="AD1075" s="200" t="s">
        <v>8231</v>
      </c>
      <c r="AE1075" s="203" t="s">
        <v>505</v>
      </c>
      <c r="AF1075" s="212">
        <v>589510</v>
      </c>
    </row>
    <row r="1076" spans="1:33" ht="54" hidden="1" x14ac:dyDescent="0.25">
      <c r="A1076" s="209">
        <v>113028</v>
      </c>
      <c r="B1076" s="210">
        <v>4</v>
      </c>
      <c r="C1076" s="196" t="s">
        <v>85</v>
      </c>
      <c r="D1076" s="201">
        <v>40009</v>
      </c>
      <c r="E1076" s="196" t="s">
        <v>3660</v>
      </c>
      <c r="F1076" s="201">
        <v>44426</v>
      </c>
      <c r="G1076" s="196" t="s">
        <v>509</v>
      </c>
      <c r="H1076" s="198" t="s">
        <v>88</v>
      </c>
      <c r="I1076" s="196" t="s">
        <v>484</v>
      </c>
      <c r="J1076" s="196" t="s">
        <v>101</v>
      </c>
      <c r="L1076" s="200" t="s">
        <v>101</v>
      </c>
      <c r="M1076" s="198" t="s">
        <v>10439</v>
      </c>
      <c r="N1076" s="198" t="s">
        <v>10440</v>
      </c>
      <c r="O1076" s="196" t="s">
        <v>91</v>
      </c>
      <c r="P1076" s="198" t="s">
        <v>1783</v>
      </c>
      <c r="R1076" s="196" t="s">
        <v>47</v>
      </c>
      <c r="S1076" s="196" t="s">
        <v>45</v>
      </c>
      <c r="T1076" s="211">
        <v>2.92</v>
      </c>
      <c r="W1076" s="200" t="s">
        <v>93</v>
      </c>
      <c r="X1076" s="196" t="s">
        <v>13</v>
      </c>
      <c r="AA1076" s="196" t="s">
        <v>10445</v>
      </c>
      <c r="AB1076" s="196" t="s">
        <v>10442</v>
      </c>
      <c r="AC1076" s="200">
        <v>2</v>
      </c>
      <c r="AD1076" s="200" t="s">
        <v>8231</v>
      </c>
      <c r="AE1076" s="203" t="s">
        <v>505</v>
      </c>
      <c r="AF1076" s="212">
        <v>0</v>
      </c>
    </row>
    <row r="1077" spans="1:33" ht="36" hidden="1" x14ac:dyDescent="0.25">
      <c r="A1077" s="209">
        <v>113028.02</v>
      </c>
      <c r="B1077" s="210">
        <v>4</v>
      </c>
      <c r="C1077" s="196" t="s">
        <v>97</v>
      </c>
      <c r="D1077" s="201">
        <v>41381</v>
      </c>
      <c r="E1077" s="196" t="s">
        <v>2170</v>
      </c>
      <c r="F1077" s="201">
        <v>44426</v>
      </c>
      <c r="G1077" s="196" t="s">
        <v>509</v>
      </c>
      <c r="H1077" s="198" t="s">
        <v>88</v>
      </c>
      <c r="I1077" s="196" t="s">
        <v>484</v>
      </c>
      <c r="J1077" s="196" t="s">
        <v>101</v>
      </c>
      <c r="L1077" s="200" t="s">
        <v>101</v>
      </c>
      <c r="M1077" s="198" t="s">
        <v>4142</v>
      </c>
      <c r="N1077" s="198" t="s">
        <v>4143</v>
      </c>
      <c r="O1077" s="196" t="s">
        <v>553</v>
      </c>
      <c r="P1077" s="198" t="s">
        <v>3419</v>
      </c>
      <c r="R1077" s="196" t="s">
        <v>47</v>
      </c>
      <c r="S1077" s="196" t="s">
        <v>45</v>
      </c>
      <c r="T1077" s="211">
        <v>0.45</v>
      </c>
      <c r="W1077" s="200" t="s">
        <v>93</v>
      </c>
      <c r="X1077" s="196" t="s">
        <v>13</v>
      </c>
      <c r="AA1077" s="196" t="s">
        <v>10446</v>
      </c>
      <c r="AB1077" s="196" t="s">
        <v>10447</v>
      </c>
      <c r="AC1077" s="200">
        <v>2</v>
      </c>
      <c r="AD1077" s="200" t="s">
        <v>8231</v>
      </c>
      <c r="AE1077" s="203" t="s">
        <v>505</v>
      </c>
      <c r="AF1077" s="212">
        <v>2200241</v>
      </c>
    </row>
    <row r="1078" spans="1:33" ht="36" hidden="1" x14ac:dyDescent="0.25">
      <c r="A1078" s="209">
        <v>113028.02</v>
      </c>
      <c r="B1078" s="210">
        <v>4</v>
      </c>
      <c r="C1078" s="196" t="s">
        <v>97</v>
      </c>
      <c r="D1078" s="201">
        <v>41381</v>
      </c>
      <c r="E1078" s="196" t="s">
        <v>2170</v>
      </c>
      <c r="F1078" s="201">
        <v>44426</v>
      </c>
      <c r="G1078" s="196" t="s">
        <v>509</v>
      </c>
      <c r="H1078" s="198" t="s">
        <v>88</v>
      </c>
      <c r="I1078" s="196" t="s">
        <v>484</v>
      </c>
      <c r="J1078" s="196" t="s">
        <v>101</v>
      </c>
      <c r="L1078" s="200" t="s">
        <v>101</v>
      </c>
      <c r="M1078" s="198" t="s">
        <v>4142</v>
      </c>
      <c r="N1078" s="198" t="s">
        <v>4143</v>
      </c>
      <c r="O1078" s="196" t="s">
        <v>553</v>
      </c>
      <c r="P1078" s="198" t="s">
        <v>3419</v>
      </c>
      <c r="R1078" s="196" t="s">
        <v>47</v>
      </c>
      <c r="S1078" s="196" t="s">
        <v>45</v>
      </c>
      <c r="T1078" s="211">
        <v>0.45</v>
      </c>
      <c r="W1078" s="200" t="s">
        <v>93</v>
      </c>
      <c r="X1078" s="196" t="s">
        <v>13</v>
      </c>
      <c r="AA1078" s="196" t="s">
        <v>10448</v>
      </c>
      <c r="AB1078" s="196" t="s">
        <v>10447</v>
      </c>
      <c r="AC1078" s="200">
        <v>3</v>
      </c>
      <c r="AD1078" s="200" t="s">
        <v>8231</v>
      </c>
      <c r="AE1078" s="212">
        <v>510690</v>
      </c>
      <c r="AF1078" s="212">
        <v>5519716</v>
      </c>
    </row>
    <row r="1079" spans="1:33" ht="36" hidden="1" x14ac:dyDescent="0.25">
      <c r="A1079" s="209">
        <v>113028.03</v>
      </c>
      <c r="B1079" s="210">
        <v>4</v>
      </c>
      <c r="C1079" s="196" t="s">
        <v>85</v>
      </c>
      <c r="D1079" s="201">
        <v>41381</v>
      </c>
      <c r="E1079" s="196" t="s">
        <v>2170</v>
      </c>
      <c r="F1079" s="201">
        <v>44426</v>
      </c>
      <c r="G1079" s="196" t="s">
        <v>509</v>
      </c>
      <c r="H1079" s="198" t="s">
        <v>88</v>
      </c>
      <c r="I1079" s="196" t="s">
        <v>484</v>
      </c>
      <c r="J1079" s="196" t="s">
        <v>101</v>
      </c>
      <c r="L1079" s="200" t="s">
        <v>101</v>
      </c>
      <c r="M1079" s="198" t="s">
        <v>10449</v>
      </c>
      <c r="N1079" s="198" t="s">
        <v>10450</v>
      </c>
      <c r="O1079" s="196" t="s">
        <v>553</v>
      </c>
      <c r="P1079" s="198" t="s">
        <v>3419</v>
      </c>
      <c r="R1079" s="196" t="s">
        <v>47</v>
      </c>
      <c r="S1079" s="196" t="s">
        <v>45</v>
      </c>
      <c r="T1079" s="211">
        <v>0.68</v>
      </c>
      <c r="W1079" s="200" t="s">
        <v>93</v>
      </c>
      <c r="X1079" s="196" t="s">
        <v>13</v>
      </c>
      <c r="AA1079" s="196" t="s">
        <v>10451</v>
      </c>
      <c r="AB1079" s="196" t="s">
        <v>10452</v>
      </c>
      <c r="AC1079" s="200">
        <v>2</v>
      </c>
      <c r="AD1079" s="200" t="s">
        <v>8231</v>
      </c>
      <c r="AE1079" s="203" t="s">
        <v>505</v>
      </c>
      <c r="AF1079" s="212">
        <v>1024000</v>
      </c>
    </row>
    <row r="1080" spans="1:33" hidden="1" x14ac:dyDescent="0.25">
      <c r="A1080" s="209">
        <v>113057</v>
      </c>
      <c r="B1080" s="210">
        <v>2</v>
      </c>
      <c r="C1080" s="196" t="s">
        <v>97</v>
      </c>
      <c r="D1080" s="201">
        <v>40015</v>
      </c>
      <c r="E1080" s="196" t="s">
        <v>741</v>
      </c>
      <c r="F1080" s="201">
        <v>44022</v>
      </c>
      <c r="G1080" s="196" t="s">
        <v>426</v>
      </c>
      <c r="H1080" s="198" t="s">
        <v>144</v>
      </c>
      <c r="I1080" s="196" t="s">
        <v>10453</v>
      </c>
      <c r="K1080" s="196" t="s">
        <v>10454</v>
      </c>
      <c r="L1080" s="200" t="s">
        <v>183</v>
      </c>
      <c r="M1080" s="198" t="s">
        <v>10455</v>
      </c>
      <c r="N1080" s="198" t="s">
        <v>10456</v>
      </c>
      <c r="O1080" s="196" t="s">
        <v>40</v>
      </c>
      <c r="P1080" s="198" t="s">
        <v>166</v>
      </c>
      <c r="R1080" s="196" t="s">
        <v>39</v>
      </c>
      <c r="S1080" s="196" t="s">
        <v>45</v>
      </c>
      <c r="T1080" s="211">
        <v>0.01</v>
      </c>
      <c r="U1080" s="201">
        <v>43553</v>
      </c>
      <c r="W1080" s="200" t="s">
        <v>93</v>
      </c>
      <c r="X1080" s="196" t="s">
        <v>186</v>
      </c>
      <c r="Z1080" s="198" t="s">
        <v>10457</v>
      </c>
      <c r="AA1080" s="196" t="s">
        <v>10458</v>
      </c>
      <c r="AB1080" s="196" t="s">
        <v>10459</v>
      </c>
      <c r="AC1080" s="200">
        <v>0</v>
      </c>
      <c r="AD1080" s="200" t="s">
        <v>8231</v>
      </c>
      <c r="AE1080" s="203" t="s">
        <v>505</v>
      </c>
      <c r="AF1080" s="212">
        <v>88574.9</v>
      </c>
      <c r="AG1080" s="198" t="s">
        <v>215</v>
      </c>
    </row>
    <row r="1081" spans="1:33" hidden="1" x14ac:dyDescent="0.25">
      <c r="A1081" s="209">
        <v>113057</v>
      </c>
      <c r="B1081" s="210">
        <v>2</v>
      </c>
      <c r="C1081" s="196" t="s">
        <v>97</v>
      </c>
      <c r="D1081" s="201">
        <v>40015</v>
      </c>
      <c r="E1081" s="196" t="s">
        <v>741</v>
      </c>
      <c r="F1081" s="201">
        <v>44022</v>
      </c>
      <c r="G1081" s="196" t="s">
        <v>426</v>
      </c>
      <c r="H1081" s="198" t="s">
        <v>144</v>
      </c>
      <c r="I1081" s="196" t="s">
        <v>10453</v>
      </c>
      <c r="K1081" s="196" t="s">
        <v>10454</v>
      </c>
      <c r="L1081" s="200" t="s">
        <v>183</v>
      </c>
      <c r="M1081" s="198" t="s">
        <v>10455</v>
      </c>
      <c r="N1081" s="198" t="s">
        <v>10456</v>
      </c>
      <c r="O1081" s="196" t="s">
        <v>40</v>
      </c>
      <c r="P1081" s="198" t="s">
        <v>166</v>
      </c>
      <c r="R1081" s="196" t="s">
        <v>39</v>
      </c>
      <c r="S1081" s="196" t="s">
        <v>45</v>
      </c>
      <c r="T1081" s="211">
        <v>0.01</v>
      </c>
      <c r="U1081" s="201">
        <v>43553</v>
      </c>
      <c r="W1081" s="200" t="s">
        <v>93</v>
      </c>
      <c r="X1081" s="196" t="s">
        <v>186</v>
      </c>
      <c r="Z1081" s="198" t="s">
        <v>10457</v>
      </c>
      <c r="AA1081" s="196" t="s">
        <v>10460</v>
      </c>
      <c r="AB1081" s="196" t="s">
        <v>10459</v>
      </c>
      <c r="AC1081" s="200">
        <v>1</v>
      </c>
      <c r="AD1081" s="200" t="s">
        <v>8231</v>
      </c>
      <c r="AE1081" s="203" t="s">
        <v>505</v>
      </c>
      <c r="AF1081" s="212">
        <v>20000</v>
      </c>
      <c r="AG1081" s="198" t="s">
        <v>215</v>
      </c>
    </row>
    <row r="1082" spans="1:33" hidden="1" x14ac:dyDescent="0.25">
      <c r="A1082" s="209">
        <v>113057</v>
      </c>
      <c r="B1082" s="210">
        <v>2</v>
      </c>
      <c r="C1082" s="196" t="s">
        <v>97</v>
      </c>
      <c r="D1082" s="201">
        <v>40015</v>
      </c>
      <c r="E1082" s="196" t="s">
        <v>741</v>
      </c>
      <c r="F1082" s="201">
        <v>44022</v>
      </c>
      <c r="G1082" s="196" t="s">
        <v>426</v>
      </c>
      <c r="H1082" s="198" t="s">
        <v>144</v>
      </c>
      <c r="I1082" s="196" t="s">
        <v>10453</v>
      </c>
      <c r="K1082" s="196" t="s">
        <v>10454</v>
      </c>
      <c r="L1082" s="200" t="s">
        <v>183</v>
      </c>
      <c r="M1082" s="198" t="s">
        <v>10455</v>
      </c>
      <c r="N1082" s="198" t="s">
        <v>10456</v>
      </c>
      <c r="O1082" s="196" t="s">
        <v>40</v>
      </c>
      <c r="P1082" s="198" t="s">
        <v>166</v>
      </c>
      <c r="R1082" s="196" t="s">
        <v>39</v>
      </c>
      <c r="S1082" s="196" t="s">
        <v>45</v>
      </c>
      <c r="T1082" s="211">
        <v>0.01</v>
      </c>
      <c r="U1082" s="201">
        <v>43553</v>
      </c>
      <c r="W1082" s="200" t="s">
        <v>93</v>
      </c>
      <c r="X1082" s="196" t="s">
        <v>186</v>
      </c>
      <c r="Z1082" s="198" t="s">
        <v>10457</v>
      </c>
      <c r="AA1082" s="196" t="s">
        <v>10461</v>
      </c>
      <c r="AB1082" s="196" t="s">
        <v>10459</v>
      </c>
      <c r="AC1082" s="200">
        <v>2</v>
      </c>
      <c r="AD1082" s="200" t="s">
        <v>8231</v>
      </c>
      <c r="AE1082" s="203" t="s">
        <v>505</v>
      </c>
      <c r="AF1082" s="212">
        <v>90000</v>
      </c>
      <c r="AG1082" s="198" t="s">
        <v>215</v>
      </c>
    </row>
    <row r="1083" spans="1:33" hidden="1" x14ac:dyDescent="0.25">
      <c r="A1083" s="209">
        <v>113057</v>
      </c>
      <c r="B1083" s="210">
        <v>2</v>
      </c>
      <c r="C1083" s="196" t="s">
        <v>97</v>
      </c>
      <c r="D1083" s="201">
        <v>40015</v>
      </c>
      <c r="E1083" s="196" t="s">
        <v>741</v>
      </c>
      <c r="F1083" s="201">
        <v>44022</v>
      </c>
      <c r="G1083" s="196" t="s">
        <v>426</v>
      </c>
      <c r="H1083" s="198" t="s">
        <v>144</v>
      </c>
      <c r="I1083" s="196" t="s">
        <v>10453</v>
      </c>
      <c r="K1083" s="196" t="s">
        <v>10454</v>
      </c>
      <c r="L1083" s="200" t="s">
        <v>183</v>
      </c>
      <c r="M1083" s="198" t="s">
        <v>10455</v>
      </c>
      <c r="N1083" s="198" t="s">
        <v>10456</v>
      </c>
      <c r="O1083" s="196" t="s">
        <v>40</v>
      </c>
      <c r="P1083" s="198" t="s">
        <v>166</v>
      </c>
      <c r="R1083" s="196" t="s">
        <v>39</v>
      </c>
      <c r="S1083" s="196" t="s">
        <v>45</v>
      </c>
      <c r="T1083" s="211">
        <v>0.01</v>
      </c>
      <c r="U1083" s="201">
        <v>43553</v>
      </c>
      <c r="W1083" s="200" t="s">
        <v>93</v>
      </c>
      <c r="X1083" s="196" t="s">
        <v>186</v>
      </c>
      <c r="Z1083" s="198" t="s">
        <v>10457</v>
      </c>
      <c r="AA1083" s="196" t="s">
        <v>10462</v>
      </c>
      <c r="AB1083" s="196" t="s">
        <v>10459</v>
      </c>
      <c r="AC1083" s="200">
        <v>3</v>
      </c>
      <c r="AD1083" s="200" t="s">
        <v>8231</v>
      </c>
      <c r="AE1083" s="203" t="s">
        <v>505</v>
      </c>
      <c r="AF1083" s="212">
        <v>1262966.17</v>
      </c>
      <c r="AG1083" s="198" t="s">
        <v>215</v>
      </c>
    </row>
    <row r="1084" spans="1:33" hidden="1" x14ac:dyDescent="0.25">
      <c r="A1084" s="209">
        <v>113092</v>
      </c>
      <c r="B1084" s="210">
        <v>3</v>
      </c>
      <c r="C1084" s="196" t="s">
        <v>114</v>
      </c>
      <c r="D1084" s="201">
        <v>40029</v>
      </c>
      <c r="E1084" s="196" t="s">
        <v>98</v>
      </c>
      <c r="F1084" s="201">
        <v>43926</v>
      </c>
      <c r="G1084" s="196" t="s">
        <v>98</v>
      </c>
      <c r="H1084" s="198" t="s">
        <v>538</v>
      </c>
      <c r="M1084" s="198" t="s">
        <v>10463</v>
      </c>
      <c r="O1084" s="196" t="s">
        <v>103</v>
      </c>
      <c r="P1084" s="198" t="s">
        <v>2705</v>
      </c>
      <c r="R1084" s="196" t="s">
        <v>47</v>
      </c>
      <c r="S1084" s="196" t="s">
        <v>43</v>
      </c>
      <c r="T1084" s="202" t="s">
        <v>505</v>
      </c>
      <c r="W1084" s="200" t="s">
        <v>93</v>
      </c>
      <c r="AA1084" s="196" t="s">
        <v>10464</v>
      </c>
      <c r="AC1084" s="200">
        <v>8</v>
      </c>
      <c r="AD1084" s="200" t="s">
        <v>8250</v>
      </c>
      <c r="AE1084" s="203" t="s">
        <v>505</v>
      </c>
      <c r="AF1084" s="212">
        <v>38619.870000000003</v>
      </c>
    </row>
    <row r="1085" spans="1:33" hidden="1" x14ac:dyDescent="0.25">
      <c r="A1085" s="209">
        <v>113198</v>
      </c>
      <c r="B1085" s="210">
        <v>2</v>
      </c>
      <c r="C1085" s="196" t="s">
        <v>85</v>
      </c>
      <c r="D1085" s="201">
        <v>40057</v>
      </c>
      <c r="E1085" s="196" t="s">
        <v>98</v>
      </c>
      <c r="F1085" s="201">
        <v>44138</v>
      </c>
      <c r="G1085" s="196" t="s">
        <v>87</v>
      </c>
      <c r="H1085" s="198" t="s">
        <v>1888</v>
      </c>
      <c r="M1085" s="198" t="s">
        <v>4110</v>
      </c>
      <c r="O1085" s="196" t="s">
        <v>157</v>
      </c>
      <c r="P1085" s="198" t="s">
        <v>157</v>
      </c>
      <c r="R1085" s="196" t="s">
        <v>47</v>
      </c>
      <c r="S1085" s="196" t="s">
        <v>43</v>
      </c>
      <c r="T1085" s="202" t="s">
        <v>505</v>
      </c>
      <c r="W1085" s="200" t="s">
        <v>93</v>
      </c>
      <c r="Y1085" s="196" t="s">
        <v>31</v>
      </c>
      <c r="AA1085" s="196" t="s">
        <v>10465</v>
      </c>
      <c r="AC1085" s="200">
        <v>1</v>
      </c>
      <c r="AD1085" s="200" t="s">
        <v>8274</v>
      </c>
      <c r="AE1085" s="212">
        <v>709000</v>
      </c>
      <c r="AF1085" s="212">
        <v>3083710.27</v>
      </c>
    </row>
    <row r="1086" spans="1:33" hidden="1" x14ac:dyDescent="0.25">
      <c r="A1086" s="209">
        <v>113249</v>
      </c>
      <c r="B1086" s="210">
        <v>3</v>
      </c>
      <c r="C1086" s="196" t="s">
        <v>97</v>
      </c>
      <c r="D1086" s="201">
        <v>40059</v>
      </c>
      <c r="E1086" s="196" t="s">
        <v>10466</v>
      </c>
      <c r="F1086" s="201">
        <v>44278</v>
      </c>
      <c r="G1086" s="196" t="s">
        <v>152</v>
      </c>
      <c r="H1086" s="198" t="s">
        <v>1272</v>
      </c>
      <c r="I1086" s="196" t="s">
        <v>2363</v>
      </c>
      <c r="J1086" s="196" t="s">
        <v>101</v>
      </c>
      <c r="L1086" s="200" t="s">
        <v>101</v>
      </c>
      <c r="M1086" s="198" t="s">
        <v>10467</v>
      </c>
      <c r="O1086" s="196" t="s">
        <v>40</v>
      </c>
      <c r="P1086" s="198" t="s">
        <v>473</v>
      </c>
      <c r="R1086" s="196" t="s">
        <v>39</v>
      </c>
      <c r="S1086" s="196" t="s">
        <v>46</v>
      </c>
      <c r="T1086" s="211">
        <v>0.01</v>
      </c>
      <c r="U1086" s="201">
        <v>40480</v>
      </c>
      <c r="W1086" s="200" t="s">
        <v>93</v>
      </c>
      <c r="X1086" s="196" t="s">
        <v>103</v>
      </c>
      <c r="Z1086" s="198" t="s">
        <v>10468</v>
      </c>
      <c r="AA1086" s="196" t="s">
        <v>10469</v>
      </c>
      <c r="AC1086" s="200">
        <v>1</v>
      </c>
      <c r="AD1086" s="200" t="s">
        <v>8274</v>
      </c>
      <c r="AE1086" s="203" t="s">
        <v>505</v>
      </c>
      <c r="AF1086" s="212">
        <v>77587.649999999994</v>
      </c>
      <c r="AG1086" s="198" t="s">
        <v>10470</v>
      </c>
    </row>
    <row r="1087" spans="1:33" hidden="1" x14ac:dyDescent="0.25">
      <c r="A1087" s="209">
        <v>113249</v>
      </c>
      <c r="B1087" s="210">
        <v>3</v>
      </c>
      <c r="C1087" s="196" t="s">
        <v>97</v>
      </c>
      <c r="D1087" s="201">
        <v>40059</v>
      </c>
      <c r="E1087" s="196" t="s">
        <v>10466</v>
      </c>
      <c r="F1087" s="201">
        <v>44278</v>
      </c>
      <c r="G1087" s="196" t="s">
        <v>152</v>
      </c>
      <c r="H1087" s="198" t="s">
        <v>1272</v>
      </c>
      <c r="I1087" s="196" t="s">
        <v>2363</v>
      </c>
      <c r="J1087" s="196" t="s">
        <v>101</v>
      </c>
      <c r="L1087" s="200" t="s">
        <v>101</v>
      </c>
      <c r="M1087" s="198" t="s">
        <v>10467</v>
      </c>
      <c r="O1087" s="196" t="s">
        <v>40</v>
      </c>
      <c r="P1087" s="198" t="s">
        <v>473</v>
      </c>
      <c r="R1087" s="196" t="s">
        <v>39</v>
      </c>
      <c r="S1087" s="196" t="s">
        <v>46</v>
      </c>
      <c r="T1087" s="211">
        <v>0.01</v>
      </c>
      <c r="U1087" s="201">
        <v>40480</v>
      </c>
      <c r="W1087" s="200" t="s">
        <v>93</v>
      </c>
      <c r="X1087" s="196" t="s">
        <v>103</v>
      </c>
      <c r="Z1087" s="198" t="s">
        <v>10468</v>
      </c>
      <c r="AA1087" s="196" t="s">
        <v>10471</v>
      </c>
      <c r="AC1087" s="200">
        <v>2</v>
      </c>
      <c r="AD1087" s="200" t="s">
        <v>8274</v>
      </c>
      <c r="AE1087" s="203" t="s">
        <v>505</v>
      </c>
      <c r="AF1087" s="212">
        <v>132500</v>
      </c>
      <c r="AG1087" s="198" t="s">
        <v>10470</v>
      </c>
    </row>
    <row r="1088" spans="1:33" hidden="1" x14ac:dyDescent="0.25">
      <c r="A1088" s="209">
        <v>113249</v>
      </c>
      <c r="B1088" s="210">
        <v>3</v>
      </c>
      <c r="C1088" s="196" t="s">
        <v>97</v>
      </c>
      <c r="D1088" s="201">
        <v>40059</v>
      </c>
      <c r="E1088" s="196" t="s">
        <v>10466</v>
      </c>
      <c r="F1088" s="201">
        <v>44278</v>
      </c>
      <c r="G1088" s="196" t="s">
        <v>152</v>
      </c>
      <c r="H1088" s="198" t="s">
        <v>1272</v>
      </c>
      <c r="I1088" s="196" t="s">
        <v>2363</v>
      </c>
      <c r="J1088" s="196" t="s">
        <v>101</v>
      </c>
      <c r="L1088" s="200" t="s">
        <v>101</v>
      </c>
      <c r="M1088" s="198" t="s">
        <v>10467</v>
      </c>
      <c r="O1088" s="196" t="s">
        <v>40</v>
      </c>
      <c r="P1088" s="198" t="s">
        <v>473</v>
      </c>
      <c r="R1088" s="196" t="s">
        <v>39</v>
      </c>
      <c r="S1088" s="196" t="s">
        <v>46</v>
      </c>
      <c r="T1088" s="211">
        <v>0.01</v>
      </c>
      <c r="U1088" s="201">
        <v>40480</v>
      </c>
      <c r="W1088" s="200" t="s">
        <v>93</v>
      </c>
      <c r="X1088" s="196" t="s">
        <v>103</v>
      </c>
      <c r="Z1088" s="198" t="s">
        <v>10468</v>
      </c>
      <c r="AA1088" s="196" t="s">
        <v>10472</v>
      </c>
      <c r="AB1088" s="196" t="s">
        <v>10473</v>
      </c>
      <c r="AC1088" s="200">
        <v>3</v>
      </c>
      <c r="AD1088" s="200" t="s">
        <v>8231</v>
      </c>
      <c r="AE1088" s="203" t="s">
        <v>505</v>
      </c>
      <c r="AF1088" s="212">
        <v>510599.02</v>
      </c>
      <c r="AG1088" s="198" t="s">
        <v>10470</v>
      </c>
    </row>
    <row r="1089" spans="1:33" hidden="1" x14ac:dyDescent="0.25">
      <c r="A1089" s="209">
        <v>113278</v>
      </c>
      <c r="B1089" s="210">
        <v>4</v>
      </c>
      <c r="C1089" s="196" t="s">
        <v>97</v>
      </c>
      <c r="D1089" s="201">
        <v>40070</v>
      </c>
      <c r="E1089" s="196" t="s">
        <v>741</v>
      </c>
      <c r="F1089" s="201">
        <v>44484</v>
      </c>
      <c r="G1089" s="196" t="s">
        <v>235</v>
      </c>
      <c r="H1089" s="198" t="s">
        <v>88</v>
      </c>
      <c r="I1089" s="196" t="s">
        <v>708</v>
      </c>
      <c r="J1089" s="196" t="s">
        <v>101</v>
      </c>
      <c r="L1089" s="200" t="s">
        <v>101</v>
      </c>
      <c r="M1089" s="198" t="s">
        <v>742</v>
      </c>
      <c r="O1089" s="196" t="s">
        <v>40</v>
      </c>
      <c r="P1089" s="198" t="s">
        <v>473</v>
      </c>
      <c r="R1089" s="196" t="s">
        <v>39</v>
      </c>
      <c r="S1089" s="196" t="s">
        <v>46</v>
      </c>
      <c r="T1089" s="211">
        <v>0.14000000000000001</v>
      </c>
      <c r="U1089" s="201">
        <v>40522</v>
      </c>
      <c r="W1089" s="200" t="s">
        <v>93</v>
      </c>
      <c r="X1089" s="196" t="s">
        <v>13</v>
      </c>
      <c r="Y1089" s="196" t="s">
        <v>31</v>
      </c>
      <c r="Z1089" s="198" t="s">
        <v>743</v>
      </c>
      <c r="AA1089" s="196" t="s">
        <v>10474</v>
      </c>
      <c r="AC1089" s="200">
        <v>1</v>
      </c>
      <c r="AD1089" s="200" t="s">
        <v>8274</v>
      </c>
      <c r="AE1089" s="203" t="s">
        <v>505</v>
      </c>
      <c r="AF1089" s="212">
        <v>45887.75</v>
      </c>
      <c r="AG1089" s="198" t="s">
        <v>744</v>
      </c>
    </row>
    <row r="1090" spans="1:33" hidden="1" x14ac:dyDescent="0.25">
      <c r="A1090" s="209">
        <v>113278</v>
      </c>
      <c r="B1090" s="210">
        <v>4</v>
      </c>
      <c r="C1090" s="196" t="s">
        <v>97</v>
      </c>
      <c r="D1090" s="201">
        <v>40070</v>
      </c>
      <c r="E1090" s="196" t="s">
        <v>741</v>
      </c>
      <c r="F1090" s="201">
        <v>44484</v>
      </c>
      <c r="G1090" s="196" t="s">
        <v>235</v>
      </c>
      <c r="H1090" s="198" t="s">
        <v>88</v>
      </c>
      <c r="I1090" s="196" t="s">
        <v>708</v>
      </c>
      <c r="J1090" s="196" t="s">
        <v>101</v>
      </c>
      <c r="L1090" s="200" t="s">
        <v>101</v>
      </c>
      <c r="M1090" s="198" t="s">
        <v>742</v>
      </c>
      <c r="O1090" s="196" t="s">
        <v>40</v>
      </c>
      <c r="P1090" s="198" t="s">
        <v>473</v>
      </c>
      <c r="R1090" s="196" t="s">
        <v>39</v>
      </c>
      <c r="S1090" s="196" t="s">
        <v>46</v>
      </c>
      <c r="T1090" s="211">
        <v>0.14000000000000001</v>
      </c>
      <c r="U1090" s="201">
        <v>40522</v>
      </c>
      <c r="W1090" s="200" t="s">
        <v>93</v>
      </c>
      <c r="X1090" s="196" t="s">
        <v>13</v>
      </c>
      <c r="Y1090" s="196" t="s">
        <v>31</v>
      </c>
      <c r="Z1090" s="198" t="s">
        <v>743</v>
      </c>
      <c r="AA1090" s="196" t="s">
        <v>10475</v>
      </c>
      <c r="AB1090" s="196" t="s">
        <v>10476</v>
      </c>
      <c r="AC1090" s="200">
        <v>3</v>
      </c>
      <c r="AD1090" s="200" t="s">
        <v>8231</v>
      </c>
      <c r="AE1090" s="212">
        <v>-744681.7</v>
      </c>
      <c r="AF1090" s="212">
        <v>456577.3</v>
      </c>
      <c r="AG1090" s="198" t="s">
        <v>744</v>
      </c>
    </row>
    <row r="1091" spans="1:33" ht="36" hidden="1" x14ac:dyDescent="0.25">
      <c r="A1091" s="209">
        <v>113287</v>
      </c>
      <c r="B1091" s="210">
        <v>2</v>
      </c>
      <c r="C1091" s="196" t="s">
        <v>114</v>
      </c>
      <c r="D1091" s="201">
        <v>40071</v>
      </c>
      <c r="E1091" s="196" t="s">
        <v>385</v>
      </c>
      <c r="F1091" s="201">
        <v>44271</v>
      </c>
      <c r="G1091" s="196" t="s">
        <v>98</v>
      </c>
      <c r="H1091" s="198" t="s">
        <v>399</v>
      </c>
      <c r="I1091" s="196" t="s">
        <v>1505</v>
      </c>
      <c r="J1091" s="196" t="s">
        <v>1506</v>
      </c>
      <c r="M1091" s="198" t="s">
        <v>10477</v>
      </c>
      <c r="N1091" s="198" t="s">
        <v>10478</v>
      </c>
      <c r="O1091" s="196" t="s">
        <v>1509</v>
      </c>
      <c r="P1091" s="198" t="s">
        <v>3419</v>
      </c>
      <c r="R1091" s="196" t="s">
        <v>47</v>
      </c>
      <c r="S1091" s="196" t="s">
        <v>45</v>
      </c>
      <c r="T1091" s="211">
        <v>0.5</v>
      </c>
      <c r="U1091" s="201">
        <v>42650</v>
      </c>
      <c r="W1091" s="200" t="s">
        <v>93</v>
      </c>
      <c r="X1091" s="196" t="s">
        <v>186</v>
      </c>
      <c r="AA1091" s="196" t="s">
        <v>10479</v>
      </c>
      <c r="AC1091" s="200">
        <v>1</v>
      </c>
      <c r="AD1091" s="200" t="s">
        <v>8250</v>
      </c>
      <c r="AE1091" s="203" t="s">
        <v>505</v>
      </c>
      <c r="AF1091" s="212">
        <v>241309.9</v>
      </c>
      <c r="AG1091" s="198" t="s">
        <v>10480</v>
      </c>
    </row>
    <row r="1092" spans="1:33" ht="36" hidden="1" x14ac:dyDescent="0.25">
      <c r="A1092" s="209">
        <v>113287</v>
      </c>
      <c r="B1092" s="210">
        <v>2</v>
      </c>
      <c r="C1092" s="196" t="s">
        <v>114</v>
      </c>
      <c r="D1092" s="201">
        <v>40071</v>
      </c>
      <c r="E1092" s="196" t="s">
        <v>385</v>
      </c>
      <c r="F1092" s="201">
        <v>44271</v>
      </c>
      <c r="G1092" s="196" t="s">
        <v>98</v>
      </c>
      <c r="H1092" s="198" t="s">
        <v>399</v>
      </c>
      <c r="I1092" s="196" t="s">
        <v>1505</v>
      </c>
      <c r="J1092" s="196" t="s">
        <v>1506</v>
      </c>
      <c r="M1092" s="198" t="s">
        <v>10477</v>
      </c>
      <c r="N1092" s="198" t="s">
        <v>10478</v>
      </c>
      <c r="O1092" s="196" t="s">
        <v>1509</v>
      </c>
      <c r="P1092" s="198" t="s">
        <v>3419</v>
      </c>
      <c r="R1092" s="196" t="s">
        <v>47</v>
      </c>
      <c r="S1092" s="196" t="s">
        <v>45</v>
      </c>
      <c r="T1092" s="211">
        <v>0.5</v>
      </c>
      <c r="U1092" s="201">
        <v>42650</v>
      </c>
      <c r="W1092" s="200" t="s">
        <v>93</v>
      </c>
      <c r="X1092" s="196" t="s">
        <v>186</v>
      </c>
      <c r="AA1092" s="196" t="s">
        <v>10481</v>
      </c>
      <c r="AC1092" s="200">
        <v>2</v>
      </c>
      <c r="AD1092" s="200" t="s">
        <v>8250</v>
      </c>
      <c r="AE1092" s="203" t="s">
        <v>505</v>
      </c>
      <c r="AF1092" s="212">
        <v>917475.96</v>
      </c>
      <c r="AG1092" s="198" t="s">
        <v>10480</v>
      </c>
    </row>
    <row r="1093" spans="1:33" ht="36" hidden="1" x14ac:dyDescent="0.25">
      <c r="A1093" s="209">
        <v>113287</v>
      </c>
      <c r="B1093" s="210">
        <v>2</v>
      </c>
      <c r="C1093" s="196" t="s">
        <v>114</v>
      </c>
      <c r="D1093" s="201">
        <v>40071</v>
      </c>
      <c r="E1093" s="196" t="s">
        <v>385</v>
      </c>
      <c r="F1093" s="201">
        <v>44271</v>
      </c>
      <c r="G1093" s="196" t="s">
        <v>98</v>
      </c>
      <c r="H1093" s="198" t="s">
        <v>399</v>
      </c>
      <c r="I1093" s="196" t="s">
        <v>1505</v>
      </c>
      <c r="J1093" s="196" t="s">
        <v>1506</v>
      </c>
      <c r="M1093" s="198" t="s">
        <v>10477</v>
      </c>
      <c r="N1093" s="198" t="s">
        <v>10478</v>
      </c>
      <c r="O1093" s="196" t="s">
        <v>1509</v>
      </c>
      <c r="P1093" s="198" t="s">
        <v>3419</v>
      </c>
      <c r="R1093" s="196" t="s">
        <v>47</v>
      </c>
      <c r="S1093" s="196" t="s">
        <v>45</v>
      </c>
      <c r="T1093" s="211">
        <v>0.5</v>
      </c>
      <c r="U1093" s="201">
        <v>42650</v>
      </c>
      <c r="W1093" s="200" t="s">
        <v>93</v>
      </c>
      <c r="X1093" s="196" t="s">
        <v>186</v>
      </c>
      <c r="AA1093" s="196" t="s">
        <v>10482</v>
      </c>
      <c r="AC1093" s="200">
        <v>3</v>
      </c>
      <c r="AD1093" s="200" t="s">
        <v>8250</v>
      </c>
      <c r="AE1093" s="203" t="s">
        <v>505</v>
      </c>
      <c r="AF1093" s="212">
        <v>3437451.41</v>
      </c>
      <c r="AG1093" s="198" t="s">
        <v>10480</v>
      </c>
    </row>
    <row r="1094" spans="1:33" hidden="1" x14ac:dyDescent="0.25">
      <c r="A1094" s="209">
        <v>113300</v>
      </c>
      <c r="B1094" s="210">
        <v>1</v>
      </c>
      <c r="C1094" s="196" t="s">
        <v>122</v>
      </c>
      <c r="D1094" s="201">
        <v>40079</v>
      </c>
      <c r="E1094" s="196" t="s">
        <v>741</v>
      </c>
      <c r="F1094" s="201">
        <v>43476</v>
      </c>
      <c r="G1094" s="196" t="s">
        <v>152</v>
      </c>
      <c r="H1094" s="198" t="s">
        <v>337</v>
      </c>
      <c r="I1094" s="196" t="s">
        <v>338</v>
      </c>
      <c r="J1094" s="196" t="s">
        <v>101</v>
      </c>
      <c r="L1094" s="200" t="s">
        <v>101</v>
      </c>
      <c r="M1094" s="198" t="s">
        <v>10483</v>
      </c>
      <c r="O1094" s="196" t="s">
        <v>40</v>
      </c>
      <c r="P1094" s="198" t="s">
        <v>473</v>
      </c>
      <c r="R1094" s="196" t="s">
        <v>39</v>
      </c>
      <c r="S1094" s="196" t="s">
        <v>46</v>
      </c>
      <c r="T1094" s="211">
        <v>0.03</v>
      </c>
      <c r="W1094" s="200" t="s">
        <v>93</v>
      </c>
      <c r="X1094" s="196" t="s">
        <v>13</v>
      </c>
      <c r="Z1094" s="198" t="s">
        <v>10484</v>
      </c>
      <c r="AA1094" s="196" t="s">
        <v>10485</v>
      </c>
      <c r="AC1094" s="200">
        <v>1</v>
      </c>
      <c r="AD1094" s="200" t="s">
        <v>8274</v>
      </c>
      <c r="AE1094" s="203" t="s">
        <v>505</v>
      </c>
      <c r="AF1094" s="212">
        <v>98500</v>
      </c>
    </row>
    <row r="1095" spans="1:33" hidden="1" x14ac:dyDescent="0.25">
      <c r="A1095" s="209">
        <v>113356.03</v>
      </c>
      <c r="B1095" s="210">
        <v>1</v>
      </c>
      <c r="C1095" s="196" t="s">
        <v>114</v>
      </c>
      <c r="D1095" s="201">
        <v>41439</v>
      </c>
      <c r="E1095" s="196" t="s">
        <v>98</v>
      </c>
      <c r="F1095" s="201">
        <v>43858</v>
      </c>
      <c r="G1095" s="196" t="s">
        <v>98</v>
      </c>
      <c r="H1095" s="198" t="s">
        <v>689</v>
      </c>
      <c r="I1095" s="196" t="s">
        <v>690</v>
      </c>
      <c r="J1095" s="196" t="s">
        <v>101</v>
      </c>
      <c r="L1095" s="200" t="s">
        <v>101</v>
      </c>
      <c r="M1095" s="198" t="s">
        <v>10486</v>
      </c>
      <c r="O1095" s="196" t="s">
        <v>119</v>
      </c>
      <c r="P1095" s="198" t="s">
        <v>1789</v>
      </c>
      <c r="R1095" s="196" t="s">
        <v>4525</v>
      </c>
      <c r="S1095" s="196" t="s">
        <v>46</v>
      </c>
      <c r="T1095" s="202" t="s">
        <v>505</v>
      </c>
      <c r="U1095" s="201">
        <v>42412</v>
      </c>
      <c r="W1095" s="200" t="s">
        <v>93</v>
      </c>
      <c r="X1095" s="196" t="s">
        <v>13</v>
      </c>
      <c r="AA1095" s="196" t="s">
        <v>10487</v>
      </c>
      <c r="AC1095" s="200">
        <v>1</v>
      </c>
      <c r="AD1095" s="200" t="s">
        <v>8274</v>
      </c>
      <c r="AE1095" s="203" t="s">
        <v>505</v>
      </c>
      <c r="AF1095" s="212">
        <v>35547.5</v>
      </c>
      <c r="AG1095" s="198" t="s">
        <v>10488</v>
      </c>
    </row>
    <row r="1096" spans="1:33" hidden="1" x14ac:dyDescent="0.25">
      <c r="A1096" s="209">
        <v>113356.03</v>
      </c>
      <c r="B1096" s="210">
        <v>1</v>
      </c>
      <c r="C1096" s="196" t="s">
        <v>114</v>
      </c>
      <c r="D1096" s="201">
        <v>41439</v>
      </c>
      <c r="E1096" s="196" t="s">
        <v>98</v>
      </c>
      <c r="F1096" s="201">
        <v>43858</v>
      </c>
      <c r="G1096" s="196" t="s">
        <v>98</v>
      </c>
      <c r="H1096" s="198" t="s">
        <v>689</v>
      </c>
      <c r="I1096" s="196" t="s">
        <v>690</v>
      </c>
      <c r="J1096" s="196" t="s">
        <v>101</v>
      </c>
      <c r="L1096" s="200" t="s">
        <v>101</v>
      </c>
      <c r="M1096" s="198" t="s">
        <v>10486</v>
      </c>
      <c r="O1096" s="196" t="s">
        <v>119</v>
      </c>
      <c r="P1096" s="198" t="s">
        <v>1789</v>
      </c>
      <c r="R1096" s="196" t="s">
        <v>4525</v>
      </c>
      <c r="S1096" s="196" t="s">
        <v>46</v>
      </c>
      <c r="T1096" s="202" t="s">
        <v>505</v>
      </c>
      <c r="U1096" s="201">
        <v>42412</v>
      </c>
      <c r="W1096" s="200" t="s">
        <v>93</v>
      </c>
      <c r="X1096" s="196" t="s">
        <v>13</v>
      </c>
      <c r="AA1096" s="196" t="s">
        <v>10489</v>
      </c>
      <c r="AC1096" s="200">
        <v>3</v>
      </c>
      <c r="AD1096" s="200" t="s">
        <v>8274</v>
      </c>
      <c r="AE1096" s="203" t="s">
        <v>505</v>
      </c>
      <c r="AF1096" s="212">
        <v>608744.92000000004</v>
      </c>
      <c r="AG1096" s="198" t="s">
        <v>10488</v>
      </c>
    </row>
    <row r="1097" spans="1:33" hidden="1" x14ac:dyDescent="0.25">
      <c r="A1097" s="209">
        <v>113433</v>
      </c>
      <c r="B1097" s="210">
        <v>2</v>
      </c>
      <c r="C1097" s="196" t="s">
        <v>114</v>
      </c>
      <c r="D1097" s="201">
        <v>40099</v>
      </c>
      <c r="E1097" s="196" t="s">
        <v>741</v>
      </c>
      <c r="F1097" s="201">
        <v>43776.875092592592</v>
      </c>
      <c r="G1097" s="196" t="s">
        <v>170</v>
      </c>
      <c r="H1097" s="198" t="s">
        <v>838</v>
      </c>
      <c r="I1097" s="196" t="s">
        <v>3134</v>
      </c>
      <c r="J1097" s="196" t="s">
        <v>101</v>
      </c>
      <c r="L1097" s="200" t="s">
        <v>101</v>
      </c>
      <c r="M1097" s="198" t="s">
        <v>10490</v>
      </c>
      <c r="N1097" s="198" t="s">
        <v>10491</v>
      </c>
      <c r="O1097" s="196" t="s">
        <v>40</v>
      </c>
      <c r="P1097" s="198" t="s">
        <v>473</v>
      </c>
      <c r="R1097" s="196" t="s">
        <v>39</v>
      </c>
      <c r="S1097" s="196" t="s">
        <v>46</v>
      </c>
      <c r="T1097" s="211">
        <v>0.03</v>
      </c>
      <c r="U1097" s="201">
        <v>43231</v>
      </c>
      <c r="W1097" s="200" t="s">
        <v>93</v>
      </c>
      <c r="X1097" s="196" t="s">
        <v>103</v>
      </c>
      <c r="Z1097" s="198" t="s">
        <v>10492</v>
      </c>
      <c r="AA1097" s="196" t="s">
        <v>10493</v>
      </c>
      <c r="AC1097" s="200">
        <v>1</v>
      </c>
      <c r="AD1097" s="200" t="s">
        <v>8274</v>
      </c>
      <c r="AE1097" s="203" t="s">
        <v>505</v>
      </c>
      <c r="AF1097" s="212">
        <v>203700</v>
      </c>
      <c r="AG1097" s="198" t="s">
        <v>10494</v>
      </c>
    </row>
    <row r="1098" spans="1:33" hidden="1" x14ac:dyDescent="0.25">
      <c r="A1098" s="209">
        <v>113433</v>
      </c>
      <c r="B1098" s="210">
        <v>2</v>
      </c>
      <c r="C1098" s="196" t="s">
        <v>114</v>
      </c>
      <c r="D1098" s="201">
        <v>40099</v>
      </c>
      <c r="E1098" s="196" t="s">
        <v>741</v>
      </c>
      <c r="F1098" s="201">
        <v>43776.875092592592</v>
      </c>
      <c r="G1098" s="196" t="s">
        <v>170</v>
      </c>
      <c r="H1098" s="198" t="s">
        <v>838</v>
      </c>
      <c r="I1098" s="196" t="s">
        <v>3134</v>
      </c>
      <c r="J1098" s="196" t="s">
        <v>101</v>
      </c>
      <c r="L1098" s="200" t="s">
        <v>101</v>
      </c>
      <c r="M1098" s="198" t="s">
        <v>10490</v>
      </c>
      <c r="N1098" s="198" t="s">
        <v>10491</v>
      </c>
      <c r="O1098" s="196" t="s">
        <v>40</v>
      </c>
      <c r="P1098" s="198" t="s">
        <v>473</v>
      </c>
      <c r="R1098" s="196" t="s">
        <v>39</v>
      </c>
      <c r="S1098" s="196" t="s">
        <v>46</v>
      </c>
      <c r="T1098" s="211">
        <v>0.03</v>
      </c>
      <c r="U1098" s="201">
        <v>43231</v>
      </c>
      <c r="W1098" s="200" t="s">
        <v>93</v>
      </c>
      <c r="X1098" s="196" t="s">
        <v>103</v>
      </c>
      <c r="Z1098" s="198" t="s">
        <v>10492</v>
      </c>
      <c r="AA1098" s="196" t="s">
        <v>10495</v>
      </c>
      <c r="AB1098" s="196" t="s">
        <v>10496</v>
      </c>
      <c r="AC1098" s="200">
        <v>3</v>
      </c>
      <c r="AD1098" s="200" t="s">
        <v>8231</v>
      </c>
      <c r="AE1098" s="203" t="s">
        <v>505</v>
      </c>
      <c r="AF1098" s="212">
        <v>2912015.25</v>
      </c>
      <c r="AG1098" s="198" t="s">
        <v>10494</v>
      </c>
    </row>
    <row r="1099" spans="1:33" hidden="1" x14ac:dyDescent="0.25">
      <c r="A1099" s="209">
        <v>113437</v>
      </c>
      <c r="B1099" s="210">
        <v>3</v>
      </c>
      <c r="C1099" s="196" t="s">
        <v>114</v>
      </c>
      <c r="D1099" s="201">
        <v>40100</v>
      </c>
      <c r="E1099" s="196" t="s">
        <v>741</v>
      </c>
      <c r="F1099" s="201">
        <v>44278</v>
      </c>
      <c r="G1099" s="196" t="s">
        <v>170</v>
      </c>
      <c r="H1099" s="198" t="s">
        <v>538</v>
      </c>
      <c r="I1099" s="196" t="s">
        <v>539</v>
      </c>
      <c r="J1099" s="196" t="s">
        <v>299</v>
      </c>
      <c r="L1099" s="200" t="s">
        <v>300</v>
      </c>
      <c r="M1099" s="198" t="s">
        <v>10497</v>
      </c>
      <c r="O1099" s="196" t="s">
        <v>40</v>
      </c>
      <c r="P1099" s="198" t="s">
        <v>473</v>
      </c>
      <c r="R1099" s="196" t="s">
        <v>39</v>
      </c>
      <c r="S1099" s="196" t="s">
        <v>46</v>
      </c>
      <c r="T1099" s="211">
        <v>0.05</v>
      </c>
      <c r="U1099" s="201">
        <v>42804</v>
      </c>
      <c r="W1099" s="200" t="s">
        <v>93</v>
      </c>
      <c r="X1099" s="196" t="s">
        <v>303</v>
      </c>
      <c r="Z1099" s="198" t="s">
        <v>10498</v>
      </c>
      <c r="AA1099" s="196" t="s">
        <v>10499</v>
      </c>
      <c r="AC1099" s="200">
        <v>1</v>
      </c>
      <c r="AD1099" s="200" t="s">
        <v>8274</v>
      </c>
      <c r="AE1099" s="203" t="s">
        <v>505</v>
      </c>
      <c r="AF1099" s="212">
        <v>549448.80000000005</v>
      </c>
      <c r="AG1099" s="198" t="s">
        <v>10500</v>
      </c>
    </row>
    <row r="1100" spans="1:33" hidden="1" x14ac:dyDescent="0.25">
      <c r="A1100" s="209">
        <v>113437</v>
      </c>
      <c r="B1100" s="210">
        <v>3</v>
      </c>
      <c r="C1100" s="196" t="s">
        <v>114</v>
      </c>
      <c r="D1100" s="201">
        <v>40100</v>
      </c>
      <c r="E1100" s="196" t="s">
        <v>741</v>
      </c>
      <c r="F1100" s="201">
        <v>44278</v>
      </c>
      <c r="G1100" s="196" t="s">
        <v>170</v>
      </c>
      <c r="H1100" s="198" t="s">
        <v>538</v>
      </c>
      <c r="I1100" s="196" t="s">
        <v>539</v>
      </c>
      <c r="J1100" s="196" t="s">
        <v>299</v>
      </c>
      <c r="L1100" s="200" t="s">
        <v>300</v>
      </c>
      <c r="M1100" s="198" t="s">
        <v>10497</v>
      </c>
      <c r="O1100" s="196" t="s">
        <v>40</v>
      </c>
      <c r="P1100" s="198" t="s">
        <v>473</v>
      </c>
      <c r="R1100" s="196" t="s">
        <v>39</v>
      </c>
      <c r="S1100" s="196" t="s">
        <v>46</v>
      </c>
      <c r="T1100" s="211">
        <v>0.05</v>
      </c>
      <c r="U1100" s="201">
        <v>42804</v>
      </c>
      <c r="W1100" s="200" t="s">
        <v>93</v>
      </c>
      <c r="X1100" s="196" t="s">
        <v>303</v>
      </c>
      <c r="Z1100" s="198" t="s">
        <v>10498</v>
      </c>
      <c r="AA1100" s="196" t="s">
        <v>10501</v>
      </c>
      <c r="AB1100" s="196" t="s">
        <v>10502</v>
      </c>
      <c r="AC1100" s="200">
        <v>3</v>
      </c>
      <c r="AD1100" s="200" t="s">
        <v>8231</v>
      </c>
      <c r="AE1100" s="203" t="s">
        <v>505</v>
      </c>
      <c r="AF1100" s="212">
        <v>9463259.8300000001</v>
      </c>
      <c r="AG1100" s="198" t="s">
        <v>10500</v>
      </c>
    </row>
    <row r="1101" spans="1:33" hidden="1" x14ac:dyDescent="0.25">
      <c r="A1101" s="209">
        <v>113438</v>
      </c>
      <c r="B1101" s="210">
        <v>3</v>
      </c>
      <c r="C1101" s="196" t="s">
        <v>97</v>
      </c>
      <c r="D1101" s="201">
        <v>40100</v>
      </c>
      <c r="E1101" s="196" t="s">
        <v>741</v>
      </c>
      <c r="F1101" s="201">
        <v>44585</v>
      </c>
      <c r="G1101" s="196" t="s">
        <v>241</v>
      </c>
      <c r="H1101" s="198" t="s">
        <v>538</v>
      </c>
      <c r="I1101" s="196" t="s">
        <v>539</v>
      </c>
      <c r="J1101" s="196" t="s">
        <v>299</v>
      </c>
      <c r="L1101" s="200" t="s">
        <v>300</v>
      </c>
      <c r="M1101" s="198" t="s">
        <v>10503</v>
      </c>
      <c r="N1101" s="198" t="s">
        <v>10504</v>
      </c>
      <c r="O1101" s="196" t="s">
        <v>40</v>
      </c>
      <c r="P1101" s="198" t="s">
        <v>473</v>
      </c>
      <c r="R1101" s="196" t="s">
        <v>39</v>
      </c>
      <c r="S1101" s="196" t="s">
        <v>46</v>
      </c>
      <c r="T1101" s="211">
        <v>0</v>
      </c>
      <c r="U1101" s="201">
        <v>42804</v>
      </c>
      <c r="W1101" s="200" t="s">
        <v>670</v>
      </c>
      <c r="X1101" s="196" t="s">
        <v>303</v>
      </c>
      <c r="Z1101" s="198" t="s">
        <v>10505</v>
      </c>
      <c r="AA1101" s="196" t="s">
        <v>10506</v>
      </c>
      <c r="AC1101" s="200">
        <v>1</v>
      </c>
      <c r="AD1101" s="200" t="s">
        <v>8274</v>
      </c>
      <c r="AE1101" s="203" t="s">
        <v>505</v>
      </c>
      <c r="AF1101" s="212">
        <v>244860.25</v>
      </c>
      <c r="AG1101" s="198" t="s">
        <v>10500</v>
      </c>
    </row>
    <row r="1102" spans="1:33" hidden="1" x14ac:dyDescent="0.25">
      <c r="A1102" s="209">
        <v>113438</v>
      </c>
      <c r="B1102" s="210">
        <v>3</v>
      </c>
      <c r="C1102" s="196" t="s">
        <v>97</v>
      </c>
      <c r="D1102" s="201">
        <v>40100</v>
      </c>
      <c r="E1102" s="196" t="s">
        <v>741</v>
      </c>
      <c r="F1102" s="201">
        <v>44585</v>
      </c>
      <c r="G1102" s="196" t="s">
        <v>241</v>
      </c>
      <c r="H1102" s="198" t="s">
        <v>538</v>
      </c>
      <c r="I1102" s="196" t="s">
        <v>539</v>
      </c>
      <c r="J1102" s="196" t="s">
        <v>299</v>
      </c>
      <c r="L1102" s="200" t="s">
        <v>300</v>
      </c>
      <c r="M1102" s="198" t="s">
        <v>10503</v>
      </c>
      <c r="N1102" s="198" t="s">
        <v>10504</v>
      </c>
      <c r="O1102" s="196" t="s">
        <v>40</v>
      </c>
      <c r="P1102" s="198" t="s">
        <v>473</v>
      </c>
      <c r="R1102" s="196" t="s">
        <v>39</v>
      </c>
      <c r="S1102" s="196" t="s">
        <v>46</v>
      </c>
      <c r="T1102" s="211">
        <v>0</v>
      </c>
      <c r="U1102" s="201">
        <v>42804</v>
      </c>
      <c r="W1102" s="200" t="s">
        <v>670</v>
      </c>
      <c r="X1102" s="196" t="s">
        <v>303</v>
      </c>
      <c r="Z1102" s="198" t="s">
        <v>10505</v>
      </c>
      <c r="AA1102" s="196" t="s">
        <v>10507</v>
      </c>
      <c r="AB1102" s="196" t="s">
        <v>10508</v>
      </c>
      <c r="AC1102" s="200">
        <v>2</v>
      </c>
      <c r="AD1102" s="200" t="s">
        <v>8231</v>
      </c>
      <c r="AE1102" s="203" t="s">
        <v>505</v>
      </c>
      <c r="AF1102" s="212">
        <v>198000</v>
      </c>
      <c r="AG1102" s="198" t="s">
        <v>10500</v>
      </c>
    </row>
    <row r="1103" spans="1:33" hidden="1" x14ac:dyDescent="0.25">
      <c r="A1103" s="209">
        <v>113438</v>
      </c>
      <c r="B1103" s="210">
        <v>3</v>
      </c>
      <c r="C1103" s="196" t="s">
        <v>97</v>
      </c>
      <c r="D1103" s="201">
        <v>40100</v>
      </c>
      <c r="E1103" s="196" t="s">
        <v>741</v>
      </c>
      <c r="F1103" s="201">
        <v>44585</v>
      </c>
      <c r="G1103" s="196" t="s">
        <v>241</v>
      </c>
      <c r="H1103" s="198" t="s">
        <v>538</v>
      </c>
      <c r="I1103" s="196" t="s">
        <v>539</v>
      </c>
      <c r="J1103" s="196" t="s">
        <v>299</v>
      </c>
      <c r="L1103" s="200" t="s">
        <v>300</v>
      </c>
      <c r="M1103" s="198" t="s">
        <v>10503</v>
      </c>
      <c r="N1103" s="198" t="s">
        <v>10504</v>
      </c>
      <c r="O1103" s="196" t="s">
        <v>40</v>
      </c>
      <c r="P1103" s="198" t="s">
        <v>473</v>
      </c>
      <c r="R1103" s="196" t="s">
        <v>39</v>
      </c>
      <c r="S1103" s="196" t="s">
        <v>46</v>
      </c>
      <c r="T1103" s="211">
        <v>0</v>
      </c>
      <c r="U1103" s="201">
        <v>42804</v>
      </c>
      <c r="W1103" s="200" t="s">
        <v>670</v>
      </c>
      <c r="X1103" s="196" t="s">
        <v>303</v>
      </c>
      <c r="Z1103" s="198" t="s">
        <v>10505</v>
      </c>
      <c r="AA1103" s="196" t="s">
        <v>10509</v>
      </c>
      <c r="AB1103" s="196" t="s">
        <v>10508</v>
      </c>
      <c r="AC1103" s="200">
        <v>3</v>
      </c>
      <c r="AD1103" s="200" t="s">
        <v>8231</v>
      </c>
      <c r="AE1103" s="203" t="s">
        <v>505</v>
      </c>
      <c r="AF1103" s="212">
        <v>14127062</v>
      </c>
      <c r="AG1103" s="198" t="s">
        <v>10500</v>
      </c>
    </row>
    <row r="1104" spans="1:33" ht="36" hidden="1" x14ac:dyDescent="0.25">
      <c r="A1104" s="209">
        <v>113466</v>
      </c>
      <c r="B1104" s="210">
        <v>4</v>
      </c>
      <c r="C1104" s="196" t="s">
        <v>85</v>
      </c>
      <c r="D1104" s="201">
        <v>40107</v>
      </c>
      <c r="E1104" s="196" t="s">
        <v>247</v>
      </c>
      <c r="F1104" s="201">
        <v>44379</v>
      </c>
      <c r="G1104" s="196" t="s">
        <v>189</v>
      </c>
      <c r="H1104" s="198" t="s">
        <v>88</v>
      </c>
      <c r="K1104" s="196" t="s">
        <v>10510</v>
      </c>
      <c r="L1104" s="200" t="s">
        <v>183</v>
      </c>
      <c r="M1104" s="198" t="s">
        <v>10511</v>
      </c>
      <c r="N1104" s="198" t="s">
        <v>1835</v>
      </c>
      <c r="O1104" s="196" t="s">
        <v>1836</v>
      </c>
      <c r="P1104" s="198" t="s">
        <v>1835</v>
      </c>
      <c r="R1104" s="196" t="s">
        <v>47</v>
      </c>
      <c r="S1104" s="196" t="s">
        <v>45</v>
      </c>
      <c r="T1104" s="211">
        <v>4.4999999999999998E-2</v>
      </c>
      <c r="U1104" s="201">
        <v>44841</v>
      </c>
      <c r="W1104" s="200" t="s">
        <v>93</v>
      </c>
      <c r="X1104" s="196" t="s">
        <v>13</v>
      </c>
      <c r="AA1104" s="196" t="s">
        <v>10512</v>
      </c>
      <c r="AB1104" s="196" t="s">
        <v>10513</v>
      </c>
      <c r="AC1104" s="200">
        <v>0</v>
      </c>
      <c r="AD1104" s="200" t="s">
        <v>8231</v>
      </c>
      <c r="AE1104" s="203" t="s">
        <v>505</v>
      </c>
      <c r="AF1104" s="212">
        <v>32000</v>
      </c>
    </row>
    <row r="1105" spans="1:33" ht="36" hidden="1" x14ac:dyDescent="0.25">
      <c r="A1105" s="209">
        <v>113466</v>
      </c>
      <c r="B1105" s="210">
        <v>4</v>
      </c>
      <c r="C1105" s="196" t="s">
        <v>85</v>
      </c>
      <c r="D1105" s="201">
        <v>40107</v>
      </c>
      <c r="E1105" s="196" t="s">
        <v>247</v>
      </c>
      <c r="F1105" s="201">
        <v>44379</v>
      </c>
      <c r="G1105" s="196" t="s">
        <v>189</v>
      </c>
      <c r="H1105" s="198" t="s">
        <v>88</v>
      </c>
      <c r="K1105" s="196" t="s">
        <v>10510</v>
      </c>
      <c r="L1105" s="200" t="s">
        <v>183</v>
      </c>
      <c r="M1105" s="198" t="s">
        <v>10511</v>
      </c>
      <c r="N1105" s="198" t="s">
        <v>1835</v>
      </c>
      <c r="O1105" s="196" t="s">
        <v>1836</v>
      </c>
      <c r="P1105" s="198" t="s">
        <v>1835</v>
      </c>
      <c r="R1105" s="196" t="s">
        <v>47</v>
      </c>
      <c r="S1105" s="196" t="s">
        <v>45</v>
      </c>
      <c r="T1105" s="211">
        <v>4.4999999999999998E-2</v>
      </c>
      <c r="U1105" s="201">
        <v>44841</v>
      </c>
      <c r="W1105" s="200" t="s">
        <v>93</v>
      </c>
      <c r="X1105" s="196" t="s">
        <v>13</v>
      </c>
      <c r="AA1105" s="196" t="s">
        <v>10514</v>
      </c>
      <c r="AB1105" s="196" t="s">
        <v>10513</v>
      </c>
      <c r="AC1105" s="200">
        <v>1</v>
      </c>
      <c r="AD1105" s="200" t="s">
        <v>8231</v>
      </c>
      <c r="AE1105" s="203" t="s">
        <v>505</v>
      </c>
      <c r="AF1105" s="212">
        <v>250000</v>
      </c>
    </row>
    <row r="1106" spans="1:33" ht="36" hidden="1" x14ac:dyDescent="0.25">
      <c r="A1106" s="209">
        <v>113466</v>
      </c>
      <c r="B1106" s="210">
        <v>4</v>
      </c>
      <c r="C1106" s="196" t="s">
        <v>85</v>
      </c>
      <c r="D1106" s="201">
        <v>40107</v>
      </c>
      <c r="E1106" s="196" t="s">
        <v>247</v>
      </c>
      <c r="F1106" s="201">
        <v>44379</v>
      </c>
      <c r="G1106" s="196" t="s">
        <v>189</v>
      </c>
      <c r="H1106" s="198" t="s">
        <v>88</v>
      </c>
      <c r="K1106" s="196" t="s">
        <v>10510</v>
      </c>
      <c r="L1106" s="200" t="s">
        <v>183</v>
      </c>
      <c r="M1106" s="198" t="s">
        <v>10511</v>
      </c>
      <c r="N1106" s="198" t="s">
        <v>1835</v>
      </c>
      <c r="O1106" s="196" t="s">
        <v>1836</v>
      </c>
      <c r="P1106" s="198" t="s">
        <v>1835</v>
      </c>
      <c r="R1106" s="196" t="s">
        <v>47</v>
      </c>
      <c r="S1106" s="196" t="s">
        <v>45</v>
      </c>
      <c r="T1106" s="211">
        <v>4.4999999999999998E-2</v>
      </c>
      <c r="U1106" s="201">
        <v>44841</v>
      </c>
      <c r="W1106" s="200" t="s">
        <v>93</v>
      </c>
      <c r="X1106" s="196" t="s">
        <v>13</v>
      </c>
      <c r="AA1106" s="196" t="s">
        <v>10515</v>
      </c>
      <c r="AB1106" s="196" t="s">
        <v>10513</v>
      </c>
      <c r="AC1106" s="200">
        <v>2</v>
      </c>
      <c r="AD1106" s="200" t="s">
        <v>8231</v>
      </c>
      <c r="AE1106" s="203" t="s">
        <v>505</v>
      </c>
      <c r="AF1106" s="212">
        <v>562000</v>
      </c>
    </row>
    <row r="1107" spans="1:33" ht="36" hidden="1" x14ac:dyDescent="0.25">
      <c r="A1107" s="209">
        <v>113608</v>
      </c>
      <c r="B1107" s="210">
        <v>1</v>
      </c>
      <c r="C1107" s="196" t="s">
        <v>85</v>
      </c>
      <c r="D1107" s="201">
        <v>40127</v>
      </c>
      <c r="E1107" s="196" t="s">
        <v>2404</v>
      </c>
      <c r="F1107" s="201">
        <v>44726</v>
      </c>
      <c r="G1107" s="196" t="s">
        <v>87</v>
      </c>
      <c r="H1107" s="198" t="s">
        <v>1588</v>
      </c>
      <c r="I1107" s="196" t="s">
        <v>2449</v>
      </c>
      <c r="J1107" s="196" t="s">
        <v>101</v>
      </c>
      <c r="L1107" s="200" t="s">
        <v>101</v>
      </c>
      <c r="M1107" s="198" t="s">
        <v>10516</v>
      </c>
      <c r="N1107" s="198" t="s">
        <v>10517</v>
      </c>
      <c r="O1107" s="196" t="s">
        <v>103</v>
      </c>
      <c r="P1107" s="198" t="s">
        <v>1789</v>
      </c>
      <c r="R1107" s="196" t="s">
        <v>47</v>
      </c>
      <c r="S1107" s="196" t="s">
        <v>45</v>
      </c>
      <c r="T1107" s="211">
        <v>0.57999999999999996</v>
      </c>
      <c r="U1107" s="201">
        <v>45464</v>
      </c>
      <c r="W1107" s="200" t="s">
        <v>93</v>
      </c>
      <c r="X1107" s="196" t="s">
        <v>13</v>
      </c>
      <c r="AA1107" s="196" t="s">
        <v>10518</v>
      </c>
      <c r="AB1107" s="196" t="s">
        <v>10519</v>
      </c>
      <c r="AC1107" s="200">
        <v>0</v>
      </c>
      <c r="AD1107" s="200" t="s">
        <v>8231</v>
      </c>
      <c r="AE1107" s="203" t="s">
        <v>505</v>
      </c>
      <c r="AF1107" s="212">
        <v>400000</v>
      </c>
    </row>
    <row r="1108" spans="1:33" hidden="1" x14ac:dyDescent="0.25">
      <c r="A1108" s="209">
        <v>113618.02</v>
      </c>
      <c r="B1108" s="210">
        <v>2</v>
      </c>
      <c r="C1108" s="196" t="s">
        <v>114</v>
      </c>
      <c r="D1108" s="201">
        <v>41516</v>
      </c>
      <c r="E1108" s="196" t="s">
        <v>87</v>
      </c>
      <c r="F1108" s="201">
        <v>42949</v>
      </c>
      <c r="G1108" s="196" t="s">
        <v>170</v>
      </c>
      <c r="H1108" s="198" t="s">
        <v>460</v>
      </c>
      <c r="I1108" s="196" t="s">
        <v>471</v>
      </c>
      <c r="J1108" s="196" t="s">
        <v>101</v>
      </c>
      <c r="L1108" s="200" t="s">
        <v>101</v>
      </c>
      <c r="M1108" s="198" t="s">
        <v>10520</v>
      </c>
      <c r="O1108" s="196" t="s">
        <v>119</v>
      </c>
      <c r="P1108" s="198" t="s">
        <v>1789</v>
      </c>
      <c r="R1108" s="196" t="s">
        <v>4525</v>
      </c>
      <c r="S1108" s="196" t="s">
        <v>46</v>
      </c>
      <c r="T1108" s="211">
        <v>0</v>
      </c>
      <c r="U1108" s="201">
        <v>41565</v>
      </c>
      <c r="W1108" s="200" t="s">
        <v>93</v>
      </c>
      <c r="X1108" s="196" t="s">
        <v>13</v>
      </c>
      <c r="AA1108" s="196" t="s">
        <v>10521</v>
      </c>
      <c r="AB1108" s="196" t="s">
        <v>10522</v>
      </c>
      <c r="AC1108" s="200">
        <v>3</v>
      </c>
      <c r="AD1108" s="200" t="s">
        <v>8231</v>
      </c>
      <c r="AE1108" s="203" t="s">
        <v>505</v>
      </c>
      <c r="AF1108" s="212">
        <v>365037</v>
      </c>
      <c r="AG1108" s="198" t="s">
        <v>10523</v>
      </c>
    </row>
    <row r="1109" spans="1:33" hidden="1" x14ac:dyDescent="0.25">
      <c r="A1109" s="209">
        <v>113952</v>
      </c>
      <c r="B1109" s="210">
        <v>3</v>
      </c>
      <c r="C1109" s="196" t="s">
        <v>114</v>
      </c>
      <c r="D1109" s="201">
        <v>40189</v>
      </c>
      <c r="E1109" s="196" t="s">
        <v>98</v>
      </c>
      <c r="F1109" s="201">
        <v>43926</v>
      </c>
      <c r="G1109" s="196" t="s">
        <v>98</v>
      </c>
      <c r="H1109" s="198" t="s">
        <v>538</v>
      </c>
      <c r="M1109" s="198" t="s">
        <v>10524</v>
      </c>
      <c r="O1109" s="196" t="s">
        <v>103</v>
      </c>
      <c r="P1109" s="198" t="s">
        <v>2705</v>
      </c>
      <c r="R1109" s="196" t="s">
        <v>47</v>
      </c>
      <c r="S1109" s="196" t="s">
        <v>43</v>
      </c>
      <c r="T1109" s="202" t="s">
        <v>505</v>
      </c>
      <c r="W1109" s="200" t="s">
        <v>93</v>
      </c>
      <c r="AA1109" s="196" t="s">
        <v>10525</v>
      </c>
      <c r="AC1109" s="200">
        <v>8</v>
      </c>
      <c r="AD1109" s="200" t="s">
        <v>8250</v>
      </c>
      <c r="AE1109" s="203" t="s">
        <v>505</v>
      </c>
      <c r="AF1109" s="212">
        <v>100927.02</v>
      </c>
    </row>
    <row r="1110" spans="1:33" hidden="1" x14ac:dyDescent="0.25">
      <c r="A1110" s="209">
        <v>114108.09</v>
      </c>
      <c r="B1110" s="210">
        <v>1</v>
      </c>
      <c r="C1110" s="196" t="s">
        <v>114</v>
      </c>
      <c r="D1110" s="201">
        <v>43369</v>
      </c>
      <c r="E1110" s="196" t="s">
        <v>398</v>
      </c>
      <c r="F1110" s="201">
        <v>44523</v>
      </c>
      <c r="G1110" s="196" t="s">
        <v>98</v>
      </c>
      <c r="H1110" s="198" t="s">
        <v>2232</v>
      </c>
      <c r="M1110" s="198" t="s">
        <v>10526</v>
      </c>
      <c r="N1110" s="198" t="s">
        <v>10527</v>
      </c>
      <c r="O1110" s="196" t="s">
        <v>119</v>
      </c>
      <c r="P1110" s="198" t="s">
        <v>19</v>
      </c>
      <c r="R1110" s="196" t="s">
        <v>47</v>
      </c>
      <c r="S1110" s="196" t="s">
        <v>46</v>
      </c>
      <c r="T1110" s="202" t="s">
        <v>505</v>
      </c>
      <c r="U1110" s="201">
        <v>43553</v>
      </c>
      <c r="W1110" s="200" t="s">
        <v>93</v>
      </c>
      <c r="AA1110" s="196" t="s">
        <v>10528</v>
      </c>
      <c r="AC1110" s="200">
        <v>3</v>
      </c>
      <c r="AD1110" s="200" t="s">
        <v>8274</v>
      </c>
      <c r="AE1110" s="212">
        <v>-145897.76</v>
      </c>
      <c r="AF1110" s="212">
        <v>236267.24</v>
      </c>
      <c r="AG1110" s="198" t="s">
        <v>10529</v>
      </c>
    </row>
    <row r="1111" spans="1:33" hidden="1" x14ac:dyDescent="0.25">
      <c r="A1111" s="209">
        <v>114108.1</v>
      </c>
      <c r="B1111" s="210">
        <v>1</v>
      </c>
      <c r="C1111" s="196" t="s">
        <v>97</v>
      </c>
      <c r="D1111" s="201">
        <v>43734</v>
      </c>
      <c r="E1111" s="196" t="s">
        <v>134</v>
      </c>
      <c r="F1111" s="201">
        <v>44701.875115740739</v>
      </c>
      <c r="G1111" s="196" t="s">
        <v>108</v>
      </c>
      <c r="H1111" s="198" t="s">
        <v>2232</v>
      </c>
      <c r="M1111" s="198" t="s">
        <v>10530</v>
      </c>
      <c r="N1111" s="198" t="s">
        <v>10531</v>
      </c>
      <c r="O1111" s="196" t="s">
        <v>119</v>
      </c>
      <c r="P1111" s="198" t="s">
        <v>19</v>
      </c>
      <c r="R1111" s="196" t="s">
        <v>47</v>
      </c>
      <c r="S1111" s="196" t="s">
        <v>46</v>
      </c>
      <c r="T1111" s="202" t="s">
        <v>505</v>
      </c>
      <c r="U1111" s="201">
        <v>43917</v>
      </c>
      <c r="W1111" s="200" t="s">
        <v>93</v>
      </c>
      <c r="AA1111" s="196" t="s">
        <v>10532</v>
      </c>
      <c r="AC1111" s="200">
        <v>3</v>
      </c>
      <c r="AD1111" s="200" t="s">
        <v>8274</v>
      </c>
      <c r="AE1111" s="203" t="s">
        <v>505</v>
      </c>
      <c r="AF1111" s="212">
        <v>394470</v>
      </c>
      <c r="AG1111" s="198" t="s">
        <v>10533</v>
      </c>
    </row>
    <row r="1112" spans="1:33" hidden="1" x14ac:dyDescent="0.25">
      <c r="A1112" s="209">
        <v>114108.11</v>
      </c>
      <c r="B1112" s="210">
        <v>1</v>
      </c>
      <c r="C1112" s="196" t="s">
        <v>122</v>
      </c>
      <c r="D1112" s="201">
        <v>44103</v>
      </c>
      <c r="E1112" s="196" t="s">
        <v>398</v>
      </c>
      <c r="F1112" s="201">
        <v>44299</v>
      </c>
      <c r="G1112" s="196" t="s">
        <v>143</v>
      </c>
      <c r="H1112" s="198" t="s">
        <v>2232</v>
      </c>
      <c r="M1112" s="198" t="s">
        <v>10534</v>
      </c>
      <c r="N1112" s="198" t="s">
        <v>10535</v>
      </c>
      <c r="O1112" s="196" t="s">
        <v>119</v>
      </c>
      <c r="P1112" s="198" t="s">
        <v>19</v>
      </c>
      <c r="R1112" s="196" t="s">
        <v>47</v>
      </c>
      <c r="S1112" s="196" t="s">
        <v>46</v>
      </c>
      <c r="T1112" s="202" t="s">
        <v>505</v>
      </c>
      <c r="U1112" s="201">
        <v>44281</v>
      </c>
      <c r="W1112" s="200" t="s">
        <v>93</v>
      </c>
      <c r="AA1112" s="196" t="s">
        <v>10536</v>
      </c>
      <c r="AC1112" s="200">
        <v>3</v>
      </c>
      <c r="AD1112" s="200" t="s">
        <v>8274</v>
      </c>
      <c r="AE1112" s="203" t="s">
        <v>505</v>
      </c>
      <c r="AF1112" s="212">
        <v>317718</v>
      </c>
      <c r="AG1112" s="198" t="s">
        <v>10537</v>
      </c>
    </row>
    <row r="1113" spans="1:33" hidden="1" x14ac:dyDescent="0.25">
      <c r="A1113" s="209">
        <v>114108.12</v>
      </c>
      <c r="B1113" s="210">
        <v>1</v>
      </c>
      <c r="C1113" s="196" t="s">
        <v>122</v>
      </c>
      <c r="D1113" s="201">
        <v>44473</v>
      </c>
      <c r="E1113" s="196" t="s">
        <v>398</v>
      </c>
      <c r="F1113" s="201">
        <v>44665.8752662037</v>
      </c>
      <c r="G1113" s="196" t="s">
        <v>108</v>
      </c>
      <c r="H1113" s="198" t="s">
        <v>2232</v>
      </c>
      <c r="M1113" s="198" t="s">
        <v>3370</v>
      </c>
      <c r="N1113" s="198" t="s">
        <v>3371</v>
      </c>
      <c r="O1113" s="196" t="s">
        <v>119</v>
      </c>
      <c r="P1113" s="198" t="s">
        <v>19</v>
      </c>
      <c r="R1113" s="196" t="s">
        <v>47</v>
      </c>
      <c r="S1113" s="196" t="s">
        <v>46</v>
      </c>
      <c r="T1113" s="202" t="s">
        <v>505</v>
      </c>
      <c r="U1113" s="201">
        <v>44645</v>
      </c>
      <c r="W1113" s="200" t="s">
        <v>93</v>
      </c>
      <c r="AA1113" s="196" t="s">
        <v>10538</v>
      </c>
      <c r="AC1113" s="200">
        <v>3</v>
      </c>
      <c r="AD1113" s="200" t="s">
        <v>8274</v>
      </c>
      <c r="AE1113" s="212">
        <v>499274</v>
      </c>
      <c r="AF1113" s="212">
        <v>499274</v>
      </c>
      <c r="AG1113" s="198" t="s">
        <v>3372</v>
      </c>
    </row>
    <row r="1114" spans="1:33" hidden="1" x14ac:dyDescent="0.25">
      <c r="A1114" s="209">
        <v>114109.09</v>
      </c>
      <c r="B1114" s="210">
        <v>2</v>
      </c>
      <c r="C1114" s="196" t="s">
        <v>114</v>
      </c>
      <c r="D1114" s="201">
        <v>43369</v>
      </c>
      <c r="E1114" s="196" t="s">
        <v>398</v>
      </c>
      <c r="F1114" s="201">
        <v>44523</v>
      </c>
      <c r="G1114" s="196" t="s">
        <v>98</v>
      </c>
      <c r="H1114" s="198" t="s">
        <v>1888</v>
      </c>
      <c r="M1114" s="198" t="s">
        <v>10539</v>
      </c>
      <c r="N1114" s="198" t="s">
        <v>10540</v>
      </c>
      <c r="O1114" s="196" t="s">
        <v>119</v>
      </c>
      <c r="P1114" s="198" t="s">
        <v>19</v>
      </c>
      <c r="R1114" s="196" t="s">
        <v>47</v>
      </c>
      <c r="S1114" s="196" t="s">
        <v>46</v>
      </c>
      <c r="T1114" s="202" t="s">
        <v>505</v>
      </c>
      <c r="U1114" s="201">
        <v>43553</v>
      </c>
      <c r="W1114" s="200" t="s">
        <v>93</v>
      </c>
      <c r="AA1114" s="196" t="s">
        <v>10541</v>
      </c>
      <c r="AC1114" s="200">
        <v>3</v>
      </c>
      <c r="AD1114" s="200" t="s">
        <v>8274</v>
      </c>
      <c r="AE1114" s="212">
        <v>-201521.99</v>
      </c>
      <c r="AF1114" s="212">
        <v>161345.01</v>
      </c>
      <c r="AG1114" s="198" t="s">
        <v>10542</v>
      </c>
    </row>
    <row r="1115" spans="1:33" hidden="1" x14ac:dyDescent="0.25">
      <c r="A1115" s="209">
        <v>114109.1</v>
      </c>
      <c r="B1115" s="210">
        <v>2</v>
      </c>
      <c r="C1115" s="196" t="s">
        <v>97</v>
      </c>
      <c r="D1115" s="201">
        <v>43734</v>
      </c>
      <c r="E1115" s="196" t="s">
        <v>134</v>
      </c>
      <c r="F1115" s="201">
        <v>44454.875138888892</v>
      </c>
      <c r="G1115" s="196" t="s">
        <v>108</v>
      </c>
      <c r="H1115" s="198" t="s">
        <v>1888</v>
      </c>
      <c r="M1115" s="198" t="s">
        <v>10543</v>
      </c>
      <c r="N1115" s="198" t="s">
        <v>10544</v>
      </c>
      <c r="O1115" s="196" t="s">
        <v>119</v>
      </c>
      <c r="P1115" s="198" t="s">
        <v>19</v>
      </c>
      <c r="R1115" s="196" t="s">
        <v>47</v>
      </c>
      <c r="S1115" s="196" t="s">
        <v>46</v>
      </c>
      <c r="T1115" s="202" t="s">
        <v>505</v>
      </c>
      <c r="U1115" s="201">
        <v>43917</v>
      </c>
      <c r="W1115" s="200" t="s">
        <v>93</v>
      </c>
      <c r="AA1115" s="196" t="s">
        <v>10545</v>
      </c>
      <c r="AC1115" s="200">
        <v>3</v>
      </c>
      <c r="AD1115" s="200" t="s">
        <v>8274</v>
      </c>
      <c r="AE1115" s="203" t="s">
        <v>505</v>
      </c>
      <c r="AF1115" s="212">
        <v>369408</v>
      </c>
      <c r="AG1115" s="198" t="s">
        <v>10546</v>
      </c>
    </row>
    <row r="1116" spans="1:33" hidden="1" x14ac:dyDescent="0.25">
      <c r="A1116" s="209">
        <v>114109.11</v>
      </c>
      <c r="B1116" s="210">
        <v>2</v>
      </c>
      <c r="C1116" s="196" t="s">
        <v>122</v>
      </c>
      <c r="D1116" s="201">
        <v>44103</v>
      </c>
      <c r="E1116" s="196" t="s">
        <v>398</v>
      </c>
      <c r="F1116" s="201">
        <v>44299</v>
      </c>
      <c r="G1116" s="196" t="s">
        <v>143</v>
      </c>
      <c r="H1116" s="198" t="s">
        <v>1888</v>
      </c>
      <c r="M1116" s="198" t="s">
        <v>10547</v>
      </c>
      <c r="N1116" s="198" t="s">
        <v>10548</v>
      </c>
      <c r="O1116" s="196" t="s">
        <v>119</v>
      </c>
      <c r="P1116" s="198" t="s">
        <v>19</v>
      </c>
      <c r="R1116" s="196" t="s">
        <v>47</v>
      </c>
      <c r="S1116" s="196" t="s">
        <v>46</v>
      </c>
      <c r="T1116" s="202" t="s">
        <v>505</v>
      </c>
      <c r="U1116" s="201">
        <v>44281</v>
      </c>
      <c r="W1116" s="200" t="s">
        <v>93</v>
      </c>
      <c r="AA1116" s="196" t="s">
        <v>10549</v>
      </c>
      <c r="AC1116" s="200">
        <v>3</v>
      </c>
      <c r="AD1116" s="200" t="s">
        <v>8274</v>
      </c>
      <c r="AE1116" s="203" t="s">
        <v>505</v>
      </c>
      <c r="AF1116" s="212">
        <v>305191</v>
      </c>
      <c r="AG1116" s="198" t="s">
        <v>10550</v>
      </c>
    </row>
    <row r="1117" spans="1:33" hidden="1" x14ac:dyDescent="0.25">
      <c r="A1117" s="209">
        <v>114109.12</v>
      </c>
      <c r="B1117" s="210">
        <v>2</v>
      </c>
      <c r="C1117" s="196" t="s">
        <v>122</v>
      </c>
      <c r="D1117" s="201">
        <v>44473</v>
      </c>
      <c r="E1117" s="196" t="s">
        <v>398</v>
      </c>
      <c r="F1117" s="201">
        <v>44665.875277777777</v>
      </c>
      <c r="G1117" s="196" t="s">
        <v>108</v>
      </c>
      <c r="H1117" s="198" t="s">
        <v>1888</v>
      </c>
      <c r="M1117" s="198" t="s">
        <v>3374</v>
      </c>
      <c r="N1117" s="198" t="s">
        <v>3375</v>
      </c>
      <c r="O1117" s="196" t="s">
        <v>119</v>
      </c>
      <c r="P1117" s="198" t="s">
        <v>19</v>
      </c>
      <c r="R1117" s="196" t="s">
        <v>47</v>
      </c>
      <c r="S1117" s="196" t="s">
        <v>46</v>
      </c>
      <c r="T1117" s="202" t="s">
        <v>505</v>
      </c>
      <c r="U1117" s="201">
        <v>44645</v>
      </c>
      <c r="W1117" s="200" t="s">
        <v>93</v>
      </c>
      <c r="AA1117" s="196" t="s">
        <v>10551</v>
      </c>
      <c r="AC1117" s="200">
        <v>3</v>
      </c>
      <c r="AD1117" s="200" t="s">
        <v>8274</v>
      </c>
      <c r="AE1117" s="212">
        <v>487932</v>
      </c>
      <c r="AF1117" s="212">
        <v>487932</v>
      </c>
      <c r="AG1117" s="198" t="s">
        <v>3376</v>
      </c>
    </row>
    <row r="1118" spans="1:33" hidden="1" x14ac:dyDescent="0.25">
      <c r="A1118" s="209">
        <v>114110.09</v>
      </c>
      <c r="B1118" s="210">
        <v>3</v>
      </c>
      <c r="C1118" s="196" t="s">
        <v>97</v>
      </c>
      <c r="D1118" s="201">
        <v>43369</v>
      </c>
      <c r="E1118" s="196" t="s">
        <v>398</v>
      </c>
      <c r="F1118" s="201">
        <v>44096.875069444446</v>
      </c>
      <c r="G1118" s="196" t="s">
        <v>108</v>
      </c>
      <c r="H1118" s="198" t="s">
        <v>1839</v>
      </c>
      <c r="M1118" s="198" t="s">
        <v>3139</v>
      </c>
      <c r="N1118" s="198" t="s">
        <v>3140</v>
      </c>
      <c r="O1118" s="196" t="s">
        <v>119</v>
      </c>
      <c r="P1118" s="198" t="s">
        <v>19</v>
      </c>
      <c r="R1118" s="196" t="s">
        <v>47</v>
      </c>
      <c r="S1118" s="196" t="s">
        <v>46</v>
      </c>
      <c r="T1118" s="202" t="s">
        <v>505</v>
      </c>
      <c r="U1118" s="201">
        <v>43553</v>
      </c>
      <c r="W1118" s="200" t="s">
        <v>93</v>
      </c>
      <c r="AA1118" s="196" t="s">
        <v>10552</v>
      </c>
      <c r="AC1118" s="200">
        <v>3</v>
      </c>
      <c r="AD1118" s="200" t="s">
        <v>8274</v>
      </c>
      <c r="AE1118" s="212">
        <v>160500</v>
      </c>
      <c r="AF1118" s="212">
        <v>574453</v>
      </c>
      <c r="AG1118" s="198" t="s">
        <v>3141</v>
      </c>
    </row>
    <row r="1119" spans="1:33" hidden="1" x14ac:dyDescent="0.25">
      <c r="A1119" s="209">
        <v>114110.1</v>
      </c>
      <c r="B1119" s="210">
        <v>3</v>
      </c>
      <c r="C1119" s="196" t="s">
        <v>97</v>
      </c>
      <c r="D1119" s="201">
        <v>43734</v>
      </c>
      <c r="E1119" s="196" t="s">
        <v>134</v>
      </c>
      <c r="F1119" s="201">
        <v>44424.875057870369</v>
      </c>
      <c r="G1119" s="196" t="s">
        <v>108</v>
      </c>
      <c r="H1119" s="198" t="s">
        <v>1839</v>
      </c>
      <c r="M1119" s="198" t="s">
        <v>3186</v>
      </c>
      <c r="N1119" s="198" t="s">
        <v>3187</v>
      </c>
      <c r="O1119" s="196" t="s">
        <v>119</v>
      </c>
      <c r="P1119" s="198" t="s">
        <v>19</v>
      </c>
      <c r="R1119" s="196" t="s">
        <v>47</v>
      </c>
      <c r="S1119" s="196" t="s">
        <v>46</v>
      </c>
      <c r="T1119" s="202" t="s">
        <v>505</v>
      </c>
      <c r="U1119" s="201">
        <v>43917</v>
      </c>
      <c r="W1119" s="200" t="s">
        <v>93</v>
      </c>
      <c r="AA1119" s="196" t="s">
        <v>10553</v>
      </c>
      <c r="AC1119" s="200">
        <v>3</v>
      </c>
      <c r="AD1119" s="200" t="s">
        <v>8274</v>
      </c>
      <c r="AE1119" s="212">
        <v>135500</v>
      </c>
      <c r="AF1119" s="212">
        <v>564036</v>
      </c>
      <c r="AG1119" s="198" t="s">
        <v>3188</v>
      </c>
    </row>
    <row r="1120" spans="1:33" hidden="1" x14ac:dyDescent="0.25">
      <c r="A1120" s="209">
        <v>114110.11</v>
      </c>
      <c r="B1120" s="210">
        <v>3</v>
      </c>
      <c r="C1120" s="196" t="s">
        <v>122</v>
      </c>
      <c r="D1120" s="201">
        <v>44103</v>
      </c>
      <c r="E1120" s="196" t="s">
        <v>398</v>
      </c>
      <c r="F1120" s="201">
        <v>44299</v>
      </c>
      <c r="G1120" s="196" t="s">
        <v>189</v>
      </c>
      <c r="H1120" s="198" t="s">
        <v>1839</v>
      </c>
      <c r="M1120" s="198" t="s">
        <v>10554</v>
      </c>
      <c r="N1120" s="198" t="s">
        <v>10555</v>
      </c>
      <c r="O1120" s="196" t="s">
        <v>119</v>
      </c>
      <c r="P1120" s="198" t="s">
        <v>19</v>
      </c>
      <c r="R1120" s="196" t="s">
        <v>47</v>
      </c>
      <c r="S1120" s="196" t="s">
        <v>46</v>
      </c>
      <c r="T1120" s="202" t="s">
        <v>505</v>
      </c>
      <c r="U1120" s="201">
        <v>44281</v>
      </c>
      <c r="W1120" s="200" t="s">
        <v>93</v>
      </c>
      <c r="AA1120" s="196" t="s">
        <v>10556</v>
      </c>
      <c r="AC1120" s="200">
        <v>3</v>
      </c>
      <c r="AD1120" s="200" t="s">
        <v>8274</v>
      </c>
      <c r="AE1120" s="203" t="s">
        <v>505</v>
      </c>
      <c r="AF1120" s="212">
        <v>347369</v>
      </c>
      <c r="AG1120" s="198" t="s">
        <v>10557</v>
      </c>
    </row>
    <row r="1121" spans="1:33" hidden="1" x14ac:dyDescent="0.25">
      <c r="A1121" s="209">
        <v>114110.12</v>
      </c>
      <c r="B1121" s="210">
        <v>3</v>
      </c>
      <c r="C1121" s="196" t="s">
        <v>122</v>
      </c>
      <c r="D1121" s="201">
        <v>44473</v>
      </c>
      <c r="E1121" s="196" t="s">
        <v>398</v>
      </c>
      <c r="F1121" s="201">
        <v>44665.875277777777</v>
      </c>
      <c r="G1121" s="196" t="s">
        <v>108</v>
      </c>
      <c r="H1121" s="198" t="s">
        <v>1839</v>
      </c>
      <c r="M1121" s="198" t="s">
        <v>3384</v>
      </c>
      <c r="N1121" s="198" t="s">
        <v>3385</v>
      </c>
      <c r="O1121" s="196" t="s">
        <v>119</v>
      </c>
      <c r="P1121" s="198" t="s">
        <v>19</v>
      </c>
      <c r="R1121" s="196" t="s">
        <v>47</v>
      </c>
      <c r="S1121" s="196" t="s">
        <v>46</v>
      </c>
      <c r="T1121" s="202" t="s">
        <v>505</v>
      </c>
      <c r="U1121" s="201">
        <v>44645</v>
      </c>
      <c r="W1121" s="200" t="s">
        <v>93</v>
      </c>
      <c r="AA1121" s="196" t="s">
        <v>10558</v>
      </c>
      <c r="AC1121" s="200">
        <v>3</v>
      </c>
      <c r="AD1121" s="200" t="s">
        <v>8274</v>
      </c>
      <c r="AE1121" s="212">
        <v>522940</v>
      </c>
      <c r="AF1121" s="212">
        <v>522940</v>
      </c>
      <c r="AG1121" s="198" t="s">
        <v>3386</v>
      </c>
    </row>
    <row r="1122" spans="1:33" hidden="1" x14ac:dyDescent="0.25">
      <c r="A1122" s="209">
        <v>114111.09</v>
      </c>
      <c r="B1122" s="210">
        <v>4</v>
      </c>
      <c r="C1122" s="196" t="s">
        <v>114</v>
      </c>
      <c r="D1122" s="201">
        <v>43369</v>
      </c>
      <c r="E1122" s="196" t="s">
        <v>398</v>
      </c>
      <c r="F1122" s="201">
        <v>44348</v>
      </c>
      <c r="G1122" s="196" t="s">
        <v>98</v>
      </c>
      <c r="H1122" s="198" t="s">
        <v>1760</v>
      </c>
      <c r="M1122" s="198" t="s">
        <v>10559</v>
      </c>
      <c r="N1122" s="198" t="s">
        <v>10560</v>
      </c>
      <c r="O1122" s="196" t="s">
        <v>119</v>
      </c>
      <c r="P1122" s="198" t="s">
        <v>19</v>
      </c>
      <c r="R1122" s="196" t="s">
        <v>47</v>
      </c>
      <c r="S1122" s="196" t="s">
        <v>46</v>
      </c>
      <c r="T1122" s="202" t="s">
        <v>505</v>
      </c>
      <c r="U1122" s="201">
        <v>43553</v>
      </c>
      <c r="W1122" s="200" t="s">
        <v>93</v>
      </c>
      <c r="AA1122" s="196" t="s">
        <v>10561</v>
      </c>
      <c r="AC1122" s="200">
        <v>3</v>
      </c>
      <c r="AD1122" s="200" t="s">
        <v>8274</v>
      </c>
      <c r="AE1122" s="212">
        <v>-68827.929999999993</v>
      </c>
      <c r="AF1122" s="212">
        <v>366217.07</v>
      </c>
      <c r="AG1122" s="198" t="s">
        <v>10562</v>
      </c>
    </row>
    <row r="1123" spans="1:33" hidden="1" x14ac:dyDescent="0.25">
      <c r="A1123" s="209">
        <v>114111.1</v>
      </c>
      <c r="B1123" s="210">
        <v>4</v>
      </c>
      <c r="C1123" s="196" t="s">
        <v>97</v>
      </c>
      <c r="D1123" s="201">
        <v>43734</v>
      </c>
      <c r="E1123" s="196" t="s">
        <v>134</v>
      </c>
      <c r="F1123" s="201">
        <v>44385.875069444446</v>
      </c>
      <c r="G1123" s="196" t="s">
        <v>108</v>
      </c>
      <c r="H1123" s="198" t="s">
        <v>1760</v>
      </c>
      <c r="M1123" s="198" t="s">
        <v>10563</v>
      </c>
      <c r="N1123" s="198" t="s">
        <v>10564</v>
      </c>
      <c r="O1123" s="196" t="s">
        <v>119</v>
      </c>
      <c r="P1123" s="198" t="s">
        <v>19</v>
      </c>
      <c r="R1123" s="196" t="s">
        <v>47</v>
      </c>
      <c r="S1123" s="196" t="s">
        <v>46</v>
      </c>
      <c r="T1123" s="202" t="s">
        <v>505</v>
      </c>
      <c r="U1123" s="201">
        <v>43917</v>
      </c>
      <c r="W1123" s="200" t="s">
        <v>93</v>
      </c>
      <c r="AA1123" s="196" t="s">
        <v>10565</v>
      </c>
      <c r="AC1123" s="200">
        <v>3</v>
      </c>
      <c r="AD1123" s="200" t="s">
        <v>8274</v>
      </c>
      <c r="AE1123" s="203" t="s">
        <v>505</v>
      </c>
      <c r="AF1123" s="212">
        <v>453483</v>
      </c>
      <c r="AG1123" s="198" t="s">
        <v>10566</v>
      </c>
    </row>
    <row r="1124" spans="1:33" hidden="1" x14ac:dyDescent="0.25">
      <c r="A1124" s="209">
        <v>114111.11</v>
      </c>
      <c r="B1124" s="210">
        <v>4</v>
      </c>
      <c r="C1124" s="196" t="s">
        <v>122</v>
      </c>
      <c r="D1124" s="201">
        <v>44103</v>
      </c>
      <c r="E1124" s="196" t="s">
        <v>398</v>
      </c>
      <c r="F1124" s="201">
        <v>44299</v>
      </c>
      <c r="G1124" s="196" t="s">
        <v>143</v>
      </c>
      <c r="H1124" s="198" t="s">
        <v>1760</v>
      </c>
      <c r="M1124" s="198" t="s">
        <v>10567</v>
      </c>
      <c r="N1124" s="198" t="s">
        <v>10568</v>
      </c>
      <c r="O1124" s="196" t="s">
        <v>119</v>
      </c>
      <c r="P1124" s="198" t="s">
        <v>19</v>
      </c>
      <c r="R1124" s="196" t="s">
        <v>47</v>
      </c>
      <c r="S1124" s="196" t="s">
        <v>46</v>
      </c>
      <c r="T1124" s="202" t="s">
        <v>505</v>
      </c>
      <c r="U1124" s="201">
        <v>44281</v>
      </c>
      <c r="W1124" s="200" t="s">
        <v>93</v>
      </c>
      <c r="AA1124" s="196" t="s">
        <v>10569</v>
      </c>
      <c r="AC1124" s="200">
        <v>3</v>
      </c>
      <c r="AD1124" s="200" t="s">
        <v>8274</v>
      </c>
      <c r="AE1124" s="203" t="s">
        <v>505</v>
      </c>
      <c r="AF1124" s="212">
        <v>398013</v>
      </c>
      <c r="AG1124" s="198" t="s">
        <v>10570</v>
      </c>
    </row>
    <row r="1125" spans="1:33" hidden="1" x14ac:dyDescent="0.25">
      <c r="A1125" s="209">
        <v>114111.12</v>
      </c>
      <c r="B1125" s="210">
        <v>4</v>
      </c>
      <c r="C1125" s="196" t="s">
        <v>122</v>
      </c>
      <c r="D1125" s="201">
        <v>44473</v>
      </c>
      <c r="E1125" s="196" t="s">
        <v>398</v>
      </c>
      <c r="F1125" s="201">
        <v>44665.875324074077</v>
      </c>
      <c r="G1125" s="196" t="s">
        <v>108</v>
      </c>
      <c r="H1125" s="198" t="s">
        <v>1760</v>
      </c>
      <c r="M1125" s="198" t="s">
        <v>3388</v>
      </c>
      <c r="N1125" s="198" t="s">
        <v>3389</v>
      </c>
      <c r="O1125" s="196" t="s">
        <v>119</v>
      </c>
      <c r="P1125" s="198" t="s">
        <v>19</v>
      </c>
      <c r="R1125" s="196" t="s">
        <v>47</v>
      </c>
      <c r="S1125" s="196" t="s">
        <v>46</v>
      </c>
      <c r="T1125" s="202" t="s">
        <v>505</v>
      </c>
      <c r="U1125" s="201">
        <v>44645</v>
      </c>
      <c r="W1125" s="200" t="s">
        <v>93</v>
      </c>
      <c r="AA1125" s="196" t="s">
        <v>10571</v>
      </c>
      <c r="AC1125" s="200">
        <v>3</v>
      </c>
      <c r="AD1125" s="200" t="s">
        <v>8274</v>
      </c>
      <c r="AE1125" s="212">
        <v>601465</v>
      </c>
      <c r="AF1125" s="212">
        <v>601465</v>
      </c>
      <c r="AG1125" s="198" t="s">
        <v>3390</v>
      </c>
    </row>
    <row r="1126" spans="1:33" hidden="1" x14ac:dyDescent="0.25">
      <c r="A1126" s="209">
        <v>114122.01</v>
      </c>
      <c r="B1126" s="210">
        <v>4</v>
      </c>
      <c r="C1126" s="196" t="s">
        <v>97</v>
      </c>
      <c r="D1126" s="201">
        <v>43641</v>
      </c>
      <c r="E1126" s="196" t="s">
        <v>134</v>
      </c>
      <c r="F1126" s="201">
        <v>44370.8750462963</v>
      </c>
      <c r="G1126" s="196" t="s">
        <v>108</v>
      </c>
      <c r="H1126" s="198" t="s">
        <v>88</v>
      </c>
      <c r="I1126" s="196" t="s">
        <v>455</v>
      </c>
      <c r="J1126" s="196" t="s">
        <v>101</v>
      </c>
      <c r="L1126" s="200" t="s">
        <v>101</v>
      </c>
      <c r="M1126" s="198" t="s">
        <v>10572</v>
      </c>
      <c r="O1126" s="196" t="s">
        <v>438</v>
      </c>
      <c r="P1126" s="198" t="s">
        <v>439</v>
      </c>
      <c r="R1126" s="196" t="s">
        <v>39</v>
      </c>
      <c r="S1126" s="196" t="s">
        <v>46</v>
      </c>
      <c r="T1126" s="211">
        <v>0.05</v>
      </c>
      <c r="U1126" s="201">
        <v>44057</v>
      </c>
      <c r="W1126" s="200" t="s">
        <v>93</v>
      </c>
      <c r="X1126" s="196" t="s">
        <v>13</v>
      </c>
      <c r="Z1126" s="198" t="s">
        <v>10573</v>
      </c>
      <c r="AA1126" s="196" t="s">
        <v>10574</v>
      </c>
      <c r="AC1126" s="200">
        <v>3</v>
      </c>
      <c r="AD1126" s="200" t="s">
        <v>8274</v>
      </c>
      <c r="AE1126" s="203" t="s">
        <v>505</v>
      </c>
      <c r="AF1126" s="212">
        <v>718690</v>
      </c>
      <c r="AG1126" s="198" t="s">
        <v>10575</v>
      </c>
    </row>
    <row r="1127" spans="1:33" ht="36" hidden="1" x14ac:dyDescent="0.25">
      <c r="A1127" s="209">
        <v>114149</v>
      </c>
      <c r="B1127" s="210">
        <v>4</v>
      </c>
      <c r="C1127" s="196" t="s">
        <v>85</v>
      </c>
      <c r="D1127" s="201">
        <v>40245</v>
      </c>
      <c r="E1127" s="196" t="s">
        <v>2708</v>
      </c>
      <c r="F1127" s="201">
        <v>43669</v>
      </c>
      <c r="G1127" s="196" t="s">
        <v>189</v>
      </c>
      <c r="H1127" s="198" t="s">
        <v>196</v>
      </c>
      <c r="I1127" s="196" t="s">
        <v>477</v>
      </c>
      <c r="J1127" s="196" t="s">
        <v>299</v>
      </c>
      <c r="L1127" s="200" t="s">
        <v>300</v>
      </c>
      <c r="M1127" s="198" t="s">
        <v>10576</v>
      </c>
      <c r="N1127" s="198" t="s">
        <v>10577</v>
      </c>
      <c r="O1127" s="196" t="s">
        <v>553</v>
      </c>
      <c r="P1127" s="198" t="s">
        <v>4021</v>
      </c>
      <c r="R1127" s="196" t="s">
        <v>47</v>
      </c>
      <c r="S1127" s="196" t="s">
        <v>45</v>
      </c>
      <c r="T1127" s="211">
        <v>3.74</v>
      </c>
      <c r="W1127" s="200" t="s">
        <v>93</v>
      </c>
      <c r="X1127" s="196" t="s">
        <v>303</v>
      </c>
      <c r="AA1127" s="196" t="s">
        <v>10578</v>
      </c>
      <c r="AB1127" s="196" t="s">
        <v>10579</v>
      </c>
      <c r="AC1127" s="200">
        <v>0</v>
      </c>
      <c r="AD1127" s="200" t="s">
        <v>8231</v>
      </c>
      <c r="AE1127" s="203" t="s">
        <v>505</v>
      </c>
      <c r="AF1127" s="212">
        <v>1800000</v>
      </c>
    </row>
    <row r="1128" spans="1:33" ht="36" hidden="1" x14ac:dyDescent="0.25">
      <c r="A1128" s="209">
        <v>114149</v>
      </c>
      <c r="B1128" s="210">
        <v>4</v>
      </c>
      <c r="C1128" s="196" t="s">
        <v>85</v>
      </c>
      <c r="D1128" s="201">
        <v>40245</v>
      </c>
      <c r="E1128" s="196" t="s">
        <v>2708</v>
      </c>
      <c r="F1128" s="201">
        <v>43669</v>
      </c>
      <c r="G1128" s="196" t="s">
        <v>189</v>
      </c>
      <c r="H1128" s="198" t="s">
        <v>196</v>
      </c>
      <c r="I1128" s="196" t="s">
        <v>477</v>
      </c>
      <c r="J1128" s="196" t="s">
        <v>299</v>
      </c>
      <c r="L1128" s="200" t="s">
        <v>300</v>
      </c>
      <c r="M1128" s="198" t="s">
        <v>10576</v>
      </c>
      <c r="N1128" s="198" t="s">
        <v>10577</v>
      </c>
      <c r="O1128" s="196" t="s">
        <v>553</v>
      </c>
      <c r="P1128" s="198" t="s">
        <v>4021</v>
      </c>
      <c r="R1128" s="196" t="s">
        <v>47</v>
      </c>
      <c r="S1128" s="196" t="s">
        <v>45</v>
      </c>
      <c r="T1128" s="211">
        <v>3.74</v>
      </c>
      <c r="W1128" s="200" t="s">
        <v>93</v>
      </c>
      <c r="X1128" s="196" t="s">
        <v>303</v>
      </c>
      <c r="AA1128" s="196" t="s">
        <v>10580</v>
      </c>
      <c r="AB1128" s="196" t="s">
        <v>10579</v>
      </c>
      <c r="AC1128" s="200">
        <v>1</v>
      </c>
      <c r="AD1128" s="200" t="s">
        <v>8231</v>
      </c>
      <c r="AE1128" s="203" t="s">
        <v>505</v>
      </c>
      <c r="AF1128" s="212">
        <v>2650000</v>
      </c>
    </row>
    <row r="1129" spans="1:33" ht="36" hidden="1" x14ac:dyDescent="0.25">
      <c r="A1129" s="209">
        <v>114149</v>
      </c>
      <c r="B1129" s="210">
        <v>4</v>
      </c>
      <c r="C1129" s="196" t="s">
        <v>85</v>
      </c>
      <c r="D1129" s="201">
        <v>40245</v>
      </c>
      <c r="E1129" s="196" t="s">
        <v>2708</v>
      </c>
      <c r="F1129" s="201">
        <v>43669</v>
      </c>
      <c r="G1129" s="196" t="s">
        <v>189</v>
      </c>
      <c r="H1129" s="198" t="s">
        <v>196</v>
      </c>
      <c r="I1129" s="196" t="s">
        <v>477</v>
      </c>
      <c r="J1129" s="196" t="s">
        <v>299</v>
      </c>
      <c r="L1129" s="200" t="s">
        <v>300</v>
      </c>
      <c r="M1129" s="198" t="s">
        <v>10576</v>
      </c>
      <c r="N1129" s="198" t="s">
        <v>10577</v>
      </c>
      <c r="O1129" s="196" t="s">
        <v>553</v>
      </c>
      <c r="P1129" s="198" t="s">
        <v>4021</v>
      </c>
      <c r="R1129" s="196" t="s">
        <v>47</v>
      </c>
      <c r="S1129" s="196" t="s">
        <v>45</v>
      </c>
      <c r="T1129" s="211">
        <v>3.74</v>
      </c>
      <c r="W1129" s="200" t="s">
        <v>93</v>
      </c>
      <c r="X1129" s="196" t="s">
        <v>303</v>
      </c>
      <c r="AA1129" s="196" t="s">
        <v>10581</v>
      </c>
      <c r="AB1129" s="196" t="s">
        <v>10579</v>
      </c>
      <c r="AC1129" s="200">
        <v>2</v>
      </c>
      <c r="AD1129" s="200" t="s">
        <v>8231</v>
      </c>
      <c r="AE1129" s="203" t="s">
        <v>505</v>
      </c>
      <c r="AF1129" s="212">
        <v>1150000</v>
      </c>
    </row>
    <row r="1130" spans="1:33" hidden="1" x14ac:dyDescent="0.25">
      <c r="A1130" s="209">
        <v>114149.01</v>
      </c>
      <c r="B1130" s="210">
        <v>4</v>
      </c>
      <c r="C1130" s="196" t="s">
        <v>122</v>
      </c>
      <c r="D1130" s="201">
        <v>40716</v>
      </c>
      <c r="E1130" s="196" t="s">
        <v>3773</v>
      </c>
      <c r="F1130" s="201">
        <v>44182</v>
      </c>
      <c r="G1130" s="196" t="s">
        <v>1132</v>
      </c>
      <c r="H1130" s="198" t="s">
        <v>196</v>
      </c>
      <c r="I1130" s="196" t="s">
        <v>477</v>
      </c>
      <c r="J1130" s="196" t="s">
        <v>299</v>
      </c>
      <c r="L1130" s="200" t="s">
        <v>300</v>
      </c>
      <c r="M1130" s="198" t="s">
        <v>10582</v>
      </c>
      <c r="N1130" s="198" t="s">
        <v>3163</v>
      </c>
      <c r="O1130" s="196" t="s">
        <v>553</v>
      </c>
      <c r="P1130" s="198" t="s">
        <v>1783</v>
      </c>
      <c r="R1130" s="196" t="s">
        <v>47</v>
      </c>
      <c r="S1130" s="196" t="s">
        <v>45</v>
      </c>
      <c r="T1130" s="211">
        <v>5.5</v>
      </c>
      <c r="U1130" s="201">
        <v>44113</v>
      </c>
      <c r="W1130" s="200" t="s">
        <v>93</v>
      </c>
      <c r="X1130" s="196" t="s">
        <v>303</v>
      </c>
      <c r="AA1130" s="196" t="s">
        <v>10583</v>
      </c>
      <c r="AB1130" s="196" t="s">
        <v>10584</v>
      </c>
      <c r="AC1130" s="200">
        <v>0</v>
      </c>
      <c r="AD1130" s="200" t="s">
        <v>8231</v>
      </c>
      <c r="AE1130" s="203" t="s">
        <v>505</v>
      </c>
      <c r="AF1130" s="212">
        <v>1958000</v>
      </c>
      <c r="AG1130" s="198" t="s">
        <v>10585</v>
      </c>
    </row>
    <row r="1131" spans="1:33" hidden="1" x14ac:dyDescent="0.25">
      <c r="A1131" s="209">
        <v>114149.01</v>
      </c>
      <c r="B1131" s="210">
        <v>4</v>
      </c>
      <c r="C1131" s="196" t="s">
        <v>122</v>
      </c>
      <c r="D1131" s="201">
        <v>40716</v>
      </c>
      <c r="E1131" s="196" t="s">
        <v>3773</v>
      </c>
      <c r="F1131" s="201">
        <v>44182</v>
      </c>
      <c r="G1131" s="196" t="s">
        <v>1132</v>
      </c>
      <c r="H1131" s="198" t="s">
        <v>196</v>
      </c>
      <c r="I1131" s="196" t="s">
        <v>477</v>
      </c>
      <c r="J1131" s="196" t="s">
        <v>299</v>
      </c>
      <c r="L1131" s="200" t="s">
        <v>300</v>
      </c>
      <c r="M1131" s="198" t="s">
        <v>10582</v>
      </c>
      <c r="N1131" s="198" t="s">
        <v>3163</v>
      </c>
      <c r="O1131" s="196" t="s">
        <v>553</v>
      </c>
      <c r="P1131" s="198" t="s">
        <v>1783</v>
      </c>
      <c r="R1131" s="196" t="s">
        <v>47</v>
      </c>
      <c r="S1131" s="196" t="s">
        <v>45</v>
      </c>
      <c r="T1131" s="211">
        <v>5.5</v>
      </c>
      <c r="U1131" s="201">
        <v>44113</v>
      </c>
      <c r="W1131" s="200" t="s">
        <v>93</v>
      </c>
      <c r="X1131" s="196" t="s">
        <v>303</v>
      </c>
      <c r="AA1131" s="196" t="s">
        <v>10586</v>
      </c>
      <c r="AB1131" s="196" t="s">
        <v>10584</v>
      </c>
      <c r="AC1131" s="200">
        <v>1</v>
      </c>
      <c r="AD1131" s="200" t="s">
        <v>8231</v>
      </c>
      <c r="AE1131" s="203" t="s">
        <v>505</v>
      </c>
      <c r="AF1131" s="212">
        <v>2000000</v>
      </c>
      <c r="AG1131" s="198" t="s">
        <v>10585</v>
      </c>
    </row>
    <row r="1132" spans="1:33" hidden="1" x14ac:dyDescent="0.25">
      <c r="A1132" s="209">
        <v>114149.01</v>
      </c>
      <c r="B1132" s="210">
        <v>4</v>
      </c>
      <c r="C1132" s="196" t="s">
        <v>122</v>
      </c>
      <c r="D1132" s="201">
        <v>40716</v>
      </c>
      <c r="E1132" s="196" t="s">
        <v>3773</v>
      </c>
      <c r="F1132" s="201">
        <v>44182</v>
      </c>
      <c r="G1132" s="196" t="s">
        <v>1132</v>
      </c>
      <c r="H1132" s="198" t="s">
        <v>196</v>
      </c>
      <c r="I1132" s="196" t="s">
        <v>477</v>
      </c>
      <c r="J1132" s="196" t="s">
        <v>299</v>
      </c>
      <c r="L1132" s="200" t="s">
        <v>300</v>
      </c>
      <c r="M1132" s="198" t="s">
        <v>10582</v>
      </c>
      <c r="N1132" s="198" t="s">
        <v>3163</v>
      </c>
      <c r="O1132" s="196" t="s">
        <v>553</v>
      </c>
      <c r="P1132" s="198" t="s">
        <v>1783</v>
      </c>
      <c r="R1132" s="196" t="s">
        <v>47</v>
      </c>
      <c r="S1132" s="196" t="s">
        <v>45</v>
      </c>
      <c r="T1132" s="211">
        <v>5.5</v>
      </c>
      <c r="U1132" s="201">
        <v>44113</v>
      </c>
      <c r="W1132" s="200" t="s">
        <v>93</v>
      </c>
      <c r="X1132" s="196" t="s">
        <v>303</v>
      </c>
      <c r="AA1132" s="196" t="s">
        <v>10587</v>
      </c>
      <c r="AB1132" s="196" t="s">
        <v>10584</v>
      </c>
      <c r="AC1132" s="200">
        <v>2</v>
      </c>
      <c r="AD1132" s="200" t="s">
        <v>8231</v>
      </c>
      <c r="AE1132" s="203" t="s">
        <v>505</v>
      </c>
      <c r="AF1132" s="212">
        <v>375000</v>
      </c>
      <c r="AG1132" s="198" t="s">
        <v>10585</v>
      </c>
    </row>
    <row r="1133" spans="1:33" hidden="1" x14ac:dyDescent="0.25">
      <c r="A1133" s="209">
        <v>114149.01</v>
      </c>
      <c r="B1133" s="210">
        <v>4</v>
      </c>
      <c r="C1133" s="196" t="s">
        <v>122</v>
      </c>
      <c r="D1133" s="201">
        <v>40716</v>
      </c>
      <c r="E1133" s="196" t="s">
        <v>3773</v>
      </c>
      <c r="F1133" s="201">
        <v>44182</v>
      </c>
      <c r="G1133" s="196" t="s">
        <v>1132</v>
      </c>
      <c r="H1133" s="198" t="s">
        <v>196</v>
      </c>
      <c r="I1133" s="196" t="s">
        <v>477</v>
      </c>
      <c r="J1133" s="196" t="s">
        <v>299</v>
      </c>
      <c r="L1133" s="200" t="s">
        <v>300</v>
      </c>
      <c r="M1133" s="198" t="s">
        <v>10582</v>
      </c>
      <c r="N1133" s="198" t="s">
        <v>3163</v>
      </c>
      <c r="O1133" s="196" t="s">
        <v>553</v>
      </c>
      <c r="P1133" s="198" t="s">
        <v>1783</v>
      </c>
      <c r="R1133" s="196" t="s">
        <v>47</v>
      </c>
      <c r="S1133" s="196" t="s">
        <v>45</v>
      </c>
      <c r="T1133" s="211">
        <v>5.5</v>
      </c>
      <c r="U1133" s="201">
        <v>44113</v>
      </c>
      <c r="W1133" s="200" t="s">
        <v>93</v>
      </c>
      <c r="X1133" s="196" t="s">
        <v>303</v>
      </c>
      <c r="AA1133" s="196" t="s">
        <v>10588</v>
      </c>
      <c r="AB1133" s="196" t="s">
        <v>10584</v>
      </c>
      <c r="AC1133" s="200">
        <v>3</v>
      </c>
      <c r="AD1133" s="200" t="s">
        <v>8231</v>
      </c>
      <c r="AE1133" s="203" t="s">
        <v>505</v>
      </c>
      <c r="AF1133" s="212">
        <v>96790062</v>
      </c>
      <c r="AG1133" s="198" t="s">
        <v>10585</v>
      </c>
    </row>
    <row r="1134" spans="1:33" ht="36" hidden="1" x14ac:dyDescent="0.25">
      <c r="A1134" s="209">
        <v>114149.02</v>
      </c>
      <c r="B1134" s="210">
        <v>4</v>
      </c>
      <c r="C1134" s="196" t="s">
        <v>97</v>
      </c>
      <c r="D1134" s="201">
        <v>41992</v>
      </c>
      <c r="E1134" s="196" t="s">
        <v>2170</v>
      </c>
      <c r="F1134" s="201">
        <v>44431.875057870369</v>
      </c>
      <c r="G1134" s="196" t="s">
        <v>161</v>
      </c>
      <c r="H1134" s="198" t="s">
        <v>196</v>
      </c>
      <c r="I1134" s="196" t="s">
        <v>477</v>
      </c>
      <c r="J1134" s="196" t="s">
        <v>299</v>
      </c>
      <c r="L1134" s="200" t="s">
        <v>300</v>
      </c>
      <c r="M1134" s="198" t="s">
        <v>3438</v>
      </c>
      <c r="N1134" s="198" t="s">
        <v>3439</v>
      </c>
      <c r="O1134" s="196" t="s">
        <v>553</v>
      </c>
      <c r="P1134" s="198" t="s">
        <v>1783</v>
      </c>
      <c r="R1134" s="196" t="s">
        <v>47</v>
      </c>
      <c r="S1134" s="196" t="s">
        <v>45</v>
      </c>
      <c r="T1134" s="211">
        <v>2.14</v>
      </c>
      <c r="U1134" s="201">
        <v>42965</v>
      </c>
      <c r="W1134" s="200" t="s">
        <v>93</v>
      </c>
      <c r="X1134" s="196" t="s">
        <v>303</v>
      </c>
      <c r="AA1134" s="196" t="s">
        <v>10589</v>
      </c>
      <c r="AB1134" s="196" t="s">
        <v>10590</v>
      </c>
      <c r="AC1134" s="200">
        <v>3</v>
      </c>
      <c r="AD1134" s="200" t="s">
        <v>8231</v>
      </c>
      <c r="AE1134" s="212">
        <v>3823270.81</v>
      </c>
      <c r="AF1134" s="212">
        <v>78451650.810000002</v>
      </c>
      <c r="AG1134" s="198" t="s">
        <v>3440</v>
      </c>
    </row>
    <row r="1135" spans="1:33" hidden="1" x14ac:dyDescent="0.25">
      <c r="A1135" s="209">
        <v>114149.03</v>
      </c>
      <c r="B1135" s="210">
        <v>4</v>
      </c>
      <c r="C1135" s="196" t="s">
        <v>85</v>
      </c>
      <c r="D1135" s="201">
        <v>41992</v>
      </c>
      <c r="E1135" s="196" t="s">
        <v>2170</v>
      </c>
      <c r="F1135" s="201">
        <v>44698</v>
      </c>
      <c r="G1135" s="196" t="s">
        <v>222</v>
      </c>
      <c r="H1135" s="198" t="s">
        <v>196</v>
      </c>
      <c r="I1135" s="196" t="s">
        <v>477</v>
      </c>
      <c r="J1135" s="196" t="s">
        <v>299</v>
      </c>
      <c r="L1135" s="200" t="s">
        <v>300</v>
      </c>
      <c r="M1135" s="198" t="s">
        <v>3162</v>
      </c>
      <c r="N1135" s="198" t="s">
        <v>3163</v>
      </c>
      <c r="O1135" s="196" t="s">
        <v>553</v>
      </c>
      <c r="P1135" s="198" t="s">
        <v>1783</v>
      </c>
      <c r="R1135" s="196" t="s">
        <v>47</v>
      </c>
      <c r="S1135" s="196" t="s">
        <v>45</v>
      </c>
      <c r="T1135" s="211">
        <v>1.62</v>
      </c>
      <c r="U1135" s="201">
        <v>44729</v>
      </c>
      <c r="W1135" s="200" t="s">
        <v>93</v>
      </c>
      <c r="X1135" s="196" t="s">
        <v>303</v>
      </c>
      <c r="AA1135" s="196" t="s">
        <v>10591</v>
      </c>
      <c r="AB1135" s="196" t="s">
        <v>10592</v>
      </c>
      <c r="AC1135" s="200">
        <v>3</v>
      </c>
      <c r="AD1135" s="200" t="s">
        <v>8231</v>
      </c>
      <c r="AE1135" s="212">
        <v>34160000</v>
      </c>
      <c r="AF1135" s="212">
        <v>34160000</v>
      </c>
    </row>
    <row r="1136" spans="1:33" hidden="1" x14ac:dyDescent="0.25">
      <c r="A1136" s="209">
        <v>114152</v>
      </c>
      <c r="B1136" s="210">
        <v>4</v>
      </c>
      <c r="C1136" s="196" t="s">
        <v>114</v>
      </c>
      <c r="D1136" s="201">
        <v>40245</v>
      </c>
      <c r="E1136" s="196" t="s">
        <v>2708</v>
      </c>
      <c r="F1136" s="201">
        <v>44168</v>
      </c>
      <c r="G1136" s="196" t="s">
        <v>170</v>
      </c>
      <c r="H1136" s="198" t="s">
        <v>229</v>
      </c>
      <c r="I1136" s="196" t="s">
        <v>477</v>
      </c>
      <c r="J1136" s="196" t="s">
        <v>299</v>
      </c>
      <c r="L1136" s="200" t="s">
        <v>300</v>
      </c>
      <c r="M1136" s="198" t="s">
        <v>10593</v>
      </c>
      <c r="N1136" s="198" t="s">
        <v>10594</v>
      </c>
      <c r="O1136" s="196" t="s">
        <v>553</v>
      </c>
      <c r="P1136" s="198" t="s">
        <v>1783</v>
      </c>
      <c r="R1136" s="196" t="s">
        <v>47</v>
      </c>
      <c r="S1136" s="196" t="s">
        <v>45</v>
      </c>
      <c r="T1136" s="211">
        <v>2.1110000000000002</v>
      </c>
      <c r="U1136" s="201">
        <v>42650</v>
      </c>
      <c r="W1136" s="200" t="s">
        <v>93</v>
      </c>
      <c r="X1136" s="196" t="s">
        <v>303</v>
      </c>
      <c r="AA1136" s="196" t="s">
        <v>10595</v>
      </c>
      <c r="AB1136" s="196" t="s">
        <v>10596</v>
      </c>
      <c r="AC1136" s="200">
        <v>0</v>
      </c>
      <c r="AD1136" s="200" t="s">
        <v>8231</v>
      </c>
      <c r="AE1136" s="212">
        <v>-73.260000000000005</v>
      </c>
      <c r="AF1136" s="212">
        <v>357759.74</v>
      </c>
      <c r="AG1136" s="198" t="s">
        <v>10597</v>
      </c>
    </row>
    <row r="1137" spans="1:33" hidden="1" x14ac:dyDescent="0.25">
      <c r="A1137" s="209">
        <v>114152</v>
      </c>
      <c r="B1137" s="210">
        <v>4</v>
      </c>
      <c r="C1137" s="196" t="s">
        <v>114</v>
      </c>
      <c r="D1137" s="201">
        <v>40245</v>
      </c>
      <c r="E1137" s="196" t="s">
        <v>2708</v>
      </c>
      <c r="F1137" s="201">
        <v>44168</v>
      </c>
      <c r="G1137" s="196" t="s">
        <v>170</v>
      </c>
      <c r="H1137" s="198" t="s">
        <v>229</v>
      </c>
      <c r="I1137" s="196" t="s">
        <v>477</v>
      </c>
      <c r="J1137" s="196" t="s">
        <v>299</v>
      </c>
      <c r="L1137" s="200" t="s">
        <v>300</v>
      </c>
      <c r="M1137" s="198" t="s">
        <v>10593</v>
      </c>
      <c r="N1137" s="198" t="s">
        <v>10594</v>
      </c>
      <c r="O1137" s="196" t="s">
        <v>553</v>
      </c>
      <c r="P1137" s="198" t="s">
        <v>1783</v>
      </c>
      <c r="R1137" s="196" t="s">
        <v>47</v>
      </c>
      <c r="S1137" s="196" t="s">
        <v>45</v>
      </c>
      <c r="T1137" s="211">
        <v>2.1110000000000002</v>
      </c>
      <c r="U1137" s="201">
        <v>42650</v>
      </c>
      <c r="W1137" s="200" t="s">
        <v>93</v>
      </c>
      <c r="X1137" s="196" t="s">
        <v>303</v>
      </c>
      <c r="AA1137" s="196" t="s">
        <v>10598</v>
      </c>
      <c r="AB1137" s="196" t="s">
        <v>10596</v>
      </c>
      <c r="AC1137" s="200">
        <v>1</v>
      </c>
      <c r="AD1137" s="200" t="s">
        <v>8231</v>
      </c>
      <c r="AE1137" s="212">
        <v>-3103.54</v>
      </c>
      <c r="AF1137" s="212">
        <v>90063.46</v>
      </c>
      <c r="AG1137" s="198" t="s">
        <v>10597</v>
      </c>
    </row>
    <row r="1138" spans="1:33" hidden="1" x14ac:dyDescent="0.25">
      <c r="A1138" s="209">
        <v>114152</v>
      </c>
      <c r="B1138" s="210">
        <v>4</v>
      </c>
      <c r="C1138" s="196" t="s">
        <v>114</v>
      </c>
      <c r="D1138" s="201">
        <v>40245</v>
      </c>
      <c r="E1138" s="196" t="s">
        <v>2708</v>
      </c>
      <c r="F1138" s="201">
        <v>44168</v>
      </c>
      <c r="G1138" s="196" t="s">
        <v>170</v>
      </c>
      <c r="H1138" s="198" t="s">
        <v>229</v>
      </c>
      <c r="I1138" s="196" t="s">
        <v>477</v>
      </c>
      <c r="J1138" s="196" t="s">
        <v>299</v>
      </c>
      <c r="L1138" s="200" t="s">
        <v>300</v>
      </c>
      <c r="M1138" s="198" t="s">
        <v>10593</v>
      </c>
      <c r="N1138" s="198" t="s">
        <v>10594</v>
      </c>
      <c r="O1138" s="196" t="s">
        <v>553</v>
      </c>
      <c r="P1138" s="198" t="s">
        <v>1783</v>
      </c>
      <c r="R1138" s="196" t="s">
        <v>47</v>
      </c>
      <c r="S1138" s="196" t="s">
        <v>45</v>
      </c>
      <c r="T1138" s="211">
        <v>2.1110000000000002</v>
      </c>
      <c r="U1138" s="201">
        <v>42650</v>
      </c>
      <c r="W1138" s="200" t="s">
        <v>93</v>
      </c>
      <c r="X1138" s="196" t="s">
        <v>303</v>
      </c>
      <c r="AA1138" s="196" t="s">
        <v>10599</v>
      </c>
      <c r="AB1138" s="196" t="s">
        <v>10596</v>
      </c>
      <c r="AC1138" s="200">
        <v>2</v>
      </c>
      <c r="AD1138" s="200" t="s">
        <v>8231</v>
      </c>
      <c r="AE1138" s="212">
        <v>-17894.29</v>
      </c>
      <c r="AF1138" s="212">
        <v>64105.71</v>
      </c>
      <c r="AG1138" s="198" t="s">
        <v>10597</v>
      </c>
    </row>
    <row r="1139" spans="1:33" hidden="1" x14ac:dyDescent="0.25">
      <c r="A1139" s="209">
        <v>114152</v>
      </c>
      <c r="B1139" s="210">
        <v>4</v>
      </c>
      <c r="C1139" s="196" t="s">
        <v>114</v>
      </c>
      <c r="D1139" s="201">
        <v>40245</v>
      </c>
      <c r="E1139" s="196" t="s">
        <v>2708</v>
      </c>
      <c r="F1139" s="201">
        <v>44168</v>
      </c>
      <c r="G1139" s="196" t="s">
        <v>170</v>
      </c>
      <c r="H1139" s="198" t="s">
        <v>229</v>
      </c>
      <c r="I1139" s="196" t="s">
        <v>477</v>
      </c>
      <c r="J1139" s="196" t="s">
        <v>299</v>
      </c>
      <c r="L1139" s="200" t="s">
        <v>300</v>
      </c>
      <c r="M1139" s="198" t="s">
        <v>10593</v>
      </c>
      <c r="N1139" s="198" t="s">
        <v>10594</v>
      </c>
      <c r="O1139" s="196" t="s">
        <v>553</v>
      </c>
      <c r="P1139" s="198" t="s">
        <v>1783</v>
      </c>
      <c r="R1139" s="196" t="s">
        <v>47</v>
      </c>
      <c r="S1139" s="196" t="s">
        <v>45</v>
      </c>
      <c r="T1139" s="211">
        <v>2.1110000000000002</v>
      </c>
      <c r="U1139" s="201">
        <v>42650</v>
      </c>
      <c r="W1139" s="200" t="s">
        <v>93</v>
      </c>
      <c r="X1139" s="196" t="s">
        <v>303</v>
      </c>
      <c r="AA1139" s="196" t="s">
        <v>10600</v>
      </c>
      <c r="AB1139" s="196" t="s">
        <v>10596</v>
      </c>
      <c r="AC1139" s="200">
        <v>3</v>
      </c>
      <c r="AD1139" s="200" t="s">
        <v>8231</v>
      </c>
      <c r="AE1139" s="212">
        <v>-4743.9399999999996</v>
      </c>
      <c r="AF1139" s="212">
        <v>11144514.060000001</v>
      </c>
      <c r="AG1139" s="198" t="s">
        <v>10597</v>
      </c>
    </row>
    <row r="1140" spans="1:33" hidden="1" x14ac:dyDescent="0.25">
      <c r="A1140" s="209">
        <v>114169</v>
      </c>
      <c r="B1140" s="210">
        <v>3</v>
      </c>
      <c r="C1140" s="196" t="s">
        <v>97</v>
      </c>
      <c r="D1140" s="201">
        <v>40245</v>
      </c>
      <c r="E1140" s="196" t="s">
        <v>2708</v>
      </c>
      <c r="F1140" s="201">
        <v>44169</v>
      </c>
      <c r="G1140" s="196" t="s">
        <v>241</v>
      </c>
      <c r="H1140" s="198" t="s">
        <v>785</v>
      </c>
      <c r="I1140" s="196" t="s">
        <v>477</v>
      </c>
      <c r="J1140" s="196" t="s">
        <v>299</v>
      </c>
      <c r="L1140" s="200" t="s">
        <v>300</v>
      </c>
      <c r="M1140" s="198" t="s">
        <v>10601</v>
      </c>
      <c r="O1140" s="196" t="s">
        <v>553</v>
      </c>
      <c r="P1140" s="198" t="s">
        <v>1783</v>
      </c>
      <c r="R1140" s="196" t="s">
        <v>47</v>
      </c>
      <c r="S1140" s="196" t="s">
        <v>45</v>
      </c>
      <c r="T1140" s="211">
        <v>6.5</v>
      </c>
      <c r="U1140" s="201">
        <v>40905</v>
      </c>
      <c r="W1140" s="200" t="s">
        <v>93</v>
      </c>
      <c r="X1140" s="196" t="s">
        <v>303</v>
      </c>
      <c r="AA1140" s="196" t="s">
        <v>10602</v>
      </c>
      <c r="AB1140" s="196" t="s">
        <v>10603</v>
      </c>
      <c r="AC1140" s="200">
        <v>0</v>
      </c>
      <c r="AD1140" s="200" t="s">
        <v>8231</v>
      </c>
      <c r="AE1140" s="203" t="s">
        <v>505</v>
      </c>
      <c r="AF1140" s="212">
        <v>570000</v>
      </c>
      <c r="AG1140" s="198" t="s">
        <v>10604</v>
      </c>
    </row>
    <row r="1141" spans="1:33" hidden="1" x14ac:dyDescent="0.25">
      <c r="A1141" s="209">
        <v>114169</v>
      </c>
      <c r="B1141" s="210">
        <v>3</v>
      </c>
      <c r="C1141" s="196" t="s">
        <v>97</v>
      </c>
      <c r="D1141" s="201">
        <v>40245</v>
      </c>
      <c r="E1141" s="196" t="s">
        <v>2708</v>
      </c>
      <c r="F1141" s="201">
        <v>44169</v>
      </c>
      <c r="G1141" s="196" t="s">
        <v>241</v>
      </c>
      <c r="H1141" s="198" t="s">
        <v>785</v>
      </c>
      <c r="I1141" s="196" t="s">
        <v>477</v>
      </c>
      <c r="J1141" s="196" t="s">
        <v>299</v>
      </c>
      <c r="L1141" s="200" t="s">
        <v>300</v>
      </c>
      <c r="M1141" s="198" t="s">
        <v>10601</v>
      </c>
      <c r="O1141" s="196" t="s">
        <v>553</v>
      </c>
      <c r="P1141" s="198" t="s">
        <v>1783</v>
      </c>
      <c r="R1141" s="196" t="s">
        <v>47</v>
      </c>
      <c r="S1141" s="196" t="s">
        <v>45</v>
      </c>
      <c r="T1141" s="211">
        <v>6.5</v>
      </c>
      <c r="U1141" s="201">
        <v>40905</v>
      </c>
      <c r="W1141" s="200" t="s">
        <v>93</v>
      </c>
      <c r="X1141" s="196" t="s">
        <v>303</v>
      </c>
      <c r="AA1141" s="196" t="s">
        <v>10605</v>
      </c>
      <c r="AB1141" s="196" t="s">
        <v>10603</v>
      </c>
      <c r="AC1141" s="200">
        <v>1</v>
      </c>
      <c r="AD1141" s="200" t="s">
        <v>8231</v>
      </c>
      <c r="AE1141" s="203" t="s">
        <v>505</v>
      </c>
      <c r="AF1141" s="212">
        <v>6530000</v>
      </c>
      <c r="AG1141" s="198" t="s">
        <v>10604</v>
      </c>
    </row>
    <row r="1142" spans="1:33" hidden="1" x14ac:dyDescent="0.25">
      <c r="A1142" s="209">
        <v>114169</v>
      </c>
      <c r="B1142" s="210">
        <v>3</v>
      </c>
      <c r="C1142" s="196" t="s">
        <v>97</v>
      </c>
      <c r="D1142" s="201">
        <v>40245</v>
      </c>
      <c r="E1142" s="196" t="s">
        <v>2708</v>
      </c>
      <c r="F1142" s="201">
        <v>44169</v>
      </c>
      <c r="G1142" s="196" t="s">
        <v>241</v>
      </c>
      <c r="H1142" s="198" t="s">
        <v>785</v>
      </c>
      <c r="I1142" s="196" t="s">
        <v>477</v>
      </c>
      <c r="J1142" s="196" t="s">
        <v>299</v>
      </c>
      <c r="L1142" s="200" t="s">
        <v>300</v>
      </c>
      <c r="M1142" s="198" t="s">
        <v>10601</v>
      </c>
      <c r="O1142" s="196" t="s">
        <v>553</v>
      </c>
      <c r="P1142" s="198" t="s">
        <v>1783</v>
      </c>
      <c r="R1142" s="196" t="s">
        <v>47</v>
      </c>
      <c r="S1142" s="196" t="s">
        <v>45</v>
      </c>
      <c r="T1142" s="211">
        <v>6.5</v>
      </c>
      <c r="U1142" s="201">
        <v>40905</v>
      </c>
      <c r="W1142" s="200" t="s">
        <v>93</v>
      </c>
      <c r="X1142" s="196" t="s">
        <v>303</v>
      </c>
      <c r="AA1142" s="196" t="s">
        <v>10606</v>
      </c>
      <c r="AB1142" s="196" t="s">
        <v>10603</v>
      </c>
      <c r="AC1142" s="200">
        <v>2</v>
      </c>
      <c r="AD1142" s="200" t="s">
        <v>8231</v>
      </c>
      <c r="AE1142" s="203" t="s">
        <v>505</v>
      </c>
      <c r="AF1142" s="212">
        <v>1000001</v>
      </c>
      <c r="AG1142" s="198" t="s">
        <v>10604</v>
      </c>
    </row>
    <row r="1143" spans="1:33" hidden="1" x14ac:dyDescent="0.25">
      <c r="A1143" s="209">
        <v>114169</v>
      </c>
      <c r="B1143" s="210">
        <v>3</v>
      </c>
      <c r="C1143" s="196" t="s">
        <v>97</v>
      </c>
      <c r="D1143" s="201">
        <v>40245</v>
      </c>
      <c r="E1143" s="196" t="s">
        <v>2708</v>
      </c>
      <c r="F1143" s="201">
        <v>44169</v>
      </c>
      <c r="G1143" s="196" t="s">
        <v>241</v>
      </c>
      <c r="H1143" s="198" t="s">
        <v>785</v>
      </c>
      <c r="I1143" s="196" t="s">
        <v>477</v>
      </c>
      <c r="J1143" s="196" t="s">
        <v>299</v>
      </c>
      <c r="L1143" s="200" t="s">
        <v>300</v>
      </c>
      <c r="M1143" s="198" t="s">
        <v>10601</v>
      </c>
      <c r="O1143" s="196" t="s">
        <v>553</v>
      </c>
      <c r="P1143" s="198" t="s">
        <v>1783</v>
      </c>
      <c r="R1143" s="196" t="s">
        <v>47</v>
      </c>
      <c r="S1143" s="196" t="s">
        <v>45</v>
      </c>
      <c r="T1143" s="211">
        <v>6.5</v>
      </c>
      <c r="U1143" s="201">
        <v>40905</v>
      </c>
      <c r="W1143" s="200" t="s">
        <v>93</v>
      </c>
      <c r="X1143" s="196" t="s">
        <v>303</v>
      </c>
      <c r="AA1143" s="196" t="s">
        <v>10607</v>
      </c>
      <c r="AB1143" s="196" t="s">
        <v>10603</v>
      </c>
      <c r="AC1143" s="200">
        <v>3</v>
      </c>
      <c r="AD1143" s="200" t="s">
        <v>8231</v>
      </c>
      <c r="AE1143" s="203" t="s">
        <v>505</v>
      </c>
      <c r="AF1143" s="212">
        <v>49153499</v>
      </c>
      <c r="AG1143" s="198" t="s">
        <v>10604</v>
      </c>
    </row>
    <row r="1144" spans="1:33" hidden="1" x14ac:dyDescent="0.25">
      <c r="A1144" s="209">
        <v>114170</v>
      </c>
      <c r="B1144" s="210">
        <v>3</v>
      </c>
      <c r="C1144" s="196" t="s">
        <v>97</v>
      </c>
      <c r="D1144" s="201">
        <v>40245</v>
      </c>
      <c r="E1144" s="196" t="s">
        <v>2708</v>
      </c>
      <c r="F1144" s="201">
        <v>43546</v>
      </c>
      <c r="G1144" s="196" t="s">
        <v>203</v>
      </c>
      <c r="H1144" s="198" t="s">
        <v>551</v>
      </c>
      <c r="I1144" s="196" t="s">
        <v>477</v>
      </c>
      <c r="J1144" s="196" t="s">
        <v>299</v>
      </c>
      <c r="L1144" s="200" t="s">
        <v>300</v>
      </c>
      <c r="M1144" s="198" t="s">
        <v>10608</v>
      </c>
      <c r="N1144" s="198" t="s">
        <v>10609</v>
      </c>
      <c r="O1144" s="196" t="s">
        <v>553</v>
      </c>
      <c r="P1144" s="198" t="s">
        <v>1783</v>
      </c>
      <c r="R1144" s="196" t="s">
        <v>47</v>
      </c>
      <c r="S1144" s="196" t="s">
        <v>45</v>
      </c>
      <c r="T1144" s="211">
        <v>2.46</v>
      </c>
      <c r="U1144" s="201">
        <v>42965</v>
      </c>
      <c r="W1144" s="200" t="s">
        <v>93</v>
      </c>
      <c r="X1144" s="196" t="s">
        <v>303</v>
      </c>
      <c r="AA1144" s="196" t="s">
        <v>10610</v>
      </c>
      <c r="AB1144" s="196" t="s">
        <v>10611</v>
      </c>
      <c r="AC1144" s="200">
        <v>0</v>
      </c>
      <c r="AD1144" s="200" t="s">
        <v>8231</v>
      </c>
      <c r="AE1144" s="203" t="s">
        <v>505</v>
      </c>
      <c r="AF1144" s="212">
        <v>538500</v>
      </c>
      <c r="AG1144" s="198" t="s">
        <v>10612</v>
      </c>
    </row>
    <row r="1145" spans="1:33" hidden="1" x14ac:dyDescent="0.25">
      <c r="A1145" s="209">
        <v>114170</v>
      </c>
      <c r="B1145" s="210">
        <v>3</v>
      </c>
      <c r="C1145" s="196" t="s">
        <v>97</v>
      </c>
      <c r="D1145" s="201">
        <v>40245</v>
      </c>
      <c r="E1145" s="196" t="s">
        <v>2708</v>
      </c>
      <c r="F1145" s="201">
        <v>43546</v>
      </c>
      <c r="G1145" s="196" t="s">
        <v>203</v>
      </c>
      <c r="H1145" s="198" t="s">
        <v>551</v>
      </c>
      <c r="I1145" s="196" t="s">
        <v>477</v>
      </c>
      <c r="J1145" s="196" t="s">
        <v>299</v>
      </c>
      <c r="L1145" s="200" t="s">
        <v>300</v>
      </c>
      <c r="M1145" s="198" t="s">
        <v>10608</v>
      </c>
      <c r="N1145" s="198" t="s">
        <v>10609</v>
      </c>
      <c r="O1145" s="196" t="s">
        <v>553</v>
      </c>
      <c r="P1145" s="198" t="s">
        <v>1783</v>
      </c>
      <c r="R1145" s="196" t="s">
        <v>47</v>
      </c>
      <c r="S1145" s="196" t="s">
        <v>45</v>
      </c>
      <c r="T1145" s="211">
        <v>2.46</v>
      </c>
      <c r="U1145" s="201">
        <v>42965</v>
      </c>
      <c r="W1145" s="200" t="s">
        <v>93</v>
      </c>
      <c r="X1145" s="196" t="s">
        <v>303</v>
      </c>
      <c r="AA1145" s="196" t="s">
        <v>10613</v>
      </c>
      <c r="AB1145" s="196" t="s">
        <v>10611</v>
      </c>
      <c r="AC1145" s="200">
        <v>1</v>
      </c>
      <c r="AD1145" s="200" t="s">
        <v>8231</v>
      </c>
      <c r="AE1145" s="203" t="s">
        <v>505</v>
      </c>
      <c r="AF1145" s="212">
        <v>150000</v>
      </c>
      <c r="AG1145" s="198" t="s">
        <v>10612</v>
      </c>
    </row>
    <row r="1146" spans="1:33" hidden="1" x14ac:dyDescent="0.25">
      <c r="A1146" s="209">
        <v>114170</v>
      </c>
      <c r="B1146" s="210">
        <v>3</v>
      </c>
      <c r="C1146" s="196" t="s">
        <v>97</v>
      </c>
      <c r="D1146" s="201">
        <v>40245</v>
      </c>
      <c r="E1146" s="196" t="s">
        <v>2708</v>
      </c>
      <c r="F1146" s="201">
        <v>43546</v>
      </c>
      <c r="G1146" s="196" t="s">
        <v>203</v>
      </c>
      <c r="H1146" s="198" t="s">
        <v>551</v>
      </c>
      <c r="I1146" s="196" t="s">
        <v>477</v>
      </c>
      <c r="J1146" s="196" t="s">
        <v>299</v>
      </c>
      <c r="L1146" s="200" t="s">
        <v>300</v>
      </c>
      <c r="M1146" s="198" t="s">
        <v>10608</v>
      </c>
      <c r="N1146" s="198" t="s">
        <v>10609</v>
      </c>
      <c r="O1146" s="196" t="s">
        <v>553</v>
      </c>
      <c r="P1146" s="198" t="s">
        <v>1783</v>
      </c>
      <c r="R1146" s="196" t="s">
        <v>47</v>
      </c>
      <c r="S1146" s="196" t="s">
        <v>45</v>
      </c>
      <c r="T1146" s="211">
        <v>2.46</v>
      </c>
      <c r="U1146" s="201">
        <v>42965</v>
      </c>
      <c r="W1146" s="200" t="s">
        <v>93</v>
      </c>
      <c r="X1146" s="196" t="s">
        <v>303</v>
      </c>
      <c r="AA1146" s="196" t="s">
        <v>10614</v>
      </c>
      <c r="AB1146" s="196" t="s">
        <v>10611</v>
      </c>
      <c r="AC1146" s="200">
        <v>2</v>
      </c>
      <c r="AD1146" s="200" t="s">
        <v>8231</v>
      </c>
      <c r="AE1146" s="203" t="s">
        <v>505</v>
      </c>
      <c r="AF1146" s="212">
        <v>55000</v>
      </c>
      <c r="AG1146" s="198" t="s">
        <v>10612</v>
      </c>
    </row>
    <row r="1147" spans="1:33" hidden="1" x14ac:dyDescent="0.25">
      <c r="A1147" s="209">
        <v>114170</v>
      </c>
      <c r="B1147" s="210">
        <v>3</v>
      </c>
      <c r="C1147" s="196" t="s">
        <v>97</v>
      </c>
      <c r="D1147" s="201">
        <v>40245</v>
      </c>
      <c r="E1147" s="196" t="s">
        <v>2708</v>
      </c>
      <c r="F1147" s="201">
        <v>43546</v>
      </c>
      <c r="G1147" s="196" t="s">
        <v>203</v>
      </c>
      <c r="H1147" s="198" t="s">
        <v>551</v>
      </c>
      <c r="I1147" s="196" t="s">
        <v>477</v>
      </c>
      <c r="J1147" s="196" t="s">
        <v>299</v>
      </c>
      <c r="L1147" s="200" t="s">
        <v>300</v>
      </c>
      <c r="M1147" s="198" t="s">
        <v>10608</v>
      </c>
      <c r="N1147" s="198" t="s">
        <v>10609</v>
      </c>
      <c r="O1147" s="196" t="s">
        <v>553</v>
      </c>
      <c r="P1147" s="198" t="s">
        <v>1783</v>
      </c>
      <c r="R1147" s="196" t="s">
        <v>47</v>
      </c>
      <c r="S1147" s="196" t="s">
        <v>45</v>
      </c>
      <c r="T1147" s="211">
        <v>2.46</v>
      </c>
      <c r="U1147" s="201">
        <v>42965</v>
      </c>
      <c r="W1147" s="200" t="s">
        <v>93</v>
      </c>
      <c r="X1147" s="196" t="s">
        <v>303</v>
      </c>
      <c r="AA1147" s="196" t="s">
        <v>10615</v>
      </c>
      <c r="AB1147" s="196" t="s">
        <v>10611</v>
      </c>
      <c r="AC1147" s="200">
        <v>3</v>
      </c>
      <c r="AD1147" s="200" t="s">
        <v>8231</v>
      </c>
      <c r="AE1147" s="203" t="s">
        <v>505</v>
      </c>
      <c r="AF1147" s="212">
        <v>6751758.5599999996</v>
      </c>
      <c r="AG1147" s="198" t="s">
        <v>10612</v>
      </c>
    </row>
    <row r="1148" spans="1:33" hidden="1" x14ac:dyDescent="0.25">
      <c r="A1148" s="209">
        <v>114172</v>
      </c>
      <c r="B1148" s="210">
        <v>2</v>
      </c>
      <c r="C1148" s="196" t="s">
        <v>97</v>
      </c>
      <c r="D1148" s="201">
        <v>40245</v>
      </c>
      <c r="E1148" s="196" t="s">
        <v>2708</v>
      </c>
      <c r="F1148" s="201">
        <v>44200.875081018516</v>
      </c>
      <c r="G1148" s="196" t="s">
        <v>426</v>
      </c>
      <c r="H1148" s="198" t="s">
        <v>135</v>
      </c>
      <c r="I1148" s="196" t="s">
        <v>477</v>
      </c>
      <c r="J1148" s="196" t="s">
        <v>299</v>
      </c>
      <c r="L1148" s="200" t="s">
        <v>300</v>
      </c>
      <c r="M1148" s="198" t="s">
        <v>10616</v>
      </c>
      <c r="N1148" s="198" t="s">
        <v>10609</v>
      </c>
      <c r="O1148" s="196" t="s">
        <v>553</v>
      </c>
      <c r="P1148" s="198" t="s">
        <v>1783</v>
      </c>
      <c r="R1148" s="196" t="s">
        <v>47</v>
      </c>
      <c r="S1148" s="196" t="s">
        <v>45</v>
      </c>
      <c r="T1148" s="211">
        <v>1.647</v>
      </c>
      <c r="U1148" s="201">
        <v>43378</v>
      </c>
      <c r="W1148" s="200" t="s">
        <v>93</v>
      </c>
      <c r="X1148" s="196" t="s">
        <v>303</v>
      </c>
      <c r="AA1148" s="196" t="s">
        <v>10617</v>
      </c>
      <c r="AB1148" s="196" t="s">
        <v>10618</v>
      </c>
      <c r="AC1148" s="200">
        <v>0</v>
      </c>
      <c r="AD1148" s="200" t="s">
        <v>8231</v>
      </c>
      <c r="AE1148" s="203" t="s">
        <v>505</v>
      </c>
      <c r="AF1148" s="212">
        <v>248000</v>
      </c>
      <c r="AG1148" s="198" t="s">
        <v>10619</v>
      </c>
    </row>
    <row r="1149" spans="1:33" hidden="1" x14ac:dyDescent="0.25">
      <c r="A1149" s="209">
        <v>114172</v>
      </c>
      <c r="B1149" s="210">
        <v>2</v>
      </c>
      <c r="C1149" s="196" t="s">
        <v>97</v>
      </c>
      <c r="D1149" s="201">
        <v>40245</v>
      </c>
      <c r="E1149" s="196" t="s">
        <v>2708</v>
      </c>
      <c r="F1149" s="201">
        <v>44200.875081018516</v>
      </c>
      <c r="G1149" s="196" t="s">
        <v>426</v>
      </c>
      <c r="H1149" s="198" t="s">
        <v>135</v>
      </c>
      <c r="I1149" s="196" t="s">
        <v>477</v>
      </c>
      <c r="J1149" s="196" t="s">
        <v>299</v>
      </c>
      <c r="L1149" s="200" t="s">
        <v>300</v>
      </c>
      <c r="M1149" s="198" t="s">
        <v>10616</v>
      </c>
      <c r="N1149" s="198" t="s">
        <v>10609</v>
      </c>
      <c r="O1149" s="196" t="s">
        <v>553</v>
      </c>
      <c r="P1149" s="198" t="s">
        <v>1783</v>
      </c>
      <c r="R1149" s="196" t="s">
        <v>47</v>
      </c>
      <c r="S1149" s="196" t="s">
        <v>45</v>
      </c>
      <c r="T1149" s="211">
        <v>1.647</v>
      </c>
      <c r="U1149" s="201">
        <v>43378</v>
      </c>
      <c r="W1149" s="200" t="s">
        <v>93</v>
      </c>
      <c r="X1149" s="196" t="s">
        <v>303</v>
      </c>
      <c r="AA1149" s="196" t="s">
        <v>10620</v>
      </c>
      <c r="AB1149" s="196" t="s">
        <v>10618</v>
      </c>
      <c r="AC1149" s="200">
        <v>1</v>
      </c>
      <c r="AD1149" s="200" t="s">
        <v>8231</v>
      </c>
      <c r="AE1149" s="203" t="s">
        <v>505</v>
      </c>
      <c r="AF1149" s="212">
        <v>340908.66</v>
      </c>
      <c r="AG1149" s="198" t="s">
        <v>10619</v>
      </c>
    </row>
    <row r="1150" spans="1:33" hidden="1" x14ac:dyDescent="0.25">
      <c r="A1150" s="209">
        <v>114172</v>
      </c>
      <c r="B1150" s="210">
        <v>2</v>
      </c>
      <c r="C1150" s="196" t="s">
        <v>97</v>
      </c>
      <c r="D1150" s="201">
        <v>40245</v>
      </c>
      <c r="E1150" s="196" t="s">
        <v>2708</v>
      </c>
      <c r="F1150" s="201">
        <v>44200.875081018516</v>
      </c>
      <c r="G1150" s="196" t="s">
        <v>426</v>
      </c>
      <c r="H1150" s="198" t="s">
        <v>135</v>
      </c>
      <c r="I1150" s="196" t="s">
        <v>477</v>
      </c>
      <c r="J1150" s="196" t="s">
        <v>299</v>
      </c>
      <c r="L1150" s="200" t="s">
        <v>300</v>
      </c>
      <c r="M1150" s="198" t="s">
        <v>10616</v>
      </c>
      <c r="N1150" s="198" t="s">
        <v>10609</v>
      </c>
      <c r="O1150" s="196" t="s">
        <v>553</v>
      </c>
      <c r="P1150" s="198" t="s">
        <v>1783</v>
      </c>
      <c r="R1150" s="196" t="s">
        <v>47</v>
      </c>
      <c r="S1150" s="196" t="s">
        <v>45</v>
      </c>
      <c r="T1150" s="211">
        <v>1.647</v>
      </c>
      <c r="U1150" s="201">
        <v>43378</v>
      </c>
      <c r="W1150" s="200" t="s">
        <v>93</v>
      </c>
      <c r="X1150" s="196" t="s">
        <v>303</v>
      </c>
      <c r="AA1150" s="196" t="s">
        <v>10621</v>
      </c>
      <c r="AB1150" s="196" t="s">
        <v>10618</v>
      </c>
      <c r="AC1150" s="200">
        <v>3</v>
      </c>
      <c r="AD1150" s="200" t="s">
        <v>8231</v>
      </c>
      <c r="AE1150" s="203" t="s">
        <v>505</v>
      </c>
      <c r="AF1150" s="212">
        <v>13592850</v>
      </c>
      <c r="AG1150" s="198" t="s">
        <v>10619</v>
      </c>
    </row>
    <row r="1151" spans="1:33" ht="36" hidden="1" x14ac:dyDescent="0.25">
      <c r="A1151" s="209">
        <v>114173</v>
      </c>
      <c r="B1151" s="210">
        <v>1</v>
      </c>
      <c r="C1151" s="196" t="s">
        <v>114</v>
      </c>
      <c r="D1151" s="201">
        <v>40245</v>
      </c>
      <c r="E1151" s="196" t="s">
        <v>2708</v>
      </c>
      <c r="F1151" s="201">
        <v>43900</v>
      </c>
      <c r="G1151" s="196" t="s">
        <v>170</v>
      </c>
      <c r="H1151" s="198" t="s">
        <v>337</v>
      </c>
      <c r="I1151" s="196" t="s">
        <v>3583</v>
      </c>
      <c r="J1151" s="196" t="s">
        <v>299</v>
      </c>
      <c r="L1151" s="200" t="s">
        <v>300</v>
      </c>
      <c r="M1151" s="198" t="s">
        <v>3584</v>
      </c>
      <c r="N1151" s="198" t="s">
        <v>3585</v>
      </c>
      <c r="O1151" s="196" t="s">
        <v>553</v>
      </c>
      <c r="P1151" s="198" t="s">
        <v>1783</v>
      </c>
      <c r="R1151" s="196" t="s">
        <v>47</v>
      </c>
      <c r="S1151" s="196" t="s">
        <v>45</v>
      </c>
      <c r="T1151" s="211">
        <v>2.7229999999999999</v>
      </c>
      <c r="U1151" s="201">
        <v>42650</v>
      </c>
      <c r="W1151" s="200" t="s">
        <v>93</v>
      </c>
      <c r="X1151" s="196" t="s">
        <v>303</v>
      </c>
      <c r="AA1151" s="196" t="s">
        <v>10622</v>
      </c>
      <c r="AB1151" s="196" t="s">
        <v>10623</v>
      </c>
      <c r="AC1151" s="200">
        <v>0</v>
      </c>
      <c r="AD1151" s="200" t="s">
        <v>8231</v>
      </c>
      <c r="AE1151" s="212">
        <v>-786.38</v>
      </c>
      <c r="AF1151" s="212">
        <v>263213.62</v>
      </c>
      <c r="AG1151" s="198" t="s">
        <v>3586</v>
      </c>
    </row>
    <row r="1152" spans="1:33" ht="36" hidden="1" x14ac:dyDescent="0.25">
      <c r="A1152" s="209">
        <v>114173</v>
      </c>
      <c r="B1152" s="210">
        <v>1</v>
      </c>
      <c r="C1152" s="196" t="s">
        <v>114</v>
      </c>
      <c r="D1152" s="201">
        <v>40245</v>
      </c>
      <c r="E1152" s="196" t="s">
        <v>2708</v>
      </c>
      <c r="F1152" s="201">
        <v>43900</v>
      </c>
      <c r="G1152" s="196" t="s">
        <v>170</v>
      </c>
      <c r="H1152" s="198" t="s">
        <v>337</v>
      </c>
      <c r="I1152" s="196" t="s">
        <v>3583</v>
      </c>
      <c r="J1152" s="196" t="s">
        <v>299</v>
      </c>
      <c r="L1152" s="200" t="s">
        <v>300</v>
      </c>
      <c r="M1152" s="198" t="s">
        <v>3584</v>
      </c>
      <c r="N1152" s="198" t="s">
        <v>3585</v>
      </c>
      <c r="O1152" s="196" t="s">
        <v>553</v>
      </c>
      <c r="P1152" s="198" t="s">
        <v>1783</v>
      </c>
      <c r="R1152" s="196" t="s">
        <v>47</v>
      </c>
      <c r="S1152" s="196" t="s">
        <v>45</v>
      </c>
      <c r="T1152" s="211">
        <v>2.7229999999999999</v>
      </c>
      <c r="U1152" s="201">
        <v>42650</v>
      </c>
      <c r="W1152" s="200" t="s">
        <v>93</v>
      </c>
      <c r="X1152" s="196" t="s">
        <v>303</v>
      </c>
      <c r="AA1152" s="196" t="s">
        <v>10624</v>
      </c>
      <c r="AB1152" s="196" t="s">
        <v>10623</v>
      </c>
      <c r="AC1152" s="200">
        <v>1</v>
      </c>
      <c r="AD1152" s="200" t="s">
        <v>8231</v>
      </c>
      <c r="AE1152" s="212">
        <v>-101653.78</v>
      </c>
      <c r="AF1152" s="212">
        <v>44346.22</v>
      </c>
      <c r="AG1152" s="198" t="s">
        <v>3586</v>
      </c>
    </row>
    <row r="1153" spans="1:33" ht="36" hidden="1" x14ac:dyDescent="0.25">
      <c r="A1153" s="209">
        <v>114173</v>
      </c>
      <c r="B1153" s="210">
        <v>1</v>
      </c>
      <c r="C1153" s="196" t="s">
        <v>114</v>
      </c>
      <c r="D1153" s="201">
        <v>40245</v>
      </c>
      <c r="E1153" s="196" t="s">
        <v>2708</v>
      </c>
      <c r="F1153" s="201">
        <v>43900</v>
      </c>
      <c r="G1153" s="196" t="s">
        <v>170</v>
      </c>
      <c r="H1153" s="198" t="s">
        <v>337</v>
      </c>
      <c r="I1153" s="196" t="s">
        <v>3583</v>
      </c>
      <c r="J1153" s="196" t="s">
        <v>299</v>
      </c>
      <c r="L1153" s="200" t="s">
        <v>300</v>
      </c>
      <c r="M1153" s="198" t="s">
        <v>3584</v>
      </c>
      <c r="N1153" s="198" t="s">
        <v>3585</v>
      </c>
      <c r="O1153" s="196" t="s">
        <v>553</v>
      </c>
      <c r="P1153" s="198" t="s">
        <v>1783</v>
      </c>
      <c r="R1153" s="196" t="s">
        <v>47</v>
      </c>
      <c r="S1153" s="196" t="s">
        <v>45</v>
      </c>
      <c r="T1153" s="211">
        <v>2.7229999999999999</v>
      </c>
      <c r="U1153" s="201">
        <v>42650</v>
      </c>
      <c r="W1153" s="200" t="s">
        <v>93</v>
      </c>
      <c r="X1153" s="196" t="s">
        <v>303</v>
      </c>
      <c r="AA1153" s="196" t="s">
        <v>10625</v>
      </c>
      <c r="AB1153" s="196" t="s">
        <v>10623</v>
      </c>
      <c r="AC1153" s="200">
        <v>3</v>
      </c>
      <c r="AD1153" s="200" t="s">
        <v>8231</v>
      </c>
      <c r="AE1153" s="212">
        <v>1312703.57</v>
      </c>
      <c r="AF1153" s="212">
        <v>10519703.57</v>
      </c>
      <c r="AG1153" s="198" t="s">
        <v>3586</v>
      </c>
    </row>
    <row r="1154" spans="1:33" ht="72" hidden="1" x14ac:dyDescent="0.25">
      <c r="A1154" s="209">
        <v>114174</v>
      </c>
      <c r="B1154" s="210">
        <v>2</v>
      </c>
      <c r="C1154" s="196" t="s">
        <v>97</v>
      </c>
      <c r="D1154" s="201">
        <v>40245</v>
      </c>
      <c r="E1154" s="196" t="s">
        <v>2708</v>
      </c>
      <c r="F1154" s="201">
        <v>44602</v>
      </c>
      <c r="G1154" s="196" t="s">
        <v>426</v>
      </c>
      <c r="H1154" s="198" t="s">
        <v>223</v>
      </c>
      <c r="I1154" s="196" t="s">
        <v>603</v>
      </c>
      <c r="J1154" s="196" t="s">
        <v>299</v>
      </c>
      <c r="L1154" s="200" t="s">
        <v>300</v>
      </c>
      <c r="M1154" s="198" t="s">
        <v>10626</v>
      </c>
      <c r="N1154" s="198" t="s">
        <v>10627</v>
      </c>
      <c r="O1154" s="196" t="s">
        <v>553</v>
      </c>
      <c r="P1154" s="198" t="s">
        <v>2166</v>
      </c>
      <c r="R1154" s="196" t="s">
        <v>47</v>
      </c>
      <c r="S1154" s="196" t="s">
        <v>45</v>
      </c>
      <c r="T1154" s="211">
        <v>3.48</v>
      </c>
      <c r="U1154" s="201">
        <v>43434</v>
      </c>
      <c r="W1154" s="200" t="s">
        <v>93</v>
      </c>
      <c r="X1154" s="196" t="s">
        <v>303</v>
      </c>
      <c r="AA1154" s="196" t="s">
        <v>10628</v>
      </c>
      <c r="AB1154" s="196" t="s">
        <v>10629</v>
      </c>
      <c r="AC1154" s="200">
        <v>0</v>
      </c>
      <c r="AD1154" s="200" t="s">
        <v>8231</v>
      </c>
      <c r="AE1154" s="203" t="s">
        <v>505</v>
      </c>
      <c r="AF1154" s="212">
        <v>4333334</v>
      </c>
      <c r="AG1154" s="198" t="s">
        <v>10630</v>
      </c>
    </row>
    <row r="1155" spans="1:33" ht="72" hidden="1" x14ac:dyDescent="0.25">
      <c r="A1155" s="209">
        <v>114174</v>
      </c>
      <c r="B1155" s="210">
        <v>2</v>
      </c>
      <c r="C1155" s="196" t="s">
        <v>97</v>
      </c>
      <c r="D1155" s="201">
        <v>40245</v>
      </c>
      <c r="E1155" s="196" t="s">
        <v>2708</v>
      </c>
      <c r="F1155" s="201">
        <v>44602</v>
      </c>
      <c r="G1155" s="196" t="s">
        <v>426</v>
      </c>
      <c r="H1155" s="198" t="s">
        <v>223</v>
      </c>
      <c r="I1155" s="196" t="s">
        <v>603</v>
      </c>
      <c r="J1155" s="196" t="s">
        <v>299</v>
      </c>
      <c r="L1155" s="200" t="s">
        <v>300</v>
      </c>
      <c r="M1155" s="198" t="s">
        <v>10626</v>
      </c>
      <c r="N1155" s="198" t="s">
        <v>10627</v>
      </c>
      <c r="O1155" s="196" t="s">
        <v>553</v>
      </c>
      <c r="P1155" s="198" t="s">
        <v>2166</v>
      </c>
      <c r="R1155" s="196" t="s">
        <v>47</v>
      </c>
      <c r="S1155" s="196" t="s">
        <v>45</v>
      </c>
      <c r="T1155" s="211">
        <v>3.48</v>
      </c>
      <c r="U1155" s="201">
        <v>43434</v>
      </c>
      <c r="W1155" s="200" t="s">
        <v>93</v>
      </c>
      <c r="X1155" s="196" t="s">
        <v>303</v>
      </c>
      <c r="AA1155" s="196" t="s">
        <v>10631</v>
      </c>
      <c r="AB1155" s="196" t="s">
        <v>10629</v>
      </c>
      <c r="AC1155" s="200">
        <v>1</v>
      </c>
      <c r="AD1155" s="200" t="s">
        <v>8231</v>
      </c>
      <c r="AE1155" s="203" t="s">
        <v>505</v>
      </c>
      <c r="AF1155" s="212">
        <v>7000000</v>
      </c>
      <c r="AG1155" s="198" t="s">
        <v>10630</v>
      </c>
    </row>
    <row r="1156" spans="1:33" ht="72" hidden="1" x14ac:dyDescent="0.25">
      <c r="A1156" s="209">
        <v>114174</v>
      </c>
      <c r="B1156" s="210">
        <v>2</v>
      </c>
      <c r="C1156" s="196" t="s">
        <v>97</v>
      </c>
      <c r="D1156" s="201">
        <v>40245</v>
      </c>
      <c r="E1156" s="196" t="s">
        <v>2708</v>
      </c>
      <c r="F1156" s="201">
        <v>44602</v>
      </c>
      <c r="G1156" s="196" t="s">
        <v>426</v>
      </c>
      <c r="H1156" s="198" t="s">
        <v>223</v>
      </c>
      <c r="I1156" s="196" t="s">
        <v>603</v>
      </c>
      <c r="J1156" s="196" t="s">
        <v>299</v>
      </c>
      <c r="L1156" s="200" t="s">
        <v>300</v>
      </c>
      <c r="M1156" s="198" t="s">
        <v>10626</v>
      </c>
      <c r="N1156" s="198" t="s">
        <v>10627</v>
      </c>
      <c r="O1156" s="196" t="s">
        <v>553</v>
      </c>
      <c r="P1156" s="198" t="s">
        <v>2166</v>
      </c>
      <c r="R1156" s="196" t="s">
        <v>47</v>
      </c>
      <c r="S1156" s="196" t="s">
        <v>45</v>
      </c>
      <c r="T1156" s="211">
        <v>3.48</v>
      </c>
      <c r="U1156" s="201">
        <v>43434</v>
      </c>
      <c r="W1156" s="200" t="s">
        <v>93</v>
      </c>
      <c r="X1156" s="196" t="s">
        <v>303</v>
      </c>
      <c r="AA1156" s="196" t="s">
        <v>10632</v>
      </c>
      <c r="AB1156" s="196" t="s">
        <v>10629</v>
      </c>
      <c r="AC1156" s="200">
        <v>2</v>
      </c>
      <c r="AD1156" s="200" t="s">
        <v>8231</v>
      </c>
      <c r="AE1156" s="203" t="s">
        <v>505</v>
      </c>
      <c r="AF1156" s="212">
        <v>4501398</v>
      </c>
      <c r="AG1156" s="198" t="s">
        <v>10630</v>
      </c>
    </row>
    <row r="1157" spans="1:33" ht="72" hidden="1" x14ac:dyDescent="0.25">
      <c r="A1157" s="209">
        <v>114174</v>
      </c>
      <c r="B1157" s="210">
        <v>2</v>
      </c>
      <c r="C1157" s="196" t="s">
        <v>97</v>
      </c>
      <c r="D1157" s="201">
        <v>40245</v>
      </c>
      <c r="E1157" s="196" t="s">
        <v>2708</v>
      </c>
      <c r="F1157" s="201">
        <v>44602</v>
      </c>
      <c r="G1157" s="196" t="s">
        <v>426</v>
      </c>
      <c r="H1157" s="198" t="s">
        <v>223</v>
      </c>
      <c r="I1157" s="196" t="s">
        <v>603</v>
      </c>
      <c r="J1157" s="196" t="s">
        <v>299</v>
      </c>
      <c r="L1157" s="200" t="s">
        <v>300</v>
      </c>
      <c r="M1157" s="198" t="s">
        <v>10626</v>
      </c>
      <c r="N1157" s="198" t="s">
        <v>10627</v>
      </c>
      <c r="O1157" s="196" t="s">
        <v>553</v>
      </c>
      <c r="P1157" s="198" t="s">
        <v>2166</v>
      </c>
      <c r="R1157" s="196" t="s">
        <v>47</v>
      </c>
      <c r="S1157" s="196" t="s">
        <v>45</v>
      </c>
      <c r="T1157" s="211">
        <v>3.48</v>
      </c>
      <c r="U1157" s="201">
        <v>43434</v>
      </c>
      <c r="W1157" s="200" t="s">
        <v>93</v>
      </c>
      <c r="X1157" s="196" t="s">
        <v>303</v>
      </c>
      <c r="AA1157" s="196" t="s">
        <v>10633</v>
      </c>
      <c r="AB1157" s="196" t="s">
        <v>10629</v>
      </c>
      <c r="AC1157" s="200">
        <v>3</v>
      </c>
      <c r="AD1157" s="200" t="s">
        <v>8231</v>
      </c>
      <c r="AE1157" s="203" t="s">
        <v>505</v>
      </c>
      <c r="AF1157" s="212">
        <v>136250000</v>
      </c>
      <c r="AG1157" s="198" t="s">
        <v>10630</v>
      </c>
    </row>
    <row r="1158" spans="1:33" ht="36" hidden="1" x14ac:dyDescent="0.25">
      <c r="A1158" s="209">
        <v>114174.01</v>
      </c>
      <c r="B1158" s="210">
        <v>2</v>
      </c>
      <c r="C1158" s="196" t="s">
        <v>85</v>
      </c>
      <c r="D1158" s="201">
        <v>43299</v>
      </c>
      <c r="E1158" s="196" t="s">
        <v>143</v>
      </c>
      <c r="F1158" s="201">
        <v>44719</v>
      </c>
      <c r="G1158" s="196" t="s">
        <v>426</v>
      </c>
      <c r="H1158" s="198" t="s">
        <v>223</v>
      </c>
      <c r="I1158" s="196" t="s">
        <v>603</v>
      </c>
      <c r="J1158" s="196" t="s">
        <v>299</v>
      </c>
      <c r="L1158" s="200" t="s">
        <v>300</v>
      </c>
      <c r="M1158" s="198" t="s">
        <v>10634</v>
      </c>
      <c r="N1158" s="198" t="s">
        <v>10635</v>
      </c>
      <c r="O1158" s="196" t="s">
        <v>553</v>
      </c>
      <c r="P1158" s="198" t="s">
        <v>2166</v>
      </c>
      <c r="R1158" s="196" t="s">
        <v>47</v>
      </c>
      <c r="S1158" s="196" t="s">
        <v>45</v>
      </c>
      <c r="T1158" s="211">
        <v>1</v>
      </c>
      <c r="U1158" s="201">
        <v>44841</v>
      </c>
      <c r="W1158" s="200" t="s">
        <v>93</v>
      </c>
      <c r="X1158" s="196" t="s">
        <v>303</v>
      </c>
      <c r="AA1158" s="196" t="s">
        <v>10636</v>
      </c>
      <c r="AB1158" s="196" t="s">
        <v>10637</v>
      </c>
      <c r="AC1158" s="200">
        <v>1</v>
      </c>
      <c r="AD1158" s="200" t="s">
        <v>8231</v>
      </c>
      <c r="AE1158" s="203" t="s">
        <v>505</v>
      </c>
      <c r="AF1158" s="212">
        <v>2680000</v>
      </c>
    </row>
    <row r="1159" spans="1:33" ht="36" hidden="1" x14ac:dyDescent="0.25">
      <c r="A1159" s="209">
        <v>114174.01</v>
      </c>
      <c r="B1159" s="210">
        <v>2</v>
      </c>
      <c r="C1159" s="196" t="s">
        <v>85</v>
      </c>
      <c r="D1159" s="201">
        <v>43299</v>
      </c>
      <c r="E1159" s="196" t="s">
        <v>143</v>
      </c>
      <c r="F1159" s="201">
        <v>44719</v>
      </c>
      <c r="G1159" s="196" t="s">
        <v>426</v>
      </c>
      <c r="H1159" s="198" t="s">
        <v>223</v>
      </c>
      <c r="I1159" s="196" t="s">
        <v>603</v>
      </c>
      <c r="J1159" s="196" t="s">
        <v>299</v>
      </c>
      <c r="L1159" s="200" t="s">
        <v>300</v>
      </c>
      <c r="M1159" s="198" t="s">
        <v>10634</v>
      </c>
      <c r="N1159" s="198" t="s">
        <v>10635</v>
      </c>
      <c r="O1159" s="196" t="s">
        <v>553</v>
      </c>
      <c r="P1159" s="198" t="s">
        <v>2166</v>
      </c>
      <c r="R1159" s="196" t="s">
        <v>47</v>
      </c>
      <c r="S1159" s="196" t="s">
        <v>45</v>
      </c>
      <c r="T1159" s="211">
        <v>1</v>
      </c>
      <c r="U1159" s="201">
        <v>44841</v>
      </c>
      <c r="W1159" s="200" t="s">
        <v>93</v>
      </c>
      <c r="X1159" s="196" t="s">
        <v>303</v>
      </c>
      <c r="AA1159" s="196" t="s">
        <v>10638</v>
      </c>
      <c r="AB1159" s="196" t="s">
        <v>10637</v>
      </c>
      <c r="AC1159" s="200">
        <v>2</v>
      </c>
      <c r="AD1159" s="200" t="s">
        <v>8231</v>
      </c>
      <c r="AE1159" s="203" t="s">
        <v>505</v>
      </c>
      <c r="AF1159" s="212">
        <v>3650000</v>
      </c>
    </row>
    <row r="1160" spans="1:33" ht="36" hidden="1" x14ac:dyDescent="0.25">
      <c r="A1160" s="209">
        <v>114174.01</v>
      </c>
      <c r="B1160" s="210">
        <v>2</v>
      </c>
      <c r="C1160" s="196" t="s">
        <v>85</v>
      </c>
      <c r="D1160" s="201">
        <v>43299</v>
      </c>
      <c r="E1160" s="196" t="s">
        <v>143</v>
      </c>
      <c r="F1160" s="201">
        <v>44719</v>
      </c>
      <c r="G1160" s="196" t="s">
        <v>426</v>
      </c>
      <c r="H1160" s="198" t="s">
        <v>223</v>
      </c>
      <c r="I1160" s="196" t="s">
        <v>603</v>
      </c>
      <c r="J1160" s="196" t="s">
        <v>299</v>
      </c>
      <c r="L1160" s="200" t="s">
        <v>300</v>
      </c>
      <c r="M1160" s="198" t="s">
        <v>10634</v>
      </c>
      <c r="N1160" s="198" t="s">
        <v>10635</v>
      </c>
      <c r="O1160" s="196" t="s">
        <v>553</v>
      </c>
      <c r="P1160" s="198" t="s">
        <v>2166</v>
      </c>
      <c r="R1160" s="196" t="s">
        <v>47</v>
      </c>
      <c r="S1160" s="196" t="s">
        <v>45</v>
      </c>
      <c r="T1160" s="211">
        <v>1</v>
      </c>
      <c r="U1160" s="201">
        <v>44841</v>
      </c>
      <c r="W1160" s="200" t="s">
        <v>93</v>
      </c>
      <c r="X1160" s="196" t="s">
        <v>303</v>
      </c>
      <c r="AA1160" s="196" t="s">
        <v>10639</v>
      </c>
      <c r="AB1160" s="196" t="s">
        <v>10637</v>
      </c>
      <c r="AC1160" s="200">
        <v>3</v>
      </c>
      <c r="AD1160" s="200" t="s">
        <v>8231</v>
      </c>
      <c r="AE1160" s="212">
        <v>96520000</v>
      </c>
      <c r="AF1160" s="212">
        <v>96520000</v>
      </c>
    </row>
    <row r="1161" spans="1:33" hidden="1" x14ac:dyDescent="0.25">
      <c r="A1161" s="209">
        <v>114219</v>
      </c>
      <c r="B1161" s="210">
        <v>4</v>
      </c>
      <c r="C1161" s="196" t="s">
        <v>114</v>
      </c>
      <c r="D1161" s="201">
        <v>40259</v>
      </c>
      <c r="E1161" s="196" t="s">
        <v>741</v>
      </c>
      <c r="F1161" s="201">
        <v>44168</v>
      </c>
      <c r="G1161" s="196" t="s">
        <v>170</v>
      </c>
      <c r="H1161" s="198" t="s">
        <v>2044</v>
      </c>
      <c r="I1161" s="196" t="s">
        <v>477</v>
      </c>
      <c r="J1161" s="196" t="s">
        <v>299</v>
      </c>
      <c r="L1161" s="200" t="s">
        <v>300</v>
      </c>
      <c r="M1161" s="198" t="s">
        <v>10640</v>
      </c>
      <c r="N1161" s="198" t="s">
        <v>10641</v>
      </c>
      <c r="O1161" s="196" t="s">
        <v>553</v>
      </c>
      <c r="P1161" s="198" t="s">
        <v>2166</v>
      </c>
      <c r="R1161" s="196" t="s">
        <v>47</v>
      </c>
      <c r="S1161" s="196" t="s">
        <v>45</v>
      </c>
      <c r="T1161" s="211">
        <v>0</v>
      </c>
      <c r="U1161" s="201">
        <v>41215</v>
      </c>
      <c r="W1161" s="200" t="s">
        <v>93</v>
      </c>
      <c r="X1161" s="196" t="s">
        <v>303</v>
      </c>
      <c r="AA1161" s="196" t="s">
        <v>10642</v>
      </c>
      <c r="AB1161" s="196" t="s">
        <v>10643</v>
      </c>
      <c r="AC1161" s="200">
        <v>0</v>
      </c>
      <c r="AD1161" s="200" t="s">
        <v>8231</v>
      </c>
      <c r="AE1161" s="212">
        <v>-1514.99</v>
      </c>
      <c r="AF1161" s="212">
        <v>241485.01</v>
      </c>
      <c r="AG1161" s="198" t="s">
        <v>10644</v>
      </c>
    </row>
    <row r="1162" spans="1:33" hidden="1" x14ac:dyDescent="0.25">
      <c r="A1162" s="209">
        <v>114219</v>
      </c>
      <c r="B1162" s="210">
        <v>4</v>
      </c>
      <c r="C1162" s="196" t="s">
        <v>114</v>
      </c>
      <c r="D1162" s="201">
        <v>40259</v>
      </c>
      <c r="E1162" s="196" t="s">
        <v>741</v>
      </c>
      <c r="F1162" s="201">
        <v>44168</v>
      </c>
      <c r="G1162" s="196" t="s">
        <v>170</v>
      </c>
      <c r="H1162" s="198" t="s">
        <v>2044</v>
      </c>
      <c r="I1162" s="196" t="s">
        <v>477</v>
      </c>
      <c r="J1162" s="196" t="s">
        <v>299</v>
      </c>
      <c r="L1162" s="200" t="s">
        <v>300</v>
      </c>
      <c r="M1162" s="198" t="s">
        <v>10640</v>
      </c>
      <c r="N1162" s="198" t="s">
        <v>10641</v>
      </c>
      <c r="O1162" s="196" t="s">
        <v>553</v>
      </c>
      <c r="P1162" s="198" t="s">
        <v>2166</v>
      </c>
      <c r="R1162" s="196" t="s">
        <v>47</v>
      </c>
      <c r="S1162" s="196" t="s">
        <v>45</v>
      </c>
      <c r="T1162" s="211">
        <v>0</v>
      </c>
      <c r="U1162" s="201">
        <v>41215</v>
      </c>
      <c r="W1162" s="200" t="s">
        <v>93</v>
      </c>
      <c r="X1162" s="196" t="s">
        <v>303</v>
      </c>
      <c r="AA1162" s="196" t="s">
        <v>10645</v>
      </c>
      <c r="AB1162" s="196" t="s">
        <v>10643</v>
      </c>
      <c r="AC1162" s="200">
        <v>1</v>
      </c>
      <c r="AD1162" s="200" t="s">
        <v>8231</v>
      </c>
      <c r="AE1162" s="212">
        <v>-1665.03</v>
      </c>
      <c r="AF1162" s="212">
        <v>582334.97</v>
      </c>
      <c r="AG1162" s="198" t="s">
        <v>10644</v>
      </c>
    </row>
    <row r="1163" spans="1:33" hidden="1" x14ac:dyDescent="0.25">
      <c r="A1163" s="209">
        <v>114219</v>
      </c>
      <c r="B1163" s="210">
        <v>4</v>
      </c>
      <c r="C1163" s="196" t="s">
        <v>114</v>
      </c>
      <c r="D1163" s="201">
        <v>40259</v>
      </c>
      <c r="E1163" s="196" t="s">
        <v>741</v>
      </c>
      <c r="F1163" s="201">
        <v>44168</v>
      </c>
      <c r="G1163" s="196" t="s">
        <v>170</v>
      </c>
      <c r="H1163" s="198" t="s">
        <v>2044</v>
      </c>
      <c r="I1163" s="196" t="s">
        <v>477</v>
      </c>
      <c r="J1163" s="196" t="s">
        <v>299</v>
      </c>
      <c r="L1163" s="200" t="s">
        <v>300</v>
      </c>
      <c r="M1163" s="198" t="s">
        <v>10640</v>
      </c>
      <c r="N1163" s="198" t="s">
        <v>10641</v>
      </c>
      <c r="O1163" s="196" t="s">
        <v>553</v>
      </c>
      <c r="P1163" s="198" t="s">
        <v>2166</v>
      </c>
      <c r="R1163" s="196" t="s">
        <v>47</v>
      </c>
      <c r="S1163" s="196" t="s">
        <v>45</v>
      </c>
      <c r="T1163" s="211">
        <v>0</v>
      </c>
      <c r="U1163" s="201">
        <v>41215</v>
      </c>
      <c r="W1163" s="200" t="s">
        <v>93</v>
      </c>
      <c r="X1163" s="196" t="s">
        <v>303</v>
      </c>
      <c r="AA1163" s="196" t="s">
        <v>10646</v>
      </c>
      <c r="AB1163" s="196" t="s">
        <v>10643</v>
      </c>
      <c r="AC1163" s="200">
        <v>2</v>
      </c>
      <c r="AD1163" s="200" t="s">
        <v>8231</v>
      </c>
      <c r="AE1163" s="212">
        <v>1655.27</v>
      </c>
      <c r="AF1163" s="212">
        <v>708655.27</v>
      </c>
      <c r="AG1163" s="198" t="s">
        <v>10644</v>
      </c>
    </row>
    <row r="1164" spans="1:33" hidden="1" x14ac:dyDescent="0.25">
      <c r="A1164" s="209">
        <v>114219</v>
      </c>
      <c r="B1164" s="210">
        <v>4</v>
      </c>
      <c r="C1164" s="196" t="s">
        <v>114</v>
      </c>
      <c r="D1164" s="201">
        <v>40259</v>
      </c>
      <c r="E1164" s="196" t="s">
        <v>741</v>
      </c>
      <c r="F1164" s="201">
        <v>44168</v>
      </c>
      <c r="G1164" s="196" t="s">
        <v>170</v>
      </c>
      <c r="H1164" s="198" t="s">
        <v>2044</v>
      </c>
      <c r="I1164" s="196" t="s">
        <v>477</v>
      </c>
      <c r="J1164" s="196" t="s">
        <v>299</v>
      </c>
      <c r="L1164" s="200" t="s">
        <v>300</v>
      </c>
      <c r="M1164" s="198" t="s">
        <v>10640</v>
      </c>
      <c r="N1164" s="198" t="s">
        <v>10641</v>
      </c>
      <c r="O1164" s="196" t="s">
        <v>553</v>
      </c>
      <c r="P1164" s="198" t="s">
        <v>2166</v>
      </c>
      <c r="R1164" s="196" t="s">
        <v>47</v>
      </c>
      <c r="S1164" s="196" t="s">
        <v>45</v>
      </c>
      <c r="T1164" s="211">
        <v>0</v>
      </c>
      <c r="U1164" s="201">
        <v>41215</v>
      </c>
      <c r="W1164" s="200" t="s">
        <v>93</v>
      </c>
      <c r="X1164" s="196" t="s">
        <v>303</v>
      </c>
      <c r="AA1164" s="196" t="s">
        <v>10647</v>
      </c>
      <c r="AB1164" s="196" t="s">
        <v>10643</v>
      </c>
      <c r="AC1164" s="200">
        <v>3</v>
      </c>
      <c r="AD1164" s="200" t="s">
        <v>8231</v>
      </c>
      <c r="AE1164" s="212">
        <v>-18954.32</v>
      </c>
      <c r="AF1164" s="212">
        <v>9261024.6799999997</v>
      </c>
      <c r="AG1164" s="198" t="s">
        <v>10644</v>
      </c>
    </row>
    <row r="1165" spans="1:33" hidden="1" x14ac:dyDescent="0.25">
      <c r="A1165" s="209">
        <v>114229</v>
      </c>
      <c r="B1165" s="210">
        <v>4</v>
      </c>
      <c r="C1165" s="196" t="s">
        <v>114</v>
      </c>
      <c r="D1165" s="201">
        <v>40263</v>
      </c>
      <c r="E1165" s="196" t="s">
        <v>98</v>
      </c>
      <c r="F1165" s="201">
        <v>44483</v>
      </c>
      <c r="G1165" s="196" t="s">
        <v>152</v>
      </c>
      <c r="H1165" s="198" t="s">
        <v>750</v>
      </c>
      <c r="I1165" s="196" t="s">
        <v>292</v>
      </c>
      <c r="J1165" s="196" t="s">
        <v>101</v>
      </c>
      <c r="L1165" s="200" t="s">
        <v>101</v>
      </c>
      <c r="M1165" s="198" t="s">
        <v>10648</v>
      </c>
      <c r="O1165" s="196" t="s">
        <v>103</v>
      </c>
      <c r="P1165" s="198" t="s">
        <v>1897</v>
      </c>
      <c r="R1165" s="196" t="s">
        <v>47</v>
      </c>
      <c r="S1165" s="196" t="s">
        <v>45</v>
      </c>
      <c r="T1165" s="211">
        <v>0.27200000000000002</v>
      </c>
      <c r="U1165" s="201">
        <v>40949</v>
      </c>
      <c r="W1165" s="200" t="s">
        <v>93</v>
      </c>
      <c r="AA1165" s="196" t="s">
        <v>10649</v>
      </c>
      <c r="AC1165" s="200">
        <v>1</v>
      </c>
      <c r="AD1165" s="200" t="s">
        <v>8250</v>
      </c>
      <c r="AE1165" s="203" t="s">
        <v>505</v>
      </c>
      <c r="AF1165" s="212">
        <v>115307.64</v>
      </c>
      <c r="AG1165" s="198" t="s">
        <v>10650</v>
      </c>
    </row>
    <row r="1166" spans="1:33" hidden="1" x14ac:dyDescent="0.25">
      <c r="A1166" s="209">
        <v>114229</v>
      </c>
      <c r="B1166" s="210">
        <v>4</v>
      </c>
      <c r="C1166" s="196" t="s">
        <v>114</v>
      </c>
      <c r="D1166" s="201">
        <v>40263</v>
      </c>
      <c r="E1166" s="196" t="s">
        <v>98</v>
      </c>
      <c r="F1166" s="201">
        <v>44483</v>
      </c>
      <c r="G1166" s="196" t="s">
        <v>152</v>
      </c>
      <c r="H1166" s="198" t="s">
        <v>750</v>
      </c>
      <c r="I1166" s="196" t="s">
        <v>292</v>
      </c>
      <c r="J1166" s="196" t="s">
        <v>101</v>
      </c>
      <c r="L1166" s="200" t="s">
        <v>101</v>
      </c>
      <c r="M1166" s="198" t="s">
        <v>10648</v>
      </c>
      <c r="O1166" s="196" t="s">
        <v>103</v>
      </c>
      <c r="P1166" s="198" t="s">
        <v>1897</v>
      </c>
      <c r="R1166" s="196" t="s">
        <v>47</v>
      </c>
      <c r="S1166" s="196" t="s">
        <v>45</v>
      </c>
      <c r="T1166" s="211">
        <v>0.27200000000000002</v>
      </c>
      <c r="U1166" s="201">
        <v>40949</v>
      </c>
      <c r="W1166" s="200" t="s">
        <v>93</v>
      </c>
      <c r="AA1166" s="196" t="s">
        <v>10651</v>
      </c>
      <c r="AC1166" s="200">
        <v>2</v>
      </c>
      <c r="AD1166" s="200" t="s">
        <v>8250</v>
      </c>
      <c r="AE1166" s="203" t="s">
        <v>505</v>
      </c>
      <c r="AF1166" s="212">
        <v>299252.74</v>
      </c>
      <c r="AG1166" s="198" t="s">
        <v>10650</v>
      </c>
    </row>
    <row r="1167" spans="1:33" hidden="1" x14ac:dyDescent="0.25">
      <c r="A1167" s="209">
        <v>114229</v>
      </c>
      <c r="B1167" s="210">
        <v>4</v>
      </c>
      <c r="C1167" s="196" t="s">
        <v>114</v>
      </c>
      <c r="D1167" s="201">
        <v>40263</v>
      </c>
      <c r="E1167" s="196" t="s">
        <v>98</v>
      </c>
      <c r="F1167" s="201">
        <v>44483</v>
      </c>
      <c r="G1167" s="196" t="s">
        <v>152</v>
      </c>
      <c r="H1167" s="198" t="s">
        <v>750</v>
      </c>
      <c r="I1167" s="196" t="s">
        <v>292</v>
      </c>
      <c r="J1167" s="196" t="s">
        <v>101</v>
      </c>
      <c r="L1167" s="200" t="s">
        <v>101</v>
      </c>
      <c r="M1167" s="198" t="s">
        <v>10648</v>
      </c>
      <c r="O1167" s="196" t="s">
        <v>103</v>
      </c>
      <c r="P1167" s="198" t="s">
        <v>1897</v>
      </c>
      <c r="R1167" s="196" t="s">
        <v>47</v>
      </c>
      <c r="S1167" s="196" t="s">
        <v>45</v>
      </c>
      <c r="T1167" s="211">
        <v>0.27200000000000002</v>
      </c>
      <c r="U1167" s="201">
        <v>40949</v>
      </c>
      <c r="W1167" s="200" t="s">
        <v>93</v>
      </c>
      <c r="AA1167" s="196" t="s">
        <v>10652</v>
      </c>
      <c r="AC1167" s="200">
        <v>3</v>
      </c>
      <c r="AD1167" s="200" t="s">
        <v>8250</v>
      </c>
      <c r="AE1167" s="203" t="s">
        <v>505</v>
      </c>
      <c r="AF1167" s="212">
        <v>977986.31</v>
      </c>
      <c r="AG1167" s="198" t="s">
        <v>10650</v>
      </c>
    </row>
    <row r="1168" spans="1:33" hidden="1" x14ac:dyDescent="0.25">
      <c r="A1168" s="209">
        <v>114379.01</v>
      </c>
      <c r="B1168" s="210">
        <v>3</v>
      </c>
      <c r="C1168" s="196" t="s">
        <v>122</v>
      </c>
      <c r="D1168" s="201">
        <v>41887</v>
      </c>
      <c r="E1168" s="196" t="s">
        <v>98</v>
      </c>
      <c r="F1168" s="201">
        <v>44552.875196759262</v>
      </c>
      <c r="G1168" s="196" t="s">
        <v>241</v>
      </c>
      <c r="H1168" s="198" t="s">
        <v>1111</v>
      </c>
      <c r="I1168" s="196" t="s">
        <v>1427</v>
      </c>
      <c r="J1168" s="196" t="s">
        <v>101</v>
      </c>
      <c r="L1168" s="200" t="s">
        <v>101</v>
      </c>
      <c r="M1168" s="198" t="s">
        <v>1428</v>
      </c>
      <c r="O1168" s="196" t="s">
        <v>40</v>
      </c>
      <c r="P1168" s="198" t="s">
        <v>166</v>
      </c>
      <c r="R1168" s="196" t="s">
        <v>39</v>
      </c>
      <c r="S1168" s="196" t="s">
        <v>45</v>
      </c>
      <c r="T1168" s="211">
        <v>0.105</v>
      </c>
      <c r="U1168" s="201">
        <v>44540</v>
      </c>
      <c r="W1168" s="200" t="s">
        <v>93</v>
      </c>
      <c r="X1168" s="196" t="s">
        <v>103</v>
      </c>
      <c r="Y1168" s="196" t="s">
        <v>32</v>
      </c>
      <c r="Z1168" s="198" t="s">
        <v>1429</v>
      </c>
      <c r="AA1168" s="196" t="s">
        <v>10653</v>
      </c>
      <c r="AB1168" s="196" t="s">
        <v>10654</v>
      </c>
      <c r="AC1168" s="200">
        <v>0</v>
      </c>
      <c r="AD1168" s="200" t="s">
        <v>8231</v>
      </c>
      <c r="AE1168" s="203" t="s">
        <v>505</v>
      </c>
      <c r="AF1168" s="212">
        <v>110000</v>
      </c>
      <c r="AG1168" s="198" t="s">
        <v>1430</v>
      </c>
    </row>
    <row r="1169" spans="1:33" hidden="1" x14ac:dyDescent="0.25">
      <c r="A1169" s="209">
        <v>114379.01</v>
      </c>
      <c r="B1169" s="210">
        <v>3</v>
      </c>
      <c r="C1169" s="196" t="s">
        <v>122</v>
      </c>
      <c r="D1169" s="201">
        <v>41887</v>
      </c>
      <c r="E1169" s="196" t="s">
        <v>98</v>
      </c>
      <c r="F1169" s="201">
        <v>44552.875196759262</v>
      </c>
      <c r="G1169" s="196" t="s">
        <v>241</v>
      </c>
      <c r="H1169" s="198" t="s">
        <v>1111</v>
      </c>
      <c r="I1169" s="196" t="s">
        <v>1427</v>
      </c>
      <c r="J1169" s="196" t="s">
        <v>101</v>
      </c>
      <c r="L1169" s="200" t="s">
        <v>101</v>
      </c>
      <c r="M1169" s="198" t="s">
        <v>1428</v>
      </c>
      <c r="O1169" s="196" t="s">
        <v>40</v>
      </c>
      <c r="P1169" s="198" t="s">
        <v>166</v>
      </c>
      <c r="R1169" s="196" t="s">
        <v>39</v>
      </c>
      <c r="S1169" s="196" t="s">
        <v>45</v>
      </c>
      <c r="T1169" s="211">
        <v>0.105</v>
      </c>
      <c r="U1169" s="201">
        <v>44540</v>
      </c>
      <c r="W1169" s="200" t="s">
        <v>93</v>
      </c>
      <c r="X1169" s="196" t="s">
        <v>103</v>
      </c>
      <c r="Y1169" s="196" t="s">
        <v>32</v>
      </c>
      <c r="Z1169" s="198" t="s">
        <v>1429</v>
      </c>
      <c r="AA1169" s="196" t="s">
        <v>10655</v>
      </c>
      <c r="AB1169" s="196" t="s">
        <v>10654</v>
      </c>
      <c r="AC1169" s="200">
        <v>1</v>
      </c>
      <c r="AD1169" s="200" t="s">
        <v>8231</v>
      </c>
      <c r="AE1169" s="203" t="s">
        <v>505</v>
      </c>
      <c r="AF1169" s="212">
        <v>47000</v>
      </c>
      <c r="AG1169" s="198" t="s">
        <v>1430</v>
      </c>
    </row>
    <row r="1170" spans="1:33" hidden="1" x14ac:dyDescent="0.25">
      <c r="A1170" s="209">
        <v>114379.01</v>
      </c>
      <c r="B1170" s="210">
        <v>3</v>
      </c>
      <c r="C1170" s="196" t="s">
        <v>122</v>
      </c>
      <c r="D1170" s="201">
        <v>41887</v>
      </c>
      <c r="E1170" s="196" t="s">
        <v>98</v>
      </c>
      <c r="F1170" s="201">
        <v>44552.875196759262</v>
      </c>
      <c r="G1170" s="196" t="s">
        <v>241</v>
      </c>
      <c r="H1170" s="198" t="s">
        <v>1111</v>
      </c>
      <c r="I1170" s="196" t="s">
        <v>1427</v>
      </c>
      <c r="J1170" s="196" t="s">
        <v>101</v>
      </c>
      <c r="L1170" s="200" t="s">
        <v>101</v>
      </c>
      <c r="M1170" s="198" t="s">
        <v>1428</v>
      </c>
      <c r="O1170" s="196" t="s">
        <v>40</v>
      </c>
      <c r="P1170" s="198" t="s">
        <v>166</v>
      </c>
      <c r="R1170" s="196" t="s">
        <v>39</v>
      </c>
      <c r="S1170" s="196" t="s">
        <v>45</v>
      </c>
      <c r="T1170" s="211">
        <v>0.105</v>
      </c>
      <c r="U1170" s="201">
        <v>44540</v>
      </c>
      <c r="W1170" s="200" t="s">
        <v>93</v>
      </c>
      <c r="X1170" s="196" t="s">
        <v>103</v>
      </c>
      <c r="Y1170" s="196" t="s">
        <v>32</v>
      </c>
      <c r="Z1170" s="198" t="s">
        <v>1429</v>
      </c>
      <c r="AA1170" s="196" t="s">
        <v>10656</v>
      </c>
      <c r="AC1170" s="200">
        <v>1</v>
      </c>
      <c r="AD1170" s="200" t="s">
        <v>8274</v>
      </c>
      <c r="AE1170" s="203" t="s">
        <v>505</v>
      </c>
      <c r="AF1170" s="212">
        <v>285500</v>
      </c>
      <c r="AG1170" s="198" t="s">
        <v>1430</v>
      </c>
    </row>
    <row r="1171" spans="1:33" hidden="1" x14ac:dyDescent="0.25">
      <c r="A1171" s="209">
        <v>114379.01</v>
      </c>
      <c r="B1171" s="210">
        <v>3</v>
      </c>
      <c r="C1171" s="196" t="s">
        <v>122</v>
      </c>
      <c r="D1171" s="201">
        <v>41887</v>
      </c>
      <c r="E1171" s="196" t="s">
        <v>98</v>
      </c>
      <c r="F1171" s="201">
        <v>44552.875196759262</v>
      </c>
      <c r="G1171" s="196" t="s">
        <v>241</v>
      </c>
      <c r="H1171" s="198" t="s">
        <v>1111</v>
      </c>
      <c r="I1171" s="196" t="s">
        <v>1427</v>
      </c>
      <c r="J1171" s="196" t="s">
        <v>101</v>
      </c>
      <c r="L1171" s="200" t="s">
        <v>101</v>
      </c>
      <c r="M1171" s="198" t="s">
        <v>1428</v>
      </c>
      <c r="O1171" s="196" t="s">
        <v>40</v>
      </c>
      <c r="P1171" s="198" t="s">
        <v>166</v>
      </c>
      <c r="R1171" s="196" t="s">
        <v>39</v>
      </c>
      <c r="S1171" s="196" t="s">
        <v>45</v>
      </c>
      <c r="T1171" s="211">
        <v>0.105</v>
      </c>
      <c r="U1171" s="201">
        <v>44540</v>
      </c>
      <c r="W1171" s="200" t="s">
        <v>93</v>
      </c>
      <c r="X1171" s="196" t="s">
        <v>103</v>
      </c>
      <c r="Y1171" s="196" t="s">
        <v>32</v>
      </c>
      <c r="Z1171" s="198" t="s">
        <v>1429</v>
      </c>
      <c r="AA1171" s="196" t="s">
        <v>10657</v>
      </c>
      <c r="AB1171" s="196" t="s">
        <v>10654</v>
      </c>
      <c r="AC1171" s="200">
        <v>2</v>
      </c>
      <c r="AD1171" s="200" t="s">
        <v>8231</v>
      </c>
      <c r="AE1171" s="212">
        <v>72463</v>
      </c>
      <c r="AF1171" s="212">
        <v>72463</v>
      </c>
      <c r="AG1171" s="198" t="s">
        <v>1430</v>
      </c>
    </row>
    <row r="1172" spans="1:33" hidden="1" x14ac:dyDescent="0.25">
      <c r="A1172" s="209">
        <v>114379.01</v>
      </c>
      <c r="B1172" s="210">
        <v>3</v>
      </c>
      <c r="C1172" s="196" t="s">
        <v>122</v>
      </c>
      <c r="D1172" s="201">
        <v>41887</v>
      </c>
      <c r="E1172" s="196" t="s">
        <v>98</v>
      </c>
      <c r="F1172" s="201">
        <v>44552.875196759262</v>
      </c>
      <c r="G1172" s="196" t="s">
        <v>241</v>
      </c>
      <c r="H1172" s="198" t="s">
        <v>1111</v>
      </c>
      <c r="I1172" s="196" t="s">
        <v>1427</v>
      </c>
      <c r="J1172" s="196" t="s">
        <v>101</v>
      </c>
      <c r="L1172" s="200" t="s">
        <v>101</v>
      </c>
      <c r="M1172" s="198" t="s">
        <v>1428</v>
      </c>
      <c r="O1172" s="196" t="s">
        <v>40</v>
      </c>
      <c r="P1172" s="198" t="s">
        <v>166</v>
      </c>
      <c r="R1172" s="196" t="s">
        <v>39</v>
      </c>
      <c r="S1172" s="196" t="s">
        <v>45</v>
      </c>
      <c r="T1172" s="211">
        <v>0.105</v>
      </c>
      <c r="U1172" s="201">
        <v>44540</v>
      </c>
      <c r="W1172" s="200" t="s">
        <v>93</v>
      </c>
      <c r="X1172" s="196" t="s">
        <v>103</v>
      </c>
      <c r="Y1172" s="196" t="s">
        <v>32</v>
      </c>
      <c r="Z1172" s="198" t="s">
        <v>1429</v>
      </c>
      <c r="AA1172" s="196" t="s">
        <v>10658</v>
      </c>
      <c r="AB1172" s="196" t="s">
        <v>10654</v>
      </c>
      <c r="AC1172" s="200">
        <v>3</v>
      </c>
      <c r="AD1172" s="200" t="s">
        <v>8231</v>
      </c>
      <c r="AE1172" s="212">
        <v>4235405</v>
      </c>
      <c r="AF1172" s="212">
        <v>4235405</v>
      </c>
      <c r="AG1172" s="198" t="s">
        <v>1430</v>
      </c>
    </row>
    <row r="1173" spans="1:33" hidden="1" x14ac:dyDescent="0.25">
      <c r="A1173" s="209">
        <v>114379.02</v>
      </c>
      <c r="B1173" s="210">
        <v>3</v>
      </c>
      <c r="C1173" s="196" t="s">
        <v>122</v>
      </c>
      <c r="D1173" s="201">
        <v>44174</v>
      </c>
      <c r="E1173" s="196" t="s">
        <v>398</v>
      </c>
      <c r="F1173" s="201">
        <v>44438.875173611108</v>
      </c>
      <c r="G1173" s="196" t="s">
        <v>108</v>
      </c>
      <c r="H1173" s="198" t="s">
        <v>1111</v>
      </c>
      <c r="I1173" s="196" t="s">
        <v>1427</v>
      </c>
      <c r="J1173" s="196" t="s">
        <v>101</v>
      </c>
      <c r="L1173" s="200" t="s">
        <v>101</v>
      </c>
      <c r="M1173" s="198" t="s">
        <v>1428</v>
      </c>
      <c r="O1173" s="196" t="s">
        <v>40</v>
      </c>
      <c r="P1173" s="198" t="s">
        <v>439</v>
      </c>
      <c r="R1173" s="196" t="s">
        <v>39</v>
      </c>
      <c r="S1173" s="196" t="s">
        <v>46</v>
      </c>
      <c r="T1173" s="211">
        <v>0</v>
      </c>
      <c r="U1173" s="201">
        <v>44428</v>
      </c>
      <c r="W1173" s="200" t="s">
        <v>93</v>
      </c>
      <c r="X1173" s="196" t="s">
        <v>103</v>
      </c>
      <c r="Y1173" s="196" t="s">
        <v>32</v>
      </c>
      <c r="Z1173" s="198" t="s">
        <v>1429</v>
      </c>
      <c r="AA1173" s="196" t="s">
        <v>10659</v>
      </c>
      <c r="AC1173" s="200">
        <v>3</v>
      </c>
      <c r="AD1173" s="200" t="s">
        <v>8274</v>
      </c>
      <c r="AE1173" s="212">
        <v>519042</v>
      </c>
      <c r="AF1173" s="212">
        <v>584542</v>
      </c>
      <c r="AG1173" s="198" t="s">
        <v>1563</v>
      </c>
    </row>
    <row r="1174" spans="1:33" hidden="1" x14ac:dyDescent="0.25">
      <c r="A1174" s="209">
        <v>114427</v>
      </c>
      <c r="B1174" s="210">
        <v>3</v>
      </c>
      <c r="C1174" s="196" t="s">
        <v>85</v>
      </c>
      <c r="D1174" s="201">
        <v>40336</v>
      </c>
      <c r="E1174" s="196" t="s">
        <v>98</v>
      </c>
      <c r="F1174" s="201">
        <v>44138</v>
      </c>
      <c r="G1174" s="196" t="s">
        <v>87</v>
      </c>
      <c r="H1174" s="198" t="s">
        <v>1839</v>
      </c>
      <c r="M1174" s="198" t="s">
        <v>4085</v>
      </c>
      <c r="O1174" s="196" t="s">
        <v>157</v>
      </c>
      <c r="P1174" s="198" t="s">
        <v>453</v>
      </c>
      <c r="R1174" s="196" t="s">
        <v>47</v>
      </c>
      <c r="S1174" s="196" t="s">
        <v>43</v>
      </c>
      <c r="T1174" s="202" t="s">
        <v>505</v>
      </c>
      <c r="W1174" s="200" t="s">
        <v>93</v>
      </c>
      <c r="Y1174" s="196" t="s">
        <v>29</v>
      </c>
      <c r="AA1174" s="196" t="s">
        <v>10660</v>
      </c>
      <c r="AC1174" s="200">
        <v>1</v>
      </c>
      <c r="AD1174" s="200" t="s">
        <v>8250</v>
      </c>
      <c r="AE1174" s="212">
        <v>400000</v>
      </c>
      <c r="AF1174" s="212">
        <v>2492000</v>
      </c>
    </row>
    <row r="1175" spans="1:33" ht="72" hidden="1" x14ac:dyDescent="0.25">
      <c r="A1175" s="209">
        <v>114567</v>
      </c>
      <c r="B1175" s="210">
        <v>2</v>
      </c>
      <c r="C1175" s="196" t="s">
        <v>114</v>
      </c>
      <c r="D1175" s="201">
        <v>40395</v>
      </c>
      <c r="E1175" s="196" t="s">
        <v>3660</v>
      </c>
      <c r="F1175" s="201">
        <v>44376</v>
      </c>
      <c r="G1175" s="196" t="s">
        <v>170</v>
      </c>
      <c r="H1175" s="198" t="s">
        <v>128</v>
      </c>
      <c r="M1175" s="198" t="s">
        <v>10661</v>
      </c>
      <c r="N1175" s="198" t="s">
        <v>10662</v>
      </c>
      <c r="O1175" s="196" t="s">
        <v>91</v>
      </c>
      <c r="P1175" s="198" t="s">
        <v>158</v>
      </c>
      <c r="R1175" s="196" t="s">
        <v>47</v>
      </c>
      <c r="S1175" s="196" t="s">
        <v>46</v>
      </c>
      <c r="T1175" s="211">
        <v>0.39</v>
      </c>
      <c r="W1175" s="200" t="s">
        <v>93</v>
      </c>
      <c r="X1175" s="196" t="s">
        <v>103</v>
      </c>
      <c r="AA1175" s="196" t="s">
        <v>10663</v>
      </c>
      <c r="AB1175" s="196" t="s">
        <v>10664</v>
      </c>
      <c r="AC1175" s="200">
        <v>3</v>
      </c>
      <c r="AD1175" s="200" t="s">
        <v>8231</v>
      </c>
      <c r="AE1175" s="212">
        <v>-7850</v>
      </c>
      <c r="AF1175" s="212">
        <v>1162090</v>
      </c>
    </row>
    <row r="1176" spans="1:33" hidden="1" x14ac:dyDescent="0.25">
      <c r="A1176" s="209">
        <v>114567.01</v>
      </c>
      <c r="B1176" s="210">
        <v>2</v>
      </c>
      <c r="C1176" s="196" t="s">
        <v>85</v>
      </c>
      <c r="D1176" s="201">
        <v>41170</v>
      </c>
      <c r="E1176" s="196" t="s">
        <v>87</v>
      </c>
      <c r="F1176" s="201">
        <v>44698</v>
      </c>
      <c r="G1176" s="196" t="s">
        <v>222</v>
      </c>
      <c r="H1176" s="198" t="s">
        <v>128</v>
      </c>
      <c r="I1176" s="196" t="s">
        <v>10665</v>
      </c>
      <c r="K1176" s="196" t="s">
        <v>10666</v>
      </c>
      <c r="L1176" s="200" t="s">
        <v>183</v>
      </c>
      <c r="M1176" s="198" t="s">
        <v>10667</v>
      </c>
      <c r="N1176" s="198" t="s">
        <v>10668</v>
      </c>
      <c r="O1176" s="196" t="s">
        <v>91</v>
      </c>
      <c r="P1176" s="198" t="s">
        <v>158</v>
      </c>
      <c r="R1176" s="196" t="s">
        <v>47</v>
      </c>
      <c r="S1176" s="196" t="s">
        <v>46</v>
      </c>
      <c r="T1176" s="211">
        <v>0.3</v>
      </c>
      <c r="W1176" s="200" t="s">
        <v>93</v>
      </c>
      <c r="X1176" s="196" t="s">
        <v>103</v>
      </c>
      <c r="AA1176" s="196" t="s">
        <v>10669</v>
      </c>
      <c r="AB1176" s="196" t="s">
        <v>10670</v>
      </c>
      <c r="AC1176" s="200">
        <v>1</v>
      </c>
      <c r="AD1176" s="200" t="s">
        <v>8231</v>
      </c>
      <c r="AE1176" s="203" t="s">
        <v>505</v>
      </c>
      <c r="AF1176" s="212">
        <v>151100</v>
      </c>
    </row>
    <row r="1177" spans="1:33" ht="36" hidden="1" x14ac:dyDescent="0.25">
      <c r="A1177" s="209">
        <v>114573</v>
      </c>
      <c r="B1177" s="210">
        <v>2</v>
      </c>
      <c r="C1177" s="196" t="s">
        <v>122</v>
      </c>
      <c r="D1177" s="201">
        <v>40396</v>
      </c>
      <c r="E1177" s="196" t="s">
        <v>3660</v>
      </c>
      <c r="F1177" s="201">
        <v>44453</v>
      </c>
      <c r="G1177" s="196" t="s">
        <v>425</v>
      </c>
      <c r="H1177" s="198" t="s">
        <v>128</v>
      </c>
      <c r="I1177" s="196" t="s">
        <v>4158</v>
      </c>
      <c r="J1177" s="196" t="s">
        <v>4159</v>
      </c>
      <c r="M1177" s="198" t="s">
        <v>4160</v>
      </c>
      <c r="N1177" s="198" t="s">
        <v>4161</v>
      </c>
      <c r="O1177" s="196" t="s">
        <v>91</v>
      </c>
      <c r="P1177" s="198" t="s">
        <v>4162</v>
      </c>
      <c r="R1177" s="196" t="s">
        <v>47</v>
      </c>
      <c r="S1177" s="196" t="s">
        <v>41</v>
      </c>
      <c r="T1177" s="202" t="s">
        <v>505</v>
      </c>
      <c r="W1177" s="200" t="s">
        <v>93</v>
      </c>
      <c r="Y1177" s="196" t="s">
        <v>34</v>
      </c>
      <c r="AA1177" s="196" t="s">
        <v>10671</v>
      </c>
      <c r="AC1177" s="200">
        <v>1</v>
      </c>
      <c r="AD1177" s="200" t="s">
        <v>8250</v>
      </c>
      <c r="AE1177" s="203" t="s">
        <v>505</v>
      </c>
      <c r="AF1177" s="212">
        <v>400000</v>
      </c>
    </row>
    <row r="1178" spans="1:33" ht="36" hidden="1" x14ac:dyDescent="0.25">
      <c r="A1178" s="209">
        <v>114573</v>
      </c>
      <c r="B1178" s="210">
        <v>2</v>
      </c>
      <c r="C1178" s="196" t="s">
        <v>122</v>
      </c>
      <c r="D1178" s="201">
        <v>40396</v>
      </c>
      <c r="E1178" s="196" t="s">
        <v>3660</v>
      </c>
      <c r="F1178" s="201">
        <v>44453</v>
      </c>
      <c r="G1178" s="196" t="s">
        <v>425</v>
      </c>
      <c r="H1178" s="198" t="s">
        <v>128</v>
      </c>
      <c r="I1178" s="196" t="s">
        <v>4158</v>
      </c>
      <c r="J1178" s="196" t="s">
        <v>4159</v>
      </c>
      <c r="M1178" s="198" t="s">
        <v>4160</v>
      </c>
      <c r="N1178" s="198" t="s">
        <v>4161</v>
      </c>
      <c r="O1178" s="196" t="s">
        <v>91</v>
      </c>
      <c r="P1178" s="198" t="s">
        <v>4162</v>
      </c>
      <c r="R1178" s="196" t="s">
        <v>47</v>
      </c>
      <c r="S1178" s="196" t="s">
        <v>41</v>
      </c>
      <c r="T1178" s="202" t="s">
        <v>505</v>
      </c>
      <c r="W1178" s="200" t="s">
        <v>93</v>
      </c>
      <c r="Y1178" s="196" t="s">
        <v>34</v>
      </c>
      <c r="AA1178" s="196" t="s">
        <v>10672</v>
      </c>
      <c r="AC1178" s="200">
        <v>2</v>
      </c>
      <c r="AD1178" s="200" t="s">
        <v>8250</v>
      </c>
      <c r="AE1178" s="203" t="s">
        <v>505</v>
      </c>
      <c r="AF1178" s="212">
        <v>1000000</v>
      </c>
    </row>
    <row r="1179" spans="1:33" ht="36" hidden="1" x14ac:dyDescent="0.25">
      <c r="A1179" s="209">
        <v>114573</v>
      </c>
      <c r="B1179" s="210">
        <v>2</v>
      </c>
      <c r="C1179" s="196" t="s">
        <v>122</v>
      </c>
      <c r="D1179" s="201">
        <v>40396</v>
      </c>
      <c r="E1179" s="196" t="s">
        <v>3660</v>
      </c>
      <c r="F1179" s="201">
        <v>44453</v>
      </c>
      <c r="G1179" s="196" t="s">
        <v>425</v>
      </c>
      <c r="H1179" s="198" t="s">
        <v>128</v>
      </c>
      <c r="I1179" s="196" t="s">
        <v>4158</v>
      </c>
      <c r="J1179" s="196" t="s">
        <v>4159</v>
      </c>
      <c r="M1179" s="198" t="s">
        <v>4160</v>
      </c>
      <c r="N1179" s="198" t="s">
        <v>4161</v>
      </c>
      <c r="O1179" s="196" t="s">
        <v>91</v>
      </c>
      <c r="P1179" s="198" t="s">
        <v>4162</v>
      </c>
      <c r="R1179" s="196" t="s">
        <v>47</v>
      </c>
      <c r="S1179" s="196" t="s">
        <v>41</v>
      </c>
      <c r="T1179" s="202" t="s">
        <v>505</v>
      </c>
      <c r="W1179" s="200" t="s">
        <v>93</v>
      </c>
      <c r="Y1179" s="196" t="s">
        <v>34</v>
      </c>
      <c r="AA1179" s="196" t="s">
        <v>10673</v>
      </c>
      <c r="AC1179" s="200">
        <v>3</v>
      </c>
      <c r="AD1179" s="200" t="s">
        <v>8250</v>
      </c>
      <c r="AE1179" s="212">
        <v>2261999.6800000002</v>
      </c>
      <c r="AF1179" s="212">
        <v>2261999.6800000002</v>
      </c>
    </row>
    <row r="1180" spans="1:33" hidden="1" x14ac:dyDescent="0.25">
      <c r="A1180" s="209">
        <v>114591</v>
      </c>
      <c r="B1180" s="210">
        <v>1</v>
      </c>
      <c r="C1180" s="196" t="s">
        <v>85</v>
      </c>
      <c r="D1180" s="201">
        <v>40402</v>
      </c>
      <c r="E1180" s="196" t="s">
        <v>98</v>
      </c>
      <c r="F1180" s="201">
        <v>44645</v>
      </c>
      <c r="G1180" s="196" t="s">
        <v>143</v>
      </c>
      <c r="H1180" s="198" t="s">
        <v>2232</v>
      </c>
      <c r="M1180" s="198" t="s">
        <v>4111</v>
      </c>
      <c r="O1180" s="196" t="s">
        <v>157</v>
      </c>
      <c r="P1180" s="198" t="s">
        <v>453</v>
      </c>
      <c r="R1180" s="196" t="s">
        <v>47</v>
      </c>
      <c r="S1180" s="196" t="s">
        <v>43</v>
      </c>
      <c r="T1180" s="202" t="s">
        <v>505</v>
      </c>
      <c r="W1180" s="200" t="s">
        <v>93</v>
      </c>
      <c r="Y1180" s="196" t="s">
        <v>31</v>
      </c>
      <c r="AA1180" s="196" t="s">
        <v>10674</v>
      </c>
      <c r="AC1180" s="200">
        <v>8</v>
      </c>
      <c r="AD1180" s="200" t="s">
        <v>8274</v>
      </c>
      <c r="AE1180" s="212">
        <v>600000</v>
      </c>
      <c r="AF1180" s="212">
        <v>4693050</v>
      </c>
    </row>
    <row r="1181" spans="1:33" ht="36" hidden="1" x14ac:dyDescent="0.25">
      <c r="A1181" s="209">
        <v>114600</v>
      </c>
      <c r="B1181" s="210">
        <v>4</v>
      </c>
      <c r="C1181" s="196" t="s">
        <v>114</v>
      </c>
      <c r="D1181" s="201">
        <v>40408</v>
      </c>
      <c r="E1181" s="196" t="s">
        <v>247</v>
      </c>
      <c r="F1181" s="201">
        <v>44279</v>
      </c>
      <c r="G1181" s="196" t="s">
        <v>170</v>
      </c>
      <c r="H1181" s="198" t="s">
        <v>88</v>
      </c>
      <c r="I1181" s="196" t="s">
        <v>3669</v>
      </c>
      <c r="K1181" s="196" t="s">
        <v>3670</v>
      </c>
      <c r="L1181" s="200" t="s">
        <v>183</v>
      </c>
      <c r="M1181" s="198" t="s">
        <v>3671</v>
      </c>
      <c r="N1181" s="198" t="s">
        <v>3672</v>
      </c>
      <c r="O1181" s="196" t="s">
        <v>1836</v>
      </c>
      <c r="P1181" s="198" t="s">
        <v>1835</v>
      </c>
      <c r="R1181" s="196" t="s">
        <v>47</v>
      </c>
      <c r="S1181" s="196" t="s">
        <v>45</v>
      </c>
      <c r="T1181" s="211">
        <v>5.8999999999999997E-2</v>
      </c>
      <c r="U1181" s="201">
        <v>42706</v>
      </c>
      <c r="W1181" s="200" t="s">
        <v>93</v>
      </c>
      <c r="X1181" s="196" t="s">
        <v>13</v>
      </c>
      <c r="AA1181" s="196" t="s">
        <v>10675</v>
      </c>
      <c r="AB1181" s="196" t="s">
        <v>10676</v>
      </c>
      <c r="AC1181" s="200">
        <v>0</v>
      </c>
      <c r="AD1181" s="200" t="s">
        <v>8231</v>
      </c>
      <c r="AE1181" s="212">
        <v>1856.16</v>
      </c>
      <c r="AF1181" s="212">
        <v>145356.16</v>
      </c>
      <c r="AG1181" s="198" t="s">
        <v>3673</v>
      </c>
    </row>
    <row r="1182" spans="1:33" ht="36" hidden="1" x14ac:dyDescent="0.25">
      <c r="A1182" s="209">
        <v>114600</v>
      </c>
      <c r="B1182" s="210">
        <v>4</v>
      </c>
      <c r="C1182" s="196" t="s">
        <v>114</v>
      </c>
      <c r="D1182" s="201">
        <v>40408</v>
      </c>
      <c r="E1182" s="196" t="s">
        <v>247</v>
      </c>
      <c r="F1182" s="201">
        <v>44279</v>
      </c>
      <c r="G1182" s="196" t="s">
        <v>170</v>
      </c>
      <c r="H1182" s="198" t="s">
        <v>88</v>
      </c>
      <c r="I1182" s="196" t="s">
        <v>3669</v>
      </c>
      <c r="K1182" s="196" t="s">
        <v>3670</v>
      </c>
      <c r="L1182" s="200" t="s">
        <v>183</v>
      </c>
      <c r="M1182" s="198" t="s">
        <v>3671</v>
      </c>
      <c r="N1182" s="198" t="s">
        <v>3672</v>
      </c>
      <c r="O1182" s="196" t="s">
        <v>1836</v>
      </c>
      <c r="P1182" s="198" t="s">
        <v>1835</v>
      </c>
      <c r="R1182" s="196" t="s">
        <v>47</v>
      </c>
      <c r="S1182" s="196" t="s">
        <v>45</v>
      </c>
      <c r="T1182" s="211">
        <v>5.8999999999999997E-2</v>
      </c>
      <c r="U1182" s="201">
        <v>42706</v>
      </c>
      <c r="W1182" s="200" t="s">
        <v>93</v>
      </c>
      <c r="X1182" s="196" t="s">
        <v>13</v>
      </c>
      <c r="AA1182" s="196" t="s">
        <v>10677</v>
      </c>
      <c r="AB1182" s="196" t="s">
        <v>10676</v>
      </c>
      <c r="AC1182" s="200">
        <v>1</v>
      </c>
      <c r="AD1182" s="200" t="s">
        <v>8231</v>
      </c>
      <c r="AE1182" s="212">
        <v>-991.81</v>
      </c>
      <c r="AF1182" s="212">
        <v>8.19</v>
      </c>
      <c r="AG1182" s="198" t="s">
        <v>3673</v>
      </c>
    </row>
    <row r="1183" spans="1:33" ht="36" hidden="1" x14ac:dyDescent="0.25">
      <c r="A1183" s="209">
        <v>114600</v>
      </c>
      <c r="B1183" s="210">
        <v>4</v>
      </c>
      <c r="C1183" s="196" t="s">
        <v>114</v>
      </c>
      <c r="D1183" s="201">
        <v>40408</v>
      </c>
      <c r="E1183" s="196" t="s">
        <v>247</v>
      </c>
      <c r="F1183" s="201">
        <v>44279</v>
      </c>
      <c r="G1183" s="196" t="s">
        <v>170</v>
      </c>
      <c r="H1183" s="198" t="s">
        <v>88</v>
      </c>
      <c r="I1183" s="196" t="s">
        <v>3669</v>
      </c>
      <c r="K1183" s="196" t="s">
        <v>3670</v>
      </c>
      <c r="L1183" s="200" t="s">
        <v>183</v>
      </c>
      <c r="M1183" s="198" t="s">
        <v>3671</v>
      </c>
      <c r="N1183" s="198" t="s">
        <v>3672</v>
      </c>
      <c r="O1183" s="196" t="s">
        <v>1836</v>
      </c>
      <c r="P1183" s="198" t="s">
        <v>1835</v>
      </c>
      <c r="R1183" s="196" t="s">
        <v>47</v>
      </c>
      <c r="S1183" s="196" t="s">
        <v>45</v>
      </c>
      <c r="T1183" s="211">
        <v>5.8999999999999997E-2</v>
      </c>
      <c r="U1183" s="201">
        <v>42706</v>
      </c>
      <c r="W1183" s="200" t="s">
        <v>93</v>
      </c>
      <c r="X1183" s="196" t="s">
        <v>13</v>
      </c>
      <c r="AA1183" s="196" t="s">
        <v>10678</v>
      </c>
      <c r="AB1183" s="196" t="s">
        <v>10676</v>
      </c>
      <c r="AC1183" s="200">
        <v>2</v>
      </c>
      <c r="AD1183" s="200" t="s">
        <v>8231</v>
      </c>
      <c r="AE1183" s="212">
        <v>-7669.67</v>
      </c>
      <c r="AF1183" s="212">
        <v>3310.33</v>
      </c>
      <c r="AG1183" s="198" t="s">
        <v>3673</v>
      </c>
    </row>
    <row r="1184" spans="1:33" ht="36" hidden="1" x14ac:dyDescent="0.25">
      <c r="A1184" s="209">
        <v>114600</v>
      </c>
      <c r="B1184" s="210">
        <v>4</v>
      </c>
      <c r="C1184" s="196" t="s">
        <v>114</v>
      </c>
      <c r="D1184" s="201">
        <v>40408</v>
      </c>
      <c r="E1184" s="196" t="s">
        <v>247</v>
      </c>
      <c r="F1184" s="201">
        <v>44279</v>
      </c>
      <c r="G1184" s="196" t="s">
        <v>170</v>
      </c>
      <c r="H1184" s="198" t="s">
        <v>88</v>
      </c>
      <c r="I1184" s="196" t="s">
        <v>3669</v>
      </c>
      <c r="K1184" s="196" t="s">
        <v>3670</v>
      </c>
      <c r="L1184" s="200" t="s">
        <v>183</v>
      </c>
      <c r="M1184" s="198" t="s">
        <v>3671</v>
      </c>
      <c r="N1184" s="198" t="s">
        <v>3672</v>
      </c>
      <c r="O1184" s="196" t="s">
        <v>1836</v>
      </c>
      <c r="P1184" s="198" t="s">
        <v>1835</v>
      </c>
      <c r="R1184" s="196" t="s">
        <v>47</v>
      </c>
      <c r="S1184" s="196" t="s">
        <v>45</v>
      </c>
      <c r="T1184" s="211">
        <v>5.8999999999999997E-2</v>
      </c>
      <c r="U1184" s="201">
        <v>42706</v>
      </c>
      <c r="W1184" s="200" t="s">
        <v>93</v>
      </c>
      <c r="X1184" s="196" t="s">
        <v>13</v>
      </c>
      <c r="AA1184" s="196" t="s">
        <v>10679</v>
      </c>
      <c r="AB1184" s="196" t="s">
        <v>10676</v>
      </c>
      <c r="AC1184" s="200">
        <v>3</v>
      </c>
      <c r="AD1184" s="200" t="s">
        <v>8231</v>
      </c>
      <c r="AE1184" s="212">
        <v>38452.050000000003</v>
      </c>
      <c r="AF1184" s="212">
        <v>487752.05</v>
      </c>
      <c r="AG1184" s="198" t="s">
        <v>3673</v>
      </c>
    </row>
    <row r="1185" spans="1:33" hidden="1" x14ac:dyDescent="0.25">
      <c r="A1185" s="209">
        <v>114620.01</v>
      </c>
      <c r="B1185" s="210">
        <v>1</v>
      </c>
      <c r="C1185" s="196" t="s">
        <v>85</v>
      </c>
      <c r="D1185" s="201">
        <v>42676</v>
      </c>
      <c r="E1185" s="196" t="s">
        <v>98</v>
      </c>
      <c r="F1185" s="201">
        <v>44657</v>
      </c>
      <c r="G1185" s="196" t="s">
        <v>148</v>
      </c>
      <c r="H1185" s="198" t="s">
        <v>204</v>
      </c>
      <c r="I1185" s="196" t="s">
        <v>1515</v>
      </c>
      <c r="J1185" s="196" t="s">
        <v>101</v>
      </c>
      <c r="L1185" s="200" t="s">
        <v>101</v>
      </c>
      <c r="M1185" s="198" t="s">
        <v>4635</v>
      </c>
      <c r="O1185" s="196" t="s">
        <v>119</v>
      </c>
      <c r="P1185" s="198" t="s">
        <v>4518</v>
      </c>
      <c r="R1185" s="196" t="s">
        <v>4525</v>
      </c>
      <c r="S1185" s="196" t="s">
        <v>46</v>
      </c>
      <c r="T1185" s="211">
        <v>0</v>
      </c>
      <c r="U1185" s="201">
        <v>44967</v>
      </c>
      <c r="W1185" s="200" t="s">
        <v>93</v>
      </c>
      <c r="X1185" s="196" t="s">
        <v>103</v>
      </c>
      <c r="AA1185" s="196" t="s">
        <v>10680</v>
      </c>
      <c r="AC1185" s="200">
        <v>1</v>
      </c>
      <c r="AD1185" s="200" t="s">
        <v>8250</v>
      </c>
      <c r="AE1185" s="203" t="s">
        <v>505</v>
      </c>
      <c r="AF1185" s="212">
        <v>388000</v>
      </c>
    </row>
    <row r="1186" spans="1:33" hidden="1" x14ac:dyDescent="0.25">
      <c r="A1186" s="209">
        <v>114620.01</v>
      </c>
      <c r="B1186" s="210">
        <v>1</v>
      </c>
      <c r="C1186" s="196" t="s">
        <v>85</v>
      </c>
      <c r="D1186" s="201">
        <v>42676</v>
      </c>
      <c r="E1186" s="196" t="s">
        <v>98</v>
      </c>
      <c r="F1186" s="201">
        <v>44657</v>
      </c>
      <c r="G1186" s="196" t="s">
        <v>148</v>
      </c>
      <c r="H1186" s="198" t="s">
        <v>204</v>
      </c>
      <c r="I1186" s="196" t="s">
        <v>1515</v>
      </c>
      <c r="J1186" s="196" t="s">
        <v>101</v>
      </c>
      <c r="L1186" s="200" t="s">
        <v>101</v>
      </c>
      <c r="M1186" s="198" t="s">
        <v>4635</v>
      </c>
      <c r="O1186" s="196" t="s">
        <v>119</v>
      </c>
      <c r="P1186" s="198" t="s">
        <v>4518</v>
      </c>
      <c r="R1186" s="196" t="s">
        <v>4525</v>
      </c>
      <c r="S1186" s="196" t="s">
        <v>46</v>
      </c>
      <c r="T1186" s="211">
        <v>0</v>
      </c>
      <c r="U1186" s="201">
        <v>44967</v>
      </c>
      <c r="W1186" s="200" t="s">
        <v>93</v>
      </c>
      <c r="X1186" s="196" t="s">
        <v>103</v>
      </c>
      <c r="AA1186" s="196" t="s">
        <v>10681</v>
      </c>
      <c r="AB1186" s="196" t="s">
        <v>10682</v>
      </c>
      <c r="AC1186" s="200">
        <v>2</v>
      </c>
      <c r="AD1186" s="200" t="s">
        <v>8231</v>
      </c>
      <c r="AE1186" s="212">
        <v>128200</v>
      </c>
      <c r="AF1186" s="212">
        <v>128200</v>
      </c>
    </row>
    <row r="1187" spans="1:33" hidden="1" x14ac:dyDescent="0.25">
      <c r="A1187" s="209">
        <v>114620.02</v>
      </c>
      <c r="B1187" s="210">
        <v>1</v>
      </c>
      <c r="C1187" s="196" t="s">
        <v>97</v>
      </c>
      <c r="D1187" s="201">
        <v>44257</v>
      </c>
      <c r="E1187" s="196" t="s">
        <v>87</v>
      </c>
      <c r="F1187" s="201">
        <v>44341.875208333331</v>
      </c>
      <c r="G1187" s="196" t="s">
        <v>108</v>
      </c>
      <c r="H1187" s="198" t="s">
        <v>204</v>
      </c>
      <c r="I1187" s="196" t="s">
        <v>1515</v>
      </c>
      <c r="J1187" s="196" t="s">
        <v>101</v>
      </c>
      <c r="L1187" s="200" t="s">
        <v>101</v>
      </c>
      <c r="M1187" s="198" t="s">
        <v>4517</v>
      </c>
      <c r="O1187" s="196" t="s">
        <v>119</v>
      </c>
      <c r="P1187" s="198" t="s">
        <v>4518</v>
      </c>
      <c r="R1187" s="196" t="s">
        <v>4519</v>
      </c>
      <c r="S1187" s="196" t="s">
        <v>46</v>
      </c>
      <c r="T1187" s="202" t="s">
        <v>505</v>
      </c>
      <c r="U1187" s="201">
        <v>44265</v>
      </c>
      <c r="W1187" s="200" t="s">
        <v>93</v>
      </c>
      <c r="X1187" s="196" t="s">
        <v>103</v>
      </c>
      <c r="AA1187" s="196" t="s">
        <v>10683</v>
      </c>
      <c r="AC1187" s="200">
        <v>1</v>
      </c>
      <c r="AD1187" s="200" t="s">
        <v>8274</v>
      </c>
      <c r="AE1187" s="203" t="s">
        <v>505</v>
      </c>
      <c r="AF1187" s="212">
        <v>13016.69</v>
      </c>
      <c r="AG1187" s="198" t="s">
        <v>4520</v>
      </c>
    </row>
    <row r="1188" spans="1:33" hidden="1" x14ac:dyDescent="0.25">
      <c r="A1188" s="209">
        <v>114620.02</v>
      </c>
      <c r="B1188" s="210">
        <v>1</v>
      </c>
      <c r="C1188" s="196" t="s">
        <v>97</v>
      </c>
      <c r="D1188" s="201">
        <v>44257</v>
      </c>
      <c r="E1188" s="196" t="s">
        <v>87</v>
      </c>
      <c r="F1188" s="201">
        <v>44341.875208333331</v>
      </c>
      <c r="G1188" s="196" t="s">
        <v>108</v>
      </c>
      <c r="H1188" s="198" t="s">
        <v>204</v>
      </c>
      <c r="I1188" s="196" t="s">
        <v>1515</v>
      </c>
      <c r="J1188" s="196" t="s">
        <v>101</v>
      </c>
      <c r="L1188" s="200" t="s">
        <v>101</v>
      </c>
      <c r="M1188" s="198" t="s">
        <v>4517</v>
      </c>
      <c r="O1188" s="196" t="s">
        <v>119</v>
      </c>
      <c r="P1188" s="198" t="s">
        <v>4518</v>
      </c>
      <c r="R1188" s="196" t="s">
        <v>4519</v>
      </c>
      <c r="S1188" s="196" t="s">
        <v>46</v>
      </c>
      <c r="T1188" s="202" t="s">
        <v>505</v>
      </c>
      <c r="U1188" s="201">
        <v>44265</v>
      </c>
      <c r="W1188" s="200" t="s">
        <v>93</v>
      </c>
      <c r="X1188" s="196" t="s">
        <v>103</v>
      </c>
      <c r="AA1188" s="196" t="s">
        <v>10684</v>
      </c>
      <c r="AC1188" s="200">
        <v>2</v>
      </c>
      <c r="AD1188" s="200" t="s">
        <v>8274</v>
      </c>
      <c r="AE1188" s="203" t="s">
        <v>505</v>
      </c>
      <c r="AF1188" s="212">
        <v>10000</v>
      </c>
      <c r="AG1188" s="198" t="s">
        <v>4520</v>
      </c>
    </row>
    <row r="1189" spans="1:33" hidden="1" x14ac:dyDescent="0.25">
      <c r="A1189" s="209">
        <v>114620.02</v>
      </c>
      <c r="B1189" s="210">
        <v>1</v>
      </c>
      <c r="C1189" s="196" t="s">
        <v>97</v>
      </c>
      <c r="D1189" s="201">
        <v>44257</v>
      </c>
      <c r="E1189" s="196" t="s">
        <v>87</v>
      </c>
      <c r="F1189" s="201">
        <v>44341.875208333331</v>
      </c>
      <c r="G1189" s="196" t="s">
        <v>108</v>
      </c>
      <c r="H1189" s="198" t="s">
        <v>204</v>
      </c>
      <c r="I1189" s="196" t="s">
        <v>1515</v>
      </c>
      <c r="J1189" s="196" t="s">
        <v>101</v>
      </c>
      <c r="L1189" s="200" t="s">
        <v>101</v>
      </c>
      <c r="M1189" s="198" t="s">
        <v>4517</v>
      </c>
      <c r="O1189" s="196" t="s">
        <v>119</v>
      </c>
      <c r="P1189" s="198" t="s">
        <v>4518</v>
      </c>
      <c r="R1189" s="196" t="s">
        <v>4519</v>
      </c>
      <c r="S1189" s="196" t="s">
        <v>46</v>
      </c>
      <c r="T1189" s="202" t="s">
        <v>505</v>
      </c>
      <c r="U1189" s="201">
        <v>44265</v>
      </c>
      <c r="W1189" s="200" t="s">
        <v>93</v>
      </c>
      <c r="X1189" s="196" t="s">
        <v>103</v>
      </c>
      <c r="AA1189" s="196" t="s">
        <v>10685</v>
      </c>
      <c r="AC1189" s="200">
        <v>3</v>
      </c>
      <c r="AD1189" s="200" t="s">
        <v>8274</v>
      </c>
      <c r="AE1189" s="212">
        <v>105489.02</v>
      </c>
      <c r="AF1189" s="212">
        <v>375291.02</v>
      </c>
      <c r="AG1189" s="198" t="s">
        <v>4520</v>
      </c>
    </row>
    <row r="1190" spans="1:33" ht="54" hidden="1" x14ac:dyDescent="0.25">
      <c r="A1190" s="209">
        <v>114668</v>
      </c>
      <c r="B1190" s="210">
        <v>2</v>
      </c>
      <c r="C1190" s="196" t="s">
        <v>114</v>
      </c>
      <c r="D1190" s="201">
        <v>40430</v>
      </c>
      <c r="E1190" s="196" t="s">
        <v>195</v>
      </c>
      <c r="F1190" s="201">
        <v>44281</v>
      </c>
      <c r="G1190" s="196" t="s">
        <v>170</v>
      </c>
      <c r="H1190" s="198" t="s">
        <v>838</v>
      </c>
      <c r="I1190" s="196" t="s">
        <v>3134</v>
      </c>
      <c r="J1190" s="196" t="s">
        <v>101</v>
      </c>
      <c r="L1190" s="200" t="s">
        <v>101</v>
      </c>
      <c r="M1190" s="198" t="s">
        <v>3362</v>
      </c>
      <c r="O1190" s="196" t="s">
        <v>157</v>
      </c>
      <c r="P1190" s="198" t="s">
        <v>158</v>
      </c>
      <c r="Q1190" s="198" t="s">
        <v>3363</v>
      </c>
      <c r="R1190" s="196" t="s">
        <v>47</v>
      </c>
      <c r="S1190" s="196" t="s">
        <v>43</v>
      </c>
      <c r="T1190" s="211">
        <v>4.38</v>
      </c>
      <c r="U1190" s="201">
        <v>40760</v>
      </c>
      <c r="W1190" s="200" t="s">
        <v>93</v>
      </c>
      <c r="X1190" s="196" t="s">
        <v>103</v>
      </c>
      <c r="Y1190" s="196" t="s">
        <v>32</v>
      </c>
      <c r="AA1190" s="196" t="s">
        <v>10686</v>
      </c>
      <c r="AB1190" s="196" t="s">
        <v>10687</v>
      </c>
      <c r="AC1190" s="200">
        <v>3</v>
      </c>
      <c r="AD1190" s="200" t="s">
        <v>8231</v>
      </c>
      <c r="AE1190" s="212">
        <v>7472.5</v>
      </c>
      <c r="AF1190" s="212">
        <v>89310.5</v>
      </c>
      <c r="AG1190" s="198" t="s">
        <v>3364</v>
      </c>
    </row>
    <row r="1191" spans="1:33" ht="54" hidden="1" x14ac:dyDescent="0.25">
      <c r="A1191" s="209">
        <v>114668</v>
      </c>
      <c r="B1191" s="210">
        <v>2</v>
      </c>
      <c r="C1191" s="196" t="s">
        <v>114</v>
      </c>
      <c r="D1191" s="201">
        <v>40430</v>
      </c>
      <c r="E1191" s="196" t="s">
        <v>195</v>
      </c>
      <c r="F1191" s="201">
        <v>44281</v>
      </c>
      <c r="G1191" s="196" t="s">
        <v>170</v>
      </c>
      <c r="H1191" s="198" t="s">
        <v>838</v>
      </c>
      <c r="I1191" s="196" t="s">
        <v>3134</v>
      </c>
      <c r="J1191" s="196" t="s">
        <v>101</v>
      </c>
      <c r="L1191" s="200" t="s">
        <v>101</v>
      </c>
      <c r="M1191" s="198" t="s">
        <v>3362</v>
      </c>
      <c r="O1191" s="196" t="s">
        <v>157</v>
      </c>
      <c r="P1191" s="198" t="s">
        <v>158</v>
      </c>
      <c r="Q1191" s="198" t="s">
        <v>3363</v>
      </c>
      <c r="R1191" s="196" t="s">
        <v>47</v>
      </c>
      <c r="S1191" s="196" t="s">
        <v>43</v>
      </c>
      <c r="T1191" s="211">
        <v>4.38</v>
      </c>
      <c r="U1191" s="201">
        <v>40760</v>
      </c>
      <c r="W1191" s="200" t="s">
        <v>93</v>
      </c>
      <c r="X1191" s="196" t="s">
        <v>103</v>
      </c>
      <c r="Y1191" s="196" t="s">
        <v>32</v>
      </c>
      <c r="AA1191" s="196" t="s">
        <v>10688</v>
      </c>
      <c r="AB1191" s="196" t="s">
        <v>10687</v>
      </c>
      <c r="AC1191" s="200">
        <v>8</v>
      </c>
      <c r="AD1191" s="200" t="s">
        <v>8250</v>
      </c>
      <c r="AE1191" s="212">
        <v>-2067.86</v>
      </c>
      <c r="AF1191" s="212">
        <v>559425.14</v>
      </c>
      <c r="AG1191" s="198" t="s">
        <v>3364</v>
      </c>
    </row>
    <row r="1192" spans="1:33" hidden="1" x14ac:dyDescent="0.25">
      <c r="A1192" s="209">
        <v>115008</v>
      </c>
      <c r="B1192" s="210">
        <v>2</v>
      </c>
      <c r="C1192" s="196" t="s">
        <v>85</v>
      </c>
      <c r="D1192" s="201">
        <v>40485</v>
      </c>
      <c r="E1192" s="196" t="s">
        <v>87</v>
      </c>
      <c r="F1192" s="201">
        <v>44602</v>
      </c>
      <c r="G1192" s="196" t="s">
        <v>666</v>
      </c>
      <c r="H1192" s="198" t="s">
        <v>1038</v>
      </c>
      <c r="I1192" s="196" t="s">
        <v>4522</v>
      </c>
      <c r="J1192" s="196" t="s">
        <v>101</v>
      </c>
      <c r="L1192" s="200" t="s">
        <v>101</v>
      </c>
      <c r="M1192" s="198" t="s">
        <v>4523</v>
      </c>
      <c r="N1192" s="198" t="s">
        <v>4524</v>
      </c>
      <c r="O1192" s="196" t="s">
        <v>103</v>
      </c>
      <c r="P1192" s="198" t="s">
        <v>1836</v>
      </c>
      <c r="R1192" s="196" t="s">
        <v>4525</v>
      </c>
      <c r="S1192" s="196" t="s">
        <v>4526</v>
      </c>
      <c r="T1192" s="211">
        <v>0.34</v>
      </c>
      <c r="W1192" s="200" t="s">
        <v>93</v>
      </c>
      <c r="X1192" s="196" t="s">
        <v>103</v>
      </c>
      <c r="AA1192" s="196" t="s">
        <v>10689</v>
      </c>
      <c r="AB1192" s="196" t="s">
        <v>10690</v>
      </c>
      <c r="AC1192" s="200">
        <v>0</v>
      </c>
      <c r="AD1192" s="200" t="s">
        <v>8231</v>
      </c>
      <c r="AE1192" s="212">
        <v>13890.16</v>
      </c>
      <c r="AF1192" s="212">
        <v>257890.16</v>
      </c>
    </row>
    <row r="1193" spans="1:33" hidden="1" x14ac:dyDescent="0.25">
      <c r="A1193" s="209">
        <v>115008</v>
      </c>
      <c r="B1193" s="210">
        <v>2</v>
      </c>
      <c r="C1193" s="196" t="s">
        <v>85</v>
      </c>
      <c r="D1193" s="201">
        <v>40485</v>
      </c>
      <c r="E1193" s="196" t="s">
        <v>87</v>
      </c>
      <c r="F1193" s="201">
        <v>44602</v>
      </c>
      <c r="G1193" s="196" t="s">
        <v>666</v>
      </c>
      <c r="H1193" s="198" t="s">
        <v>1038</v>
      </c>
      <c r="I1193" s="196" t="s">
        <v>4522</v>
      </c>
      <c r="J1193" s="196" t="s">
        <v>101</v>
      </c>
      <c r="L1193" s="200" t="s">
        <v>101</v>
      </c>
      <c r="M1193" s="198" t="s">
        <v>4523</v>
      </c>
      <c r="N1193" s="198" t="s">
        <v>4524</v>
      </c>
      <c r="O1193" s="196" t="s">
        <v>103</v>
      </c>
      <c r="P1193" s="198" t="s">
        <v>1836</v>
      </c>
      <c r="R1193" s="196" t="s">
        <v>4525</v>
      </c>
      <c r="S1193" s="196" t="s">
        <v>4526</v>
      </c>
      <c r="T1193" s="211">
        <v>0.34</v>
      </c>
      <c r="W1193" s="200" t="s">
        <v>93</v>
      </c>
      <c r="X1193" s="196" t="s">
        <v>103</v>
      </c>
      <c r="AA1193" s="196" t="s">
        <v>10691</v>
      </c>
      <c r="AB1193" s="196" t="s">
        <v>10690</v>
      </c>
      <c r="AC1193" s="200">
        <v>1</v>
      </c>
      <c r="AD1193" s="200" t="s">
        <v>8231</v>
      </c>
      <c r="AE1193" s="212">
        <v>16050.81</v>
      </c>
      <c r="AF1193" s="212">
        <v>94050.81</v>
      </c>
    </row>
    <row r="1194" spans="1:33" hidden="1" x14ac:dyDescent="0.25">
      <c r="A1194" s="209">
        <v>115008</v>
      </c>
      <c r="B1194" s="210">
        <v>2</v>
      </c>
      <c r="C1194" s="196" t="s">
        <v>85</v>
      </c>
      <c r="D1194" s="201">
        <v>40485</v>
      </c>
      <c r="E1194" s="196" t="s">
        <v>87</v>
      </c>
      <c r="F1194" s="201">
        <v>44602</v>
      </c>
      <c r="G1194" s="196" t="s">
        <v>666</v>
      </c>
      <c r="H1194" s="198" t="s">
        <v>1038</v>
      </c>
      <c r="I1194" s="196" t="s">
        <v>4522</v>
      </c>
      <c r="J1194" s="196" t="s">
        <v>101</v>
      </c>
      <c r="L1194" s="200" t="s">
        <v>101</v>
      </c>
      <c r="M1194" s="198" t="s">
        <v>4523</v>
      </c>
      <c r="N1194" s="198" t="s">
        <v>4524</v>
      </c>
      <c r="O1194" s="196" t="s">
        <v>103</v>
      </c>
      <c r="P1194" s="198" t="s">
        <v>1836</v>
      </c>
      <c r="R1194" s="196" t="s">
        <v>4525</v>
      </c>
      <c r="S1194" s="196" t="s">
        <v>4526</v>
      </c>
      <c r="T1194" s="211">
        <v>0.34</v>
      </c>
      <c r="W1194" s="200" t="s">
        <v>93</v>
      </c>
      <c r="X1194" s="196" t="s">
        <v>103</v>
      </c>
      <c r="AA1194" s="196" t="s">
        <v>10692</v>
      </c>
      <c r="AB1194" s="196" t="s">
        <v>10690</v>
      </c>
      <c r="AC1194" s="200">
        <v>2</v>
      </c>
      <c r="AD1194" s="200" t="s">
        <v>8231</v>
      </c>
      <c r="AE1194" s="212">
        <v>-30344.34</v>
      </c>
      <c r="AF1194" s="212">
        <v>17855.66</v>
      </c>
    </row>
    <row r="1195" spans="1:33" hidden="1" x14ac:dyDescent="0.25">
      <c r="A1195" s="209">
        <v>115008</v>
      </c>
      <c r="B1195" s="210">
        <v>2</v>
      </c>
      <c r="C1195" s="196" t="s">
        <v>85</v>
      </c>
      <c r="D1195" s="201">
        <v>40485</v>
      </c>
      <c r="E1195" s="196" t="s">
        <v>87</v>
      </c>
      <c r="F1195" s="201">
        <v>44602</v>
      </c>
      <c r="G1195" s="196" t="s">
        <v>666</v>
      </c>
      <c r="H1195" s="198" t="s">
        <v>1038</v>
      </c>
      <c r="I1195" s="196" t="s">
        <v>4522</v>
      </c>
      <c r="J1195" s="196" t="s">
        <v>101</v>
      </c>
      <c r="L1195" s="200" t="s">
        <v>101</v>
      </c>
      <c r="M1195" s="198" t="s">
        <v>4523</v>
      </c>
      <c r="N1195" s="198" t="s">
        <v>4524</v>
      </c>
      <c r="O1195" s="196" t="s">
        <v>103</v>
      </c>
      <c r="P1195" s="198" t="s">
        <v>1836</v>
      </c>
      <c r="R1195" s="196" t="s">
        <v>4525</v>
      </c>
      <c r="S1195" s="196" t="s">
        <v>4526</v>
      </c>
      <c r="T1195" s="211">
        <v>0.34</v>
      </c>
      <c r="W1195" s="200" t="s">
        <v>93</v>
      </c>
      <c r="X1195" s="196" t="s">
        <v>103</v>
      </c>
      <c r="AA1195" s="196" t="s">
        <v>10693</v>
      </c>
      <c r="AB1195" s="196" t="s">
        <v>10690</v>
      </c>
      <c r="AC1195" s="200">
        <v>3</v>
      </c>
      <c r="AD1195" s="200" t="s">
        <v>8231</v>
      </c>
      <c r="AE1195" s="203" t="s">
        <v>505</v>
      </c>
      <c r="AF1195" s="212">
        <v>0</v>
      </c>
    </row>
    <row r="1196" spans="1:33" hidden="1" x14ac:dyDescent="0.25">
      <c r="A1196" s="209">
        <v>115165.01</v>
      </c>
      <c r="B1196" s="210">
        <v>2</v>
      </c>
      <c r="C1196" s="196" t="s">
        <v>114</v>
      </c>
      <c r="D1196" s="201">
        <v>40619</v>
      </c>
      <c r="E1196" s="196" t="s">
        <v>1435</v>
      </c>
      <c r="F1196" s="201">
        <v>44532</v>
      </c>
      <c r="G1196" s="196" t="s">
        <v>170</v>
      </c>
      <c r="H1196" s="198" t="s">
        <v>123</v>
      </c>
      <c r="I1196" s="196" t="s">
        <v>1446</v>
      </c>
      <c r="J1196" s="196" t="s">
        <v>101</v>
      </c>
      <c r="L1196" s="200" t="s">
        <v>101</v>
      </c>
      <c r="M1196" s="198" t="s">
        <v>10694</v>
      </c>
      <c r="N1196" s="198" t="s">
        <v>10695</v>
      </c>
      <c r="O1196" s="196" t="s">
        <v>40</v>
      </c>
      <c r="P1196" s="198" t="s">
        <v>166</v>
      </c>
      <c r="R1196" s="196" t="s">
        <v>39</v>
      </c>
      <c r="S1196" s="196" t="s">
        <v>45</v>
      </c>
      <c r="T1196" s="211">
        <v>7.0000000000000007E-2</v>
      </c>
      <c r="U1196" s="201">
        <v>42776</v>
      </c>
      <c r="W1196" s="200" t="s">
        <v>93</v>
      </c>
      <c r="X1196" s="196" t="s">
        <v>103</v>
      </c>
      <c r="Z1196" s="198" t="s">
        <v>10696</v>
      </c>
      <c r="AA1196" s="196" t="s">
        <v>10697</v>
      </c>
      <c r="AB1196" s="196" t="s">
        <v>10698</v>
      </c>
      <c r="AC1196" s="200">
        <v>0</v>
      </c>
      <c r="AD1196" s="200" t="s">
        <v>8231</v>
      </c>
      <c r="AE1196" s="212">
        <v>-2905.68</v>
      </c>
      <c r="AF1196" s="212">
        <v>521094.32</v>
      </c>
      <c r="AG1196" s="198" t="s">
        <v>10699</v>
      </c>
    </row>
    <row r="1197" spans="1:33" hidden="1" x14ac:dyDescent="0.25">
      <c r="A1197" s="209">
        <v>115165.01</v>
      </c>
      <c r="B1197" s="210">
        <v>2</v>
      </c>
      <c r="C1197" s="196" t="s">
        <v>114</v>
      </c>
      <c r="D1197" s="201">
        <v>40619</v>
      </c>
      <c r="E1197" s="196" t="s">
        <v>1435</v>
      </c>
      <c r="F1197" s="201">
        <v>44532</v>
      </c>
      <c r="G1197" s="196" t="s">
        <v>170</v>
      </c>
      <c r="H1197" s="198" t="s">
        <v>123</v>
      </c>
      <c r="I1197" s="196" t="s">
        <v>1446</v>
      </c>
      <c r="J1197" s="196" t="s">
        <v>101</v>
      </c>
      <c r="L1197" s="200" t="s">
        <v>101</v>
      </c>
      <c r="M1197" s="198" t="s">
        <v>10694</v>
      </c>
      <c r="N1197" s="198" t="s">
        <v>10695</v>
      </c>
      <c r="O1197" s="196" t="s">
        <v>40</v>
      </c>
      <c r="P1197" s="198" t="s">
        <v>166</v>
      </c>
      <c r="R1197" s="196" t="s">
        <v>39</v>
      </c>
      <c r="S1197" s="196" t="s">
        <v>45</v>
      </c>
      <c r="T1197" s="211">
        <v>7.0000000000000007E-2</v>
      </c>
      <c r="U1197" s="201">
        <v>42776</v>
      </c>
      <c r="W1197" s="200" t="s">
        <v>93</v>
      </c>
      <c r="X1197" s="196" t="s">
        <v>103</v>
      </c>
      <c r="Z1197" s="198" t="s">
        <v>10696</v>
      </c>
      <c r="AA1197" s="196" t="s">
        <v>10700</v>
      </c>
      <c r="AB1197" s="196" t="s">
        <v>10698</v>
      </c>
      <c r="AC1197" s="200">
        <v>1</v>
      </c>
      <c r="AD1197" s="200" t="s">
        <v>8231</v>
      </c>
      <c r="AE1197" s="212">
        <v>876.9</v>
      </c>
      <c r="AF1197" s="212">
        <v>116876.9</v>
      </c>
      <c r="AG1197" s="198" t="s">
        <v>10699</v>
      </c>
    </row>
    <row r="1198" spans="1:33" hidden="1" x14ac:dyDescent="0.25">
      <c r="A1198" s="209">
        <v>115165.01</v>
      </c>
      <c r="B1198" s="210">
        <v>2</v>
      </c>
      <c r="C1198" s="196" t="s">
        <v>114</v>
      </c>
      <c r="D1198" s="201">
        <v>40619</v>
      </c>
      <c r="E1198" s="196" t="s">
        <v>1435</v>
      </c>
      <c r="F1198" s="201">
        <v>44532</v>
      </c>
      <c r="G1198" s="196" t="s">
        <v>170</v>
      </c>
      <c r="H1198" s="198" t="s">
        <v>123</v>
      </c>
      <c r="I1198" s="196" t="s">
        <v>1446</v>
      </c>
      <c r="J1198" s="196" t="s">
        <v>101</v>
      </c>
      <c r="L1198" s="200" t="s">
        <v>101</v>
      </c>
      <c r="M1198" s="198" t="s">
        <v>10694</v>
      </c>
      <c r="N1198" s="198" t="s">
        <v>10695</v>
      </c>
      <c r="O1198" s="196" t="s">
        <v>40</v>
      </c>
      <c r="P1198" s="198" t="s">
        <v>166</v>
      </c>
      <c r="R1198" s="196" t="s">
        <v>39</v>
      </c>
      <c r="S1198" s="196" t="s">
        <v>45</v>
      </c>
      <c r="T1198" s="211">
        <v>7.0000000000000007E-2</v>
      </c>
      <c r="U1198" s="201">
        <v>42776</v>
      </c>
      <c r="W1198" s="200" t="s">
        <v>93</v>
      </c>
      <c r="X1198" s="196" t="s">
        <v>103</v>
      </c>
      <c r="Z1198" s="198" t="s">
        <v>10696</v>
      </c>
      <c r="AA1198" s="196" t="s">
        <v>10701</v>
      </c>
      <c r="AB1198" s="196" t="s">
        <v>10698</v>
      </c>
      <c r="AC1198" s="200">
        <v>2</v>
      </c>
      <c r="AD1198" s="200" t="s">
        <v>8231</v>
      </c>
      <c r="AE1198" s="212">
        <v>-416186.32</v>
      </c>
      <c r="AF1198" s="212">
        <v>197813.68</v>
      </c>
      <c r="AG1198" s="198" t="s">
        <v>10699</v>
      </c>
    </row>
    <row r="1199" spans="1:33" hidden="1" x14ac:dyDescent="0.25">
      <c r="A1199" s="209">
        <v>115165.01</v>
      </c>
      <c r="B1199" s="210">
        <v>2</v>
      </c>
      <c r="C1199" s="196" t="s">
        <v>114</v>
      </c>
      <c r="D1199" s="201">
        <v>40619</v>
      </c>
      <c r="E1199" s="196" t="s">
        <v>1435</v>
      </c>
      <c r="F1199" s="201">
        <v>44532</v>
      </c>
      <c r="G1199" s="196" t="s">
        <v>170</v>
      </c>
      <c r="H1199" s="198" t="s">
        <v>123</v>
      </c>
      <c r="I1199" s="196" t="s">
        <v>1446</v>
      </c>
      <c r="J1199" s="196" t="s">
        <v>101</v>
      </c>
      <c r="L1199" s="200" t="s">
        <v>101</v>
      </c>
      <c r="M1199" s="198" t="s">
        <v>10694</v>
      </c>
      <c r="N1199" s="198" t="s">
        <v>10695</v>
      </c>
      <c r="O1199" s="196" t="s">
        <v>40</v>
      </c>
      <c r="P1199" s="198" t="s">
        <v>166</v>
      </c>
      <c r="R1199" s="196" t="s">
        <v>39</v>
      </c>
      <c r="S1199" s="196" t="s">
        <v>45</v>
      </c>
      <c r="T1199" s="211">
        <v>7.0000000000000007E-2</v>
      </c>
      <c r="U1199" s="201">
        <v>42776</v>
      </c>
      <c r="W1199" s="200" t="s">
        <v>93</v>
      </c>
      <c r="X1199" s="196" t="s">
        <v>103</v>
      </c>
      <c r="Z1199" s="198" t="s">
        <v>10696</v>
      </c>
      <c r="AA1199" s="196" t="s">
        <v>10702</v>
      </c>
      <c r="AB1199" s="196" t="s">
        <v>10698</v>
      </c>
      <c r="AC1199" s="200">
        <v>3</v>
      </c>
      <c r="AD1199" s="200" t="s">
        <v>8231</v>
      </c>
      <c r="AE1199" s="212">
        <v>945.51</v>
      </c>
      <c r="AF1199" s="212">
        <v>7156567.5099999998</v>
      </c>
      <c r="AG1199" s="198" t="s">
        <v>10699</v>
      </c>
    </row>
    <row r="1200" spans="1:33" hidden="1" x14ac:dyDescent="0.25">
      <c r="A1200" s="209">
        <v>115165.02</v>
      </c>
      <c r="B1200" s="210">
        <v>2</v>
      </c>
      <c r="C1200" s="196" t="s">
        <v>85</v>
      </c>
      <c r="D1200" s="201">
        <v>44447</v>
      </c>
      <c r="E1200" s="196" t="s">
        <v>398</v>
      </c>
      <c r="F1200" s="201">
        <v>44671</v>
      </c>
      <c r="G1200" s="196" t="s">
        <v>148</v>
      </c>
      <c r="H1200" s="198" t="s">
        <v>123</v>
      </c>
      <c r="I1200" s="196" t="s">
        <v>124</v>
      </c>
      <c r="J1200" s="196" t="s">
        <v>101</v>
      </c>
      <c r="L1200" s="200" t="s">
        <v>101</v>
      </c>
      <c r="M1200" s="198" t="s">
        <v>1565</v>
      </c>
      <c r="O1200" s="196" t="s">
        <v>438</v>
      </c>
      <c r="P1200" s="198" t="s">
        <v>439</v>
      </c>
      <c r="R1200" s="196" t="s">
        <v>39</v>
      </c>
      <c r="S1200" s="196" t="s">
        <v>46</v>
      </c>
      <c r="T1200" s="211">
        <v>9.2999999999999999E-2</v>
      </c>
      <c r="U1200" s="201">
        <v>44729</v>
      </c>
      <c r="W1200" s="200" t="s">
        <v>93</v>
      </c>
      <c r="X1200" s="196" t="s">
        <v>103</v>
      </c>
      <c r="Y1200" s="196" t="s">
        <v>32</v>
      </c>
      <c r="Z1200" s="198" t="s">
        <v>1566</v>
      </c>
      <c r="AA1200" s="196" t="s">
        <v>10703</v>
      </c>
      <c r="AC1200" s="200">
        <v>3</v>
      </c>
      <c r="AD1200" s="200" t="s">
        <v>8274</v>
      </c>
      <c r="AE1200" s="212">
        <v>61000</v>
      </c>
      <c r="AF1200" s="212">
        <v>61000</v>
      </c>
    </row>
    <row r="1201" spans="1:33" hidden="1" x14ac:dyDescent="0.25">
      <c r="A1201" s="209">
        <v>115199</v>
      </c>
      <c r="B1201" s="210">
        <v>1</v>
      </c>
      <c r="C1201" s="196" t="s">
        <v>97</v>
      </c>
      <c r="D1201" s="201">
        <v>40501</v>
      </c>
      <c r="E1201" s="196" t="s">
        <v>195</v>
      </c>
      <c r="F1201" s="201">
        <v>44281</v>
      </c>
      <c r="G1201" s="196" t="s">
        <v>152</v>
      </c>
      <c r="H1201" s="198" t="s">
        <v>347</v>
      </c>
      <c r="I1201" s="196" t="s">
        <v>344</v>
      </c>
      <c r="J1201" s="196" t="s">
        <v>101</v>
      </c>
      <c r="L1201" s="200" t="s">
        <v>101</v>
      </c>
      <c r="M1201" s="198" t="s">
        <v>10704</v>
      </c>
      <c r="O1201" s="196" t="s">
        <v>157</v>
      </c>
      <c r="P1201" s="198" t="s">
        <v>158</v>
      </c>
      <c r="Q1201" s="198" t="s">
        <v>10705</v>
      </c>
      <c r="R1201" s="196" t="s">
        <v>47</v>
      </c>
      <c r="S1201" s="196" t="s">
        <v>46</v>
      </c>
      <c r="T1201" s="211">
        <v>4.07</v>
      </c>
      <c r="U1201" s="201">
        <v>40634</v>
      </c>
      <c r="W1201" s="200" t="s">
        <v>93</v>
      </c>
      <c r="X1201" s="196" t="s">
        <v>94</v>
      </c>
      <c r="AA1201" s="196" t="s">
        <v>10706</v>
      </c>
      <c r="AB1201" s="196" t="s">
        <v>10707</v>
      </c>
      <c r="AC1201" s="200">
        <v>3</v>
      </c>
      <c r="AD1201" s="200" t="s">
        <v>8231</v>
      </c>
      <c r="AE1201" s="203" t="s">
        <v>505</v>
      </c>
      <c r="AF1201" s="212">
        <v>20231</v>
      </c>
      <c r="AG1201" s="198" t="s">
        <v>10708</v>
      </c>
    </row>
    <row r="1202" spans="1:33" hidden="1" x14ac:dyDescent="0.25">
      <c r="A1202" s="209">
        <v>115199</v>
      </c>
      <c r="B1202" s="210">
        <v>1</v>
      </c>
      <c r="C1202" s="196" t="s">
        <v>97</v>
      </c>
      <c r="D1202" s="201">
        <v>40501</v>
      </c>
      <c r="E1202" s="196" t="s">
        <v>195</v>
      </c>
      <c r="F1202" s="201">
        <v>44281</v>
      </c>
      <c r="G1202" s="196" t="s">
        <v>152</v>
      </c>
      <c r="H1202" s="198" t="s">
        <v>347</v>
      </c>
      <c r="I1202" s="196" t="s">
        <v>344</v>
      </c>
      <c r="J1202" s="196" t="s">
        <v>101</v>
      </c>
      <c r="L1202" s="200" t="s">
        <v>101</v>
      </c>
      <c r="M1202" s="198" t="s">
        <v>10704</v>
      </c>
      <c r="O1202" s="196" t="s">
        <v>157</v>
      </c>
      <c r="P1202" s="198" t="s">
        <v>158</v>
      </c>
      <c r="Q1202" s="198" t="s">
        <v>10705</v>
      </c>
      <c r="R1202" s="196" t="s">
        <v>47</v>
      </c>
      <c r="S1202" s="196" t="s">
        <v>46</v>
      </c>
      <c r="T1202" s="211">
        <v>4.07</v>
      </c>
      <c r="U1202" s="201">
        <v>40634</v>
      </c>
      <c r="W1202" s="200" t="s">
        <v>93</v>
      </c>
      <c r="X1202" s="196" t="s">
        <v>94</v>
      </c>
      <c r="AA1202" s="196" t="s">
        <v>10709</v>
      </c>
      <c r="AB1202" s="196" t="s">
        <v>10707</v>
      </c>
      <c r="AC1202" s="200">
        <v>8</v>
      </c>
      <c r="AD1202" s="200" t="s">
        <v>8250</v>
      </c>
      <c r="AE1202" s="203" t="s">
        <v>505</v>
      </c>
      <c r="AF1202" s="212">
        <v>413923</v>
      </c>
      <c r="AG1202" s="198" t="s">
        <v>10708</v>
      </c>
    </row>
    <row r="1203" spans="1:33" hidden="1" x14ac:dyDescent="0.25">
      <c r="A1203" s="209">
        <v>115209</v>
      </c>
      <c r="B1203" s="210">
        <v>1</v>
      </c>
      <c r="C1203" s="196" t="s">
        <v>97</v>
      </c>
      <c r="D1203" s="201">
        <v>40501</v>
      </c>
      <c r="E1203" s="196" t="s">
        <v>4103</v>
      </c>
      <c r="F1203" s="201">
        <v>44601.875115740739</v>
      </c>
      <c r="G1203" s="196" t="s">
        <v>161</v>
      </c>
      <c r="H1203" s="198" t="s">
        <v>1633</v>
      </c>
      <c r="I1203" s="196" t="s">
        <v>1655</v>
      </c>
      <c r="J1203" s="196" t="s">
        <v>101</v>
      </c>
      <c r="L1203" s="200" t="s">
        <v>101</v>
      </c>
      <c r="M1203" s="198" t="s">
        <v>10710</v>
      </c>
      <c r="N1203" s="198" t="s">
        <v>10711</v>
      </c>
      <c r="O1203" s="196" t="s">
        <v>553</v>
      </c>
      <c r="P1203" s="198" t="s">
        <v>1897</v>
      </c>
      <c r="R1203" s="196" t="s">
        <v>47</v>
      </c>
      <c r="S1203" s="196" t="s">
        <v>45</v>
      </c>
      <c r="T1203" s="211">
        <v>0.13</v>
      </c>
      <c r="U1203" s="201">
        <v>43014</v>
      </c>
      <c r="W1203" s="200" t="s">
        <v>93</v>
      </c>
      <c r="X1203" s="196" t="s">
        <v>13</v>
      </c>
      <c r="AA1203" s="196" t="s">
        <v>10712</v>
      </c>
      <c r="AB1203" s="196" t="s">
        <v>10713</v>
      </c>
      <c r="AC1203" s="200">
        <v>0</v>
      </c>
      <c r="AD1203" s="200" t="s">
        <v>8231</v>
      </c>
      <c r="AE1203" s="203" t="s">
        <v>505</v>
      </c>
      <c r="AF1203" s="212">
        <v>525000</v>
      </c>
      <c r="AG1203" s="198" t="s">
        <v>9742</v>
      </c>
    </row>
    <row r="1204" spans="1:33" hidden="1" x14ac:dyDescent="0.25">
      <c r="A1204" s="209">
        <v>115209</v>
      </c>
      <c r="B1204" s="210">
        <v>1</v>
      </c>
      <c r="C1204" s="196" t="s">
        <v>97</v>
      </c>
      <c r="D1204" s="201">
        <v>40501</v>
      </c>
      <c r="E1204" s="196" t="s">
        <v>4103</v>
      </c>
      <c r="F1204" s="201">
        <v>44601.875115740739</v>
      </c>
      <c r="G1204" s="196" t="s">
        <v>161</v>
      </c>
      <c r="H1204" s="198" t="s">
        <v>1633</v>
      </c>
      <c r="I1204" s="196" t="s">
        <v>1655</v>
      </c>
      <c r="J1204" s="196" t="s">
        <v>101</v>
      </c>
      <c r="L1204" s="200" t="s">
        <v>101</v>
      </c>
      <c r="M1204" s="198" t="s">
        <v>10710</v>
      </c>
      <c r="N1204" s="198" t="s">
        <v>10711</v>
      </c>
      <c r="O1204" s="196" t="s">
        <v>553</v>
      </c>
      <c r="P1204" s="198" t="s">
        <v>1897</v>
      </c>
      <c r="R1204" s="196" t="s">
        <v>47</v>
      </c>
      <c r="S1204" s="196" t="s">
        <v>45</v>
      </c>
      <c r="T1204" s="211">
        <v>0.13</v>
      </c>
      <c r="U1204" s="201">
        <v>43014</v>
      </c>
      <c r="W1204" s="200" t="s">
        <v>93</v>
      </c>
      <c r="X1204" s="196" t="s">
        <v>13</v>
      </c>
      <c r="AA1204" s="196" t="s">
        <v>10714</v>
      </c>
      <c r="AB1204" s="196" t="s">
        <v>10713</v>
      </c>
      <c r="AC1204" s="200">
        <v>1</v>
      </c>
      <c r="AD1204" s="200" t="s">
        <v>8231</v>
      </c>
      <c r="AE1204" s="203" t="s">
        <v>505</v>
      </c>
      <c r="AF1204" s="212">
        <v>300000</v>
      </c>
      <c r="AG1204" s="198" t="s">
        <v>9742</v>
      </c>
    </row>
    <row r="1205" spans="1:33" hidden="1" x14ac:dyDescent="0.25">
      <c r="A1205" s="209">
        <v>115209</v>
      </c>
      <c r="B1205" s="210">
        <v>1</v>
      </c>
      <c r="C1205" s="196" t="s">
        <v>97</v>
      </c>
      <c r="D1205" s="201">
        <v>40501</v>
      </c>
      <c r="E1205" s="196" t="s">
        <v>4103</v>
      </c>
      <c r="F1205" s="201">
        <v>44601.875115740739</v>
      </c>
      <c r="G1205" s="196" t="s">
        <v>161</v>
      </c>
      <c r="H1205" s="198" t="s">
        <v>1633</v>
      </c>
      <c r="I1205" s="196" t="s">
        <v>1655</v>
      </c>
      <c r="J1205" s="196" t="s">
        <v>101</v>
      </c>
      <c r="L1205" s="200" t="s">
        <v>101</v>
      </c>
      <c r="M1205" s="198" t="s">
        <v>10710</v>
      </c>
      <c r="N1205" s="198" t="s">
        <v>10711</v>
      </c>
      <c r="O1205" s="196" t="s">
        <v>553</v>
      </c>
      <c r="P1205" s="198" t="s">
        <v>1897</v>
      </c>
      <c r="R1205" s="196" t="s">
        <v>47</v>
      </c>
      <c r="S1205" s="196" t="s">
        <v>45</v>
      </c>
      <c r="T1205" s="211">
        <v>0.13</v>
      </c>
      <c r="U1205" s="201">
        <v>43014</v>
      </c>
      <c r="W1205" s="200" t="s">
        <v>93</v>
      </c>
      <c r="X1205" s="196" t="s">
        <v>13</v>
      </c>
      <c r="AA1205" s="196" t="s">
        <v>10715</v>
      </c>
      <c r="AB1205" s="196" t="s">
        <v>10713</v>
      </c>
      <c r="AC1205" s="200">
        <v>2</v>
      </c>
      <c r="AD1205" s="200" t="s">
        <v>8231</v>
      </c>
      <c r="AE1205" s="203" t="s">
        <v>505</v>
      </c>
      <c r="AF1205" s="212">
        <v>9100000</v>
      </c>
      <c r="AG1205" s="198" t="s">
        <v>9742</v>
      </c>
    </row>
    <row r="1206" spans="1:33" hidden="1" x14ac:dyDescent="0.25">
      <c r="A1206" s="209">
        <v>115209</v>
      </c>
      <c r="B1206" s="210">
        <v>1</v>
      </c>
      <c r="C1206" s="196" t="s">
        <v>97</v>
      </c>
      <c r="D1206" s="201">
        <v>40501</v>
      </c>
      <c r="E1206" s="196" t="s">
        <v>4103</v>
      </c>
      <c r="F1206" s="201">
        <v>44601.875115740739</v>
      </c>
      <c r="G1206" s="196" t="s">
        <v>161</v>
      </c>
      <c r="H1206" s="198" t="s">
        <v>1633</v>
      </c>
      <c r="I1206" s="196" t="s">
        <v>1655</v>
      </c>
      <c r="J1206" s="196" t="s">
        <v>101</v>
      </c>
      <c r="L1206" s="200" t="s">
        <v>101</v>
      </c>
      <c r="M1206" s="198" t="s">
        <v>10710</v>
      </c>
      <c r="N1206" s="198" t="s">
        <v>10711</v>
      </c>
      <c r="O1206" s="196" t="s">
        <v>553</v>
      </c>
      <c r="P1206" s="198" t="s">
        <v>1897</v>
      </c>
      <c r="R1206" s="196" t="s">
        <v>47</v>
      </c>
      <c r="S1206" s="196" t="s">
        <v>45</v>
      </c>
      <c r="T1206" s="211">
        <v>0.13</v>
      </c>
      <c r="U1206" s="201">
        <v>43014</v>
      </c>
      <c r="W1206" s="200" t="s">
        <v>93</v>
      </c>
      <c r="X1206" s="196" t="s">
        <v>13</v>
      </c>
      <c r="AA1206" s="196" t="s">
        <v>10716</v>
      </c>
      <c r="AB1206" s="196" t="s">
        <v>10713</v>
      </c>
      <c r="AC1206" s="200">
        <v>3</v>
      </c>
      <c r="AD1206" s="200" t="s">
        <v>8231</v>
      </c>
      <c r="AE1206" s="203" t="s">
        <v>505</v>
      </c>
      <c r="AF1206" s="212">
        <v>9113344</v>
      </c>
      <c r="AG1206" s="198" t="s">
        <v>9742</v>
      </c>
    </row>
    <row r="1207" spans="1:33" hidden="1" x14ac:dyDescent="0.25">
      <c r="A1207" s="209">
        <v>115362.01</v>
      </c>
      <c r="B1207" s="210">
        <v>4</v>
      </c>
      <c r="C1207" s="196" t="s">
        <v>97</v>
      </c>
      <c r="D1207" s="201">
        <v>43553</v>
      </c>
      <c r="E1207" s="196" t="s">
        <v>134</v>
      </c>
      <c r="F1207" s="201">
        <v>43818.875173611108</v>
      </c>
      <c r="G1207" s="196" t="s">
        <v>108</v>
      </c>
      <c r="H1207" s="198" t="s">
        <v>88</v>
      </c>
      <c r="I1207" s="196" t="s">
        <v>591</v>
      </c>
      <c r="J1207" s="196" t="s">
        <v>299</v>
      </c>
      <c r="L1207" s="200" t="s">
        <v>300</v>
      </c>
      <c r="M1207" s="198" t="s">
        <v>10717</v>
      </c>
      <c r="N1207" s="198" t="s">
        <v>10718</v>
      </c>
      <c r="O1207" s="196" t="s">
        <v>438</v>
      </c>
      <c r="P1207" s="198" t="s">
        <v>439</v>
      </c>
      <c r="R1207" s="196" t="s">
        <v>39</v>
      </c>
      <c r="S1207" s="196" t="s">
        <v>46</v>
      </c>
      <c r="T1207" s="211">
        <v>0.01</v>
      </c>
      <c r="U1207" s="201">
        <v>43637</v>
      </c>
      <c r="W1207" s="200" t="s">
        <v>93</v>
      </c>
      <c r="X1207" s="196" t="s">
        <v>303</v>
      </c>
      <c r="Z1207" s="198" t="s">
        <v>10719</v>
      </c>
      <c r="AA1207" s="196" t="s">
        <v>10720</v>
      </c>
      <c r="AC1207" s="200">
        <v>1</v>
      </c>
      <c r="AD1207" s="200" t="s">
        <v>8274</v>
      </c>
      <c r="AE1207" s="203" t="s">
        <v>505</v>
      </c>
      <c r="AF1207" s="212">
        <v>131500</v>
      </c>
      <c r="AG1207" s="198" t="s">
        <v>10721</v>
      </c>
    </row>
    <row r="1208" spans="1:33" hidden="1" x14ac:dyDescent="0.25">
      <c r="A1208" s="209">
        <v>115362.01</v>
      </c>
      <c r="B1208" s="210">
        <v>4</v>
      </c>
      <c r="C1208" s="196" t="s">
        <v>97</v>
      </c>
      <c r="D1208" s="201">
        <v>43553</v>
      </c>
      <c r="E1208" s="196" t="s">
        <v>134</v>
      </c>
      <c r="F1208" s="201">
        <v>43818.875173611108</v>
      </c>
      <c r="G1208" s="196" t="s">
        <v>108</v>
      </c>
      <c r="H1208" s="198" t="s">
        <v>88</v>
      </c>
      <c r="I1208" s="196" t="s">
        <v>591</v>
      </c>
      <c r="J1208" s="196" t="s">
        <v>299</v>
      </c>
      <c r="L1208" s="200" t="s">
        <v>300</v>
      </c>
      <c r="M1208" s="198" t="s">
        <v>10717</v>
      </c>
      <c r="N1208" s="198" t="s">
        <v>10718</v>
      </c>
      <c r="O1208" s="196" t="s">
        <v>438</v>
      </c>
      <c r="P1208" s="198" t="s">
        <v>439</v>
      </c>
      <c r="R1208" s="196" t="s">
        <v>39</v>
      </c>
      <c r="S1208" s="196" t="s">
        <v>46</v>
      </c>
      <c r="T1208" s="211">
        <v>0.01</v>
      </c>
      <c r="U1208" s="201">
        <v>43637</v>
      </c>
      <c r="W1208" s="200" t="s">
        <v>93</v>
      </c>
      <c r="X1208" s="196" t="s">
        <v>303</v>
      </c>
      <c r="Z1208" s="198" t="s">
        <v>10719</v>
      </c>
      <c r="AA1208" s="196" t="s">
        <v>10722</v>
      </c>
      <c r="AC1208" s="200">
        <v>3</v>
      </c>
      <c r="AD1208" s="200" t="s">
        <v>8274</v>
      </c>
      <c r="AE1208" s="203" t="s">
        <v>505</v>
      </c>
      <c r="AF1208" s="212">
        <v>159223.28</v>
      </c>
      <c r="AG1208" s="198" t="s">
        <v>10721</v>
      </c>
    </row>
    <row r="1209" spans="1:33" hidden="1" x14ac:dyDescent="0.25">
      <c r="A1209" s="209">
        <v>115366.01</v>
      </c>
      <c r="B1209" s="210">
        <v>2</v>
      </c>
      <c r="C1209" s="196" t="s">
        <v>122</v>
      </c>
      <c r="D1209" s="201">
        <v>42755</v>
      </c>
      <c r="E1209" s="196" t="s">
        <v>98</v>
      </c>
      <c r="F1209" s="201">
        <v>44497</v>
      </c>
      <c r="G1209" s="196" t="s">
        <v>426</v>
      </c>
      <c r="H1209" s="198" t="s">
        <v>838</v>
      </c>
      <c r="I1209" s="196" t="s">
        <v>539</v>
      </c>
      <c r="J1209" s="196" t="s">
        <v>299</v>
      </c>
      <c r="L1209" s="200" t="s">
        <v>300</v>
      </c>
      <c r="M1209" s="198" t="s">
        <v>4593</v>
      </c>
      <c r="O1209" s="196" t="s">
        <v>119</v>
      </c>
      <c r="P1209" s="198" t="s">
        <v>4518</v>
      </c>
      <c r="R1209" s="196" t="s">
        <v>4525</v>
      </c>
      <c r="S1209" s="196" t="s">
        <v>46</v>
      </c>
      <c r="T1209" s="211">
        <v>0</v>
      </c>
      <c r="U1209" s="201">
        <v>44477</v>
      </c>
      <c r="W1209" s="200" t="s">
        <v>93</v>
      </c>
      <c r="X1209" s="196" t="s">
        <v>303</v>
      </c>
      <c r="AA1209" s="196" t="s">
        <v>10723</v>
      </c>
      <c r="AC1209" s="200">
        <v>1</v>
      </c>
      <c r="AD1209" s="200" t="s">
        <v>8250</v>
      </c>
      <c r="AE1209" s="203" t="s">
        <v>505</v>
      </c>
      <c r="AF1209" s="212">
        <v>340800</v>
      </c>
      <c r="AG1209" s="198" t="s">
        <v>4594</v>
      </c>
    </row>
    <row r="1210" spans="1:33" hidden="1" x14ac:dyDescent="0.25">
      <c r="A1210" s="209">
        <v>115366.01</v>
      </c>
      <c r="B1210" s="210">
        <v>2</v>
      </c>
      <c r="C1210" s="196" t="s">
        <v>122</v>
      </c>
      <c r="D1210" s="201">
        <v>42755</v>
      </c>
      <c r="E1210" s="196" t="s">
        <v>98</v>
      </c>
      <c r="F1210" s="201">
        <v>44497</v>
      </c>
      <c r="G1210" s="196" t="s">
        <v>426</v>
      </c>
      <c r="H1210" s="198" t="s">
        <v>838</v>
      </c>
      <c r="I1210" s="196" t="s">
        <v>539</v>
      </c>
      <c r="J1210" s="196" t="s">
        <v>299</v>
      </c>
      <c r="L1210" s="200" t="s">
        <v>300</v>
      </c>
      <c r="M1210" s="198" t="s">
        <v>4593</v>
      </c>
      <c r="O1210" s="196" t="s">
        <v>119</v>
      </c>
      <c r="P1210" s="198" t="s">
        <v>4518</v>
      </c>
      <c r="R1210" s="196" t="s">
        <v>4525</v>
      </c>
      <c r="S1210" s="196" t="s">
        <v>46</v>
      </c>
      <c r="T1210" s="211">
        <v>0</v>
      </c>
      <c r="U1210" s="201">
        <v>44477</v>
      </c>
      <c r="W1210" s="200" t="s">
        <v>93</v>
      </c>
      <c r="X1210" s="196" t="s">
        <v>303</v>
      </c>
      <c r="AA1210" s="196" t="s">
        <v>10724</v>
      </c>
      <c r="AB1210" s="196" t="s">
        <v>10725</v>
      </c>
      <c r="AC1210" s="200">
        <v>3</v>
      </c>
      <c r="AD1210" s="200" t="s">
        <v>8231</v>
      </c>
      <c r="AE1210" s="212">
        <v>4518358</v>
      </c>
      <c r="AF1210" s="212">
        <v>4518358</v>
      </c>
      <c r="AG1210" s="198" t="s">
        <v>4594</v>
      </c>
    </row>
    <row r="1211" spans="1:33" hidden="1" x14ac:dyDescent="0.25">
      <c r="A1211" s="209">
        <v>115441</v>
      </c>
      <c r="B1211" s="210">
        <v>4</v>
      </c>
      <c r="C1211" s="196" t="s">
        <v>122</v>
      </c>
      <c r="D1211" s="201">
        <v>40548</v>
      </c>
      <c r="E1211" s="196" t="s">
        <v>2026</v>
      </c>
      <c r="F1211" s="201">
        <v>44621.875231481485</v>
      </c>
      <c r="G1211" s="196" t="s">
        <v>108</v>
      </c>
      <c r="H1211" s="198" t="s">
        <v>325</v>
      </c>
      <c r="I1211" s="196" t="s">
        <v>2027</v>
      </c>
      <c r="J1211" s="196" t="s">
        <v>101</v>
      </c>
      <c r="L1211" s="200" t="s">
        <v>101</v>
      </c>
      <c r="M1211" s="198" t="s">
        <v>2028</v>
      </c>
      <c r="N1211" s="198" t="s">
        <v>2029</v>
      </c>
      <c r="O1211" s="196" t="s">
        <v>157</v>
      </c>
      <c r="P1211" s="198" t="s">
        <v>158</v>
      </c>
      <c r="Q1211" s="198" t="s">
        <v>2029</v>
      </c>
      <c r="R1211" s="196" t="s">
        <v>47</v>
      </c>
      <c r="S1211" s="196" t="s">
        <v>43</v>
      </c>
      <c r="T1211" s="211">
        <v>8.84</v>
      </c>
      <c r="U1211" s="201">
        <v>44603</v>
      </c>
      <c r="V1211" s="196" t="s">
        <v>2030</v>
      </c>
      <c r="W1211" s="200" t="s">
        <v>93</v>
      </c>
      <c r="X1211" s="196" t="s">
        <v>103</v>
      </c>
      <c r="Y1211" s="196" t="s">
        <v>32</v>
      </c>
      <c r="AA1211" s="196" t="s">
        <v>10726</v>
      </c>
      <c r="AB1211" s="196" t="s">
        <v>10727</v>
      </c>
      <c r="AC1211" s="200">
        <v>3</v>
      </c>
      <c r="AD1211" s="200" t="s">
        <v>8231</v>
      </c>
      <c r="AE1211" s="212">
        <v>378000</v>
      </c>
      <c r="AF1211" s="212">
        <v>378000</v>
      </c>
      <c r="AG1211" s="198" t="s">
        <v>2031</v>
      </c>
    </row>
    <row r="1212" spans="1:33" hidden="1" x14ac:dyDescent="0.25">
      <c r="A1212" s="209">
        <v>115441</v>
      </c>
      <c r="B1212" s="210">
        <v>4</v>
      </c>
      <c r="C1212" s="196" t="s">
        <v>122</v>
      </c>
      <c r="D1212" s="201">
        <v>40548</v>
      </c>
      <c r="E1212" s="196" t="s">
        <v>2026</v>
      </c>
      <c r="F1212" s="201">
        <v>44621.875231481485</v>
      </c>
      <c r="G1212" s="196" t="s">
        <v>108</v>
      </c>
      <c r="H1212" s="198" t="s">
        <v>325</v>
      </c>
      <c r="I1212" s="196" t="s">
        <v>2027</v>
      </c>
      <c r="J1212" s="196" t="s">
        <v>101</v>
      </c>
      <c r="L1212" s="200" t="s">
        <v>101</v>
      </c>
      <c r="M1212" s="198" t="s">
        <v>2028</v>
      </c>
      <c r="N1212" s="198" t="s">
        <v>2029</v>
      </c>
      <c r="O1212" s="196" t="s">
        <v>157</v>
      </c>
      <c r="P1212" s="198" t="s">
        <v>158</v>
      </c>
      <c r="Q1212" s="198" t="s">
        <v>2029</v>
      </c>
      <c r="R1212" s="196" t="s">
        <v>47</v>
      </c>
      <c r="S1212" s="196" t="s">
        <v>43</v>
      </c>
      <c r="T1212" s="211">
        <v>8.84</v>
      </c>
      <c r="U1212" s="201">
        <v>44603</v>
      </c>
      <c r="V1212" s="196" t="s">
        <v>2030</v>
      </c>
      <c r="W1212" s="200" t="s">
        <v>93</v>
      </c>
      <c r="X1212" s="196" t="s">
        <v>103</v>
      </c>
      <c r="Y1212" s="196" t="s">
        <v>32</v>
      </c>
      <c r="AA1212" s="196" t="s">
        <v>10728</v>
      </c>
      <c r="AB1212" s="196" t="s">
        <v>10727</v>
      </c>
      <c r="AC1212" s="200">
        <v>8</v>
      </c>
      <c r="AD1212" s="200" t="s">
        <v>8231</v>
      </c>
      <c r="AE1212" s="212">
        <v>819000</v>
      </c>
      <c r="AF1212" s="212">
        <v>819000</v>
      </c>
      <c r="AG1212" s="198" t="s">
        <v>2031</v>
      </c>
    </row>
    <row r="1213" spans="1:33" hidden="1" x14ac:dyDescent="0.25">
      <c r="A1213" s="209">
        <v>115598</v>
      </c>
      <c r="B1213" s="210">
        <v>4</v>
      </c>
      <c r="C1213" s="196" t="s">
        <v>97</v>
      </c>
      <c r="D1213" s="201">
        <v>40597</v>
      </c>
      <c r="E1213" s="196" t="s">
        <v>385</v>
      </c>
      <c r="F1213" s="201">
        <v>43889</v>
      </c>
      <c r="G1213" s="196" t="s">
        <v>1503</v>
      </c>
      <c r="H1213" s="198" t="s">
        <v>88</v>
      </c>
      <c r="I1213" s="196" t="s">
        <v>1505</v>
      </c>
      <c r="J1213" s="196" t="s">
        <v>1506</v>
      </c>
      <c r="M1213" s="198" t="s">
        <v>10729</v>
      </c>
      <c r="O1213" s="196" t="s">
        <v>1509</v>
      </c>
      <c r="P1213" s="198" t="s">
        <v>92</v>
      </c>
      <c r="R1213" s="196" t="s">
        <v>47</v>
      </c>
      <c r="S1213" s="196" t="s">
        <v>41</v>
      </c>
      <c r="T1213" s="211">
        <v>0.36</v>
      </c>
      <c r="U1213" s="201">
        <v>42244</v>
      </c>
      <c r="W1213" s="200" t="s">
        <v>93</v>
      </c>
      <c r="X1213" s="196" t="s">
        <v>186</v>
      </c>
      <c r="AA1213" s="196" t="s">
        <v>10730</v>
      </c>
      <c r="AC1213" s="200">
        <v>1</v>
      </c>
      <c r="AD1213" s="200" t="s">
        <v>8250</v>
      </c>
      <c r="AE1213" s="203" t="s">
        <v>505</v>
      </c>
      <c r="AF1213" s="212">
        <v>209303.21</v>
      </c>
      <c r="AG1213" s="198" t="s">
        <v>10731</v>
      </c>
    </row>
    <row r="1214" spans="1:33" hidden="1" x14ac:dyDescent="0.25">
      <c r="A1214" s="209">
        <v>115598</v>
      </c>
      <c r="B1214" s="210">
        <v>4</v>
      </c>
      <c r="C1214" s="196" t="s">
        <v>97</v>
      </c>
      <c r="D1214" s="201">
        <v>40597</v>
      </c>
      <c r="E1214" s="196" t="s">
        <v>385</v>
      </c>
      <c r="F1214" s="201">
        <v>43889</v>
      </c>
      <c r="G1214" s="196" t="s">
        <v>1503</v>
      </c>
      <c r="H1214" s="198" t="s">
        <v>88</v>
      </c>
      <c r="I1214" s="196" t="s">
        <v>1505</v>
      </c>
      <c r="J1214" s="196" t="s">
        <v>1506</v>
      </c>
      <c r="M1214" s="198" t="s">
        <v>10729</v>
      </c>
      <c r="O1214" s="196" t="s">
        <v>1509</v>
      </c>
      <c r="P1214" s="198" t="s">
        <v>92</v>
      </c>
      <c r="R1214" s="196" t="s">
        <v>47</v>
      </c>
      <c r="S1214" s="196" t="s">
        <v>41</v>
      </c>
      <c r="T1214" s="211">
        <v>0.36</v>
      </c>
      <c r="U1214" s="201">
        <v>42244</v>
      </c>
      <c r="W1214" s="200" t="s">
        <v>93</v>
      </c>
      <c r="X1214" s="196" t="s">
        <v>186</v>
      </c>
      <c r="AA1214" s="196" t="s">
        <v>10732</v>
      </c>
      <c r="AC1214" s="200">
        <v>3</v>
      </c>
      <c r="AD1214" s="200" t="s">
        <v>8250</v>
      </c>
      <c r="AE1214" s="203" t="s">
        <v>505</v>
      </c>
      <c r="AF1214" s="212">
        <v>1081592</v>
      </c>
      <c r="AG1214" s="198" t="s">
        <v>10731</v>
      </c>
    </row>
    <row r="1215" spans="1:33" hidden="1" x14ac:dyDescent="0.25">
      <c r="A1215" s="209">
        <v>115598</v>
      </c>
      <c r="B1215" s="210">
        <v>4</v>
      </c>
      <c r="C1215" s="196" t="s">
        <v>97</v>
      </c>
      <c r="D1215" s="201">
        <v>40597</v>
      </c>
      <c r="E1215" s="196" t="s">
        <v>385</v>
      </c>
      <c r="F1215" s="201">
        <v>43889</v>
      </c>
      <c r="G1215" s="196" t="s">
        <v>1503</v>
      </c>
      <c r="H1215" s="198" t="s">
        <v>88</v>
      </c>
      <c r="I1215" s="196" t="s">
        <v>1505</v>
      </c>
      <c r="J1215" s="196" t="s">
        <v>1506</v>
      </c>
      <c r="M1215" s="198" t="s">
        <v>10729</v>
      </c>
      <c r="O1215" s="196" t="s">
        <v>1509</v>
      </c>
      <c r="P1215" s="198" t="s">
        <v>92</v>
      </c>
      <c r="R1215" s="196" t="s">
        <v>47</v>
      </c>
      <c r="S1215" s="196" t="s">
        <v>41</v>
      </c>
      <c r="T1215" s="211">
        <v>0.36</v>
      </c>
      <c r="U1215" s="201">
        <v>42244</v>
      </c>
      <c r="W1215" s="200" t="s">
        <v>93</v>
      </c>
      <c r="X1215" s="196" t="s">
        <v>186</v>
      </c>
      <c r="AA1215" s="196" t="s">
        <v>10733</v>
      </c>
      <c r="AC1215" s="200">
        <v>3</v>
      </c>
      <c r="AD1215" s="200" t="s">
        <v>8250</v>
      </c>
      <c r="AE1215" s="203" t="s">
        <v>505</v>
      </c>
      <c r="AF1215" s="212">
        <v>335228</v>
      </c>
      <c r="AG1215" s="198" t="s">
        <v>10731</v>
      </c>
    </row>
    <row r="1216" spans="1:33" ht="54" hidden="1" x14ac:dyDescent="0.25">
      <c r="A1216" s="209">
        <v>115603</v>
      </c>
      <c r="B1216" s="210">
        <v>1</v>
      </c>
      <c r="C1216" s="196" t="s">
        <v>97</v>
      </c>
      <c r="D1216" s="201">
        <v>40598</v>
      </c>
      <c r="E1216" s="196" t="s">
        <v>98</v>
      </c>
      <c r="F1216" s="201">
        <v>44279</v>
      </c>
      <c r="G1216" s="196" t="s">
        <v>152</v>
      </c>
      <c r="H1216" s="198" t="s">
        <v>1105</v>
      </c>
      <c r="I1216" s="196" t="s">
        <v>10734</v>
      </c>
      <c r="J1216" s="196" t="s">
        <v>101</v>
      </c>
      <c r="L1216" s="200" t="s">
        <v>101</v>
      </c>
      <c r="M1216" s="198" t="s">
        <v>10735</v>
      </c>
      <c r="O1216" s="196" t="s">
        <v>438</v>
      </c>
      <c r="P1216" s="198" t="s">
        <v>439</v>
      </c>
      <c r="R1216" s="196" t="s">
        <v>39</v>
      </c>
      <c r="S1216" s="196" t="s">
        <v>46</v>
      </c>
      <c r="T1216" s="211">
        <v>6.62</v>
      </c>
      <c r="U1216" s="201">
        <v>41033</v>
      </c>
      <c r="W1216" s="200" t="s">
        <v>93</v>
      </c>
      <c r="X1216" s="196" t="s">
        <v>13</v>
      </c>
      <c r="Z1216" s="198" t="s">
        <v>10736</v>
      </c>
      <c r="AA1216" s="196" t="s">
        <v>10737</v>
      </c>
      <c r="AC1216" s="200">
        <v>3</v>
      </c>
      <c r="AD1216" s="200" t="s">
        <v>8274</v>
      </c>
      <c r="AE1216" s="203" t="s">
        <v>505</v>
      </c>
      <c r="AF1216" s="212">
        <v>1342270</v>
      </c>
      <c r="AG1216" s="198" t="s">
        <v>10738</v>
      </c>
    </row>
    <row r="1217" spans="1:33" hidden="1" x14ac:dyDescent="0.25">
      <c r="A1217" s="209">
        <v>115642</v>
      </c>
      <c r="B1217" s="210">
        <v>1</v>
      </c>
      <c r="C1217" s="196" t="s">
        <v>114</v>
      </c>
      <c r="D1217" s="201">
        <v>40605</v>
      </c>
      <c r="E1217" s="196" t="s">
        <v>2404</v>
      </c>
      <c r="F1217" s="201">
        <v>44278</v>
      </c>
      <c r="G1217" s="196" t="s">
        <v>170</v>
      </c>
      <c r="H1217" s="198" t="s">
        <v>204</v>
      </c>
      <c r="I1217" s="196" t="s">
        <v>603</v>
      </c>
      <c r="J1217" s="196" t="s">
        <v>299</v>
      </c>
      <c r="L1217" s="200" t="s">
        <v>300</v>
      </c>
      <c r="M1217" s="198" t="s">
        <v>10739</v>
      </c>
      <c r="O1217" s="196" t="s">
        <v>40</v>
      </c>
      <c r="P1217" s="198" t="s">
        <v>166</v>
      </c>
      <c r="R1217" s="196" t="s">
        <v>39</v>
      </c>
      <c r="S1217" s="196" t="s">
        <v>45</v>
      </c>
      <c r="T1217" s="211">
        <v>0</v>
      </c>
      <c r="U1217" s="201">
        <v>42139</v>
      </c>
      <c r="W1217" s="200" t="s">
        <v>93</v>
      </c>
      <c r="X1217" s="196" t="s">
        <v>303</v>
      </c>
      <c r="Z1217" s="198" t="s">
        <v>10740</v>
      </c>
      <c r="AA1217" s="196" t="s">
        <v>10741</v>
      </c>
      <c r="AB1217" s="196" t="s">
        <v>10742</v>
      </c>
      <c r="AC1217" s="200">
        <v>0</v>
      </c>
      <c r="AD1217" s="200" t="s">
        <v>8231</v>
      </c>
      <c r="AE1217" s="212">
        <v>-200.11</v>
      </c>
      <c r="AF1217" s="212">
        <v>224699.89</v>
      </c>
      <c r="AG1217" s="198" t="s">
        <v>10743</v>
      </c>
    </row>
    <row r="1218" spans="1:33" hidden="1" x14ac:dyDescent="0.25">
      <c r="A1218" s="209">
        <v>115642</v>
      </c>
      <c r="B1218" s="210">
        <v>1</v>
      </c>
      <c r="C1218" s="196" t="s">
        <v>114</v>
      </c>
      <c r="D1218" s="201">
        <v>40605</v>
      </c>
      <c r="E1218" s="196" t="s">
        <v>2404</v>
      </c>
      <c r="F1218" s="201">
        <v>44278</v>
      </c>
      <c r="G1218" s="196" t="s">
        <v>170</v>
      </c>
      <c r="H1218" s="198" t="s">
        <v>204</v>
      </c>
      <c r="I1218" s="196" t="s">
        <v>603</v>
      </c>
      <c r="J1218" s="196" t="s">
        <v>299</v>
      </c>
      <c r="L1218" s="200" t="s">
        <v>300</v>
      </c>
      <c r="M1218" s="198" t="s">
        <v>10739</v>
      </c>
      <c r="O1218" s="196" t="s">
        <v>40</v>
      </c>
      <c r="P1218" s="198" t="s">
        <v>166</v>
      </c>
      <c r="R1218" s="196" t="s">
        <v>39</v>
      </c>
      <c r="S1218" s="196" t="s">
        <v>45</v>
      </c>
      <c r="T1218" s="211">
        <v>0</v>
      </c>
      <c r="U1218" s="201">
        <v>42139</v>
      </c>
      <c r="W1218" s="200" t="s">
        <v>93</v>
      </c>
      <c r="X1218" s="196" t="s">
        <v>303</v>
      </c>
      <c r="Z1218" s="198" t="s">
        <v>10740</v>
      </c>
      <c r="AA1218" s="196" t="s">
        <v>10744</v>
      </c>
      <c r="AB1218" s="196" t="s">
        <v>10742</v>
      </c>
      <c r="AC1218" s="200">
        <v>1</v>
      </c>
      <c r="AD1218" s="200" t="s">
        <v>8231</v>
      </c>
      <c r="AE1218" s="212">
        <v>-1853.19</v>
      </c>
      <c r="AF1218" s="212">
        <v>8146.81</v>
      </c>
      <c r="AG1218" s="198" t="s">
        <v>10743</v>
      </c>
    </row>
    <row r="1219" spans="1:33" hidden="1" x14ac:dyDescent="0.25">
      <c r="A1219" s="209">
        <v>115642</v>
      </c>
      <c r="B1219" s="210">
        <v>1</v>
      </c>
      <c r="C1219" s="196" t="s">
        <v>114</v>
      </c>
      <c r="D1219" s="201">
        <v>40605</v>
      </c>
      <c r="E1219" s="196" t="s">
        <v>2404</v>
      </c>
      <c r="F1219" s="201">
        <v>44278</v>
      </c>
      <c r="G1219" s="196" t="s">
        <v>170</v>
      </c>
      <c r="H1219" s="198" t="s">
        <v>204</v>
      </c>
      <c r="I1219" s="196" t="s">
        <v>603</v>
      </c>
      <c r="J1219" s="196" t="s">
        <v>299</v>
      </c>
      <c r="L1219" s="200" t="s">
        <v>300</v>
      </c>
      <c r="M1219" s="198" t="s">
        <v>10739</v>
      </c>
      <c r="O1219" s="196" t="s">
        <v>40</v>
      </c>
      <c r="P1219" s="198" t="s">
        <v>166</v>
      </c>
      <c r="R1219" s="196" t="s">
        <v>39</v>
      </c>
      <c r="S1219" s="196" t="s">
        <v>45</v>
      </c>
      <c r="T1219" s="211">
        <v>0</v>
      </c>
      <c r="U1219" s="201">
        <v>42139</v>
      </c>
      <c r="W1219" s="200" t="s">
        <v>93</v>
      </c>
      <c r="X1219" s="196" t="s">
        <v>303</v>
      </c>
      <c r="Z1219" s="198" t="s">
        <v>10740</v>
      </c>
      <c r="AA1219" s="196" t="s">
        <v>10745</v>
      </c>
      <c r="AB1219" s="196" t="s">
        <v>10742</v>
      </c>
      <c r="AC1219" s="200">
        <v>3</v>
      </c>
      <c r="AD1219" s="200" t="s">
        <v>8231</v>
      </c>
      <c r="AE1219" s="212">
        <v>-110387.74</v>
      </c>
      <c r="AF1219" s="212">
        <v>8743496.2599999998</v>
      </c>
      <c r="AG1219" s="198" t="s">
        <v>10743</v>
      </c>
    </row>
    <row r="1220" spans="1:33" ht="36" hidden="1" x14ac:dyDescent="0.25">
      <c r="A1220" s="209">
        <v>115662</v>
      </c>
      <c r="B1220" s="210">
        <v>1</v>
      </c>
      <c r="C1220" s="196" t="s">
        <v>122</v>
      </c>
      <c r="D1220" s="201">
        <v>40613</v>
      </c>
      <c r="E1220" s="196" t="s">
        <v>1892</v>
      </c>
      <c r="F1220" s="201">
        <v>43706</v>
      </c>
      <c r="G1220" s="196" t="s">
        <v>161</v>
      </c>
      <c r="H1220" s="198" t="s">
        <v>10746</v>
      </c>
      <c r="I1220" s="196" t="s">
        <v>690</v>
      </c>
      <c r="J1220" s="196" t="s">
        <v>101</v>
      </c>
      <c r="L1220" s="200" t="s">
        <v>101</v>
      </c>
      <c r="M1220" s="198" t="s">
        <v>10747</v>
      </c>
      <c r="N1220" s="198" t="s">
        <v>10748</v>
      </c>
      <c r="O1220" s="196" t="s">
        <v>1836</v>
      </c>
      <c r="P1220" s="198" t="s">
        <v>1906</v>
      </c>
      <c r="R1220" s="196" t="s">
        <v>47</v>
      </c>
      <c r="S1220" s="196" t="s">
        <v>45</v>
      </c>
      <c r="T1220" s="211">
        <v>0.9</v>
      </c>
      <c r="U1220" s="201">
        <v>43686</v>
      </c>
      <c r="W1220" s="200" t="s">
        <v>93</v>
      </c>
      <c r="X1220" s="196" t="s">
        <v>13</v>
      </c>
      <c r="AA1220" s="196" t="s">
        <v>10749</v>
      </c>
      <c r="AB1220" s="196" t="s">
        <v>10750</v>
      </c>
      <c r="AC1220" s="200">
        <v>0</v>
      </c>
      <c r="AD1220" s="200" t="s">
        <v>93</v>
      </c>
      <c r="AE1220" s="203" t="s">
        <v>505</v>
      </c>
      <c r="AF1220" s="212">
        <v>387259.03</v>
      </c>
      <c r="AG1220" s="198" t="s">
        <v>10751</v>
      </c>
    </row>
    <row r="1221" spans="1:33" ht="36" hidden="1" x14ac:dyDescent="0.25">
      <c r="A1221" s="209">
        <v>115662</v>
      </c>
      <c r="B1221" s="210">
        <v>1</v>
      </c>
      <c r="C1221" s="196" t="s">
        <v>122</v>
      </c>
      <c r="D1221" s="201">
        <v>40613</v>
      </c>
      <c r="E1221" s="196" t="s">
        <v>1892</v>
      </c>
      <c r="F1221" s="201">
        <v>43706</v>
      </c>
      <c r="G1221" s="196" t="s">
        <v>161</v>
      </c>
      <c r="H1221" s="198" t="s">
        <v>10746</v>
      </c>
      <c r="I1221" s="196" t="s">
        <v>690</v>
      </c>
      <c r="J1221" s="196" t="s">
        <v>101</v>
      </c>
      <c r="L1221" s="200" t="s">
        <v>101</v>
      </c>
      <c r="M1221" s="198" t="s">
        <v>10747</v>
      </c>
      <c r="N1221" s="198" t="s">
        <v>10748</v>
      </c>
      <c r="O1221" s="196" t="s">
        <v>1836</v>
      </c>
      <c r="P1221" s="198" t="s">
        <v>1906</v>
      </c>
      <c r="R1221" s="196" t="s">
        <v>47</v>
      </c>
      <c r="S1221" s="196" t="s">
        <v>45</v>
      </c>
      <c r="T1221" s="211">
        <v>0.9</v>
      </c>
      <c r="U1221" s="201">
        <v>43686</v>
      </c>
      <c r="W1221" s="200" t="s">
        <v>93</v>
      </c>
      <c r="X1221" s="196" t="s">
        <v>13</v>
      </c>
      <c r="AA1221" s="196" t="s">
        <v>10752</v>
      </c>
      <c r="AB1221" s="196" t="s">
        <v>10753</v>
      </c>
      <c r="AC1221" s="200">
        <v>1</v>
      </c>
      <c r="AD1221" s="200" t="s">
        <v>8231</v>
      </c>
      <c r="AE1221" s="203" t="s">
        <v>505</v>
      </c>
      <c r="AF1221" s="212">
        <v>75000</v>
      </c>
      <c r="AG1221" s="198" t="s">
        <v>10751</v>
      </c>
    </row>
    <row r="1222" spans="1:33" ht="36" hidden="1" x14ac:dyDescent="0.25">
      <c r="A1222" s="209">
        <v>115662</v>
      </c>
      <c r="B1222" s="210">
        <v>1</v>
      </c>
      <c r="C1222" s="196" t="s">
        <v>122</v>
      </c>
      <c r="D1222" s="201">
        <v>40613</v>
      </c>
      <c r="E1222" s="196" t="s">
        <v>1892</v>
      </c>
      <c r="F1222" s="201">
        <v>43706</v>
      </c>
      <c r="G1222" s="196" t="s">
        <v>161</v>
      </c>
      <c r="H1222" s="198" t="s">
        <v>10746</v>
      </c>
      <c r="I1222" s="196" t="s">
        <v>690</v>
      </c>
      <c r="J1222" s="196" t="s">
        <v>101</v>
      </c>
      <c r="L1222" s="200" t="s">
        <v>101</v>
      </c>
      <c r="M1222" s="198" t="s">
        <v>10747</v>
      </c>
      <c r="N1222" s="198" t="s">
        <v>10748</v>
      </c>
      <c r="O1222" s="196" t="s">
        <v>1836</v>
      </c>
      <c r="P1222" s="198" t="s">
        <v>1906</v>
      </c>
      <c r="R1222" s="196" t="s">
        <v>47</v>
      </c>
      <c r="S1222" s="196" t="s">
        <v>45</v>
      </c>
      <c r="T1222" s="211">
        <v>0.9</v>
      </c>
      <c r="U1222" s="201">
        <v>43686</v>
      </c>
      <c r="W1222" s="200" t="s">
        <v>93</v>
      </c>
      <c r="X1222" s="196" t="s">
        <v>13</v>
      </c>
      <c r="AA1222" s="196" t="s">
        <v>10754</v>
      </c>
      <c r="AB1222" s="196" t="s">
        <v>10753</v>
      </c>
      <c r="AC1222" s="200">
        <v>2</v>
      </c>
      <c r="AD1222" s="200" t="s">
        <v>8231</v>
      </c>
      <c r="AE1222" s="203" t="s">
        <v>505</v>
      </c>
      <c r="AF1222" s="212">
        <v>2280000</v>
      </c>
      <c r="AG1222" s="198" t="s">
        <v>10751</v>
      </c>
    </row>
    <row r="1223" spans="1:33" ht="36" hidden="1" x14ac:dyDescent="0.25">
      <c r="A1223" s="209">
        <v>115662</v>
      </c>
      <c r="B1223" s="210">
        <v>1</v>
      </c>
      <c r="C1223" s="196" t="s">
        <v>122</v>
      </c>
      <c r="D1223" s="201">
        <v>40613</v>
      </c>
      <c r="E1223" s="196" t="s">
        <v>1892</v>
      </c>
      <c r="F1223" s="201">
        <v>43706</v>
      </c>
      <c r="G1223" s="196" t="s">
        <v>161</v>
      </c>
      <c r="H1223" s="198" t="s">
        <v>10746</v>
      </c>
      <c r="I1223" s="196" t="s">
        <v>690</v>
      </c>
      <c r="J1223" s="196" t="s">
        <v>101</v>
      </c>
      <c r="L1223" s="200" t="s">
        <v>101</v>
      </c>
      <c r="M1223" s="198" t="s">
        <v>10747</v>
      </c>
      <c r="N1223" s="198" t="s">
        <v>10748</v>
      </c>
      <c r="O1223" s="196" t="s">
        <v>1836</v>
      </c>
      <c r="P1223" s="198" t="s">
        <v>1906</v>
      </c>
      <c r="R1223" s="196" t="s">
        <v>47</v>
      </c>
      <c r="S1223" s="196" t="s">
        <v>45</v>
      </c>
      <c r="T1223" s="211">
        <v>0.9</v>
      </c>
      <c r="U1223" s="201">
        <v>43686</v>
      </c>
      <c r="W1223" s="200" t="s">
        <v>93</v>
      </c>
      <c r="X1223" s="196" t="s">
        <v>13</v>
      </c>
      <c r="AA1223" s="196" t="s">
        <v>10755</v>
      </c>
      <c r="AB1223" s="196" t="s">
        <v>10753</v>
      </c>
      <c r="AC1223" s="200">
        <v>3</v>
      </c>
      <c r="AD1223" s="200" t="s">
        <v>8231</v>
      </c>
      <c r="AE1223" s="203" t="s">
        <v>505</v>
      </c>
      <c r="AF1223" s="212">
        <v>5051938.3499999996</v>
      </c>
      <c r="AG1223" s="198" t="s">
        <v>10751</v>
      </c>
    </row>
    <row r="1224" spans="1:33" hidden="1" x14ac:dyDescent="0.25">
      <c r="A1224" s="209">
        <v>115672</v>
      </c>
      <c r="B1224" s="210">
        <v>4</v>
      </c>
      <c r="C1224" s="196" t="s">
        <v>114</v>
      </c>
      <c r="D1224" s="201">
        <v>40618</v>
      </c>
      <c r="E1224" s="196" t="s">
        <v>195</v>
      </c>
      <c r="F1224" s="201">
        <v>44278</v>
      </c>
      <c r="G1224" s="196" t="s">
        <v>170</v>
      </c>
      <c r="H1224" s="198" t="s">
        <v>2124</v>
      </c>
      <c r="I1224" s="196" t="s">
        <v>5033</v>
      </c>
      <c r="J1224" s="196" t="s">
        <v>101</v>
      </c>
      <c r="L1224" s="200" t="s">
        <v>101</v>
      </c>
      <c r="M1224" s="198" t="s">
        <v>10756</v>
      </c>
      <c r="N1224" s="198" t="s">
        <v>10757</v>
      </c>
      <c r="O1224" s="196" t="s">
        <v>40</v>
      </c>
      <c r="P1224" s="198" t="s">
        <v>166</v>
      </c>
      <c r="R1224" s="196" t="s">
        <v>39</v>
      </c>
      <c r="S1224" s="196" t="s">
        <v>45</v>
      </c>
      <c r="T1224" s="211">
        <v>0.14199999999999999</v>
      </c>
      <c r="U1224" s="201">
        <v>42545</v>
      </c>
      <c r="W1224" s="200" t="s">
        <v>93</v>
      </c>
      <c r="X1224" s="196" t="s">
        <v>103</v>
      </c>
      <c r="Z1224" s="198" t="s">
        <v>10758</v>
      </c>
      <c r="AA1224" s="196" t="s">
        <v>10759</v>
      </c>
      <c r="AB1224" s="196" t="s">
        <v>10760</v>
      </c>
      <c r="AC1224" s="200">
        <v>0</v>
      </c>
      <c r="AD1224" s="200" t="s">
        <v>8231</v>
      </c>
      <c r="AE1224" s="212">
        <v>-12648.17</v>
      </c>
      <c r="AF1224" s="212">
        <v>71351.83</v>
      </c>
      <c r="AG1224" s="198" t="s">
        <v>10761</v>
      </c>
    </row>
    <row r="1225" spans="1:33" hidden="1" x14ac:dyDescent="0.25">
      <c r="A1225" s="209">
        <v>115672</v>
      </c>
      <c r="B1225" s="210">
        <v>4</v>
      </c>
      <c r="C1225" s="196" t="s">
        <v>114</v>
      </c>
      <c r="D1225" s="201">
        <v>40618</v>
      </c>
      <c r="E1225" s="196" t="s">
        <v>195</v>
      </c>
      <c r="F1225" s="201">
        <v>44278</v>
      </c>
      <c r="G1225" s="196" t="s">
        <v>170</v>
      </c>
      <c r="H1225" s="198" t="s">
        <v>2124</v>
      </c>
      <c r="I1225" s="196" t="s">
        <v>5033</v>
      </c>
      <c r="J1225" s="196" t="s">
        <v>101</v>
      </c>
      <c r="L1225" s="200" t="s">
        <v>101</v>
      </c>
      <c r="M1225" s="198" t="s">
        <v>10756</v>
      </c>
      <c r="N1225" s="198" t="s">
        <v>10757</v>
      </c>
      <c r="O1225" s="196" t="s">
        <v>40</v>
      </c>
      <c r="P1225" s="198" t="s">
        <v>166</v>
      </c>
      <c r="R1225" s="196" t="s">
        <v>39</v>
      </c>
      <c r="S1225" s="196" t="s">
        <v>45</v>
      </c>
      <c r="T1225" s="211">
        <v>0.14199999999999999</v>
      </c>
      <c r="U1225" s="201">
        <v>42545</v>
      </c>
      <c r="W1225" s="200" t="s">
        <v>93</v>
      </c>
      <c r="X1225" s="196" t="s">
        <v>103</v>
      </c>
      <c r="Z1225" s="198" t="s">
        <v>10758</v>
      </c>
      <c r="AA1225" s="196" t="s">
        <v>10762</v>
      </c>
      <c r="AB1225" s="196" t="s">
        <v>10760</v>
      </c>
      <c r="AC1225" s="200">
        <v>1</v>
      </c>
      <c r="AD1225" s="200" t="s">
        <v>8231</v>
      </c>
      <c r="AE1225" s="212">
        <v>6529.68</v>
      </c>
      <c r="AF1225" s="212">
        <v>142529.68</v>
      </c>
      <c r="AG1225" s="198" t="s">
        <v>10761</v>
      </c>
    </row>
    <row r="1226" spans="1:33" hidden="1" x14ac:dyDescent="0.25">
      <c r="A1226" s="209">
        <v>115672</v>
      </c>
      <c r="B1226" s="210">
        <v>4</v>
      </c>
      <c r="C1226" s="196" t="s">
        <v>114</v>
      </c>
      <c r="D1226" s="201">
        <v>40618</v>
      </c>
      <c r="E1226" s="196" t="s">
        <v>195</v>
      </c>
      <c r="F1226" s="201">
        <v>44278</v>
      </c>
      <c r="G1226" s="196" t="s">
        <v>170</v>
      </c>
      <c r="H1226" s="198" t="s">
        <v>2124</v>
      </c>
      <c r="I1226" s="196" t="s">
        <v>5033</v>
      </c>
      <c r="J1226" s="196" t="s">
        <v>101</v>
      </c>
      <c r="L1226" s="200" t="s">
        <v>101</v>
      </c>
      <c r="M1226" s="198" t="s">
        <v>10756</v>
      </c>
      <c r="N1226" s="198" t="s">
        <v>10757</v>
      </c>
      <c r="O1226" s="196" t="s">
        <v>40</v>
      </c>
      <c r="P1226" s="198" t="s">
        <v>166</v>
      </c>
      <c r="R1226" s="196" t="s">
        <v>39</v>
      </c>
      <c r="S1226" s="196" t="s">
        <v>45</v>
      </c>
      <c r="T1226" s="211">
        <v>0.14199999999999999</v>
      </c>
      <c r="U1226" s="201">
        <v>42545</v>
      </c>
      <c r="W1226" s="200" t="s">
        <v>93</v>
      </c>
      <c r="X1226" s="196" t="s">
        <v>103</v>
      </c>
      <c r="Z1226" s="198" t="s">
        <v>10758</v>
      </c>
      <c r="AA1226" s="196" t="s">
        <v>10763</v>
      </c>
      <c r="AB1226" s="196" t="s">
        <v>10760</v>
      </c>
      <c r="AC1226" s="200">
        <v>2</v>
      </c>
      <c r="AD1226" s="200" t="s">
        <v>8231</v>
      </c>
      <c r="AE1226" s="212">
        <v>-12132.32</v>
      </c>
      <c r="AF1226" s="212">
        <v>77867.679999999993</v>
      </c>
      <c r="AG1226" s="198" t="s">
        <v>10761</v>
      </c>
    </row>
    <row r="1227" spans="1:33" hidden="1" x14ac:dyDescent="0.25">
      <c r="A1227" s="209">
        <v>115672</v>
      </c>
      <c r="B1227" s="210">
        <v>4</v>
      </c>
      <c r="C1227" s="196" t="s">
        <v>114</v>
      </c>
      <c r="D1227" s="201">
        <v>40618</v>
      </c>
      <c r="E1227" s="196" t="s">
        <v>195</v>
      </c>
      <c r="F1227" s="201">
        <v>44278</v>
      </c>
      <c r="G1227" s="196" t="s">
        <v>170</v>
      </c>
      <c r="H1227" s="198" t="s">
        <v>2124</v>
      </c>
      <c r="I1227" s="196" t="s">
        <v>5033</v>
      </c>
      <c r="J1227" s="196" t="s">
        <v>101</v>
      </c>
      <c r="L1227" s="200" t="s">
        <v>101</v>
      </c>
      <c r="M1227" s="198" t="s">
        <v>10756</v>
      </c>
      <c r="N1227" s="198" t="s">
        <v>10757</v>
      </c>
      <c r="O1227" s="196" t="s">
        <v>40</v>
      </c>
      <c r="P1227" s="198" t="s">
        <v>166</v>
      </c>
      <c r="R1227" s="196" t="s">
        <v>39</v>
      </c>
      <c r="S1227" s="196" t="s">
        <v>45</v>
      </c>
      <c r="T1227" s="211">
        <v>0.14199999999999999</v>
      </c>
      <c r="U1227" s="201">
        <v>42545</v>
      </c>
      <c r="W1227" s="200" t="s">
        <v>93</v>
      </c>
      <c r="X1227" s="196" t="s">
        <v>103</v>
      </c>
      <c r="Z1227" s="198" t="s">
        <v>10758</v>
      </c>
      <c r="AA1227" s="196" t="s">
        <v>10764</v>
      </c>
      <c r="AB1227" s="196" t="s">
        <v>10760</v>
      </c>
      <c r="AC1227" s="200">
        <v>3</v>
      </c>
      <c r="AD1227" s="200" t="s">
        <v>8231</v>
      </c>
      <c r="AE1227" s="212">
        <v>-39026.11</v>
      </c>
      <c r="AF1227" s="212">
        <v>927159.66</v>
      </c>
      <c r="AG1227" s="198" t="s">
        <v>10761</v>
      </c>
    </row>
    <row r="1228" spans="1:33" ht="36" hidden="1" x14ac:dyDescent="0.25">
      <c r="A1228" s="209">
        <v>115673</v>
      </c>
      <c r="B1228" s="210">
        <v>3</v>
      </c>
      <c r="C1228" s="196" t="s">
        <v>114</v>
      </c>
      <c r="D1228" s="201">
        <v>40618</v>
      </c>
      <c r="E1228" s="196" t="s">
        <v>1435</v>
      </c>
      <c r="F1228" s="201">
        <v>44278</v>
      </c>
      <c r="G1228" s="196" t="s">
        <v>170</v>
      </c>
      <c r="H1228" s="198" t="s">
        <v>242</v>
      </c>
      <c r="I1228" s="196" t="s">
        <v>1463</v>
      </c>
      <c r="J1228" s="196" t="s">
        <v>101</v>
      </c>
      <c r="L1228" s="200" t="s">
        <v>101</v>
      </c>
      <c r="M1228" s="198" t="s">
        <v>10765</v>
      </c>
      <c r="N1228" s="198" t="s">
        <v>10766</v>
      </c>
      <c r="O1228" s="196" t="s">
        <v>40</v>
      </c>
      <c r="P1228" s="198" t="s">
        <v>166</v>
      </c>
      <c r="R1228" s="196" t="s">
        <v>39</v>
      </c>
      <c r="S1228" s="196" t="s">
        <v>45</v>
      </c>
      <c r="T1228" s="211">
        <v>0.48099999999999998</v>
      </c>
      <c r="U1228" s="201">
        <v>42342</v>
      </c>
      <c r="W1228" s="200" t="s">
        <v>93</v>
      </c>
      <c r="X1228" s="196" t="s">
        <v>103</v>
      </c>
      <c r="Z1228" s="198" t="s">
        <v>10767</v>
      </c>
      <c r="AA1228" s="196" t="s">
        <v>10768</v>
      </c>
      <c r="AB1228" s="196" t="s">
        <v>10769</v>
      </c>
      <c r="AC1228" s="200">
        <v>0</v>
      </c>
      <c r="AD1228" s="200" t="s">
        <v>8231</v>
      </c>
      <c r="AE1228" s="212">
        <v>-30916.400000000001</v>
      </c>
      <c r="AF1228" s="212">
        <v>256083.6</v>
      </c>
      <c r="AG1228" s="198" t="s">
        <v>10770</v>
      </c>
    </row>
    <row r="1229" spans="1:33" ht="36" hidden="1" x14ac:dyDescent="0.25">
      <c r="A1229" s="209">
        <v>115673</v>
      </c>
      <c r="B1229" s="210">
        <v>3</v>
      </c>
      <c r="C1229" s="196" t="s">
        <v>114</v>
      </c>
      <c r="D1229" s="201">
        <v>40618</v>
      </c>
      <c r="E1229" s="196" t="s">
        <v>1435</v>
      </c>
      <c r="F1229" s="201">
        <v>44278</v>
      </c>
      <c r="G1229" s="196" t="s">
        <v>170</v>
      </c>
      <c r="H1229" s="198" t="s">
        <v>242</v>
      </c>
      <c r="I1229" s="196" t="s">
        <v>1463</v>
      </c>
      <c r="J1229" s="196" t="s">
        <v>101</v>
      </c>
      <c r="L1229" s="200" t="s">
        <v>101</v>
      </c>
      <c r="M1229" s="198" t="s">
        <v>10765</v>
      </c>
      <c r="N1229" s="198" t="s">
        <v>10766</v>
      </c>
      <c r="O1229" s="196" t="s">
        <v>40</v>
      </c>
      <c r="P1229" s="198" t="s">
        <v>166</v>
      </c>
      <c r="R1229" s="196" t="s">
        <v>39</v>
      </c>
      <c r="S1229" s="196" t="s">
        <v>45</v>
      </c>
      <c r="T1229" s="211">
        <v>0.48099999999999998</v>
      </c>
      <c r="U1229" s="201">
        <v>42342</v>
      </c>
      <c r="W1229" s="200" t="s">
        <v>93</v>
      </c>
      <c r="X1229" s="196" t="s">
        <v>103</v>
      </c>
      <c r="Z1229" s="198" t="s">
        <v>10767</v>
      </c>
      <c r="AA1229" s="196" t="s">
        <v>10771</v>
      </c>
      <c r="AB1229" s="196" t="s">
        <v>10769</v>
      </c>
      <c r="AC1229" s="200">
        <v>1</v>
      </c>
      <c r="AD1229" s="200" t="s">
        <v>8231</v>
      </c>
      <c r="AE1229" s="212">
        <v>-4696.32</v>
      </c>
      <c r="AF1229" s="212">
        <v>71303.679999999993</v>
      </c>
      <c r="AG1229" s="198" t="s">
        <v>10770</v>
      </c>
    </row>
    <row r="1230" spans="1:33" ht="36" hidden="1" x14ac:dyDescent="0.25">
      <c r="A1230" s="209">
        <v>115673</v>
      </c>
      <c r="B1230" s="210">
        <v>3</v>
      </c>
      <c r="C1230" s="196" t="s">
        <v>114</v>
      </c>
      <c r="D1230" s="201">
        <v>40618</v>
      </c>
      <c r="E1230" s="196" t="s">
        <v>1435</v>
      </c>
      <c r="F1230" s="201">
        <v>44278</v>
      </c>
      <c r="G1230" s="196" t="s">
        <v>170</v>
      </c>
      <c r="H1230" s="198" t="s">
        <v>242</v>
      </c>
      <c r="I1230" s="196" t="s">
        <v>1463</v>
      </c>
      <c r="J1230" s="196" t="s">
        <v>101</v>
      </c>
      <c r="L1230" s="200" t="s">
        <v>101</v>
      </c>
      <c r="M1230" s="198" t="s">
        <v>10765</v>
      </c>
      <c r="N1230" s="198" t="s">
        <v>10766</v>
      </c>
      <c r="O1230" s="196" t="s">
        <v>40</v>
      </c>
      <c r="P1230" s="198" t="s">
        <v>166</v>
      </c>
      <c r="R1230" s="196" t="s">
        <v>39</v>
      </c>
      <c r="S1230" s="196" t="s">
        <v>45</v>
      </c>
      <c r="T1230" s="211">
        <v>0.48099999999999998</v>
      </c>
      <c r="U1230" s="201">
        <v>42342</v>
      </c>
      <c r="W1230" s="200" t="s">
        <v>93</v>
      </c>
      <c r="X1230" s="196" t="s">
        <v>103</v>
      </c>
      <c r="Z1230" s="198" t="s">
        <v>10767</v>
      </c>
      <c r="AA1230" s="196" t="s">
        <v>10772</v>
      </c>
      <c r="AB1230" s="196" t="s">
        <v>10769</v>
      </c>
      <c r="AC1230" s="200">
        <v>2</v>
      </c>
      <c r="AD1230" s="200" t="s">
        <v>8231</v>
      </c>
      <c r="AE1230" s="212">
        <v>-106746.11</v>
      </c>
      <c r="AF1230" s="212">
        <v>404253.89</v>
      </c>
      <c r="AG1230" s="198" t="s">
        <v>10770</v>
      </c>
    </row>
    <row r="1231" spans="1:33" ht="36" hidden="1" x14ac:dyDescent="0.25">
      <c r="A1231" s="209">
        <v>115673</v>
      </c>
      <c r="B1231" s="210">
        <v>3</v>
      </c>
      <c r="C1231" s="196" t="s">
        <v>114</v>
      </c>
      <c r="D1231" s="201">
        <v>40618</v>
      </c>
      <c r="E1231" s="196" t="s">
        <v>1435</v>
      </c>
      <c r="F1231" s="201">
        <v>44278</v>
      </c>
      <c r="G1231" s="196" t="s">
        <v>170</v>
      </c>
      <c r="H1231" s="198" t="s">
        <v>242</v>
      </c>
      <c r="I1231" s="196" t="s">
        <v>1463</v>
      </c>
      <c r="J1231" s="196" t="s">
        <v>101</v>
      </c>
      <c r="L1231" s="200" t="s">
        <v>101</v>
      </c>
      <c r="M1231" s="198" t="s">
        <v>10765</v>
      </c>
      <c r="N1231" s="198" t="s">
        <v>10766</v>
      </c>
      <c r="O1231" s="196" t="s">
        <v>40</v>
      </c>
      <c r="P1231" s="198" t="s">
        <v>166</v>
      </c>
      <c r="R1231" s="196" t="s">
        <v>39</v>
      </c>
      <c r="S1231" s="196" t="s">
        <v>45</v>
      </c>
      <c r="T1231" s="211">
        <v>0.48099999999999998</v>
      </c>
      <c r="U1231" s="201">
        <v>42342</v>
      </c>
      <c r="W1231" s="200" t="s">
        <v>93</v>
      </c>
      <c r="X1231" s="196" t="s">
        <v>103</v>
      </c>
      <c r="Z1231" s="198" t="s">
        <v>10767</v>
      </c>
      <c r="AA1231" s="196" t="s">
        <v>10773</v>
      </c>
      <c r="AB1231" s="196" t="s">
        <v>10769</v>
      </c>
      <c r="AC1231" s="200">
        <v>3</v>
      </c>
      <c r="AD1231" s="200" t="s">
        <v>8231</v>
      </c>
      <c r="AE1231" s="212">
        <v>-735.03</v>
      </c>
      <c r="AF1231" s="212">
        <v>7211264.9699999997</v>
      </c>
      <c r="AG1231" s="198" t="s">
        <v>10770</v>
      </c>
    </row>
    <row r="1232" spans="1:33" hidden="1" x14ac:dyDescent="0.25">
      <c r="A1232" s="209">
        <v>115675</v>
      </c>
      <c r="B1232" s="210">
        <v>4</v>
      </c>
      <c r="C1232" s="196" t="s">
        <v>114</v>
      </c>
      <c r="D1232" s="201">
        <v>40618</v>
      </c>
      <c r="E1232" s="196" t="s">
        <v>195</v>
      </c>
      <c r="F1232" s="201">
        <v>43958</v>
      </c>
      <c r="G1232" s="196" t="s">
        <v>170</v>
      </c>
      <c r="H1232" s="198" t="s">
        <v>2124</v>
      </c>
      <c r="I1232" s="196" t="s">
        <v>2125</v>
      </c>
      <c r="J1232" s="196" t="s">
        <v>101</v>
      </c>
      <c r="L1232" s="200" t="s">
        <v>101</v>
      </c>
      <c r="M1232" s="198" t="s">
        <v>10774</v>
      </c>
      <c r="N1232" s="198" t="s">
        <v>10775</v>
      </c>
      <c r="O1232" s="196" t="s">
        <v>40</v>
      </c>
      <c r="P1232" s="198" t="s">
        <v>166</v>
      </c>
      <c r="R1232" s="196" t="s">
        <v>39</v>
      </c>
      <c r="S1232" s="196" t="s">
        <v>45</v>
      </c>
      <c r="T1232" s="211">
        <v>1.4999999999999999E-2</v>
      </c>
      <c r="U1232" s="201">
        <v>42706</v>
      </c>
      <c r="W1232" s="200" t="s">
        <v>93</v>
      </c>
      <c r="X1232" s="196" t="s">
        <v>103</v>
      </c>
      <c r="Z1232" s="198" t="s">
        <v>10776</v>
      </c>
      <c r="AA1232" s="196" t="s">
        <v>10777</v>
      </c>
      <c r="AB1232" s="196" t="s">
        <v>10778</v>
      </c>
      <c r="AC1232" s="200">
        <v>0</v>
      </c>
      <c r="AD1232" s="200" t="s">
        <v>8231</v>
      </c>
      <c r="AE1232" s="212">
        <v>-13.09</v>
      </c>
      <c r="AF1232" s="212">
        <v>121486.91</v>
      </c>
      <c r="AG1232" s="198" t="s">
        <v>10779</v>
      </c>
    </row>
    <row r="1233" spans="1:33" hidden="1" x14ac:dyDescent="0.25">
      <c r="A1233" s="209">
        <v>115675</v>
      </c>
      <c r="B1233" s="210">
        <v>4</v>
      </c>
      <c r="C1233" s="196" t="s">
        <v>114</v>
      </c>
      <c r="D1233" s="201">
        <v>40618</v>
      </c>
      <c r="E1233" s="196" t="s">
        <v>195</v>
      </c>
      <c r="F1233" s="201">
        <v>43958</v>
      </c>
      <c r="G1233" s="196" t="s">
        <v>170</v>
      </c>
      <c r="H1233" s="198" t="s">
        <v>2124</v>
      </c>
      <c r="I1233" s="196" t="s">
        <v>2125</v>
      </c>
      <c r="J1233" s="196" t="s">
        <v>101</v>
      </c>
      <c r="L1233" s="200" t="s">
        <v>101</v>
      </c>
      <c r="M1233" s="198" t="s">
        <v>10774</v>
      </c>
      <c r="N1233" s="198" t="s">
        <v>10775</v>
      </c>
      <c r="O1233" s="196" t="s">
        <v>40</v>
      </c>
      <c r="P1233" s="198" t="s">
        <v>166</v>
      </c>
      <c r="R1233" s="196" t="s">
        <v>39</v>
      </c>
      <c r="S1233" s="196" t="s">
        <v>45</v>
      </c>
      <c r="T1233" s="211">
        <v>1.4999999999999999E-2</v>
      </c>
      <c r="U1233" s="201">
        <v>42706</v>
      </c>
      <c r="W1233" s="200" t="s">
        <v>93</v>
      </c>
      <c r="X1233" s="196" t="s">
        <v>103</v>
      </c>
      <c r="Z1233" s="198" t="s">
        <v>10776</v>
      </c>
      <c r="AA1233" s="196" t="s">
        <v>10780</v>
      </c>
      <c r="AB1233" s="196" t="s">
        <v>10778</v>
      </c>
      <c r="AC1233" s="200">
        <v>1</v>
      </c>
      <c r="AD1233" s="200" t="s">
        <v>8231</v>
      </c>
      <c r="AE1233" s="212">
        <v>-56352.9</v>
      </c>
      <c r="AF1233" s="212">
        <v>247647.1</v>
      </c>
      <c r="AG1233" s="198" t="s">
        <v>10779</v>
      </c>
    </row>
    <row r="1234" spans="1:33" hidden="1" x14ac:dyDescent="0.25">
      <c r="A1234" s="209">
        <v>115675</v>
      </c>
      <c r="B1234" s="210">
        <v>4</v>
      </c>
      <c r="C1234" s="196" t="s">
        <v>114</v>
      </c>
      <c r="D1234" s="201">
        <v>40618</v>
      </c>
      <c r="E1234" s="196" t="s">
        <v>195</v>
      </c>
      <c r="F1234" s="201">
        <v>43958</v>
      </c>
      <c r="G1234" s="196" t="s">
        <v>170</v>
      </c>
      <c r="H1234" s="198" t="s">
        <v>2124</v>
      </c>
      <c r="I1234" s="196" t="s">
        <v>2125</v>
      </c>
      <c r="J1234" s="196" t="s">
        <v>101</v>
      </c>
      <c r="L1234" s="200" t="s">
        <v>101</v>
      </c>
      <c r="M1234" s="198" t="s">
        <v>10774</v>
      </c>
      <c r="N1234" s="198" t="s">
        <v>10775</v>
      </c>
      <c r="O1234" s="196" t="s">
        <v>40</v>
      </c>
      <c r="P1234" s="198" t="s">
        <v>166</v>
      </c>
      <c r="R1234" s="196" t="s">
        <v>39</v>
      </c>
      <c r="S1234" s="196" t="s">
        <v>45</v>
      </c>
      <c r="T1234" s="211">
        <v>1.4999999999999999E-2</v>
      </c>
      <c r="U1234" s="201">
        <v>42706</v>
      </c>
      <c r="W1234" s="200" t="s">
        <v>93</v>
      </c>
      <c r="X1234" s="196" t="s">
        <v>103</v>
      </c>
      <c r="Z1234" s="198" t="s">
        <v>10776</v>
      </c>
      <c r="AA1234" s="196" t="s">
        <v>10781</v>
      </c>
      <c r="AB1234" s="196" t="s">
        <v>10778</v>
      </c>
      <c r="AC1234" s="200">
        <v>2</v>
      </c>
      <c r="AD1234" s="200" t="s">
        <v>8231</v>
      </c>
      <c r="AE1234" s="212">
        <v>-678520.33</v>
      </c>
      <c r="AF1234" s="212">
        <v>78479.67</v>
      </c>
      <c r="AG1234" s="198" t="s">
        <v>10779</v>
      </c>
    </row>
    <row r="1235" spans="1:33" hidden="1" x14ac:dyDescent="0.25">
      <c r="A1235" s="209">
        <v>115675</v>
      </c>
      <c r="B1235" s="210">
        <v>4</v>
      </c>
      <c r="C1235" s="196" t="s">
        <v>114</v>
      </c>
      <c r="D1235" s="201">
        <v>40618</v>
      </c>
      <c r="E1235" s="196" t="s">
        <v>195</v>
      </c>
      <c r="F1235" s="201">
        <v>43958</v>
      </c>
      <c r="G1235" s="196" t="s">
        <v>170</v>
      </c>
      <c r="H1235" s="198" t="s">
        <v>2124</v>
      </c>
      <c r="I1235" s="196" t="s">
        <v>2125</v>
      </c>
      <c r="J1235" s="196" t="s">
        <v>101</v>
      </c>
      <c r="L1235" s="200" t="s">
        <v>101</v>
      </c>
      <c r="M1235" s="198" t="s">
        <v>10774</v>
      </c>
      <c r="N1235" s="198" t="s">
        <v>10775</v>
      </c>
      <c r="O1235" s="196" t="s">
        <v>40</v>
      </c>
      <c r="P1235" s="198" t="s">
        <v>166</v>
      </c>
      <c r="R1235" s="196" t="s">
        <v>39</v>
      </c>
      <c r="S1235" s="196" t="s">
        <v>45</v>
      </c>
      <c r="T1235" s="211">
        <v>1.4999999999999999E-2</v>
      </c>
      <c r="U1235" s="201">
        <v>42706</v>
      </c>
      <c r="W1235" s="200" t="s">
        <v>93</v>
      </c>
      <c r="X1235" s="196" t="s">
        <v>103</v>
      </c>
      <c r="Z1235" s="198" t="s">
        <v>10776</v>
      </c>
      <c r="AA1235" s="196" t="s">
        <v>10782</v>
      </c>
      <c r="AB1235" s="196" t="s">
        <v>10778</v>
      </c>
      <c r="AC1235" s="200">
        <v>3</v>
      </c>
      <c r="AD1235" s="200" t="s">
        <v>8231</v>
      </c>
      <c r="AE1235" s="212">
        <v>-15538.75</v>
      </c>
      <c r="AF1235" s="212">
        <v>1654479.25</v>
      </c>
      <c r="AG1235" s="198" t="s">
        <v>10779</v>
      </c>
    </row>
    <row r="1236" spans="1:33" hidden="1" x14ac:dyDescent="0.25">
      <c r="A1236" s="209">
        <v>115677</v>
      </c>
      <c r="B1236" s="210">
        <v>1</v>
      </c>
      <c r="C1236" s="196" t="s">
        <v>114</v>
      </c>
      <c r="D1236" s="201">
        <v>40618</v>
      </c>
      <c r="E1236" s="196" t="s">
        <v>1435</v>
      </c>
      <c r="F1236" s="201">
        <v>44278</v>
      </c>
      <c r="G1236" s="196" t="s">
        <v>170</v>
      </c>
      <c r="H1236" s="198" t="s">
        <v>204</v>
      </c>
      <c r="I1236" s="196" t="s">
        <v>2055</v>
      </c>
      <c r="J1236" s="196" t="s">
        <v>101</v>
      </c>
      <c r="L1236" s="200" t="s">
        <v>101</v>
      </c>
      <c r="M1236" s="198" t="s">
        <v>10783</v>
      </c>
      <c r="N1236" s="198" t="s">
        <v>10784</v>
      </c>
      <c r="O1236" s="196" t="s">
        <v>40</v>
      </c>
      <c r="P1236" s="198" t="s">
        <v>166</v>
      </c>
      <c r="R1236" s="196" t="s">
        <v>39</v>
      </c>
      <c r="S1236" s="196" t="s">
        <v>45</v>
      </c>
      <c r="T1236" s="211">
        <v>0.06</v>
      </c>
      <c r="U1236" s="201">
        <v>42650</v>
      </c>
      <c r="W1236" s="200" t="s">
        <v>93</v>
      </c>
      <c r="X1236" s="196" t="s">
        <v>103</v>
      </c>
      <c r="Z1236" s="198" t="s">
        <v>10785</v>
      </c>
      <c r="AA1236" s="196" t="s">
        <v>10786</v>
      </c>
      <c r="AB1236" s="196" t="s">
        <v>10787</v>
      </c>
      <c r="AC1236" s="200">
        <v>0</v>
      </c>
      <c r="AD1236" s="200" t="s">
        <v>8231</v>
      </c>
      <c r="AE1236" s="212">
        <v>-33729.699999999997</v>
      </c>
      <c r="AF1236" s="212">
        <v>166270.29999999999</v>
      </c>
      <c r="AG1236" s="198" t="s">
        <v>10788</v>
      </c>
    </row>
    <row r="1237" spans="1:33" hidden="1" x14ac:dyDescent="0.25">
      <c r="A1237" s="209">
        <v>115677</v>
      </c>
      <c r="B1237" s="210">
        <v>1</v>
      </c>
      <c r="C1237" s="196" t="s">
        <v>114</v>
      </c>
      <c r="D1237" s="201">
        <v>40618</v>
      </c>
      <c r="E1237" s="196" t="s">
        <v>1435</v>
      </c>
      <c r="F1237" s="201">
        <v>44278</v>
      </c>
      <c r="G1237" s="196" t="s">
        <v>170</v>
      </c>
      <c r="H1237" s="198" t="s">
        <v>204</v>
      </c>
      <c r="I1237" s="196" t="s">
        <v>2055</v>
      </c>
      <c r="J1237" s="196" t="s">
        <v>101</v>
      </c>
      <c r="L1237" s="200" t="s">
        <v>101</v>
      </c>
      <c r="M1237" s="198" t="s">
        <v>10783</v>
      </c>
      <c r="N1237" s="198" t="s">
        <v>10784</v>
      </c>
      <c r="O1237" s="196" t="s">
        <v>40</v>
      </c>
      <c r="P1237" s="198" t="s">
        <v>166</v>
      </c>
      <c r="R1237" s="196" t="s">
        <v>39</v>
      </c>
      <c r="S1237" s="196" t="s">
        <v>45</v>
      </c>
      <c r="T1237" s="211">
        <v>0.06</v>
      </c>
      <c r="U1237" s="201">
        <v>42650</v>
      </c>
      <c r="W1237" s="200" t="s">
        <v>93</v>
      </c>
      <c r="X1237" s="196" t="s">
        <v>103</v>
      </c>
      <c r="Z1237" s="198" t="s">
        <v>10785</v>
      </c>
      <c r="AA1237" s="196" t="s">
        <v>10789</v>
      </c>
      <c r="AB1237" s="196" t="s">
        <v>10787</v>
      </c>
      <c r="AC1237" s="200">
        <v>1</v>
      </c>
      <c r="AD1237" s="200" t="s">
        <v>8231</v>
      </c>
      <c r="AE1237" s="212">
        <v>19552.490000000002</v>
      </c>
      <c r="AF1237" s="212">
        <v>85552.49</v>
      </c>
      <c r="AG1237" s="198" t="s">
        <v>10788</v>
      </c>
    </row>
    <row r="1238" spans="1:33" hidden="1" x14ac:dyDescent="0.25">
      <c r="A1238" s="209">
        <v>115677</v>
      </c>
      <c r="B1238" s="210">
        <v>1</v>
      </c>
      <c r="C1238" s="196" t="s">
        <v>114</v>
      </c>
      <c r="D1238" s="201">
        <v>40618</v>
      </c>
      <c r="E1238" s="196" t="s">
        <v>1435</v>
      </c>
      <c r="F1238" s="201">
        <v>44278</v>
      </c>
      <c r="G1238" s="196" t="s">
        <v>170</v>
      </c>
      <c r="H1238" s="198" t="s">
        <v>204</v>
      </c>
      <c r="I1238" s="196" t="s">
        <v>2055</v>
      </c>
      <c r="J1238" s="196" t="s">
        <v>101</v>
      </c>
      <c r="L1238" s="200" t="s">
        <v>101</v>
      </c>
      <c r="M1238" s="198" t="s">
        <v>10783</v>
      </c>
      <c r="N1238" s="198" t="s">
        <v>10784</v>
      </c>
      <c r="O1238" s="196" t="s">
        <v>40</v>
      </c>
      <c r="P1238" s="198" t="s">
        <v>166</v>
      </c>
      <c r="R1238" s="196" t="s">
        <v>39</v>
      </c>
      <c r="S1238" s="196" t="s">
        <v>45</v>
      </c>
      <c r="T1238" s="211">
        <v>0.06</v>
      </c>
      <c r="U1238" s="201">
        <v>42650</v>
      </c>
      <c r="W1238" s="200" t="s">
        <v>93</v>
      </c>
      <c r="X1238" s="196" t="s">
        <v>103</v>
      </c>
      <c r="Z1238" s="198" t="s">
        <v>10785</v>
      </c>
      <c r="AA1238" s="196" t="s">
        <v>10790</v>
      </c>
      <c r="AB1238" s="196" t="s">
        <v>10787</v>
      </c>
      <c r="AC1238" s="200">
        <v>2</v>
      </c>
      <c r="AD1238" s="200" t="s">
        <v>8231</v>
      </c>
      <c r="AE1238" s="212">
        <v>-116215.25</v>
      </c>
      <c r="AF1238" s="212">
        <v>103034.75</v>
      </c>
      <c r="AG1238" s="198" t="s">
        <v>10788</v>
      </c>
    </row>
    <row r="1239" spans="1:33" hidden="1" x14ac:dyDescent="0.25">
      <c r="A1239" s="209">
        <v>115677</v>
      </c>
      <c r="B1239" s="210">
        <v>1</v>
      </c>
      <c r="C1239" s="196" t="s">
        <v>114</v>
      </c>
      <c r="D1239" s="201">
        <v>40618</v>
      </c>
      <c r="E1239" s="196" t="s">
        <v>1435</v>
      </c>
      <c r="F1239" s="201">
        <v>44278</v>
      </c>
      <c r="G1239" s="196" t="s">
        <v>170</v>
      </c>
      <c r="H1239" s="198" t="s">
        <v>204</v>
      </c>
      <c r="I1239" s="196" t="s">
        <v>2055</v>
      </c>
      <c r="J1239" s="196" t="s">
        <v>101</v>
      </c>
      <c r="L1239" s="200" t="s">
        <v>101</v>
      </c>
      <c r="M1239" s="198" t="s">
        <v>10783</v>
      </c>
      <c r="N1239" s="198" t="s">
        <v>10784</v>
      </c>
      <c r="O1239" s="196" t="s">
        <v>40</v>
      </c>
      <c r="P1239" s="198" t="s">
        <v>166</v>
      </c>
      <c r="R1239" s="196" t="s">
        <v>39</v>
      </c>
      <c r="S1239" s="196" t="s">
        <v>45</v>
      </c>
      <c r="T1239" s="211">
        <v>0.06</v>
      </c>
      <c r="U1239" s="201">
        <v>42650</v>
      </c>
      <c r="W1239" s="200" t="s">
        <v>93</v>
      </c>
      <c r="X1239" s="196" t="s">
        <v>103</v>
      </c>
      <c r="Z1239" s="198" t="s">
        <v>10785</v>
      </c>
      <c r="AA1239" s="196" t="s">
        <v>10791</v>
      </c>
      <c r="AB1239" s="196" t="s">
        <v>10787</v>
      </c>
      <c r="AC1239" s="200">
        <v>3</v>
      </c>
      <c r="AD1239" s="200" t="s">
        <v>8231</v>
      </c>
      <c r="AE1239" s="212">
        <v>-13893.31</v>
      </c>
      <c r="AF1239" s="212">
        <v>2626195.69</v>
      </c>
      <c r="AG1239" s="198" t="s">
        <v>10788</v>
      </c>
    </row>
    <row r="1240" spans="1:33" ht="36" hidden="1" x14ac:dyDescent="0.25">
      <c r="A1240" s="209">
        <v>115678</v>
      </c>
      <c r="B1240" s="210">
        <v>4</v>
      </c>
      <c r="C1240" s="196" t="s">
        <v>114</v>
      </c>
      <c r="D1240" s="201">
        <v>40619</v>
      </c>
      <c r="E1240" s="196" t="s">
        <v>1435</v>
      </c>
      <c r="F1240" s="201">
        <v>44278</v>
      </c>
      <c r="G1240" s="196" t="s">
        <v>170</v>
      </c>
      <c r="H1240" s="198" t="s">
        <v>750</v>
      </c>
      <c r="I1240" s="196" t="s">
        <v>2033</v>
      </c>
      <c r="J1240" s="196" t="s">
        <v>101</v>
      </c>
      <c r="L1240" s="200" t="s">
        <v>101</v>
      </c>
      <c r="M1240" s="198" t="s">
        <v>10792</v>
      </c>
      <c r="N1240" s="198" t="s">
        <v>10793</v>
      </c>
      <c r="O1240" s="196" t="s">
        <v>40</v>
      </c>
      <c r="P1240" s="198" t="s">
        <v>166</v>
      </c>
      <c r="R1240" s="196" t="s">
        <v>39</v>
      </c>
      <c r="S1240" s="196" t="s">
        <v>45</v>
      </c>
      <c r="T1240" s="211">
        <v>0.13200000000000001</v>
      </c>
      <c r="U1240" s="201">
        <v>43014</v>
      </c>
      <c r="W1240" s="200" t="s">
        <v>93</v>
      </c>
      <c r="X1240" s="196" t="s">
        <v>103</v>
      </c>
      <c r="Z1240" s="198" t="s">
        <v>10794</v>
      </c>
      <c r="AA1240" s="196" t="s">
        <v>10795</v>
      </c>
      <c r="AB1240" s="196" t="s">
        <v>10796</v>
      </c>
      <c r="AC1240" s="200">
        <v>0</v>
      </c>
      <c r="AD1240" s="200" t="s">
        <v>8231</v>
      </c>
      <c r="AE1240" s="212">
        <v>-362.48</v>
      </c>
      <c r="AF1240" s="212">
        <v>220637.52</v>
      </c>
      <c r="AG1240" s="198" t="s">
        <v>10797</v>
      </c>
    </row>
    <row r="1241" spans="1:33" ht="36" hidden="1" x14ac:dyDescent="0.25">
      <c r="A1241" s="209">
        <v>115678</v>
      </c>
      <c r="B1241" s="210">
        <v>4</v>
      </c>
      <c r="C1241" s="196" t="s">
        <v>114</v>
      </c>
      <c r="D1241" s="201">
        <v>40619</v>
      </c>
      <c r="E1241" s="196" t="s">
        <v>1435</v>
      </c>
      <c r="F1241" s="201">
        <v>44278</v>
      </c>
      <c r="G1241" s="196" t="s">
        <v>170</v>
      </c>
      <c r="H1241" s="198" t="s">
        <v>750</v>
      </c>
      <c r="I1241" s="196" t="s">
        <v>2033</v>
      </c>
      <c r="J1241" s="196" t="s">
        <v>101</v>
      </c>
      <c r="L1241" s="200" t="s">
        <v>101</v>
      </c>
      <c r="M1241" s="198" t="s">
        <v>10792</v>
      </c>
      <c r="N1241" s="198" t="s">
        <v>10793</v>
      </c>
      <c r="O1241" s="196" t="s">
        <v>40</v>
      </c>
      <c r="P1241" s="198" t="s">
        <v>166</v>
      </c>
      <c r="R1241" s="196" t="s">
        <v>39</v>
      </c>
      <c r="S1241" s="196" t="s">
        <v>45</v>
      </c>
      <c r="T1241" s="211">
        <v>0.13200000000000001</v>
      </c>
      <c r="U1241" s="201">
        <v>43014</v>
      </c>
      <c r="W1241" s="200" t="s">
        <v>93</v>
      </c>
      <c r="X1241" s="196" t="s">
        <v>103</v>
      </c>
      <c r="Z1241" s="198" t="s">
        <v>10794</v>
      </c>
      <c r="AA1241" s="196" t="s">
        <v>10798</v>
      </c>
      <c r="AB1241" s="196" t="s">
        <v>10796</v>
      </c>
      <c r="AC1241" s="200">
        <v>1</v>
      </c>
      <c r="AD1241" s="200" t="s">
        <v>8231</v>
      </c>
      <c r="AE1241" s="212">
        <v>-3480.07</v>
      </c>
      <c r="AF1241" s="212">
        <v>115519.93</v>
      </c>
      <c r="AG1241" s="198" t="s">
        <v>10797</v>
      </c>
    </row>
    <row r="1242" spans="1:33" ht="36" hidden="1" x14ac:dyDescent="0.25">
      <c r="A1242" s="209">
        <v>115678</v>
      </c>
      <c r="B1242" s="210">
        <v>4</v>
      </c>
      <c r="C1242" s="196" t="s">
        <v>114</v>
      </c>
      <c r="D1242" s="201">
        <v>40619</v>
      </c>
      <c r="E1242" s="196" t="s">
        <v>1435</v>
      </c>
      <c r="F1242" s="201">
        <v>44278</v>
      </c>
      <c r="G1242" s="196" t="s">
        <v>170</v>
      </c>
      <c r="H1242" s="198" t="s">
        <v>750</v>
      </c>
      <c r="I1242" s="196" t="s">
        <v>2033</v>
      </c>
      <c r="J1242" s="196" t="s">
        <v>101</v>
      </c>
      <c r="L1242" s="200" t="s">
        <v>101</v>
      </c>
      <c r="M1242" s="198" t="s">
        <v>10792</v>
      </c>
      <c r="N1242" s="198" t="s">
        <v>10793</v>
      </c>
      <c r="O1242" s="196" t="s">
        <v>40</v>
      </c>
      <c r="P1242" s="198" t="s">
        <v>166</v>
      </c>
      <c r="R1242" s="196" t="s">
        <v>39</v>
      </c>
      <c r="S1242" s="196" t="s">
        <v>45</v>
      </c>
      <c r="T1242" s="211">
        <v>0.13200000000000001</v>
      </c>
      <c r="U1242" s="201">
        <v>43014</v>
      </c>
      <c r="W1242" s="200" t="s">
        <v>93</v>
      </c>
      <c r="X1242" s="196" t="s">
        <v>103</v>
      </c>
      <c r="Z1242" s="198" t="s">
        <v>10794</v>
      </c>
      <c r="AA1242" s="196" t="s">
        <v>10799</v>
      </c>
      <c r="AB1242" s="196" t="s">
        <v>10796</v>
      </c>
      <c r="AC1242" s="200">
        <v>2</v>
      </c>
      <c r="AD1242" s="200" t="s">
        <v>8231</v>
      </c>
      <c r="AE1242" s="212">
        <v>-8697.32</v>
      </c>
      <c r="AF1242" s="212">
        <v>70302.679999999993</v>
      </c>
      <c r="AG1242" s="198" t="s">
        <v>10797</v>
      </c>
    </row>
    <row r="1243" spans="1:33" ht="36" hidden="1" x14ac:dyDescent="0.25">
      <c r="A1243" s="209">
        <v>115678</v>
      </c>
      <c r="B1243" s="210">
        <v>4</v>
      </c>
      <c r="C1243" s="196" t="s">
        <v>114</v>
      </c>
      <c r="D1243" s="201">
        <v>40619</v>
      </c>
      <c r="E1243" s="196" t="s">
        <v>1435</v>
      </c>
      <c r="F1243" s="201">
        <v>44278</v>
      </c>
      <c r="G1243" s="196" t="s">
        <v>170</v>
      </c>
      <c r="H1243" s="198" t="s">
        <v>750</v>
      </c>
      <c r="I1243" s="196" t="s">
        <v>2033</v>
      </c>
      <c r="J1243" s="196" t="s">
        <v>101</v>
      </c>
      <c r="L1243" s="200" t="s">
        <v>101</v>
      </c>
      <c r="M1243" s="198" t="s">
        <v>10792</v>
      </c>
      <c r="N1243" s="198" t="s">
        <v>10793</v>
      </c>
      <c r="O1243" s="196" t="s">
        <v>40</v>
      </c>
      <c r="P1243" s="198" t="s">
        <v>166</v>
      </c>
      <c r="R1243" s="196" t="s">
        <v>39</v>
      </c>
      <c r="S1243" s="196" t="s">
        <v>45</v>
      </c>
      <c r="T1243" s="211">
        <v>0.13200000000000001</v>
      </c>
      <c r="U1243" s="201">
        <v>43014</v>
      </c>
      <c r="W1243" s="200" t="s">
        <v>93</v>
      </c>
      <c r="X1243" s="196" t="s">
        <v>103</v>
      </c>
      <c r="Z1243" s="198" t="s">
        <v>10794</v>
      </c>
      <c r="AA1243" s="196" t="s">
        <v>10800</v>
      </c>
      <c r="AB1243" s="196" t="s">
        <v>10796</v>
      </c>
      <c r="AC1243" s="200">
        <v>3</v>
      </c>
      <c r="AD1243" s="200" t="s">
        <v>8231</v>
      </c>
      <c r="AE1243" s="212">
        <v>-73868.37</v>
      </c>
      <c r="AF1243" s="212">
        <v>1323587.6299999999</v>
      </c>
      <c r="AG1243" s="198" t="s">
        <v>10797</v>
      </c>
    </row>
    <row r="1244" spans="1:33" hidden="1" x14ac:dyDescent="0.25">
      <c r="A1244" s="209">
        <v>115679</v>
      </c>
      <c r="B1244" s="210">
        <v>4</v>
      </c>
      <c r="C1244" s="196" t="s">
        <v>114</v>
      </c>
      <c r="D1244" s="201">
        <v>40619</v>
      </c>
      <c r="E1244" s="196" t="s">
        <v>1435</v>
      </c>
      <c r="F1244" s="201">
        <v>44278</v>
      </c>
      <c r="G1244" s="196" t="s">
        <v>170</v>
      </c>
      <c r="H1244" s="198" t="s">
        <v>750</v>
      </c>
      <c r="I1244" s="196" t="s">
        <v>10801</v>
      </c>
      <c r="J1244" s="196" t="s">
        <v>101</v>
      </c>
      <c r="L1244" s="200" t="s">
        <v>101</v>
      </c>
      <c r="M1244" s="198" t="s">
        <v>10802</v>
      </c>
      <c r="N1244" s="198" t="s">
        <v>10803</v>
      </c>
      <c r="O1244" s="196" t="s">
        <v>40</v>
      </c>
      <c r="P1244" s="198" t="s">
        <v>166</v>
      </c>
      <c r="R1244" s="196" t="s">
        <v>39</v>
      </c>
      <c r="S1244" s="196" t="s">
        <v>45</v>
      </c>
      <c r="T1244" s="211">
        <v>0.01</v>
      </c>
      <c r="U1244" s="201">
        <v>42965</v>
      </c>
      <c r="W1244" s="200" t="s">
        <v>93</v>
      </c>
      <c r="X1244" s="196" t="s">
        <v>103</v>
      </c>
      <c r="Z1244" s="198" t="s">
        <v>10804</v>
      </c>
      <c r="AA1244" s="196" t="s">
        <v>10805</v>
      </c>
      <c r="AB1244" s="196" t="s">
        <v>10806</v>
      </c>
      <c r="AC1244" s="200">
        <v>0</v>
      </c>
      <c r="AD1244" s="200" t="s">
        <v>8231</v>
      </c>
      <c r="AE1244" s="212">
        <v>89.07</v>
      </c>
      <c r="AF1244" s="212">
        <v>180401.07</v>
      </c>
      <c r="AG1244" s="198" t="s">
        <v>10807</v>
      </c>
    </row>
    <row r="1245" spans="1:33" hidden="1" x14ac:dyDescent="0.25">
      <c r="A1245" s="209">
        <v>115679</v>
      </c>
      <c r="B1245" s="210">
        <v>4</v>
      </c>
      <c r="C1245" s="196" t="s">
        <v>114</v>
      </c>
      <c r="D1245" s="201">
        <v>40619</v>
      </c>
      <c r="E1245" s="196" t="s">
        <v>1435</v>
      </c>
      <c r="F1245" s="201">
        <v>44278</v>
      </c>
      <c r="G1245" s="196" t="s">
        <v>170</v>
      </c>
      <c r="H1245" s="198" t="s">
        <v>750</v>
      </c>
      <c r="I1245" s="196" t="s">
        <v>10801</v>
      </c>
      <c r="J1245" s="196" t="s">
        <v>101</v>
      </c>
      <c r="L1245" s="200" t="s">
        <v>101</v>
      </c>
      <c r="M1245" s="198" t="s">
        <v>10802</v>
      </c>
      <c r="N1245" s="198" t="s">
        <v>10803</v>
      </c>
      <c r="O1245" s="196" t="s">
        <v>40</v>
      </c>
      <c r="P1245" s="198" t="s">
        <v>166</v>
      </c>
      <c r="R1245" s="196" t="s">
        <v>39</v>
      </c>
      <c r="S1245" s="196" t="s">
        <v>45</v>
      </c>
      <c r="T1245" s="211">
        <v>0.01</v>
      </c>
      <c r="U1245" s="201">
        <v>42965</v>
      </c>
      <c r="W1245" s="200" t="s">
        <v>93</v>
      </c>
      <c r="X1245" s="196" t="s">
        <v>103</v>
      </c>
      <c r="Z1245" s="198" t="s">
        <v>10804</v>
      </c>
      <c r="AA1245" s="196" t="s">
        <v>10808</v>
      </c>
      <c r="AB1245" s="196" t="s">
        <v>10806</v>
      </c>
      <c r="AC1245" s="200">
        <v>1</v>
      </c>
      <c r="AD1245" s="200" t="s">
        <v>8231</v>
      </c>
      <c r="AE1245" s="212">
        <v>14905.99</v>
      </c>
      <c r="AF1245" s="212">
        <v>98905.99</v>
      </c>
      <c r="AG1245" s="198" t="s">
        <v>10807</v>
      </c>
    </row>
    <row r="1246" spans="1:33" hidden="1" x14ac:dyDescent="0.25">
      <c r="A1246" s="209">
        <v>115679</v>
      </c>
      <c r="B1246" s="210">
        <v>4</v>
      </c>
      <c r="C1246" s="196" t="s">
        <v>114</v>
      </c>
      <c r="D1246" s="201">
        <v>40619</v>
      </c>
      <c r="E1246" s="196" t="s">
        <v>1435</v>
      </c>
      <c r="F1246" s="201">
        <v>44278</v>
      </c>
      <c r="G1246" s="196" t="s">
        <v>170</v>
      </c>
      <c r="H1246" s="198" t="s">
        <v>750</v>
      </c>
      <c r="I1246" s="196" t="s">
        <v>10801</v>
      </c>
      <c r="J1246" s="196" t="s">
        <v>101</v>
      </c>
      <c r="L1246" s="200" t="s">
        <v>101</v>
      </c>
      <c r="M1246" s="198" t="s">
        <v>10802</v>
      </c>
      <c r="N1246" s="198" t="s">
        <v>10803</v>
      </c>
      <c r="O1246" s="196" t="s">
        <v>40</v>
      </c>
      <c r="P1246" s="198" t="s">
        <v>166</v>
      </c>
      <c r="R1246" s="196" t="s">
        <v>39</v>
      </c>
      <c r="S1246" s="196" t="s">
        <v>45</v>
      </c>
      <c r="T1246" s="211">
        <v>0.01</v>
      </c>
      <c r="U1246" s="201">
        <v>42965</v>
      </c>
      <c r="W1246" s="200" t="s">
        <v>93</v>
      </c>
      <c r="X1246" s="196" t="s">
        <v>103</v>
      </c>
      <c r="Z1246" s="198" t="s">
        <v>10804</v>
      </c>
      <c r="AA1246" s="196" t="s">
        <v>10809</v>
      </c>
      <c r="AB1246" s="196" t="s">
        <v>10806</v>
      </c>
      <c r="AC1246" s="200">
        <v>2</v>
      </c>
      <c r="AD1246" s="200" t="s">
        <v>8231</v>
      </c>
      <c r="AE1246" s="212">
        <v>-37220.31</v>
      </c>
      <c r="AF1246" s="212">
        <v>68779.69</v>
      </c>
      <c r="AG1246" s="198" t="s">
        <v>10807</v>
      </c>
    </row>
    <row r="1247" spans="1:33" hidden="1" x14ac:dyDescent="0.25">
      <c r="A1247" s="209">
        <v>115679</v>
      </c>
      <c r="B1247" s="210">
        <v>4</v>
      </c>
      <c r="C1247" s="196" t="s">
        <v>114</v>
      </c>
      <c r="D1247" s="201">
        <v>40619</v>
      </c>
      <c r="E1247" s="196" t="s">
        <v>1435</v>
      </c>
      <c r="F1247" s="201">
        <v>44278</v>
      </c>
      <c r="G1247" s="196" t="s">
        <v>170</v>
      </c>
      <c r="H1247" s="198" t="s">
        <v>750</v>
      </c>
      <c r="I1247" s="196" t="s">
        <v>10801</v>
      </c>
      <c r="J1247" s="196" t="s">
        <v>101</v>
      </c>
      <c r="L1247" s="200" t="s">
        <v>101</v>
      </c>
      <c r="M1247" s="198" t="s">
        <v>10802</v>
      </c>
      <c r="N1247" s="198" t="s">
        <v>10803</v>
      </c>
      <c r="O1247" s="196" t="s">
        <v>40</v>
      </c>
      <c r="P1247" s="198" t="s">
        <v>166</v>
      </c>
      <c r="R1247" s="196" t="s">
        <v>39</v>
      </c>
      <c r="S1247" s="196" t="s">
        <v>45</v>
      </c>
      <c r="T1247" s="211">
        <v>0.01</v>
      </c>
      <c r="U1247" s="201">
        <v>42965</v>
      </c>
      <c r="W1247" s="200" t="s">
        <v>93</v>
      </c>
      <c r="X1247" s="196" t="s">
        <v>103</v>
      </c>
      <c r="Z1247" s="198" t="s">
        <v>10804</v>
      </c>
      <c r="AA1247" s="196" t="s">
        <v>10810</v>
      </c>
      <c r="AB1247" s="196" t="s">
        <v>10806</v>
      </c>
      <c r="AC1247" s="200">
        <v>3</v>
      </c>
      <c r="AD1247" s="200" t="s">
        <v>8231</v>
      </c>
      <c r="AE1247" s="212">
        <v>-18658.669999999998</v>
      </c>
      <c r="AF1247" s="212">
        <v>1701730.33</v>
      </c>
      <c r="AG1247" s="198" t="s">
        <v>10807</v>
      </c>
    </row>
    <row r="1248" spans="1:33" hidden="1" x14ac:dyDescent="0.25">
      <c r="A1248" s="209">
        <v>115680</v>
      </c>
      <c r="B1248" s="210">
        <v>2</v>
      </c>
      <c r="C1248" s="196" t="s">
        <v>97</v>
      </c>
      <c r="D1248" s="201">
        <v>40619</v>
      </c>
      <c r="E1248" s="196" t="s">
        <v>195</v>
      </c>
      <c r="F1248" s="201">
        <v>44327.875069444446</v>
      </c>
      <c r="G1248" s="196" t="s">
        <v>426</v>
      </c>
      <c r="H1248" s="198" t="s">
        <v>1539</v>
      </c>
      <c r="I1248" s="196" t="s">
        <v>2551</v>
      </c>
      <c r="J1248" s="196" t="s">
        <v>101</v>
      </c>
      <c r="L1248" s="200" t="s">
        <v>101</v>
      </c>
      <c r="M1248" s="198" t="s">
        <v>10811</v>
      </c>
      <c r="N1248" s="198" t="s">
        <v>10812</v>
      </c>
      <c r="O1248" s="196" t="s">
        <v>40</v>
      </c>
      <c r="P1248" s="198" t="s">
        <v>166</v>
      </c>
      <c r="R1248" s="196" t="s">
        <v>39</v>
      </c>
      <c r="S1248" s="196" t="s">
        <v>45</v>
      </c>
      <c r="T1248" s="211">
        <v>0.11</v>
      </c>
      <c r="U1248" s="201">
        <v>42650</v>
      </c>
      <c r="W1248" s="200" t="s">
        <v>93</v>
      </c>
      <c r="X1248" s="196" t="s">
        <v>103</v>
      </c>
      <c r="Z1248" s="198" t="s">
        <v>10813</v>
      </c>
      <c r="AA1248" s="196" t="s">
        <v>10814</v>
      </c>
      <c r="AB1248" s="196" t="s">
        <v>10815</v>
      </c>
      <c r="AC1248" s="200">
        <v>0</v>
      </c>
      <c r="AD1248" s="200" t="s">
        <v>8231</v>
      </c>
      <c r="AE1248" s="203" t="s">
        <v>505</v>
      </c>
      <c r="AF1248" s="212">
        <v>483650</v>
      </c>
      <c r="AG1248" s="198" t="s">
        <v>10816</v>
      </c>
    </row>
    <row r="1249" spans="1:33" hidden="1" x14ac:dyDescent="0.25">
      <c r="A1249" s="209">
        <v>115680</v>
      </c>
      <c r="B1249" s="210">
        <v>2</v>
      </c>
      <c r="C1249" s="196" t="s">
        <v>97</v>
      </c>
      <c r="D1249" s="201">
        <v>40619</v>
      </c>
      <c r="E1249" s="196" t="s">
        <v>195</v>
      </c>
      <c r="F1249" s="201">
        <v>44327.875069444446</v>
      </c>
      <c r="G1249" s="196" t="s">
        <v>426</v>
      </c>
      <c r="H1249" s="198" t="s">
        <v>1539</v>
      </c>
      <c r="I1249" s="196" t="s">
        <v>2551</v>
      </c>
      <c r="J1249" s="196" t="s">
        <v>101</v>
      </c>
      <c r="L1249" s="200" t="s">
        <v>101</v>
      </c>
      <c r="M1249" s="198" t="s">
        <v>10811</v>
      </c>
      <c r="N1249" s="198" t="s">
        <v>10812</v>
      </c>
      <c r="O1249" s="196" t="s">
        <v>40</v>
      </c>
      <c r="P1249" s="198" t="s">
        <v>166</v>
      </c>
      <c r="R1249" s="196" t="s">
        <v>39</v>
      </c>
      <c r="S1249" s="196" t="s">
        <v>45</v>
      </c>
      <c r="T1249" s="211">
        <v>0.11</v>
      </c>
      <c r="U1249" s="201">
        <v>42650</v>
      </c>
      <c r="W1249" s="200" t="s">
        <v>93</v>
      </c>
      <c r="X1249" s="196" t="s">
        <v>103</v>
      </c>
      <c r="Z1249" s="198" t="s">
        <v>10813</v>
      </c>
      <c r="AA1249" s="196" t="s">
        <v>10817</v>
      </c>
      <c r="AB1249" s="196" t="s">
        <v>10815</v>
      </c>
      <c r="AC1249" s="200">
        <v>1</v>
      </c>
      <c r="AD1249" s="200" t="s">
        <v>8231</v>
      </c>
      <c r="AE1249" s="203" t="s">
        <v>505</v>
      </c>
      <c r="AF1249" s="212">
        <v>20650</v>
      </c>
      <c r="AG1249" s="198" t="s">
        <v>10816</v>
      </c>
    </row>
    <row r="1250" spans="1:33" hidden="1" x14ac:dyDescent="0.25">
      <c r="A1250" s="209">
        <v>115680</v>
      </c>
      <c r="B1250" s="210">
        <v>2</v>
      </c>
      <c r="C1250" s="196" t="s">
        <v>97</v>
      </c>
      <c r="D1250" s="201">
        <v>40619</v>
      </c>
      <c r="E1250" s="196" t="s">
        <v>195</v>
      </c>
      <c r="F1250" s="201">
        <v>44327.875069444446</v>
      </c>
      <c r="G1250" s="196" t="s">
        <v>426</v>
      </c>
      <c r="H1250" s="198" t="s">
        <v>1539</v>
      </c>
      <c r="I1250" s="196" t="s">
        <v>2551</v>
      </c>
      <c r="J1250" s="196" t="s">
        <v>101</v>
      </c>
      <c r="L1250" s="200" t="s">
        <v>101</v>
      </c>
      <c r="M1250" s="198" t="s">
        <v>10811</v>
      </c>
      <c r="N1250" s="198" t="s">
        <v>10812</v>
      </c>
      <c r="O1250" s="196" t="s">
        <v>40</v>
      </c>
      <c r="P1250" s="198" t="s">
        <v>166</v>
      </c>
      <c r="R1250" s="196" t="s">
        <v>39</v>
      </c>
      <c r="S1250" s="196" t="s">
        <v>45</v>
      </c>
      <c r="T1250" s="211">
        <v>0.11</v>
      </c>
      <c r="U1250" s="201">
        <v>42650</v>
      </c>
      <c r="W1250" s="200" t="s">
        <v>93</v>
      </c>
      <c r="X1250" s="196" t="s">
        <v>103</v>
      </c>
      <c r="Z1250" s="198" t="s">
        <v>10813</v>
      </c>
      <c r="AA1250" s="196" t="s">
        <v>10818</v>
      </c>
      <c r="AB1250" s="196" t="s">
        <v>10815</v>
      </c>
      <c r="AC1250" s="200">
        <v>2</v>
      </c>
      <c r="AD1250" s="200" t="s">
        <v>8231</v>
      </c>
      <c r="AE1250" s="203" t="s">
        <v>505</v>
      </c>
      <c r="AF1250" s="212">
        <v>210000</v>
      </c>
      <c r="AG1250" s="198" t="s">
        <v>10816</v>
      </c>
    </row>
    <row r="1251" spans="1:33" hidden="1" x14ac:dyDescent="0.25">
      <c r="A1251" s="209">
        <v>115680</v>
      </c>
      <c r="B1251" s="210">
        <v>2</v>
      </c>
      <c r="C1251" s="196" t="s">
        <v>97</v>
      </c>
      <c r="D1251" s="201">
        <v>40619</v>
      </c>
      <c r="E1251" s="196" t="s">
        <v>195</v>
      </c>
      <c r="F1251" s="201">
        <v>44327.875069444446</v>
      </c>
      <c r="G1251" s="196" t="s">
        <v>426</v>
      </c>
      <c r="H1251" s="198" t="s">
        <v>1539</v>
      </c>
      <c r="I1251" s="196" t="s">
        <v>2551</v>
      </c>
      <c r="J1251" s="196" t="s">
        <v>101</v>
      </c>
      <c r="L1251" s="200" t="s">
        <v>101</v>
      </c>
      <c r="M1251" s="198" t="s">
        <v>10811</v>
      </c>
      <c r="N1251" s="198" t="s">
        <v>10812</v>
      </c>
      <c r="O1251" s="196" t="s">
        <v>40</v>
      </c>
      <c r="P1251" s="198" t="s">
        <v>166</v>
      </c>
      <c r="R1251" s="196" t="s">
        <v>39</v>
      </c>
      <c r="S1251" s="196" t="s">
        <v>45</v>
      </c>
      <c r="T1251" s="211">
        <v>0.11</v>
      </c>
      <c r="U1251" s="201">
        <v>42650</v>
      </c>
      <c r="W1251" s="200" t="s">
        <v>93</v>
      </c>
      <c r="X1251" s="196" t="s">
        <v>103</v>
      </c>
      <c r="Z1251" s="198" t="s">
        <v>10813</v>
      </c>
      <c r="AA1251" s="196" t="s">
        <v>10819</v>
      </c>
      <c r="AB1251" s="196" t="s">
        <v>10815</v>
      </c>
      <c r="AC1251" s="200">
        <v>3</v>
      </c>
      <c r="AD1251" s="200" t="s">
        <v>8231</v>
      </c>
      <c r="AE1251" s="203" t="s">
        <v>505</v>
      </c>
      <c r="AF1251" s="212">
        <v>6330152</v>
      </c>
      <c r="AG1251" s="198" t="s">
        <v>10816</v>
      </c>
    </row>
    <row r="1252" spans="1:33" hidden="1" x14ac:dyDescent="0.25">
      <c r="A1252" s="209">
        <v>115681</v>
      </c>
      <c r="B1252" s="210">
        <v>4</v>
      </c>
      <c r="C1252" s="196" t="s">
        <v>114</v>
      </c>
      <c r="D1252" s="201">
        <v>40619</v>
      </c>
      <c r="E1252" s="196" t="s">
        <v>1435</v>
      </c>
      <c r="F1252" s="201">
        <v>44278</v>
      </c>
      <c r="G1252" s="196" t="s">
        <v>170</v>
      </c>
      <c r="H1252" s="198" t="s">
        <v>750</v>
      </c>
      <c r="I1252" s="196" t="s">
        <v>3270</v>
      </c>
      <c r="J1252" s="196" t="s">
        <v>101</v>
      </c>
      <c r="L1252" s="200" t="s">
        <v>101</v>
      </c>
      <c r="M1252" s="198" t="s">
        <v>5211</v>
      </c>
      <c r="N1252" s="198" t="s">
        <v>5212</v>
      </c>
      <c r="O1252" s="196" t="s">
        <v>40</v>
      </c>
      <c r="P1252" s="198" t="s">
        <v>166</v>
      </c>
      <c r="R1252" s="196" t="s">
        <v>39</v>
      </c>
      <c r="S1252" s="196" t="s">
        <v>45</v>
      </c>
      <c r="T1252" s="211">
        <v>0.161</v>
      </c>
      <c r="U1252" s="201">
        <v>42545</v>
      </c>
      <c r="W1252" s="200" t="s">
        <v>93</v>
      </c>
      <c r="X1252" s="196" t="s">
        <v>103</v>
      </c>
      <c r="Y1252" s="196" t="s">
        <v>32</v>
      </c>
      <c r="Z1252" s="198" t="s">
        <v>5213</v>
      </c>
      <c r="AA1252" s="196" t="s">
        <v>10820</v>
      </c>
      <c r="AB1252" s="196" t="s">
        <v>10821</v>
      </c>
      <c r="AC1252" s="200">
        <v>0</v>
      </c>
      <c r="AD1252" s="200" t="s">
        <v>8231</v>
      </c>
      <c r="AE1252" s="212">
        <v>-1009.59</v>
      </c>
      <c r="AF1252" s="212">
        <v>151990.41</v>
      </c>
      <c r="AG1252" s="198" t="s">
        <v>10822</v>
      </c>
    </row>
    <row r="1253" spans="1:33" hidden="1" x14ac:dyDescent="0.25">
      <c r="A1253" s="209">
        <v>115681</v>
      </c>
      <c r="B1253" s="210">
        <v>4</v>
      </c>
      <c r="C1253" s="196" t="s">
        <v>114</v>
      </c>
      <c r="D1253" s="201">
        <v>40619</v>
      </c>
      <c r="E1253" s="196" t="s">
        <v>1435</v>
      </c>
      <c r="F1253" s="201">
        <v>44278</v>
      </c>
      <c r="G1253" s="196" t="s">
        <v>170</v>
      </c>
      <c r="H1253" s="198" t="s">
        <v>750</v>
      </c>
      <c r="I1253" s="196" t="s">
        <v>3270</v>
      </c>
      <c r="J1253" s="196" t="s">
        <v>101</v>
      </c>
      <c r="L1253" s="200" t="s">
        <v>101</v>
      </c>
      <c r="M1253" s="198" t="s">
        <v>5211</v>
      </c>
      <c r="N1253" s="198" t="s">
        <v>5212</v>
      </c>
      <c r="O1253" s="196" t="s">
        <v>40</v>
      </c>
      <c r="P1253" s="198" t="s">
        <v>166</v>
      </c>
      <c r="R1253" s="196" t="s">
        <v>39</v>
      </c>
      <c r="S1253" s="196" t="s">
        <v>45</v>
      </c>
      <c r="T1253" s="211">
        <v>0.161</v>
      </c>
      <c r="U1253" s="201">
        <v>42545</v>
      </c>
      <c r="W1253" s="200" t="s">
        <v>93</v>
      </c>
      <c r="X1253" s="196" t="s">
        <v>103</v>
      </c>
      <c r="Y1253" s="196" t="s">
        <v>32</v>
      </c>
      <c r="Z1253" s="198" t="s">
        <v>5213</v>
      </c>
      <c r="AA1253" s="196" t="s">
        <v>10823</v>
      </c>
      <c r="AB1253" s="196" t="s">
        <v>10821</v>
      </c>
      <c r="AC1253" s="200">
        <v>1</v>
      </c>
      <c r="AD1253" s="200" t="s">
        <v>8231</v>
      </c>
      <c r="AE1253" s="212">
        <v>-240.81</v>
      </c>
      <c r="AF1253" s="212">
        <v>45259.19</v>
      </c>
      <c r="AG1253" s="198" t="s">
        <v>10822</v>
      </c>
    </row>
    <row r="1254" spans="1:33" hidden="1" x14ac:dyDescent="0.25">
      <c r="A1254" s="209">
        <v>115681</v>
      </c>
      <c r="B1254" s="210">
        <v>4</v>
      </c>
      <c r="C1254" s="196" t="s">
        <v>114</v>
      </c>
      <c r="D1254" s="201">
        <v>40619</v>
      </c>
      <c r="E1254" s="196" t="s">
        <v>1435</v>
      </c>
      <c r="F1254" s="201">
        <v>44278</v>
      </c>
      <c r="G1254" s="196" t="s">
        <v>170</v>
      </c>
      <c r="H1254" s="198" t="s">
        <v>750</v>
      </c>
      <c r="I1254" s="196" t="s">
        <v>3270</v>
      </c>
      <c r="J1254" s="196" t="s">
        <v>101</v>
      </c>
      <c r="L1254" s="200" t="s">
        <v>101</v>
      </c>
      <c r="M1254" s="198" t="s">
        <v>5211</v>
      </c>
      <c r="N1254" s="198" t="s">
        <v>5212</v>
      </c>
      <c r="O1254" s="196" t="s">
        <v>40</v>
      </c>
      <c r="P1254" s="198" t="s">
        <v>166</v>
      </c>
      <c r="R1254" s="196" t="s">
        <v>39</v>
      </c>
      <c r="S1254" s="196" t="s">
        <v>45</v>
      </c>
      <c r="T1254" s="211">
        <v>0.161</v>
      </c>
      <c r="U1254" s="201">
        <v>42545</v>
      </c>
      <c r="W1254" s="200" t="s">
        <v>93</v>
      </c>
      <c r="X1254" s="196" t="s">
        <v>103</v>
      </c>
      <c r="Y1254" s="196" t="s">
        <v>32</v>
      </c>
      <c r="Z1254" s="198" t="s">
        <v>5213</v>
      </c>
      <c r="AA1254" s="196" t="s">
        <v>10824</v>
      </c>
      <c r="AB1254" s="196" t="s">
        <v>10821</v>
      </c>
      <c r="AC1254" s="200">
        <v>2</v>
      </c>
      <c r="AD1254" s="200" t="s">
        <v>8231</v>
      </c>
      <c r="AE1254" s="212">
        <v>-78288.009999999995</v>
      </c>
      <c r="AF1254" s="212">
        <v>63964.99</v>
      </c>
      <c r="AG1254" s="198" t="s">
        <v>10822</v>
      </c>
    </row>
    <row r="1255" spans="1:33" hidden="1" x14ac:dyDescent="0.25">
      <c r="A1255" s="209">
        <v>115681</v>
      </c>
      <c r="B1255" s="210">
        <v>4</v>
      </c>
      <c r="C1255" s="196" t="s">
        <v>114</v>
      </c>
      <c r="D1255" s="201">
        <v>40619</v>
      </c>
      <c r="E1255" s="196" t="s">
        <v>1435</v>
      </c>
      <c r="F1255" s="201">
        <v>44278</v>
      </c>
      <c r="G1255" s="196" t="s">
        <v>170</v>
      </c>
      <c r="H1255" s="198" t="s">
        <v>750</v>
      </c>
      <c r="I1255" s="196" t="s">
        <v>3270</v>
      </c>
      <c r="J1255" s="196" t="s">
        <v>101</v>
      </c>
      <c r="L1255" s="200" t="s">
        <v>101</v>
      </c>
      <c r="M1255" s="198" t="s">
        <v>5211</v>
      </c>
      <c r="N1255" s="198" t="s">
        <v>5212</v>
      </c>
      <c r="O1255" s="196" t="s">
        <v>40</v>
      </c>
      <c r="P1255" s="198" t="s">
        <v>166</v>
      </c>
      <c r="R1255" s="196" t="s">
        <v>39</v>
      </c>
      <c r="S1255" s="196" t="s">
        <v>45</v>
      </c>
      <c r="T1255" s="211">
        <v>0.161</v>
      </c>
      <c r="U1255" s="201">
        <v>42545</v>
      </c>
      <c r="W1255" s="200" t="s">
        <v>93</v>
      </c>
      <c r="X1255" s="196" t="s">
        <v>103</v>
      </c>
      <c r="Y1255" s="196" t="s">
        <v>32</v>
      </c>
      <c r="Z1255" s="198" t="s">
        <v>5213</v>
      </c>
      <c r="AA1255" s="196" t="s">
        <v>10825</v>
      </c>
      <c r="AB1255" s="196" t="s">
        <v>10821</v>
      </c>
      <c r="AC1255" s="200">
        <v>3</v>
      </c>
      <c r="AD1255" s="200" t="s">
        <v>8231</v>
      </c>
      <c r="AE1255" s="212">
        <v>-87.75</v>
      </c>
      <c r="AF1255" s="212">
        <v>1131689.25</v>
      </c>
      <c r="AG1255" s="198" t="s">
        <v>10822</v>
      </c>
    </row>
    <row r="1256" spans="1:33" hidden="1" x14ac:dyDescent="0.25">
      <c r="A1256" s="209">
        <v>115683</v>
      </c>
      <c r="B1256" s="210">
        <v>4</v>
      </c>
      <c r="C1256" s="196" t="s">
        <v>114</v>
      </c>
      <c r="D1256" s="201">
        <v>40619</v>
      </c>
      <c r="E1256" s="196" t="s">
        <v>195</v>
      </c>
      <c r="F1256" s="201">
        <v>44482</v>
      </c>
      <c r="G1256" s="196" t="s">
        <v>170</v>
      </c>
      <c r="H1256" s="198" t="s">
        <v>88</v>
      </c>
      <c r="I1256" s="196" t="s">
        <v>292</v>
      </c>
      <c r="J1256" s="196" t="s">
        <v>101</v>
      </c>
      <c r="L1256" s="200" t="s">
        <v>101</v>
      </c>
      <c r="M1256" s="198" t="s">
        <v>5215</v>
      </c>
      <c r="N1256" s="198" t="s">
        <v>5216</v>
      </c>
      <c r="O1256" s="196" t="s">
        <v>40</v>
      </c>
      <c r="P1256" s="198" t="s">
        <v>166</v>
      </c>
      <c r="R1256" s="196" t="s">
        <v>39</v>
      </c>
      <c r="S1256" s="196" t="s">
        <v>45</v>
      </c>
      <c r="T1256" s="211">
        <v>0.13</v>
      </c>
      <c r="U1256" s="201">
        <v>42412</v>
      </c>
      <c r="W1256" s="200" t="s">
        <v>93</v>
      </c>
      <c r="X1256" s="196" t="s">
        <v>13</v>
      </c>
      <c r="Y1256" s="196" t="s">
        <v>31</v>
      </c>
      <c r="Z1256" s="198" t="s">
        <v>5217</v>
      </c>
      <c r="AA1256" s="196" t="s">
        <v>10826</v>
      </c>
      <c r="AB1256" s="196" t="s">
        <v>10827</v>
      </c>
      <c r="AC1256" s="200">
        <v>0</v>
      </c>
      <c r="AD1256" s="200" t="s">
        <v>8231</v>
      </c>
      <c r="AE1256" s="212">
        <v>13016.17</v>
      </c>
      <c r="AF1256" s="212">
        <v>238681.17</v>
      </c>
      <c r="AG1256" s="198" t="s">
        <v>10828</v>
      </c>
    </row>
    <row r="1257" spans="1:33" hidden="1" x14ac:dyDescent="0.25">
      <c r="A1257" s="209">
        <v>115683</v>
      </c>
      <c r="B1257" s="210">
        <v>4</v>
      </c>
      <c r="C1257" s="196" t="s">
        <v>114</v>
      </c>
      <c r="D1257" s="201">
        <v>40619</v>
      </c>
      <c r="E1257" s="196" t="s">
        <v>195</v>
      </c>
      <c r="F1257" s="201">
        <v>44482</v>
      </c>
      <c r="G1257" s="196" t="s">
        <v>170</v>
      </c>
      <c r="H1257" s="198" t="s">
        <v>88</v>
      </c>
      <c r="I1257" s="196" t="s">
        <v>292</v>
      </c>
      <c r="J1257" s="196" t="s">
        <v>101</v>
      </c>
      <c r="L1257" s="200" t="s">
        <v>101</v>
      </c>
      <c r="M1257" s="198" t="s">
        <v>5215</v>
      </c>
      <c r="N1257" s="198" t="s">
        <v>5216</v>
      </c>
      <c r="O1257" s="196" t="s">
        <v>40</v>
      </c>
      <c r="P1257" s="198" t="s">
        <v>166</v>
      </c>
      <c r="R1257" s="196" t="s">
        <v>39</v>
      </c>
      <c r="S1257" s="196" t="s">
        <v>45</v>
      </c>
      <c r="T1257" s="211">
        <v>0.13</v>
      </c>
      <c r="U1257" s="201">
        <v>42412</v>
      </c>
      <c r="W1257" s="200" t="s">
        <v>93</v>
      </c>
      <c r="X1257" s="196" t="s">
        <v>13</v>
      </c>
      <c r="Y1257" s="196" t="s">
        <v>31</v>
      </c>
      <c r="Z1257" s="198" t="s">
        <v>5217</v>
      </c>
      <c r="AA1257" s="196" t="s">
        <v>10829</v>
      </c>
      <c r="AB1257" s="196" t="s">
        <v>10827</v>
      </c>
      <c r="AC1257" s="200">
        <v>1</v>
      </c>
      <c r="AD1257" s="200" t="s">
        <v>8231</v>
      </c>
      <c r="AE1257" s="212">
        <v>468.45</v>
      </c>
      <c r="AF1257" s="212">
        <v>414479.45</v>
      </c>
      <c r="AG1257" s="198" t="s">
        <v>10828</v>
      </c>
    </row>
    <row r="1258" spans="1:33" hidden="1" x14ac:dyDescent="0.25">
      <c r="A1258" s="209">
        <v>115683</v>
      </c>
      <c r="B1258" s="210">
        <v>4</v>
      </c>
      <c r="C1258" s="196" t="s">
        <v>114</v>
      </c>
      <c r="D1258" s="201">
        <v>40619</v>
      </c>
      <c r="E1258" s="196" t="s">
        <v>195</v>
      </c>
      <c r="F1258" s="201">
        <v>44482</v>
      </c>
      <c r="G1258" s="196" t="s">
        <v>170</v>
      </c>
      <c r="H1258" s="198" t="s">
        <v>88</v>
      </c>
      <c r="I1258" s="196" t="s">
        <v>292</v>
      </c>
      <c r="J1258" s="196" t="s">
        <v>101</v>
      </c>
      <c r="L1258" s="200" t="s">
        <v>101</v>
      </c>
      <c r="M1258" s="198" t="s">
        <v>5215</v>
      </c>
      <c r="N1258" s="198" t="s">
        <v>5216</v>
      </c>
      <c r="O1258" s="196" t="s">
        <v>40</v>
      </c>
      <c r="P1258" s="198" t="s">
        <v>166</v>
      </c>
      <c r="R1258" s="196" t="s">
        <v>39</v>
      </c>
      <c r="S1258" s="196" t="s">
        <v>45</v>
      </c>
      <c r="T1258" s="211">
        <v>0.13</v>
      </c>
      <c r="U1258" s="201">
        <v>42412</v>
      </c>
      <c r="W1258" s="200" t="s">
        <v>93</v>
      </c>
      <c r="X1258" s="196" t="s">
        <v>13</v>
      </c>
      <c r="Y1258" s="196" t="s">
        <v>31</v>
      </c>
      <c r="Z1258" s="198" t="s">
        <v>5217</v>
      </c>
      <c r="AA1258" s="196" t="s">
        <v>10830</v>
      </c>
      <c r="AB1258" s="196" t="s">
        <v>10827</v>
      </c>
      <c r="AC1258" s="200">
        <v>2</v>
      </c>
      <c r="AD1258" s="200" t="s">
        <v>8231</v>
      </c>
      <c r="AE1258" s="212">
        <v>-93912.19</v>
      </c>
      <c r="AF1258" s="212">
        <v>326087.81</v>
      </c>
      <c r="AG1258" s="198" t="s">
        <v>10828</v>
      </c>
    </row>
    <row r="1259" spans="1:33" hidden="1" x14ac:dyDescent="0.25">
      <c r="A1259" s="209">
        <v>115683</v>
      </c>
      <c r="B1259" s="210">
        <v>4</v>
      </c>
      <c r="C1259" s="196" t="s">
        <v>114</v>
      </c>
      <c r="D1259" s="201">
        <v>40619</v>
      </c>
      <c r="E1259" s="196" t="s">
        <v>195</v>
      </c>
      <c r="F1259" s="201">
        <v>44482</v>
      </c>
      <c r="G1259" s="196" t="s">
        <v>170</v>
      </c>
      <c r="H1259" s="198" t="s">
        <v>88</v>
      </c>
      <c r="I1259" s="196" t="s">
        <v>292</v>
      </c>
      <c r="J1259" s="196" t="s">
        <v>101</v>
      </c>
      <c r="L1259" s="200" t="s">
        <v>101</v>
      </c>
      <c r="M1259" s="198" t="s">
        <v>5215</v>
      </c>
      <c r="N1259" s="198" t="s">
        <v>5216</v>
      </c>
      <c r="O1259" s="196" t="s">
        <v>40</v>
      </c>
      <c r="P1259" s="198" t="s">
        <v>166</v>
      </c>
      <c r="R1259" s="196" t="s">
        <v>39</v>
      </c>
      <c r="S1259" s="196" t="s">
        <v>45</v>
      </c>
      <c r="T1259" s="211">
        <v>0.13</v>
      </c>
      <c r="U1259" s="201">
        <v>42412</v>
      </c>
      <c r="W1259" s="200" t="s">
        <v>93</v>
      </c>
      <c r="X1259" s="196" t="s">
        <v>13</v>
      </c>
      <c r="Y1259" s="196" t="s">
        <v>31</v>
      </c>
      <c r="Z1259" s="198" t="s">
        <v>5217</v>
      </c>
      <c r="AA1259" s="196" t="s">
        <v>10831</v>
      </c>
      <c r="AB1259" s="196" t="s">
        <v>10827</v>
      </c>
      <c r="AC1259" s="200">
        <v>3</v>
      </c>
      <c r="AD1259" s="200" t="s">
        <v>8231</v>
      </c>
      <c r="AE1259" s="212">
        <v>-436227.92</v>
      </c>
      <c r="AF1259" s="212">
        <v>8963799.0800000001</v>
      </c>
      <c r="AG1259" s="198" t="s">
        <v>10828</v>
      </c>
    </row>
    <row r="1260" spans="1:33" hidden="1" x14ac:dyDescent="0.25">
      <c r="A1260" s="209">
        <v>115684</v>
      </c>
      <c r="B1260" s="210">
        <v>2</v>
      </c>
      <c r="C1260" s="196" t="s">
        <v>85</v>
      </c>
      <c r="D1260" s="201">
        <v>40619</v>
      </c>
      <c r="E1260" s="196" t="s">
        <v>195</v>
      </c>
      <c r="F1260" s="201">
        <v>44712</v>
      </c>
      <c r="G1260" s="196" t="s">
        <v>426</v>
      </c>
      <c r="H1260" s="198" t="s">
        <v>460</v>
      </c>
      <c r="I1260" s="196" t="s">
        <v>461</v>
      </c>
      <c r="J1260" s="196" t="s">
        <v>101</v>
      </c>
      <c r="L1260" s="200" t="s">
        <v>101</v>
      </c>
      <c r="M1260" s="198" t="s">
        <v>1432</v>
      </c>
      <c r="O1260" s="196" t="s">
        <v>40</v>
      </c>
      <c r="P1260" s="198" t="s">
        <v>166</v>
      </c>
      <c r="R1260" s="196" t="s">
        <v>39</v>
      </c>
      <c r="S1260" s="196" t="s">
        <v>45</v>
      </c>
      <c r="T1260" s="211">
        <v>0.01</v>
      </c>
      <c r="U1260" s="201">
        <v>45100</v>
      </c>
      <c r="W1260" s="200" t="s">
        <v>93</v>
      </c>
      <c r="X1260" s="196" t="s">
        <v>103</v>
      </c>
      <c r="Y1260" s="196" t="s">
        <v>32</v>
      </c>
      <c r="Z1260" s="198" t="s">
        <v>1433</v>
      </c>
      <c r="AA1260" s="196" t="s">
        <v>10832</v>
      </c>
      <c r="AB1260" s="196" t="s">
        <v>10833</v>
      </c>
      <c r="AC1260" s="200">
        <v>0</v>
      </c>
      <c r="AD1260" s="200" t="s">
        <v>8231</v>
      </c>
      <c r="AE1260" s="212">
        <v>300000</v>
      </c>
      <c r="AF1260" s="212">
        <v>519838</v>
      </c>
    </row>
    <row r="1261" spans="1:33" hidden="1" x14ac:dyDescent="0.25">
      <c r="A1261" s="209">
        <v>115684</v>
      </c>
      <c r="B1261" s="210">
        <v>2</v>
      </c>
      <c r="C1261" s="196" t="s">
        <v>85</v>
      </c>
      <c r="D1261" s="201">
        <v>40619</v>
      </c>
      <c r="E1261" s="196" t="s">
        <v>195</v>
      </c>
      <c r="F1261" s="201">
        <v>44712</v>
      </c>
      <c r="G1261" s="196" t="s">
        <v>426</v>
      </c>
      <c r="H1261" s="198" t="s">
        <v>460</v>
      </c>
      <c r="I1261" s="196" t="s">
        <v>461</v>
      </c>
      <c r="J1261" s="196" t="s">
        <v>101</v>
      </c>
      <c r="L1261" s="200" t="s">
        <v>101</v>
      </c>
      <c r="M1261" s="198" t="s">
        <v>1432</v>
      </c>
      <c r="O1261" s="196" t="s">
        <v>40</v>
      </c>
      <c r="P1261" s="198" t="s">
        <v>166</v>
      </c>
      <c r="R1261" s="196" t="s">
        <v>39</v>
      </c>
      <c r="S1261" s="196" t="s">
        <v>45</v>
      </c>
      <c r="T1261" s="211">
        <v>0.01</v>
      </c>
      <c r="U1261" s="201">
        <v>45100</v>
      </c>
      <c r="W1261" s="200" t="s">
        <v>93</v>
      </c>
      <c r="X1261" s="196" t="s">
        <v>103</v>
      </c>
      <c r="Y1261" s="196" t="s">
        <v>32</v>
      </c>
      <c r="Z1261" s="198" t="s">
        <v>1433</v>
      </c>
      <c r="AA1261" s="196" t="s">
        <v>10834</v>
      </c>
      <c r="AB1261" s="196" t="s">
        <v>10833</v>
      </c>
      <c r="AC1261" s="200">
        <v>1</v>
      </c>
      <c r="AD1261" s="200" t="s">
        <v>8231</v>
      </c>
      <c r="AE1261" s="212">
        <v>50000</v>
      </c>
      <c r="AF1261" s="212">
        <v>50000</v>
      </c>
    </row>
    <row r="1262" spans="1:33" hidden="1" x14ac:dyDescent="0.25">
      <c r="A1262" s="209">
        <v>115684</v>
      </c>
      <c r="B1262" s="210">
        <v>2</v>
      </c>
      <c r="C1262" s="196" t="s">
        <v>85</v>
      </c>
      <c r="D1262" s="201">
        <v>40619</v>
      </c>
      <c r="E1262" s="196" t="s">
        <v>195</v>
      </c>
      <c r="F1262" s="201">
        <v>44712</v>
      </c>
      <c r="G1262" s="196" t="s">
        <v>426</v>
      </c>
      <c r="H1262" s="198" t="s">
        <v>460</v>
      </c>
      <c r="I1262" s="196" t="s">
        <v>461</v>
      </c>
      <c r="J1262" s="196" t="s">
        <v>101</v>
      </c>
      <c r="L1262" s="200" t="s">
        <v>101</v>
      </c>
      <c r="M1262" s="198" t="s">
        <v>1432</v>
      </c>
      <c r="O1262" s="196" t="s">
        <v>40</v>
      </c>
      <c r="P1262" s="198" t="s">
        <v>166</v>
      </c>
      <c r="R1262" s="196" t="s">
        <v>39</v>
      </c>
      <c r="S1262" s="196" t="s">
        <v>45</v>
      </c>
      <c r="T1262" s="211">
        <v>0.01</v>
      </c>
      <c r="U1262" s="201">
        <v>45100</v>
      </c>
      <c r="W1262" s="200" t="s">
        <v>93</v>
      </c>
      <c r="X1262" s="196" t="s">
        <v>103</v>
      </c>
      <c r="Y1262" s="196" t="s">
        <v>32</v>
      </c>
      <c r="Z1262" s="198" t="s">
        <v>1433</v>
      </c>
      <c r="AA1262" s="196" t="s">
        <v>10835</v>
      </c>
      <c r="AB1262" s="196" t="s">
        <v>10833</v>
      </c>
      <c r="AC1262" s="200">
        <v>2</v>
      </c>
      <c r="AD1262" s="200" t="s">
        <v>8231</v>
      </c>
      <c r="AE1262" s="212">
        <v>269380</v>
      </c>
      <c r="AF1262" s="212">
        <v>269380</v>
      </c>
    </row>
    <row r="1263" spans="1:33" hidden="1" x14ac:dyDescent="0.25">
      <c r="A1263" s="209">
        <v>115685</v>
      </c>
      <c r="B1263" s="210">
        <v>2</v>
      </c>
      <c r="C1263" s="196" t="s">
        <v>114</v>
      </c>
      <c r="D1263" s="201">
        <v>40619</v>
      </c>
      <c r="E1263" s="196" t="s">
        <v>195</v>
      </c>
      <c r="F1263" s="201">
        <v>43677.875069444446</v>
      </c>
      <c r="G1263" s="196" t="s">
        <v>170</v>
      </c>
      <c r="H1263" s="198" t="s">
        <v>460</v>
      </c>
      <c r="I1263" s="196" t="s">
        <v>471</v>
      </c>
      <c r="J1263" s="196" t="s">
        <v>101</v>
      </c>
      <c r="L1263" s="200" t="s">
        <v>101</v>
      </c>
      <c r="M1263" s="198" t="s">
        <v>10836</v>
      </c>
      <c r="N1263" s="198" t="s">
        <v>10837</v>
      </c>
      <c r="O1263" s="196" t="s">
        <v>40</v>
      </c>
      <c r="P1263" s="198" t="s">
        <v>166</v>
      </c>
      <c r="R1263" s="196" t="s">
        <v>39</v>
      </c>
      <c r="S1263" s="196" t="s">
        <v>45</v>
      </c>
      <c r="T1263" s="211">
        <v>6.5000000000000002E-2</v>
      </c>
      <c r="U1263" s="201">
        <v>42461</v>
      </c>
      <c r="W1263" s="200" t="s">
        <v>93</v>
      </c>
      <c r="X1263" s="196" t="s">
        <v>13</v>
      </c>
      <c r="Z1263" s="198" t="s">
        <v>10838</v>
      </c>
      <c r="AA1263" s="196" t="s">
        <v>10839</v>
      </c>
      <c r="AB1263" s="196" t="s">
        <v>10840</v>
      </c>
      <c r="AC1263" s="200">
        <v>0</v>
      </c>
      <c r="AD1263" s="200" t="s">
        <v>8231</v>
      </c>
      <c r="AE1263" s="212">
        <v>-2778.84</v>
      </c>
      <c r="AF1263" s="212">
        <v>575346.16</v>
      </c>
      <c r="AG1263" s="198" t="s">
        <v>10841</v>
      </c>
    </row>
    <row r="1264" spans="1:33" hidden="1" x14ac:dyDescent="0.25">
      <c r="A1264" s="209">
        <v>115685</v>
      </c>
      <c r="B1264" s="210">
        <v>2</v>
      </c>
      <c r="C1264" s="196" t="s">
        <v>114</v>
      </c>
      <c r="D1264" s="201">
        <v>40619</v>
      </c>
      <c r="E1264" s="196" t="s">
        <v>195</v>
      </c>
      <c r="F1264" s="201">
        <v>43677.875069444446</v>
      </c>
      <c r="G1264" s="196" t="s">
        <v>170</v>
      </c>
      <c r="H1264" s="198" t="s">
        <v>460</v>
      </c>
      <c r="I1264" s="196" t="s">
        <v>471</v>
      </c>
      <c r="J1264" s="196" t="s">
        <v>101</v>
      </c>
      <c r="L1264" s="200" t="s">
        <v>101</v>
      </c>
      <c r="M1264" s="198" t="s">
        <v>10836</v>
      </c>
      <c r="N1264" s="198" t="s">
        <v>10837</v>
      </c>
      <c r="O1264" s="196" t="s">
        <v>40</v>
      </c>
      <c r="P1264" s="198" t="s">
        <v>166</v>
      </c>
      <c r="R1264" s="196" t="s">
        <v>39</v>
      </c>
      <c r="S1264" s="196" t="s">
        <v>45</v>
      </c>
      <c r="T1264" s="211">
        <v>6.5000000000000002E-2</v>
      </c>
      <c r="U1264" s="201">
        <v>42461</v>
      </c>
      <c r="W1264" s="200" t="s">
        <v>93</v>
      </c>
      <c r="X1264" s="196" t="s">
        <v>13</v>
      </c>
      <c r="Z1264" s="198" t="s">
        <v>10838</v>
      </c>
      <c r="AA1264" s="196" t="s">
        <v>10842</v>
      </c>
      <c r="AB1264" s="196" t="s">
        <v>10840</v>
      </c>
      <c r="AC1264" s="200">
        <v>1</v>
      </c>
      <c r="AD1264" s="200" t="s">
        <v>8231</v>
      </c>
      <c r="AE1264" s="212">
        <v>326.10000000000002</v>
      </c>
      <c r="AF1264" s="212">
        <v>104076.1</v>
      </c>
      <c r="AG1264" s="198" t="s">
        <v>10841</v>
      </c>
    </row>
    <row r="1265" spans="1:33" hidden="1" x14ac:dyDescent="0.25">
      <c r="A1265" s="209">
        <v>115685</v>
      </c>
      <c r="B1265" s="210">
        <v>2</v>
      </c>
      <c r="C1265" s="196" t="s">
        <v>114</v>
      </c>
      <c r="D1265" s="201">
        <v>40619</v>
      </c>
      <c r="E1265" s="196" t="s">
        <v>195</v>
      </c>
      <c r="F1265" s="201">
        <v>43677.875069444446</v>
      </c>
      <c r="G1265" s="196" t="s">
        <v>170</v>
      </c>
      <c r="H1265" s="198" t="s">
        <v>460</v>
      </c>
      <c r="I1265" s="196" t="s">
        <v>471</v>
      </c>
      <c r="J1265" s="196" t="s">
        <v>101</v>
      </c>
      <c r="L1265" s="200" t="s">
        <v>101</v>
      </c>
      <c r="M1265" s="198" t="s">
        <v>10836</v>
      </c>
      <c r="N1265" s="198" t="s">
        <v>10837</v>
      </c>
      <c r="O1265" s="196" t="s">
        <v>40</v>
      </c>
      <c r="P1265" s="198" t="s">
        <v>166</v>
      </c>
      <c r="R1265" s="196" t="s">
        <v>39</v>
      </c>
      <c r="S1265" s="196" t="s">
        <v>45</v>
      </c>
      <c r="T1265" s="211">
        <v>6.5000000000000002E-2</v>
      </c>
      <c r="U1265" s="201">
        <v>42461</v>
      </c>
      <c r="W1265" s="200" t="s">
        <v>93</v>
      </c>
      <c r="X1265" s="196" t="s">
        <v>13</v>
      </c>
      <c r="Z1265" s="198" t="s">
        <v>10838</v>
      </c>
      <c r="AA1265" s="196" t="s">
        <v>10843</v>
      </c>
      <c r="AB1265" s="196" t="s">
        <v>10840</v>
      </c>
      <c r="AC1265" s="200">
        <v>2</v>
      </c>
      <c r="AD1265" s="200" t="s">
        <v>8231</v>
      </c>
      <c r="AE1265" s="212">
        <v>-67761.649999999994</v>
      </c>
      <c r="AF1265" s="212">
        <v>110863.35</v>
      </c>
      <c r="AG1265" s="198" t="s">
        <v>10841</v>
      </c>
    </row>
    <row r="1266" spans="1:33" hidden="1" x14ac:dyDescent="0.25">
      <c r="A1266" s="209">
        <v>115685</v>
      </c>
      <c r="B1266" s="210">
        <v>2</v>
      </c>
      <c r="C1266" s="196" t="s">
        <v>114</v>
      </c>
      <c r="D1266" s="201">
        <v>40619</v>
      </c>
      <c r="E1266" s="196" t="s">
        <v>195</v>
      </c>
      <c r="F1266" s="201">
        <v>43677.875069444446</v>
      </c>
      <c r="G1266" s="196" t="s">
        <v>170</v>
      </c>
      <c r="H1266" s="198" t="s">
        <v>460</v>
      </c>
      <c r="I1266" s="196" t="s">
        <v>471</v>
      </c>
      <c r="J1266" s="196" t="s">
        <v>101</v>
      </c>
      <c r="L1266" s="200" t="s">
        <v>101</v>
      </c>
      <c r="M1266" s="198" t="s">
        <v>10836</v>
      </c>
      <c r="N1266" s="198" t="s">
        <v>10837</v>
      </c>
      <c r="O1266" s="196" t="s">
        <v>40</v>
      </c>
      <c r="P1266" s="198" t="s">
        <v>166</v>
      </c>
      <c r="R1266" s="196" t="s">
        <v>39</v>
      </c>
      <c r="S1266" s="196" t="s">
        <v>45</v>
      </c>
      <c r="T1266" s="211">
        <v>6.5000000000000002E-2</v>
      </c>
      <c r="U1266" s="201">
        <v>42461</v>
      </c>
      <c r="W1266" s="200" t="s">
        <v>93</v>
      </c>
      <c r="X1266" s="196" t="s">
        <v>13</v>
      </c>
      <c r="Z1266" s="198" t="s">
        <v>10838</v>
      </c>
      <c r="AA1266" s="196" t="s">
        <v>10844</v>
      </c>
      <c r="AB1266" s="196" t="s">
        <v>10840</v>
      </c>
      <c r="AC1266" s="200">
        <v>3</v>
      </c>
      <c r="AD1266" s="200" t="s">
        <v>8231</v>
      </c>
      <c r="AE1266" s="212">
        <v>-11449.22</v>
      </c>
      <c r="AF1266" s="212">
        <v>10995694.779999999</v>
      </c>
      <c r="AG1266" s="198" t="s">
        <v>10841</v>
      </c>
    </row>
    <row r="1267" spans="1:33" hidden="1" x14ac:dyDescent="0.25">
      <c r="A1267" s="209">
        <v>115687</v>
      </c>
      <c r="B1267" s="210">
        <v>1</v>
      </c>
      <c r="C1267" s="196" t="s">
        <v>97</v>
      </c>
      <c r="D1267" s="201">
        <v>40619</v>
      </c>
      <c r="E1267" s="196" t="s">
        <v>1435</v>
      </c>
      <c r="F1267" s="201">
        <v>44546</v>
      </c>
      <c r="G1267" s="196" t="s">
        <v>87</v>
      </c>
      <c r="H1267" s="198" t="s">
        <v>297</v>
      </c>
      <c r="I1267" s="196" t="s">
        <v>1436</v>
      </c>
      <c r="J1267" s="196" t="s">
        <v>101</v>
      </c>
      <c r="L1267" s="200" t="s">
        <v>101</v>
      </c>
      <c r="M1267" s="198" t="s">
        <v>1437</v>
      </c>
      <c r="N1267" s="198" t="s">
        <v>1438</v>
      </c>
      <c r="O1267" s="196" t="s">
        <v>40</v>
      </c>
      <c r="P1267" s="198" t="s">
        <v>166</v>
      </c>
      <c r="R1267" s="196" t="s">
        <v>39</v>
      </c>
      <c r="S1267" s="196" t="s">
        <v>45</v>
      </c>
      <c r="T1267" s="211">
        <v>0.01</v>
      </c>
      <c r="U1267" s="201">
        <v>42650</v>
      </c>
      <c r="W1267" s="200" t="s">
        <v>93</v>
      </c>
      <c r="X1267" s="196" t="s">
        <v>103</v>
      </c>
      <c r="Y1267" s="196" t="s">
        <v>32</v>
      </c>
      <c r="Z1267" s="198" t="s">
        <v>1439</v>
      </c>
      <c r="AA1267" s="196" t="s">
        <v>10845</v>
      </c>
      <c r="AB1267" s="196" t="s">
        <v>10846</v>
      </c>
      <c r="AC1267" s="200">
        <v>0</v>
      </c>
      <c r="AD1267" s="200" t="s">
        <v>8231</v>
      </c>
      <c r="AE1267" s="203" t="s">
        <v>505</v>
      </c>
      <c r="AF1267" s="212">
        <v>125775.11</v>
      </c>
      <c r="AG1267" s="198" t="s">
        <v>1440</v>
      </c>
    </row>
    <row r="1268" spans="1:33" hidden="1" x14ac:dyDescent="0.25">
      <c r="A1268" s="209">
        <v>115687</v>
      </c>
      <c r="B1268" s="210">
        <v>1</v>
      </c>
      <c r="C1268" s="196" t="s">
        <v>97</v>
      </c>
      <c r="D1268" s="201">
        <v>40619</v>
      </c>
      <c r="E1268" s="196" t="s">
        <v>1435</v>
      </c>
      <c r="F1268" s="201">
        <v>44546</v>
      </c>
      <c r="G1268" s="196" t="s">
        <v>87</v>
      </c>
      <c r="H1268" s="198" t="s">
        <v>297</v>
      </c>
      <c r="I1268" s="196" t="s">
        <v>1436</v>
      </c>
      <c r="J1268" s="196" t="s">
        <v>101</v>
      </c>
      <c r="L1268" s="200" t="s">
        <v>101</v>
      </c>
      <c r="M1268" s="198" t="s">
        <v>1437</v>
      </c>
      <c r="N1268" s="198" t="s">
        <v>1438</v>
      </c>
      <c r="O1268" s="196" t="s">
        <v>40</v>
      </c>
      <c r="P1268" s="198" t="s">
        <v>166</v>
      </c>
      <c r="R1268" s="196" t="s">
        <v>39</v>
      </c>
      <c r="S1268" s="196" t="s">
        <v>45</v>
      </c>
      <c r="T1268" s="211">
        <v>0.01</v>
      </c>
      <c r="U1268" s="201">
        <v>42650</v>
      </c>
      <c r="W1268" s="200" t="s">
        <v>93</v>
      </c>
      <c r="X1268" s="196" t="s">
        <v>103</v>
      </c>
      <c r="Y1268" s="196" t="s">
        <v>32</v>
      </c>
      <c r="Z1268" s="198" t="s">
        <v>1439</v>
      </c>
      <c r="AA1268" s="196" t="s">
        <v>10847</v>
      </c>
      <c r="AB1268" s="196" t="s">
        <v>10846</v>
      </c>
      <c r="AC1268" s="200">
        <v>1</v>
      </c>
      <c r="AD1268" s="200" t="s">
        <v>8231</v>
      </c>
      <c r="AE1268" s="203" t="s">
        <v>505</v>
      </c>
      <c r="AF1268" s="212">
        <v>49600</v>
      </c>
      <c r="AG1268" s="198" t="s">
        <v>1440</v>
      </c>
    </row>
    <row r="1269" spans="1:33" hidden="1" x14ac:dyDescent="0.25">
      <c r="A1269" s="209">
        <v>115687</v>
      </c>
      <c r="B1269" s="210">
        <v>1</v>
      </c>
      <c r="C1269" s="196" t="s">
        <v>97</v>
      </c>
      <c r="D1269" s="201">
        <v>40619</v>
      </c>
      <c r="E1269" s="196" t="s">
        <v>1435</v>
      </c>
      <c r="F1269" s="201">
        <v>44546</v>
      </c>
      <c r="G1269" s="196" t="s">
        <v>87</v>
      </c>
      <c r="H1269" s="198" t="s">
        <v>297</v>
      </c>
      <c r="I1269" s="196" t="s">
        <v>1436</v>
      </c>
      <c r="J1269" s="196" t="s">
        <v>101</v>
      </c>
      <c r="L1269" s="200" t="s">
        <v>101</v>
      </c>
      <c r="M1269" s="198" t="s">
        <v>1437</v>
      </c>
      <c r="N1269" s="198" t="s">
        <v>1438</v>
      </c>
      <c r="O1269" s="196" t="s">
        <v>40</v>
      </c>
      <c r="P1269" s="198" t="s">
        <v>166</v>
      </c>
      <c r="R1269" s="196" t="s">
        <v>39</v>
      </c>
      <c r="S1269" s="196" t="s">
        <v>45</v>
      </c>
      <c r="T1269" s="211">
        <v>0.01</v>
      </c>
      <c r="U1269" s="201">
        <v>42650</v>
      </c>
      <c r="W1269" s="200" t="s">
        <v>93</v>
      </c>
      <c r="X1269" s="196" t="s">
        <v>103</v>
      </c>
      <c r="Y1269" s="196" t="s">
        <v>32</v>
      </c>
      <c r="Z1269" s="198" t="s">
        <v>1439</v>
      </c>
      <c r="AA1269" s="196" t="s">
        <v>10848</v>
      </c>
      <c r="AB1269" s="196" t="s">
        <v>10846</v>
      </c>
      <c r="AC1269" s="200">
        <v>2</v>
      </c>
      <c r="AD1269" s="200" t="s">
        <v>8231</v>
      </c>
      <c r="AE1269" s="212">
        <v>-20000</v>
      </c>
      <c r="AF1269" s="212">
        <v>661000</v>
      </c>
      <c r="AG1269" s="198" t="s">
        <v>1440</v>
      </c>
    </row>
    <row r="1270" spans="1:33" hidden="1" x14ac:dyDescent="0.25">
      <c r="A1270" s="209">
        <v>115687</v>
      </c>
      <c r="B1270" s="210">
        <v>1</v>
      </c>
      <c r="C1270" s="196" t="s">
        <v>97</v>
      </c>
      <c r="D1270" s="201">
        <v>40619</v>
      </c>
      <c r="E1270" s="196" t="s">
        <v>1435</v>
      </c>
      <c r="F1270" s="201">
        <v>44546</v>
      </c>
      <c r="G1270" s="196" t="s">
        <v>87</v>
      </c>
      <c r="H1270" s="198" t="s">
        <v>297</v>
      </c>
      <c r="I1270" s="196" t="s">
        <v>1436</v>
      </c>
      <c r="J1270" s="196" t="s">
        <v>101</v>
      </c>
      <c r="L1270" s="200" t="s">
        <v>101</v>
      </c>
      <c r="M1270" s="198" t="s">
        <v>1437</v>
      </c>
      <c r="N1270" s="198" t="s">
        <v>1438</v>
      </c>
      <c r="O1270" s="196" t="s">
        <v>40</v>
      </c>
      <c r="P1270" s="198" t="s">
        <v>166</v>
      </c>
      <c r="R1270" s="196" t="s">
        <v>39</v>
      </c>
      <c r="S1270" s="196" t="s">
        <v>45</v>
      </c>
      <c r="T1270" s="211">
        <v>0.01</v>
      </c>
      <c r="U1270" s="201">
        <v>42650</v>
      </c>
      <c r="W1270" s="200" t="s">
        <v>93</v>
      </c>
      <c r="X1270" s="196" t="s">
        <v>103</v>
      </c>
      <c r="Y1270" s="196" t="s">
        <v>32</v>
      </c>
      <c r="Z1270" s="198" t="s">
        <v>1439</v>
      </c>
      <c r="AA1270" s="196" t="s">
        <v>10849</v>
      </c>
      <c r="AB1270" s="196" t="s">
        <v>10846</v>
      </c>
      <c r="AC1270" s="200">
        <v>3</v>
      </c>
      <c r="AD1270" s="200" t="s">
        <v>8231</v>
      </c>
      <c r="AE1270" s="212">
        <v>20000</v>
      </c>
      <c r="AF1270" s="212">
        <v>3562450</v>
      </c>
      <c r="AG1270" s="198" t="s">
        <v>1440</v>
      </c>
    </row>
    <row r="1271" spans="1:33" hidden="1" x14ac:dyDescent="0.25">
      <c r="A1271" s="209">
        <v>115692</v>
      </c>
      <c r="B1271" s="210">
        <v>4</v>
      </c>
      <c r="C1271" s="196" t="s">
        <v>114</v>
      </c>
      <c r="D1271" s="201">
        <v>40619</v>
      </c>
      <c r="E1271" s="196" t="s">
        <v>195</v>
      </c>
      <c r="F1271" s="201">
        <v>44278</v>
      </c>
      <c r="G1271" s="196" t="s">
        <v>170</v>
      </c>
      <c r="H1271" s="198" t="s">
        <v>196</v>
      </c>
      <c r="I1271" s="196" t="s">
        <v>197</v>
      </c>
      <c r="J1271" s="196" t="s">
        <v>101</v>
      </c>
      <c r="L1271" s="200" t="s">
        <v>101</v>
      </c>
      <c r="M1271" s="198" t="s">
        <v>198</v>
      </c>
      <c r="N1271" s="198" t="s">
        <v>199</v>
      </c>
      <c r="O1271" s="196" t="s">
        <v>40</v>
      </c>
      <c r="P1271" s="198" t="s">
        <v>166</v>
      </c>
      <c r="R1271" s="196" t="s">
        <v>39</v>
      </c>
      <c r="S1271" s="196" t="s">
        <v>45</v>
      </c>
      <c r="T1271" s="211">
        <v>0.25600000000000001</v>
      </c>
      <c r="U1271" s="201">
        <v>42412</v>
      </c>
      <c r="W1271" s="200" t="s">
        <v>93</v>
      </c>
      <c r="X1271" s="196" t="s">
        <v>103</v>
      </c>
      <c r="Z1271" s="198" t="s">
        <v>200</v>
      </c>
      <c r="AA1271" s="196" t="s">
        <v>10850</v>
      </c>
      <c r="AB1271" s="196" t="s">
        <v>10851</v>
      </c>
      <c r="AC1271" s="200">
        <v>0</v>
      </c>
      <c r="AD1271" s="200" t="s">
        <v>8231</v>
      </c>
      <c r="AE1271" s="212">
        <v>-3688.33</v>
      </c>
      <c r="AF1271" s="212">
        <v>124311.67</v>
      </c>
      <c r="AG1271" s="198" t="s">
        <v>201</v>
      </c>
    </row>
    <row r="1272" spans="1:33" hidden="1" x14ac:dyDescent="0.25">
      <c r="A1272" s="209">
        <v>115692</v>
      </c>
      <c r="B1272" s="210">
        <v>4</v>
      </c>
      <c r="C1272" s="196" t="s">
        <v>114</v>
      </c>
      <c r="D1272" s="201">
        <v>40619</v>
      </c>
      <c r="E1272" s="196" t="s">
        <v>195</v>
      </c>
      <c r="F1272" s="201">
        <v>44278</v>
      </c>
      <c r="G1272" s="196" t="s">
        <v>170</v>
      </c>
      <c r="H1272" s="198" t="s">
        <v>196</v>
      </c>
      <c r="I1272" s="196" t="s">
        <v>197</v>
      </c>
      <c r="J1272" s="196" t="s">
        <v>101</v>
      </c>
      <c r="L1272" s="200" t="s">
        <v>101</v>
      </c>
      <c r="M1272" s="198" t="s">
        <v>198</v>
      </c>
      <c r="N1272" s="198" t="s">
        <v>199</v>
      </c>
      <c r="O1272" s="196" t="s">
        <v>40</v>
      </c>
      <c r="P1272" s="198" t="s">
        <v>166</v>
      </c>
      <c r="R1272" s="196" t="s">
        <v>39</v>
      </c>
      <c r="S1272" s="196" t="s">
        <v>45</v>
      </c>
      <c r="T1272" s="211">
        <v>0.25600000000000001</v>
      </c>
      <c r="U1272" s="201">
        <v>42412</v>
      </c>
      <c r="W1272" s="200" t="s">
        <v>93</v>
      </c>
      <c r="X1272" s="196" t="s">
        <v>103</v>
      </c>
      <c r="Z1272" s="198" t="s">
        <v>200</v>
      </c>
      <c r="AA1272" s="196" t="s">
        <v>10852</v>
      </c>
      <c r="AB1272" s="196" t="s">
        <v>10851</v>
      </c>
      <c r="AC1272" s="200">
        <v>1</v>
      </c>
      <c r="AD1272" s="200" t="s">
        <v>8231</v>
      </c>
      <c r="AE1272" s="212">
        <v>111.76</v>
      </c>
      <c r="AF1272" s="212">
        <v>99611.76</v>
      </c>
      <c r="AG1272" s="198" t="s">
        <v>201</v>
      </c>
    </row>
    <row r="1273" spans="1:33" hidden="1" x14ac:dyDescent="0.25">
      <c r="A1273" s="209">
        <v>115692</v>
      </c>
      <c r="B1273" s="210">
        <v>4</v>
      </c>
      <c r="C1273" s="196" t="s">
        <v>114</v>
      </c>
      <c r="D1273" s="201">
        <v>40619</v>
      </c>
      <c r="E1273" s="196" t="s">
        <v>195</v>
      </c>
      <c r="F1273" s="201">
        <v>44278</v>
      </c>
      <c r="G1273" s="196" t="s">
        <v>170</v>
      </c>
      <c r="H1273" s="198" t="s">
        <v>196</v>
      </c>
      <c r="I1273" s="196" t="s">
        <v>197</v>
      </c>
      <c r="J1273" s="196" t="s">
        <v>101</v>
      </c>
      <c r="L1273" s="200" t="s">
        <v>101</v>
      </c>
      <c r="M1273" s="198" t="s">
        <v>198</v>
      </c>
      <c r="N1273" s="198" t="s">
        <v>199</v>
      </c>
      <c r="O1273" s="196" t="s">
        <v>40</v>
      </c>
      <c r="P1273" s="198" t="s">
        <v>166</v>
      </c>
      <c r="R1273" s="196" t="s">
        <v>39</v>
      </c>
      <c r="S1273" s="196" t="s">
        <v>45</v>
      </c>
      <c r="T1273" s="211">
        <v>0.25600000000000001</v>
      </c>
      <c r="U1273" s="201">
        <v>42412</v>
      </c>
      <c r="W1273" s="200" t="s">
        <v>93</v>
      </c>
      <c r="X1273" s="196" t="s">
        <v>103</v>
      </c>
      <c r="Z1273" s="198" t="s">
        <v>200</v>
      </c>
      <c r="AA1273" s="196" t="s">
        <v>10853</v>
      </c>
      <c r="AB1273" s="196" t="s">
        <v>10851</v>
      </c>
      <c r="AC1273" s="200">
        <v>2</v>
      </c>
      <c r="AD1273" s="200" t="s">
        <v>8231</v>
      </c>
      <c r="AE1273" s="212">
        <v>-13591.69</v>
      </c>
      <c r="AF1273" s="212">
        <v>65408.31</v>
      </c>
      <c r="AG1273" s="198" t="s">
        <v>201</v>
      </c>
    </row>
    <row r="1274" spans="1:33" hidden="1" x14ac:dyDescent="0.25">
      <c r="A1274" s="209">
        <v>115692</v>
      </c>
      <c r="B1274" s="210">
        <v>4</v>
      </c>
      <c r="C1274" s="196" t="s">
        <v>114</v>
      </c>
      <c r="D1274" s="201">
        <v>40619</v>
      </c>
      <c r="E1274" s="196" t="s">
        <v>195</v>
      </c>
      <c r="F1274" s="201">
        <v>44278</v>
      </c>
      <c r="G1274" s="196" t="s">
        <v>170</v>
      </c>
      <c r="H1274" s="198" t="s">
        <v>196</v>
      </c>
      <c r="I1274" s="196" t="s">
        <v>197</v>
      </c>
      <c r="J1274" s="196" t="s">
        <v>101</v>
      </c>
      <c r="L1274" s="200" t="s">
        <v>101</v>
      </c>
      <c r="M1274" s="198" t="s">
        <v>198</v>
      </c>
      <c r="N1274" s="198" t="s">
        <v>199</v>
      </c>
      <c r="O1274" s="196" t="s">
        <v>40</v>
      </c>
      <c r="P1274" s="198" t="s">
        <v>166</v>
      </c>
      <c r="R1274" s="196" t="s">
        <v>39</v>
      </c>
      <c r="S1274" s="196" t="s">
        <v>45</v>
      </c>
      <c r="T1274" s="211">
        <v>0.25600000000000001</v>
      </c>
      <c r="U1274" s="201">
        <v>42412</v>
      </c>
      <c r="W1274" s="200" t="s">
        <v>93</v>
      </c>
      <c r="X1274" s="196" t="s">
        <v>103</v>
      </c>
      <c r="Z1274" s="198" t="s">
        <v>200</v>
      </c>
      <c r="AA1274" s="196" t="s">
        <v>10854</v>
      </c>
      <c r="AB1274" s="196" t="s">
        <v>10851</v>
      </c>
      <c r="AC1274" s="200">
        <v>3</v>
      </c>
      <c r="AD1274" s="200" t="s">
        <v>8231</v>
      </c>
      <c r="AE1274" s="212">
        <v>43046.87</v>
      </c>
      <c r="AF1274" s="212">
        <v>1793087.87</v>
      </c>
      <c r="AG1274" s="198" t="s">
        <v>201</v>
      </c>
    </row>
    <row r="1275" spans="1:33" hidden="1" x14ac:dyDescent="0.25">
      <c r="A1275" s="209">
        <v>115738.01</v>
      </c>
      <c r="B1275" s="210">
        <v>3</v>
      </c>
      <c r="C1275" s="196" t="s">
        <v>114</v>
      </c>
      <c r="D1275" s="201">
        <v>43707</v>
      </c>
      <c r="E1275" s="196" t="s">
        <v>134</v>
      </c>
      <c r="F1275" s="201">
        <v>44523</v>
      </c>
      <c r="G1275" s="196" t="s">
        <v>98</v>
      </c>
      <c r="H1275" s="198" t="s">
        <v>1544</v>
      </c>
      <c r="I1275" s="196" t="s">
        <v>1545</v>
      </c>
      <c r="J1275" s="196" t="s">
        <v>101</v>
      </c>
      <c r="L1275" s="200" t="s">
        <v>101</v>
      </c>
      <c r="M1275" s="198" t="s">
        <v>1568</v>
      </c>
      <c r="O1275" s="196" t="s">
        <v>438</v>
      </c>
      <c r="P1275" s="198" t="s">
        <v>439</v>
      </c>
      <c r="R1275" s="196" t="s">
        <v>39</v>
      </c>
      <c r="S1275" s="196" t="s">
        <v>46</v>
      </c>
      <c r="T1275" s="211">
        <v>0.15</v>
      </c>
      <c r="U1275" s="201">
        <v>43966</v>
      </c>
      <c r="W1275" s="200" t="s">
        <v>93</v>
      </c>
      <c r="X1275" s="196" t="s">
        <v>103</v>
      </c>
      <c r="Y1275" s="196" t="s">
        <v>32</v>
      </c>
      <c r="Z1275" s="198" t="s">
        <v>1569</v>
      </c>
      <c r="AA1275" s="196" t="s">
        <v>10855</v>
      </c>
      <c r="AC1275" s="200">
        <v>1</v>
      </c>
      <c r="AD1275" s="200" t="s">
        <v>8274</v>
      </c>
      <c r="AE1275" s="212">
        <v>1743.99</v>
      </c>
      <c r="AF1275" s="212">
        <v>64743.99</v>
      </c>
      <c r="AG1275" s="198" t="s">
        <v>1570</v>
      </c>
    </row>
    <row r="1276" spans="1:33" hidden="1" x14ac:dyDescent="0.25">
      <c r="A1276" s="209">
        <v>115738.01</v>
      </c>
      <c r="B1276" s="210">
        <v>3</v>
      </c>
      <c r="C1276" s="196" t="s">
        <v>114</v>
      </c>
      <c r="D1276" s="201">
        <v>43707</v>
      </c>
      <c r="E1276" s="196" t="s">
        <v>134</v>
      </c>
      <c r="F1276" s="201">
        <v>44523</v>
      </c>
      <c r="G1276" s="196" t="s">
        <v>98</v>
      </c>
      <c r="H1276" s="198" t="s">
        <v>1544</v>
      </c>
      <c r="I1276" s="196" t="s">
        <v>1545</v>
      </c>
      <c r="J1276" s="196" t="s">
        <v>101</v>
      </c>
      <c r="L1276" s="200" t="s">
        <v>101</v>
      </c>
      <c r="M1276" s="198" t="s">
        <v>1568</v>
      </c>
      <c r="O1276" s="196" t="s">
        <v>438</v>
      </c>
      <c r="P1276" s="198" t="s">
        <v>439</v>
      </c>
      <c r="R1276" s="196" t="s">
        <v>39</v>
      </c>
      <c r="S1276" s="196" t="s">
        <v>46</v>
      </c>
      <c r="T1276" s="211">
        <v>0.15</v>
      </c>
      <c r="U1276" s="201">
        <v>43966</v>
      </c>
      <c r="W1276" s="200" t="s">
        <v>93</v>
      </c>
      <c r="X1276" s="196" t="s">
        <v>103</v>
      </c>
      <c r="Y1276" s="196" t="s">
        <v>32</v>
      </c>
      <c r="Z1276" s="198" t="s">
        <v>1569</v>
      </c>
      <c r="AA1276" s="196" t="s">
        <v>10856</v>
      </c>
      <c r="AC1276" s="200">
        <v>3</v>
      </c>
      <c r="AD1276" s="200" t="s">
        <v>8274</v>
      </c>
      <c r="AE1276" s="212">
        <v>665.59</v>
      </c>
      <c r="AF1276" s="212">
        <v>402496.59</v>
      </c>
      <c r="AG1276" s="198" t="s">
        <v>1570</v>
      </c>
    </row>
    <row r="1277" spans="1:33" hidden="1" x14ac:dyDescent="0.25">
      <c r="A1277" s="209">
        <v>115760</v>
      </c>
      <c r="B1277" s="210">
        <v>1</v>
      </c>
      <c r="C1277" s="196" t="s">
        <v>114</v>
      </c>
      <c r="D1277" s="201">
        <v>40639</v>
      </c>
      <c r="E1277" s="196" t="s">
        <v>98</v>
      </c>
      <c r="F1277" s="201">
        <v>44461</v>
      </c>
      <c r="G1277" s="196" t="s">
        <v>98</v>
      </c>
      <c r="H1277" s="198" t="s">
        <v>443</v>
      </c>
      <c r="I1277" s="196" t="s">
        <v>444</v>
      </c>
      <c r="J1277" s="196" t="s">
        <v>101</v>
      </c>
      <c r="L1277" s="200" t="s">
        <v>101</v>
      </c>
      <c r="M1277" s="198" t="s">
        <v>8959</v>
      </c>
      <c r="O1277" s="196" t="s">
        <v>438</v>
      </c>
      <c r="P1277" s="198" t="s">
        <v>439</v>
      </c>
      <c r="R1277" s="196" t="s">
        <v>39</v>
      </c>
      <c r="S1277" s="196" t="s">
        <v>46</v>
      </c>
      <c r="T1277" s="211">
        <v>0.37</v>
      </c>
      <c r="W1277" s="200" t="s">
        <v>93</v>
      </c>
      <c r="X1277" s="196" t="s">
        <v>103</v>
      </c>
      <c r="Z1277" s="198" t="s">
        <v>8961</v>
      </c>
      <c r="AA1277" s="196" t="s">
        <v>10857</v>
      </c>
      <c r="AC1277" s="200">
        <v>3</v>
      </c>
      <c r="AD1277" s="200" t="s">
        <v>8274</v>
      </c>
      <c r="AE1277" s="212">
        <v>-9200</v>
      </c>
      <c r="AF1277" s="212">
        <v>20800</v>
      </c>
    </row>
    <row r="1278" spans="1:33" ht="36" hidden="1" x14ac:dyDescent="0.25">
      <c r="A1278" s="209">
        <v>115761</v>
      </c>
      <c r="B1278" s="210">
        <v>2</v>
      </c>
      <c r="C1278" s="196" t="s">
        <v>114</v>
      </c>
      <c r="D1278" s="201">
        <v>40640</v>
      </c>
      <c r="E1278" s="196" t="s">
        <v>1833</v>
      </c>
      <c r="F1278" s="201">
        <v>44643</v>
      </c>
      <c r="G1278" s="196" t="s">
        <v>170</v>
      </c>
      <c r="H1278" s="198" t="s">
        <v>236</v>
      </c>
      <c r="I1278" s="196" t="s">
        <v>10858</v>
      </c>
      <c r="K1278" s="196" t="s">
        <v>10859</v>
      </c>
      <c r="L1278" s="200" t="s">
        <v>183</v>
      </c>
      <c r="M1278" s="198" t="s">
        <v>10860</v>
      </c>
      <c r="N1278" s="198" t="s">
        <v>1835</v>
      </c>
      <c r="O1278" s="196" t="s">
        <v>1836</v>
      </c>
      <c r="P1278" s="198" t="s">
        <v>1835</v>
      </c>
      <c r="R1278" s="196" t="s">
        <v>47</v>
      </c>
      <c r="S1278" s="196" t="s">
        <v>45</v>
      </c>
      <c r="T1278" s="211">
        <v>0.16</v>
      </c>
      <c r="U1278" s="201">
        <v>43378</v>
      </c>
      <c r="W1278" s="200" t="s">
        <v>93</v>
      </c>
      <c r="X1278" s="196" t="s">
        <v>103</v>
      </c>
      <c r="AA1278" s="196" t="s">
        <v>10861</v>
      </c>
      <c r="AB1278" s="196" t="s">
        <v>10862</v>
      </c>
      <c r="AC1278" s="200">
        <v>0</v>
      </c>
      <c r="AD1278" s="200" t="s">
        <v>8231</v>
      </c>
      <c r="AE1278" s="212">
        <v>-355.31</v>
      </c>
      <c r="AF1278" s="212">
        <v>87644.69</v>
      </c>
      <c r="AG1278" s="198" t="s">
        <v>10863</v>
      </c>
    </row>
    <row r="1279" spans="1:33" ht="36" hidden="1" x14ac:dyDescent="0.25">
      <c r="A1279" s="209">
        <v>115761</v>
      </c>
      <c r="B1279" s="210">
        <v>2</v>
      </c>
      <c r="C1279" s="196" t="s">
        <v>114</v>
      </c>
      <c r="D1279" s="201">
        <v>40640</v>
      </c>
      <c r="E1279" s="196" t="s">
        <v>1833</v>
      </c>
      <c r="F1279" s="201">
        <v>44643</v>
      </c>
      <c r="G1279" s="196" t="s">
        <v>170</v>
      </c>
      <c r="H1279" s="198" t="s">
        <v>236</v>
      </c>
      <c r="I1279" s="196" t="s">
        <v>10858</v>
      </c>
      <c r="K1279" s="196" t="s">
        <v>10859</v>
      </c>
      <c r="L1279" s="200" t="s">
        <v>183</v>
      </c>
      <c r="M1279" s="198" t="s">
        <v>10860</v>
      </c>
      <c r="N1279" s="198" t="s">
        <v>1835</v>
      </c>
      <c r="O1279" s="196" t="s">
        <v>1836</v>
      </c>
      <c r="P1279" s="198" t="s">
        <v>1835</v>
      </c>
      <c r="R1279" s="196" t="s">
        <v>47</v>
      </c>
      <c r="S1279" s="196" t="s">
        <v>45</v>
      </c>
      <c r="T1279" s="211">
        <v>0.16</v>
      </c>
      <c r="U1279" s="201">
        <v>43378</v>
      </c>
      <c r="W1279" s="200" t="s">
        <v>93</v>
      </c>
      <c r="X1279" s="196" t="s">
        <v>103</v>
      </c>
      <c r="AA1279" s="196" t="s">
        <v>10864</v>
      </c>
      <c r="AB1279" s="196" t="s">
        <v>10862</v>
      </c>
      <c r="AC1279" s="200">
        <v>1</v>
      </c>
      <c r="AD1279" s="200" t="s">
        <v>8231</v>
      </c>
      <c r="AE1279" s="203" t="s">
        <v>505</v>
      </c>
      <c r="AF1279" s="212">
        <v>55183.21</v>
      </c>
      <c r="AG1279" s="198" t="s">
        <v>10863</v>
      </c>
    </row>
    <row r="1280" spans="1:33" ht="36" hidden="1" x14ac:dyDescent="0.25">
      <c r="A1280" s="209">
        <v>115761</v>
      </c>
      <c r="B1280" s="210">
        <v>2</v>
      </c>
      <c r="C1280" s="196" t="s">
        <v>114</v>
      </c>
      <c r="D1280" s="201">
        <v>40640</v>
      </c>
      <c r="E1280" s="196" t="s">
        <v>1833</v>
      </c>
      <c r="F1280" s="201">
        <v>44643</v>
      </c>
      <c r="G1280" s="196" t="s">
        <v>170</v>
      </c>
      <c r="H1280" s="198" t="s">
        <v>236</v>
      </c>
      <c r="I1280" s="196" t="s">
        <v>10858</v>
      </c>
      <c r="K1280" s="196" t="s">
        <v>10859</v>
      </c>
      <c r="L1280" s="200" t="s">
        <v>183</v>
      </c>
      <c r="M1280" s="198" t="s">
        <v>10860</v>
      </c>
      <c r="N1280" s="198" t="s">
        <v>1835</v>
      </c>
      <c r="O1280" s="196" t="s">
        <v>1836</v>
      </c>
      <c r="P1280" s="198" t="s">
        <v>1835</v>
      </c>
      <c r="R1280" s="196" t="s">
        <v>47</v>
      </c>
      <c r="S1280" s="196" t="s">
        <v>45</v>
      </c>
      <c r="T1280" s="211">
        <v>0.16</v>
      </c>
      <c r="U1280" s="201">
        <v>43378</v>
      </c>
      <c r="W1280" s="200" t="s">
        <v>93</v>
      </c>
      <c r="X1280" s="196" t="s">
        <v>103</v>
      </c>
      <c r="AA1280" s="196" t="s">
        <v>10865</v>
      </c>
      <c r="AB1280" s="196" t="s">
        <v>10862</v>
      </c>
      <c r="AC1280" s="200">
        <v>2</v>
      </c>
      <c r="AD1280" s="200" t="s">
        <v>8231</v>
      </c>
      <c r="AE1280" s="203" t="s">
        <v>505</v>
      </c>
      <c r="AF1280" s="212">
        <v>478059.4</v>
      </c>
      <c r="AG1280" s="198" t="s">
        <v>10863</v>
      </c>
    </row>
    <row r="1281" spans="1:33" ht="36" hidden="1" x14ac:dyDescent="0.25">
      <c r="A1281" s="209">
        <v>115761</v>
      </c>
      <c r="B1281" s="210">
        <v>2</v>
      </c>
      <c r="C1281" s="196" t="s">
        <v>114</v>
      </c>
      <c r="D1281" s="201">
        <v>40640</v>
      </c>
      <c r="E1281" s="196" t="s">
        <v>1833</v>
      </c>
      <c r="F1281" s="201">
        <v>44643</v>
      </c>
      <c r="G1281" s="196" t="s">
        <v>170</v>
      </c>
      <c r="H1281" s="198" t="s">
        <v>236</v>
      </c>
      <c r="I1281" s="196" t="s">
        <v>10858</v>
      </c>
      <c r="K1281" s="196" t="s">
        <v>10859</v>
      </c>
      <c r="L1281" s="200" t="s">
        <v>183</v>
      </c>
      <c r="M1281" s="198" t="s">
        <v>10860</v>
      </c>
      <c r="N1281" s="198" t="s">
        <v>1835</v>
      </c>
      <c r="O1281" s="196" t="s">
        <v>1836</v>
      </c>
      <c r="P1281" s="198" t="s">
        <v>1835</v>
      </c>
      <c r="R1281" s="196" t="s">
        <v>47</v>
      </c>
      <c r="S1281" s="196" t="s">
        <v>45</v>
      </c>
      <c r="T1281" s="211">
        <v>0.16</v>
      </c>
      <c r="U1281" s="201">
        <v>43378</v>
      </c>
      <c r="W1281" s="200" t="s">
        <v>93</v>
      </c>
      <c r="X1281" s="196" t="s">
        <v>103</v>
      </c>
      <c r="AA1281" s="196" t="s">
        <v>10866</v>
      </c>
      <c r="AB1281" s="196" t="s">
        <v>10862</v>
      </c>
      <c r="AC1281" s="200">
        <v>3</v>
      </c>
      <c r="AD1281" s="200" t="s">
        <v>8231</v>
      </c>
      <c r="AE1281" s="203" t="s">
        <v>505</v>
      </c>
      <c r="AF1281" s="212">
        <v>606704.67000000004</v>
      </c>
      <c r="AG1281" s="198" t="s">
        <v>10863</v>
      </c>
    </row>
    <row r="1282" spans="1:33" hidden="1" x14ac:dyDescent="0.25">
      <c r="A1282" s="209">
        <v>115763</v>
      </c>
      <c r="B1282" s="210">
        <v>2</v>
      </c>
      <c r="C1282" s="196" t="s">
        <v>114</v>
      </c>
      <c r="D1282" s="201">
        <v>40644</v>
      </c>
      <c r="E1282" s="196" t="s">
        <v>98</v>
      </c>
      <c r="F1282" s="201">
        <v>43858</v>
      </c>
      <c r="G1282" s="196" t="s">
        <v>98</v>
      </c>
      <c r="H1282" s="198" t="s">
        <v>399</v>
      </c>
      <c r="I1282" s="196" t="s">
        <v>2102</v>
      </c>
      <c r="J1282" s="196" t="s">
        <v>101</v>
      </c>
      <c r="L1282" s="200" t="s">
        <v>101</v>
      </c>
      <c r="M1282" s="198" t="s">
        <v>10867</v>
      </c>
      <c r="O1282" s="196" t="s">
        <v>119</v>
      </c>
      <c r="P1282" s="198" t="s">
        <v>1329</v>
      </c>
      <c r="R1282" s="196" t="s">
        <v>4525</v>
      </c>
      <c r="S1282" s="196" t="s">
        <v>46</v>
      </c>
      <c r="T1282" s="211">
        <v>0.6</v>
      </c>
      <c r="U1282" s="201">
        <v>41831</v>
      </c>
      <c r="W1282" s="200" t="s">
        <v>93</v>
      </c>
      <c r="AA1282" s="196" t="s">
        <v>10868</v>
      </c>
      <c r="AC1282" s="200">
        <v>1</v>
      </c>
      <c r="AD1282" s="200" t="s">
        <v>8274</v>
      </c>
      <c r="AE1282" s="203" t="s">
        <v>505</v>
      </c>
      <c r="AF1282" s="212">
        <v>331904.14</v>
      </c>
      <c r="AG1282" s="198" t="s">
        <v>10869</v>
      </c>
    </row>
    <row r="1283" spans="1:33" hidden="1" x14ac:dyDescent="0.25">
      <c r="A1283" s="209">
        <v>115763</v>
      </c>
      <c r="B1283" s="210">
        <v>2</v>
      </c>
      <c r="C1283" s="196" t="s">
        <v>114</v>
      </c>
      <c r="D1283" s="201">
        <v>40644</v>
      </c>
      <c r="E1283" s="196" t="s">
        <v>98</v>
      </c>
      <c r="F1283" s="201">
        <v>43858</v>
      </c>
      <c r="G1283" s="196" t="s">
        <v>98</v>
      </c>
      <c r="H1283" s="198" t="s">
        <v>399</v>
      </c>
      <c r="I1283" s="196" t="s">
        <v>2102</v>
      </c>
      <c r="J1283" s="196" t="s">
        <v>101</v>
      </c>
      <c r="L1283" s="200" t="s">
        <v>101</v>
      </c>
      <c r="M1283" s="198" t="s">
        <v>10867</v>
      </c>
      <c r="O1283" s="196" t="s">
        <v>119</v>
      </c>
      <c r="P1283" s="198" t="s">
        <v>1329</v>
      </c>
      <c r="R1283" s="196" t="s">
        <v>4525</v>
      </c>
      <c r="S1283" s="196" t="s">
        <v>46</v>
      </c>
      <c r="T1283" s="211">
        <v>0.6</v>
      </c>
      <c r="U1283" s="201">
        <v>41831</v>
      </c>
      <c r="W1283" s="200" t="s">
        <v>93</v>
      </c>
      <c r="AA1283" s="196" t="s">
        <v>10870</v>
      </c>
      <c r="AC1283" s="200">
        <v>2</v>
      </c>
      <c r="AD1283" s="200" t="s">
        <v>8274</v>
      </c>
      <c r="AE1283" s="203" t="s">
        <v>505</v>
      </c>
      <c r="AF1283" s="212">
        <v>78822.899999999994</v>
      </c>
      <c r="AG1283" s="198" t="s">
        <v>10869</v>
      </c>
    </row>
    <row r="1284" spans="1:33" hidden="1" x14ac:dyDescent="0.25">
      <c r="A1284" s="209">
        <v>115763</v>
      </c>
      <c r="B1284" s="210">
        <v>2</v>
      </c>
      <c r="C1284" s="196" t="s">
        <v>114</v>
      </c>
      <c r="D1284" s="201">
        <v>40644</v>
      </c>
      <c r="E1284" s="196" t="s">
        <v>98</v>
      </c>
      <c r="F1284" s="201">
        <v>43858</v>
      </c>
      <c r="G1284" s="196" t="s">
        <v>98</v>
      </c>
      <c r="H1284" s="198" t="s">
        <v>399</v>
      </c>
      <c r="I1284" s="196" t="s">
        <v>2102</v>
      </c>
      <c r="J1284" s="196" t="s">
        <v>101</v>
      </c>
      <c r="L1284" s="200" t="s">
        <v>101</v>
      </c>
      <c r="M1284" s="198" t="s">
        <v>10867</v>
      </c>
      <c r="O1284" s="196" t="s">
        <v>119</v>
      </c>
      <c r="P1284" s="198" t="s">
        <v>1329</v>
      </c>
      <c r="R1284" s="196" t="s">
        <v>4525</v>
      </c>
      <c r="S1284" s="196" t="s">
        <v>46</v>
      </c>
      <c r="T1284" s="211">
        <v>0.6</v>
      </c>
      <c r="U1284" s="201">
        <v>41831</v>
      </c>
      <c r="W1284" s="200" t="s">
        <v>93</v>
      </c>
      <c r="AA1284" s="196" t="s">
        <v>10871</v>
      </c>
      <c r="AC1284" s="200">
        <v>3</v>
      </c>
      <c r="AD1284" s="200" t="s">
        <v>8274</v>
      </c>
      <c r="AE1284" s="203" t="s">
        <v>505</v>
      </c>
      <c r="AF1284" s="212">
        <v>6930455.3200000003</v>
      </c>
      <c r="AG1284" s="198" t="s">
        <v>10869</v>
      </c>
    </row>
    <row r="1285" spans="1:33" hidden="1" x14ac:dyDescent="0.25">
      <c r="A1285" s="209">
        <v>115764</v>
      </c>
      <c r="B1285" s="210">
        <v>2</v>
      </c>
      <c r="C1285" s="196" t="s">
        <v>114</v>
      </c>
      <c r="D1285" s="201">
        <v>40644</v>
      </c>
      <c r="E1285" s="196" t="s">
        <v>98</v>
      </c>
      <c r="F1285" s="201">
        <v>44340</v>
      </c>
      <c r="G1285" s="196" t="s">
        <v>98</v>
      </c>
      <c r="H1285" s="198" t="s">
        <v>404</v>
      </c>
      <c r="I1285" s="196" t="s">
        <v>1545</v>
      </c>
      <c r="J1285" s="196" t="s">
        <v>101</v>
      </c>
      <c r="L1285" s="200" t="s">
        <v>101</v>
      </c>
      <c r="M1285" s="198" t="s">
        <v>10872</v>
      </c>
      <c r="O1285" s="196" t="s">
        <v>119</v>
      </c>
      <c r="P1285" s="198" t="s">
        <v>1329</v>
      </c>
      <c r="R1285" s="196" t="s">
        <v>4525</v>
      </c>
      <c r="S1285" s="196" t="s">
        <v>46</v>
      </c>
      <c r="T1285" s="211">
        <v>0.192</v>
      </c>
      <c r="U1285" s="201">
        <v>42048</v>
      </c>
      <c r="W1285" s="200" t="s">
        <v>93</v>
      </c>
      <c r="AA1285" s="196" t="s">
        <v>10873</v>
      </c>
      <c r="AC1285" s="200">
        <v>1</v>
      </c>
      <c r="AD1285" s="200" t="s">
        <v>8274</v>
      </c>
      <c r="AE1285" s="203" t="s">
        <v>505</v>
      </c>
      <c r="AF1285" s="212">
        <v>121053.59</v>
      </c>
      <c r="AG1285" s="198" t="s">
        <v>10874</v>
      </c>
    </row>
    <row r="1286" spans="1:33" hidden="1" x14ac:dyDescent="0.25">
      <c r="A1286" s="209">
        <v>115764</v>
      </c>
      <c r="B1286" s="210">
        <v>2</v>
      </c>
      <c r="C1286" s="196" t="s">
        <v>114</v>
      </c>
      <c r="D1286" s="201">
        <v>40644</v>
      </c>
      <c r="E1286" s="196" t="s">
        <v>98</v>
      </c>
      <c r="F1286" s="201">
        <v>44340</v>
      </c>
      <c r="G1286" s="196" t="s">
        <v>98</v>
      </c>
      <c r="H1286" s="198" t="s">
        <v>404</v>
      </c>
      <c r="I1286" s="196" t="s">
        <v>1545</v>
      </c>
      <c r="J1286" s="196" t="s">
        <v>101</v>
      </c>
      <c r="L1286" s="200" t="s">
        <v>101</v>
      </c>
      <c r="M1286" s="198" t="s">
        <v>10872</v>
      </c>
      <c r="O1286" s="196" t="s">
        <v>119</v>
      </c>
      <c r="P1286" s="198" t="s">
        <v>1329</v>
      </c>
      <c r="R1286" s="196" t="s">
        <v>4525</v>
      </c>
      <c r="S1286" s="196" t="s">
        <v>46</v>
      </c>
      <c r="T1286" s="211">
        <v>0.192</v>
      </c>
      <c r="U1286" s="201">
        <v>42048</v>
      </c>
      <c r="W1286" s="200" t="s">
        <v>93</v>
      </c>
      <c r="AA1286" s="196" t="s">
        <v>10875</v>
      </c>
      <c r="AC1286" s="200">
        <v>2</v>
      </c>
      <c r="AD1286" s="200" t="s">
        <v>8274</v>
      </c>
      <c r="AE1286" s="203" t="s">
        <v>505</v>
      </c>
      <c r="AF1286" s="212">
        <v>0</v>
      </c>
      <c r="AG1286" s="198" t="s">
        <v>10874</v>
      </c>
    </row>
    <row r="1287" spans="1:33" hidden="1" x14ac:dyDescent="0.25">
      <c r="A1287" s="209">
        <v>115764</v>
      </c>
      <c r="B1287" s="210">
        <v>2</v>
      </c>
      <c r="C1287" s="196" t="s">
        <v>114</v>
      </c>
      <c r="D1287" s="201">
        <v>40644</v>
      </c>
      <c r="E1287" s="196" t="s">
        <v>98</v>
      </c>
      <c r="F1287" s="201">
        <v>44340</v>
      </c>
      <c r="G1287" s="196" t="s">
        <v>98</v>
      </c>
      <c r="H1287" s="198" t="s">
        <v>404</v>
      </c>
      <c r="I1287" s="196" t="s">
        <v>1545</v>
      </c>
      <c r="J1287" s="196" t="s">
        <v>101</v>
      </c>
      <c r="L1287" s="200" t="s">
        <v>101</v>
      </c>
      <c r="M1287" s="198" t="s">
        <v>10872</v>
      </c>
      <c r="O1287" s="196" t="s">
        <v>119</v>
      </c>
      <c r="P1287" s="198" t="s">
        <v>1329</v>
      </c>
      <c r="R1287" s="196" t="s">
        <v>4525</v>
      </c>
      <c r="S1287" s="196" t="s">
        <v>46</v>
      </c>
      <c r="T1287" s="211">
        <v>0.192</v>
      </c>
      <c r="U1287" s="201">
        <v>42048</v>
      </c>
      <c r="W1287" s="200" t="s">
        <v>93</v>
      </c>
      <c r="AA1287" s="196" t="s">
        <v>10876</v>
      </c>
      <c r="AC1287" s="200">
        <v>3</v>
      </c>
      <c r="AD1287" s="200" t="s">
        <v>8274</v>
      </c>
      <c r="AE1287" s="203" t="s">
        <v>505</v>
      </c>
      <c r="AF1287" s="212">
        <v>2990225.42</v>
      </c>
      <c r="AG1287" s="198" t="s">
        <v>10874</v>
      </c>
    </row>
    <row r="1288" spans="1:33" ht="36" hidden="1" x14ac:dyDescent="0.25">
      <c r="A1288" s="209">
        <v>115777</v>
      </c>
      <c r="B1288" s="210">
        <v>2</v>
      </c>
      <c r="C1288" s="196" t="s">
        <v>97</v>
      </c>
      <c r="D1288" s="201">
        <v>40648</v>
      </c>
      <c r="E1288" s="196" t="s">
        <v>2170</v>
      </c>
      <c r="F1288" s="201">
        <v>43035</v>
      </c>
      <c r="G1288" s="196" t="s">
        <v>426</v>
      </c>
      <c r="H1288" s="198" t="s">
        <v>128</v>
      </c>
      <c r="I1288" s="196" t="s">
        <v>603</v>
      </c>
      <c r="J1288" s="196" t="s">
        <v>299</v>
      </c>
      <c r="L1288" s="200" t="s">
        <v>300</v>
      </c>
      <c r="M1288" s="198" t="s">
        <v>10877</v>
      </c>
      <c r="N1288" s="198" t="s">
        <v>10878</v>
      </c>
      <c r="O1288" s="196" t="s">
        <v>553</v>
      </c>
      <c r="P1288" s="198" t="s">
        <v>2166</v>
      </c>
      <c r="R1288" s="196" t="s">
        <v>47</v>
      </c>
      <c r="S1288" s="196" t="s">
        <v>45</v>
      </c>
      <c r="T1288" s="211">
        <v>0.29299999999999998</v>
      </c>
      <c r="U1288" s="201">
        <v>41978</v>
      </c>
      <c r="W1288" s="200" t="s">
        <v>93</v>
      </c>
      <c r="X1288" s="196" t="s">
        <v>303</v>
      </c>
      <c r="AA1288" s="196" t="s">
        <v>10879</v>
      </c>
      <c r="AB1288" s="196" t="s">
        <v>10880</v>
      </c>
      <c r="AC1288" s="200">
        <v>0</v>
      </c>
      <c r="AD1288" s="200" t="s">
        <v>8231</v>
      </c>
      <c r="AE1288" s="203" t="s">
        <v>505</v>
      </c>
      <c r="AF1288" s="212">
        <v>93500</v>
      </c>
      <c r="AG1288" s="198" t="s">
        <v>10881</v>
      </c>
    </row>
    <row r="1289" spans="1:33" ht="36" hidden="1" x14ac:dyDescent="0.25">
      <c r="A1289" s="209">
        <v>115777</v>
      </c>
      <c r="B1289" s="210">
        <v>2</v>
      </c>
      <c r="C1289" s="196" t="s">
        <v>97</v>
      </c>
      <c r="D1289" s="201">
        <v>40648</v>
      </c>
      <c r="E1289" s="196" t="s">
        <v>2170</v>
      </c>
      <c r="F1289" s="201">
        <v>43035</v>
      </c>
      <c r="G1289" s="196" t="s">
        <v>426</v>
      </c>
      <c r="H1289" s="198" t="s">
        <v>128</v>
      </c>
      <c r="I1289" s="196" t="s">
        <v>603</v>
      </c>
      <c r="J1289" s="196" t="s">
        <v>299</v>
      </c>
      <c r="L1289" s="200" t="s">
        <v>300</v>
      </c>
      <c r="M1289" s="198" t="s">
        <v>10877</v>
      </c>
      <c r="N1289" s="198" t="s">
        <v>10878</v>
      </c>
      <c r="O1289" s="196" t="s">
        <v>553</v>
      </c>
      <c r="P1289" s="198" t="s">
        <v>2166</v>
      </c>
      <c r="R1289" s="196" t="s">
        <v>47</v>
      </c>
      <c r="S1289" s="196" t="s">
        <v>45</v>
      </c>
      <c r="T1289" s="211">
        <v>0.29299999999999998</v>
      </c>
      <c r="U1289" s="201">
        <v>41978</v>
      </c>
      <c r="W1289" s="200" t="s">
        <v>93</v>
      </c>
      <c r="X1289" s="196" t="s">
        <v>303</v>
      </c>
      <c r="AA1289" s="196" t="s">
        <v>10882</v>
      </c>
      <c r="AB1289" s="196" t="s">
        <v>10880</v>
      </c>
      <c r="AC1289" s="200">
        <v>1</v>
      </c>
      <c r="AD1289" s="200" t="s">
        <v>8231</v>
      </c>
      <c r="AE1289" s="203" t="s">
        <v>505</v>
      </c>
      <c r="AF1289" s="212">
        <v>114500</v>
      </c>
      <c r="AG1289" s="198" t="s">
        <v>10881</v>
      </c>
    </row>
    <row r="1290" spans="1:33" ht="36" hidden="1" x14ac:dyDescent="0.25">
      <c r="A1290" s="209">
        <v>115777</v>
      </c>
      <c r="B1290" s="210">
        <v>2</v>
      </c>
      <c r="C1290" s="196" t="s">
        <v>97</v>
      </c>
      <c r="D1290" s="201">
        <v>40648</v>
      </c>
      <c r="E1290" s="196" t="s">
        <v>2170</v>
      </c>
      <c r="F1290" s="201">
        <v>43035</v>
      </c>
      <c r="G1290" s="196" t="s">
        <v>426</v>
      </c>
      <c r="H1290" s="198" t="s">
        <v>128</v>
      </c>
      <c r="I1290" s="196" t="s">
        <v>603</v>
      </c>
      <c r="J1290" s="196" t="s">
        <v>299</v>
      </c>
      <c r="L1290" s="200" t="s">
        <v>300</v>
      </c>
      <c r="M1290" s="198" t="s">
        <v>10877</v>
      </c>
      <c r="N1290" s="198" t="s">
        <v>10878</v>
      </c>
      <c r="O1290" s="196" t="s">
        <v>553</v>
      </c>
      <c r="P1290" s="198" t="s">
        <v>2166</v>
      </c>
      <c r="R1290" s="196" t="s">
        <v>47</v>
      </c>
      <c r="S1290" s="196" t="s">
        <v>45</v>
      </c>
      <c r="T1290" s="211">
        <v>0.29299999999999998</v>
      </c>
      <c r="U1290" s="201">
        <v>41978</v>
      </c>
      <c r="W1290" s="200" t="s">
        <v>93</v>
      </c>
      <c r="X1290" s="196" t="s">
        <v>303</v>
      </c>
      <c r="AA1290" s="196" t="s">
        <v>10883</v>
      </c>
      <c r="AB1290" s="196" t="s">
        <v>10880</v>
      </c>
      <c r="AC1290" s="200">
        <v>3</v>
      </c>
      <c r="AD1290" s="200" t="s">
        <v>8231</v>
      </c>
      <c r="AE1290" s="203" t="s">
        <v>505</v>
      </c>
      <c r="AF1290" s="212">
        <v>3311825</v>
      </c>
      <c r="AG1290" s="198" t="s">
        <v>10881</v>
      </c>
    </row>
    <row r="1291" spans="1:33" ht="36" hidden="1" x14ac:dyDescent="0.25">
      <c r="A1291" s="209">
        <v>115778</v>
      </c>
      <c r="B1291" s="210">
        <v>1</v>
      </c>
      <c r="C1291" s="196" t="s">
        <v>97</v>
      </c>
      <c r="D1291" s="201">
        <v>40648</v>
      </c>
      <c r="E1291" s="196" t="s">
        <v>2170</v>
      </c>
      <c r="F1291" s="201">
        <v>44396</v>
      </c>
      <c r="G1291" s="196" t="s">
        <v>235</v>
      </c>
      <c r="H1291" s="198" t="s">
        <v>204</v>
      </c>
      <c r="I1291" s="196" t="s">
        <v>603</v>
      </c>
      <c r="J1291" s="196" t="s">
        <v>299</v>
      </c>
      <c r="L1291" s="200" t="s">
        <v>300</v>
      </c>
      <c r="M1291" s="198" t="s">
        <v>2171</v>
      </c>
      <c r="N1291" s="198" t="s">
        <v>2172</v>
      </c>
      <c r="O1291" s="196" t="s">
        <v>553</v>
      </c>
      <c r="P1291" s="198" t="s">
        <v>1783</v>
      </c>
      <c r="R1291" s="196" t="s">
        <v>47</v>
      </c>
      <c r="S1291" s="196" t="s">
        <v>45</v>
      </c>
      <c r="T1291" s="211">
        <v>4.5999999999999996</v>
      </c>
      <c r="U1291" s="201">
        <v>42412</v>
      </c>
      <c r="W1291" s="200" t="s">
        <v>93</v>
      </c>
      <c r="X1291" s="196" t="s">
        <v>303</v>
      </c>
      <c r="AA1291" s="196" t="s">
        <v>10884</v>
      </c>
      <c r="AB1291" s="196" t="s">
        <v>10885</v>
      </c>
      <c r="AC1291" s="200">
        <v>0</v>
      </c>
      <c r="AD1291" s="200" t="s">
        <v>8231</v>
      </c>
      <c r="AE1291" s="203" t="s">
        <v>505</v>
      </c>
      <c r="AF1291" s="212">
        <v>281000</v>
      </c>
      <c r="AG1291" s="198" t="s">
        <v>2173</v>
      </c>
    </row>
    <row r="1292" spans="1:33" ht="36" hidden="1" x14ac:dyDescent="0.25">
      <c r="A1292" s="209">
        <v>115778</v>
      </c>
      <c r="B1292" s="210">
        <v>1</v>
      </c>
      <c r="C1292" s="196" t="s">
        <v>97</v>
      </c>
      <c r="D1292" s="201">
        <v>40648</v>
      </c>
      <c r="E1292" s="196" t="s">
        <v>2170</v>
      </c>
      <c r="F1292" s="201">
        <v>44396</v>
      </c>
      <c r="G1292" s="196" t="s">
        <v>235</v>
      </c>
      <c r="H1292" s="198" t="s">
        <v>204</v>
      </c>
      <c r="I1292" s="196" t="s">
        <v>603</v>
      </c>
      <c r="J1292" s="196" t="s">
        <v>299</v>
      </c>
      <c r="L1292" s="200" t="s">
        <v>300</v>
      </c>
      <c r="M1292" s="198" t="s">
        <v>2171</v>
      </c>
      <c r="N1292" s="198" t="s">
        <v>2172</v>
      </c>
      <c r="O1292" s="196" t="s">
        <v>553</v>
      </c>
      <c r="P1292" s="198" t="s">
        <v>1783</v>
      </c>
      <c r="R1292" s="196" t="s">
        <v>47</v>
      </c>
      <c r="S1292" s="196" t="s">
        <v>45</v>
      </c>
      <c r="T1292" s="211">
        <v>4.5999999999999996</v>
      </c>
      <c r="U1292" s="201">
        <v>42412</v>
      </c>
      <c r="W1292" s="200" t="s">
        <v>93</v>
      </c>
      <c r="X1292" s="196" t="s">
        <v>303</v>
      </c>
      <c r="AA1292" s="196" t="s">
        <v>10886</v>
      </c>
      <c r="AB1292" s="196" t="s">
        <v>10885</v>
      </c>
      <c r="AC1292" s="200">
        <v>1</v>
      </c>
      <c r="AD1292" s="200" t="s">
        <v>8231</v>
      </c>
      <c r="AE1292" s="203" t="s">
        <v>505</v>
      </c>
      <c r="AF1292" s="212">
        <v>250000</v>
      </c>
      <c r="AG1292" s="198" t="s">
        <v>2173</v>
      </c>
    </row>
    <row r="1293" spans="1:33" ht="36" hidden="1" x14ac:dyDescent="0.25">
      <c r="A1293" s="209">
        <v>115778</v>
      </c>
      <c r="B1293" s="210">
        <v>1</v>
      </c>
      <c r="C1293" s="196" t="s">
        <v>97</v>
      </c>
      <c r="D1293" s="201">
        <v>40648</v>
      </c>
      <c r="E1293" s="196" t="s">
        <v>2170</v>
      </c>
      <c r="F1293" s="201">
        <v>44396</v>
      </c>
      <c r="G1293" s="196" t="s">
        <v>235</v>
      </c>
      <c r="H1293" s="198" t="s">
        <v>204</v>
      </c>
      <c r="I1293" s="196" t="s">
        <v>603</v>
      </c>
      <c r="J1293" s="196" t="s">
        <v>299</v>
      </c>
      <c r="L1293" s="200" t="s">
        <v>300</v>
      </c>
      <c r="M1293" s="198" t="s">
        <v>2171</v>
      </c>
      <c r="N1293" s="198" t="s">
        <v>2172</v>
      </c>
      <c r="O1293" s="196" t="s">
        <v>553</v>
      </c>
      <c r="P1293" s="198" t="s">
        <v>1783</v>
      </c>
      <c r="R1293" s="196" t="s">
        <v>47</v>
      </c>
      <c r="S1293" s="196" t="s">
        <v>45</v>
      </c>
      <c r="T1293" s="211">
        <v>4.5999999999999996</v>
      </c>
      <c r="U1293" s="201">
        <v>42412</v>
      </c>
      <c r="W1293" s="200" t="s">
        <v>93</v>
      </c>
      <c r="X1293" s="196" t="s">
        <v>303</v>
      </c>
      <c r="AA1293" s="196" t="s">
        <v>10887</v>
      </c>
      <c r="AB1293" s="196" t="s">
        <v>10885</v>
      </c>
      <c r="AC1293" s="200">
        <v>3</v>
      </c>
      <c r="AD1293" s="200" t="s">
        <v>8231</v>
      </c>
      <c r="AE1293" s="203" t="s">
        <v>505</v>
      </c>
      <c r="AF1293" s="212">
        <v>15745000</v>
      </c>
      <c r="AG1293" s="198" t="s">
        <v>2173</v>
      </c>
    </row>
    <row r="1294" spans="1:33" ht="36" hidden="1" x14ac:dyDescent="0.25">
      <c r="A1294" s="209">
        <v>115778</v>
      </c>
      <c r="B1294" s="210">
        <v>1</v>
      </c>
      <c r="C1294" s="196" t="s">
        <v>97</v>
      </c>
      <c r="D1294" s="201">
        <v>40648</v>
      </c>
      <c r="E1294" s="196" t="s">
        <v>2170</v>
      </c>
      <c r="F1294" s="201">
        <v>44396</v>
      </c>
      <c r="G1294" s="196" t="s">
        <v>235</v>
      </c>
      <c r="H1294" s="198" t="s">
        <v>204</v>
      </c>
      <c r="I1294" s="196" t="s">
        <v>603</v>
      </c>
      <c r="J1294" s="196" t="s">
        <v>299</v>
      </c>
      <c r="L1294" s="200" t="s">
        <v>300</v>
      </c>
      <c r="M1294" s="198" t="s">
        <v>2171</v>
      </c>
      <c r="N1294" s="198" t="s">
        <v>2172</v>
      </c>
      <c r="O1294" s="196" t="s">
        <v>553</v>
      </c>
      <c r="P1294" s="198" t="s">
        <v>1783</v>
      </c>
      <c r="R1294" s="196" t="s">
        <v>47</v>
      </c>
      <c r="S1294" s="196" t="s">
        <v>45</v>
      </c>
      <c r="T1294" s="211">
        <v>4.5999999999999996</v>
      </c>
      <c r="U1294" s="201">
        <v>42412</v>
      </c>
      <c r="W1294" s="200" t="s">
        <v>93</v>
      </c>
      <c r="X1294" s="196" t="s">
        <v>303</v>
      </c>
      <c r="AA1294" s="196" t="s">
        <v>10888</v>
      </c>
      <c r="AB1294" s="196" t="s">
        <v>10885</v>
      </c>
      <c r="AC1294" s="200">
        <v>3</v>
      </c>
      <c r="AD1294" s="200" t="s">
        <v>8231</v>
      </c>
      <c r="AE1294" s="212">
        <v>2000000</v>
      </c>
      <c r="AF1294" s="212">
        <v>12450000</v>
      </c>
      <c r="AG1294" s="198" t="s">
        <v>2173</v>
      </c>
    </row>
    <row r="1295" spans="1:33" ht="36" hidden="1" x14ac:dyDescent="0.25">
      <c r="A1295" s="209">
        <v>115778</v>
      </c>
      <c r="B1295" s="210">
        <v>1</v>
      </c>
      <c r="C1295" s="196" t="s">
        <v>97</v>
      </c>
      <c r="D1295" s="201">
        <v>40648</v>
      </c>
      <c r="E1295" s="196" t="s">
        <v>2170</v>
      </c>
      <c r="F1295" s="201">
        <v>44396</v>
      </c>
      <c r="G1295" s="196" t="s">
        <v>235</v>
      </c>
      <c r="H1295" s="198" t="s">
        <v>204</v>
      </c>
      <c r="I1295" s="196" t="s">
        <v>603</v>
      </c>
      <c r="J1295" s="196" t="s">
        <v>299</v>
      </c>
      <c r="L1295" s="200" t="s">
        <v>300</v>
      </c>
      <c r="M1295" s="198" t="s">
        <v>2171</v>
      </c>
      <c r="N1295" s="198" t="s">
        <v>2172</v>
      </c>
      <c r="O1295" s="196" t="s">
        <v>553</v>
      </c>
      <c r="P1295" s="198" t="s">
        <v>1783</v>
      </c>
      <c r="R1295" s="196" t="s">
        <v>47</v>
      </c>
      <c r="S1295" s="196" t="s">
        <v>45</v>
      </c>
      <c r="T1295" s="211">
        <v>4.5999999999999996</v>
      </c>
      <c r="U1295" s="201">
        <v>42412</v>
      </c>
      <c r="W1295" s="200" t="s">
        <v>93</v>
      </c>
      <c r="X1295" s="196" t="s">
        <v>303</v>
      </c>
      <c r="AA1295" s="196" t="s">
        <v>10889</v>
      </c>
      <c r="AC1295" s="200">
        <v>3</v>
      </c>
      <c r="AD1295" s="200" t="s">
        <v>8250</v>
      </c>
      <c r="AE1295" s="203" t="s">
        <v>505</v>
      </c>
      <c r="AF1295" s="212">
        <v>9728560</v>
      </c>
      <c r="AG1295" s="198" t="s">
        <v>2173</v>
      </c>
    </row>
    <row r="1296" spans="1:33" hidden="1" x14ac:dyDescent="0.25">
      <c r="A1296" s="209">
        <v>115786</v>
      </c>
      <c r="B1296" s="210">
        <v>3</v>
      </c>
      <c r="C1296" s="196" t="s">
        <v>122</v>
      </c>
      <c r="D1296" s="201">
        <v>40651</v>
      </c>
      <c r="E1296" s="196" t="s">
        <v>2170</v>
      </c>
      <c r="F1296" s="201">
        <v>44349.875243055554</v>
      </c>
      <c r="G1296" s="196" t="s">
        <v>241</v>
      </c>
      <c r="H1296" s="198" t="s">
        <v>910</v>
      </c>
      <c r="I1296" s="196" t="s">
        <v>613</v>
      </c>
      <c r="J1296" s="196" t="s">
        <v>299</v>
      </c>
      <c r="L1296" s="200" t="s">
        <v>300</v>
      </c>
      <c r="M1296" s="198" t="s">
        <v>2712</v>
      </c>
      <c r="N1296" s="198" t="s">
        <v>2713</v>
      </c>
      <c r="O1296" s="196" t="s">
        <v>553</v>
      </c>
      <c r="P1296" s="198" t="s">
        <v>2166</v>
      </c>
      <c r="R1296" s="196" t="s">
        <v>47</v>
      </c>
      <c r="S1296" s="196" t="s">
        <v>45</v>
      </c>
      <c r="T1296" s="211">
        <v>1.1000000000000001</v>
      </c>
      <c r="U1296" s="201">
        <v>44323</v>
      </c>
      <c r="W1296" s="200" t="s">
        <v>93</v>
      </c>
      <c r="X1296" s="196" t="s">
        <v>303</v>
      </c>
      <c r="AA1296" s="196" t="s">
        <v>10890</v>
      </c>
      <c r="AB1296" s="196" t="s">
        <v>10891</v>
      </c>
      <c r="AC1296" s="200">
        <v>0</v>
      </c>
      <c r="AD1296" s="200" t="s">
        <v>8231</v>
      </c>
      <c r="AE1296" s="212">
        <v>150019.22</v>
      </c>
      <c r="AF1296" s="212">
        <v>1287009.22</v>
      </c>
      <c r="AG1296" s="198" t="s">
        <v>2714</v>
      </c>
    </row>
    <row r="1297" spans="1:33" hidden="1" x14ac:dyDescent="0.25">
      <c r="A1297" s="209">
        <v>115786</v>
      </c>
      <c r="B1297" s="210">
        <v>3</v>
      </c>
      <c r="C1297" s="196" t="s">
        <v>122</v>
      </c>
      <c r="D1297" s="201">
        <v>40651</v>
      </c>
      <c r="E1297" s="196" t="s">
        <v>2170</v>
      </c>
      <c r="F1297" s="201">
        <v>44349.875243055554</v>
      </c>
      <c r="G1297" s="196" t="s">
        <v>241</v>
      </c>
      <c r="H1297" s="198" t="s">
        <v>910</v>
      </c>
      <c r="I1297" s="196" t="s">
        <v>613</v>
      </c>
      <c r="J1297" s="196" t="s">
        <v>299</v>
      </c>
      <c r="L1297" s="200" t="s">
        <v>300</v>
      </c>
      <c r="M1297" s="198" t="s">
        <v>2712</v>
      </c>
      <c r="N1297" s="198" t="s">
        <v>2713</v>
      </c>
      <c r="O1297" s="196" t="s">
        <v>553</v>
      </c>
      <c r="P1297" s="198" t="s">
        <v>2166</v>
      </c>
      <c r="R1297" s="196" t="s">
        <v>47</v>
      </c>
      <c r="S1297" s="196" t="s">
        <v>45</v>
      </c>
      <c r="T1297" s="211">
        <v>1.1000000000000001</v>
      </c>
      <c r="U1297" s="201">
        <v>44323</v>
      </c>
      <c r="W1297" s="200" t="s">
        <v>93</v>
      </c>
      <c r="X1297" s="196" t="s">
        <v>303</v>
      </c>
      <c r="AA1297" s="196" t="s">
        <v>10892</v>
      </c>
      <c r="AB1297" s="196" t="s">
        <v>10891</v>
      </c>
      <c r="AC1297" s="200">
        <v>1</v>
      </c>
      <c r="AD1297" s="200" t="s">
        <v>8231</v>
      </c>
      <c r="AE1297" s="203" t="s">
        <v>505</v>
      </c>
      <c r="AF1297" s="212">
        <v>306010</v>
      </c>
      <c r="AG1297" s="198" t="s">
        <v>2714</v>
      </c>
    </row>
    <row r="1298" spans="1:33" hidden="1" x14ac:dyDescent="0.25">
      <c r="A1298" s="209">
        <v>115786</v>
      </c>
      <c r="B1298" s="210">
        <v>3</v>
      </c>
      <c r="C1298" s="196" t="s">
        <v>122</v>
      </c>
      <c r="D1298" s="201">
        <v>40651</v>
      </c>
      <c r="E1298" s="196" t="s">
        <v>2170</v>
      </c>
      <c r="F1298" s="201">
        <v>44349.875243055554</v>
      </c>
      <c r="G1298" s="196" t="s">
        <v>241</v>
      </c>
      <c r="H1298" s="198" t="s">
        <v>910</v>
      </c>
      <c r="I1298" s="196" t="s">
        <v>613</v>
      </c>
      <c r="J1298" s="196" t="s">
        <v>299</v>
      </c>
      <c r="L1298" s="200" t="s">
        <v>300</v>
      </c>
      <c r="M1298" s="198" t="s">
        <v>2712</v>
      </c>
      <c r="N1298" s="198" t="s">
        <v>2713</v>
      </c>
      <c r="O1298" s="196" t="s">
        <v>553</v>
      </c>
      <c r="P1298" s="198" t="s">
        <v>2166</v>
      </c>
      <c r="R1298" s="196" t="s">
        <v>47</v>
      </c>
      <c r="S1298" s="196" t="s">
        <v>45</v>
      </c>
      <c r="T1298" s="211">
        <v>1.1000000000000001</v>
      </c>
      <c r="U1298" s="201">
        <v>44323</v>
      </c>
      <c r="W1298" s="200" t="s">
        <v>93</v>
      </c>
      <c r="X1298" s="196" t="s">
        <v>303</v>
      </c>
      <c r="AA1298" s="196" t="s">
        <v>10893</v>
      </c>
      <c r="AB1298" s="196" t="s">
        <v>10891</v>
      </c>
      <c r="AC1298" s="200">
        <v>2</v>
      </c>
      <c r="AD1298" s="200" t="s">
        <v>8231</v>
      </c>
      <c r="AE1298" s="212">
        <v>-57600</v>
      </c>
      <c r="AF1298" s="212">
        <v>3478266</v>
      </c>
      <c r="AG1298" s="198" t="s">
        <v>2714</v>
      </c>
    </row>
    <row r="1299" spans="1:33" hidden="1" x14ac:dyDescent="0.25">
      <c r="A1299" s="209">
        <v>115786</v>
      </c>
      <c r="B1299" s="210">
        <v>3</v>
      </c>
      <c r="C1299" s="196" t="s">
        <v>122</v>
      </c>
      <c r="D1299" s="201">
        <v>40651</v>
      </c>
      <c r="E1299" s="196" t="s">
        <v>2170</v>
      </c>
      <c r="F1299" s="201">
        <v>44349.875243055554</v>
      </c>
      <c r="G1299" s="196" t="s">
        <v>241</v>
      </c>
      <c r="H1299" s="198" t="s">
        <v>910</v>
      </c>
      <c r="I1299" s="196" t="s">
        <v>613</v>
      </c>
      <c r="J1299" s="196" t="s">
        <v>299</v>
      </c>
      <c r="L1299" s="200" t="s">
        <v>300</v>
      </c>
      <c r="M1299" s="198" t="s">
        <v>2712</v>
      </c>
      <c r="N1299" s="198" t="s">
        <v>2713</v>
      </c>
      <c r="O1299" s="196" t="s">
        <v>553</v>
      </c>
      <c r="P1299" s="198" t="s">
        <v>2166</v>
      </c>
      <c r="R1299" s="196" t="s">
        <v>47</v>
      </c>
      <c r="S1299" s="196" t="s">
        <v>45</v>
      </c>
      <c r="T1299" s="211">
        <v>1.1000000000000001</v>
      </c>
      <c r="U1299" s="201">
        <v>44323</v>
      </c>
      <c r="W1299" s="200" t="s">
        <v>93</v>
      </c>
      <c r="X1299" s="196" t="s">
        <v>303</v>
      </c>
      <c r="AA1299" s="196" t="s">
        <v>10894</v>
      </c>
      <c r="AB1299" s="196" t="s">
        <v>10891</v>
      </c>
      <c r="AC1299" s="200">
        <v>3</v>
      </c>
      <c r="AD1299" s="200" t="s">
        <v>8231</v>
      </c>
      <c r="AE1299" s="203" t="s">
        <v>505</v>
      </c>
      <c r="AF1299" s="212">
        <v>30724570.699999999</v>
      </c>
      <c r="AG1299" s="198" t="s">
        <v>2714</v>
      </c>
    </row>
    <row r="1300" spans="1:33" hidden="1" x14ac:dyDescent="0.25">
      <c r="A1300" s="209">
        <v>115791</v>
      </c>
      <c r="B1300" s="210">
        <v>3</v>
      </c>
      <c r="C1300" s="196" t="s">
        <v>97</v>
      </c>
      <c r="D1300" s="201">
        <v>40651</v>
      </c>
      <c r="E1300" s="196" t="s">
        <v>2170</v>
      </c>
      <c r="F1300" s="201">
        <v>44484.875104166669</v>
      </c>
      <c r="G1300" s="196" t="s">
        <v>108</v>
      </c>
      <c r="H1300" s="198" t="s">
        <v>785</v>
      </c>
      <c r="I1300" s="196" t="s">
        <v>477</v>
      </c>
      <c r="J1300" s="196" t="s">
        <v>299</v>
      </c>
      <c r="L1300" s="200" t="s">
        <v>300</v>
      </c>
      <c r="M1300" s="198" t="s">
        <v>10895</v>
      </c>
      <c r="N1300" s="198" t="s">
        <v>10896</v>
      </c>
      <c r="O1300" s="196" t="s">
        <v>553</v>
      </c>
      <c r="P1300" s="198" t="s">
        <v>1783</v>
      </c>
      <c r="R1300" s="196" t="s">
        <v>47</v>
      </c>
      <c r="S1300" s="196" t="s">
        <v>45</v>
      </c>
      <c r="T1300" s="211">
        <v>3.6</v>
      </c>
      <c r="U1300" s="201">
        <v>43441</v>
      </c>
      <c r="W1300" s="200" t="s">
        <v>93</v>
      </c>
      <c r="X1300" s="196" t="s">
        <v>303</v>
      </c>
      <c r="AA1300" s="196" t="s">
        <v>10897</v>
      </c>
      <c r="AB1300" s="196" t="s">
        <v>10898</v>
      </c>
      <c r="AC1300" s="200">
        <v>0</v>
      </c>
      <c r="AD1300" s="200" t="s">
        <v>8231</v>
      </c>
      <c r="AE1300" s="203" t="s">
        <v>505</v>
      </c>
      <c r="AF1300" s="212">
        <v>1557000</v>
      </c>
      <c r="AG1300" s="198" t="s">
        <v>10899</v>
      </c>
    </row>
    <row r="1301" spans="1:33" hidden="1" x14ac:dyDescent="0.25">
      <c r="A1301" s="209">
        <v>115791</v>
      </c>
      <c r="B1301" s="210">
        <v>3</v>
      </c>
      <c r="C1301" s="196" t="s">
        <v>97</v>
      </c>
      <c r="D1301" s="201">
        <v>40651</v>
      </c>
      <c r="E1301" s="196" t="s">
        <v>2170</v>
      </c>
      <c r="F1301" s="201">
        <v>44484.875104166669</v>
      </c>
      <c r="G1301" s="196" t="s">
        <v>108</v>
      </c>
      <c r="H1301" s="198" t="s">
        <v>785</v>
      </c>
      <c r="I1301" s="196" t="s">
        <v>477</v>
      </c>
      <c r="J1301" s="196" t="s">
        <v>299</v>
      </c>
      <c r="L1301" s="200" t="s">
        <v>300</v>
      </c>
      <c r="M1301" s="198" t="s">
        <v>10895</v>
      </c>
      <c r="N1301" s="198" t="s">
        <v>10896</v>
      </c>
      <c r="O1301" s="196" t="s">
        <v>553</v>
      </c>
      <c r="P1301" s="198" t="s">
        <v>1783</v>
      </c>
      <c r="R1301" s="196" t="s">
        <v>47</v>
      </c>
      <c r="S1301" s="196" t="s">
        <v>45</v>
      </c>
      <c r="T1301" s="211">
        <v>3.6</v>
      </c>
      <c r="U1301" s="201">
        <v>43441</v>
      </c>
      <c r="W1301" s="200" t="s">
        <v>93</v>
      </c>
      <c r="X1301" s="196" t="s">
        <v>303</v>
      </c>
      <c r="AA1301" s="196" t="s">
        <v>10900</v>
      </c>
      <c r="AB1301" s="196" t="s">
        <v>10898</v>
      </c>
      <c r="AC1301" s="200">
        <v>1</v>
      </c>
      <c r="AD1301" s="200" t="s">
        <v>8231</v>
      </c>
      <c r="AE1301" s="203" t="s">
        <v>505</v>
      </c>
      <c r="AF1301" s="212">
        <v>380000</v>
      </c>
      <c r="AG1301" s="198" t="s">
        <v>10899</v>
      </c>
    </row>
    <row r="1302" spans="1:33" hidden="1" x14ac:dyDescent="0.25">
      <c r="A1302" s="209">
        <v>115791</v>
      </c>
      <c r="B1302" s="210">
        <v>3</v>
      </c>
      <c r="C1302" s="196" t="s">
        <v>97</v>
      </c>
      <c r="D1302" s="201">
        <v>40651</v>
      </c>
      <c r="E1302" s="196" t="s">
        <v>2170</v>
      </c>
      <c r="F1302" s="201">
        <v>44484.875104166669</v>
      </c>
      <c r="G1302" s="196" t="s">
        <v>108</v>
      </c>
      <c r="H1302" s="198" t="s">
        <v>785</v>
      </c>
      <c r="I1302" s="196" t="s">
        <v>477</v>
      </c>
      <c r="J1302" s="196" t="s">
        <v>299</v>
      </c>
      <c r="L1302" s="200" t="s">
        <v>300</v>
      </c>
      <c r="M1302" s="198" t="s">
        <v>10895</v>
      </c>
      <c r="N1302" s="198" t="s">
        <v>10896</v>
      </c>
      <c r="O1302" s="196" t="s">
        <v>553</v>
      </c>
      <c r="P1302" s="198" t="s">
        <v>1783</v>
      </c>
      <c r="R1302" s="196" t="s">
        <v>47</v>
      </c>
      <c r="S1302" s="196" t="s">
        <v>45</v>
      </c>
      <c r="T1302" s="211">
        <v>3.6</v>
      </c>
      <c r="U1302" s="201">
        <v>43441</v>
      </c>
      <c r="W1302" s="200" t="s">
        <v>93</v>
      </c>
      <c r="X1302" s="196" t="s">
        <v>303</v>
      </c>
      <c r="AA1302" s="196" t="s">
        <v>10901</v>
      </c>
      <c r="AB1302" s="196" t="s">
        <v>10898</v>
      </c>
      <c r="AC1302" s="200">
        <v>3</v>
      </c>
      <c r="AD1302" s="200" t="s">
        <v>8231</v>
      </c>
      <c r="AE1302" s="203" t="s">
        <v>505</v>
      </c>
      <c r="AF1302" s="212">
        <v>42022771</v>
      </c>
      <c r="AG1302" s="198" t="s">
        <v>10899</v>
      </c>
    </row>
    <row r="1303" spans="1:33" ht="54" hidden="1" x14ac:dyDescent="0.25">
      <c r="A1303" s="209">
        <v>115906</v>
      </c>
      <c r="B1303" s="210">
        <v>3</v>
      </c>
      <c r="C1303" s="196" t="s">
        <v>85</v>
      </c>
      <c r="D1303" s="201">
        <v>40668</v>
      </c>
      <c r="E1303" s="196" t="s">
        <v>1772</v>
      </c>
      <c r="F1303" s="201">
        <v>44588</v>
      </c>
      <c r="G1303" s="196" t="s">
        <v>5600</v>
      </c>
      <c r="H1303" s="198" t="s">
        <v>365</v>
      </c>
      <c r="I1303" s="196" t="s">
        <v>10902</v>
      </c>
      <c r="J1303" s="196" t="s">
        <v>101</v>
      </c>
      <c r="L1303" s="200" t="s">
        <v>101</v>
      </c>
      <c r="M1303" s="198" t="s">
        <v>10903</v>
      </c>
      <c r="N1303" s="198" t="s">
        <v>10904</v>
      </c>
      <c r="O1303" s="196" t="s">
        <v>553</v>
      </c>
      <c r="P1303" s="198" t="s">
        <v>1783</v>
      </c>
      <c r="R1303" s="196" t="s">
        <v>47</v>
      </c>
      <c r="S1303" s="196" t="s">
        <v>45</v>
      </c>
      <c r="T1303" s="211">
        <v>4.3</v>
      </c>
      <c r="U1303" s="201">
        <v>44904</v>
      </c>
      <c r="W1303" s="200" t="s">
        <v>93</v>
      </c>
      <c r="X1303" s="196" t="s">
        <v>103</v>
      </c>
      <c r="AA1303" s="196" t="s">
        <v>10905</v>
      </c>
      <c r="AB1303" s="196" t="s">
        <v>10906</v>
      </c>
      <c r="AC1303" s="200">
        <v>0</v>
      </c>
      <c r="AD1303" s="200" t="s">
        <v>8231</v>
      </c>
      <c r="AE1303" s="203" t="s">
        <v>505</v>
      </c>
      <c r="AF1303" s="212">
        <v>2170000</v>
      </c>
    </row>
    <row r="1304" spans="1:33" ht="54" hidden="1" x14ac:dyDescent="0.25">
      <c r="A1304" s="209">
        <v>115906</v>
      </c>
      <c r="B1304" s="210">
        <v>3</v>
      </c>
      <c r="C1304" s="196" t="s">
        <v>85</v>
      </c>
      <c r="D1304" s="201">
        <v>40668</v>
      </c>
      <c r="E1304" s="196" t="s">
        <v>1772</v>
      </c>
      <c r="F1304" s="201">
        <v>44588</v>
      </c>
      <c r="G1304" s="196" t="s">
        <v>5600</v>
      </c>
      <c r="H1304" s="198" t="s">
        <v>365</v>
      </c>
      <c r="I1304" s="196" t="s">
        <v>10902</v>
      </c>
      <c r="J1304" s="196" t="s">
        <v>101</v>
      </c>
      <c r="L1304" s="200" t="s">
        <v>101</v>
      </c>
      <c r="M1304" s="198" t="s">
        <v>10903</v>
      </c>
      <c r="N1304" s="198" t="s">
        <v>10904</v>
      </c>
      <c r="O1304" s="196" t="s">
        <v>553</v>
      </c>
      <c r="P1304" s="198" t="s">
        <v>1783</v>
      </c>
      <c r="R1304" s="196" t="s">
        <v>47</v>
      </c>
      <c r="S1304" s="196" t="s">
        <v>45</v>
      </c>
      <c r="T1304" s="211">
        <v>4.3</v>
      </c>
      <c r="U1304" s="201">
        <v>44904</v>
      </c>
      <c r="W1304" s="200" t="s">
        <v>93</v>
      </c>
      <c r="X1304" s="196" t="s">
        <v>103</v>
      </c>
      <c r="AA1304" s="196" t="s">
        <v>10907</v>
      </c>
      <c r="AB1304" s="196" t="s">
        <v>10906</v>
      </c>
      <c r="AC1304" s="200">
        <v>1</v>
      </c>
      <c r="AD1304" s="200" t="s">
        <v>8231</v>
      </c>
      <c r="AE1304" s="203" t="s">
        <v>505</v>
      </c>
      <c r="AF1304" s="212">
        <v>500000</v>
      </c>
    </row>
    <row r="1305" spans="1:33" ht="54" hidden="1" x14ac:dyDescent="0.25">
      <c r="A1305" s="209">
        <v>115906</v>
      </c>
      <c r="B1305" s="210">
        <v>3</v>
      </c>
      <c r="C1305" s="196" t="s">
        <v>85</v>
      </c>
      <c r="D1305" s="201">
        <v>40668</v>
      </c>
      <c r="E1305" s="196" t="s">
        <v>1772</v>
      </c>
      <c r="F1305" s="201">
        <v>44588</v>
      </c>
      <c r="G1305" s="196" t="s">
        <v>5600</v>
      </c>
      <c r="H1305" s="198" t="s">
        <v>365</v>
      </c>
      <c r="I1305" s="196" t="s">
        <v>10902</v>
      </c>
      <c r="J1305" s="196" t="s">
        <v>101</v>
      </c>
      <c r="L1305" s="200" t="s">
        <v>101</v>
      </c>
      <c r="M1305" s="198" t="s">
        <v>10903</v>
      </c>
      <c r="N1305" s="198" t="s">
        <v>10904</v>
      </c>
      <c r="O1305" s="196" t="s">
        <v>553</v>
      </c>
      <c r="P1305" s="198" t="s">
        <v>1783</v>
      </c>
      <c r="R1305" s="196" t="s">
        <v>47</v>
      </c>
      <c r="S1305" s="196" t="s">
        <v>45</v>
      </c>
      <c r="T1305" s="211">
        <v>4.3</v>
      </c>
      <c r="U1305" s="201">
        <v>44904</v>
      </c>
      <c r="W1305" s="200" t="s">
        <v>93</v>
      </c>
      <c r="X1305" s="196" t="s">
        <v>103</v>
      </c>
      <c r="AA1305" s="196" t="s">
        <v>10908</v>
      </c>
      <c r="AB1305" s="196" t="s">
        <v>10906</v>
      </c>
      <c r="AC1305" s="200">
        <v>2</v>
      </c>
      <c r="AD1305" s="200" t="s">
        <v>8231</v>
      </c>
      <c r="AE1305" s="203" t="s">
        <v>505</v>
      </c>
      <c r="AF1305" s="212">
        <v>7451355</v>
      </c>
    </row>
    <row r="1306" spans="1:33" hidden="1" x14ac:dyDescent="0.25">
      <c r="A1306" s="209">
        <v>116022</v>
      </c>
      <c r="B1306" s="210">
        <v>1</v>
      </c>
      <c r="C1306" s="196" t="s">
        <v>97</v>
      </c>
      <c r="D1306" s="201">
        <v>40709</v>
      </c>
      <c r="E1306" s="196" t="s">
        <v>2404</v>
      </c>
      <c r="F1306" s="201">
        <v>44600.875138888892</v>
      </c>
      <c r="G1306" s="196" t="s">
        <v>161</v>
      </c>
      <c r="H1306" s="198" t="s">
        <v>190</v>
      </c>
      <c r="I1306" s="196" t="s">
        <v>477</v>
      </c>
      <c r="J1306" s="196" t="s">
        <v>299</v>
      </c>
      <c r="L1306" s="200" t="s">
        <v>300</v>
      </c>
      <c r="M1306" s="198" t="s">
        <v>10909</v>
      </c>
      <c r="N1306" s="198" t="s">
        <v>10910</v>
      </c>
      <c r="O1306" s="196" t="s">
        <v>1836</v>
      </c>
      <c r="P1306" s="198" t="s">
        <v>1897</v>
      </c>
      <c r="R1306" s="196" t="s">
        <v>47</v>
      </c>
      <c r="S1306" s="196" t="s">
        <v>45</v>
      </c>
      <c r="T1306" s="211">
        <v>0.7</v>
      </c>
      <c r="U1306" s="201">
        <v>43812</v>
      </c>
      <c r="W1306" s="200" t="s">
        <v>93</v>
      </c>
      <c r="X1306" s="196" t="s">
        <v>94</v>
      </c>
      <c r="AA1306" s="196" t="s">
        <v>10911</v>
      </c>
      <c r="AC1306" s="200">
        <v>0</v>
      </c>
      <c r="AD1306" s="200" t="s">
        <v>8250</v>
      </c>
      <c r="AE1306" s="203" t="s">
        <v>505</v>
      </c>
      <c r="AF1306" s="212">
        <v>42141.04</v>
      </c>
      <c r="AG1306" s="198" t="s">
        <v>10912</v>
      </c>
    </row>
    <row r="1307" spans="1:33" hidden="1" x14ac:dyDescent="0.25">
      <c r="A1307" s="209">
        <v>116022</v>
      </c>
      <c r="B1307" s="210">
        <v>1</v>
      </c>
      <c r="C1307" s="196" t="s">
        <v>97</v>
      </c>
      <c r="D1307" s="201">
        <v>40709</v>
      </c>
      <c r="E1307" s="196" t="s">
        <v>2404</v>
      </c>
      <c r="F1307" s="201">
        <v>44600.875138888892</v>
      </c>
      <c r="G1307" s="196" t="s">
        <v>161</v>
      </c>
      <c r="H1307" s="198" t="s">
        <v>190</v>
      </c>
      <c r="I1307" s="196" t="s">
        <v>477</v>
      </c>
      <c r="J1307" s="196" t="s">
        <v>299</v>
      </c>
      <c r="L1307" s="200" t="s">
        <v>300</v>
      </c>
      <c r="M1307" s="198" t="s">
        <v>10909</v>
      </c>
      <c r="N1307" s="198" t="s">
        <v>10910</v>
      </c>
      <c r="O1307" s="196" t="s">
        <v>1836</v>
      </c>
      <c r="P1307" s="198" t="s">
        <v>1897</v>
      </c>
      <c r="R1307" s="196" t="s">
        <v>47</v>
      </c>
      <c r="S1307" s="196" t="s">
        <v>45</v>
      </c>
      <c r="T1307" s="211">
        <v>0.7</v>
      </c>
      <c r="U1307" s="201">
        <v>43812</v>
      </c>
      <c r="W1307" s="200" t="s">
        <v>93</v>
      </c>
      <c r="X1307" s="196" t="s">
        <v>94</v>
      </c>
      <c r="AA1307" s="196" t="s">
        <v>10913</v>
      </c>
      <c r="AB1307" s="196" t="s">
        <v>10914</v>
      </c>
      <c r="AC1307" s="200">
        <v>0</v>
      </c>
      <c r="AD1307" s="200" t="s">
        <v>8231</v>
      </c>
      <c r="AE1307" s="203" t="s">
        <v>505</v>
      </c>
      <c r="AF1307" s="212">
        <v>67000</v>
      </c>
      <c r="AG1307" s="198" t="s">
        <v>10912</v>
      </c>
    </row>
    <row r="1308" spans="1:33" hidden="1" x14ac:dyDescent="0.25">
      <c r="A1308" s="209">
        <v>116022</v>
      </c>
      <c r="B1308" s="210">
        <v>1</v>
      </c>
      <c r="C1308" s="196" t="s">
        <v>97</v>
      </c>
      <c r="D1308" s="201">
        <v>40709</v>
      </c>
      <c r="E1308" s="196" t="s">
        <v>2404</v>
      </c>
      <c r="F1308" s="201">
        <v>44600.875138888892</v>
      </c>
      <c r="G1308" s="196" t="s">
        <v>161</v>
      </c>
      <c r="H1308" s="198" t="s">
        <v>190</v>
      </c>
      <c r="I1308" s="196" t="s">
        <v>477</v>
      </c>
      <c r="J1308" s="196" t="s">
        <v>299</v>
      </c>
      <c r="L1308" s="200" t="s">
        <v>300</v>
      </c>
      <c r="M1308" s="198" t="s">
        <v>10909</v>
      </c>
      <c r="N1308" s="198" t="s">
        <v>10910</v>
      </c>
      <c r="O1308" s="196" t="s">
        <v>1836</v>
      </c>
      <c r="P1308" s="198" t="s">
        <v>1897</v>
      </c>
      <c r="R1308" s="196" t="s">
        <v>47</v>
      </c>
      <c r="S1308" s="196" t="s">
        <v>45</v>
      </c>
      <c r="T1308" s="211">
        <v>0.7</v>
      </c>
      <c r="U1308" s="201">
        <v>43812</v>
      </c>
      <c r="W1308" s="200" t="s">
        <v>93</v>
      </c>
      <c r="X1308" s="196" t="s">
        <v>94</v>
      </c>
      <c r="AA1308" s="196" t="s">
        <v>10915</v>
      </c>
      <c r="AB1308" s="196" t="s">
        <v>10914</v>
      </c>
      <c r="AC1308" s="200">
        <v>1</v>
      </c>
      <c r="AD1308" s="200" t="s">
        <v>8231</v>
      </c>
      <c r="AE1308" s="203" t="s">
        <v>505</v>
      </c>
      <c r="AF1308" s="212">
        <v>180000</v>
      </c>
      <c r="AG1308" s="198" t="s">
        <v>10912</v>
      </c>
    </row>
    <row r="1309" spans="1:33" hidden="1" x14ac:dyDescent="0.25">
      <c r="A1309" s="209">
        <v>116022</v>
      </c>
      <c r="B1309" s="210">
        <v>1</v>
      </c>
      <c r="C1309" s="196" t="s">
        <v>97</v>
      </c>
      <c r="D1309" s="201">
        <v>40709</v>
      </c>
      <c r="E1309" s="196" t="s">
        <v>2404</v>
      </c>
      <c r="F1309" s="201">
        <v>44600.875138888892</v>
      </c>
      <c r="G1309" s="196" t="s">
        <v>161</v>
      </c>
      <c r="H1309" s="198" t="s">
        <v>190</v>
      </c>
      <c r="I1309" s="196" t="s">
        <v>477</v>
      </c>
      <c r="J1309" s="196" t="s">
        <v>299</v>
      </c>
      <c r="L1309" s="200" t="s">
        <v>300</v>
      </c>
      <c r="M1309" s="198" t="s">
        <v>10909</v>
      </c>
      <c r="N1309" s="198" t="s">
        <v>10910</v>
      </c>
      <c r="O1309" s="196" t="s">
        <v>1836</v>
      </c>
      <c r="P1309" s="198" t="s">
        <v>1897</v>
      </c>
      <c r="R1309" s="196" t="s">
        <v>47</v>
      </c>
      <c r="S1309" s="196" t="s">
        <v>45</v>
      </c>
      <c r="T1309" s="211">
        <v>0.7</v>
      </c>
      <c r="U1309" s="201">
        <v>43812</v>
      </c>
      <c r="W1309" s="200" t="s">
        <v>93</v>
      </c>
      <c r="X1309" s="196" t="s">
        <v>94</v>
      </c>
      <c r="AA1309" s="196" t="s">
        <v>10916</v>
      </c>
      <c r="AB1309" s="196" t="s">
        <v>10914</v>
      </c>
      <c r="AC1309" s="200">
        <v>3</v>
      </c>
      <c r="AD1309" s="200" t="s">
        <v>8231</v>
      </c>
      <c r="AE1309" s="203" t="s">
        <v>505</v>
      </c>
      <c r="AF1309" s="212">
        <v>4567000</v>
      </c>
      <c r="AG1309" s="198" t="s">
        <v>10912</v>
      </c>
    </row>
    <row r="1310" spans="1:33" hidden="1" x14ac:dyDescent="0.25">
      <c r="A1310" s="209">
        <v>116024</v>
      </c>
      <c r="B1310" s="210">
        <v>1</v>
      </c>
      <c r="C1310" s="196" t="s">
        <v>114</v>
      </c>
      <c r="D1310" s="201">
        <v>40709</v>
      </c>
      <c r="E1310" s="196" t="s">
        <v>98</v>
      </c>
      <c r="F1310" s="201">
        <v>43005</v>
      </c>
      <c r="G1310" s="196" t="s">
        <v>666</v>
      </c>
      <c r="H1310" s="198" t="s">
        <v>347</v>
      </c>
      <c r="M1310" s="198" t="s">
        <v>10917</v>
      </c>
      <c r="O1310" s="196" t="s">
        <v>103</v>
      </c>
      <c r="P1310" s="198" t="s">
        <v>2705</v>
      </c>
      <c r="R1310" s="196" t="s">
        <v>47</v>
      </c>
      <c r="S1310" s="196" t="s">
        <v>43</v>
      </c>
      <c r="T1310" s="202" t="s">
        <v>505</v>
      </c>
      <c r="W1310" s="200" t="s">
        <v>93</v>
      </c>
      <c r="AA1310" s="196" t="s">
        <v>10918</v>
      </c>
      <c r="AC1310" s="200">
        <v>8</v>
      </c>
      <c r="AD1310" s="200" t="s">
        <v>8250</v>
      </c>
      <c r="AE1310" s="203" t="s">
        <v>505</v>
      </c>
      <c r="AF1310" s="212">
        <v>65023.82</v>
      </c>
    </row>
    <row r="1311" spans="1:33" hidden="1" x14ac:dyDescent="0.25">
      <c r="A1311" s="209">
        <v>116080.02</v>
      </c>
      <c r="B1311" s="210">
        <v>2</v>
      </c>
      <c r="C1311" s="196" t="s">
        <v>85</v>
      </c>
      <c r="D1311" s="201">
        <v>43272</v>
      </c>
      <c r="E1311" s="196" t="s">
        <v>195</v>
      </c>
      <c r="F1311" s="201">
        <v>44508</v>
      </c>
      <c r="G1311" s="196" t="s">
        <v>217</v>
      </c>
      <c r="H1311" s="198" t="s">
        <v>144</v>
      </c>
      <c r="I1311" s="196" t="s">
        <v>145</v>
      </c>
      <c r="J1311" s="196" t="s">
        <v>101</v>
      </c>
      <c r="L1311" s="200" t="s">
        <v>101</v>
      </c>
      <c r="M1311" s="198" t="s">
        <v>10919</v>
      </c>
      <c r="O1311" s="196" t="s">
        <v>40</v>
      </c>
      <c r="P1311" s="198" t="s">
        <v>166</v>
      </c>
      <c r="R1311" s="196" t="s">
        <v>39</v>
      </c>
      <c r="S1311" s="196" t="s">
        <v>45</v>
      </c>
      <c r="T1311" s="211">
        <v>0.03</v>
      </c>
      <c r="U1311" s="201">
        <v>45268</v>
      </c>
      <c r="W1311" s="200" t="s">
        <v>93</v>
      </c>
      <c r="X1311" s="196" t="s">
        <v>13</v>
      </c>
      <c r="Z1311" s="198" t="s">
        <v>10920</v>
      </c>
      <c r="AA1311" s="196" t="s">
        <v>10921</v>
      </c>
      <c r="AB1311" s="196" t="s">
        <v>10922</v>
      </c>
      <c r="AC1311" s="200">
        <v>0</v>
      </c>
      <c r="AD1311" s="200" t="s">
        <v>8231</v>
      </c>
      <c r="AE1311" s="203" t="s">
        <v>505</v>
      </c>
      <c r="AF1311" s="212">
        <v>50000</v>
      </c>
    </row>
    <row r="1312" spans="1:33" hidden="1" x14ac:dyDescent="0.25">
      <c r="A1312" s="209">
        <v>116118</v>
      </c>
      <c r="B1312" s="210">
        <v>3</v>
      </c>
      <c r="C1312" s="196" t="s">
        <v>97</v>
      </c>
      <c r="D1312" s="201">
        <v>40746</v>
      </c>
      <c r="E1312" s="196" t="s">
        <v>385</v>
      </c>
      <c r="F1312" s="201">
        <v>44175.875081018516</v>
      </c>
      <c r="G1312" s="196" t="s">
        <v>108</v>
      </c>
      <c r="H1312" s="198" t="s">
        <v>659</v>
      </c>
      <c r="I1312" s="196" t="s">
        <v>1505</v>
      </c>
      <c r="J1312" s="196" t="s">
        <v>1506</v>
      </c>
      <c r="M1312" s="198" t="s">
        <v>3535</v>
      </c>
      <c r="O1312" s="196" t="s">
        <v>1509</v>
      </c>
      <c r="P1312" s="198" t="s">
        <v>92</v>
      </c>
      <c r="R1312" s="196" t="s">
        <v>47</v>
      </c>
      <c r="S1312" s="196" t="s">
        <v>41</v>
      </c>
      <c r="T1312" s="202" t="s">
        <v>505</v>
      </c>
      <c r="U1312" s="201">
        <v>43742</v>
      </c>
      <c r="W1312" s="200" t="s">
        <v>93</v>
      </c>
      <c r="X1312" s="196" t="s">
        <v>103</v>
      </c>
      <c r="AA1312" s="196" t="s">
        <v>10923</v>
      </c>
      <c r="AC1312" s="200">
        <v>1</v>
      </c>
      <c r="AD1312" s="200" t="s">
        <v>8250</v>
      </c>
      <c r="AE1312" s="212">
        <v>-1730.57</v>
      </c>
      <c r="AF1312" s="212">
        <v>233469.94</v>
      </c>
      <c r="AG1312" s="198" t="s">
        <v>3536</v>
      </c>
    </row>
    <row r="1313" spans="1:33" hidden="1" x14ac:dyDescent="0.25">
      <c r="A1313" s="209">
        <v>116118</v>
      </c>
      <c r="B1313" s="210">
        <v>3</v>
      </c>
      <c r="C1313" s="196" t="s">
        <v>97</v>
      </c>
      <c r="D1313" s="201">
        <v>40746</v>
      </c>
      <c r="E1313" s="196" t="s">
        <v>385</v>
      </c>
      <c r="F1313" s="201">
        <v>44175.875081018516</v>
      </c>
      <c r="G1313" s="196" t="s">
        <v>108</v>
      </c>
      <c r="H1313" s="198" t="s">
        <v>659</v>
      </c>
      <c r="I1313" s="196" t="s">
        <v>1505</v>
      </c>
      <c r="J1313" s="196" t="s">
        <v>1506</v>
      </c>
      <c r="M1313" s="198" t="s">
        <v>3535</v>
      </c>
      <c r="O1313" s="196" t="s">
        <v>1509</v>
      </c>
      <c r="P1313" s="198" t="s">
        <v>92</v>
      </c>
      <c r="R1313" s="196" t="s">
        <v>47</v>
      </c>
      <c r="S1313" s="196" t="s">
        <v>41</v>
      </c>
      <c r="T1313" s="202" t="s">
        <v>505</v>
      </c>
      <c r="U1313" s="201">
        <v>43742</v>
      </c>
      <c r="W1313" s="200" t="s">
        <v>93</v>
      </c>
      <c r="X1313" s="196" t="s">
        <v>103</v>
      </c>
      <c r="AA1313" s="196" t="s">
        <v>10924</v>
      </c>
      <c r="AC1313" s="200">
        <v>2</v>
      </c>
      <c r="AD1313" s="200" t="s">
        <v>8250</v>
      </c>
      <c r="AE1313" s="212">
        <v>-132196.88</v>
      </c>
      <c r="AF1313" s="212">
        <v>135945.12</v>
      </c>
      <c r="AG1313" s="198" t="s">
        <v>3536</v>
      </c>
    </row>
    <row r="1314" spans="1:33" hidden="1" x14ac:dyDescent="0.25">
      <c r="A1314" s="209">
        <v>116118</v>
      </c>
      <c r="B1314" s="210">
        <v>3</v>
      </c>
      <c r="C1314" s="196" t="s">
        <v>97</v>
      </c>
      <c r="D1314" s="201">
        <v>40746</v>
      </c>
      <c r="E1314" s="196" t="s">
        <v>385</v>
      </c>
      <c r="F1314" s="201">
        <v>44175.875081018516</v>
      </c>
      <c r="G1314" s="196" t="s">
        <v>108</v>
      </c>
      <c r="H1314" s="198" t="s">
        <v>659</v>
      </c>
      <c r="I1314" s="196" t="s">
        <v>1505</v>
      </c>
      <c r="J1314" s="196" t="s">
        <v>1506</v>
      </c>
      <c r="M1314" s="198" t="s">
        <v>3535</v>
      </c>
      <c r="O1314" s="196" t="s">
        <v>1509</v>
      </c>
      <c r="P1314" s="198" t="s">
        <v>92</v>
      </c>
      <c r="R1314" s="196" t="s">
        <v>47</v>
      </c>
      <c r="S1314" s="196" t="s">
        <v>41</v>
      </c>
      <c r="T1314" s="202" t="s">
        <v>505</v>
      </c>
      <c r="U1314" s="201">
        <v>43742</v>
      </c>
      <c r="W1314" s="200" t="s">
        <v>93</v>
      </c>
      <c r="X1314" s="196" t="s">
        <v>103</v>
      </c>
      <c r="AA1314" s="196" t="s">
        <v>10925</v>
      </c>
      <c r="AC1314" s="200">
        <v>3</v>
      </c>
      <c r="AD1314" s="200" t="s">
        <v>8250</v>
      </c>
      <c r="AE1314" s="203" t="s">
        <v>505</v>
      </c>
      <c r="AF1314" s="212">
        <v>1499766</v>
      </c>
      <c r="AG1314" s="198" t="s">
        <v>3536</v>
      </c>
    </row>
    <row r="1315" spans="1:33" hidden="1" x14ac:dyDescent="0.25">
      <c r="A1315" s="209">
        <v>116131</v>
      </c>
      <c r="B1315" s="210">
        <v>1</v>
      </c>
      <c r="C1315" s="196" t="s">
        <v>85</v>
      </c>
      <c r="D1315" s="201">
        <v>40752</v>
      </c>
      <c r="E1315" s="196" t="s">
        <v>98</v>
      </c>
      <c r="F1315" s="201">
        <v>44138</v>
      </c>
      <c r="G1315" s="196" t="s">
        <v>87</v>
      </c>
      <c r="H1315" s="198" t="s">
        <v>2232</v>
      </c>
      <c r="M1315" s="198" t="s">
        <v>4086</v>
      </c>
      <c r="O1315" s="196" t="s">
        <v>157</v>
      </c>
      <c r="P1315" s="198" t="s">
        <v>453</v>
      </c>
      <c r="R1315" s="196" t="s">
        <v>47</v>
      </c>
      <c r="S1315" s="196" t="s">
        <v>43</v>
      </c>
      <c r="T1315" s="202" t="s">
        <v>505</v>
      </c>
      <c r="W1315" s="200" t="s">
        <v>93</v>
      </c>
      <c r="Y1315" s="196" t="s">
        <v>29</v>
      </c>
      <c r="AA1315" s="196" t="s">
        <v>10926</v>
      </c>
      <c r="AC1315" s="200">
        <v>1</v>
      </c>
      <c r="AD1315" s="200" t="s">
        <v>8250</v>
      </c>
      <c r="AE1315" s="212">
        <v>307000</v>
      </c>
      <c r="AF1315" s="212">
        <v>1730471.52</v>
      </c>
    </row>
    <row r="1316" spans="1:33" ht="72" hidden="1" x14ac:dyDescent="0.25">
      <c r="A1316" s="209">
        <v>116142</v>
      </c>
      <c r="B1316" s="210">
        <v>2</v>
      </c>
      <c r="C1316" s="196" t="s">
        <v>97</v>
      </c>
      <c r="D1316" s="201">
        <v>40756</v>
      </c>
      <c r="E1316" s="196" t="s">
        <v>1764</v>
      </c>
      <c r="F1316" s="201">
        <v>44669</v>
      </c>
      <c r="G1316" s="196" t="s">
        <v>425</v>
      </c>
      <c r="H1316" s="198" t="s">
        <v>223</v>
      </c>
      <c r="I1316" s="196" t="s">
        <v>10927</v>
      </c>
      <c r="M1316" s="198" t="s">
        <v>10928</v>
      </c>
      <c r="N1316" s="198" t="s">
        <v>10929</v>
      </c>
      <c r="O1316" s="196" t="s">
        <v>91</v>
      </c>
      <c r="P1316" s="198" t="s">
        <v>1897</v>
      </c>
      <c r="R1316" s="196" t="s">
        <v>47</v>
      </c>
      <c r="S1316" s="196" t="s">
        <v>45</v>
      </c>
      <c r="T1316" s="211">
        <v>0</v>
      </c>
      <c r="W1316" s="200" t="s">
        <v>93</v>
      </c>
      <c r="X1316" s="196" t="s">
        <v>94</v>
      </c>
      <c r="AA1316" s="196" t="s">
        <v>10930</v>
      </c>
      <c r="AB1316" s="196" t="s">
        <v>10931</v>
      </c>
      <c r="AC1316" s="200">
        <v>0</v>
      </c>
      <c r="AD1316" s="200" t="s">
        <v>8231</v>
      </c>
      <c r="AE1316" s="203" t="s">
        <v>505</v>
      </c>
      <c r="AF1316" s="212">
        <v>32463</v>
      </c>
    </row>
    <row r="1317" spans="1:33" ht="72" hidden="1" x14ac:dyDescent="0.25">
      <c r="A1317" s="209">
        <v>116142</v>
      </c>
      <c r="B1317" s="210">
        <v>2</v>
      </c>
      <c r="C1317" s="196" t="s">
        <v>97</v>
      </c>
      <c r="D1317" s="201">
        <v>40756</v>
      </c>
      <c r="E1317" s="196" t="s">
        <v>1764</v>
      </c>
      <c r="F1317" s="201">
        <v>44669</v>
      </c>
      <c r="G1317" s="196" t="s">
        <v>425</v>
      </c>
      <c r="H1317" s="198" t="s">
        <v>223</v>
      </c>
      <c r="I1317" s="196" t="s">
        <v>10927</v>
      </c>
      <c r="M1317" s="198" t="s">
        <v>10928</v>
      </c>
      <c r="N1317" s="198" t="s">
        <v>10929</v>
      </c>
      <c r="O1317" s="196" t="s">
        <v>91</v>
      </c>
      <c r="P1317" s="198" t="s">
        <v>1897</v>
      </c>
      <c r="R1317" s="196" t="s">
        <v>47</v>
      </c>
      <c r="S1317" s="196" t="s">
        <v>45</v>
      </c>
      <c r="T1317" s="211">
        <v>0</v>
      </c>
      <c r="W1317" s="200" t="s">
        <v>93</v>
      </c>
      <c r="X1317" s="196" t="s">
        <v>94</v>
      </c>
      <c r="AA1317" s="196" t="s">
        <v>10932</v>
      </c>
      <c r="AB1317" s="196" t="s">
        <v>10931</v>
      </c>
      <c r="AC1317" s="200">
        <v>1</v>
      </c>
      <c r="AD1317" s="200" t="s">
        <v>8231</v>
      </c>
      <c r="AE1317" s="203" t="s">
        <v>505</v>
      </c>
      <c r="AF1317" s="212">
        <v>77804</v>
      </c>
    </row>
    <row r="1318" spans="1:33" ht="72" hidden="1" x14ac:dyDescent="0.25">
      <c r="A1318" s="209">
        <v>116142</v>
      </c>
      <c r="B1318" s="210">
        <v>2</v>
      </c>
      <c r="C1318" s="196" t="s">
        <v>97</v>
      </c>
      <c r="D1318" s="201">
        <v>40756</v>
      </c>
      <c r="E1318" s="196" t="s">
        <v>1764</v>
      </c>
      <c r="F1318" s="201">
        <v>44669</v>
      </c>
      <c r="G1318" s="196" t="s">
        <v>425</v>
      </c>
      <c r="H1318" s="198" t="s">
        <v>223</v>
      </c>
      <c r="I1318" s="196" t="s">
        <v>10927</v>
      </c>
      <c r="M1318" s="198" t="s">
        <v>10928</v>
      </c>
      <c r="N1318" s="198" t="s">
        <v>10929</v>
      </c>
      <c r="O1318" s="196" t="s">
        <v>91</v>
      </c>
      <c r="P1318" s="198" t="s">
        <v>1897</v>
      </c>
      <c r="R1318" s="196" t="s">
        <v>47</v>
      </c>
      <c r="S1318" s="196" t="s">
        <v>45</v>
      </c>
      <c r="T1318" s="211">
        <v>0</v>
      </c>
      <c r="W1318" s="200" t="s">
        <v>93</v>
      </c>
      <c r="X1318" s="196" t="s">
        <v>94</v>
      </c>
      <c r="AA1318" s="196" t="s">
        <v>10933</v>
      </c>
      <c r="AB1318" s="196" t="s">
        <v>10931</v>
      </c>
      <c r="AC1318" s="200">
        <v>2</v>
      </c>
      <c r="AD1318" s="200" t="s">
        <v>8231</v>
      </c>
      <c r="AE1318" s="203" t="s">
        <v>505</v>
      </c>
      <c r="AF1318" s="212">
        <v>0</v>
      </c>
    </row>
    <row r="1319" spans="1:33" ht="90" hidden="1" x14ac:dyDescent="0.25">
      <c r="A1319" s="209">
        <v>116143</v>
      </c>
      <c r="B1319" s="210">
        <v>2</v>
      </c>
      <c r="C1319" s="196" t="s">
        <v>114</v>
      </c>
      <c r="D1319" s="201">
        <v>40756</v>
      </c>
      <c r="E1319" s="196" t="s">
        <v>1764</v>
      </c>
      <c r="F1319" s="201">
        <v>44483</v>
      </c>
      <c r="G1319" s="196" t="s">
        <v>152</v>
      </c>
      <c r="H1319" s="198" t="s">
        <v>128</v>
      </c>
      <c r="I1319" s="196" t="s">
        <v>129</v>
      </c>
      <c r="J1319" s="196" t="s">
        <v>101</v>
      </c>
      <c r="K1319" s="196" t="s">
        <v>10934</v>
      </c>
      <c r="L1319" s="200" t="s">
        <v>101</v>
      </c>
      <c r="M1319" s="198" t="s">
        <v>10935</v>
      </c>
      <c r="N1319" s="198" t="s">
        <v>10936</v>
      </c>
      <c r="O1319" s="196" t="s">
        <v>91</v>
      </c>
      <c r="P1319" s="198" t="s">
        <v>1897</v>
      </c>
      <c r="R1319" s="196" t="s">
        <v>47</v>
      </c>
      <c r="S1319" s="196" t="s">
        <v>45</v>
      </c>
      <c r="T1319" s="211">
        <v>0.02</v>
      </c>
      <c r="W1319" s="200" t="s">
        <v>93</v>
      </c>
      <c r="X1319" s="196" t="s">
        <v>103</v>
      </c>
      <c r="AA1319" s="196" t="s">
        <v>10937</v>
      </c>
      <c r="AB1319" s="196" t="s">
        <v>10938</v>
      </c>
      <c r="AC1319" s="200">
        <v>0</v>
      </c>
      <c r="AD1319" s="200" t="s">
        <v>8231</v>
      </c>
      <c r="AE1319" s="212">
        <v>-3252.91</v>
      </c>
      <c r="AF1319" s="212">
        <v>747.09</v>
      </c>
    </row>
    <row r="1320" spans="1:33" ht="90" hidden="1" x14ac:dyDescent="0.25">
      <c r="A1320" s="209">
        <v>116143</v>
      </c>
      <c r="B1320" s="210">
        <v>2</v>
      </c>
      <c r="C1320" s="196" t="s">
        <v>114</v>
      </c>
      <c r="D1320" s="201">
        <v>40756</v>
      </c>
      <c r="E1320" s="196" t="s">
        <v>1764</v>
      </c>
      <c r="F1320" s="201">
        <v>44483</v>
      </c>
      <c r="G1320" s="196" t="s">
        <v>152</v>
      </c>
      <c r="H1320" s="198" t="s">
        <v>128</v>
      </c>
      <c r="I1320" s="196" t="s">
        <v>129</v>
      </c>
      <c r="J1320" s="196" t="s">
        <v>101</v>
      </c>
      <c r="K1320" s="196" t="s">
        <v>10934</v>
      </c>
      <c r="L1320" s="200" t="s">
        <v>101</v>
      </c>
      <c r="M1320" s="198" t="s">
        <v>10935</v>
      </c>
      <c r="N1320" s="198" t="s">
        <v>10936</v>
      </c>
      <c r="O1320" s="196" t="s">
        <v>91</v>
      </c>
      <c r="P1320" s="198" t="s">
        <v>1897</v>
      </c>
      <c r="R1320" s="196" t="s">
        <v>47</v>
      </c>
      <c r="S1320" s="196" t="s">
        <v>45</v>
      </c>
      <c r="T1320" s="211">
        <v>0.02</v>
      </c>
      <c r="W1320" s="200" t="s">
        <v>93</v>
      </c>
      <c r="X1320" s="196" t="s">
        <v>103</v>
      </c>
      <c r="AA1320" s="196" t="s">
        <v>10939</v>
      </c>
      <c r="AB1320" s="196" t="s">
        <v>10938</v>
      </c>
      <c r="AC1320" s="200">
        <v>1</v>
      </c>
      <c r="AD1320" s="200" t="s">
        <v>8231</v>
      </c>
      <c r="AE1320" s="212">
        <v>1283.21</v>
      </c>
      <c r="AF1320" s="212">
        <v>40783.21</v>
      </c>
    </row>
    <row r="1321" spans="1:33" ht="90" hidden="1" x14ac:dyDescent="0.25">
      <c r="A1321" s="209">
        <v>116143</v>
      </c>
      <c r="B1321" s="210">
        <v>2</v>
      </c>
      <c r="C1321" s="196" t="s">
        <v>114</v>
      </c>
      <c r="D1321" s="201">
        <v>40756</v>
      </c>
      <c r="E1321" s="196" t="s">
        <v>1764</v>
      </c>
      <c r="F1321" s="201">
        <v>44483</v>
      </c>
      <c r="G1321" s="196" t="s">
        <v>152</v>
      </c>
      <c r="H1321" s="198" t="s">
        <v>128</v>
      </c>
      <c r="I1321" s="196" t="s">
        <v>129</v>
      </c>
      <c r="J1321" s="196" t="s">
        <v>101</v>
      </c>
      <c r="K1321" s="196" t="s">
        <v>10934</v>
      </c>
      <c r="L1321" s="200" t="s">
        <v>101</v>
      </c>
      <c r="M1321" s="198" t="s">
        <v>10935</v>
      </c>
      <c r="N1321" s="198" t="s">
        <v>10936</v>
      </c>
      <c r="O1321" s="196" t="s">
        <v>91</v>
      </c>
      <c r="P1321" s="198" t="s">
        <v>1897</v>
      </c>
      <c r="R1321" s="196" t="s">
        <v>47</v>
      </c>
      <c r="S1321" s="196" t="s">
        <v>45</v>
      </c>
      <c r="T1321" s="211">
        <v>0.02</v>
      </c>
      <c r="W1321" s="200" t="s">
        <v>93</v>
      </c>
      <c r="X1321" s="196" t="s">
        <v>103</v>
      </c>
      <c r="AA1321" s="196" t="s">
        <v>10940</v>
      </c>
      <c r="AB1321" s="196" t="s">
        <v>10938</v>
      </c>
      <c r="AC1321" s="200">
        <v>2</v>
      </c>
      <c r="AD1321" s="200" t="s">
        <v>8231</v>
      </c>
      <c r="AE1321" s="212">
        <v>-14476.76</v>
      </c>
      <c r="AF1321" s="212">
        <v>345523.24</v>
      </c>
    </row>
    <row r="1322" spans="1:33" ht="90" hidden="1" x14ac:dyDescent="0.25">
      <c r="A1322" s="209">
        <v>116143</v>
      </c>
      <c r="B1322" s="210">
        <v>2</v>
      </c>
      <c r="C1322" s="196" t="s">
        <v>114</v>
      </c>
      <c r="D1322" s="201">
        <v>40756</v>
      </c>
      <c r="E1322" s="196" t="s">
        <v>1764</v>
      </c>
      <c r="F1322" s="201">
        <v>44483</v>
      </c>
      <c r="G1322" s="196" t="s">
        <v>152</v>
      </c>
      <c r="H1322" s="198" t="s">
        <v>128</v>
      </c>
      <c r="I1322" s="196" t="s">
        <v>129</v>
      </c>
      <c r="J1322" s="196" t="s">
        <v>101</v>
      </c>
      <c r="K1322" s="196" t="s">
        <v>10934</v>
      </c>
      <c r="L1322" s="200" t="s">
        <v>101</v>
      </c>
      <c r="M1322" s="198" t="s">
        <v>10935</v>
      </c>
      <c r="N1322" s="198" t="s">
        <v>10936</v>
      </c>
      <c r="O1322" s="196" t="s">
        <v>91</v>
      </c>
      <c r="P1322" s="198" t="s">
        <v>1897</v>
      </c>
      <c r="R1322" s="196" t="s">
        <v>47</v>
      </c>
      <c r="S1322" s="196" t="s">
        <v>45</v>
      </c>
      <c r="T1322" s="211">
        <v>0.02</v>
      </c>
      <c r="W1322" s="200" t="s">
        <v>93</v>
      </c>
      <c r="X1322" s="196" t="s">
        <v>103</v>
      </c>
      <c r="AA1322" s="196" t="s">
        <v>10941</v>
      </c>
      <c r="AB1322" s="196" t="s">
        <v>10938</v>
      </c>
      <c r="AC1322" s="200">
        <v>3</v>
      </c>
      <c r="AD1322" s="200" t="s">
        <v>8231</v>
      </c>
      <c r="AE1322" s="212">
        <v>-7364.73</v>
      </c>
      <c r="AF1322" s="212">
        <v>786269.27</v>
      </c>
    </row>
    <row r="1323" spans="1:33" ht="72" hidden="1" x14ac:dyDescent="0.25">
      <c r="A1323" s="209">
        <v>116154</v>
      </c>
      <c r="B1323" s="210">
        <v>2</v>
      </c>
      <c r="C1323" s="196" t="s">
        <v>114</v>
      </c>
      <c r="D1323" s="201">
        <v>40765</v>
      </c>
      <c r="E1323" s="196" t="s">
        <v>1764</v>
      </c>
      <c r="F1323" s="201">
        <v>44376</v>
      </c>
      <c r="G1323" s="196" t="s">
        <v>170</v>
      </c>
      <c r="H1323" s="198" t="s">
        <v>223</v>
      </c>
      <c r="I1323" s="196" t="s">
        <v>10942</v>
      </c>
      <c r="K1323" s="196" t="s">
        <v>10943</v>
      </c>
      <c r="L1323" s="200" t="s">
        <v>183</v>
      </c>
      <c r="M1323" s="198" t="s">
        <v>10944</v>
      </c>
      <c r="N1323" s="198" t="s">
        <v>10945</v>
      </c>
      <c r="O1323" s="196" t="s">
        <v>91</v>
      </c>
      <c r="P1323" s="198" t="s">
        <v>1897</v>
      </c>
      <c r="R1323" s="196" t="s">
        <v>47</v>
      </c>
      <c r="S1323" s="196" t="s">
        <v>45</v>
      </c>
      <c r="T1323" s="211">
        <v>1.2</v>
      </c>
      <c r="W1323" s="200" t="s">
        <v>93</v>
      </c>
      <c r="X1323" s="196" t="s">
        <v>103</v>
      </c>
      <c r="AA1323" s="196" t="s">
        <v>10946</v>
      </c>
      <c r="AB1323" s="196" t="s">
        <v>10947</v>
      </c>
      <c r="AC1323" s="200">
        <v>0</v>
      </c>
      <c r="AD1323" s="200" t="s">
        <v>8231</v>
      </c>
      <c r="AE1323" s="212">
        <v>-1009.33</v>
      </c>
      <c r="AF1323" s="212">
        <v>180150.67</v>
      </c>
    </row>
    <row r="1324" spans="1:33" ht="36" hidden="1" x14ac:dyDescent="0.25">
      <c r="A1324" s="209">
        <v>116200</v>
      </c>
      <c r="B1324" s="210">
        <v>3</v>
      </c>
      <c r="C1324" s="196" t="s">
        <v>85</v>
      </c>
      <c r="D1324" s="201">
        <v>40777</v>
      </c>
      <c r="E1324" s="196" t="s">
        <v>1772</v>
      </c>
      <c r="F1324" s="201">
        <v>44419</v>
      </c>
      <c r="G1324" s="196" t="s">
        <v>1741</v>
      </c>
      <c r="H1324" s="198" t="s">
        <v>365</v>
      </c>
      <c r="M1324" s="198" t="s">
        <v>10948</v>
      </c>
      <c r="N1324" s="198" t="s">
        <v>10949</v>
      </c>
      <c r="O1324" s="196" t="s">
        <v>91</v>
      </c>
      <c r="P1324" s="198" t="s">
        <v>92</v>
      </c>
      <c r="R1324" s="196" t="s">
        <v>47</v>
      </c>
      <c r="S1324" s="196" t="s">
        <v>41</v>
      </c>
      <c r="T1324" s="211">
        <v>0</v>
      </c>
      <c r="W1324" s="200" t="s">
        <v>93</v>
      </c>
      <c r="X1324" s="196" t="s">
        <v>186</v>
      </c>
      <c r="AA1324" s="196" t="s">
        <v>10950</v>
      </c>
      <c r="AB1324" s="196" t="s">
        <v>10951</v>
      </c>
      <c r="AC1324" s="200">
        <v>0</v>
      </c>
      <c r="AD1324" s="200" t="s">
        <v>8231</v>
      </c>
      <c r="AE1324" s="203" t="s">
        <v>505</v>
      </c>
      <c r="AF1324" s="212">
        <v>642372</v>
      </c>
    </row>
    <row r="1325" spans="1:33" ht="36" hidden="1" x14ac:dyDescent="0.25">
      <c r="A1325" s="209">
        <v>116200</v>
      </c>
      <c r="B1325" s="210">
        <v>3</v>
      </c>
      <c r="C1325" s="196" t="s">
        <v>85</v>
      </c>
      <c r="D1325" s="201">
        <v>40777</v>
      </c>
      <c r="E1325" s="196" t="s">
        <v>1772</v>
      </c>
      <c r="F1325" s="201">
        <v>44419</v>
      </c>
      <c r="G1325" s="196" t="s">
        <v>1741</v>
      </c>
      <c r="H1325" s="198" t="s">
        <v>365</v>
      </c>
      <c r="M1325" s="198" t="s">
        <v>10948</v>
      </c>
      <c r="N1325" s="198" t="s">
        <v>10949</v>
      </c>
      <c r="O1325" s="196" t="s">
        <v>91</v>
      </c>
      <c r="P1325" s="198" t="s">
        <v>92</v>
      </c>
      <c r="R1325" s="196" t="s">
        <v>47</v>
      </c>
      <c r="S1325" s="196" t="s">
        <v>41</v>
      </c>
      <c r="T1325" s="211">
        <v>0</v>
      </c>
      <c r="W1325" s="200" t="s">
        <v>93</v>
      </c>
      <c r="X1325" s="196" t="s">
        <v>186</v>
      </c>
      <c r="AA1325" s="196" t="s">
        <v>10952</v>
      </c>
      <c r="AB1325" s="196" t="s">
        <v>10951</v>
      </c>
      <c r="AC1325" s="200">
        <v>1</v>
      </c>
      <c r="AD1325" s="200" t="s">
        <v>8231</v>
      </c>
      <c r="AE1325" s="203" t="s">
        <v>505</v>
      </c>
      <c r="AF1325" s="212">
        <v>1849628</v>
      </c>
    </row>
    <row r="1326" spans="1:33" ht="36" hidden="1" x14ac:dyDescent="0.25">
      <c r="A1326" s="209">
        <v>116200</v>
      </c>
      <c r="B1326" s="210">
        <v>3</v>
      </c>
      <c r="C1326" s="196" t="s">
        <v>85</v>
      </c>
      <c r="D1326" s="201">
        <v>40777</v>
      </c>
      <c r="E1326" s="196" t="s">
        <v>1772</v>
      </c>
      <c r="F1326" s="201">
        <v>44419</v>
      </c>
      <c r="G1326" s="196" t="s">
        <v>1741</v>
      </c>
      <c r="H1326" s="198" t="s">
        <v>365</v>
      </c>
      <c r="M1326" s="198" t="s">
        <v>10948</v>
      </c>
      <c r="N1326" s="198" t="s">
        <v>10949</v>
      </c>
      <c r="O1326" s="196" t="s">
        <v>91</v>
      </c>
      <c r="P1326" s="198" t="s">
        <v>92</v>
      </c>
      <c r="R1326" s="196" t="s">
        <v>47</v>
      </c>
      <c r="S1326" s="196" t="s">
        <v>41</v>
      </c>
      <c r="T1326" s="211">
        <v>0</v>
      </c>
      <c r="W1326" s="200" t="s">
        <v>93</v>
      </c>
      <c r="X1326" s="196" t="s">
        <v>186</v>
      </c>
      <c r="AA1326" s="196" t="s">
        <v>10953</v>
      </c>
      <c r="AB1326" s="196" t="s">
        <v>10951</v>
      </c>
      <c r="AC1326" s="200">
        <v>2</v>
      </c>
      <c r="AD1326" s="200" t="s">
        <v>8231</v>
      </c>
      <c r="AE1326" s="203" t="s">
        <v>505</v>
      </c>
      <c r="AF1326" s="212">
        <v>3400000</v>
      </c>
    </row>
    <row r="1327" spans="1:33" hidden="1" x14ac:dyDescent="0.25">
      <c r="A1327" s="209">
        <v>116238</v>
      </c>
      <c r="B1327" s="210">
        <v>1</v>
      </c>
      <c r="C1327" s="196" t="s">
        <v>114</v>
      </c>
      <c r="D1327" s="201">
        <v>40784</v>
      </c>
      <c r="E1327" s="196" t="s">
        <v>98</v>
      </c>
      <c r="F1327" s="201">
        <v>43153</v>
      </c>
      <c r="G1327" s="196" t="s">
        <v>398</v>
      </c>
      <c r="H1327" s="198" t="s">
        <v>386</v>
      </c>
      <c r="I1327" s="196" t="s">
        <v>172</v>
      </c>
      <c r="J1327" s="196" t="s">
        <v>101</v>
      </c>
      <c r="L1327" s="200" t="s">
        <v>101</v>
      </c>
      <c r="M1327" s="198" t="s">
        <v>10954</v>
      </c>
      <c r="O1327" s="196" t="s">
        <v>103</v>
      </c>
      <c r="P1327" s="198" t="s">
        <v>1836</v>
      </c>
      <c r="R1327" s="196" t="s">
        <v>4525</v>
      </c>
      <c r="S1327" s="196" t="s">
        <v>46</v>
      </c>
      <c r="T1327" s="211">
        <v>0.5</v>
      </c>
      <c r="U1327" s="201">
        <v>40886</v>
      </c>
      <c r="W1327" s="200" t="s">
        <v>93</v>
      </c>
      <c r="X1327" s="196" t="s">
        <v>13</v>
      </c>
      <c r="AA1327" s="196" t="s">
        <v>10955</v>
      </c>
      <c r="AC1327" s="200">
        <v>3</v>
      </c>
      <c r="AD1327" s="200" t="s">
        <v>8250</v>
      </c>
      <c r="AE1327" s="203" t="s">
        <v>505</v>
      </c>
      <c r="AF1327" s="212">
        <v>524343.09</v>
      </c>
      <c r="AG1327" s="198" t="s">
        <v>10956</v>
      </c>
    </row>
    <row r="1328" spans="1:33" hidden="1" x14ac:dyDescent="0.25">
      <c r="A1328" s="209">
        <v>116280.01</v>
      </c>
      <c r="B1328" s="210">
        <v>1</v>
      </c>
      <c r="C1328" s="196" t="s">
        <v>122</v>
      </c>
      <c r="D1328" s="201">
        <v>44224</v>
      </c>
      <c r="E1328" s="196" t="s">
        <v>398</v>
      </c>
      <c r="F1328" s="201">
        <v>44447.875208333331</v>
      </c>
      <c r="G1328" s="196" t="s">
        <v>108</v>
      </c>
      <c r="H1328" s="198" t="s">
        <v>523</v>
      </c>
      <c r="I1328" s="196" t="s">
        <v>524</v>
      </c>
      <c r="J1328" s="196" t="s">
        <v>101</v>
      </c>
      <c r="L1328" s="200" t="s">
        <v>101</v>
      </c>
      <c r="M1328" s="198" t="s">
        <v>746</v>
      </c>
      <c r="O1328" s="196" t="s">
        <v>438</v>
      </c>
      <c r="P1328" s="198" t="s">
        <v>439</v>
      </c>
      <c r="R1328" s="196" t="s">
        <v>39</v>
      </c>
      <c r="S1328" s="196" t="s">
        <v>46</v>
      </c>
      <c r="T1328" s="211">
        <v>0</v>
      </c>
      <c r="U1328" s="201">
        <v>44428</v>
      </c>
      <c r="W1328" s="200" t="s">
        <v>93</v>
      </c>
      <c r="X1328" s="196" t="s">
        <v>13</v>
      </c>
      <c r="Y1328" s="196" t="s">
        <v>31</v>
      </c>
      <c r="Z1328" s="198" t="s">
        <v>747</v>
      </c>
      <c r="AA1328" s="196" t="s">
        <v>10957</v>
      </c>
      <c r="AC1328" s="200">
        <v>3</v>
      </c>
      <c r="AD1328" s="200" t="s">
        <v>8274</v>
      </c>
      <c r="AE1328" s="212">
        <v>905769</v>
      </c>
      <c r="AF1328" s="212">
        <v>947269</v>
      </c>
      <c r="AG1328" s="198" t="s">
        <v>748</v>
      </c>
    </row>
    <row r="1329" spans="1:33" ht="36" hidden="1" x14ac:dyDescent="0.25">
      <c r="A1329" s="209">
        <v>116310</v>
      </c>
      <c r="B1329" s="210">
        <v>3</v>
      </c>
      <c r="C1329" s="196" t="s">
        <v>85</v>
      </c>
      <c r="D1329" s="201">
        <v>40813</v>
      </c>
      <c r="E1329" s="196" t="s">
        <v>1772</v>
      </c>
      <c r="F1329" s="201">
        <v>44509</v>
      </c>
      <c r="G1329" s="196" t="s">
        <v>189</v>
      </c>
      <c r="H1329" s="198" t="s">
        <v>365</v>
      </c>
      <c r="I1329" s="196" t="s">
        <v>366</v>
      </c>
      <c r="J1329" s="196" t="s">
        <v>101</v>
      </c>
      <c r="L1329" s="200" t="s">
        <v>101</v>
      </c>
      <c r="M1329" s="198" t="s">
        <v>4497</v>
      </c>
      <c r="N1329" s="198" t="s">
        <v>4498</v>
      </c>
      <c r="O1329" s="196" t="s">
        <v>553</v>
      </c>
      <c r="P1329" s="198" t="s">
        <v>1783</v>
      </c>
      <c r="R1329" s="196" t="s">
        <v>47</v>
      </c>
      <c r="S1329" s="196" t="s">
        <v>45</v>
      </c>
      <c r="T1329" s="211">
        <v>2.14</v>
      </c>
      <c r="W1329" s="200" t="s">
        <v>93</v>
      </c>
      <c r="X1329" s="196" t="s">
        <v>103</v>
      </c>
      <c r="AA1329" s="196" t="s">
        <v>10958</v>
      </c>
      <c r="AB1329" s="196" t="s">
        <v>10959</v>
      </c>
      <c r="AC1329" s="200">
        <v>0</v>
      </c>
      <c r="AD1329" s="200" t="s">
        <v>8231</v>
      </c>
      <c r="AE1329" s="212">
        <v>-95517</v>
      </c>
      <c r="AF1329" s="212">
        <v>389140</v>
      </c>
    </row>
    <row r="1330" spans="1:33" ht="36" hidden="1" x14ac:dyDescent="0.25">
      <c r="A1330" s="209">
        <v>116310</v>
      </c>
      <c r="B1330" s="210">
        <v>3</v>
      </c>
      <c r="C1330" s="196" t="s">
        <v>85</v>
      </c>
      <c r="D1330" s="201">
        <v>40813</v>
      </c>
      <c r="E1330" s="196" t="s">
        <v>1772</v>
      </c>
      <c r="F1330" s="201">
        <v>44509</v>
      </c>
      <c r="G1330" s="196" t="s">
        <v>189</v>
      </c>
      <c r="H1330" s="198" t="s">
        <v>365</v>
      </c>
      <c r="I1330" s="196" t="s">
        <v>366</v>
      </c>
      <c r="J1330" s="196" t="s">
        <v>101</v>
      </c>
      <c r="L1330" s="200" t="s">
        <v>101</v>
      </c>
      <c r="M1330" s="198" t="s">
        <v>4497</v>
      </c>
      <c r="N1330" s="198" t="s">
        <v>4498</v>
      </c>
      <c r="O1330" s="196" t="s">
        <v>553</v>
      </c>
      <c r="P1330" s="198" t="s">
        <v>1783</v>
      </c>
      <c r="R1330" s="196" t="s">
        <v>47</v>
      </c>
      <c r="S1330" s="196" t="s">
        <v>45</v>
      </c>
      <c r="T1330" s="211">
        <v>2.14</v>
      </c>
      <c r="W1330" s="200" t="s">
        <v>93</v>
      </c>
      <c r="X1330" s="196" t="s">
        <v>103</v>
      </c>
      <c r="AA1330" s="196" t="s">
        <v>10960</v>
      </c>
      <c r="AB1330" s="196" t="s">
        <v>10959</v>
      </c>
      <c r="AC1330" s="200">
        <v>1</v>
      </c>
      <c r="AD1330" s="200" t="s">
        <v>8231</v>
      </c>
      <c r="AE1330" s="212">
        <v>-270132</v>
      </c>
      <c r="AF1330" s="212">
        <v>714054</v>
      </c>
    </row>
    <row r="1331" spans="1:33" ht="36" hidden="1" x14ac:dyDescent="0.25">
      <c r="A1331" s="209">
        <v>116310</v>
      </c>
      <c r="B1331" s="210">
        <v>3</v>
      </c>
      <c r="C1331" s="196" t="s">
        <v>85</v>
      </c>
      <c r="D1331" s="201">
        <v>40813</v>
      </c>
      <c r="E1331" s="196" t="s">
        <v>1772</v>
      </c>
      <c r="F1331" s="201">
        <v>44509</v>
      </c>
      <c r="G1331" s="196" t="s">
        <v>189</v>
      </c>
      <c r="H1331" s="198" t="s">
        <v>365</v>
      </c>
      <c r="I1331" s="196" t="s">
        <v>366</v>
      </c>
      <c r="J1331" s="196" t="s">
        <v>101</v>
      </c>
      <c r="L1331" s="200" t="s">
        <v>101</v>
      </c>
      <c r="M1331" s="198" t="s">
        <v>4497</v>
      </c>
      <c r="N1331" s="198" t="s">
        <v>4498</v>
      </c>
      <c r="O1331" s="196" t="s">
        <v>553</v>
      </c>
      <c r="P1331" s="198" t="s">
        <v>1783</v>
      </c>
      <c r="R1331" s="196" t="s">
        <v>47</v>
      </c>
      <c r="S1331" s="196" t="s">
        <v>45</v>
      </c>
      <c r="T1331" s="211">
        <v>2.14</v>
      </c>
      <c r="W1331" s="200" t="s">
        <v>93</v>
      </c>
      <c r="X1331" s="196" t="s">
        <v>103</v>
      </c>
      <c r="AA1331" s="196" t="s">
        <v>10961</v>
      </c>
      <c r="AB1331" s="196" t="s">
        <v>10959</v>
      </c>
      <c r="AC1331" s="200">
        <v>2</v>
      </c>
      <c r="AD1331" s="200" t="s">
        <v>8231</v>
      </c>
      <c r="AE1331" s="203" t="s">
        <v>505</v>
      </c>
      <c r="AF1331" s="212">
        <v>1900000</v>
      </c>
    </row>
    <row r="1332" spans="1:33" hidden="1" x14ac:dyDescent="0.25">
      <c r="A1332" s="209">
        <v>116319.07</v>
      </c>
      <c r="B1332" s="210">
        <v>1</v>
      </c>
      <c r="C1332" s="196" t="s">
        <v>114</v>
      </c>
      <c r="D1332" s="201">
        <v>43277</v>
      </c>
      <c r="E1332" s="196" t="s">
        <v>398</v>
      </c>
      <c r="F1332" s="201">
        <v>44272</v>
      </c>
      <c r="G1332" s="196" t="s">
        <v>98</v>
      </c>
      <c r="H1332" s="198" t="s">
        <v>2232</v>
      </c>
      <c r="M1332" s="198" t="s">
        <v>10962</v>
      </c>
      <c r="O1332" s="196" t="s">
        <v>119</v>
      </c>
      <c r="P1332" s="198" t="s">
        <v>19</v>
      </c>
      <c r="R1332" s="196" t="s">
        <v>47</v>
      </c>
      <c r="S1332" s="196" t="s">
        <v>46</v>
      </c>
      <c r="T1332" s="202" t="s">
        <v>505</v>
      </c>
      <c r="U1332" s="201">
        <v>43441</v>
      </c>
      <c r="W1332" s="200" t="s">
        <v>93</v>
      </c>
      <c r="Y1332" s="196" t="s">
        <v>29</v>
      </c>
      <c r="AA1332" s="196" t="s">
        <v>10963</v>
      </c>
      <c r="AC1332" s="200">
        <v>3</v>
      </c>
      <c r="AD1332" s="200" t="s">
        <v>8274</v>
      </c>
      <c r="AE1332" s="203" t="s">
        <v>505</v>
      </c>
      <c r="AF1332" s="212">
        <v>678070.47</v>
      </c>
      <c r="AG1332" s="198" t="s">
        <v>10964</v>
      </c>
    </row>
    <row r="1333" spans="1:33" hidden="1" x14ac:dyDescent="0.25">
      <c r="A1333" s="209">
        <v>116319.08</v>
      </c>
      <c r="B1333" s="210">
        <v>1</v>
      </c>
      <c r="C1333" s="196" t="s">
        <v>114</v>
      </c>
      <c r="D1333" s="201">
        <v>43664</v>
      </c>
      <c r="E1333" s="196" t="s">
        <v>398</v>
      </c>
      <c r="F1333" s="201">
        <v>44641</v>
      </c>
      <c r="G1333" s="196" t="s">
        <v>98</v>
      </c>
      <c r="H1333" s="198" t="s">
        <v>2232</v>
      </c>
      <c r="M1333" s="198" t="s">
        <v>10965</v>
      </c>
      <c r="O1333" s="196" t="s">
        <v>119</v>
      </c>
      <c r="P1333" s="198" t="s">
        <v>19</v>
      </c>
      <c r="R1333" s="196" t="s">
        <v>47</v>
      </c>
      <c r="S1333" s="196" t="s">
        <v>46</v>
      </c>
      <c r="T1333" s="202" t="s">
        <v>505</v>
      </c>
      <c r="U1333" s="201">
        <v>43812</v>
      </c>
      <c r="W1333" s="200" t="s">
        <v>93</v>
      </c>
      <c r="Y1333" s="196" t="s">
        <v>29</v>
      </c>
      <c r="AA1333" s="196" t="s">
        <v>10966</v>
      </c>
      <c r="AC1333" s="200">
        <v>3</v>
      </c>
      <c r="AD1333" s="200" t="s">
        <v>8274</v>
      </c>
      <c r="AE1333" s="212">
        <v>-42547.78</v>
      </c>
      <c r="AF1333" s="212">
        <v>1277271.22</v>
      </c>
      <c r="AG1333" s="198" t="s">
        <v>10967</v>
      </c>
    </row>
    <row r="1334" spans="1:33" hidden="1" x14ac:dyDescent="0.25">
      <c r="A1334" s="209">
        <v>116319.09</v>
      </c>
      <c r="B1334" s="210">
        <v>1</v>
      </c>
      <c r="C1334" s="196" t="s">
        <v>122</v>
      </c>
      <c r="D1334" s="201">
        <v>43997</v>
      </c>
      <c r="E1334" s="196" t="s">
        <v>398</v>
      </c>
      <c r="F1334" s="201">
        <v>44188.875196759262</v>
      </c>
      <c r="G1334" s="196" t="s">
        <v>108</v>
      </c>
      <c r="H1334" s="198" t="s">
        <v>2232</v>
      </c>
      <c r="M1334" s="198" t="s">
        <v>10968</v>
      </c>
      <c r="O1334" s="196" t="s">
        <v>119</v>
      </c>
      <c r="P1334" s="198" t="s">
        <v>19</v>
      </c>
      <c r="R1334" s="196" t="s">
        <v>47</v>
      </c>
      <c r="S1334" s="196" t="s">
        <v>46</v>
      </c>
      <c r="T1334" s="202" t="s">
        <v>505</v>
      </c>
      <c r="U1334" s="201">
        <v>44176</v>
      </c>
      <c r="W1334" s="200" t="s">
        <v>93</v>
      </c>
      <c r="Y1334" s="196" t="s">
        <v>29</v>
      </c>
      <c r="AA1334" s="196" t="s">
        <v>10969</v>
      </c>
      <c r="AC1334" s="200">
        <v>3</v>
      </c>
      <c r="AD1334" s="200" t="s">
        <v>8274</v>
      </c>
      <c r="AE1334" s="203" t="s">
        <v>505</v>
      </c>
      <c r="AF1334" s="212">
        <v>1374600</v>
      </c>
      <c r="AG1334" s="198" t="s">
        <v>10970</v>
      </c>
    </row>
    <row r="1335" spans="1:33" hidden="1" x14ac:dyDescent="0.25">
      <c r="A1335" s="209">
        <v>116321.07</v>
      </c>
      <c r="B1335" s="210">
        <v>2</v>
      </c>
      <c r="C1335" s="196" t="s">
        <v>114</v>
      </c>
      <c r="D1335" s="201">
        <v>43277</v>
      </c>
      <c r="E1335" s="196" t="s">
        <v>398</v>
      </c>
      <c r="F1335" s="201">
        <v>44272</v>
      </c>
      <c r="G1335" s="196" t="s">
        <v>98</v>
      </c>
      <c r="H1335" s="198" t="s">
        <v>1888</v>
      </c>
      <c r="M1335" s="198" t="s">
        <v>10971</v>
      </c>
      <c r="O1335" s="196" t="s">
        <v>119</v>
      </c>
      <c r="P1335" s="198" t="s">
        <v>19</v>
      </c>
      <c r="R1335" s="196" t="s">
        <v>47</v>
      </c>
      <c r="S1335" s="196" t="s">
        <v>46</v>
      </c>
      <c r="T1335" s="202" t="s">
        <v>505</v>
      </c>
      <c r="U1335" s="201">
        <v>43441</v>
      </c>
      <c r="W1335" s="200" t="s">
        <v>93</v>
      </c>
      <c r="Y1335" s="196" t="s">
        <v>29</v>
      </c>
      <c r="AA1335" s="196" t="s">
        <v>10972</v>
      </c>
      <c r="AC1335" s="200">
        <v>3</v>
      </c>
      <c r="AD1335" s="200" t="s">
        <v>8274</v>
      </c>
      <c r="AE1335" s="203" t="s">
        <v>505</v>
      </c>
      <c r="AF1335" s="212">
        <v>1371948.89</v>
      </c>
      <c r="AG1335" s="198" t="s">
        <v>10973</v>
      </c>
    </row>
    <row r="1336" spans="1:33" hidden="1" x14ac:dyDescent="0.25">
      <c r="A1336" s="209">
        <v>116321.08</v>
      </c>
      <c r="B1336" s="210">
        <v>2</v>
      </c>
      <c r="C1336" s="196" t="s">
        <v>114</v>
      </c>
      <c r="D1336" s="201">
        <v>43664</v>
      </c>
      <c r="E1336" s="196" t="s">
        <v>398</v>
      </c>
      <c r="F1336" s="201">
        <v>44523</v>
      </c>
      <c r="G1336" s="196" t="s">
        <v>98</v>
      </c>
      <c r="H1336" s="198" t="s">
        <v>1888</v>
      </c>
      <c r="M1336" s="198" t="s">
        <v>10974</v>
      </c>
      <c r="O1336" s="196" t="s">
        <v>119</v>
      </c>
      <c r="P1336" s="198" t="s">
        <v>19</v>
      </c>
      <c r="R1336" s="196" t="s">
        <v>47</v>
      </c>
      <c r="S1336" s="196" t="s">
        <v>46</v>
      </c>
      <c r="T1336" s="202" t="s">
        <v>505</v>
      </c>
      <c r="U1336" s="201">
        <v>43812</v>
      </c>
      <c r="W1336" s="200" t="s">
        <v>93</v>
      </c>
      <c r="Y1336" s="196" t="s">
        <v>29</v>
      </c>
      <c r="AA1336" s="196" t="s">
        <v>10975</v>
      </c>
      <c r="AC1336" s="200">
        <v>3</v>
      </c>
      <c r="AD1336" s="200" t="s">
        <v>8274</v>
      </c>
      <c r="AE1336" s="212">
        <v>-4540.34</v>
      </c>
      <c r="AF1336" s="212">
        <v>1334246.6599999999</v>
      </c>
      <c r="AG1336" s="198" t="s">
        <v>10976</v>
      </c>
    </row>
    <row r="1337" spans="1:33" hidden="1" x14ac:dyDescent="0.25">
      <c r="A1337" s="209">
        <v>116321.09</v>
      </c>
      <c r="B1337" s="210">
        <v>2</v>
      </c>
      <c r="C1337" s="196" t="s">
        <v>97</v>
      </c>
      <c r="D1337" s="201">
        <v>43997</v>
      </c>
      <c r="E1337" s="196" t="s">
        <v>398</v>
      </c>
      <c r="F1337" s="201">
        <v>44679.875115740739</v>
      </c>
      <c r="G1337" s="196" t="s">
        <v>108</v>
      </c>
      <c r="H1337" s="198" t="s">
        <v>1888</v>
      </c>
      <c r="M1337" s="198" t="s">
        <v>10977</v>
      </c>
      <c r="O1337" s="196" t="s">
        <v>119</v>
      </c>
      <c r="P1337" s="198" t="s">
        <v>19</v>
      </c>
      <c r="R1337" s="196" t="s">
        <v>47</v>
      </c>
      <c r="S1337" s="196" t="s">
        <v>46</v>
      </c>
      <c r="T1337" s="202" t="s">
        <v>505</v>
      </c>
      <c r="U1337" s="201">
        <v>44176</v>
      </c>
      <c r="W1337" s="200" t="s">
        <v>93</v>
      </c>
      <c r="Y1337" s="196" t="s">
        <v>29</v>
      </c>
      <c r="AA1337" s="196" t="s">
        <v>10978</v>
      </c>
      <c r="AC1337" s="200">
        <v>3</v>
      </c>
      <c r="AD1337" s="200" t="s">
        <v>8274</v>
      </c>
      <c r="AE1337" s="203" t="s">
        <v>505</v>
      </c>
      <c r="AF1337" s="212">
        <v>1503124</v>
      </c>
      <c r="AG1337" s="198" t="s">
        <v>10979</v>
      </c>
    </row>
    <row r="1338" spans="1:33" hidden="1" x14ac:dyDescent="0.25">
      <c r="A1338" s="209">
        <v>116321.1</v>
      </c>
      <c r="B1338" s="210">
        <v>2</v>
      </c>
      <c r="C1338" s="196" t="s">
        <v>122</v>
      </c>
      <c r="D1338" s="201">
        <v>44356</v>
      </c>
      <c r="E1338" s="196" t="s">
        <v>398</v>
      </c>
      <c r="F1338" s="201">
        <v>44552.875185185185</v>
      </c>
      <c r="G1338" s="196" t="s">
        <v>108</v>
      </c>
      <c r="H1338" s="198" t="s">
        <v>1888</v>
      </c>
      <c r="M1338" s="198" t="s">
        <v>1889</v>
      </c>
      <c r="O1338" s="196" t="s">
        <v>119</v>
      </c>
      <c r="P1338" s="198" t="s">
        <v>19</v>
      </c>
      <c r="R1338" s="196" t="s">
        <v>47</v>
      </c>
      <c r="S1338" s="196" t="s">
        <v>46</v>
      </c>
      <c r="T1338" s="202" t="s">
        <v>505</v>
      </c>
      <c r="U1338" s="201">
        <v>44540</v>
      </c>
      <c r="W1338" s="200" t="s">
        <v>93</v>
      </c>
      <c r="Y1338" s="196" t="s">
        <v>29</v>
      </c>
      <c r="AA1338" s="196" t="s">
        <v>10980</v>
      </c>
      <c r="AC1338" s="200">
        <v>3</v>
      </c>
      <c r="AD1338" s="200" t="s">
        <v>8274</v>
      </c>
      <c r="AE1338" s="212">
        <v>1634903</v>
      </c>
      <c r="AF1338" s="212">
        <v>1634903</v>
      </c>
      <c r="AG1338" s="198" t="s">
        <v>1890</v>
      </c>
    </row>
    <row r="1339" spans="1:33" hidden="1" x14ac:dyDescent="0.25">
      <c r="A1339" s="209">
        <v>116323.07</v>
      </c>
      <c r="B1339" s="210">
        <v>3</v>
      </c>
      <c r="C1339" s="196" t="s">
        <v>97</v>
      </c>
      <c r="D1339" s="201">
        <v>43277</v>
      </c>
      <c r="E1339" s="196" t="s">
        <v>398</v>
      </c>
      <c r="F1339" s="201">
        <v>44130.8750462963</v>
      </c>
      <c r="G1339" s="196" t="s">
        <v>108</v>
      </c>
      <c r="H1339" s="198" t="s">
        <v>1839</v>
      </c>
      <c r="M1339" s="198" t="s">
        <v>1972</v>
      </c>
      <c r="O1339" s="196" t="s">
        <v>119</v>
      </c>
      <c r="P1339" s="198" t="s">
        <v>19</v>
      </c>
      <c r="R1339" s="196" t="s">
        <v>47</v>
      </c>
      <c r="S1339" s="196" t="s">
        <v>46</v>
      </c>
      <c r="T1339" s="202" t="s">
        <v>505</v>
      </c>
      <c r="U1339" s="201">
        <v>43441</v>
      </c>
      <c r="W1339" s="200" t="s">
        <v>93</v>
      </c>
      <c r="Y1339" s="196" t="s">
        <v>29</v>
      </c>
      <c r="AA1339" s="196" t="s">
        <v>10981</v>
      </c>
      <c r="AC1339" s="200">
        <v>3</v>
      </c>
      <c r="AD1339" s="200" t="s">
        <v>8274</v>
      </c>
      <c r="AE1339" s="212">
        <v>158250</v>
      </c>
      <c r="AF1339" s="212">
        <v>1481676</v>
      </c>
      <c r="AG1339" s="198" t="s">
        <v>1973</v>
      </c>
    </row>
    <row r="1340" spans="1:33" hidden="1" x14ac:dyDescent="0.25">
      <c r="A1340" s="209">
        <v>116323.08</v>
      </c>
      <c r="B1340" s="210">
        <v>3</v>
      </c>
      <c r="C1340" s="196" t="s">
        <v>97</v>
      </c>
      <c r="D1340" s="201">
        <v>43664</v>
      </c>
      <c r="E1340" s="196" t="s">
        <v>398</v>
      </c>
      <c r="F1340" s="201">
        <v>44449.875104166669</v>
      </c>
      <c r="G1340" s="196" t="s">
        <v>108</v>
      </c>
      <c r="H1340" s="198" t="s">
        <v>1839</v>
      </c>
      <c r="M1340" s="198" t="s">
        <v>1840</v>
      </c>
      <c r="O1340" s="196" t="s">
        <v>119</v>
      </c>
      <c r="P1340" s="198" t="s">
        <v>19</v>
      </c>
      <c r="R1340" s="196" t="s">
        <v>47</v>
      </c>
      <c r="S1340" s="196" t="s">
        <v>46</v>
      </c>
      <c r="T1340" s="202" t="s">
        <v>505</v>
      </c>
      <c r="U1340" s="201">
        <v>43812</v>
      </c>
      <c r="W1340" s="200" t="s">
        <v>93</v>
      </c>
      <c r="Y1340" s="196" t="s">
        <v>29</v>
      </c>
      <c r="AA1340" s="196" t="s">
        <v>10982</v>
      </c>
      <c r="AC1340" s="200">
        <v>3</v>
      </c>
      <c r="AD1340" s="200" t="s">
        <v>8274</v>
      </c>
      <c r="AE1340" s="212">
        <v>260900</v>
      </c>
      <c r="AF1340" s="212">
        <v>1619472</v>
      </c>
      <c r="AG1340" s="198" t="s">
        <v>1841</v>
      </c>
    </row>
    <row r="1341" spans="1:33" hidden="1" x14ac:dyDescent="0.25">
      <c r="A1341" s="209">
        <v>116323.09</v>
      </c>
      <c r="B1341" s="210">
        <v>3</v>
      </c>
      <c r="C1341" s="196" t="s">
        <v>122</v>
      </c>
      <c r="D1341" s="201">
        <v>43997</v>
      </c>
      <c r="E1341" s="196" t="s">
        <v>398</v>
      </c>
      <c r="F1341" s="201">
        <v>44188.875208333331</v>
      </c>
      <c r="G1341" s="196" t="s">
        <v>108</v>
      </c>
      <c r="H1341" s="198" t="s">
        <v>1839</v>
      </c>
      <c r="M1341" s="198" t="s">
        <v>10983</v>
      </c>
      <c r="O1341" s="196" t="s">
        <v>119</v>
      </c>
      <c r="P1341" s="198" t="s">
        <v>19</v>
      </c>
      <c r="R1341" s="196" t="s">
        <v>47</v>
      </c>
      <c r="S1341" s="196" t="s">
        <v>46</v>
      </c>
      <c r="T1341" s="202" t="s">
        <v>505</v>
      </c>
      <c r="U1341" s="201">
        <v>44176</v>
      </c>
      <c r="W1341" s="200" t="s">
        <v>93</v>
      </c>
      <c r="Y1341" s="196" t="s">
        <v>29</v>
      </c>
      <c r="AA1341" s="196" t="s">
        <v>10984</v>
      </c>
      <c r="AC1341" s="200">
        <v>3</v>
      </c>
      <c r="AD1341" s="200" t="s">
        <v>8274</v>
      </c>
      <c r="AE1341" s="203" t="s">
        <v>505</v>
      </c>
      <c r="AF1341" s="212">
        <v>1520537</v>
      </c>
      <c r="AG1341" s="198" t="s">
        <v>10985</v>
      </c>
    </row>
    <row r="1342" spans="1:33" hidden="1" x14ac:dyDescent="0.25">
      <c r="A1342" s="209">
        <v>116323.1</v>
      </c>
      <c r="B1342" s="210">
        <v>3</v>
      </c>
      <c r="C1342" s="196" t="s">
        <v>122</v>
      </c>
      <c r="D1342" s="201">
        <v>44356</v>
      </c>
      <c r="E1342" s="196" t="s">
        <v>398</v>
      </c>
      <c r="F1342" s="201">
        <v>44552.875185185185</v>
      </c>
      <c r="G1342" s="196" t="s">
        <v>108</v>
      </c>
      <c r="H1342" s="198" t="s">
        <v>1839</v>
      </c>
      <c r="M1342" s="198" t="s">
        <v>1938</v>
      </c>
      <c r="O1342" s="196" t="s">
        <v>119</v>
      </c>
      <c r="P1342" s="198" t="s">
        <v>19</v>
      </c>
      <c r="R1342" s="196" t="s">
        <v>47</v>
      </c>
      <c r="S1342" s="196" t="s">
        <v>46</v>
      </c>
      <c r="T1342" s="202" t="s">
        <v>505</v>
      </c>
      <c r="U1342" s="201">
        <v>44540</v>
      </c>
      <c r="W1342" s="200" t="s">
        <v>93</v>
      </c>
      <c r="Y1342" s="196" t="s">
        <v>29</v>
      </c>
      <c r="AA1342" s="196" t="s">
        <v>10986</v>
      </c>
      <c r="AC1342" s="200">
        <v>3</v>
      </c>
      <c r="AD1342" s="200" t="s">
        <v>8274</v>
      </c>
      <c r="AE1342" s="212">
        <v>1702328</v>
      </c>
      <c r="AF1342" s="212">
        <v>1702328</v>
      </c>
      <c r="AG1342" s="198" t="s">
        <v>1939</v>
      </c>
    </row>
    <row r="1343" spans="1:33" hidden="1" x14ac:dyDescent="0.25">
      <c r="A1343" s="209">
        <v>116325.07</v>
      </c>
      <c r="B1343" s="210">
        <v>4</v>
      </c>
      <c r="C1343" s="196" t="s">
        <v>114</v>
      </c>
      <c r="D1343" s="201">
        <v>43277</v>
      </c>
      <c r="E1343" s="196" t="s">
        <v>398</v>
      </c>
      <c r="F1343" s="201">
        <v>44272</v>
      </c>
      <c r="G1343" s="196" t="s">
        <v>98</v>
      </c>
      <c r="H1343" s="198" t="s">
        <v>1760</v>
      </c>
      <c r="M1343" s="198" t="s">
        <v>10987</v>
      </c>
      <c r="O1343" s="196" t="s">
        <v>119</v>
      </c>
      <c r="P1343" s="198" t="s">
        <v>19</v>
      </c>
      <c r="R1343" s="196" t="s">
        <v>47</v>
      </c>
      <c r="S1343" s="196" t="s">
        <v>46</v>
      </c>
      <c r="T1343" s="202" t="s">
        <v>505</v>
      </c>
      <c r="U1343" s="201">
        <v>43441</v>
      </c>
      <c r="W1343" s="200" t="s">
        <v>93</v>
      </c>
      <c r="Y1343" s="196" t="s">
        <v>29</v>
      </c>
      <c r="AA1343" s="196" t="s">
        <v>10988</v>
      </c>
      <c r="AC1343" s="200">
        <v>3</v>
      </c>
      <c r="AD1343" s="200" t="s">
        <v>8274</v>
      </c>
      <c r="AE1343" s="203" t="s">
        <v>505</v>
      </c>
      <c r="AF1343" s="212">
        <v>1439242.22</v>
      </c>
      <c r="AG1343" s="198" t="s">
        <v>10989</v>
      </c>
    </row>
    <row r="1344" spans="1:33" hidden="1" x14ac:dyDescent="0.25">
      <c r="A1344" s="209">
        <v>116325.08</v>
      </c>
      <c r="B1344" s="210">
        <v>4</v>
      </c>
      <c r="C1344" s="196" t="s">
        <v>114</v>
      </c>
      <c r="D1344" s="201">
        <v>43664</v>
      </c>
      <c r="E1344" s="196" t="s">
        <v>398</v>
      </c>
      <c r="F1344" s="201">
        <v>44641</v>
      </c>
      <c r="G1344" s="196" t="s">
        <v>98</v>
      </c>
      <c r="H1344" s="198" t="s">
        <v>1760</v>
      </c>
      <c r="M1344" s="198" t="s">
        <v>1849</v>
      </c>
      <c r="O1344" s="196" t="s">
        <v>119</v>
      </c>
      <c r="P1344" s="198" t="s">
        <v>19</v>
      </c>
      <c r="R1344" s="196" t="s">
        <v>47</v>
      </c>
      <c r="S1344" s="196" t="s">
        <v>46</v>
      </c>
      <c r="T1344" s="202" t="s">
        <v>505</v>
      </c>
      <c r="U1344" s="201">
        <v>43812</v>
      </c>
      <c r="W1344" s="200" t="s">
        <v>93</v>
      </c>
      <c r="Y1344" s="196" t="s">
        <v>29</v>
      </c>
      <c r="AA1344" s="196" t="s">
        <v>10990</v>
      </c>
      <c r="AC1344" s="200">
        <v>3</v>
      </c>
      <c r="AD1344" s="200" t="s">
        <v>8274</v>
      </c>
      <c r="AE1344" s="212">
        <v>154442.87</v>
      </c>
      <c r="AF1344" s="212">
        <v>1380265.87</v>
      </c>
      <c r="AG1344" s="198" t="s">
        <v>1850</v>
      </c>
    </row>
    <row r="1345" spans="1:33" hidden="1" x14ac:dyDescent="0.25">
      <c r="A1345" s="209">
        <v>116325.09</v>
      </c>
      <c r="B1345" s="210">
        <v>4</v>
      </c>
      <c r="C1345" s="196" t="s">
        <v>97</v>
      </c>
      <c r="D1345" s="201">
        <v>43997</v>
      </c>
      <c r="E1345" s="196" t="s">
        <v>398</v>
      </c>
      <c r="F1345" s="201">
        <v>44657.875150462962</v>
      </c>
      <c r="G1345" s="196" t="s">
        <v>108</v>
      </c>
      <c r="H1345" s="198" t="s">
        <v>1760</v>
      </c>
      <c r="M1345" s="198" t="s">
        <v>10991</v>
      </c>
      <c r="O1345" s="196" t="s">
        <v>119</v>
      </c>
      <c r="P1345" s="198" t="s">
        <v>19</v>
      </c>
      <c r="R1345" s="196" t="s">
        <v>47</v>
      </c>
      <c r="S1345" s="196" t="s">
        <v>46</v>
      </c>
      <c r="T1345" s="202" t="s">
        <v>505</v>
      </c>
      <c r="U1345" s="201">
        <v>44176</v>
      </c>
      <c r="W1345" s="200" t="s">
        <v>93</v>
      </c>
      <c r="Y1345" s="196" t="s">
        <v>29</v>
      </c>
      <c r="AA1345" s="196" t="s">
        <v>10992</v>
      </c>
      <c r="AC1345" s="200">
        <v>3</v>
      </c>
      <c r="AD1345" s="200" t="s">
        <v>8274</v>
      </c>
      <c r="AE1345" s="203" t="s">
        <v>505</v>
      </c>
      <c r="AF1345" s="212">
        <v>1469964</v>
      </c>
      <c r="AG1345" s="198" t="s">
        <v>10993</v>
      </c>
    </row>
    <row r="1346" spans="1:33" hidden="1" x14ac:dyDescent="0.25">
      <c r="A1346" s="209">
        <v>116325.1</v>
      </c>
      <c r="B1346" s="210">
        <v>4</v>
      </c>
      <c r="C1346" s="196" t="s">
        <v>122</v>
      </c>
      <c r="D1346" s="201">
        <v>44356</v>
      </c>
      <c r="E1346" s="196" t="s">
        <v>398</v>
      </c>
      <c r="F1346" s="201">
        <v>44552.875185185185</v>
      </c>
      <c r="G1346" s="196" t="s">
        <v>108</v>
      </c>
      <c r="H1346" s="198" t="s">
        <v>1760</v>
      </c>
      <c r="M1346" s="198" t="s">
        <v>1969</v>
      </c>
      <c r="O1346" s="196" t="s">
        <v>119</v>
      </c>
      <c r="P1346" s="198" t="s">
        <v>19</v>
      </c>
      <c r="R1346" s="196" t="s">
        <v>47</v>
      </c>
      <c r="S1346" s="196" t="s">
        <v>46</v>
      </c>
      <c r="T1346" s="202" t="s">
        <v>505</v>
      </c>
      <c r="U1346" s="201">
        <v>44540</v>
      </c>
      <c r="W1346" s="200" t="s">
        <v>93</v>
      </c>
      <c r="Y1346" s="196" t="s">
        <v>29</v>
      </c>
      <c r="AA1346" s="196" t="s">
        <v>10994</v>
      </c>
      <c r="AC1346" s="200">
        <v>3</v>
      </c>
      <c r="AD1346" s="200" t="s">
        <v>8274</v>
      </c>
      <c r="AE1346" s="212">
        <v>1502145</v>
      </c>
      <c r="AF1346" s="212">
        <v>1502145</v>
      </c>
      <c r="AG1346" s="198" t="s">
        <v>1970</v>
      </c>
    </row>
    <row r="1347" spans="1:33" ht="36" hidden="1" x14ac:dyDescent="0.25">
      <c r="A1347" s="209">
        <v>116896</v>
      </c>
      <c r="B1347" s="210">
        <v>3</v>
      </c>
      <c r="C1347" s="196" t="s">
        <v>122</v>
      </c>
      <c r="D1347" s="201">
        <v>40882</v>
      </c>
      <c r="E1347" s="196" t="s">
        <v>2943</v>
      </c>
      <c r="F1347" s="201">
        <v>44715.875324074077</v>
      </c>
      <c r="G1347" s="196" t="s">
        <v>108</v>
      </c>
      <c r="H1347" s="198" t="s">
        <v>538</v>
      </c>
      <c r="I1347" s="196" t="s">
        <v>477</v>
      </c>
      <c r="J1347" s="196" t="s">
        <v>299</v>
      </c>
      <c r="L1347" s="200" t="s">
        <v>300</v>
      </c>
      <c r="M1347" s="198" t="s">
        <v>2945</v>
      </c>
      <c r="N1347" s="198" t="s">
        <v>2946</v>
      </c>
      <c r="O1347" s="196" t="s">
        <v>553</v>
      </c>
      <c r="P1347" s="198" t="s">
        <v>2166</v>
      </c>
      <c r="R1347" s="196" t="s">
        <v>47</v>
      </c>
      <c r="S1347" s="196" t="s">
        <v>45</v>
      </c>
      <c r="T1347" s="211">
        <v>1.3</v>
      </c>
      <c r="U1347" s="201">
        <v>44694</v>
      </c>
      <c r="W1347" s="200" t="s">
        <v>93</v>
      </c>
      <c r="X1347" s="196" t="s">
        <v>2167</v>
      </c>
      <c r="AA1347" s="196" t="s">
        <v>10995</v>
      </c>
      <c r="AB1347" s="196" t="s">
        <v>10996</v>
      </c>
      <c r="AC1347" s="200">
        <v>0</v>
      </c>
      <c r="AD1347" s="200" t="s">
        <v>8231</v>
      </c>
      <c r="AE1347" s="203" t="s">
        <v>505</v>
      </c>
      <c r="AF1347" s="212">
        <v>3000000</v>
      </c>
      <c r="AG1347" s="198" t="s">
        <v>10997</v>
      </c>
    </row>
    <row r="1348" spans="1:33" ht="36" hidden="1" x14ac:dyDescent="0.25">
      <c r="A1348" s="209">
        <v>116896</v>
      </c>
      <c r="B1348" s="210">
        <v>3</v>
      </c>
      <c r="C1348" s="196" t="s">
        <v>122</v>
      </c>
      <c r="D1348" s="201">
        <v>40882</v>
      </c>
      <c r="E1348" s="196" t="s">
        <v>2943</v>
      </c>
      <c r="F1348" s="201">
        <v>44715.875324074077</v>
      </c>
      <c r="G1348" s="196" t="s">
        <v>108</v>
      </c>
      <c r="H1348" s="198" t="s">
        <v>538</v>
      </c>
      <c r="I1348" s="196" t="s">
        <v>477</v>
      </c>
      <c r="J1348" s="196" t="s">
        <v>299</v>
      </c>
      <c r="L1348" s="200" t="s">
        <v>300</v>
      </c>
      <c r="M1348" s="198" t="s">
        <v>2945</v>
      </c>
      <c r="N1348" s="198" t="s">
        <v>2946</v>
      </c>
      <c r="O1348" s="196" t="s">
        <v>553</v>
      </c>
      <c r="P1348" s="198" t="s">
        <v>2166</v>
      </c>
      <c r="R1348" s="196" t="s">
        <v>47</v>
      </c>
      <c r="S1348" s="196" t="s">
        <v>45</v>
      </c>
      <c r="T1348" s="211">
        <v>1.3</v>
      </c>
      <c r="U1348" s="201">
        <v>44694</v>
      </c>
      <c r="W1348" s="200" t="s">
        <v>93</v>
      </c>
      <c r="X1348" s="196" t="s">
        <v>2167</v>
      </c>
      <c r="AA1348" s="196" t="s">
        <v>10998</v>
      </c>
      <c r="AB1348" s="196" t="s">
        <v>10996</v>
      </c>
      <c r="AC1348" s="200">
        <v>1</v>
      </c>
      <c r="AD1348" s="200" t="s">
        <v>8231</v>
      </c>
      <c r="AE1348" s="203" t="s">
        <v>505</v>
      </c>
      <c r="AF1348" s="212">
        <v>2000000</v>
      </c>
      <c r="AG1348" s="198" t="s">
        <v>10997</v>
      </c>
    </row>
    <row r="1349" spans="1:33" ht="36" hidden="1" x14ac:dyDescent="0.25">
      <c r="A1349" s="209">
        <v>116896</v>
      </c>
      <c r="B1349" s="210">
        <v>3</v>
      </c>
      <c r="C1349" s="196" t="s">
        <v>122</v>
      </c>
      <c r="D1349" s="201">
        <v>40882</v>
      </c>
      <c r="E1349" s="196" t="s">
        <v>2943</v>
      </c>
      <c r="F1349" s="201">
        <v>44715.875324074077</v>
      </c>
      <c r="G1349" s="196" t="s">
        <v>108</v>
      </c>
      <c r="H1349" s="198" t="s">
        <v>538</v>
      </c>
      <c r="I1349" s="196" t="s">
        <v>477</v>
      </c>
      <c r="J1349" s="196" t="s">
        <v>299</v>
      </c>
      <c r="L1349" s="200" t="s">
        <v>300</v>
      </c>
      <c r="M1349" s="198" t="s">
        <v>2945</v>
      </c>
      <c r="N1349" s="198" t="s">
        <v>2946</v>
      </c>
      <c r="O1349" s="196" t="s">
        <v>553</v>
      </c>
      <c r="P1349" s="198" t="s">
        <v>2166</v>
      </c>
      <c r="R1349" s="196" t="s">
        <v>47</v>
      </c>
      <c r="S1349" s="196" t="s">
        <v>45</v>
      </c>
      <c r="T1349" s="211">
        <v>1.3</v>
      </c>
      <c r="U1349" s="201">
        <v>44694</v>
      </c>
      <c r="W1349" s="200" t="s">
        <v>93</v>
      </c>
      <c r="X1349" s="196" t="s">
        <v>2167</v>
      </c>
      <c r="AA1349" s="196" t="s">
        <v>10999</v>
      </c>
      <c r="AB1349" s="196" t="s">
        <v>10996</v>
      </c>
      <c r="AC1349" s="200">
        <v>2</v>
      </c>
      <c r="AD1349" s="200" t="s">
        <v>8231</v>
      </c>
      <c r="AE1349" s="203" t="s">
        <v>505</v>
      </c>
      <c r="AF1349" s="212">
        <v>1080749</v>
      </c>
      <c r="AG1349" s="198" t="s">
        <v>10997</v>
      </c>
    </row>
    <row r="1350" spans="1:33" ht="36" hidden="1" x14ac:dyDescent="0.25">
      <c r="A1350" s="209">
        <v>116896</v>
      </c>
      <c r="B1350" s="210">
        <v>3</v>
      </c>
      <c r="C1350" s="196" t="s">
        <v>122</v>
      </c>
      <c r="D1350" s="201">
        <v>40882</v>
      </c>
      <c r="E1350" s="196" t="s">
        <v>2943</v>
      </c>
      <c r="F1350" s="201">
        <v>44715.875324074077</v>
      </c>
      <c r="G1350" s="196" t="s">
        <v>108</v>
      </c>
      <c r="H1350" s="198" t="s">
        <v>538</v>
      </c>
      <c r="I1350" s="196" t="s">
        <v>477</v>
      </c>
      <c r="J1350" s="196" t="s">
        <v>299</v>
      </c>
      <c r="L1350" s="200" t="s">
        <v>300</v>
      </c>
      <c r="M1350" s="198" t="s">
        <v>2945</v>
      </c>
      <c r="N1350" s="198" t="s">
        <v>2946</v>
      </c>
      <c r="O1350" s="196" t="s">
        <v>553</v>
      </c>
      <c r="P1350" s="198" t="s">
        <v>2166</v>
      </c>
      <c r="R1350" s="196" t="s">
        <v>47</v>
      </c>
      <c r="S1350" s="196" t="s">
        <v>45</v>
      </c>
      <c r="T1350" s="211">
        <v>1.3</v>
      </c>
      <c r="U1350" s="201">
        <v>44694</v>
      </c>
      <c r="W1350" s="200" t="s">
        <v>93</v>
      </c>
      <c r="X1350" s="196" t="s">
        <v>2167</v>
      </c>
      <c r="AA1350" s="196" t="s">
        <v>11000</v>
      </c>
      <c r="AB1350" s="196" t="s">
        <v>10996</v>
      </c>
      <c r="AC1350" s="200">
        <v>3</v>
      </c>
      <c r="AD1350" s="200" t="s">
        <v>8231</v>
      </c>
      <c r="AE1350" s="212">
        <v>89290492</v>
      </c>
      <c r="AF1350" s="212">
        <v>89290492</v>
      </c>
      <c r="AG1350" s="198" t="s">
        <v>10997</v>
      </c>
    </row>
    <row r="1351" spans="1:33" hidden="1" x14ac:dyDescent="0.25">
      <c r="A1351" s="209">
        <v>116915</v>
      </c>
      <c r="B1351" s="210">
        <v>4</v>
      </c>
      <c r="C1351" s="196" t="s">
        <v>114</v>
      </c>
      <c r="D1351" s="201">
        <v>40885</v>
      </c>
      <c r="E1351" s="196" t="s">
        <v>195</v>
      </c>
      <c r="F1351" s="201">
        <v>44278</v>
      </c>
      <c r="G1351" s="196" t="s">
        <v>170</v>
      </c>
      <c r="H1351" s="198" t="s">
        <v>750</v>
      </c>
      <c r="I1351" s="196" t="s">
        <v>941</v>
      </c>
      <c r="K1351" s="196" t="s">
        <v>942</v>
      </c>
      <c r="L1351" s="200" t="s">
        <v>183</v>
      </c>
      <c r="M1351" s="198" t="s">
        <v>943</v>
      </c>
      <c r="N1351" s="198" t="s">
        <v>944</v>
      </c>
      <c r="O1351" s="196" t="s">
        <v>40</v>
      </c>
      <c r="P1351" s="198" t="s">
        <v>166</v>
      </c>
      <c r="R1351" s="196" t="s">
        <v>39</v>
      </c>
      <c r="S1351" s="196" t="s">
        <v>45</v>
      </c>
      <c r="T1351" s="211">
        <v>0.01</v>
      </c>
      <c r="U1351" s="201">
        <v>42601</v>
      </c>
      <c r="W1351" s="200" t="s">
        <v>93</v>
      </c>
      <c r="X1351" s="196" t="s">
        <v>186</v>
      </c>
      <c r="Y1351" s="196" t="s">
        <v>34</v>
      </c>
      <c r="Z1351" s="198" t="s">
        <v>945</v>
      </c>
      <c r="AA1351" s="196" t="s">
        <v>11001</v>
      </c>
      <c r="AB1351" s="196" t="s">
        <v>11002</v>
      </c>
      <c r="AC1351" s="200">
        <v>0</v>
      </c>
      <c r="AD1351" s="200" t="s">
        <v>8231</v>
      </c>
      <c r="AE1351" s="212">
        <v>-8748.4</v>
      </c>
      <c r="AF1351" s="212">
        <v>71601.600000000006</v>
      </c>
      <c r="AG1351" s="198" t="s">
        <v>946</v>
      </c>
    </row>
    <row r="1352" spans="1:33" hidden="1" x14ac:dyDescent="0.25">
      <c r="A1352" s="209">
        <v>116915</v>
      </c>
      <c r="B1352" s="210">
        <v>4</v>
      </c>
      <c r="C1352" s="196" t="s">
        <v>114</v>
      </c>
      <c r="D1352" s="201">
        <v>40885</v>
      </c>
      <c r="E1352" s="196" t="s">
        <v>195</v>
      </c>
      <c r="F1352" s="201">
        <v>44278</v>
      </c>
      <c r="G1352" s="196" t="s">
        <v>170</v>
      </c>
      <c r="H1352" s="198" t="s">
        <v>750</v>
      </c>
      <c r="I1352" s="196" t="s">
        <v>941</v>
      </c>
      <c r="K1352" s="196" t="s">
        <v>942</v>
      </c>
      <c r="L1352" s="200" t="s">
        <v>183</v>
      </c>
      <c r="M1352" s="198" t="s">
        <v>943</v>
      </c>
      <c r="N1352" s="198" t="s">
        <v>944</v>
      </c>
      <c r="O1352" s="196" t="s">
        <v>40</v>
      </c>
      <c r="P1352" s="198" t="s">
        <v>166</v>
      </c>
      <c r="R1352" s="196" t="s">
        <v>39</v>
      </c>
      <c r="S1352" s="196" t="s">
        <v>45</v>
      </c>
      <c r="T1352" s="211">
        <v>0.01</v>
      </c>
      <c r="U1352" s="201">
        <v>42601</v>
      </c>
      <c r="W1352" s="200" t="s">
        <v>93</v>
      </c>
      <c r="X1352" s="196" t="s">
        <v>186</v>
      </c>
      <c r="Y1352" s="196" t="s">
        <v>34</v>
      </c>
      <c r="Z1352" s="198" t="s">
        <v>945</v>
      </c>
      <c r="AA1352" s="196" t="s">
        <v>11003</v>
      </c>
      <c r="AB1352" s="196" t="s">
        <v>11002</v>
      </c>
      <c r="AC1352" s="200">
        <v>1</v>
      </c>
      <c r="AD1352" s="200" t="s">
        <v>8231</v>
      </c>
      <c r="AE1352" s="212">
        <v>3405.21</v>
      </c>
      <c r="AF1352" s="212">
        <v>24605.21</v>
      </c>
      <c r="AG1352" s="198" t="s">
        <v>946</v>
      </c>
    </row>
    <row r="1353" spans="1:33" hidden="1" x14ac:dyDescent="0.25">
      <c r="A1353" s="209">
        <v>116915</v>
      </c>
      <c r="B1353" s="210">
        <v>4</v>
      </c>
      <c r="C1353" s="196" t="s">
        <v>114</v>
      </c>
      <c r="D1353" s="201">
        <v>40885</v>
      </c>
      <c r="E1353" s="196" t="s">
        <v>195</v>
      </c>
      <c r="F1353" s="201">
        <v>44278</v>
      </c>
      <c r="G1353" s="196" t="s">
        <v>170</v>
      </c>
      <c r="H1353" s="198" t="s">
        <v>750</v>
      </c>
      <c r="I1353" s="196" t="s">
        <v>941</v>
      </c>
      <c r="K1353" s="196" t="s">
        <v>942</v>
      </c>
      <c r="L1353" s="200" t="s">
        <v>183</v>
      </c>
      <c r="M1353" s="198" t="s">
        <v>943</v>
      </c>
      <c r="N1353" s="198" t="s">
        <v>944</v>
      </c>
      <c r="O1353" s="196" t="s">
        <v>40</v>
      </c>
      <c r="P1353" s="198" t="s">
        <v>166</v>
      </c>
      <c r="R1353" s="196" t="s">
        <v>39</v>
      </c>
      <c r="S1353" s="196" t="s">
        <v>45</v>
      </c>
      <c r="T1353" s="211">
        <v>0.01</v>
      </c>
      <c r="U1353" s="201">
        <v>42601</v>
      </c>
      <c r="W1353" s="200" t="s">
        <v>93</v>
      </c>
      <c r="X1353" s="196" t="s">
        <v>186</v>
      </c>
      <c r="Y1353" s="196" t="s">
        <v>34</v>
      </c>
      <c r="Z1353" s="198" t="s">
        <v>945</v>
      </c>
      <c r="AA1353" s="196" t="s">
        <v>11004</v>
      </c>
      <c r="AB1353" s="196" t="s">
        <v>11002</v>
      </c>
      <c r="AC1353" s="200">
        <v>2</v>
      </c>
      <c r="AD1353" s="200" t="s">
        <v>8231</v>
      </c>
      <c r="AE1353" s="212">
        <v>-1286.6400000000001</v>
      </c>
      <c r="AF1353" s="212">
        <v>29263.360000000001</v>
      </c>
      <c r="AG1353" s="198" t="s">
        <v>946</v>
      </c>
    </row>
    <row r="1354" spans="1:33" hidden="1" x14ac:dyDescent="0.25">
      <c r="A1354" s="209">
        <v>116915</v>
      </c>
      <c r="B1354" s="210">
        <v>4</v>
      </c>
      <c r="C1354" s="196" t="s">
        <v>114</v>
      </c>
      <c r="D1354" s="201">
        <v>40885</v>
      </c>
      <c r="E1354" s="196" t="s">
        <v>195</v>
      </c>
      <c r="F1354" s="201">
        <v>44278</v>
      </c>
      <c r="G1354" s="196" t="s">
        <v>170</v>
      </c>
      <c r="H1354" s="198" t="s">
        <v>750</v>
      </c>
      <c r="I1354" s="196" t="s">
        <v>941</v>
      </c>
      <c r="K1354" s="196" t="s">
        <v>942</v>
      </c>
      <c r="L1354" s="200" t="s">
        <v>183</v>
      </c>
      <c r="M1354" s="198" t="s">
        <v>943</v>
      </c>
      <c r="N1354" s="198" t="s">
        <v>944</v>
      </c>
      <c r="O1354" s="196" t="s">
        <v>40</v>
      </c>
      <c r="P1354" s="198" t="s">
        <v>166</v>
      </c>
      <c r="R1354" s="196" t="s">
        <v>39</v>
      </c>
      <c r="S1354" s="196" t="s">
        <v>45</v>
      </c>
      <c r="T1354" s="211">
        <v>0.01</v>
      </c>
      <c r="U1354" s="201">
        <v>42601</v>
      </c>
      <c r="W1354" s="200" t="s">
        <v>93</v>
      </c>
      <c r="X1354" s="196" t="s">
        <v>186</v>
      </c>
      <c r="Y1354" s="196" t="s">
        <v>34</v>
      </c>
      <c r="Z1354" s="198" t="s">
        <v>945</v>
      </c>
      <c r="AA1354" s="196" t="s">
        <v>11005</v>
      </c>
      <c r="AB1354" s="196" t="s">
        <v>11002</v>
      </c>
      <c r="AC1354" s="200">
        <v>3</v>
      </c>
      <c r="AD1354" s="200" t="s">
        <v>8231</v>
      </c>
      <c r="AE1354" s="212">
        <v>7757.1</v>
      </c>
      <c r="AF1354" s="212">
        <v>497453.1</v>
      </c>
      <c r="AG1354" s="198" t="s">
        <v>946</v>
      </c>
    </row>
    <row r="1355" spans="1:33" hidden="1" x14ac:dyDescent="0.25">
      <c r="A1355" s="209">
        <v>116936</v>
      </c>
      <c r="B1355" s="210">
        <v>1</v>
      </c>
      <c r="C1355" s="196" t="s">
        <v>122</v>
      </c>
      <c r="D1355" s="201">
        <v>40886</v>
      </c>
      <c r="E1355" s="196" t="s">
        <v>195</v>
      </c>
      <c r="F1355" s="201">
        <v>44455</v>
      </c>
      <c r="G1355" s="196" t="s">
        <v>152</v>
      </c>
      <c r="H1355" s="198" t="s">
        <v>386</v>
      </c>
      <c r="I1355" s="196" t="s">
        <v>948</v>
      </c>
      <c r="K1355" s="196" t="s">
        <v>949</v>
      </c>
      <c r="L1355" s="200" t="s">
        <v>183</v>
      </c>
      <c r="M1355" s="198" t="s">
        <v>950</v>
      </c>
      <c r="O1355" s="196" t="s">
        <v>271</v>
      </c>
      <c r="P1355" s="198" t="s">
        <v>166</v>
      </c>
      <c r="R1355" s="196" t="s">
        <v>39</v>
      </c>
      <c r="S1355" s="196" t="s">
        <v>45</v>
      </c>
      <c r="T1355" s="211">
        <v>0.01</v>
      </c>
      <c r="W1355" s="200" t="s">
        <v>93</v>
      </c>
      <c r="X1355" s="196" t="s">
        <v>186</v>
      </c>
      <c r="Y1355" s="196" t="s">
        <v>34</v>
      </c>
      <c r="Z1355" s="198" t="s">
        <v>951</v>
      </c>
      <c r="AA1355" s="196" t="s">
        <v>11006</v>
      </c>
      <c r="AC1355" s="200">
        <v>3</v>
      </c>
      <c r="AD1355" s="200" t="s">
        <v>8250</v>
      </c>
      <c r="AE1355" s="212">
        <v>849483.21</v>
      </c>
      <c r="AF1355" s="212">
        <v>851247.37</v>
      </c>
    </row>
    <row r="1356" spans="1:33" hidden="1" x14ac:dyDescent="0.25">
      <c r="A1356" s="209">
        <v>116943</v>
      </c>
      <c r="B1356" s="210">
        <v>4</v>
      </c>
      <c r="C1356" s="196" t="s">
        <v>114</v>
      </c>
      <c r="D1356" s="201">
        <v>40889</v>
      </c>
      <c r="E1356" s="196" t="s">
        <v>195</v>
      </c>
      <c r="F1356" s="201">
        <v>44586</v>
      </c>
      <c r="G1356" s="196" t="s">
        <v>228</v>
      </c>
      <c r="H1356" s="198" t="s">
        <v>1099</v>
      </c>
      <c r="I1356" s="196" t="s">
        <v>11007</v>
      </c>
      <c r="K1356" s="196" t="s">
        <v>11008</v>
      </c>
      <c r="L1356" s="200" t="s">
        <v>183</v>
      </c>
      <c r="M1356" s="198" t="s">
        <v>11009</v>
      </c>
      <c r="O1356" s="196" t="s">
        <v>271</v>
      </c>
      <c r="P1356" s="198" t="s">
        <v>166</v>
      </c>
      <c r="R1356" s="196" t="s">
        <v>39</v>
      </c>
      <c r="S1356" s="196" t="s">
        <v>45</v>
      </c>
      <c r="T1356" s="211">
        <v>1.0999999999999999E-2</v>
      </c>
      <c r="W1356" s="200" t="s">
        <v>93</v>
      </c>
      <c r="X1356" s="196" t="s">
        <v>186</v>
      </c>
      <c r="Z1356" s="198" t="s">
        <v>11010</v>
      </c>
      <c r="AA1356" s="196" t="s">
        <v>11011</v>
      </c>
      <c r="AC1356" s="200">
        <v>3</v>
      </c>
      <c r="AD1356" s="200" t="s">
        <v>8250</v>
      </c>
      <c r="AE1356" s="212">
        <v>-9459.6299999999992</v>
      </c>
      <c r="AF1356" s="212">
        <v>514682</v>
      </c>
    </row>
    <row r="1357" spans="1:33" hidden="1" x14ac:dyDescent="0.25">
      <c r="A1357" s="209">
        <v>116966</v>
      </c>
      <c r="B1357" s="210">
        <v>1</v>
      </c>
      <c r="C1357" s="196" t="s">
        <v>114</v>
      </c>
      <c r="D1357" s="201">
        <v>40899</v>
      </c>
      <c r="E1357" s="196" t="s">
        <v>385</v>
      </c>
      <c r="F1357" s="201">
        <v>44551</v>
      </c>
      <c r="G1357" s="196" t="s">
        <v>98</v>
      </c>
      <c r="H1357" s="198" t="s">
        <v>347</v>
      </c>
      <c r="I1357" s="196" t="s">
        <v>1505</v>
      </c>
      <c r="J1357" s="196" t="s">
        <v>1506</v>
      </c>
      <c r="M1357" s="198" t="s">
        <v>11012</v>
      </c>
      <c r="O1357" s="196" t="s">
        <v>1509</v>
      </c>
      <c r="P1357" s="198" t="s">
        <v>92</v>
      </c>
      <c r="R1357" s="196" t="s">
        <v>47</v>
      </c>
      <c r="S1357" s="196" t="s">
        <v>41</v>
      </c>
      <c r="T1357" s="211">
        <v>0.40300000000000002</v>
      </c>
      <c r="U1357" s="201">
        <v>43504</v>
      </c>
      <c r="W1357" s="200" t="s">
        <v>93</v>
      </c>
      <c r="X1357" s="196" t="s">
        <v>186</v>
      </c>
      <c r="AA1357" s="196" t="s">
        <v>11013</v>
      </c>
      <c r="AC1357" s="200">
        <v>1</v>
      </c>
      <c r="AD1357" s="200" t="s">
        <v>8250</v>
      </c>
      <c r="AE1357" s="212">
        <v>-55954.559999999998</v>
      </c>
      <c r="AF1357" s="212">
        <v>120145.44</v>
      </c>
      <c r="AG1357" s="198" t="s">
        <v>11014</v>
      </c>
    </row>
    <row r="1358" spans="1:33" hidden="1" x14ac:dyDescent="0.25">
      <c r="A1358" s="209">
        <v>116966</v>
      </c>
      <c r="B1358" s="210">
        <v>1</v>
      </c>
      <c r="C1358" s="196" t="s">
        <v>114</v>
      </c>
      <c r="D1358" s="201">
        <v>40899</v>
      </c>
      <c r="E1358" s="196" t="s">
        <v>385</v>
      </c>
      <c r="F1358" s="201">
        <v>44551</v>
      </c>
      <c r="G1358" s="196" t="s">
        <v>98</v>
      </c>
      <c r="H1358" s="198" t="s">
        <v>347</v>
      </c>
      <c r="I1358" s="196" t="s">
        <v>1505</v>
      </c>
      <c r="J1358" s="196" t="s">
        <v>1506</v>
      </c>
      <c r="M1358" s="198" t="s">
        <v>11012</v>
      </c>
      <c r="O1358" s="196" t="s">
        <v>1509</v>
      </c>
      <c r="P1358" s="198" t="s">
        <v>92</v>
      </c>
      <c r="R1358" s="196" t="s">
        <v>47</v>
      </c>
      <c r="S1358" s="196" t="s">
        <v>41</v>
      </c>
      <c r="T1358" s="211">
        <v>0.40300000000000002</v>
      </c>
      <c r="U1358" s="201">
        <v>43504</v>
      </c>
      <c r="W1358" s="200" t="s">
        <v>93</v>
      </c>
      <c r="X1358" s="196" t="s">
        <v>186</v>
      </c>
      <c r="AA1358" s="196" t="s">
        <v>11015</v>
      </c>
      <c r="AC1358" s="200">
        <v>3</v>
      </c>
      <c r="AD1358" s="200" t="s">
        <v>8250</v>
      </c>
      <c r="AE1358" s="212">
        <v>-155578.10999999999</v>
      </c>
      <c r="AF1358" s="212">
        <v>3215999.89</v>
      </c>
      <c r="AG1358" s="198" t="s">
        <v>11014</v>
      </c>
    </row>
    <row r="1359" spans="1:33" hidden="1" x14ac:dyDescent="0.25">
      <c r="A1359" s="209">
        <v>116992</v>
      </c>
      <c r="B1359" s="210">
        <v>2</v>
      </c>
      <c r="C1359" s="196" t="s">
        <v>97</v>
      </c>
      <c r="D1359" s="201">
        <v>40918</v>
      </c>
      <c r="E1359" s="196" t="s">
        <v>98</v>
      </c>
      <c r="F1359" s="201">
        <v>44089.799363425926</v>
      </c>
      <c r="G1359" s="196" t="s">
        <v>108</v>
      </c>
      <c r="H1359" s="198" t="s">
        <v>1572</v>
      </c>
      <c r="I1359" s="196" t="s">
        <v>1573</v>
      </c>
      <c r="J1359" s="196" t="s">
        <v>101</v>
      </c>
      <c r="L1359" s="200" t="s">
        <v>101</v>
      </c>
      <c r="M1359" s="198" t="s">
        <v>1574</v>
      </c>
      <c r="O1359" s="196" t="s">
        <v>438</v>
      </c>
      <c r="P1359" s="198" t="s">
        <v>166</v>
      </c>
      <c r="R1359" s="196" t="s">
        <v>39</v>
      </c>
      <c r="S1359" s="196" t="s">
        <v>46</v>
      </c>
      <c r="T1359" s="211">
        <v>0.123</v>
      </c>
      <c r="U1359" s="201">
        <v>43868</v>
      </c>
      <c r="W1359" s="200" t="s">
        <v>93</v>
      </c>
      <c r="X1359" s="196" t="s">
        <v>103</v>
      </c>
      <c r="Y1359" s="196" t="s">
        <v>32</v>
      </c>
      <c r="Z1359" s="198" t="s">
        <v>1575</v>
      </c>
      <c r="AA1359" s="196" t="s">
        <v>11016</v>
      </c>
      <c r="AC1359" s="200">
        <v>2</v>
      </c>
      <c r="AD1359" s="200" t="s">
        <v>8274</v>
      </c>
      <c r="AE1359" s="203" t="s">
        <v>505</v>
      </c>
      <c r="AF1359" s="212">
        <v>38500</v>
      </c>
      <c r="AG1359" s="198" t="s">
        <v>1576</v>
      </c>
    </row>
    <row r="1360" spans="1:33" hidden="1" x14ac:dyDescent="0.25">
      <c r="A1360" s="209">
        <v>116992</v>
      </c>
      <c r="B1360" s="210">
        <v>2</v>
      </c>
      <c r="C1360" s="196" t="s">
        <v>97</v>
      </c>
      <c r="D1360" s="201">
        <v>40918</v>
      </c>
      <c r="E1360" s="196" t="s">
        <v>98</v>
      </c>
      <c r="F1360" s="201">
        <v>44089.799363425926</v>
      </c>
      <c r="G1360" s="196" t="s">
        <v>108</v>
      </c>
      <c r="H1360" s="198" t="s">
        <v>1572</v>
      </c>
      <c r="I1360" s="196" t="s">
        <v>1573</v>
      </c>
      <c r="J1360" s="196" t="s">
        <v>101</v>
      </c>
      <c r="L1360" s="200" t="s">
        <v>101</v>
      </c>
      <c r="M1360" s="198" t="s">
        <v>1574</v>
      </c>
      <c r="O1360" s="196" t="s">
        <v>438</v>
      </c>
      <c r="P1360" s="198" t="s">
        <v>166</v>
      </c>
      <c r="R1360" s="196" t="s">
        <v>39</v>
      </c>
      <c r="S1360" s="196" t="s">
        <v>46</v>
      </c>
      <c r="T1360" s="211">
        <v>0.123</v>
      </c>
      <c r="U1360" s="201">
        <v>43868</v>
      </c>
      <c r="W1360" s="200" t="s">
        <v>93</v>
      </c>
      <c r="X1360" s="196" t="s">
        <v>103</v>
      </c>
      <c r="Y1360" s="196" t="s">
        <v>32</v>
      </c>
      <c r="Z1360" s="198" t="s">
        <v>1575</v>
      </c>
      <c r="AA1360" s="196" t="s">
        <v>11017</v>
      </c>
      <c r="AC1360" s="200">
        <v>3</v>
      </c>
      <c r="AD1360" s="200" t="s">
        <v>8274</v>
      </c>
      <c r="AE1360" s="212">
        <v>154500</v>
      </c>
      <c r="AF1360" s="212">
        <v>862887</v>
      </c>
      <c r="AG1360" s="198" t="s">
        <v>1576</v>
      </c>
    </row>
    <row r="1361" spans="1:33" hidden="1" x14ac:dyDescent="0.25">
      <c r="A1361" s="209">
        <v>117147</v>
      </c>
      <c r="B1361" s="210">
        <v>1</v>
      </c>
      <c r="C1361" s="196" t="s">
        <v>114</v>
      </c>
      <c r="D1361" s="201">
        <v>40976</v>
      </c>
      <c r="E1361" s="196" t="s">
        <v>98</v>
      </c>
      <c r="F1361" s="201">
        <v>43398</v>
      </c>
      <c r="G1361" s="196" t="s">
        <v>98</v>
      </c>
      <c r="H1361" s="198" t="s">
        <v>297</v>
      </c>
      <c r="I1361" s="196" t="s">
        <v>2175</v>
      </c>
      <c r="J1361" s="196" t="s">
        <v>101</v>
      </c>
      <c r="L1361" s="200" t="s">
        <v>101</v>
      </c>
      <c r="M1361" s="198" t="s">
        <v>11018</v>
      </c>
      <c r="O1361" s="196" t="s">
        <v>103</v>
      </c>
      <c r="P1361" s="198" t="s">
        <v>2226</v>
      </c>
      <c r="R1361" s="196" t="s">
        <v>4525</v>
      </c>
      <c r="S1361" s="196" t="s">
        <v>46</v>
      </c>
      <c r="T1361" s="211">
        <v>0.06</v>
      </c>
      <c r="U1361" s="201">
        <v>40998</v>
      </c>
      <c r="W1361" s="200" t="s">
        <v>93</v>
      </c>
      <c r="X1361" s="196" t="s">
        <v>13</v>
      </c>
      <c r="AA1361" s="196" t="s">
        <v>11019</v>
      </c>
      <c r="AC1361" s="200">
        <v>1</v>
      </c>
      <c r="AD1361" s="200" t="s">
        <v>8250</v>
      </c>
      <c r="AE1361" s="203" t="s">
        <v>505</v>
      </c>
      <c r="AF1361" s="212">
        <v>3991.49</v>
      </c>
      <c r="AG1361" s="198" t="s">
        <v>11020</v>
      </c>
    </row>
    <row r="1362" spans="1:33" hidden="1" x14ac:dyDescent="0.25">
      <c r="A1362" s="209">
        <v>117147</v>
      </c>
      <c r="B1362" s="210">
        <v>1</v>
      </c>
      <c r="C1362" s="196" t="s">
        <v>114</v>
      </c>
      <c r="D1362" s="201">
        <v>40976</v>
      </c>
      <c r="E1362" s="196" t="s">
        <v>98</v>
      </c>
      <c r="F1362" s="201">
        <v>43398</v>
      </c>
      <c r="G1362" s="196" t="s">
        <v>98</v>
      </c>
      <c r="H1362" s="198" t="s">
        <v>297</v>
      </c>
      <c r="I1362" s="196" t="s">
        <v>2175</v>
      </c>
      <c r="J1362" s="196" t="s">
        <v>101</v>
      </c>
      <c r="L1362" s="200" t="s">
        <v>101</v>
      </c>
      <c r="M1362" s="198" t="s">
        <v>11018</v>
      </c>
      <c r="O1362" s="196" t="s">
        <v>103</v>
      </c>
      <c r="P1362" s="198" t="s">
        <v>2226</v>
      </c>
      <c r="R1362" s="196" t="s">
        <v>4525</v>
      </c>
      <c r="S1362" s="196" t="s">
        <v>46</v>
      </c>
      <c r="T1362" s="211">
        <v>0.06</v>
      </c>
      <c r="U1362" s="201">
        <v>40998</v>
      </c>
      <c r="W1362" s="200" t="s">
        <v>93</v>
      </c>
      <c r="X1362" s="196" t="s">
        <v>13</v>
      </c>
      <c r="AA1362" s="196" t="s">
        <v>11021</v>
      </c>
      <c r="AC1362" s="200">
        <v>2</v>
      </c>
      <c r="AD1362" s="200" t="s">
        <v>8250</v>
      </c>
      <c r="AE1362" s="203" t="s">
        <v>505</v>
      </c>
      <c r="AF1362" s="212">
        <v>39253.83</v>
      </c>
      <c r="AG1362" s="198" t="s">
        <v>11020</v>
      </c>
    </row>
    <row r="1363" spans="1:33" hidden="1" x14ac:dyDescent="0.25">
      <c r="A1363" s="209">
        <v>117147</v>
      </c>
      <c r="B1363" s="210">
        <v>1</v>
      </c>
      <c r="C1363" s="196" t="s">
        <v>114</v>
      </c>
      <c r="D1363" s="201">
        <v>40976</v>
      </c>
      <c r="E1363" s="196" t="s">
        <v>98</v>
      </c>
      <c r="F1363" s="201">
        <v>43398</v>
      </c>
      <c r="G1363" s="196" t="s">
        <v>98</v>
      </c>
      <c r="H1363" s="198" t="s">
        <v>297</v>
      </c>
      <c r="I1363" s="196" t="s">
        <v>2175</v>
      </c>
      <c r="J1363" s="196" t="s">
        <v>101</v>
      </c>
      <c r="L1363" s="200" t="s">
        <v>101</v>
      </c>
      <c r="M1363" s="198" t="s">
        <v>11018</v>
      </c>
      <c r="O1363" s="196" t="s">
        <v>103</v>
      </c>
      <c r="P1363" s="198" t="s">
        <v>2226</v>
      </c>
      <c r="R1363" s="196" t="s">
        <v>4525</v>
      </c>
      <c r="S1363" s="196" t="s">
        <v>46</v>
      </c>
      <c r="T1363" s="211">
        <v>0.06</v>
      </c>
      <c r="U1363" s="201">
        <v>40998</v>
      </c>
      <c r="W1363" s="200" t="s">
        <v>93</v>
      </c>
      <c r="X1363" s="196" t="s">
        <v>13</v>
      </c>
      <c r="AA1363" s="196" t="s">
        <v>11022</v>
      </c>
      <c r="AC1363" s="200">
        <v>3</v>
      </c>
      <c r="AD1363" s="200" t="s">
        <v>8250</v>
      </c>
      <c r="AE1363" s="203" t="s">
        <v>505</v>
      </c>
      <c r="AF1363" s="212">
        <v>495519.61</v>
      </c>
      <c r="AG1363" s="198" t="s">
        <v>11020</v>
      </c>
    </row>
    <row r="1364" spans="1:33" hidden="1" x14ac:dyDescent="0.25">
      <c r="A1364" s="209">
        <v>117153</v>
      </c>
      <c r="B1364" s="210">
        <v>1</v>
      </c>
      <c r="C1364" s="196" t="s">
        <v>114</v>
      </c>
      <c r="D1364" s="201">
        <v>40981</v>
      </c>
      <c r="E1364" s="196" t="s">
        <v>98</v>
      </c>
      <c r="F1364" s="201">
        <v>44365</v>
      </c>
      <c r="G1364" s="196" t="s">
        <v>228</v>
      </c>
      <c r="H1364" s="198" t="s">
        <v>337</v>
      </c>
      <c r="I1364" s="196" t="s">
        <v>11023</v>
      </c>
      <c r="K1364" s="196" t="s">
        <v>11024</v>
      </c>
      <c r="L1364" s="200" t="s">
        <v>183</v>
      </c>
      <c r="M1364" s="198" t="s">
        <v>11025</v>
      </c>
      <c r="O1364" s="196" t="s">
        <v>271</v>
      </c>
      <c r="P1364" s="198" t="s">
        <v>166</v>
      </c>
      <c r="R1364" s="196" t="s">
        <v>39</v>
      </c>
      <c r="S1364" s="196" t="s">
        <v>45</v>
      </c>
      <c r="T1364" s="211">
        <v>0</v>
      </c>
      <c r="W1364" s="200" t="s">
        <v>93</v>
      </c>
      <c r="X1364" s="196" t="s">
        <v>186</v>
      </c>
      <c r="Z1364" s="198" t="s">
        <v>11026</v>
      </c>
      <c r="AA1364" s="196" t="s">
        <v>11027</v>
      </c>
      <c r="AC1364" s="200">
        <v>3</v>
      </c>
      <c r="AD1364" s="200" t="s">
        <v>8250</v>
      </c>
      <c r="AE1364" s="203" t="s">
        <v>505</v>
      </c>
      <c r="AF1364" s="212">
        <v>540873.56999999995</v>
      </c>
    </row>
    <row r="1365" spans="1:33" hidden="1" x14ac:dyDescent="0.25">
      <c r="A1365" s="209">
        <v>117216</v>
      </c>
      <c r="B1365" s="210">
        <v>2</v>
      </c>
      <c r="C1365" s="196" t="s">
        <v>85</v>
      </c>
      <c r="D1365" s="201">
        <v>40996</v>
      </c>
      <c r="E1365" s="196" t="s">
        <v>1764</v>
      </c>
      <c r="F1365" s="201">
        <v>44532</v>
      </c>
      <c r="G1365" s="196" t="s">
        <v>425</v>
      </c>
      <c r="H1365" s="198" t="s">
        <v>223</v>
      </c>
      <c r="I1365" s="196" t="s">
        <v>11028</v>
      </c>
      <c r="K1365" s="196" t="s">
        <v>11029</v>
      </c>
      <c r="L1365" s="200" t="s">
        <v>183</v>
      </c>
      <c r="M1365" s="198" t="s">
        <v>11030</v>
      </c>
      <c r="N1365" s="198" t="s">
        <v>11031</v>
      </c>
      <c r="O1365" s="196" t="s">
        <v>91</v>
      </c>
      <c r="P1365" s="198" t="s">
        <v>92</v>
      </c>
      <c r="R1365" s="196" t="s">
        <v>47</v>
      </c>
      <c r="S1365" s="196" t="s">
        <v>41</v>
      </c>
      <c r="T1365" s="211">
        <v>0.6</v>
      </c>
      <c r="W1365" s="200" t="s">
        <v>93</v>
      </c>
      <c r="X1365" s="196" t="s">
        <v>186</v>
      </c>
      <c r="AA1365" s="196" t="s">
        <v>11032</v>
      </c>
      <c r="AB1365" s="196" t="s">
        <v>11033</v>
      </c>
      <c r="AC1365" s="200">
        <v>0</v>
      </c>
      <c r="AD1365" s="200" t="s">
        <v>8231</v>
      </c>
      <c r="AE1365" s="203" t="s">
        <v>505</v>
      </c>
      <c r="AF1365" s="212">
        <v>1250000</v>
      </c>
    </row>
    <row r="1366" spans="1:33" hidden="1" x14ac:dyDescent="0.25">
      <c r="A1366" s="209">
        <v>117236.01</v>
      </c>
      <c r="B1366" s="210">
        <v>4</v>
      </c>
      <c r="C1366" s="196" t="s">
        <v>122</v>
      </c>
      <c r="D1366" s="201">
        <v>43080</v>
      </c>
      <c r="E1366" s="196" t="s">
        <v>398</v>
      </c>
      <c r="F1366" s="201">
        <v>44252.876805555556</v>
      </c>
      <c r="G1366" s="196" t="s">
        <v>108</v>
      </c>
      <c r="H1366" s="198" t="s">
        <v>489</v>
      </c>
      <c r="I1366" s="196" t="s">
        <v>292</v>
      </c>
      <c r="J1366" s="196" t="s">
        <v>101</v>
      </c>
      <c r="L1366" s="200" t="s">
        <v>101</v>
      </c>
      <c r="M1366" s="198" t="s">
        <v>11034</v>
      </c>
      <c r="O1366" s="196" t="s">
        <v>438</v>
      </c>
      <c r="P1366" s="198" t="s">
        <v>439</v>
      </c>
      <c r="R1366" s="196" t="s">
        <v>39</v>
      </c>
      <c r="S1366" s="196" t="s">
        <v>46</v>
      </c>
      <c r="T1366" s="211">
        <v>0.1</v>
      </c>
      <c r="U1366" s="201">
        <v>44232</v>
      </c>
      <c r="W1366" s="200" t="s">
        <v>93</v>
      </c>
      <c r="X1366" s="196" t="s">
        <v>103</v>
      </c>
      <c r="AA1366" s="196" t="s">
        <v>11035</v>
      </c>
      <c r="AC1366" s="200">
        <v>3</v>
      </c>
      <c r="AD1366" s="200" t="s">
        <v>8274</v>
      </c>
      <c r="AE1366" s="203" t="s">
        <v>505</v>
      </c>
      <c r="AF1366" s="212">
        <v>1329771</v>
      </c>
      <c r="AG1366" s="198" t="s">
        <v>11036</v>
      </c>
    </row>
    <row r="1367" spans="1:33" ht="36" hidden="1" x14ac:dyDescent="0.25">
      <c r="A1367" s="209">
        <v>117254</v>
      </c>
      <c r="B1367" s="210">
        <v>3</v>
      </c>
      <c r="C1367" s="196" t="s">
        <v>97</v>
      </c>
      <c r="D1367" s="201">
        <v>41011</v>
      </c>
      <c r="E1367" s="196" t="s">
        <v>1892</v>
      </c>
      <c r="F1367" s="201">
        <v>44279</v>
      </c>
      <c r="G1367" s="196" t="s">
        <v>152</v>
      </c>
      <c r="H1367" s="198" t="s">
        <v>99</v>
      </c>
      <c r="I1367" s="196" t="s">
        <v>100</v>
      </c>
      <c r="J1367" s="196" t="s">
        <v>101</v>
      </c>
      <c r="L1367" s="200" t="s">
        <v>101</v>
      </c>
      <c r="M1367" s="198" t="s">
        <v>11037</v>
      </c>
      <c r="N1367" s="198" t="s">
        <v>11038</v>
      </c>
      <c r="O1367" s="196" t="s">
        <v>1836</v>
      </c>
      <c r="P1367" s="198" t="s">
        <v>1906</v>
      </c>
      <c r="R1367" s="196" t="s">
        <v>47</v>
      </c>
      <c r="S1367" s="196" t="s">
        <v>45</v>
      </c>
      <c r="T1367" s="211">
        <v>0.25</v>
      </c>
      <c r="U1367" s="201">
        <v>42048</v>
      </c>
      <c r="W1367" s="200" t="s">
        <v>93</v>
      </c>
      <c r="X1367" s="196" t="s">
        <v>103</v>
      </c>
      <c r="AA1367" s="196" t="s">
        <v>11039</v>
      </c>
      <c r="AB1367" s="196" t="s">
        <v>11040</v>
      </c>
      <c r="AC1367" s="200">
        <v>0</v>
      </c>
      <c r="AD1367" s="200" t="s">
        <v>93</v>
      </c>
      <c r="AE1367" s="203" t="s">
        <v>505</v>
      </c>
      <c r="AF1367" s="212">
        <v>40678.39</v>
      </c>
      <c r="AG1367" s="198" t="s">
        <v>11041</v>
      </c>
    </row>
    <row r="1368" spans="1:33" ht="36" hidden="1" x14ac:dyDescent="0.25">
      <c r="A1368" s="209">
        <v>117254</v>
      </c>
      <c r="B1368" s="210">
        <v>3</v>
      </c>
      <c r="C1368" s="196" t="s">
        <v>97</v>
      </c>
      <c r="D1368" s="201">
        <v>41011</v>
      </c>
      <c r="E1368" s="196" t="s">
        <v>1892</v>
      </c>
      <c r="F1368" s="201">
        <v>44279</v>
      </c>
      <c r="G1368" s="196" t="s">
        <v>152</v>
      </c>
      <c r="H1368" s="198" t="s">
        <v>99</v>
      </c>
      <c r="I1368" s="196" t="s">
        <v>100</v>
      </c>
      <c r="J1368" s="196" t="s">
        <v>101</v>
      </c>
      <c r="L1368" s="200" t="s">
        <v>101</v>
      </c>
      <c r="M1368" s="198" t="s">
        <v>11037</v>
      </c>
      <c r="N1368" s="198" t="s">
        <v>11038</v>
      </c>
      <c r="O1368" s="196" t="s">
        <v>1836</v>
      </c>
      <c r="P1368" s="198" t="s">
        <v>1906</v>
      </c>
      <c r="R1368" s="196" t="s">
        <v>47</v>
      </c>
      <c r="S1368" s="196" t="s">
        <v>45</v>
      </c>
      <c r="T1368" s="211">
        <v>0.25</v>
      </c>
      <c r="U1368" s="201">
        <v>42048</v>
      </c>
      <c r="W1368" s="200" t="s">
        <v>93</v>
      </c>
      <c r="X1368" s="196" t="s">
        <v>103</v>
      </c>
      <c r="AA1368" s="196" t="s">
        <v>11042</v>
      </c>
      <c r="AB1368" s="196" t="s">
        <v>11040</v>
      </c>
      <c r="AC1368" s="200">
        <v>1</v>
      </c>
      <c r="AD1368" s="200" t="s">
        <v>93</v>
      </c>
      <c r="AE1368" s="203" t="s">
        <v>505</v>
      </c>
      <c r="AF1368" s="212">
        <v>7245.07</v>
      </c>
      <c r="AG1368" s="198" t="s">
        <v>11041</v>
      </c>
    </row>
    <row r="1369" spans="1:33" ht="36" hidden="1" x14ac:dyDescent="0.25">
      <c r="A1369" s="209">
        <v>117254</v>
      </c>
      <c r="B1369" s="210">
        <v>3</v>
      </c>
      <c r="C1369" s="196" t="s">
        <v>97</v>
      </c>
      <c r="D1369" s="201">
        <v>41011</v>
      </c>
      <c r="E1369" s="196" t="s">
        <v>1892</v>
      </c>
      <c r="F1369" s="201">
        <v>44279</v>
      </c>
      <c r="G1369" s="196" t="s">
        <v>152</v>
      </c>
      <c r="H1369" s="198" t="s">
        <v>99</v>
      </c>
      <c r="I1369" s="196" t="s">
        <v>100</v>
      </c>
      <c r="J1369" s="196" t="s">
        <v>101</v>
      </c>
      <c r="L1369" s="200" t="s">
        <v>101</v>
      </c>
      <c r="M1369" s="198" t="s">
        <v>11037</v>
      </c>
      <c r="N1369" s="198" t="s">
        <v>11038</v>
      </c>
      <c r="O1369" s="196" t="s">
        <v>1836</v>
      </c>
      <c r="P1369" s="198" t="s">
        <v>1906</v>
      </c>
      <c r="R1369" s="196" t="s">
        <v>47</v>
      </c>
      <c r="S1369" s="196" t="s">
        <v>45</v>
      </c>
      <c r="T1369" s="211">
        <v>0.25</v>
      </c>
      <c r="U1369" s="201">
        <v>42048</v>
      </c>
      <c r="W1369" s="200" t="s">
        <v>93</v>
      </c>
      <c r="X1369" s="196" t="s">
        <v>103</v>
      </c>
      <c r="AA1369" s="196" t="s">
        <v>11043</v>
      </c>
      <c r="AB1369" s="196" t="s">
        <v>11040</v>
      </c>
      <c r="AC1369" s="200">
        <v>2</v>
      </c>
      <c r="AD1369" s="200" t="s">
        <v>93</v>
      </c>
      <c r="AE1369" s="203" t="s">
        <v>505</v>
      </c>
      <c r="AF1369" s="212">
        <v>12471.84</v>
      </c>
      <c r="AG1369" s="198" t="s">
        <v>11041</v>
      </c>
    </row>
    <row r="1370" spans="1:33" ht="36" hidden="1" x14ac:dyDescent="0.25">
      <c r="A1370" s="209">
        <v>117254</v>
      </c>
      <c r="B1370" s="210">
        <v>3</v>
      </c>
      <c r="C1370" s="196" t="s">
        <v>97</v>
      </c>
      <c r="D1370" s="201">
        <v>41011</v>
      </c>
      <c r="E1370" s="196" t="s">
        <v>1892</v>
      </c>
      <c r="F1370" s="201">
        <v>44279</v>
      </c>
      <c r="G1370" s="196" t="s">
        <v>152</v>
      </c>
      <c r="H1370" s="198" t="s">
        <v>99</v>
      </c>
      <c r="I1370" s="196" t="s">
        <v>100</v>
      </c>
      <c r="J1370" s="196" t="s">
        <v>101</v>
      </c>
      <c r="L1370" s="200" t="s">
        <v>101</v>
      </c>
      <c r="M1370" s="198" t="s">
        <v>11037</v>
      </c>
      <c r="N1370" s="198" t="s">
        <v>11038</v>
      </c>
      <c r="O1370" s="196" t="s">
        <v>1836</v>
      </c>
      <c r="P1370" s="198" t="s">
        <v>1906</v>
      </c>
      <c r="R1370" s="196" t="s">
        <v>47</v>
      </c>
      <c r="S1370" s="196" t="s">
        <v>45</v>
      </c>
      <c r="T1370" s="211">
        <v>0.25</v>
      </c>
      <c r="U1370" s="201">
        <v>42048</v>
      </c>
      <c r="W1370" s="200" t="s">
        <v>93</v>
      </c>
      <c r="X1370" s="196" t="s">
        <v>103</v>
      </c>
      <c r="AA1370" s="196" t="s">
        <v>11044</v>
      </c>
      <c r="AB1370" s="196" t="s">
        <v>11045</v>
      </c>
      <c r="AC1370" s="200">
        <v>3</v>
      </c>
      <c r="AD1370" s="200" t="s">
        <v>8231</v>
      </c>
      <c r="AE1370" s="203" t="s">
        <v>505</v>
      </c>
      <c r="AF1370" s="212">
        <v>511627.07</v>
      </c>
      <c r="AG1370" s="198" t="s">
        <v>11041</v>
      </c>
    </row>
    <row r="1371" spans="1:33" hidden="1" x14ac:dyDescent="0.25">
      <c r="A1371" s="209">
        <v>117270</v>
      </c>
      <c r="B1371" s="210">
        <v>1</v>
      </c>
      <c r="C1371" s="196" t="s">
        <v>85</v>
      </c>
      <c r="D1371" s="201">
        <v>41015</v>
      </c>
      <c r="E1371" s="196" t="s">
        <v>195</v>
      </c>
      <c r="F1371" s="201">
        <v>44720</v>
      </c>
      <c r="G1371" s="196" t="s">
        <v>1741</v>
      </c>
      <c r="H1371" s="198" t="s">
        <v>204</v>
      </c>
      <c r="I1371" s="196" t="s">
        <v>953</v>
      </c>
      <c r="K1371" s="196" t="s">
        <v>954</v>
      </c>
      <c r="L1371" s="200" t="s">
        <v>183</v>
      </c>
      <c r="M1371" s="198" t="s">
        <v>955</v>
      </c>
      <c r="O1371" s="196" t="s">
        <v>40</v>
      </c>
      <c r="P1371" s="198" t="s">
        <v>166</v>
      </c>
      <c r="R1371" s="196" t="s">
        <v>39</v>
      </c>
      <c r="S1371" s="196" t="s">
        <v>45</v>
      </c>
      <c r="T1371" s="211">
        <v>0.01</v>
      </c>
      <c r="W1371" s="200" t="s">
        <v>93</v>
      </c>
      <c r="X1371" s="196" t="s">
        <v>186</v>
      </c>
      <c r="Y1371" s="196" t="s">
        <v>34</v>
      </c>
      <c r="Z1371" s="198" t="s">
        <v>956</v>
      </c>
      <c r="AA1371" s="196" t="s">
        <v>11046</v>
      </c>
      <c r="AB1371" s="196" t="s">
        <v>11047</v>
      </c>
      <c r="AC1371" s="200">
        <v>0</v>
      </c>
      <c r="AD1371" s="200" t="s">
        <v>8231</v>
      </c>
      <c r="AE1371" s="203" t="s">
        <v>505</v>
      </c>
      <c r="AF1371" s="212">
        <v>30000</v>
      </c>
    </row>
    <row r="1372" spans="1:33" hidden="1" x14ac:dyDescent="0.25">
      <c r="A1372" s="209">
        <v>117270</v>
      </c>
      <c r="B1372" s="210">
        <v>1</v>
      </c>
      <c r="C1372" s="196" t="s">
        <v>85</v>
      </c>
      <c r="D1372" s="201">
        <v>41015</v>
      </c>
      <c r="E1372" s="196" t="s">
        <v>195</v>
      </c>
      <c r="F1372" s="201">
        <v>44720</v>
      </c>
      <c r="G1372" s="196" t="s">
        <v>1741</v>
      </c>
      <c r="H1372" s="198" t="s">
        <v>204</v>
      </c>
      <c r="I1372" s="196" t="s">
        <v>953</v>
      </c>
      <c r="K1372" s="196" t="s">
        <v>954</v>
      </c>
      <c r="L1372" s="200" t="s">
        <v>183</v>
      </c>
      <c r="M1372" s="198" t="s">
        <v>955</v>
      </c>
      <c r="O1372" s="196" t="s">
        <v>40</v>
      </c>
      <c r="P1372" s="198" t="s">
        <v>166</v>
      </c>
      <c r="R1372" s="196" t="s">
        <v>39</v>
      </c>
      <c r="S1372" s="196" t="s">
        <v>45</v>
      </c>
      <c r="T1372" s="211">
        <v>0.01</v>
      </c>
      <c r="W1372" s="200" t="s">
        <v>93</v>
      </c>
      <c r="X1372" s="196" t="s">
        <v>186</v>
      </c>
      <c r="Y1372" s="196" t="s">
        <v>34</v>
      </c>
      <c r="Z1372" s="198" t="s">
        <v>956</v>
      </c>
      <c r="AA1372" s="196" t="s">
        <v>11048</v>
      </c>
      <c r="AB1372" s="196" t="s">
        <v>11047</v>
      </c>
      <c r="AC1372" s="200">
        <v>1</v>
      </c>
      <c r="AD1372" s="200" t="s">
        <v>8231</v>
      </c>
      <c r="AE1372" s="203" t="s">
        <v>505</v>
      </c>
      <c r="AF1372" s="212">
        <v>69110</v>
      </c>
    </row>
    <row r="1373" spans="1:33" hidden="1" x14ac:dyDescent="0.25">
      <c r="A1373" s="209">
        <v>117270</v>
      </c>
      <c r="B1373" s="210">
        <v>1</v>
      </c>
      <c r="C1373" s="196" t="s">
        <v>85</v>
      </c>
      <c r="D1373" s="201">
        <v>41015</v>
      </c>
      <c r="E1373" s="196" t="s">
        <v>195</v>
      </c>
      <c r="F1373" s="201">
        <v>44720</v>
      </c>
      <c r="G1373" s="196" t="s">
        <v>1741</v>
      </c>
      <c r="H1373" s="198" t="s">
        <v>204</v>
      </c>
      <c r="I1373" s="196" t="s">
        <v>953</v>
      </c>
      <c r="K1373" s="196" t="s">
        <v>954</v>
      </c>
      <c r="L1373" s="200" t="s">
        <v>183</v>
      </c>
      <c r="M1373" s="198" t="s">
        <v>955</v>
      </c>
      <c r="O1373" s="196" t="s">
        <v>40</v>
      </c>
      <c r="P1373" s="198" t="s">
        <v>166</v>
      </c>
      <c r="R1373" s="196" t="s">
        <v>39</v>
      </c>
      <c r="S1373" s="196" t="s">
        <v>45</v>
      </c>
      <c r="T1373" s="211">
        <v>0.01</v>
      </c>
      <c r="W1373" s="200" t="s">
        <v>93</v>
      </c>
      <c r="X1373" s="196" t="s">
        <v>186</v>
      </c>
      <c r="Y1373" s="196" t="s">
        <v>34</v>
      </c>
      <c r="Z1373" s="198" t="s">
        <v>956</v>
      </c>
      <c r="AA1373" s="196" t="s">
        <v>11049</v>
      </c>
      <c r="AB1373" s="196" t="s">
        <v>11047</v>
      </c>
      <c r="AC1373" s="200">
        <v>2</v>
      </c>
      <c r="AD1373" s="200" t="s">
        <v>8231</v>
      </c>
      <c r="AE1373" s="212">
        <v>55660</v>
      </c>
      <c r="AF1373" s="212">
        <v>55660</v>
      </c>
    </row>
    <row r="1374" spans="1:33" hidden="1" x14ac:dyDescent="0.25">
      <c r="A1374" s="209">
        <v>117271</v>
      </c>
      <c r="B1374" s="210">
        <v>1</v>
      </c>
      <c r="C1374" s="196" t="s">
        <v>85</v>
      </c>
      <c r="D1374" s="201">
        <v>41015</v>
      </c>
      <c r="E1374" s="196" t="s">
        <v>195</v>
      </c>
      <c r="F1374" s="201">
        <v>44720</v>
      </c>
      <c r="G1374" s="196" t="s">
        <v>1741</v>
      </c>
      <c r="H1374" s="198" t="s">
        <v>204</v>
      </c>
      <c r="I1374" s="196" t="s">
        <v>953</v>
      </c>
      <c r="K1374" s="196" t="s">
        <v>954</v>
      </c>
      <c r="L1374" s="200" t="s">
        <v>183</v>
      </c>
      <c r="M1374" s="198" t="s">
        <v>958</v>
      </c>
      <c r="O1374" s="196" t="s">
        <v>40</v>
      </c>
      <c r="P1374" s="198" t="s">
        <v>166</v>
      </c>
      <c r="R1374" s="196" t="s">
        <v>39</v>
      </c>
      <c r="S1374" s="196" t="s">
        <v>45</v>
      </c>
      <c r="T1374" s="211">
        <v>0.01</v>
      </c>
      <c r="W1374" s="200" t="s">
        <v>93</v>
      </c>
      <c r="X1374" s="196" t="s">
        <v>186</v>
      </c>
      <c r="Y1374" s="196" t="s">
        <v>34</v>
      </c>
      <c r="Z1374" s="198" t="s">
        <v>959</v>
      </c>
      <c r="AA1374" s="196" t="s">
        <v>11050</v>
      </c>
      <c r="AB1374" s="196" t="s">
        <v>11051</v>
      </c>
      <c r="AC1374" s="200">
        <v>0</v>
      </c>
      <c r="AD1374" s="200" t="s">
        <v>8231</v>
      </c>
      <c r="AE1374" s="203" t="s">
        <v>505</v>
      </c>
      <c r="AF1374" s="212">
        <v>13760</v>
      </c>
    </row>
    <row r="1375" spans="1:33" hidden="1" x14ac:dyDescent="0.25">
      <c r="A1375" s="209">
        <v>117271</v>
      </c>
      <c r="B1375" s="210">
        <v>1</v>
      </c>
      <c r="C1375" s="196" t="s">
        <v>85</v>
      </c>
      <c r="D1375" s="201">
        <v>41015</v>
      </c>
      <c r="E1375" s="196" t="s">
        <v>195</v>
      </c>
      <c r="F1375" s="201">
        <v>44720</v>
      </c>
      <c r="G1375" s="196" t="s">
        <v>1741</v>
      </c>
      <c r="H1375" s="198" t="s">
        <v>204</v>
      </c>
      <c r="I1375" s="196" t="s">
        <v>953</v>
      </c>
      <c r="K1375" s="196" t="s">
        <v>954</v>
      </c>
      <c r="L1375" s="200" t="s">
        <v>183</v>
      </c>
      <c r="M1375" s="198" t="s">
        <v>958</v>
      </c>
      <c r="O1375" s="196" t="s">
        <v>40</v>
      </c>
      <c r="P1375" s="198" t="s">
        <v>166</v>
      </c>
      <c r="R1375" s="196" t="s">
        <v>39</v>
      </c>
      <c r="S1375" s="196" t="s">
        <v>45</v>
      </c>
      <c r="T1375" s="211">
        <v>0.01</v>
      </c>
      <c r="W1375" s="200" t="s">
        <v>93</v>
      </c>
      <c r="X1375" s="196" t="s">
        <v>186</v>
      </c>
      <c r="Y1375" s="196" t="s">
        <v>34</v>
      </c>
      <c r="Z1375" s="198" t="s">
        <v>959</v>
      </c>
      <c r="AA1375" s="196" t="s">
        <v>11052</v>
      </c>
      <c r="AB1375" s="196" t="s">
        <v>11051</v>
      </c>
      <c r="AC1375" s="200">
        <v>1</v>
      </c>
      <c r="AD1375" s="200" t="s">
        <v>8231</v>
      </c>
      <c r="AE1375" s="203" t="s">
        <v>505</v>
      </c>
      <c r="AF1375" s="212">
        <v>28755</v>
      </c>
    </row>
    <row r="1376" spans="1:33" hidden="1" x14ac:dyDescent="0.25">
      <c r="A1376" s="209">
        <v>117271</v>
      </c>
      <c r="B1376" s="210">
        <v>1</v>
      </c>
      <c r="C1376" s="196" t="s">
        <v>85</v>
      </c>
      <c r="D1376" s="201">
        <v>41015</v>
      </c>
      <c r="E1376" s="196" t="s">
        <v>195</v>
      </c>
      <c r="F1376" s="201">
        <v>44720</v>
      </c>
      <c r="G1376" s="196" t="s">
        <v>1741</v>
      </c>
      <c r="H1376" s="198" t="s">
        <v>204</v>
      </c>
      <c r="I1376" s="196" t="s">
        <v>953</v>
      </c>
      <c r="K1376" s="196" t="s">
        <v>954</v>
      </c>
      <c r="L1376" s="200" t="s">
        <v>183</v>
      </c>
      <c r="M1376" s="198" t="s">
        <v>958</v>
      </c>
      <c r="O1376" s="196" t="s">
        <v>40</v>
      </c>
      <c r="P1376" s="198" t="s">
        <v>166</v>
      </c>
      <c r="R1376" s="196" t="s">
        <v>39</v>
      </c>
      <c r="S1376" s="196" t="s">
        <v>45</v>
      </c>
      <c r="T1376" s="211">
        <v>0.01</v>
      </c>
      <c r="W1376" s="200" t="s">
        <v>93</v>
      </c>
      <c r="X1376" s="196" t="s">
        <v>186</v>
      </c>
      <c r="Y1376" s="196" t="s">
        <v>34</v>
      </c>
      <c r="Z1376" s="198" t="s">
        <v>959</v>
      </c>
      <c r="AA1376" s="196" t="s">
        <v>11053</v>
      </c>
      <c r="AB1376" s="196" t="s">
        <v>11051</v>
      </c>
      <c r="AC1376" s="200">
        <v>2</v>
      </c>
      <c r="AD1376" s="200" t="s">
        <v>8231</v>
      </c>
      <c r="AE1376" s="212">
        <v>18755</v>
      </c>
      <c r="AF1376" s="212">
        <v>18755</v>
      </c>
    </row>
    <row r="1377" spans="1:33" hidden="1" x14ac:dyDescent="0.25">
      <c r="A1377" s="209">
        <v>117272</v>
      </c>
      <c r="B1377" s="210">
        <v>1</v>
      </c>
      <c r="C1377" s="196" t="s">
        <v>97</v>
      </c>
      <c r="D1377" s="201">
        <v>41015</v>
      </c>
      <c r="E1377" s="196" t="s">
        <v>195</v>
      </c>
      <c r="F1377" s="201">
        <v>44538</v>
      </c>
      <c r="G1377" s="196" t="s">
        <v>203</v>
      </c>
      <c r="H1377" s="198" t="s">
        <v>204</v>
      </c>
      <c r="I1377" s="196" t="s">
        <v>205</v>
      </c>
      <c r="K1377" s="196" t="s">
        <v>206</v>
      </c>
      <c r="L1377" s="200" t="s">
        <v>183</v>
      </c>
      <c r="M1377" s="198" t="s">
        <v>207</v>
      </c>
      <c r="O1377" s="196" t="s">
        <v>40</v>
      </c>
      <c r="P1377" s="198" t="s">
        <v>166</v>
      </c>
      <c r="R1377" s="196" t="s">
        <v>39</v>
      </c>
      <c r="S1377" s="196" t="s">
        <v>45</v>
      </c>
      <c r="T1377" s="211">
        <v>3.5000000000000003E-2</v>
      </c>
      <c r="U1377" s="201">
        <v>43273</v>
      </c>
      <c r="W1377" s="200" t="s">
        <v>93</v>
      </c>
      <c r="X1377" s="196" t="s">
        <v>186</v>
      </c>
      <c r="Z1377" s="198" t="s">
        <v>208</v>
      </c>
      <c r="AA1377" s="196" t="s">
        <v>11054</v>
      </c>
      <c r="AB1377" s="196" t="s">
        <v>11055</v>
      </c>
      <c r="AC1377" s="200">
        <v>0</v>
      </c>
      <c r="AD1377" s="200" t="s">
        <v>8231</v>
      </c>
      <c r="AE1377" s="212">
        <v>399.95</v>
      </c>
      <c r="AF1377" s="212">
        <v>62999.95</v>
      </c>
      <c r="AG1377" s="198" t="s">
        <v>209</v>
      </c>
    </row>
    <row r="1378" spans="1:33" hidden="1" x14ac:dyDescent="0.25">
      <c r="A1378" s="209">
        <v>117272</v>
      </c>
      <c r="B1378" s="210">
        <v>1</v>
      </c>
      <c r="C1378" s="196" t="s">
        <v>97</v>
      </c>
      <c r="D1378" s="201">
        <v>41015</v>
      </c>
      <c r="E1378" s="196" t="s">
        <v>195</v>
      </c>
      <c r="F1378" s="201">
        <v>44538</v>
      </c>
      <c r="G1378" s="196" t="s">
        <v>203</v>
      </c>
      <c r="H1378" s="198" t="s">
        <v>204</v>
      </c>
      <c r="I1378" s="196" t="s">
        <v>205</v>
      </c>
      <c r="K1378" s="196" t="s">
        <v>206</v>
      </c>
      <c r="L1378" s="200" t="s">
        <v>183</v>
      </c>
      <c r="M1378" s="198" t="s">
        <v>207</v>
      </c>
      <c r="O1378" s="196" t="s">
        <v>40</v>
      </c>
      <c r="P1378" s="198" t="s">
        <v>166</v>
      </c>
      <c r="R1378" s="196" t="s">
        <v>39</v>
      </c>
      <c r="S1378" s="196" t="s">
        <v>45</v>
      </c>
      <c r="T1378" s="211">
        <v>3.5000000000000003E-2</v>
      </c>
      <c r="U1378" s="201">
        <v>43273</v>
      </c>
      <c r="W1378" s="200" t="s">
        <v>93</v>
      </c>
      <c r="X1378" s="196" t="s">
        <v>186</v>
      </c>
      <c r="Z1378" s="198" t="s">
        <v>208</v>
      </c>
      <c r="AA1378" s="196" t="s">
        <v>11056</v>
      </c>
      <c r="AB1378" s="196" t="s">
        <v>11055</v>
      </c>
      <c r="AC1378" s="200">
        <v>1</v>
      </c>
      <c r="AD1378" s="200" t="s">
        <v>8231</v>
      </c>
      <c r="AE1378" s="212">
        <v>420.92</v>
      </c>
      <c r="AF1378" s="212">
        <v>85270.92</v>
      </c>
      <c r="AG1378" s="198" t="s">
        <v>209</v>
      </c>
    </row>
    <row r="1379" spans="1:33" hidden="1" x14ac:dyDescent="0.25">
      <c r="A1379" s="209">
        <v>117272</v>
      </c>
      <c r="B1379" s="210">
        <v>1</v>
      </c>
      <c r="C1379" s="196" t="s">
        <v>97</v>
      </c>
      <c r="D1379" s="201">
        <v>41015</v>
      </c>
      <c r="E1379" s="196" t="s">
        <v>195</v>
      </c>
      <c r="F1379" s="201">
        <v>44538</v>
      </c>
      <c r="G1379" s="196" t="s">
        <v>203</v>
      </c>
      <c r="H1379" s="198" t="s">
        <v>204</v>
      </c>
      <c r="I1379" s="196" t="s">
        <v>205</v>
      </c>
      <c r="K1379" s="196" t="s">
        <v>206</v>
      </c>
      <c r="L1379" s="200" t="s">
        <v>183</v>
      </c>
      <c r="M1379" s="198" t="s">
        <v>207</v>
      </c>
      <c r="O1379" s="196" t="s">
        <v>40</v>
      </c>
      <c r="P1379" s="198" t="s">
        <v>166</v>
      </c>
      <c r="R1379" s="196" t="s">
        <v>39</v>
      </c>
      <c r="S1379" s="196" t="s">
        <v>45</v>
      </c>
      <c r="T1379" s="211">
        <v>3.5000000000000003E-2</v>
      </c>
      <c r="U1379" s="201">
        <v>43273</v>
      </c>
      <c r="W1379" s="200" t="s">
        <v>93</v>
      </c>
      <c r="X1379" s="196" t="s">
        <v>186</v>
      </c>
      <c r="Z1379" s="198" t="s">
        <v>208</v>
      </c>
      <c r="AA1379" s="196" t="s">
        <v>11057</v>
      </c>
      <c r="AB1379" s="196" t="s">
        <v>11055</v>
      </c>
      <c r="AC1379" s="200">
        <v>2</v>
      </c>
      <c r="AD1379" s="200" t="s">
        <v>8231</v>
      </c>
      <c r="AE1379" s="212">
        <v>-315210.01</v>
      </c>
      <c r="AF1379" s="212">
        <v>255574.99</v>
      </c>
      <c r="AG1379" s="198" t="s">
        <v>209</v>
      </c>
    </row>
    <row r="1380" spans="1:33" hidden="1" x14ac:dyDescent="0.25">
      <c r="A1380" s="209">
        <v>117272</v>
      </c>
      <c r="B1380" s="210">
        <v>1</v>
      </c>
      <c r="C1380" s="196" t="s">
        <v>97</v>
      </c>
      <c r="D1380" s="201">
        <v>41015</v>
      </c>
      <c r="E1380" s="196" t="s">
        <v>195</v>
      </c>
      <c r="F1380" s="201">
        <v>44538</v>
      </c>
      <c r="G1380" s="196" t="s">
        <v>203</v>
      </c>
      <c r="H1380" s="198" t="s">
        <v>204</v>
      </c>
      <c r="I1380" s="196" t="s">
        <v>205</v>
      </c>
      <c r="K1380" s="196" t="s">
        <v>206</v>
      </c>
      <c r="L1380" s="200" t="s">
        <v>183</v>
      </c>
      <c r="M1380" s="198" t="s">
        <v>207</v>
      </c>
      <c r="O1380" s="196" t="s">
        <v>40</v>
      </c>
      <c r="P1380" s="198" t="s">
        <v>166</v>
      </c>
      <c r="R1380" s="196" t="s">
        <v>39</v>
      </c>
      <c r="S1380" s="196" t="s">
        <v>45</v>
      </c>
      <c r="T1380" s="211">
        <v>3.5000000000000003E-2</v>
      </c>
      <c r="U1380" s="201">
        <v>43273</v>
      </c>
      <c r="W1380" s="200" t="s">
        <v>93</v>
      </c>
      <c r="X1380" s="196" t="s">
        <v>186</v>
      </c>
      <c r="Z1380" s="198" t="s">
        <v>208</v>
      </c>
      <c r="AA1380" s="196" t="s">
        <v>11058</v>
      </c>
      <c r="AB1380" s="196" t="s">
        <v>11055</v>
      </c>
      <c r="AC1380" s="200">
        <v>3</v>
      </c>
      <c r="AD1380" s="200" t="s">
        <v>8231</v>
      </c>
      <c r="AE1380" s="212">
        <v>59924.87</v>
      </c>
      <c r="AF1380" s="212">
        <v>946924.87</v>
      </c>
      <c r="AG1380" s="198" t="s">
        <v>209</v>
      </c>
    </row>
    <row r="1381" spans="1:33" hidden="1" x14ac:dyDescent="0.25">
      <c r="A1381" s="209">
        <v>117274</v>
      </c>
      <c r="B1381" s="210">
        <v>4</v>
      </c>
      <c r="C1381" s="196" t="s">
        <v>114</v>
      </c>
      <c r="D1381" s="201">
        <v>41015</v>
      </c>
      <c r="E1381" s="196" t="s">
        <v>195</v>
      </c>
      <c r="F1381" s="201">
        <v>43819.875069444446</v>
      </c>
      <c r="G1381" s="196" t="s">
        <v>170</v>
      </c>
      <c r="H1381" s="198" t="s">
        <v>961</v>
      </c>
      <c r="I1381" s="196" t="s">
        <v>962</v>
      </c>
      <c r="K1381" s="196" t="s">
        <v>963</v>
      </c>
      <c r="L1381" s="200" t="s">
        <v>183</v>
      </c>
      <c r="M1381" s="198" t="s">
        <v>964</v>
      </c>
      <c r="N1381" s="198" t="s">
        <v>965</v>
      </c>
      <c r="O1381" s="196" t="s">
        <v>40</v>
      </c>
      <c r="P1381" s="198" t="s">
        <v>166</v>
      </c>
      <c r="R1381" s="196" t="s">
        <v>39</v>
      </c>
      <c r="S1381" s="196" t="s">
        <v>45</v>
      </c>
      <c r="T1381" s="211">
        <v>6.5000000000000002E-2</v>
      </c>
      <c r="U1381" s="201">
        <v>42965</v>
      </c>
      <c r="W1381" s="200" t="s">
        <v>93</v>
      </c>
      <c r="X1381" s="196" t="s">
        <v>186</v>
      </c>
      <c r="Y1381" s="196" t="s">
        <v>34</v>
      </c>
      <c r="Z1381" s="198" t="s">
        <v>966</v>
      </c>
      <c r="AA1381" s="196" t="s">
        <v>11059</v>
      </c>
      <c r="AB1381" s="196" t="s">
        <v>11060</v>
      </c>
      <c r="AC1381" s="200">
        <v>0</v>
      </c>
      <c r="AD1381" s="200" t="s">
        <v>8231</v>
      </c>
      <c r="AE1381" s="212">
        <v>600.62</v>
      </c>
      <c r="AF1381" s="212">
        <v>103600.62</v>
      </c>
      <c r="AG1381" s="198" t="s">
        <v>967</v>
      </c>
    </row>
    <row r="1382" spans="1:33" hidden="1" x14ac:dyDescent="0.25">
      <c r="A1382" s="209">
        <v>117274</v>
      </c>
      <c r="B1382" s="210">
        <v>4</v>
      </c>
      <c r="C1382" s="196" t="s">
        <v>114</v>
      </c>
      <c r="D1382" s="201">
        <v>41015</v>
      </c>
      <c r="E1382" s="196" t="s">
        <v>195</v>
      </c>
      <c r="F1382" s="201">
        <v>43819.875069444446</v>
      </c>
      <c r="G1382" s="196" t="s">
        <v>170</v>
      </c>
      <c r="H1382" s="198" t="s">
        <v>961</v>
      </c>
      <c r="I1382" s="196" t="s">
        <v>962</v>
      </c>
      <c r="K1382" s="196" t="s">
        <v>963</v>
      </c>
      <c r="L1382" s="200" t="s">
        <v>183</v>
      </c>
      <c r="M1382" s="198" t="s">
        <v>964</v>
      </c>
      <c r="N1382" s="198" t="s">
        <v>965</v>
      </c>
      <c r="O1382" s="196" t="s">
        <v>40</v>
      </c>
      <c r="P1382" s="198" t="s">
        <v>166</v>
      </c>
      <c r="R1382" s="196" t="s">
        <v>39</v>
      </c>
      <c r="S1382" s="196" t="s">
        <v>45</v>
      </c>
      <c r="T1382" s="211">
        <v>6.5000000000000002E-2</v>
      </c>
      <c r="U1382" s="201">
        <v>42965</v>
      </c>
      <c r="W1382" s="200" t="s">
        <v>93</v>
      </c>
      <c r="X1382" s="196" t="s">
        <v>186</v>
      </c>
      <c r="Y1382" s="196" t="s">
        <v>34</v>
      </c>
      <c r="Z1382" s="198" t="s">
        <v>966</v>
      </c>
      <c r="AA1382" s="196" t="s">
        <v>11061</v>
      </c>
      <c r="AB1382" s="196" t="s">
        <v>11060</v>
      </c>
      <c r="AC1382" s="200">
        <v>1</v>
      </c>
      <c r="AD1382" s="200" t="s">
        <v>8231</v>
      </c>
      <c r="AE1382" s="212">
        <v>-681.89</v>
      </c>
      <c r="AF1382" s="212">
        <v>141723</v>
      </c>
      <c r="AG1382" s="198" t="s">
        <v>967</v>
      </c>
    </row>
    <row r="1383" spans="1:33" hidden="1" x14ac:dyDescent="0.25">
      <c r="A1383" s="209">
        <v>117274</v>
      </c>
      <c r="B1383" s="210">
        <v>4</v>
      </c>
      <c r="C1383" s="196" t="s">
        <v>114</v>
      </c>
      <c r="D1383" s="201">
        <v>41015</v>
      </c>
      <c r="E1383" s="196" t="s">
        <v>195</v>
      </c>
      <c r="F1383" s="201">
        <v>43819.875069444446</v>
      </c>
      <c r="G1383" s="196" t="s">
        <v>170</v>
      </c>
      <c r="H1383" s="198" t="s">
        <v>961</v>
      </c>
      <c r="I1383" s="196" t="s">
        <v>962</v>
      </c>
      <c r="K1383" s="196" t="s">
        <v>963</v>
      </c>
      <c r="L1383" s="200" t="s">
        <v>183</v>
      </c>
      <c r="M1383" s="198" t="s">
        <v>964</v>
      </c>
      <c r="N1383" s="198" t="s">
        <v>965</v>
      </c>
      <c r="O1383" s="196" t="s">
        <v>40</v>
      </c>
      <c r="P1383" s="198" t="s">
        <v>166</v>
      </c>
      <c r="R1383" s="196" t="s">
        <v>39</v>
      </c>
      <c r="S1383" s="196" t="s">
        <v>45</v>
      </c>
      <c r="T1383" s="211">
        <v>6.5000000000000002E-2</v>
      </c>
      <c r="U1383" s="201">
        <v>42965</v>
      </c>
      <c r="W1383" s="200" t="s">
        <v>93</v>
      </c>
      <c r="X1383" s="196" t="s">
        <v>186</v>
      </c>
      <c r="Y1383" s="196" t="s">
        <v>34</v>
      </c>
      <c r="Z1383" s="198" t="s">
        <v>966</v>
      </c>
      <c r="AA1383" s="196" t="s">
        <v>11062</v>
      </c>
      <c r="AB1383" s="196" t="s">
        <v>11060</v>
      </c>
      <c r="AC1383" s="200">
        <v>2</v>
      </c>
      <c r="AD1383" s="200" t="s">
        <v>8231</v>
      </c>
      <c r="AE1383" s="212">
        <v>-1749.94</v>
      </c>
      <c r="AF1383" s="212">
        <v>24250.06</v>
      </c>
      <c r="AG1383" s="198" t="s">
        <v>967</v>
      </c>
    </row>
    <row r="1384" spans="1:33" hidden="1" x14ac:dyDescent="0.25">
      <c r="A1384" s="209">
        <v>117274</v>
      </c>
      <c r="B1384" s="210">
        <v>4</v>
      </c>
      <c r="C1384" s="196" t="s">
        <v>114</v>
      </c>
      <c r="D1384" s="201">
        <v>41015</v>
      </c>
      <c r="E1384" s="196" t="s">
        <v>195</v>
      </c>
      <c r="F1384" s="201">
        <v>43819.875069444446</v>
      </c>
      <c r="G1384" s="196" t="s">
        <v>170</v>
      </c>
      <c r="H1384" s="198" t="s">
        <v>961</v>
      </c>
      <c r="I1384" s="196" t="s">
        <v>962</v>
      </c>
      <c r="K1384" s="196" t="s">
        <v>963</v>
      </c>
      <c r="L1384" s="200" t="s">
        <v>183</v>
      </c>
      <c r="M1384" s="198" t="s">
        <v>964</v>
      </c>
      <c r="N1384" s="198" t="s">
        <v>965</v>
      </c>
      <c r="O1384" s="196" t="s">
        <v>40</v>
      </c>
      <c r="P1384" s="198" t="s">
        <v>166</v>
      </c>
      <c r="R1384" s="196" t="s">
        <v>39</v>
      </c>
      <c r="S1384" s="196" t="s">
        <v>45</v>
      </c>
      <c r="T1384" s="211">
        <v>6.5000000000000002E-2</v>
      </c>
      <c r="U1384" s="201">
        <v>42965</v>
      </c>
      <c r="W1384" s="200" t="s">
        <v>93</v>
      </c>
      <c r="X1384" s="196" t="s">
        <v>186</v>
      </c>
      <c r="Y1384" s="196" t="s">
        <v>34</v>
      </c>
      <c r="Z1384" s="198" t="s">
        <v>966</v>
      </c>
      <c r="AA1384" s="196" t="s">
        <v>11063</v>
      </c>
      <c r="AB1384" s="196" t="s">
        <v>11060</v>
      </c>
      <c r="AC1384" s="200">
        <v>3</v>
      </c>
      <c r="AD1384" s="200" t="s">
        <v>8231</v>
      </c>
      <c r="AE1384" s="212">
        <v>59172.14</v>
      </c>
      <c r="AF1384" s="212">
        <v>533274.14</v>
      </c>
      <c r="AG1384" s="198" t="s">
        <v>967</v>
      </c>
    </row>
    <row r="1385" spans="1:33" hidden="1" x14ac:dyDescent="0.25">
      <c r="A1385" s="209">
        <v>117282</v>
      </c>
      <c r="B1385" s="210">
        <v>2</v>
      </c>
      <c r="C1385" s="196" t="s">
        <v>114</v>
      </c>
      <c r="D1385" s="201">
        <v>41018</v>
      </c>
      <c r="E1385" s="196" t="s">
        <v>195</v>
      </c>
      <c r="F1385" s="201">
        <v>44103</v>
      </c>
      <c r="G1385" s="196" t="s">
        <v>170</v>
      </c>
      <c r="H1385" s="198" t="s">
        <v>144</v>
      </c>
      <c r="I1385" s="196" t="s">
        <v>211</v>
      </c>
      <c r="K1385" s="196" t="s">
        <v>212</v>
      </c>
      <c r="L1385" s="200" t="s">
        <v>183</v>
      </c>
      <c r="M1385" s="198" t="s">
        <v>213</v>
      </c>
      <c r="O1385" s="196" t="s">
        <v>40</v>
      </c>
      <c r="P1385" s="198" t="s">
        <v>166</v>
      </c>
      <c r="R1385" s="196" t="s">
        <v>39</v>
      </c>
      <c r="S1385" s="196" t="s">
        <v>45</v>
      </c>
      <c r="T1385" s="211">
        <v>0.01</v>
      </c>
      <c r="U1385" s="201">
        <v>43553</v>
      </c>
      <c r="W1385" s="200" t="s">
        <v>93</v>
      </c>
      <c r="X1385" s="196" t="s">
        <v>186</v>
      </c>
      <c r="Z1385" s="198" t="s">
        <v>214</v>
      </c>
      <c r="AA1385" s="196" t="s">
        <v>11064</v>
      </c>
      <c r="AB1385" s="196" t="s">
        <v>11065</v>
      </c>
      <c r="AC1385" s="200">
        <v>0</v>
      </c>
      <c r="AD1385" s="200" t="s">
        <v>8231</v>
      </c>
      <c r="AE1385" s="212">
        <v>8070.77</v>
      </c>
      <c r="AF1385" s="212">
        <v>138495.76999999999</v>
      </c>
      <c r="AG1385" s="198" t="s">
        <v>215</v>
      </c>
    </row>
    <row r="1386" spans="1:33" hidden="1" x14ac:dyDescent="0.25">
      <c r="A1386" s="209">
        <v>117282</v>
      </c>
      <c r="B1386" s="210">
        <v>2</v>
      </c>
      <c r="C1386" s="196" t="s">
        <v>114</v>
      </c>
      <c r="D1386" s="201">
        <v>41018</v>
      </c>
      <c r="E1386" s="196" t="s">
        <v>195</v>
      </c>
      <c r="F1386" s="201">
        <v>44103</v>
      </c>
      <c r="G1386" s="196" t="s">
        <v>170</v>
      </c>
      <c r="H1386" s="198" t="s">
        <v>144</v>
      </c>
      <c r="I1386" s="196" t="s">
        <v>211</v>
      </c>
      <c r="K1386" s="196" t="s">
        <v>212</v>
      </c>
      <c r="L1386" s="200" t="s">
        <v>183</v>
      </c>
      <c r="M1386" s="198" t="s">
        <v>213</v>
      </c>
      <c r="O1386" s="196" t="s">
        <v>40</v>
      </c>
      <c r="P1386" s="198" t="s">
        <v>166</v>
      </c>
      <c r="R1386" s="196" t="s">
        <v>39</v>
      </c>
      <c r="S1386" s="196" t="s">
        <v>45</v>
      </c>
      <c r="T1386" s="211">
        <v>0.01</v>
      </c>
      <c r="U1386" s="201">
        <v>43553</v>
      </c>
      <c r="W1386" s="200" t="s">
        <v>93</v>
      </c>
      <c r="X1386" s="196" t="s">
        <v>186</v>
      </c>
      <c r="Z1386" s="198" t="s">
        <v>214</v>
      </c>
      <c r="AA1386" s="196" t="s">
        <v>11066</v>
      </c>
      <c r="AB1386" s="196" t="s">
        <v>11065</v>
      </c>
      <c r="AC1386" s="200">
        <v>1</v>
      </c>
      <c r="AD1386" s="200" t="s">
        <v>8231</v>
      </c>
      <c r="AE1386" s="212">
        <v>4716.9399999999996</v>
      </c>
      <c r="AF1386" s="212">
        <v>14716.94</v>
      </c>
      <c r="AG1386" s="198" t="s">
        <v>215</v>
      </c>
    </row>
    <row r="1387" spans="1:33" hidden="1" x14ac:dyDescent="0.25">
      <c r="A1387" s="209">
        <v>117282</v>
      </c>
      <c r="B1387" s="210">
        <v>2</v>
      </c>
      <c r="C1387" s="196" t="s">
        <v>114</v>
      </c>
      <c r="D1387" s="201">
        <v>41018</v>
      </c>
      <c r="E1387" s="196" t="s">
        <v>195</v>
      </c>
      <c r="F1387" s="201">
        <v>44103</v>
      </c>
      <c r="G1387" s="196" t="s">
        <v>170</v>
      </c>
      <c r="H1387" s="198" t="s">
        <v>144</v>
      </c>
      <c r="I1387" s="196" t="s">
        <v>211</v>
      </c>
      <c r="K1387" s="196" t="s">
        <v>212</v>
      </c>
      <c r="L1387" s="200" t="s">
        <v>183</v>
      </c>
      <c r="M1387" s="198" t="s">
        <v>213</v>
      </c>
      <c r="O1387" s="196" t="s">
        <v>40</v>
      </c>
      <c r="P1387" s="198" t="s">
        <v>166</v>
      </c>
      <c r="R1387" s="196" t="s">
        <v>39</v>
      </c>
      <c r="S1387" s="196" t="s">
        <v>45</v>
      </c>
      <c r="T1387" s="211">
        <v>0.01</v>
      </c>
      <c r="U1387" s="201">
        <v>43553</v>
      </c>
      <c r="W1387" s="200" t="s">
        <v>93</v>
      </c>
      <c r="X1387" s="196" t="s">
        <v>186</v>
      </c>
      <c r="Z1387" s="198" t="s">
        <v>214</v>
      </c>
      <c r="AA1387" s="196" t="s">
        <v>11067</v>
      </c>
      <c r="AB1387" s="196" t="s">
        <v>11065</v>
      </c>
      <c r="AC1387" s="200">
        <v>2</v>
      </c>
      <c r="AD1387" s="200" t="s">
        <v>8231</v>
      </c>
      <c r="AE1387" s="212">
        <v>-43785.77</v>
      </c>
      <c r="AF1387" s="212">
        <v>38214.230000000003</v>
      </c>
      <c r="AG1387" s="198" t="s">
        <v>215</v>
      </c>
    </row>
    <row r="1388" spans="1:33" hidden="1" x14ac:dyDescent="0.25">
      <c r="A1388" s="209">
        <v>117282</v>
      </c>
      <c r="B1388" s="210">
        <v>2</v>
      </c>
      <c r="C1388" s="196" t="s">
        <v>114</v>
      </c>
      <c r="D1388" s="201">
        <v>41018</v>
      </c>
      <c r="E1388" s="196" t="s">
        <v>195</v>
      </c>
      <c r="F1388" s="201">
        <v>44103</v>
      </c>
      <c r="G1388" s="196" t="s">
        <v>170</v>
      </c>
      <c r="H1388" s="198" t="s">
        <v>144</v>
      </c>
      <c r="I1388" s="196" t="s">
        <v>211</v>
      </c>
      <c r="K1388" s="196" t="s">
        <v>212</v>
      </c>
      <c r="L1388" s="200" t="s">
        <v>183</v>
      </c>
      <c r="M1388" s="198" t="s">
        <v>213</v>
      </c>
      <c r="O1388" s="196" t="s">
        <v>40</v>
      </c>
      <c r="P1388" s="198" t="s">
        <v>166</v>
      </c>
      <c r="R1388" s="196" t="s">
        <v>39</v>
      </c>
      <c r="S1388" s="196" t="s">
        <v>45</v>
      </c>
      <c r="T1388" s="211">
        <v>0.01</v>
      </c>
      <c r="U1388" s="201">
        <v>43553</v>
      </c>
      <c r="W1388" s="200" t="s">
        <v>93</v>
      </c>
      <c r="X1388" s="196" t="s">
        <v>186</v>
      </c>
      <c r="Z1388" s="198" t="s">
        <v>214</v>
      </c>
      <c r="AA1388" s="196" t="s">
        <v>11068</v>
      </c>
      <c r="AB1388" s="196" t="s">
        <v>11065</v>
      </c>
      <c r="AC1388" s="200">
        <v>3</v>
      </c>
      <c r="AD1388" s="200" t="s">
        <v>8231</v>
      </c>
      <c r="AE1388" s="212">
        <v>148145.54999999999</v>
      </c>
      <c r="AF1388" s="212">
        <v>980587.55</v>
      </c>
      <c r="AG1388" s="198" t="s">
        <v>215</v>
      </c>
    </row>
    <row r="1389" spans="1:33" hidden="1" x14ac:dyDescent="0.25">
      <c r="A1389" s="209">
        <v>117283</v>
      </c>
      <c r="B1389" s="210">
        <v>4</v>
      </c>
      <c r="C1389" s="196" t="s">
        <v>114</v>
      </c>
      <c r="D1389" s="201">
        <v>41019</v>
      </c>
      <c r="E1389" s="196" t="s">
        <v>195</v>
      </c>
      <c r="F1389" s="201">
        <v>44278</v>
      </c>
      <c r="G1389" s="196" t="s">
        <v>170</v>
      </c>
      <c r="H1389" s="198" t="s">
        <v>961</v>
      </c>
      <c r="I1389" s="196" t="s">
        <v>5313</v>
      </c>
      <c r="K1389" s="196" t="s">
        <v>5314</v>
      </c>
      <c r="L1389" s="200" t="s">
        <v>183</v>
      </c>
      <c r="M1389" s="198" t="s">
        <v>5315</v>
      </c>
      <c r="N1389" s="198" t="s">
        <v>5316</v>
      </c>
      <c r="O1389" s="196" t="s">
        <v>40</v>
      </c>
      <c r="P1389" s="198" t="s">
        <v>166</v>
      </c>
      <c r="R1389" s="196" t="s">
        <v>39</v>
      </c>
      <c r="S1389" s="196" t="s">
        <v>45</v>
      </c>
      <c r="T1389" s="211">
        <v>0.01</v>
      </c>
      <c r="U1389" s="201">
        <v>42706</v>
      </c>
      <c r="W1389" s="200" t="s">
        <v>93</v>
      </c>
      <c r="X1389" s="196" t="s">
        <v>186</v>
      </c>
      <c r="Y1389" s="196" t="s">
        <v>34</v>
      </c>
      <c r="Z1389" s="198" t="s">
        <v>5317</v>
      </c>
      <c r="AA1389" s="196" t="s">
        <v>11069</v>
      </c>
      <c r="AB1389" s="196" t="s">
        <v>11070</v>
      </c>
      <c r="AC1389" s="200">
        <v>0</v>
      </c>
      <c r="AD1389" s="200" t="s">
        <v>8231</v>
      </c>
      <c r="AE1389" s="212">
        <v>-10.97</v>
      </c>
      <c r="AF1389" s="212">
        <v>88789.03</v>
      </c>
      <c r="AG1389" s="198" t="s">
        <v>11071</v>
      </c>
    </row>
    <row r="1390" spans="1:33" hidden="1" x14ac:dyDescent="0.25">
      <c r="A1390" s="209">
        <v>117283</v>
      </c>
      <c r="B1390" s="210">
        <v>4</v>
      </c>
      <c r="C1390" s="196" t="s">
        <v>114</v>
      </c>
      <c r="D1390" s="201">
        <v>41019</v>
      </c>
      <c r="E1390" s="196" t="s">
        <v>195</v>
      </c>
      <c r="F1390" s="201">
        <v>44278</v>
      </c>
      <c r="G1390" s="196" t="s">
        <v>170</v>
      </c>
      <c r="H1390" s="198" t="s">
        <v>961</v>
      </c>
      <c r="I1390" s="196" t="s">
        <v>5313</v>
      </c>
      <c r="K1390" s="196" t="s">
        <v>5314</v>
      </c>
      <c r="L1390" s="200" t="s">
        <v>183</v>
      </c>
      <c r="M1390" s="198" t="s">
        <v>5315</v>
      </c>
      <c r="N1390" s="198" t="s">
        <v>5316</v>
      </c>
      <c r="O1390" s="196" t="s">
        <v>40</v>
      </c>
      <c r="P1390" s="198" t="s">
        <v>166</v>
      </c>
      <c r="R1390" s="196" t="s">
        <v>39</v>
      </c>
      <c r="S1390" s="196" t="s">
        <v>45</v>
      </c>
      <c r="T1390" s="211">
        <v>0.01</v>
      </c>
      <c r="U1390" s="201">
        <v>42706</v>
      </c>
      <c r="W1390" s="200" t="s">
        <v>93</v>
      </c>
      <c r="X1390" s="196" t="s">
        <v>186</v>
      </c>
      <c r="Y1390" s="196" t="s">
        <v>34</v>
      </c>
      <c r="Z1390" s="198" t="s">
        <v>5317</v>
      </c>
      <c r="AA1390" s="196" t="s">
        <v>11072</v>
      </c>
      <c r="AB1390" s="196" t="s">
        <v>11070</v>
      </c>
      <c r="AC1390" s="200">
        <v>1</v>
      </c>
      <c r="AD1390" s="200" t="s">
        <v>8231</v>
      </c>
      <c r="AE1390" s="212">
        <v>-3.68</v>
      </c>
      <c r="AF1390" s="212">
        <v>46796.32</v>
      </c>
      <c r="AG1390" s="198" t="s">
        <v>11071</v>
      </c>
    </row>
    <row r="1391" spans="1:33" hidden="1" x14ac:dyDescent="0.25">
      <c r="A1391" s="209">
        <v>117283</v>
      </c>
      <c r="B1391" s="210">
        <v>4</v>
      </c>
      <c r="C1391" s="196" t="s">
        <v>114</v>
      </c>
      <c r="D1391" s="201">
        <v>41019</v>
      </c>
      <c r="E1391" s="196" t="s">
        <v>195</v>
      </c>
      <c r="F1391" s="201">
        <v>44278</v>
      </c>
      <c r="G1391" s="196" t="s">
        <v>170</v>
      </c>
      <c r="H1391" s="198" t="s">
        <v>961</v>
      </c>
      <c r="I1391" s="196" t="s">
        <v>5313</v>
      </c>
      <c r="K1391" s="196" t="s">
        <v>5314</v>
      </c>
      <c r="L1391" s="200" t="s">
        <v>183</v>
      </c>
      <c r="M1391" s="198" t="s">
        <v>5315</v>
      </c>
      <c r="N1391" s="198" t="s">
        <v>5316</v>
      </c>
      <c r="O1391" s="196" t="s">
        <v>40</v>
      </c>
      <c r="P1391" s="198" t="s">
        <v>166</v>
      </c>
      <c r="R1391" s="196" t="s">
        <v>39</v>
      </c>
      <c r="S1391" s="196" t="s">
        <v>45</v>
      </c>
      <c r="T1391" s="211">
        <v>0.01</v>
      </c>
      <c r="U1391" s="201">
        <v>42706</v>
      </c>
      <c r="W1391" s="200" t="s">
        <v>93</v>
      </c>
      <c r="X1391" s="196" t="s">
        <v>186</v>
      </c>
      <c r="Y1391" s="196" t="s">
        <v>34</v>
      </c>
      <c r="Z1391" s="198" t="s">
        <v>5317</v>
      </c>
      <c r="AA1391" s="196" t="s">
        <v>11073</v>
      </c>
      <c r="AB1391" s="196" t="s">
        <v>11070</v>
      </c>
      <c r="AC1391" s="200">
        <v>2</v>
      </c>
      <c r="AD1391" s="200" t="s">
        <v>8231</v>
      </c>
      <c r="AE1391" s="212">
        <v>-1242.3</v>
      </c>
      <c r="AF1391" s="212">
        <v>18557.7</v>
      </c>
      <c r="AG1391" s="198" t="s">
        <v>11071</v>
      </c>
    </row>
    <row r="1392" spans="1:33" hidden="1" x14ac:dyDescent="0.25">
      <c r="A1392" s="209">
        <v>117283</v>
      </c>
      <c r="B1392" s="210">
        <v>4</v>
      </c>
      <c r="C1392" s="196" t="s">
        <v>114</v>
      </c>
      <c r="D1392" s="201">
        <v>41019</v>
      </c>
      <c r="E1392" s="196" t="s">
        <v>195</v>
      </c>
      <c r="F1392" s="201">
        <v>44278</v>
      </c>
      <c r="G1392" s="196" t="s">
        <v>170</v>
      </c>
      <c r="H1392" s="198" t="s">
        <v>961</v>
      </c>
      <c r="I1392" s="196" t="s">
        <v>5313</v>
      </c>
      <c r="K1392" s="196" t="s">
        <v>5314</v>
      </c>
      <c r="L1392" s="200" t="s">
        <v>183</v>
      </c>
      <c r="M1392" s="198" t="s">
        <v>5315</v>
      </c>
      <c r="N1392" s="198" t="s">
        <v>5316</v>
      </c>
      <c r="O1392" s="196" t="s">
        <v>40</v>
      </c>
      <c r="P1392" s="198" t="s">
        <v>166</v>
      </c>
      <c r="R1392" s="196" t="s">
        <v>39</v>
      </c>
      <c r="S1392" s="196" t="s">
        <v>45</v>
      </c>
      <c r="T1392" s="211">
        <v>0.01</v>
      </c>
      <c r="U1392" s="201">
        <v>42706</v>
      </c>
      <c r="W1392" s="200" t="s">
        <v>93</v>
      </c>
      <c r="X1392" s="196" t="s">
        <v>186</v>
      </c>
      <c r="Y1392" s="196" t="s">
        <v>34</v>
      </c>
      <c r="Z1392" s="198" t="s">
        <v>5317</v>
      </c>
      <c r="AA1392" s="196" t="s">
        <v>11074</v>
      </c>
      <c r="AB1392" s="196" t="s">
        <v>11070</v>
      </c>
      <c r="AC1392" s="200">
        <v>3</v>
      </c>
      <c r="AD1392" s="200" t="s">
        <v>8231</v>
      </c>
      <c r="AE1392" s="212">
        <v>377.47</v>
      </c>
      <c r="AF1392" s="212">
        <v>556377.47</v>
      </c>
      <c r="AG1392" s="198" t="s">
        <v>11071</v>
      </c>
    </row>
    <row r="1393" spans="1:33" hidden="1" x14ac:dyDescent="0.25">
      <c r="A1393" s="209">
        <v>117357</v>
      </c>
      <c r="B1393" s="210">
        <v>4</v>
      </c>
      <c r="C1393" s="196" t="s">
        <v>114</v>
      </c>
      <c r="D1393" s="201">
        <v>41036</v>
      </c>
      <c r="E1393" s="196" t="s">
        <v>385</v>
      </c>
      <c r="F1393" s="201">
        <v>44272</v>
      </c>
      <c r="G1393" s="196" t="s">
        <v>98</v>
      </c>
      <c r="H1393" s="198" t="s">
        <v>2044</v>
      </c>
      <c r="I1393" s="196" t="s">
        <v>1505</v>
      </c>
      <c r="J1393" s="196" t="s">
        <v>1506</v>
      </c>
      <c r="M1393" s="198" t="s">
        <v>11075</v>
      </c>
      <c r="O1393" s="196" t="s">
        <v>1509</v>
      </c>
      <c r="P1393" s="198" t="s">
        <v>92</v>
      </c>
      <c r="R1393" s="196" t="s">
        <v>47</v>
      </c>
      <c r="S1393" s="196" t="s">
        <v>41</v>
      </c>
      <c r="T1393" s="211">
        <v>0.69399999999999995</v>
      </c>
      <c r="U1393" s="201">
        <v>42090</v>
      </c>
      <c r="W1393" s="200" t="s">
        <v>93</v>
      </c>
      <c r="X1393" s="196" t="s">
        <v>186</v>
      </c>
      <c r="AA1393" s="196" t="s">
        <v>11076</v>
      </c>
      <c r="AC1393" s="200">
        <v>1</v>
      </c>
      <c r="AD1393" s="200" t="s">
        <v>8250</v>
      </c>
      <c r="AE1393" s="203" t="s">
        <v>505</v>
      </c>
      <c r="AF1393" s="212">
        <v>181137.62</v>
      </c>
      <c r="AG1393" s="198" t="s">
        <v>11077</v>
      </c>
    </row>
    <row r="1394" spans="1:33" hidden="1" x14ac:dyDescent="0.25">
      <c r="A1394" s="209">
        <v>117357</v>
      </c>
      <c r="B1394" s="210">
        <v>4</v>
      </c>
      <c r="C1394" s="196" t="s">
        <v>114</v>
      </c>
      <c r="D1394" s="201">
        <v>41036</v>
      </c>
      <c r="E1394" s="196" t="s">
        <v>385</v>
      </c>
      <c r="F1394" s="201">
        <v>44272</v>
      </c>
      <c r="G1394" s="196" t="s">
        <v>98</v>
      </c>
      <c r="H1394" s="198" t="s">
        <v>2044</v>
      </c>
      <c r="I1394" s="196" t="s">
        <v>1505</v>
      </c>
      <c r="J1394" s="196" t="s">
        <v>1506</v>
      </c>
      <c r="M1394" s="198" t="s">
        <v>11075</v>
      </c>
      <c r="O1394" s="196" t="s">
        <v>1509</v>
      </c>
      <c r="P1394" s="198" t="s">
        <v>92</v>
      </c>
      <c r="R1394" s="196" t="s">
        <v>47</v>
      </c>
      <c r="S1394" s="196" t="s">
        <v>41</v>
      </c>
      <c r="T1394" s="211">
        <v>0.69399999999999995</v>
      </c>
      <c r="U1394" s="201">
        <v>42090</v>
      </c>
      <c r="W1394" s="200" t="s">
        <v>93</v>
      </c>
      <c r="X1394" s="196" t="s">
        <v>186</v>
      </c>
      <c r="AA1394" s="196" t="s">
        <v>11078</v>
      </c>
      <c r="AC1394" s="200">
        <v>3</v>
      </c>
      <c r="AD1394" s="200" t="s">
        <v>8250</v>
      </c>
      <c r="AE1394" s="203" t="s">
        <v>505</v>
      </c>
      <c r="AF1394" s="212">
        <v>1642955.6</v>
      </c>
      <c r="AG1394" s="198" t="s">
        <v>11077</v>
      </c>
    </row>
    <row r="1395" spans="1:33" hidden="1" x14ac:dyDescent="0.25">
      <c r="A1395" s="209">
        <v>117389</v>
      </c>
      <c r="B1395" s="210">
        <v>3</v>
      </c>
      <c r="C1395" s="196" t="s">
        <v>114</v>
      </c>
      <c r="D1395" s="201">
        <v>41039</v>
      </c>
      <c r="E1395" s="196" t="s">
        <v>98</v>
      </c>
      <c r="F1395" s="201">
        <v>44013</v>
      </c>
      <c r="G1395" s="196" t="s">
        <v>98</v>
      </c>
      <c r="H1395" s="198" t="s">
        <v>701</v>
      </c>
      <c r="I1395" s="196" t="s">
        <v>2722</v>
      </c>
      <c r="J1395" s="196" t="s">
        <v>101</v>
      </c>
      <c r="L1395" s="200" t="s">
        <v>101</v>
      </c>
      <c r="M1395" s="198" t="s">
        <v>11079</v>
      </c>
      <c r="O1395" s="196" t="s">
        <v>119</v>
      </c>
      <c r="P1395" s="198" t="s">
        <v>1329</v>
      </c>
      <c r="R1395" s="196" t="s">
        <v>4525</v>
      </c>
      <c r="S1395" s="196" t="s">
        <v>46</v>
      </c>
      <c r="T1395" s="211">
        <v>5.0999999999999997E-2</v>
      </c>
      <c r="U1395" s="201">
        <v>41978</v>
      </c>
      <c r="W1395" s="200" t="s">
        <v>93</v>
      </c>
      <c r="AA1395" s="196" t="s">
        <v>11080</v>
      </c>
      <c r="AC1395" s="200">
        <v>1</v>
      </c>
      <c r="AD1395" s="200" t="s">
        <v>8274</v>
      </c>
      <c r="AE1395" s="203" t="s">
        <v>505</v>
      </c>
      <c r="AF1395" s="212">
        <v>139553.57</v>
      </c>
      <c r="AG1395" s="198" t="s">
        <v>11081</v>
      </c>
    </row>
    <row r="1396" spans="1:33" hidden="1" x14ac:dyDescent="0.25">
      <c r="A1396" s="209">
        <v>117389</v>
      </c>
      <c r="B1396" s="210">
        <v>3</v>
      </c>
      <c r="C1396" s="196" t="s">
        <v>114</v>
      </c>
      <c r="D1396" s="201">
        <v>41039</v>
      </c>
      <c r="E1396" s="196" t="s">
        <v>98</v>
      </c>
      <c r="F1396" s="201">
        <v>44013</v>
      </c>
      <c r="G1396" s="196" t="s">
        <v>98</v>
      </c>
      <c r="H1396" s="198" t="s">
        <v>701</v>
      </c>
      <c r="I1396" s="196" t="s">
        <v>2722</v>
      </c>
      <c r="J1396" s="196" t="s">
        <v>101</v>
      </c>
      <c r="L1396" s="200" t="s">
        <v>101</v>
      </c>
      <c r="M1396" s="198" t="s">
        <v>11079</v>
      </c>
      <c r="O1396" s="196" t="s">
        <v>119</v>
      </c>
      <c r="P1396" s="198" t="s">
        <v>1329</v>
      </c>
      <c r="R1396" s="196" t="s">
        <v>4525</v>
      </c>
      <c r="S1396" s="196" t="s">
        <v>46</v>
      </c>
      <c r="T1396" s="211">
        <v>5.0999999999999997E-2</v>
      </c>
      <c r="U1396" s="201">
        <v>41978</v>
      </c>
      <c r="W1396" s="200" t="s">
        <v>93</v>
      </c>
      <c r="AA1396" s="196" t="s">
        <v>11082</v>
      </c>
      <c r="AC1396" s="200">
        <v>2</v>
      </c>
      <c r="AD1396" s="200" t="s">
        <v>8274</v>
      </c>
      <c r="AE1396" s="203" t="s">
        <v>505</v>
      </c>
      <c r="AF1396" s="212">
        <v>11282.2</v>
      </c>
      <c r="AG1396" s="198" t="s">
        <v>11081</v>
      </c>
    </row>
    <row r="1397" spans="1:33" hidden="1" x14ac:dyDescent="0.25">
      <c r="A1397" s="209">
        <v>117389</v>
      </c>
      <c r="B1397" s="210">
        <v>3</v>
      </c>
      <c r="C1397" s="196" t="s">
        <v>114</v>
      </c>
      <c r="D1397" s="201">
        <v>41039</v>
      </c>
      <c r="E1397" s="196" t="s">
        <v>98</v>
      </c>
      <c r="F1397" s="201">
        <v>44013</v>
      </c>
      <c r="G1397" s="196" t="s">
        <v>98</v>
      </c>
      <c r="H1397" s="198" t="s">
        <v>701</v>
      </c>
      <c r="I1397" s="196" t="s">
        <v>2722</v>
      </c>
      <c r="J1397" s="196" t="s">
        <v>101</v>
      </c>
      <c r="L1397" s="200" t="s">
        <v>101</v>
      </c>
      <c r="M1397" s="198" t="s">
        <v>11079</v>
      </c>
      <c r="O1397" s="196" t="s">
        <v>119</v>
      </c>
      <c r="P1397" s="198" t="s">
        <v>1329</v>
      </c>
      <c r="R1397" s="196" t="s">
        <v>4525</v>
      </c>
      <c r="S1397" s="196" t="s">
        <v>46</v>
      </c>
      <c r="T1397" s="211">
        <v>5.0999999999999997E-2</v>
      </c>
      <c r="U1397" s="201">
        <v>41978</v>
      </c>
      <c r="W1397" s="200" t="s">
        <v>93</v>
      </c>
      <c r="AA1397" s="196" t="s">
        <v>11083</v>
      </c>
      <c r="AC1397" s="200">
        <v>3</v>
      </c>
      <c r="AD1397" s="200" t="s">
        <v>8274</v>
      </c>
      <c r="AE1397" s="203" t="s">
        <v>505</v>
      </c>
      <c r="AF1397" s="212">
        <v>489377.29</v>
      </c>
      <c r="AG1397" s="198" t="s">
        <v>11081</v>
      </c>
    </row>
    <row r="1398" spans="1:33" hidden="1" x14ac:dyDescent="0.25">
      <c r="A1398" s="209">
        <v>117401</v>
      </c>
      <c r="B1398" s="210">
        <v>3</v>
      </c>
      <c r="C1398" s="196" t="s">
        <v>97</v>
      </c>
      <c r="D1398" s="201">
        <v>41051</v>
      </c>
      <c r="E1398" s="196" t="s">
        <v>385</v>
      </c>
      <c r="F1398" s="201">
        <v>44280</v>
      </c>
      <c r="G1398" s="196" t="s">
        <v>152</v>
      </c>
      <c r="H1398" s="198" t="s">
        <v>701</v>
      </c>
      <c r="I1398" s="196" t="s">
        <v>1505</v>
      </c>
      <c r="J1398" s="196" t="s">
        <v>1506</v>
      </c>
      <c r="M1398" s="198" t="s">
        <v>11084</v>
      </c>
      <c r="O1398" s="196" t="s">
        <v>103</v>
      </c>
      <c r="P1398" s="198" t="s">
        <v>1789</v>
      </c>
      <c r="R1398" s="196" t="s">
        <v>47</v>
      </c>
      <c r="S1398" s="196" t="s">
        <v>45</v>
      </c>
      <c r="T1398" s="211">
        <v>0.1</v>
      </c>
      <c r="W1398" s="200" t="s">
        <v>93</v>
      </c>
      <c r="X1398" s="196" t="s">
        <v>186</v>
      </c>
      <c r="AA1398" s="196" t="s">
        <v>11085</v>
      </c>
      <c r="AC1398" s="200">
        <v>1</v>
      </c>
      <c r="AD1398" s="200" t="s">
        <v>8250</v>
      </c>
      <c r="AE1398" s="203" t="s">
        <v>505</v>
      </c>
      <c r="AF1398" s="212">
        <v>31915.06</v>
      </c>
    </row>
    <row r="1399" spans="1:33" hidden="1" x14ac:dyDescent="0.25">
      <c r="A1399" s="209">
        <v>117401</v>
      </c>
      <c r="B1399" s="210">
        <v>3</v>
      </c>
      <c r="C1399" s="196" t="s">
        <v>97</v>
      </c>
      <c r="D1399" s="201">
        <v>41051</v>
      </c>
      <c r="E1399" s="196" t="s">
        <v>385</v>
      </c>
      <c r="F1399" s="201">
        <v>44280</v>
      </c>
      <c r="G1399" s="196" t="s">
        <v>152</v>
      </c>
      <c r="H1399" s="198" t="s">
        <v>701</v>
      </c>
      <c r="I1399" s="196" t="s">
        <v>1505</v>
      </c>
      <c r="J1399" s="196" t="s">
        <v>1506</v>
      </c>
      <c r="M1399" s="198" t="s">
        <v>11084</v>
      </c>
      <c r="O1399" s="196" t="s">
        <v>103</v>
      </c>
      <c r="P1399" s="198" t="s">
        <v>1789</v>
      </c>
      <c r="R1399" s="196" t="s">
        <v>47</v>
      </c>
      <c r="S1399" s="196" t="s">
        <v>45</v>
      </c>
      <c r="T1399" s="211">
        <v>0.1</v>
      </c>
      <c r="W1399" s="200" t="s">
        <v>93</v>
      </c>
      <c r="X1399" s="196" t="s">
        <v>186</v>
      </c>
      <c r="AA1399" s="196" t="s">
        <v>11086</v>
      </c>
      <c r="AC1399" s="200">
        <v>3</v>
      </c>
      <c r="AD1399" s="200" t="s">
        <v>8250</v>
      </c>
      <c r="AE1399" s="203" t="s">
        <v>505</v>
      </c>
      <c r="AF1399" s="212">
        <v>30426.18</v>
      </c>
    </row>
    <row r="1400" spans="1:33" hidden="1" x14ac:dyDescent="0.25">
      <c r="A1400" s="209">
        <v>117482</v>
      </c>
      <c r="B1400" s="210">
        <v>4</v>
      </c>
      <c r="C1400" s="196" t="s">
        <v>114</v>
      </c>
      <c r="D1400" s="201">
        <v>41079</v>
      </c>
      <c r="E1400" s="196" t="s">
        <v>98</v>
      </c>
      <c r="F1400" s="201">
        <v>44462</v>
      </c>
      <c r="G1400" s="196" t="s">
        <v>98</v>
      </c>
      <c r="H1400" s="198" t="s">
        <v>331</v>
      </c>
      <c r="I1400" s="196" t="s">
        <v>484</v>
      </c>
      <c r="J1400" s="196" t="s">
        <v>101</v>
      </c>
      <c r="L1400" s="200" t="s">
        <v>101</v>
      </c>
      <c r="M1400" s="198" t="s">
        <v>11087</v>
      </c>
      <c r="O1400" s="196" t="s">
        <v>438</v>
      </c>
      <c r="P1400" s="198" t="s">
        <v>439</v>
      </c>
      <c r="R1400" s="196" t="s">
        <v>39</v>
      </c>
      <c r="S1400" s="196" t="s">
        <v>46</v>
      </c>
      <c r="T1400" s="211">
        <v>0</v>
      </c>
      <c r="W1400" s="200" t="s">
        <v>93</v>
      </c>
      <c r="X1400" s="196" t="s">
        <v>13</v>
      </c>
      <c r="Z1400" s="198" t="s">
        <v>11088</v>
      </c>
      <c r="AA1400" s="196" t="s">
        <v>11089</v>
      </c>
      <c r="AC1400" s="200">
        <v>3</v>
      </c>
      <c r="AD1400" s="200" t="s">
        <v>8274</v>
      </c>
      <c r="AE1400" s="212">
        <v>-18.239999999999998</v>
      </c>
      <c r="AF1400" s="212">
        <v>24981.759999999998</v>
      </c>
    </row>
    <row r="1401" spans="1:33" hidden="1" x14ac:dyDescent="0.25">
      <c r="A1401" s="209">
        <v>117487</v>
      </c>
      <c r="B1401" s="210">
        <v>2</v>
      </c>
      <c r="C1401" s="196" t="s">
        <v>114</v>
      </c>
      <c r="D1401" s="201">
        <v>41080</v>
      </c>
      <c r="E1401" s="196" t="s">
        <v>195</v>
      </c>
      <c r="F1401" s="201">
        <v>43712.875104166669</v>
      </c>
      <c r="G1401" s="196" t="s">
        <v>170</v>
      </c>
      <c r="H1401" s="198" t="s">
        <v>460</v>
      </c>
      <c r="I1401" s="196" t="s">
        <v>11090</v>
      </c>
      <c r="K1401" s="196" t="s">
        <v>11091</v>
      </c>
      <c r="L1401" s="200" t="s">
        <v>183</v>
      </c>
      <c r="M1401" s="198" t="s">
        <v>11092</v>
      </c>
      <c r="N1401" s="198" t="s">
        <v>11093</v>
      </c>
      <c r="O1401" s="196" t="s">
        <v>40</v>
      </c>
      <c r="P1401" s="198" t="s">
        <v>166</v>
      </c>
      <c r="R1401" s="196" t="s">
        <v>39</v>
      </c>
      <c r="S1401" s="196" t="s">
        <v>45</v>
      </c>
      <c r="T1401" s="211">
        <v>0.01</v>
      </c>
      <c r="U1401" s="201">
        <v>43441</v>
      </c>
      <c r="W1401" s="200" t="s">
        <v>93</v>
      </c>
      <c r="X1401" s="196" t="s">
        <v>186</v>
      </c>
      <c r="Z1401" s="198" t="s">
        <v>11094</v>
      </c>
      <c r="AA1401" s="196" t="s">
        <v>11095</v>
      </c>
      <c r="AB1401" s="196" t="s">
        <v>11096</v>
      </c>
      <c r="AC1401" s="200">
        <v>0</v>
      </c>
      <c r="AD1401" s="200" t="s">
        <v>8231</v>
      </c>
      <c r="AE1401" s="203" t="s">
        <v>505</v>
      </c>
      <c r="AF1401" s="212">
        <v>92487.58</v>
      </c>
      <c r="AG1401" s="198" t="s">
        <v>11097</v>
      </c>
    </row>
    <row r="1402" spans="1:33" hidden="1" x14ac:dyDescent="0.25">
      <c r="A1402" s="209">
        <v>117487</v>
      </c>
      <c r="B1402" s="210">
        <v>2</v>
      </c>
      <c r="C1402" s="196" t="s">
        <v>114</v>
      </c>
      <c r="D1402" s="201">
        <v>41080</v>
      </c>
      <c r="E1402" s="196" t="s">
        <v>195</v>
      </c>
      <c r="F1402" s="201">
        <v>43712.875104166669</v>
      </c>
      <c r="G1402" s="196" t="s">
        <v>170</v>
      </c>
      <c r="H1402" s="198" t="s">
        <v>460</v>
      </c>
      <c r="I1402" s="196" t="s">
        <v>11090</v>
      </c>
      <c r="K1402" s="196" t="s">
        <v>11091</v>
      </c>
      <c r="L1402" s="200" t="s">
        <v>183</v>
      </c>
      <c r="M1402" s="198" t="s">
        <v>11092</v>
      </c>
      <c r="N1402" s="198" t="s">
        <v>11093</v>
      </c>
      <c r="O1402" s="196" t="s">
        <v>40</v>
      </c>
      <c r="P1402" s="198" t="s">
        <v>166</v>
      </c>
      <c r="R1402" s="196" t="s">
        <v>39</v>
      </c>
      <c r="S1402" s="196" t="s">
        <v>45</v>
      </c>
      <c r="T1402" s="211">
        <v>0.01</v>
      </c>
      <c r="U1402" s="201">
        <v>43441</v>
      </c>
      <c r="W1402" s="200" t="s">
        <v>93</v>
      </c>
      <c r="X1402" s="196" t="s">
        <v>186</v>
      </c>
      <c r="Z1402" s="198" t="s">
        <v>11094</v>
      </c>
      <c r="AA1402" s="196" t="s">
        <v>11098</v>
      </c>
      <c r="AB1402" s="196" t="s">
        <v>11096</v>
      </c>
      <c r="AC1402" s="200">
        <v>1</v>
      </c>
      <c r="AD1402" s="200" t="s">
        <v>8231</v>
      </c>
      <c r="AE1402" s="203" t="s">
        <v>505</v>
      </c>
      <c r="AF1402" s="212">
        <v>10121.92</v>
      </c>
      <c r="AG1402" s="198" t="s">
        <v>11097</v>
      </c>
    </row>
    <row r="1403" spans="1:33" hidden="1" x14ac:dyDescent="0.25">
      <c r="A1403" s="209">
        <v>117487</v>
      </c>
      <c r="B1403" s="210">
        <v>2</v>
      </c>
      <c r="C1403" s="196" t="s">
        <v>114</v>
      </c>
      <c r="D1403" s="201">
        <v>41080</v>
      </c>
      <c r="E1403" s="196" t="s">
        <v>195</v>
      </c>
      <c r="F1403" s="201">
        <v>43712.875104166669</v>
      </c>
      <c r="G1403" s="196" t="s">
        <v>170</v>
      </c>
      <c r="H1403" s="198" t="s">
        <v>460</v>
      </c>
      <c r="I1403" s="196" t="s">
        <v>11090</v>
      </c>
      <c r="K1403" s="196" t="s">
        <v>11091</v>
      </c>
      <c r="L1403" s="200" t="s">
        <v>183</v>
      </c>
      <c r="M1403" s="198" t="s">
        <v>11092</v>
      </c>
      <c r="N1403" s="198" t="s">
        <v>11093</v>
      </c>
      <c r="O1403" s="196" t="s">
        <v>40</v>
      </c>
      <c r="P1403" s="198" t="s">
        <v>166</v>
      </c>
      <c r="R1403" s="196" t="s">
        <v>39</v>
      </c>
      <c r="S1403" s="196" t="s">
        <v>45</v>
      </c>
      <c r="T1403" s="211">
        <v>0.01</v>
      </c>
      <c r="U1403" s="201">
        <v>43441</v>
      </c>
      <c r="W1403" s="200" t="s">
        <v>93</v>
      </c>
      <c r="X1403" s="196" t="s">
        <v>186</v>
      </c>
      <c r="Z1403" s="198" t="s">
        <v>11094</v>
      </c>
      <c r="AA1403" s="196" t="s">
        <v>11099</v>
      </c>
      <c r="AB1403" s="196" t="s">
        <v>11096</v>
      </c>
      <c r="AC1403" s="200">
        <v>2</v>
      </c>
      <c r="AD1403" s="200" t="s">
        <v>8231</v>
      </c>
      <c r="AE1403" s="203" t="s">
        <v>505</v>
      </c>
      <c r="AF1403" s="212">
        <v>27539.67</v>
      </c>
      <c r="AG1403" s="198" t="s">
        <v>11097</v>
      </c>
    </row>
    <row r="1404" spans="1:33" hidden="1" x14ac:dyDescent="0.25">
      <c r="A1404" s="209">
        <v>117487</v>
      </c>
      <c r="B1404" s="210">
        <v>2</v>
      </c>
      <c r="C1404" s="196" t="s">
        <v>114</v>
      </c>
      <c r="D1404" s="201">
        <v>41080</v>
      </c>
      <c r="E1404" s="196" t="s">
        <v>195</v>
      </c>
      <c r="F1404" s="201">
        <v>43712.875104166669</v>
      </c>
      <c r="G1404" s="196" t="s">
        <v>170</v>
      </c>
      <c r="H1404" s="198" t="s">
        <v>460</v>
      </c>
      <c r="I1404" s="196" t="s">
        <v>11090</v>
      </c>
      <c r="K1404" s="196" t="s">
        <v>11091</v>
      </c>
      <c r="L1404" s="200" t="s">
        <v>183</v>
      </c>
      <c r="M1404" s="198" t="s">
        <v>11092</v>
      </c>
      <c r="N1404" s="198" t="s">
        <v>11093</v>
      </c>
      <c r="O1404" s="196" t="s">
        <v>40</v>
      </c>
      <c r="P1404" s="198" t="s">
        <v>166</v>
      </c>
      <c r="R1404" s="196" t="s">
        <v>39</v>
      </c>
      <c r="S1404" s="196" t="s">
        <v>45</v>
      </c>
      <c r="T1404" s="211">
        <v>0.01</v>
      </c>
      <c r="U1404" s="201">
        <v>43441</v>
      </c>
      <c r="W1404" s="200" t="s">
        <v>93</v>
      </c>
      <c r="X1404" s="196" t="s">
        <v>186</v>
      </c>
      <c r="Z1404" s="198" t="s">
        <v>11094</v>
      </c>
      <c r="AA1404" s="196" t="s">
        <v>11100</v>
      </c>
      <c r="AB1404" s="196" t="s">
        <v>11096</v>
      </c>
      <c r="AC1404" s="200">
        <v>3</v>
      </c>
      <c r="AD1404" s="200" t="s">
        <v>8231</v>
      </c>
      <c r="AE1404" s="203" t="s">
        <v>505</v>
      </c>
      <c r="AF1404" s="212">
        <v>675405.01</v>
      </c>
      <c r="AG1404" s="198" t="s">
        <v>11097</v>
      </c>
    </row>
    <row r="1405" spans="1:33" ht="90" hidden="1" x14ac:dyDescent="0.25">
      <c r="A1405" s="209">
        <v>117493</v>
      </c>
      <c r="B1405" s="210">
        <v>3</v>
      </c>
      <c r="C1405" s="196" t="s">
        <v>122</v>
      </c>
      <c r="D1405" s="201">
        <v>41086</v>
      </c>
      <c r="E1405" s="196" t="s">
        <v>1772</v>
      </c>
      <c r="F1405" s="201">
        <v>44419</v>
      </c>
      <c r="G1405" s="196" t="s">
        <v>1741</v>
      </c>
      <c r="H1405" s="198" t="s">
        <v>365</v>
      </c>
      <c r="M1405" s="198" t="s">
        <v>1773</v>
      </c>
      <c r="N1405" s="198" t="s">
        <v>1774</v>
      </c>
      <c r="O1405" s="196" t="s">
        <v>91</v>
      </c>
      <c r="P1405" s="198" t="s">
        <v>1723</v>
      </c>
      <c r="R1405" s="196" t="s">
        <v>1724</v>
      </c>
      <c r="S1405" s="196" t="s">
        <v>41</v>
      </c>
      <c r="T1405" s="202" t="s">
        <v>505</v>
      </c>
      <c r="W1405" s="200" t="s">
        <v>93</v>
      </c>
      <c r="X1405" s="196" t="s">
        <v>103</v>
      </c>
      <c r="Y1405" s="196" t="s">
        <v>32</v>
      </c>
      <c r="AA1405" s="196" t="s">
        <v>11101</v>
      </c>
      <c r="AB1405" s="196" t="s">
        <v>11102</v>
      </c>
      <c r="AC1405" s="200">
        <v>1</v>
      </c>
      <c r="AD1405" s="200" t="s">
        <v>8231</v>
      </c>
      <c r="AE1405" s="203" t="s">
        <v>505</v>
      </c>
      <c r="AF1405" s="212">
        <v>100065</v>
      </c>
    </row>
    <row r="1406" spans="1:33" ht="90" hidden="1" x14ac:dyDescent="0.25">
      <c r="A1406" s="209">
        <v>117493</v>
      </c>
      <c r="B1406" s="210">
        <v>3</v>
      </c>
      <c r="C1406" s="196" t="s">
        <v>122</v>
      </c>
      <c r="D1406" s="201">
        <v>41086</v>
      </c>
      <c r="E1406" s="196" t="s">
        <v>1772</v>
      </c>
      <c r="F1406" s="201">
        <v>44419</v>
      </c>
      <c r="G1406" s="196" t="s">
        <v>1741</v>
      </c>
      <c r="H1406" s="198" t="s">
        <v>365</v>
      </c>
      <c r="M1406" s="198" t="s">
        <v>1773</v>
      </c>
      <c r="N1406" s="198" t="s">
        <v>1774</v>
      </c>
      <c r="O1406" s="196" t="s">
        <v>91</v>
      </c>
      <c r="P1406" s="198" t="s">
        <v>1723</v>
      </c>
      <c r="R1406" s="196" t="s">
        <v>1724</v>
      </c>
      <c r="S1406" s="196" t="s">
        <v>41</v>
      </c>
      <c r="T1406" s="202" t="s">
        <v>505</v>
      </c>
      <c r="W1406" s="200" t="s">
        <v>93</v>
      </c>
      <c r="X1406" s="196" t="s">
        <v>103</v>
      </c>
      <c r="Y1406" s="196" t="s">
        <v>32</v>
      </c>
      <c r="AA1406" s="196" t="s">
        <v>11103</v>
      </c>
      <c r="AB1406" s="196" t="s">
        <v>11102</v>
      </c>
      <c r="AC1406" s="200">
        <v>3</v>
      </c>
      <c r="AD1406" s="200" t="s">
        <v>8231</v>
      </c>
      <c r="AE1406" s="212">
        <v>557590</v>
      </c>
      <c r="AF1406" s="212">
        <v>1442540</v>
      </c>
    </row>
    <row r="1407" spans="1:33" hidden="1" x14ac:dyDescent="0.25">
      <c r="A1407" s="209">
        <v>117533</v>
      </c>
      <c r="B1407" s="210">
        <v>2</v>
      </c>
      <c r="C1407" s="196" t="s">
        <v>122</v>
      </c>
      <c r="D1407" s="201">
        <v>41102</v>
      </c>
      <c r="E1407" s="196" t="s">
        <v>98</v>
      </c>
      <c r="F1407" s="201">
        <v>44188.875173611108</v>
      </c>
      <c r="G1407" s="196" t="s">
        <v>108</v>
      </c>
      <c r="H1407" s="198" t="s">
        <v>399</v>
      </c>
      <c r="I1407" s="196" t="s">
        <v>2466</v>
      </c>
      <c r="J1407" s="196" t="s">
        <v>101</v>
      </c>
      <c r="L1407" s="200" t="s">
        <v>101</v>
      </c>
      <c r="M1407" s="198" t="s">
        <v>11104</v>
      </c>
      <c r="O1407" s="196" t="s">
        <v>119</v>
      </c>
      <c r="P1407" s="198" t="s">
        <v>1329</v>
      </c>
      <c r="R1407" s="196" t="s">
        <v>4525</v>
      </c>
      <c r="S1407" s="196" t="s">
        <v>46</v>
      </c>
      <c r="T1407" s="211">
        <v>0</v>
      </c>
      <c r="U1407" s="201">
        <v>44176</v>
      </c>
      <c r="W1407" s="200" t="s">
        <v>93</v>
      </c>
      <c r="X1407" s="196" t="s">
        <v>103</v>
      </c>
      <c r="AA1407" s="196" t="s">
        <v>11105</v>
      </c>
      <c r="AC1407" s="200">
        <v>1</v>
      </c>
      <c r="AD1407" s="200" t="s">
        <v>8274</v>
      </c>
      <c r="AE1407" s="203" t="s">
        <v>505</v>
      </c>
      <c r="AF1407" s="212">
        <v>99000</v>
      </c>
      <c r="AG1407" s="198" t="s">
        <v>11106</v>
      </c>
    </row>
    <row r="1408" spans="1:33" hidden="1" x14ac:dyDescent="0.25">
      <c r="A1408" s="209">
        <v>117533</v>
      </c>
      <c r="B1408" s="210">
        <v>2</v>
      </c>
      <c r="C1408" s="196" t="s">
        <v>122</v>
      </c>
      <c r="D1408" s="201">
        <v>41102</v>
      </c>
      <c r="E1408" s="196" t="s">
        <v>98</v>
      </c>
      <c r="F1408" s="201">
        <v>44188.875173611108</v>
      </c>
      <c r="G1408" s="196" t="s">
        <v>108</v>
      </c>
      <c r="H1408" s="198" t="s">
        <v>399</v>
      </c>
      <c r="I1408" s="196" t="s">
        <v>2466</v>
      </c>
      <c r="J1408" s="196" t="s">
        <v>101</v>
      </c>
      <c r="L1408" s="200" t="s">
        <v>101</v>
      </c>
      <c r="M1408" s="198" t="s">
        <v>11104</v>
      </c>
      <c r="O1408" s="196" t="s">
        <v>119</v>
      </c>
      <c r="P1408" s="198" t="s">
        <v>1329</v>
      </c>
      <c r="R1408" s="196" t="s">
        <v>4525</v>
      </c>
      <c r="S1408" s="196" t="s">
        <v>46</v>
      </c>
      <c r="T1408" s="211">
        <v>0</v>
      </c>
      <c r="U1408" s="201">
        <v>44176</v>
      </c>
      <c r="W1408" s="200" t="s">
        <v>93</v>
      </c>
      <c r="X1408" s="196" t="s">
        <v>103</v>
      </c>
      <c r="AA1408" s="196" t="s">
        <v>11107</v>
      </c>
      <c r="AC1408" s="200">
        <v>2</v>
      </c>
      <c r="AD1408" s="200" t="s">
        <v>8274</v>
      </c>
      <c r="AE1408" s="203" t="s">
        <v>505</v>
      </c>
      <c r="AF1408" s="212">
        <v>22950</v>
      </c>
      <c r="AG1408" s="198" t="s">
        <v>11106</v>
      </c>
    </row>
    <row r="1409" spans="1:33" hidden="1" x14ac:dyDescent="0.25">
      <c r="A1409" s="209">
        <v>117533</v>
      </c>
      <c r="B1409" s="210">
        <v>2</v>
      </c>
      <c r="C1409" s="196" t="s">
        <v>122</v>
      </c>
      <c r="D1409" s="201">
        <v>41102</v>
      </c>
      <c r="E1409" s="196" t="s">
        <v>98</v>
      </c>
      <c r="F1409" s="201">
        <v>44188.875173611108</v>
      </c>
      <c r="G1409" s="196" t="s">
        <v>108</v>
      </c>
      <c r="H1409" s="198" t="s">
        <v>399</v>
      </c>
      <c r="I1409" s="196" t="s">
        <v>2466</v>
      </c>
      <c r="J1409" s="196" t="s">
        <v>101</v>
      </c>
      <c r="L1409" s="200" t="s">
        <v>101</v>
      </c>
      <c r="M1409" s="198" t="s">
        <v>11104</v>
      </c>
      <c r="O1409" s="196" t="s">
        <v>119</v>
      </c>
      <c r="P1409" s="198" t="s">
        <v>1329</v>
      </c>
      <c r="R1409" s="196" t="s">
        <v>4525</v>
      </c>
      <c r="S1409" s="196" t="s">
        <v>46</v>
      </c>
      <c r="T1409" s="211">
        <v>0</v>
      </c>
      <c r="U1409" s="201">
        <v>44176</v>
      </c>
      <c r="W1409" s="200" t="s">
        <v>93</v>
      </c>
      <c r="X1409" s="196" t="s">
        <v>103</v>
      </c>
      <c r="AA1409" s="196" t="s">
        <v>11108</v>
      </c>
      <c r="AC1409" s="200">
        <v>3</v>
      </c>
      <c r="AD1409" s="200" t="s">
        <v>8274</v>
      </c>
      <c r="AE1409" s="203" t="s">
        <v>505</v>
      </c>
      <c r="AF1409" s="212">
        <v>1299348</v>
      </c>
      <c r="AG1409" s="198" t="s">
        <v>11106</v>
      </c>
    </row>
    <row r="1410" spans="1:33" hidden="1" x14ac:dyDescent="0.25">
      <c r="A1410" s="209">
        <v>117560</v>
      </c>
      <c r="B1410" s="210">
        <v>2</v>
      </c>
      <c r="C1410" s="196" t="s">
        <v>114</v>
      </c>
      <c r="D1410" s="201">
        <v>41117</v>
      </c>
      <c r="E1410" s="196" t="s">
        <v>385</v>
      </c>
      <c r="F1410" s="201">
        <v>44272</v>
      </c>
      <c r="G1410" s="196" t="s">
        <v>98</v>
      </c>
      <c r="H1410" s="198" t="s">
        <v>223</v>
      </c>
      <c r="I1410" s="196" t="s">
        <v>1505</v>
      </c>
      <c r="J1410" s="196" t="s">
        <v>1506</v>
      </c>
      <c r="M1410" s="198" t="s">
        <v>11109</v>
      </c>
      <c r="O1410" s="196" t="s">
        <v>1509</v>
      </c>
      <c r="P1410" s="198" t="s">
        <v>1897</v>
      </c>
      <c r="R1410" s="196" t="s">
        <v>47</v>
      </c>
      <c r="S1410" s="196" t="s">
        <v>45</v>
      </c>
      <c r="T1410" s="211">
        <v>0.28000000000000003</v>
      </c>
      <c r="U1410" s="201">
        <v>41929</v>
      </c>
      <c r="W1410" s="200" t="s">
        <v>93</v>
      </c>
      <c r="X1410" s="196" t="s">
        <v>103</v>
      </c>
      <c r="AA1410" s="196" t="s">
        <v>11110</v>
      </c>
      <c r="AC1410" s="200">
        <v>1</v>
      </c>
      <c r="AD1410" s="200" t="s">
        <v>8250</v>
      </c>
      <c r="AE1410" s="203" t="s">
        <v>505</v>
      </c>
      <c r="AF1410" s="212">
        <v>500963.41</v>
      </c>
      <c r="AG1410" s="198" t="s">
        <v>11111</v>
      </c>
    </row>
    <row r="1411" spans="1:33" hidden="1" x14ac:dyDescent="0.25">
      <c r="A1411" s="209">
        <v>117560</v>
      </c>
      <c r="B1411" s="210">
        <v>2</v>
      </c>
      <c r="C1411" s="196" t="s">
        <v>114</v>
      </c>
      <c r="D1411" s="201">
        <v>41117</v>
      </c>
      <c r="E1411" s="196" t="s">
        <v>385</v>
      </c>
      <c r="F1411" s="201">
        <v>44272</v>
      </c>
      <c r="G1411" s="196" t="s">
        <v>98</v>
      </c>
      <c r="H1411" s="198" t="s">
        <v>223</v>
      </c>
      <c r="I1411" s="196" t="s">
        <v>1505</v>
      </c>
      <c r="J1411" s="196" t="s">
        <v>1506</v>
      </c>
      <c r="M1411" s="198" t="s">
        <v>11109</v>
      </c>
      <c r="O1411" s="196" t="s">
        <v>1509</v>
      </c>
      <c r="P1411" s="198" t="s">
        <v>1897</v>
      </c>
      <c r="R1411" s="196" t="s">
        <v>47</v>
      </c>
      <c r="S1411" s="196" t="s">
        <v>45</v>
      </c>
      <c r="T1411" s="211">
        <v>0.28000000000000003</v>
      </c>
      <c r="U1411" s="201">
        <v>41929</v>
      </c>
      <c r="W1411" s="200" t="s">
        <v>93</v>
      </c>
      <c r="X1411" s="196" t="s">
        <v>103</v>
      </c>
      <c r="AA1411" s="196" t="s">
        <v>11112</v>
      </c>
      <c r="AC1411" s="200">
        <v>2</v>
      </c>
      <c r="AD1411" s="200" t="s">
        <v>8250</v>
      </c>
      <c r="AE1411" s="203" t="s">
        <v>505</v>
      </c>
      <c r="AF1411" s="212">
        <v>2.46</v>
      </c>
      <c r="AG1411" s="198" t="s">
        <v>11111</v>
      </c>
    </row>
    <row r="1412" spans="1:33" hidden="1" x14ac:dyDescent="0.25">
      <c r="A1412" s="209">
        <v>117560</v>
      </c>
      <c r="B1412" s="210">
        <v>2</v>
      </c>
      <c r="C1412" s="196" t="s">
        <v>114</v>
      </c>
      <c r="D1412" s="201">
        <v>41117</v>
      </c>
      <c r="E1412" s="196" t="s">
        <v>385</v>
      </c>
      <c r="F1412" s="201">
        <v>44272</v>
      </c>
      <c r="G1412" s="196" t="s">
        <v>98</v>
      </c>
      <c r="H1412" s="198" t="s">
        <v>223</v>
      </c>
      <c r="I1412" s="196" t="s">
        <v>1505</v>
      </c>
      <c r="J1412" s="196" t="s">
        <v>1506</v>
      </c>
      <c r="M1412" s="198" t="s">
        <v>11109</v>
      </c>
      <c r="O1412" s="196" t="s">
        <v>1509</v>
      </c>
      <c r="P1412" s="198" t="s">
        <v>1897</v>
      </c>
      <c r="R1412" s="196" t="s">
        <v>47</v>
      </c>
      <c r="S1412" s="196" t="s">
        <v>45</v>
      </c>
      <c r="T1412" s="211">
        <v>0.28000000000000003</v>
      </c>
      <c r="U1412" s="201">
        <v>41929</v>
      </c>
      <c r="W1412" s="200" t="s">
        <v>93</v>
      </c>
      <c r="X1412" s="196" t="s">
        <v>103</v>
      </c>
      <c r="AA1412" s="196" t="s">
        <v>11113</v>
      </c>
      <c r="AC1412" s="200">
        <v>3</v>
      </c>
      <c r="AD1412" s="200" t="s">
        <v>8250</v>
      </c>
      <c r="AE1412" s="203" t="s">
        <v>505</v>
      </c>
      <c r="AF1412" s="212">
        <v>2937659.57</v>
      </c>
      <c r="AG1412" s="198" t="s">
        <v>11111</v>
      </c>
    </row>
    <row r="1413" spans="1:33" hidden="1" x14ac:dyDescent="0.25">
      <c r="A1413" s="209">
        <v>117619</v>
      </c>
      <c r="B1413" s="210">
        <v>1</v>
      </c>
      <c r="C1413" s="196" t="s">
        <v>97</v>
      </c>
      <c r="D1413" s="201">
        <v>41124</v>
      </c>
      <c r="E1413" s="196" t="s">
        <v>98</v>
      </c>
      <c r="F1413" s="201">
        <v>44279</v>
      </c>
      <c r="G1413" s="196" t="s">
        <v>152</v>
      </c>
      <c r="H1413" s="198" t="s">
        <v>1105</v>
      </c>
      <c r="I1413" s="196" t="s">
        <v>3583</v>
      </c>
      <c r="J1413" s="196" t="s">
        <v>299</v>
      </c>
      <c r="L1413" s="200" t="s">
        <v>300</v>
      </c>
      <c r="M1413" s="198" t="s">
        <v>11114</v>
      </c>
      <c r="O1413" s="196" t="s">
        <v>438</v>
      </c>
      <c r="P1413" s="198" t="s">
        <v>439</v>
      </c>
      <c r="R1413" s="196" t="s">
        <v>39</v>
      </c>
      <c r="S1413" s="196" t="s">
        <v>46</v>
      </c>
      <c r="T1413" s="211">
        <v>0</v>
      </c>
      <c r="U1413" s="201">
        <v>43077</v>
      </c>
      <c r="W1413" s="200" t="s">
        <v>93</v>
      </c>
      <c r="X1413" s="196" t="s">
        <v>303</v>
      </c>
      <c r="Z1413" s="198" t="s">
        <v>11115</v>
      </c>
      <c r="AA1413" s="196" t="s">
        <v>11116</v>
      </c>
      <c r="AC1413" s="200">
        <v>3</v>
      </c>
      <c r="AD1413" s="200" t="s">
        <v>8274</v>
      </c>
      <c r="AE1413" s="203" t="s">
        <v>505</v>
      </c>
      <c r="AF1413" s="212">
        <v>117868.58</v>
      </c>
      <c r="AG1413" s="198" t="s">
        <v>11117</v>
      </c>
    </row>
    <row r="1414" spans="1:33" hidden="1" x14ac:dyDescent="0.25">
      <c r="A1414" s="209">
        <v>117621</v>
      </c>
      <c r="B1414" s="210">
        <v>4</v>
      </c>
      <c r="C1414" s="196" t="s">
        <v>114</v>
      </c>
      <c r="D1414" s="201">
        <v>41124</v>
      </c>
      <c r="E1414" s="196" t="s">
        <v>98</v>
      </c>
      <c r="F1414" s="201">
        <v>44462</v>
      </c>
      <c r="G1414" s="196" t="s">
        <v>98</v>
      </c>
      <c r="H1414" s="198" t="s">
        <v>1798</v>
      </c>
      <c r="I1414" s="196" t="s">
        <v>9518</v>
      </c>
      <c r="J1414" s="196" t="s">
        <v>101</v>
      </c>
      <c r="L1414" s="200" t="s">
        <v>101</v>
      </c>
      <c r="M1414" s="198" t="s">
        <v>11118</v>
      </c>
      <c r="O1414" s="196" t="s">
        <v>438</v>
      </c>
      <c r="P1414" s="198" t="s">
        <v>439</v>
      </c>
      <c r="R1414" s="196" t="s">
        <v>39</v>
      </c>
      <c r="S1414" s="196" t="s">
        <v>46</v>
      </c>
      <c r="T1414" s="211">
        <v>0</v>
      </c>
      <c r="W1414" s="200" t="s">
        <v>93</v>
      </c>
      <c r="X1414" s="196" t="s">
        <v>103</v>
      </c>
      <c r="Z1414" s="198" t="s">
        <v>11119</v>
      </c>
      <c r="AA1414" s="196" t="s">
        <v>11120</v>
      </c>
      <c r="AC1414" s="200">
        <v>3</v>
      </c>
      <c r="AD1414" s="200" t="s">
        <v>8274</v>
      </c>
      <c r="AE1414" s="212">
        <v>-23142.57</v>
      </c>
      <c r="AF1414" s="212">
        <v>7607.43</v>
      </c>
    </row>
    <row r="1415" spans="1:33" ht="36" hidden="1" x14ac:dyDescent="0.25">
      <c r="A1415" s="209">
        <v>117819</v>
      </c>
      <c r="B1415" s="210">
        <v>2</v>
      </c>
      <c r="C1415" s="196" t="s">
        <v>97</v>
      </c>
      <c r="D1415" s="201">
        <v>41151</v>
      </c>
      <c r="E1415" s="196" t="s">
        <v>1833</v>
      </c>
      <c r="F1415" s="201">
        <v>44538</v>
      </c>
      <c r="G1415" s="196" t="s">
        <v>253</v>
      </c>
      <c r="H1415" s="198" t="s">
        <v>399</v>
      </c>
      <c r="I1415" s="196" t="s">
        <v>400</v>
      </c>
      <c r="J1415" s="196" t="s">
        <v>101</v>
      </c>
      <c r="L1415" s="200" t="s">
        <v>101</v>
      </c>
      <c r="M1415" s="198" t="s">
        <v>3635</v>
      </c>
      <c r="N1415" s="198" t="s">
        <v>1835</v>
      </c>
      <c r="O1415" s="196" t="s">
        <v>1836</v>
      </c>
      <c r="P1415" s="198" t="s">
        <v>1835</v>
      </c>
      <c r="R1415" s="196" t="s">
        <v>47</v>
      </c>
      <c r="S1415" s="196" t="s">
        <v>45</v>
      </c>
      <c r="T1415" s="211">
        <v>0</v>
      </c>
      <c r="U1415" s="201">
        <v>44113</v>
      </c>
      <c r="W1415" s="200" t="s">
        <v>93</v>
      </c>
      <c r="X1415" s="196" t="s">
        <v>103</v>
      </c>
      <c r="AA1415" s="196" t="s">
        <v>11121</v>
      </c>
      <c r="AB1415" s="196" t="s">
        <v>11122</v>
      </c>
      <c r="AC1415" s="200">
        <v>0</v>
      </c>
      <c r="AD1415" s="200" t="s">
        <v>8231</v>
      </c>
      <c r="AE1415" s="203" t="s">
        <v>505</v>
      </c>
      <c r="AF1415" s="212">
        <v>107000</v>
      </c>
      <c r="AG1415" s="198" t="s">
        <v>3636</v>
      </c>
    </row>
    <row r="1416" spans="1:33" ht="36" hidden="1" x14ac:dyDescent="0.25">
      <c r="A1416" s="209">
        <v>117819</v>
      </c>
      <c r="B1416" s="210">
        <v>2</v>
      </c>
      <c r="C1416" s="196" t="s">
        <v>97</v>
      </c>
      <c r="D1416" s="201">
        <v>41151</v>
      </c>
      <c r="E1416" s="196" t="s">
        <v>1833</v>
      </c>
      <c r="F1416" s="201">
        <v>44538</v>
      </c>
      <c r="G1416" s="196" t="s">
        <v>253</v>
      </c>
      <c r="H1416" s="198" t="s">
        <v>399</v>
      </c>
      <c r="I1416" s="196" t="s">
        <v>400</v>
      </c>
      <c r="J1416" s="196" t="s">
        <v>101</v>
      </c>
      <c r="L1416" s="200" t="s">
        <v>101</v>
      </c>
      <c r="M1416" s="198" t="s">
        <v>3635</v>
      </c>
      <c r="N1416" s="198" t="s">
        <v>1835</v>
      </c>
      <c r="O1416" s="196" t="s">
        <v>1836</v>
      </c>
      <c r="P1416" s="198" t="s">
        <v>1835</v>
      </c>
      <c r="R1416" s="196" t="s">
        <v>47</v>
      </c>
      <c r="S1416" s="196" t="s">
        <v>45</v>
      </c>
      <c r="T1416" s="211">
        <v>0</v>
      </c>
      <c r="U1416" s="201">
        <v>44113</v>
      </c>
      <c r="W1416" s="200" t="s">
        <v>93</v>
      </c>
      <c r="X1416" s="196" t="s">
        <v>103</v>
      </c>
      <c r="AA1416" s="196" t="s">
        <v>11123</v>
      </c>
      <c r="AB1416" s="196" t="s">
        <v>11122</v>
      </c>
      <c r="AC1416" s="200">
        <v>1</v>
      </c>
      <c r="AD1416" s="200" t="s">
        <v>8231</v>
      </c>
      <c r="AE1416" s="203" t="s">
        <v>505</v>
      </c>
      <c r="AF1416" s="212">
        <v>40000</v>
      </c>
      <c r="AG1416" s="198" t="s">
        <v>3636</v>
      </c>
    </row>
    <row r="1417" spans="1:33" ht="36" hidden="1" x14ac:dyDescent="0.25">
      <c r="A1417" s="209">
        <v>117819</v>
      </c>
      <c r="B1417" s="210">
        <v>2</v>
      </c>
      <c r="C1417" s="196" t="s">
        <v>97</v>
      </c>
      <c r="D1417" s="201">
        <v>41151</v>
      </c>
      <c r="E1417" s="196" t="s">
        <v>1833</v>
      </c>
      <c r="F1417" s="201">
        <v>44538</v>
      </c>
      <c r="G1417" s="196" t="s">
        <v>253</v>
      </c>
      <c r="H1417" s="198" t="s">
        <v>399</v>
      </c>
      <c r="I1417" s="196" t="s">
        <v>400</v>
      </c>
      <c r="J1417" s="196" t="s">
        <v>101</v>
      </c>
      <c r="L1417" s="200" t="s">
        <v>101</v>
      </c>
      <c r="M1417" s="198" t="s">
        <v>3635</v>
      </c>
      <c r="N1417" s="198" t="s">
        <v>1835</v>
      </c>
      <c r="O1417" s="196" t="s">
        <v>1836</v>
      </c>
      <c r="P1417" s="198" t="s">
        <v>1835</v>
      </c>
      <c r="R1417" s="196" t="s">
        <v>47</v>
      </c>
      <c r="S1417" s="196" t="s">
        <v>45</v>
      </c>
      <c r="T1417" s="211">
        <v>0</v>
      </c>
      <c r="U1417" s="201">
        <v>44113</v>
      </c>
      <c r="W1417" s="200" t="s">
        <v>93</v>
      </c>
      <c r="X1417" s="196" t="s">
        <v>103</v>
      </c>
      <c r="AA1417" s="196" t="s">
        <v>11124</v>
      </c>
      <c r="AB1417" s="196" t="s">
        <v>11122</v>
      </c>
      <c r="AC1417" s="200">
        <v>2</v>
      </c>
      <c r="AD1417" s="200" t="s">
        <v>8231</v>
      </c>
      <c r="AE1417" s="203" t="s">
        <v>505</v>
      </c>
      <c r="AF1417" s="212">
        <v>677338</v>
      </c>
      <c r="AG1417" s="198" t="s">
        <v>3636</v>
      </c>
    </row>
    <row r="1418" spans="1:33" ht="36" hidden="1" x14ac:dyDescent="0.25">
      <c r="A1418" s="209">
        <v>117819</v>
      </c>
      <c r="B1418" s="210">
        <v>2</v>
      </c>
      <c r="C1418" s="196" t="s">
        <v>97</v>
      </c>
      <c r="D1418" s="201">
        <v>41151</v>
      </c>
      <c r="E1418" s="196" t="s">
        <v>1833</v>
      </c>
      <c r="F1418" s="201">
        <v>44538</v>
      </c>
      <c r="G1418" s="196" t="s">
        <v>253</v>
      </c>
      <c r="H1418" s="198" t="s">
        <v>399</v>
      </c>
      <c r="I1418" s="196" t="s">
        <v>400</v>
      </c>
      <c r="J1418" s="196" t="s">
        <v>101</v>
      </c>
      <c r="L1418" s="200" t="s">
        <v>101</v>
      </c>
      <c r="M1418" s="198" t="s">
        <v>3635</v>
      </c>
      <c r="N1418" s="198" t="s">
        <v>1835</v>
      </c>
      <c r="O1418" s="196" t="s">
        <v>1836</v>
      </c>
      <c r="P1418" s="198" t="s">
        <v>1835</v>
      </c>
      <c r="R1418" s="196" t="s">
        <v>47</v>
      </c>
      <c r="S1418" s="196" t="s">
        <v>45</v>
      </c>
      <c r="T1418" s="211">
        <v>0</v>
      </c>
      <c r="U1418" s="201">
        <v>44113</v>
      </c>
      <c r="W1418" s="200" t="s">
        <v>93</v>
      </c>
      <c r="X1418" s="196" t="s">
        <v>103</v>
      </c>
      <c r="AA1418" s="196" t="s">
        <v>11125</v>
      </c>
      <c r="AB1418" s="196" t="s">
        <v>11122</v>
      </c>
      <c r="AC1418" s="200">
        <v>3</v>
      </c>
      <c r="AD1418" s="200" t="s">
        <v>8231</v>
      </c>
      <c r="AE1418" s="212">
        <v>600000</v>
      </c>
      <c r="AF1418" s="212">
        <v>2426698</v>
      </c>
      <c r="AG1418" s="198" t="s">
        <v>3636</v>
      </c>
    </row>
    <row r="1419" spans="1:33" hidden="1" x14ac:dyDescent="0.25">
      <c r="A1419" s="209">
        <v>117922</v>
      </c>
      <c r="B1419" s="210">
        <v>2</v>
      </c>
      <c r="C1419" s="196" t="s">
        <v>122</v>
      </c>
      <c r="D1419" s="201">
        <v>41184</v>
      </c>
      <c r="E1419" s="196" t="s">
        <v>195</v>
      </c>
      <c r="F1419" s="201">
        <v>44302</v>
      </c>
      <c r="G1419" s="196" t="s">
        <v>426</v>
      </c>
      <c r="H1419" s="198" t="s">
        <v>460</v>
      </c>
      <c r="I1419" s="196" t="s">
        <v>969</v>
      </c>
      <c r="K1419" s="196" t="s">
        <v>970</v>
      </c>
      <c r="L1419" s="200" t="s">
        <v>183</v>
      </c>
      <c r="M1419" s="198" t="s">
        <v>971</v>
      </c>
      <c r="O1419" s="196" t="s">
        <v>40</v>
      </c>
      <c r="P1419" s="198" t="s">
        <v>166</v>
      </c>
      <c r="R1419" s="196" t="s">
        <v>39</v>
      </c>
      <c r="S1419" s="196" t="s">
        <v>45</v>
      </c>
      <c r="T1419" s="211">
        <v>0.02</v>
      </c>
      <c r="U1419" s="201">
        <v>44281</v>
      </c>
      <c r="W1419" s="200" t="s">
        <v>93</v>
      </c>
      <c r="X1419" s="196" t="s">
        <v>186</v>
      </c>
      <c r="Y1419" s="196" t="s">
        <v>34</v>
      </c>
      <c r="Z1419" s="198" t="s">
        <v>972</v>
      </c>
      <c r="AA1419" s="196" t="s">
        <v>11126</v>
      </c>
      <c r="AB1419" s="196" t="s">
        <v>11127</v>
      </c>
      <c r="AC1419" s="200">
        <v>0</v>
      </c>
      <c r="AD1419" s="200" t="s">
        <v>8231</v>
      </c>
      <c r="AE1419" s="203" t="s">
        <v>505</v>
      </c>
      <c r="AF1419" s="212">
        <v>134135</v>
      </c>
      <c r="AG1419" s="198" t="s">
        <v>973</v>
      </c>
    </row>
    <row r="1420" spans="1:33" hidden="1" x14ac:dyDescent="0.25">
      <c r="A1420" s="209">
        <v>117922</v>
      </c>
      <c r="B1420" s="210">
        <v>2</v>
      </c>
      <c r="C1420" s="196" t="s">
        <v>122</v>
      </c>
      <c r="D1420" s="201">
        <v>41184</v>
      </c>
      <c r="E1420" s="196" t="s">
        <v>195</v>
      </c>
      <c r="F1420" s="201">
        <v>44302</v>
      </c>
      <c r="G1420" s="196" t="s">
        <v>426</v>
      </c>
      <c r="H1420" s="198" t="s">
        <v>460</v>
      </c>
      <c r="I1420" s="196" t="s">
        <v>969</v>
      </c>
      <c r="K1420" s="196" t="s">
        <v>970</v>
      </c>
      <c r="L1420" s="200" t="s">
        <v>183</v>
      </c>
      <c r="M1420" s="198" t="s">
        <v>971</v>
      </c>
      <c r="O1420" s="196" t="s">
        <v>40</v>
      </c>
      <c r="P1420" s="198" t="s">
        <v>166</v>
      </c>
      <c r="R1420" s="196" t="s">
        <v>39</v>
      </c>
      <c r="S1420" s="196" t="s">
        <v>45</v>
      </c>
      <c r="T1420" s="211">
        <v>0.02</v>
      </c>
      <c r="U1420" s="201">
        <v>44281</v>
      </c>
      <c r="W1420" s="200" t="s">
        <v>93</v>
      </c>
      <c r="X1420" s="196" t="s">
        <v>186</v>
      </c>
      <c r="Y1420" s="196" t="s">
        <v>34</v>
      </c>
      <c r="Z1420" s="198" t="s">
        <v>972</v>
      </c>
      <c r="AA1420" s="196" t="s">
        <v>11128</v>
      </c>
      <c r="AB1420" s="196" t="s">
        <v>11127</v>
      </c>
      <c r="AC1420" s="200">
        <v>1</v>
      </c>
      <c r="AD1420" s="200" t="s">
        <v>8231</v>
      </c>
      <c r="AE1420" s="203" t="s">
        <v>505</v>
      </c>
      <c r="AF1420" s="212">
        <v>30000</v>
      </c>
      <c r="AG1420" s="198" t="s">
        <v>973</v>
      </c>
    </row>
    <row r="1421" spans="1:33" hidden="1" x14ac:dyDescent="0.25">
      <c r="A1421" s="209">
        <v>117922</v>
      </c>
      <c r="B1421" s="210">
        <v>2</v>
      </c>
      <c r="C1421" s="196" t="s">
        <v>122</v>
      </c>
      <c r="D1421" s="201">
        <v>41184</v>
      </c>
      <c r="E1421" s="196" t="s">
        <v>195</v>
      </c>
      <c r="F1421" s="201">
        <v>44302</v>
      </c>
      <c r="G1421" s="196" t="s">
        <v>426</v>
      </c>
      <c r="H1421" s="198" t="s">
        <v>460</v>
      </c>
      <c r="I1421" s="196" t="s">
        <v>969</v>
      </c>
      <c r="K1421" s="196" t="s">
        <v>970</v>
      </c>
      <c r="L1421" s="200" t="s">
        <v>183</v>
      </c>
      <c r="M1421" s="198" t="s">
        <v>971</v>
      </c>
      <c r="O1421" s="196" t="s">
        <v>40</v>
      </c>
      <c r="P1421" s="198" t="s">
        <v>166</v>
      </c>
      <c r="R1421" s="196" t="s">
        <v>39</v>
      </c>
      <c r="S1421" s="196" t="s">
        <v>45</v>
      </c>
      <c r="T1421" s="211">
        <v>0.02</v>
      </c>
      <c r="U1421" s="201">
        <v>44281</v>
      </c>
      <c r="W1421" s="200" t="s">
        <v>93</v>
      </c>
      <c r="X1421" s="196" t="s">
        <v>186</v>
      </c>
      <c r="Y1421" s="196" t="s">
        <v>34</v>
      </c>
      <c r="Z1421" s="198" t="s">
        <v>972</v>
      </c>
      <c r="AA1421" s="196" t="s">
        <v>11129</v>
      </c>
      <c r="AB1421" s="196" t="s">
        <v>11127</v>
      </c>
      <c r="AC1421" s="200">
        <v>2</v>
      </c>
      <c r="AD1421" s="200" t="s">
        <v>8231</v>
      </c>
      <c r="AE1421" s="203" t="s">
        <v>505</v>
      </c>
      <c r="AF1421" s="212">
        <v>98475</v>
      </c>
      <c r="AG1421" s="198" t="s">
        <v>973</v>
      </c>
    </row>
    <row r="1422" spans="1:33" hidden="1" x14ac:dyDescent="0.25">
      <c r="A1422" s="209">
        <v>117922</v>
      </c>
      <c r="B1422" s="210">
        <v>2</v>
      </c>
      <c r="C1422" s="196" t="s">
        <v>122</v>
      </c>
      <c r="D1422" s="201">
        <v>41184</v>
      </c>
      <c r="E1422" s="196" t="s">
        <v>195</v>
      </c>
      <c r="F1422" s="201">
        <v>44302</v>
      </c>
      <c r="G1422" s="196" t="s">
        <v>426</v>
      </c>
      <c r="H1422" s="198" t="s">
        <v>460</v>
      </c>
      <c r="I1422" s="196" t="s">
        <v>969</v>
      </c>
      <c r="K1422" s="196" t="s">
        <v>970</v>
      </c>
      <c r="L1422" s="200" t="s">
        <v>183</v>
      </c>
      <c r="M1422" s="198" t="s">
        <v>971</v>
      </c>
      <c r="O1422" s="196" t="s">
        <v>40</v>
      </c>
      <c r="P1422" s="198" t="s">
        <v>166</v>
      </c>
      <c r="R1422" s="196" t="s">
        <v>39</v>
      </c>
      <c r="S1422" s="196" t="s">
        <v>45</v>
      </c>
      <c r="T1422" s="211">
        <v>0.02</v>
      </c>
      <c r="U1422" s="201">
        <v>44281</v>
      </c>
      <c r="W1422" s="200" t="s">
        <v>93</v>
      </c>
      <c r="X1422" s="196" t="s">
        <v>186</v>
      </c>
      <c r="Y1422" s="196" t="s">
        <v>34</v>
      </c>
      <c r="Z1422" s="198" t="s">
        <v>972</v>
      </c>
      <c r="AA1422" s="196" t="s">
        <v>11130</v>
      </c>
      <c r="AB1422" s="196" t="s">
        <v>11127</v>
      </c>
      <c r="AC1422" s="200">
        <v>3</v>
      </c>
      <c r="AD1422" s="200" t="s">
        <v>8231</v>
      </c>
      <c r="AE1422" s="212">
        <v>588318</v>
      </c>
      <c r="AF1422" s="212">
        <v>1632276</v>
      </c>
      <c r="AG1422" s="198" t="s">
        <v>973</v>
      </c>
    </row>
    <row r="1423" spans="1:33" hidden="1" x14ac:dyDescent="0.25">
      <c r="A1423" s="209">
        <v>117923</v>
      </c>
      <c r="B1423" s="210">
        <v>2</v>
      </c>
      <c r="C1423" s="196" t="s">
        <v>97</v>
      </c>
      <c r="D1423" s="201">
        <v>41184</v>
      </c>
      <c r="E1423" s="196" t="s">
        <v>195</v>
      </c>
      <c r="F1423" s="201">
        <v>44132.875057870369</v>
      </c>
      <c r="G1423" s="196" t="s">
        <v>426</v>
      </c>
      <c r="H1423" s="198" t="s">
        <v>460</v>
      </c>
      <c r="I1423" s="196" t="s">
        <v>11131</v>
      </c>
      <c r="K1423" s="196" t="s">
        <v>11132</v>
      </c>
      <c r="L1423" s="200" t="s">
        <v>183</v>
      </c>
      <c r="M1423" s="198" t="s">
        <v>11133</v>
      </c>
      <c r="N1423" s="198" t="s">
        <v>11134</v>
      </c>
      <c r="O1423" s="196" t="s">
        <v>40</v>
      </c>
      <c r="P1423" s="198" t="s">
        <v>166</v>
      </c>
      <c r="R1423" s="196" t="s">
        <v>39</v>
      </c>
      <c r="S1423" s="196" t="s">
        <v>45</v>
      </c>
      <c r="T1423" s="211">
        <v>0.01</v>
      </c>
      <c r="U1423" s="201">
        <v>43812</v>
      </c>
      <c r="W1423" s="200" t="s">
        <v>93</v>
      </c>
      <c r="X1423" s="196" t="s">
        <v>186</v>
      </c>
      <c r="Z1423" s="198" t="s">
        <v>11135</v>
      </c>
      <c r="AA1423" s="196" t="s">
        <v>11136</v>
      </c>
      <c r="AB1423" s="196" t="s">
        <v>11137</v>
      </c>
      <c r="AC1423" s="200">
        <v>0</v>
      </c>
      <c r="AD1423" s="200" t="s">
        <v>8231</v>
      </c>
      <c r="AE1423" s="203" t="s">
        <v>505</v>
      </c>
      <c r="AF1423" s="212">
        <v>161800</v>
      </c>
      <c r="AG1423" s="198" t="s">
        <v>11138</v>
      </c>
    </row>
    <row r="1424" spans="1:33" hidden="1" x14ac:dyDescent="0.25">
      <c r="A1424" s="209">
        <v>117923</v>
      </c>
      <c r="B1424" s="210">
        <v>2</v>
      </c>
      <c r="C1424" s="196" t="s">
        <v>97</v>
      </c>
      <c r="D1424" s="201">
        <v>41184</v>
      </c>
      <c r="E1424" s="196" t="s">
        <v>195</v>
      </c>
      <c r="F1424" s="201">
        <v>44132.875057870369</v>
      </c>
      <c r="G1424" s="196" t="s">
        <v>426</v>
      </c>
      <c r="H1424" s="198" t="s">
        <v>460</v>
      </c>
      <c r="I1424" s="196" t="s">
        <v>11131</v>
      </c>
      <c r="K1424" s="196" t="s">
        <v>11132</v>
      </c>
      <c r="L1424" s="200" t="s">
        <v>183</v>
      </c>
      <c r="M1424" s="198" t="s">
        <v>11133</v>
      </c>
      <c r="N1424" s="198" t="s">
        <v>11134</v>
      </c>
      <c r="O1424" s="196" t="s">
        <v>40</v>
      </c>
      <c r="P1424" s="198" t="s">
        <v>166</v>
      </c>
      <c r="R1424" s="196" t="s">
        <v>39</v>
      </c>
      <c r="S1424" s="196" t="s">
        <v>45</v>
      </c>
      <c r="T1424" s="211">
        <v>0.01</v>
      </c>
      <c r="U1424" s="201">
        <v>43812</v>
      </c>
      <c r="W1424" s="200" t="s">
        <v>93</v>
      </c>
      <c r="X1424" s="196" t="s">
        <v>186</v>
      </c>
      <c r="Z1424" s="198" t="s">
        <v>11135</v>
      </c>
      <c r="AA1424" s="196" t="s">
        <v>11139</v>
      </c>
      <c r="AB1424" s="196" t="s">
        <v>11137</v>
      </c>
      <c r="AC1424" s="200">
        <v>1</v>
      </c>
      <c r="AD1424" s="200" t="s">
        <v>8231</v>
      </c>
      <c r="AE1424" s="203" t="s">
        <v>505</v>
      </c>
      <c r="AF1424" s="212">
        <v>13500</v>
      </c>
      <c r="AG1424" s="198" t="s">
        <v>11138</v>
      </c>
    </row>
    <row r="1425" spans="1:33" hidden="1" x14ac:dyDescent="0.25">
      <c r="A1425" s="209">
        <v>117923</v>
      </c>
      <c r="B1425" s="210">
        <v>2</v>
      </c>
      <c r="C1425" s="196" t="s">
        <v>97</v>
      </c>
      <c r="D1425" s="201">
        <v>41184</v>
      </c>
      <c r="E1425" s="196" t="s">
        <v>195</v>
      </c>
      <c r="F1425" s="201">
        <v>44132.875057870369</v>
      </c>
      <c r="G1425" s="196" t="s">
        <v>426</v>
      </c>
      <c r="H1425" s="198" t="s">
        <v>460</v>
      </c>
      <c r="I1425" s="196" t="s">
        <v>11131</v>
      </c>
      <c r="K1425" s="196" t="s">
        <v>11132</v>
      </c>
      <c r="L1425" s="200" t="s">
        <v>183</v>
      </c>
      <c r="M1425" s="198" t="s">
        <v>11133</v>
      </c>
      <c r="N1425" s="198" t="s">
        <v>11134</v>
      </c>
      <c r="O1425" s="196" t="s">
        <v>40</v>
      </c>
      <c r="P1425" s="198" t="s">
        <v>166</v>
      </c>
      <c r="R1425" s="196" t="s">
        <v>39</v>
      </c>
      <c r="S1425" s="196" t="s">
        <v>45</v>
      </c>
      <c r="T1425" s="211">
        <v>0.01</v>
      </c>
      <c r="U1425" s="201">
        <v>43812</v>
      </c>
      <c r="W1425" s="200" t="s">
        <v>93</v>
      </c>
      <c r="X1425" s="196" t="s">
        <v>186</v>
      </c>
      <c r="Z1425" s="198" t="s">
        <v>11135</v>
      </c>
      <c r="AA1425" s="196" t="s">
        <v>11140</v>
      </c>
      <c r="AB1425" s="196" t="s">
        <v>11137</v>
      </c>
      <c r="AC1425" s="200">
        <v>2</v>
      </c>
      <c r="AD1425" s="200" t="s">
        <v>8231</v>
      </c>
      <c r="AE1425" s="203" t="s">
        <v>505</v>
      </c>
      <c r="AF1425" s="212">
        <v>30000</v>
      </c>
      <c r="AG1425" s="198" t="s">
        <v>11138</v>
      </c>
    </row>
    <row r="1426" spans="1:33" hidden="1" x14ac:dyDescent="0.25">
      <c r="A1426" s="209">
        <v>117923</v>
      </c>
      <c r="B1426" s="210">
        <v>2</v>
      </c>
      <c r="C1426" s="196" t="s">
        <v>97</v>
      </c>
      <c r="D1426" s="201">
        <v>41184</v>
      </c>
      <c r="E1426" s="196" t="s">
        <v>195</v>
      </c>
      <c r="F1426" s="201">
        <v>44132.875057870369</v>
      </c>
      <c r="G1426" s="196" t="s">
        <v>426</v>
      </c>
      <c r="H1426" s="198" t="s">
        <v>460</v>
      </c>
      <c r="I1426" s="196" t="s">
        <v>11131</v>
      </c>
      <c r="K1426" s="196" t="s">
        <v>11132</v>
      </c>
      <c r="L1426" s="200" t="s">
        <v>183</v>
      </c>
      <c r="M1426" s="198" t="s">
        <v>11133</v>
      </c>
      <c r="N1426" s="198" t="s">
        <v>11134</v>
      </c>
      <c r="O1426" s="196" t="s">
        <v>40</v>
      </c>
      <c r="P1426" s="198" t="s">
        <v>166</v>
      </c>
      <c r="R1426" s="196" t="s">
        <v>39</v>
      </c>
      <c r="S1426" s="196" t="s">
        <v>45</v>
      </c>
      <c r="T1426" s="211">
        <v>0.01</v>
      </c>
      <c r="U1426" s="201">
        <v>43812</v>
      </c>
      <c r="W1426" s="200" t="s">
        <v>93</v>
      </c>
      <c r="X1426" s="196" t="s">
        <v>186</v>
      </c>
      <c r="Z1426" s="198" t="s">
        <v>11135</v>
      </c>
      <c r="AA1426" s="196" t="s">
        <v>11141</v>
      </c>
      <c r="AB1426" s="196" t="s">
        <v>11137</v>
      </c>
      <c r="AC1426" s="200">
        <v>3</v>
      </c>
      <c r="AD1426" s="200" t="s">
        <v>8231</v>
      </c>
      <c r="AE1426" s="203" t="s">
        <v>505</v>
      </c>
      <c r="AF1426" s="212">
        <v>1056000</v>
      </c>
      <c r="AG1426" s="198" t="s">
        <v>11138</v>
      </c>
    </row>
    <row r="1427" spans="1:33" hidden="1" x14ac:dyDescent="0.25">
      <c r="A1427" s="209">
        <v>118137</v>
      </c>
      <c r="B1427" s="210">
        <v>1</v>
      </c>
      <c r="C1427" s="196" t="s">
        <v>97</v>
      </c>
      <c r="D1427" s="201">
        <v>41197</v>
      </c>
      <c r="E1427" s="196" t="s">
        <v>2920</v>
      </c>
      <c r="F1427" s="201">
        <v>44058</v>
      </c>
      <c r="G1427" s="196" t="s">
        <v>98</v>
      </c>
      <c r="H1427" s="198" t="s">
        <v>204</v>
      </c>
      <c r="I1427" s="196" t="s">
        <v>1505</v>
      </c>
      <c r="J1427" s="196" t="s">
        <v>1506</v>
      </c>
      <c r="M1427" s="198" t="s">
        <v>2921</v>
      </c>
      <c r="O1427" s="196" t="s">
        <v>1509</v>
      </c>
      <c r="P1427" s="198" t="s">
        <v>1789</v>
      </c>
      <c r="R1427" s="196" t="s">
        <v>47</v>
      </c>
      <c r="S1427" s="196" t="s">
        <v>45</v>
      </c>
      <c r="T1427" s="211">
        <v>2</v>
      </c>
      <c r="U1427" s="201">
        <v>42867</v>
      </c>
      <c r="W1427" s="200" t="s">
        <v>93</v>
      </c>
      <c r="X1427" s="196" t="s">
        <v>186</v>
      </c>
      <c r="AA1427" s="196" t="s">
        <v>11142</v>
      </c>
      <c r="AC1427" s="200">
        <v>1</v>
      </c>
      <c r="AD1427" s="200" t="s">
        <v>8250</v>
      </c>
      <c r="AE1427" s="203" t="s">
        <v>505</v>
      </c>
      <c r="AF1427" s="212">
        <v>533352.63</v>
      </c>
      <c r="AG1427" s="198" t="s">
        <v>2922</v>
      </c>
    </row>
    <row r="1428" spans="1:33" hidden="1" x14ac:dyDescent="0.25">
      <c r="A1428" s="209">
        <v>118137</v>
      </c>
      <c r="B1428" s="210">
        <v>1</v>
      </c>
      <c r="C1428" s="196" t="s">
        <v>97</v>
      </c>
      <c r="D1428" s="201">
        <v>41197</v>
      </c>
      <c r="E1428" s="196" t="s">
        <v>2920</v>
      </c>
      <c r="F1428" s="201">
        <v>44058</v>
      </c>
      <c r="G1428" s="196" t="s">
        <v>98</v>
      </c>
      <c r="H1428" s="198" t="s">
        <v>204</v>
      </c>
      <c r="I1428" s="196" t="s">
        <v>1505</v>
      </c>
      <c r="J1428" s="196" t="s">
        <v>1506</v>
      </c>
      <c r="M1428" s="198" t="s">
        <v>2921</v>
      </c>
      <c r="O1428" s="196" t="s">
        <v>1509</v>
      </c>
      <c r="P1428" s="198" t="s">
        <v>1789</v>
      </c>
      <c r="R1428" s="196" t="s">
        <v>47</v>
      </c>
      <c r="S1428" s="196" t="s">
        <v>45</v>
      </c>
      <c r="T1428" s="211">
        <v>2</v>
      </c>
      <c r="U1428" s="201">
        <v>42867</v>
      </c>
      <c r="W1428" s="200" t="s">
        <v>93</v>
      </c>
      <c r="X1428" s="196" t="s">
        <v>186</v>
      </c>
      <c r="AA1428" s="196" t="s">
        <v>11143</v>
      </c>
      <c r="AC1428" s="200">
        <v>2</v>
      </c>
      <c r="AD1428" s="200" t="s">
        <v>8250</v>
      </c>
      <c r="AE1428" s="203" t="s">
        <v>505</v>
      </c>
      <c r="AF1428" s="212">
        <v>372700</v>
      </c>
      <c r="AG1428" s="198" t="s">
        <v>2922</v>
      </c>
    </row>
    <row r="1429" spans="1:33" hidden="1" x14ac:dyDescent="0.25">
      <c r="A1429" s="209">
        <v>118137</v>
      </c>
      <c r="B1429" s="210">
        <v>1</v>
      </c>
      <c r="C1429" s="196" t="s">
        <v>97</v>
      </c>
      <c r="D1429" s="201">
        <v>41197</v>
      </c>
      <c r="E1429" s="196" t="s">
        <v>2920</v>
      </c>
      <c r="F1429" s="201">
        <v>44058</v>
      </c>
      <c r="G1429" s="196" t="s">
        <v>98</v>
      </c>
      <c r="H1429" s="198" t="s">
        <v>204</v>
      </c>
      <c r="I1429" s="196" t="s">
        <v>1505</v>
      </c>
      <c r="J1429" s="196" t="s">
        <v>1506</v>
      </c>
      <c r="M1429" s="198" t="s">
        <v>2921</v>
      </c>
      <c r="O1429" s="196" t="s">
        <v>1509</v>
      </c>
      <c r="P1429" s="198" t="s">
        <v>1789</v>
      </c>
      <c r="R1429" s="196" t="s">
        <v>47</v>
      </c>
      <c r="S1429" s="196" t="s">
        <v>45</v>
      </c>
      <c r="T1429" s="211">
        <v>2</v>
      </c>
      <c r="U1429" s="201">
        <v>42867</v>
      </c>
      <c r="W1429" s="200" t="s">
        <v>93</v>
      </c>
      <c r="X1429" s="196" t="s">
        <v>186</v>
      </c>
      <c r="AA1429" s="196" t="s">
        <v>11144</v>
      </c>
      <c r="AC1429" s="200">
        <v>3</v>
      </c>
      <c r="AD1429" s="200" t="s">
        <v>8250</v>
      </c>
      <c r="AE1429" s="212">
        <v>78900</v>
      </c>
      <c r="AF1429" s="212">
        <v>6957044.1299999999</v>
      </c>
      <c r="AG1429" s="198" t="s">
        <v>2922</v>
      </c>
    </row>
    <row r="1430" spans="1:33" hidden="1" x14ac:dyDescent="0.25">
      <c r="A1430" s="209">
        <v>118198</v>
      </c>
      <c r="B1430" s="210">
        <v>3</v>
      </c>
      <c r="C1430" s="196" t="s">
        <v>114</v>
      </c>
      <c r="D1430" s="201">
        <v>41212</v>
      </c>
      <c r="E1430" s="196" t="s">
        <v>2920</v>
      </c>
      <c r="F1430" s="201">
        <v>44271</v>
      </c>
      <c r="G1430" s="196" t="s">
        <v>98</v>
      </c>
      <c r="H1430" s="198" t="s">
        <v>365</v>
      </c>
      <c r="I1430" s="196" t="s">
        <v>1505</v>
      </c>
      <c r="J1430" s="196" t="s">
        <v>1506</v>
      </c>
      <c r="M1430" s="198" t="s">
        <v>11145</v>
      </c>
      <c r="O1430" s="196" t="s">
        <v>1509</v>
      </c>
      <c r="P1430" s="198" t="s">
        <v>1897</v>
      </c>
      <c r="R1430" s="196" t="s">
        <v>47</v>
      </c>
      <c r="S1430" s="196" t="s">
        <v>45</v>
      </c>
      <c r="T1430" s="211">
        <v>0.53400000000000003</v>
      </c>
      <c r="U1430" s="201">
        <v>42909</v>
      </c>
      <c r="W1430" s="200" t="s">
        <v>93</v>
      </c>
      <c r="X1430" s="196" t="s">
        <v>103</v>
      </c>
      <c r="AA1430" s="196" t="s">
        <v>11146</v>
      </c>
      <c r="AC1430" s="200">
        <v>1</v>
      </c>
      <c r="AD1430" s="200" t="s">
        <v>8250</v>
      </c>
      <c r="AE1430" s="203" t="s">
        <v>505</v>
      </c>
      <c r="AF1430" s="212">
        <v>138891.6</v>
      </c>
      <c r="AG1430" s="198" t="s">
        <v>11147</v>
      </c>
    </row>
    <row r="1431" spans="1:33" hidden="1" x14ac:dyDescent="0.25">
      <c r="A1431" s="209">
        <v>118198</v>
      </c>
      <c r="B1431" s="210">
        <v>3</v>
      </c>
      <c r="C1431" s="196" t="s">
        <v>114</v>
      </c>
      <c r="D1431" s="201">
        <v>41212</v>
      </c>
      <c r="E1431" s="196" t="s">
        <v>2920</v>
      </c>
      <c r="F1431" s="201">
        <v>44271</v>
      </c>
      <c r="G1431" s="196" t="s">
        <v>98</v>
      </c>
      <c r="H1431" s="198" t="s">
        <v>365</v>
      </c>
      <c r="I1431" s="196" t="s">
        <v>1505</v>
      </c>
      <c r="J1431" s="196" t="s">
        <v>1506</v>
      </c>
      <c r="M1431" s="198" t="s">
        <v>11145</v>
      </c>
      <c r="O1431" s="196" t="s">
        <v>1509</v>
      </c>
      <c r="P1431" s="198" t="s">
        <v>1897</v>
      </c>
      <c r="R1431" s="196" t="s">
        <v>47</v>
      </c>
      <c r="S1431" s="196" t="s">
        <v>45</v>
      </c>
      <c r="T1431" s="211">
        <v>0.53400000000000003</v>
      </c>
      <c r="U1431" s="201">
        <v>42909</v>
      </c>
      <c r="W1431" s="200" t="s">
        <v>93</v>
      </c>
      <c r="X1431" s="196" t="s">
        <v>103</v>
      </c>
      <c r="AA1431" s="196" t="s">
        <v>11148</v>
      </c>
      <c r="AC1431" s="200">
        <v>2</v>
      </c>
      <c r="AD1431" s="200" t="s">
        <v>8250</v>
      </c>
      <c r="AE1431" s="203" t="s">
        <v>505</v>
      </c>
      <c r="AF1431" s="212">
        <v>274358.90999999997</v>
      </c>
      <c r="AG1431" s="198" t="s">
        <v>11147</v>
      </c>
    </row>
    <row r="1432" spans="1:33" hidden="1" x14ac:dyDescent="0.25">
      <c r="A1432" s="209">
        <v>118198</v>
      </c>
      <c r="B1432" s="210">
        <v>3</v>
      </c>
      <c r="C1432" s="196" t="s">
        <v>114</v>
      </c>
      <c r="D1432" s="201">
        <v>41212</v>
      </c>
      <c r="E1432" s="196" t="s">
        <v>2920</v>
      </c>
      <c r="F1432" s="201">
        <v>44271</v>
      </c>
      <c r="G1432" s="196" t="s">
        <v>98</v>
      </c>
      <c r="H1432" s="198" t="s">
        <v>365</v>
      </c>
      <c r="I1432" s="196" t="s">
        <v>1505</v>
      </c>
      <c r="J1432" s="196" t="s">
        <v>1506</v>
      </c>
      <c r="M1432" s="198" t="s">
        <v>11145</v>
      </c>
      <c r="O1432" s="196" t="s">
        <v>1509</v>
      </c>
      <c r="P1432" s="198" t="s">
        <v>1897</v>
      </c>
      <c r="R1432" s="196" t="s">
        <v>47</v>
      </c>
      <c r="S1432" s="196" t="s">
        <v>45</v>
      </c>
      <c r="T1432" s="211">
        <v>0.53400000000000003</v>
      </c>
      <c r="U1432" s="201">
        <v>42909</v>
      </c>
      <c r="W1432" s="200" t="s">
        <v>93</v>
      </c>
      <c r="X1432" s="196" t="s">
        <v>103</v>
      </c>
      <c r="AA1432" s="196" t="s">
        <v>11149</v>
      </c>
      <c r="AC1432" s="200">
        <v>3</v>
      </c>
      <c r="AD1432" s="200" t="s">
        <v>8250</v>
      </c>
      <c r="AE1432" s="203" t="s">
        <v>505</v>
      </c>
      <c r="AF1432" s="212">
        <v>2181492.48</v>
      </c>
      <c r="AG1432" s="198" t="s">
        <v>11147</v>
      </c>
    </row>
    <row r="1433" spans="1:33" hidden="1" x14ac:dyDescent="0.25">
      <c r="A1433" s="209">
        <v>118256</v>
      </c>
      <c r="B1433" s="210">
        <v>2</v>
      </c>
      <c r="C1433" s="196" t="s">
        <v>85</v>
      </c>
      <c r="D1433" s="201">
        <v>41221</v>
      </c>
      <c r="E1433" s="196" t="s">
        <v>98</v>
      </c>
      <c r="F1433" s="201">
        <v>43942</v>
      </c>
      <c r="G1433" s="196" t="s">
        <v>98</v>
      </c>
      <c r="H1433" s="198" t="s">
        <v>2111</v>
      </c>
      <c r="I1433" s="196" t="s">
        <v>2477</v>
      </c>
      <c r="J1433" s="196" t="s">
        <v>101</v>
      </c>
      <c r="L1433" s="200" t="s">
        <v>101</v>
      </c>
      <c r="M1433" s="198" t="s">
        <v>11150</v>
      </c>
      <c r="O1433" s="196" t="s">
        <v>438</v>
      </c>
      <c r="P1433" s="198" t="s">
        <v>439</v>
      </c>
      <c r="R1433" s="196" t="s">
        <v>39</v>
      </c>
      <c r="S1433" s="196" t="s">
        <v>46</v>
      </c>
      <c r="T1433" s="211">
        <v>0.31</v>
      </c>
      <c r="W1433" s="200" t="s">
        <v>93</v>
      </c>
      <c r="X1433" s="196" t="s">
        <v>13</v>
      </c>
      <c r="Z1433" s="198" t="s">
        <v>11151</v>
      </c>
      <c r="AA1433" s="196" t="s">
        <v>11152</v>
      </c>
      <c r="AC1433" s="200">
        <v>3</v>
      </c>
      <c r="AD1433" s="200" t="s">
        <v>8274</v>
      </c>
      <c r="AE1433" s="203" t="s">
        <v>505</v>
      </c>
      <c r="AF1433" s="212">
        <v>306000</v>
      </c>
    </row>
    <row r="1434" spans="1:33" hidden="1" x14ac:dyDescent="0.25">
      <c r="A1434" s="209">
        <v>118257.01</v>
      </c>
      <c r="B1434" s="210">
        <v>3</v>
      </c>
      <c r="C1434" s="196" t="s">
        <v>114</v>
      </c>
      <c r="D1434" s="201">
        <v>42997</v>
      </c>
      <c r="E1434" s="196" t="s">
        <v>98</v>
      </c>
      <c r="F1434" s="201">
        <v>44271</v>
      </c>
      <c r="G1434" s="196" t="s">
        <v>98</v>
      </c>
      <c r="H1434" s="198" t="s">
        <v>99</v>
      </c>
      <c r="M1434" s="198" t="s">
        <v>11153</v>
      </c>
      <c r="N1434" s="198" t="s">
        <v>11154</v>
      </c>
      <c r="O1434" s="196" t="s">
        <v>438</v>
      </c>
      <c r="P1434" s="198" t="s">
        <v>439</v>
      </c>
      <c r="R1434" s="196" t="s">
        <v>39</v>
      </c>
      <c r="S1434" s="196" t="s">
        <v>46</v>
      </c>
      <c r="T1434" s="211">
        <v>0</v>
      </c>
      <c r="U1434" s="201">
        <v>43553</v>
      </c>
      <c r="W1434" s="200" t="s">
        <v>93</v>
      </c>
      <c r="X1434" s="196" t="s">
        <v>186</v>
      </c>
      <c r="AA1434" s="196" t="s">
        <v>11155</v>
      </c>
      <c r="AC1434" s="200">
        <v>3</v>
      </c>
      <c r="AD1434" s="200" t="s">
        <v>8274</v>
      </c>
      <c r="AE1434" s="203" t="s">
        <v>505</v>
      </c>
      <c r="AF1434" s="212">
        <v>497818.89</v>
      </c>
      <c r="AG1434" s="198" t="s">
        <v>11156</v>
      </c>
    </row>
    <row r="1435" spans="1:33" hidden="1" x14ac:dyDescent="0.25">
      <c r="A1435" s="209">
        <v>118292</v>
      </c>
      <c r="B1435" s="210">
        <v>4</v>
      </c>
      <c r="C1435" s="196" t="s">
        <v>114</v>
      </c>
      <c r="D1435" s="201">
        <v>41221</v>
      </c>
      <c r="E1435" s="196" t="s">
        <v>98</v>
      </c>
      <c r="F1435" s="201">
        <v>44462</v>
      </c>
      <c r="G1435" s="196" t="s">
        <v>98</v>
      </c>
      <c r="H1435" s="198" t="s">
        <v>371</v>
      </c>
      <c r="I1435" s="196" t="s">
        <v>1536</v>
      </c>
      <c r="J1435" s="196" t="s">
        <v>101</v>
      </c>
      <c r="L1435" s="200" t="s">
        <v>101</v>
      </c>
      <c r="M1435" s="198" t="s">
        <v>11157</v>
      </c>
      <c r="O1435" s="196" t="s">
        <v>438</v>
      </c>
      <c r="P1435" s="198" t="s">
        <v>439</v>
      </c>
      <c r="R1435" s="196" t="s">
        <v>39</v>
      </c>
      <c r="S1435" s="196" t="s">
        <v>46</v>
      </c>
      <c r="T1435" s="211">
        <v>0</v>
      </c>
      <c r="W1435" s="200" t="s">
        <v>93</v>
      </c>
      <c r="X1435" s="196" t="s">
        <v>103</v>
      </c>
      <c r="Z1435" s="198" t="s">
        <v>11158</v>
      </c>
      <c r="AA1435" s="196" t="s">
        <v>11159</v>
      </c>
      <c r="AC1435" s="200">
        <v>3</v>
      </c>
      <c r="AD1435" s="200" t="s">
        <v>8274</v>
      </c>
      <c r="AE1435" s="212">
        <v>-4573.29</v>
      </c>
      <c r="AF1435" s="212">
        <v>56426.71</v>
      </c>
    </row>
    <row r="1436" spans="1:33" ht="36" hidden="1" x14ac:dyDescent="0.25">
      <c r="A1436" s="209">
        <v>118293</v>
      </c>
      <c r="B1436" s="210">
        <v>3</v>
      </c>
      <c r="C1436" s="196" t="s">
        <v>114</v>
      </c>
      <c r="D1436" s="201">
        <v>41221</v>
      </c>
      <c r="E1436" s="196" t="s">
        <v>1892</v>
      </c>
      <c r="F1436" s="201">
        <v>44538</v>
      </c>
      <c r="G1436" s="196" t="s">
        <v>170</v>
      </c>
      <c r="H1436" s="198" t="s">
        <v>140</v>
      </c>
      <c r="I1436" s="196" t="s">
        <v>1417</v>
      </c>
      <c r="J1436" s="196" t="s">
        <v>101</v>
      </c>
      <c r="L1436" s="200" t="s">
        <v>101</v>
      </c>
      <c r="M1436" s="198" t="s">
        <v>3378</v>
      </c>
      <c r="N1436" s="198" t="s">
        <v>1906</v>
      </c>
      <c r="O1436" s="196" t="s">
        <v>1836</v>
      </c>
      <c r="P1436" s="198" t="s">
        <v>1906</v>
      </c>
      <c r="R1436" s="196" t="s">
        <v>47</v>
      </c>
      <c r="S1436" s="196" t="s">
        <v>45</v>
      </c>
      <c r="T1436" s="211">
        <v>0</v>
      </c>
      <c r="U1436" s="201">
        <v>43686</v>
      </c>
      <c r="W1436" s="200" t="s">
        <v>93</v>
      </c>
      <c r="X1436" s="196" t="s">
        <v>13</v>
      </c>
      <c r="AA1436" s="196" t="s">
        <v>11160</v>
      </c>
      <c r="AB1436" s="196" t="s">
        <v>11161</v>
      </c>
      <c r="AC1436" s="200">
        <v>0</v>
      </c>
      <c r="AD1436" s="200" t="s">
        <v>93</v>
      </c>
      <c r="AE1436" s="203" t="s">
        <v>505</v>
      </c>
      <c r="AF1436" s="212">
        <v>54131.68</v>
      </c>
      <c r="AG1436" s="198" t="s">
        <v>3379</v>
      </c>
    </row>
    <row r="1437" spans="1:33" ht="36" hidden="1" x14ac:dyDescent="0.25">
      <c r="A1437" s="209">
        <v>118293</v>
      </c>
      <c r="B1437" s="210">
        <v>3</v>
      </c>
      <c r="C1437" s="196" t="s">
        <v>114</v>
      </c>
      <c r="D1437" s="201">
        <v>41221</v>
      </c>
      <c r="E1437" s="196" t="s">
        <v>1892</v>
      </c>
      <c r="F1437" s="201">
        <v>44538</v>
      </c>
      <c r="G1437" s="196" t="s">
        <v>170</v>
      </c>
      <c r="H1437" s="198" t="s">
        <v>140</v>
      </c>
      <c r="I1437" s="196" t="s">
        <v>1417</v>
      </c>
      <c r="J1437" s="196" t="s">
        <v>101</v>
      </c>
      <c r="L1437" s="200" t="s">
        <v>101</v>
      </c>
      <c r="M1437" s="198" t="s">
        <v>3378</v>
      </c>
      <c r="N1437" s="198" t="s">
        <v>1906</v>
      </c>
      <c r="O1437" s="196" t="s">
        <v>1836</v>
      </c>
      <c r="P1437" s="198" t="s">
        <v>1906</v>
      </c>
      <c r="R1437" s="196" t="s">
        <v>47</v>
      </c>
      <c r="S1437" s="196" t="s">
        <v>45</v>
      </c>
      <c r="T1437" s="211">
        <v>0</v>
      </c>
      <c r="U1437" s="201">
        <v>43686</v>
      </c>
      <c r="W1437" s="200" t="s">
        <v>93</v>
      </c>
      <c r="X1437" s="196" t="s">
        <v>13</v>
      </c>
      <c r="AA1437" s="196" t="s">
        <v>11162</v>
      </c>
      <c r="AB1437" s="196" t="s">
        <v>11163</v>
      </c>
      <c r="AC1437" s="200">
        <v>1</v>
      </c>
      <c r="AD1437" s="200" t="s">
        <v>8231</v>
      </c>
      <c r="AE1437" s="212">
        <v>-1319.26</v>
      </c>
      <c r="AF1437" s="212">
        <v>18680.740000000002</v>
      </c>
      <c r="AG1437" s="198" t="s">
        <v>3379</v>
      </c>
    </row>
    <row r="1438" spans="1:33" ht="36" hidden="1" x14ac:dyDescent="0.25">
      <c r="A1438" s="209">
        <v>118293</v>
      </c>
      <c r="B1438" s="210">
        <v>3</v>
      </c>
      <c r="C1438" s="196" t="s">
        <v>114</v>
      </c>
      <c r="D1438" s="201">
        <v>41221</v>
      </c>
      <c r="E1438" s="196" t="s">
        <v>1892</v>
      </c>
      <c r="F1438" s="201">
        <v>44538</v>
      </c>
      <c r="G1438" s="196" t="s">
        <v>170</v>
      </c>
      <c r="H1438" s="198" t="s">
        <v>140</v>
      </c>
      <c r="I1438" s="196" t="s">
        <v>1417</v>
      </c>
      <c r="J1438" s="196" t="s">
        <v>101</v>
      </c>
      <c r="L1438" s="200" t="s">
        <v>101</v>
      </c>
      <c r="M1438" s="198" t="s">
        <v>3378</v>
      </c>
      <c r="N1438" s="198" t="s">
        <v>1906</v>
      </c>
      <c r="O1438" s="196" t="s">
        <v>1836</v>
      </c>
      <c r="P1438" s="198" t="s">
        <v>1906</v>
      </c>
      <c r="R1438" s="196" t="s">
        <v>47</v>
      </c>
      <c r="S1438" s="196" t="s">
        <v>45</v>
      </c>
      <c r="T1438" s="211">
        <v>0</v>
      </c>
      <c r="U1438" s="201">
        <v>43686</v>
      </c>
      <c r="W1438" s="200" t="s">
        <v>93</v>
      </c>
      <c r="X1438" s="196" t="s">
        <v>13</v>
      </c>
      <c r="AA1438" s="196" t="s">
        <v>11164</v>
      </c>
      <c r="AB1438" s="196" t="s">
        <v>11163</v>
      </c>
      <c r="AC1438" s="200">
        <v>2</v>
      </c>
      <c r="AD1438" s="200" t="s">
        <v>8231</v>
      </c>
      <c r="AE1438" s="212">
        <v>-25000</v>
      </c>
      <c r="AF1438" s="212">
        <v>0</v>
      </c>
      <c r="AG1438" s="198" t="s">
        <v>3379</v>
      </c>
    </row>
    <row r="1439" spans="1:33" ht="36" hidden="1" x14ac:dyDescent="0.25">
      <c r="A1439" s="209">
        <v>118293</v>
      </c>
      <c r="B1439" s="210">
        <v>3</v>
      </c>
      <c r="C1439" s="196" t="s">
        <v>114</v>
      </c>
      <c r="D1439" s="201">
        <v>41221</v>
      </c>
      <c r="E1439" s="196" t="s">
        <v>1892</v>
      </c>
      <c r="F1439" s="201">
        <v>44538</v>
      </c>
      <c r="G1439" s="196" t="s">
        <v>170</v>
      </c>
      <c r="H1439" s="198" t="s">
        <v>140</v>
      </c>
      <c r="I1439" s="196" t="s">
        <v>1417</v>
      </c>
      <c r="J1439" s="196" t="s">
        <v>101</v>
      </c>
      <c r="L1439" s="200" t="s">
        <v>101</v>
      </c>
      <c r="M1439" s="198" t="s">
        <v>3378</v>
      </c>
      <c r="N1439" s="198" t="s">
        <v>1906</v>
      </c>
      <c r="O1439" s="196" t="s">
        <v>1836</v>
      </c>
      <c r="P1439" s="198" t="s">
        <v>1906</v>
      </c>
      <c r="R1439" s="196" t="s">
        <v>47</v>
      </c>
      <c r="S1439" s="196" t="s">
        <v>45</v>
      </c>
      <c r="T1439" s="211">
        <v>0</v>
      </c>
      <c r="U1439" s="201">
        <v>43686</v>
      </c>
      <c r="W1439" s="200" t="s">
        <v>93</v>
      </c>
      <c r="X1439" s="196" t="s">
        <v>13</v>
      </c>
      <c r="AA1439" s="196" t="s">
        <v>11165</v>
      </c>
      <c r="AB1439" s="196" t="s">
        <v>11163</v>
      </c>
      <c r="AC1439" s="200">
        <v>3</v>
      </c>
      <c r="AD1439" s="200" t="s">
        <v>8231</v>
      </c>
      <c r="AE1439" s="212">
        <v>107645.59</v>
      </c>
      <c r="AF1439" s="212">
        <v>502510.59</v>
      </c>
      <c r="AG1439" s="198" t="s">
        <v>3379</v>
      </c>
    </row>
    <row r="1440" spans="1:33" ht="36" hidden="1" x14ac:dyDescent="0.25">
      <c r="A1440" s="209">
        <v>118351</v>
      </c>
      <c r="B1440" s="210">
        <v>1</v>
      </c>
      <c r="C1440" s="196" t="s">
        <v>114</v>
      </c>
      <c r="D1440" s="201">
        <v>41242</v>
      </c>
      <c r="E1440" s="196" t="s">
        <v>1833</v>
      </c>
      <c r="F1440" s="201">
        <v>44321</v>
      </c>
      <c r="G1440" s="196" t="s">
        <v>152</v>
      </c>
      <c r="H1440" s="198" t="s">
        <v>1588</v>
      </c>
      <c r="I1440" s="196" t="s">
        <v>444</v>
      </c>
      <c r="J1440" s="196" t="s">
        <v>101</v>
      </c>
      <c r="L1440" s="200" t="s">
        <v>101</v>
      </c>
      <c r="M1440" s="198" t="s">
        <v>11166</v>
      </c>
      <c r="N1440" s="198" t="s">
        <v>11167</v>
      </c>
      <c r="O1440" s="196" t="s">
        <v>1836</v>
      </c>
      <c r="P1440" s="198" t="s">
        <v>1835</v>
      </c>
      <c r="R1440" s="196" t="s">
        <v>47</v>
      </c>
      <c r="S1440" s="196" t="s">
        <v>45</v>
      </c>
      <c r="T1440" s="211">
        <v>0.56999999999999995</v>
      </c>
      <c r="U1440" s="201">
        <v>43231</v>
      </c>
      <c r="W1440" s="200" t="s">
        <v>93</v>
      </c>
      <c r="X1440" s="196" t="s">
        <v>103</v>
      </c>
      <c r="AA1440" s="196" t="s">
        <v>11168</v>
      </c>
      <c r="AB1440" s="196" t="s">
        <v>11169</v>
      </c>
      <c r="AC1440" s="200">
        <v>0</v>
      </c>
      <c r="AD1440" s="200" t="s">
        <v>8231</v>
      </c>
      <c r="AE1440" s="203" t="s">
        <v>505</v>
      </c>
      <c r="AF1440" s="212">
        <v>153981.14000000001</v>
      </c>
      <c r="AG1440" s="198" t="s">
        <v>11170</v>
      </c>
    </row>
    <row r="1441" spans="1:33" ht="36" hidden="1" x14ac:dyDescent="0.25">
      <c r="A1441" s="209">
        <v>118351</v>
      </c>
      <c r="B1441" s="210">
        <v>1</v>
      </c>
      <c r="C1441" s="196" t="s">
        <v>114</v>
      </c>
      <c r="D1441" s="201">
        <v>41242</v>
      </c>
      <c r="E1441" s="196" t="s">
        <v>1833</v>
      </c>
      <c r="F1441" s="201">
        <v>44321</v>
      </c>
      <c r="G1441" s="196" t="s">
        <v>152</v>
      </c>
      <c r="H1441" s="198" t="s">
        <v>1588</v>
      </c>
      <c r="I1441" s="196" t="s">
        <v>444</v>
      </c>
      <c r="J1441" s="196" t="s">
        <v>101</v>
      </c>
      <c r="L1441" s="200" t="s">
        <v>101</v>
      </c>
      <c r="M1441" s="198" t="s">
        <v>11166</v>
      </c>
      <c r="N1441" s="198" t="s">
        <v>11167</v>
      </c>
      <c r="O1441" s="196" t="s">
        <v>1836</v>
      </c>
      <c r="P1441" s="198" t="s">
        <v>1835</v>
      </c>
      <c r="R1441" s="196" t="s">
        <v>47</v>
      </c>
      <c r="S1441" s="196" t="s">
        <v>45</v>
      </c>
      <c r="T1441" s="211">
        <v>0.56999999999999995</v>
      </c>
      <c r="U1441" s="201">
        <v>43231</v>
      </c>
      <c r="W1441" s="200" t="s">
        <v>93</v>
      </c>
      <c r="X1441" s="196" t="s">
        <v>103</v>
      </c>
      <c r="AA1441" s="196" t="s">
        <v>11171</v>
      </c>
      <c r="AB1441" s="196" t="s">
        <v>11169</v>
      </c>
      <c r="AC1441" s="200">
        <v>1</v>
      </c>
      <c r="AD1441" s="200" t="s">
        <v>8231</v>
      </c>
      <c r="AE1441" s="203" t="s">
        <v>505</v>
      </c>
      <c r="AF1441" s="212">
        <v>110678.15</v>
      </c>
      <c r="AG1441" s="198" t="s">
        <v>11170</v>
      </c>
    </row>
    <row r="1442" spans="1:33" ht="36" hidden="1" x14ac:dyDescent="0.25">
      <c r="A1442" s="209">
        <v>118351</v>
      </c>
      <c r="B1442" s="210">
        <v>1</v>
      </c>
      <c r="C1442" s="196" t="s">
        <v>114</v>
      </c>
      <c r="D1442" s="201">
        <v>41242</v>
      </c>
      <c r="E1442" s="196" t="s">
        <v>1833</v>
      </c>
      <c r="F1442" s="201">
        <v>44321</v>
      </c>
      <c r="G1442" s="196" t="s">
        <v>152</v>
      </c>
      <c r="H1442" s="198" t="s">
        <v>1588</v>
      </c>
      <c r="I1442" s="196" t="s">
        <v>444</v>
      </c>
      <c r="J1442" s="196" t="s">
        <v>101</v>
      </c>
      <c r="L1442" s="200" t="s">
        <v>101</v>
      </c>
      <c r="M1442" s="198" t="s">
        <v>11166</v>
      </c>
      <c r="N1442" s="198" t="s">
        <v>11167</v>
      </c>
      <c r="O1442" s="196" t="s">
        <v>1836</v>
      </c>
      <c r="P1442" s="198" t="s">
        <v>1835</v>
      </c>
      <c r="R1442" s="196" t="s">
        <v>47</v>
      </c>
      <c r="S1442" s="196" t="s">
        <v>45</v>
      </c>
      <c r="T1442" s="211">
        <v>0.56999999999999995</v>
      </c>
      <c r="U1442" s="201">
        <v>43231</v>
      </c>
      <c r="W1442" s="200" t="s">
        <v>93</v>
      </c>
      <c r="X1442" s="196" t="s">
        <v>103</v>
      </c>
      <c r="AA1442" s="196" t="s">
        <v>11172</v>
      </c>
      <c r="AB1442" s="196" t="s">
        <v>11169</v>
      </c>
      <c r="AC1442" s="200">
        <v>2</v>
      </c>
      <c r="AD1442" s="200" t="s">
        <v>8231</v>
      </c>
      <c r="AE1442" s="203" t="s">
        <v>505</v>
      </c>
      <c r="AF1442" s="212">
        <v>352389.88</v>
      </c>
      <c r="AG1442" s="198" t="s">
        <v>11170</v>
      </c>
    </row>
    <row r="1443" spans="1:33" ht="36" hidden="1" x14ac:dyDescent="0.25">
      <c r="A1443" s="209">
        <v>118351</v>
      </c>
      <c r="B1443" s="210">
        <v>1</v>
      </c>
      <c r="C1443" s="196" t="s">
        <v>114</v>
      </c>
      <c r="D1443" s="201">
        <v>41242</v>
      </c>
      <c r="E1443" s="196" t="s">
        <v>1833</v>
      </c>
      <c r="F1443" s="201">
        <v>44321</v>
      </c>
      <c r="G1443" s="196" t="s">
        <v>152</v>
      </c>
      <c r="H1443" s="198" t="s">
        <v>1588</v>
      </c>
      <c r="I1443" s="196" t="s">
        <v>444</v>
      </c>
      <c r="J1443" s="196" t="s">
        <v>101</v>
      </c>
      <c r="L1443" s="200" t="s">
        <v>101</v>
      </c>
      <c r="M1443" s="198" t="s">
        <v>11166</v>
      </c>
      <c r="N1443" s="198" t="s">
        <v>11167</v>
      </c>
      <c r="O1443" s="196" t="s">
        <v>1836</v>
      </c>
      <c r="P1443" s="198" t="s">
        <v>1835</v>
      </c>
      <c r="R1443" s="196" t="s">
        <v>47</v>
      </c>
      <c r="S1443" s="196" t="s">
        <v>45</v>
      </c>
      <c r="T1443" s="211">
        <v>0.56999999999999995</v>
      </c>
      <c r="U1443" s="201">
        <v>43231</v>
      </c>
      <c r="W1443" s="200" t="s">
        <v>93</v>
      </c>
      <c r="X1443" s="196" t="s">
        <v>103</v>
      </c>
      <c r="AA1443" s="196" t="s">
        <v>11173</v>
      </c>
      <c r="AB1443" s="196" t="s">
        <v>11169</v>
      </c>
      <c r="AC1443" s="200">
        <v>3</v>
      </c>
      <c r="AD1443" s="200" t="s">
        <v>8231</v>
      </c>
      <c r="AE1443" s="203" t="s">
        <v>505</v>
      </c>
      <c r="AF1443" s="212">
        <v>1659740.21</v>
      </c>
      <c r="AG1443" s="198" t="s">
        <v>11170</v>
      </c>
    </row>
    <row r="1444" spans="1:33" ht="36" hidden="1" x14ac:dyDescent="0.25">
      <c r="A1444" s="209">
        <v>118410</v>
      </c>
      <c r="B1444" s="210">
        <v>4</v>
      </c>
      <c r="C1444" s="196" t="s">
        <v>114</v>
      </c>
      <c r="D1444" s="201">
        <v>41255</v>
      </c>
      <c r="E1444" s="196" t="s">
        <v>2026</v>
      </c>
      <c r="F1444" s="201">
        <v>44418</v>
      </c>
      <c r="G1444" s="196" t="s">
        <v>170</v>
      </c>
      <c r="H1444" s="198" t="s">
        <v>196</v>
      </c>
      <c r="M1444" s="198" t="s">
        <v>11174</v>
      </c>
      <c r="N1444" s="198" t="s">
        <v>11175</v>
      </c>
      <c r="O1444" s="196" t="s">
        <v>91</v>
      </c>
      <c r="P1444" s="198" t="s">
        <v>1783</v>
      </c>
      <c r="R1444" s="196" t="s">
        <v>47</v>
      </c>
      <c r="S1444" s="196" t="s">
        <v>45</v>
      </c>
      <c r="T1444" s="211">
        <v>2.92</v>
      </c>
      <c r="W1444" s="200" t="s">
        <v>93</v>
      </c>
      <c r="X1444" s="196" t="s">
        <v>13</v>
      </c>
      <c r="AA1444" s="196" t="s">
        <v>11176</v>
      </c>
      <c r="AB1444" s="196" t="s">
        <v>11177</v>
      </c>
      <c r="AC1444" s="200">
        <v>0</v>
      </c>
      <c r="AD1444" s="200" t="s">
        <v>8231</v>
      </c>
      <c r="AE1444" s="212">
        <v>-50282.69</v>
      </c>
      <c r="AF1444" s="212">
        <v>449717.31</v>
      </c>
    </row>
    <row r="1445" spans="1:33" ht="36" hidden="1" x14ac:dyDescent="0.25">
      <c r="A1445" s="209">
        <v>118410</v>
      </c>
      <c r="B1445" s="210">
        <v>4</v>
      </c>
      <c r="C1445" s="196" t="s">
        <v>114</v>
      </c>
      <c r="D1445" s="201">
        <v>41255</v>
      </c>
      <c r="E1445" s="196" t="s">
        <v>2026</v>
      </c>
      <c r="F1445" s="201">
        <v>44418</v>
      </c>
      <c r="G1445" s="196" t="s">
        <v>170</v>
      </c>
      <c r="H1445" s="198" t="s">
        <v>196</v>
      </c>
      <c r="M1445" s="198" t="s">
        <v>11174</v>
      </c>
      <c r="N1445" s="198" t="s">
        <v>11175</v>
      </c>
      <c r="O1445" s="196" t="s">
        <v>91</v>
      </c>
      <c r="P1445" s="198" t="s">
        <v>1783</v>
      </c>
      <c r="R1445" s="196" t="s">
        <v>47</v>
      </c>
      <c r="S1445" s="196" t="s">
        <v>45</v>
      </c>
      <c r="T1445" s="211">
        <v>2.92</v>
      </c>
      <c r="W1445" s="200" t="s">
        <v>93</v>
      </c>
      <c r="X1445" s="196" t="s">
        <v>13</v>
      </c>
      <c r="AA1445" s="196" t="s">
        <v>11178</v>
      </c>
      <c r="AB1445" s="196" t="s">
        <v>11177</v>
      </c>
      <c r="AC1445" s="200">
        <v>1</v>
      </c>
      <c r="AD1445" s="200" t="s">
        <v>8231</v>
      </c>
      <c r="AE1445" s="212">
        <v>-54665.08</v>
      </c>
      <c r="AF1445" s="212">
        <v>385334.92</v>
      </c>
    </row>
    <row r="1446" spans="1:33" ht="36" hidden="1" x14ac:dyDescent="0.25">
      <c r="A1446" s="209">
        <v>118410</v>
      </c>
      <c r="B1446" s="210">
        <v>4</v>
      </c>
      <c r="C1446" s="196" t="s">
        <v>114</v>
      </c>
      <c r="D1446" s="201">
        <v>41255</v>
      </c>
      <c r="E1446" s="196" t="s">
        <v>2026</v>
      </c>
      <c r="F1446" s="201">
        <v>44418</v>
      </c>
      <c r="G1446" s="196" t="s">
        <v>170</v>
      </c>
      <c r="H1446" s="198" t="s">
        <v>196</v>
      </c>
      <c r="M1446" s="198" t="s">
        <v>11174</v>
      </c>
      <c r="N1446" s="198" t="s">
        <v>11175</v>
      </c>
      <c r="O1446" s="196" t="s">
        <v>91</v>
      </c>
      <c r="P1446" s="198" t="s">
        <v>1783</v>
      </c>
      <c r="R1446" s="196" t="s">
        <v>47</v>
      </c>
      <c r="S1446" s="196" t="s">
        <v>45</v>
      </c>
      <c r="T1446" s="211">
        <v>2.92</v>
      </c>
      <c r="W1446" s="200" t="s">
        <v>93</v>
      </c>
      <c r="X1446" s="196" t="s">
        <v>13</v>
      </c>
      <c r="AA1446" s="196" t="s">
        <v>11179</v>
      </c>
      <c r="AB1446" s="196" t="s">
        <v>11177</v>
      </c>
      <c r="AC1446" s="200">
        <v>2</v>
      </c>
      <c r="AD1446" s="200" t="s">
        <v>8231</v>
      </c>
      <c r="AE1446" s="203" t="s">
        <v>505</v>
      </c>
      <c r="AF1446" s="212">
        <v>0</v>
      </c>
    </row>
    <row r="1447" spans="1:33" ht="36" hidden="1" x14ac:dyDescent="0.25">
      <c r="A1447" s="209">
        <v>118410.01</v>
      </c>
      <c r="B1447" s="210">
        <v>4</v>
      </c>
      <c r="C1447" s="196" t="s">
        <v>114</v>
      </c>
      <c r="D1447" s="201">
        <v>42720</v>
      </c>
      <c r="E1447" s="196" t="s">
        <v>1768</v>
      </c>
      <c r="F1447" s="201">
        <v>44418</v>
      </c>
      <c r="G1447" s="196" t="s">
        <v>170</v>
      </c>
      <c r="H1447" s="198" t="s">
        <v>196</v>
      </c>
      <c r="M1447" s="198" t="s">
        <v>11180</v>
      </c>
      <c r="N1447" s="198" t="s">
        <v>11181</v>
      </c>
      <c r="O1447" s="196" t="s">
        <v>91</v>
      </c>
      <c r="P1447" s="198" t="s">
        <v>1783</v>
      </c>
      <c r="R1447" s="196" t="s">
        <v>47</v>
      </c>
      <c r="S1447" s="196" t="s">
        <v>45</v>
      </c>
      <c r="T1447" s="211">
        <v>1.85</v>
      </c>
      <c r="W1447" s="200" t="s">
        <v>93</v>
      </c>
      <c r="X1447" s="196" t="s">
        <v>13</v>
      </c>
      <c r="AA1447" s="196" t="s">
        <v>11182</v>
      </c>
      <c r="AB1447" s="196" t="s">
        <v>11183</v>
      </c>
      <c r="AC1447" s="200">
        <v>3</v>
      </c>
      <c r="AD1447" s="200" t="s">
        <v>8231</v>
      </c>
      <c r="AE1447" s="212">
        <v>-18996.07</v>
      </c>
      <c r="AF1447" s="212">
        <v>7239364.9299999997</v>
      </c>
    </row>
    <row r="1448" spans="1:33" ht="36" hidden="1" x14ac:dyDescent="0.25">
      <c r="A1448" s="209">
        <v>118422</v>
      </c>
      <c r="B1448" s="210">
        <v>1</v>
      </c>
      <c r="C1448" s="196" t="s">
        <v>122</v>
      </c>
      <c r="D1448" s="201">
        <v>41263</v>
      </c>
      <c r="E1448" s="196" t="s">
        <v>1892</v>
      </c>
      <c r="F1448" s="201">
        <v>44133</v>
      </c>
      <c r="G1448" s="196" t="s">
        <v>161</v>
      </c>
      <c r="H1448" s="198" t="s">
        <v>1588</v>
      </c>
      <c r="I1448" s="196" t="s">
        <v>444</v>
      </c>
      <c r="J1448" s="196" t="s">
        <v>101</v>
      </c>
      <c r="L1448" s="200" t="s">
        <v>101</v>
      </c>
      <c r="M1448" s="198" t="s">
        <v>11184</v>
      </c>
      <c r="N1448" s="198" t="s">
        <v>11185</v>
      </c>
      <c r="O1448" s="196" t="s">
        <v>103</v>
      </c>
      <c r="P1448" s="198" t="s">
        <v>1835</v>
      </c>
      <c r="R1448" s="196" t="s">
        <v>47</v>
      </c>
      <c r="S1448" s="196" t="s">
        <v>45</v>
      </c>
      <c r="T1448" s="211">
        <v>0.307</v>
      </c>
      <c r="U1448" s="201">
        <v>44113</v>
      </c>
      <c r="W1448" s="200" t="s">
        <v>93</v>
      </c>
      <c r="X1448" s="196" t="s">
        <v>13</v>
      </c>
      <c r="AA1448" s="196" t="s">
        <v>11186</v>
      </c>
      <c r="AB1448" s="196" t="s">
        <v>11187</v>
      </c>
      <c r="AC1448" s="200">
        <v>0</v>
      </c>
      <c r="AD1448" s="200" t="s">
        <v>93</v>
      </c>
      <c r="AE1448" s="203" t="s">
        <v>505</v>
      </c>
      <c r="AF1448" s="212">
        <v>114683.29</v>
      </c>
      <c r="AG1448" s="198" t="s">
        <v>11188</v>
      </c>
    </row>
    <row r="1449" spans="1:33" ht="36" hidden="1" x14ac:dyDescent="0.25">
      <c r="A1449" s="209">
        <v>118422</v>
      </c>
      <c r="B1449" s="210">
        <v>1</v>
      </c>
      <c r="C1449" s="196" t="s">
        <v>122</v>
      </c>
      <c r="D1449" s="201">
        <v>41263</v>
      </c>
      <c r="E1449" s="196" t="s">
        <v>1892</v>
      </c>
      <c r="F1449" s="201">
        <v>44133</v>
      </c>
      <c r="G1449" s="196" t="s">
        <v>161</v>
      </c>
      <c r="H1449" s="198" t="s">
        <v>1588</v>
      </c>
      <c r="I1449" s="196" t="s">
        <v>444</v>
      </c>
      <c r="J1449" s="196" t="s">
        <v>101</v>
      </c>
      <c r="L1449" s="200" t="s">
        <v>101</v>
      </c>
      <c r="M1449" s="198" t="s">
        <v>11184</v>
      </c>
      <c r="N1449" s="198" t="s">
        <v>11185</v>
      </c>
      <c r="O1449" s="196" t="s">
        <v>103</v>
      </c>
      <c r="P1449" s="198" t="s">
        <v>1835</v>
      </c>
      <c r="R1449" s="196" t="s">
        <v>47</v>
      </c>
      <c r="S1449" s="196" t="s">
        <v>45</v>
      </c>
      <c r="T1449" s="211">
        <v>0.307</v>
      </c>
      <c r="U1449" s="201">
        <v>44113</v>
      </c>
      <c r="W1449" s="200" t="s">
        <v>93</v>
      </c>
      <c r="X1449" s="196" t="s">
        <v>13</v>
      </c>
      <c r="AA1449" s="196" t="s">
        <v>11189</v>
      </c>
      <c r="AB1449" s="196" t="s">
        <v>11190</v>
      </c>
      <c r="AC1449" s="200">
        <v>1</v>
      </c>
      <c r="AD1449" s="200" t="s">
        <v>8231</v>
      </c>
      <c r="AE1449" s="203" t="s">
        <v>505</v>
      </c>
      <c r="AF1449" s="212">
        <v>95000</v>
      </c>
      <c r="AG1449" s="198" t="s">
        <v>11188</v>
      </c>
    </row>
    <row r="1450" spans="1:33" ht="36" hidden="1" x14ac:dyDescent="0.25">
      <c r="A1450" s="209">
        <v>118422</v>
      </c>
      <c r="B1450" s="210">
        <v>1</v>
      </c>
      <c r="C1450" s="196" t="s">
        <v>122</v>
      </c>
      <c r="D1450" s="201">
        <v>41263</v>
      </c>
      <c r="E1450" s="196" t="s">
        <v>1892</v>
      </c>
      <c r="F1450" s="201">
        <v>44133</v>
      </c>
      <c r="G1450" s="196" t="s">
        <v>161</v>
      </c>
      <c r="H1450" s="198" t="s">
        <v>1588</v>
      </c>
      <c r="I1450" s="196" t="s">
        <v>444</v>
      </c>
      <c r="J1450" s="196" t="s">
        <v>101</v>
      </c>
      <c r="L1450" s="200" t="s">
        <v>101</v>
      </c>
      <c r="M1450" s="198" t="s">
        <v>11184</v>
      </c>
      <c r="N1450" s="198" t="s">
        <v>11185</v>
      </c>
      <c r="O1450" s="196" t="s">
        <v>103</v>
      </c>
      <c r="P1450" s="198" t="s">
        <v>1835</v>
      </c>
      <c r="R1450" s="196" t="s">
        <v>47</v>
      </c>
      <c r="S1450" s="196" t="s">
        <v>45</v>
      </c>
      <c r="T1450" s="211">
        <v>0.307</v>
      </c>
      <c r="U1450" s="201">
        <v>44113</v>
      </c>
      <c r="W1450" s="200" t="s">
        <v>93</v>
      </c>
      <c r="X1450" s="196" t="s">
        <v>13</v>
      </c>
      <c r="AA1450" s="196" t="s">
        <v>11191</v>
      </c>
      <c r="AB1450" s="196" t="s">
        <v>11190</v>
      </c>
      <c r="AC1450" s="200">
        <v>2</v>
      </c>
      <c r="AD1450" s="200" t="s">
        <v>8231</v>
      </c>
      <c r="AE1450" s="203" t="s">
        <v>505</v>
      </c>
      <c r="AF1450" s="212">
        <v>2414000</v>
      </c>
      <c r="AG1450" s="198" t="s">
        <v>11188</v>
      </c>
    </row>
    <row r="1451" spans="1:33" ht="36" hidden="1" x14ac:dyDescent="0.25">
      <c r="A1451" s="209">
        <v>118422</v>
      </c>
      <c r="B1451" s="210">
        <v>1</v>
      </c>
      <c r="C1451" s="196" t="s">
        <v>122</v>
      </c>
      <c r="D1451" s="201">
        <v>41263</v>
      </c>
      <c r="E1451" s="196" t="s">
        <v>1892</v>
      </c>
      <c r="F1451" s="201">
        <v>44133</v>
      </c>
      <c r="G1451" s="196" t="s">
        <v>161</v>
      </c>
      <c r="H1451" s="198" t="s">
        <v>1588</v>
      </c>
      <c r="I1451" s="196" t="s">
        <v>444</v>
      </c>
      <c r="J1451" s="196" t="s">
        <v>101</v>
      </c>
      <c r="L1451" s="200" t="s">
        <v>101</v>
      </c>
      <c r="M1451" s="198" t="s">
        <v>11184</v>
      </c>
      <c r="N1451" s="198" t="s">
        <v>11185</v>
      </c>
      <c r="O1451" s="196" t="s">
        <v>103</v>
      </c>
      <c r="P1451" s="198" t="s">
        <v>1835</v>
      </c>
      <c r="R1451" s="196" t="s">
        <v>47</v>
      </c>
      <c r="S1451" s="196" t="s">
        <v>45</v>
      </c>
      <c r="T1451" s="211">
        <v>0.307</v>
      </c>
      <c r="U1451" s="201">
        <v>44113</v>
      </c>
      <c r="W1451" s="200" t="s">
        <v>93</v>
      </c>
      <c r="X1451" s="196" t="s">
        <v>13</v>
      </c>
      <c r="AA1451" s="196" t="s">
        <v>11192</v>
      </c>
      <c r="AB1451" s="196" t="s">
        <v>11190</v>
      </c>
      <c r="AC1451" s="200">
        <v>3</v>
      </c>
      <c r="AD1451" s="200" t="s">
        <v>8231</v>
      </c>
      <c r="AE1451" s="203" t="s">
        <v>505</v>
      </c>
      <c r="AF1451" s="212">
        <v>4328790</v>
      </c>
      <c r="AG1451" s="198" t="s">
        <v>11188</v>
      </c>
    </row>
    <row r="1452" spans="1:33" ht="36" hidden="1" x14ac:dyDescent="0.25">
      <c r="A1452" s="209">
        <v>118426</v>
      </c>
      <c r="B1452" s="210">
        <v>1</v>
      </c>
      <c r="C1452" s="196" t="s">
        <v>114</v>
      </c>
      <c r="D1452" s="201">
        <v>41263</v>
      </c>
      <c r="E1452" s="196" t="s">
        <v>1892</v>
      </c>
      <c r="F1452" s="201">
        <v>43672.875127314815</v>
      </c>
      <c r="G1452" s="196" t="s">
        <v>170</v>
      </c>
      <c r="H1452" s="198" t="s">
        <v>1588</v>
      </c>
      <c r="I1452" s="196" t="s">
        <v>2175</v>
      </c>
      <c r="J1452" s="196" t="s">
        <v>101</v>
      </c>
      <c r="L1452" s="200" t="s">
        <v>101</v>
      </c>
      <c r="M1452" s="198" t="s">
        <v>11193</v>
      </c>
      <c r="N1452" s="198" t="s">
        <v>11194</v>
      </c>
      <c r="O1452" s="196" t="s">
        <v>1836</v>
      </c>
      <c r="P1452" s="198" t="s">
        <v>1835</v>
      </c>
      <c r="R1452" s="196" t="s">
        <v>47</v>
      </c>
      <c r="S1452" s="196" t="s">
        <v>45</v>
      </c>
      <c r="T1452" s="211">
        <v>0.60599999999999998</v>
      </c>
      <c r="U1452" s="201">
        <v>43378</v>
      </c>
      <c r="W1452" s="200" t="s">
        <v>93</v>
      </c>
      <c r="X1452" s="196" t="s">
        <v>13</v>
      </c>
      <c r="AA1452" s="196" t="s">
        <v>11195</v>
      </c>
      <c r="AB1452" s="196" t="s">
        <v>11196</v>
      </c>
      <c r="AC1452" s="200">
        <v>0</v>
      </c>
      <c r="AD1452" s="200" t="s">
        <v>93</v>
      </c>
      <c r="AE1452" s="203" t="s">
        <v>505</v>
      </c>
      <c r="AF1452" s="212">
        <v>200610.38</v>
      </c>
      <c r="AG1452" s="198" t="s">
        <v>11197</v>
      </c>
    </row>
    <row r="1453" spans="1:33" ht="36" hidden="1" x14ac:dyDescent="0.25">
      <c r="A1453" s="209">
        <v>118426</v>
      </c>
      <c r="B1453" s="210">
        <v>1</v>
      </c>
      <c r="C1453" s="196" t="s">
        <v>114</v>
      </c>
      <c r="D1453" s="201">
        <v>41263</v>
      </c>
      <c r="E1453" s="196" t="s">
        <v>1892</v>
      </c>
      <c r="F1453" s="201">
        <v>43672.875127314815</v>
      </c>
      <c r="G1453" s="196" t="s">
        <v>170</v>
      </c>
      <c r="H1453" s="198" t="s">
        <v>1588</v>
      </c>
      <c r="I1453" s="196" t="s">
        <v>2175</v>
      </c>
      <c r="J1453" s="196" t="s">
        <v>101</v>
      </c>
      <c r="L1453" s="200" t="s">
        <v>101</v>
      </c>
      <c r="M1453" s="198" t="s">
        <v>11193</v>
      </c>
      <c r="N1453" s="198" t="s">
        <v>11194</v>
      </c>
      <c r="O1453" s="196" t="s">
        <v>1836</v>
      </c>
      <c r="P1453" s="198" t="s">
        <v>1835</v>
      </c>
      <c r="R1453" s="196" t="s">
        <v>47</v>
      </c>
      <c r="S1453" s="196" t="s">
        <v>45</v>
      </c>
      <c r="T1453" s="211">
        <v>0.60599999999999998</v>
      </c>
      <c r="U1453" s="201">
        <v>43378</v>
      </c>
      <c r="W1453" s="200" t="s">
        <v>93</v>
      </c>
      <c r="X1453" s="196" t="s">
        <v>13</v>
      </c>
      <c r="AA1453" s="196" t="s">
        <v>11198</v>
      </c>
      <c r="AB1453" s="196" t="s">
        <v>11199</v>
      </c>
      <c r="AC1453" s="200">
        <v>1</v>
      </c>
      <c r="AD1453" s="200" t="s">
        <v>8231</v>
      </c>
      <c r="AE1453" s="212">
        <v>1570.13</v>
      </c>
      <c r="AF1453" s="212">
        <v>584570.13</v>
      </c>
      <c r="AG1453" s="198" t="s">
        <v>11197</v>
      </c>
    </row>
    <row r="1454" spans="1:33" ht="36" hidden="1" x14ac:dyDescent="0.25">
      <c r="A1454" s="209">
        <v>118426</v>
      </c>
      <c r="B1454" s="210">
        <v>1</v>
      </c>
      <c r="C1454" s="196" t="s">
        <v>114</v>
      </c>
      <c r="D1454" s="201">
        <v>41263</v>
      </c>
      <c r="E1454" s="196" t="s">
        <v>1892</v>
      </c>
      <c r="F1454" s="201">
        <v>43672.875127314815</v>
      </c>
      <c r="G1454" s="196" t="s">
        <v>170</v>
      </c>
      <c r="H1454" s="198" t="s">
        <v>1588</v>
      </c>
      <c r="I1454" s="196" t="s">
        <v>2175</v>
      </c>
      <c r="J1454" s="196" t="s">
        <v>101</v>
      </c>
      <c r="L1454" s="200" t="s">
        <v>101</v>
      </c>
      <c r="M1454" s="198" t="s">
        <v>11193</v>
      </c>
      <c r="N1454" s="198" t="s">
        <v>11194</v>
      </c>
      <c r="O1454" s="196" t="s">
        <v>1836</v>
      </c>
      <c r="P1454" s="198" t="s">
        <v>1835</v>
      </c>
      <c r="R1454" s="196" t="s">
        <v>47</v>
      </c>
      <c r="S1454" s="196" t="s">
        <v>45</v>
      </c>
      <c r="T1454" s="211">
        <v>0.60599999999999998</v>
      </c>
      <c r="U1454" s="201">
        <v>43378</v>
      </c>
      <c r="W1454" s="200" t="s">
        <v>93</v>
      </c>
      <c r="X1454" s="196" t="s">
        <v>13</v>
      </c>
      <c r="AA1454" s="196" t="s">
        <v>11200</v>
      </c>
      <c r="AB1454" s="196" t="s">
        <v>11199</v>
      </c>
      <c r="AC1454" s="200">
        <v>2</v>
      </c>
      <c r="AD1454" s="200" t="s">
        <v>8231</v>
      </c>
      <c r="AE1454" s="212">
        <v>-1268421.03</v>
      </c>
      <c r="AF1454" s="212">
        <v>131578.97</v>
      </c>
      <c r="AG1454" s="198" t="s">
        <v>11197</v>
      </c>
    </row>
    <row r="1455" spans="1:33" ht="36" hidden="1" x14ac:dyDescent="0.25">
      <c r="A1455" s="209">
        <v>118426</v>
      </c>
      <c r="B1455" s="210">
        <v>1</v>
      </c>
      <c r="C1455" s="196" t="s">
        <v>114</v>
      </c>
      <c r="D1455" s="201">
        <v>41263</v>
      </c>
      <c r="E1455" s="196" t="s">
        <v>1892</v>
      </c>
      <c r="F1455" s="201">
        <v>43672.875127314815</v>
      </c>
      <c r="G1455" s="196" t="s">
        <v>170</v>
      </c>
      <c r="H1455" s="198" t="s">
        <v>1588</v>
      </c>
      <c r="I1455" s="196" t="s">
        <v>2175</v>
      </c>
      <c r="J1455" s="196" t="s">
        <v>101</v>
      </c>
      <c r="L1455" s="200" t="s">
        <v>101</v>
      </c>
      <c r="M1455" s="198" t="s">
        <v>11193</v>
      </c>
      <c r="N1455" s="198" t="s">
        <v>11194</v>
      </c>
      <c r="O1455" s="196" t="s">
        <v>1836</v>
      </c>
      <c r="P1455" s="198" t="s">
        <v>1835</v>
      </c>
      <c r="R1455" s="196" t="s">
        <v>47</v>
      </c>
      <c r="S1455" s="196" t="s">
        <v>45</v>
      </c>
      <c r="T1455" s="211">
        <v>0.60599999999999998</v>
      </c>
      <c r="U1455" s="201">
        <v>43378</v>
      </c>
      <c r="W1455" s="200" t="s">
        <v>93</v>
      </c>
      <c r="X1455" s="196" t="s">
        <v>13</v>
      </c>
      <c r="AA1455" s="196" t="s">
        <v>11201</v>
      </c>
      <c r="AB1455" s="196" t="s">
        <v>11199</v>
      </c>
      <c r="AC1455" s="200">
        <v>3</v>
      </c>
      <c r="AD1455" s="200" t="s">
        <v>8231</v>
      </c>
      <c r="AE1455" s="212">
        <v>-1245198.96</v>
      </c>
      <c r="AF1455" s="212">
        <v>3276821.04</v>
      </c>
      <c r="AG1455" s="198" t="s">
        <v>11197</v>
      </c>
    </row>
    <row r="1456" spans="1:33" hidden="1" x14ac:dyDescent="0.25">
      <c r="A1456" s="209">
        <v>118428</v>
      </c>
      <c r="B1456" s="210">
        <v>4</v>
      </c>
      <c r="C1456" s="196" t="s">
        <v>114</v>
      </c>
      <c r="D1456" s="201">
        <v>41263</v>
      </c>
      <c r="E1456" s="196" t="s">
        <v>195</v>
      </c>
      <c r="F1456" s="201">
        <v>42963</v>
      </c>
      <c r="G1456" s="196" t="s">
        <v>143</v>
      </c>
      <c r="H1456" s="198" t="s">
        <v>489</v>
      </c>
      <c r="I1456" s="196" t="s">
        <v>975</v>
      </c>
      <c r="K1456" s="196" t="s">
        <v>491</v>
      </c>
      <c r="L1456" s="200" t="s">
        <v>183</v>
      </c>
      <c r="M1456" s="198" t="s">
        <v>976</v>
      </c>
      <c r="N1456" s="198" t="s">
        <v>977</v>
      </c>
      <c r="O1456" s="196" t="s">
        <v>40</v>
      </c>
      <c r="P1456" s="198" t="s">
        <v>166</v>
      </c>
      <c r="R1456" s="196" t="s">
        <v>39</v>
      </c>
      <c r="S1456" s="196" t="s">
        <v>45</v>
      </c>
      <c r="T1456" s="211">
        <v>0.01</v>
      </c>
      <c r="W1456" s="200" t="s">
        <v>93</v>
      </c>
      <c r="X1456" s="196" t="s">
        <v>186</v>
      </c>
      <c r="Y1456" s="196" t="s">
        <v>34</v>
      </c>
      <c r="Z1456" s="198" t="s">
        <v>978</v>
      </c>
      <c r="AA1456" s="196" t="s">
        <v>11202</v>
      </c>
      <c r="AB1456" s="196" t="s">
        <v>11203</v>
      </c>
      <c r="AC1456" s="200">
        <v>0</v>
      </c>
      <c r="AD1456" s="200" t="s">
        <v>8231</v>
      </c>
      <c r="AE1456" s="203" t="s">
        <v>505</v>
      </c>
      <c r="AF1456" s="212">
        <v>28934.19</v>
      </c>
    </row>
    <row r="1457" spans="1:33" hidden="1" x14ac:dyDescent="0.25">
      <c r="A1457" s="209">
        <v>118428</v>
      </c>
      <c r="B1457" s="210">
        <v>4</v>
      </c>
      <c r="C1457" s="196" t="s">
        <v>114</v>
      </c>
      <c r="D1457" s="201">
        <v>41263</v>
      </c>
      <c r="E1457" s="196" t="s">
        <v>195</v>
      </c>
      <c r="F1457" s="201">
        <v>42963</v>
      </c>
      <c r="G1457" s="196" t="s">
        <v>143</v>
      </c>
      <c r="H1457" s="198" t="s">
        <v>489</v>
      </c>
      <c r="I1457" s="196" t="s">
        <v>975</v>
      </c>
      <c r="K1457" s="196" t="s">
        <v>491</v>
      </c>
      <c r="L1457" s="200" t="s">
        <v>183</v>
      </c>
      <c r="M1457" s="198" t="s">
        <v>976</v>
      </c>
      <c r="N1457" s="198" t="s">
        <v>977</v>
      </c>
      <c r="O1457" s="196" t="s">
        <v>40</v>
      </c>
      <c r="P1457" s="198" t="s">
        <v>166</v>
      </c>
      <c r="R1457" s="196" t="s">
        <v>39</v>
      </c>
      <c r="S1457" s="196" t="s">
        <v>45</v>
      </c>
      <c r="T1457" s="211">
        <v>0.01</v>
      </c>
      <c r="W1457" s="200" t="s">
        <v>93</v>
      </c>
      <c r="X1457" s="196" t="s">
        <v>186</v>
      </c>
      <c r="Y1457" s="196" t="s">
        <v>34</v>
      </c>
      <c r="Z1457" s="198" t="s">
        <v>978</v>
      </c>
      <c r="AA1457" s="196" t="s">
        <v>11204</v>
      </c>
      <c r="AB1457" s="196" t="s">
        <v>11203</v>
      </c>
      <c r="AC1457" s="200">
        <v>1</v>
      </c>
      <c r="AD1457" s="200" t="s">
        <v>8231</v>
      </c>
      <c r="AE1457" s="212">
        <v>2</v>
      </c>
      <c r="AF1457" s="212">
        <v>32978.980000000003</v>
      </c>
    </row>
    <row r="1458" spans="1:33" hidden="1" x14ac:dyDescent="0.25">
      <c r="A1458" s="209">
        <v>118428</v>
      </c>
      <c r="B1458" s="210">
        <v>4</v>
      </c>
      <c r="C1458" s="196" t="s">
        <v>114</v>
      </c>
      <c r="D1458" s="201">
        <v>41263</v>
      </c>
      <c r="E1458" s="196" t="s">
        <v>195</v>
      </c>
      <c r="F1458" s="201">
        <v>42963</v>
      </c>
      <c r="G1458" s="196" t="s">
        <v>143</v>
      </c>
      <c r="H1458" s="198" t="s">
        <v>489</v>
      </c>
      <c r="I1458" s="196" t="s">
        <v>975</v>
      </c>
      <c r="K1458" s="196" t="s">
        <v>491</v>
      </c>
      <c r="L1458" s="200" t="s">
        <v>183</v>
      </c>
      <c r="M1458" s="198" t="s">
        <v>976</v>
      </c>
      <c r="N1458" s="198" t="s">
        <v>977</v>
      </c>
      <c r="O1458" s="196" t="s">
        <v>40</v>
      </c>
      <c r="P1458" s="198" t="s">
        <v>166</v>
      </c>
      <c r="R1458" s="196" t="s">
        <v>39</v>
      </c>
      <c r="S1458" s="196" t="s">
        <v>45</v>
      </c>
      <c r="T1458" s="211">
        <v>0.01</v>
      </c>
      <c r="W1458" s="200" t="s">
        <v>93</v>
      </c>
      <c r="X1458" s="196" t="s">
        <v>186</v>
      </c>
      <c r="Y1458" s="196" t="s">
        <v>34</v>
      </c>
      <c r="Z1458" s="198" t="s">
        <v>978</v>
      </c>
      <c r="AA1458" s="196" t="s">
        <v>11205</v>
      </c>
      <c r="AB1458" s="196" t="s">
        <v>11203</v>
      </c>
      <c r="AC1458" s="200">
        <v>2</v>
      </c>
      <c r="AD1458" s="200" t="s">
        <v>8231</v>
      </c>
      <c r="AE1458" s="203" t="s">
        <v>505</v>
      </c>
      <c r="AF1458" s="212">
        <v>31250</v>
      </c>
    </row>
    <row r="1459" spans="1:33" hidden="1" x14ac:dyDescent="0.25">
      <c r="A1459" s="209">
        <v>118428</v>
      </c>
      <c r="B1459" s="210">
        <v>4</v>
      </c>
      <c r="C1459" s="196" t="s">
        <v>114</v>
      </c>
      <c r="D1459" s="201">
        <v>41263</v>
      </c>
      <c r="E1459" s="196" t="s">
        <v>195</v>
      </c>
      <c r="F1459" s="201">
        <v>42963</v>
      </c>
      <c r="G1459" s="196" t="s">
        <v>143</v>
      </c>
      <c r="H1459" s="198" t="s">
        <v>489</v>
      </c>
      <c r="I1459" s="196" t="s">
        <v>975</v>
      </c>
      <c r="K1459" s="196" t="s">
        <v>491</v>
      </c>
      <c r="L1459" s="200" t="s">
        <v>183</v>
      </c>
      <c r="M1459" s="198" t="s">
        <v>976</v>
      </c>
      <c r="N1459" s="198" t="s">
        <v>977</v>
      </c>
      <c r="O1459" s="196" t="s">
        <v>40</v>
      </c>
      <c r="P1459" s="198" t="s">
        <v>166</v>
      </c>
      <c r="R1459" s="196" t="s">
        <v>39</v>
      </c>
      <c r="S1459" s="196" t="s">
        <v>45</v>
      </c>
      <c r="T1459" s="211">
        <v>0.01</v>
      </c>
      <c r="W1459" s="200" t="s">
        <v>93</v>
      </c>
      <c r="X1459" s="196" t="s">
        <v>186</v>
      </c>
      <c r="Y1459" s="196" t="s">
        <v>34</v>
      </c>
      <c r="Z1459" s="198" t="s">
        <v>978</v>
      </c>
      <c r="AA1459" s="196" t="s">
        <v>11206</v>
      </c>
      <c r="AB1459" s="196" t="s">
        <v>11203</v>
      </c>
      <c r="AC1459" s="200">
        <v>3</v>
      </c>
      <c r="AD1459" s="200" t="s">
        <v>8231</v>
      </c>
      <c r="AE1459" s="203" t="s">
        <v>505</v>
      </c>
      <c r="AF1459" s="212">
        <v>518438.1</v>
      </c>
    </row>
    <row r="1460" spans="1:33" hidden="1" x14ac:dyDescent="0.25">
      <c r="A1460" s="209">
        <v>118429</v>
      </c>
      <c r="B1460" s="210">
        <v>1</v>
      </c>
      <c r="C1460" s="196" t="s">
        <v>97</v>
      </c>
      <c r="D1460" s="201">
        <v>41263</v>
      </c>
      <c r="E1460" s="196" t="s">
        <v>195</v>
      </c>
      <c r="F1460" s="201">
        <v>44217.875069444446</v>
      </c>
      <c r="G1460" s="196" t="s">
        <v>161</v>
      </c>
      <c r="H1460" s="198" t="s">
        <v>204</v>
      </c>
      <c r="I1460" s="196" t="s">
        <v>1451</v>
      </c>
      <c r="J1460" s="196" t="s">
        <v>101</v>
      </c>
      <c r="L1460" s="200" t="s">
        <v>101</v>
      </c>
      <c r="M1460" s="198" t="s">
        <v>11207</v>
      </c>
      <c r="N1460" s="198" t="s">
        <v>11208</v>
      </c>
      <c r="O1460" s="196" t="s">
        <v>40</v>
      </c>
      <c r="P1460" s="198" t="s">
        <v>473</v>
      </c>
      <c r="R1460" s="196" t="s">
        <v>39</v>
      </c>
      <c r="S1460" s="196" t="s">
        <v>46</v>
      </c>
      <c r="T1460" s="211">
        <v>1.6E-2</v>
      </c>
      <c r="U1460" s="201">
        <v>43637</v>
      </c>
      <c r="W1460" s="200" t="s">
        <v>93</v>
      </c>
      <c r="X1460" s="196" t="s">
        <v>13</v>
      </c>
      <c r="Z1460" s="198" t="s">
        <v>11209</v>
      </c>
      <c r="AA1460" s="196" t="s">
        <v>11210</v>
      </c>
      <c r="AB1460" s="196" t="s">
        <v>11211</v>
      </c>
      <c r="AC1460" s="200">
        <v>0</v>
      </c>
      <c r="AD1460" s="200" t="s">
        <v>8231</v>
      </c>
      <c r="AE1460" s="203" t="s">
        <v>505</v>
      </c>
      <c r="AF1460" s="212">
        <v>137000</v>
      </c>
      <c r="AG1460" s="198" t="s">
        <v>11212</v>
      </c>
    </row>
    <row r="1461" spans="1:33" hidden="1" x14ac:dyDescent="0.25">
      <c r="A1461" s="209">
        <v>118429</v>
      </c>
      <c r="B1461" s="210">
        <v>1</v>
      </c>
      <c r="C1461" s="196" t="s">
        <v>97</v>
      </c>
      <c r="D1461" s="201">
        <v>41263</v>
      </c>
      <c r="E1461" s="196" t="s">
        <v>195</v>
      </c>
      <c r="F1461" s="201">
        <v>44217.875069444446</v>
      </c>
      <c r="G1461" s="196" t="s">
        <v>161</v>
      </c>
      <c r="H1461" s="198" t="s">
        <v>204</v>
      </c>
      <c r="I1461" s="196" t="s">
        <v>1451</v>
      </c>
      <c r="J1461" s="196" t="s">
        <v>101</v>
      </c>
      <c r="L1461" s="200" t="s">
        <v>101</v>
      </c>
      <c r="M1461" s="198" t="s">
        <v>11207</v>
      </c>
      <c r="N1461" s="198" t="s">
        <v>11208</v>
      </c>
      <c r="O1461" s="196" t="s">
        <v>40</v>
      </c>
      <c r="P1461" s="198" t="s">
        <v>473</v>
      </c>
      <c r="R1461" s="196" t="s">
        <v>39</v>
      </c>
      <c r="S1461" s="196" t="s">
        <v>46</v>
      </c>
      <c r="T1461" s="211">
        <v>1.6E-2</v>
      </c>
      <c r="U1461" s="201">
        <v>43637</v>
      </c>
      <c r="W1461" s="200" t="s">
        <v>93</v>
      </c>
      <c r="X1461" s="196" t="s">
        <v>13</v>
      </c>
      <c r="Z1461" s="198" t="s">
        <v>11209</v>
      </c>
      <c r="AA1461" s="196" t="s">
        <v>11213</v>
      </c>
      <c r="AB1461" s="196" t="s">
        <v>11211</v>
      </c>
      <c r="AC1461" s="200">
        <v>1</v>
      </c>
      <c r="AD1461" s="200" t="s">
        <v>8231</v>
      </c>
      <c r="AE1461" s="203" t="s">
        <v>505</v>
      </c>
      <c r="AF1461" s="212">
        <v>69000</v>
      </c>
      <c r="AG1461" s="198" t="s">
        <v>11212</v>
      </c>
    </row>
    <row r="1462" spans="1:33" hidden="1" x14ac:dyDescent="0.25">
      <c r="A1462" s="209">
        <v>118429</v>
      </c>
      <c r="B1462" s="210">
        <v>1</v>
      </c>
      <c r="C1462" s="196" t="s">
        <v>97</v>
      </c>
      <c r="D1462" s="201">
        <v>41263</v>
      </c>
      <c r="E1462" s="196" t="s">
        <v>195</v>
      </c>
      <c r="F1462" s="201">
        <v>44217.875069444446</v>
      </c>
      <c r="G1462" s="196" t="s">
        <v>161</v>
      </c>
      <c r="H1462" s="198" t="s">
        <v>204</v>
      </c>
      <c r="I1462" s="196" t="s">
        <v>1451</v>
      </c>
      <c r="J1462" s="196" t="s">
        <v>101</v>
      </c>
      <c r="L1462" s="200" t="s">
        <v>101</v>
      </c>
      <c r="M1462" s="198" t="s">
        <v>11207</v>
      </c>
      <c r="N1462" s="198" t="s">
        <v>11208</v>
      </c>
      <c r="O1462" s="196" t="s">
        <v>40</v>
      </c>
      <c r="P1462" s="198" t="s">
        <v>473</v>
      </c>
      <c r="R1462" s="196" t="s">
        <v>39</v>
      </c>
      <c r="S1462" s="196" t="s">
        <v>46</v>
      </c>
      <c r="T1462" s="211">
        <v>1.6E-2</v>
      </c>
      <c r="U1462" s="201">
        <v>43637</v>
      </c>
      <c r="W1462" s="200" t="s">
        <v>93</v>
      </c>
      <c r="X1462" s="196" t="s">
        <v>13</v>
      </c>
      <c r="Z1462" s="198" t="s">
        <v>11209</v>
      </c>
      <c r="AA1462" s="196" t="s">
        <v>11214</v>
      </c>
      <c r="AB1462" s="196" t="s">
        <v>11211</v>
      </c>
      <c r="AC1462" s="200">
        <v>3</v>
      </c>
      <c r="AD1462" s="200" t="s">
        <v>8231</v>
      </c>
      <c r="AE1462" s="203" t="s">
        <v>505</v>
      </c>
      <c r="AF1462" s="212">
        <v>1850063</v>
      </c>
      <c r="AG1462" s="198" t="s">
        <v>11212</v>
      </c>
    </row>
    <row r="1463" spans="1:33" hidden="1" x14ac:dyDescent="0.25">
      <c r="A1463" s="209">
        <v>118443</v>
      </c>
      <c r="B1463" s="210">
        <v>4</v>
      </c>
      <c r="C1463" s="196" t="s">
        <v>114</v>
      </c>
      <c r="D1463" s="201">
        <v>41270</v>
      </c>
      <c r="E1463" s="196" t="s">
        <v>1892</v>
      </c>
      <c r="F1463" s="201">
        <v>43952</v>
      </c>
      <c r="G1463" s="196" t="s">
        <v>170</v>
      </c>
      <c r="H1463" s="198" t="s">
        <v>961</v>
      </c>
      <c r="I1463" s="196" t="s">
        <v>1893</v>
      </c>
      <c r="J1463" s="196" t="s">
        <v>101</v>
      </c>
      <c r="K1463" s="196" t="s">
        <v>1894</v>
      </c>
      <c r="L1463" s="200" t="s">
        <v>101</v>
      </c>
      <c r="M1463" s="198" t="s">
        <v>1895</v>
      </c>
      <c r="N1463" s="198" t="s">
        <v>1896</v>
      </c>
      <c r="O1463" s="196" t="s">
        <v>1836</v>
      </c>
      <c r="P1463" s="198" t="s">
        <v>1897</v>
      </c>
      <c r="R1463" s="196" t="s">
        <v>47</v>
      </c>
      <c r="S1463" s="196" t="s">
        <v>45</v>
      </c>
      <c r="T1463" s="211">
        <v>0</v>
      </c>
      <c r="U1463" s="201">
        <v>43140</v>
      </c>
      <c r="W1463" s="200" t="s">
        <v>93</v>
      </c>
      <c r="X1463" s="196" t="s">
        <v>103</v>
      </c>
      <c r="AA1463" s="196" t="s">
        <v>11215</v>
      </c>
      <c r="AB1463" s="196" t="s">
        <v>11216</v>
      </c>
      <c r="AC1463" s="200">
        <v>0</v>
      </c>
      <c r="AD1463" s="200" t="s">
        <v>8231</v>
      </c>
      <c r="AE1463" s="212">
        <v>-261.35000000000002</v>
      </c>
      <c r="AF1463" s="212">
        <v>126460.65</v>
      </c>
      <c r="AG1463" s="198" t="s">
        <v>1898</v>
      </c>
    </row>
    <row r="1464" spans="1:33" hidden="1" x14ac:dyDescent="0.25">
      <c r="A1464" s="209">
        <v>118443</v>
      </c>
      <c r="B1464" s="210">
        <v>4</v>
      </c>
      <c r="C1464" s="196" t="s">
        <v>114</v>
      </c>
      <c r="D1464" s="201">
        <v>41270</v>
      </c>
      <c r="E1464" s="196" t="s">
        <v>1892</v>
      </c>
      <c r="F1464" s="201">
        <v>43952</v>
      </c>
      <c r="G1464" s="196" t="s">
        <v>170</v>
      </c>
      <c r="H1464" s="198" t="s">
        <v>961</v>
      </c>
      <c r="I1464" s="196" t="s">
        <v>1893</v>
      </c>
      <c r="J1464" s="196" t="s">
        <v>101</v>
      </c>
      <c r="K1464" s="196" t="s">
        <v>1894</v>
      </c>
      <c r="L1464" s="200" t="s">
        <v>101</v>
      </c>
      <c r="M1464" s="198" t="s">
        <v>1895</v>
      </c>
      <c r="N1464" s="198" t="s">
        <v>1896</v>
      </c>
      <c r="O1464" s="196" t="s">
        <v>1836</v>
      </c>
      <c r="P1464" s="198" t="s">
        <v>1897</v>
      </c>
      <c r="R1464" s="196" t="s">
        <v>47</v>
      </c>
      <c r="S1464" s="196" t="s">
        <v>45</v>
      </c>
      <c r="T1464" s="211">
        <v>0</v>
      </c>
      <c r="U1464" s="201">
        <v>43140</v>
      </c>
      <c r="W1464" s="200" t="s">
        <v>93</v>
      </c>
      <c r="X1464" s="196" t="s">
        <v>103</v>
      </c>
      <c r="AA1464" s="196" t="s">
        <v>11217</v>
      </c>
      <c r="AB1464" s="196" t="s">
        <v>11216</v>
      </c>
      <c r="AC1464" s="200">
        <v>1</v>
      </c>
      <c r="AD1464" s="200" t="s">
        <v>8231</v>
      </c>
      <c r="AE1464" s="212">
        <v>-2856.1</v>
      </c>
      <c r="AF1464" s="212">
        <v>36254.9</v>
      </c>
      <c r="AG1464" s="198" t="s">
        <v>1898</v>
      </c>
    </row>
    <row r="1465" spans="1:33" hidden="1" x14ac:dyDescent="0.25">
      <c r="A1465" s="209">
        <v>118443</v>
      </c>
      <c r="B1465" s="210">
        <v>4</v>
      </c>
      <c r="C1465" s="196" t="s">
        <v>114</v>
      </c>
      <c r="D1465" s="201">
        <v>41270</v>
      </c>
      <c r="E1465" s="196" t="s">
        <v>1892</v>
      </c>
      <c r="F1465" s="201">
        <v>43952</v>
      </c>
      <c r="G1465" s="196" t="s">
        <v>170</v>
      </c>
      <c r="H1465" s="198" t="s">
        <v>961</v>
      </c>
      <c r="I1465" s="196" t="s">
        <v>1893</v>
      </c>
      <c r="J1465" s="196" t="s">
        <v>101</v>
      </c>
      <c r="K1465" s="196" t="s">
        <v>1894</v>
      </c>
      <c r="L1465" s="200" t="s">
        <v>101</v>
      </c>
      <c r="M1465" s="198" t="s">
        <v>1895</v>
      </c>
      <c r="N1465" s="198" t="s">
        <v>1896</v>
      </c>
      <c r="O1465" s="196" t="s">
        <v>1836</v>
      </c>
      <c r="P1465" s="198" t="s">
        <v>1897</v>
      </c>
      <c r="R1465" s="196" t="s">
        <v>47</v>
      </c>
      <c r="S1465" s="196" t="s">
        <v>45</v>
      </c>
      <c r="T1465" s="211">
        <v>0</v>
      </c>
      <c r="U1465" s="201">
        <v>43140</v>
      </c>
      <c r="W1465" s="200" t="s">
        <v>93</v>
      </c>
      <c r="X1465" s="196" t="s">
        <v>103</v>
      </c>
      <c r="AA1465" s="196" t="s">
        <v>11218</v>
      </c>
      <c r="AB1465" s="196" t="s">
        <v>11216</v>
      </c>
      <c r="AC1465" s="200">
        <v>2</v>
      </c>
      <c r="AD1465" s="200" t="s">
        <v>8231</v>
      </c>
      <c r="AE1465" s="212">
        <v>-39266.04</v>
      </c>
      <c r="AF1465" s="212">
        <v>60733.96</v>
      </c>
      <c r="AG1465" s="198" t="s">
        <v>1898</v>
      </c>
    </row>
    <row r="1466" spans="1:33" hidden="1" x14ac:dyDescent="0.25">
      <c r="A1466" s="209">
        <v>118443</v>
      </c>
      <c r="B1466" s="210">
        <v>4</v>
      </c>
      <c r="C1466" s="196" t="s">
        <v>114</v>
      </c>
      <c r="D1466" s="201">
        <v>41270</v>
      </c>
      <c r="E1466" s="196" t="s">
        <v>1892</v>
      </c>
      <c r="F1466" s="201">
        <v>43952</v>
      </c>
      <c r="G1466" s="196" t="s">
        <v>170</v>
      </c>
      <c r="H1466" s="198" t="s">
        <v>961</v>
      </c>
      <c r="I1466" s="196" t="s">
        <v>1893</v>
      </c>
      <c r="J1466" s="196" t="s">
        <v>101</v>
      </c>
      <c r="K1466" s="196" t="s">
        <v>1894</v>
      </c>
      <c r="L1466" s="200" t="s">
        <v>101</v>
      </c>
      <c r="M1466" s="198" t="s">
        <v>1895</v>
      </c>
      <c r="N1466" s="198" t="s">
        <v>1896</v>
      </c>
      <c r="O1466" s="196" t="s">
        <v>1836</v>
      </c>
      <c r="P1466" s="198" t="s">
        <v>1897</v>
      </c>
      <c r="R1466" s="196" t="s">
        <v>47</v>
      </c>
      <c r="S1466" s="196" t="s">
        <v>45</v>
      </c>
      <c r="T1466" s="211">
        <v>0</v>
      </c>
      <c r="U1466" s="201">
        <v>43140</v>
      </c>
      <c r="W1466" s="200" t="s">
        <v>93</v>
      </c>
      <c r="X1466" s="196" t="s">
        <v>103</v>
      </c>
      <c r="AA1466" s="196" t="s">
        <v>11219</v>
      </c>
      <c r="AB1466" s="196" t="s">
        <v>11216</v>
      </c>
      <c r="AC1466" s="200">
        <v>3</v>
      </c>
      <c r="AD1466" s="200" t="s">
        <v>8231</v>
      </c>
      <c r="AE1466" s="212">
        <v>61333.81</v>
      </c>
      <c r="AF1466" s="212">
        <v>1849810.81</v>
      </c>
      <c r="AG1466" s="198" t="s">
        <v>1898</v>
      </c>
    </row>
    <row r="1467" spans="1:33" hidden="1" x14ac:dyDescent="0.25">
      <c r="A1467" s="209">
        <v>118453</v>
      </c>
      <c r="B1467" s="210">
        <v>4</v>
      </c>
      <c r="C1467" s="196" t="s">
        <v>114</v>
      </c>
      <c r="D1467" s="201">
        <v>41281</v>
      </c>
      <c r="E1467" s="196" t="s">
        <v>1892</v>
      </c>
      <c r="F1467" s="201">
        <v>43952</v>
      </c>
      <c r="G1467" s="196" t="s">
        <v>170</v>
      </c>
      <c r="H1467" s="198" t="s">
        <v>420</v>
      </c>
      <c r="I1467" s="196" t="s">
        <v>708</v>
      </c>
      <c r="J1467" s="196" t="s">
        <v>101</v>
      </c>
      <c r="K1467" s="196" t="s">
        <v>1894</v>
      </c>
      <c r="L1467" s="200" t="s">
        <v>101</v>
      </c>
      <c r="M1467" s="198" t="s">
        <v>11220</v>
      </c>
      <c r="N1467" s="198" t="s">
        <v>1897</v>
      </c>
      <c r="O1467" s="196" t="s">
        <v>1836</v>
      </c>
      <c r="P1467" s="198" t="s">
        <v>1897</v>
      </c>
      <c r="R1467" s="196" t="s">
        <v>47</v>
      </c>
      <c r="S1467" s="196" t="s">
        <v>45</v>
      </c>
      <c r="T1467" s="211">
        <v>0.33300000000000002</v>
      </c>
      <c r="U1467" s="201">
        <v>43329</v>
      </c>
      <c r="W1467" s="200" t="s">
        <v>93</v>
      </c>
      <c r="X1467" s="196" t="s">
        <v>103</v>
      </c>
      <c r="AA1467" s="196" t="s">
        <v>11221</v>
      </c>
      <c r="AB1467" s="196" t="s">
        <v>11222</v>
      </c>
      <c r="AC1467" s="200">
        <v>0</v>
      </c>
      <c r="AD1467" s="200" t="s">
        <v>8231</v>
      </c>
      <c r="AE1467" s="212">
        <v>-5122.21</v>
      </c>
      <c r="AF1467" s="212">
        <v>128459.79</v>
      </c>
      <c r="AG1467" s="198" t="s">
        <v>11223</v>
      </c>
    </row>
    <row r="1468" spans="1:33" hidden="1" x14ac:dyDescent="0.25">
      <c r="A1468" s="209">
        <v>118453</v>
      </c>
      <c r="B1468" s="210">
        <v>4</v>
      </c>
      <c r="C1468" s="196" t="s">
        <v>114</v>
      </c>
      <c r="D1468" s="201">
        <v>41281</v>
      </c>
      <c r="E1468" s="196" t="s">
        <v>1892</v>
      </c>
      <c r="F1468" s="201">
        <v>43952</v>
      </c>
      <c r="G1468" s="196" t="s">
        <v>170</v>
      </c>
      <c r="H1468" s="198" t="s">
        <v>420</v>
      </c>
      <c r="I1468" s="196" t="s">
        <v>708</v>
      </c>
      <c r="J1468" s="196" t="s">
        <v>101</v>
      </c>
      <c r="K1468" s="196" t="s">
        <v>1894</v>
      </c>
      <c r="L1468" s="200" t="s">
        <v>101</v>
      </c>
      <c r="M1468" s="198" t="s">
        <v>11220</v>
      </c>
      <c r="N1468" s="198" t="s">
        <v>1897</v>
      </c>
      <c r="O1468" s="196" t="s">
        <v>1836</v>
      </c>
      <c r="P1468" s="198" t="s">
        <v>1897</v>
      </c>
      <c r="R1468" s="196" t="s">
        <v>47</v>
      </c>
      <c r="S1468" s="196" t="s">
        <v>45</v>
      </c>
      <c r="T1468" s="211">
        <v>0.33300000000000002</v>
      </c>
      <c r="U1468" s="201">
        <v>43329</v>
      </c>
      <c r="W1468" s="200" t="s">
        <v>93</v>
      </c>
      <c r="X1468" s="196" t="s">
        <v>103</v>
      </c>
      <c r="AA1468" s="196" t="s">
        <v>11224</v>
      </c>
      <c r="AB1468" s="196" t="s">
        <v>11222</v>
      </c>
      <c r="AC1468" s="200">
        <v>1</v>
      </c>
      <c r="AD1468" s="200" t="s">
        <v>8231</v>
      </c>
      <c r="AE1468" s="212">
        <v>-2016.09</v>
      </c>
      <c r="AF1468" s="212">
        <v>85683.91</v>
      </c>
      <c r="AG1468" s="198" t="s">
        <v>11223</v>
      </c>
    </row>
    <row r="1469" spans="1:33" hidden="1" x14ac:dyDescent="0.25">
      <c r="A1469" s="209">
        <v>118453</v>
      </c>
      <c r="B1469" s="210">
        <v>4</v>
      </c>
      <c r="C1469" s="196" t="s">
        <v>114</v>
      </c>
      <c r="D1469" s="201">
        <v>41281</v>
      </c>
      <c r="E1469" s="196" t="s">
        <v>1892</v>
      </c>
      <c r="F1469" s="201">
        <v>43952</v>
      </c>
      <c r="G1469" s="196" t="s">
        <v>170</v>
      </c>
      <c r="H1469" s="198" t="s">
        <v>420</v>
      </c>
      <c r="I1469" s="196" t="s">
        <v>708</v>
      </c>
      <c r="J1469" s="196" t="s">
        <v>101</v>
      </c>
      <c r="K1469" s="196" t="s">
        <v>1894</v>
      </c>
      <c r="L1469" s="200" t="s">
        <v>101</v>
      </c>
      <c r="M1469" s="198" t="s">
        <v>11220</v>
      </c>
      <c r="N1469" s="198" t="s">
        <v>1897</v>
      </c>
      <c r="O1469" s="196" t="s">
        <v>1836</v>
      </c>
      <c r="P1469" s="198" t="s">
        <v>1897</v>
      </c>
      <c r="R1469" s="196" t="s">
        <v>47</v>
      </c>
      <c r="S1469" s="196" t="s">
        <v>45</v>
      </c>
      <c r="T1469" s="211">
        <v>0.33300000000000002</v>
      </c>
      <c r="U1469" s="201">
        <v>43329</v>
      </c>
      <c r="W1469" s="200" t="s">
        <v>93</v>
      </c>
      <c r="X1469" s="196" t="s">
        <v>103</v>
      </c>
      <c r="AA1469" s="196" t="s">
        <v>11225</v>
      </c>
      <c r="AB1469" s="196" t="s">
        <v>11222</v>
      </c>
      <c r="AC1469" s="200">
        <v>2</v>
      </c>
      <c r="AD1469" s="200" t="s">
        <v>8231</v>
      </c>
      <c r="AE1469" s="212">
        <v>-324141.11</v>
      </c>
      <c r="AF1469" s="212">
        <v>87858.89</v>
      </c>
      <c r="AG1469" s="198" t="s">
        <v>11223</v>
      </c>
    </row>
    <row r="1470" spans="1:33" hidden="1" x14ac:dyDescent="0.25">
      <c r="A1470" s="209">
        <v>118453</v>
      </c>
      <c r="B1470" s="210">
        <v>4</v>
      </c>
      <c r="C1470" s="196" t="s">
        <v>114</v>
      </c>
      <c r="D1470" s="201">
        <v>41281</v>
      </c>
      <c r="E1470" s="196" t="s">
        <v>1892</v>
      </c>
      <c r="F1470" s="201">
        <v>43952</v>
      </c>
      <c r="G1470" s="196" t="s">
        <v>170</v>
      </c>
      <c r="H1470" s="198" t="s">
        <v>420</v>
      </c>
      <c r="I1470" s="196" t="s">
        <v>708</v>
      </c>
      <c r="J1470" s="196" t="s">
        <v>101</v>
      </c>
      <c r="K1470" s="196" t="s">
        <v>1894</v>
      </c>
      <c r="L1470" s="200" t="s">
        <v>101</v>
      </c>
      <c r="M1470" s="198" t="s">
        <v>11220</v>
      </c>
      <c r="N1470" s="198" t="s">
        <v>1897</v>
      </c>
      <c r="O1470" s="196" t="s">
        <v>1836</v>
      </c>
      <c r="P1470" s="198" t="s">
        <v>1897</v>
      </c>
      <c r="R1470" s="196" t="s">
        <v>47</v>
      </c>
      <c r="S1470" s="196" t="s">
        <v>45</v>
      </c>
      <c r="T1470" s="211">
        <v>0.33300000000000002</v>
      </c>
      <c r="U1470" s="201">
        <v>43329</v>
      </c>
      <c r="W1470" s="200" t="s">
        <v>93</v>
      </c>
      <c r="X1470" s="196" t="s">
        <v>103</v>
      </c>
      <c r="AA1470" s="196" t="s">
        <v>11226</v>
      </c>
      <c r="AB1470" s="196" t="s">
        <v>11222</v>
      </c>
      <c r="AC1470" s="200">
        <v>3</v>
      </c>
      <c r="AD1470" s="200" t="s">
        <v>8231</v>
      </c>
      <c r="AE1470" s="212">
        <v>-46679.93</v>
      </c>
      <c r="AF1470" s="212">
        <v>667697.06999999995</v>
      </c>
      <c r="AG1470" s="198" t="s">
        <v>11223</v>
      </c>
    </row>
    <row r="1471" spans="1:33" ht="72" hidden="1" x14ac:dyDescent="0.25">
      <c r="A1471" s="209">
        <v>118459</v>
      </c>
      <c r="B1471" s="210">
        <v>1</v>
      </c>
      <c r="C1471" s="196" t="s">
        <v>97</v>
      </c>
      <c r="D1471" s="201">
        <v>41282</v>
      </c>
      <c r="E1471" s="196" t="s">
        <v>1892</v>
      </c>
      <c r="F1471" s="201">
        <v>44390.875069444446</v>
      </c>
      <c r="G1471" s="196" t="s">
        <v>161</v>
      </c>
      <c r="H1471" s="198" t="s">
        <v>1105</v>
      </c>
      <c r="I1471" s="196" t="s">
        <v>10734</v>
      </c>
      <c r="J1471" s="196" t="s">
        <v>101</v>
      </c>
      <c r="L1471" s="200" t="s">
        <v>101</v>
      </c>
      <c r="M1471" s="198" t="s">
        <v>11227</v>
      </c>
      <c r="N1471" s="198" t="s">
        <v>11228</v>
      </c>
      <c r="O1471" s="196" t="s">
        <v>1836</v>
      </c>
      <c r="P1471" s="198" t="s">
        <v>1906</v>
      </c>
      <c r="R1471" s="196" t="s">
        <v>47</v>
      </c>
      <c r="S1471" s="196" t="s">
        <v>45</v>
      </c>
      <c r="T1471" s="211">
        <v>3.0000000000000001E-3</v>
      </c>
      <c r="U1471" s="201">
        <v>43966</v>
      </c>
      <c r="W1471" s="200" t="s">
        <v>93</v>
      </c>
      <c r="X1471" s="196" t="s">
        <v>13</v>
      </c>
      <c r="AA1471" s="196" t="s">
        <v>11229</v>
      </c>
      <c r="AB1471" s="196" t="s">
        <v>11230</v>
      </c>
      <c r="AC1471" s="200">
        <v>0</v>
      </c>
      <c r="AD1471" s="200" t="s">
        <v>8231</v>
      </c>
      <c r="AE1471" s="203" t="s">
        <v>505</v>
      </c>
      <c r="AF1471" s="212">
        <v>48300</v>
      </c>
      <c r="AG1471" s="198" t="s">
        <v>11231</v>
      </c>
    </row>
    <row r="1472" spans="1:33" ht="72" hidden="1" x14ac:dyDescent="0.25">
      <c r="A1472" s="209">
        <v>118459</v>
      </c>
      <c r="B1472" s="210">
        <v>1</v>
      </c>
      <c r="C1472" s="196" t="s">
        <v>97</v>
      </c>
      <c r="D1472" s="201">
        <v>41282</v>
      </c>
      <c r="E1472" s="196" t="s">
        <v>1892</v>
      </c>
      <c r="F1472" s="201">
        <v>44390.875069444446</v>
      </c>
      <c r="G1472" s="196" t="s">
        <v>161</v>
      </c>
      <c r="H1472" s="198" t="s">
        <v>1105</v>
      </c>
      <c r="I1472" s="196" t="s">
        <v>10734</v>
      </c>
      <c r="J1472" s="196" t="s">
        <v>101</v>
      </c>
      <c r="L1472" s="200" t="s">
        <v>101</v>
      </c>
      <c r="M1472" s="198" t="s">
        <v>11227</v>
      </c>
      <c r="N1472" s="198" t="s">
        <v>11228</v>
      </c>
      <c r="O1472" s="196" t="s">
        <v>1836</v>
      </c>
      <c r="P1472" s="198" t="s">
        <v>1906</v>
      </c>
      <c r="R1472" s="196" t="s">
        <v>47</v>
      </c>
      <c r="S1472" s="196" t="s">
        <v>45</v>
      </c>
      <c r="T1472" s="211">
        <v>3.0000000000000001E-3</v>
      </c>
      <c r="U1472" s="201">
        <v>43966</v>
      </c>
      <c r="W1472" s="200" t="s">
        <v>93</v>
      </c>
      <c r="X1472" s="196" t="s">
        <v>13</v>
      </c>
      <c r="AA1472" s="196" t="s">
        <v>11232</v>
      </c>
      <c r="AB1472" s="196" t="s">
        <v>11230</v>
      </c>
      <c r="AC1472" s="200">
        <v>1</v>
      </c>
      <c r="AD1472" s="200" t="s">
        <v>8231</v>
      </c>
      <c r="AE1472" s="203" t="s">
        <v>505</v>
      </c>
      <c r="AF1472" s="212">
        <v>118000</v>
      </c>
      <c r="AG1472" s="198" t="s">
        <v>11231</v>
      </c>
    </row>
    <row r="1473" spans="1:33" ht="72" hidden="1" x14ac:dyDescent="0.25">
      <c r="A1473" s="209">
        <v>118459</v>
      </c>
      <c r="B1473" s="210">
        <v>1</v>
      </c>
      <c r="C1473" s="196" t="s">
        <v>97</v>
      </c>
      <c r="D1473" s="201">
        <v>41282</v>
      </c>
      <c r="E1473" s="196" t="s">
        <v>1892</v>
      </c>
      <c r="F1473" s="201">
        <v>44390.875069444446</v>
      </c>
      <c r="G1473" s="196" t="s">
        <v>161</v>
      </c>
      <c r="H1473" s="198" t="s">
        <v>1105</v>
      </c>
      <c r="I1473" s="196" t="s">
        <v>10734</v>
      </c>
      <c r="J1473" s="196" t="s">
        <v>101</v>
      </c>
      <c r="L1473" s="200" t="s">
        <v>101</v>
      </c>
      <c r="M1473" s="198" t="s">
        <v>11227</v>
      </c>
      <c r="N1473" s="198" t="s">
        <v>11228</v>
      </c>
      <c r="O1473" s="196" t="s">
        <v>1836</v>
      </c>
      <c r="P1473" s="198" t="s">
        <v>1906</v>
      </c>
      <c r="R1473" s="196" t="s">
        <v>47</v>
      </c>
      <c r="S1473" s="196" t="s">
        <v>45</v>
      </c>
      <c r="T1473" s="211">
        <v>3.0000000000000001E-3</v>
      </c>
      <c r="U1473" s="201">
        <v>43966</v>
      </c>
      <c r="W1473" s="200" t="s">
        <v>93</v>
      </c>
      <c r="X1473" s="196" t="s">
        <v>13</v>
      </c>
      <c r="AA1473" s="196" t="s">
        <v>11233</v>
      </c>
      <c r="AB1473" s="196" t="s">
        <v>11230</v>
      </c>
      <c r="AC1473" s="200">
        <v>2</v>
      </c>
      <c r="AD1473" s="200" t="s">
        <v>8231</v>
      </c>
      <c r="AE1473" s="203" t="s">
        <v>505</v>
      </c>
      <c r="AF1473" s="212">
        <v>35000</v>
      </c>
      <c r="AG1473" s="198" t="s">
        <v>11231</v>
      </c>
    </row>
    <row r="1474" spans="1:33" ht="72" hidden="1" x14ac:dyDescent="0.25">
      <c r="A1474" s="209">
        <v>118459</v>
      </c>
      <c r="B1474" s="210">
        <v>1</v>
      </c>
      <c r="C1474" s="196" t="s">
        <v>97</v>
      </c>
      <c r="D1474" s="201">
        <v>41282</v>
      </c>
      <c r="E1474" s="196" t="s">
        <v>1892</v>
      </c>
      <c r="F1474" s="201">
        <v>44390.875069444446</v>
      </c>
      <c r="G1474" s="196" t="s">
        <v>161</v>
      </c>
      <c r="H1474" s="198" t="s">
        <v>1105</v>
      </c>
      <c r="I1474" s="196" t="s">
        <v>10734</v>
      </c>
      <c r="J1474" s="196" t="s">
        <v>101</v>
      </c>
      <c r="L1474" s="200" t="s">
        <v>101</v>
      </c>
      <c r="M1474" s="198" t="s">
        <v>11227</v>
      </c>
      <c r="N1474" s="198" t="s">
        <v>11228</v>
      </c>
      <c r="O1474" s="196" t="s">
        <v>1836</v>
      </c>
      <c r="P1474" s="198" t="s">
        <v>1906</v>
      </c>
      <c r="R1474" s="196" t="s">
        <v>47</v>
      </c>
      <c r="S1474" s="196" t="s">
        <v>45</v>
      </c>
      <c r="T1474" s="211">
        <v>3.0000000000000001E-3</v>
      </c>
      <c r="U1474" s="201">
        <v>43966</v>
      </c>
      <c r="W1474" s="200" t="s">
        <v>93</v>
      </c>
      <c r="X1474" s="196" t="s">
        <v>13</v>
      </c>
      <c r="AA1474" s="196" t="s">
        <v>11234</v>
      </c>
      <c r="AB1474" s="196" t="s">
        <v>11230</v>
      </c>
      <c r="AC1474" s="200">
        <v>3</v>
      </c>
      <c r="AD1474" s="200" t="s">
        <v>8231</v>
      </c>
      <c r="AE1474" s="203" t="s">
        <v>505</v>
      </c>
      <c r="AF1474" s="212">
        <v>1291146.76</v>
      </c>
      <c r="AG1474" s="198" t="s">
        <v>11231</v>
      </c>
    </row>
    <row r="1475" spans="1:33" ht="72" hidden="1" x14ac:dyDescent="0.25">
      <c r="A1475" s="209">
        <v>118466</v>
      </c>
      <c r="B1475" s="210">
        <v>2</v>
      </c>
      <c r="C1475" s="196" t="s">
        <v>122</v>
      </c>
      <c r="D1475" s="201">
        <v>41285</v>
      </c>
      <c r="E1475" s="196" t="s">
        <v>2500</v>
      </c>
      <c r="F1475" s="201">
        <v>44715</v>
      </c>
      <c r="G1475" s="196" t="s">
        <v>222</v>
      </c>
      <c r="H1475" s="198" t="s">
        <v>1828</v>
      </c>
      <c r="I1475" s="196" t="s">
        <v>524</v>
      </c>
      <c r="J1475" s="196" t="s">
        <v>101</v>
      </c>
      <c r="L1475" s="200" t="s">
        <v>101</v>
      </c>
      <c r="M1475" s="198" t="s">
        <v>11235</v>
      </c>
      <c r="N1475" s="198" t="s">
        <v>11236</v>
      </c>
      <c r="O1475" s="196" t="s">
        <v>91</v>
      </c>
      <c r="P1475" s="198" t="s">
        <v>157</v>
      </c>
      <c r="R1475" s="196" t="s">
        <v>47</v>
      </c>
      <c r="S1475" s="196" t="s">
        <v>46</v>
      </c>
      <c r="T1475" s="211">
        <v>0</v>
      </c>
      <c r="W1475" s="200" t="s">
        <v>93</v>
      </c>
      <c r="AA1475" s="196" t="s">
        <v>11237</v>
      </c>
      <c r="AB1475" s="196" t="s">
        <v>11238</v>
      </c>
      <c r="AC1475" s="200">
        <v>0</v>
      </c>
      <c r="AD1475" s="200" t="s">
        <v>8231</v>
      </c>
      <c r="AE1475" s="203" t="s">
        <v>505</v>
      </c>
      <c r="AF1475" s="212">
        <v>35000</v>
      </c>
    </row>
    <row r="1476" spans="1:33" ht="72" hidden="1" x14ac:dyDescent="0.25">
      <c r="A1476" s="209">
        <v>118466</v>
      </c>
      <c r="B1476" s="210">
        <v>2</v>
      </c>
      <c r="C1476" s="196" t="s">
        <v>122</v>
      </c>
      <c r="D1476" s="201">
        <v>41285</v>
      </c>
      <c r="E1476" s="196" t="s">
        <v>2500</v>
      </c>
      <c r="F1476" s="201">
        <v>44715</v>
      </c>
      <c r="G1476" s="196" t="s">
        <v>222</v>
      </c>
      <c r="H1476" s="198" t="s">
        <v>1828</v>
      </c>
      <c r="I1476" s="196" t="s">
        <v>524</v>
      </c>
      <c r="J1476" s="196" t="s">
        <v>101</v>
      </c>
      <c r="L1476" s="200" t="s">
        <v>101</v>
      </c>
      <c r="M1476" s="198" t="s">
        <v>11235</v>
      </c>
      <c r="N1476" s="198" t="s">
        <v>11236</v>
      </c>
      <c r="O1476" s="196" t="s">
        <v>91</v>
      </c>
      <c r="P1476" s="198" t="s">
        <v>157</v>
      </c>
      <c r="R1476" s="196" t="s">
        <v>47</v>
      </c>
      <c r="S1476" s="196" t="s">
        <v>46</v>
      </c>
      <c r="T1476" s="211">
        <v>0</v>
      </c>
      <c r="W1476" s="200" t="s">
        <v>93</v>
      </c>
      <c r="AA1476" s="196" t="s">
        <v>11239</v>
      </c>
      <c r="AB1476" s="196" t="s">
        <v>11238</v>
      </c>
      <c r="AC1476" s="200">
        <v>1</v>
      </c>
      <c r="AD1476" s="200" t="s">
        <v>8231</v>
      </c>
      <c r="AE1476" s="203" t="s">
        <v>505</v>
      </c>
      <c r="AF1476" s="212">
        <v>30000</v>
      </c>
    </row>
    <row r="1477" spans="1:33" ht="72" hidden="1" x14ac:dyDescent="0.25">
      <c r="A1477" s="209">
        <v>118466</v>
      </c>
      <c r="B1477" s="210">
        <v>2</v>
      </c>
      <c r="C1477" s="196" t="s">
        <v>122</v>
      </c>
      <c r="D1477" s="201">
        <v>41285</v>
      </c>
      <c r="E1477" s="196" t="s">
        <v>2500</v>
      </c>
      <c r="F1477" s="201">
        <v>44715</v>
      </c>
      <c r="G1477" s="196" t="s">
        <v>222</v>
      </c>
      <c r="H1477" s="198" t="s">
        <v>1828</v>
      </c>
      <c r="I1477" s="196" t="s">
        <v>524</v>
      </c>
      <c r="J1477" s="196" t="s">
        <v>101</v>
      </c>
      <c r="L1477" s="200" t="s">
        <v>101</v>
      </c>
      <c r="M1477" s="198" t="s">
        <v>11235</v>
      </c>
      <c r="N1477" s="198" t="s">
        <v>11236</v>
      </c>
      <c r="O1477" s="196" t="s">
        <v>91</v>
      </c>
      <c r="P1477" s="198" t="s">
        <v>157</v>
      </c>
      <c r="R1477" s="196" t="s">
        <v>47</v>
      </c>
      <c r="S1477" s="196" t="s">
        <v>46</v>
      </c>
      <c r="T1477" s="211">
        <v>0</v>
      </c>
      <c r="W1477" s="200" t="s">
        <v>93</v>
      </c>
      <c r="AA1477" s="196" t="s">
        <v>11240</v>
      </c>
      <c r="AB1477" s="196" t="s">
        <v>11238</v>
      </c>
      <c r="AC1477" s="200">
        <v>3</v>
      </c>
      <c r="AD1477" s="200" t="s">
        <v>8231</v>
      </c>
      <c r="AE1477" s="203" t="s">
        <v>505</v>
      </c>
      <c r="AF1477" s="212">
        <v>611232</v>
      </c>
    </row>
    <row r="1478" spans="1:33" ht="72" hidden="1" x14ac:dyDescent="0.25">
      <c r="A1478" s="209">
        <v>118492</v>
      </c>
      <c r="B1478" s="210">
        <v>4</v>
      </c>
      <c r="C1478" s="196" t="s">
        <v>85</v>
      </c>
      <c r="D1478" s="201">
        <v>41292</v>
      </c>
      <c r="E1478" s="196" t="s">
        <v>4103</v>
      </c>
      <c r="F1478" s="201">
        <v>44376</v>
      </c>
      <c r="G1478" s="196" t="s">
        <v>4070</v>
      </c>
      <c r="H1478" s="198" t="s">
        <v>88</v>
      </c>
      <c r="I1478" s="196" t="s">
        <v>11241</v>
      </c>
      <c r="M1478" s="198" t="s">
        <v>11242</v>
      </c>
      <c r="N1478" s="198" t="s">
        <v>11243</v>
      </c>
      <c r="O1478" s="196" t="s">
        <v>91</v>
      </c>
      <c r="P1478" s="198" t="s">
        <v>92</v>
      </c>
      <c r="R1478" s="196" t="s">
        <v>47</v>
      </c>
      <c r="S1478" s="196" t="s">
        <v>41</v>
      </c>
      <c r="T1478" s="211">
        <v>0.73</v>
      </c>
      <c r="W1478" s="200" t="s">
        <v>93</v>
      </c>
      <c r="X1478" s="196" t="s">
        <v>103</v>
      </c>
      <c r="AA1478" s="196" t="s">
        <v>11244</v>
      </c>
      <c r="AB1478" s="196" t="s">
        <v>11245</v>
      </c>
      <c r="AC1478" s="200">
        <v>0</v>
      </c>
      <c r="AD1478" s="200" t="s">
        <v>8231</v>
      </c>
      <c r="AE1478" s="203" t="s">
        <v>505</v>
      </c>
      <c r="AF1478" s="212">
        <v>115250</v>
      </c>
    </row>
    <row r="1479" spans="1:33" ht="72" hidden="1" x14ac:dyDescent="0.25">
      <c r="A1479" s="209">
        <v>118492</v>
      </c>
      <c r="B1479" s="210">
        <v>4</v>
      </c>
      <c r="C1479" s="196" t="s">
        <v>85</v>
      </c>
      <c r="D1479" s="201">
        <v>41292</v>
      </c>
      <c r="E1479" s="196" t="s">
        <v>4103</v>
      </c>
      <c r="F1479" s="201">
        <v>44376</v>
      </c>
      <c r="G1479" s="196" t="s">
        <v>4070</v>
      </c>
      <c r="H1479" s="198" t="s">
        <v>88</v>
      </c>
      <c r="I1479" s="196" t="s">
        <v>11241</v>
      </c>
      <c r="M1479" s="198" t="s">
        <v>11242</v>
      </c>
      <c r="N1479" s="198" t="s">
        <v>11243</v>
      </c>
      <c r="O1479" s="196" t="s">
        <v>91</v>
      </c>
      <c r="P1479" s="198" t="s">
        <v>92</v>
      </c>
      <c r="R1479" s="196" t="s">
        <v>47</v>
      </c>
      <c r="S1479" s="196" t="s">
        <v>41</v>
      </c>
      <c r="T1479" s="211">
        <v>0.73</v>
      </c>
      <c r="W1479" s="200" t="s">
        <v>93</v>
      </c>
      <c r="X1479" s="196" t="s">
        <v>103</v>
      </c>
      <c r="AA1479" s="196" t="s">
        <v>11246</v>
      </c>
      <c r="AB1479" s="196" t="s">
        <v>11245</v>
      </c>
      <c r="AC1479" s="200">
        <v>1</v>
      </c>
      <c r="AD1479" s="200" t="s">
        <v>8231</v>
      </c>
      <c r="AE1479" s="203" t="s">
        <v>505</v>
      </c>
      <c r="AF1479" s="212">
        <v>166000</v>
      </c>
    </row>
    <row r="1480" spans="1:33" ht="72" hidden="1" x14ac:dyDescent="0.25">
      <c r="A1480" s="209">
        <v>118492</v>
      </c>
      <c r="B1480" s="210">
        <v>4</v>
      </c>
      <c r="C1480" s="196" t="s">
        <v>85</v>
      </c>
      <c r="D1480" s="201">
        <v>41292</v>
      </c>
      <c r="E1480" s="196" t="s">
        <v>4103</v>
      </c>
      <c r="F1480" s="201">
        <v>44376</v>
      </c>
      <c r="G1480" s="196" t="s">
        <v>4070</v>
      </c>
      <c r="H1480" s="198" t="s">
        <v>88</v>
      </c>
      <c r="I1480" s="196" t="s">
        <v>11241</v>
      </c>
      <c r="M1480" s="198" t="s">
        <v>11242</v>
      </c>
      <c r="N1480" s="198" t="s">
        <v>11243</v>
      </c>
      <c r="O1480" s="196" t="s">
        <v>91</v>
      </c>
      <c r="P1480" s="198" t="s">
        <v>92</v>
      </c>
      <c r="R1480" s="196" t="s">
        <v>47</v>
      </c>
      <c r="S1480" s="196" t="s">
        <v>41</v>
      </c>
      <c r="T1480" s="211">
        <v>0.73</v>
      </c>
      <c r="W1480" s="200" t="s">
        <v>93</v>
      </c>
      <c r="X1480" s="196" t="s">
        <v>103</v>
      </c>
      <c r="AA1480" s="196" t="s">
        <v>11247</v>
      </c>
      <c r="AB1480" s="196" t="s">
        <v>11245</v>
      </c>
      <c r="AC1480" s="200">
        <v>2</v>
      </c>
      <c r="AD1480" s="200" t="s">
        <v>8231</v>
      </c>
      <c r="AE1480" s="203" t="s">
        <v>505</v>
      </c>
      <c r="AF1480" s="212">
        <v>281000</v>
      </c>
    </row>
    <row r="1481" spans="1:33" hidden="1" x14ac:dyDescent="0.25">
      <c r="A1481" s="209">
        <v>118494</v>
      </c>
      <c r="B1481" s="210">
        <v>3</v>
      </c>
      <c r="C1481" s="196" t="s">
        <v>97</v>
      </c>
      <c r="D1481" s="201">
        <v>41298</v>
      </c>
      <c r="E1481" s="196" t="s">
        <v>385</v>
      </c>
      <c r="F1481" s="201">
        <v>44280</v>
      </c>
      <c r="G1481" s="196" t="s">
        <v>152</v>
      </c>
      <c r="H1481" s="198" t="s">
        <v>365</v>
      </c>
      <c r="I1481" s="196" t="s">
        <v>1505</v>
      </c>
      <c r="J1481" s="196" t="s">
        <v>1506</v>
      </c>
      <c r="M1481" s="198" t="s">
        <v>11248</v>
      </c>
      <c r="O1481" s="196" t="s">
        <v>103</v>
      </c>
      <c r="P1481" s="198" t="s">
        <v>1789</v>
      </c>
      <c r="R1481" s="196" t="s">
        <v>47</v>
      </c>
      <c r="S1481" s="196" t="s">
        <v>45</v>
      </c>
      <c r="T1481" s="202" t="s">
        <v>505</v>
      </c>
      <c r="U1481" s="201">
        <v>42342</v>
      </c>
      <c r="W1481" s="200" t="s">
        <v>93</v>
      </c>
      <c r="X1481" s="196" t="s">
        <v>13</v>
      </c>
      <c r="AA1481" s="196" t="s">
        <v>11249</v>
      </c>
      <c r="AC1481" s="200">
        <v>1</v>
      </c>
      <c r="AD1481" s="200" t="s">
        <v>8250</v>
      </c>
      <c r="AE1481" s="203" t="s">
        <v>505</v>
      </c>
      <c r="AF1481" s="212">
        <v>28883.57</v>
      </c>
      <c r="AG1481" s="198" t="s">
        <v>11250</v>
      </c>
    </row>
    <row r="1482" spans="1:33" hidden="1" x14ac:dyDescent="0.25">
      <c r="A1482" s="209">
        <v>118494</v>
      </c>
      <c r="B1482" s="210">
        <v>3</v>
      </c>
      <c r="C1482" s="196" t="s">
        <v>97</v>
      </c>
      <c r="D1482" s="201">
        <v>41298</v>
      </c>
      <c r="E1482" s="196" t="s">
        <v>385</v>
      </c>
      <c r="F1482" s="201">
        <v>44280</v>
      </c>
      <c r="G1482" s="196" t="s">
        <v>152</v>
      </c>
      <c r="H1482" s="198" t="s">
        <v>365</v>
      </c>
      <c r="I1482" s="196" t="s">
        <v>1505</v>
      </c>
      <c r="J1482" s="196" t="s">
        <v>1506</v>
      </c>
      <c r="M1482" s="198" t="s">
        <v>11248</v>
      </c>
      <c r="O1482" s="196" t="s">
        <v>103</v>
      </c>
      <c r="P1482" s="198" t="s">
        <v>1789</v>
      </c>
      <c r="R1482" s="196" t="s">
        <v>47</v>
      </c>
      <c r="S1482" s="196" t="s">
        <v>45</v>
      </c>
      <c r="T1482" s="202" t="s">
        <v>505</v>
      </c>
      <c r="U1482" s="201">
        <v>42342</v>
      </c>
      <c r="W1482" s="200" t="s">
        <v>93</v>
      </c>
      <c r="X1482" s="196" t="s">
        <v>13</v>
      </c>
      <c r="AA1482" s="196" t="s">
        <v>11251</v>
      </c>
      <c r="AC1482" s="200">
        <v>2</v>
      </c>
      <c r="AD1482" s="200" t="s">
        <v>8250</v>
      </c>
      <c r="AE1482" s="203" t="s">
        <v>505</v>
      </c>
      <c r="AF1482" s="212">
        <v>418500</v>
      </c>
      <c r="AG1482" s="198" t="s">
        <v>11250</v>
      </c>
    </row>
    <row r="1483" spans="1:33" hidden="1" x14ac:dyDescent="0.25">
      <c r="A1483" s="209">
        <v>118494</v>
      </c>
      <c r="B1483" s="210">
        <v>3</v>
      </c>
      <c r="C1483" s="196" t="s">
        <v>97</v>
      </c>
      <c r="D1483" s="201">
        <v>41298</v>
      </c>
      <c r="E1483" s="196" t="s">
        <v>385</v>
      </c>
      <c r="F1483" s="201">
        <v>44280</v>
      </c>
      <c r="G1483" s="196" t="s">
        <v>152</v>
      </c>
      <c r="H1483" s="198" t="s">
        <v>365</v>
      </c>
      <c r="I1483" s="196" t="s">
        <v>1505</v>
      </c>
      <c r="J1483" s="196" t="s">
        <v>1506</v>
      </c>
      <c r="M1483" s="198" t="s">
        <v>11248</v>
      </c>
      <c r="O1483" s="196" t="s">
        <v>103</v>
      </c>
      <c r="P1483" s="198" t="s">
        <v>1789</v>
      </c>
      <c r="R1483" s="196" t="s">
        <v>47</v>
      </c>
      <c r="S1483" s="196" t="s">
        <v>45</v>
      </c>
      <c r="T1483" s="202" t="s">
        <v>505</v>
      </c>
      <c r="U1483" s="201">
        <v>42342</v>
      </c>
      <c r="W1483" s="200" t="s">
        <v>93</v>
      </c>
      <c r="X1483" s="196" t="s">
        <v>13</v>
      </c>
      <c r="AA1483" s="196" t="s">
        <v>11252</v>
      </c>
      <c r="AC1483" s="200">
        <v>3</v>
      </c>
      <c r="AD1483" s="200" t="s">
        <v>8250</v>
      </c>
      <c r="AE1483" s="203" t="s">
        <v>505</v>
      </c>
      <c r="AF1483" s="212">
        <v>632044.74</v>
      </c>
      <c r="AG1483" s="198" t="s">
        <v>11250</v>
      </c>
    </row>
    <row r="1484" spans="1:33" ht="36" hidden="1" x14ac:dyDescent="0.25">
      <c r="A1484" s="209">
        <v>118502</v>
      </c>
      <c r="B1484" s="210">
        <v>2</v>
      </c>
      <c r="C1484" s="196" t="s">
        <v>97</v>
      </c>
      <c r="D1484" s="201">
        <v>41303</v>
      </c>
      <c r="E1484" s="196" t="s">
        <v>1833</v>
      </c>
      <c r="F1484" s="201">
        <v>44538</v>
      </c>
      <c r="G1484" s="196" t="s">
        <v>426</v>
      </c>
      <c r="H1484" s="198" t="s">
        <v>223</v>
      </c>
      <c r="I1484" s="196" t="s">
        <v>466</v>
      </c>
      <c r="J1484" s="196" t="s">
        <v>101</v>
      </c>
      <c r="L1484" s="200" t="s">
        <v>101</v>
      </c>
      <c r="M1484" s="198" t="s">
        <v>1834</v>
      </c>
      <c r="N1484" s="198" t="s">
        <v>1835</v>
      </c>
      <c r="O1484" s="196" t="s">
        <v>1836</v>
      </c>
      <c r="P1484" s="198" t="s">
        <v>1835</v>
      </c>
      <c r="R1484" s="196" t="s">
        <v>47</v>
      </c>
      <c r="S1484" s="196" t="s">
        <v>45</v>
      </c>
      <c r="T1484" s="211">
        <v>0</v>
      </c>
      <c r="U1484" s="201">
        <v>43868</v>
      </c>
      <c r="W1484" s="200" t="s">
        <v>93</v>
      </c>
      <c r="X1484" s="196" t="s">
        <v>103</v>
      </c>
      <c r="AA1484" s="196" t="s">
        <v>11253</v>
      </c>
      <c r="AB1484" s="196" t="s">
        <v>11254</v>
      </c>
      <c r="AC1484" s="200">
        <v>0</v>
      </c>
      <c r="AD1484" s="200" t="s">
        <v>8231</v>
      </c>
      <c r="AE1484" s="203" t="s">
        <v>505</v>
      </c>
      <c r="AF1484" s="212">
        <v>35000</v>
      </c>
      <c r="AG1484" s="198" t="s">
        <v>1837</v>
      </c>
    </row>
    <row r="1485" spans="1:33" ht="36" hidden="1" x14ac:dyDescent="0.25">
      <c r="A1485" s="209">
        <v>118502</v>
      </c>
      <c r="B1485" s="210">
        <v>2</v>
      </c>
      <c r="C1485" s="196" t="s">
        <v>97</v>
      </c>
      <c r="D1485" s="201">
        <v>41303</v>
      </c>
      <c r="E1485" s="196" t="s">
        <v>1833</v>
      </c>
      <c r="F1485" s="201">
        <v>44538</v>
      </c>
      <c r="G1485" s="196" t="s">
        <v>426</v>
      </c>
      <c r="H1485" s="198" t="s">
        <v>223</v>
      </c>
      <c r="I1485" s="196" t="s">
        <v>466</v>
      </c>
      <c r="J1485" s="196" t="s">
        <v>101</v>
      </c>
      <c r="L1485" s="200" t="s">
        <v>101</v>
      </c>
      <c r="M1485" s="198" t="s">
        <v>1834</v>
      </c>
      <c r="N1485" s="198" t="s">
        <v>1835</v>
      </c>
      <c r="O1485" s="196" t="s">
        <v>1836</v>
      </c>
      <c r="P1485" s="198" t="s">
        <v>1835</v>
      </c>
      <c r="R1485" s="196" t="s">
        <v>47</v>
      </c>
      <c r="S1485" s="196" t="s">
        <v>45</v>
      </c>
      <c r="T1485" s="211">
        <v>0</v>
      </c>
      <c r="U1485" s="201">
        <v>43868</v>
      </c>
      <c r="W1485" s="200" t="s">
        <v>93</v>
      </c>
      <c r="X1485" s="196" t="s">
        <v>103</v>
      </c>
      <c r="AA1485" s="196" t="s">
        <v>11255</v>
      </c>
      <c r="AB1485" s="196" t="s">
        <v>11254</v>
      </c>
      <c r="AC1485" s="200">
        <v>1</v>
      </c>
      <c r="AD1485" s="200" t="s">
        <v>8231</v>
      </c>
      <c r="AE1485" s="203" t="s">
        <v>505</v>
      </c>
      <c r="AF1485" s="212">
        <v>140000</v>
      </c>
      <c r="AG1485" s="198" t="s">
        <v>1837</v>
      </c>
    </row>
    <row r="1486" spans="1:33" ht="36" hidden="1" x14ac:dyDescent="0.25">
      <c r="A1486" s="209">
        <v>118502</v>
      </c>
      <c r="B1486" s="210">
        <v>2</v>
      </c>
      <c r="C1486" s="196" t="s">
        <v>97</v>
      </c>
      <c r="D1486" s="201">
        <v>41303</v>
      </c>
      <c r="E1486" s="196" t="s">
        <v>1833</v>
      </c>
      <c r="F1486" s="201">
        <v>44538</v>
      </c>
      <c r="G1486" s="196" t="s">
        <v>426</v>
      </c>
      <c r="H1486" s="198" t="s">
        <v>223</v>
      </c>
      <c r="I1486" s="196" t="s">
        <v>466</v>
      </c>
      <c r="J1486" s="196" t="s">
        <v>101</v>
      </c>
      <c r="L1486" s="200" t="s">
        <v>101</v>
      </c>
      <c r="M1486" s="198" t="s">
        <v>1834</v>
      </c>
      <c r="N1486" s="198" t="s">
        <v>1835</v>
      </c>
      <c r="O1486" s="196" t="s">
        <v>1836</v>
      </c>
      <c r="P1486" s="198" t="s">
        <v>1835</v>
      </c>
      <c r="R1486" s="196" t="s">
        <v>47</v>
      </c>
      <c r="S1486" s="196" t="s">
        <v>45</v>
      </c>
      <c r="T1486" s="211">
        <v>0</v>
      </c>
      <c r="U1486" s="201">
        <v>43868</v>
      </c>
      <c r="W1486" s="200" t="s">
        <v>93</v>
      </c>
      <c r="X1486" s="196" t="s">
        <v>103</v>
      </c>
      <c r="AA1486" s="196" t="s">
        <v>11256</v>
      </c>
      <c r="AB1486" s="196" t="s">
        <v>11254</v>
      </c>
      <c r="AC1486" s="200">
        <v>2</v>
      </c>
      <c r="AD1486" s="200" t="s">
        <v>8231</v>
      </c>
      <c r="AE1486" s="212">
        <v>425000</v>
      </c>
      <c r="AF1486" s="212">
        <v>803000</v>
      </c>
      <c r="AG1486" s="198" t="s">
        <v>1837</v>
      </c>
    </row>
    <row r="1487" spans="1:33" ht="36" hidden="1" x14ac:dyDescent="0.25">
      <c r="A1487" s="209">
        <v>118502</v>
      </c>
      <c r="B1487" s="210">
        <v>2</v>
      </c>
      <c r="C1487" s="196" t="s">
        <v>97</v>
      </c>
      <c r="D1487" s="201">
        <v>41303</v>
      </c>
      <c r="E1487" s="196" t="s">
        <v>1833</v>
      </c>
      <c r="F1487" s="201">
        <v>44538</v>
      </c>
      <c r="G1487" s="196" t="s">
        <v>426</v>
      </c>
      <c r="H1487" s="198" t="s">
        <v>223</v>
      </c>
      <c r="I1487" s="196" t="s">
        <v>466</v>
      </c>
      <c r="J1487" s="196" t="s">
        <v>101</v>
      </c>
      <c r="L1487" s="200" t="s">
        <v>101</v>
      </c>
      <c r="M1487" s="198" t="s">
        <v>1834</v>
      </c>
      <c r="N1487" s="198" t="s">
        <v>1835</v>
      </c>
      <c r="O1487" s="196" t="s">
        <v>1836</v>
      </c>
      <c r="P1487" s="198" t="s">
        <v>1835</v>
      </c>
      <c r="R1487" s="196" t="s">
        <v>47</v>
      </c>
      <c r="S1487" s="196" t="s">
        <v>45</v>
      </c>
      <c r="T1487" s="211">
        <v>0</v>
      </c>
      <c r="U1487" s="201">
        <v>43868</v>
      </c>
      <c r="W1487" s="200" t="s">
        <v>93</v>
      </c>
      <c r="X1487" s="196" t="s">
        <v>103</v>
      </c>
      <c r="AA1487" s="196" t="s">
        <v>11257</v>
      </c>
      <c r="AB1487" s="196" t="s">
        <v>11254</v>
      </c>
      <c r="AC1487" s="200">
        <v>3</v>
      </c>
      <c r="AD1487" s="200" t="s">
        <v>8231</v>
      </c>
      <c r="AE1487" s="203" t="s">
        <v>505</v>
      </c>
      <c r="AF1487" s="212">
        <v>2161108</v>
      </c>
      <c r="AG1487" s="198" t="s">
        <v>1837</v>
      </c>
    </row>
    <row r="1488" spans="1:33" hidden="1" x14ac:dyDescent="0.25">
      <c r="A1488" s="209">
        <v>118540</v>
      </c>
      <c r="B1488" s="210">
        <v>4</v>
      </c>
      <c r="C1488" s="196" t="s">
        <v>85</v>
      </c>
      <c r="D1488" s="201">
        <v>41316</v>
      </c>
      <c r="E1488" s="196" t="s">
        <v>98</v>
      </c>
      <c r="F1488" s="201">
        <v>43475</v>
      </c>
      <c r="G1488" s="196" t="s">
        <v>152</v>
      </c>
      <c r="H1488" s="198" t="s">
        <v>2044</v>
      </c>
      <c r="I1488" s="196" t="s">
        <v>6600</v>
      </c>
      <c r="J1488" s="196" t="s">
        <v>101</v>
      </c>
      <c r="L1488" s="200" t="s">
        <v>101</v>
      </c>
      <c r="M1488" s="198" t="s">
        <v>11258</v>
      </c>
      <c r="O1488" s="196" t="s">
        <v>438</v>
      </c>
      <c r="P1488" s="198" t="s">
        <v>166</v>
      </c>
      <c r="R1488" s="196" t="s">
        <v>39</v>
      </c>
      <c r="S1488" s="196" t="s">
        <v>45</v>
      </c>
      <c r="T1488" s="211">
        <v>0</v>
      </c>
      <c r="W1488" s="200" t="s">
        <v>93</v>
      </c>
      <c r="X1488" s="196" t="s">
        <v>103</v>
      </c>
      <c r="Z1488" s="198" t="s">
        <v>11259</v>
      </c>
      <c r="AA1488" s="196" t="s">
        <v>11260</v>
      </c>
      <c r="AC1488" s="200">
        <v>3</v>
      </c>
      <c r="AD1488" s="200" t="s">
        <v>8274</v>
      </c>
      <c r="AE1488" s="203" t="s">
        <v>505</v>
      </c>
      <c r="AF1488" s="212">
        <v>65500</v>
      </c>
    </row>
    <row r="1489" spans="1:33" ht="36" hidden="1" x14ac:dyDescent="0.25">
      <c r="A1489" s="209">
        <v>118554</v>
      </c>
      <c r="B1489" s="210">
        <v>4</v>
      </c>
      <c r="C1489" s="196" t="s">
        <v>114</v>
      </c>
      <c r="D1489" s="201">
        <v>41327</v>
      </c>
      <c r="E1489" s="196" t="s">
        <v>4103</v>
      </c>
      <c r="F1489" s="201">
        <v>44539</v>
      </c>
      <c r="G1489" s="196" t="s">
        <v>170</v>
      </c>
      <c r="H1489" s="198" t="s">
        <v>2853</v>
      </c>
      <c r="I1489" s="196" t="s">
        <v>5356</v>
      </c>
      <c r="J1489" s="196" t="s">
        <v>101</v>
      </c>
      <c r="L1489" s="200" t="s">
        <v>101</v>
      </c>
      <c r="M1489" s="198" t="s">
        <v>5357</v>
      </c>
      <c r="N1489" s="198" t="s">
        <v>5358</v>
      </c>
      <c r="O1489" s="196" t="s">
        <v>91</v>
      </c>
      <c r="P1489" s="198" t="s">
        <v>5359</v>
      </c>
      <c r="R1489" s="196" t="s">
        <v>47</v>
      </c>
      <c r="S1489" s="196" t="s">
        <v>45</v>
      </c>
      <c r="T1489" s="211">
        <v>0</v>
      </c>
      <c r="W1489" s="200" t="s">
        <v>93</v>
      </c>
      <c r="X1489" s="196" t="s">
        <v>103</v>
      </c>
      <c r="AA1489" s="196" t="s">
        <v>11261</v>
      </c>
      <c r="AB1489" s="196" t="s">
        <v>11262</v>
      </c>
      <c r="AC1489" s="200">
        <v>0</v>
      </c>
      <c r="AD1489" s="200" t="s">
        <v>93</v>
      </c>
      <c r="AE1489" s="203" t="s">
        <v>505</v>
      </c>
      <c r="AF1489" s="212">
        <v>42205.61</v>
      </c>
    </row>
    <row r="1490" spans="1:33" ht="36" hidden="1" x14ac:dyDescent="0.25">
      <c r="A1490" s="209">
        <v>118554</v>
      </c>
      <c r="B1490" s="210">
        <v>4</v>
      </c>
      <c r="C1490" s="196" t="s">
        <v>114</v>
      </c>
      <c r="D1490" s="201">
        <v>41327</v>
      </c>
      <c r="E1490" s="196" t="s">
        <v>4103</v>
      </c>
      <c r="F1490" s="201">
        <v>44539</v>
      </c>
      <c r="G1490" s="196" t="s">
        <v>170</v>
      </c>
      <c r="H1490" s="198" t="s">
        <v>2853</v>
      </c>
      <c r="I1490" s="196" t="s">
        <v>5356</v>
      </c>
      <c r="J1490" s="196" t="s">
        <v>101</v>
      </c>
      <c r="L1490" s="200" t="s">
        <v>101</v>
      </c>
      <c r="M1490" s="198" t="s">
        <v>5357</v>
      </c>
      <c r="N1490" s="198" t="s">
        <v>5358</v>
      </c>
      <c r="O1490" s="196" t="s">
        <v>91</v>
      </c>
      <c r="P1490" s="198" t="s">
        <v>5359</v>
      </c>
      <c r="R1490" s="196" t="s">
        <v>47</v>
      </c>
      <c r="S1490" s="196" t="s">
        <v>45</v>
      </c>
      <c r="T1490" s="211">
        <v>0</v>
      </c>
      <c r="W1490" s="200" t="s">
        <v>93</v>
      </c>
      <c r="X1490" s="196" t="s">
        <v>103</v>
      </c>
      <c r="AA1490" s="196" t="s">
        <v>11263</v>
      </c>
      <c r="AB1490" s="196" t="s">
        <v>11264</v>
      </c>
      <c r="AC1490" s="200">
        <v>1</v>
      </c>
      <c r="AD1490" s="200" t="s">
        <v>8231</v>
      </c>
      <c r="AE1490" s="212">
        <v>-3355.48</v>
      </c>
      <c r="AF1490" s="212">
        <v>44644.52</v>
      </c>
    </row>
    <row r="1491" spans="1:33" ht="36" hidden="1" x14ac:dyDescent="0.25">
      <c r="A1491" s="209">
        <v>118554</v>
      </c>
      <c r="B1491" s="210">
        <v>4</v>
      </c>
      <c r="C1491" s="196" t="s">
        <v>114</v>
      </c>
      <c r="D1491" s="201">
        <v>41327</v>
      </c>
      <c r="E1491" s="196" t="s">
        <v>4103</v>
      </c>
      <c r="F1491" s="201">
        <v>44539</v>
      </c>
      <c r="G1491" s="196" t="s">
        <v>170</v>
      </c>
      <c r="H1491" s="198" t="s">
        <v>2853</v>
      </c>
      <c r="I1491" s="196" t="s">
        <v>5356</v>
      </c>
      <c r="J1491" s="196" t="s">
        <v>101</v>
      </c>
      <c r="L1491" s="200" t="s">
        <v>101</v>
      </c>
      <c r="M1491" s="198" t="s">
        <v>5357</v>
      </c>
      <c r="N1491" s="198" t="s">
        <v>5358</v>
      </c>
      <c r="O1491" s="196" t="s">
        <v>91</v>
      </c>
      <c r="P1491" s="198" t="s">
        <v>5359</v>
      </c>
      <c r="R1491" s="196" t="s">
        <v>47</v>
      </c>
      <c r="S1491" s="196" t="s">
        <v>45</v>
      </c>
      <c r="T1491" s="211">
        <v>0</v>
      </c>
      <c r="W1491" s="200" t="s">
        <v>93</v>
      </c>
      <c r="X1491" s="196" t="s">
        <v>103</v>
      </c>
      <c r="AA1491" s="196" t="s">
        <v>11265</v>
      </c>
      <c r="AB1491" s="196" t="s">
        <v>11264</v>
      </c>
      <c r="AC1491" s="200">
        <v>2</v>
      </c>
      <c r="AD1491" s="200" t="s">
        <v>8231</v>
      </c>
      <c r="AE1491" s="212">
        <v>-18741.669999999998</v>
      </c>
      <c r="AF1491" s="212">
        <v>1258.33</v>
      </c>
    </row>
    <row r="1492" spans="1:33" ht="36" hidden="1" x14ac:dyDescent="0.25">
      <c r="A1492" s="209">
        <v>118554</v>
      </c>
      <c r="B1492" s="210">
        <v>4</v>
      </c>
      <c r="C1492" s="196" t="s">
        <v>114</v>
      </c>
      <c r="D1492" s="201">
        <v>41327</v>
      </c>
      <c r="E1492" s="196" t="s">
        <v>4103</v>
      </c>
      <c r="F1492" s="201">
        <v>44539</v>
      </c>
      <c r="G1492" s="196" t="s">
        <v>170</v>
      </c>
      <c r="H1492" s="198" t="s">
        <v>2853</v>
      </c>
      <c r="I1492" s="196" t="s">
        <v>5356</v>
      </c>
      <c r="J1492" s="196" t="s">
        <v>101</v>
      </c>
      <c r="L1492" s="200" t="s">
        <v>101</v>
      </c>
      <c r="M1492" s="198" t="s">
        <v>5357</v>
      </c>
      <c r="N1492" s="198" t="s">
        <v>5358</v>
      </c>
      <c r="O1492" s="196" t="s">
        <v>91</v>
      </c>
      <c r="P1492" s="198" t="s">
        <v>5359</v>
      </c>
      <c r="R1492" s="196" t="s">
        <v>47</v>
      </c>
      <c r="S1492" s="196" t="s">
        <v>45</v>
      </c>
      <c r="T1492" s="211">
        <v>0</v>
      </c>
      <c r="W1492" s="200" t="s">
        <v>93</v>
      </c>
      <c r="X1492" s="196" t="s">
        <v>103</v>
      </c>
      <c r="AA1492" s="196" t="s">
        <v>11266</v>
      </c>
      <c r="AB1492" s="196" t="s">
        <v>11264</v>
      </c>
      <c r="AC1492" s="200">
        <v>3</v>
      </c>
      <c r="AD1492" s="200" t="s">
        <v>8231</v>
      </c>
      <c r="AE1492" s="212">
        <v>-202231</v>
      </c>
      <c r="AF1492" s="212">
        <v>1242978</v>
      </c>
    </row>
    <row r="1493" spans="1:33" hidden="1" x14ac:dyDescent="0.25">
      <c r="A1493" s="209">
        <v>118589</v>
      </c>
      <c r="B1493" s="210">
        <v>3</v>
      </c>
      <c r="C1493" s="196" t="s">
        <v>114</v>
      </c>
      <c r="D1493" s="201">
        <v>41338</v>
      </c>
      <c r="E1493" s="196" t="s">
        <v>98</v>
      </c>
      <c r="F1493" s="201">
        <v>44461</v>
      </c>
      <c r="G1493" s="196" t="s">
        <v>98</v>
      </c>
      <c r="H1493" s="198" t="s">
        <v>538</v>
      </c>
      <c r="I1493" s="196" t="s">
        <v>2466</v>
      </c>
      <c r="J1493" s="196" t="s">
        <v>101</v>
      </c>
      <c r="L1493" s="200" t="s">
        <v>101</v>
      </c>
      <c r="M1493" s="198" t="s">
        <v>11267</v>
      </c>
      <c r="O1493" s="196" t="s">
        <v>438</v>
      </c>
      <c r="P1493" s="198" t="s">
        <v>439</v>
      </c>
      <c r="R1493" s="196" t="s">
        <v>39</v>
      </c>
      <c r="S1493" s="196" t="s">
        <v>46</v>
      </c>
      <c r="T1493" s="211">
        <v>0</v>
      </c>
      <c r="W1493" s="200" t="s">
        <v>93</v>
      </c>
      <c r="X1493" s="196" t="s">
        <v>13</v>
      </c>
      <c r="Z1493" s="198" t="s">
        <v>11268</v>
      </c>
      <c r="AA1493" s="196" t="s">
        <v>11269</v>
      </c>
      <c r="AC1493" s="200">
        <v>2</v>
      </c>
      <c r="AD1493" s="200" t="s">
        <v>8274</v>
      </c>
      <c r="AE1493" s="212">
        <v>-149000</v>
      </c>
      <c r="AF1493" s="212">
        <v>0</v>
      </c>
    </row>
    <row r="1494" spans="1:33" hidden="1" x14ac:dyDescent="0.25">
      <c r="A1494" s="209">
        <v>118589</v>
      </c>
      <c r="B1494" s="210">
        <v>3</v>
      </c>
      <c r="C1494" s="196" t="s">
        <v>114</v>
      </c>
      <c r="D1494" s="201">
        <v>41338</v>
      </c>
      <c r="E1494" s="196" t="s">
        <v>98</v>
      </c>
      <c r="F1494" s="201">
        <v>44461</v>
      </c>
      <c r="G1494" s="196" t="s">
        <v>98</v>
      </c>
      <c r="H1494" s="198" t="s">
        <v>538</v>
      </c>
      <c r="I1494" s="196" t="s">
        <v>2466</v>
      </c>
      <c r="J1494" s="196" t="s">
        <v>101</v>
      </c>
      <c r="L1494" s="200" t="s">
        <v>101</v>
      </c>
      <c r="M1494" s="198" t="s">
        <v>11267</v>
      </c>
      <c r="O1494" s="196" t="s">
        <v>438</v>
      </c>
      <c r="P1494" s="198" t="s">
        <v>439</v>
      </c>
      <c r="R1494" s="196" t="s">
        <v>39</v>
      </c>
      <c r="S1494" s="196" t="s">
        <v>46</v>
      </c>
      <c r="T1494" s="211">
        <v>0</v>
      </c>
      <c r="W1494" s="200" t="s">
        <v>93</v>
      </c>
      <c r="X1494" s="196" t="s">
        <v>13</v>
      </c>
      <c r="Z1494" s="198" t="s">
        <v>11268</v>
      </c>
      <c r="AA1494" s="196" t="s">
        <v>11270</v>
      </c>
      <c r="AC1494" s="200">
        <v>3</v>
      </c>
      <c r="AD1494" s="200" t="s">
        <v>8274</v>
      </c>
      <c r="AE1494" s="212">
        <v>-27383.96</v>
      </c>
      <c r="AF1494" s="212">
        <v>43616.04</v>
      </c>
    </row>
    <row r="1495" spans="1:33" hidden="1" x14ac:dyDescent="0.25">
      <c r="A1495" s="209">
        <v>118589.01</v>
      </c>
      <c r="B1495" s="210">
        <v>3</v>
      </c>
      <c r="C1495" s="196" t="s">
        <v>85</v>
      </c>
      <c r="D1495" s="201">
        <v>43889</v>
      </c>
      <c r="E1495" s="196" t="s">
        <v>189</v>
      </c>
      <c r="F1495" s="201">
        <v>44718</v>
      </c>
      <c r="G1495" s="196" t="s">
        <v>222</v>
      </c>
      <c r="H1495" s="198" t="s">
        <v>538</v>
      </c>
      <c r="I1495" s="196" t="s">
        <v>2466</v>
      </c>
      <c r="J1495" s="196" t="s">
        <v>101</v>
      </c>
      <c r="L1495" s="200" t="s">
        <v>101</v>
      </c>
      <c r="M1495" s="198" t="s">
        <v>11267</v>
      </c>
      <c r="O1495" s="196" t="s">
        <v>40</v>
      </c>
      <c r="P1495" s="198" t="s">
        <v>166</v>
      </c>
      <c r="R1495" s="196" t="s">
        <v>39</v>
      </c>
      <c r="S1495" s="196" t="s">
        <v>45</v>
      </c>
      <c r="T1495" s="211">
        <v>0.02</v>
      </c>
      <c r="W1495" s="200" t="s">
        <v>93</v>
      </c>
      <c r="X1495" s="196" t="s">
        <v>13</v>
      </c>
      <c r="Z1495" s="198" t="s">
        <v>11268</v>
      </c>
      <c r="AA1495" s="196" t="s">
        <v>11271</v>
      </c>
      <c r="AB1495" s="196" t="s">
        <v>11272</v>
      </c>
      <c r="AC1495" s="200">
        <v>0</v>
      </c>
      <c r="AD1495" s="200" t="s">
        <v>8231</v>
      </c>
      <c r="AE1495" s="203" t="s">
        <v>505</v>
      </c>
      <c r="AF1495" s="212">
        <v>20000</v>
      </c>
    </row>
    <row r="1496" spans="1:33" hidden="1" x14ac:dyDescent="0.25">
      <c r="A1496" s="209">
        <v>118591</v>
      </c>
      <c r="B1496" s="210">
        <v>4</v>
      </c>
      <c r="C1496" s="196" t="s">
        <v>114</v>
      </c>
      <c r="D1496" s="201">
        <v>41338</v>
      </c>
      <c r="E1496" s="196" t="s">
        <v>98</v>
      </c>
      <c r="F1496" s="201">
        <v>44461</v>
      </c>
      <c r="G1496" s="196" t="s">
        <v>98</v>
      </c>
      <c r="H1496" s="198" t="s">
        <v>770</v>
      </c>
      <c r="I1496" s="196" t="s">
        <v>776</v>
      </c>
      <c r="J1496" s="196" t="s">
        <v>101</v>
      </c>
      <c r="L1496" s="200" t="s">
        <v>101</v>
      </c>
      <c r="M1496" s="198" t="s">
        <v>11273</v>
      </c>
      <c r="O1496" s="196" t="s">
        <v>438</v>
      </c>
      <c r="P1496" s="198" t="s">
        <v>439</v>
      </c>
      <c r="R1496" s="196" t="s">
        <v>39</v>
      </c>
      <c r="S1496" s="196" t="s">
        <v>46</v>
      </c>
      <c r="T1496" s="211">
        <v>0</v>
      </c>
      <c r="W1496" s="200" t="s">
        <v>93</v>
      </c>
      <c r="X1496" s="196" t="s">
        <v>103</v>
      </c>
      <c r="Z1496" s="198" t="s">
        <v>11274</v>
      </c>
      <c r="AA1496" s="196" t="s">
        <v>11275</v>
      </c>
      <c r="AC1496" s="200">
        <v>3</v>
      </c>
      <c r="AD1496" s="200" t="s">
        <v>8274</v>
      </c>
      <c r="AE1496" s="212">
        <v>-7092.24</v>
      </c>
      <c r="AF1496" s="212">
        <v>22407.759999999998</v>
      </c>
    </row>
    <row r="1497" spans="1:33" hidden="1" x14ac:dyDescent="0.25">
      <c r="A1497" s="209">
        <v>118593</v>
      </c>
      <c r="B1497" s="210">
        <v>4</v>
      </c>
      <c r="C1497" s="196" t="s">
        <v>114</v>
      </c>
      <c r="D1497" s="201">
        <v>41339</v>
      </c>
      <c r="E1497" s="196" t="s">
        <v>98</v>
      </c>
      <c r="F1497" s="201">
        <v>44276</v>
      </c>
      <c r="G1497" s="196" t="s">
        <v>98</v>
      </c>
      <c r="H1497" s="198" t="s">
        <v>254</v>
      </c>
      <c r="I1497" s="196" t="s">
        <v>1558</v>
      </c>
      <c r="J1497" s="196" t="s">
        <v>101</v>
      </c>
      <c r="L1497" s="200" t="s">
        <v>101</v>
      </c>
      <c r="M1497" s="198" t="s">
        <v>11276</v>
      </c>
      <c r="O1497" s="196" t="s">
        <v>438</v>
      </c>
      <c r="P1497" s="198" t="s">
        <v>439</v>
      </c>
      <c r="R1497" s="196" t="s">
        <v>39</v>
      </c>
      <c r="S1497" s="196" t="s">
        <v>46</v>
      </c>
      <c r="T1497" s="202" t="s">
        <v>505</v>
      </c>
      <c r="U1497" s="201">
        <v>43077</v>
      </c>
      <c r="W1497" s="200" t="s">
        <v>93</v>
      </c>
      <c r="X1497" s="196" t="s">
        <v>103</v>
      </c>
      <c r="Z1497" s="198" t="s">
        <v>11277</v>
      </c>
      <c r="AA1497" s="196" t="s">
        <v>11278</v>
      </c>
      <c r="AC1497" s="200">
        <v>3</v>
      </c>
      <c r="AD1497" s="200" t="s">
        <v>8274</v>
      </c>
      <c r="AE1497" s="203" t="s">
        <v>505</v>
      </c>
      <c r="AF1497" s="212">
        <v>1143124.32</v>
      </c>
      <c r="AG1497" s="198" t="s">
        <v>11279</v>
      </c>
    </row>
    <row r="1498" spans="1:33" hidden="1" x14ac:dyDescent="0.25">
      <c r="A1498" s="209">
        <v>118595.01</v>
      </c>
      <c r="B1498" s="210">
        <v>4</v>
      </c>
      <c r="C1498" s="196" t="s">
        <v>97</v>
      </c>
      <c r="D1498" s="201">
        <v>43553</v>
      </c>
      <c r="E1498" s="196" t="s">
        <v>134</v>
      </c>
      <c r="F1498" s="201">
        <v>44566.875127314815</v>
      </c>
      <c r="G1498" s="196" t="s">
        <v>108</v>
      </c>
      <c r="H1498" s="198" t="s">
        <v>88</v>
      </c>
      <c r="I1498" s="196" t="s">
        <v>455</v>
      </c>
      <c r="J1498" s="196" t="s">
        <v>101</v>
      </c>
      <c r="L1498" s="200" t="s">
        <v>101</v>
      </c>
      <c r="M1498" s="198" t="s">
        <v>456</v>
      </c>
      <c r="O1498" s="196" t="s">
        <v>438</v>
      </c>
      <c r="P1498" s="198" t="s">
        <v>439</v>
      </c>
      <c r="R1498" s="196" t="s">
        <v>39</v>
      </c>
      <c r="S1498" s="196" t="s">
        <v>46</v>
      </c>
      <c r="T1498" s="211">
        <v>0</v>
      </c>
      <c r="U1498" s="201">
        <v>44176</v>
      </c>
      <c r="W1498" s="200" t="s">
        <v>93</v>
      </c>
      <c r="X1498" s="196" t="s">
        <v>13</v>
      </c>
      <c r="Z1498" s="198" t="s">
        <v>457</v>
      </c>
      <c r="AA1498" s="196" t="s">
        <v>11280</v>
      </c>
      <c r="AC1498" s="200">
        <v>3</v>
      </c>
      <c r="AD1498" s="200" t="s">
        <v>8274</v>
      </c>
      <c r="AE1498" s="212">
        <v>108200</v>
      </c>
      <c r="AF1498" s="212">
        <v>851294</v>
      </c>
      <c r="AG1498" s="198" t="s">
        <v>458</v>
      </c>
    </row>
    <row r="1499" spans="1:33" hidden="1" x14ac:dyDescent="0.25">
      <c r="A1499" s="209">
        <v>118596</v>
      </c>
      <c r="B1499" s="210">
        <v>1</v>
      </c>
      <c r="C1499" s="196" t="s">
        <v>114</v>
      </c>
      <c r="D1499" s="201">
        <v>41341</v>
      </c>
      <c r="E1499" s="196" t="s">
        <v>98</v>
      </c>
      <c r="F1499" s="201">
        <v>44271</v>
      </c>
      <c r="G1499" s="196" t="s">
        <v>98</v>
      </c>
      <c r="H1499" s="198" t="s">
        <v>523</v>
      </c>
      <c r="I1499" s="196" t="s">
        <v>3604</v>
      </c>
      <c r="J1499" s="196" t="s">
        <v>101</v>
      </c>
      <c r="L1499" s="200" t="s">
        <v>101</v>
      </c>
      <c r="M1499" s="198" t="s">
        <v>11281</v>
      </c>
      <c r="O1499" s="196" t="s">
        <v>103</v>
      </c>
      <c r="P1499" s="198" t="s">
        <v>1783</v>
      </c>
      <c r="R1499" s="196" t="s">
        <v>47</v>
      </c>
      <c r="S1499" s="196" t="s">
        <v>45</v>
      </c>
      <c r="T1499" s="211">
        <v>0.156</v>
      </c>
      <c r="U1499" s="201">
        <v>42545</v>
      </c>
      <c r="W1499" s="200" t="s">
        <v>93</v>
      </c>
      <c r="X1499" s="196" t="s">
        <v>103</v>
      </c>
      <c r="AA1499" s="196" t="s">
        <v>11282</v>
      </c>
      <c r="AC1499" s="200">
        <v>1</v>
      </c>
      <c r="AD1499" s="200" t="s">
        <v>8250</v>
      </c>
      <c r="AE1499" s="203" t="s">
        <v>505</v>
      </c>
      <c r="AF1499" s="212">
        <v>182660.69</v>
      </c>
      <c r="AG1499" s="198" t="s">
        <v>11283</v>
      </c>
    </row>
    <row r="1500" spans="1:33" hidden="1" x14ac:dyDescent="0.25">
      <c r="A1500" s="209">
        <v>118596</v>
      </c>
      <c r="B1500" s="210">
        <v>1</v>
      </c>
      <c r="C1500" s="196" t="s">
        <v>114</v>
      </c>
      <c r="D1500" s="201">
        <v>41341</v>
      </c>
      <c r="E1500" s="196" t="s">
        <v>98</v>
      </c>
      <c r="F1500" s="201">
        <v>44271</v>
      </c>
      <c r="G1500" s="196" t="s">
        <v>98</v>
      </c>
      <c r="H1500" s="198" t="s">
        <v>523</v>
      </c>
      <c r="I1500" s="196" t="s">
        <v>3604</v>
      </c>
      <c r="J1500" s="196" t="s">
        <v>101</v>
      </c>
      <c r="L1500" s="200" t="s">
        <v>101</v>
      </c>
      <c r="M1500" s="198" t="s">
        <v>11281</v>
      </c>
      <c r="O1500" s="196" t="s">
        <v>103</v>
      </c>
      <c r="P1500" s="198" t="s">
        <v>1783</v>
      </c>
      <c r="R1500" s="196" t="s">
        <v>47</v>
      </c>
      <c r="S1500" s="196" t="s">
        <v>45</v>
      </c>
      <c r="T1500" s="211">
        <v>0.156</v>
      </c>
      <c r="U1500" s="201">
        <v>42545</v>
      </c>
      <c r="W1500" s="200" t="s">
        <v>93</v>
      </c>
      <c r="X1500" s="196" t="s">
        <v>103</v>
      </c>
      <c r="AA1500" s="196" t="s">
        <v>11284</v>
      </c>
      <c r="AC1500" s="200">
        <v>2</v>
      </c>
      <c r="AD1500" s="200" t="s">
        <v>8250</v>
      </c>
      <c r="AE1500" s="203" t="s">
        <v>505</v>
      </c>
      <c r="AF1500" s="212">
        <v>20388.259999999998</v>
      </c>
      <c r="AG1500" s="198" t="s">
        <v>11283</v>
      </c>
    </row>
    <row r="1501" spans="1:33" hidden="1" x14ac:dyDescent="0.25">
      <c r="A1501" s="209">
        <v>118596</v>
      </c>
      <c r="B1501" s="210">
        <v>1</v>
      </c>
      <c r="C1501" s="196" t="s">
        <v>114</v>
      </c>
      <c r="D1501" s="201">
        <v>41341</v>
      </c>
      <c r="E1501" s="196" t="s">
        <v>98</v>
      </c>
      <c r="F1501" s="201">
        <v>44271</v>
      </c>
      <c r="G1501" s="196" t="s">
        <v>98</v>
      </c>
      <c r="H1501" s="198" t="s">
        <v>523</v>
      </c>
      <c r="I1501" s="196" t="s">
        <v>3604</v>
      </c>
      <c r="J1501" s="196" t="s">
        <v>101</v>
      </c>
      <c r="L1501" s="200" t="s">
        <v>101</v>
      </c>
      <c r="M1501" s="198" t="s">
        <v>11281</v>
      </c>
      <c r="O1501" s="196" t="s">
        <v>103</v>
      </c>
      <c r="P1501" s="198" t="s">
        <v>1783</v>
      </c>
      <c r="R1501" s="196" t="s">
        <v>47</v>
      </c>
      <c r="S1501" s="196" t="s">
        <v>45</v>
      </c>
      <c r="T1501" s="211">
        <v>0.156</v>
      </c>
      <c r="U1501" s="201">
        <v>42545</v>
      </c>
      <c r="W1501" s="200" t="s">
        <v>93</v>
      </c>
      <c r="X1501" s="196" t="s">
        <v>103</v>
      </c>
      <c r="AA1501" s="196" t="s">
        <v>11285</v>
      </c>
      <c r="AC1501" s="200">
        <v>3</v>
      </c>
      <c r="AD1501" s="200" t="s">
        <v>8250</v>
      </c>
      <c r="AE1501" s="203" t="s">
        <v>505</v>
      </c>
      <c r="AF1501" s="212">
        <v>748695.84</v>
      </c>
      <c r="AG1501" s="198" t="s">
        <v>11283</v>
      </c>
    </row>
    <row r="1502" spans="1:33" hidden="1" x14ac:dyDescent="0.25">
      <c r="A1502" s="209">
        <v>118608</v>
      </c>
      <c r="B1502" s="210">
        <v>3</v>
      </c>
      <c r="C1502" s="196" t="s">
        <v>114</v>
      </c>
      <c r="D1502" s="201">
        <v>41342</v>
      </c>
      <c r="E1502" s="196" t="s">
        <v>98</v>
      </c>
      <c r="F1502" s="201">
        <v>44516</v>
      </c>
      <c r="G1502" s="196" t="s">
        <v>228</v>
      </c>
      <c r="H1502" s="198" t="s">
        <v>551</v>
      </c>
      <c r="I1502" s="196" t="s">
        <v>11286</v>
      </c>
      <c r="K1502" s="196" t="s">
        <v>11287</v>
      </c>
      <c r="L1502" s="200" t="s">
        <v>183</v>
      </c>
      <c r="M1502" s="198" t="s">
        <v>11288</v>
      </c>
      <c r="O1502" s="196" t="s">
        <v>271</v>
      </c>
      <c r="P1502" s="198" t="s">
        <v>166</v>
      </c>
      <c r="R1502" s="196" t="s">
        <v>39</v>
      </c>
      <c r="S1502" s="196" t="s">
        <v>45</v>
      </c>
      <c r="T1502" s="211">
        <v>0</v>
      </c>
      <c r="W1502" s="200" t="s">
        <v>93</v>
      </c>
      <c r="X1502" s="196" t="s">
        <v>186</v>
      </c>
      <c r="Z1502" s="198" t="s">
        <v>11289</v>
      </c>
      <c r="AA1502" s="196" t="s">
        <v>11290</v>
      </c>
      <c r="AC1502" s="200">
        <v>3</v>
      </c>
      <c r="AD1502" s="200" t="s">
        <v>8250</v>
      </c>
      <c r="AE1502" s="212">
        <v>-7719.34</v>
      </c>
      <c r="AF1502" s="212">
        <v>695726.46</v>
      </c>
    </row>
    <row r="1503" spans="1:33" hidden="1" x14ac:dyDescent="0.25">
      <c r="A1503" s="209">
        <v>118671</v>
      </c>
      <c r="B1503" s="210">
        <v>1</v>
      </c>
      <c r="C1503" s="196" t="s">
        <v>122</v>
      </c>
      <c r="D1503" s="201">
        <v>41358</v>
      </c>
      <c r="E1503" s="196" t="s">
        <v>3407</v>
      </c>
      <c r="F1503" s="201">
        <v>44530</v>
      </c>
      <c r="G1503" s="196" t="s">
        <v>2192</v>
      </c>
      <c r="H1503" s="198" t="s">
        <v>1633</v>
      </c>
      <c r="I1503" s="196" t="s">
        <v>4158</v>
      </c>
      <c r="J1503" s="196" t="s">
        <v>4159</v>
      </c>
      <c r="M1503" s="198" t="s">
        <v>11291</v>
      </c>
      <c r="N1503" s="198" t="s">
        <v>11292</v>
      </c>
      <c r="O1503" s="196" t="s">
        <v>91</v>
      </c>
      <c r="P1503" s="198" t="s">
        <v>1789</v>
      </c>
      <c r="R1503" s="196" t="s">
        <v>47</v>
      </c>
      <c r="S1503" s="196" t="s">
        <v>45</v>
      </c>
      <c r="T1503" s="211">
        <v>0.66</v>
      </c>
      <c r="W1503" s="200" t="s">
        <v>93</v>
      </c>
      <c r="X1503" s="196" t="s">
        <v>103</v>
      </c>
      <c r="AA1503" s="196" t="s">
        <v>11293</v>
      </c>
      <c r="AB1503" s="196" t="s">
        <v>11294</v>
      </c>
      <c r="AC1503" s="200">
        <v>0</v>
      </c>
      <c r="AD1503" s="200" t="s">
        <v>8231</v>
      </c>
      <c r="AE1503" s="203" t="s">
        <v>505</v>
      </c>
      <c r="AF1503" s="212">
        <v>94500</v>
      </c>
    </row>
    <row r="1504" spans="1:33" hidden="1" x14ac:dyDescent="0.25">
      <c r="A1504" s="209">
        <v>118671</v>
      </c>
      <c r="B1504" s="210">
        <v>1</v>
      </c>
      <c r="C1504" s="196" t="s">
        <v>122</v>
      </c>
      <c r="D1504" s="201">
        <v>41358</v>
      </c>
      <c r="E1504" s="196" t="s">
        <v>3407</v>
      </c>
      <c r="F1504" s="201">
        <v>44530</v>
      </c>
      <c r="G1504" s="196" t="s">
        <v>2192</v>
      </c>
      <c r="H1504" s="198" t="s">
        <v>1633</v>
      </c>
      <c r="I1504" s="196" t="s">
        <v>4158</v>
      </c>
      <c r="J1504" s="196" t="s">
        <v>4159</v>
      </c>
      <c r="M1504" s="198" t="s">
        <v>11291</v>
      </c>
      <c r="N1504" s="198" t="s">
        <v>11292</v>
      </c>
      <c r="O1504" s="196" t="s">
        <v>91</v>
      </c>
      <c r="P1504" s="198" t="s">
        <v>1789</v>
      </c>
      <c r="R1504" s="196" t="s">
        <v>47</v>
      </c>
      <c r="S1504" s="196" t="s">
        <v>45</v>
      </c>
      <c r="T1504" s="211">
        <v>0.66</v>
      </c>
      <c r="W1504" s="200" t="s">
        <v>93</v>
      </c>
      <c r="X1504" s="196" t="s">
        <v>103</v>
      </c>
      <c r="AA1504" s="196" t="s">
        <v>11295</v>
      </c>
      <c r="AB1504" s="196" t="s">
        <v>11294</v>
      </c>
      <c r="AC1504" s="200">
        <v>1</v>
      </c>
      <c r="AD1504" s="200" t="s">
        <v>8231</v>
      </c>
      <c r="AE1504" s="203" t="s">
        <v>505</v>
      </c>
      <c r="AF1504" s="212">
        <v>25500</v>
      </c>
    </row>
    <row r="1505" spans="1:33" hidden="1" x14ac:dyDescent="0.25">
      <c r="A1505" s="209">
        <v>118671</v>
      </c>
      <c r="B1505" s="210">
        <v>1</v>
      </c>
      <c r="C1505" s="196" t="s">
        <v>122</v>
      </c>
      <c r="D1505" s="201">
        <v>41358</v>
      </c>
      <c r="E1505" s="196" t="s">
        <v>3407</v>
      </c>
      <c r="F1505" s="201">
        <v>44530</v>
      </c>
      <c r="G1505" s="196" t="s">
        <v>2192</v>
      </c>
      <c r="H1505" s="198" t="s">
        <v>1633</v>
      </c>
      <c r="I1505" s="196" t="s">
        <v>4158</v>
      </c>
      <c r="J1505" s="196" t="s">
        <v>4159</v>
      </c>
      <c r="M1505" s="198" t="s">
        <v>11291</v>
      </c>
      <c r="N1505" s="198" t="s">
        <v>11292</v>
      </c>
      <c r="O1505" s="196" t="s">
        <v>91</v>
      </c>
      <c r="P1505" s="198" t="s">
        <v>1789</v>
      </c>
      <c r="R1505" s="196" t="s">
        <v>47</v>
      </c>
      <c r="S1505" s="196" t="s">
        <v>45</v>
      </c>
      <c r="T1505" s="211">
        <v>0.66</v>
      </c>
      <c r="W1505" s="200" t="s">
        <v>93</v>
      </c>
      <c r="X1505" s="196" t="s">
        <v>103</v>
      </c>
      <c r="AA1505" s="196" t="s">
        <v>11296</v>
      </c>
      <c r="AB1505" s="196" t="s">
        <v>11294</v>
      </c>
      <c r="AC1505" s="200">
        <v>2</v>
      </c>
      <c r="AD1505" s="200" t="s">
        <v>8231</v>
      </c>
      <c r="AE1505" s="203" t="s">
        <v>505</v>
      </c>
      <c r="AF1505" s="212">
        <v>125000</v>
      </c>
    </row>
    <row r="1506" spans="1:33" hidden="1" x14ac:dyDescent="0.25">
      <c r="A1506" s="209">
        <v>118671</v>
      </c>
      <c r="B1506" s="210">
        <v>1</v>
      </c>
      <c r="C1506" s="196" t="s">
        <v>122</v>
      </c>
      <c r="D1506" s="201">
        <v>41358</v>
      </c>
      <c r="E1506" s="196" t="s">
        <v>3407</v>
      </c>
      <c r="F1506" s="201">
        <v>44530</v>
      </c>
      <c r="G1506" s="196" t="s">
        <v>2192</v>
      </c>
      <c r="H1506" s="198" t="s">
        <v>1633</v>
      </c>
      <c r="I1506" s="196" t="s">
        <v>4158</v>
      </c>
      <c r="J1506" s="196" t="s">
        <v>4159</v>
      </c>
      <c r="M1506" s="198" t="s">
        <v>11291</v>
      </c>
      <c r="N1506" s="198" t="s">
        <v>11292</v>
      </c>
      <c r="O1506" s="196" t="s">
        <v>91</v>
      </c>
      <c r="P1506" s="198" t="s">
        <v>1789</v>
      </c>
      <c r="R1506" s="196" t="s">
        <v>47</v>
      </c>
      <c r="S1506" s="196" t="s">
        <v>45</v>
      </c>
      <c r="T1506" s="211">
        <v>0.66</v>
      </c>
      <c r="W1506" s="200" t="s">
        <v>93</v>
      </c>
      <c r="X1506" s="196" t="s">
        <v>103</v>
      </c>
      <c r="AA1506" s="196" t="s">
        <v>11297</v>
      </c>
      <c r="AB1506" s="196" t="s">
        <v>11294</v>
      </c>
      <c r="AC1506" s="200">
        <v>3</v>
      </c>
      <c r="AD1506" s="200" t="s">
        <v>8231</v>
      </c>
      <c r="AE1506" s="203" t="s">
        <v>505</v>
      </c>
      <c r="AF1506" s="212">
        <v>2718363</v>
      </c>
    </row>
    <row r="1507" spans="1:33" hidden="1" x14ac:dyDescent="0.25">
      <c r="A1507" s="209">
        <v>118727.01</v>
      </c>
      <c r="B1507" s="210">
        <v>1</v>
      </c>
      <c r="C1507" s="196" t="s">
        <v>85</v>
      </c>
      <c r="D1507" s="201">
        <v>42031</v>
      </c>
      <c r="E1507" s="196" t="s">
        <v>2937</v>
      </c>
      <c r="F1507" s="201">
        <v>43682</v>
      </c>
      <c r="G1507" s="196" t="s">
        <v>152</v>
      </c>
      <c r="H1507" s="198" t="s">
        <v>648</v>
      </c>
      <c r="L1507" s="200" t="s">
        <v>4001</v>
      </c>
      <c r="M1507" s="198" t="s">
        <v>11298</v>
      </c>
      <c r="O1507" s="196" t="s">
        <v>103</v>
      </c>
      <c r="P1507" s="198" t="s">
        <v>92</v>
      </c>
      <c r="R1507" s="196" t="s">
        <v>47</v>
      </c>
      <c r="S1507" s="196" t="s">
        <v>41</v>
      </c>
      <c r="T1507" s="202" t="s">
        <v>505</v>
      </c>
      <c r="W1507" s="200" t="s">
        <v>93</v>
      </c>
      <c r="X1507" s="196" t="s">
        <v>186</v>
      </c>
      <c r="AA1507" s="196" t="s">
        <v>11299</v>
      </c>
      <c r="AB1507" s="196" t="s">
        <v>11300</v>
      </c>
      <c r="AC1507" s="200">
        <v>0</v>
      </c>
      <c r="AD1507" s="200" t="s">
        <v>8231</v>
      </c>
      <c r="AE1507" s="203" t="s">
        <v>505</v>
      </c>
      <c r="AF1507" s="212">
        <v>930000</v>
      </c>
    </row>
    <row r="1508" spans="1:33" ht="36" hidden="1" x14ac:dyDescent="0.25">
      <c r="A1508" s="209">
        <v>118733</v>
      </c>
      <c r="B1508" s="210">
        <v>1</v>
      </c>
      <c r="C1508" s="196" t="s">
        <v>97</v>
      </c>
      <c r="D1508" s="201">
        <v>41367</v>
      </c>
      <c r="E1508" s="196" t="s">
        <v>2063</v>
      </c>
      <c r="F1508" s="201">
        <v>44579.875115740739</v>
      </c>
      <c r="G1508" s="196" t="s">
        <v>161</v>
      </c>
      <c r="H1508" s="198" t="s">
        <v>2505</v>
      </c>
      <c r="I1508" s="196" t="s">
        <v>172</v>
      </c>
      <c r="J1508" s="196" t="s">
        <v>101</v>
      </c>
      <c r="L1508" s="200" t="s">
        <v>101</v>
      </c>
      <c r="M1508" s="198" t="s">
        <v>11301</v>
      </c>
      <c r="N1508" s="198" t="s">
        <v>11302</v>
      </c>
      <c r="O1508" s="196" t="s">
        <v>553</v>
      </c>
      <c r="P1508" s="198" t="s">
        <v>1897</v>
      </c>
      <c r="R1508" s="196" t="s">
        <v>47</v>
      </c>
      <c r="S1508" s="196" t="s">
        <v>45</v>
      </c>
      <c r="T1508" s="211">
        <v>0.4</v>
      </c>
      <c r="U1508" s="201">
        <v>43378</v>
      </c>
      <c r="W1508" s="200" t="s">
        <v>93</v>
      </c>
      <c r="X1508" s="196" t="s">
        <v>13</v>
      </c>
      <c r="AA1508" s="196" t="s">
        <v>11303</v>
      </c>
      <c r="AB1508" s="196" t="s">
        <v>11304</v>
      </c>
      <c r="AC1508" s="200">
        <v>0</v>
      </c>
      <c r="AD1508" s="200" t="s">
        <v>8231</v>
      </c>
      <c r="AE1508" s="203" t="s">
        <v>505</v>
      </c>
      <c r="AF1508" s="212">
        <v>277300</v>
      </c>
      <c r="AG1508" s="198" t="s">
        <v>11305</v>
      </c>
    </row>
    <row r="1509" spans="1:33" ht="36" hidden="1" x14ac:dyDescent="0.25">
      <c r="A1509" s="209">
        <v>118733</v>
      </c>
      <c r="B1509" s="210">
        <v>1</v>
      </c>
      <c r="C1509" s="196" t="s">
        <v>97</v>
      </c>
      <c r="D1509" s="201">
        <v>41367</v>
      </c>
      <c r="E1509" s="196" t="s">
        <v>2063</v>
      </c>
      <c r="F1509" s="201">
        <v>44579.875115740739</v>
      </c>
      <c r="G1509" s="196" t="s">
        <v>161</v>
      </c>
      <c r="H1509" s="198" t="s">
        <v>2505</v>
      </c>
      <c r="I1509" s="196" t="s">
        <v>172</v>
      </c>
      <c r="J1509" s="196" t="s">
        <v>101</v>
      </c>
      <c r="L1509" s="200" t="s">
        <v>101</v>
      </c>
      <c r="M1509" s="198" t="s">
        <v>11301</v>
      </c>
      <c r="N1509" s="198" t="s">
        <v>11302</v>
      </c>
      <c r="O1509" s="196" t="s">
        <v>553</v>
      </c>
      <c r="P1509" s="198" t="s">
        <v>1897</v>
      </c>
      <c r="R1509" s="196" t="s">
        <v>47</v>
      </c>
      <c r="S1509" s="196" t="s">
        <v>45</v>
      </c>
      <c r="T1509" s="211">
        <v>0.4</v>
      </c>
      <c r="U1509" s="201">
        <v>43378</v>
      </c>
      <c r="W1509" s="200" t="s">
        <v>93</v>
      </c>
      <c r="X1509" s="196" t="s">
        <v>13</v>
      </c>
      <c r="AA1509" s="196" t="s">
        <v>11306</v>
      </c>
      <c r="AB1509" s="196" t="s">
        <v>11304</v>
      </c>
      <c r="AC1509" s="200">
        <v>1</v>
      </c>
      <c r="AD1509" s="200" t="s">
        <v>8231</v>
      </c>
      <c r="AE1509" s="203" t="s">
        <v>505</v>
      </c>
      <c r="AF1509" s="212">
        <v>104000</v>
      </c>
      <c r="AG1509" s="198" t="s">
        <v>11305</v>
      </c>
    </row>
    <row r="1510" spans="1:33" ht="36" hidden="1" x14ac:dyDescent="0.25">
      <c r="A1510" s="209">
        <v>118733</v>
      </c>
      <c r="B1510" s="210">
        <v>1</v>
      </c>
      <c r="C1510" s="196" t="s">
        <v>97</v>
      </c>
      <c r="D1510" s="201">
        <v>41367</v>
      </c>
      <c r="E1510" s="196" t="s">
        <v>2063</v>
      </c>
      <c r="F1510" s="201">
        <v>44579.875115740739</v>
      </c>
      <c r="G1510" s="196" t="s">
        <v>161</v>
      </c>
      <c r="H1510" s="198" t="s">
        <v>2505</v>
      </c>
      <c r="I1510" s="196" t="s">
        <v>172</v>
      </c>
      <c r="J1510" s="196" t="s">
        <v>101</v>
      </c>
      <c r="L1510" s="200" t="s">
        <v>101</v>
      </c>
      <c r="M1510" s="198" t="s">
        <v>11301</v>
      </c>
      <c r="N1510" s="198" t="s">
        <v>11302</v>
      </c>
      <c r="O1510" s="196" t="s">
        <v>553</v>
      </c>
      <c r="P1510" s="198" t="s">
        <v>1897</v>
      </c>
      <c r="R1510" s="196" t="s">
        <v>47</v>
      </c>
      <c r="S1510" s="196" t="s">
        <v>45</v>
      </c>
      <c r="T1510" s="211">
        <v>0.4</v>
      </c>
      <c r="U1510" s="201">
        <v>43378</v>
      </c>
      <c r="W1510" s="200" t="s">
        <v>93</v>
      </c>
      <c r="X1510" s="196" t="s">
        <v>13</v>
      </c>
      <c r="AA1510" s="196" t="s">
        <v>11307</v>
      </c>
      <c r="AB1510" s="196" t="s">
        <v>11304</v>
      </c>
      <c r="AC1510" s="200">
        <v>2</v>
      </c>
      <c r="AD1510" s="200" t="s">
        <v>8231</v>
      </c>
      <c r="AE1510" s="203" t="s">
        <v>505</v>
      </c>
      <c r="AF1510" s="212">
        <v>501000</v>
      </c>
      <c r="AG1510" s="198" t="s">
        <v>11305</v>
      </c>
    </row>
    <row r="1511" spans="1:33" ht="36" hidden="1" x14ac:dyDescent="0.25">
      <c r="A1511" s="209">
        <v>118733</v>
      </c>
      <c r="B1511" s="210">
        <v>1</v>
      </c>
      <c r="C1511" s="196" t="s">
        <v>97</v>
      </c>
      <c r="D1511" s="201">
        <v>41367</v>
      </c>
      <c r="E1511" s="196" t="s">
        <v>2063</v>
      </c>
      <c r="F1511" s="201">
        <v>44579.875115740739</v>
      </c>
      <c r="G1511" s="196" t="s">
        <v>161</v>
      </c>
      <c r="H1511" s="198" t="s">
        <v>2505</v>
      </c>
      <c r="I1511" s="196" t="s">
        <v>172</v>
      </c>
      <c r="J1511" s="196" t="s">
        <v>101</v>
      </c>
      <c r="L1511" s="200" t="s">
        <v>101</v>
      </c>
      <c r="M1511" s="198" t="s">
        <v>11301</v>
      </c>
      <c r="N1511" s="198" t="s">
        <v>11302</v>
      </c>
      <c r="O1511" s="196" t="s">
        <v>553</v>
      </c>
      <c r="P1511" s="198" t="s">
        <v>1897</v>
      </c>
      <c r="R1511" s="196" t="s">
        <v>47</v>
      </c>
      <c r="S1511" s="196" t="s">
        <v>45</v>
      </c>
      <c r="T1511" s="211">
        <v>0.4</v>
      </c>
      <c r="U1511" s="201">
        <v>43378</v>
      </c>
      <c r="W1511" s="200" t="s">
        <v>93</v>
      </c>
      <c r="X1511" s="196" t="s">
        <v>13</v>
      </c>
      <c r="AA1511" s="196" t="s">
        <v>11308</v>
      </c>
      <c r="AB1511" s="196" t="s">
        <v>11304</v>
      </c>
      <c r="AC1511" s="200">
        <v>3</v>
      </c>
      <c r="AD1511" s="200" t="s">
        <v>8231</v>
      </c>
      <c r="AE1511" s="203" t="s">
        <v>505</v>
      </c>
      <c r="AF1511" s="212">
        <v>5499650.25</v>
      </c>
      <c r="AG1511" s="198" t="s">
        <v>11305</v>
      </c>
    </row>
    <row r="1512" spans="1:33" hidden="1" x14ac:dyDescent="0.25">
      <c r="A1512" s="209">
        <v>118734</v>
      </c>
      <c r="B1512" s="210">
        <v>1</v>
      </c>
      <c r="C1512" s="196" t="s">
        <v>85</v>
      </c>
      <c r="D1512" s="201">
        <v>41367</v>
      </c>
      <c r="E1512" s="196" t="s">
        <v>2063</v>
      </c>
      <c r="F1512" s="201">
        <v>44715</v>
      </c>
      <c r="G1512" s="196" t="s">
        <v>98</v>
      </c>
      <c r="H1512" s="198" t="s">
        <v>386</v>
      </c>
      <c r="I1512" s="196" t="s">
        <v>172</v>
      </c>
      <c r="J1512" s="196" t="s">
        <v>101</v>
      </c>
      <c r="L1512" s="200" t="s">
        <v>101</v>
      </c>
      <c r="M1512" s="198" t="s">
        <v>11309</v>
      </c>
      <c r="N1512" s="198" t="s">
        <v>11310</v>
      </c>
      <c r="O1512" s="196" t="s">
        <v>553</v>
      </c>
      <c r="P1512" s="198" t="s">
        <v>1897</v>
      </c>
      <c r="R1512" s="196" t="s">
        <v>47</v>
      </c>
      <c r="S1512" s="196" t="s">
        <v>41</v>
      </c>
      <c r="T1512" s="211">
        <v>0.125</v>
      </c>
      <c r="U1512" s="201">
        <v>45373</v>
      </c>
      <c r="W1512" s="200" t="s">
        <v>93</v>
      </c>
      <c r="X1512" s="196" t="s">
        <v>1735</v>
      </c>
      <c r="AA1512" s="196" t="s">
        <v>11311</v>
      </c>
      <c r="AB1512" s="196" t="s">
        <v>11312</v>
      </c>
      <c r="AC1512" s="200">
        <v>0</v>
      </c>
      <c r="AD1512" s="200" t="s">
        <v>8231</v>
      </c>
      <c r="AE1512" s="203" t="s">
        <v>505</v>
      </c>
      <c r="AF1512" s="212">
        <v>300000</v>
      </c>
    </row>
    <row r="1513" spans="1:33" hidden="1" x14ac:dyDescent="0.25">
      <c r="A1513" s="209">
        <v>118734</v>
      </c>
      <c r="B1513" s="210">
        <v>1</v>
      </c>
      <c r="C1513" s="196" t="s">
        <v>85</v>
      </c>
      <c r="D1513" s="201">
        <v>41367</v>
      </c>
      <c r="E1513" s="196" t="s">
        <v>2063</v>
      </c>
      <c r="F1513" s="201">
        <v>44715</v>
      </c>
      <c r="G1513" s="196" t="s">
        <v>98</v>
      </c>
      <c r="H1513" s="198" t="s">
        <v>386</v>
      </c>
      <c r="I1513" s="196" t="s">
        <v>172</v>
      </c>
      <c r="J1513" s="196" t="s">
        <v>101</v>
      </c>
      <c r="L1513" s="200" t="s">
        <v>101</v>
      </c>
      <c r="M1513" s="198" t="s">
        <v>11309</v>
      </c>
      <c r="N1513" s="198" t="s">
        <v>11310</v>
      </c>
      <c r="O1513" s="196" t="s">
        <v>553</v>
      </c>
      <c r="P1513" s="198" t="s">
        <v>1897</v>
      </c>
      <c r="R1513" s="196" t="s">
        <v>47</v>
      </c>
      <c r="S1513" s="196" t="s">
        <v>41</v>
      </c>
      <c r="T1513" s="211">
        <v>0.125</v>
      </c>
      <c r="U1513" s="201">
        <v>45373</v>
      </c>
      <c r="W1513" s="200" t="s">
        <v>93</v>
      </c>
      <c r="X1513" s="196" t="s">
        <v>1735</v>
      </c>
      <c r="AA1513" s="196" t="s">
        <v>11313</v>
      </c>
      <c r="AB1513" s="196" t="s">
        <v>11312</v>
      </c>
      <c r="AC1513" s="200">
        <v>1</v>
      </c>
      <c r="AD1513" s="200" t="s">
        <v>8231</v>
      </c>
      <c r="AE1513" s="203" t="s">
        <v>505</v>
      </c>
      <c r="AF1513" s="212">
        <v>200000</v>
      </c>
    </row>
    <row r="1514" spans="1:33" ht="72" hidden="1" x14ac:dyDescent="0.25">
      <c r="A1514" s="209">
        <v>118737</v>
      </c>
      <c r="B1514" s="210">
        <v>4</v>
      </c>
      <c r="C1514" s="196" t="s">
        <v>114</v>
      </c>
      <c r="D1514" s="201">
        <v>41368</v>
      </c>
      <c r="E1514" s="196" t="s">
        <v>2063</v>
      </c>
      <c r="F1514" s="201">
        <v>43672.875092592592</v>
      </c>
      <c r="G1514" s="196" t="s">
        <v>170</v>
      </c>
      <c r="H1514" s="198" t="s">
        <v>88</v>
      </c>
      <c r="I1514" s="196" t="s">
        <v>3820</v>
      </c>
      <c r="J1514" s="196" t="s">
        <v>299</v>
      </c>
      <c r="L1514" s="200" t="s">
        <v>300</v>
      </c>
      <c r="M1514" s="198" t="s">
        <v>11314</v>
      </c>
      <c r="N1514" s="198" t="s">
        <v>11315</v>
      </c>
      <c r="O1514" s="196" t="s">
        <v>553</v>
      </c>
      <c r="P1514" s="198" t="s">
        <v>166</v>
      </c>
      <c r="R1514" s="196" t="s">
        <v>39</v>
      </c>
      <c r="S1514" s="196" t="s">
        <v>45</v>
      </c>
      <c r="T1514" s="211">
        <v>0.28000000000000003</v>
      </c>
      <c r="U1514" s="201">
        <v>43054</v>
      </c>
      <c r="W1514" s="200" t="s">
        <v>93</v>
      </c>
      <c r="X1514" s="196" t="s">
        <v>303</v>
      </c>
      <c r="Z1514" s="198" t="s">
        <v>11316</v>
      </c>
      <c r="AA1514" s="196" t="s">
        <v>11317</v>
      </c>
      <c r="AB1514" s="196" t="s">
        <v>11318</v>
      </c>
      <c r="AC1514" s="200">
        <v>0</v>
      </c>
      <c r="AD1514" s="200" t="s">
        <v>8231</v>
      </c>
      <c r="AE1514" s="212">
        <v>-192040.12</v>
      </c>
      <c r="AF1514" s="212">
        <v>807959.88</v>
      </c>
      <c r="AG1514" s="198" t="s">
        <v>11319</v>
      </c>
    </row>
    <row r="1515" spans="1:33" ht="72" hidden="1" x14ac:dyDescent="0.25">
      <c r="A1515" s="209">
        <v>118737</v>
      </c>
      <c r="B1515" s="210">
        <v>4</v>
      </c>
      <c r="C1515" s="196" t="s">
        <v>114</v>
      </c>
      <c r="D1515" s="201">
        <v>41368</v>
      </c>
      <c r="E1515" s="196" t="s">
        <v>2063</v>
      </c>
      <c r="F1515" s="201">
        <v>43672.875092592592</v>
      </c>
      <c r="G1515" s="196" t="s">
        <v>170</v>
      </c>
      <c r="H1515" s="198" t="s">
        <v>88</v>
      </c>
      <c r="I1515" s="196" t="s">
        <v>3820</v>
      </c>
      <c r="J1515" s="196" t="s">
        <v>299</v>
      </c>
      <c r="L1515" s="200" t="s">
        <v>300</v>
      </c>
      <c r="M1515" s="198" t="s">
        <v>11314</v>
      </c>
      <c r="N1515" s="198" t="s">
        <v>11315</v>
      </c>
      <c r="O1515" s="196" t="s">
        <v>553</v>
      </c>
      <c r="P1515" s="198" t="s">
        <v>166</v>
      </c>
      <c r="R1515" s="196" t="s">
        <v>39</v>
      </c>
      <c r="S1515" s="196" t="s">
        <v>45</v>
      </c>
      <c r="T1515" s="211">
        <v>0.28000000000000003</v>
      </c>
      <c r="U1515" s="201">
        <v>43054</v>
      </c>
      <c r="W1515" s="200" t="s">
        <v>93</v>
      </c>
      <c r="X1515" s="196" t="s">
        <v>303</v>
      </c>
      <c r="Z1515" s="198" t="s">
        <v>11316</v>
      </c>
      <c r="AA1515" s="196" t="s">
        <v>11320</v>
      </c>
      <c r="AB1515" s="196" t="s">
        <v>11318</v>
      </c>
      <c r="AC1515" s="200">
        <v>1</v>
      </c>
      <c r="AD1515" s="200" t="s">
        <v>8231</v>
      </c>
      <c r="AE1515" s="212">
        <v>-1405055.43</v>
      </c>
      <c r="AF1515" s="212">
        <v>3594944.57</v>
      </c>
      <c r="AG1515" s="198" t="s">
        <v>11319</v>
      </c>
    </row>
    <row r="1516" spans="1:33" ht="72" hidden="1" x14ac:dyDescent="0.25">
      <c r="A1516" s="209">
        <v>118737</v>
      </c>
      <c r="B1516" s="210">
        <v>4</v>
      </c>
      <c r="C1516" s="196" t="s">
        <v>114</v>
      </c>
      <c r="D1516" s="201">
        <v>41368</v>
      </c>
      <c r="E1516" s="196" t="s">
        <v>2063</v>
      </c>
      <c r="F1516" s="201">
        <v>43672.875092592592</v>
      </c>
      <c r="G1516" s="196" t="s">
        <v>170</v>
      </c>
      <c r="H1516" s="198" t="s">
        <v>88</v>
      </c>
      <c r="I1516" s="196" t="s">
        <v>3820</v>
      </c>
      <c r="J1516" s="196" t="s">
        <v>299</v>
      </c>
      <c r="L1516" s="200" t="s">
        <v>300</v>
      </c>
      <c r="M1516" s="198" t="s">
        <v>11314</v>
      </c>
      <c r="N1516" s="198" t="s">
        <v>11315</v>
      </c>
      <c r="O1516" s="196" t="s">
        <v>553</v>
      </c>
      <c r="P1516" s="198" t="s">
        <v>166</v>
      </c>
      <c r="R1516" s="196" t="s">
        <v>39</v>
      </c>
      <c r="S1516" s="196" t="s">
        <v>45</v>
      </c>
      <c r="T1516" s="211">
        <v>0.28000000000000003</v>
      </c>
      <c r="U1516" s="201">
        <v>43054</v>
      </c>
      <c r="W1516" s="200" t="s">
        <v>93</v>
      </c>
      <c r="X1516" s="196" t="s">
        <v>303</v>
      </c>
      <c r="Z1516" s="198" t="s">
        <v>11316</v>
      </c>
      <c r="AA1516" s="196" t="s">
        <v>11321</v>
      </c>
      <c r="AB1516" s="196" t="s">
        <v>11318</v>
      </c>
      <c r="AC1516" s="200">
        <v>2</v>
      </c>
      <c r="AD1516" s="200" t="s">
        <v>8231</v>
      </c>
      <c r="AE1516" s="212">
        <v>-1323557.7</v>
      </c>
      <c r="AF1516" s="212">
        <v>3986922.3</v>
      </c>
      <c r="AG1516" s="198" t="s">
        <v>11319</v>
      </c>
    </row>
    <row r="1517" spans="1:33" ht="72" hidden="1" x14ac:dyDescent="0.25">
      <c r="A1517" s="209">
        <v>118737</v>
      </c>
      <c r="B1517" s="210">
        <v>4</v>
      </c>
      <c r="C1517" s="196" t="s">
        <v>114</v>
      </c>
      <c r="D1517" s="201">
        <v>41368</v>
      </c>
      <c r="E1517" s="196" t="s">
        <v>2063</v>
      </c>
      <c r="F1517" s="201">
        <v>43672.875092592592</v>
      </c>
      <c r="G1517" s="196" t="s">
        <v>170</v>
      </c>
      <c r="H1517" s="198" t="s">
        <v>88</v>
      </c>
      <c r="I1517" s="196" t="s">
        <v>3820</v>
      </c>
      <c r="J1517" s="196" t="s">
        <v>299</v>
      </c>
      <c r="L1517" s="200" t="s">
        <v>300</v>
      </c>
      <c r="M1517" s="198" t="s">
        <v>11314</v>
      </c>
      <c r="N1517" s="198" t="s">
        <v>11315</v>
      </c>
      <c r="O1517" s="196" t="s">
        <v>553</v>
      </c>
      <c r="P1517" s="198" t="s">
        <v>166</v>
      </c>
      <c r="R1517" s="196" t="s">
        <v>39</v>
      </c>
      <c r="S1517" s="196" t="s">
        <v>45</v>
      </c>
      <c r="T1517" s="211">
        <v>0.28000000000000003</v>
      </c>
      <c r="U1517" s="201">
        <v>43054</v>
      </c>
      <c r="W1517" s="200" t="s">
        <v>93</v>
      </c>
      <c r="X1517" s="196" t="s">
        <v>303</v>
      </c>
      <c r="Z1517" s="198" t="s">
        <v>11316</v>
      </c>
      <c r="AA1517" s="196" t="s">
        <v>11322</v>
      </c>
      <c r="AB1517" s="196" t="s">
        <v>11318</v>
      </c>
      <c r="AC1517" s="200">
        <v>3</v>
      </c>
      <c r="AD1517" s="200" t="s">
        <v>8231</v>
      </c>
      <c r="AE1517" s="212">
        <v>-642207.02</v>
      </c>
      <c r="AF1517" s="212">
        <v>58865629.979999997</v>
      </c>
      <c r="AG1517" s="198" t="s">
        <v>11319</v>
      </c>
    </row>
    <row r="1518" spans="1:33" hidden="1" x14ac:dyDescent="0.25">
      <c r="A1518" s="209">
        <v>118738</v>
      </c>
      <c r="B1518" s="210">
        <v>3</v>
      </c>
      <c r="C1518" s="196" t="s">
        <v>97</v>
      </c>
      <c r="D1518" s="201">
        <v>41369</v>
      </c>
      <c r="E1518" s="196" t="s">
        <v>2920</v>
      </c>
      <c r="F1518" s="201">
        <v>44089.797488425924</v>
      </c>
      <c r="G1518" s="196" t="s">
        <v>108</v>
      </c>
      <c r="H1518" s="198" t="s">
        <v>3571</v>
      </c>
      <c r="I1518" s="196" t="s">
        <v>1505</v>
      </c>
      <c r="J1518" s="196" t="s">
        <v>1506</v>
      </c>
      <c r="M1518" s="198" t="s">
        <v>3572</v>
      </c>
      <c r="N1518" s="198" t="s">
        <v>3573</v>
      </c>
      <c r="O1518" s="196" t="s">
        <v>1509</v>
      </c>
      <c r="P1518" s="198" t="s">
        <v>92</v>
      </c>
      <c r="R1518" s="196" t="s">
        <v>47</v>
      </c>
      <c r="S1518" s="196" t="s">
        <v>41</v>
      </c>
      <c r="T1518" s="202" t="s">
        <v>505</v>
      </c>
      <c r="U1518" s="201">
        <v>43378</v>
      </c>
      <c r="W1518" s="200" t="s">
        <v>93</v>
      </c>
      <c r="X1518" s="196" t="s">
        <v>3574</v>
      </c>
      <c r="AA1518" s="196" t="s">
        <v>11323</v>
      </c>
      <c r="AC1518" s="200">
        <v>1</v>
      </c>
      <c r="AD1518" s="200" t="s">
        <v>8250</v>
      </c>
      <c r="AE1518" s="212">
        <v>-14713.09</v>
      </c>
      <c r="AF1518" s="212">
        <v>624686.91</v>
      </c>
      <c r="AG1518" s="198" t="s">
        <v>3575</v>
      </c>
    </row>
    <row r="1519" spans="1:33" hidden="1" x14ac:dyDescent="0.25">
      <c r="A1519" s="209">
        <v>118738</v>
      </c>
      <c r="B1519" s="210">
        <v>3</v>
      </c>
      <c r="C1519" s="196" t="s">
        <v>97</v>
      </c>
      <c r="D1519" s="201">
        <v>41369</v>
      </c>
      <c r="E1519" s="196" t="s">
        <v>2920</v>
      </c>
      <c r="F1519" s="201">
        <v>44089.797488425924</v>
      </c>
      <c r="G1519" s="196" t="s">
        <v>108</v>
      </c>
      <c r="H1519" s="198" t="s">
        <v>3571</v>
      </c>
      <c r="I1519" s="196" t="s">
        <v>1505</v>
      </c>
      <c r="J1519" s="196" t="s">
        <v>1506</v>
      </c>
      <c r="M1519" s="198" t="s">
        <v>3572</v>
      </c>
      <c r="N1519" s="198" t="s">
        <v>3573</v>
      </c>
      <c r="O1519" s="196" t="s">
        <v>1509</v>
      </c>
      <c r="P1519" s="198" t="s">
        <v>92</v>
      </c>
      <c r="R1519" s="196" t="s">
        <v>47</v>
      </c>
      <c r="S1519" s="196" t="s">
        <v>41</v>
      </c>
      <c r="T1519" s="202" t="s">
        <v>505</v>
      </c>
      <c r="U1519" s="201">
        <v>43378</v>
      </c>
      <c r="W1519" s="200" t="s">
        <v>93</v>
      </c>
      <c r="X1519" s="196" t="s">
        <v>3574</v>
      </c>
      <c r="AA1519" s="196" t="s">
        <v>11324</v>
      </c>
      <c r="AC1519" s="200">
        <v>2</v>
      </c>
      <c r="AD1519" s="200" t="s">
        <v>8250</v>
      </c>
      <c r="AE1519" s="203" t="s">
        <v>505</v>
      </c>
      <c r="AF1519" s="212">
        <v>744422</v>
      </c>
      <c r="AG1519" s="198" t="s">
        <v>3575</v>
      </c>
    </row>
    <row r="1520" spans="1:33" hidden="1" x14ac:dyDescent="0.25">
      <c r="A1520" s="209">
        <v>118738</v>
      </c>
      <c r="B1520" s="210">
        <v>3</v>
      </c>
      <c r="C1520" s="196" t="s">
        <v>97</v>
      </c>
      <c r="D1520" s="201">
        <v>41369</v>
      </c>
      <c r="E1520" s="196" t="s">
        <v>2920</v>
      </c>
      <c r="F1520" s="201">
        <v>44089.797488425924</v>
      </c>
      <c r="G1520" s="196" t="s">
        <v>108</v>
      </c>
      <c r="H1520" s="198" t="s">
        <v>3571</v>
      </c>
      <c r="I1520" s="196" t="s">
        <v>1505</v>
      </c>
      <c r="J1520" s="196" t="s">
        <v>1506</v>
      </c>
      <c r="M1520" s="198" t="s">
        <v>3572</v>
      </c>
      <c r="N1520" s="198" t="s">
        <v>3573</v>
      </c>
      <c r="O1520" s="196" t="s">
        <v>1509</v>
      </c>
      <c r="P1520" s="198" t="s">
        <v>92</v>
      </c>
      <c r="R1520" s="196" t="s">
        <v>47</v>
      </c>
      <c r="S1520" s="196" t="s">
        <v>41</v>
      </c>
      <c r="T1520" s="202" t="s">
        <v>505</v>
      </c>
      <c r="U1520" s="201">
        <v>43378</v>
      </c>
      <c r="W1520" s="200" t="s">
        <v>93</v>
      </c>
      <c r="X1520" s="196" t="s">
        <v>3574</v>
      </c>
      <c r="AA1520" s="196" t="s">
        <v>11325</v>
      </c>
      <c r="AC1520" s="200">
        <v>3</v>
      </c>
      <c r="AD1520" s="200" t="s">
        <v>8250</v>
      </c>
      <c r="AE1520" s="212">
        <v>-69961.66</v>
      </c>
      <c r="AF1520" s="212">
        <v>6120405.3399999999</v>
      </c>
      <c r="AG1520" s="198" t="s">
        <v>3575</v>
      </c>
    </row>
    <row r="1521" spans="1:33" ht="54" hidden="1" x14ac:dyDescent="0.25">
      <c r="A1521" s="209">
        <v>118769</v>
      </c>
      <c r="B1521" s="210">
        <v>2</v>
      </c>
      <c r="C1521" s="196" t="s">
        <v>114</v>
      </c>
      <c r="D1521" s="201">
        <v>41376</v>
      </c>
      <c r="E1521" s="196" t="s">
        <v>1833</v>
      </c>
      <c r="F1521" s="201">
        <v>44538</v>
      </c>
      <c r="G1521" s="196" t="s">
        <v>170</v>
      </c>
      <c r="H1521" s="198" t="s">
        <v>223</v>
      </c>
      <c r="I1521" s="196" t="s">
        <v>2586</v>
      </c>
      <c r="K1521" s="196" t="s">
        <v>2587</v>
      </c>
      <c r="L1521" s="200" t="s">
        <v>183</v>
      </c>
      <c r="M1521" s="198" t="s">
        <v>2588</v>
      </c>
      <c r="N1521" s="198" t="s">
        <v>2589</v>
      </c>
      <c r="O1521" s="196" t="s">
        <v>1836</v>
      </c>
      <c r="P1521" s="198" t="s">
        <v>1789</v>
      </c>
      <c r="R1521" s="196" t="s">
        <v>47</v>
      </c>
      <c r="S1521" s="196" t="s">
        <v>45</v>
      </c>
      <c r="T1521" s="211">
        <v>0.35399999999999998</v>
      </c>
      <c r="U1521" s="201">
        <v>42090</v>
      </c>
      <c r="W1521" s="200" t="s">
        <v>93</v>
      </c>
      <c r="X1521" s="196" t="s">
        <v>94</v>
      </c>
      <c r="AA1521" s="196" t="s">
        <v>11326</v>
      </c>
      <c r="AB1521" s="196" t="s">
        <v>11327</v>
      </c>
      <c r="AC1521" s="200">
        <v>0</v>
      </c>
      <c r="AD1521" s="200" t="s">
        <v>93</v>
      </c>
      <c r="AE1521" s="203" t="s">
        <v>505</v>
      </c>
      <c r="AF1521" s="212">
        <v>272074.57</v>
      </c>
      <c r="AG1521" s="198" t="s">
        <v>2590</v>
      </c>
    </row>
    <row r="1522" spans="1:33" ht="54" hidden="1" x14ac:dyDescent="0.25">
      <c r="A1522" s="209">
        <v>118769</v>
      </c>
      <c r="B1522" s="210">
        <v>2</v>
      </c>
      <c r="C1522" s="196" t="s">
        <v>114</v>
      </c>
      <c r="D1522" s="201">
        <v>41376</v>
      </c>
      <c r="E1522" s="196" t="s">
        <v>1833</v>
      </c>
      <c r="F1522" s="201">
        <v>44538</v>
      </c>
      <c r="G1522" s="196" t="s">
        <v>170</v>
      </c>
      <c r="H1522" s="198" t="s">
        <v>223</v>
      </c>
      <c r="I1522" s="196" t="s">
        <v>2586</v>
      </c>
      <c r="K1522" s="196" t="s">
        <v>2587</v>
      </c>
      <c r="L1522" s="200" t="s">
        <v>183</v>
      </c>
      <c r="M1522" s="198" t="s">
        <v>2588</v>
      </c>
      <c r="N1522" s="198" t="s">
        <v>2589</v>
      </c>
      <c r="O1522" s="196" t="s">
        <v>1836</v>
      </c>
      <c r="P1522" s="198" t="s">
        <v>1789</v>
      </c>
      <c r="R1522" s="196" t="s">
        <v>47</v>
      </c>
      <c r="S1522" s="196" t="s">
        <v>45</v>
      </c>
      <c r="T1522" s="211">
        <v>0.35399999999999998</v>
      </c>
      <c r="U1522" s="201">
        <v>42090</v>
      </c>
      <c r="W1522" s="200" t="s">
        <v>93</v>
      </c>
      <c r="X1522" s="196" t="s">
        <v>94</v>
      </c>
      <c r="AA1522" s="196" t="s">
        <v>11328</v>
      </c>
      <c r="AB1522" s="196" t="s">
        <v>11329</v>
      </c>
      <c r="AC1522" s="200">
        <v>1</v>
      </c>
      <c r="AD1522" s="200" t="s">
        <v>8231</v>
      </c>
      <c r="AE1522" s="212">
        <v>4941.8</v>
      </c>
      <c r="AF1522" s="212">
        <v>49141.8</v>
      </c>
      <c r="AG1522" s="198" t="s">
        <v>2590</v>
      </c>
    </row>
    <row r="1523" spans="1:33" ht="54" hidden="1" x14ac:dyDescent="0.25">
      <c r="A1523" s="209">
        <v>118769</v>
      </c>
      <c r="B1523" s="210">
        <v>2</v>
      </c>
      <c r="C1523" s="196" t="s">
        <v>114</v>
      </c>
      <c r="D1523" s="201">
        <v>41376</v>
      </c>
      <c r="E1523" s="196" t="s">
        <v>1833</v>
      </c>
      <c r="F1523" s="201">
        <v>44538</v>
      </c>
      <c r="G1523" s="196" t="s">
        <v>170</v>
      </c>
      <c r="H1523" s="198" t="s">
        <v>223</v>
      </c>
      <c r="I1523" s="196" t="s">
        <v>2586</v>
      </c>
      <c r="K1523" s="196" t="s">
        <v>2587</v>
      </c>
      <c r="L1523" s="200" t="s">
        <v>183</v>
      </c>
      <c r="M1523" s="198" t="s">
        <v>2588</v>
      </c>
      <c r="N1523" s="198" t="s">
        <v>2589</v>
      </c>
      <c r="O1523" s="196" t="s">
        <v>1836</v>
      </c>
      <c r="P1523" s="198" t="s">
        <v>1789</v>
      </c>
      <c r="R1523" s="196" t="s">
        <v>47</v>
      </c>
      <c r="S1523" s="196" t="s">
        <v>45</v>
      </c>
      <c r="T1523" s="211">
        <v>0.35399999999999998</v>
      </c>
      <c r="U1523" s="201">
        <v>42090</v>
      </c>
      <c r="W1523" s="200" t="s">
        <v>93</v>
      </c>
      <c r="X1523" s="196" t="s">
        <v>94</v>
      </c>
      <c r="AA1523" s="196" t="s">
        <v>11330</v>
      </c>
      <c r="AB1523" s="196" t="s">
        <v>11329</v>
      </c>
      <c r="AC1523" s="200">
        <v>2</v>
      </c>
      <c r="AD1523" s="200" t="s">
        <v>8231</v>
      </c>
      <c r="AE1523" s="212">
        <v>-2436.77</v>
      </c>
      <c r="AF1523" s="212">
        <v>3563.23</v>
      </c>
      <c r="AG1523" s="198" t="s">
        <v>2590</v>
      </c>
    </row>
    <row r="1524" spans="1:33" ht="54" hidden="1" x14ac:dyDescent="0.25">
      <c r="A1524" s="209">
        <v>118769</v>
      </c>
      <c r="B1524" s="210">
        <v>2</v>
      </c>
      <c r="C1524" s="196" t="s">
        <v>114</v>
      </c>
      <c r="D1524" s="201">
        <v>41376</v>
      </c>
      <c r="E1524" s="196" t="s">
        <v>1833</v>
      </c>
      <c r="F1524" s="201">
        <v>44538</v>
      </c>
      <c r="G1524" s="196" t="s">
        <v>170</v>
      </c>
      <c r="H1524" s="198" t="s">
        <v>223</v>
      </c>
      <c r="I1524" s="196" t="s">
        <v>2586</v>
      </c>
      <c r="K1524" s="196" t="s">
        <v>2587</v>
      </c>
      <c r="L1524" s="200" t="s">
        <v>183</v>
      </c>
      <c r="M1524" s="198" t="s">
        <v>2588</v>
      </c>
      <c r="N1524" s="198" t="s">
        <v>2589</v>
      </c>
      <c r="O1524" s="196" t="s">
        <v>1836</v>
      </c>
      <c r="P1524" s="198" t="s">
        <v>1789</v>
      </c>
      <c r="R1524" s="196" t="s">
        <v>47</v>
      </c>
      <c r="S1524" s="196" t="s">
        <v>45</v>
      </c>
      <c r="T1524" s="211">
        <v>0.35399999999999998</v>
      </c>
      <c r="U1524" s="201">
        <v>42090</v>
      </c>
      <c r="W1524" s="200" t="s">
        <v>93</v>
      </c>
      <c r="X1524" s="196" t="s">
        <v>94</v>
      </c>
      <c r="AA1524" s="196" t="s">
        <v>11331</v>
      </c>
      <c r="AB1524" s="196" t="s">
        <v>11329</v>
      </c>
      <c r="AC1524" s="200">
        <v>3</v>
      </c>
      <c r="AD1524" s="200" t="s">
        <v>8231</v>
      </c>
      <c r="AE1524" s="212">
        <v>60249.98</v>
      </c>
      <c r="AF1524" s="212">
        <v>6204790.9800000004</v>
      </c>
      <c r="AG1524" s="198" t="s">
        <v>2590</v>
      </c>
    </row>
    <row r="1525" spans="1:33" ht="36" hidden="1" x14ac:dyDescent="0.25">
      <c r="A1525" s="209">
        <v>118773</v>
      </c>
      <c r="B1525" s="210">
        <v>1</v>
      </c>
      <c r="C1525" s="196" t="s">
        <v>97</v>
      </c>
      <c r="D1525" s="201">
        <v>41379</v>
      </c>
      <c r="E1525" s="196" t="s">
        <v>1892</v>
      </c>
      <c r="F1525" s="201">
        <v>44708.875127314815</v>
      </c>
      <c r="G1525" s="196" t="s">
        <v>108</v>
      </c>
      <c r="H1525" s="198" t="s">
        <v>347</v>
      </c>
      <c r="I1525" s="196" t="s">
        <v>697</v>
      </c>
      <c r="J1525" s="196" t="s">
        <v>101</v>
      </c>
      <c r="L1525" s="200" t="s">
        <v>101</v>
      </c>
      <c r="M1525" s="198" t="s">
        <v>3626</v>
      </c>
      <c r="N1525" s="198" t="s">
        <v>3627</v>
      </c>
      <c r="O1525" s="196" t="s">
        <v>1836</v>
      </c>
      <c r="P1525" s="198" t="s">
        <v>2935</v>
      </c>
      <c r="R1525" s="196" t="s">
        <v>47</v>
      </c>
      <c r="S1525" s="196" t="s">
        <v>45</v>
      </c>
      <c r="T1525" s="211">
        <v>0.1</v>
      </c>
      <c r="U1525" s="201">
        <v>44477</v>
      </c>
      <c r="W1525" s="200" t="s">
        <v>93</v>
      </c>
      <c r="X1525" s="196" t="s">
        <v>13</v>
      </c>
      <c r="AA1525" s="196" t="s">
        <v>11332</v>
      </c>
      <c r="AB1525" s="196" t="s">
        <v>11333</v>
      </c>
      <c r="AC1525" s="200">
        <v>1</v>
      </c>
      <c r="AD1525" s="200" t="s">
        <v>8231</v>
      </c>
      <c r="AE1525" s="212">
        <v>25500</v>
      </c>
      <c r="AF1525" s="212">
        <v>90500</v>
      </c>
      <c r="AG1525" s="198" t="s">
        <v>3628</v>
      </c>
    </row>
    <row r="1526" spans="1:33" ht="36" hidden="1" x14ac:dyDescent="0.25">
      <c r="A1526" s="209">
        <v>118773</v>
      </c>
      <c r="B1526" s="210">
        <v>1</v>
      </c>
      <c r="C1526" s="196" t="s">
        <v>97</v>
      </c>
      <c r="D1526" s="201">
        <v>41379</v>
      </c>
      <c r="E1526" s="196" t="s">
        <v>1892</v>
      </c>
      <c r="F1526" s="201">
        <v>44708.875127314815</v>
      </c>
      <c r="G1526" s="196" t="s">
        <v>108</v>
      </c>
      <c r="H1526" s="198" t="s">
        <v>347</v>
      </c>
      <c r="I1526" s="196" t="s">
        <v>697</v>
      </c>
      <c r="J1526" s="196" t="s">
        <v>101</v>
      </c>
      <c r="L1526" s="200" t="s">
        <v>101</v>
      </c>
      <c r="M1526" s="198" t="s">
        <v>3626</v>
      </c>
      <c r="N1526" s="198" t="s">
        <v>3627</v>
      </c>
      <c r="O1526" s="196" t="s">
        <v>1836</v>
      </c>
      <c r="P1526" s="198" t="s">
        <v>2935</v>
      </c>
      <c r="R1526" s="196" t="s">
        <v>47</v>
      </c>
      <c r="S1526" s="196" t="s">
        <v>45</v>
      </c>
      <c r="T1526" s="211">
        <v>0.1</v>
      </c>
      <c r="U1526" s="201">
        <v>44477</v>
      </c>
      <c r="W1526" s="200" t="s">
        <v>93</v>
      </c>
      <c r="X1526" s="196" t="s">
        <v>13</v>
      </c>
      <c r="AA1526" s="196" t="s">
        <v>11334</v>
      </c>
      <c r="AB1526" s="196" t="s">
        <v>11333</v>
      </c>
      <c r="AC1526" s="200">
        <v>2</v>
      </c>
      <c r="AD1526" s="200" t="s">
        <v>8231</v>
      </c>
      <c r="AE1526" s="212">
        <v>-25500</v>
      </c>
      <c r="AF1526" s="212">
        <v>42500</v>
      </c>
      <c r="AG1526" s="198" t="s">
        <v>3628</v>
      </c>
    </row>
    <row r="1527" spans="1:33" ht="36" hidden="1" x14ac:dyDescent="0.25">
      <c r="A1527" s="209">
        <v>118773</v>
      </c>
      <c r="B1527" s="210">
        <v>1</v>
      </c>
      <c r="C1527" s="196" t="s">
        <v>97</v>
      </c>
      <c r="D1527" s="201">
        <v>41379</v>
      </c>
      <c r="E1527" s="196" t="s">
        <v>1892</v>
      </c>
      <c r="F1527" s="201">
        <v>44708.875127314815</v>
      </c>
      <c r="G1527" s="196" t="s">
        <v>108</v>
      </c>
      <c r="H1527" s="198" t="s">
        <v>347</v>
      </c>
      <c r="I1527" s="196" t="s">
        <v>697</v>
      </c>
      <c r="J1527" s="196" t="s">
        <v>101</v>
      </c>
      <c r="L1527" s="200" t="s">
        <v>101</v>
      </c>
      <c r="M1527" s="198" t="s">
        <v>3626</v>
      </c>
      <c r="N1527" s="198" t="s">
        <v>3627</v>
      </c>
      <c r="O1527" s="196" t="s">
        <v>1836</v>
      </c>
      <c r="P1527" s="198" t="s">
        <v>2935</v>
      </c>
      <c r="R1527" s="196" t="s">
        <v>47</v>
      </c>
      <c r="S1527" s="196" t="s">
        <v>45</v>
      </c>
      <c r="T1527" s="211">
        <v>0.1</v>
      </c>
      <c r="U1527" s="201">
        <v>44477</v>
      </c>
      <c r="W1527" s="200" t="s">
        <v>93</v>
      </c>
      <c r="X1527" s="196" t="s">
        <v>13</v>
      </c>
      <c r="AA1527" s="196" t="s">
        <v>11335</v>
      </c>
      <c r="AB1527" s="196" t="s">
        <v>11333</v>
      </c>
      <c r="AC1527" s="200">
        <v>3</v>
      </c>
      <c r="AD1527" s="200" t="s">
        <v>8231</v>
      </c>
      <c r="AE1527" s="212">
        <v>816560</v>
      </c>
      <c r="AF1527" s="212">
        <v>816560</v>
      </c>
      <c r="AG1527" s="198" t="s">
        <v>3628</v>
      </c>
    </row>
    <row r="1528" spans="1:33" hidden="1" x14ac:dyDescent="0.25">
      <c r="A1528" s="209">
        <v>118791</v>
      </c>
      <c r="B1528" s="210">
        <v>3</v>
      </c>
      <c r="C1528" s="196" t="s">
        <v>97</v>
      </c>
      <c r="D1528" s="201">
        <v>41379</v>
      </c>
      <c r="E1528" s="196" t="s">
        <v>1892</v>
      </c>
      <c r="F1528" s="201">
        <v>44538</v>
      </c>
      <c r="G1528" s="196" t="s">
        <v>3970</v>
      </c>
      <c r="H1528" s="198" t="s">
        <v>140</v>
      </c>
      <c r="I1528" s="196" t="s">
        <v>1417</v>
      </c>
      <c r="J1528" s="196" t="s">
        <v>101</v>
      </c>
      <c r="L1528" s="200" t="s">
        <v>101</v>
      </c>
      <c r="M1528" s="198" t="s">
        <v>3971</v>
      </c>
      <c r="N1528" s="198" t="s">
        <v>3972</v>
      </c>
      <c r="O1528" s="196" t="s">
        <v>1836</v>
      </c>
      <c r="P1528" s="198" t="s">
        <v>1902</v>
      </c>
      <c r="R1528" s="196" t="s">
        <v>47</v>
      </c>
      <c r="S1528" s="196" t="s">
        <v>45</v>
      </c>
      <c r="T1528" s="211">
        <v>0.5</v>
      </c>
      <c r="U1528" s="201">
        <v>43812</v>
      </c>
      <c r="W1528" s="200" t="s">
        <v>93</v>
      </c>
      <c r="X1528" s="196" t="s">
        <v>94</v>
      </c>
      <c r="AA1528" s="196" t="s">
        <v>11336</v>
      </c>
      <c r="AB1528" s="196" t="s">
        <v>11337</v>
      </c>
      <c r="AC1528" s="200">
        <v>1</v>
      </c>
      <c r="AD1528" s="200" t="s">
        <v>8231</v>
      </c>
      <c r="AE1528" s="203" t="s">
        <v>505</v>
      </c>
      <c r="AF1528" s="212">
        <v>264000</v>
      </c>
      <c r="AG1528" s="198" t="s">
        <v>3973</v>
      </c>
    </row>
    <row r="1529" spans="1:33" hidden="1" x14ac:dyDescent="0.25">
      <c r="A1529" s="209">
        <v>118791</v>
      </c>
      <c r="B1529" s="210">
        <v>3</v>
      </c>
      <c r="C1529" s="196" t="s">
        <v>97</v>
      </c>
      <c r="D1529" s="201">
        <v>41379</v>
      </c>
      <c r="E1529" s="196" t="s">
        <v>1892</v>
      </c>
      <c r="F1529" s="201">
        <v>44538</v>
      </c>
      <c r="G1529" s="196" t="s">
        <v>3970</v>
      </c>
      <c r="H1529" s="198" t="s">
        <v>140</v>
      </c>
      <c r="I1529" s="196" t="s">
        <v>1417</v>
      </c>
      <c r="J1529" s="196" t="s">
        <v>101</v>
      </c>
      <c r="L1529" s="200" t="s">
        <v>101</v>
      </c>
      <c r="M1529" s="198" t="s">
        <v>3971</v>
      </c>
      <c r="N1529" s="198" t="s">
        <v>3972</v>
      </c>
      <c r="O1529" s="196" t="s">
        <v>1836</v>
      </c>
      <c r="P1529" s="198" t="s">
        <v>1902</v>
      </c>
      <c r="R1529" s="196" t="s">
        <v>47</v>
      </c>
      <c r="S1529" s="196" t="s">
        <v>45</v>
      </c>
      <c r="T1529" s="211">
        <v>0.5</v>
      </c>
      <c r="U1529" s="201">
        <v>43812</v>
      </c>
      <c r="W1529" s="200" t="s">
        <v>93</v>
      </c>
      <c r="X1529" s="196" t="s">
        <v>94</v>
      </c>
      <c r="AA1529" s="196" t="s">
        <v>11338</v>
      </c>
      <c r="AB1529" s="196" t="s">
        <v>11337</v>
      </c>
      <c r="AC1529" s="200">
        <v>2</v>
      </c>
      <c r="AD1529" s="200" t="s">
        <v>8231</v>
      </c>
      <c r="AE1529" s="203" t="s">
        <v>505</v>
      </c>
      <c r="AF1529" s="212">
        <v>9235</v>
      </c>
      <c r="AG1529" s="198" t="s">
        <v>3973</v>
      </c>
    </row>
    <row r="1530" spans="1:33" hidden="1" x14ac:dyDescent="0.25">
      <c r="A1530" s="209">
        <v>118791</v>
      </c>
      <c r="B1530" s="210">
        <v>3</v>
      </c>
      <c r="C1530" s="196" t="s">
        <v>97</v>
      </c>
      <c r="D1530" s="201">
        <v>41379</v>
      </c>
      <c r="E1530" s="196" t="s">
        <v>1892</v>
      </c>
      <c r="F1530" s="201">
        <v>44538</v>
      </c>
      <c r="G1530" s="196" t="s">
        <v>3970</v>
      </c>
      <c r="H1530" s="198" t="s">
        <v>140</v>
      </c>
      <c r="I1530" s="196" t="s">
        <v>1417</v>
      </c>
      <c r="J1530" s="196" t="s">
        <v>101</v>
      </c>
      <c r="L1530" s="200" t="s">
        <v>101</v>
      </c>
      <c r="M1530" s="198" t="s">
        <v>3971</v>
      </c>
      <c r="N1530" s="198" t="s">
        <v>3972</v>
      </c>
      <c r="O1530" s="196" t="s">
        <v>1836</v>
      </c>
      <c r="P1530" s="198" t="s">
        <v>1902</v>
      </c>
      <c r="R1530" s="196" t="s">
        <v>47</v>
      </c>
      <c r="S1530" s="196" t="s">
        <v>45</v>
      </c>
      <c r="T1530" s="211">
        <v>0.5</v>
      </c>
      <c r="U1530" s="201">
        <v>43812</v>
      </c>
      <c r="W1530" s="200" t="s">
        <v>93</v>
      </c>
      <c r="X1530" s="196" t="s">
        <v>94</v>
      </c>
      <c r="AA1530" s="196" t="s">
        <v>11339</v>
      </c>
      <c r="AB1530" s="196" t="s">
        <v>11337</v>
      </c>
      <c r="AC1530" s="200">
        <v>3</v>
      </c>
      <c r="AD1530" s="200" t="s">
        <v>8231</v>
      </c>
      <c r="AE1530" s="212">
        <v>300815</v>
      </c>
      <c r="AF1530" s="212">
        <v>5439204</v>
      </c>
      <c r="AG1530" s="198" t="s">
        <v>3973</v>
      </c>
    </row>
    <row r="1531" spans="1:33" ht="36" hidden="1" x14ac:dyDescent="0.25">
      <c r="A1531" s="209">
        <v>118799</v>
      </c>
      <c r="B1531" s="210">
        <v>4</v>
      </c>
      <c r="C1531" s="196" t="s">
        <v>114</v>
      </c>
      <c r="D1531" s="201">
        <v>41380</v>
      </c>
      <c r="E1531" s="196" t="s">
        <v>1892</v>
      </c>
      <c r="F1531" s="201">
        <v>44279</v>
      </c>
      <c r="G1531" s="196" t="s">
        <v>170</v>
      </c>
      <c r="H1531" s="198" t="s">
        <v>483</v>
      </c>
      <c r="I1531" s="196" t="s">
        <v>11340</v>
      </c>
      <c r="K1531" s="196" t="s">
        <v>11341</v>
      </c>
      <c r="L1531" s="200" t="s">
        <v>183</v>
      </c>
      <c r="M1531" s="198" t="s">
        <v>11342</v>
      </c>
      <c r="N1531" s="198" t="s">
        <v>1835</v>
      </c>
      <c r="O1531" s="196" t="s">
        <v>1836</v>
      </c>
      <c r="P1531" s="198" t="s">
        <v>1835</v>
      </c>
      <c r="R1531" s="196" t="s">
        <v>47</v>
      </c>
      <c r="S1531" s="196" t="s">
        <v>45</v>
      </c>
      <c r="T1531" s="211">
        <v>0</v>
      </c>
      <c r="U1531" s="201">
        <v>42650</v>
      </c>
      <c r="W1531" s="200" t="s">
        <v>93</v>
      </c>
      <c r="X1531" s="196" t="s">
        <v>103</v>
      </c>
      <c r="AA1531" s="196" t="s">
        <v>11343</v>
      </c>
      <c r="AB1531" s="196" t="s">
        <v>11344</v>
      </c>
      <c r="AC1531" s="200">
        <v>0</v>
      </c>
      <c r="AD1531" s="200" t="s">
        <v>8231</v>
      </c>
      <c r="AE1531" s="212">
        <v>-324.32</v>
      </c>
      <c r="AF1531" s="212">
        <v>19675.68</v>
      </c>
      <c r="AG1531" s="198" t="s">
        <v>11345</v>
      </c>
    </row>
    <row r="1532" spans="1:33" ht="36" hidden="1" x14ac:dyDescent="0.25">
      <c r="A1532" s="209">
        <v>118799</v>
      </c>
      <c r="B1532" s="210">
        <v>4</v>
      </c>
      <c r="C1532" s="196" t="s">
        <v>114</v>
      </c>
      <c r="D1532" s="201">
        <v>41380</v>
      </c>
      <c r="E1532" s="196" t="s">
        <v>1892</v>
      </c>
      <c r="F1532" s="201">
        <v>44279</v>
      </c>
      <c r="G1532" s="196" t="s">
        <v>170</v>
      </c>
      <c r="H1532" s="198" t="s">
        <v>483</v>
      </c>
      <c r="I1532" s="196" t="s">
        <v>11340</v>
      </c>
      <c r="K1532" s="196" t="s">
        <v>11341</v>
      </c>
      <c r="L1532" s="200" t="s">
        <v>183</v>
      </c>
      <c r="M1532" s="198" t="s">
        <v>11342</v>
      </c>
      <c r="N1532" s="198" t="s">
        <v>1835</v>
      </c>
      <c r="O1532" s="196" t="s">
        <v>1836</v>
      </c>
      <c r="P1532" s="198" t="s">
        <v>1835</v>
      </c>
      <c r="R1532" s="196" t="s">
        <v>47</v>
      </c>
      <c r="S1532" s="196" t="s">
        <v>45</v>
      </c>
      <c r="T1532" s="211">
        <v>0</v>
      </c>
      <c r="U1532" s="201">
        <v>42650</v>
      </c>
      <c r="W1532" s="200" t="s">
        <v>93</v>
      </c>
      <c r="X1532" s="196" t="s">
        <v>103</v>
      </c>
      <c r="AA1532" s="196" t="s">
        <v>11346</v>
      </c>
      <c r="AB1532" s="196" t="s">
        <v>11344</v>
      </c>
      <c r="AC1532" s="200">
        <v>1</v>
      </c>
      <c r="AD1532" s="200" t="s">
        <v>8231</v>
      </c>
      <c r="AE1532" s="212">
        <v>-24321.59</v>
      </c>
      <c r="AF1532" s="212">
        <v>678.41</v>
      </c>
      <c r="AG1532" s="198" t="s">
        <v>11345</v>
      </c>
    </row>
    <row r="1533" spans="1:33" ht="36" hidden="1" x14ac:dyDescent="0.25">
      <c r="A1533" s="209">
        <v>118799</v>
      </c>
      <c r="B1533" s="210">
        <v>4</v>
      </c>
      <c r="C1533" s="196" t="s">
        <v>114</v>
      </c>
      <c r="D1533" s="201">
        <v>41380</v>
      </c>
      <c r="E1533" s="196" t="s">
        <v>1892</v>
      </c>
      <c r="F1533" s="201">
        <v>44279</v>
      </c>
      <c r="G1533" s="196" t="s">
        <v>170</v>
      </c>
      <c r="H1533" s="198" t="s">
        <v>483</v>
      </c>
      <c r="I1533" s="196" t="s">
        <v>11340</v>
      </c>
      <c r="K1533" s="196" t="s">
        <v>11341</v>
      </c>
      <c r="L1533" s="200" t="s">
        <v>183</v>
      </c>
      <c r="M1533" s="198" t="s">
        <v>11342</v>
      </c>
      <c r="N1533" s="198" t="s">
        <v>1835</v>
      </c>
      <c r="O1533" s="196" t="s">
        <v>1836</v>
      </c>
      <c r="P1533" s="198" t="s">
        <v>1835</v>
      </c>
      <c r="R1533" s="196" t="s">
        <v>47</v>
      </c>
      <c r="S1533" s="196" t="s">
        <v>45</v>
      </c>
      <c r="T1533" s="211">
        <v>0</v>
      </c>
      <c r="U1533" s="201">
        <v>42650</v>
      </c>
      <c r="W1533" s="200" t="s">
        <v>93</v>
      </c>
      <c r="X1533" s="196" t="s">
        <v>103</v>
      </c>
      <c r="AA1533" s="196" t="s">
        <v>11347</v>
      </c>
      <c r="AB1533" s="196" t="s">
        <v>11344</v>
      </c>
      <c r="AC1533" s="200">
        <v>3</v>
      </c>
      <c r="AD1533" s="200" t="s">
        <v>8231</v>
      </c>
      <c r="AE1533" s="212">
        <v>-590.26</v>
      </c>
      <c r="AF1533" s="212">
        <v>14409.74</v>
      </c>
      <c r="AG1533" s="198" t="s">
        <v>11345</v>
      </c>
    </row>
    <row r="1534" spans="1:33" hidden="1" x14ac:dyDescent="0.25">
      <c r="A1534" s="209">
        <v>118852.01</v>
      </c>
      <c r="B1534" s="210">
        <v>4</v>
      </c>
      <c r="C1534" s="196" t="s">
        <v>85</v>
      </c>
      <c r="D1534" s="201">
        <v>41859</v>
      </c>
      <c r="E1534" s="196" t="s">
        <v>247</v>
      </c>
      <c r="F1534" s="201">
        <v>44704</v>
      </c>
      <c r="G1534" s="196" t="s">
        <v>2192</v>
      </c>
      <c r="H1534" s="198" t="s">
        <v>483</v>
      </c>
      <c r="I1534" s="196" t="s">
        <v>2125</v>
      </c>
      <c r="J1534" s="196" t="s">
        <v>101</v>
      </c>
      <c r="L1534" s="200" t="s">
        <v>101</v>
      </c>
      <c r="M1534" s="198" t="s">
        <v>11348</v>
      </c>
      <c r="N1534" s="198" t="s">
        <v>1897</v>
      </c>
      <c r="O1534" s="196" t="s">
        <v>1836</v>
      </c>
      <c r="P1534" s="198" t="s">
        <v>1897</v>
      </c>
      <c r="R1534" s="196" t="s">
        <v>47</v>
      </c>
      <c r="S1534" s="196" t="s">
        <v>45</v>
      </c>
      <c r="T1534" s="211">
        <v>0.04</v>
      </c>
      <c r="U1534" s="201">
        <v>45331</v>
      </c>
      <c r="W1534" s="200" t="s">
        <v>93</v>
      </c>
      <c r="X1534" s="196" t="s">
        <v>103</v>
      </c>
      <c r="AA1534" s="196" t="s">
        <v>11349</v>
      </c>
      <c r="AB1534" s="196" t="s">
        <v>11350</v>
      </c>
      <c r="AC1534" s="200">
        <v>0</v>
      </c>
      <c r="AD1534" s="200" t="s">
        <v>8231</v>
      </c>
      <c r="AE1534" s="203" t="s">
        <v>505</v>
      </c>
      <c r="AF1534" s="212">
        <v>103000</v>
      </c>
    </row>
    <row r="1535" spans="1:33" hidden="1" x14ac:dyDescent="0.25">
      <c r="A1535" s="209">
        <v>118852.01</v>
      </c>
      <c r="B1535" s="210">
        <v>4</v>
      </c>
      <c r="C1535" s="196" t="s">
        <v>85</v>
      </c>
      <c r="D1535" s="201">
        <v>41859</v>
      </c>
      <c r="E1535" s="196" t="s">
        <v>247</v>
      </c>
      <c r="F1535" s="201">
        <v>44704</v>
      </c>
      <c r="G1535" s="196" t="s">
        <v>2192</v>
      </c>
      <c r="H1535" s="198" t="s">
        <v>483</v>
      </c>
      <c r="I1535" s="196" t="s">
        <v>2125</v>
      </c>
      <c r="J1535" s="196" t="s">
        <v>101</v>
      </c>
      <c r="L1535" s="200" t="s">
        <v>101</v>
      </c>
      <c r="M1535" s="198" t="s">
        <v>11348</v>
      </c>
      <c r="N1535" s="198" t="s">
        <v>1897</v>
      </c>
      <c r="O1535" s="196" t="s">
        <v>1836</v>
      </c>
      <c r="P1535" s="198" t="s">
        <v>1897</v>
      </c>
      <c r="R1535" s="196" t="s">
        <v>47</v>
      </c>
      <c r="S1535" s="196" t="s">
        <v>45</v>
      </c>
      <c r="T1535" s="211">
        <v>0.04</v>
      </c>
      <c r="U1535" s="201">
        <v>45331</v>
      </c>
      <c r="W1535" s="200" t="s">
        <v>93</v>
      </c>
      <c r="X1535" s="196" t="s">
        <v>103</v>
      </c>
      <c r="AA1535" s="196" t="s">
        <v>11351</v>
      </c>
      <c r="AB1535" s="196" t="s">
        <v>11350</v>
      </c>
      <c r="AC1535" s="200">
        <v>1</v>
      </c>
      <c r="AD1535" s="200" t="s">
        <v>8231</v>
      </c>
      <c r="AE1535" s="203" t="s">
        <v>505</v>
      </c>
      <c r="AF1535" s="212">
        <v>20000</v>
      </c>
    </row>
    <row r="1536" spans="1:33" hidden="1" x14ac:dyDescent="0.25">
      <c r="A1536" s="209">
        <v>118868</v>
      </c>
      <c r="B1536" s="210">
        <v>2</v>
      </c>
      <c r="C1536" s="196" t="s">
        <v>122</v>
      </c>
      <c r="D1536" s="201">
        <v>41387</v>
      </c>
      <c r="E1536" s="196" t="s">
        <v>2920</v>
      </c>
      <c r="F1536" s="201">
        <v>43991</v>
      </c>
      <c r="G1536" s="196" t="s">
        <v>1827</v>
      </c>
      <c r="H1536" s="198" t="s">
        <v>123</v>
      </c>
      <c r="I1536" s="196" t="s">
        <v>1505</v>
      </c>
      <c r="J1536" s="196" t="s">
        <v>1506</v>
      </c>
      <c r="M1536" s="198" t="s">
        <v>11352</v>
      </c>
      <c r="O1536" s="196" t="s">
        <v>1509</v>
      </c>
      <c r="P1536" s="198" t="s">
        <v>4021</v>
      </c>
      <c r="R1536" s="196" t="s">
        <v>47</v>
      </c>
      <c r="S1536" s="196" t="s">
        <v>41</v>
      </c>
      <c r="T1536" s="211">
        <v>1.8</v>
      </c>
      <c r="W1536" s="200" t="s">
        <v>93</v>
      </c>
      <c r="X1536" s="196" t="s">
        <v>13</v>
      </c>
      <c r="AA1536" s="196" t="s">
        <v>11353</v>
      </c>
      <c r="AC1536" s="200">
        <v>1</v>
      </c>
      <c r="AD1536" s="200" t="s">
        <v>8250</v>
      </c>
      <c r="AE1536" s="203" t="s">
        <v>505</v>
      </c>
      <c r="AF1536" s="212">
        <v>511600</v>
      </c>
    </row>
    <row r="1537" spans="1:33" hidden="1" x14ac:dyDescent="0.25">
      <c r="A1537" s="209">
        <v>118868</v>
      </c>
      <c r="B1537" s="210">
        <v>2</v>
      </c>
      <c r="C1537" s="196" t="s">
        <v>122</v>
      </c>
      <c r="D1537" s="201">
        <v>41387</v>
      </c>
      <c r="E1537" s="196" t="s">
        <v>2920</v>
      </c>
      <c r="F1537" s="201">
        <v>43991</v>
      </c>
      <c r="G1537" s="196" t="s">
        <v>1827</v>
      </c>
      <c r="H1537" s="198" t="s">
        <v>123</v>
      </c>
      <c r="I1537" s="196" t="s">
        <v>1505</v>
      </c>
      <c r="J1537" s="196" t="s">
        <v>1506</v>
      </c>
      <c r="M1537" s="198" t="s">
        <v>11352</v>
      </c>
      <c r="O1537" s="196" t="s">
        <v>1509</v>
      </c>
      <c r="P1537" s="198" t="s">
        <v>4021</v>
      </c>
      <c r="R1537" s="196" t="s">
        <v>47</v>
      </c>
      <c r="S1537" s="196" t="s">
        <v>41</v>
      </c>
      <c r="T1537" s="211">
        <v>1.8</v>
      </c>
      <c r="W1537" s="200" t="s">
        <v>93</v>
      </c>
      <c r="X1537" s="196" t="s">
        <v>13</v>
      </c>
      <c r="AA1537" s="196" t="s">
        <v>11354</v>
      </c>
      <c r="AC1537" s="200">
        <v>2</v>
      </c>
      <c r="AD1537" s="200" t="s">
        <v>8250</v>
      </c>
      <c r="AE1537" s="203" t="s">
        <v>505</v>
      </c>
      <c r="AF1537" s="212">
        <v>77040</v>
      </c>
    </row>
    <row r="1538" spans="1:33" ht="36" hidden="1" x14ac:dyDescent="0.25">
      <c r="A1538" s="209">
        <v>118868.01</v>
      </c>
      <c r="B1538" s="210">
        <v>2</v>
      </c>
      <c r="C1538" s="196" t="s">
        <v>97</v>
      </c>
      <c r="D1538" s="201">
        <v>42221</v>
      </c>
      <c r="E1538" s="196" t="s">
        <v>3756</v>
      </c>
      <c r="F1538" s="201">
        <v>43889</v>
      </c>
      <c r="G1538" s="196" t="s">
        <v>1503</v>
      </c>
      <c r="H1538" s="198" t="s">
        <v>123</v>
      </c>
      <c r="I1538" s="196" t="s">
        <v>1505</v>
      </c>
      <c r="J1538" s="196" t="s">
        <v>1506</v>
      </c>
      <c r="M1538" s="198" t="s">
        <v>11355</v>
      </c>
      <c r="N1538" s="198" t="s">
        <v>11356</v>
      </c>
      <c r="O1538" s="196" t="s">
        <v>1509</v>
      </c>
      <c r="P1538" s="198" t="s">
        <v>92</v>
      </c>
      <c r="R1538" s="196" t="s">
        <v>47</v>
      </c>
      <c r="S1538" s="196" t="s">
        <v>41</v>
      </c>
      <c r="T1538" s="202" t="s">
        <v>505</v>
      </c>
      <c r="W1538" s="200" t="s">
        <v>93</v>
      </c>
      <c r="AA1538" s="196" t="s">
        <v>11357</v>
      </c>
      <c r="AC1538" s="200">
        <v>3</v>
      </c>
      <c r="AD1538" s="200" t="s">
        <v>8250</v>
      </c>
      <c r="AE1538" s="203" t="s">
        <v>505</v>
      </c>
      <c r="AF1538" s="212">
        <v>600000</v>
      </c>
    </row>
    <row r="1539" spans="1:33" ht="36" hidden="1" x14ac:dyDescent="0.25">
      <c r="A1539" s="209">
        <v>118909</v>
      </c>
      <c r="B1539" s="210">
        <v>2</v>
      </c>
      <c r="C1539" s="196" t="s">
        <v>97</v>
      </c>
      <c r="D1539" s="201">
        <v>41402</v>
      </c>
      <c r="E1539" s="196" t="s">
        <v>1833</v>
      </c>
      <c r="F1539" s="201">
        <v>44691.875115740739</v>
      </c>
      <c r="G1539" s="196" t="s">
        <v>426</v>
      </c>
      <c r="H1539" s="198" t="s">
        <v>465</v>
      </c>
      <c r="I1539" s="196" t="s">
        <v>466</v>
      </c>
      <c r="J1539" s="196" t="s">
        <v>101</v>
      </c>
      <c r="L1539" s="200" t="s">
        <v>101</v>
      </c>
      <c r="M1539" s="198" t="s">
        <v>3097</v>
      </c>
      <c r="N1539" s="198" t="s">
        <v>1835</v>
      </c>
      <c r="O1539" s="196" t="s">
        <v>1836</v>
      </c>
      <c r="P1539" s="198" t="s">
        <v>1835</v>
      </c>
      <c r="R1539" s="196" t="s">
        <v>47</v>
      </c>
      <c r="S1539" s="196" t="s">
        <v>45</v>
      </c>
      <c r="T1539" s="211">
        <v>0</v>
      </c>
      <c r="U1539" s="201">
        <v>43966</v>
      </c>
      <c r="W1539" s="200" t="s">
        <v>93</v>
      </c>
      <c r="X1539" s="196" t="s">
        <v>103</v>
      </c>
      <c r="AA1539" s="196" t="s">
        <v>11358</v>
      </c>
      <c r="AB1539" s="196" t="s">
        <v>11359</v>
      </c>
      <c r="AC1539" s="200">
        <v>0</v>
      </c>
      <c r="AD1539" s="200" t="s">
        <v>93</v>
      </c>
      <c r="AE1539" s="203" t="s">
        <v>505</v>
      </c>
      <c r="AF1539" s="212">
        <v>63570.23</v>
      </c>
      <c r="AG1539" s="198" t="s">
        <v>3098</v>
      </c>
    </row>
    <row r="1540" spans="1:33" ht="36" hidden="1" x14ac:dyDescent="0.25">
      <c r="A1540" s="209">
        <v>118909</v>
      </c>
      <c r="B1540" s="210">
        <v>2</v>
      </c>
      <c r="C1540" s="196" t="s">
        <v>97</v>
      </c>
      <c r="D1540" s="201">
        <v>41402</v>
      </c>
      <c r="E1540" s="196" t="s">
        <v>1833</v>
      </c>
      <c r="F1540" s="201">
        <v>44691.875115740739</v>
      </c>
      <c r="G1540" s="196" t="s">
        <v>426</v>
      </c>
      <c r="H1540" s="198" t="s">
        <v>465</v>
      </c>
      <c r="I1540" s="196" t="s">
        <v>466</v>
      </c>
      <c r="J1540" s="196" t="s">
        <v>101</v>
      </c>
      <c r="L1540" s="200" t="s">
        <v>101</v>
      </c>
      <c r="M1540" s="198" t="s">
        <v>3097</v>
      </c>
      <c r="N1540" s="198" t="s">
        <v>1835</v>
      </c>
      <c r="O1540" s="196" t="s">
        <v>1836</v>
      </c>
      <c r="P1540" s="198" t="s">
        <v>1835</v>
      </c>
      <c r="R1540" s="196" t="s">
        <v>47</v>
      </c>
      <c r="S1540" s="196" t="s">
        <v>45</v>
      </c>
      <c r="T1540" s="211">
        <v>0</v>
      </c>
      <c r="U1540" s="201">
        <v>43966</v>
      </c>
      <c r="W1540" s="200" t="s">
        <v>93</v>
      </c>
      <c r="X1540" s="196" t="s">
        <v>103</v>
      </c>
      <c r="AA1540" s="196" t="s">
        <v>11360</v>
      </c>
      <c r="AB1540" s="196" t="s">
        <v>11361</v>
      </c>
      <c r="AC1540" s="200">
        <v>1</v>
      </c>
      <c r="AD1540" s="200" t="s">
        <v>8231</v>
      </c>
      <c r="AE1540" s="212">
        <v>600</v>
      </c>
      <c r="AF1540" s="212">
        <v>10600</v>
      </c>
      <c r="AG1540" s="198" t="s">
        <v>3098</v>
      </c>
    </row>
    <row r="1541" spans="1:33" ht="36" hidden="1" x14ac:dyDescent="0.25">
      <c r="A1541" s="209">
        <v>118909</v>
      </c>
      <c r="B1541" s="210">
        <v>2</v>
      </c>
      <c r="C1541" s="196" t="s">
        <v>97</v>
      </c>
      <c r="D1541" s="201">
        <v>41402</v>
      </c>
      <c r="E1541" s="196" t="s">
        <v>1833</v>
      </c>
      <c r="F1541" s="201">
        <v>44691.875115740739</v>
      </c>
      <c r="G1541" s="196" t="s">
        <v>426</v>
      </c>
      <c r="H1541" s="198" t="s">
        <v>465</v>
      </c>
      <c r="I1541" s="196" t="s">
        <v>466</v>
      </c>
      <c r="J1541" s="196" t="s">
        <v>101</v>
      </c>
      <c r="L1541" s="200" t="s">
        <v>101</v>
      </c>
      <c r="M1541" s="198" t="s">
        <v>3097</v>
      </c>
      <c r="N1541" s="198" t="s">
        <v>1835</v>
      </c>
      <c r="O1541" s="196" t="s">
        <v>1836</v>
      </c>
      <c r="P1541" s="198" t="s">
        <v>1835</v>
      </c>
      <c r="R1541" s="196" t="s">
        <v>47</v>
      </c>
      <c r="S1541" s="196" t="s">
        <v>45</v>
      </c>
      <c r="T1541" s="211">
        <v>0</v>
      </c>
      <c r="U1541" s="201">
        <v>43966</v>
      </c>
      <c r="W1541" s="200" t="s">
        <v>93</v>
      </c>
      <c r="X1541" s="196" t="s">
        <v>103</v>
      </c>
      <c r="AA1541" s="196" t="s">
        <v>11362</v>
      </c>
      <c r="AB1541" s="196" t="s">
        <v>11361</v>
      </c>
      <c r="AC1541" s="200">
        <v>2</v>
      </c>
      <c r="AD1541" s="200" t="s">
        <v>8231</v>
      </c>
      <c r="AE1541" s="203" t="s">
        <v>505</v>
      </c>
      <c r="AF1541" s="212">
        <v>32500</v>
      </c>
      <c r="AG1541" s="198" t="s">
        <v>3098</v>
      </c>
    </row>
    <row r="1542" spans="1:33" ht="36" hidden="1" x14ac:dyDescent="0.25">
      <c r="A1542" s="209">
        <v>118909</v>
      </c>
      <c r="B1542" s="210">
        <v>2</v>
      </c>
      <c r="C1542" s="196" t="s">
        <v>97</v>
      </c>
      <c r="D1542" s="201">
        <v>41402</v>
      </c>
      <c r="E1542" s="196" t="s">
        <v>1833</v>
      </c>
      <c r="F1542" s="201">
        <v>44691.875115740739</v>
      </c>
      <c r="G1542" s="196" t="s">
        <v>426</v>
      </c>
      <c r="H1542" s="198" t="s">
        <v>465</v>
      </c>
      <c r="I1542" s="196" t="s">
        <v>466</v>
      </c>
      <c r="J1542" s="196" t="s">
        <v>101</v>
      </c>
      <c r="L1542" s="200" t="s">
        <v>101</v>
      </c>
      <c r="M1542" s="198" t="s">
        <v>3097</v>
      </c>
      <c r="N1542" s="198" t="s">
        <v>1835</v>
      </c>
      <c r="O1542" s="196" t="s">
        <v>1836</v>
      </c>
      <c r="P1542" s="198" t="s">
        <v>1835</v>
      </c>
      <c r="R1542" s="196" t="s">
        <v>47</v>
      </c>
      <c r="S1542" s="196" t="s">
        <v>45</v>
      </c>
      <c r="T1542" s="211">
        <v>0</v>
      </c>
      <c r="U1542" s="201">
        <v>43966</v>
      </c>
      <c r="W1542" s="200" t="s">
        <v>93</v>
      </c>
      <c r="X1542" s="196" t="s">
        <v>103</v>
      </c>
      <c r="AA1542" s="196" t="s">
        <v>11363</v>
      </c>
      <c r="AB1542" s="196" t="s">
        <v>11361</v>
      </c>
      <c r="AC1542" s="200">
        <v>3</v>
      </c>
      <c r="AD1542" s="200" t="s">
        <v>8231</v>
      </c>
      <c r="AE1542" s="212">
        <v>223200</v>
      </c>
      <c r="AF1542" s="212">
        <v>714764</v>
      </c>
      <c r="AG1542" s="198" t="s">
        <v>3098</v>
      </c>
    </row>
    <row r="1543" spans="1:33" ht="54" hidden="1" x14ac:dyDescent="0.25">
      <c r="A1543" s="209">
        <v>118935</v>
      </c>
      <c r="B1543" s="210">
        <v>2</v>
      </c>
      <c r="C1543" s="196" t="s">
        <v>114</v>
      </c>
      <c r="D1543" s="201">
        <v>41410</v>
      </c>
      <c r="E1543" s="196" t="s">
        <v>2500</v>
      </c>
      <c r="F1543" s="201">
        <v>44376</v>
      </c>
      <c r="G1543" s="196" t="s">
        <v>4070</v>
      </c>
      <c r="H1543" s="198" t="s">
        <v>1539</v>
      </c>
      <c r="M1543" s="198" t="s">
        <v>11364</v>
      </c>
      <c r="N1543" s="198" t="s">
        <v>11365</v>
      </c>
      <c r="O1543" s="196" t="s">
        <v>91</v>
      </c>
      <c r="P1543" s="198" t="s">
        <v>158</v>
      </c>
      <c r="R1543" s="196" t="s">
        <v>47</v>
      </c>
      <c r="S1543" s="196" t="s">
        <v>46</v>
      </c>
      <c r="T1543" s="211">
        <v>0</v>
      </c>
      <c r="W1543" s="200" t="s">
        <v>93</v>
      </c>
      <c r="AA1543" s="196" t="s">
        <v>11366</v>
      </c>
      <c r="AB1543" s="196" t="s">
        <v>11367</v>
      </c>
      <c r="AC1543" s="200">
        <v>0</v>
      </c>
      <c r="AD1543" s="200" t="s">
        <v>8231</v>
      </c>
      <c r="AE1543" s="203" t="s">
        <v>505</v>
      </c>
      <c r="AF1543" s="212">
        <v>63.21</v>
      </c>
    </row>
    <row r="1544" spans="1:33" ht="54" hidden="1" x14ac:dyDescent="0.25">
      <c r="A1544" s="209">
        <v>118935</v>
      </c>
      <c r="B1544" s="210">
        <v>2</v>
      </c>
      <c r="C1544" s="196" t="s">
        <v>114</v>
      </c>
      <c r="D1544" s="201">
        <v>41410</v>
      </c>
      <c r="E1544" s="196" t="s">
        <v>2500</v>
      </c>
      <c r="F1544" s="201">
        <v>44376</v>
      </c>
      <c r="G1544" s="196" t="s">
        <v>4070</v>
      </c>
      <c r="H1544" s="198" t="s">
        <v>1539</v>
      </c>
      <c r="M1544" s="198" t="s">
        <v>11364</v>
      </c>
      <c r="N1544" s="198" t="s">
        <v>11365</v>
      </c>
      <c r="O1544" s="196" t="s">
        <v>91</v>
      </c>
      <c r="P1544" s="198" t="s">
        <v>158</v>
      </c>
      <c r="R1544" s="196" t="s">
        <v>47</v>
      </c>
      <c r="S1544" s="196" t="s">
        <v>46</v>
      </c>
      <c r="T1544" s="211">
        <v>0</v>
      </c>
      <c r="W1544" s="200" t="s">
        <v>93</v>
      </c>
      <c r="AA1544" s="196" t="s">
        <v>11368</v>
      </c>
      <c r="AB1544" s="196" t="s">
        <v>11367</v>
      </c>
      <c r="AC1544" s="200">
        <v>1</v>
      </c>
      <c r="AD1544" s="200" t="s">
        <v>8231</v>
      </c>
      <c r="AE1544" s="203" t="s">
        <v>505</v>
      </c>
      <c r="AF1544" s="212">
        <v>31358.400000000001</v>
      </c>
    </row>
    <row r="1545" spans="1:33" ht="54" hidden="1" x14ac:dyDescent="0.25">
      <c r="A1545" s="209">
        <v>118935</v>
      </c>
      <c r="B1545" s="210">
        <v>2</v>
      </c>
      <c r="C1545" s="196" t="s">
        <v>114</v>
      </c>
      <c r="D1545" s="201">
        <v>41410</v>
      </c>
      <c r="E1545" s="196" t="s">
        <v>2500</v>
      </c>
      <c r="F1545" s="201">
        <v>44376</v>
      </c>
      <c r="G1545" s="196" t="s">
        <v>4070</v>
      </c>
      <c r="H1545" s="198" t="s">
        <v>1539</v>
      </c>
      <c r="M1545" s="198" t="s">
        <v>11364</v>
      </c>
      <c r="N1545" s="198" t="s">
        <v>11365</v>
      </c>
      <c r="O1545" s="196" t="s">
        <v>91</v>
      </c>
      <c r="P1545" s="198" t="s">
        <v>158</v>
      </c>
      <c r="R1545" s="196" t="s">
        <v>47</v>
      </c>
      <c r="S1545" s="196" t="s">
        <v>46</v>
      </c>
      <c r="T1545" s="211">
        <v>0</v>
      </c>
      <c r="W1545" s="200" t="s">
        <v>93</v>
      </c>
      <c r="AA1545" s="196" t="s">
        <v>11369</v>
      </c>
      <c r="AB1545" s="196" t="s">
        <v>11367</v>
      </c>
      <c r="AC1545" s="200">
        <v>3</v>
      </c>
      <c r="AD1545" s="200" t="s">
        <v>8231</v>
      </c>
      <c r="AE1545" s="203" t="s">
        <v>505</v>
      </c>
      <c r="AF1545" s="212">
        <v>333361.65000000002</v>
      </c>
    </row>
    <row r="1546" spans="1:33" hidden="1" x14ac:dyDescent="0.25">
      <c r="A1546" s="209">
        <v>118948</v>
      </c>
      <c r="B1546" s="210">
        <v>1</v>
      </c>
      <c r="C1546" s="196" t="s">
        <v>85</v>
      </c>
      <c r="D1546" s="201">
        <v>41416</v>
      </c>
      <c r="E1546" s="196" t="s">
        <v>98</v>
      </c>
      <c r="F1546" s="201">
        <v>44519</v>
      </c>
      <c r="G1546" s="196" t="s">
        <v>179</v>
      </c>
      <c r="H1546" s="198" t="s">
        <v>162</v>
      </c>
      <c r="I1546" s="196" t="s">
        <v>1705</v>
      </c>
      <c r="J1546" s="196" t="s">
        <v>101</v>
      </c>
      <c r="L1546" s="200" t="s">
        <v>101</v>
      </c>
      <c r="M1546" s="198" t="s">
        <v>1706</v>
      </c>
      <c r="N1546" s="198" t="s">
        <v>1707</v>
      </c>
      <c r="O1546" s="196" t="s">
        <v>119</v>
      </c>
      <c r="P1546" s="198" t="s">
        <v>104</v>
      </c>
      <c r="R1546" s="196" t="s">
        <v>105</v>
      </c>
      <c r="S1546" s="196" t="s">
        <v>45</v>
      </c>
      <c r="T1546" s="211">
        <v>0</v>
      </c>
      <c r="U1546" s="201">
        <v>45058</v>
      </c>
      <c r="W1546" s="200" t="s">
        <v>93</v>
      </c>
      <c r="X1546" s="196" t="s">
        <v>103</v>
      </c>
      <c r="AA1546" s="196" t="s">
        <v>11370</v>
      </c>
      <c r="AC1546" s="200">
        <v>1</v>
      </c>
      <c r="AD1546" s="200" t="s">
        <v>8274</v>
      </c>
      <c r="AE1546" s="203" t="s">
        <v>505</v>
      </c>
      <c r="AF1546" s="212">
        <v>100000</v>
      </c>
    </row>
    <row r="1547" spans="1:33" hidden="1" x14ac:dyDescent="0.25">
      <c r="A1547" s="209">
        <v>118948</v>
      </c>
      <c r="B1547" s="210">
        <v>1</v>
      </c>
      <c r="C1547" s="196" t="s">
        <v>85</v>
      </c>
      <c r="D1547" s="201">
        <v>41416</v>
      </c>
      <c r="E1547" s="196" t="s">
        <v>98</v>
      </c>
      <c r="F1547" s="201">
        <v>44519</v>
      </c>
      <c r="G1547" s="196" t="s">
        <v>179</v>
      </c>
      <c r="H1547" s="198" t="s">
        <v>162</v>
      </c>
      <c r="I1547" s="196" t="s">
        <v>1705</v>
      </c>
      <c r="J1547" s="196" t="s">
        <v>101</v>
      </c>
      <c r="L1547" s="200" t="s">
        <v>101</v>
      </c>
      <c r="M1547" s="198" t="s">
        <v>1706</v>
      </c>
      <c r="N1547" s="198" t="s">
        <v>1707</v>
      </c>
      <c r="O1547" s="196" t="s">
        <v>119</v>
      </c>
      <c r="P1547" s="198" t="s">
        <v>104</v>
      </c>
      <c r="R1547" s="196" t="s">
        <v>105</v>
      </c>
      <c r="S1547" s="196" t="s">
        <v>45</v>
      </c>
      <c r="T1547" s="211">
        <v>0</v>
      </c>
      <c r="U1547" s="201">
        <v>45058</v>
      </c>
      <c r="W1547" s="200" t="s">
        <v>93</v>
      </c>
      <c r="X1547" s="196" t="s">
        <v>103</v>
      </c>
      <c r="AA1547" s="196" t="s">
        <v>11371</v>
      </c>
      <c r="AC1547" s="200">
        <v>2</v>
      </c>
      <c r="AD1547" s="200" t="s">
        <v>8274</v>
      </c>
      <c r="AE1547" s="212">
        <v>72578.759999999995</v>
      </c>
      <c r="AF1547" s="212">
        <v>72578.759999999995</v>
      </c>
    </row>
    <row r="1548" spans="1:33" hidden="1" x14ac:dyDescent="0.25">
      <c r="A1548" s="209">
        <v>119016</v>
      </c>
      <c r="B1548" s="210">
        <v>3</v>
      </c>
      <c r="C1548" s="196" t="s">
        <v>114</v>
      </c>
      <c r="D1548" s="201">
        <v>41435</v>
      </c>
      <c r="E1548" s="196" t="s">
        <v>98</v>
      </c>
      <c r="F1548" s="201">
        <v>43926</v>
      </c>
      <c r="G1548" s="196" t="s">
        <v>98</v>
      </c>
      <c r="H1548" s="198" t="s">
        <v>538</v>
      </c>
      <c r="M1548" s="198" t="s">
        <v>11372</v>
      </c>
      <c r="O1548" s="196" t="s">
        <v>103</v>
      </c>
      <c r="P1548" s="198" t="s">
        <v>2705</v>
      </c>
      <c r="R1548" s="196" t="s">
        <v>47</v>
      </c>
      <c r="S1548" s="196" t="s">
        <v>43</v>
      </c>
      <c r="T1548" s="202" t="s">
        <v>505</v>
      </c>
      <c r="W1548" s="200" t="s">
        <v>93</v>
      </c>
      <c r="AA1548" s="196" t="s">
        <v>11373</v>
      </c>
      <c r="AC1548" s="200">
        <v>8</v>
      </c>
      <c r="AD1548" s="200" t="s">
        <v>8250</v>
      </c>
      <c r="AE1548" s="203" t="s">
        <v>505</v>
      </c>
      <c r="AF1548" s="212">
        <v>41022.160000000003</v>
      </c>
    </row>
    <row r="1549" spans="1:33" ht="36" hidden="1" x14ac:dyDescent="0.25">
      <c r="A1549" s="209">
        <v>119043</v>
      </c>
      <c r="B1549" s="210">
        <v>1</v>
      </c>
      <c r="C1549" s="196" t="s">
        <v>114</v>
      </c>
      <c r="D1549" s="201">
        <v>41449</v>
      </c>
      <c r="E1549" s="196" t="s">
        <v>1892</v>
      </c>
      <c r="F1549" s="201">
        <v>43770.875092592592</v>
      </c>
      <c r="G1549" s="196" t="s">
        <v>161</v>
      </c>
      <c r="H1549" s="198" t="s">
        <v>153</v>
      </c>
      <c r="I1549" s="196" t="s">
        <v>2458</v>
      </c>
      <c r="J1549" s="196" t="s">
        <v>101</v>
      </c>
      <c r="L1549" s="200" t="s">
        <v>101</v>
      </c>
      <c r="M1549" s="198" t="s">
        <v>11374</v>
      </c>
      <c r="N1549" s="198" t="s">
        <v>11375</v>
      </c>
      <c r="O1549" s="196" t="s">
        <v>1836</v>
      </c>
      <c r="P1549" s="198" t="s">
        <v>1906</v>
      </c>
      <c r="R1549" s="196" t="s">
        <v>47</v>
      </c>
      <c r="S1549" s="196" t="s">
        <v>45</v>
      </c>
      <c r="T1549" s="211">
        <v>0.20799999999999999</v>
      </c>
      <c r="U1549" s="201">
        <v>43329</v>
      </c>
      <c r="W1549" s="200" t="s">
        <v>93</v>
      </c>
      <c r="X1549" s="196" t="s">
        <v>103</v>
      </c>
      <c r="AA1549" s="196" t="s">
        <v>11376</v>
      </c>
      <c r="AB1549" s="196" t="s">
        <v>11377</v>
      </c>
      <c r="AC1549" s="200">
        <v>0</v>
      </c>
      <c r="AD1549" s="200" t="s">
        <v>93</v>
      </c>
      <c r="AE1549" s="203" t="s">
        <v>505</v>
      </c>
      <c r="AF1549" s="212">
        <v>71518.11</v>
      </c>
      <c r="AG1549" s="198" t="s">
        <v>11378</v>
      </c>
    </row>
    <row r="1550" spans="1:33" ht="36" hidden="1" x14ac:dyDescent="0.25">
      <c r="A1550" s="209">
        <v>119043</v>
      </c>
      <c r="B1550" s="210">
        <v>1</v>
      </c>
      <c r="C1550" s="196" t="s">
        <v>114</v>
      </c>
      <c r="D1550" s="201">
        <v>41449</v>
      </c>
      <c r="E1550" s="196" t="s">
        <v>1892</v>
      </c>
      <c r="F1550" s="201">
        <v>43770.875092592592</v>
      </c>
      <c r="G1550" s="196" t="s">
        <v>161</v>
      </c>
      <c r="H1550" s="198" t="s">
        <v>153</v>
      </c>
      <c r="I1550" s="196" t="s">
        <v>2458</v>
      </c>
      <c r="J1550" s="196" t="s">
        <v>101</v>
      </c>
      <c r="L1550" s="200" t="s">
        <v>101</v>
      </c>
      <c r="M1550" s="198" t="s">
        <v>11374</v>
      </c>
      <c r="N1550" s="198" t="s">
        <v>11375</v>
      </c>
      <c r="O1550" s="196" t="s">
        <v>1836</v>
      </c>
      <c r="P1550" s="198" t="s">
        <v>1906</v>
      </c>
      <c r="R1550" s="196" t="s">
        <v>47</v>
      </c>
      <c r="S1550" s="196" t="s">
        <v>45</v>
      </c>
      <c r="T1550" s="211">
        <v>0.20799999999999999</v>
      </c>
      <c r="U1550" s="201">
        <v>43329</v>
      </c>
      <c r="W1550" s="200" t="s">
        <v>93</v>
      </c>
      <c r="X1550" s="196" t="s">
        <v>103</v>
      </c>
      <c r="AA1550" s="196" t="s">
        <v>11379</v>
      </c>
      <c r="AB1550" s="196" t="s">
        <v>11380</v>
      </c>
      <c r="AC1550" s="200">
        <v>1</v>
      </c>
      <c r="AD1550" s="200" t="s">
        <v>8231</v>
      </c>
      <c r="AE1550" s="212">
        <v>-41.05</v>
      </c>
      <c r="AF1550" s="212">
        <v>102958.95</v>
      </c>
      <c r="AG1550" s="198" t="s">
        <v>11378</v>
      </c>
    </row>
    <row r="1551" spans="1:33" ht="36" hidden="1" x14ac:dyDescent="0.25">
      <c r="A1551" s="209">
        <v>119043</v>
      </c>
      <c r="B1551" s="210">
        <v>1</v>
      </c>
      <c r="C1551" s="196" t="s">
        <v>114</v>
      </c>
      <c r="D1551" s="201">
        <v>41449</v>
      </c>
      <c r="E1551" s="196" t="s">
        <v>1892</v>
      </c>
      <c r="F1551" s="201">
        <v>43770.875092592592</v>
      </c>
      <c r="G1551" s="196" t="s">
        <v>161</v>
      </c>
      <c r="H1551" s="198" t="s">
        <v>153</v>
      </c>
      <c r="I1551" s="196" t="s">
        <v>2458</v>
      </c>
      <c r="J1551" s="196" t="s">
        <v>101</v>
      </c>
      <c r="L1551" s="200" t="s">
        <v>101</v>
      </c>
      <c r="M1551" s="198" t="s">
        <v>11374</v>
      </c>
      <c r="N1551" s="198" t="s">
        <v>11375</v>
      </c>
      <c r="O1551" s="196" t="s">
        <v>1836</v>
      </c>
      <c r="P1551" s="198" t="s">
        <v>1906</v>
      </c>
      <c r="R1551" s="196" t="s">
        <v>47</v>
      </c>
      <c r="S1551" s="196" t="s">
        <v>45</v>
      </c>
      <c r="T1551" s="211">
        <v>0.20799999999999999</v>
      </c>
      <c r="U1551" s="201">
        <v>43329</v>
      </c>
      <c r="W1551" s="200" t="s">
        <v>93</v>
      </c>
      <c r="X1551" s="196" t="s">
        <v>103</v>
      </c>
      <c r="AA1551" s="196" t="s">
        <v>11381</v>
      </c>
      <c r="AB1551" s="196" t="s">
        <v>11380</v>
      </c>
      <c r="AC1551" s="200">
        <v>2</v>
      </c>
      <c r="AD1551" s="200" t="s">
        <v>8231</v>
      </c>
      <c r="AE1551" s="212">
        <v>-247883.04</v>
      </c>
      <c r="AF1551" s="212">
        <v>70116.960000000006</v>
      </c>
      <c r="AG1551" s="198" t="s">
        <v>11378</v>
      </c>
    </row>
    <row r="1552" spans="1:33" ht="36" hidden="1" x14ac:dyDescent="0.25">
      <c r="A1552" s="209">
        <v>119043</v>
      </c>
      <c r="B1552" s="210">
        <v>1</v>
      </c>
      <c r="C1552" s="196" t="s">
        <v>114</v>
      </c>
      <c r="D1552" s="201">
        <v>41449</v>
      </c>
      <c r="E1552" s="196" t="s">
        <v>1892</v>
      </c>
      <c r="F1552" s="201">
        <v>43770.875092592592</v>
      </c>
      <c r="G1552" s="196" t="s">
        <v>161</v>
      </c>
      <c r="H1552" s="198" t="s">
        <v>153</v>
      </c>
      <c r="I1552" s="196" t="s">
        <v>2458</v>
      </c>
      <c r="J1552" s="196" t="s">
        <v>101</v>
      </c>
      <c r="L1552" s="200" t="s">
        <v>101</v>
      </c>
      <c r="M1552" s="198" t="s">
        <v>11374</v>
      </c>
      <c r="N1552" s="198" t="s">
        <v>11375</v>
      </c>
      <c r="O1552" s="196" t="s">
        <v>1836</v>
      </c>
      <c r="P1552" s="198" t="s">
        <v>1906</v>
      </c>
      <c r="R1552" s="196" t="s">
        <v>47</v>
      </c>
      <c r="S1552" s="196" t="s">
        <v>45</v>
      </c>
      <c r="T1552" s="211">
        <v>0.20799999999999999</v>
      </c>
      <c r="U1552" s="201">
        <v>43329</v>
      </c>
      <c r="W1552" s="200" t="s">
        <v>93</v>
      </c>
      <c r="X1552" s="196" t="s">
        <v>103</v>
      </c>
      <c r="AA1552" s="196" t="s">
        <v>11382</v>
      </c>
      <c r="AB1552" s="196" t="s">
        <v>11380</v>
      </c>
      <c r="AC1552" s="200">
        <v>3</v>
      </c>
      <c r="AD1552" s="200" t="s">
        <v>8231</v>
      </c>
      <c r="AE1552" s="212">
        <v>-14694.44</v>
      </c>
      <c r="AF1552" s="212">
        <v>2148750.56</v>
      </c>
      <c r="AG1552" s="198" t="s">
        <v>11378</v>
      </c>
    </row>
    <row r="1553" spans="1:33" ht="54" hidden="1" x14ac:dyDescent="0.25">
      <c r="A1553" s="209">
        <v>119046</v>
      </c>
      <c r="B1553" s="210">
        <v>1</v>
      </c>
      <c r="C1553" s="196" t="s">
        <v>97</v>
      </c>
      <c r="D1553" s="201">
        <v>41449</v>
      </c>
      <c r="E1553" s="196" t="s">
        <v>1892</v>
      </c>
      <c r="F1553" s="201">
        <v>44694.875138888892</v>
      </c>
      <c r="G1553" s="196" t="s">
        <v>161</v>
      </c>
      <c r="H1553" s="198" t="s">
        <v>297</v>
      </c>
      <c r="I1553" s="196" t="s">
        <v>1436</v>
      </c>
      <c r="J1553" s="196" t="s">
        <v>101</v>
      </c>
      <c r="L1553" s="200" t="s">
        <v>101</v>
      </c>
      <c r="M1553" s="198" t="s">
        <v>11383</v>
      </c>
      <c r="N1553" s="198" t="s">
        <v>11384</v>
      </c>
      <c r="O1553" s="196" t="s">
        <v>1836</v>
      </c>
      <c r="P1553" s="198" t="s">
        <v>1835</v>
      </c>
      <c r="R1553" s="196" t="s">
        <v>47</v>
      </c>
      <c r="S1553" s="196" t="s">
        <v>45</v>
      </c>
      <c r="T1553" s="211">
        <v>0.32500000000000001</v>
      </c>
      <c r="U1553" s="201">
        <v>43441</v>
      </c>
      <c r="W1553" s="200" t="s">
        <v>93</v>
      </c>
      <c r="X1553" s="196" t="s">
        <v>103</v>
      </c>
      <c r="AA1553" s="196" t="s">
        <v>11385</v>
      </c>
      <c r="AB1553" s="196" t="s">
        <v>11386</v>
      </c>
      <c r="AC1553" s="200">
        <v>0</v>
      </c>
      <c r="AD1553" s="200" t="s">
        <v>93</v>
      </c>
      <c r="AE1553" s="203" t="s">
        <v>505</v>
      </c>
      <c r="AF1553" s="212">
        <v>151672.76999999999</v>
      </c>
      <c r="AG1553" s="198" t="s">
        <v>11387</v>
      </c>
    </row>
    <row r="1554" spans="1:33" ht="54" hidden="1" x14ac:dyDescent="0.25">
      <c r="A1554" s="209">
        <v>119046</v>
      </c>
      <c r="B1554" s="210">
        <v>1</v>
      </c>
      <c r="C1554" s="196" t="s">
        <v>97</v>
      </c>
      <c r="D1554" s="201">
        <v>41449</v>
      </c>
      <c r="E1554" s="196" t="s">
        <v>1892</v>
      </c>
      <c r="F1554" s="201">
        <v>44694.875138888892</v>
      </c>
      <c r="G1554" s="196" t="s">
        <v>161</v>
      </c>
      <c r="H1554" s="198" t="s">
        <v>297</v>
      </c>
      <c r="I1554" s="196" t="s">
        <v>1436</v>
      </c>
      <c r="J1554" s="196" t="s">
        <v>101</v>
      </c>
      <c r="L1554" s="200" t="s">
        <v>101</v>
      </c>
      <c r="M1554" s="198" t="s">
        <v>11383</v>
      </c>
      <c r="N1554" s="198" t="s">
        <v>11384</v>
      </c>
      <c r="O1554" s="196" t="s">
        <v>1836</v>
      </c>
      <c r="P1554" s="198" t="s">
        <v>1835</v>
      </c>
      <c r="R1554" s="196" t="s">
        <v>47</v>
      </c>
      <c r="S1554" s="196" t="s">
        <v>45</v>
      </c>
      <c r="T1554" s="211">
        <v>0.32500000000000001</v>
      </c>
      <c r="U1554" s="201">
        <v>43441</v>
      </c>
      <c r="W1554" s="200" t="s">
        <v>93</v>
      </c>
      <c r="X1554" s="196" t="s">
        <v>103</v>
      </c>
      <c r="AA1554" s="196" t="s">
        <v>11388</v>
      </c>
      <c r="AB1554" s="196" t="s">
        <v>11389</v>
      </c>
      <c r="AC1554" s="200">
        <v>1</v>
      </c>
      <c r="AD1554" s="200" t="s">
        <v>8231</v>
      </c>
      <c r="AE1554" s="203" t="s">
        <v>505</v>
      </c>
      <c r="AF1554" s="212">
        <v>245000</v>
      </c>
      <c r="AG1554" s="198" t="s">
        <v>11387</v>
      </c>
    </row>
    <row r="1555" spans="1:33" ht="54" hidden="1" x14ac:dyDescent="0.25">
      <c r="A1555" s="209">
        <v>119046</v>
      </c>
      <c r="B1555" s="210">
        <v>1</v>
      </c>
      <c r="C1555" s="196" t="s">
        <v>97</v>
      </c>
      <c r="D1555" s="201">
        <v>41449</v>
      </c>
      <c r="E1555" s="196" t="s">
        <v>1892</v>
      </c>
      <c r="F1555" s="201">
        <v>44694.875138888892</v>
      </c>
      <c r="G1555" s="196" t="s">
        <v>161</v>
      </c>
      <c r="H1555" s="198" t="s">
        <v>297</v>
      </c>
      <c r="I1555" s="196" t="s">
        <v>1436</v>
      </c>
      <c r="J1555" s="196" t="s">
        <v>101</v>
      </c>
      <c r="L1555" s="200" t="s">
        <v>101</v>
      </c>
      <c r="M1555" s="198" t="s">
        <v>11383</v>
      </c>
      <c r="N1555" s="198" t="s">
        <v>11384</v>
      </c>
      <c r="O1555" s="196" t="s">
        <v>1836</v>
      </c>
      <c r="P1555" s="198" t="s">
        <v>1835</v>
      </c>
      <c r="R1555" s="196" t="s">
        <v>47</v>
      </c>
      <c r="S1555" s="196" t="s">
        <v>45</v>
      </c>
      <c r="T1555" s="211">
        <v>0.32500000000000001</v>
      </c>
      <c r="U1555" s="201">
        <v>43441</v>
      </c>
      <c r="W1555" s="200" t="s">
        <v>93</v>
      </c>
      <c r="X1555" s="196" t="s">
        <v>103</v>
      </c>
      <c r="AA1555" s="196" t="s">
        <v>11390</v>
      </c>
      <c r="AC1555" s="200">
        <v>2</v>
      </c>
      <c r="AD1555" s="200" t="s">
        <v>8231</v>
      </c>
      <c r="AE1555" s="203" t="s">
        <v>505</v>
      </c>
      <c r="AF1555" s="212">
        <v>832400</v>
      </c>
      <c r="AG1555" s="198" t="s">
        <v>11387</v>
      </c>
    </row>
    <row r="1556" spans="1:33" ht="54" hidden="1" x14ac:dyDescent="0.25">
      <c r="A1556" s="209">
        <v>119046</v>
      </c>
      <c r="B1556" s="210">
        <v>1</v>
      </c>
      <c r="C1556" s="196" t="s">
        <v>97</v>
      </c>
      <c r="D1556" s="201">
        <v>41449</v>
      </c>
      <c r="E1556" s="196" t="s">
        <v>1892</v>
      </c>
      <c r="F1556" s="201">
        <v>44694.875138888892</v>
      </c>
      <c r="G1556" s="196" t="s">
        <v>161</v>
      </c>
      <c r="H1556" s="198" t="s">
        <v>297</v>
      </c>
      <c r="I1556" s="196" t="s">
        <v>1436</v>
      </c>
      <c r="J1556" s="196" t="s">
        <v>101</v>
      </c>
      <c r="L1556" s="200" t="s">
        <v>101</v>
      </c>
      <c r="M1556" s="198" t="s">
        <v>11383</v>
      </c>
      <c r="N1556" s="198" t="s">
        <v>11384</v>
      </c>
      <c r="O1556" s="196" t="s">
        <v>1836</v>
      </c>
      <c r="P1556" s="198" t="s">
        <v>1835</v>
      </c>
      <c r="R1556" s="196" t="s">
        <v>47</v>
      </c>
      <c r="S1556" s="196" t="s">
        <v>45</v>
      </c>
      <c r="T1556" s="211">
        <v>0.32500000000000001</v>
      </c>
      <c r="U1556" s="201">
        <v>43441</v>
      </c>
      <c r="W1556" s="200" t="s">
        <v>93</v>
      </c>
      <c r="X1556" s="196" t="s">
        <v>103</v>
      </c>
      <c r="AA1556" s="196" t="s">
        <v>11391</v>
      </c>
      <c r="AB1556" s="196" t="s">
        <v>11389</v>
      </c>
      <c r="AC1556" s="200">
        <v>3</v>
      </c>
      <c r="AD1556" s="200" t="s">
        <v>8231</v>
      </c>
      <c r="AE1556" s="203" t="s">
        <v>505</v>
      </c>
      <c r="AF1556" s="212">
        <v>3823470.17</v>
      </c>
      <c r="AG1556" s="198" t="s">
        <v>11387</v>
      </c>
    </row>
    <row r="1557" spans="1:33" ht="36" hidden="1" x14ac:dyDescent="0.25">
      <c r="A1557" s="209">
        <v>119062</v>
      </c>
      <c r="B1557" s="210">
        <v>1</v>
      </c>
      <c r="C1557" s="196" t="s">
        <v>114</v>
      </c>
      <c r="D1557" s="201">
        <v>41450</v>
      </c>
      <c r="E1557" s="196" t="s">
        <v>1892</v>
      </c>
      <c r="F1557" s="201">
        <v>44397</v>
      </c>
      <c r="G1557" s="196" t="s">
        <v>1397</v>
      </c>
      <c r="H1557" s="198" t="s">
        <v>347</v>
      </c>
      <c r="I1557" s="196" t="s">
        <v>697</v>
      </c>
      <c r="J1557" s="196" t="s">
        <v>101</v>
      </c>
      <c r="L1557" s="200" t="s">
        <v>101</v>
      </c>
      <c r="M1557" s="198" t="s">
        <v>11392</v>
      </c>
      <c r="N1557" s="198" t="s">
        <v>11393</v>
      </c>
      <c r="O1557" s="196" t="s">
        <v>1836</v>
      </c>
      <c r="P1557" s="198" t="s">
        <v>1835</v>
      </c>
      <c r="R1557" s="196" t="s">
        <v>47</v>
      </c>
      <c r="S1557" s="196" t="s">
        <v>45</v>
      </c>
      <c r="T1557" s="211">
        <v>2.1999999999999999E-2</v>
      </c>
      <c r="U1557" s="201">
        <v>42909</v>
      </c>
      <c r="W1557" s="200" t="s">
        <v>93</v>
      </c>
      <c r="X1557" s="196" t="s">
        <v>13</v>
      </c>
      <c r="AA1557" s="196" t="s">
        <v>11394</v>
      </c>
      <c r="AB1557" s="196" t="s">
        <v>11395</v>
      </c>
      <c r="AC1557" s="200">
        <v>0</v>
      </c>
      <c r="AD1557" s="200" t="s">
        <v>93</v>
      </c>
      <c r="AE1557" s="203" t="s">
        <v>505</v>
      </c>
      <c r="AF1557" s="212">
        <v>237171.95</v>
      </c>
      <c r="AG1557" s="198" t="s">
        <v>11396</v>
      </c>
    </row>
    <row r="1558" spans="1:33" ht="36" hidden="1" x14ac:dyDescent="0.25">
      <c r="A1558" s="209">
        <v>119062</v>
      </c>
      <c r="B1558" s="210">
        <v>1</v>
      </c>
      <c r="C1558" s="196" t="s">
        <v>114</v>
      </c>
      <c r="D1558" s="201">
        <v>41450</v>
      </c>
      <c r="E1558" s="196" t="s">
        <v>1892</v>
      </c>
      <c r="F1558" s="201">
        <v>44397</v>
      </c>
      <c r="G1558" s="196" t="s">
        <v>1397</v>
      </c>
      <c r="H1558" s="198" t="s">
        <v>347</v>
      </c>
      <c r="I1558" s="196" t="s">
        <v>697</v>
      </c>
      <c r="J1558" s="196" t="s">
        <v>101</v>
      </c>
      <c r="L1558" s="200" t="s">
        <v>101</v>
      </c>
      <c r="M1558" s="198" t="s">
        <v>11392</v>
      </c>
      <c r="N1558" s="198" t="s">
        <v>11393</v>
      </c>
      <c r="O1558" s="196" t="s">
        <v>1836</v>
      </c>
      <c r="P1558" s="198" t="s">
        <v>1835</v>
      </c>
      <c r="R1558" s="196" t="s">
        <v>47</v>
      </c>
      <c r="S1558" s="196" t="s">
        <v>45</v>
      </c>
      <c r="T1558" s="211">
        <v>2.1999999999999999E-2</v>
      </c>
      <c r="U1558" s="201">
        <v>42909</v>
      </c>
      <c r="W1558" s="200" t="s">
        <v>93</v>
      </c>
      <c r="X1558" s="196" t="s">
        <v>13</v>
      </c>
      <c r="AA1558" s="196" t="s">
        <v>11397</v>
      </c>
      <c r="AB1558" s="196" t="s">
        <v>11398</v>
      </c>
      <c r="AC1558" s="200">
        <v>1</v>
      </c>
      <c r="AD1558" s="200" t="s">
        <v>8231</v>
      </c>
      <c r="AE1558" s="203" t="s">
        <v>505</v>
      </c>
      <c r="AF1558" s="212">
        <v>22271.200000000001</v>
      </c>
      <c r="AG1558" s="198" t="s">
        <v>11396</v>
      </c>
    </row>
    <row r="1559" spans="1:33" ht="36" hidden="1" x14ac:dyDescent="0.25">
      <c r="A1559" s="209">
        <v>119062</v>
      </c>
      <c r="B1559" s="210">
        <v>1</v>
      </c>
      <c r="C1559" s="196" t="s">
        <v>114</v>
      </c>
      <c r="D1559" s="201">
        <v>41450</v>
      </c>
      <c r="E1559" s="196" t="s">
        <v>1892</v>
      </c>
      <c r="F1559" s="201">
        <v>44397</v>
      </c>
      <c r="G1559" s="196" t="s">
        <v>1397</v>
      </c>
      <c r="H1559" s="198" t="s">
        <v>347</v>
      </c>
      <c r="I1559" s="196" t="s">
        <v>697</v>
      </c>
      <c r="J1559" s="196" t="s">
        <v>101</v>
      </c>
      <c r="L1559" s="200" t="s">
        <v>101</v>
      </c>
      <c r="M1559" s="198" t="s">
        <v>11392</v>
      </c>
      <c r="N1559" s="198" t="s">
        <v>11393</v>
      </c>
      <c r="O1559" s="196" t="s">
        <v>1836</v>
      </c>
      <c r="P1559" s="198" t="s">
        <v>1835</v>
      </c>
      <c r="R1559" s="196" t="s">
        <v>47</v>
      </c>
      <c r="S1559" s="196" t="s">
        <v>45</v>
      </c>
      <c r="T1559" s="211">
        <v>2.1999999999999999E-2</v>
      </c>
      <c r="U1559" s="201">
        <v>42909</v>
      </c>
      <c r="W1559" s="200" t="s">
        <v>93</v>
      </c>
      <c r="X1559" s="196" t="s">
        <v>13</v>
      </c>
      <c r="AA1559" s="196" t="s">
        <v>11399</v>
      </c>
      <c r="AB1559" s="196" t="s">
        <v>11398</v>
      </c>
      <c r="AC1559" s="200">
        <v>2</v>
      </c>
      <c r="AD1559" s="200" t="s">
        <v>8231</v>
      </c>
      <c r="AE1559" s="203" t="s">
        <v>505</v>
      </c>
      <c r="AF1559" s="212">
        <v>21022.52</v>
      </c>
      <c r="AG1559" s="198" t="s">
        <v>11396</v>
      </c>
    </row>
    <row r="1560" spans="1:33" ht="36" hidden="1" x14ac:dyDescent="0.25">
      <c r="A1560" s="209">
        <v>119062</v>
      </c>
      <c r="B1560" s="210">
        <v>1</v>
      </c>
      <c r="C1560" s="196" t="s">
        <v>114</v>
      </c>
      <c r="D1560" s="201">
        <v>41450</v>
      </c>
      <c r="E1560" s="196" t="s">
        <v>1892</v>
      </c>
      <c r="F1560" s="201">
        <v>44397</v>
      </c>
      <c r="G1560" s="196" t="s">
        <v>1397</v>
      </c>
      <c r="H1560" s="198" t="s">
        <v>347</v>
      </c>
      <c r="I1560" s="196" t="s">
        <v>697</v>
      </c>
      <c r="J1560" s="196" t="s">
        <v>101</v>
      </c>
      <c r="L1560" s="200" t="s">
        <v>101</v>
      </c>
      <c r="M1560" s="198" t="s">
        <v>11392</v>
      </c>
      <c r="N1560" s="198" t="s">
        <v>11393</v>
      </c>
      <c r="O1560" s="196" t="s">
        <v>1836</v>
      </c>
      <c r="P1560" s="198" t="s">
        <v>1835</v>
      </c>
      <c r="R1560" s="196" t="s">
        <v>47</v>
      </c>
      <c r="S1560" s="196" t="s">
        <v>45</v>
      </c>
      <c r="T1560" s="211">
        <v>2.1999999999999999E-2</v>
      </c>
      <c r="U1560" s="201">
        <v>42909</v>
      </c>
      <c r="W1560" s="200" t="s">
        <v>93</v>
      </c>
      <c r="X1560" s="196" t="s">
        <v>13</v>
      </c>
      <c r="AA1560" s="196" t="s">
        <v>11400</v>
      </c>
      <c r="AB1560" s="196" t="s">
        <v>11398</v>
      </c>
      <c r="AC1560" s="200">
        <v>3</v>
      </c>
      <c r="AD1560" s="200" t="s">
        <v>8231</v>
      </c>
      <c r="AE1560" s="203" t="s">
        <v>505</v>
      </c>
      <c r="AF1560" s="212">
        <v>2952976.52</v>
      </c>
      <c r="AG1560" s="198" t="s">
        <v>11396</v>
      </c>
    </row>
    <row r="1561" spans="1:33" hidden="1" x14ac:dyDescent="0.25">
      <c r="A1561" s="209">
        <v>119087</v>
      </c>
      <c r="B1561" s="210">
        <v>4</v>
      </c>
      <c r="C1561" s="196" t="s">
        <v>114</v>
      </c>
      <c r="D1561" s="201">
        <v>41452</v>
      </c>
      <c r="E1561" s="196" t="s">
        <v>1892</v>
      </c>
      <c r="F1561" s="201">
        <v>44413.875069444446</v>
      </c>
      <c r="G1561" s="196" t="s">
        <v>170</v>
      </c>
      <c r="H1561" s="198" t="s">
        <v>88</v>
      </c>
      <c r="I1561" s="196" t="s">
        <v>4491</v>
      </c>
      <c r="J1561" s="196" t="s">
        <v>101</v>
      </c>
      <c r="K1561" s="196" t="s">
        <v>11401</v>
      </c>
      <c r="L1561" s="200" t="s">
        <v>101</v>
      </c>
      <c r="M1561" s="198" t="s">
        <v>11402</v>
      </c>
      <c r="N1561" s="198" t="s">
        <v>1906</v>
      </c>
      <c r="O1561" s="196" t="s">
        <v>1836</v>
      </c>
      <c r="P1561" s="198" t="s">
        <v>1906</v>
      </c>
      <c r="R1561" s="196" t="s">
        <v>47</v>
      </c>
      <c r="S1561" s="196" t="s">
        <v>45</v>
      </c>
      <c r="T1561" s="211">
        <v>0.317</v>
      </c>
      <c r="U1561" s="201">
        <v>43966</v>
      </c>
      <c r="W1561" s="200" t="s">
        <v>93</v>
      </c>
      <c r="X1561" s="196" t="s">
        <v>103</v>
      </c>
      <c r="AA1561" s="196" t="s">
        <v>11403</v>
      </c>
      <c r="AB1561" s="196" t="s">
        <v>11404</v>
      </c>
      <c r="AC1561" s="200">
        <v>0</v>
      </c>
      <c r="AD1561" s="200" t="s">
        <v>93</v>
      </c>
      <c r="AE1561" s="203" t="s">
        <v>505</v>
      </c>
      <c r="AF1561" s="212">
        <v>140304.18</v>
      </c>
      <c r="AG1561" s="198" t="s">
        <v>11405</v>
      </c>
    </row>
    <row r="1562" spans="1:33" hidden="1" x14ac:dyDescent="0.25">
      <c r="A1562" s="209">
        <v>119087</v>
      </c>
      <c r="B1562" s="210">
        <v>4</v>
      </c>
      <c r="C1562" s="196" t="s">
        <v>114</v>
      </c>
      <c r="D1562" s="201">
        <v>41452</v>
      </c>
      <c r="E1562" s="196" t="s">
        <v>1892</v>
      </c>
      <c r="F1562" s="201">
        <v>44413.875069444446</v>
      </c>
      <c r="G1562" s="196" t="s">
        <v>170</v>
      </c>
      <c r="H1562" s="198" t="s">
        <v>88</v>
      </c>
      <c r="I1562" s="196" t="s">
        <v>4491</v>
      </c>
      <c r="J1562" s="196" t="s">
        <v>101</v>
      </c>
      <c r="K1562" s="196" t="s">
        <v>11401</v>
      </c>
      <c r="L1562" s="200" t="s">
        <v>101</v>
      </c>
      <c r="M1562" s="198" t="s">
        <v>11402</v>
      </c>
      <c r="N1562" s="198" t="s">
        <v>1906</v>
      </c>
      <c r="O1562" s="196" t="s">
        <v>1836</v>
      </c>
      <c r="P1562" s="198" t="s">
        <v>1906</v>
      </c>
      <c r="R1562" s="196" t="s">
        <v>47</v>
      </c>
      <c r="S1562" s="196" t="s">
        <v>45</v>
      </c>
      <c r="T1562" s="211">
        <v>0.317</v>
      </c>
      <c r="U1562" s="201">
        <v>43966</v>
      </c>
      <c r="W1562" s="200" t="s">
        <v>93</v>
      </c>
      <c r="X1562" s="196" t="s">
        <v>103</v>
      </c>
      <c r="AA1562" s="196" t="s">
        <v>11406</v>
      </c>
      <c r="AB1562" s="196" t="s">
        <v>11404</v>
      </c>
      <c r="AC1562" s="200">
        <v>1</v>
      </c>
      <c r="AD1562" s="200" t="s">
        <v>93</v>
      </c>
      <c r="AE1562" s="203" t="s">
        <v>505</v>
      </c>
      <c r="AF1562" s="212">
        <v>44067</v>
      </c>
      <c r="AG1562" s="198" t="s">
        <v>11405</v>
      </c>
    </row>
    <row r="1563" spans="1:33" hidden="1" x14ac:dyDescent="0.25">
      <c r="A1563" s="209">
        <v>119087</v>
      </c>
      <c r="B1563" s="210">
        <v>4</v>
      </c>
      <c r="C1563" s="196" t="s">
        <v>114</v>
      </c>
      <c r="D1563" s="201">
        <v>41452</v>
      </c>
      <c r="E1563" s="196" t="s">
        <v>1892</v>
      </c>
      <c r="F1563" s="201">
        <v>44413.875069444446</v>
      </c>
      <c r="G1563" s="196" t="s">
        <v>170</v>
      </c>
      <c r="H1563" s="198" t="s">
        <v>88</v>
      </c>
      <c r="I1563" s="196" t="s">
        <v>4491</v>
      </c>
      <c r="J1563" s="196" t="s">
        <v>101</v>
      </c>
      <c r="K1563" s="196" t="s">
        <v>11401</v>
      </c>
      <c r="L1563" s="200" t="s">
        <v>101</v>
      </c>
      <c r="M1563" s="198" t="s">
        <v>11402</v>
      </c>
      <c r="N1563" s="198" t="s">
        <v>1906</v>
      </c>
      <c r="O1563" s="196" t="s">
        <v>1836</v>
      </c>
      <c r="P1563" s="198" t="s">
        <v>1906</v>
      </c>
      <c r="R1563" s="196" t="s">
        <v>47</v>
      </c>
      <c r="S1563" s="196" t="s">
        <v>45</v>
      </c>
      <c r="T1563" s="211">
        <v>0.317</v>
      </c>
      <c r="U1563" s="201">
        <v>43966</v>
      </c>
      <c r="W1563" s="200" t="s">
        <v>93</v>
      </c>
      <c r="X1563" s="196" t="s">
        <v>103</v>
      </c>
      <c r="AA1563" s="196" t="s">
        <v>11407</v>
      </c>
      <c r="AB1563" s="196" t="s">
        <v>11404</v>
      </c>
      <c r="AC1563" s="200">
        <v>2</v>
      </c>
      <c r="AD1563" s="200" t="s">
        <v>93</v>
      </c>
      <c r="AE1563" s="212">
        <v>-26667.24</v>
      </c>
      <c r="AF1563" s="212">
        <v>96332.76</v>
      </c>
      <c r="AG1563" s="198" t="s">
        <v>11405</v>
      </c>
    </row>
    <row r="1564" spans="1:33" hidden="1" x14ac:dyDescent="0.25">
      <c r="A1564" s="209">
        <v>119087</v>
      </c>
      <c r="B1564" s="210">
        <v>4</v>
      </c>
      <c r="C1564" s="196" t="s">
        <v>114</v>
      </c>
      <c r="D1564" s="201">
        <v>41452</v>
      </c>
      <c r="E1564" s="196" t="s">
        <v>1892</v>
      </c>
      <c r="F1564" s="201">
        <v>44413.875069444446</v>
      </c>
      <c r="G1564" s="196" t="s">
        <v>170</v>
      </c>
      <c r="H1564" s="198" t="s">
        <v>88</v>
      </c>
      <c r="I1564" s="196" t="s">
        <v>4491</v>
      </c>
      <c r="J1564" s="196" t="s">
        <v>101</v>
      </c>
      <c r="K1564" s="196" t="s">
        <v>11401</v>
      </c>
      <c r="L1564" s="200" t="s">
        <v>101</v>
      </c>
      <c r="M1564" s="198" t="s">
        <v>11402</v>
      </c>
      <c r="N1564" s="198" t="s">
        <v>1906</v>
      </c>
      <c r="O1564" s="196" t="s">
        <v>1836</v>
      </c>
      <c r="P1564" s="198" t="s">
        <v>1906</v>
      </c>
      <c r="R1564" s="196" t="s">
        <v>47</v>
      </c>
      <c r="S1564" s="196" t="s">
        <v>45</v>
      </c>
      <c r="T1564" s="211">
        <v>0.317</v>
      </c>
      <c r="U1564" s="201">
        <v>43966</v>
      </c>
      <c r="W1564" s="200" t="s">
        <v>93</v>
      </c>
      <c r="X1564" s="196" t="s">
        <v>103</v>
      </c>
      <c r="AA1564" s="196" t="s">
        <v>11408</v>
      </c>
      <c r="AB1564" s="196" t="s">
        <v>11409</v>
      </c>
      <c r="AC1564" s="200">
        <v>3</v>
      </c>
      <c r="AD1564" s="200" t="s">
        <v>8231</v>
      </c>
      <c r="AE1564" s="212">
        <v>-153398.01999999999</v>
      </c>
      <c r="AF1564" s="212">
        <v>979546.98</v>
      </c>
      <c r="AG1564" s="198" t="s">
        <v>11405</v>
      </c>
    </row>
    <row r="1565" spans="1:33" hidden="1" x14ac:dyDescent="0.25">
      <c r="A1565" s="209">
        <v>119141</v>
      </c>
      <c r="B1565" s="210">
        <v>3</v>
      </c>
      <c r="C1565" s="196" t="s">
        <v>97</v>
      </c>
      <c r="D1565" s="201">
        <v>41464</v>
      </c>
      <c r="E1565" s="196" t="s">
        <v>3312</v>
      </c>
      <c r="F1565" s="201">
        <v>44336.875081018516</v>
      </c>
      <c r="G1565" s="196" t="s">
        <v>108</v>
      </c>
      <c r="H1565" s="198" t="s">
        <v>1489</v>
      </c>
      <c r="I1565" s="196" t="s">
        <v>1505</v>
      </c>
      <c r="J1565" s="196" t="s">
        <v>1506</v>
      </c>
      <c r="M1565" s="198" t="s">
        <v>3313</v>
      </c>
      <c r="O1565" s="196" t="s">
        <v>1509</v>
      </c>
      <c r="P1565" s="198" t="s">
        <v>92</v>
      </c>
      <c r="R1565" s="196" t="s">
        <v>47</v>
      </c>
      <c r="S1565" s="196" t="s">
        <v>41</v>
      </c>
      <c r="T1565" s="202" t="s">
        <v>505</v>
      </c>
      <c r="U1565" s="201">
        <v>43637</v>
      </c>
      <c r="W1565" s="200" t="s">
        <v>93</v>
      </c>
      <c r="X1565" s="196" t="s">
        <v>186</v>
      </c>
      <c r="Y1565" s="196" t="s">
        <v>34</v>
      </c>
      <c r="AA1565" s="196" t="s">
        <v>11410</v>
      </c>
      <c r="AC1565" s="200">
        <v>1</v>
      </c>
      <c r="AD1565" s="200" t="s">
        <v>8250</v>
      </c>
      <c r="AE1565" s="203" t="s">
        <v>505</v>
      </c>
      <c r="AF1565" s="212">
        <v>738400</v>
      </c>
      <c r="AG1565" s="198" t="s">
        <v>3314</v>
      </c>
    </row>
    <row r="1566" spans="1:33" hidden="1" x14ac:dyDescent="0.25">
      <c r="A1566" s="209">
        <v>119141</v>
      </c>
      <c r="B1566" s="210">
        <v>3</v>
      </c>
      <c r="C1566" s="196" t="s">
        <v>97</v>
      </c>
      <c r="D1566" s="201">
        <v>41464</v>
      </c>
      <c r="E1566" s="196" t="s">
        <v>3312</v>
      </c>
      <c r="F1566" s="201">
        <v>44336.875081018516</v>
      </c>
      <c r="G1566" s="196" t="s">
        <v>108</v>
      </c>
      <c r="H1566" s="198" t="s">
        <v>1489</v>
      </c>
      <c r="I1566" s="196" t="s">
        <v>1505</v>
      </c>
      <c r="J1566" s="196" t="s">
        <v>1506</v>
      </c>
      <c r="M1566" s="198" t="s">
        <v>3313</v>
      </c>
      <c r="O1566" s="196" t="s">
        <v>1509</v>
      </c>
      <c r="P1566" s="198" t="s">
        <v>92</v>
      </c>
      <c r="R1566" s="196" t="s">
        <v>47</v>
      </c>
      <c r="S1566" s="196" t="s">
        <v>41</v>
      </c>
      <c r="T1566" s="202" t="s">
        <v>505</v>
      </c>
      <c r="U1566" s="201">
        <v>43637</v>
      </c>
      <c r="W1566" s="200" t="s">
        <v>93</v>
      </c>
      <c r="X1566" s="196" t="s">
        <v>186</v>
      </c>
      <c r="Y1566" s="196" t="s">
        <v>34</v>
      </c>
      <c r="AA1566" s="196" t="s">
        <v>11411</v>
      </c>
      <c r="AC1566" s="200">
        <v>2</v>
      </c>
      <c r="AD1566" s="200" t="s">
        <v>8250</v>
      </c>
      <c r="AE1566" s="212">
        <v>165627.84</v>
      </c>
      <c r="AF1566" s="212">
        <v>425951.78</v>
      </c>
      <c r="AG1566" s="198" t="s">
        <v>3314</v>
      </c>
    </row>
    <row r="1567" spans="1:33" hidden="1" x14ac:dyDescent="0.25">
      <c r="A1567" s="209">
        <v>119141</v>
      </c>
      <c r="B1567" s="210">
        <v>3</v>
      </c>
      <c r="C1567" s="196" t="s">
        <v>97</v>
      </c>
      <c r="D1567" s="201">
        <v>41464</v>
      </c>
      <c r="E1567" s="196" t="s">
        <v>3312</v>
      </c>
      <c r="F1567" s="201">
        <v>44336.875081018516</v>
      </c>
      <c r="G1567" s="196" t="s">
        <v>108</v>
      </c>
      <c r="H1567" s="198" t="s">
        <v>1489</v>
      </c>
      <c r="I1567" s="196" t="s">
        <v>1505</v>
      </c>
      <c r="J1567" s="196" t="s">
        <v>1506</v>
      </c>
      <c r="M1567" s="198" t="s">
        <v>3313</v>
      </c>
      <c r="O1567" s="196" t="s">
        <v>1509</v>
      </c>
      <c r="P1567" s="198" t="s">
        <v>92</v>
      </c>
      <c r="R1567" s="196" t="s">
        <v>47</v>
      </c>
      <c r="S1567" s="196" t="s">
        <v>41</v>
      </c>
      <c r="T1567" s="202" t="s">
        <v>505</v>
      </c>
      <c r="U1567" s="201">
        <v>43637</v>
      </c>
      <c r="W1567" s="200" t="s">
        <v>93</v>
      </c>
      <c r="X1567" s="196" t="s">
        <v>186</v>
      </c>
      <c r="Y1567" s="196" t="s">
        <v>34</v>
      </c>
      <c r="AA1567" s="196" t="s">
        <v>11412</v>
      </c>
      <c r="AC1567" s="200">
        <v>3</v>
      </c>
      <c r="AD1567" s="200" t="s">
        <v>8250</v>
      </c>
      <c r="AE1567" s="203" t="s">
        <v>505</v>
      </c>
      <c r="AF1567" s="212">
        <v>6622145</v>
      </c>
      <c r="AG1567" s="198" t="s">
        <v>3314</v>
      </c>
    </row>
    <row r="1568" spans="1:33" ht="36" hidden="1" x14ac:dyDescent="0.25">
      <c r="A1568" s="209">
        <v>119141.01</v>
      </c>
      <c r="B1568" s="210">
        <v>3</v>
      </c>
      <c r="C1568" s="196" t="s">
        <v>114</v>
      </c>
      <c r="D1568" s="201">
        <v>42229</v>
      </c>
      <c r="E1568" s="196" t="s">
        <v>3756</v>
      </c>
      <c r="F1568" s="201">
        <v>44307</v>
      </c>
      <c r="G1568" s="196" t="s">
        <v>98</v>
      </c>
      <c r="H1568" s="198" t="s">
        <v>1489</v>
      </c>
      <c r="I1568" s="196" t="s">
        <v>1505</v>
      </c>
      <c r="J1568" s="196" t="s">
        <v>1506</v>
      </c>
      <c r="K1568" s="196" t="s">
        <v>11413</v>
      </c>
      <c r="M1568" s="198" t="s">
        <v>11414</v>
      </c>
      <c r="O1568" s="196" t="s">
        <v>1509</v>
      </c>
      <c r="P1568" s="198" t="s">
        <v>92</v>
      </c>
      <c r="R1568" s="196" t="s">
        <v>47</v>
      </c>
      <c r="S1568" s="196" t="s">
        <v>41</v>
      </c>
      <c r="T1568" s="211">
        <v>0.02</v>
      </c>
      <c r="W1568" s="200" t="s">
        <v>93</v>
      </c>
      <c r="X1568" s="196" t="s">
        <v>186</v>
      </c>
      <c r="AA1568" s="196" t="s">
        <v>11415</v>
      </c>
      <c r="AC1568" s="200">
        <v>3</v>
      </c>
      <c r="AD1568" s="200" t="s">
        <v>8250</v>
      </c>
      <c r="AE1568" s="203" t="s">
        <v>505</v>
      </c>
      <c r="AF1568" s="212">
        <v>103313.09</v>
      </c>
    </row>
    <row r="1569" spans="1:33" hidden="1" x14ac:dyDescent="0.25">
      <c r="A1569" s="209">
        <v>119178.02</v>
      </c>
      <c r="B1569" s="210">
        <v>1</v>
      </c>
      <c r="C1569" s="196" t="s">
        <v>114</v>
      </c>
      <c r="D1569" s="201">
        <v>43257</v>
      </c>
      <c r="E1569" s="196" t="s">
        <v>398</v>
      </c>
      <c r="F1569" s="201">
        <v>44641</v>
      </c>
      <c r="G1569" s="196" t="s">
        <v>98</v>
      </c>
      <c r="H1569" s="198" t="s">
        <v>204</v>
      </c>
      <c r="I1569" s="196" t="s">
        <v>11416</v>
      </c>
      <c r="K1569" s="196" t="s">
        <v>11417</v>
      </c>
      <c r="L1569" s="200" t="s">
        <v>183</v>
      </c>
      <c r="M1569" s="198" t="s">
        <v>11418</v>
      </c>
      <c r="O1569" s="196" t="s">
        <v>438</v>
      </c>
      <c r="P1569" s="198" t="s">
        <v>439</v>
      </c>
      <c r="R1569" s="196" t="s">
        <v>39</v>
      </c>
      <c r="S1569" s="196" t="s">
        <v>46</v>
      </c>
      <c r="T1569" s="211">
        <v>0</v>
      </c>
      <c r="U1569" s="201">
        <v>43980</v>
      </c>
      <c r="W1569" s="200" t="s">
        <v>93</v>
      </c>
      <c r="X1569" s="196" t="s">
        <v>186</v>
      </c>
      <c r="Z1569" s="198" t="s">
        <v>11419</v>
      </c>
      <c r="AA1569" s="196" t="s">
        <v>11420</v>
      </c>
      <c r="AC1569" s="200">
        <v>3</v>
      </c>
      <c r="AD1569" s="200" t="s">
        <v>8274</v>
      </c>
      <c r="AE1569" s="212">
        <v>-152868.79</v>
      </c>
      <c r="AF1569" s="212">
        <v>214606.21</v>
      </c>
      <c r="AG1569" s="198" t="s">
        <v>11421</v>
      </c>
    </row>
    <row r="1570" spans="1:33" ht="36" hidden="1" x14ac:dyDescent="0.25">
      <c r="A1570" s="209">
        <v>119390</v>
      </c>
      <c r="B1570" s="210">
        <v>1</v>
      </c>
      <c r="C1570" s="196" t="s">
        <v>85</v>
      </c>
      <c r="D1570" s="201">
        <v>41487</v>
      </c>
      <c r="E1570" s="196" t="s">
        <v>1833</v>
      </c>
      <c r="F1570" s="201">
        <v>44498</v>
      </c>
      <c r="G1570" s="196" t="s">
        <v>179</v>
      </c>
      <c r="H1570" s="198" t="s">
        <v>297</v>
      </c>
      <c r="I1570" s="196" t="s">
        <v>1436</v>
      </c>
      <c r="J1570" s="196" t="s">
        <v>101</v>
      </c>
      <c r="L1570" s="200" t="s">
        <v>101</v>
      </c>
      <c r="M1570" s="198" t="s">
        <v>11422</v>
      </c>
      <c r="N1570" s="198" t="s">
        <v>11423</v>
      </c>
      <c r="O1570" s="196" t="s">
        <v>1836</v>
      </c>
      <c r="P1570" s="198" t="s">
        <v>1835</v>
      </c>
      <c r="R1570" s="196" t="s">
        <v>47</v>
      </c>
      <c r="S1570" s="196" t="s">
        <v>45</v>
      </c>
      <c r="T1570" s="211">
        <v>0.03</v>
      </c>
      <c r="U1570" s="201">
        <v>45156</v>
      </c>
      <c r="W1570" s="200" t="s">
        <v>93</v>
      </c>
      <c r="X1570" s="196" t="s">
        <v>103</v>
      </c>
      <c r="AA1570" s="196" t="s">
        <v>11424</v>
      </c>
      <c r="AB1570" s="196" t="s">
        <v>11425</v>
      </c>
      <c r="AC1570" s="200">
        <v>0</v>
      </c>
      <c r="AD1570" s="200" t="s">
        <v>8231</v>
      </c>
      <c r="AE1570" s="203" t="s">
        <v>505</v>
      </c>
      <c r="AF1570" s="212">
        <v>115000</v>
      </c>
    </row>
    <row r="1571" spans="1:33" ht="36" hidden="1" x14ac:dyDescent="0.25">
      <c r="A1571" s="209">
        <v>119390</v>
      </c>
      <c r="B1571" s="210">
        <v>1</v>
      </c>
      <c r="C1571" s="196" t="s">
        <v>85</v>
      </c>
      <c r="D1571" s="201">
        <v>41487</v>
      </c>
      <c r="E1571" s="196" t="s">
        <v>1833</v>
      </c>
      <c r="F1571" s="201">
        <v>44498</v>
      </c>
      <c r="G1571" s="196" t="s">
        <v>179</v>
      </c>
      <c r="H1571" s="198" t="s">
        <v>297</v>
      </c>
      <c r="I1571" s="196" t="s">
        <v>1436</v>
      </c>
      <c r="J1571" s="196" t="s">
        <v>101</v>
      </c>
      <c r="L1571" s="200" t="s">
        <v>101</v>
      </c>
      <c r="M1571" s="198" t="s">
        <v>11422</v>
      </c>
      <c r="N1571" s="198" t="s">
        <v>11423</v>
      </c>
      <c r="O1571" s="196" t="s">
        <v>1836</v>
      </c>
      <c r="P1571" s="198" t="s">
        <v>1835</v>
      </c>
      <c r="R1571" s="196" t="s">
        <v>47</v>
      </c>
      <c r="S1571" s="196" t="s">
        <v>45</v>
      </c>
      <c r="T1571" s="211">
        <v>0.03</v>
      </c>
      <c r="U1571" s="201">
        <v>45156</v>
      </c>
      <c r="W1571" s="200" t="s">
        <v>93</v>
      </c>
      <c r="X1571" s="196" t="s">
        <v>103</v>
      </c>
      <c r="AA1571" s="196" t="s">
        <v>11426</v>
      </c>
      <c r="AB1571" s="196" t="s">
        <v>11425</v>
      </c>
      <c r="AC1571" s="200">
        <v>1</v>
      </c>
      <c r="AD1571" s="200" t="s">
        <v>8231</v>
      </c>
      <c r="AE1571" s="203" t="s">
        <v>505</v>
      </c>
      <c r="AF1571" s="212">
        <v>40000</v>
      </c>
    </row>
    <row r="1572" spans="1:33" ht="36" hidden="1" x14ac:dyDescent="0.25">
      <c r="A1572" s="209">
        <v>119390</v>
      </c>
      <c r="B1572" s="210">
        <v>1</v>
      </c>
      <c r="C1572" s="196" t="s">
        <v>85</v>
      </c>
      <c r="D1572" s="201">
        <v>41487</v>
      </c>
      <c r="E1572" s="196" t="s">
        <v>1833</v>
      </c>
      <c r="F1572" s="201">
        <v>44498</v>
      </c>
      <c r="G1572" s="196" t="s">
        <v>179</v>
      </c>
      <c r="H1572" s="198" t="s">
        <v>297</v>
      </c>
      <c r="I1572" s="196" t="s">
        <v>1436</v>
      </c>
      <c r="J1572" s="196" t="s">
        <v>101</v>
      </c>
      <c r="L1572" s="200" t="s">
        <v>101</v>
      </c>
      <c r="M1572" s="198" t="s">
        <v>11422</v>
      </c>
      <c r="N1572" s="198" t="s">
        <v>11423</v>
      </c>
      <c r="O1572" s="196" t="s">
        <v>1836</v>
      </c>
      <c r="P1572" s="198" t="s">
        <v>1835</v>
      </c>
      <c r="R1572" s="196" t="s">
        <v>47</v>
      </c>
      <c r="S1572" s="196" t="s">
        <v>45</v>
      </c>
      <c r="T1572" s="211">
        <v>0.03</v>
      </c>
      <c r="U1572" s="201">
        <v>45156</v>
      </c>
      <c r="W1572" s="200" t="s">
        <v>93</v>
      </c>
      <c r="X1572" s="196" t="s">
        <v>103</v>
      </c>
      <c r="AA1572" s="196" t="s">
        <v>11427</v>
      </c>
      <c r="AB1572" s="196" t="s">
        <v>11425</v>
      </c>
      <c r="AC1572" s="200">
        <v>2</v>
      </c>
      <c r="AD1572" s="200" t="s">
        <v>8231</v>
      </c>
      <c r="AE1572" s="203" t="s">
        <v>505</v>
      </c>
      <c r="AF1572" s="212">
        <v>131509</v>
      </c>
    </row>
    <row r="1573" spans="1:33" ht="36" hidden="1" x14ac:dyDescent="0.25">
      <c r="A1573" s="209">
        <v>119528</v>
      </c>
      <c r="B1573" s="210">
        <v>1</v>
      </c>
      <c r="C1573" s="196" t="s">
        <v>85</v>
      </c>
      <c r="D1573" s="201">
        <v>41492</v>
      </c>
      <c r="E1573" s="196" t="s">
        <v>1833</v>
      </c>
      <c r="F1573" s="201">
        <v>44669</v>
      </c>
      <c r="G1573" s="196" t="s">
        <v>1397</v>
      </c>
      <c r="H1573" s="198" t="s">
        <v>337</v>
      </c>
      <c r="I1573" s="196" t="s">
        <v>9142</v>
      </c>
      <c r="J1573" s="196" t="s">
        <v>101</v>
      </c>
      <c r="L1573" s="200" t="s">
        <v>101</v>
      </c>
      <c r="M1573" s="198" t="s">
        <v>11428</v>
      </c>
      <c r="N1573" s="198" t="s">
        <v>11429</v>
      </c>
      <c r="O1573" s="196" t="s">
        <v>1836</v>
      </c>
      <c r="P1573" s="198" t="s">
        <v>1835</v>
      </c>
      <c r="R1573" s="196" t="s">
        <v>47</v>
      </c>
      <c r="S1573" s="196" t="s">
        <v>45</v>
      </c>
      <c r="T1573" s="211">
        <v>0.64</v>
      </c>
      <c r="U1573" s="201">
        <v>44841</v>
      </c>
      <c r="W1573" s="200" t="s">
        <v>93</v>
      </c>
      <c r="X1573" s="196" t="s">
        <v>103</v>
      </c>
      <c r="AA1573" s="196" t="s">
        <v>11430</v>
      </c>
      <c r="AB1573" s="196" t="s">
        <v>11431</v>
      </c>
      <c r="AC1573" s="200">
        <v>0</v>
      </c>
      <c r="AD1573" s="200" t="s">
        <v>93</v>
      </c>
      <c r="AE1573" s="203" t="s">
        <v>505</v>
      </c>
      <c r="AF1573" s="212">
        <v>139367.92000000001</v>
      </c>
    </row>
    <row r="1574" spans="1:33" ht="36" hidden="1" x14ac:dyDescent="0.25">
      <c r="A1574" s="209">
        <v>119528</v>
      </c>
      <c r="B1574" s="210">
        <v>1</v>
      </c>
      <c r="C1574" s="196" t="s">
        <v>85</v>
      </c>
      <c r="D1574" s="201">
        <v>41492</v>
      </c>
      <c r="E1574" s="196" t="s">
        <v>1833</v>
      </c>
      <c r="F1574" s="201">
        <v>44669</v>
      </c>
      <c r="G1574" s="196" t="s">
        <v>1397</v>
      </c>
      <c r="H1574" s="198" t="s">
        <v>337</v>
      </c>
      <c r="I1574" s="196" t="s">
        <v>9142</v>
      </c>
      <c r="J1574" s="196" t="s">
        <v>101</v>
      </c>
      <c r="L1574" s="200" t="s">
        <v>101</v>
      </c>
      <c r="M1574" s="198" t="s">
        <v>11428</v>
      </c>
      <c r="N1574" s="198" t="s">
        <v>11429</v>
      </c>
      <c r="O1574" s="196" t="s">
        <v>1836</v>
      </c>
      <c r="P1574" s="198" t="s">
        <v>1835</v>
      </c>
      <c r="R1574" s="196" t="s">
        <v>47</v>
      </c>
      <c r="S1574" s="196" t="s">
        <v>45</v>
      </c>
      <c r="T1574" s="211">
        <v>0.64</v>
      </c>
      <c r="U1574" s="201">
        <v>44841</v>
      </c>
      <c r="W1574" s="200" t="s">
        <v>93</v>
      </c>
      <c r="X1574" s="196" t="s">
        <v>103</v>
      </c>
      <c r="AA1574" s="196" t="s">
        <v>11432</v>
      </c>
      <c r="AB1574" s="196" t="s">
        <v>11433</v>
      </c>
      <c r="AC1574" s="200">
        <v>1</v>
      </c>
      <c r="AD1574" s="200" t="s">
        <v>8231</v>
      </c>
      <c r="AE1574" s="203" t="s">
        <v>505</v>
      </c>
      <c r="AF1574" s="212">
        <v>20000</v>
      </c>
    </row>
    <row r="1575" spans="1:33" ht="36" hidden="1" x14ac:dyDescent="0.25">
      <c r="A1575" s="209">
        <v>119528</v>
      </c>
      <c r="B1575" s="210">
        <v>1</v>
      </c>
      <c r="C1575" s="196" t="s">
        <v>85</v>
      </c>
      <c r="D1575" s="201">
        <v>41492</v>
      </c>
      <c r="E1575" s="196" t="s">
        <v>1833</v>
      </c>
      <c r="F1575" s="201">
        <v>44669</v>
      </c>
      <c r="G1575" s="196" t="s">
        <v>1397</v>
      </c>
      <c r="H1575" s="198" t="s">
        <v>337</v>
      </c>
      <c r="I1575" s="196" t="s">
        <v>9142</v>
      </c>
      <c r="J1575" s="196" t="s">
        <v>101</v>
      </c>
      <c r="L1575" s="200" t="s">
        <v>101</v>
      </c>
      <c r="M1575" s="198" t="s">
        <v>11428</v>
      </c>
      <c r="N1575" s="198" t="s">
        <v>11429</v>
      </c>
      <c r="O1575" s="196" t="s">
        <v>1836</v>
      </c>
      <c r="P1575" s="198" t="s">
        <v>1835</v>
      </c>
      <c r="R1575" s="196" t="s">
        <v>47</v>
      </c>
      <c r="S1575" s="196" t="s">
        <v>45</v>
      </c>
      <c r="T1575" s="211">
        <v>0.64</v>
      </c>
      <c r="U1575" s="201">
        <v>44841</v>
      </c>
      <c r="W1575" s="200" t="s">
        <v>93</v>
      </c>
      <c r="X1575" s="196" t="s">
        <v>103</v>
      </c>
      <c r="AA1575" s="196" t="s">
        <v>11434</v>
      </c>
      <c r="AB1575" s="196" t="s">
        <v>11433</v>
      </c>
      <c r="AC1575" s="200">
        <v>2</v>
      </c>
      <c r="AD1575" s="200" t="s">
        <v>8231</v>
      </c>
      <c r="AE1575" s="203" t="s">
        <v>505</v>
      </c>
      <c r="AF1575" s="212">
        <v>219000</v>
      </c>
    </row>
    <row r="1576" spans="1:33" ht="126" hidden="1" x14ac:dyDescent="0.25">
      <c r="A1576" s="209">
        <v>119539</v>
      </c>
      <c r="B1576" s="210">
        <v>4</v>
      </c>
      <c r="C1576" s="196" t="s">
        <v>114</v>
      </c>
      <c r="D1576" s="201">
        <v>41493</v>
      </c>
      <c r="E1576" s="196" t="s">
        <v>4103</v>
      </c>
      <c r="F1576" s="201">
        <v>44460</v>
      </c>
      <c r="G1576" s="196" t="s">
        <v>666</v>
      </c>
      <c r="H1576" s="198" t="s">
        <v>88</v>
      </c>
      <c r="M1576" s="198" t="s">
        <v>11435</v>
      </c>
      <c r="N1576" s="198" t="s">
        <v>11436</v>
      </c>
      <c r="O1576" s="196" t="s">
        <v>91</v>
      </c>
      <c r="P1576" s="198" t="s">
        <v>158</v>
      </c>
      <c r="R1576" s="196" t="s">
        <v>47</v>
      </c>
      <c r="S1576" s="196" t="s">
        <v>46</v>
      </c>
      <c r="T1576" s="211">
        <v>7</v>
      </c>
      <c r="W1576" s="200" t="s">
        <v>93</v>
      </c>
      <c r="X1576" s="196" t="s">
        <v>94</v>
      </c>
      <c r="AA1576" s="196" t="s">
        <v>11437</v>
      </c>
      <c r="AB1576" s="196" t="s">
        <v>11438</v>
      </c>
      <c r="AC1576" s="200">
        <v>0</v>
      </c>
      <c r="AD1576" s="200" t="s">
        <v>8231</v>
      </c>
      <c r="AE1576" s="203" t="s">
        <v>505</v>
      </c>
      <c r="AF1576" s="212">
        <v>39371.129999999997</v>
      </c>
    </row>
    <row r="1577" spans="1:33" ht="126" hidden="1" x14ac:dyDescent="0.25">
      <c r="A1577" s="209">
        <v>119539</v>
      </c>
      <c r="B1577" s="210">
        <v>4</v>
      </c>
      <c r="C1577" s="196" t="s">
        <v>114</v>
      </c>
      <c r="D1577" s="201">
        <v>41493</v>
      </c>
      <c r="E1577" s="196" t="s">
        <v>4103</v>
      </c>
      <c r="F1577" s="201">
        <v>44460</v>
      </c>
      <c r="G1577" s="196" t="s">
        <v>666</v>
      </c>
      <c r="H1577" s="198" t="s">
        <v>88</v>
      </c>
      <c r="M1577" s="198" t="s">
        <v>11435</v>
      </c>
      <c r="N1577" s="198" t="s">
        <v>11436</v>
      </c>
      <c r="O1577" s="196" t="s">
        <v>91</v>
      </c>
      <c r="P1577" s="198" t="s">
        <v>158</v>
      </c>
      <c r="R1577" s="196" t="s">
        <v>47</v>
      </c>
      <c r="S1577" s="196" t="s">
        <v>46</v>
      </c>
      <c r="T1577" s="211">
        <v>7</v>
      </c>
      <c r="W1577" s="200" t="s">
        <v>93</v>
      </c>
      <c r="X1577" s="196" t="s">
        <v>94</v>
      </c>
      <c r="AA1577" s="196" t="s">
        <v>11439</v>
      </c>
      <c r="AB1577" s="196" t="s">
        <v>11438</v>
      </c>
      <c r="AC1577" s="200">
        <v>1</v>
      </c>
      <c r="AD1577" s="200" t="s">
        <v>8231</v>
      </c>
      <c r="AE1577" s="203" t="s">
        <v>505</v>
      </c>
      <c r="AF1577" s="212">
        <v>247467.24</v>
      </c>
    </row>
    <row r="1578" spans="1:33" ht="126" hidden="1" x14ac:dyDescent="0.25">
      <c r="A1578" s="209">
        <v>119539</v>
      </c>
      <c r="B1578" s="210">
        <v>4</v>
      </c>
      <c r="C1578" s="196" t="s">
        <v>114</v>
      </c>
      <c r="D1578" s="201">
        <v>41493</v>
      </c>
      <c r="E1578" s="196" t="s">
        <v>4103</v>
      </c>
      <c r="F1578" s="201">
        <v>44460</v>
      </c>
      <c r="G1578" s="196" t="s">
        <v>666</v>
      </c>
      <c r="H1578" s="198" t="s">
        <v>88</v>
      </c>
      <c r="M1578" s="198" t="s">
        <v>11435</v>
      </c>
      <c r="N1578" s="198" t="s">
        <v>11436</v>
      </c>
      <c r="O1578" s="196" t="s">
        <v>91</v>
      </c>
      <c r="P1578" s="198" t="s">
        <v>158</v>
      </c>
      <c r="R1578" s="196" t="s">
        <v>47</v>
      </c>
      <c r="S1578" s="196" t="s">
        <v>46</v>
      </c>
      <c r="T1578" s="211">
        <v>7</v>
      </c>
      <c r="W1578" s="200" t="s">
        <v>93</v>
      </c>
      <c r="X1578" s="196" t="s">
        <v>94</v>
      </c>
      <c r="AA1578" s="196" t="s">
        <v>11440</v>
      </c>
      <c r="AB1578" s="196" t="s">
        <v>11438</v>
      </c>
      <c r="AC1578" s="200">
        <v>3</v>
      </c>
      <c r="AD1578" s="200" t="s">
        <v>8231</v>
      </c>
      <c r="AE1578" s="203" t="s">
        <v>505</v>
      </c>
      <c r="AF1578" s="212">
        <v>6964161.4100000001</v>
      </c>
    </row>
    <row r="1579" spans="1:33" ht="72" hidden="1" x14ac:dyDescent="0.25">
      <c r="A1579" s="209">
        <v>119544</v>
      </c>
      <c r="B1579" s="210">
        <v>4</v>
      </c>
      <c r="C1579" s="196" t="s">
        <v>122</v>
      </c>
      <c r="D1579" s="201">
        <v>41493</v>
      </c>
      <c r="E1579" s="196" t="s">
        <v>4103</v>
      </c>
      <c r="F1579" s="201">
        <v>44376</v>
      </c>
      <c r="G1579" s="196" t="s">
        <v>4070</v>
      </c>
      <c r="H1579" s="198" t="s">
        <v>88</v>
      </c>
      <c r="I1579" s="196" t="s">
        <v>11441</v>
      </c>
      <c r="M1579" s="198" t="s">
        <v>11442</v>
      </c>
      <c r="N1579" s="198" t="s">
        <v>11443</v>
      </c>
      <c r="O1579" s="196" t="s">
        <v>91</v>
      </c>
      <c r="P1579" s="198" t="s">
        <v>439</v>
      </c>
      <c r="R1579" s="196" t="s">
        <v>39</v>
      </c>
      <c r="S1579" s="196" t="s">
        <v>46</v>
      </c>
      <c r="T1579" s="211">
        <v>3.63</v>
      </c>
      <c r="W1579" s="200" t="s">
        <v>93</v>
      </c>
      <c r="X1579" s="196" t="s">
        <v>94</v>
      </c>
      <c r="Z1579" s="198" t="s">
        <v>11444</v>
      </c>
      <c r="AA1579" s="196" t="s">
        <v>11445</v>
      </c>
      <c r="AB1579" s="196" t="s">
        <v>11446</v>
      </c>
      <c r="AC1579" s="200">
        <v>0</v>
      </c>
      <c r="AD1579" s="200" t="s">
        <v>8231</v>
      </c>
      <c r="AE1579" s="203" t="s">
        <v>505</v>
      </c>
      <c r="AF1579" s="212">
        <v>121480</v>
      </c>
    </row>
    <row r="1580" spans="1:33" ht="72" hidden="1" x14ac:dyDescent="0.25">
      <c r="A1580" s="209">
        <v>119544</v>
      </c>
      <c r="B1580" s="210">
        <v>4</v>
      </c>
      <c r="C1580" s="196" t="s">
        <v>122</v>
      </c>
      <c r="D1580" s="201">
        <v>41493</v>
      </c>
      <c r="E1580" s="196" t="s">
        <v>4103</v>
      </c>
      <c r="F1580" s="201">
        <v>44376</v>
      </c>
      <c r="G1580" s="196" t="s">
        <v>4070</v>
      </c>
      <c r="H1580" s="198" t="s">
        <v>88</v>
      </c>
      <c r="I1580" s="196" t="s">
        <v>11441</v>
      </c>
      <c r="M1580" s="198" t="s">
        <v>11442</v>
      </c>
      <c r="N1580" s="198" t="s">
        <v>11443</v>
      </c>
      <c r="O1580" s="196" t="s">
        <v>91</v>
      </c>
      <c r="P1580" s="198" t="s">
        <v>439</v>
      </c>
      <c r="R1580" s="196" t="s">
        <v>39</v>
      </c>
      <c r="S1580" s="196" t="s">
        <v>46</v>
      </c>
      <c r="T1580" s="211">
        <v>3.63</v>
      </c>
      <c r="W1580" s="200" t="s">
        <v>93</v>
      </c>
      <c r="X1580" s="196" t="s">
        <v>94</v>
      </c>
      <c r="Z1580" s="198" t="s">
        <v>11444</v>
      </c>
      <c r="AA1580" s="196" t="s">
        <v>11447</v>
      </c>
      <c r="AB1580" s="196" t="s">
        <v>11446</v>
      </c>
      <c r="AC1580" s="200">
        <v>1</v>
      </c>
      <c r="AD1580" s="200" t="s">
        <v>8231</v>
      </c>
      <c r="AE1580" s="203" t="s">
        <v>505</v>
      </c>
      <c r="AF1580" s="212">
        <v>358320</v>
      </c>
    </row>
    <row r="1581" spans="1:33" ht="72" hidden="1" x14ac:dyDescent="0.25">
      <c r="A1581" s="209">
        <v>119544</v>
      </c>
      <c r="B1581" s="210">
        <v>4</v>
      </c>
      <c r="C1581" s="196" t="s">
        <v>122</v>
      </c>
      <c r="D1581" s="201">
        <v>41493</v>
      </c>
      <c r="E1581" s="196" t="s">
        <v>4103</v>
      </c>
      <c r="F1581" s="201">
        <v>44376</v>
      </c>
      <c r="G1581" s="196" t="s">
        <v>4070</v>
      </c>
      <c r="H1581" s="198" t="s">
        <v>88</v>
      </c>
      <c r="I1581" s="196" t="s">
        <v>11441</v>
      </c>
      <c r="M1581" s="198" t="s">
        <v>11442</v>
      </c>
      <c r="N1581" s="198" t="s">
        <v>11443</v>
      </c>
      <c r="O1581" s="196" t="s">
        <v>91</v>
      </c>
      <c r="P1581" s="198" t="s">
        <v>439</v>
      </c>
      <c r="R1581" s="196" t="s">
        <v>39</v>
      </c>
      <c r="S1581" s="196" t="s">
        <v>46</v>
      </c>
      <c r="T1581" s="211">
        <v>3.63</v>
      </c>
      <c r="W1581" s="200" t="s">
        <v>93</v>
      </c>
      <c r="X1581" s="196" t="s">
        <v>94</v>
      </c>
      <c r="Z1581" s="198" t="s">
        <v>11444</v>
      </c>
      <c r="AA1581" s="196" t="s">
        <v>11448</v>
      </c>
      <c r="AB1581" s="196" t="s">
        <v>11446</v>
      </c>
      <c r="AC1581" s="200">
        <v>3</v>
      </c>
      <c r="AD1581" s="200" t="s">
        <v>8231</v>
      </c>
      <c r="AE1581" s="203" t="s">
        <v>505</v>
      </c>
      <c r="AF1581" s="212">
        <v>10539447</v>
      </c>
    </row>
    <row r="1582" spans="1:33" ht="36" hidden="1" x14ac:dyDescent="0.25">
      <c r="A1582" s="209">
        <v>119592</v>
      </c>
      <c r="B1582" s="210">
        <v>3</v>
      </c>
      <c r="C1582" s="196" t="s">
        <v>114</v>
      </c>
      <c r="D1582" s="201">
        <v>41502</v>
      </c>
      <c r="E1582" s="196" t="s">
        <v>3312</v>
      </c>
      <c r="F1582" s="201">
        <v>44641</v>
      </c>
      <c r="G1582" s="196" t="s">
        <v>98</v>
      </c>
      <c r="H1582" s="198" t="s">
        <v>701</v>
      </c>
      <c r="I1582" s="196" t="s">
        <v>1505</v>
      </c>
      <c r="J1582" s="196" t="s">
        <v>1506</v>
      </c>
      <c r="M1582" s="198" t="s">
        <v>11449</v>
      </c>
      <c r="N1582" s="198" t="s">
        <v>11450</v>
      </c>
      <c r="O1582" s="196" t="s">
        <v>1509</v>
      </c>
      <c r="P1582" s="198" t="s">
        <v>3419</v>
      </c>
      <c r="R1582" s="196" t="s">
        <v>47</v>
      </c>
      <c r="S1582" s="196" t="s">
        <v>45</v>
      </c>
      <c r="T1582" s="211">
        <v>1.17</v>
      </c>
      <c r="U1582" s="201">
        <v>42706</v>
      </c>
      <c r="W1582" s="200" t="s">
        <v>93</v>
      </c>
      <c r="X1582" s="196" t="s">
        <v>103</v>
      </c>
      <c r="AA1582" s="196" t="s">
        <v>11451</v>
      </c>
      <c r="AC1582" s="200">
        <v>1</v>
      </c>
      <c r="AD1582" s="200" t="s">
        <v>8250</v>
      </c>
      <c r="AE1582" s="212">
        <v>4028.1</v>
      </c>
      <c r="AF1582" s="212">
        <v>174788.1</v>
      </c>
      <c r="AG1582" s="198" t="s">
        <v>10390</v>
      </c>
    </row>
    <row r="1583" spans="1:33" ht="36" hidden="1" x14ac:dyDescent="0.25">
      <c r="A1583" s="209">
        <v>119592</v>
      </c>
      <c r="B1583" s="210">
        <v>3</v>
      </c>
      <c r="C1583" s="196" t="s">
        <v>114</v>
      </c>
      <c r="D1583" s="201">
        <v>41502</v>
      </c>
      <c r="E1583" s="196" t="s">
        <v>3312</v>
      </c>
      <c r="F1583" s="201">
        <v>44641</v>
      </c>
      <c r="G1583" s="196" t="s">
        <v>98</v>
      </c>
      <c r="H1583" s="198" t="s">
        <v>701</v>
      </c>
      <c r="I1583" s="196" t="s">
        <v>1505</v>
      </c>
      <c r="J1583" s="196" t="s">
        <v>1506</v>
      </c>
      <c r="M1583" s="198" t="s">
        <v>11449</v>
      </c>
      <c r="N1583" s="198" t="s">
        <v>11450</v>
      </c>
      <c r="O1583" s="196" t="s">
        <v>1509</v>
      </c>
      <c r="P1583" s="198" t="s">
        <v>3419</v>
      </c>
      <c r="R1583" s="196" t="s">
        <v>47</v>
      </c>
      <c r="S1583" s="196" t="s">
        <v>45</v>
      </c>
      <c r="T1583" s="211">
        <v>1.17</v>
      </c>
      <c r="U1583" s="201">
        <v>42706</v>
      </c>
      <c r="W1583" s="200" t="s">
        <v>93</v>
      </c>
      <c r="X1583" s="196" t="s">
        <v>103</v>
      </c>
      <c r="AA1583" s="196" t="s">
        <v>11452</v>
      </c>
      <c r="AC1583" s="200">
        <v>2</v>
      </c>
      <c r="AD1583" s="200" t="s">
        <v>8250</v>
      </c>
      <c r="AE1583" s="212">
        <v>-144389.56</v>
      </c>
      <c r="AF1583" s="212">
        <v>155610.44</v>
      </c>
      <c r="AG1583" s="198" t="s">
        <v>10390</v>
      </c>
    </row>
    <row r="1584" spans="1:33" ht="36" hidden="1" x14ac:dyDescent="0.25">
      <c r="A1584" s="209">
        <v>119592</v>
      </c>
      <c r="B1584" s="210">
        <v>3</v>
      </c>
      <c r="C1584" s="196" t="s">
        <v>114</v>
      </c>
      <c r="D1584" s="201">
        <v>41502</v>
      </c>
      <c r="E1584" s="196" t="s">
        <v>3312</v>
      </c>
      <c r="F1584" s="201">
        <v>44641</v>
      </c>
      <c r="G1584" s="196" t="s">
        <v>98</v>
      </c>
      <c r="H1584" s="198" t="s">
        <v>701</v>
      </c>
      <c r="I1584" s="196" t="s">
        <v>1505</v>
      </c>
      <c r="J1584" s="196" t="s">
        <v>1506</v>
      </c>
      <c r="M1584" s="198" t="s">
        <v>11449</v>
      </c>
      <c r="N1584" s="198" t="s">
        <v>11450</v>
      </c>
      <c r="O1584" s="196" t="s">
        <v>1509</v>
      </c>
      <c r="P1584" s="198" t="s">
        <v>3419</v>
      </c>
      <c r="R1584" s="196" t="s">
        <v>47</v>
      </c>
      <c r="S1584" s="196" t="s">
        <v>45</v>
      </c>
      <c r="T1584" s="211">
        <v>1.17</v>
      </c>
      <c r="U1584" s="201">
        <v>42706</v>
      </c>
      <c r="W1584" s="200" t="s">
        <v>93</v>
      </c>
      <c r="X1584" s="196" t="s">
        <v>103</v>
      </c>
      <c r="AA1584" s="196" t="s">
        <v>11453</v>
      </c>
      <c r="AC1584" s="200">
        <v>3</v>
      </c>
      <c r="AD1584" s="200" t="s">
        <v>8250</v>
      </c>
      <c r="AE1584" s="212">
        <v>-651481.23</v>
      </c>
      <c r="AF1584" s="212">
        <v>1005240.77</v>
      </c>
      <c r="AG1584" s="198" t="s">
        <v>10390</v>
      </c>
    </row>
    <row r="1585" spans="1:33" ht="54" hidden="1" x14ac:dyDescent="0.25">
      <c r="A1585" s="209">
        <v>119668</v>
      </c>
      <c r="B1585" s="210">
        <v>1</v>
      </c>
      <c r="C1585" s="196" t="s">
        <v>85</v>
      </c>
      <c r="D1585" s="201">
        <v>41513</v>
      </c>
      <c r="E1585" s="196" t="s">
        <v>3165</v>
      </c>
      <c r="F1585" s="201">
        <v>44368</v>
      </c>
      <c r="G1585" s="196" t="s">
        <v>666</v>
      </c>
      <c r="H1585" s="198" t="s">
        <v>297</v>
      </c>
      <c r="I1585" s="196" t="s">
        <v>690</v>
      </c>
      <c r="J1585" s="196" t="s">
        <v>101</v>
      </c>
      <c r="L1585" s="200" t="s">
        <v>101</v>
      </c>
      <c r="M1585" s="198" t="s">
        <v>3166</v>
      </c>
      <c r="N1585" s="198" t="s">
        <v>3167</v>
      </c>
      <c r="O1585" s="196" t="s">
        <v>1836</v>
      </c>
      <c r="P1585" s="198" t="s">
        <v>1906</v>
      </c>
      <c r="R1585" s="196" t="s">
        <v>47</v>
      </c>
      <c r="S1585" s="196" t="s">
        <v>45</v>
      </c>
      <c r="T1585" s="211">
        <v>0.98</v>
      </c>
      <c r="U1585" s="201">
        <v>44729</v>
      </c>
      <c r="W1585" s="200" t="s">
        <v>93</v>
      </c>
      <c r="X1585" s="196" t="s">
        <v>13</v>
      </c>
      <c r="AA1585" s="196" t="s">
        <v>11454</v>
      </c>
      <c r="AB1585" s="196" t="s">
        <v>11455</v>
      </c>
      <c r="AC1585" s="200">
        <v>0</v>
      </c>
      <c r="AD1585" s="200" t="s">
        <v>93</v>
      </c>
      <c r="AE1585" s="212">
        <v>38700</v>
      </c>
      <c r="AF1585" s="212">
        <v>780833.22</v>
      </c>
    </row>
    <row r="1586" spans="1:33" ht="54" hidden="1" x14ac:dyDescent="0.25">
      <c r="A1586" s="209">
        <v>119668</v>
      </c>
      <c r="B1586" s="210">
        <v>1</v>
      </c>
      <c r="C1586" s="196" t="s">
        <v>85</v>
      </c>
      <c r="D1586" s="201">
        <v>41513</v>
      </c>
      <c r="E1586" s="196" t="s">
        <v>3165</v>
      </c>
      <c r="F1586" s="201">
        <v>44368</v>
      </c>
      <c r="G1586" s="196" t="s">
        <v>666</v>
      </c>
      <c r="H1586" s="198" t="s">
        <v>297</v>
      </c>
      <c r="I1586" s="196" t="s">
        <v>690</v>
      </c>
      <c r="J1586" s="196" t="s">
        <v>101</v>
      </c>
      <c r="L1586" s="200" t="s">
        <v>101</v>
      </c>
      <c r="M1586" s="198" t="s">
        <v>3166</v>
      </c>
      <c r="N1586" s="198" t="s">
        <v>3167</v>
      </c>
      <c r="O1586" s="196" t="s">
        <v>1836</v>
      </c>
      <c r="P1586" s="198" t="s">
        <v>1906</v>
      </c>
      <c r="R1586" s="196" t="s">
        <v>47</v>
      </c>
      <c r="S1586" s="196" t="s">
        <v>45</v>
      </c>
      <c r="T1586" s="211">
        <v>0.98</v>
      </c>
      <c r="U1586" s="201">
        <v>44729</v>
      </c>
      <c r="W1586" s="200" t="s">
        <v>93</v>
      </c>
      <c r="X1586" s="196" t="s">
        <v>13</v>
      </c>
      <c r="AA1586" s="196" t="s">
        <v>11456</v>
      </c>
      <c r="AB1586" s="196" t="s">
        <v>11457</v>
      </c>
      <c r="AC1586" s="200">
        <v>1</v>
      </c>
      <c r="AD1586" s="200" t="s">
        <v>8231</v>
      </c>
      <c r="AE1586" s="203" t="s">
        <v>505</v>
      </c>
      <c r="AF1586" s="212">
        <v>120000</v>
      </c>
    </row>
    <row r="1587" spans="1:33" ht="54" hidden="1" x14ac:dyDescent="0.25">
      <c r="A1587" s="209">
        <v>119668</v>
      </c>
      <c r="B1587" s="210">
        <v>1</v>
      </c>
      <c r="C1587" s="196" t="s">
        <v>85</v>
      </c>
      <c r="D1587" s="201">
        <v>41513</v>
      </c>
      <c r="E1587" s="196" t="s">
        <v>3165</v>
      </c>
      <c r="F1587" s="201">
        <v>44368</v>
      </c>
      <c r="G1587" s="196" t="s">
        <v>666</v>
      </c>
      <c r="H1587" s="198" t="s">
        <v>297</v>
      </c>
      <c r="I1587" s="196" t="s">
        <v>690</v>
      </c>
      <c r="J1587" s="196" t="s">
        <v>101</v>
      </c>
      <c r="L1587" s="200" t="s">
        <v>101</v>
      </c>
      <c r="M1587" s="198" t="s">
        <v>3166</v>
      </c>
      <c r="N1587" s="198" t="s">
        <v>3167</v>
      </c>
      <c r="O1587" s="196" t="s">
        <v>1836</v>
      </c>
      <c r="P1587" s="198" t="s">
        <v>1906</v>
      </c>
      <c r="R1587" s="196" t="s">
        <v>47</v>
      </c>
      <c r="S1587" s="196" t="s">
        <v>45</v>
      </c>
      <c r="T1587" s="211">
        <v>0.98</v>
      </c>
      <c r="U1587" s="201">
        <v>44729</v>
      </c>
      <c r="W1587" s="200" t="s">
        <v>93</v>
      </c>
      <c r="X1587" s="196" t="s">
        <v>13</v>
      </c>
      <c r="AA1587" s="196" t="s">
        <v>11458</v>
      </c>
      <c r="AB1587" s="196" t="s">
        <v>11457</v>
      </c>
      <c r="AC1587" s="200">
        <v>2</v>
      </c>
      <c r="AD1587" s="200" t="s">
        <v>8231</v>
      </c>
      <c r="AE1587" s="203" t="s">
        <v>505</v>
      </c>
      <c r="AF1587" s="212">
        <v>820500</v>
      </c>
    </row>
    <row r="1588" spans="1:33" ht="54" hidden="1" x14ac:dyDescent="0.25">
      <c r="A1588" s="209">
        <v>119668</v>
      </c>
      <c r="B1588" s="210">
        <v>1</v>
      </c>
      <c r="C1588" s="196" t="s">
        <v>85</v>
      </c>
      <c r="D1588" s="201">
        <v>41513</v>
      </c>
      <c r="E1588" s="196" t="s">
        <v>3165</v>
      </c>
      <c r="F1588" s="201">
        <v>44368</v>
      </c>
      <c r="G1588" s="196" t="s">
        <v>666</v>
      </c>
      <c r="H1588" s="198" t="s">
        <v>297</v>
      </c>
      <c r="I1588" s="196" t="s">
        <v>690</v>
      </c>
      <c r="J1588" s="196" t="s">
        <v>101</v>
      </c>
      <c r="L1588" s="200" t="s">
        <v>101</v>
      </c>
      <c r="M1588" s="198" t="s">
        <v>3166</v>
      </c>
      <c r="N1588" s="198" t="s">
        <v>3167</v>
      </c>
      <c r="O1588" s="196" t="s">
        <v>1836</v>
      </c>
      <c r="P1588" s="198" t="s">
        <v>1906</v>
      </c>
      <c r="R1588" s="196" t="s">
        <v>47</v>
      </c>
      <c r="S1588" s="196" t="s">
        <v>45</v>
      </c>
      <c r="T1588" s="211">
        <v>0.98</v>
      </c>
      <c r="U1588" s="201">
        <v>44729</v>
      </c>
      <c r="W1588" s="200" t="s">
        <v>93</v>
      </c>
      <c r="X1588" s="196" t="s">
        <v>13</v>
      </c>
      <c r="AA1588" s="196" t="s">
        <v>11459</v>
      </c>
      <c r="AB1588" s="196" t="s">
        <v>11457</v>
      </c>
      <c r="AC1588" s="200">
        <v>3</v>
      </c>
      <c r="AD1588" s="200" t="s">
        <v>8231</v>
      </c>
      <c r="AE1588" s="212">
        <v>11162400</v>
      </c>
      <c r="AF1588" s="212">
        <v>11162400</v>
      </c>
    </row>
    <row r="1589" spans="1:33" ht="90" hidden="1" x14ac:dyDescent="0.25">
      <c r="A1589" s="209">
        <v>119670</v>
      </c>
      <c r="B1589" s="210">
        <v>1</v>
      </c>
      <c r="C1589" s="196" t="s">
        <v>97</v>
      </c>
      <c r="D1589" s="201">
        <v>41513</v>
      </c>
      <c r="E1589" s="196" t="s">
        <v>3165</v>
      </c>
      <c r="F1589" s="201">
        <v>44538</v>
      </c>
      <c r="G1589" s="196" t="s">
        <v>253</v>
      </c>
      <c r="H1589" s="198" t="s">
        <v>689</v>
      </c>
      <c r="I1589" s="196" t="s">
        <v>11460</v>
      </c>
      <c r="J1589" s="196" t="s">
        <v>101</v>
      </c>
      <c r="L1589" s="200" t="s">
        <v>101</v>
      </c>
      <c r="M1589" s="198" t="s">
        <v>11461</v>
      </c>
      <c r="N1589" s="198" t="s">
        <v>11462</v>
      </c>
      <c r="O1589" s="196" t="s">
        <v>1836</v>
      </c>
      <c r="P1589" s="198" t="s">
        <v>1835</v>
      </c>
      <c r="R1589" s="196" t="s">
        <v>47</v>
      </c>
      <c r="S1589" s="196" t="s">
        <v>45</v>
      </c>
      <c r="T1589" s="211">
        <v>0.17399999999999999</v>
      </c>
      <c r="U1589" s="201">
        <v>43273</v>
      </c>
      <c r="W1589" s="200" t="s">
        <v>93</v>
      </c>
      <c r="X1589" s="196" t="s">
        <v>103</v>
      </c>
      <c r="AA1589" s="196" t="s">
        <v>11463</v>
      </c>
      <c r="AB1589" s="196" t="s">
        <v>11464</v>
      </c>
      <c r="AC1589" s="200">
        <v>0</v>
      </c>
      <c r="AD1589" s="200" t="s">
        <v>93</v>
      </c>
      <c r="AE1589" s="203" t="s">
        <v>505</v>
      </c>
      <c r="AF1589" s="212">
        <v>174290.37</v>
      </c>
      <c r="AG1589" s="198" t="s">
        <v>11465</v>
      </c>
    </row>
    <row r="1590" spans="1:33" ht="90" hidden="1" x14ac:dyDescent="0.25">
      <c r="A1590" s="209">
        <v>119670</v>
      </c>
      <c r="B1590" s="210">
        <v>1</v>
      </c>
      <c r="C1590" s="196" t="s">
        <v>97</v>
      </c>
      <c r="D1590" s="201">
        <v>41513</v>
      </c>
      <c r="E1590" s="196" t="s">
        <v>3165</v>
      </c>
      <c r="F1590" s="201">
        <v>44538</v>
      </c>
      <c r="G1590" s="196" t="s">
        <v>253</v>
      </c>
      <c r="H1590" s="198" t="s">
        <v>689</v>
      </c>
      <c r="I1590" s="196" t="s">
        <v>11460</v>
      </c>
      <c r="J1590" s="196" t="s">
        <v>101</v>
      </c>
      <c r="L1590" s="200" t="s">
        <v>101</v>
      </c>
      <c r="M1590" s="198" t="s">
        <v>11461</v>
      </c>
      <c r="N1590" s="198" t="s">
        <v>11462</v>
      </c>
      <c r="O1590" s="196" t="s">
        <v>1836</v>
      </c>
      <c r="P1590" s="198" t="s">
        <v>1835</v>
      </c>
      <c r="R1590" s="196" t="s">
        <v>47</v>
      </c>
      <c r="S1590" s="196" t="s">
        <v>45</v>
      </c>
      <c r="T1590" s="211">
        <v>0.17399999999999999</v>
      </c>
      <c r="U1590" s="201">
        <v>43273</v>
      </c>
      <c r="W1590" s="200" t="s">
        <v>93</v>
      </c>
      <c r="X1590" s="196" t="s">
        <v>103</v>
      </c>
      <c r="AA1590" s="196" t="s">
        <v>11466</v>
      </c>
      <c r="AB1590" s="196" t="s">
        <v>11467</v>
      </c>
      <c r="AC1590" s="200">
        <v>1</v>
      </c>
      <c r="AD1590" s="200" t="s">
        <v>8231</v>
      </c>
      <c r="AE1590" s="203" t="s">
        <v>505</v>
      </c>
      <c r="AF1590" s="212">
        <v>45000</v>
      </c>
      <c r="AG1590" s="198" t="s">
        <v>11465</v>
      </c>
    </row>
    <row r="1591" spans="1:33" ht="90" hidden="1" x14ac:dyDescent="0.25">
      <c r="A1591" s="209">
        <v>119670</v>
      </c>
      <c r="B1591" s="210">
        <v>1</v>
      </c>
      <c r="C1591" s="196" t="s">
        <v>97</v>
      </c>
      <c r="D1591" s="201">
        <v>41513</v>
      </c>
      <c r="E1591" s="196" t="s">
        <v>3165</v>
      </c>
      <c r="F1591" s="201">
        <v>44538</v>
      </c>
      <c r="G1591" s="196" t="s">
        <v>253</v>
      </c>
      <c r="H1591" s="198" t="s">
        <v>689</v>
      </c>
      <c r="I1591" s="196" t="s">
        <v>11460</v>
      </c>
      <c r="J1591" s="196" t="s">
        <v>101</v>
      </c>
      <c r="L1591" s="200" t="s">
        <v>101</v>
      </c>
      <c r="M1591" s="198" t="s">
        <v>11461</v>
      </c>
      <c r="N1591" s="198" t="s">
        <v>11462</v>
      </c>
      <c r="O1591" s="196" t="s">
        <v>1836</v>
      </c>
      <c r="P1591" s="198" t="s">
        <v>1835</v>
      </c>
      <c r="R1591" s="196" t="s">
        <v>47</v>
      </c>
      <c r="S1591" s="196" t="s">
        <v>45</v>
      </c>
      <c r="T1591" s="211">
        <v>0.17399999999999999</v>
      </c>
      <c r="U1591" s="201">
        <v>43273</v>
      </c>
      <c r="W1591" s="200" t="s">
        <v>93</v>
      </c>
      <c r="X1591" s="196" t="s">
        <v>103</v>
      </c>
      <c r="AA1591" s="196" t="s">
        <v>11468</v>
      </c>
      <c r="AB1591" s="196" t="s">
        <v>11467</v>
      </c>
      <c r="AC1591" s="200">
        <v>2</v>
      </c>
      <c r="AD1591" s="200" t="s">
        <v>8231</v>
      </c>
      <c r="AE1591" s="203" t="s">
        <v>505</v>
      </c>
      <c r="AF1591" s="212">
        <v>900000</v>
      </c>
      <c r="AG1591" s="198" t="s">
        <v>11465</v>
      </c>
    </row>
    <row r="1592" spans="1:33" ht="90" hidden="1" x14ac:dyDescent="0.25">
      <c r="A1592" s="209">
        <v>119670</v>
      </c>
      <c r="B1592" s="210">
        <v>1</v>
      </c>
      <c r="C1592" s="196" t="s">
        <v>97</v>
      </c>
      <c r="D1592" s="201">
        <v>41513</v>
      </c>
      <c r="E1592" s="196" t="s">
        <v>3165</v>
      </c>
      <c r="F1592" s="201">
        <v>44538</v>
      </c>
      <c r="G1592" s="196" t="s">
        <v>253</v>
      </c>
      <c r="H1592" s="198" t="s">
        <v>689</v>
      </c>
      <c r="I1592" s="196" t="s">
        <v>11460</v>
      </c>
      <c r="J1592" s="196" t="s">
        <v>101</v>
      </c>
      <c r="L1592" s="200" t="s">
        <v>101</v>
      </c>
      <c r="M1592" s="198" t="s">
        <v>11461</v>
      </c>
      <c r="N1592" s="198" t="s">
        <v>11462</v>
      </c>
      <c r="O1592" s="196" t="s">
        <v>1836</v>
      </c>
      <c r="P1592" s="198" t="s">
        <v>1835</v>
      </c>
      <c r="R1592" s="196" t="s">
        <v>47</v>
      </c>
      <c r="S1592" s="196" t="s">
        <v>45</v>
      </c>
      <c r="T1592" s="211">
        <v>0.17399999999999999</v>
      </c>
      <c r="U1592" s="201">
        <v>43273</v>
      </c>
      <c r="W1592" s="200" t="s">
        <v>93</v>
      </c>
      <c r="X1592" s="196" t="s">
        <v>103</v>
      </c>
      <c r="AA1592" s="196" t="s">
        <v>11469</v>
      </c>
      <c r="AB1592" s="196" t="s">
        <v>11467</v>
      </c>
      <c r="AC1592" s="200">
        <v>3</v>
      </c>
      <c r="AD1592" s="200" t="s">
        <v>8231</v>
      </c>
      <c r="AE1592" s="203" t="s">
        <v>505</v>
      </c>
      <c r="AF1592" s="212">
        <v>2044125.87</v>
      </c>
      <c r="AG1592" s="198" t="s">
        <v>11465</v>
      </c>
    </row>
    <row r="1593" spans="1:33" hidden="1" x14ac:dyDescent="0.25">
      <c r="A1593" s="209">
        <v>119710</v>
      </c>
      <c r="B1593" s="210">
        <v>2</v>
      </c>
      <c r="C1593" s="196" t="s">
        <v>85</v>
      </c>
      <c r="D1593" s="201">
        <v>41528</v>
      </c>
      <c r="E1593" s="196" t="s">
        <v>87</v>
      </c>
      <c r="F1593" s="201">
        <v>43500</v>
      </c>
      <c r="G1593" s="196" t="s">
        <v>152</v>
      </c>
      <c r="H1593" s="198" t="s">
        <v>838</v>
      </c>
      <c r="I1593" s="196" t="s">
        <v>539</v>
      </c>
      <c r="J1593" s="196" t="s">
        <v>299</v>
      </c>
      <c r="L1593" s="200" t="s">
        <v>300</v>
      </c>
      <c r="M1593" s="198" t="s">
        <v>11470</v>
      </c>
      <c r="O1593" s="196" t="s">
        <v>103</v>
      </c>
      <c r="P1593" s="198" t="s">
        <v>1789</v>
      </c>
      <c r="R1593" s="196" t="s">
        <v>47</v>
      </c>
      <c r="S1593" s="196" t="s">
        <v>45</v>
      </c>
      <c r="T1593" s="211">
        <v>0</v>
      </c>
      <c r="W1593" s="200" t="s">
        <v>93</v>
      </c>
      <c r="X1593" s="196" t="s">
        <v>303</v>
      </c>
      <c r="AA1593" s="196" t="s">
        <v>11471</v>
      </c>
      <c r="AB1593" s="196" t="s">
        <v>11472</v>
      </c>
      <c r="AC1593" s="200">
        <v>0</v>
      </c>
      <c r="AD1593" s="200" t="s">
        <v>8231</v>
      </c>
      <c r="AE1593" s="203" t="s">
        <v>505</v>
      </c>
      <c r="AF1593" s="212">
        <v>0</v>
      </c>
    </row>
    <row r="1594" spans="1:33" hidden="1" x14ac:dyDescent="0.25">
      <c r="A1594" s="209">
        <v>119729.01</v>
      </c>
      <c r="B1594" s="210">
        <v>1</v>
      </c>
      <c r="C1594" s="196" t="s">
        <v>122</v>
      </c>
      <c r="D1594" s="201">
        <v>44224</v>
      </c>
      <c r="E1594" s="196" t="s">
        <v>398</v>
      </c>
      <c r="F1594" s="201">
        <v>44494.875231481485</v>
      </c>
      <c r="G1594" s="196" t="s">
        <v>108</v>
      </c>
      <c r="H1594" s="198" t="s">
        <v>297</v>
      </c>
      <c r="I1594" s="196" t="s">
        <v>477</v>
      </c>
      <c r="J1594" s="196" t="s">
        <v>299</v>
      </c>
      <c r="L1594" s="200" t="s">
        <v>300</v>
      </c>
      <c r="M1594" s="198" t="s">
        <v>587</v>
      </c>
      <c r="O1594" s="196" t="s">
        <v>438</v>
      </c>
      <c r="P1594" s="198" t="s">
        <v>439</v>
      </c>
      <c r="R1594" s="196" t="s">
        <v>39</v>
      </c>
      <c r="S1594" s="196" t="s">
        <v>46</v>
      </c>
      <c r="T1594" s="211">
        <v>0</v>
      </c>
      <c r="U1594" s="201">
        <v>44477</v>
      </c>
      <c r="W1594" s="200" t="s">
        <v>93</v>
      </c>
      <c r="X1594" s="196" t="s">
        <v>303</v>
      </c>
      <c r="Y1594" s="196" t="s">
        <v>29</v>
      </c>
      <c r="Z1594" s="198" t="s">
        <v>588</v>
      </c>
      <c r="AA1594" s="196" t="s">
        <v>11473</v>
      </c>
      <c r="AC1594" s="200">
        <v>3</v>
      </c>
      <c r="AD1594" s="200" t="s">
        <v>8274</v>
      </c>
      <c r="AE1594" s="212">
        <v>383174</v>
      </c>
      <c r="AF1594" s="212">
        <v>412674</v>
      </c>
      <c r="AG1594" s="198" t="s">
        <v>589</v>
      </c>
    </row>
    <row r="1595" spans="1:33" ht="36" hidden="1" x14ac:dyDescent="0.25">
      <c r="A1595" s="209">
        <v>119730</v>
      </c>
      <c r="B1595" s="210">
        <v>1</v>
      </c>
      <c r="C1595" s="196" t="s">
        <v>97</v>
      </c>
      <c r="D1595" s="201">
        <v>41536</v>
      </c>
      <c r="E1595" s="196" t="s">
        <v>2427</v>
      </c>
      <c r="F1595" s="201">
        <v>44538</v>
      </c>
      <c r="G1595" s="196" t="s">
        <v>161</v>
      </c>
      <c r="H1595" s="198" t="s">
        <v>297</v>
      </c>
      <c r="I1595" s="196" t="s">
        <v>1945</v>
      </c>
      <c r="J1595" s="196" t="s">
        <v>299</v>
      </c>
      <c r="L1595" s="200" t="s">
        <v>300</v>
      </c>
      <c r="M1595" s="198" t="s">
        <v>11474</v>
      </c>
      <c r="N1595" s="198" t="s">
        <v>11475</v>
      </c>
      <c r="O1595" s="196" t="s">
        <v>1836</v>
      </c>
      <c r="P1595" s="198" t="s">
        <v>1835</v>
      </c>
      <c r="R1595" s="196" t="s">
        <v>47</v>
      </c>
      <c r="S1595" s="196" t="s">
        <v>45</v>
      </c>
      <c r="T1595" s="202" t="s">
        <v>505</v>
      </c>
      <c r="U1595" s="201">
        <v>43637</v>
      </c>
      <c r="W1595" s="200" t="s">
        <v>93</v>
      </c>
      <c r="X1595" s="196" t="s">
        <v>303</v>
      </c>
      <c r="AA1595" s="196" t="s">
        <v>11476</v>
      </c>
      <c r="AB1595" s="196" t="s">
        <v>11477</v>
      </c>
      <c r="AC1595" s="200">
        <v>0</v>
      </c>
      <c r="AD1595" s="200" t="s">
        <v>8231</v>
      </c>
      <c r="AE1595" s="203" t="s">
        <v>505</v>
      </c>
      <c r="AF1595" s="212">
        <v>131700</v>
      </c>
      <c r="AG1595" s="198" t="s">
        <v>11478</v>
      </c>
    </row>
    <row r="1596" spans="1:33" ht="36" hidden="1" x14ac:dyDescent="0.25">
      <c r="A1596" s="209">
        <v>119730</v>
      </c>
      <c r="B1596" s="210">
        <v>1</v>
      </c>
      <c r="C1596" s="196" t="s">
        <v>97</v>
      </c>
      <c r="D1596" s="201">
        <v>41536</v>
      </c>
      <c r="E1596" s="196" t="s">
        <v>2427</v>
      </c>
      <c r="F1596" s="201">
        <v>44538</v>
      </c>
      <c r="G1596" s="196" t="s">
        <v>161</v>
      </c>
      <c r="H1596" s="198" t="s">
        <v>297</v>
      </c>
      <c r="I1596" s="196" t="s">
        <v>1945</v>
      </c>
      <c r="J1596" s="196" t="s">
        <v>299</v>
      </c>
      <c r="L1596" s="200" t="s">
        <v>300</v>
      </c>
      <c r="M1596" s="198" t="s">
        <v>11474</v>
      </c>
      <c r="N1596" s="198" t="s">
        <v>11475</v>
      </c>
      <c r="O1596" s="196" t="s">
        <v>1836</v>
      </c>
      <c r="P1596" s="198" t="s">
        <v>1835</v>
      </c>
      <c r="R1596" s="196" t="s">
        <v>47</v>
      </c>
      <c r="S1596" s="196" t="s">
        <v>45</v>
      </c>
      <c r="T1596" s="202" t="s">
        <v>505</v>
      </c>
      <c r="U1596" s="201">
        <v>43637</v>
      </c>
      <c r="W1596" s="200" t="s">
        <v>93</v>
      </c>
      <c r="X1596" s="196" t="s">
        <v>303</v>
      </c>
      <c r="AA1596" s="196" t="s">
        <v>11479</v>
      </c>
      <c r="AB1596" s="196" t="s">
        <v>11477</v>
      </c>
      <c r="AC1596" s="200">
        <v>1</v>
      </c>
      <c r="AD1596" s="200" t="s">
        <v>8231</v>
      </c>
      <c r="AE1596" s="203" t="s">
        <v>505</v>
      </c>
      <c r="AF1596" s="212">
        <v>21520</v>
      </c>
      <c r="AG1596" s="198" t="s">
        <v>11478</v>
      </c>
    </row>
    <row r="1597" spans="1:33" ht="36" hidden="1" x14ac:dyDescent="0.25">
      <c r="A1597" s="209">
        <v>119730</v>
      </c>
      <c r="B1597" s="210">
        <v>1</v>
      </c>
      <c r="C1597" s="196" t="s">
        <v>97</v>
      </c>
      <c r="D1597" s="201">
        <v>41536</v>
      </c>
      <c r="E1597" s="196" t="s">
        <v>2427</v>
      </c>
      <c r="F1597" s="201">
        <v>44538</v>
      </c>
      <c r="G1597" s="196" t="s">
        <v>161</v>
      </c>
      <c r="H1597" s="198" t="s">
        <v>297</v>
      </c>
      <c r="I1597" s="196" t="s">
        <v>1945</v>
      </c>
      <c r="J1597" s="196" t="s">
        <v>299</v>
      </c>
      <c r="L1597" s="200" t="s">
        <v>300</v>
      </c>
      <c r="M1597" s="198" t="s">
        <v>11474</v>
      </c>
      <c r="N1597" s="198" t="s">
        <v>11475</v>
      </c>
      <c r="O1597" s="196" t="s">
        <v>1836</v>
      </c>
      <c r="P1597" s="198" t="s">
        <v>1835</v>
      </c>
      <c r="R1597" s="196" t="s">
        <v>47</v>
      </c>
      <c r="S1597" s="196" t="s">
        <v>45</v>
      </c>
      <c r="T1597" s="202" t="s">
        <v>505</v>
      </c>
      <c r="U1597" s="201">
        <v>43637</v>
      </c>
      <c r="W1597" s="200" t="s">
        <v>93</v>
      </c>
      <c r="X1597" s="196" t="s">
        <v>303</v>
      </c>
      <c r="AA1597" s="196" t="s">
        <v>11480</v>
      </c>
      <c r="AB1597" s="196" t="s">
        <v>11477</v>
      </c>
      <c r="AC1597" s="200">
        <v>3</v>
      </c>
      <c r="AD1597" s="200" t="s">
        <v>8231</v>
      </c>
      <c r="AE1597" s="203" t="s">
        <v>505</v>
      </c>
      <c r="AF1597" s="212">
        <v>3626630</v>
      </c>
      <c r="AG1597" s="198" t="s">
        <v>11478</v>
      </c>
    </row>
    <row r="1598" spans="1:33" ht="36" hidden="1" x14ac:dyDescent="0.25">
      <c r="A1598" s="209">
        <v>119731</v>
      </c>
      <c r="B1598" s="210">
        <v>4</v>
      </c>
      <c r="C1598" s="196" t="s">
        <v>85</v>
      </c>
      <c r="D1598" s="201">
        <v>41536</v>
      </c>
      <c r="E1598" s="196" t="s">
        <v>98</v>
      </c>
      <c r="F1598" s="201">
        <v>43983</v>
      </c>
      <c r="G1598" s="196" t="s">
        <v>189</v>
      </c>
      <c r="H1598" s="198" t="s">
        <v>483</v>
      </c>
      <c r="I1598" s="196" t="s">
        <v>3182</v>
      </c>
      <c r="J1598" s="196" t="s">
        <v>101</v>
      </c>
      <c r="L1598" s="200" t="s">
        <v>101</v>
      </c>
      <c r="M1598" s="198" t="s">
        <v>11481</v>
      </c>
      <c r="N1598" s="198" t="s">
        <v>11482</v>
      </c>
      <c r="O1598" s="196" t="s">
        <v>438</v>
      </c>
      <c r="P1598" s="198" t="s">
        <v>439</v>
      </c>
      <c r="R1598" s="196" t="s">
        <v>39</v>
      </c>
      <c r="S1598" s="196" t="s">
        <v>46</v>
      </c>
      <c r="T1598" s="202" t="s">
        <v>505</v>
      </c>
      <c r="W1598" s="200" t="s">
        <v>93</v>
      </c>
      <c r="X1598" s="196" t="s">
        <v>13</v>
      </c>
      <c r="Z1598" s="198" t="s">
        <v>11483</v>
      </c>
      <c r="AA1598" s="196" t="s">
        <v>11484</v>
      </c>
      <c r="AC1598" s="200">
        <v>1</v>
      </c>
      <c r="AD1598" s="200" t="s">
        <v>8274</v>
      </c>
      <c r="AE1598" s="203" t="s">
        <v>505</v>
      </c>
      <c r="AF1598" s="212">
        <v>103500</v>
      </c>
    </row>
    <row r="1599" spans="1:33" hidden="1" x14ac:dyDescent="0.25">
      <c r="A1599" s="209">
        <v>119731.01</v>
      </c>
      <c r="B1599" s="210">
        <v>4</v>
      </c>
      <c r="C1599" s="196" t="s">
        <v>97</v>
      </c>
      <c r="D1599" s="201">
        <v>43979</v>
      </c>
      <c r="E1599" s="196" t="s">
        <v>98</v>
      </c>
      <c r="F1599" s="201">
        <v>44459.875104166669</v>
      </c>
      <c r="G1599" s="196" t="s">
        <v>108</v>
      </c>
      <c r="H1599" s="198" t="s">
        <v>483</v>
      </c>
      <c r="I1599" s="196" t="s">
        <v>3182</v>
      </c>
      <c r="J1599" s="196" t="s">
        <v>101</v>
      </c>
      <c r="L1599" s="200" t="s">
        <v>101</v>
      </c>
      <c r="M1599" s="198" t="s">
        <v>11485</v>
      </c>
      <c r="O1599" s="196" t="s">
        <v>438</v>
      </c>
      <c r="P1599" s="198" t="s">
        <v>439</v>
      </c>
      <c r="R1599" s="196" t="s">
        <v>39</v>
      </c>
      <c r="S1599" s="196" t="s">
        <v>46</v>
      </c>
      <c r="T1599" s="211">
        <v>0</v>
      </c>
      <c r="U1599" s="201">
        <v>44057</v>
      </c>
      <c r="W1599" s="200" t="s">
        <v>93</v>
      </c>
      <c r="X1599" s="196" t="s">
        <v>13</v>
      </c>
      <c r="Z1599" s="198" t="s">
        <v>11486</v>
      </c>
      <c r="AA1599" s="196" t="s">
        <v>11487</v>
      </c>
      <c r="AC1599" s="200">
        <v>3</v>
      </c>
      <c r="AD1599" s="200" t="s">
        <v>8274</v>
      </c>
      <c r="AE1599" s="203" t="s">
        <v>505</v>
      </c>
      <c r="AF1599" s="212">
        <v>874384</v>
      </c>
      <c r="AG1599" s="198" t="s">
        <v>11488</v>
      </c>
    </row>
    <row r="1600" spans="1:33" hidden="1" x14ac:dyDescent="0.25">
      <c r="A1600" s="209">
        <v>119732</v>
      </c>
      <c r="B1600" s="210">
        <v>1</v>
      </c>
      <c r="C1600" s="196" t="s">
        <v>114</v>
      </c>
      <c r="D1600" s="201">
        <v>41536</v>
      </c>
      <c r="E1600" s="196" t="s">
        <v>98</v>
      </c>
      <c r="F1600" s="201">
        <v>44462</v>
      </c>
      <c r="G1600" s="196" t="s">
        <v>98</v>
      </c>
      <c r="H1600" s="198" t="s">
        <v>689</v>
      </c>
      <c r="I1600" s="196" t="s">
        <v>690</v>
      </c>
      <c r="J1600" s="196" t="s">
        <v>101</v>
      </c>
      <c r="L1600" s="200" t="s">
        <v>101</v>
      </c>
      <c r="M1600" s="198" t="s">
        <v>11489</v>
      </c>
      <c r="O1600" s="196" t="s">
        <v>438</v>
      </c>
      <c r="P1600" s="198" t="s">
        <v>439</v>
      </c>
      <c r="R1600" s="196" t="s">
        <v>39</v>
      </c>
      <c r="S1600" s="196" t="s">
        <v>46</v>
      </c>
      <c r="T1600" s="211">
        <v>0</v>
      </c>
      <c r="W1600" s="200" t="s">
        <v>93</v>
      </c>
      <c r="X1600" s="196" t="s">
        <v>103</v>
      </c>
      <c r="Z1600" s="198" t="s">
        <v>11490</v>
      </c>
      <c r="AA1600" s="196" t="s">
        <v>11491</v>
      </c>
      <c r="AC1600" s="200">
        <v>3</v>
      </c>
      <c r="AD1600" s="200" t="s">
        <v>8274</v>
      </c>
      <c r="AE1600" s="212">
        <v>-33.9</v>
      </c>
      <c r="AF1600" s="212">
        <v>44416.1</v>
      </c>
    </row>
    <row r="1601" spans="1:33" hidden="1" x14ac:dyDescent="0.25">
      <c r="A1601" s="209">
        <v>119733</v>
      </c>
      <c r="B1601" s="210">
        <v>1</v>
      </c>
      <c r="C1601" s="196" t="s">
        <v>122</v>
      </c>
      <c r="D1601" s="201">
        <v>41536</v>
      </c>
      <c r="E1601" s="196" t="s">
        <v>2427</v>
      </c>
      <c r="F1601" s="201">
        <v>44299</v>
      </c>
      <c r="G1601" s="196" t="s">
        <v>161</v>
      </c>
      <c r="H1601" s="198" t="s">
        <v>297</v>
      </c>
      <c r="I1601" s="196" t="s">
        <v>2163</v>
      </c>
      <c r="J1601" s="196" t="s">
        <v>299</v>
      </c>
      <c r="L1601" s="200" t="s">
        <v>300</v>
      </c>
      <c r="M1601" s="198" t="s">
        <v>11492</v>
      </c>
      <c r="N1601" s="198" t="s">
        <v>11493</v>
      </c>
      <c r="O1601" s="196" t="s">
        <v>1836</v>
      </c>
      <c r="P1601" s="198" t="s">
        <v>2430</v>
      </c>
      <c r="R1601" s="196" t="s">
        <v>47</v>
      </c>
      <c r="S1601" s="196" t="s">
        <v>45</v>
      </c>
      <c r="T1601" s="211">
        <v>0.26</v>
      </c>
      <c r="U1601" s="201">
        <v>44281</v>
      </c>
      <c r="W1601" s="200" t="s">
        <v>93</v>
      </c>
      <c r="X1601" s="196" t="s">
        <v>303</v>
      </c>
      <c r="AA1601" s="196" t="s">
        <v>11494</v>
      </c>
      <c r="AB1601" s="196" t="s">
        <v>11495</v>
      </c>
      <c r="AC1601" s="200">
        <v>0</v>
      </c>
      <c r="AD1601" s="200" t="s">
        <v>8231</v>
      </c>
      <c r="AE1601" s="203" t="s">
        <v>505</v>
      </c>
      <c r="AF1601" s="212">
        <v>132800</v>
      </c>
      <c r="AG1601" s="198" t="s">
        <v>2431</v>
      </c>
    </row>
    <row r="1602" spans="1:33" hidden="1" x14ac:dyDescent="0.25">
      <c r="A1602" s="209">
        <v>119733</v>
      </c>
      <c r="B1602" s="210">
        <v>1</v>
      </c>
      <c r="C1602" s="196" t="s">
        <v>122</v>
      </c>
      <c r="D1602" s="201">
        <v>41536</v>
      </c>
      <c r="E1602" s="196" t="s">
        <v>2427</v>
      </c>
      <c r="F1602" s="201">
        <v>44299</v>
      </c>
      <c r="G1602" s="196" t="s">
        <v>161</v>
      </c>
      <c r="H1602" s="198" t="s">
        <v>297</v>
      </c>
      <c r="I1602" s="196" t="s">
        <v>2163</v>
      </c>
      <c r="J1602" s="196" t="s">
        <v>299</v>
      </c>
      <c r="L1602" s="200" t="s">
        <v>300</v>
      </c>
      <c r="M1602" s="198" t="s">
        <v>11492</v>
      </c>
      <c r="N1602" s="198" t="s">
        <v>11493</v>
      </c>
      <c r="O1602" s="196" t="s">
        <v>1836</v>
      </c>
      <c r="P1602" s="198" t="s">
        <v>2430</v>
      </c>
      <c r="R1602" s="196" t="s">
        <v>47</v>
      </c>
      <c r="S1602" s="196" t="s">
        <v>45</v>
      </c>
      <c r="T1602" s="211">
        <v>0.26</v>
      </c>
      <c r="U1602" s="201">
        <v>44281</v>
      </c>
      <c r="W1602" s="200" t="s">
        <v>93</v>
      </c>
      <c r="X1602" s="196" t="s">
        <v>303</v>
      </c>
      <c r="AA1602" s="196" t="s">
        <v>11496</v>
      </c>
      <c r="AB1602" s="196" t="s">
        <v>11495</v>
      </c>
      <c r="AC1602" s="200">
        <v>1</v>
      </c>
      <c r="AD1602" s="200" t="s">
        <v>8231</v>
      </c>
      <c r="AE1602" s="203" t="s">
        <v>505</v>
      </c>
      <c r="AF1602" s="212">
        <v>32500</v>
      </c>
      <c r="AG1602" s="198" t="s">
        <v>2431</v>
      </c>
    </row>
    <row r="1603" spans="1:33" hidden="1" x14ac:dyDescent="0.25">
      <c r="A1603" s="209">
        <v>119733</v>
      </c>
      <c r="B1603" s="210">
        <v>1</v>
      </c>
      <c r="C1603" s="196" t="s">
        <v>122</v>
      </c>
      <c r="D1603" s="201">
        <v>41536</v>
      </c>
      <c r="E1603" s="196" t="s">
        <v>2427</v>
      </c>
      <c r="F1603" s="201">
        <v>44299</v>
      </c>
      <c r="G1603" s="196" t="s">
        <v>161</v>
      </c>
      <c r="H1603" s="198" t="s">
        <v>297</v>
      </c>
      <c r="I1603" s="196" t="s">
        <v>2163</v>
      </c>
      <c r="J1603" s="196" t="s">
        <v>299</v>
      </c>
      <c r="L1603" s="200" t="s">
        <v>300</v>
      </c>
      <c r="M1603" s="198" t="s">
        <v>11492</v>
      </c>
      <c r="N1603" s="198" t="s">
        <v>11493</v>
      </c>
      <c r="O1603" s="196" t="s">
        <v>1836</v>
      </c>
      <c r="P1603" s="198" t="s">
        <v>2430</v>
      </c>
      <c r="R1603" s="196" t="s">
        <v>47</v>
      </c>
      <c r="S1603" s="196" t="s">
        <v>45</v>
      </c>
      <c r="T1603" s="211">
        <v>0.26</v>
      </c>
      <c r="U1603" s="201">
        <v>44281</v>
      </c>
      <c r="W1603" s="200" t="s">
        <v>93</v>
      </c>
      <c r="X1603" s="196" t="s">
        <v>303</v>
      </c>
      <c r="AA1603" s="196" t="s">
        <v>11497</v>
      </c>
      <c r="AB1603" s="196" t="s">
        <v>11495</v>
      </c>
      <c r="AC1603" s="200">
        <v>2</v>
      </c>
      <c r="AD1603" s="200" t="s">
        <v>8231</v>
      </c>
      <c r="AE1603" s="203" t="s">
        <v>505</v>
      </c>
      <c r="AF1603" s="212">
        <v>111000</v>
      </c>
      <c r="AG1603" s="198" t="s">
        <v>2431</v>
      </c>
    </row>
    <row r="1604" spans="1:33" hidden="1" x14ac:dyDescent="0.25">
      <c r="A1604" s="209">
        <v>119733</v>
      </c>
      <c r="B1604" s="210">
        <v>1</v>
      </c>
      <c r="C1604" s="196" t="s">
        <v>122</v>
      </c>
      <c r="D1604" s="201">
        <v>41536</v>
      </c>
      <c r="E1604" s="196" t="s">
        <v>2427</v>
      </c>
      <c r="F1604" s="201">
        <v>44299</v>
      </c>
      <c r="G1604" s="196" t="s">
        <v>161</v>
      </c>
      <c r="H1604" s="198" t="s">
        <v>297</v>
      </c>
      <c r="I1604" s="196" t="s">
        <v>2163</v>
      </c>
      <c r="J1604" s="196" t="s">
        <v>299</v>
      </c>
      <c r="L1604" s="200" t="s">
        <v>300</v>
      </c>
      <c r="M1604" s="198" t="s">
        <v>11492</v>
      </c>
      <c r="N1604" s="198" t="s">
        <v>11493</v>
      </c>
      <c r="O1604" s="196" t="s">
        <v>1836</v>
      </c>
      <c r="P1604" s="198" t="s">
        <v>2430</v>
      </c>
      <c r="R1604" s="196" t="s">
        <v>47</v>
      </c>
      <c r="S1604" s="196" t="s">
        <v>45</v>
      </c>
      <c r="T1604" s="211">
        <v>0.26</v>
      </c>
      <c r="U1604" s="201">
        <v>44281</v>
      </c>
      <c r="W1604" s="200" t="s">
        <v>93</v>
      </c>
      <c r="X1604" s="196" t="s">
        <v>303</v>
      </c>
      <c r="AA1604" s="196" t="s">
        <v>11498</v>
      </c>
      <c r="AB1604" s="196" t="s">
        <v>11495</v>
      </c>
      <c r="AC1604" s="200">
        <v>3</v>
      </c>
      <c r="AD1604" s="200" t="s">
        <v>8231</v>
      </c>
      <c r="AE1604" s="203" t="s">
        <v>505</v>
      </c>
      <c r="AF1604" s="212">
        <v>1810600</v>
      </c>
      <c r="AG1604" s="198" t="s">
        <v>2431</v>
      </c>
    </row>
    <row r="1605" spans="1:33" hidden="1" x14ac:dyDescent="0.25">
      <c r="A1605" s="209">
        <v>119764</v>
      </c>
      <c r="B1605" s="210">
        <v>4</v>
      </c>
      <c r="C1605" s="196" t="s">
        <v>97</v>
      </c>
      <c r="D1605" s="201">
        <v>41541</v>
      </c>
      <c r="E1605" s="196" t="s">
        <v>2427</v>
      </c>
      <c r="F1605" s="201">
        <v>44538</v>
      </c>
      <c r="G1605" s="196" t="s">
        <v>253</v>
      </c>
      <c r="H1605" s="198" t="s">
        <v>88</v>
      </c>
      <c r="I1605" s="196" t="s">
        <v>477</v>
      </c>
      <c r="J1605" s="196" t="s">
        <v>299</v>
      </c>
      <c r="L1605" s="200" t="s">
        <v>300</v>
      </c>
      <c r="M1605" s="198" t="s">
        <v>11499</v>
      </c>
      <c r="N1605" s="198" t="s">
        <v>2430</v>
      </c>
      <c r="O1605" s="196" t="s">
        <v>1836</v>
      </c>
      <c r="P1605" s="198" t="s">
        <v>2430</v>
      </c>
      <c r="R1605" s="196" t="s">
        <v>47</v>
      </c>
      <c r="S1605" s="196" t="s">
        <v>45</v>
      </c>
      <c r="T1605" s="211">
        <v>0.24</v>
      </c>
      <c r="U1605" s="201">
        <v>44057</v>
      </c>
      <c r="W1605" s="200" t="s">
        <v>93</v>
      </c>
      <c r="X1605" s="196" t="s">
        <v>303</v>
      </c>
      <c r="AA1605" s="196" t="s">
        <v>11500</v>
      </c>
      <c r="AB1605" s="196" t="s">
        <v>11501</v>
      </c>
      <c r="AC1605" s="200">
        <v>0</v>
      </c>
      <c r="AD1605" s="200" t="s">
        <v>8231</v>
      </c>
      <c r="AE1605" s="203" t="s">
        <v>505</v>
      </c>
      <c r="AF1605" s="212">
        <v>200500</v>
      </c>
      <c r="AG1605" s="198" t="s">
        <v>11502</v>
      </c>
    </row>
    <row r="1606" spans="1:33" hidden="1" x14ac:dyDescent="0.25">
      <c r="A1606" s="209">
        <v>119764</v>
      </c>
      <c r="B1606" s="210">
        <v>4</v>
      </c>
      <c r="C1606" s="196" t="s">
        <v>97</v>
      </c>
      <c r="D1606" s="201">
        <v>41541</v>
      </c>
      <c r="E1606" s="196" t="s">
        <v>2427</v>
      </c>
      <c r="F1606" s="201">
        <v>44538</v>
      </c>
      <c r="G1606" s="196" t="s">
        <v>253</v>
      </c>
      <c r="H1606" s="198" t="s">
        <v>88</v>
      </c>
      <c r="I1606" s="196" t="s">
        <v>477</v>
      </c>
      <c r="J1606" s="196" t="s">
        <v>299</v>
      </c>
      <c r="L1606" s="200" t="s">
        <v>300</v>
      </c>
      <c r="M1606" s="198" t="s">
        <v>11499</v>
      </c>
      <c r="N1606" s="198" t="s">
        <v>2430</v>
      </c>
      <c r="O1606" s="196" t="s">
        <v>1836</v>
      </c>
      <c r="P1606" s="198" t="s">
        <v>2430</v>
      </c>
      <c r="R1606" s="196" t="s">
        <v>47</v>
      </c>
      <c r="S1606" s="196" t="s">
        <v>45</v>
      </c>
      <c r="T1606" s="211">
        <v>0.24</v>
      </c>
      <c r="U1606" s="201">
        <v>44057</v>
      </c>
      <c r="W1606" s="200" t="s">
        <v>93</v>
      </c>
      <c r="X1606" s="196" t="s">
        <v>303</v>
      </c>
      <c r="AA1606" s="196" t="s">
        <v>11503</v>
      </c>
      <c r="AB1606" s="196" t="s">
        <v>11501</v>
      </c>
      <c r="AC1606" s="200">
        <v>1</v>
      </c>
      <c r="AD1606" s="200" t="s">
        <v>8231</v>
      </c>
      <c r="AE1606" s="203" t="s">
        <v>505</v>
      </c>
      <c r="AF1606" s="212">
        <v>28500</v>
      </c>
      <c r="AG1606" s="198" t="s">
        <v>11502</v>
      </c>
    </row>
    <row r="1607" spans="1:33" hidden="1" x14ac:dyDescent="0.25">
      <c r="A1607" s="209">
        <v>119764</v>
      </c>
      <c r="B1607" s="210">
        <v>4</v>
      </c>
      <c r="C1607" s="196" t="s">
        <v>97</v>
      </c>
      <c r="D1607" s="201">
        <v>41541</v>
      </c>
      <c r="E1607" s="196" t="s">
        <v>2427</v>
      </c>
      <c r="F1607" s="201">
        <v>44538</v>
      </c>
      <c r="G1607" s="196" t="s">
        <v>253</v>
      </c>
      <c r="H1607" s="198" t="s">
        <v>88</v>
      </c>
      <c r="I1607" s="196" t="s">
        <v>477</v>
      </c>
      <c r="J1607" s="196" t="s">
        <v>299</v>
      </c>
      <c r="L1607" s="200" t="s">
        <v>300</v>
      </c>
      <c r="M1607" s="198" t="s">
        <v>11499</v>
      </c>
      <c r="N1607" s="198" t="s">
        <v>2430</v>
      </c>
      <c r="O1607" s="196" t="s">
        <v>1836</v>
      </c>
      <c r="P1607" s="198" t="s">
        <v>2430</v>
      </c>
      <c r="R1607" s="196" t="s">
        <v>47</v>
      </c>
      <c r="S1607" s="196" t="s">
        <v>45</v>
      </c>
      <c r="T1607" s="211">
        <v>0.24</v>
      </c>
      <c r="U1607" s="201">
        <v>44057</v>
      </c>
      <c r="W1607" s="200" t="s">
        <v>93</v>
      </c>
      <c r="X1607" s="196" t="s">
        <v>303</v>
      </c>
      <c r="AA1607" s="196" t="s">
        <v>11504</v>
      </c>
      <c r="AB1607" s="196" t="s">
        <v>11501</v>
      </c>
      <c r="AC1607" s="200">
        <v>3</v>
      </c>
      <c r="AD1607" s="200" t="s">
        <v>8231</v>
      </c>
      <c r="AE1607" s="203" t="s">
        <v>505</v>
      </c>
      <c r="AF1607" s="212">
        <v>1652197.85</v>
      </c>
      <c r="AG1607" s="198" t="s">
        <v>11502</v>
      </c>
    </row>
    <row r="1608" spans="1:33" ht="54" hidden="1" x14ac:dyDescent="0.25">
      <c r="A1608" s="209">
        <v>119768</v>
      </c>
      <c r="B1608" s="210">
        <v>4</v>
      </c>
      <c r="C1608" s="196" t="s">
        <v>85</v>
      </c>
      <c r="D1608" s="201">
        <v>41542</v>
      </c>
      <c r="E1608" s="196" t="s">
        <v>4103</v>
      </c>
      <c r="F1608" s="201">
        <v>44568</v>
      </c>
      <c r="G1608" s="196" t="s">
        <v>509</v>
      </c>
      <c r="H1608" s="198" t="s">
        <v>88</v>
      </c>
      <c r="I1608" s="196" t="s">
        <v>2692</v>
      </c>
      <c r="J1608" s="196" t="s">
        <v>101</v>
      </c>
      <c r="L1608" s="200" t="s">
        <v>101</v>
      </c>
      <c r="M1608" s="198" t="s">
        <v>11505</v>
      </c>
      <c r="N1608" s="198" t="s">
        <v>11506</v>
      </c>
      <c r="O1608" s="196" t="s">
        <v>91</v>
      </c>
      <c r="P1608" s="198" t="s">
        <v>1897</v>
      </c>
      <c r="R1608" s="196" t="s">
        <v>47</v>
      </c>
      <c r="S1608" s="196" t="s">
        <v>45</v>
      </c>
      <c r="T1608" s="211">
        <v>0</v>
      </c>
      <c r="W1608" s="200" t="s">
        <v>93</v>
      </c>
      <c r="X1608" s="196" t="s">
        <v>13</v>
      </c>
      <c r="AA1608" s="196" t="s">
        <v>11507</v>
      </c>
      <c r="AB1608" s="196" t="s">
        <v>11508</v>
      </c>
      <c r="AC1608" s="200">
        <v>0</v>
      </c>
      <c r="AD1608" s="200" t="s">
        <v>8231</v>
      </c>
      <c r="AE1608" s="203" t="s">
        <v>505</v>
      </c>
      <c r="AF1608" s="212">
        <v>50000</v>
      </c>
    </row>
    <row r="1609" spans="1:33" ht="54" hidden="1" x14ac:dyDescent="0.25">
      <c r="A1609" s="209">
        <v>119768</v>
      </c>
      <c r="B1609" s="210">
        <v>4</v>
      </c>
      <c r="C1609" s="196" t="s">
        <v>85</v>
      </c>
      <c r="D1609" s="201">
        <v>41542</v>
      </c>
      <c r="E1609" s="196" t="s">
        <v>4103</v>
      </c>
      <c r="F1609" s="201">
        <v>44568</v>
      </c>
      <c r="G1609" s="196" t="s">
        <v>509</v>
      </c>
      <c r="H1609" s="198" t="s">
        <v>88</v>
      </c>
      <c r="I1609" s="196" t="s">
        <v>2692</v>
      </c>
      <c r="J1609" s="196" t="s">
        <v>101</v>
      </c>
      <c r="L1609" s="200" t="s">
        <v>101</v>
      </c>
      <c r="M1609" s="198" t="s">
        <v>11505</v>
      </c>
      <c r="N1609" s="198" t="s">
        <v>11506</v>
      </c>
      <c r="O1609" s="196" t="s">
        <v>91</v>
      </c>
      <c r="P1609" s="198" t="s">
        <v>1897</v>
      </c>
      <c r="R1609" s="196" t="s">
        <v>47</v>
      </c>
      <c r="S1609" s="196" t="s">
        <v>45</v>
      </c>
      <c r="T1609" s="211">
        <v>0</v>
      </c>
      <c r="W1609" s="200" t="s">
        <v>93</v>
      </c>
      <c r="X1609" s="196" t="s">
        <v>13</v>
      </c>
      <c r="AA1609" s="196" t="s">
        <v>11509</v>
      </c>
      <c r="AB1609" s="196" t="s">
        <v>11508</v>
      </c>
      <c r="AC1609" s="200">
        <v>1</v>
      </c>
      <c r="AD1609" s="200" t="s">
        <v>8231</v>
      </c>
      <c r="AE1609" s="203" t="s">
        <v>505</v>
      </c>
      <c r="AF1609" s="212">
        <v>240500</v>
      </c>
    </row>
    <row r="1610" spans="1:33" ht="54" hidden="1" x14ac:dyDescent="0.25">
      <c r="A1610" s="209">
        <v>119768</v>
      </c>
      <c r="B1610" s="210">
        <v>4</v>
      </c>
      <c r="C1610" s="196" t="s">
        <v>85</v>
      </c>
      <c r="D1610" s="201">
        <v>41542</v>
      </c>
      <c r="E1610" s="196" t="s">
        <v>4103</v>
      </c>
      <c r="F1610" s="201">
        <v>44568</v>
      </c>
      <c r="G1610" s="196" t="s">
        <v>509</v>
      </c>
      <c r="H1610" s="198" t="s">
        <v>88</v>
      </c>
      <c r="I1610" s="196" t="s">
        <v>2692</v>
      </c>
      <c r="J1610" s="196" t="s">
        <v>101</v>
      </c>
      <c r="L1610" s="200" t="s">
        <v>101</v>
      </c>
      <c r="M1610" s="198" t="s">
        <v>11505</v>
      </c>
      <c r="N1610" s="198" t="s">
        <v>11506</v>
      </c>
      <c r="O1610" s="196" t="s">
        <v>91</v>
      </c>
      <c r="P1610" s="198" t="s">
        <v>1897</v>
      </c>
      <c r="R1610" s="196" t="s">
        <v>47</v>
      </c>
      <c r="S1610" s="196" t="s">
        <v>45</v>
      </c>
      <c r="T1610" s="211">
        <v>0</v>
      </c>
      <c r="W1610" s="200" t="s">
        <v>93</v>
      </c>
      <c r="X1610" s="196" t="s">
        <v>13</v>
      </c>
      <c r="AA1610" s="196" t="s">
        <v>11510</v>
      </c>
      <c r="AB1610" s="196" t="s">
        <v>11508</v>
      </c>
      <c r="AC1610" s="200">
        <v>2</v>
      </c>
      <c r="AD1610" s="200" t="s">
        <v>8231</v>
      </c>
      <c r="AE1610" s="203" t="s">
        <v>505</v>
      </c>
      <c r="AF1610" s="212">
        <v>3027000</v>
      </c>
    </row>
    <row r="1611" spans="1:33" ht="54" hidden="1" x14ac:dyDescent="0.25">
      <c r="A1611" s="209">
        <v>119768</v>
      </c>
      <c r="B1611" s="210">
        <v>4</v>
      </c>
      <c r="C1611" s="196" t="s">
        <v>85</v>
      </c>
      <c r="D1611" s="201">
        <v>41542</v>
      </c>
      <c r="E1611" s="196" t="s">
        <v>4103</v>
      </c>
      <c r="F1611" s="201">
        <v>44568</v>
      </c>
      <c r="G1611" s="196" t="s">
        <v>509</v>
      </c>
      <c r="H1611" s="198" t="s">
        <v>88</v>
      </c>
      <c r="I1611" s="196" t="s">
        <v>2692</v>
      </c>
      <c r="J1611" s="196" t="s">
        <v>101</v>
      </c>
      <c r="L1611" s="200" t="s">
        <v>101</v>
      </c>
      <c r="M1611" s="198" t="s">
        <v>11505</v>
      </c>
      <c r="N1611" s="198" t="s">
        <v>11506</v>
      </c>
      <c r="O1611" s="196" t="s">
        <v>91</v>
      </c>
      <c r="P1611" s="198" t="s">
        <v>1897</v>
      </c>
      <c r="R1611" s="196" t="s">
        <v>47</v>
      </c>
      <c r="S1611" s="196" t="s">
        <v>45</v>
      </c>
      <c r="T1611" s="211">
        <v>0</v>
      </c>
      <c r="W1611" s="200" t="s">
        <v>93</v>
      </c>
      <c r="X1611" s="196" t="s">
        <v>13</v>
      </c>
      <c r="AA1611" s="196" t="s">
        <v>11511</v>
      </c>
      <c r="AB1611" s="196" t="s">
        <v>11508</v>
      </c>
      <c r="AC1611" s="200">
        <v>3</v>
      </c>
      <c r="AD1611" s="200" t="s">
        <v>8231</v>
      </c>
      <c r="AE1611" s="203" t="s">
        <v>505</v>
      </c>
      <c r="AF1611" s="212">
        <v>0</v>
      </c>
    </row>
    <row r="1612" spans="1:33" ht="126" hidden="1" x14ac:dyDescent="0.25">
      <c r="A1612" s="209">
        <v>119769</v>
      </c>
      <c r="B1612" s="210">
        <v>4</v>
      </c>
      <c r="C1612" s="196" t="s">
        <v>114</v>
      </c>
      <c r="D1612" s="201">
        <v>41542</v>
      </c>
      <c r="E1612" s="196" t="s">
        <v>4103</v>
      </c>
      <c r="F1612" s="201">
        <v>44638</v>
      </c>
      <c r="G1612" s="196" t="s">
        <v>170</v>
      </c>
      <c r="H1612" s="198" t="s">
        <v>88</v>
      </c>
      <c r="I1612" s="196" t="s">
        <v>2692</v>
      </c>
      <c r="J1612" s="196" t="s">
        <v>101</v>
      </c>
      <c r="L1612" s="200" t="s">
        <v>101</v>
      </c>
      <c r="M1612" s="198" t="s">
        <v>11512</v>
      </c>
      <c r="N1612" s="198" t="s">
        <v>11513</v>
      </c>
      <c r="O1612" s="196" t="s">
        <v>91</v>
      </c>
      <c r="P1612" s="198" t="s">
        <v>1936</v>
      </c>
      <c r="R1612" s="196" t="s">
        <v>47</v>
      </c>
      <c r="S1612" s="196" t="s">
        <v>45</v>
      </c>
      <c r="T1612" s="211">
        <v>0.13</v>
      </c>
      <c r="W1612" s="200" t="s">
        <v>93</v>
      </c>
      <c r="X1612" s="196" t="s">
        <v>1735</v>
      </c>
      <c r="AA1612" s="196" t="s">
        <v>11514</v>
      </c>
      <c r="AB1612" s="196" t="s">
        <v>11515</v>
      </c>
      <c r="AC1612" s="200">
        <v>0</v>
      </c>
      <c r="AD1612" s="200" t="s">
        <v>8231</v>
      </c>
      <c r="AE1612" s="212">
        <v>-2364.84</v>
      </c>
      <c r="AF1612" s="212">
        <v>77635.16</v>
      </c>
    </row>
    <row r="1613" spans="1:33" hidden="1" x14ac:dyDescent="0.25">
      <c r="A1613" s="209">
        <v>119808</v>
      </c>
      <c r="B1613" s="210">
        <v>3</v>
      </c>
      <c r="C1613" s="196" t="s">
        <v>114</v>
      </c>
      <c r="D1613" s="201">
        <v>41551</v>
      </c>
      <c r="E1613" s="196" t="s">
        <v>1833</v>
      </c>
      <c r="F1613" s="201">
        <v>44538</v>
      </c>
      <c r="G1613" s="196" t="s">
        <v>170</v>
      </c>
      <c r="H1613" s="198" t="s">
        <v>1776</v>
      </c>
      <c r="I1613" s="196" t="s">
        <v>1558</v>
      </c>
      <c r="J1613" s="196" t="s">
        <v>101</v>
      </c>
      <c r="L1613" s="200" t="s">
        <v>101</v>
      </c>
      <c r="M1613" s="198" t="s">
        <v>3542</v>
      </c>
      <c r="N1613" s="198" t="s">
        <v>1897</v>
      </c>
      <c r="O1613" s="196" t="s">
        <v>1836</v>
      </c>
      <c r="P1613" s="198" t="s">
        <v>1897</v>
      </c>
      <c r="R1613" s="196" t="s">
        <v>47</v>
      </c>
      <c r="S1613" s="196" t="s">
        <v>45</v>
      </c>
      <c r="T1613" s="211">
        <v>0</v>
      </c>
      <c r="U1613" s="201">
        <v>43742</v>
      </c>
      <c r="W1613" s="200" t="s">
        <v>93</v>
      </c>
      <c r="X1613" s="196" t="s">
        <v>13</v>
      </c>
      <c r="AA1613" s="196" t="s">
        <v>11516</v>
      </c>
      <c r="AB1613" s="196" t="s">
        <v>11517</v>
      </c>
      <c r="AC1613" s="200">
        <v>0</v>
      </c>
      <c r="AD1613" s="200" t="s">
        <v>93</v>
      </c>
      <c r="AE1613" s="203" t="s">
        <v>505</v>
      </c>
      <c r="AF1613" s="212">
        <v>12929.89</v>
      </c>
      <c r="AG1613" s="198" t="s">
        <v>3543</v>
      </c>
    </row>
    <row r="1614" spans="1:33" hidden="1" x14ac:dyDescent="0.25">
      <c r="A1614" s="209">
        <v>119808</v>
      </c>
      <c r="B1614" s="210">
        <v>3</v>
      </c>
      <c r="C1614" s="196" t="s">
        <v>114</v>
      </c>
      <c r="D1614" s="201">
        <v>41551</v>
      </c>
      <c r="E1614" s="196" t="s">
        <v>1833</v>
      </c>
      <c r="F1614" s="201">
        <v>44538</v>
      </c>
      <c r="G1614" s="196" t="s">
        <v>170</v>
      </c>
      <c r="H1614" s="198" t="s">
        <v>1776</v>
      </c>
      <c r="I1614" s="196" t="s">
        <v>1558</v>
      </c>
      <c r="J1614" s="196" t="s">
        <v>101</v>
      </c>
      <c r="L1614" s="200" t="s">
        <v>101</v>
      </c>
      <c r="M1614" s="198" t="s">
        <v>3542</v>
      </c>
      <c r="N1614" s="198" t="s">
        <v>1897</v>
      </c>
      <c r="O1614" s="196" t="s">
        <v>1836</v>
      </c>
      <c r="P1614" s="198" t="s">
        <v>1897</v>
      </c>
      <c r="R1614" s="196" t="s">
        <v>47</v>
      </c>
      <c r="S1614" s="196" t="s">
        <v>45</v>
      </c>
      <c r="T1614" s="211">
        <v>0</v>
      </c>
      <c r="U1614" s="201">
        <v>43742</v>
      </c>
      <c r="W1614" s="200" t="s">
        <v>93</v>
      </c>
      <c r="X1614" s="196" t="s">
        <v>13</v>
      </c>
      <c r="AA1614" s="196" t="s">
        <v>11518</v>
      </c>
      <c r="AB1614" s="196" t="s">
        <v>11519</v>
      </c>
      <c r="AC1614" s="200">
        <v>1</v>
      </c>
      <c r="AD1614" s="200" t="s">
        <v>8231</v>
      </c>
      <c r="AE1614" s="212">
        <v>-390.32</v>
      </c>
      <c r="AF1614" s="212">
        <v>100109.68</v>
      </c>
      <c r="AG1614" s="198" t="s">
        <v>3543</v>
      </c>
    </row>
    <row r="1615" spans="1:33" hidden="1" x14ac:dyDescent="0.25">
      <c r="A1615" s="209">
        <v>119808</v>
      </c>
      <c r="B1615" s="210">
        <v>3</v>
      </c>
      <c r="C1615" s="196" t="s">
        <v>114</v>
      </c>
      <c r="D1615" s="201">
        <v>41551</v>
      </c>
      <c r="E1615" s="196" t="s">
        <v>1833</v>
      </c>
      <c r="F1615" s="201">
        <v>44538</v>
      </c>
      <c r="G1615" s="196" t="s">
        <v>170</v>
      </c>
      <c r="H1615" s="198" t="s">
        <v>1776</v>
      </c>
      <c r="I1615" s="196" t="s">
        <v>1558</v>
      </c>
      <c r="J1615" s="196" t="s">
        <v>101</v>
      </c>
      <c r="L1615" s="200" t="s">
        <v>101</v>
      </c>
      <c r="M1615" s="198" t="s">
        <v>3542</v>
      </c>
      <c r="N1615" s="198" t="s">
        <v>1897</v>
      </c>
      <c r="O1615" s="196" t="s">
        <v>1836</v>
      </c>
      <c r="P1615" s="198" t="s">
        <v>1897</v>
      </c>
      <c r="R1615" s="196" t="s">
        <v>47</v>
      </c>
      <c r="S1615" s="196" t="s">
        <v>45</v>
      </c>
      <c r="T1615" s="211">
        <v>0</v>
      </c>
      <c r="U1615" s="201">
        <v>43742</v>
      </c>
      <c r="W1615" s="200" t="s">
        <v>93</v>
      </c>
      <c r="X1615" s="196" t="s">
        <v>13</v>
      </c>
      <c r="AA1615" s="196" t="s">
        <v>11520</v>
      </c>
      <c r="AB1615" s="196" t="s">
        <v>11519</v>
      </c>
      <c r="AC1615" s="200">
        <v>2</v>
      </c>
      <c r="AD1615" s="200" t="s">
        <v>8231</v>
      </c>
      <c r="AE1615" s="212">
        <v>-51146.99</v>
      </c>
      <c r="AF1615" s="212">
        <v>25658.01</v>
      </c>
      <c r="AG1615" s="198" t="s">
        <v>3543</v>
      </c>
    </row>
    <row r="1616" spans="1:33" hidden="1" x14ac:dyDescent="0.25">
      <c r="A1616" s="209">
        <v>119808</v>
      </c>
      <c r="B1616" s="210">
        <v>3</v>
      </c>
      <c r="C1616" s="196" t="s">
        <v>114</v>
      </c>
      <c r="D1616" s="201">
        <v>41551</v>
      </c>
      <c r="E1616" s="196" t="s">
        <v>1833</v>
      </c>
      <c r="F1616" s="201">
        <v>44538</v>
      </c>
      <c r="G1616" s="196" t="s">
        <v>170</v>
      </c>
      <c r="H1616" s="198" t="s">
        <v>1776</v>
      </c>
      <c r="I1616" s="196" t="s">
        <v>1558</v>
      </c>
      <c r="J1616" s="196" t="s">
        <v>101</v>
      </c>
      <c r="L1616" s="200" t="s">
        <v>101</v>
      </c>
      <c r="M1616" s="198" t="s">
        <v>3542</v>
      </c>
      <c r="N1616" s="198" t="s">
        <v>1897</v>
      </c>
      <c r="O1616" s="196" t="s">
        <v>1836</v>
      </c>
      <c r="P1616" s="198" t="s">
        <v>1897</v>
      </c>
      <c r="R1616" s="196" t="s">
        <v>47</v>
      </c>
      <c r="S1616" s="196" t="s">
        <v>45</v>
      </c>
      <c r="T1616" s="211">
        <v>0</v>
      </c>
      <c r="U1616" s="201">
        <v>43742</v>
      </c>
      <c r="W1616" s="200" t="s">
        <v>93</v>
      </c>
      <c r="X1616" s="196" t="s">
        <v>13</v>
      </c>
      <c r="AA1616" s="196" t="s">
        <v>11521</v>
      </c>
      <c r="AB1616" s="196" t="s">
        <v>11519</v>
      </c>
      <c r="AC1616" s="200">
        <v>3</v>
      </c>
      <c r="AD1616" s="200" t="s">
        <v>8231</v>
      </c>
      <c r="AE1616" s="212">
        <v>54637.61</v>
      </c>
      <c r="AF1616" s="212">
        <v>650876.61</v>
      </c>
      <c r="AG1616" s="198" t="s">
        <v>3543</v>
      </c>
    </row>
    <row r="1617" spans="1:33" hidden="1" x14ac:dyDescent="0.25">
      <c r="A1617" s="209">
        <v>119812</v>
      </c>
      <c r="B1617" s="210">
        <v>1</v>
      </c>
      <c r="C1617" s="196" t="s">
        <v>85</v>
      </c>
      <c r="D1617" s="201">
        <v>41555</v>
      </c>
      <c r="E1617" s="196" t="s">
        <v>195</v>
      </c>
      <c r="F1617" s="201">
        <v>44707</v>
      </c>
      <c r="G1617" s="196" t="s">
        <v>161</v>
      </c>
      <c r="H1617" s="198" t="s">
        <v>162</v>
      </c>
      <c r="I1617" s="196" t="s">
        <v>163</v>
      </c>
      <c r="J1617" s="196" t="s">
        <v>101</v>
      </c>
      <c r="L1617" s="200" t="s">
        <v>101</v>
      </c>
      <c r="M1617" s="198" t="s">
        <v>11522</v>
      </c>
      <c r="O1617" s="196" t="s">
        <v>40</v>
      </c>
      <c r="P1617" s="198" t="s">
        <v>166</v>
      </c>
      <c r="R1617" s="196" t="s">
        <v>39</v>
      </c>
      <c r="S1617" s="196" t="s">
        <v>45</v>
      </c>
      <c r="T1617" s="211">
        <v>5.5E-2</v>
      </c>
      <c r="U1617" s="201">
        <v>45058</v>
      </c>
      <c r="W1617" s="200" t="s">
        <v>93</v>
      </c>
      <c r="X1617" s="196" t="s">
        <v>103</v>
      </c>
      <c r="Z1617" s="198" t="s">
        <v>11523</v>
      </c>
      <c r="AA1617" s="196" t="s">
        <v>11524</v>
      </c>
      <c r="AB1617" s="196" t="s">
        <v>11525</v>
      </c>
      <c r="AC1617" s="200">
        <v>0</v>
      </c>
      <c r="AD1617" s="200" t="s">
        <v>8231</v>
      </c>
      <c r="AE1617" s="203" t="s">
        <v>505</v>
      </c>
      <c r="AF1617" s="212">
        <v>177500</v>
      </c>
    </row>
    <row r="1618" spans="1:33" hidden="1" x14ac:dyDescent="0.25">
      <c r="A1618" s="209">
        <v>119812</v>
      </c>
      <c r="B1618" s="210">
        <v>1</v>
      </c>
      <c r="C1618" s="196" t="s">
        <v>85</v>
      </c>
      <c r="D1618" s="201">
        <v>41555</v>
      </c>
      <c r="E1618" s="196" t="s">
        <v>195</v>
      </c>
      <c r="F1618" s="201">
        <v>44707</v>
      </c>
      <c r="G1618" s="196" t="s">
        <v>161</v>
      </c>
      <c r="H1618" s="198" t="s">
        <v>162</v>
      </c>
      <c r="I1618" s="196" t="s">
        <v>163</v>
      </c>
      <c r="J1618" s="196" t="s">
        <v>101</v>
      </c>
      <c r="L1618" s="200" t="s">
        <v>101</v>
      </c>
      <c r="M1618" s="198" t="s">
        <v>11522</v>
      </c>
      <c r="O1618" s="196" t="s">
        <v>40</v>
      </c>
      <c r="P1618" s="198" t="s">
        <v>166</v>
      </c>
      <c r="R1618" s="196" t="s">
        <v>39</v>
      </c>
      <c r="S1618" s="196" t="s">
        <v>45</v>
      </c>
      <c r="T1618" s="211">
        <v>5.5E-2</v>
      </c>
      <c r="U1618" s="201">
        <v>45058</v>
      </c>
      <c r="W1618" s="200" t="s">
        <v>93</v>
      </c>
      <c r="X1618" s="196" t="s">
        <v>103</v>
      </c>
      <c r="Z1618" s="198" t="s">
        <v>11523</v>
      </c>
      <c r="AA1618" s="196" t="s">
        <v>11526</v>
      </c>
      <c r="AB1618" s="196" t="s">
        <v>11525</v>
      </c>
      <c r="AC1618" s="200">
        <v>1</v>
      </c>
      <c r="AD1618" s="200" t="s">
        <v>8231</v>
      </c>
      <c r="AE1618" s="203" t="s">
        <v>505</v>
      </c>
      <c r="AF1618" s="212">
        <v>160000</v>
      </c>
    </row>
    <row r="1619" spans="1:33" ht="90" hidden="1" x14ac:dyDescent="0.25">
      <c r="A1619" s="209">
        <v>119814</v>
      </c>
      <c r="B1619" s="210">
        <v>2</v>
      </c>
      <c r="C1619" s="196" t="s">
        <v>122</v>
      </c>
      <c r="D1619" s="201">
        <v>41558</v>
      </c>
      <c r="E1619" s="196" t="s">
        <v>1397</v>
      </c>
      <c r="F1619" s="201">
        <v>44376</v>
      </c>
      <c r="G1619" s="196" t="s">
        <v>4070</v>
      </c>
      <c r="H1619" s="198" t="s">
        <v>223</v>
      </c>
      <c r="M1619" s="198" t="s">
        <v>11527</v>
      </c>
      <c r="N1619" s="198" t="s">
        <v>11528</v>
      </c>
      <c r="O1619" s="196" t="s">
        <v>91</v>
      </c>
      <c r="P1619" s="198" t="s">
        <v>158</v>
      </c>
      <c r="R1619" s="196" t="s">
        <v>47</v>
      </c>
      <c r="S1619" s="196" t="s">
        <v>46</v>
      </c>
      <c r="T1619" s="202" t="s">
        <v>505</v>
      </c>
      <c r="W1619" s="200" t="s">
        <v>93</v>
      </c>
      <c r="X1619" s="196" t="s">
        <v>94</v>
      </c>
      <c r="AA1619" s="196" t="s">
        <v>11529</v>
      </c>
      <c r="AB1619" s="196" t="s">
        <v>11530</v>
      </c>
      <c r="AC1619" s="200">
        <v>3</v>
      </c>
      <c r="AD1619" s="200" t="s">
        <v>8231</v>
      </c>
      <c r="AE1619" s="203" t="s">
        <v>505</v>
      </c>
      <c r="AF1619" s="212">
        <v>2773870</v>
      </c>
    </row>
    <row r="1620" spans="1:33" hidden="1" x14ac:dyDescent="0.25">
      <c r="A1620" s="209">
        <v>119819</v>
      </c>
      <c r="B1620" s="210">
        <v>6</v>
      </c>
      <c r="C1620" s="196" t="s">
        <v>85</v>
      </c>
      <c r="D1620" s="201">
        <v>41562</v>
      </c>
      <c r="E1620" s="196" t="s">
        <v>228</v>
      </c>
      <c r="F1620" s="201">
        <v>44097</v>
      </c>
      <c r="G1620" s="196" t="s">
        <v>253</v>
      </c>
      <c r="H1620" s="198" t="s">
        <v>667</v>
      </c>
      <c r="I1620" s="196" t="s">
        <v>11531</v>
      </c>
      <c r="M1620" s="198" t="s">
        <v>11532</v>
      </c>
      <c r="O1620" s="196" t="s">
        <v>4183</v>
      </c>
      <c r="P1620" s="198" t="s">
        <v>157</v>
      </c>
      <c r="R1620" s="196" t="s">
        <v>47</v>
      </c>
      <c r="S1620" s="196" t="s">
        <v>43</v>
      </c>
      <c r="T1620" s="202" t="s">
        <v>505</v>
      </c>
      <c r="W1620" s="200" t="s">
        <v>93</v>
      </c>
      <c r="AA1620" s="196" t="s">
        <v>11533</v>
      </c>
      <c r="AC1620" s="200">
        <v>8</v>
      </c>
      <c r="AD1620" s="200" t="s">
        <v>8250</v>
      </c>
      <c r="AE1620" s="203" t="s">
        <v>505</v>
      </c>
      <c r="AF1620" s="212">
        <v>806354.68</v>
      </c>
    </row>
    <row r="1621" spans="1:33" hidden="1" x14ac:dyDescent="0.25">
      <c r="A1621" s="209">
        <v>119820</v>
      </c>
      <c r="B1621" s="210">
        <v>6</v>
      </c>
      <c r="C1621" s="196" t="s">
        <v>85</v>
      </c>
      <c r="D1621" s="201">
        <v>41562</v>
      </c>
      <c r="E1621" s="196" t="s">
        <v>228</v>
      </c>
      <c r="F1621" s="201">
        <v>44097</v>
      </c>
      <c r="G1621" s="196" t="s">
        <v>253</v>
      </c>
      <c r="H1621" s="198" t="s">
        <v>667</v>
      </c>
      <c r="I1621" s="196" t="s">
        <v>11534</v>
      </c>
      <c r="M1621" s="198" t="s">
        <v>11535</v>
      </c>
      <c r="O1621" s="196" t="s">
        <v>271</v>
      </c>
      <c r="P1621" s="198" t="s">
        <v>473</v>
      </c>
      <c r="R1621" s="196" t="s">
        <v>39</v>
      </c>
      <c r="S1621" s="196" t="s">
        <v>45</v>
      </c>
      <c r="T1621" s="202" t="s">
        <v>505</v>
      </c>
      <c r="W1621" s="200" t="s">
        <v>93</v>
      </c>
      <c r="AA1621" s="196" t="s">
        <v>11536</v>
      </c>
      <c r="AC1621" s="200">
        <v>3</v>
      </c>
      <c r="AD1621" s="200" t="s">
        <v>8250</v>
      </c>
      <c r="AE1621" s="203" t="s">
        <v>505</v>
      </c>
      <c r="AF1621" s="212">
        <v>727097.88</v>
      </c>
    </row>
    <row r="1622" spans="1:33" hidden="1" x14ac:dyDescent="0.25">
      <c r="A1622" s="209">
        <v>119830</v>
      </c>
      <c r="B1622" s="210">
        <v>3</v>
      </c>
      <c r="C1622" s="196" t="s">
        <v>114</v>
      </c>
      <c r="D1622" s="201">
        <v>41564</v>
      </c>
      <c r="E1622" s="196" t="s">
        <v>98</v>
      </c>
      <c r="F1622" s="201">
        <v>44517</v>
      </c>
      <c r="G1622" s="196" t="s">
        <v>170</v>
      </c>
      <c r="H1622" s="198" t="s">
        <v>140</v>
      </c>
      <c r="I1622" s="196" t="s">
        <v>1417</v>
      </c>
      <c r="J1622" s="196" t="s">
        <v>101</v>
      </c>
      <c r="L1622" s="200" t="s">
        <v>101</v>
      </c>
      <c r="M1622" s="198" t="s">
        <v>11537</v>
      </c>
      <c r="N1622" s="198" t="s">
        <v>11538</v>
      </c>
      <c r="O1622" s="196" t="s">
        <v>553</v>
      </c>
      <c r="P1622" s="198" t="s">
        <v>1783</v>
      </c>
      <c r="R1622" s="196" t="s">
        <v>47</v>
      </c>
      <c r="S1622" s="196" t="s">
        <v>45</v>
      </c>
      <c r="T1622" s="211">
        <v>1.3560000000000001</v>
      </c>
      <c r="U1622" s="201">
        <v>42706</v>
      </c>
      <c r="W1622" s="200" t="s">
        <v>93</v>
      </c>
      <c r="X1622" s="196" t="s">
        <v>103</v>
      </c>
      <c r="AA1622" s="196" t="s">
        <v>11539</v>
      </c>
      <c r="AC1622" s="200">
        <v>1</v>
      </c>
      <c r="AD1622" s="200" t="s">
        <v>8250</v>
      </c>
      <c r="AE1622" s="203" t="s">
        <v>505</v>
      </c>
      <c r="AF1622" s="212">
        <v>525000</v>
      </c>
      <c r="AG1622" s="198" t="s">
        <v>3680</v>
      </c>
    </row>
    <row r="1623" spans="1:33" hidden="1" x14ac:dyDescent="0.25">
      <c r="A1623" s="209">
        <v>119830</v>
      </c>
      <c r="B1623" s="210">
        <v>3</v>
      </c>
      <c r="C1623" s="196" t="s">
        <v>114</v>
      </c>
      <c r="D1623" s="201">
        <v>41564</v>
      </c>
      <c r="E1623" s="196" t="s">
        <v>98</v>
      </c>
      <c r="F1623" s="201">
        <v>44517</v>
      </c>
      <c r="G1623" s="196" t="s">
        <v>170</v>
      </c>
      <c r="H1623" s="198" t="s">
        <v>140</v>
      </c>
      <c r="I1623" s="196" t="s">
        <v>1417</v>
      </c>
      <c r="J1623" s="196" t="s">
        <v>101</v>
      </c>
      <c r="L1623" s="200" t="s">
        <v>101</v>
      </c>
      <c r="M1623" s="198" t="s">
        <v>11537</v>
      </c>
      <c r="N1623" s="198" t="s">
        <v>11538</v>
      </c>
      <c r="O1623" s="196" t="s">
        <v>553</v>
      </c>
      <c r="P1623" s="198" t="s">
        <v>1783</v>
      </c>
      <c r="R1623" s="196" t="s">
        <v>47</v>
      </c>
      <c r="S1623" s="196" t="s">
        <v>45</v>
      </c>
      <c r="T1623" s="211">
        <v>1.3560000000000001</v>
      </c>
      <c r="U1623" s="201">
        <v>42706</v>
      </c>
      <c r="W1623" s="200" t="s">
        <v>93</v>
      </c>
      <c r="X1623" s="196" t="s">
        <v>103</v>
      </c>
      <c r="AA1623" s="196" t="s">
        <v>11540</v>
      </c>
      <c r="AB1623" s="196" t="s">
        <v>11541</v>
      </c>
      <c r="AC1623" s="200">
        <v>2</v>
      </c>
      <c r="AD1623" s="200" t="s">
        <v>8231</v>
      </c>
      <c r="AE1623" s="212">
        <v>-39499.53</v>
      </c>
      <c r="AF1623" s="212">
        <v>3520500.47</v>
      </c>
      <c r="AG1623" s="198" t="s">
        <v>3680</v>
      </c>
    </row>
    <row r="1624" spans="1:33" hidden="1" x14ac:dyDescent="0.25">
      <c r="A1624" s="209">
        <v>119830</v>
      </c>
      <c r="B1624" s="210">
        <v>3</v>
      </c>
      <c r="C1624" s="196" t="s">
        <v>114</v>
      </c>
      <c r="D1624" s="201">
        <v>41564</v>
      </c>
      <c r="E1624" s="196" t="s">
        <v>98</v>
      </c>
      <c r="F1624" s="201">
        <v>44517</v>
      </c>
      <c r="G1624" s="196" t="s">
        <v>170</v>
      </c>
      <c r="H1624" s="198" t="s">
        <v>140</v>
      </c>
      <c r="I1624" s="196" t="s">
        <v>1417</v>
      </c>
      <c r="J1624" s="196" t="s">
        <v>101</v>
      </c>
      <c r="L1624" s="200" t="s">
        <v>101</v>
      </c>
      <c r="M1624" s="198" t="s">
        <v>11537</v>
      </c>
      <c r="N1624" s="198" t="s">
        <v>11538</v>
      </c>
      <c r="O1624" s="196" t="s">
        <v>553</v>
      </c>
      <c r="P1624" s="198" t="s">
        <v>1783</v>
      </c>
      <c r="R1624" s="196" t="s">
        <v>47</v>
      </c>
      <c r="S1624" s="196" t="s">
        <v>45</v>
      </c>
      <c r="T1624" s="211">
        <v>1.3560000000000001</v>
      </c>
      <c r="U1624" s="201">
        <v>42706</v>
      </c>
      <c r="W1624" s="200" t="s">
        <v>93</v>
      </c>
      <c r="X1624" s="196" t="s">
        <v>103</v>
      </c>
      <c r="AA1624" s="196" t="s">
        <v>11542</v>
      </c>
      <c r="AB1624" s="196" t="s">
        <v>11541</v>
      </c>
      <c r="AC1624" s="200">
        <v>3</v>
      </c>
      <c r="AD1624" s="200" t="s">
        <v>8231</v>
      </c>
      <c r="AE1624" s="212">
        <v>-810631.5</v>
      </c>
      <c r="AF1624" s="212">
        <v>9621846.5</v>
      </c>
      <c r="AG1624" s="198" t="s">
        <v>3680</v>
      </c>
    </row>
    <row r="1625" spans="1:33" ht="36" hidden="1" x14ac:dyDescent="0.25">
      <c r="A1625" s="209">
        <v>119831</v>
      </c>
      <c r="B1625" s="210">
        <v>3</v>
      </c>
      <c r="C1625" s="196" t="s">
        <v>97</v>
      </c>
      <c r="D1625" s="201">
        <v>41564</v>
      </c>
      <c r="E1625" s="196" t="s">
        <v>98</v>
      </c>
      <c r="F1625" s="201">
        <v>44169</v>
      </c>
      <c r="G1625" s="196" t="s">
        <v>152</v>
      </c>
      <c r="H1625" s="198" t="s">
        <v>140</v>
      </c>
      <c r="I1625" s="196" t="s">
        <v>10417</v>
      </c>
      <c r="J1625" s="196" t="s">
        <v>101</v>
      </c>
      <c r="L1625" s="200" t="s">
        <v>101</v>
      </c>
      <c r="M1625" s="198" t="s">
        <v>11543</v>
      </c>
      <c r="O1625" s="196" t="s">
        <v>553</v>
      </c>
      <c r="P1625" s="198" t="s">
        <v>1783</v>
      </c>
      <c r="R1625" s="196" t="s">
        <v>47</v>
      </c>
      <c r="S1625" s="196" t="s">
        <v>45</v>
      </c>
      <c r="T1625" s="211">
        <v>1.02</v>
      </c>
      <c r="U1625" s="201">
        <v>41929</v>
      </c>
      <c r="W1625" s="200" t="s">
        <v>93</v>
      </c>
      <c r="X1625" s="196" t="s">
        <v>103</v>
      </c>
      <c r="AA1625" s="196" t="s">
        <v>11544</v>
      </c>
      <c r="AC1625" s="200">
        <v>1</v>
      </c>
      <c r="AD1625" s="200" t="s">
        <v>8250</v>
      </c>
      <c r="AE1625" s="203" t="s">
        <v>505</v>
      </c>
      <c r="AF1625" s="212">
        <v>514239.32</v>
      </c>
      <c r="AG1625" s="198" t="s">
        <v>11545</v>
      </c>
    </row>
    <row r="1626" spans="1:33" ht="36" hidden="1" x14ac:dyDescent="0.25">
      <c r="A1626" s="209">
        <v>119831</v>
      </c>
      <c r="B1626" s="210">
        <v>3</v>
      </c>
      <c r="C1626" s="196" t="s">
        <v>97</v>
      </c>
      <c r="D1626" s="201">
        <v>41564</v>
      </c>
      <c r="E1626" s="196" t="s">
        <v>98</v>
      </c>
      <c r="F1626" s="201">
        <v>44169</v>
      </c>
      <c r="G1626" s="196" t="s">
        <v>152</v>
      </c>
      <c r="H1626" s="198" t="s">
        <v>140</v>
      </c>
      <c r="I1626" s="196" t="s">
        <v>10417</v>
      </c>
      <c r="J1626" s="196" t="s">
        <v>101</v>
      </c>
      <c r="L1626" s="200" t="s">
        <v>101</v>
      </c>
      <c r="M1626" s="198" t="s">
        <v>11543</v>
      </c>
      <c r="O1626" s="196" t="s">
        <v>553</v>
      </c>
      <c r="P1626" s="198" t="s">
        <v>1783</v>
      </c>
      <c r="R1626" s="196" t="s">
        <v>47</v>
      </c>
      <c r="S1626" s="196" t="s">
        <v>45</v>
      </c>
      <c r="T1626" s="211">
        <v>1.02</v>
      </c>
      <c r="U1626" s="201">
        <v>41929</v>
      </c>
      <c r="W1626" s="200" t="s">
        <v>93</v>
      </c>
      <c r="X1626" s="196" t="s">
        <v>103</v>
      </c>
      <c r="AA1626" s="196" t="s">
        <v>11546</v>
      </c>
      <c r="AB1626" s="196" t="s">
        <v>11547</v>
      </c>
      <c r="AC1626" s="200">
        <v>2</v>
      </c>
      <c r="AD1626" s="200" t="s">
        <v>8231</v>
      </c>
      <c r="AE1626" s="203" t="s">
        <v>505</v>
      </c>
      <c r="AF1626" s="212">
        <v>858000</v>
      </c>
      <c r="AG1626" s="198" t="s">
        <v>11545</v>
      </c>
    </row>
    <row r="1627" spans="1:33" ht="36" hidden="1" x14ac:dyDescent="0.25">
      <c r="A1627" s="209">
        <v>119831</v>
      </c>
      <c r="B1627" s="210">
        <v>3</v>
      </c>
      <c r="C1627" s="196" t="s">
        <v>97</v>
      </c>
      <c r="D1627" s="201">
        <v>41564</v>
      </c>
      <c r="E1627" s="196" t="s">
        <v>98</v>
      </c>
      <c r="F1627" s="201">
        <v>44169</v>
      </c>
      <c r="G1627" s="196" t="s">
        <v>152</v>
      </c>
      <c r="H1627" s="198" t="s">
        <v>140</v>
      </c>
      <c r="I1627" s="196" t="s">
        <v>10417</v>
      </c>
      <c r="J1627" s="196" t="s">
        <v>101</v>
      </c>
      <c r="L1627" s="200" t="s">
        <v>101</v>
      </c>
      <c r="M1627" s="198" t="s">
        <v>11543</v>
      </c>
      <c r="O1627" s="196" t="s">
        <v>553</v>
      </c>
      <c r="P1627" s="198" t="s">
        <v>1783</v>
      </c>
      <c r="R1627" s="196" t="s">
        <v>47</v>
      </c>
      <c r="S1627" s="196" t="s">
        <v>45</v>
      </c>
      <c r="T1627" s="211">
        <v>1.02</v>
      </c>
      <c r="U1627" s="201">
        <v>41929</v>
      </c>
      <c r="W1627" s="200" t="s">
        <v>93</v>
      </c>
      <c r="X1627" s="196" t="s">
        <v>103</v>
      </c>
      <c r="AA1627" s="196" t="s">
        <v>11548</v>
      </c>
      <c r="AB1627" s="196" t="s">
        <v>11547</v>
      </c>
      <c r="AC1627" s="200">
        <v>2</v>
      </c>
      <c r="AD1627" s="200" t="s">
        <v>8231</v>
      </c>
      <c r="AE1627" s="203" t="s">
        <v>505</v>
      </c>
      <c r="AF1627" s="212">
        <v>3180000</v>
      </c>
      <c r="AG1627" s="198" t="s">
        <v>11545</v>
      </c>
    </row>
    <row r="1628" spans="1:33" ht="36" hidden="1" x14ac:dyDescent="0.25">
      <c r="A1628" s="209">
        <v>119831</v>
      </c>
      <c r="B1628" s="210">
        <v>3</v>
      </c>
      <c r="C1628" s="196" t="s">
        <v>97</v>
      </c>
      <c r="D1628" s="201">
        <v>41564</v>
      </c>
      <c r="E1628" s="196" t="s">
        <v>98</v>
      </c>
      <c r="F1628" s="201">
        <v>44169</v>
      </c>
      <c r="G1628" s="196" t="s">
        <v>152</v>
      </c>
      <c r="H1628" s="198" t="s">
        <v>140</v>
      </c>
      <c r="I1628" s="196" t="s">
        <v>10417</v>
      </c>
      <c r="J1628" s="196" t="s">
        <v>101</v>
      </c>
      <c r="L1628" s="200" t="s">
        <v>101</v>
      </c>
      <c r="M1628" s="198" t="s">
        <v>11543</v>
      </c>
      <c r="O1628" s="196" t="s">
        <v>553</v>
      </c>
      <c r="P1628" s="198" t="s">
        <v>1783</v>
      </c>
      <c r="R1628" s="196" t="s">
        <v>47</v>
      </c>
      <c r="S1628" s="196" t="s">
        <v>45</v>
      </c>
      <c r="T1628" s="211">
        <v>1.02</v>
      </c>
      <c r="U1628" s="201">
        <v>41929</v>
      </c>
      <c r="W1628" s="200" t="s">
        <v>93</v>
      </c>
      <c r="X1628" s="196" t="s">
        <v>103</v>
      </c>
      <c r="AA1628" s="196" t="s">
        <v>11549</v>
      </c>
      <c r="AB1628" s="196" t="s">
        <v>11547</v>
      </c>
      <c r="AC1628" s="200">
        <v>3</v>
      </c>
      <c r="AD1628" s="200" t="s">
        <v>8231</v>
      </c>
      <c r="AE1628" s="203" t="s">
        <v>505</v>
      </c>
      <c r="AF1628" s="212">
        <v>9401178</v>
      </c>
      <c r="AG1628" s="198" t="s">
        <v>11545</v>
      </c>
    </row>
    <row r="1629" spans="1:33" ht="36" hidden="1" x14ac:dyDescent="0.25">
      <c r="A1629" s="209">
        <v>119831</v>
      </c>
      <c r="B1629" s="210">
        <v>3</v>
      </c>
      <c r="C1629" s="196" t="s">
        <v>97</v>
      </c>
      <c r="D1629" s="201">
        <v>41564</v>
      </c>
      <c r="E1629" s="196" t="s">
        <v>98</v>
      </c>
      <c r="F1629" s="201">
        <v>44169</v>
      </c>
      <c r="G1629" s="196" t="s">
        <v>152</v>
      </c>
      <c r="H1629" s="198" t="s">
        <v>140</v>
      </c>
      <c r="I1629" s="196" t="s">
        <v>10417</v>
      </c>
      <c r="J1629" s="196" t="s">
        <v>101</v>
      </c>
      <c r="L1629" s="200" t="s">
        <v>101</v>
      </c>
      <c r="M1629" s="198" t="s">
        <v>11543</v>
      </c>
      <c r="O1629" s="196" t="s">
        <v>553</v>
      </c>
      <c r="P1629" s="198" t="s">
        <v>1783</v>
      </c>
      <c r="R1629" s="196" t="s">
        <v>47</v>
      </c>
      <c r="S1629" s="196" t="s">
        <v>45</v>
      </c>
      <c r="T1629" s="211">
        <v>1.02</v>
      </c>
      <c r="U1629" s="201">
        <v>41929</v>
      </c>
      <c r="W1629" s="200" t="s">
        <v>93</v>
      </c>
      <c r="X1629" s="196" t="s">
        <v>103</v>
      </c>
      <c r="AA1629" s="196" t="s">
        <v>11550</v>
      </c>
      <c r="AB1629" s="196" t="s">
        <v>11547</v>
      </c>
      <c r="AC1629" s="200">
        <v>3</v>
      </c>
      <c r="AD1629" s="200" t="s">
        <v>8231</v>
      </c>
      <c r="AE1629" s="203" t="s">
        <v>505</v>
      </c>
      <c r="AF1629" s="212">
        <v>4747297</v>
      </c>
      <c r="AG1629" s="198" t="s">
        <v>11545</v>
      </c>
    </row>
    <row r="1630" spans="1:33" hidden="1" x14ac:dyDescent="0.25">
      <c r="A1630" s="209">
        <v>119832</v>
      </c>
      <c r="B1630" s="210">
        <v>1</v>
      </c>
      <c r="C1630" s="196" t="s">
        <v>97</v>
      </c>
      <c r="D1630" s="201">
        <v>41564</v>
      </c>
      <c r="E1630" s="196" t="s">
        <v>98</v>
      </c>
      <c r="F1630" s="201">
        <v>43889</v>
      </c>
      <c r="G1630" s="196" t="s">
        <v>1503</v>
      </c>
      <c r="H1630" s="198" t="s">
        <v>337</v>
      </c>
      <c r="I1630" s="196" t="s">
        <v>1505</v>
      </c>
      <c r="J1630" s="196" t="s">
        <v>1506</v>
      </c>
      <c r="M1630" s="198" t="s">
        <v>11551</v>
      </c>
      <c r="O1630" s="196" t="s">
        <v>1509</v>
      </c>
      <c r="P1630" s="198" t="s">
        <v>2226</v>
      </c>
      <c r="R1630" s="196" t="s">
        <v>47</v>
      </c>
      <c r="S1630" s="196" t="s">
        <v>41</v>
      </c>
      <c r="T1630" s="211">
        <v>7.4999999999999997E-2</v>
      </c>
      <c r="U1630" s="201">
        <v>41880</v>
      </c>
      <c r="W1630" s="200" t="s">
        <v>93</v>
      </c>
      <c r="X1630" s="196" t="s">
        <v>103</v>
      </c>
      <c r="AA1630" s="196" t="s">
        <v>11552</v>
      </c>
      <c r="AC1630" s="200">
        <v>1</v>
      </c>
      <c r="AD1630" s="200" t="s">
        <v>8250</v>
      </c>
      <c r="AE1630" s="203" t="s">
        <v>505</v>
      </c>
      <c r="AF1630" s="212">
        <v>253906.1</v>
      </c>
      <c r="AG1630" s="198" t="s">
        <v>11553</v>
      </c>
    </row>
    <row r="1631" spans="1:33" hidden="1" x14ac:dyDescent="0.25">
      <c r="A1631" s="209">
        <v>119832</v>
      </c>
      <c r="B1631" s="210">
        <v>1</v>
      </c>
      <c r="C1631" s="196" t="s">
        <v>97</v>
      </c>
      <c r="D1631" s="201">
        <v>41564</v>
      </c>
      <c r="E1631" s="196" t="s">
        <v>98</v>
      </c>
      <c r="F1631" s="201">
        <v>43889</v>
      </c>
      <c r="G1631" s="196" t="s">
        <v>1503</v>
      </c>
      <c r="H1631" s="198" t="s">
        <v>337</v>
      </c>
      <c r="I1631" s="196" t="s">
        <v>1505</v>
      </c>
      <c r="J1631" s="196" t="s">
        <v>1506</v>
      </c>
      <c r="M1631" s="198" t="s">
        <v>11551</v>
      </c>
      <c r="O1631" s="196" t="s">
        <v>1509</v>
      </c>
      <c r="P1631" s="198" t="s">
        <v>2226</v>
      </c>
      <c r="R1631" s="196" t="s">
        <v>47</v>
      </c>
      <c r="S1631" s="196" t="s">
        <v>41</v>
      </c>
      <c r="T1631" s="211">
        <v>7.4999999999999997E-2</v>
      </c>
      <c r="U1631" s="201">
        <v>41880</v>
      </c>
      <c r="W1631" s="200" t="s">
        <v>93</v>
      </c>
      <c r="X1631" s="196" t="s">
        <v>103</v>
      </c>
      <c r="AA1631" s="196" t="s">
        <v>11554</v>
      </c>
      <c r="AC1631" s="200">
        <v>2</v>
      </c>
      <c r="AD1631" s="200" t="s">
        <v>8250</v>
      </c>
      <c r="AE1631" s="203" t="s">
        <v>505</v>
      </c>
      <c r="AF1631" s="212">
        <v>50200</v>
      </c>
      <c r="AG1631" s="198" t="s">
        <v>11553</v>
      </c>
    </row>
    <row r="1632" spans="1:33" hidden="1" x14ac:dyDescent="0.25">
      <c r="A1632" s="209">
        <v>119832</v>
      </c>
      <c r="B1632" s="210">
        <v>1</v>
      </c>
      <c r="C1632" s="196" t="s">
        <v>97</v>
      </c>
      <c r="D1632" s="201">
        <v>41564</v>
      </c>
      <c r="E1632" s="196" t="s">
        <v>98</v>
      </c>
      <c r="F1632" s="201">
        <v>43889</v>
      </c>
      <c r="G1632" s="196" t="s">
        <v>1503</v>
      </c>
      <c r="H1632" s="198" t="s">
        <v>337</v>
      </c>
      <c r="I1632" s="196" t="s">
        <v>1505</v>
      </c>
      <c r="J1632" s="196" t="s">
        <v>1506</v>
      </c>
      <c r="M1632" s="198" t="s">
        <v>11551</v>
      </c>
      <c r="O1632" s="196" t="s">
        <v>1509</v>
      </c>
      <c r="P1632" s="198" t="s">
        <v>2226</v>
      </c>
      <c r="R1632" s="196" t="s">
        <v>47</v>
      </c>
      <c r="S1632" s="196" t="s">
        <v>41</v>
      </c>
      <c r="T1632" s="211">
        <v>7.4999999999999997E-2</v>
      </c>
      <c r="U1632" s="201">
        <v>41880</v>
      </c>
      <c r="W1632" s="200" t="s">
        <v>93</v>
      </c>
      <c r="X1632" s="196" t="s">
        <v>103</v>
      </c>
      <c r="AA1632" s="196" t="s">
        <v>11555</v>
      </c>
      <c r="AC1632" s="200">
        <v>3</v>
      </c>
      <c r="AD1632" s="200" t="s">
        <v>8250</v>
      </c>
      <c r="AE1632" s="203" t="s">
        <v>505</v>
      </c>
      <c r="AF1632" s="212">
        <v>1386866.38</v>
      </c>
      <c r="AG1632" s="198" t="s">
        <v>11553</v>
      </c>
    </row>
    <row r="1633" spans="1:33" ht="36" hidden="1" x14ac:dyDescent="0.25">
      <c r="A1633" s="209">
        <v>119832.01</v>
      </c>
      <c r="B1633" s="210">
        <v>1</v>
      </c>
      <c r="C1633" s="196" t="s">
        <v>114</v>
      </c>
      <c r="D1633" s="201">
        <v>41564</v>
      </c>
      <c r="E1633" s="196" t="s">
        <v>98</v>
      </c>
      <c r="F1633" s="201">
        <v>43889</v>
      </c>
      <c r="G1633" s="196" t="s">
        <v>1503</v>
      </c>
      <c r="H1633" s="198" t="s">
        <v>337</v>
      </c>
      <c r="I1633" s="196" t="s">
        <v>6114</v>
      </c>
      <c r="J1633" s="196" t="s">
        <v>101</v>
      </c>
      <c r="L1633" s="200" t="s">
        <v>101</v>
      </c>
      <c r="M1633" s="198" t="s">
        <v>11556</v>
      </c>
      <c r="O1633" s="196" t="s">
        <v>1509</v>
      </c>
      <c r="P1633" s="198" t="s">
        <v>4979</v>
      </c>
      <c r="R1633" s="196" t="s">
        <v>39</v>
      </c>
      <c r="S1633" s="196" t="s">
        <v>41</v>
      </c>
      <c r="T1633" s="211">
        <v>0</v>
      </c>
      <c r="U1633" s="201">
        <v>41880</v>
      </c>
      <c r="W1633" s="200" t="s">
        <v>93</v>
      </c>
      <c r="X1633" s="196" t="s">
        <v>103</v>
      </c>
      <c r="AA1633" s="196" t="s">
        <v>11557</v>
      </c>
      <c r="AC1633" s="200">
        <v>1</v>
      </c>
      <c r="AD1633" s="200" t="s">
        <v>8250</v>
      </c>
      <c r="AE1633" s="203" t="s">
        <v>505</v>
      </c>
      <c r="AF1633" s="212">
        <v>457373.06</v>
      </c>
      <c r="AG1633" s="198" t="s">
        <v>11553</v>
      </c>
    </row>
    <row r="1634" spans="1:33" ht="36" hidden="1" x14ac:dyDescent="0.25">
      <c r="A1634" s="209">
        <v>119832.01</v>
      </c>
      <c r="B1634" s="210">
        <v>1</v>
      </c>
      <c r="C1634" s="196" t="s">
        <v>114</v>
      </c>
      <c r="D1634" s="201">
        <v>41564</v>
      </c>
      <c r="E1634" s="196" t="s">
        <v>98</v>
      </c>
      <c r="F1634" s="201">
        <v>43889</v>
      </c>
      <c r="G1634" s="196" t="s">
        <v>1503</v>
      </c>
      <c r="H1634" s="198" t="s">
        <v>337</v>
      </c>
      <c r="I1634" s="196" t="s">
        <v>6114</v>
      </c>
      <c r="J1634" s="196" t="s">
        <v>101</v>
      </c>
      <c r="L1634" s="200" t="s">
        <v>101</v>
      </c>
      <c r="M1634" s="198" t="s">
        <v>11556</v>
      </c>
      <c r="O1634" s="196" t="s">
        <v>1509</v>
      </c>
      <c r="P1634" s="198" t="s">
        <v>4979</v>
      </c>
      <c r="R1634" s="196" t="s">
        <v>39</v>
      </c>
      <c r="S1634" s="196" t="s">
        <v>41</v>
      </c>
      <c r="T1634" s="211">
        <v>0</v>
      </c>
      <c r="U1634" s="201">
        <v>41880</v>
      </c>
      <c r="W1634" s="200" t="s">
        <v>93</v>
      </c>
      <c r="X1634" s="196" t="s">
        <v>103</v>
      </c>
      <c r="AA1634" s="196" t="s">
        <v>11558</v>
      </c>
      <c r="AC1634" s="200">
        <v>2</v>
      </c>
      <c r="AD1634" s="200" t="s">
        <v>8250</v>
      </c>
      <c r="AE1634" s="203" t="s">
        <v>505</v>
      </c>
      <c r="AF1634" s="212">
        <v>246066.37</v>
      </c>
      <c r="AG1634" s="198" t="s">
        <v>11553</v>
      </c>
    </row>
    <row r="1635" spans="1:33" ht="36" hidden="1" x14ac:dyDescent="0.25">
      <c r="A1635" s="209">
        <v>119832.01</v>
      </c>
      <c r="B1635" s="210">
        <v>1</v>
      </c>
      <c r="C1635" s="196" t="s">
        <v>114</v>
      </c>
      <c r="D1635" s="201">
        <v>41564</v>
      </c>
      <c r="E1635" s="196" t="s">
        <v>98</v>
      </c>
      <c r="F1635" s="201">
        <v>43889</v>
      </c>
      <c r="G1635" s="196" t="s">
        <v>1503</v>
      </c>
      <c r="H1635" s="198" t="s">
        <v>337</v>
      </c>
      <c r="I1635" s="196" t="s">
        <v>6114</v>
      </c>
      <c r="J1635" s="196" t="s">
        <v>101</v>
      </c>
      <c r="L1635" s="200" t="s">
        <v>101</v>
      </c>
      <c r="M1635" s="198" t="s">
        <v>11556</v>
      </c>
      <c r="O1635" s="196" t="s">
        <v>1509</v>
      </c>
      <c r="P1635" s="198" t="s">
        <v>4979</v>
      </c>
      <c r="R1635" s="196" t="s">
        <v>39</v>
      </c>
      <c r="S1635" s="196" t="s">
        <v>41</v>
      </c>
      <c r="T1635" s="211">
        <v>0</v>
      </c>
      <c r="U1635" s="201">
        <v>41880</v>
      </c>
      <c r="W1635" s="200" t="s">
        <v>93</v>
      </c>
      <c r="X1635" s="196" t="s">
        <v>103</v>
      </c>
      <c r="AA1635" s="196" t="s">
        <v>11559</v>
      </c>
      <c r="AB1635" s="196" t="s">
        <v>11560</v>
      </c>
      <c r="AC1635" s="200">
        <v>3</v>
      </c>
      <c r="AD1635" s="200" t="s">
        <v>8231</v>
      </c>
      <c r="AE1635" s="203" t="s">
        <v>505</v>
      </c>
      <c r="AF1635" s="212">
        <v>8075826.7000000002</v>
      </c>
      <c r="AG1635" s="198" t="s">
        <v>11553</v>
      </c>
    </row>
    <row r="1636" spans="1:33" ht="54" hidden="1" x14ac:dyDescent="0.25">
      <c r="A1636" s="209">
        <v>119861</v>
      </c>
      <c r="B1636" s="210">
        <v>4</v>
      </c>
      <c r="C1636" s="196" t="s">
        <v>85</v>
      </c>
      <c r="D1636" s="201">
        <v>41577</v>
      </c>
      <c r="E1636" s="196" t="s">
        <v>4103</v>
      </c>
      <c r="F1636" s="201">
        <v>44676</v>
      </c>
      <c r="G1636" s="196" t="s">
        <v>1356</v>
      </c>
      <c r="H1636" s="198" t="s">
        <v>88</v>
      </c>
      <c r="I1636" s="196" t="s">
        <v>10167</v>
      </c>
      <c r="K1636" s="196" t="s">
        <v>10168</v>
      </c>
      <c r="L1636" s="200" t="s">
        <v>183</v>
      </c>
      <c r="M1636" s="198" t="s">
        <v>11561</v>
      </c>
      <c r="N1636" s="198" t="s">
        <v>11562</v>
      </c>
      <c r="O1636" s="196" t="s">
        <v>91</v>
      </c>
      <c r="P1636" s="198" t="s">
        <v>1783</v>
      </c>
      <c r="R1636" s="196" t="s">
        <v>47</v>
      </c>
      <c r="S1636" s="196" t="s">
        <v>45</v>
      </c>
      <c r="T1636" s="211">
        <v>1.71</v>
      </c>
      <c r="W1636" s="200" t="s">
        <v>93</v>
      </c>
      <c r="X1636" s="196" t="s">
        <v>103</v>
      </c>
      <c r="AA1636" s="196" t="s">
        <v>11563</v>
      </c>
      <c r="AB1636" s="196" t="s">
        <v>11564</v>
      </c>
      <c r="AC1636" s="200">
        <v>0</v>
      </c>
      <c r="AD1636" s="200" t="s">
        <v>8231</v>
      </c>
      <c r="AE1636" s="203" t="s">
        <v>505</v>
      </c>
      <c r="AF1636" s="212">
        <v>359164</v>
      </c>
    </row>
    <row r="1637" spans="1:33" ht="54" hidden="1" x14ac:dyDescent="0.25">
      <c r="A1637" s="209">
        <v>119861</v>
      </c>
      <c r="B1637" s="210">
        <v>4</v>
      </c>
      <c r="C1637" s="196" t="s">
        <v>85</v>
      </c>
      <c r="D1637" s="201">
        <v>41577</v>
      </c>
      <c r="E1637" s="196" t="s">
        <v>4103</v>
      </c>
      <c r="F1637" s="201">
        <v>44676</v>
      </c>
      <c r="G1637" s="196" t="s">
        <v>1356</v>
      </c>
      <c r="H1637" s="198" t="s">
        <v>88</v>
      </c>
      <c r="I1637" s="196" t="s">
        <v>10167</v>
      </c>
      <c r="K1637" s="196" t="s">
        <v>10168</v>
      </c>
      <c r="L1637" s="200" t="s">
        <v>183</v>
      </c>
      <c r="M1637" s="198" t="s">
        <v>11561</v>
      </c>
      <c r="N1637" s="198" t="s">
        <v>11562</v>
      </c>
      <c r="O1637" s="196" t="s">
        <v>91</v>
      </c>
      <c r="P1637" s="198" t="s">
        <v>1783</v>
      </c>
      <c r="R1637" s="196" t="s">
        <v>47</v>
      </c>
      <c r="S1637" s="196" t="s">
        <v>45</v>
      </c>
      <c r="T1637" s="211">
        <v>1.71</v>
      </c>
      <c r="W1637" s="200" t="s">
        <v>93</v>
      </c>
      <c r="X1637" s="196" t="s">
        <v>103</v>
      </c>
      <c r="AA1637" s="196" t="s">
        <v>11565</v>
      </c>
      <c r="AB1637" s="196" t="s">
        <v>11564</v>
      </c>
      <c r="AC1637" s="200">
        <v>1</v>
      </c>
      <c r="AD1637" s="200" t="s">
        <v>8231</v>
      </c>
      <c r="AE1637" s="203" t="s">
        <v>505</v>
      </c>
      <c r="AF1637" s="212">
        <v>1490836</v>
      </c>
    </row>
    <row r="1638" spans="1:33" ht="54" hidden="1" x14ac:dyDescent="0.25">
      <c r="A1638" s="209">
        <v>119861</v>
      </c>
      <c r="B1638" s="210">
        <v>4</v>
      </c>
      <c r="C1638" s="196" t="s">
        <v>85</v>
      </c>
      <c r="D1638" s="201">
        <v>41577</v>
      </c>
      <c r="E1638" s="196" t="s">
        <v>4103</v>
      </c>
      <c r="F1638" s="201">
        <v>44676</v>
      </c>
      <c r="G1638" s="196" t="s">
        <v>1356</v>
      </c>
      <c r="H1638" s="198" t="s">
        <v>88</v>
      </c>
      <c r="I1638" s="196" t="s">
        <v>10167</v>
      </c>
      <c r="K1638" s="196" t="s">
        <v>10168</v>
      </c>
      <c r="L1638" s="200" t="s">
        <v>183</v>
      </c>
      <c r="M1638" s="198" t="s">
        <v>11561</v>
      </c>
      <c r="N1638" s="198" t="s">
        <v>11562</v>
      </c>
      <c r="O1638" s="196" t="s">
        <v>91</v>
      </c>
      <c r="P1638" s="198" t="s">
        <v>1783</v>
      </c>
      <c r="R1638" s="196" t="s">
        <v>47</v>
      </c>
      <c r="S1638" s="196" t="s">
        <v>45</v>
      </c>
      <c r="T1638" s="211">
        <v>1.71</v>
      </c>
      <c r="W1638" s="200" t="s">
        <v>93</v>
      </c>
      <c r="X1638" s="196" t="s">
        <v>103</v>
      </c>
      <c r="AA1638" s="196" t="s">
        <v>11566</v>
      </c>
      <c r="AB1638" s="196" t="s">
        <v>11564</v>
      </c>
      <c r="AC1638" s="200">
        <v>2</v>
      </c>
      <c r="AD1638" s="200" t="s">
        <v>8231</v>
      </c>
      <c r="AE1638" s="203" t="s">
        <v>505</v>
      </c>
      <c r="AF1638" s="212">
        <v>1800000</v>
      </c>
    </row>
    <row r="1639" spans="1:33" ht="36" hidden="1" x14ac:dyDescent="0.25">
      <c r="A1639" s="209">
        <v>119862</v>
      </c>
      <c r="B1639" s="210">
        <v>4</v>
      </c>
      <c r="C1639" s="196" t="s">
        <v>85</v>
      </c>
      <c r="D1639" s="201">
        <v>41577</v>
      </c>
      <c r="E1639" s="196" t="s">
        <v>4103</v>
      </c>
      <c r="F1639" s="201">
        <v>44480</v>
      </c>
      <c r="G1639" s="196" t="s">
        <v>1356</v>
      </c>
      <c r="H1639" s="198" t="s">
        <v>88</v>
      </c>
      <c r="I1639" s="196" t="s">
        <v>11567</v>
      </c>
      <c r="M1639" s="198" t="s">
        <v>11568</v>
      </c>
      <c r="N1639" s="198" t="s">
        <v>11569</v>
      </c>
      <c r="O1639" s="196" t="s">
        <v>91</v>
      </c>
      <c r="P1639" s="198" t="s">
        <v>1783</v>
      </c>
      <c r="R1639" s="196" t="s">
        <v>47</v>
      </c>
      <c r="S1639" s="196" t="s">
        <v>45</v>
      </c>
      <c r="T1639" s="211">
        <v>0.99</v>
      </c>
      <c r="W1639" s="200" t="s">
        <v>93</v>
      </c>
      <c r="X1639" s="196" t="s">
        <v>103</v>
      </c>
      <c r="AA1639" s="196" t="s">
        <v>11570</v>
      </c>
      <c r="AB1639" s="196" t="s">
        <v>11571</v>
      </c>
      <c r="AC1639" s="200">
        <v>0</v>
      </c>
      <c r="AD1639" s="200" t="s">
        <v>8231</v>
      </c>
      <c r="AE1639" s="203" t="s">
        <v>505</v>
      </c>
      <c r="AF1639" s="212">
        <v>300000</v>
      </c>
    </row>
    <row r="1640" spans="1:33" ht="36" hidden="1" x14ac:dyDescent="0.25">
      <c r="A1640" s="209">
        <v>119862</v>
      </c>
      <c r="B1640" s="210">
        <v>4</v>
      </c>
      <c r="C1640" s="196" t="s">
        <v>85</v>
      </c>
      <c r="D1640" s="201">
        <v>41577</v>
      </c>
      <c r="E1640" s="196" t="s">
        <v>4103</v>
      </c>
      <c r="F1640" s="201">
        <v>44480</v>
      </c>
      <c r="G1640" s="196" t="s">
        <v>1356</v>
      </c>
      <c r="H1640" s="198" t="s">
        <v>88</v>
      </c>
      <c r="I1640" s="196" t="s">
        <v>11567</v>
      </c>
      <c r="M1640" s="198" t="s">
        <v>11568</v>
      </c>
      <c r="N1640" s="198" t="s">
        <v>11569</v>
      </c>
      <c r="O1640" s="196" t="s">
        <v>91</v>
      </c>
      <c r="P1640" s="198" t="s">
        <v>1783</v>
      </c>
      <c r="R1640" s="196" t="s">
        <v>47</v>
      </c>
      <c r="S1640" s="196" t="s">
        <v>45</v>
      </c>
      <c r="T1640" s="211">
        <v>0.99</v>
      </c>
      <c r="W1640" s="200" t="s">
        <v>93</v>
      </c>
      <c r="X1640" s="196" t="s">
        <v>103</v>
      </c>
      <c r="AA1640" s="196" t="s">
        <v>11572</v>
      </c>
      <c r="AB1640" s="196" t="s">
        <v>11571</v>
      </c>
      <c r="AC1640" s="200">
        <v>1</v>
      </c>
      <c r="AD1640" s="200" t="s">
        <v>8231</v>
      </c>
      <c r="AE1640" s="203" t="s">
        <v>505</v>
      </c>
      <c r="AF1640" s="212">
        <v>1000000</v>
      </c>
    </row>
    <row r="1641" spans="1:33" ht="36" hidden="1" x14ac:dyDescent="0.25">
      <c r="A1641" s="209">
        <v>119862</v>
      </c>
      <c r="B1641" s="210">
        <v>4</v>
      </c>
      <c r="C1641" s="196" t="s">
        <v>85</v>
      </c>
      <c r="D1641" s="201">
        <v>41577</v>
      </c>
      <c r="E1641" s="196" t="s">
        <v>4103</v>
      </c>
      <c r="F1641" s="201">
        <v>44480</v>
      </c>
      <c r="G1641" s="196" t="s">
        <v>1356</v>
      </c>
      <c r="H1641" s="198" t="s">
        <v>88</v>
      </c>
      <c r="I1641" s="196" t="s">
        <v>11567</v>
      </c>
      <c r="M1641" s="198" t="s">
        <v>11568</v>
      </c>
      <c r="N1641" s="198" t="s">
        <v>11569</v>
      </c>
      <c r="O1641" s="196" t="s">
        <v>91</v>
      </c>
      <c r="P1641" s="198" t="s">
        <v>1783</v>
      </c>
      <c r="R1641" s="196" t="s">
        <v>47</v>
      </c>
      <c r="S1641" s="196" t="s">
        <v>45</v>
      </c>
      <c r="T1641" s="211">
        <v>0.99</v>
      </c>
      <c r="W1641" s="200" t="s">
        <v>93</v>
      </c>
      <c r="X1641" s="196" t="s">
        <v>103</v>
      </c>
      <c r="AA1641" s="196" t="s">
        <v>11573</v>
      </c>
      <c r="AB1641" s="196" t="s">
        <v>11571</v>
      </c>
      <c r="AC1641" s="200">
        <v>2</v>
      </c>
      <c r="AD1641" s="200" t="s">
        <v>8231</v>
      </c>
      <c r="AE1641" s="203" t="s">
        <v>505</v>
      </c>
      <c r="AF1641" s="212">
        <v>1000000</v>
      </c>
    </row>
    <row r="1642" spans="1:33" ht="54" hidden="1" x14ac:dyDescent="0.25">
      <c r="A1642" s="209">
        <v>119864</v>
      </c>
      <c r="B1642" s="210">
        <v>4</v>
      </c>
      <c r="C1642" s="196" t="s">
        <v>85</v>
      </c>
      <c r="D1642" s="201">
        <v>41577</v>
      </c>
      <c r="E1642" s="196" t="s">
        <v>4103</v>
      </c>
      <c r="F1642" s="201">
        <v>44676</v>
      </c>
      <c r="G1642" s="196" t="s">
        <v>1356</v>
      </c>
      <c r="H1642" s="198" t="s">
        <v>88</v>
      </c>
      <c r="I1642" s="196" t="s">
        <v>11574</v>
      </c>
      <c r="M1642" s="198" t="s">
        <v>11575</v>
      </c>
      <c r="N1642" s="198" t="s">
        <v>11576</v>
      </c>
      <c r="O1642" s="196" t="s">
        <v>91</v>
      </c>
      <c r="P1642" s="198" t="s">
        <v>1783</v>
      </c>
      <c r="R1642" s="196" t="s">
        <v>47</v>
      </c>
      <c r="S1642" s="196" t="s">
        <v>45</v>
      </c>
      <c r="T1642" s="211">
        <v>2.52</v>
      </c>
      <c r="W1642" s="200" t="s">
        <v>93</v>
      </c>
      <c r="X1642" s="196" t="s">
        <v>103</v>
      </c>
      <c r="AA1642" s="196" t="s">
        <v>11577</v>
      </c>
      <c r="AB1642" s="196" t="s">
        <v>11578</v>
      </c>
      <c r="AC1642" s="200">
        <v>0</v>
      </c>
      <c r="AD1642" s="200" t="s">
        <v>8231</v>
      </c>
      <c r="AE1642" s="203" t="s">
        <v>505</v>
      </c>
      <c r="AF1642" s="212">
        <v>300000</v>
      </c>
    </row>
    <row r="1643" spans="1:33" ht="54" hidden="1" x14ac:dyDescent="0.25">
      <c r="A1643" s="209">
        <v>119864</v>
      </c>
      <c r="B1643" s="210">
        <v>4</v>
      </c>
      <c r="C1643" s="196" t="s">
        <v>85</v>
      </c>
      <c r="D1643" s="201">
        <v>41577</v>
      </c>
      <c r="E1643" s="196" t="s">
        <v>4103</v>
      </c>
      <c r="F1643" s="201">
        <v>44676</v>
      </c>
      <c r="G1643" s="196" t="s">
        <v>1356</v>
      </c>
      <c r="H1643" s="198" t="s">
        <v>88</v>
      </c>
      <c r="I1643" s="196" t="s">
        <v>11574</v>
      </c>
      <c r="M1643" s="198" t="s">
        <v>11575</v>
      </c>
      <c r="N1643" s="198" t="s">
        <v>11576</v>
      </c>
      <c r="O1643" s="196" t="s">
        <v>91</v>
      </c>
      <c r="P1643" s="198" t="s">
        <v>1783</v>
      </c>
      <c r="R1643" s="196" t="s">
        <v>47</v>
      </c>
      <c r="S1643" s="196" t="s">
        <v>45</v>
      </c>
      <c r="T1643" s="211">
        <v>2.52</v>
      </c>
      <c r="W1643" s="200" t="s">
        <v>93</v>
      </c>
      <c r="X1643" s="196" t="s">
        <v>103</v>
      </c>
      <c r="AA1643" s="196" t="s">
        <v>11579</v>
      </c>
      <c r="AB1643" s="196" t="s">
        <v>11578</v>
      </c>
      <c r="AC1643" s="200">
        <v>1</v>
      </c>
      <c r="AD1643" s="200" t="s">
        <v>8231</v>
      </c>
      <c r="AE1643" s="203" t="s">
        <v>505</v>
      </c>
      <c r="AF1643" s="212">
        <v>1500000</v>
      </c>
    </row>
    <row r="1644" spans="1:33" hidden="1" x14ac:dyDescent="0.25">
      <c r="A1644" s="209">
        <v>119901.01</v>
      </c>
      <c r="B1644" s="210">
        <v>2</v>
      </c>
      <c r="C1644" s="196" t="s">
        <v>114</v>
      </c>
      <c r="D1644" s="201">
        <v>41885</v>
      </c>
      <c r="E1644" s="196" t="s">
        <v>247</v>
      </c>
      <c r="F1644" s="201">
        <v>44109.875069444446</v>
      </c>
      <c r="G1644" s="196" t="s">
        <v>170</v>
      </c>
      <c r="H1644" s="198" t="s">
        <v>1828</v>
      </c>
      <c r="I1644" s="196" t="s">
        <v>518</v>
      </c>
      <c r="J1644" s="196" t="s">
        <v>101</v>
      </c>
      <c r="L1644" s="200" t="s">
        <v>101</v>
      </c>
      <c r="M1644" s="198" t="s">
        <v>11580</v>
      </c>
      <c r="N1644" s="198" t="s">
        <v>11581</v>
      </c>
      <c r="O1644" s="196" t="s">
        <v>1836</v>
      </c>
      <c r="P1644" s="198" t="s">
        <v>1897</v>
      </c>
      <c r="R1644" s="196" t="s">
        <v>47</v>
      </c>
      <c r="S1644" s="196" t="s">
        <v>45</v>
      </c>
      <c r="T1644" s="211">
        <v>0</v>
      </c>
      <c r="U1644" s="201">
        <v>43742</v>
      </c>
      <c r="W1644" s="200" t="s">
        <v>93</v>
      </c>
      <c r="X1644" s="196" t="s">
        <v>103</v>
      </c>
      <c r="AA1644" s="196" t="s">
        <v>11582</v>
      </c>
      <c r="AB1644" s="196" t="s">
        <v>11583</v>
      </c>
      <c r="AC1644" s="200">
        <v>0</v>
      </c>
      <c r="AD1644" s="200" t="s">
        <v>8231</v>
      </c>
      <c r="AE1644" s="212">
        <v>-36282.449999999997</v>
      </c>
      <c r="AF1644" s="212">
        <v>3717.55</v>
      </c>
      <c r="AG1644" s="198" t="s">
        <v>11584</v>
      </c>
    </row>
    <row r="1645" spans="1:33" hidden="1" x14ac:dyDescent="0.25">
      <c r="A1645" s="209">
        <v>119901.01</v>
      </c>
      <c r="B1645" s="210">
        <v>2</v>
      </c>
      <c r="C1645" s="196" t="s">
        <v>114</v>
      </c>
      <c r="D1645" s="201">
        <v>41885</v>
      </c>
      <c r="E1645" s="196" t="s">
        <v>247</v>
      </c>
      <c r="F1645" s="201">
        <v>44109.875069444446</v>
      </c>
      <c r="G1645" s="196" t="s">
        <v>170</v>
      </c>
      <c r="H1645" s="198" t="s">
        <v>1828</v>
      </c>
      <c r="I1645" s="196" t="s">
        <v>518</v>
      </c>
      <c r="J1645" s="196" t="s">
        <v>101</v>
      </c>
      <c r="L1645" s="200" t="s">
        <v>101</v>
      </c>
      <c r="M1645" s="198" t="s">
        <v>11580</v>
      </c>
      <c r="N1645" s="198" t="s">
        <v>11581</v>
      </c>
      <c r="O1645" s="196" t="s">
        <v>1836</v>
      </c>
      <c r="P1645" s="198" t="s">
        <v>1897</v>
      </c>
      <c r="R1645" s="196" t="s">
        <v>47</v>
      </c>
      <c r="S1645" s="196" t="s">
        <v>45</v>
      </c>
      <c r="T1645" s="211">
        <v>0</v>
      </c>
      <c r="U1645" s="201">
        <v>43742</v>
      </c>
      <c r="W1645" s="200" t="s">
        <v>93</v>
      </c>
      <c r="X1645" s="196" t="s">
        <v>103</v>
      </c>
      <c r="AA1645" s="196" t="s">
        <v>11585</v>
      </c>
      <c r="AB1645" s="196" t="s">
        <v>11583</v>
      </c>
      <c r="AC1645" s="200">
        <v>1</v>
      </c>
      <c r="AD1645" s="200" t="s">
        <v>8231</v>
      </c>
      <c r="AE1645" s="212">
        <v>11933.17</v>
      </c>
      <c r="AF1645" s="212">
        <v>16933.169999999998</v>
      </c>
      <c r="AG1645" s="198" t="s">
        <v>11584</v>
      </c>
    </row>
    <row r="1646" spans="1:33" hidden="1" x14ac:dyDescent="0.25">
      <c r="A1646" s="209">
        <v>119901.01</v>
      </c>
      <c r="B1646" s="210">
        <v>2</v>
      </c>
      <c r="C1646" s="196" t="s">
        <v>114</v>
      </c>
      <c r="D1646" s="201">
        <v>41885</v>
      </c>
      <c r="E1646" s="196" t="s">
        <v>247</v>
      </c>
      <c r="F1646" s="201">
        <v>44109.875069444446</v>
      </c>
      <c r="G1646" s="196" t="s">
        <v>170</v>
      </c>
      <c r="H1646" s="198" t="s">
        <v>1828</v>
      </c>
      <c r="I1646" s="196" t="s">
        <v>518</v>
      </c>
      <c r="J1646" s="196" t="s">
        <v>101</v>
      </c>
      <c r="L1646" s="200" t="s">
        <v>101</v>
      </c>
      <c r="M1646" s="198" t="s">
        <v>11580</v>
      </c>
      <c r="N1646" s="198" t="s">
        <v>11581</v>
      </c>
      <c r="O1646" s="196" t="s">
        <v>1836</v>
      </c>
      <c r="P1646" s="198" t="s">
        <v>1897</v>
      </c>
      <c r="R1646" s="196" t="s">
        <v>47</v>
      </c>
      <c r="S1646" s="196" t="s">
        <v>45</v>
      </c>
      <c r="T1646" s="211">
        <v>0</v>
      </c>
      <c r="U1646" s="201">
        <v>43742</v>
      </c>
      <c r="W1646" s="200" t="s">
        <v>93</v>
      </c>
      <c r="X1646" s="196" t="s">
        <v>103</v>
      </c>
      <c r="AA1646" s="196" t="s">
        <v>11586</v>
      </c>
      <c r="AB1646" s="196" t="s">
        <v>11583</v>
      </c>
      <c r="AC1646" s="200">
        <v>3</v>
      </c>
      <c r="AD1646" s="200" t="s">
        <v>8231</v>
      </c>
      <c r="AE1646" s="212">
        <v>4617.0600000000004</v>
      </c>
      <c r="AF1646" s="212">
        <v>57850.06</v>
      </c>
      <c r="AG1646" s="198" t="s">
        <v>11584</v>
      </c>
    </row>
    <row r="1647" spans="1:33" hidden="1" x14ac:dyDescent="0.25">
      <c r="A1647" s="209">
        <v>119955</v>
      </c>
      <c r="B1647" s="210">
        <v>2</v>
      </c>
      <c r="C1647" s="196" t="s">
        <v>114</v>
      </c>
      <c r="D1647" s="201">
        <v>41592</v>
      </c>
      <c r="E1647" s="196" t="s">
        <v>98</v>
      </c>
      <c r="F1647" s="201">
        <v>44272</v>
      </c>
      <c r="G1647" s="196" t="s">
        <v>98</v>
      </c>
      <c r="H1647" s="198" t="s">
        <v>123</v>
      </c>
      <c r="I1647" s="196" t="s">
        <v>11587</v>
      </c>
      <c r="J1647" s="196" t="s">
        <v>101</v>
      </c>
      <c r="L1647" s="200" t="s">
        <v>101</v>
      </c>
      <c r="M1647" s="198" t="s">
        <v>11588</v>
      </c>
      <c r="O1647" s="196" t="s">
        <v>438</v>
      </c>
      <c r="P1647" s="198" t="s">
        <v>439</v>
      </c>
      <c r="R1647" s="196" t="s">
        <v>39</v>
      </c>
      <c r="S1647" s="196" t="s">
        <v>46</v>
      </c>
      <c r="T1647" s="202" t="s">
        <v>505</v>
      </c>
      <c r="U1647" s="201">
        <v>42601</v>
      </c>
      <c r="W1647" s="200" t="s">
        <v>93</v>
      </c>
      <c r="X1647" s="196" t="s">
        <v>103</v>
      </c>
      <c r="Z1647" s="198" t="s">
        <v>11589</v>
      </c>
      <c r="AA1647" s="196" t="s">
        <v>11590</v>
      </c>
      <c r="AC1647" s="200">
        <v>3</v>
      </c>
      <c r="AD1647" s="200" t="s">
        <v>8274</v>
      </c>
      <c r="AE1647" s="203" t="s">
        <v>505</v>
      </c>
      <c r="AF1647" s="212">
        <v>3974854.15</v>
      </c>
      <c r="AG1647" s="198" t="s">
        <v>11591</v>
      </c>
    </row>
    <row r="1648" spans="1:33" hidden="1" x14ac:dyDescent="0.25">
      <c r="A1648" s="209">
        <v>119956.01</v>
      </c>
      <c r="B1648" s="210">
        <v>2</v>
      </c>
      <c r="C1648" s="196" t="s">
        <v>97</v>
      </c>
      <c r="D1648" s="201">
        <v>44336</v>
      </c>
      <c r="E1648" s="196" t="s">
        <v>98</v>
      </c>
      <c r="F1648" s="201">
        <v>44547.875208333331</v>
      </c>
      <c r="G1648" s="196" t="s">
        <v>108</v>
      </c>
      <c r="H1648" s="198" t="s">
        <v>399</v>
      </c>
      <c r="I1648" s="196" t="s">
        <v>1578</v>
      </c>
      <c r="J1648" s="196" t="s">
        <v>101</v>
      </c>
      <c r="L1648" s="200" t="s">
        <v>101</v>
      </c>
      <c r="M1648" s="198" t="s">
        <v>1579</v>
      </c>
      <c r="O1648" s="196" t="s">
        <v>438</v>
      </c>
      <c r="P1648" s="198" t="s">
        <v>439</v>
      </c>
      <c r="R1648" s="196" t="s">
        <v>39</v>
      </c>
      <c r="S1648" s="196" t="s">
        <v>46</v>
      </c>
      <c r="T1648" s="211">
        <v>0</v>
      </c>
      <c r="U1648" s="201">
        <v>44428</v>
      </c>
      <c r="W1648" s="200" t="s">
        <v>93</v>
      </c>
      <c r="X1648" s="196" t="s">
        <v>103</v>
      </c>
      <c r="Y1648" s="196" t="s">
        <v>32</v>
      </c>
      <c r="Z1648" s="198" t="s">
        <v>1580</v>
      </c>
      <c r="AA1648" s="196" t="s">
        <v>11592</v>
      </c>
      <c r="AC1648" s="200">
        <v>3</v>
      </c>
      <c r="AD1648" s="200" t="s">
        <v>8274</v>
      </c>
      <c r="AE1648" s="212">
        <v>626865</v>
      </c>
      <c r="AF1648" s="212">
        <v>703365</v>
      </c>
      <c r="AG1648" s="198" t="s">
        <v>1581</v>
      </c>
    </row>
    <row r="1649" spans="1:33" hidden="1" x14ac:dyDescent="0.25">
      <c r="A1649" s="209">
        <v>119959</v>
      </c>
      <c r="B1649" s="210">
        <v>4</v>
      </c>
      <c r="C1649" s="196" t="s">
        <v>114</v>
      </c>
      <c r="D1649" s="201">
        <v>41592</v>
      </c>
      <c r="E1649" s="196" t="s">
        <v>98</v>
      </c>
      <c r="F1649" s="201">
        <v>44462</v>
      </c>
      <c r="G1649" s="196" t="s">
        <v>98</v>
      </c>
      <c r="H1649" s="198" t="s">
        <v>254</v>
      </c>
      <c r="I1649" s="196" t="s">
        <v>3182</v>
      </c>
      <c r="J1649" s="196" t="s">
        <v>101</v>
      </c>
      <c r="L1649" s="200" t="s">
        <v>101</v>
      </c>
      <c r="M1649" s="198" t="s">
        <v>11593</v>
      </c>
      <c r="O1649" s="196" t="s">
        <v>438</v>
      </c>
      <c r="P1649" s="198" t="s">
        <v>439</v>
      </c>
      <c r="R1649" s="196" t="s">
        <v>39</v>
      </c>
      <c r="S1649" s="196" t="s">
        <v>46</v>
      </c>
      <c r="T1649" s="211">
        <v>0</v>
      </c>
      <c r="W1649" s="200" t="s">
        <v>93</v>
      </c>
      <c r="X1649" s="196" t="s">
        <v>13</v>
      </c>
      <c r="Z1649" s="198" t="s">
        <v>11594</v>
      </c>
      <c r="AA1649" s="196" t="s">
        <v>11595</v>
      </c>
      <c r="AC1649" s="200">
        <v>3</v>
      </c>
      <c r="AD1649" s="200" t="s">
        <v>8274</v>
      </c>
      <c r="AE1649" s="212">
        <v>-10.27</v>
      </c>
      <c r="AF1649" s="212">
        <v>31089.73</v>
      </c>
    </row>
    <row r="1650" spans="1:33" hidden="1" x14ac:dyDescent="0.25">
      <c r="A1650" s="209">
        <v>119962</v>
      </c>
      <c r="B1650" s="210">
        <v>4</v>
      </c>
      <c r="C1650" s="196" t="s">
        <v>114</v>
      </c>
      <c r="D1650" s="201">
        <v>41592</v>
      </c>
      <c r="E1650" s="196" t="s">
        <v>98</v>
      </c>
      <c r="F1650" s="201">
        <v>44271</v>
      </c>
      <c r="G1650" s="196" t="s">
        <v>98</v>
      </c>
      <c r="H1650" s="198" t="s">
        <v>2044</v>
      </c>
      <c r="M1650" s="198" t="s">
        <v>11596</v>
      </c>
      <c r="O1650" s="196" t="s">
        <v>438</v>
      </c>
      <c r="P1650" s="198" t="s">
        <v>439</v>
      </c>
      <c r="R1650" s="196" t="s">
        <v>39</v>
      </c>
      <c r="S1650" s="196" t="s">
        <v>46</v>
      </c>
      <c r="T1650" s="202" t="s">
        <v>505</v>
      </c>
      <c r="U1650" s="201">
        <v>42965</v>
      </c>
      <c r="W1650" s="200" t="s">
        <v>93</v>
      </c>
      <c r="X1650" s="196" t="s">
        <v>94</v>
      </c>
      <c r="Z1650" s="198" t="s">
        <v>11597</v>
      </c>
      <c r="AA1650" s="196" t="s">
        <v>11598</v>
      </c>
      <c r="AC1650" s="200">
        <v>3</v>
      </c>
      <c r="AD1650" s="200" t="s">
        <v>8274</v>
      </c>
      <c r="AE1650" s="203" t="s">
        <v>505</v>
      </c>
      <c r="AF1650" s="212">
        <v>1410620.87</v>
      </c>
      <c r="AG1650" s="198" t="s">
        <v>11599</v>
      </c>
    </row>
    <row r="1651" spans="1:33" ht="36" hidden="1" x14ac:dyDescent="0.25">
      <c r="A1651" s="209">
        <v>120004</v>
      </c>
      <c r="B1651" s="210">
        <v>1</v>
      </c>
      <c r="C1651" s="196" t="s">
        <v>85</v>
      </c>
      <c r="D1651" s="201">
        <v>41612</v>
      </c>
      <c r="E1651" s="196" t="s">
        <v>1764</v>
      </c>
      <c r="F1651" s="201">
        <v>44600</v>
      </c>
      <c r="G1651" s="196" t="s">
        <v>1745</v>
      </c>
      <c r="H1651" s="198" t="s">
        <v>297</v>
      </c>
      <c r="M1651" s="198" t="s">
        <v>1765</v>
      </c>
      <c r="N1651" s="198" t="s">
        <v>1766</v>
      </c>
      <c r="O1651" s="196" t="s">
        <v>91</v>
      </c>
      <c r="P1651" s="198" t="s">
        <v>1723</v>
      </c>
      <c r="R1651" s="196" t="s">
        <v>1724</v>
      </c>
      <c r="S1651" s="196" t="s">
        <v>41</v>
      </c>
      <c r="T1651" s="211">
        <v>0</v>
      </c>
      <c r="W1651" s="200" t="s">
        <v>93</v>
      </c>
      <c r="Y1651" s="196" t="s">
        <v>34</v>
      </c>
      <c r="AA1651" s="196" t="s">
        <v>11600</v>
      </c>
      <c r="AB1651" s="196" t="s">
        <v>11601</v>
      </c>
      <c r="AC1651" s="200">
        <v>0</v>
      </c>
      <c r="AD1651" s="200" t="s">
        <v>8231</v>
      </c>
      <c r="AE1651" s="203" t="s">
        <v>505</v>
      </c>
      <c r="AF1651" s="212">
        <v>50000</v>
      </c>
    </row>
    <row r="1652" spans="1:33" ht="36" hidden="1" x14ac:dyDescent="0.25">
      <c r="A1652" s="209">
        <v>120004</v>
      </c>
      <c r="B1652" s="210">
        <v>1</v>
      </c>
      <c r="C1652" s="196" t="s">
        <v>85</v>
      </c>
      <c r="D1652" s="201">
        <v>41612</v>
      </c>
      <c r="E1652" s="196" t="s">
        <v>1764</v>
      </c>
      <c r="F1652" s="201">
        <v>44600</v>
      </c>
      <c r="G1652" s="196" t="s">
        <v>1745</v>
      </c>
      <c r="H1652" s="198" t="s">
        <v>297</v>
      </c>
      <c r="M1652" s="198" t="s">
        <v>1765</v>
      </c>
      <c r="N1652" s="198" t="s">
        <v>1766</v>
      </c>
      <c r="O1652" s="196" t="s">
        <v>91</v>
      </c>
      <c r="P1652" s="198" t="s">
        <v>1723</v>
      </c>
      <c r="R1652" s="196" t="s">
        <v>1724</v>
      </c>
      <c r="S1652" s="196" t="s">
        <v>41</v>
      </c>
      <c r="T1652" s="211">
        <v>0</v>
      </c>
      <c r="W1652" s="200" t="s">
        <v>93</v>
      </c>
      <c r="Y1652" s="196" t="s">
        <v>34</v>
      </c>
      <c r="AA1652" s="196" t="s">
        <v>11602</v>
      </c>
      <c r="AB1652" s="196" t="s">
        <v>11601</v>
      </c>
      <c r="AC1652" s="200">
        <v>1</v>
      </c>
      <c r="AD1652" s="200" t="s">
        <v>8231</v>
      </c>
      <c r="AE1652" s="212">
        <v>893900</v>
      </c>
      <c r="AF1652" s="212">
        <v>1775000</v>
      </c>
    </row>
    <row r="1653" spans="1:33" ht="36" hidden="1" x14ac:dyDescent="0.25">
      <c r="A1653" s="209">
        <v>120004</v>
      </c>
      <c r="B1653" s="210">
        <v>1</v>
      </c>
      <c r="C1653" s="196" t="s">
        <v>85</v>
      </c>
      <c r="D1653" s="201">
        <v>41612</v>
      </c>
      <c r="E1653" s="196" t="s">
        <v>1764</v>
      </c>
      <c r="F1653" s="201">
        <v>44600</v>
      </c>
      <c r="G1653" s="196" t="s">
        <v>1745</v>
      </c>
      <c r="H1653" s="198" t="s">
        <v>297</v>
      </c>
      <c r="M1653" s="198" t="s">
        <v>1765</v>
      </c>
      <c r="N1653" s="198" t="s">
        <v>1766</v>
      </c>
      <c r="O1653" s="196" t="s">
        <v>91</v>
      </c>
      <c r="P1653" s="198" t="s">
        <v>1723</v>
      </c>
      <c r="R1653" s="196" t="s">
        <v>1724</v>
      </c>
      <c r="S1653" s="196" t="s">
        <v>41</v>
      </c>
      <c r="T1653" s="211">
        <v>0</v>
      </c>
      <c r="W1653" s="200" t="s">
        <v>93</v>
      </c>
      <c r="Y1653" s="196" t="s">
        <v>34</v>
      </c>
      <c r="AA1653" s="196" t="s">
        <v>11603</v>
      </c>
      <c r="AB1653" s="196" t="s">
        <v>11601</v>
      </c>
      <c r="AC1653" s="200">
        <v>2</v>
      </c>
      <c r="AD1653" s="200" t="s">
        <v>8231</v>
      </c>
      <c r="AE1653" s="212">
        <v>200000</v>
      </c>
      <c r="AF1653" s="212">
        <v>300000</v>
      </c>
    </row>
    <row r="1654" spans="1:33" ht="54" hidden="1" x14ac:dyDescent="0.25">
      <c r="A1654" s="209">
        <v>120004.01</v>
      </c>
      <c r="B1654" s="210">
        <v>1</v>
      </c>
      <c r="C1654" s="196" t="s">
        <v>85</v>
      </c>
      <c r="D1654" s="201">
        <v>42262</v>
      </c>
      <c r="E1654" s="196" t="s">
        <v>1728</v>
      </c>
      <c r="F1654" s="201">
        <v>44617</v>
      </c>
      <c r="G1654" s="196" t="s">
        <v>161</v>
      </c>
      <c r="H1654" s="198" t="s">
        <v>297</v>
      </c>
      <c r="M1654" s="198" t="s">
        <v>1729</v>
      </c>
      <c r="N1654" s="198" t="s">
        <v>1730</v>
      </c>
      <c r="O1654" s="196" t="s">
        <v>91</v>
      </c>
      <c r="P1654" s="198" t="s">
        <v>1723</v>
      </c>
      <c r="R1654" s="196" t="s">
        <v>1724</v>
      </c>
      <c r="S1654" s="196" t="s">
        <v>41</v>
      </c>
      <c r="T1654" s="211">
        <v>0</v>
      </c>
      <c r="W1654" s="200" t="s">
        <v>93</v>
      </c>
      <c r="X1654" s="196" t="s">
        <v>94</v>
      </c>
      <c r="Y1654" s="196" t="s">
        <v>30</v>
      </c>
      <c r="AA1654" s="196" t="s">
        <v>11604</v>
      </c>
      <c r="AB1654" s="196" t="s">
        <v>11605</v>
      </c>
      <c r="AC1654" s="200">
        <v>0</v>
      </c>
      <c r="AD1654" s="200" t="s">
        <v>8231</v>
      </c>
      <c r="AE1654" s="203" t="s">
        <v>505</v>
      </c>
      <c r="AF1654" s="212">
        <v>25000</v>
      </c>
    </row>
    <row r="1655" spans="1:33" ht="54" hidden="1" x14ac:dyDescent="0.25">
      <c r="A1655" s="209">
        <v>120004.01</v>
      </c>
      <c r="B1655" s="210">
        <v>1</v>
      </c>
      <c r="C1655" s="196" t="s">
        <v>85</v>
      </c>
      <c r="D1655" s="201">
        <v>42262</v>
      </c>
      <c r="E1655" s="196" t="s">
        <v>1728</v>
      </c>
      <c r="F1655" s="201">
        <v>44617</v>
      </c>
      <c r="G1655" s="196" t="s">
        <v>161</v>
      </c>
      <c r="H1655" s="198" t="s">
        <v>297</v>
      </c>
      <c r="M1655" s="198" t="s">
        <v>1729</v>
      </c>
      <c r="N1655" s="198" t="s">
        <v>1730</v>
      </c>
      <c r="O1655" s="196" t="s">
        <v>91</v>
      </c>
      <c r="P1655" s="198" t="s">
        <v>1723</v>
      </c>
      <c r="R1655" s="196" t="s">
        <v>1724</v>
      </c>
      <c r="S1655" s="196" t="s">
        <v>41</v>
      </c>
      <c r="T1655" s="211">
        <v>0</v>
      </c>
      <c r="W1655" s="200" t="s">
        <v>93</v>
      </c>
      <c r="X1655" s="196" t="s">
        <v>94</v>
      </c>
      <c r="Y1655" s="196" t="s">
        <v>30</v>
      </c>
      <c r="AA1655" s="196" t="s">
        <v>11606</v>
      </c>
      <c r="AB1655" s="196" t="s">
        <v>11605</v>
      </c>
      <c r="AC1655" s="200">
        <v>1</v>
      </c>
      <c r="AD1655" s="200" t="s">
        <v>8231</v>
      </c>
      <c r="AE1655" s="212">
        <v>75000</v>
      </c>
      <c r="AF1655" s="212">
        <v>265000</v>
      </c>
    </row>
    <row r="1656" spans="1:33" hidden="1" x14ac:dyDescent="0.25">
      <c r="A1656" s="209">
        <v>120022</v>
      </c>
      <c r="B1656" s="210">
        <v>4</v>
      </c>
      <c r="C1656" s="196" t="s">
        <v>114</v>
      </c>
      <c r="D1656" s="201">
        <v>41619</v>
      </c>
      <c r="E1656" s="196" t="s">
        <v>98</v>
      </c>
      <c r="F1656" s="201">
        <v>44462</v>
      </c>
      <c r="G1656" s="196" t="s">
        <v>98</v>
      </c>
      <c r="H1656" s="198" t="s">
        <v>770</v>
      </c>
      <c r="M1656" s="198" t="s">
        <v>11607</v>
      </c>
      <c r="O1656" s="196" t="s">
        <v>438</v>
      </c>
      <c r="P1656" s="198" t="s">
        <v>439</v>
      </c>
      <c r="R1656" s="196" t="s">
        <v>39</v>
      </c>
      <c r="S1656" s="196" t="s">
        <v>46</v>
      </c>
      <c r="T1656" s="202" t="s">
        <v>505</v>
      </c>
      <c r="W1656" s="200" t="s">
        <v>93</v>
      </c>
      <c r="X1656" s="196" t="s">
        <v>103</v>
      </c>
      <c r="Z1656" s="198" t="s">
        <v>11608</v>
      </c>
      <c r="AA1656" s="196" t="s">
        <v>11609</v>
      </c>
      <c r="AC1656" s="200">
        <v>3</v>
      </c>
      <c r="AD1656" s="200" t="s">
        <v>8274</v>
      </c>
      <c r="AE1656" s="212">
        <v>-1234.18</v>
      </c>
      <c r="AF1656" s="212">
        <v>53265.82</v>
      </c>
    </row>
    <row r="1657" spans="1:33" ht="36" hidden="1" x14ac:dyDescent="0.25">
      <c r="A1657" s="209">
        <v>120046</v>
      </c>
      <c r="B1657" s="210">
        <v>1</v>
      </c>
      <c r="C1657" s="196" t="s">
        <v>114</v>
      </c>
      <c r="D1657" s="201">
        <v>41646</v>
      </c>
      <c r="E1657" s="196" t="s">
        <v>1833</v>
      </c>
      <c r="F1657" s="201">
        <v>44502</v>
      </c>
      <c r="G1657" s="196" t="s">
        <v>161</v>
      </c>
      <c r="H1657" s="198" t="s">
        <v>190</v>
      </c>
      <c r="I1657" s="196" t="s">
        <v>172</v>
      </c>
      <c r="J1657" s="196" t="s">
        <v>101</v>
      </c>
      <c r="L1657" s="200" t="s">
        <v>101</v>
      </c>
      <c r="M1657" s="198" t="s">
        <v>11610</v>
      </c>
      <c r="N1657" s="198" t="s">
        <v>11611</v>
      </c>
      <c r="O1657" s="196" t="s">
        <v>1836</v>
      </c>
      <c r="P1657" s="198" t="s">
        <v>1835</v>
      </c>
      <c r="R1657" s="196" t="s">
        <v>47</v>
      </c>
      <c r="S1657" s="196" t="s">
        <v>45</v>
      </c>
      <c r="T1657" s="211">
        <v>0.43</v>
      </c>
      <c r="U1657" s="201">
        <v>43742</v>
      </c>
      <c r="W1657" s="200" t="s">
        <v>93</v>
      </c>
      <c r="X1657" s="196" t="s">
        <v>13</v>
      </c>
      <c r="AA1657" s="196" t="s">
        <v>11612</v>
      </c>
      <c r="AB1657" s="196" t="s">
        <v>11613</v>
      </c>
      <c r="AC1657" s="200">
        <v>0</v>
      </c>
      <c r="AD1657" s="200" t="s">
        <v>93</v>
      </c>
      <c r="AE1657" s="203" t="s">
        <v>505</v>
      </c>
      <c r="AF1657" s="212">
        <v>49709.63</v>
      </c>
      <c r="AG1657" s="198" t="s">
        <v>11614</v>
      </c>
    </row>
    <row r="1658" spans="1:33" ht="36" hidden="1" x14ac:dyDescent="0.25">
      <c r="A1658" s="209">
        <v>120046</v>
      </c>
      <c r="B1658" s="210">
        <v>1</v>
      </c>
      <c r="C1658" s="196" t="s">
        <v>114</v>
      </c>
      <c r="D1658" s="201">
        <v>41646</v>
      </c>
      <c r="E1658" s="196" t="s">
        <v>1833</v>
      </c>
      <c r="F1658" s="201">
        <v>44502</v>
      </c>
      <c r="G1658" s="196" t="s">
        <v>161</v>
      </c>
      <c r="H1658" s="198" t="s">
        <v>190</v>
      </c>
      <c r="I1658" s="196" t="s">
        <v>172</v>
      </c>
      <c r="J1658" s="196" t="s">
        <v>101</v>
      </c>
      <c r="L1658" s="200" t="s">
        <v>101</v>
      </c>
      <c r="M1658" s="198" t="s">
        <v>11610</v>
      </c>
      <c r="N1658" s="198" t="s">
        <v>11611</v>
      </c>
      <c r="O1658" s="196" t="s">
        <v>1836</v>
      </c>
      <c r="P1658" s="198" t="s">
        <v>1835</v>
      </c>
      <c r="R1658" s="196" t="s">
        <v>47</v>
      </c>
      <c r="S1658" s="196" t="s">
        <v>45</v>
      </c>
      <c r="T1658" s="211">
        <v>0.43</v>
      </c>
      <c r="U1658" s="201">
        <v>43742</v>
      </c>
      <c r="W1658" s="200" t="s">
        <v>93</v>
      </c>
      <c r="X1658" s="196" t="s">
        <v>13</v>
      </c>
      <c r="AA1658" s="196" t="s">
        <v>11615</v>
      </c>
      <c r="AB1658" s="196" t="s">
        <v>11616</v>
      </c>
      <c r="AC1658" s="200">
        <v>1</v>
      </c>
      <c r="AD1658" s="200" t="s">
        <v>8231</v>
      </c>
      <c r="AE1658" s="212">
        <v>-5095.72</v>
      </c>
      <c r="AF1658" s="212">
        <v>14904.28</v>
      </c>
      <c r="AG1658" s="198" t="s">
        <v>11614</v>
      </c>
    </row>
    <row r="1659" spans="1:33" ht="36" hidden="1" x14ac:dyDescent="0.25">
      <c r="A1659" s="209">
        <v>120046</v>
      </c>
      <c r="B1659" s="210">
        <v>1</v>
      </c>
      <c r="C1659" s="196" t="s">
        <v>114</v>
      </c>
      <c r="D1659" s="201">
        <v>41646</v>
      </c>
      <c r="E1659" s="196" t="s">
        <v>1833</v>
      </c>
      <c r="F1659" s="201">
        <v>44502</v>
      </c>
      <c r="G1659" s="196" t="s">
        <v>161</v>
      </c>
      <c r="H1659" s="198" t="s">
        <v>190</v>
      </c>
      <c r="I1659" s="196" t="s">
        <v>172</v>
      </c>
      <c r="J1659" s="196" t="s">
        <v>101</v>
      </c>
      <c r="L1659" s="200" t="s">
        <v>101</v>
      </c>
      <c r="M1659" s="198" t="s">
        <v>11610</v>
      </c>
      <c r="N1659" s="198" t="s">
        <v>11611</v>
      </c>
      <c r="O1659" s="196" t="s">
        <v>1836</v>
      </c>
      <c r="P1659" s="198" t="s">
        <v>1835</v>
      </c>
      <c r="R1659" s="196" t="s">
        <v>47</v>
      </c>
      <c r="S1659" s="196" t="s">
        <v>45</v>
      </c>
      <c r="T1659" s="211">
        <v>0.43</v>
      </c>
      <c r="U1659" s="201">
        <v>43742</v>
      </c>
      <c r="W1659" s="200" t="s">
        <v>93</v>
      </c>
      <c r="X1659" s="196" t="s">
        <v>13</v>
      </c>
      <c r="AA1659" s="196" t="s">
        <v>11617</v>
      </c>
      <c r="AB1659" s="196" t="s">
        <v>11616</v>
      </c>
      <c r="AC1659" s="200">
        <v>3</v>
      </c>
      <c r="AD1659" s="200" t="s">
        <v>8231</v>
      </c>
      <c r="AE1659" s="212">
        <v>3711.16</v>
      </c>
      <c r="AF1659" s="212">
        <v>231211.16</v>
      </c>
      <c r="AG1659" s="198" t="s">
        <v>11614</v>
      </c>
    </row>
    <row r="1660" spans="1:33" hidden="1" x14ac:dyDescent="0.25">
      <c r="A1660" s="209">
        <v>120051</v>
      </c>
      <c r="B1660" s="210">
        <v>3</v>
      </c>
      <c r="C1660" s="196" t="s">
        <v>97</v>
      </c>
      <c r="D1660" s="201">
        <v>41647</v>
      </c>
      <c r="E1660" s="196" t="s">
        <v>3312</v>
      </c>
      <c r="F1660" s="201">
        <v>44256.875092592592</v>
      </c>
      <c r="G1660" s="196" t="s">
        <v>108</v>
      </c>
      <c r="H1660" s="198" t="s">
        <v>1489</v>
      </c>
      <c r="I1660" s="196" t="s">
        <v>1505</v>
      </c>
      <c r="J1660" s="196" t="s">
        <v>1506</v>
      </c>
      <c r="M1660" s="198" t="s">
        <v>3435</v>
      </c>
      <c r="O1660" s="196" t="s">
        <v>1509</v>
      </c>
      <c r="P1660" s="198" t="s">
        <v>1789</v>
      </c>
      <c r="R1660" s="196" t="s">
        <v>47</v>
      </c>
      <c r="S1660" s="196" t="s">
        <v>45</v>
      </c>
      <c r="T1660" s="202" t="s">
        <v>505</v>
      </c>
      <c r="U1660" s="201">
        <v>42965</v>
      </c>
      <c r="W1660" s="200" t="s">
        <v>93</v>
      </c>
      <c r="X1660" s="196" t="s">
        <v>103</v>
      </c>
      <c r="AA1660" s="196" t="s">
        <v>11618</v>
      </c>
      <c r="AC1660" s="200">
        <v>1</v>
      </c>
      <c r="AD1660" s="200" t="s">
        <v>8250</v>
      </c>
      <c r="AE1660" s="212">
        <v>475.42</v>
      </c>
      <c r="AF1660" s="212">
        <v>255885.42</v>
      </c>
      <c r="AG1660" s="198" t="s">
        <v>3436</v>
      </c>
    </row>
    <row r="1661" spans="1:33" hidden="1" x14ac:dyDescent="0.25">
      <c r="A1661" s="209">
        <v>120051</v>
      </c>
      <c r="B1661" s="210">
        <v>3</v>
      </c>
      <c r="C1661" s="196" t="s">
        <v>97</v>
      </c>
      <c r="D1661" s="201">
        <v>41647</v>
      </c>
      <c r="E1661" s="196" t="s">
        <v>3312</v>
      </c>
      <c r="F1661" s="201">
        <v>44256.875092592592</v>
      </c>
      <c r="G1661" s="196" t="s">
        <v>108</v>
      </c>
      <c r="H1661" s="198" t="s">
        <v>1489</v>
      </c>
      <c r="I1661" s="196" t="s">
        <v>1505</v>
      </c>
      <c r="J1661" s="196" t="s">
        <v>1506</v>
      </c>
      <c r="M1661" s="198" t="s">
        <v>3435</v>
      </c>
      <c r="O1661" s="196" t="s">
        <v>1509</v>
      </c>
      <c r="P1661" s="198" t="s">
        <v>1789</v>
      </c>
      <c r="R1661" s="196" t="s">
        <v>47</v>
      </c>
      <c r="S1661" s="196" t="s">
        <v>45</v>
      </c>
      <c r="T1661" s="202" t="s">
        <v>505</v>
      </c>
      <c r="U1661" s="201">
        <v>42965</v>
      </c>
      <c r="W1661" s="200" t="s">
        <v>93</v>
      </c>
      <c r="X1661" s="196" t="s">
        <v>103</v>
      </c>
      <c r="AA1661" s="196" t="s">
        <v>11619</v>
      </c>
      <c r="AC1661" s="200">
        <v>2</v>
      </c>
      <c r="AD1661" s="200" t="s">
        <v>8250</v>
      </c>
      <c r="AE1661" s="212">
        <v>-617.64</v>
      </c>
      <c r="AF1661" s="212">
        <v>1602382.36</v>
      </c>
      <c r="AG1661" s="198" t="s">
        <v>3436</v>
      </c>
    </row>
    <row r="1662" spans="1:33" hidden="1" x14ac:dyDescent="0.25">
      <c r="A1662" s="209">
        <v>120051</v>
      </c>
      <c r="B1662" s="210">
        <v>3</v>
      </c>
      <c r="C1662" s="196" t="s">
        <v>97</v>
      </c>
      <c r="D1662" s="201">
        <v>41647</v>
      </c>
      <c r="E1662" s="196" t="s">
        <v>3312</v>
      </c>
      <c r="F1662" s="201">
        <v>44256.875092592592</v>
      </c>
      <c r="G1662" s="196" t="s">
        <v>108</v>
      </c>
      <c r="H1662" s="198" t="s">
        <v>1489</v>
      </c>
      <c r="I1662" s="196" t="s">
        <v>1505</v>
      </c>
      <c r="J1662" s="196" t="s">
        <v>1506</v>
      </c>
      <c r="M1662" s="198" t="s">
        <v>3435</v>
      </c>
      <c r="O1662" s="196" t="s">
        <v>1509</v>
      </c>
      <c r="P1662" s="198" t="s">
        <v>1789</v>
      </c>
      <c r="R1662" s="196" t="s">
        <v>47</v>
      </c>
      <c r="S1662" s="196" t="s">
        <v>45</v>
      </c>
      <c r="T1662" s="202" t="s">
        <v>505</v>
      </c>
      <c r="U1662" s="201">
        <v>42965</v>
      </c>
      <c r="W1662" s="200" t="s">
        <v>93</v>
      </c>
      <c r="X1662" s="196" t="s">
        <v>103</v>
      </c>
      <c r="AA1662" s="196" t="s">
        <v>11620</v>
      </c>
      <c r="AC1662" s="200">
        <v>3</v>
      </c>
      <c r="AD1662" s="200" t="s">
        <v>8250</v>
      </c>
      <c r="AE1662" s="203" t="s">
        <v>505</v>
      </c>
      <c r="AF1662" s="212">
        <v>2399923</v>
      </c>
      <c r="AG1662" s="198" t="s">
        <v>3436</v>
      </c>
    </row>
    <row r="1663" spans="1:33" ht="54" hidden="1" x14ac:dyDescent="0.25">
      <c r="A1663" s="209">
        <v>120056</v>
      </c>
      <c r="B1663" s="210">
        <v>1</v>
      </c>
      <c r="C1663" s="196" t="s">
        <v>114</v>
      </c>
      <c r="D1663" s="201">
        <v>41648</v>
      </c>
      <c r="E1663" s="196" t="s">
        <v>1892</v>
      </c>
      <c r="F1663" s="201">
        <v>44538</v>
      </c>
      <c r="G1663" s="196" t="s">
        <v>170</v>
      </c>
      <c r="H1663" s="198" t="s">
        <v>297</v>
      </c>
      <c r="I1663" s="196" t="s">
        <v>11621</v>
      </c>
      <c r="K1663" s="196" t="s">
        <v>11622</v>
      </c>
      <c r="L1663" s="200" t="s">
        <v>183</v>
      </c>
      <c r="M1663" s="198" t="s">
        <v>11623</v>
      </c>
      <c r="N1663" s="198" t="s">
        <v>11624</v>
      </c>
      <c r="O1663" s="196" t="s">
        <v>1836</v>
      </c>
      <c r="P1663" s="198" t="s">
        <v>1835</v>
      </c>
      <c r="R1663" s="196" t="s">
        <v>47</v>
      </c>
      <c r="S1663" s="196" t="s">
        <v>45</v>
      </c>
      <c r="T1663" s="211">
        <v>0.37</v>
      </c>
      <c r="U1663" s="201">
        <v>43441</v>
      </c>
      <c r="W1663" s="200" t="s">
        <v>93</v>
      </c>
      <c r="X1663" s="196" t="s">
        <v>103</v>
      </c>
      <c r="AA1663" s="196" t="s">
        <v>11625</v>
      </c>
      <c r="AB1663" s="196" t="s">
        <v>11626</v>
      </c>
      <c r="AC1663" s="200">
        <v>0</v>
      </c>
      <c r="AD1663" s="200" t="s">
        <v>8231</v>
      </c>
      <c r="AE1663" s="212">
        <v>38763.519999999997</v>
      </c>
      <c r="AF1663" s="212">
        <v>150763.51999999999</v>
      </c>
      <c r="AG1663" s="198" t="s">
        <v>11627</v>
      </c>
    </row>
    <row r="1664" spans="1:33" ht="54" hidden="1" x14ac:dyDescent="0.25">
      <c r="A1664" s="209">
        <v>120056</v>
      </c>
      <c r="B1664" s="210">
        <v>1</v>
      </c>
      <c r="C1664" s="196" t="s">
        <v>114</v>
      </c>
      <c r="D1664" s="201">
        <v>41648</v>
      </c>
      <c r="E1664" s="196" t="s">
        <v>1892</v>
      </c>
      <c r="F1664" s="201">
        <v>44538</v>
      </c>
      <c r="G1664" s="196" t="s">
        <v>170</v>
      </c>
      <c r="H1664" s="198" t="s">
        <v>297</v>
      </c>
      <c r="I1664" s="196" t="s">
        <v>11621</v>
      </c>
      <c r="K1664" s="196" t="s">
        <v>11622</v>
      </c>
      <c r="L1664" s="200" t="s">
        <v>183</v>
      </c>
      <c r="M1664" s="198" t="s">
        <v>11623</v>
      </c>
      <c r="N1664" s="198" t="s">
        <v>11624</v>
      </c>
      <c r="O1664" s="196" t="s">
        <v>1836</v>
      </c>
      <c r="P1664" s="198" t="s">
        <v>1835</v>
      </c>
      <c r="R1664" s="196" t="s">
        <v>47</v>
      </c>
      <c r="S1664" s="196" t="s">
        <v>45</v>
      </c>
      <c r="T1664" s="211">
        <v>0.37</v>
      </c>
      <c r="U1664" s="201">
        <v>43441</v>
      </c>
      <c r="W1664" s="200" t="s">
        <v>93</v>
      </c>
      <c r="X1664" s="196" t="s">
        <v>103</v>
      </c>
      <c r="AA1664" s="196" t="s">
        <v>11628</v>
      </c>
      <c r="AB1664" s="196" t="s">
        <v>11626</v>
      </c>
      <c r="AC1664" s="200">
        <v>1</v>
      </c>
      <c r="AD1664" s="200" t="s">
        <v>8231</v>
      </c>
      <c r="AE1664" s="212">
        <v>-38075.440000000002</v>
      </c>
      <c r="AF1664" s="212">
        <v>9924.56</v>
      </c>
      <c r="AG1664" s="198" t="s">
        <v>11627</v>
      </c>
    </row>
    <row r="1665" spans="1:33" ht="54" hidden="1" x14ac:dyDescent="0.25">
      <c r="A1665" s="209">
        <v>120056</v>
      </c>
      <c r="B1665" s="210">
        <v>1</v>
      </c>
      <c r="C1665" s="196" t="s">
        <v>114</v>
      </c>
      <c r="D1665" s="201">
        <v>41648</v>
      </c>
      <c r="E1665" s="196" t="s">
        <v>1892</v>
      </c>
      <c r="F1665" s="201">
        <v>44538</v>
      </c>
      <c r="G1665" s="196" t="s">
        <v>170</v>
      </c>
      <c r="H1665" s="198" t="s">
        <v>297</v>
      </c>
      <c r="I1665" s="196" t="s">
        <v>11621</v>
      </c>
      <c r="K1665" s="196" t="s">
        <v>11622</v>
      </c>
      <c r="L1665" s="200" t="s">
        <v>183</v>
      </c>
      <c r="M1665" s="198" t="s">
        <v>11623</v>
      </c>
      <c r="N1665" s="198" t="s">
        <v>11624</v>
      </c>
      <c r="O1665" s="196" t="s">
        <v>1836</v>
      </c>
      <c r="P1665" s="198" t="s">
        <v>1835</v>
      </c>
      <c r="R1665" s="196" t="s">
        <v>47</v>
      </c>
      <c r="S1665" s="196" t="s">
        <v>45</v>
      </c>
      <c r="T1665" s="211">
        <v>0.37</v>
      </c>
      <c r="U1665" s="201">
        <v>43441</v>
      </c>
      <c r="W1665" s="200" t="s">
        <v>93</v>
      </c>
      <c r="X1665" s="196" t="s">
        <v>103</v>
      </c>
      <c r="AA1665" s="196" t="s">
        <v>11629</v>
      </c>
      <c r="AB1665" s="196" t="s">
        <v>11626</v>
      </c>
      <c r="AC1665" s="200">
        <v>2</v>
      </c>
      <c r="AD1665" s="200" t="s">
        <v>8231</v>
      </c>
      <c r="AE1665" s="212">
        <v>-725296.75</v>
      </c>
      <c r="AF1665" s="212">
        <v>56703.25</v>
      </c>
      <c r="AG1665" s="198" t="s">
        <v>11627</v>
      </c>
    </row>
    <row r="1666" spans="1:33" ht="54" hidden="1" x14ac:dyDescent="0.25">
      <c r="A1666" s="209">
        <v>120056</v>
      </c>
      <c r="B1666" s="210">
        <v>1</v>
      </c>
      <c r="C1666" s="196" t="s">
        <v>114</v>
      </c>
      <c r="D1666" s="201">
        <v>41648</v>
      </c>
      <c r="E1666" s="196" t="s">
        <v>1892</v>
      </c>
      <c r="F1666" s="201">
        <v>44538</v>
      </c>
      <c r="G1666" s="196" t="s">
        <v>170</v>
      </c>
      <c r="H1666" s="198" t="s">
        <v>297</v>
      </c>
      <c r="I1666" s="196" t="s">
        <v>11621</v>
      </c>
      <c r="K1666" s="196" t="s">
        <v>11622</v>
      </c>
      <c r="L1666" s="200" t="s">
        <v>183</v>
      </c>
      <c r="M1666" s="198" t="s">
        <v>11623</v>
      </c>
      <c r="N1666" s="198" t="s">
        <v>11624</v>
      </c>
      <c r="O1666" s="196" t="s">
        <v>1836</v>
      </c>
      <c r="P1666" s="198" t="s">
        <v>1835</v>
      </c>
      <c r="R1666" s="196" t="s">
        <v>47</v>
      </c>
      <c r="S1666" s="196" t="s">
        <v>45</v>
      </c>
      <c r="T1666" s="211">
        <v>0.37</v>
      </c>
      <c r="U1666" s="201">
        <v>43441</v>
      </c>
      <c r="W1666" s="200" t="s">
        <v>93</v>
      </c>
      <c r="X1666" s="196" t="s">
        <v>103</v>
      </c>
      <c r="AA1666" s="196" t="s">
        <v>11630</v>
      </c>
      <c r="AB1666" s="196" t="s">
        <v>11626</v>
      </c>
      <c r="AC1666" s="200">
        <v>3</v>
      </c>
      <c r="AD1666" s="200" t="s">
        <v>8231</v>
      </c>
      <c r="AE1666" s="212">
        <v>-23337.22</v>
      </c>
      <c r="AF1666" s="212">
        <v>1230397.78</v>
      </c>
      <c r="AG1666" s="198" t="s">
        <v>11627</v>
      </c>
    </row>
    <row r="1667" spans="1:33" hidden="1" x14ac:dyDescent="0.25">
      <c r="A1667" s="209">
        <v>120064</v>
      </c>
      <c r="B1667" s="210">
        <v>1</v>
      </c>
      <c r="C1667" s="196" t="s">
        <v>114</v>
      </c>
      <c r="D1667" s="201">
        <v>41652</v>
      </c>
      <c r="E1667" s="196" t="s">
        <v>3312</v>
      </c>
      <c r="F1667" s="201">
        <v>44684</v>
      </c>
      <c r="G1667" s="196" t="s">
        <v>87</v>
      </c>
      <c r="H1667" s="198" t="s">
        <v>1588</v>
      </c>
      <c r="I1667" s="196" t="s">
        <v>1505</v>
      </c>
      <c r="J1667" s="196" t="s">
        <v>1506</v>
      </c>
      <c r="M1667" s="198" t="s">
        <v>11631</v>
      </c>
      <c r="O1667" s="196" t="s">
        <v>1509</v>
      </c>
      <c r="P1667" s="198" t="s">
        <v>92</v>
      </c>
      <c r="R1667" s="196" t="s">
        <v>47</v>
      </c>
      <c r="S1667" s="196" t="s">
        <v>41</v>
      </c>
      <c r="T1667" s="211">
        <v>0.28100000000000003</v>
      </c>
      <c r="U1667" s="201">
        <v>43812</v>
      </c>
      <c r="W1667" s="200" t="s">
        <v>93</v>
      </c>
      <c r="X1667" s="196" t="s">
        <v>103</v>
      </c>
      <c r="AA1667" s="196" t="s">
        <v>11632</v>
      </c>
      <c r="AC1667" s="200">
        <v>1</v>
      </c>
      <c r="AD1667" s="200" t="s">
        <v>8250</v>
      </c>
      <c r="AE1667" s="212">
        <v>3008.12</v>
      </c>
      <c r="AF1667" s="212">
        <v>137008.12</v>
      </c>
      <c r="AG1667" s="198" t="s">
        <v>11633</v>
      </c>
    </row>
    <row r="1668" spans="1:33" hidden="1" x14ac:dyDescent="0.25">
      <c r="A1668" s="209">
        <v>120064</v>
      </c>
      <c r="B1668" s="210">
        <v>1</v>
      </c>
      <c r="C1668" s="196" t="s">
        <v>114</v>
      </c>
      <c r="D1668" s="201">
        <v>41652</v>
      </c>
      <c r="E1668" s="196" t="s">
        <v>3312</v>
      </c>
      <c r="F1668" s="201">
        <v>44684</v>
      </c>
      <c r="G1668" s="196" t="s">
        <v>87</v>
      </c>
      <c r="H1668" s="198" t="s">
        <v>1588</v>
      </c>
      <c r="I1668" s="196" t="s">
        <v>1505</v>
      </c>
      <c r="J1668" s="196" t="s">
        <v>1506</v>
      </c>
      <c r="M1668" s="198" t="s">
        <v>11631</v>
      </c>
      <c r="O1668" s="196" t="s">
        <v>1509</v>
      </c>
      <c r="P1668" s="198" t="s">
        <v>92</v>
      </c>
      <c r="R1668" s="196" t="s">
        <v>47</v>
      </c>
      <c r="S1668" s="196" t="s">
        <v>41</v>
      </c>
      <c r="T1668" s="211">
        <v>0.28100000000000003</v>
      </c>
      <c r="U1668" s="201">
        <v>43812</v>
      </c>
      <c r="W1668" s="200" t="s">
        <v>93</v>
      </c>
      <c r="X1668" s="196" t="s">
        <v>103</v>
      </c>
      <c r="AA1668" s="196" t="s">
        <v>11634</v>
      </c>
      <c r="AC1668" s="200">
        <v>2</v>
      </c>
      <c r="AD1668" s="200" t="s">
        <v>8250</v>
      </c>
      <c r="AE1668" s="212">
        <v>-212217.36</v>
      </c>
      <c r="AF1668" s="212">
        <v>10077.64</v>
      </c>
      <c r="AG1668" s="198" t="s">
        <v>11633</v>
      </c>
    </row>
    <row r="1669" spans="1:33" hidden="1" x14ac:dyDescent="0.25">
      <c r="A1669" s="209">
        <v>120064</v>
      </c>
      <c r="B1669" s="210">
        <v>1</v>
      </c>
      <c r="C1669" s="196" t="s">
        <v>114</v>
      </c>
      <c r="D1669" s="201">
        <v>41652</v>
      </c>
      <c r="E1669" s="196" t="s">
        <v>3312</v>
      </c>
      <c r="F1669" s="201">
        <v>44684</v>
      </c>
      <c r="G1669" s="196" t="s">
        <v>87</v>
      </c>
      <c r="H1669" s="198" t="s">
        <v>1588</v>
      </c>
      <c r="I1669" s="196" t="s">
        <v>1505</v>
      </c>
      <c r="J1669" s="196" t="s">
        <v>1506</v>
      </c>
      <c r="M1669" s="198" t="s">
        <v>11631</v>
      </c>
      <c r="O1669" s="196" t="s">
        <v>1509</v>
      </c>
      <c r="P1669" s="198" t="s">
        <v>92</v>
      </c>
      <c r="R1669" s="196" t="s">
        <v>47</v>
      </c>
      <c r="S1669" s="196" t="s">
        <v>41</v>
      </c>
      <c r="T1669" s="211">
        <v>0.28100000000000003</v>
      </c>
      <c r="U1669" s="201">
        <v>43812</v>
      </c>
      <c r="W1669" s="200" t="s">
        <v>93</v>
      </c>
      <c r="X1669" s="196" t="s">
        <v>103</v>
      </c>
      <c r="AA1669" s="196" t="s">
        <v>11635</v>
      </c>
      <c r="AC1669" s="200">
        <v>3</v>
      </c>
      <c r="AD1669" s="200" t="s">
        <v>8250</v>
      </c>
      <c r="AE1669" s="212">
        <v>2288.06</v>
      </c>
      <c r="AF1669" s="212">
        <v>1352286.06</v>
      </c>
      <c r="AG1669" s="198" t="s">
        <v>11633</v>
      </c>
    </row>
    <row r="1670" spans="1:33" hidden="1" x14ac:dyDescent="0.25">
      <c r="A1670" s="209">
        <v>120065</v>
      </c>
      <c r="B1670" s="210">
        <v>3</v>
      </c>
      <c r="C1670" s="196" t="s">
        <v>122</v>
      </c>
      <c r="D1670" s="201">
        <v>41652</v>
      </c>
      <c r="E1670" s="196" t="s">
        <v>1892</v>
      </c>
      <c r="F1670" s="201">
        <v>44385</v>
      </c>
      <c r="G1670" s="196" t="s">
        <v>241</v>
      </c>
      <c r="H1670" s="198" t="s">
        <v>140</v>
      </c>
      <c r="I1670" s="196" t="s">
        <v>1558</v>
      </c>
      <c r="J1670" s="196" t="s">
        <v>101</v>
      </c>
      <c r="L1670" s="200" t="s">
        <v>101</v>
      </c>
      <c r="M1670" s="198" t="s">
        <v>3246</v>
      </c>
      <c r="N1670" s="198" t="s">
        <v>1906</v>
      </c>
      <c r="O1670" s="196" t="s">
        <v>1836</v>
      </c>
      <c r="P1670" s="198" t="s">
        <v>1906</v>
      </c>
      <c r="R1670" s="196" t="s">
        <v>47</v>
      </c>
      <c r="S1670" s="196" t="s">
        <v>45</v>
      </c>
      <c r="T1670" s="211">
        <v>0.1</v>
      </c>
      <c r="U1670" s="201">
        <v>44365</v>
      </c>
      <c r="W1670" s="200" t="s">
        <v>93</v>
      </c>
      <c r="X1670" s="196" t="s">
        <v>13</v>
      </c>
      <c r="AA1670" s="196" t="s">
        <v>11636</v>
      </c>
      <c r="AB1670" s="196" t="s">
        <v>11637</v>
      </c>
      <c r="AC1670" s="200">
        <v>0</v>
      </c>
      <c r="AD1670" s="200" t="s">
        <v>93</v>
      </c>
      <c r="AE1670" s="203" t="s">
        <v>505</v>
      </c>
      <c r="AF1670" s="212">
        <v>123242.88</v>
      </c>
      <c r="AG1670" s="198" t="s">
        <v>3247</v>
      </c>
    </row>
    <row r="1671" spans="1:33" hidden="1" x14ac:dyDescent="0.25">
      <c r="A1671" s="209">
        <v>120065</v>
      </c>
      <c r="B1671" s="210">
        <v>3</v>
      </c>
      <c r="C1671" s="196" t="s">
        <v>122</v>
      </c>
      <c r="D1671" s="201">
        <v>41652</v>
      </c>
      <c r="E1671" s="196" t="s">
        <v>1892</v>
      </c>
      <c r="F1671" s="201">
        <v>44385</v>
      </c>
      <c r="G1671" s="196" t="s">
        <v>241</v>
      </c>
      <c r="H1671" s="198" t="s">
        <v>140</v>
      </c>
      <c r="I1671" s="196" t="s">
        <v>1558</v>
      </c>
      <c r="J1671" s="196" t="s">
        <v>101</v>
      </c>
      <c r="L1671" s="200" t="s">
        <v>101</v>
      </c>
      <c r="M1671" s="198" t="s">
        <v>3246</v>
      </c>
      <c r="N1671" s="198" t="s">
        <v>1906</v>
      </c>
      <c r="O1671" s="196" t="s">
        <v>1836</v>
      </c>
      <c r="P1671" s="198" t="s">
        <v>1906</v>
      </c>
      <c r="R1671" s="196" t="s">
        <v>47</v>
      </c>
      <c r="S1671" s="196" t="s">
        <v>45</v>
      </c>
      <c r="T1671" s="211">
        <v>0.1</v>
      </c>
      <c r="U1671" s="201">
        <v>44365</v>
      </c>
      <c r="W1671" s="200" t="s">
        <v>93</v>
      </c>
      <c r="X1671" s="196" t="s">
        <v>13</v>
      </c>
      <c r="AA1671" s="196" t="s">
        <v>11638</v>
      </c>
      <c r="AB1671" s="196" t="s">
        <v>11639</v>
      </c>
      <c r="AC1671" s="200">
        <v>1</v>
      </c>
      <c r="AD1671" s="200" t="s">
        <v>8231</v>
      </c>
      <c r="AE1671" s="212">
        <v>16000</v>
      </c>
      <c r="AF1671" s="212">
        <v>36000</v>
      </c>
      <c r="AG1671" s="198" t="s">
        <v>3247</v>
      </c>
    </row>
    <row r="1672" spans="1:33" hidden="1" x14ac:dyDescent="0.25">
      <c r="A1672" s="209">
        <v>120065</v>
      </c>
      <c r="B1672" s="210">
        <v>3</v>
      </c>
      <c r="C1672" s="196" t="s">
        <v>122</v>
      </c>
      <c r="D1672" s="201">
        <v>41652</v>
      </c>
      <c r="E1672" s="196" t="s">
        <v>1892</v>
      </c>
      <c r="F1672" s="201">
        <v>44385</v>
      </c>
      <c r="G1672" s="196" t="s">
        <v>241</v>
      </c>
      <c r="H1672" s="198" t="s">
        <v>140</v>
      </c>
      <c r="I1672" s="196" t="s">
        <v>1558</v>
      </c>
      <c r="J1672" s="196" t="s">
        <v>101</v>
      </c>
      <c r="L1672" s="200" t="s">
        <v>101</v>
      </c>
      <c r="M1672" s="198" t="s">
        <v>3246</v>
      </c>
      <c r="N1672" s="198" t="s">
        <v>1906</v>
      </c>
      <c r="O1672" s="196" t="s">
        <v>1836</v>
      </c>
      <c r="P1672" s="198" t="s">
        <v>1906</v>
      </c>
      <c r="R1672" s="196" t="s">
        <v>47</v>
      </c>
      <c r="S1672" s="196" t="s">
        <v>45</v>
      </c>
      <c r="T1672" s="211">
        <v>0.1</v>
      </c>
      <c r="U1672" s="201">
        <v>44365</v>
      </c>
      <c r="W1672" s="200" t="s">
        <v>93</v>
      </c>
      <c r="X1672" s="196" t="s">
        <v>13</v>
      </c>
      <c r="AA1672" s="196" t="s">
        <v>11640</v>
      </c>
      <c r="AB1672" s="196" t="s">
        <v>11639</v>
      </c>
      <c r="AC1672" s="200">
        <v>2</v>
      </c>
      <c r="AD1672" s="200" t="s">
        <v>8231</v>
      </c>
      <c r="AE1672" s="203" t="s">
        <v>505</v>
      </c>
      <c r="AF1672" s="212">
        <v>164000</v>
      </c>
      <c r="AG1672" s="198" t="s">
        <v>3247</v>
      </c>
    </row>
    <row r="1673" spans="1:33" hidden="1" x14ac:dyDescent="0.25">
      <c r="A1673" s="209">
        <v>120065</v>
      </c>
      <c r="B1673" s="210">
        <v>3</v>
      </c>
      <c r="C1673" s="196" t="s">
        <v>122</v>
      </c>
      <c r="D1673" s="201">
        <v>41652</v>
      </c>
      <c r="E1673" s="196" t="s">
        <v>1892</v>
      </c>
      <c r="F1673" s="201">
        <v>44385</v>
      </c>
      <c r="G1673" s="196" t="s">
        <v>241</v>
      </c>
      <c r="H1673" s="198" t="s">
        <v>140</v>
      </c>
      <c r="I1673" s="196" t="s">
        <v>1558</v>
      </c>
      <c r="J1673" s="196" t="s">
        <v>101</v>
      </c>
      <c r="L1673" s="200" t="s">
        <v>101</v>
      </c>
      <c r="M1673" s="198" t="s">
        <v>3246</v>
      </c>
      <c r="N1673" s="198" t="s">
        <v>1906</v>
      </c>
      <c r="O1673" s="196" t="s">
        <v>1836</v>
      </c>
      <c r="P1673" s="198" t="s">
        <v>1906</v>
      </c>
      <c r="R1673" s="196" t="s">
        <v>47</v>
      </c>
      <c r="S1673" s="196" t="s">
        <v>45</v>
      </c>
      <c r="T1673" s="211">
        <v>0.1</v>
      </c>
      <c r="U1673" s="201">
        <v>44365</v>
      </c>
      <c r="W1673" s="200" t="s">
        <v>93</v>
      </c>
      <c r="X1673" s="196" t="s">
        <v>13</v>
      </c>
      <c r="AA1673" s="196" t="s">
        <v>11641</v>
      </c>
      <c r="AB1673" s="196" t="s">
        <v>11639</v>
      </c>
      <c r="AC1673" s="200">
        <v>3</v>
      </c>
      <c r="AD1673" s="200" t="s">
        <v>8231</v>
      </c>
      <c r="AE1673" s="212">
        <v>541267</v>
      </c>
      <c r="AF1673" s="212">
        <v>2598440</v>
      </c>
      <c r="AG1673" s="198" t="s">
        <v>3247</v>
      </c>
    </row>
    <row r="1674" spans="1:33" hidden="1" x14ac:dyDescent="0.25">
      <c r="A1674" s="209">
        <v>120069</v>
      </c>
      <c r="B1674" s="210">
        <v>4</v>
      </c>
      <c r="C1674" s="196" t="s">
        <v>85</v>
      </c>
      <c r="D1674" s="201">
        <v>41652</v>
      </c>
      <c r="E1674" s="196" t="s">
        <v>1892</v>
      </c>
      <c r="F1674" s="201">
        <v>44545</v>
      </c>
      <c r="G1674" s="196" t="s">
        <v>1132</v>
      </c>
      <c r="H1674" s="198" t="s">
        <v>863</v>
      </c>
      <c r="I1674" s="196" t="s">
        <v>1893</v>
      </c>
      <c r="J1674" s="196" t="s">
        <v>101</v>
      </c>
      <c r="L1674" s="200" t="s">
        <v>101</v>
      </c>
      <c r="M1674" s="198" t="s">
        <v>3452</v>
      </c>
      <c r="N1674" s="198" t="s">
        <v>1906</v>
      </c>
      <c r="O1674" s="196" t="s">
        <v>1836</v>
      </c>
      <c r="P1674" s="198" t="s">
        <v>1906</v>
      </c>
      <c r="R1674" s="196" t="s">
        <v>47</v>
      </c>
      <c r="S1674" s="196" t="s">
        <v>45</v>
      </c>
      <c r="T1674" s="211">
        <v>0</v>
      </c>
      <c r="U1674" s="201">
        <v>45156</v>
      </c>
      <c r="W1674" s="200" t="s">
        <v>93</v>
      </c>
      <c r="X1674" s="196" t="s">
        <v>103</v>
      </c>
      <c r="AA1674" s="196" t="s">
        <v>11642</v>
      </c>
      <c r="AB1674" s="196" t="s">
        <v>11643</v>
      </c>
      <c r="AC1674" s="200">
        <v>0</v>
      </c>
      <c r="AD1674" s="200" t="s">
        <v>8231</v>
      </c>
      <c r="AE1674" s="212">
        <v>67400</v>
      </c>
      <c r="AF1674" s="212">
        <v>136400</v>
      </c>
    </row>
    <row r="1675" spans="1:33" hidden="1" x14ac:dyDescent="0.25">
      <c r="A1675" s="209">
        <v>120069</v>
      </c>
      <c r="B1675" s="210">
        <v>4</v>
      </c>
      <c r="C1675" s="196" t="s">
        <v>85</v>
      </c>
      <c r="D1675" s="201">
        <v>41652</v>
      </c>
      <c r="E1675" s="196" t="s">
        <v>1892</v>
      </c>
      <c r="F1675" s="201">
        <v>44545</v>
      </c>
      <c r="G1675" s="196" t="s">
        <v>1132</v>
      </c>
      <c r="H1675" s="198" t="s">
        <v>863</v>
      </c>
      <c r="I1675" s="196" t="s">
        <v>1893</v>
      </c>
      <c r="J1675" s="196" t="s">
        <v>101</v>
      </c>
      <c r="L1675" s="200" t="s">
        <v>101</v>
      </c>
      <c r="M1675" s="198" t="s">
        <v>3452</v>
      </c>
      <c r="N1675" s="198" t="s">
        <v>1906</v>
      </c>
      <c r="O1675" s="196" t="s">
        <v>1836</v>
      </c>
      <c r="P1675" s="198" t="s">
        <v>1906</v>
      </c>
      <c r="R1675" s="196" t="s">
        <v>47</v>
      </c>
      <c r="S1675" s="196" t="s">
        <v>45</v>
      </c>
      <c r="T1675" s="211">
        <v>0</v>
      </c>
      <c r="U1675" s="201">
        <v>45156</v>
      </c>
      <c r="W1675" s="200" t="s">
        <v>93</v>
      </c>
      <c r="X1675" s="196" t="s">
        <v>103</v>
      </c>
      <c r="AA1675" s="196" t="s">
        <v>11644</v>
      </c>
      <c r="AB1675" s="196" t="s">
        <v>11643</v>
      </c>
      <c r="AC1675" s="200">
        <v>1</v>
      </c>
      <c r="AD1675" s="200" t="s">
        <v>8231</v>
      </c>
      <c r="AE1675" s="212">
        <v>4900</v>
      </c>
      <c r="AF1675" s="212">
        <v>24900</v>
      </c>
    </row>
    <row r="1676" spans="1:33" hidden="1" x14ac:dyDescent="0.25">
      <c r="A1676" s="209">
        <v>120069</v>
      </c>
      <c r="B1676" s="210">
        <v>4</v>
      </c>
      <c r="C1676" s="196" t="s">
        <v>85</v>
      </c>
      <c r="D1676" s="201">
        <v>41652</v>
      </c>
      <c r="E1676" s="196" t="s">
        <v>1892</v>
      </c>
      <c r="F1676" s="201">
        <v>44545</v>
      </c>
      <c r="G1676" s="196" t="s">
        <v>1132</v>
      </c>
      <c r="H1676" s="198" t="s">
        <v>863</v>
      </c>
      <c r="I1676" s="196" t="s">
        <v>1893</v>
      </c>
      <c r="J1676" s="196" t="s">
        <v>101</v>
      </c>
      <c r="L1676" s="200" t="s">
        <v>101</v>
      </c>
      <c r="M1676" s="198" t="s">
        <v>3452</v>
      </c>
      <c r="N1676" s="198" t="s">
        <v>1906</v>
      </c>
      <c r="O1676" s="196" t="s">
        <v>1836</v>
      </c>
      <c r="P1676" s="198" t="s">
        <v>1906</v>
      </c>
      <c r="R1676" s="196" t="s">
        <v>47</v>
      </c>
      <c r="S1676" s="196" t="s">
        <v>45</v>
      </c>
      <c r="T1676" s="211">
        <v>0</v>
      </c>
      <c r="U1676" s="201">
        <v>45156</v>
      </c>
      <c r="W1676" s="200" t="s">
        <v>93</v>
      </c>
      <c r="X1676" s="196" t="s">
        <v>103</v>
      </c>
      <c r="AA1676" s="196" t="s">
        <v>11645</v>
      </c>
      <c r="AB1676" s="196" t="s">
        <v>11643</v>
      </c>
      <c r="AC1676" s="200">
        <v>2</v>
      </c>
      <c r="AD1676" s="200" t="s">
        <v>8231</v>
      </c>
      <c r="AE1676" s="212">
        <v>183400</v>
      </c>
      <c r="AF1676" s="212">
        <v>183400</v>
      </c>
    </row>
    <row r="1677" spans="1:33" hidden="1" x14ac:dyDescent="0.25">
      <c r="A1677" s="209">
        <v>120078</v>
      </c>
      <c r="B1677" s="210">
        <v>4</v>
      </c>
      <c r="C1677" s="196" t="s">
        <v>122</v>
      </c>
      <c r="D1677" s="201">
        <v>41653</v>
      </c>
      <c r="E1677" s="196" t="s">
        <v>1892</v>
      </c>
      <c r="F1677" s="201">
        <v>44447.875196759262</v>
      </c>
      <c r="G1677" s="196" t="s">
        <v>510</v>
      </c>
      <c r="H1677" s="198" t="s">
        <v>415</v>
      </c>
      <c r="I1677" s="196" t="s">
        <v>1893</v>
      </c>
      <c r="J1677" s="196" t="s">
        <v>101</v>
      </c>
      <c r="L1677" s="200" t="s">
        <v>101</v>
      </c>
      <c r="M1677" s="198" t="s">
        <v>3492</v>
      </c>
      <c r="N1677" s="198" t="s">
        <v>1906</v>
      </c>
      <c r="O1677" s="196" t="s">
        <v>1836</v>
      </c>
      <c r="P1677" s="198" t="s">
        <v>1906</v>
      </c>
      <c r="R1677" s="196" t="s">
        <v>47</v>
      </c>
      <c r="S1677" s="196" t="s">
        <v>45</v>
      </c>
      <c r="T1677" s="211">
        <v>0</v>
      </c>
      <c r="U1677" s="201">
        <v>44428</v>
      </c>
      <c r="W1677" s="200" t="s">
        <v>93</v>
      </c>
      <c r="X1677" s="196" t="s">
        <v>103</v>
      </c>
      <c r="AA1677" s="196" t="s">
        <v>11646</v>
      </c>
      <c r="AB1677" s="196" t="s">
        <v>11647</v>
      </c>
      <c r="AC1677" s="200">
        <v>0</v>
      </c>
      <c r="AD1677" s="200" t="s">
        <v>8231</v>
      </c>
      <c r="AE1677" s="212">
        <v>26500</v>
      </c>
      <c r="AF1677" s="212">
        <v>170500</v>
      </c>
      <c r="AG1677" s="198" t="s">
        <v>3493</v>
      </c>
    </row>
    <row r="1678" spans="1:33" hidden="1" x14ac:dyDescent="0.25">
      <c r="A1678" s="209">
        <v>120078</v>
      </c>
      <c r="B1678" s="210">
        <v>4</v>
      </c>
      <c r="C1678" s="196" t="s">
        <v>122</v>
      </c>
      <c r="D1678" s="201">
        <v>41653</v>
      </c>
      <c r="E1678" s="196" t="s">
        <v>1892</v>
      </c>
      <c r="F1678" s="201">
        <v>44447.875196759262</v>
      </c>
      <c r="G1678" s="196" t="s">
        <v>510</v>
      </c>
      <c r="H1678" s="198" t="s">
        <v>415</v>
      </c>
      <c r="I1678" s="196" t="s">
        <v>1893</v>
      </c>
      <c r="J1678" s="196" t="s">
        <v>101</v>
      </c>
      <c r="L1678" s="200" t="s">
        <v>101</v>
      </c>
      <c r="M1678" s="198" t="s">
        <v>3492</v>
      </c>
      <c r="N1678" s="198" t="s">
        <v>1906</v>
      </c>
      <c r="O1678" s="196" t="s">
        <v>1836</v>
      </c>
      <c r="P1678" s="198" t="s">
        <v>1906</v>
      </c>
      <c r="R1678" s="196" t="s">
        <v>47</v>
      </c>
      <c r="S1678" s="196" t="s">
        <v>45</v>
      </c>
      <c r="T1678" s="211">
        <v>0</v>
      </c>
      <c r="U1678" s="201">
        <v>44428</v>
      </c>
      <c r="W1678" s="200" t="s">
        <v>93</v>
      </c>
      <c r="X1678" s="196" t="s">
        <v>103</v>
      </c>
      <c r="AA1678" s="196" t="s">
        <v>11648</v>
      </c>
      <c r="AB1678" s="196" t="s">
        <v>11647</v>
      </c>
      <c r="AC1678" s="200">
        <v>1</v>
      </c>
      <c r="AD1678" s="200" t="s">
        <v>8231</v>
      </c>
      <c r="AE1678" s="212">
        <v>73000</v>
      </c>
      <c r="AF1678" s="212">
        <v>93000</v>
      </c>
      <c r="AG1678" s="198" t="s">
        <v>3493</v>
      </c>
    </row>
    <row r="1679" spans="1:33" hidden="1" x14ac:dyDescent="0.25">
      <c r="A1679" s="209">
        <v>120078</v>
      </c>
      <c r="B1679" s="210">
        <v>4</v>
      </c>
      <c r="C1679" s="196" t="s">
        <v>122</v>
      </c>
      <c r="D1679" s="201">
        <v>41653</v>
      </c>
      <c r="E1679" s="196" t="s">
        <v>1892</v>
      </c>
      <c r="F1679" s="201">
        <v>44447.875196759262</v>
      </c>
      <c r="G1679" s="196" t="s">
        <v>510</v>
      </c>
      <c r="H1679" s="198" t="s">
        <v>415</v>
      </c>
      <c r="I1679" s="196" t="s">
        <v>1893</v>
      </c>
      <c r="J1679" s="196" t="s">
        <v>101</v>
      </c>
      <c r="L1679" s="200" t="s">
        <v>101</v>
      </c>
      <c r="M1679" s="198" t="s">
        <v>3492</v>
      </c>
      <c r="N1679" s="198" t="s">
        <v>1906</v>
      </c>
      <c r="O1679" s="196" t="s">
        <v>1836</v>
      </c>
      <c r="P1679" s="198" t="s">
        <v>1906</v>
      </c>
      <c r="R1679" s="196" t="s">
        <v>47</v>
      </c>
      <c r="S1679" s="196" t="s">
        <v>45</v>
      </c>
      <c r="T1679" s="211">
        <v>0</v>
      </c>
      <c r="U1679" s="201">
        <v>44428</v>
      </c>
      <c r="W1679" s="200" t="s">
        <v>93</v>
      </c>
      <c r="X1679" s="196" t="s">
        <v>103</v>
      </c>
      <c r="AA1679" s="196" t="s">
        <v>11649</v>
      </c>
      <c r="AB1679" s="196" t="s">
        <v>11647</v>
      </c>
      <c r="AC1679" s="200">
        <v>2</v>
      </c>
      <c r="AD1679" s="200" t="s">
        <v>8231</v>
      </c>
      <c r="AE1679" s="212">
        <v>80000</v>
      </c>
      <c r="AF1679" s="212">
        <v>102000</v>
      </c>
      <c r="AG1679" s="198" t="s">
        <v>3493</v>
      </c>
    </row>
    <row r="1680" spans="1:33" hidden="1" x14ac:dyDescent="0.25">
      <c r="A1680" s="209">
        <v>120078</v>
      </c>
      <c r="B1680" s="210">
        <v>4</v>
      </c>
      <c r="C1680" s="196" t="s">
        <v>122</v>
      </c>
      <c r="D1680" s="201">
        <v>41653</v>
      </c>
      <c r="E1680" s="196" t="s">
        <v>1892</v>
      </c>
      <c r="F1680" s="201">
        <v>44447.875196759262</v>
      </c>
      <c r="G1680" s="196" t="s">
        <v>510</v>
      </c>
      <c r="H1680" s="198" t="s">
        <v>415</v>
      </c>
      <c r="I1680" s="196" t="s">
        <v>1893</v>
      </c>
      <c r="J1680" s="196" t="s">
        <v>101</v>
      </c>
      <c r="L1680" s="200" t="s">
        <v>101</v>
      </c>
      <c r="M1680" s="198" t="s">
        <v>3492</v>
      </c>
      <c r="N1680" s="198" t="s">
        <v>1906</v>
      </c>
      <c r="O1680" s="196" t="s">
        <v>1836</v>
      </c>
      <c r="P1680" s="198" t="s">
        <v>1906</v>
      </c>
      <c r="R1680" s="196" t="s">
        <v>47</v>
      </c>
      <c r="S1680" s="196" t="s">
        <v>45</v>
      </c>
      <c r="T1680" s="211">
        <v>0</v>
      </c>
      <c r="U1680" s="201">
        <v>44428</v>
      </c>
      <c r="W1680" s="200" t="s">
        <v>93</v>
      </c>
      <c r="X1680" s="196" t="s">
        <v>103</v>
      </c>
      <c r="AA1680" s="196" t="s">
        <v>11650</v>
      </c>
      <c r="AB1680" s="196" t="s">
        <v>11647</v>
      </c>
      <c r="AC1680" s="200">
        <v>3</v>
      </c>
      <c r="AD1680" s="200" t="s">
        <v>8231</v>
      </c>
      <c r="AE1680" s="212">
        <v>794600</v>
      </c>
      <c r="AF1680" s="212">
        <v>794600</v>
      </c>
      <c r="AG1680" s="198" t="s">
        <v>3493</v>
      </c>
    </row>
    <row r="1681" spans="1:33" hidden="1" x14ac:dyDescent="0.25">
      <c r="A1681" s="209">
        <v>120080</v>
      </c>
      <c r="B1681" s="210">
        <v>4</v>
      </c>
      <c r="C1681" s="196" t="s">
        <v>114</v>
      </c>
      <c r="D1681" s="201">
        <v>41653</v>
      </c>
      <c r="E1681" s="196" t="s">
        <v>1892</v>
      </c>
      <c r="F1681" s="201">
        <v>43952</v>
      </c>
      <c r="G1681" s="196" t="s">
        <v>170</v>
      </c>
      <c r="H1681" s="198" t="s">
        <v>2853</v>
      </c>
      <c r="I1681" s="196" t="s">
        <v>484</v>
      </c>
      <c r="J1681" s="196" t="s">
        <v>101</v>
      </c>
      <c r="L1681" s="200" t="s">
        <v>101</v>
      </c>
      <c r="M1681" s="198" t="s">
        <v>11651</v>
      </c>
      <c r="N1681" s="198" t="s">
        <v>1906</v>
      </c>
      <c r="O1681" s="196" t="s">
        <v>1836</v>
      </c>
      <c r="P1681" s="198" t="s">
        <v>1906</v>
      </c>
      <c r="R1681" s="196" t="s">
        <v>47</v>
      </c>
      <c r="S1681" s="196" t="s">
        <v>45</v>
      </c>
      <c r="T1681" s="211">
        <v>0.121</v>
      </c>
      <c r="U1681" s="201">
        <v>43182</v>
      </c>
      <c r="W1681" s="200" t="s">
        <v>93</v>
      </c>
      <c r="X1681" s="196" t="s">
        <v>13</v>
      </c>
      <c r="AA1681" s="196" t="s">
        <v>11652</v>
      </c>
      <c r="AB1681" s="196" t="s">
        <v>11653</v>
      </c>
      <c r="AC1681" s="200">
        <v>0</v>
      </c>
      <c r="AD1681" s="200" t="s">
        <v>8231</v>
      </c>
      <c r="AE1681" s="203" t="s">
        <v>505</v>
      </c>
      <c r="AF1681" s="212">
        <v>42447.92</v>
      </c>
      <c r="AG1681" s="198" t="s">
        <v>11654</v>
      </c>
    </row>
    <row r="1682" spans="1:33" hidden="1" x14ac:dyDescent="0.25">
      <c r="A1682" s="209">
        <v>120080</v>
      </c>
      <c r="B1682" s="210">
        <v>4</v>
      </c>
      <c r="C1682" s="196" t="s">
        <v>114</v>
      </c>
      <c r="D1682" s="201">
        <v>41653</v>
      </c>
      <c r="E1682" s="196" t="s">
        <v>1892</v>
      </c>
      <c r="F1682" s="201">
        <v>43952</v>
      </c>
      <c r="G1682" s="196" t="s">
        <v>170</v>
      </c>
      <c r="H1682" s="198" t="s">
        <v>2853</v>
      </c>
      <c r="I1682" s="196" t="s">
        <v>484</v>
      </c>
      <c r="J1682" s="196" t="s">
        <v>101</v>
      </c>
      <c r="L1682" s="200" t="s">
        <v>101</v>
      </c>
      <c r="M1682" s="198" t="s">
        <v>11651</v>
      </c>
      <c r="N1682" s="198" t="s">
        <v>1906</v>
      </c>
      <c r="O1682" s="196" t="s">
        <v>1836</v>
      </c>
      <c r="P1682" s="198" t="s">
        <v>1906</v>
      </c>
      <c r="R1682" s="196" t="s">
        <v>47</v>
      </c>
      <c r="S1682" s="196" t="s">
        <v>45</v>
      </c>
      <c r="T1682" s="211">
        <v>0.121</v>
      </c>
      <c r="U1682" s="201">
        <v>43182</v>
      </c>
      <c r="W1682" s="200" t="s">
        <v>93</v>
      </c>
      <c r="X1682" s="196" t="s">
        <v>13</v>
      </c>
      <c r="AA1682" s="196" t="s">
        <v>11655</v>
      </c>
      <c r="AB1682" s="196" t="s">
        <v>11653</v>
      </c>
      <c r="AC1682" s="200">
        <v>1</v>
      </c>
      <c r="AD1682" s="200" t="s">
        <v>8231</v>
      </c>
      <c r="AE1682" s="203" t="s">
        <v>505</v>
      </c>
      <c r="AF1682" s="212">
        <v>16006.23</v>
      </c>
      <c r="AG1682" s="198" t="s">
        <v>11654</v>
      </c>
    </row>
    <row r="1683" spans="1:33" hidden="1" x14ac:dyDescent="0.25">
      <c r="A1683" s="209">
        <v>120080</v>
      </c>
      <c r="B1683" s="210">
        <v>4</v>
      </c>
      <c r="C1683" s="196" t="s">
        <v>114</v>
      </c>
      <c r="D1683" s="201">
        <v>41653</v>
      </c>
      <c r="E1683" s="196" t="s">
        <v>1892</v>
      </c>
      <c r="F1683" s="201">
        <v>43952</v>
      </c>
      <c r="G1683" s="196" t="s">
        <v>170</v>
      </c>
      <c r="H1683" s="198" t="s">
        <v>2853</v>
      </c>
      <c r="I1683" s="196" t="s">
        <v>484</v>
      </c>
      <c r="J1683" s="196" t="s">
        <v>101</v>
      </c>
      <c r="L1683" s="200" t="s">
        <v>101</v>
      </c>
      <c r="M1683" s="198" t="s">
        <v>11651</v>
      </c>
      <c r="N1683" s="198" t="s">
        <v>1906</v>
      </c>
      <c r="O1683" s="196" t="s">
        <v>1836</v>
      </c>
      <c r="P1683" s="198" t="s">
        <v>1906</v>
      </c>
      <c r="R1683" s="196" t="s">
        <v>47</v>
      </c>
      <c r="S1683" s="196" t="s">
        <v>45</v>
      </c>
      <c r="T1683" s="211">
        <v>0.121</v>
      </c>
      <c r="U1683" s="201">
        <v>43182</v>
      </c>
      <c r="W1683" s="200" t="s">
        <v>93</v>
      </c>
      <c r="X1683" s="196" t="s">
        <v>13</v>
      </c>
      <c r="AA1683" s="196" t="s">
        <v>11656</v>
      </c>
      <c r="AB1683" s="196" t="s">
        <v>11653</v>
      </c>
      <c r="AC1683" s="200">
        <v>3</v>
      </c>
      <c r="AD1683" s="200" t="s">
        <v>8231</v>
      </c>
      <c r="AE1683" s="203" t="s">
        <v>505</v>
      </c>
      <c r="AF1683" s="212">
        <v>643640.85</v>
      </c>
      <c r="AG1683" s="198" t="s">
        <v>11654</v>
      </c>
    </row>
    <row r="1684" spans="1:33" ht="54" hidden="1" x14ac:dyDescent="0.25">
      <c r="A1684" s="209">
        <v>120109</v>
      </c>
      <c r="B1684" s="210">
        <v>2</v>
      </c>
      <c r="C1684" s="196" t="s">
        <v>97</v>
      </c>
      <c r="D1684" s="201">
        <v>41660</v>
      </c>
      <c r="E1684" s="196" t="s">
        <v>1397</v>
      </c>
      <c r="F1684" s="201">
        <v>44516</v>
      </c>
      <c r="G1684" s="196" t="s">
        <v>425</v>
      </c>
      <c r="H1684" s="198" t="s">
        <v>223</v>
      </c>
      <c r="M1684" s="198" t="s">
        <v>4407</v>
      </c>
      <c r="N1684" s="198" t="s">
        <v>11657</v>
      </c>
      <c r="O1684" s="196" t="s">
        <v>91</v>
      </c>
      <c r="P1684" s="198" t="s">
        <v>157</v>
      </c>
      <c r="R1684" s="196" t="s">
        <v>47</v>
      </c>
      <c r="S1684" s="196" t="s">
        <v>46</v>
      </c>
      <c r="T1684" s="211">
        <v>0</v>
      </c>
      <c r="W1684" s="200" t="s">
        <v>93</v>
      </c>
      <c r="X1684" s="196" t="s">
        <v>103</v>
      </c>
      <c r="AA1684" s="196" t="s">
        <v>11658</v>
      </c>
      <c r="AB1684" s="196" t="s">
        <v>11659</v>
      </c>
      <c r="AC1684" s="200">
        <v>0</v>
      </c>
      <c r="AD1684" s="200" t="s">
        <v>8231</v>
      </c>
      <c r="AE1684" s="203" t="s">
        <v>505</v>
      </c>
      <c r="AF1684" s="212">
        <v>88200</v>
      </c>
    </row>
    <row r="1685" spans="1:33" ht="54" hidden="1" x14ac:dyDescent="0.25">
      <c r="A1685" s="209">
        <v>120109</v>
      </c>
      <c r="B1685" s="210">
        <v>2</v>
      </c>
      <c r="C1685" s="196" t="s">
        <v>97</v>
      </c>
      <c r="D1685" s="201">
        <v>41660</v>
      </c>
      <c r="E1685" s="196" t="s">
        <v>1397</v>
      </c>
      <c r="F1685" s="201">
        <v>44516</v>
      </c>
      <c r="G1685" s="196" t="s">
        <v>425</v>
      </c>
      <c r="H1685" s="198" t="s">
        <v>223</v>
      </c>
      <c r="M1685" s="198" t="s">
        <v>4407</v>
      </c>
      <c r="N1685" s="198" t="s">
        <v>11657</v>
      </c>
      <c r="O1685" s="196" t="s">
        <v>91</v>
      </c>
      <c r="P1685" s="198" t="s">
        <v>157</v>
      </c>
      <c r="R1685" s="196" t="s">
        <v>47</v>
      </c>
      <c r="S1685" s="196" t="s">
        <v>46</v>
      </c>
      <c r="T1685" s="211">
        <v>0</v>
      </c>
      <c r="W1685" s="200" t="s">
        <v>93</v>
      </c>
      <c r="X1685" s="196" t="s">
        <v>103</v>
      </c>
      <c r="AA1685" s="196" t="s">
        <v>11660</v>
      </c>
      <c r="AB1685" s="196" t="s">
        <v>11659</v>
      </c>
      <c r="AC1685" s="200">
        <v>1</v>
      </c>
      <c r="AD1685" s="200" t="s">
        <v>8231</v>
      </c>
      <c r="AE1685" s="203" t="s">
        <v>505</v>
      </c>
      <c r="AF1685" s="212">
        <v>32900</v>
      </c>
    </row>
    <row r="1686" spans="1:33" hidden="1" x14ac:dyDescent="0.25">
      <c r="A1686" s="209">
        <v>120109.01</v>
      </c>
      <c r="B1686" s="210">
        <v>2</v>
      </c>
      <c r="C1686" s="196" t="s">
        <v>114</v>
      </c>
      <c r="D1686" s="201">
        <v>42815</v>
      </c>
      <c r="E1686" s="196" t="s">
        <v>3285</v>
      </c>
      <c r="F1686" s="201">
        <v>44376</v>
      </c>
      <c r="G1686" s="196" t="s">
        <v>170</v>
      </c>
      <c r="H1686" s="198" t="s">
        <v>223</v>
      </c>
      <c r="I1686" s="196" t="s">
        <v>4402</v>
      </c>
      <c r="K1686" s="196" t="s">
        <v>4403</v>
      </c>
      <c r="L1686" s="200" t="s">
        <v>183</v>
      </c>
      <c r="M1686" s="198" t="s">
        <v>4404</v>
      </c>
      <c r="N1686" s="198" t="s">
        <v>4405</v>
      </c>
      <c r="O1686" s="196" t="s">
        <v>91</v>
      </c>
      <c r="P1686" s="198" t="s">
        <v>158</v>
      </c>
      <c r="R1686" s="196" t="s">
        <v>47</v>
      </c>
      <c r="S1686" s="196" t="s">
        <v>46</v>
      </c>
      <c r="T1686" s="211">
        <v>3.08</v>
      </c>
      <c r="W1686" s="200" t="s">
        <v>93</v>
      </c>
      <c r="X1686" s="196" t="s">
        <v>103</v>
      </c>
      <c r="AA1686" s="196" t="s">
        <v>11661</v>
      </c>
      <c r="AB1686" s="196" t="s">
        <v>11662</v>
      </c>
      <c r="AC1686" s="200">
        <v>8</v>
      </c>
      <c r="AD1686" s="200" t="s">
        <v>8231</v>
      </c>
      <c r="AE1686" s="212">
        <v>15355.97</v>
      </c>
      <c r="AF1686" s="212">
        <v>486022.97</v>
      </c>
    </row>
    <row r="1687" spans="1:33" ht="36" hidden="1" x14ac:dyDescent="0.25">
      <c r="A1687" s="209">
        <v>120109.02</v>
      </c>
      <c r="B1687" s="210">
        <v>2</v>
      </c>
      <c r="C1687" s="196" t="s">
        <v>122</v>
      </c>
      <c r="D1687" s="201">
        <v>42815</v>
      </c>
      <c r="E1687" s="196" t="s">
        <v>3285</v>
      </c>
      <c r="F1687" s="201">
        <v>44452</v>
      </c>
      <c r="G1687" s="196" t="s">
        <v>425</v>
      </c>
      <c r="H1687" s="198" t="s">
        <v>223</v>
      </c>
      <c r="M1687" s="198" t="s">
        <v>4407</v>
      </c>
      <c r="N1687" s="198" t="s">
        <v>4408</v>
      </c>
      <c r="O1687" s="196" t="s">
        <v>91</v>
      </c>
      <c r="P1687" s="198" t="s">
        <v>157</v>
      </c>
      <c r="R1687" s="196" t="s">
        <v>47</v>
      </c>
      <c r="S1687" s="196" t="s">
        <v>46</v>
      </c>
      <c r="T1687" s="202" t="s">
        <v>505</v>
      </c>
      <c r="W1687" s="200" t="s">
        <v>93</v>
      </c>
      <c r="X1687" s="196" t="s">
        <v>103</v>
      </c>
      <c r="Y1687" s="196" t="s">
        <v>34</v>
      </c>
      <c r="AA1687" s="196" t="s">
        <v>11663</v>
      </c>
      <c r="AB1687" s="196" t="s">
        <v>11664</v>
      </c>
      <c r="AC1687" s="200">
        <v>3</v>
      </c>
      <c r="AD1687" s="200" t="s">
        <v>8231</v>
      </c>
      <c r="AE1687" s="212">
        <v>3105722</v>
      </c>
      <c r="AF1687" s="212">
        <v>3105722</v>
      </c>
    </row>
    <row r="1688" spans="1:33" ht="54" hidden="1" x14ac:dyDescent="0.25">
      <c r="A1688" s="209">
        <v>120114</v>
      </c>
      <c r="B1688" s="210">
        <v>4</v>
      </c>
      <c r="C1688" s="196" t="s">
        <v>85</v>
      </c>
      <c r="D1688" s="201">
        <v>41663</v>
      </c>
      <c r="E1688" s="196" t="s">
        <v>4103</v>
      </c>
      <c r="F1688" s="201">
        <v>44344</v>
      </c>
      <c r="G1688" s="196" t="s">
        <v>253</v>
      </c>
      <c r="H1688" s="198" t="s">
        <v>3520</v>
      </c>
      <c r="I1688" s="196" t="s">
        <v>708</v>
      </c>
      <c r="J1688" s="196" t="s">
        <v>101</v>
      </c>
      <c r="L1688" s="200" t="s">
        <v>101</v>
      </c>
      <c r="M1688" s="198" t="s">
        <v>11665</v>
      </c>
      <c r="N1688" s="198" t="s">
        <v>11666</v>
      </c>
      <c r="O1688" s="196" t="s">
        <v>91</v>
      </c>
      <c r="P1688" s="198" t="s">
        <v>1783</v>
      </c>
      <c r="R1688" s="196" t="s">
        <v>47</v>
      </c>
      <c r="S1688" s="196" t="s">
        <v>45</v>
      </c>
      <c r="T1688" s="211">
        <v>1</v>
      </c>
      <c r="U1688" s="201">
        <v>45156</v>
      </c>
      <c r="W1688" s="200" t="s">
        <v>93</v>
      </c>
      <c r="X1688" s="196" t="s">
        <v>94</v>
      </c>
      <c r="AA1688" s="196" t="s">
        <v>11667</v>
      </c>
      <c r="AB1688" s="196" t="s">
        <v>11668</v>
      </c>
      <c r="AC1688" s="200">
        <v>0</v>
      </c>
      <c r="AD1688" s="200" t="s">
        <v>8231</v>
      </c>
      <c r="AE1688" s="203" t="s">
        <v>505</v>
      </c>
      <c r="AF1688" s="212">
        <v>312500</v>
      </c>
    </row>
    <row r="1689" spans="1:33" ht="54" hidden="1" x14ac:dyDescent="0.25">
      <c r="A1689" s="209">
        <v>120114</v>
      </c>
      <c r="B1689" s="210">
        <v>4</v>
      </c>
      <c r="C1689" s="196" t="s">
        <v>85</v>
      </c>
      <c r="D1689" s="201">
        <v>41663</v>
      </c>
      <c r="E1689" s="196" t="s">
        <v>4103</v>
      </c>
      <c r="F1689" s="201">
        <v>44344</v>
      </c>
      <c r="G1689" s="196" t="s">
        <v>253</v>
      </c>
      <c r="H1689" s="198" t="s">
        <v>3520</v>
      </c>
      <c r="I1689" s="196" t="s">
        <v>708</v>
      </c>
      <c r="J1689" s="196" t="s">
        <v>101</v>
      </c>
      <c r="L1689" s="200" t="s">
        <v>101</v>
      </c>
      <c r="M1689" s="198" t="s">
        <v>11665</v>
      </c>
      <c r="N1689" s="198" t="s">
        <v>11666</v>
      </c>
      <c r="O1689" s="196" t="s">
        <v>91</v>
      </c>
      <c r="P1689" s="198" t="s">
        <v>1783</v>
      </c>
      <c r="R1689" s="196" t="s">
        <v>47</v>
      </c>
      <c r="S1689" s="196" t="s">
        <v>45</v>
      </c>
      <c r="T1689" s="211">
        <v>1</v>
      </c>
      <c r="U1689" s="201">
        <v>45156</v>
      </c>
      <c r="W1689" s="200" t="s">
        <v>93</v>
      </c>
      <c r="X1689" s="196" t="s">
        <v>94</v>
      </c>
      <c r="AA1689" s="196" t="s">
        <v>11669</v>
      </c>
      <c r="AB1689" s="196" t="s">
        <v>11668</v>
      </c>
      <c r="AC1689" s="200">
        <v>1</v>
      </c>
      <c r="AD1689" s="200" t="s">
        <v>8231</v>
      </c>
      <c r="AE1689" s="203" t="s">
        <v>505</v>
      </c>
      <c r="AF1689" s="212">
        <v>625000</v>
      </c>
    </row>
    <row r="1690" spans="1:33" ht="54" hidden="1" x14ac:dyDescent="0.25">
      <c r="A1690" s="209">
        <v>120114</v>
      </c>
      <c r="B1690" s="210">
        <v>4</v>
      </c>
      <c r="C1690" s="196" t="s">
        <v>85</v>
      </c>
      <c r="D1690" s="201">
        <v>41663</v>
      </c>
      <c r="E1690" s="196" t="s">
        <v>4103</v>
      </c>
      <c r="F1690" s="201">
        <v>44344</v>
      </c>
      <c r="G1690" s="196" t="s">
        <v>253</v>
      </c>
      <c r="H1690" s="198" t="s">
        <v>3520</v>
      </c>
      <c r="I1690" s="196" t="s">
        <v>708</v>
      </c>
      <c r="J1690" s="196" t="s">
        <v>101</v>
      </c>
      <c r="L1690" s="200" t="s">
        <v>101</v>
      </c>
      <c r="M1690" s="198" t="s">
        <v>11665</v>
      </c>
      <c r="N1690" s="198" t="s">
        <v>11666</v>
      </c>
      <c r="O1690" s="196" t="s">
        <v>91</v>
      </c>
      <c r="P1690" s="198" t="s">
        <v>1783</v>
      </c>
      <c r="R1690" s="196" t="s">
        <v>47</v>
      </c>
      <c r="S1690" s="196" t="s">
        <v>45</v>
      </c>
      <c r="T1690" s="211">
        <v>1</v>
      </c>
      <c r="U1690" s="201">
        <v>45156</v>
      </c>
      <c r="W1690" s="200" t="s">
        <v>93</v>
      </c>
      <c r="X1690" s="196" t="s">
        <v>94</v>
      </c>
      <c r="AA1690" s="196" t="s">
        <v>11670</v>
      </c>
      <c r="AB1690" s="196" t="s">
        <v>11668</v>
      </c>
      <c r="AC1690" s="200">
        <v>2</v>
      </c>
      <c r="AD1690" s="200" t="s">
        <v>8231</v>
      </c>
      <c r="AE1690" s="203" t="s">
        <v>505</v>
      </c>
      <c r="AF1690" s="212">
        <v>2268035</v>
      </c>
    </row>
    <row r="1691" spans="1:33" ht="36" hidden="1" x14ac:dyDescent="0.25">
      <c r="A1691" s="209">
        <v>120178</v>
      </c>
      <c r="B1691" s="210">
        <v>4</v>
      </c>
      <c r="C1691" s="196" t="s">
        <v>122</v>
      </c>
      <c r="D1691" s="201">
        <v>41682</v>
      </c>
      <c r="E1691" s="196" t="s">
        <v>4103</v>
      </c>
      <c r="F1691" s="201">
        <v>44377</v>
      </c>
      <c r="G1691" s="196" t="s">
        <v>4070</v>
      </c>
      <c r="H1691" s="198" t="s">
        <v>88</v>
      </c>
      <c r="I1691" s="196" t="s">
        <v>4491</v>
      </c>
      <c r="J1691" s="196" t="s">
        <v>101</v>
      </c>
      <c r="K1691" s="196" t="s">
        <v>6102</v>
      </c>
      <c r="L1691" s="200" t="s">
        <v>101</v>
      </c>
      <c r="M1691" s="198" t="s">
        <v>11671</v>
      </c>
      <c r="N1691" s="198" t="s">
        <v>11672</v>
      </c>
      <c r="O1691" s="196" t="s">
        <v>91</v>
      </c>
      <c r="P1691" s="198" t="s">
        <v>1783</v>
      </c>
      <c r="R1691" s="196" t="s">
        <v>47</v>
      </c>
      <c r="S1691" s="196" t="s">
        <v>45</v>
      </c>
      <c r="T1691" s="211">
        <v>0.86799999999999999</v>
      </c>
      <c r="W1691" s="200" t="s">
        <v>93</v>
      </c>
      <c r="X1691" s="196" t="s">
        <v>103</v>
      </c>
      <c r="AA1691" s="196" t="s">
        <v>11673</v>
      </c>
      <c r="AB1691" s="196" t="s">
        <v>11674</v>
      </c>
      <c r="AC1691" s="200">
        <v>0</v>
      </c>
      <c r="AD1691" s="200" t="s">
        <v>8231</v>
      </c>
      <c r="AE1691" s="212">
        <v>4232</v>
      </c>
      <c r="AF1691" s="212">
        <v>89145</v>
      </c>
    </row>
    <row r="1692" spans="1:33" ht="36" hidden="1" x14ac:dyDescent="0.25">
      <c r="A1692" s="209">
        <v>120178</v>
      </c>
      <c r="B1692" s="210">
        <v>4</v>
      </c>
      <c r="C1692" s="196" t="s">
        <v>122</v>
      </c>
      <c r="D1692" s="201">
        <v>41682</v>
      </c>
      <c r="E1692" s="196" t="s">
        <v>4103</v>
      </c>
      <c r="F1692" s="201">
        <v>44377</v>
      </c>
      <c r="G1692" s="196" t="s">
        <v>4070</v>
      </c>
      <c r="H1692" s="198" t="s">
        <v>88</v>
      </c>
      <c r="I1692" s="196" t="s">
        <v>4491</v>
      </c>
      <c r="J1692" s="196" t="s">
        <v>101</v>
      </c>
      <c r="K1692" s="196" t="s">
        <v>6102</v>
      </c>
      <c r="L1692" s="200" t="s">
        <v>101</v>
      </c>
      <c r="M1692" s="198" t="s">
        <v>11671</v>
      </c>
      <c r="N1692" s="198" t="s">
        <v>11672</v>
      </c>
      <c r="O1692" s="196" t="s">
        <v>91</v>
      </c>
      <c r="P1692" s="198" t="s">
        <v>1783</v>
      </c>
      <c r="R1692" s="196" t="s">
        <v>47</v>
      </c>
      <c r="S1692" s="196" t="s">
        <v>45</v>
      </c>
      <c r="T1692" s="211">
        <v>0.86799999999999999</v>
      </c>
      <c r="W1692" s="200" t="s">
        <v>93</v>
      </c>
      <c r="X1692" s="196" t="s">
        <v>103</v>
      </c>
      <c r="AA1692" s="196" t="s">
        <v>11675</v>
      </c>
      <c r="AB1692" s="196" t="s">
        <v>11674</v>
      </c>
      <c r="AC1692" s="200">
        <v>1</v>
      </c>
      <c r="AD1692" s="200" t="s">
        <v>8231</v>
      </c>
      <c r="AE1692" s="203" t="s">
        <v>505</v>
      </c>
      <c r="AF1692" s="212">
        <v>231070</v>
      </c>
    </row>
    <row r="1693" spans="1:33" ht="36" hidden="1" x14ac:dyDescent="0.25">
      <c r="A1693" s="209">
        <v>120178</v>
      </c>
      <c r="B1693" s="210">
        <v>4</v>
      </c>
      <c r="C1693" s="196" t="s">
        <v>122</v>
      </c>
      <c r="D1693" s="201">
        <v>41682</v>
      </c>
      <c r="E1693" s="196" t="s">
        <v>4103</v>
      </c>
      <c r="F1693" s="201">
        <v>44377</v>
      </c>
      <c r="G1693" s="196" t="s">
        <v>4070</v>
      </c>
      <c r="H1693" s="198" t="s">
        <v>88</v>
      </c>
      <c r="I1693" s="196" t="s">
        <v>4491</v>
      </c>
      <c r="J1693" s="196" t="s">
        <v>101</v>
      </c>
      <c r="K1693" s="196" t="s">
        <v>6102</v>
      </c>
      <c r="L1693" s="200" t="s">
        <v>101</v>
      </c>
      <c r="M1693" s="198" t="s">
        <v>11671</v>
      </c>
      <c r="N1693" s="198" t="s">
        <v>11672</v>
      </c>
      <c r="O1693" s="196" t="s">
        <v>91</v>
      </c>
      <c r="P1693" s="198" t="s">
        <v>1783</v>
      </c>
      <c r="R1693" s="196" t="s">
        <v>47</v>
      </c>
      <c r="S1693" s="196" t="s">
        <v>45</v>
      </c>
      <c r="T1693" s="211">
        <v>0.86799999999999999</v>
      </c>
      <c r="W1693" s="200" t="s">
        <v>93</v>
      </c>
      <c r="X1693" s="196" t="s">
        <v>103</v>
      </c>
      <c r="AA1693" s="196" t="s">
        <v>11676</v>
      </c>
      <c r="AB1693" s="196" t="s">
        <v>11674</v>
      </c>
      <c r="AC1693" s="200">
        <v>2</v>
      </c>
      <c r="AD1693" s="200" t="s">
        <v>8231</v>
      </c>
      <c r="AE1693" s="203" t="s">
        <v>505</v>
      </c>
      <c r="AF1693" s="212">
        <v>526975</v>
      </c>
    </row>
    <row r="1694" spans="1:33" ht="36" hidden="1" x14ac:dyDescent="0.25">
      <c r="A1694" s="209">
        <v>120178</v>
      </c>
      <c r="B1694" s="210">
        <v>4</v>
      </c>
      <c r="C1694" s="196" t="s">
        <v>122</v>
      </c>
      <c r="D1694" s="201">
        <v>41682</v>
      </c>
      <c r="E1694" s="196" t="s">
        <v>4103</v>
      </c>
      <c r="F1694" s="201">
        <v>44377</v>
      </c>
      <c r="G1694" s="196" t="s">
        <v>4070</v>
      </c>
      <c r="H1694" s="198" t="s">
        <v>88</v>
      </c>
      <c r="I1694" s="196" t="s">
        <v>4491</v>
      </c>
      <c r="J1694" s="196" t="s">
        <v>101</v>
      </c>
      <c r="K1694" s="196" t="s">
        <v>6102</v>
      </c>
      <c r="L1694" s="200" t="s">
        <v>101</v>
      </c>
      <c r="M1694" s="198" t="s">
        <v>11671</v>
      </c>
      <c r="N1694" s="198" t="s">
        <v>11672</v>
      </c>
      <c r="O1694" s="196" t="s">
        <v>91</v>
      </c>
      <c r="P1694" s="198" t="s">
        <v>1783</v>
      </c>
      <c r="R1694" s="196" t="s">
        <v>47</v>
      </c>
      <c r="S1694" s="196" t="s">
        <v>45</v>
      </c>
      <c r="T1694" s="211">
        <v>0.86799999999999999</v>
      </c>
      <c r="W1694" s="200" t="s">
        <v>93</v>
      </c>
      <c r="X1694" s="196" t="s">
        <v>103</v>
      </c>
      <c r="AA1694" s="196" t="s">
        <v>11677</v>
      </c>
      <c r="AB1694" s="196" t="s">
        <v>11674</v>
      </c>
      <c r="AC1694" s="200">
        <v>3</v>
      </c>
      <c r="AD1694" s="200" t="s">
        <v>8231</v>
      </c>
      <c r="AE1694" s="203" t="s">
        <v>505</v>
      </c>
      <c r="AF1694" s="212">
        <v>3308927</v>
      </c>
    </row>
    <row r="1695" spans="1:33" ht="36" hidden="1" x14ac:dyDescent="0.25">
      <c r="A1695" s="209">
        <v>120226</v>
      </c>
      <c r="B1695" s="210">
        <v>2</v>
      </c>
      <c r="C1695" s="196" t="s">
        <v>85</v>
      </c>
      <c r="D1695" s="201">
        <v>41694</v>
      </c>
      <c r="E1695" s="196" t="s">
        <v>1397</v>
      </c>
      <c r="F1695" s="201">
        <v>44608</v>
      </c>
      <c r="G1695" s="196" t="s">
        <v>509</v>
      </c>
      <c r="H1695" s="198" t="s">
        <v>223</v>
      </c>
      <c r="I1695" s="196" t="s">
        <v>11678</v>
      </c>
      <c r="K1695" s="196" t="s">
        <v>11679</v>
      </c>
      <c r="L1695" s="200" t="s">
        <v>183</v>
      </c>
      <c r="M1695" s="198" t="s">
        <v>11680</v>
      </c>
      <c r="N1695" s="198" t="s">
        <v>11681</v>
      </c>
      <c r="O1695" s="196" t="s">
        <v>91</v>
      </c>
      <c r="P1695" s="198" t="s">
        <v>157</v>
      </c>
      <c r="R1695" s="196" t="s">
        <v>47</v>
      </c>
      <c r="S1695" s="196" t="s">
        <v>46</v>
      </c>
      <c r="T1695" s="211">
        <v>0.79</v>
      </c>
      <c r="W1695" s="200" t="s">
        <v>93</v>
      </c>
      <c r="X1695" s="196" t="s">
        <v>103</v>
      </c>
      <c r="AA1695" s="196" t="s">
        <v>11682</v>
      </c>
      <c r="AB1695" s="196" t="s">
        <v>11683</v>
      </c>
      <c r="AC1695" s="200">
        <v>0</v>
      </c>
      <c r="AD1695" s="200" t="s">
        <v>8231</v>
      </c>
      <c r="AE1695" s="203" t="s">
        <v>505</v>
      </c>
      <c r="AF1695" s="212">
        <v>15273</v>
      </c>
    </row>
    <row r="1696" spans="1:33" ht="36" hidden="1" x14ac:dyDescent="0.25">
      <c r="A1696" s="209">
        <v>120226</v>
      </c>
      <c r="B1696" s="210">
        <v>2</v>
      </c>
      <c r="C1696" s="196" t="s">
        <v>85</v>
      </c>
      <c r="D1696" s="201">
        <v>41694</v>
      </c>
      <c r="E1696" s="196" t="s">
        <v>1397</v>
      </c>
      <c r="F1696" s="201">
        <v>44608</v>
      </c>
      <c r="G1696" s="196" t="s">
        <v>509</v>
      </c>
      <c r="H1696" s="198" t="s">
        <v>223</v>
      </c>
      <c r="I1696" s="196" t="s">
        <v>11678</v>
      </c>
      <c r="K1696" s="196" t="s">
        <v>11679</v>
      </c>
      <c r="L1696" s="200" t="s">
        <v>183</v>
      </c>
      <c r="M1696" s="198" t="s">
        <v>11680</v>
      </c>
      <c r="N1696" s="198" t="s">
        <v>11681</v>
      </c>
      <c r="O1696" s="196" t="s">
        <v>91</v>
      </c>
      <c r="P1696" s="198" t="s">
        <v>157</v>
      </c>
      <c r="R1696" s="196" t="s">
        <v>47</v>
      </c>
      <c r="S1696" s="196" t="s">
        <v>46</v>
      </c>
      <c r="T1696" s="211">
        <v>0.79</v>
      </c>
      <c r="W1696" s="200" t="s">
        <v>93</v>
      </c>
      <c r="X1696" s="196" t="s">
        <v>103</v>
      </c>
      <c r="AA1696" s="196" t="s">
        <v>11684</v>
      </c>
      <c r="AB1696" s="196" t="s">
        <v>11683</v>
      </c>
      <c r="AC1696" s="200">
        <v>1</v>
      </c>
      <c r="AD1696" s="200" t="s">
        <v>8231</v>
      </c>
      <c r="AE1696" s="203" t="s">
        <v>505</v>
      </c>
      <c r="AF1696" s="212">
        <v>6000</v>
      </c>
    </row>
    <row r="1697" spans="1:33" ht="36" hidden="1" x14ac:dyDescent="0.25">
      <c r="A1697" s="209">
        <v>120267</v>
      </c>
      <c r="B1697" s="210">
        <v>4</v>
      </c>
      <c r="C1697" s="196" t="s">
        <v>114</v>
      </c>
      <c r="D1697" s="201">
        <v>41710</v>
      </c>
      <c r="E1697" s="196" t="s">
        <v>98</v>
      </c>
      <c r="F1697" s="201">
        <v>44348</v>
      </c>
      <c r="G1697" s="196" t="s">
        <v>98</v>
      </c>
      <c r="H1697" s="198" t="s">
        <v>1798</v>
      </c>
      <c r="I1697" s="196" t="s">
        <v>790</v>
      </c>
      <c r="J1697" s="196" t="s">
        <v>101</v>
      </c>
      <c r="L1697" s="200" t="s">
        <v>101</v>
      </c>
      <c r="M1697" s="198" t="s">
        <v>11685</v>
      </c>
      <c r="O1697" s="196" t="s">
        <v>438</v>
      </c>
      <c r="P1697" s="198" t="s">
        <v>439</v>
      </c>
      <c r="R1697" s="196" t="s">
        <v>39</v>
      </c>
      <c r="S1697" s="196" t="s">
        <v>46</v>
      </c>
      <c r="T1697" s="202" t="s">
        <v>505</v>
      </c>
      <c r="U1697" s="201">
        <v>43077</v>
      </c>
      <c r="W1697" s="200" t="s">
        <v>93</v>
      </c>
      <c r="X1697" s="196" t="s">
        <v>13</v>
      </c>
      <c r="Z1697" s="198" t="s">
        <v>11686</v>
      </c>
      <c r="AA1697" s="196" t="s">
        <v>11687</v>
      </c>
      <c r="AC1697" s="200">
        <v>3</v>
      </c>
      <c r="AD1697" s="200" t="s">
        <v>8274</v>
      </c>
      <c r="AE1697" s="212">
        <v>-3667.88</v>
      </c>
      <c r="AF1697" s="212">
        <v>676492.12</v>
      </c>
      <c r="AG1697" s="198" t="s">
        <v>11688</v>
      </c>
    </row>
    <row r="1698" spans="1:33" hidden="1" x14ac:dyDescent="0.25">
      <c r="A1698" s="209">
        <v>120268</v>
      </c>
      <c r="B1698" s="210">
        <v>4</v>
      </c>
      <c r="C1698" s="196" t="s">
        <v>85</v>
      </c>
      <c r="D1698" s="201">
        <v>41710</v>
      </c>
      <c r="E1698" s="196" t="s">
        <v>98</v>
      </c>
      <c r="F1698" s="201">
        <v>43843</v>
      </c>
      <c r="G1698" s="196" t="s">
        <v>11689</v>
      </c>
      <c r="H1698" s="198" t="s">
        <v>88</v>
      </c>
      <c r="I1698" s="196" t="s">
        <v>4491</v>
      </c>
      <c r="J1698" s="196" t="s">
        <v>101</v>
      </c>
      <c r="L1698" s="200" t="s">
        <v>101</v>
      </c>
      <c r="M1698" s="198" t="s">
        <v>11690</v>
      </c>
      <c r="O1698" s="196" t="s">
        <v>40</v>
      </c>
      <c r="P1698" s="198" t="s">
        <v>166</v>
      </c>
      <c r="R1698" s="196" t="s">
        <v>39</v>
      </c>
      <c r="S1698" s="196" t="s">
        <v>45</v>
      </c>
      <c r="T1698" s="211">
        <v>0.02</v>
      </c>
      <c r="U1698" s="201">
        <v>45156</v>
      </c>
      <c r="W1698" s="200" t="s">
        <v>93</v>
      </c>
      <c r="X1698" s="196" t="s">
        <v>103</v>
      </c>
      <c r="Z1698" s="198" t="s">
        <v>11691</v>
      </c>
      <c r="AA1698" s="196" t="s">
        <v>11692</v>
      </c>
      <c r="AC1698" s="200">
        <v>1</v>
      </c>
      <c r="AD1698" s="200" t="s">
        <v>8274</v>
      </c>
      <c r="AE1698" s="203" t="s">
        <v>505</v>
      </c>
      <c r="AF1698" s="212">
        <v>175000</v>
      </c>
    </row>
    <row r="1699" spans="1:33" hidden="1" x14ac:dyDescent="0.25">
      <c r="A1699" s="209">
        <v>120269</v>
      </c>
      <c r="B1699" s="210">
        <v>1</v>
      </c>
      <c r="C1699" s="196" t="s">
        <v>114</v>
      </c>
      <c r="D1699" s="201">
        <v>41710</v>
      </c>
      <c r="E1699" s="196" t="s">
        <v>98</v>
      </c>
      <c r="F1699" s="201">
        <v>44271</v>
      </c>
      <c r="G1699" s="196" t="s">
        <v>98</v>
      </c>
      <c r="H1699" s="198" t="s">
        <v>1176</v>
      </c>
      <c r="I1699" s="196" t="s">
        <v>524</v>
      </c>
      <c r="J1699" s="196" t="s">
        <v>101</v>
      </c>
      <c r="L1699" s="200" t="s">
        <v>101</v>
      </c>
      <c r="M1699" s="198" t="s">
        <v>11693</v>
      </c>
      <c r="O1699" s="196" t="s">
        <v>438</v>
      </c>
      <c r="P1699" s="198" t="s">
        <v>439</v>
      </c>
      <c r="R1699" s="196" t="s">
        <v>39</v>
      </c>
      <c r="S1699" s="196" t="s">
        <v>46</v>
      </c>
      <c r="T1699" s="211">
        <v>0</v>
      </c>
      <c r="U1699" s="201">
        <v>42706</v>
      </c>
      <c r="W1699" s="200" t="s">
        <v>93</v>
      </c>
      <c r="X1699" s="196" t="s">
        <v>13</v>
      </c>
      <c r="Z1699" s="198" t="s">
        <v>11694</v>
      </c>
      <c r="AA1699" s="196" t="s">
        <v>11695</v>
      </c>
      <c r="AC1699" s="200">
        <v>3</v>
      </c>
      <c r="AD1699" s="200" t="s">
        <v>8274</v>
      </c>
      <c r="AE1699" s="203" t="s">
        <v>505</v>
      </c>
      <c r="AF1699" s="212">
        <v>1784256.14</v>
      </c>
      <c r="AG1699" s="198" t="s">
        <v>11696</v>
      </c>
    </row>
    <row r="1700" spans="1:33" hidden="1" x14ac:dyDescent="0.25">
      <c r="A1700" s="209">
        <v>120271</v>
      </c>
      <c r="B1700" s="210">
        <v>3</v>
      </c>
      <c r="C1700" s="196" t="s">
        <v>85</v>
      </c>
      <c r="D1700" s="201">
        <v>41710</v>
      </c>
      <c r="E1700" s="196" t="s">
        <v>98</v>
      </c>
      <c r="F1700" s="201">
        <v>43474</v>
      </c>
      <c r="G1700" s="196" t="s">
        <v>152</v>
      </c>
      <c r="H1700" s="198" t="s">
        <v>140</v>
      </c>
      <c r="I1700" s="196" t="s">
        <v>2135</v>
      </c>
      <c r="J1700" s="196" t="s">
        <v>101</v>
      </c>
      <c r="L1700" s="200" t="s">
        <v>101</v>
      </c>
      <c r="M1700" s="198" t="s">
        <v>11697</v>
      </c>
      <c r="O1700" s="196" t="s">
        <v>438</v>
      </c>
      <c r="P1700" s="198" t="s">
        <v>439</v>
      </c>
      <c r="R1700" s="196" t="s">
        <v>39</v>
      </c>
      <c r="S1700" s="196" t="s">
        <v>46</v>
      </c>
      <c r="T1700" s="202" t="s">
        <v>505</v>
      </c>
      <c r="W1700" s="200" t="s">
        <v>93</v>
      </c>
      <c r="X1700" s="196" t="s">
        <v>103</v>
      </c>
      <c r="Z1700" s="198" t="s">
        <v>11698</v>
      </c>
      <c r="AA1700" s="196" t="s">
        <v>11699</v>
      </c>
      <c r="AC1700" s="200">
        <v>3</v>
      </c>
      <c r="AD1700" s="200" t="s">
        <v>8274</v>
      </c>
      <c r="AE1700" s="203" t="s">
        <v>505</v>
      </c>
      <c r="AF1700" s="212">
        <v>100900</v>
      </c>
    </row>
    <row r="1701" spans="1:33" ht="36" hidden="1" x14ac:dyDescent="0.25">
      <c r="A1701" s="209">
        <v>120297</v>
      </c>
      <c r="B1701" s="210">
        <v>1</v>
      </c>
      <c r="C1701" s="196" t="s">
        <v>114</v>
      </c>
      <c r="D1701" s="201">
        <v>41722</v>
      </c>
      <c r="E1701" s="196" t="s">
        <v>1833</v>
      </c>
      <c r="F1701" s="201">
        <v>44089.798726851855</v>
      </c>
      <c r="G1701" s="196" t="s">
        <v>170</v>
      </c>
      <c r="H1701" s="198" t="s">
        <v>297</v>
      </c>
      <c r="I1701" s="196" t="s">
        <v>1451</v>
      </c>
      <c r="J1701" s="196" t="s">
        <v>101</v>
      </c>
      <c r="L1701" s="200" t="s">
        <v>101</v>
      </c>
      <c r="M1701" s="198" t="s">
        <v>3547</v>
      </c>
      <c r="N1701" s="198" t="s">
        <v>3548</v>
      </c>
      <c r="O1701" s="196" t="s">
        <v>1836</v>
      </c>
      <c r="P1701" s="198" t="s">
        <v>1835</v>
      </c>
      <c r="R1701" s="196" t="s">
        <v>47</v>
      </c>
      <c r="S1701" s="196" t="s">
        <v>45</v>
      </c>
      <c r="T1701" s="211">
        <v>0.01</v>
      </c>
      <c r="U1701" s="201">
        <v>43742</v>
      </c>
      <c r="W1701" s="200" t="s">
        <v>93</v>
      </c>
      <c r="X1701" s="196" t="s">
        <v>13</v>
      </c>
      <c r="AA1701" s="196" t="s">
        <v>11700</v>
      </c>
      <c r="AB1701" s="196" t="s">
        <v>11701</v>
      </c>
      <c r="AC1701" s="200">
        <v>0</v>
      </c>
      <c r="AD1701" s="200" t="s">
        <v>8231</v>
      </c>
      <c r="AE1701" s="212">
        <v>-1.56</v>
      </c>
      <c r="AF1701" s="212">
        <v>81198.44</v>
      </c>
      <c r="AG1701" s="198" t="s">
        <v>3549</v>
      </c>
    </row>
    <row r="1702" spans="1:33" ht="36" hidden="1" x14ac:dyDescent="0.25">
      <c r="A1702" s="209">
        <v>120297</v>
      </c>
      <c r="B1702" s="210">
        <v>1</v>
      </c>
      <c r="C1702" s="196" t="s">
        <v>114</v>
      </c>
      <c r="D1702" s="201">
        <v>41722</v>
      </c>
      <c r="E1702" s="196" t="s">
        <v>1833</v>
      </c>
      <c r="F1702" s="201">
        <v>44089.798726851855</v>
      </c>
      <c r="G1702" s="196" t="s">
        <v>170</v>
      </c>
      <c r="H1702" s="198" t="s">
        <v>297</v>
      </c>
      <c r="I1702" s="196" t="s">
        <v>1451</v>
      </c>
      <c r="J1702" s="196" t="s">
        <v>101</v>
      </c>
      <c r="L1702" s="200" t="s">
        <v>101</v>
      </c>
      <c r="M1702" s="198" t="s">
        <v>3547</v>
      </c>
      <c r="N1702" s="198" t="s">
        <v>3548</v>
      </c>
      <c r="O1702" s="196" t="s">
        <v>1836</v>
      </c>
      <c r="P1702" s="198" t="s">
        <v>1835</v>
      </c>
      <c r="R1702" s="196" t="s">
        <v>47</v>
      </c>
      <c r="S1702" s="196" t="s">
        <v>45</v>
      </c>
      <c r="T1702" s="211">
        <v>0.01</v>
      </c>
      <c r="U1702" s="201">
        <v>43742</v>
      </c>
      <c r="W1702" s="200" t="s">
        <v>93</v>
      </c>
      <c r="X1702" s="196" t="s">
        <v>13</v>
      </c>
      <c r="AA1702" s="196" t="s">
        <v>11702</v>
      </c>
      <c r="AB1702" s="196" t="s">
        <v>11701</v>
      </c>
      <c r="AC1702" s="200">
        <v>1</v>
      </c>
      <c r="AD1702" s="200" t="s">
        <v>8231</v>
      </c>
      <c r="AE1702" s="212">
        <v>-14912.19</v>
      </c>
      <c r="AF1702" s="212">
        <v>2887.81</v>
      </c>
      <c r="AG1702" s="198" t="s">
        <v>3549</v>
      </c>
    </row>
    <row r="1703" spans="1:33" ht="36" hidden="1" x14ac:dyDescent="0.25">
      <c r="A1703" s="209">
        <v>120297</v>
      </c>
      <c r="B1703" s="210">
        <v>1</v>
      </c>
      <c r="C1703" s="196" t="s">
        <v>114</v>
      </c>
      <c r="D1703" s="201">
        <v>41722</v>
      </c>
      <c r="E1703" s="196" t="s">
        <v>1833</v>
      </c>
      <c r="F1703" s="201">
        <v>44089.798726851855</v>
      </c>
      <c r="G1703" s="196" t="s">
        <v>170</v>
      </c>
      <c r="H1703" s="198" t="s">
        <v>297</v>
      </c>
      <c r="I1703" s="196" t="s">
        <v>1451</v>
      </c>
      <c r="J1703" s="196" t="s">
        <v>101</v>
      </c>
      <c r="L1703" s="200" t="s">
        <v>101</v>
      </c>
      <c r="M1703" s="198" t="s">
        <v>3547</v>
      </c>
      <c r="N1703" s="198" t="s">
        <v>3548</v>
      </c>
      <c r="O1703" s="196" t="s">
        <v>1836</v>
      </c>
      <c r="P1703" s="198" t="s">
        <v>1835</v>
      </c>
      <c r="R1703" s="196" t="s">
        <v>47</v>
      </c>
      <c r="S1703" s="196" t="s">
        <v>45</v>
      </c>
      <c r="T1703" s="211">
        <v>0.01</v>
      </c>
      <c r="U1703" s="201">
        <v>43742</v>
      </c>
      <c r="W1703" s="200" t="s">
        <v>93</v>
      </c>
      <c r="X1703" s="196" t="s">
        <v>13</v>
      </c>
      <c r="AA1703" s="196" t="s">
        <v>11703</v>
      </c>
      <c r="AB1703" s="196" t="s">
        <v>11701</v>
      </c>
      <c r="AC1703" s="200">
        <v>3</v>
      </c>
      <c r="AD1703" s="200" t="s">
        <v>8231</v>
      </c>
      <c r="AE1703" s="212">
        <v>15275.97</v>
      </c>
      <c r="AF1703" s="212">
        <v>728275.97</v>
      </c>
      <c r="AG1703" s="198" t="s">
        <v>3549</v>
      </c>
    </row>
    <row r="1704" spans="1:33" ht="36" hidden="1" x14ac:dyDescent="0.25">
      <c r="A1704" s="209">
        <v>120298</v>
      </c>
      <c r="B1704" s="210">
        <v>2</v>
      </c>
      <c r="C1704" s="196" t="s">
        <v>122</v>
      </c>
      <c r="D1704" s="201">
        <v>41722</v>
      </c>
      <c r="E1704" s="196" t="s">
        <v>1833</v>
      </c>
      <c r="F1704" s="201">
        <v>44258</v>
      </c>
      <c r="G1704" s="196" t="s">
        <v>426</v>
      </c>
      <c r="H1704" s="198" t="s">
        <v>123</v>
      </c>
      <c r="I1704" s="196" t="s">
        <v>116</v>
      </c>
      <c r="J1704" s="196" t="s">
        <v>101</v>
      </c>
      <c r="L1704" s="200" t="s">
        <v>101</v>
      </c>
      <c r="M1704" s="198" t="s">
        <v>11704</v>
      </c>
      <c r="N1704" s="198" t="s">
        <v>11705</v>
      </c>
      <c r="O1704" s="196" t="s">
        <v>1836</v>
      </c>
      <c r="P1704" s="198" t="s">
        <v>1897</v>
      </c>
      <c r="R1704" s="196" t="s">
        <v>47</v>
      </c>
      <c r="S1704" s="196" t="s">
        <v>45</v>
      </c>
      <c r="T1704" s="211">
        <v>0.57999999999999996</v>
      </c>
      <c r="U1704" s="201">
        <v>44232</v>
      </c>
      <c r="W1704" s="200" t="s">
        <v>93</v>
      </c>
      <c r="X1704" s="196" t="s">
        <v>103</v>
      </c>
      <c r="AA1704" s="196" t="s">
        <v>11706</v>
      </c>
      <c r="AB1704" s="196" t="s">
        <v>11707</v>
      </c>
      <c r="AC1704" s="200">
        <v>0</v>
      </c>
      <c r="AD1704" s="200" t="s">
        <v>8231</v>
      </c>
      <c r="AE1704" s="203" t="s">
        <v>505</v>
      </c>
      <c r="AF1704" s="212">
        <v>310000</v>
      </c>
      <c r="AG1704" s="198" t="s">
        <v>126</v>
      </c>
    </row>
    <row r="1705" spans="1:33" ht="36" hidden="1" x14ac:dyDescent="0.25">
      <c r="A1705" s="209">
        <v>120298</v>
      </c>
      <c r="B1705" s="210">
        <v>2</v>
      </c>
      <c r="C1705" s="196" t="s">
        <v>122</v>
      </c>
      <c r="D1705" s="201">
        <v>41722</v>
      </c>
      <c r="E1705" s="196" t="s">
        <v>1833</v>
      </c>
      <c r="F1705" s="201">
        <v>44258</v>
      </c>
      <c r="G1705" s="196" t="s">
        <v>426</v>
      </c>
      <c r="H1705" s="198" t="s">
        <v>123</v>
      </c>
      <c r="I1705" s="196" t="s">
        <v>116</v>
      </c>
      <c r="J1705" s="196" t="s">
        <v>101</v>
      </c>
      <c r="L1705" s="200" t="s">
        <v>101</v>
      </c>
      <c r="M1705" s="198" t="s">
        <v>11704</v>
      </c>
      <c r="N1705" s="198" t="s">
        <v>11705</v>
      </c>
      <c r="O1705" s="196" t="s">
        <v>1836</v>
      </c>
      <c r="P1705" s="198" t="s">
        <v>1897</v>
      </c>
      <c r="R1705" s="196" t="s">
        <v>47</v>
      </c>
      <c r="S1705" s="196" t="s">
        <v>45</v>
      </c>
      <c r="T1705" s="211">
        <v>0.57999999999999996</v>
      </c>
      <c r="U1705" s="201">
        <v>44232</v>
      </c>
      <c r="W1705" s="200" t="s">
        <v>93</v>
      </c>
      <c r="X1705" s="196" t="s">
        <v>103</v>
      </c>
      <c r="AA1705" s="196" t="s">
        <v>11708</v>
      </c>
      <c r="AB1705" s="196" t="s">
        <v>11707</v>
      </c>
      <c r="AC1705" s="200">
        <v>1</v>
      </c>
      <c r="AD1705" s="200" t="s">
        <v>8231</v>
      </c>
      <c r="AE1705" s="203" t="s">
        <v>505</v>
      </c>
      <c r="AF1705" s="212">
        <v>60000</v>
      </c>
      <c r="AG1705" s="198" t="s">
        <v>126</v>
      </c>
    </row>
    <row r="1706" spans="1:33" ht="36" hidden="1" x14ac:dyDescent="0.25">
      <c r="A1706" s="209">
        <v>120298</v>
      </c>
      <c r="B1706" s="210">
        <v>2</v>
      </c>
      <c r="C1706" s="196" t="s">
        <v>122</v>
      </c>
      <c r="D1706" s="201">
        <v>41722</v>
      </c>
      <c r="E1706" s="196" t="s">
        <v>1833</v>
      </c>
      <c r="F1706" s="201">
        <v>44258</v>
      </c>
      <c r="G1706" s="196" t="s">
        <v>426</v>
      </c>
      <c r="H1706" s="198" t="s">
        <v>123</v>
      </c>
      <c r="I1706" s="196" t="s">
        <v>116</v>
      </c>
      <c r="J1706" s="196" t="s">
        <v>101</v>
      </c>
      <c r="L1706" s="200" t="s">
        <v>101</v>
      </c>
      <c r="M1706" s="198" t="s">
        <v>11704</v>
      </c>
      <c r="N1706" s="198" t="s">
        <v>11705</v>
      </c>
      <c r="O1706" s="196" t="s">
        <v>1836</v>
      </c>
      <c r="P1706" s="198" t="s">
        <v>1897</v>
      </c>
      <c r="R1706" s="196" t="s">
        <v>47</v>
      </c>
      <c r="S1706" s="196" t="s">
        <v>45</v>
      </c>
      <c r="T1706" s="211">
        <v>0.57999999999999996</v>
      </c>
      <c r="U1706" s="201">
        <v>44232</v>
      </c>
      <c r="W1706" s="200" t="s">
        <v>93</v>
      </c>
      <c r="X1706" s="196" t="s">
        <v>103</v>
      </c>
      <c r="AA1706" s="196" t="s">
        <v>11709</v>
      </c>
      <c r="AB1706" s="196" t="s">
        <v>11707</v>
      </c>
      <c r="AC1706" s="200">
        <v>2</v>
      </c>
      <c r="AD1706" s="200" t="s">
        <v>8231</v>
      </c>
      <c r="AE1706" s="203" t="s">
        <v>505</v>
      </c>
      <c r="AF1706" s="212">
        <v>66250</v>
      </c>
      <c r="AG1706" s="198" t="s">
        <v>126</v>
      </c>
    </row>
    <row r="1707" spans="1:33" ht="36" hidden="1" x14ac:dyDescent="0.25">
      <c r="A1707" s="209">
        <v>120298</v>
      </c>
      <c r="B1707" s="210">
        <v>2</v>
      </c>
      <c r="C1707" s="196" t="s">
        <v>122</v>
      </c>
      <c r="D1707" s="201">
        <v>41722</v>
      </c>
      <c r="E1707" s="196" t="s">
        <v>1833</v>
      </c>
      <c r="F1707" s="201">
        <v>44258</v>
      </c>
      <c r="G1707" s="196" t="s">
        <v>426</v>
      </c>
      <c r="H1707" s="198" t="s">
        <v>123</v>
      </c>
      <c r="I1707" s="196" t="s">
        <v>116</v>
      </c>
      <c r="J1707" s="196" t="s">
        <v>101</v>
      </c>
      <c r="L1707" s="200" t="s">
        <v>101</v>
      </c>
      <c r="M1707" s="198" t="s">
        <v>11704</v>
      </c>
      <c r="N1707" s="198" t="s">
        <v>11705</v>
      </c>
      <c r="O1707" s="196" t="s">
        <v>1836</v>
      </c>
      <c r="P1707" s="198" t="s">
        <v>1897</v>
      </c>
      <c r="R1707" s="196" t="s">
        <v>47</v>
      </c>
      <c r="S1707" s="196" t="s">
        <v>45</v>
      </c>
      <c r="T1707" s="211">
        <v>0.57999999999999996</v>
      </c>
      <c r="U1707" s="201">
        <v>44232</v>
      </c>
      <c r="W1707" s="200" t="s">
        <v>93</v>
      </c>
      <c r="X1707" s="196" t="s">
        <v>103</v>
      </c>
      <c r="AA1707" s="196" t="s">
        <v>11710</v>
      </c>
      <c r="AB1707" s="196" t="s">
        <v>11707</v>
      </c>
      <c r="AC1707" s="200">
        <v>3</v>
      </c>
      <c r="AD1707" s="200" t="s">
        <v>8231</v>
      </c>
      <c r="AE1707" s="203" t="s">
        <v>505</v>
      </c>
      <c r="AF1707" s="212">
        <v>2817990</v>
      </c>
      <c r="AG1707" s="198" t="s">
        <v>126</v>
      </c>
    </row>
    <row r="1708" spans="1:33" hidden="1" x14ac:dyDescent="0.25">
      <c r="A1708" s="209">
        <v>120312</v>
      </c>
      <c r="B1708" s="210">
        <v>1</v>
      </c>
      <c r="C1708" s="196" t="s">
        <v>114</v>
      </c>
      <c r="D1708" s="201">
        <v>41724</v>
      </c>
      <c r="E1708" s="196" t="s">
        <v>98</v>
      </c>
      <c r="F1708" s="201">
        <v>44272</v>
      </c>
      <c r="G1708" s="196" t="s">
        <v>98</v>
      </c>
      <c r="H1708" s="198" t="s">
        <v>722</v>
      </c>
      <c r="I1708" s="196" t="s">
        <v>1583</v>
      </c>
      <c r="J1708" s="196" t="s">
        <v>101</v>
      </c>
      <c r="L1708" s="200" t="s">
        <v>101</v>
      </c>
      <c r="M1708" s="198" t="s">
        <v>1584</v>
      </c>
      <c r="O1708" s="196" t="s">
        <v>438</v>
      </c>
      <c r="P1708" s="198" t="s">
        <v>439</v>
      </c>
      <c r="R1708" s="196" t="s">
        <v>39</v>
      </c>
      <c r="S1708" s="196" t="s">
        <v>46</v>
      </c>
      <c r="T1708" s="211">
        <v>0</v>
      </c>
      <c r="U1708" s="201">
        <v>43742</v>
      </c>
      <c r="W1708" s="200" t="s">
        <v>93</v>
      </c>
      <c r="X1708" s="196" t="s">
        <v>103</v>
      </c>
      <c r="Y1708" s="196" t="s">
        <v>32</v>
      </c>
      <c r="Z1708" s="198" t="s">
        <v>1585</v>
      </c>
      <c r="AA1708" s="196" t="s">
        <v>11711</v>
      </c>
      <c r="AC1708" s="200">
        <v>3</v>
      </c>
      <c r="AD1708" s="200" t="s">
        <v>8274</v>
      </c>
      <c r="AE1708" s="212">
        <v>14.17</v>
      </c>
      <c r="AF1708" s="212">
        <v>210358.02</v>
      </c>
      <c r="AG1708" s="198" t="s">
        <v>1586</v>
      </c>
    </row>
    <row r="1709" spans="1:33" hidden="1" x14ac:dyDescent="0.25">
      <c r="A1709" s="209">
        <v>120314</v>
      </c>
      <c r="B1709" s="210">
        <v>1</v>
      </c>
      <c r="C1709" s="196" t="s">
        <v>85</v>
      </c>
      <c r="D1709" s="201">
        <v>41724</v>
      </c>
      <c r="E1709" s="196" t="s">
        <v>98</v>
      </c>
      <c r="F1709" s="201">
        <v>44725</v>
      </c>
      <c r="G1709" s="196" t="s">
        <v>222</v>
      </c>
      <c r="H1709" s="198" t="s">
        <v>1588</v>
      </c>
      <c r="I1709" s="196" t="s">
        <v>1589</v>
      </c>
      <c r="J1709" s="196" t="s">
        <v>101</v>
      </c>
      <c r="L1709" s="200" t="s">
        <v>101</v>
      </c>
      <c r="M1709" s="198" t="s">
        <v>1590</v>
      </c>
      <c r="O1709" s="196" t="s">
        <v>438</v>
      </c>
      <c r="P1709" s="198" t="s">
        <v>439</v>
      </c>
      <c r="R1709" s="196" t="s">
        <v>39</v>
      </c>
      <c r="S1709" s="196" t="s">
        <v>46</v>
      </c>
      <c r="T1709" s="211">
        <v>0.03</v>
      </c>
      <c r="U1709" s="201">
        <v>44792</v>
      </c>
      <c r="W1709" s="200" t="s">
        <v>93</v>
      </c>
      <c r="X1709" s="196" t="s">
        <v>103</v>
      </c>
      <c r="Y1709" s="196" t="s">
        <v>32</v>
      </c>
      <c r="Z1709" s="198" t="s">
        <v>1591</v>
      </c>
      <c r="AA1709" s="196" t="s">
        <v>11712</v>
      </c>
      <c r="AC1709" s="200">
        <v>2</v>
      </c>
      <c r="AD1709" s="200" t="s">
        <v>8274</v>
      </c>
      <c r="AE1709" s="203" t="s">
        <v>505</v>
      </c>
      <c r="AF1709" s="212">
        <v>25000</v>
      </c>
    </row>
    <row r="1710" spans="1:33" hidden="1" x14ac:dyDescent="0.25">
      <c r="A1710" s="209">
        <v>120314</v>
      </c>
      <c r="B1710" s="210">
        <v>1</v>
      </c>
      <c r="C1710" s="196" t="s">
        <v>85</v>
      </c>
      <c r="D1710" s="201">
        <v>41724</v>
      </c>
      <c r="E1710" s="196" t="s">
        <v>98</v>
      </c>
      <c r="F1710" s="201">
        <v>44725</v>
      </c>
      <c r="G1710" s="196" t="s">
        <v>222</v>
      </c>
      <c r="H1710" s="198" t="s">
        <v>1588</v>
      </c>
      <c r="I1710" s="196" t="s">
        <v>1589</v>
      </c>
      <c r="J1710" s="196" t="s">
        <v>101</v>
      </c>
      <c r="L1710" s="200" t="s">
        <v>101</v>
      </c>
      <c r="M1710" s="198" t="s">
        <v>1590</v>
      </c>
      <c r="O1710" s="196" t="s">
        <v>438</v>
      </c>
      <c r="P1710" s="198" t="s">
        <v>439</v>
      </c>
      <c r="R1710" s="196" t="s">
        <v>39</v>
      </c>
      <c r="S1710" s="196" t="s">
        <v>46</v>
      </c>
      <c r="T1710" s="211">
        <v>0.03</v>
      </c>
      <c r="U1710" s="201">
        <v>44792</v>
      </c>
      <c r="W1710" s="200" t="s">
        <v>93</v>
      </c>
      <c r="X1710" s="196" t="s">
        <v>103</v>
      </c>
      <c r="Y1710" s="196" t="s">
        <v>32</v>
      </c>
      <c r="Z1710" s="198" t="s">
        <v>1591</v>
      </c>
      <c r="AA1710" s="196" t="s">
        <v>11713</v>
      </c>
      <c r="AC1710" s="200">
        <v>3</v>
      </c>
      <c r="AD1710" s="200" t="s">
        <v>8274</v>
      </c>
      <c r="AE1710" s="212">
        <v>23300</v>
      </c>
      <c r="AF1710" s="212">
        <v>505900</v>
      </c>
    </row>
    <row r="1711" spans="1:33" ht="54" hidden="1" x14ac:dyDescent="0.25">
      <c r="A1711" s="209">
        <v>120326</v>
      </c>
      <c r="B1711" s="210">
        <v>3</v>
      </c>
      <c r="C1711" s="196" t="s">
        <v>85</v>
      </c>
      <c r="D1711" s="201">
        <v>41725</v>
      </c>
      <c r="E1711" s="196" t="s">
        <v>2500</v>
      </c>
      <c r="F1711" s="201">
        <v>44545</v>
      </c>
      <c r="G1711" s="196" t="s">
        <v>4222</v>
      </c>
      <c r="H1711" s="198" t="s">
        <v>538</v>
      </c>
      <c r="I1711" s="196" t="s">
        <v>320</v>
      </c>
      <c r="J1711" s="196" t="s">
        <v>101</v>
      </c>
      <c r="L1711" s="200" t="s">
        <v>101</v>
      </c>
      <c r="M1711" s="198" t="s">
        <v>11714</v>
      </c>
      <c r="N1711" s="198" t="s">
        <v>11715</v>
      </c>
      <c r="O1711" s="196" t="s">
        <v>91</v>
      </c>
      <c r="P1711" s="198" t="s">
        <v>1789</v>
      </c>
      <c r="R1711" s="196" t="s">
        <v>47</v>
      </c>
      <c r="S1711" s="196" t="s">
        <v>45</v>
      </c>
      <c r="T1711" s="211">
        <v>1.1000000000000001</v>
      </c>
      <c r="W1711" s="200" t="s">
        <v>93</v>
      </c>
      <c r="X1711" s="196" t="s">
        <v>13</v>
      </c>
      <c r="AA1711" s="196" t="s">
        <v>11716</v>
      </c>
      <c r="AB1711" s="196" t="s">
        <v>11717</v>
      </c>
      <c r="AC1711" s="200">
        <v>1</v>
      </c>
      <c r="AD1711" s="200" t="s">
        <v>8231</v>
      </c>
      <c r="AE1711" s="203" t="s">
        <v>505</v>
      </c>
      <c r="AF1711" s="212">
        <v>1000000</v>
      </c>
    </row>
    <row r="1712" spans="1:33" ht="54" hidden="1" x14ac:dyDescent="0.25">
      <c r="A1712" s="209">
        <v>120326</v>
      </c>
      <c r="B1712" s="210">
        <v>3</v>
      </c>
      <c r="C1712" s="196" t="s">
        <v>85</v>
      </c>
      <c r="D1712" s="201">
        <v>41725</v>
      </c>
      <c r="E1712" s="196" t="s">
        <v>2500</v>
      </c>
      <c r="F1712" s="201">
        <v>44545</v>
      </c>
      <c r="G1712" s="196" t="s">
        <v>4222</v>
      </c>
      <c r="H1712" s="198" t="s">
        <v>538</v>
      </c>
      <c r="I1712" s="196" t="s">
        <v>320</v>
      </c>
      <c r="J1712" s="196" t="s">
        <v>101</v>
      </c>
      <c r="L1712" s="200" t="s">
        <v>101</v>
      </c>
      <c r="M1712" s="198" t="s">
        <v>11714</v>
      </c>
      <c r="N1712" s="198" t="s">
        <v>11715</v>
      </c>
      <c r="O1712" s="196" t="s">
        <v>91</v>
      </c>
      <c r="P1712" s="198" t="s">
        <v>1789</v>
      </c>
      <c r="R1712" s="196" t="s">
        <v>47</v>
      </c>
      <c r="S1712" s="196" t="s">
        <v>45</v>
      </c>
      <c r="T1712" s="211">
        <v>1.1000000000000001</v>
      </c>
      <c r="W1712" s="200" t="s">
        <v>93</v>
      </c>
      <c r="X1712" s="196" t="s">
        <v>13</v>
      </c>
      <c r="AA1712" s="196" t="s">
        <v>11718</v>
      </c>
      <c r="AB1712" s="196" t="s">
        <v>11717</v>
      </c>
      <c r="AC1712" s="200">
        <v>2</v>
      </c>
      <c r="AD1712" s="200" t="s">
        <v>8231</v>
      </c>
      <c r="AE1712" s="203" t="s">
        <v>505</v>
      </c>
      <c r="AF1712" s="212">
        <v>1860000</v>
      </c>
    </row>
    <row r="1713" spans="1:33" hidden="1" x14ac:dyDescent="0.25">
      <c r="A1713" s="209">
        <v>120361</v>
      </c>
      <c r="B1713" s="210">
        <v>2</v>
      </c>
      <c r="C1713" s="196" t="s">
        <v>122</v>
      </c>
      <c r="D1713" s="201">
        <v>41730</v>
      </c>
      <c r="E1713" s="196" t="s">
        <v>3312</v>
      </c>
      <c r="F1713" s="201">
        <v>44281</v>
      </c>
      <c r="G1713" s="196" t="s">
        <v>426</v>
      </c>
      <c r="H1713" s="198" t="s">
        <v>223</v>
      </c>
      <c r="I1713" s="196" t="s">
        <v>1505</v>
      </c>
      <c r="J1713" s="196" t="s">
        <v>1506</v>
      </c>
      <c r="M1713" s="198" t="s">
        <v>11719</v>
      </c>
      <c r="N1713" s="198" t="s">
        <v>11720</v>
      </c>
      <c r="O1713" s="196" t="s">
        <v>1509</v>
      </c>
      <c r="P1713" s="198" t="s">
        <v>92</v>
      </c>
      <c r="R1713" s="196" t="s">
        <v>47</v>
      </c>
      <c r="S1713" s="196" t="s">
        <v>41</v>
      </c>
      <c r="T1713" s="211">
        <v>1.34</v>
      </c>
      <c r="U1713" s="201">
        <v>44057</v>
      </c>
      <c r="W1713" s="200" t="s">
        <v>93</v>
      </c>
      <c r="AA1713" s="196" t="s">
        <v>11721</v>
      </c>
      <c r="AC1713" s="200">
        <v>1</v>
      </c>
      <c r="AD1713" s="200" t="s">
        <v>8250</v>
      </c>
      <c r="AE1713" s="203" t="s">
        <v>505</v>
      </c>
      <c r="AF1713" s="212">
        <v>967276</v>
      </c>
      <c r="AG1713" s="198" t="s">
        <v>11722</v>
      </c>
    </row>
    <row r="1714" spans="1:33" hidden="1" x14ac:dyDescent="0.25">
      <c r="A1714" s="209">
        <v>120361</v>
      </c>
      <c r="B1714" s="210">
        <v>2</v>
      </c>
      <c r="C1714" s="196" t="s">
        <v>122</v>
      </c>
      <c r="D1714" s="201">
        <v>41730</v>
      </c>
      <c r="E1714" s="196" t="s">
        <v>3312</v>
      </c>
      <c r="F1714" s="201">
        <v>44281</v>
      </c>
      <c r="G1714" s="196" t="s">
        <v>426</v>
      </c>
      <c r="H1714" s="198" t="s">
        <v>223</v>
      </c>
      <c r="I1714" s="196" t="s">
        <v>1505</v>
      </c>
      <c r="J1714" s="196" t="s">
        <v>1506</v>
      </c>
      <c r="M1714" s="198" t="s">
        <v>11719</v>
      </c>
      <c r="N1714" s="198" t="s">
        <v>11720</v>
      </c>
      <c r="O1714" s="196" t="s">
        <v>1509</v>
      </c>
      <c r="P1714" s="198" t="s">
        <v>92</v>
      </c>
      <c r="R1714" s="196" t="s">
        <v>47</v>
      </c>
      <c r="S1714" s="196" t="s">
        <v>41</v>
      </c>
      <c r="T1714" s="211">
        <v>1.34</v>
      </c>
      <c r="U1714" s="201">
        <v>44057</v>
      </c>
      <c r="W1714" s="200" t="s">
        <v>93</v>
      </c>
      <c r="AA1714" s="196" t="s">
        <v>11723</v>
      </c>
      <c r="AB1714" s="196" t="s">
        <v>11724</v>
      </c>
      <c r="AC1714" s="200">
        <v>2</v>
      </c>
      <c r="AD1714" s="200" t="s">
        <v>8231</v>
      </c>
      <c r="AE1714" s="203" t="s">
        <v>505</v>
      </c>
      <c r="AF1714" s="212">
        <v>292000</v>
      </c>
      <c r="AG1714" s="198" t="s">
        <v>11722</v>
      </c>
    </row>
    <row r="1715" spans="1:33" hidden="1" x14ac:dyDescent="0.25">
      <c r="A1715" s="209">
        <v>120361</v>
      </c>
      <c r="B1715" s="210">
        <v>2</v>
      </c>
      <c r="C1715" s="196" t="s">
        <v>122</v>
      </c>
      <c r="D1715" s="201">
        <v>41730</v>
      </c>
      <c r="E1715" s="196" t="s">
        <v>3312</v>
      </c>
      <c r="F1715" s="201">
        <v>44281</v>
      </c>
      <c r="G1715" s="196" t="s">
        <v>426</v>
      </c>
      <c r="H1715" s="198" t="s">
        <v>223</v>
      </c>
      <c r="I1715" s="196" t="s">
        <v>1505</v>
      </c>
      <c r="J1715" s="196" t="s">
        <v>1506</v>
      </c>
      <c r="M1715" s="198" t="s">
        <v>11719</v>
      </c>
      <c r="N1715" s="198" t="s">
        <v>11720</v>
      </c>
      <c r="O1715" s="196" t="s">
        <v>1509</v>
      </c>
      <c r="P1715" s="198" t="s">
        <v>92</v>
      </c>
      <c r="R1715" s="196" t="s">
        <v>47</v>
      </c>
      <c r="S1715" s="196" t="s">
        <v>41</v>
      </c>
      <c r="T1715" s="211">
        <v>1.34</v>
      </c>
      <c r="U1715" s="201">
        <v>44057</v>
      </c>
      <c r="W1715" s="200" t="s">
        <v>93</v>
      </c>
      <c r="AA1715" s="196" t="s">
        <v>11725</v>
      </c>
      <c r="AB1715" s="196" t="s">
        <v>11724</v>
      </c>
      <c r="AC1715" s="200">
        <v>3</v>
      </c>
      <c r="AD1715" s="200" t="s">
        <v>8231</v>
      </c>
      <c r="AE1715" s="203" t="s">
        <v>505</v>
      </c>
      <c r="AF1715" s="212">
        <v>14715265</v>
      </c>
      <c r="AG1715" s="198" t="s">
        <v>11722</v>
      </c>
    </row>
    <row r="1716" spans="1:33" hidden="1" x14ac:dyDescent="0.25">
      <c r="A1716" s="209">
        <v>120363</v>
      </c>
      <c r="B1716" s="210">
        <v>2</v>
      </c>
      <c r="C1716" s="196" t="s">
        <v>85</v>
      </c>
      <c r="D1716" s="201">
        <v>41731</v>
      </c>
      <c r="E1716" s="196" t="s">
        <v>98</v>
      </c>
      <c r="F1716" s="201">
        <v>44138</v>
      </c>
      <c r="G1716" s="196" t="s">
        <v>87</v>
      </c>
      <c r="H1716" s="198" t="s">
        <v>1888</v>
      </c>
      <c r="M1716" s="198" t="s">
        <v>4087</v>
      </c>
      <c r="O1716" s="196" t="s">
        <v>157</v>
      </c>
      <c r="P1716" s="198" t="s">
        <v>453</v>
      </c>
      <c r="R1716" s="196" t="s">
        <v>47</v>
      </c>
      <c r="S1716" s="196" t="s">
        <v>43</v>
      </c>
      <c r="T1716" s="202" t="s">
        <v>505</v>
      </c>
      <c r="W1716" s="200" t="s">
        <v>93</v>
      </c>
      <c r="Y1716" s="196" t="s">
        <v>29</v>
      </c>
      <c r="AA1716" s="196" t="s">
        <v>11726</v>
      </c>
      <c r="AC1716" s="200">
        <v>1</v>
      </c>
      <c r="AD1716" s="200" t="s">
        <v>8250</v>
      </c>
      <c r="AE1716" s="212">
        <v>242000</v>
      </c>
      <c r="AF1716" s="212">
        <v>1025000</v>
      </c>
    </row>
    <row r="1717" spans="1:33" hidden="1" x14ac:dyDescent="0.25">
      <c r="A1717" s="209">
        <v>120364</v>
      </c>
      <c r="B1717" s="210">
        <v>4</v>
      </c>
      <c r="C1717" s="196" t="s">
        <v>85</v>
      </c>
      <c r="D1717" s="201">
        <v>41731</v>
      </c>
      <c r="E1717" s="196" t="s">
        <v>98</v>
      </c>
      <c r="F1717" s="201">
        <v>44648</v>
      </c>
      <c r="G1717" s="196" t="s">
        <v>143</v>
      </c>
      <c r="H1717" s="198" t="s">
        <v>1760</v>
      </c>
      <c r="M1717" s="198" t="s">
        <v>4088</v>
      </c>
      <c r="O1717" s="196" t="s">
        <v>157</v>
      </c>
      <c r="P1717" s="198" t="s">
        <v>453</v>
      </c>
      <c r="R1717" s="196" t="s">
        <v>47</v>
      </c>
      <c r="S1717" s="196" t="s">
        <v>43</v>
      </c>
      <c r="T1717" s="202" t="s">
        <v>505</v>
      </c>
      <c r="W1717" s="200" t="s">
        <v>93</v>
      </c>
      <c r="Y1717" s="196" t="s">
        <v>29</v>
      </c>
      <c r="AA1717" s="196" t="s">
        <v>11727</v>
      </c>
      <c r="AC1717" s="200">
        <v>1</v>
      </c>
      <c r="AD1717" s="200" t="s">
        <v>8250</v>
      </c>
      <c r="AE1717" s="212">
        <v>406000</v>
      </c>
      <c r="AF1717" s="212">
        <v>1049000</v>
      </c>
    </row>
    <row r="1718" spans="1:33" ht="54" hidden="1" x14ac:dyDescent="0.25">
      <c r="A1718" s="209">
        <v>120395</v>
      </c>
      <c r="B1718" s="210">
        <v>3</v>
      </c>
      <c r="C1718" s="196" t="s">
        <v>97</v>
      </c>
      <c r="D1718" s="201">
        <v>41739</v>
      </c>
      <c r="E1718" s="196" t="s">
        <v>1892</v>
      </c>
      <c r="F1718" s="201">
        <v>44622</v>
      </c>
      <c r="G1718" s="196" t="s">
        <v>3970</v>
      </c>
      <c r="H1718" s="198" t="s">
        <v>306</v>
      </c>
      <c r="I1718" s="196" t="s">
        <v>292</v>
      </c>
      <c r="J1718" s="196" t="s">
        <v>101</v>
      </c>
      <c r="L1718" s="200" t="s">
        <v>101</v>
      </c>
      <c r="M1718" s="198" t="s">
        <v>11728</v>
      </c>
      <c r="N1718" s="198" t="s">
        <v>11729</v>
      </c>
      <c r="O1718" s="196" t="s">
        <v>1836</v>
      </c>
      <c r="P1718" s="198" t="s">
        <v>1835</v>
      </c>
      <c r="R1718" s="196" t="s">
        <v>47</v>
      </c>
      <c r="S1718" s="196" t="s">
        <v>45</v>
      </c>
      <c r="T1718" s="211">
        <v>1.59</v>
      </c>
      <c r="U1718" s="201">
        <v>43504</v>
      </c>
      <c r="W1718" s="200" t="s">
        <v>93</v>
      </c>
      <c r="X1718" s="196" t="s">
        <v>103</v>
      </c>
      <c r="AA1718" s="196" t="s">
        <v>11730</v>
      </c>
      <c r="AB1718" s="196" t="s">
        <v>11731</v>
      </c>
      <c r="AC1718" s="200">
        <v>0</v>
      </c>
      <c r="AD1718" s="200" t="s">
        <v>8231</v>
      </c>
      <c r="AE1718" s="203" t="s">
        <v>505</v>
      </c>
      <c r="AF1718" s="212">
        <v>94000</v>
      </c>
      <c r="AG1718" s="198" t="s">
        <v>11732</v>
      </c>
    </row>
    <row r="1719" spans="1:33" ht="54" hidden="1" x14ac:dyDescent="0.25">
      <c r="A1719" s="209">
        <v>120395</v>
      </c>
      <c r="B1719" s="210">
        <v>3</v>
      </c>
      <c r="C1719" s="196" t="s">
        <v>97</v>
      </c>
      <c r="D1719" s="201">
        <v>41739</v>
      </c>
      <c r="E1719" s="196" t="s">
        <v>1892</v>
      </c>
      <c r="F1719" s="201">
        <v>44622</v>
      </c>
      <c r="G1719" s="196" t="s">
        <v>3970</v>
      </c>
      <c r="H1719" s="198" t="s">
        <v>306</v>
      </c>
      <c r="I1719" s="196" t="s">
        <v>292</v>
      </c>
      <c r="J1719" s="196" t="s">
        <v>101</v>
      </c>
      <c r="L1719" s="200" t="s">
        <v>101</v>
      </c>
      <c r="M1719" s="198" t="s">
        <v>11728</v>
      </c>
      <c r="N1719" s="198" t="s">
        <v>11729</v>
      </c>
      <c r="O1719" s="196" t="s">
        <v>1836</v>
      </c>
      <c r="P1719" s="198" t="s">
        <v>1835</v>
      </c>
      <c r="R1719" s="196" t="s">
        <v>47</v>
      </c>
      <c r="S1719" s="196" t="s">
        <v>45</v>
      </c>
      <c r="T1719" s="211">
        <v>1.59</v>
      </c>
      <c r="U1719" s="201">
        <v>43504</v>
      </c>
      <c r="W1719" s="200" t="s">
        <v>93</v>
      </c>
      <c r="X1719" s="196" t="s">
        <v>103</v>
      </c>
      <c r="AA1719" s="196" t="s">
        <v>11733</v>
      </c>
      <c r="AB1719" s="196" t="s">
        <v>11731</v>
      </c>
      <c r="AC1719" s="200">
        <v>1</v>
      </c>
      <c r="AD1719" s="200" t="s">
        <v>8231</v>
      </c>
      <c r="AE1719" s="203" t="s">
        <v>505</v>
      </c>
      <c r="AF1719" s="212">
        <v>68000</v>
      </c>
      <c r="AG1719" s="198" t="s">
        <v>11732</v>
      </c>
    </row>
    <row r="1720" spans="1:33" ht="54" hidden="1" x14ac:dyDescent="0.25">
      <c r="A1720" s="209">
        <v>120395</v>
      </c>
      <c r="B1720" s="210">
        <v>3</v>
      </c>
      <c r="C1720" s="196" t="s">
        <v>97</v>
      </c>
      <c r="D1720" s="201">
        <v>41739</v>
      </c>
      <c r="E1720" s="196" t="s">
        <v>1892</v>
      </c>
      <c r="F1720" s="201">
        <v>44622</v>
      </c>
      <c r="G1720" s="196" t="s">
        <v>3970</v>
      </c>
      <c r="H1720" s="198" t="s">
        <v>306</v>
      </c>
      <c r="I1720" s="196" t="s">
        <v>292</v>
      </c>
      <c r="J1720" s="196" t="s">
        <v>101</v>
      </c>
      <c r="L1720" s="200" t="s">
        <v>101</v>
      </c>
      <c r="M1720" s="198" t="s">
        <v>11728</v>
      </c>
      <c r="N1720" s="198" t="s">
        <v>11729</v>
      </c>
      <c r="O1720" s="196" t="s">
        <v>1836</v>
      </c>
      <c r="P1720" s="198" t="s">
        <v>1835</v>
      </c>
      <c r="R1720" s="196" t="s">
        <v>47</v>
      </c>
      <c r="S1720" s="196" t="s">
        <v>45</v>
      </c>
      <c r="T1720" s="211">
        <v>1.59</v>
      </c>
      <c r="U1720" s="201">
        <v>43504</v>
      </c>
      <c r="W1720" s="200" t="s">
        <v>93</v>
      </c>
      <c r="X1720" s="196" t="s">
        <v>103</v>
      </c>
      <c r="AA1720" s="196" t="s">
        <v>11734</v>
      </c>
      <c r="AB1720" s="196" t="s">
        <v>11731</v>
      </c>
      <c r="AC1720" s="200">
        <v>2</v>
      </c>
      <c r="AD1720" s="200" t="s">
        <v>8231</v>
      </c>
      <c r="AE1720" s="203" t="s">
        <v>505</v>
      </c>
      <c r="AF1720" s="212">
        <v>599000</v>
      </c>
      <c r="AG1720" s="198" t="s">
        <v>11732</v>
      </c>
    </row>
    <row r="1721" spans="1:33" ht="54" hidden="1" x14ac:dyDescent="0.25">
      <c r="A1721" s="209">
        <v>120395</v>
      </c>
      <c r="B1721" s="210">
        <v>3</v>
      </c>
      <c r="C1721" s="196" t="s">
        <v>97</v>
      </c>
      <c r="D1721" s="201">
        <v>41739</v>
      </c>
      <c r="E1721" s="196" t="s">
        <v>1892</v>
      </c>
      <c r="F1721" s="201">
        <v>44622</v>
      </c>
      <c r="G1721" s="196" t="s">
        <v>3970</v>
      </c>
      <c r="H1721" s="198" t="s">
        <v>306</v>
      </c>
      <c r="I1721" s="196" t="s">
        <v>292</v>
      </c>
      <c r="J1721" s="196" t="s">
        <v>101</v>
      </c>
      <c r="L1721" s="200" t="s">
        <v>101</v>
      </c>
      <c r="M1721" s="198" t="s">
        <v>11728</v>
      </c>
      <c r="N1721" s="198" t="s">
        <v>11729</v>
      </c>
      <c r="O1721" s="196" t="s">
        <v>1836</v>
      </c>
      <c r="P1721" s="198" t="s">
        <v>1835</v>
      </c>
      <c r="R1721" s="196" t="s">
        <v>47</v>
      </c>
      <c r="S1721" s="196" t="s">
        <v>45</v>
      </c>
      <c r="T1721" s="211">
        <v>1.59</v>
      </c>
      <c r="U1721" s="201">
        <v>43504</v>
      </c>
      <c r="W1721" s="200" t="s">
        <v>93</v>
      </c>
      <c r="X1721" s="196" t="s">
        <v>103</v>
      </c>
      <c r="AA1721" s="196" t="s">
        <v>11735</v>
      </c>
      <c r="AB1721" s="196" t="s">
        <v>11731</v>
      </c>
      <c r="AC1721" s="200">
        <v>3</v>
      </c>
      <c r="AD1721" s="200" t="s">
        <v>8231</v>
      </c>
      <c r="AE1721" s="203" t="s">
        <v>505</v>
      </c>
      <c r="AF1721" s="212">
        <v>1031258</v>
      </c>
      <c r="AG1721" s="198" t="s">
        <v>11732</v>
      </c>
    </row>
    <row r="1722" spans="1:33" hidden="1" x14ac:dyDescent="0.25">
      <c r="A1722" s="209">
        <v>120402</v>
      </c>
      <c r="B1722" s="210">
        <v>4</v>
      </c>
      <c r="C1722" s="196" t="s">
        <v>85</v>
      </c>
      <c r="D1722" s="201">
        <v>41740</v>
      </c>
      <c r="E1722" s="196" t="s">
        <v>1892</v>
      </c>
      <c r="F1722" s="201">
        <v>44603</v>
      </c>
      <c r="G1722" s="196" t="s">
        <v>253</v>
      </c>
      <c r="H1722" s="198" t="s">
        <v>196</v>
      </c>
      <c r="I1722" s="196" t="s">
        <v>3182</v>
      </c>
      <c r="J1722" s="196" t="s">
        <v>101</v>
      </c>
      <c r="L1722" s="200" t="s">
        <v>101</v>
      </c>
      <c r="M1722" s="198" t="s">
        <v>3447</v>
      </c>
      <c r="N1722" s="198" t="s">
        <v>3448</v>
      </c>
      <c r="O1722" s="196" t="s">
        <v>1836</v>
      </c>
      <c r="P1722" s="198" t="s">
        <v>1902</v>
      </c>
      <c r="R1722" s="196" t="s">
        <v>47</v>
      </c>
      <c r="S1722" s="196" t="s">
        <v>45</v>
      </c>
      <c r="T1722" s="211">
        <v>0</v>
      </c>
      <c r="U1722" s="201">
        <v>45156</v>
      </c>
      <c r="W1722" s="200" t="s">
        <v>93</v>
      </c>
      <c r="X1722" s="196" t="s">
        <v>13</v>
      </c>
      <c r="AA1722" s="196" t="s">
        <v>11736</v>
      </c>
      <c r="AB1722" s="196" t="s">
        <v>11737</v>
      </c>
      <c r="AC1722" s="200">
        <v>0</v>
      </c>
      <c r="AD1722" s="200" t="s">
        <v>8231</v>
      </c>
      <c r="AE1722" s="212">
        <v>50000</v>
      </c>
      <c r="AF1722" s="212">
        <v>101000</v>
      </c>
    </row>
    <row r="1723" spans="1:33" hidden="1" x14ac:dyDescent="0.25">
      <c r="A1723" s="209">
        <v>120402</v>
      </c>
      <c r="B1723" s="210">
        <v>4</v>
      </c>
      <c r="C1723" s="196" t="s">
        <v>85</v>
      </c>
      <c r="D1723" s="201">
        <v>41740</v>
      </c>
      <c r="E1723" s="196" t="s">
        <v>1892</v>
      </c>
      <c r="F1723" s="201">
        <v>44603</v>
      </c>
      <c r="G1723" s="196" t="s">
        <v>253</v>
      </c>
      <c r="H1723" s="198" t="s">
        <v>196</v>
      </c>
      <c r="I1723" s="196" t="s">
        <v>3182</v>
      </c>
      <c r="J1723" s="196" t="s">
        <v>101</v>
      </c>
      <c r="L1723" s="200" t="s">
        <v>101</v>
      </c>
      <c r="M1723" s="198" t="s">
        <v>3447</v>
      </c>
      <c r="N1723" s="198" t="s">
        <v>3448</v>
      </c>
      <c r="O1723" s="196" t="s">
        <v>1836</v>
      </c>
      <c r="P1723" s="198" t="s">
        <v>1902</v>
      </c>
      <c r="R1723" s="196" t="s">
        <v>47</v>
      </c>
      <c r="S1723" s="196" t="s">
        <v>45</v>
      </c>
      <c r="T1723" s="211">
        <v>0</v>
      </c>
      <c r="U1723" s="201">
        <v>45156</v>
      </c>
      <c r="W1723" s="200" t="s">
        <v>93</v>
      </c>
      <c r="X1723" s="196" t="s">
        <v>13</v>
      </c>
      <c r="AA1723" s="196" t="s">
        <v>11738</v>
      </c>
      <c r="AB1723" s="196" t="s">
        <v>11737</v>
      </c>
      <c r="AC1723" s="200">
        <v>1</v>
      </c>
      <c r="AD1723" s="200" t="s">
        <v>8231</v>
      </c>
      <c r="AE1723" s="212">
        <v>45000</v>
      </c>
      <c r="AF1723" s="212">
        <v>65000</v>
      </c>
    </row>
    <row r="1724" spans="1:33" hidden="1" x14ac:dyDescent="0.25">
      <c r="A1724" s="209">
        <v>120403</v>
      </c>
      <c r="B1724" s="210">
        <v>4</v>
      </c>
      <c r="C1724" s="196" t="s">
        <v>85</v>
      </c>
      <c r="D1724" s="201">
        <v>41740</v>
      </c>
      <c r="E1724" s="196" t="s">
        <v>1892</v>
      </c>
      <c r="F1724" s="201">
        <v>44379</v>
      </c>
      <c r="G1724" s="196" t="s">
        <v>2404</v>
      </c>
      <c r="H1724" s="198" t="s">
        <v>2853</v>
      </c>
      <c r="I1724" s="196" t="s">
        <v>484</v>
      </c>
      <c r="J1724" s="196" t="s">
        <v>101</v>
      </c>
      <c r="L1724" s="200" t="s">
        <v>101</v>
      </c>
      <c r="M1724" s="198" t="s">
        <v>11739</v>
      </c>
      <c r="N1724" s="198" t="s">
        <v>1906</v>
      </c>
      <c r="O1724" s="196" t="s">
        <v>1836</v>
      </c>
      <c r="P1724" s="198" t="s">
        <v>1906</v>
      </c>
      <c r="R1724" s="196" t="s">
        <v>47</v>
      </c>
      <c r="S1724" s="196" t="s">
        <v>45</v>
      </c>
      <c r="T1724" s="211">
        <v>0</v>
      </c>
      <c r="U1724" s="201">
        <v>44841</v>
      </c>
      <c r="W1724" s="200" t="s">
        <v>93</v>
      </c>
      <c r="X1724" s="196" t="s">
        <v>13</v>
      </c>
      <c r="AA1724" s="196" t="s">
        <v>11740</v>
      </c>
      <c r="AB1724" s="196" t="s">
        <v>11741</v>
      </c>
      <c r="AC1724" s="200">
        <v>0</v>
      </c>
      <c r="AD1724" s="200" t="s">
        <v>8231</v>
      </c>
      <c r="AE1724" s="212">
        <v>14000</v>
      </c>
      <c r="AF1724" s="212">
        <v>87000</v>
      </c>
    </row>
    <row r="1725" spans="1:33" hidden="1" x14ac:dyDescent="0.25">
      <c r="A1725" s="209">
        <v>120403</v>
      </c>
      <c r="B1725" s="210">
        <v>4</v>
      </c>
      <c r="C1725" s="196" t="s">
        <v>85</v>
      </c>
      <c r="D1725" s="201">
        <v>41740</v>
      </c>
      <c r="E1725" s="196" t="s">
        <v>1892</v>
      </c>
      <c r="F1725" s="201">
        <v>44379</v>
      </c>
      <c r="G1725" s="196" t="s">
        <v>2404</v>
      </c>
      <c r="H1725" s="198" t="s">
        <v>2853</v>
      </c>
      <c r="I1725" s="196" t="s">
        <v>484</v>
      </c>
      <c r="J1725" s="196" t="s">
        <v>101</v>
      </c>
      <c r="L1725" s="200" t="s">
        <v>101</v>
      </c>
      <c r="M1725" s="198" t="s">
        <v>11739</v>
      </c>
      <c r="N1725" s="198" t="s">
        <v>1906</v>
      </c>
      <c r="O1725" s="196" t="s">
        <v>1836</v>
      </c>
      <c r="P1725" s="198" t="s">
        <v>1906</v>
      </c>
      <c r="R1725" s="196" t="s">
        <v>47</v>
      </c>
      <c r="S1725" s="196" t="s">
        <v>45</v>
      </c>
      <c r="T1725" s="211">
        <v>0</v>
      </c>
      <c r="U1725" s="201">
        <v>44841</v>
      </c>
      <c r="W1725" s="200" t="s">
        <v>93</v>
      </c>
      <c r="X1725" s="196" t="s">
        <v>13</v>
      </c>
      <c r="AA1725" s="196" t="s">
        <v>11742</v>
      </c>
      <c r="AB1725" s="196" t="s">
        <v>11741</v>
      </c>
      <c r="AC1725" s="200">
        <v>1</v>
      </c>
      <c r="AD1725" s="200" t="s">
        <v>8231</v>
      </c>
      <c r="AE1725" s="203" t="s">
        <v>505</v>
      </c>
      <c r="AF1725" s="212">
        <v>70000</v>
      </c>
    </row>
    <row r="1726" spans="1:33" hidden="1" x14ac:dyDescent="0.25">
      <c r="A1726" s="209">
        <v>120406</v>
      </c>
      <c r="B1726" s="210">
        <v>2</v>
      </c>
      <c r="C1726" s="196" t="s">
        <v>97</v>
      </c>
      <c r="D1726" s="201">
        <v>41740</v>
      </c>
      <c r="E1726" s="196" t="s">
        <v>98</v>
      </c>
      <c r="F1726" s="201">
        <v>43755.875081018516</v>
      </c>
      <c r="G1726" s="196" t="s">
        <v>108</v>
      </c>
      <c r="H1726" s="198" t="s">
        <v>1539</v>
      </c>
      <c r="I1726" s="196" t="s">
        <v>1628</v>
      </c>
      <c r="J1726" s="196" t="s">
        <v>101</v>
      </c>
      <c r="L1726" s="200" t="s">
        <v>101</v>
      </c>
      <c r="M1726" s="198" t="s">
        <v>11743</v>
      </c>
      <c r="O1726" s="196" t="s">
        <v>438</v>
      </c>
      <c r="P1726" s="198" t="s">
        <v>439</v>
      </c>
      <c r="R1726" s="196" t="s">
        <v>39</v>
      </c>
      <c r="S1726" s="196" t="s">
        <v>46</v>
      </c>
      <c r="T1726" s="211">
        <v>0</v>
      </c>
      <c r="U1726" s="201">
        <v>43273</v>
      </c>
      <c r="W1726" s="200" t="s">
        <v>93</v>
      </c>
      <c r="X1726" s="196" t="s">
        <v>103</v>
      </c>
      <c r="Z1726" s="198" t="s">
        <v>11744</v>
      </c>
      <c r="AA1726" s="196" t="s">
        <v>11745</v>
      </c>
      <c r="AC1726" s="200">
        <v>3</v>
      </c>
      <c r="AD1726" s="200" t="s">
        <v>8274</v>
      </c>
      <c r="AE1726" s="203" t="s">
        <v>505</v>
      </c>
      <c r="AF1726" s="212">
        <v>1861440</v>
      </c>
      <c r="AG1726" s="198" t="s">
        <v>11746</v>
      </c>
    </row>
    <row r="1727" spans="1:33" hidden="1" x14ac:dyDescent="0.25">
      <c r="A1727" s="209">
        <v>120408</v>
      </c>
      <c r="B1727" s="210">
        <v>4</v>
      </c>
      <c r="C1727" s="196" t="s">
        <v>114</v>
      </c>
      <c r="D1727" s="201">
        <v>41740</v>
      </c>
      <c r="E1727" s="196" t="s">
        <v>98</v>
      </c>
      <c r="F1727" s="201">
        <v>44271</v>
      </c>
      <c r="G1727" s="196" t="s">
        <v>87</v>
      </c>
      <c r="H1727" s="198" t="s">
        <v>483</v>
      </c>
      <c r="I1727" s="196" t="s">
        <v>3182</v>
      </c>
      <c r="J1727" s="196" t="s">
        <v>101</v>
      </c>
      <c r="L1727" s="200" t="s">
        <v>101</v>
      </c>
      <c r="M1727" s="198" t="s">
        <v>11747</v>
      </c>
      <c r="O1727" s="196" t="s">
        <v>438</v>
      </c>
      <c r="P1727" s="198" t="s">
        <v>439</v>
      </c>
      <c r="R1727" s="196" t="s">
        <v>39</v>
      </c>
      <c r="S1727" s="196" t="s">
        <v>46</v>
      </c>
      <c r="T1727" s="211">
        <v>0</v>
      </c>
      <c r="U1727" s="201">
        <v>43140</v>
      </c>
      <c r="W1727" s="200" t="s">
        <v>93</v>
      </c>
      <c r="X1727" s="196" t="s">
        <v>13</v>
      </c>
      <c r="Z1727" s="198" t="s">
        <v>11748</v>
      </c>
      <c r="AA1727" s="196" t="s">
        <v>11749</v>
      </c>
      <c r="AC1727" s="200">
        <v>3</v>
      </c>
      <c r="AD1727" s="200" t="s">
        <v>8274</v>
      </c>
      <c r="AE1727" s="203" t="s">
        <v>505</v>
      </c>
      <c r="AF1727" s="212">
        <v>1055135.3400000001</v>
      </c>
      <c r="AG1727" s="198" t="s">
        <v>11750</v>
      </c>
    </row>
    <row r="1728" spans="1:33" ht="36" hidden="1" x14ac:dyDescent="0.25">
      <c r="A1728" s="209">
        <v>120439</v>
      </c>
      <c r="B1728" s="210">
        <v>1</v>
      </c>
      <c r="C1728" s="196" t="s">
        <v>97</v>
      </c>
      <c r="D1728" s="201">
        <v>41750</v>
      </c>
      <c r="E1728" s="196" t="s">
        <v>3407</v>
      </c>
      <c r="F1728" s="201">
        <v>44677</v>
      </c>
      <c r="G1728" s="196" t="s">
        <v>1745</v>
      </c>
      <c r="H1728" s="198" t="s">
        <v>1633</v>
      </c>
      <c r="I1728" s="196" t="s">
        <v>4391</v>
      </c>
      <c r="K1728" s="196" t="s">
        <v>4392</v>
      </c>
      <c r="L1728" s="200" t="s">
        <v>183</v>
      </c>
      <c r="M1728" s="198" t="s">
        <v>4393</v>
      </c>
      <c r="N1728" s="198" t="s">
        <v>4394</v>
      </c>
      <c r="O1728" s="196" t="s">
        <v>91</v>
      </c>
      <c r="P1728" s="198" t="s">
        <v>1789</v>
      </c>
      <c r="R1728" s="196" t="s">
        <v>47</v>
      </c>
      <c r="S1728" s="196" t="s">
        <v>45</v>
      </c>
      <c r="T1728" s="211">
        <v>0.75</v>
      </c>
      <c r="W1728" s="200" t="s">
        <v>93</v>
      </c>
      <c r="X1728" s="196" t="s">
        <v>103</v>
      </c>
      <c r="AA1728" s="196" t="s">
        <v>11751</v>
      </c>
      <c r="AB1728" s="196" t="s">
        <v>11752</v>
      </c>
      <c r="AC1728" s="200">
        <v>0</v>
      </c>
      <c r="AD1728" s="200" t="s">
        <v>8231</v>
      </c>
      <c r="AE1728" s="203" t="s">
        <v>505</v>
      </c>
      <c r="AF1728" s="212">
        <v>31500</v>
      </c>
    </row>
    <row r="1729" spans="1:33" ht="36" hidden="1" x14ac:dyDescent="0.25">
      <c r="A1729" s="209">
        <v>120439</v>
      </c>
      <c r="B1729" s="210">
        <v>1</v>
      </c>
      <c r="C1729" s="196" t="s">
        <v>97</v>
      </c>
      <c r="D1729" s="201">
        <v>41750</v>
      </c>
      <c r="E1729" s="196" t="s">
        <v>3407</v>
      </c>
      <c r="F1729" s="201">
        <v>44677</v>
      </c>
      <c r="G1729" s="196" t="s">
        <v>1745</v>
      </c>
      <c r="H1729" s="198" t="s">
        <v>1633</v>
      </c>
      <c r="I1729" s="196" t="s">
        <v>4391</v>
      </c>
      <c r="K1729" s="196" t="s">
        <v>4392</v>
      </c>
      <c r="L1729" s="200" t="s">
        <v>183</v>
      </c>
      <c r="M1729" s="198" t="s">
        <v>4393</v>
      </c>
      <c r="N1729" s="198" t="s">
        <v>4394</v>
      </c>
      <c r="O1729" s="196" t="s">
        <v>91</v>
      </c>
      <c r="P1729" s="198" t="s">
        <v>1789</v>
      </c>
      <c r="R1729" s="196" t="s">
        <v>47</v>
      </c>
      <c r="S1729" s="196" t="s">
        <v>45</v>
      </c>
      <c r="T1729" s="211">
        <v>0.75</v>
      </c>
      <c r="W1729" s="200" t="s">
        <v>93</v>
      </c>
      <c r="X1729" s="196" t="s">
        <v>103</v>
      </c>
      <c r="AA1729" s="196" t="s">
        <v>11753</v>
      </c>
      <c r="AB1729" s="196" t="s">
        <v>11752</v>
      </c>
      <c r="AC1729" s="200">
        <v>1</v>
      </c>
      <c r="AD1729" s="200" t="s">
        <v>8231</v>
      </c>
      <c r="AE1729" s="203" t="s">
        <v>505</v>
      </c>
      <c r="AF1729" s="212">
        <v>48500</v>
      </c>
    </row>
    <row r="1730" spans="1:33" ht="36" hidden="1" x14ac:dyDescent="0.25">
      <c r="A1730" s="209">
        <v>120439</v>
      </c>
      <c r="B1730" s="210">
        <v>1</v>
      </c>
      <c r="C1730" s="196" t="s">
        <v>97</v>
      </c>
      <c r="D1730" s="201">
        <v>41750</v>
      </c>
      <c r="E1730" s="196" t="s">
        <v>3407</v>
      </c>
      <c r="F1730" s="201">
        <v>44677</v>
      </c>
      <c r="G1730" s="196" t="s">
        <v>1745</v>
      </c>
      <c r="H1730" s="198" t="s">
        <v>1633</v>
      </c>
      <c r="I1730" s="196" t="s">
        <v>4391</v>
      </c>
      <c r="K1730" s="196" t="s">
        <v>4392</v>
      </c>
      <c r="L1730" s="200" t="s">
        <v>183</v>
      </c>
      <c r="M1730" s="198" t="s">
        <v>4393</v>
      </c>
      <c r="N1730" s="198" t="s">
        <v>4394</v>
      </c>
      <c r="O1730" s="196" t="s">
        <v>91</v>
      </c>
      <c r="P1730" s="198" t="s">
        <v>1789</v>
      </c>
      <c r="R1730" s="196" t="s">
        <v>47</v>
      </c>
      <c r="S1730" s="196" t="s">
        <v>45</v>
      </c>
      <c r="T1730" s="211">
        <v>0.75</v>
      </c>
      <c r="W1730" s="200" t="s">
        <v>93</v>
      </c>
      <c r="X1730" s="196" t="s">
        <v>103</v>
      </c>
      <c r="AA1730" s="196" t="s">
        <v>11754</v>
      </c>
      <c r="AB1730" s="196" t="s">
        <v>11752</v>
      </c>
      <c r="AC1730" s="200">
        <v>2</v>
      </c>
      <c r="AD1730" s="200" t="s">
        <v>8231</v>
      </c>
      <c r="AE1730" s="212">
        <v>-1100</v>
      </c>
      <c r="AF1730" s="212">
        <v>211420</v>
      </c>
    </row>
    <row r="1731" spans="1:33" ht="36" hidden="1" x14ac:dyDescent="0.25">
      <c r="A1731" s="209">
        <v>120439</v>
      </c>
      <c r="B1731" s="210">
        <v>1</v>
      </c>
      <c r="C1731" s="196" t="s">
        <v>97</v>
      </c>
      <c r="D1731" s="201">
        <v>41750</v>
      </c>
      <c r="E1731" s="196" t="s">
        <v>3407</v>
      </c>
      <c r="F1731" s="201">
        <v>44677</v>
      </c>
      <c r="G1731" s="196" t="s">
        <v>1745</v>
      </c>
      <c r="H1731" s="198" t="s">
        <v>1633</v>
      </c>
      <c r="I1731" s="196" t="s">
        <v>4391</v>
      </c>
      <c r="K1731" s="196" t="s">
        <v>4392</v>
      </c>
      <c r="L1731" s="200" t="s">
        <v>183</v>
      </c>
      <c r="M1731" s="198" t="s">
        <v>4393</v>
      </c>
      <c r="N1731" s="198" t="s">
        <v>4394</v>
      </c>
      <c r="O1731" s="196" t="s">
        <v>91</v>
      </c>
      <c r="P1731" s="198" t="s">
        <v>1789</v>
      </c>
      <c r="R1731" s="196" t="s">
        <v>47</v>
      </c>
      <c r="S1731" s="196" t="s">
        <v>45</v>
      </c>
      <c r="T1731" s="211">
        <v>0.75</v>
      </c>
      <c r="W1731" s="200" t="s">
        <v>93</v>
      </c>
      <c r="X1731" s="196" t="s">
        <v>103</v>
      </c>
      <c r="AA1731" s="196" t="s">
        <v>11755</v>
      </c>
      <c r="AB1731" s="196" t="s">
        <v>11752</v>
      </c>
      <c r="AC1731" s="200">
        <v>3</v>
      </c>
      <c r="AD1731" s="200" t="s">
        <v>8231</v>
      </c>
      <c r="AE1731" s="212">
        <v>324034</v>
      </c>
      <c r="AF1731" s="212">
        <v>1688239</v>
      </c>
    </row>
    <row r="1732" spans="1:33" ht="36" hidden="1" x14ac:dyDescent="0.25">
      <c r="A1732" s="209">
        <v>120444</v>
      </c>
      <c r="B1732" s="210">
        <v>4</v>
      </c>
      <c r="C1732" s="196" t="s">
        <v>97</v>
      </c>
      <c r="D1732" s="201">
        <v>41752</v>
      </c>
      <c r="E1732" s="196" t="s">
        <v>4103</v>
      </c>
      <c r="F1732" s="201">
        <v>44377</v>
      </c>
      <c r="G1732" s="196" t="s">
        <v>4070</v>
      </c>
      <c r="H1732" s="198" t="s">
        <v>88</v>
      </c>
      <c r="I1732" s="196" t="s">
        <v>292</v>
      </c>
      <c r="J1732" s="196" t="s">
        <v>101</v>
      </c>
      <c r="L1732" s="200" t="s">
        <v>101</v>
      </c>
      <c r="M1732" s="198" t="s">
        <v>11756</v>
      </c>
      <c r="N1732" s="198" t="s">
        <v>11757</v>
      </c>
      <c r="O1732" s="196" t="s">
        <v>91</v>
      </c>
      <c r="P1732" s="198" t="s">
        <v>1783</v>
      </c>
      <c r="R1732" s="196" t="s">
        <v>47</v>
      </c>
      <c r="S1732" s="196" t="s">
        <v>45</v>
      </c>
      <c r="T1732" s="211">
        <v>0.7</v>
      </c>
      <c r="W1732" s="200" t="s">
        <v>93</v>
      </c>
      <c r="X1732" s="196" t="s">
        <v>13</v>
      </c>
      <c r="AA1732" s="196" t="s">
        <v>11758</v>
      </c>
      <c r="AB1732" s="196" t="s">
        <v>11759</v>
      </c>
      <c r="AC1732" s="200">
        <v>0</v>
      </c>
      <c r="AD1732" s="200" t="s">
        <v>8231</v>
      </c>
      <c r="AE1732" s="203" t="s">
        <v>505</v>
      </c>
      <c r="AF1732" s="212">
        <v>87000</v>
      </c>
    </row>
    <row r="1733" spans="1:33" ht="36" hidden="1" x14ac:dyDescent="0.25">
      <c r="A1733" s="209">
        <v>120444</v>
      </c>
      <c r="B1733" s="210">
        <v>4</v>
      </c>
      <c r="C1733" s="196" t="s">
        <v>97</v>
      </c>
      <c r="D1733" s="201">
        <v>41752</v>
      </c>
      <c r="E1733" s="196" t="s">
        <v>4103</v>
      </c>
      <c r="F1733" s="201">
        <v>44377</v>
      </c>
      <c r="G1733" s="196" t="s">
        <v>4070</v>
      </c>
      <c r="H1733" s="198" t="s">
        <v>88</v>
      </c>
      <c r="I1733" s="196" t="s">
        <v>292</v>
      </c>
      <c r="J1733" s="196" t="s">
        <v>101</v>
      </c>
      <c r="L1733" s="200" t="s">
        <v>101</v>
      </c>
      <c r="M1733" s="198" t="s">
        <v>11756</v>
      </c>
      <c r="N1733" s="198" t="s">
        <v>11757</v>
      </c>
      <c r="O1733" s="196" t="s">
        <v>91</v>
      </c>
      <c r="P1733" s="198" t="s">
        <v>1783</v>
      </c>
      <c r="R1733" s="196" t="s">
        <v>47</v>
      </c>
      <c r="S1733" s="196" t="s">
        <v>45</v>
      </c>
      <c r="T1733" s="211">
        <v>0.7</v>
      </c>
      <c r="W1733" s="200" t="s">
        <v>93</v>
      </c>
      <c r="X1733" s="196" t="s">
        <v>13</v>
      </c>
      <c r="AA1733" s="196" t="s">
        <v>11760</v>
      </c>
      <c r="AB1733" s="196" t="s">
        <v>11759</v>
      </c>
      <c r="AC1733" s="200">
        <v>1</v>
      </c>
      <c r="AD1733" s="200" t="s">
        <v>8231</v>
      </c>
      <c r="AE1733" s="203" t="s">
        <v>505</v>
      </c>
      <c r="AF1733" s="212">
        <v>68000</v>
      </c>
    </row>
    <row r="1734" spans="1:33" ht="36" hidden="1" x14ac:dyDescent="0.25">
      <c r="A1734" s="209">
        <v>120444</v>
      </c>
      <c r="B1734" s="210">
        <v>4</v>
      </c>
      <c r="C1734" s="196" t="s">
        <v>97</v>
      </c>
      <c r="D1734" s="201">
        <v>41752</v>
      </c>
      <c r="E1734" s="196" t="s">
        <v>4103</v>
      </c>
      <c r="F1734" s="201">
        <v>44377</v>
      </c>
      <c r="G1734" s="196" t="s">
        <v>4070</v>
      </c>
      <c r="H1734" s="198" t="s">
        <v>88</v>
      </c>
      <c r="I1734" s="196" t="s">
        <v>292</v>
      </c>
      <c r="J1734" s="196" t="s">
        <v>101</v>
      </c>
      <c r="L1734" s="200" t="s">
        <v>101</v>
      </c>
      <c r="M1734" s="198" t="s">
        <v>11756</v>
      </c>
      <c r="N1734" s="198" t="s">
        <v>11757</v>
      </c>
      <c r="O1734" s="196" t="s">
        <v>91</v>
      </c>
      <c r="P1734" s="198" t="s">
        <v>1783</v>
      </c>
      <c r="R1734" s="196" t="s">
        <v>47</v>
      </c>
      <c r="S1734" s="196" t="s">
        <v>45</v>
      </c>
      <c r="T1734" s="211">
        <v>0.7</v>
      </c>
      <c r="W1734" s="200" t="s">
        <v>93</v>
      </c>
      <c r="X1734" s="196" t="s">
        <v>13</v>
      </c>
      <c r="AA1734" s="196" t="s">
        <v>11761</v>
      </c>
      <c r="AB1734" s="196" t="s">
        <v>11759</v>
      </c>
      <c r="AC1734" s="200">
        <v>2</v>
      </c>
      <c r="AD1734" s="200" t="s">
        <v>8231</v>
      </c>
      <c r="AE1734" s="203" t="s">
        <v>505</v>
      </c>
      <c r="AF1734" s="212">
        <v>376956</v>
      </c>
    </row>
    <row r="1735" spans="1:33" ht="36" hidden="1" x14ac:dyDescent="0.25">
      <c r="A1735" s="209">
        <v>120444</v>
      </c>
      <c r="B1735" s="210">
        <v>4</v>
      </c>
      <c r="C1735" s="196" t="s">
        <v>97</v>
      </c>
      <c r="D1735" s="201">
        <v>41752</v>
      </c>
      <c r="E1735" s="196" t="s">
        <v>4103</v>
      </c>
      <c r="F1735" s="201">
        <v>44377</v>
      </c>
      <c r="G1735" s="196" t="s">
        <v>4070</v>
      </c>
      <c r="H1735" s="198" t="s">
        <v>88</v>
      </c>
      <c r="I1735" s="196" t="s">
        <v>292</v>
      </c>
      <c r="J1735" s="196" t="s">
        <v>101</v>
      </c>
      <c r="L1735" s="200" t="s">
        <v>101</v>
      </c>
      <c r="M1735" s="198" t="s">
        <v>11756</v>
      </c>
      <c r="N1735" s="198" t="s">
        <v>11757</v>
      </c>
      <c r="O1735" s="196" t="s">
        <v>91</v>
      </c>
      <c r="P1735" s="198" t="s">
        <v>1783</v>
      </c>
      <c r="R1735" s="196" t="s">
        <v>47</v>
      </c>
      <c r="S1735" s="196" t="s">
        <v>45</v>
      </c>
      <c r="T1735" s="211">
        <v>0.7</v>
      </c>
      <c r="W1735" s="200" t="s">
        <v>93</v>
      </c>
      <c r="X1735" s="196" t="s">
        <v>13</v>
      </c>
      <c r="AA1735" s="196" t="s">
        <v>11762</v>
      </c>
      <c r="AB1735" s="196" t="s">
        <v>11759</v>
      </c>
      <c r="AC1735" s="200">
        <v>3</v>
      </c>
      <c r="AD1735" s="200" t="s">
        <v>8231</v>
      </c>
      <c r="AE1735" s="203" t="s">
        <v>505</v>
      </c>
      <c r="AF1735" s="212">
        <v>1301560</v>
      </c>
    </row>
    <row r="1736" spans="1:33" ht="36" hidden="1" x14ac:dyDescent="0.25">
      <c r="A1736" s="209">
        <v>120460</v>
      </c>
      <c r="B1736" s="210">
        <v>2</v>
      </c>
      <c r="C1736" s="196" t="s">
        <v>97</v>
      </c>
      <c r="D1736" s="201">
        <v>41758</v>
      </c>
      <c r="E1736" s="196" t="s">
        <v>385</v>
      </c>
      <c r="F1736" s="201">
        <v>43992</v>
      </c>
      <c r="G1736" s="196" t="s">
        <v>1827</v>
      </c>
      <c r="H1736" s="198" t="s">
        <v>399</v>
      </c>
      <c r="I1736" s="196" t="s">
        <v>1505</v>
      </c>
      <c r="J1736" s="196" t="s">
        <v>1506</v>
      </c>
      <c r="M1736" s="198" t="s">
        <v>3691</v>
      </c>
      <c r="N1736" s="198" t="s">
        <v>3692</v>
      </c>
      <c r="O1736" s="196" t="s">
        <v>1509</v>
      </c>
      <c r="P1736" s="198" t="s">
        <v>1789</v>
      </c>
      <c r="R1736" s="196" t="s">
        <v>47</v>
      </c>
      <c r="S1736" s="196" t="s">
        <v>45</v>
      </c>
      <c r="T1736" s="211">
        <v>0.66</v>
      </c>
      <c r="U1736" s="201">
        <v>42342</v>
      </c>
      <c r="W1736" s="200" t="s">
        <v>93</v>
      </c>
      <c r="X1736" s="196" t="s">
        <v>186</v>
      </c>
      <c r="AA1736" s="196" t="s">
        <v>11763</v>
      </c>
      <c r="AC1736" s="200">
        <v>1</v>
      </c>
      <c r="AD1736" s="200" t="s">
        <v>8250</v>
      </c>
      <c r="AE1736" s="203" t="s">
        <v>505</v>
      </c>
      <c r="AF1736" s="212">
        <v>144367.64000000001</v>
      </c>
      <c r="AG1736" s="198" t="s">
        <v>3693</v>
      </c>
    </row>
    <row r="1737" spans="1:33" ht="36" hidden="1" x14ac:dyDescent="0.25">
      <c r="A1737" s="209">
        <v>120460</v>
      </c>
      <c r="B1737" s="210">
        <v>2</v>
      </c>
      <c r="C1737" s="196" t="s">
        <v>97</v>
      </c>
      <c r="D1737" s="201">
        <v>41758</v>
      </c>
      <c r="E1737" s="196" t="s">
        <v>385</v>
      </c>
      <c r="F1737" s="201">
        <v>43992</v>
      </c>
      <c r="G1737" s="196" t="s">
        <v>1827</v>
      </c>
      <c r="H1737" s="198" t="s">
        <v>399</v>
      </c>
      <c r="I1737" s="196" t="s">
        <v>1505</v>
      </c>
      <c r="J1737" s="196" t="s">
        <v>1506</v>
      </c>
      <c r="M1737" s="198" t="s">
        <v>3691</v>
      </c>
      <c r="N1737" s="198" t="s">
        <v>3692</v>
      </c>
      <c r="O1737" s="196" t="s">
        <v>1509</v>
      </c>
      <c r="P1737" s="198" t="s">
        <v>1789</v>
      </c>
      <c r="R1737" s="196" t="s">
        <v>47</v>
      </c>
      <c r="S1737" s="196" t="s">
        <v>45</v>
      </c>
      <c r="T1737" s="211">
        <v>0.66</v>
      </c>
      <c r="U1737" s="201">
        <v>42342</v>
      </c>
      <c r="W1737" s="200" t="s">
        <v>93</v>
      </c>
      <c r="X1737" s="196" t="s">
        <v>186</v>
      </c>
      <c r="AA1737" s="196" t="s">
        <v>11764</v>
      </c>
      <c r="AC1737" s="200">
        <v>2</v>
      </c>
      <c r="AD1737" s="200" t="s">
        <v>8250</v>
      </c>
      <c r="AE1737" s="212">
        <v>-130087.74</v>
      </c>
      <c r="AF1737" s="212">
        <v>62832.26</v>
      </c>
      <c r="AG1737" s="198" t="s">
        <v>3693</v>
      </c>
    </row>
    <row r="1738" spans="1:33" ht="36" hidden="1" x14ac:dyDescent="0.25">
      <c r="A1738" s="209">
        <v>120460</v>
      </c>
      <c r="B1738" s="210">
        <v>2</v>
      </c>
      <c r="C1738" s="196" t="s">
        <v>97</v>
      </c>
      <c r="D1738" s="201">
        <v>41758</v>
      </c>
      <c r="E1738" s="196" t="s">
        <v>385</v>
      </c>
      <c r="F1738" s="201">
        <v>43992</v>
      </c>
      <c r="G1738" s="196" t="s">
        <v>1827</v>
      </c>
      <c r="H1738" s="198" t="s">
        <v>399</v>
      </c>
      <c r="I1738" s="196" t="s">
        <v>1505</v>
      </c>
      <c r="J1738" s="196" t="s">
        <v>1506</v>
      </c>
      <c r="M1738" s="198" t="s">
        <v>3691</v>
      </c>
      <c r="N1738" s="198" t="s">
        <v>3692</v>
      </c>
      <c r="O1738" s="196" t="s">
        <v>1509</v>
      </c>
      <c r="P1738" s="198" t="s">
        <v>1789</v>
      </c>
      <c r="R1738" s="196" t="s">
        <v>47</v>
      </c>
      <c r="S1738" s="196" t="s">
        <v>45</v>
      </c>
      <c r="T1738" s="211">
        <v>0.66</v>
      </c>
      <c r="U1738" s="201">
        <v>42342</v>
      </c>
      <c r="W1738" s="200" t="s">
        <v>93</v>
      </c>
      <c r="X1738" s="196" t="s">
        <v>186</v>
      </c>
      <c r="AA1738" s="196" t="s">
        <v>11765</v>
      </c>
      <c r="AC1738" s="200">
        <v>3</v>
      </c>
      <c r="AD1738" s="200" t="s">
        <v>8250</v>
      </c>
      <c r="AE1738" s="203" t="s">
        <v>505</v>
      </c>
      <c r="AF1738" s="212">
        <v>1903534</v>
      </c>
      <c r="AG1738" s="198" t="s">
        <v>3693</v>
      </c>
    </row>
    <row r="1739" spans="1:33" ht="90" hidden="1" x14ac:dyDescent="0.25">
      <c r="A1739" s="209">
        <v>120483</v>
      </c>
      <c r="B1739" s="210">
        <v>3</v>
      </c>
      <c r="C1739" s="196" t="s">
        <v>85</v>
      </c>
      <c r="D1739" s="201">
        <v>41763</v>
      </c>
      <c r="E1739" s="196" t="s">
        <v>2500</v>
      </c>
      <c r="F1739" s="201">
        <v>44627</v>
      </c>
      <c r="G1739" s="196" t="s">
        <v>241</v>
      </c>
      <c r="H1739" s="198" t="s">
        <v>701</v>
      </c>
      <c r="I1739" s="196" t="s">
        <v>11766</v>
      </c>
      <c r="K1739" s="196" t="s">
        <v>11767</v>
      </c>
      <c r="L1739" s="200" t="s">
        <v>183</v>
      </c>
      <c r="M1739" s="198" t="s">
        <v>11768</v>
      </c>
      <c r="N1739" s="198" t="s">
        <v>11769</v>
      </c>
      <c r="O1739" s="196" t="s">
        <v>91</v>
      </c>
      <c r="P1739" s="198" t="s">
        <v>1783</v>
      </c>
      <c r="R1739" s="196" t="s">
        <v>47</v>
      </c>
      <c r="S1739" s="196" t="s">
        <v>45</v>
      </c>
      <c r="T1739" s="211">
        <v>0.25</v>
      </c>
      <c r="W1739" s="200" t="s">
        <v>93</v>
      </c>
      <c r="X1739" s="196" t="s">
        <v>103</v>
      </c>
      <c r="AA1739" s="196" t="s">
        <v>11770</v>
      </c>
      <c r="AB1739" s="196" t="s">
        <v>11771</v>
      </c>
      <c r="AC1739" s="200">
        <v>0</v>
      </c>
      <c r="AD1739" s="200" t="s">
        <v>8231</v>
      </c>
      <c r="AE1739" s="203" t="s">
        <v>505</v>
      </c>
      <c r="AF1739" s="212">
        <v>144000</v>
      </c>
    </row>
    <row r="1740" spans="1:33" ht="90" hidden="1" x14ac:dyDescent="0.25">
      <c r="A1740" s="209">
        <v>120483</v>
      </c>
      <c r="B1740" s="210">
        <v>3</v>
      </c>
      <c r="C1740" s="196" t="s">
        <v>85</v>
      </c>
      <c r="D1740" s="201">
        <v>41763</v>
      </c>
      <c r="E1740" s="196" t="s">
        <v>2500</v>
      </c>
      <c r="F1740" s="201">
        <v>44627</v>
      </c>
      <c r="G1740" s="196" t="s">
        <v>241</v>
      </c>
      <c r="H1740" s="198" t="s">
        <v>701</v>
      </c>
      <c r="I1740" s="196" t="s">
        <v>11766</v>
      </c>
      <c r="K1740" s="196" t="s">
        <v>11767</v>
      </c>
      <c r="L1740" s="200" t="s">
        <v>183</v>
      </c>
      <c r="M1740" s="198" t="s">
        <v>11768</v>
      </c>
      <c r="N1740" s="198" t="s">
        <v>11769</v>
      </c>
      <c r="O1740" s="196" t="s">
        <v>91</v>
      </c>
      <c r="P1740" s="198" t="s">
        <v>1783</v>
      </c>
      <c r="R1740" s="196" t="s">
        <v>47</v>
      </c>
      <c r="S1740" s="196" t="s">
        <v>45</v>
      </c>
      <c r="T1740" s="211">
        <v>0.25</v>
      </c>
      <c r="W1740" s="200" t="s">
        <v>93</v>
      </c>
      <c r="X1740" s="196" t="s">
        <v>103</v>
      </c>
      <c r="AA1740" s="196" t="s">
        <v>11772</v>
      </c>
      <c r="AB1740" s="196" t="s">
        <v>11771</v>
      </c>
      <c r="AC1740" s="200">
        <v>1</v>
      </c>
      <c r="AD1740" s="200" t="s">
        <v>8231</v>
      </c>
      <c r="AE1740" s="203" t="s">
        <v>505</v>
      </c>
      <c r="AF1740" s="212">
        <v>96000</v>
      </c>
    </row>
    <row r="1741" spans="1:33" hidden="1" x14ac:dyDescent="0.25">
      <c r="A1741" s="209">
        <v>120582</v>
      </c>
      <c r="B1741" s="210">
        <v>2</v>
      </c>
      <c r="C1741" s="196" t="s">
        <v>85</v>
      </c>
      <c r="D1741" s="201">
        <v>41780</v>
      </c>
      <c r="E1741" s="196" t="s">
        <v>98</v>
      </c>
      <c r="F1741" s="201">
        <v>43500</v>
      </c>
      <c r="G1741" s="196" t="s">
        <v>152</v>
      </c>
      <c r="H1741" s="198" t="s">
        <v>135</v>
      </c>
      <c r="I1741" s="196" t="s">
        <v>292</v>
      </c>
      <c r="J1741" s="196" t="s">
        <v>101</v>
      </c>
      <c r="L1741" s="200" t="s">
        <v>101</v>
      </c>
      <c r="M1741" s="198" t="s">
        <v>11773</v>
      </c>
      <c r="O1741" s="196" t="s">
        <v>438</v>
      </c>
      <c r="P1741" s="198" t="s">
        <v>439</v>
      </c>
      <c r="R1741" s="196" t="s">
        <v>39</v>
      </c>
      <c r="S1741" s="196" t="s">
        <v>46</v>
      </c>
      <c r="T1741" s="211">
        <v>0</v>
      </c>
      <c r="W1741" s="200" t="s">
        <v>93</v>
      </c>
      <c r="X1741" s="196" t="s">
        <v>103</v>
      </c>
      <c r="Z1741" s="198" t="s">
        <v>11774</v>
      </c>
      <c r="AA1741" s="196" t="s">
        <v>11775</v>
      </c>
      <c r="AC1741" s="200">
        <v>3</v>
      </c>
      <c r="AD1741" s="200" t="s">
        <v>8274</v>
      </c>
      <c r="AE1741" s="203" t="s">
        <v>505</v>
      </c>
      <c r="AF1741" s="212">
        <v>144450</v>
      </c>
    </row>
    <row r="1742" spans="1:33" hidden="1" x14ac:dyDescent="0.25">
      <c r="A1742" s="209">
        <v>120583</v>
      </c>
      <c r="B1742" s="210">
        <v>1</v>
      </c>
      <c r="C1742" s="196" t="s">
        <v>122</v>
      </c>
      <c r="D1742" s="201">
        <v>41780</v>
      </c>
      <c r="E1742" s="196" t="s">
        <v>98</v>
      </c>
      <c r="F1742" s="201">
        <v>44006</v>
      </c>
      <c r="G1742" s="196" t="s">
        <v>161</v>
      </c>
      <c r="H1742" s="198" t="s">
        <v>204</v>
      </c>
      <c r="I1742" s="196" t="s">
        <v>603</v>
      </c>
      <c r="J1742" s="196" t="s">
        <v>299</v>
      </c>
      <c r="L1742" s="200" t="s">
        <v>300</v>
      </c>
      <c r="M1742" s="198" t="s">
        <v>2698</v>
      </c>
      <c r="N1742" s="198" t="s">
        <v>2699</v>
      </c>
      <c r="O1742" s="196" t="s">
        <v>119</v>
      </c>
      <c r="P1742" s="198" t="s">
        <v>19</v>
      </c>
      <c r="R1742" s="196" t="s">
        <v>47</v>
      </c>
      <c r="S1742" s="196" t="s">
        <v>46</v>
      </c>
      <c r="T1742" s="211">
        <v>0.01</v>
      </c>
      <c r="U1742" s="201">
        <v>43966</v>
      </c>
      <c r="W1742" s="200" t="s">
        <v>93</v>
      </c>
      <c r="X1742" s="196" t="s">
        <v>303</v>
      </c>
      <c r="AA1742" s="196" t="s">
        <v>11776</v>
      </c>
      <c r="AB1742" s="196" t="s">
        <v>11777</v>
      </c>
      <c r="AC1742" s="200">
        <v>1</v>
      </c>
      <c r="AD1742" s="200" t="s">
        <v>8274</v>
      </c>
      <c r="AE1742" s="212">
        <v>8000</v>
      </c>
      <c r="AF1742" s="212">
        <v>103200</v>
      </c>
      <c r="AG1742" s="198" t="s">
        <v>2700</v>
      </c>
    </row>
    <row r="1743" spans="1:33" hidden="1" x14ac:dyDescent="0.25">
      <c r="A1743" s="209">
        <v>120583</v>
      </c>
      <c r="B1743" s="210">
        <v>1</v>
      </c>
      <c r="C1743" s="196" t="s">
        <v>122</v>
      </c>
      <c r="D1743" s="201">
        <v>41780</v>
      </c>
      <c r="E1743" s="196" t="s">
        <v>98</v>
      </c>
      <c r="F1743" s="201">
        <v>44006</v>
      </c>
      <c r="G1743" s="196" t="s">
        <v>161</v>
      </c>
      <c r="H1743" s="198" t="s">
        <v>204</v>
      </c>
      <c r="I1743" s="196" t="s">
        <v>603</v>
      </c>
      <c r="J1743" s="196" t="s">
        <v>299</v>
      </c>
      <c r="L1743" s="200" t="s">
        <v>300</v>
      </c>
      <c r="M1743" s="198" t="s">
        <v>2698</v>
      </c>
      <c r="N1743" s="198" t="s">
        <v>2699</v>
      </c>
      <c r="O1743" s="196" t="s">
        <v>119</v>
      </c>
      <c r="P1743" s="198" t="s">
        <v>19</v>
      </c>
      <c r="R1743" s="196" t="s">
        <v>47</v>
      </c>
      <c r="S1743" s="196" t="s">
        <v>46</v>
      </c>
      <c r="T1743" s="211">
        <v>0.01</v>
      </c>
      <c r="U1743" s="201">
        <v>43966</v>
      </c>
      <c r="W1743" s="200" t="s">
        <v>93</v>
      </c>
      <c r="X1743" s="196" t="s">
        <v>303</v>
      </c>
      <c r="AA1743" s="196" t="s">
        <v>11778</v>
      </c>
      <c r="AB1743" s="196" t="s">
        <v>11777</v>
      </c>
      <c r="AC1743" s="200">
        <v>2</v>
      </c>
      <c r="AD1743" s="200" t="s">
        <v>8274</v>
      </c>
      <c r="AE1743" s="203" t="s">
        <v>505</v>
      </c>
      <c r="AF1743" s="212">
        <v>80000</v>
      </c>
      <c r="AG1743" s="198" t="s">
        <v>2700</v>
      </c>
    </row>
    <row r="1744" spans="1:33" hidden="1" x14ac:dyDescent="0.25">
      <c r="A1744" s="209">
        <v>120583</v>
      </c>
      <c r="B1744" s="210">
        <v>1</v>
      </c>
      <c r="C1744" s="196" t="s">
        <v>122</v>
      </c>
      <c r="D1744" s="201">
        <v>41780</v>
      </c>
      <c r="E1744" s="196" t="s">
        <v>98</v>
      </c>
      <c r="F1744" s="201">
        <v>44006</v>
      </c>
      <c r="G1744" s="196" t="s">
        <v>161</v>
      </c>
      <c r="H1744" s="198" t="s">
        <v>204</v>
      </c>
      <c r="I1744" s="196" t="s">
        <v>603</v>
      </c>
      <c r="J1744" s="196" t="s">
        <v>299</v>
      </c>
      <c r="L1744" s="200" t="s">
        <v>300</v>
      </c>
      <c r="M1744" s="198" t="s">
        <v>2698</v>
      </c>
      <c r="N1744" s="198" t="s">
        <v>2699</v>
      </c>
      <c r="O1744" s="196" t="s">
        <v>119</v>
      </c>
      <c r="P1744" s="198" t="s">
        <v>19</v>
      </c>
      <c r="R1744" s="196" t="s">
        <v>47</v>
      </c>
      <c r="S1744" s="196" t="s">
        <v>46</v>
      </c>
      <c r="T1744" s="211">
        <v>0.01</v>
      </c>
      <c r="U1744" s="201">
        <v>43966</v>
      </c>
      <c r="W1744" s="200" t="s">
        <v>93</v>
      </c>
      <c r="X1744" s="196" t="s">
        <v>303</v>
      </c>
      <c r="AA1744" s="196" t="s">
        <v>11779</v>
      </c>
      <c r="AB1744" s="196" t="s">
        <v>11777</v>
      </c>
      <c r="AC1744" s="200">
        <v>3</v>
      </c>
      <c r="AD1744" s="200" t="s">
        <v>8274</v>
      </c>
      <c r="AE1744" s="212">
        <v>605000</v>
      </c>
      <c r="AF1744" s="212">
        <v>1853926.67</v>
      </c>
      <c r="AG1744" s="198" t="s">
        <v>2700</v>
      </c>
    </row>
    <row r="1745" spans="1:33" hidden="1" x14ac:dyDescent="0.25">
      <c r="A1745" s="209">
        <v>120583</v>
      </c>
      <c r="B1745" s="210">
        <v>1</v>
      </c>
      <c r="C1745" s="196" t="s">
        <v>122</v>
      </c>
      <c r="D1745" s="201">
        <v>41780</v>
      </c>
      <c r="E1745" s="196" t="s">
        <v>98</v>
      </c>
      <c r="F1745" s="201">
        <v>44006</v>
      </c>
      <c r="G1745" s="196" t="s">
        <v>161</v>
      </c>
      <c r="H1745" s="198" t="s">
        <v>204</v>
      </c>
      <c r="I1745" s="196" t="s">
        <v>603</v>
      </c>
      <c r="J1745" s="196" t="s">
        <v>299</v>
      </c>
      <c r="L1745" s="200" t="s">
        <v>300</v>
      </c>
      <c r="M1745" s="198" t="s">
        <v>2698</v>
      </c>
      <c r="N1745" s="198" t="s">
        <v>2699</v>
      </c>
      <c r="O1745" s="196" t="s">
        <v>119</v>
      </c>
      <c r="P1745" s="198" t="s">
        <v>19</v>
      </c>
      <c r="R1745" s="196" t="s">
        <v>47</v>
      </c>
      <c r="S1745" s="196" t="s">
        <v>46</v>
      </c>
      <c r="T1745" s="211">
        <v>0.01</v>
      </c>
      <c r="U1745" s="201">
        <v>43966</v>
      </c>
      <c r="W1745" s="200" t="s">
        <v>93</v>
      </c>
      <c r="X1745" s="196" t="s">
        <v>303</v>
      </c>
      <c r="AA1745" s="196" t="s">
        <v>11780</v>
      </c>
      <c r="AB1745" s="196" t="s">
        <v>11777</v>
      </c>
      <c r="AC1745" s="200">
        <v>4</v>
      </c>
      <c r="AD1745" s="200" t="s">
        <v>8274</v>
      </c>
      <c r="AE1745" s="203" t="s">
        <v>505</v>
      </c>
      <c r="AF1745" s="212">
        <v>44000</v>
      </c>
      <c r="AG1745" s="198" t="s">
        <v>2700</v>
      </c>
    </row>
    <row r="1746" spans="1:33" hidden="1" x14ac:dyDescent="0.25">
      <c r="A1746" s="209">
        <v>120583</v>
      </c>
      <c r="B1746" s="210">
        <v>1</v>
      </c>
      <c r="C1746" s="196" t="s">
        <v>122</v>
      </c>
      <c r="D1746" s="201">
        <v>41780</v>
      </c>
      <c r="E1746" s="196" t="s">
        <v>98</v>
      </c>
      <c r="F1746" s="201">
        <v>44006</v>
      </c>
      <c r="G1746" s="196" t="s">
        <v>161</v>
      </c>
      <c r="H1746" s="198" t="s">
        <v>204</v>
      </c>
      <c r="I1746" s="196" t="s">
        <v>603</v>
      </c>
      <c r="J1746" s="196" t="s">
        <v>299</v>
      </c>
      <c r="L1746" s="200" t="s">
        <v>300</v>
      </c>
      <c r="M1746" s="198" t="s">
        <v>2698</v>
      </c>
      <c r="N1746" s="198" t="s">
        <v>2699</v>
      </c>
      <c r="O1746" s="196" t="s">
        <v>119</v>
      </c>
      <c r="P1746" s="198" t="s">
        <v>19</v>
      </c>
      <c r="R1746" s="196" t="s">
        <v>47</v>
      </c>
      <c r="S1746" s="196" t="s">
        <v>46</v>
      </c>
      <c r="T1746" s="211">
        <v>0.01</v>
      </c>
      <c r="U1746" s="201">
        <v>43966</v>
      </c>
      <c r="W1746" s="200" t="s">
        <v>93</v>
      </c>
      <c r="X1746" s="196" t="s">
        <v>303</v>
      </c>
      <c r="AA1746" s="196" t="s">
        <v>11781</v>
      </c>
      <c r="AB1746" s="196" t="s">
        <v>11777</v>
      </c>
      <c r="AC1746" s="200">
        <v>4</v>
      </c>
      <c r="AD1746" s="200" t="s">
        <v>8274</v>
      </c>
      <c r="AE1746" s="212">
        <v>61000</v>
      </c>
      <c r="AF1746" s="212">
        <v>691200</v>
      </c>
      <c r="AG1746" s="198" t="s">
        <v>2700</v>
      </c>
    </row>
    <row r="1747" spans="1:33" ht="36" hidden="1" x14ac:dyDescent="0.25">
      <c r="A1747" s="209">
        <v>120585</v>
      </c>
      <c r="B1747" s="210">
        <v>2</v>
      </c>
      <c r="C1747" s="196" t="s">
        <v>97</v>
      </c>
      <c r="D1747" s="201">
        <v>41780</v>
      </c>
      <c r="E1747" s="196" t="s">
        <v>98</v>
      </c>
      <c r="F1747" s="201">
        <v>43623.875092592592</v>
      </c>
      <c r="G1747" s="196" t="s">
        <v>108</v>
      </c>
      <c r="H1747" s="198" t="s">
        <v>1888</v>
      </c>
      <c r="I1747" s="196" t="s">
        <v>2477</v>
      </c>
      <c r="J1747" s="196" t="s">
        <v>101</v>
      </c>
      <c r="L1747" s="200" t="s">
        <v>101</v>
      </c>
      <c r="M1747" s="198" t="s">
        <v>11782</v>
      </c>
      <c r="N1747" s="198" t="s">
        <v>11783</v>
      </c>
      <c r="O1747" s="196" t="s">
        <v>119</v>
      </c>
      <c r="P1747" s="198" t="s">
        <v>19</v>
      </c>
      <c r="R1747" s="196" t="s">
        <v>47</v>
      </c>
      <c r="S1747" s="196" t="s">
        <v>46</v>
      </c>
      <c r="T1747" s="211">
        <v>0</v>
      </c>
      <c r="U1747" s="201">
        <v>43420</v>
      </c>
      <c r="W1747" s="200" t="s">
        <v>93</v>
      </c>
      <c r="X1747" s="196" t="s">
        <v>13</v>
      </c>
      <c r="AA1747" s="196" t="s">
        <v>11784</v>
      </c>
      <c r="AB1747" s="196" t="s">
        <v>11785</v>
      </c>
      <c r="AC1747" s="200">
        <v>3</v>
      </c>
      <c r="AD1747" s="200" t="s">
        <v>8274</v>
      </c>
      <c r="AE1747" s="203" t="s">
        <v>505</v>
      </c>
      <c r="AF1747" s="212">
        <v>1042000</v>
      </c>
      <c r="AG1747" s="198" t="s">
        <v>11786</v>
      </c>
    </row>
    <row r="1748" spans="1:33" ht="72" hidden="1" x14ac:dyDescent="0.25">
      <c r="A1748" s="209">
        <v>120588</v>
      </c>
      <c r="B1748" s="210">
        <v>4</v>
      </c>
      <c r="C1748" s="196" t="s">
        <v>114</v>
      </c>
      <c r="D1748" s="201">
        <v>41780</v>
      </c>
      <c r="E1748" s="196" t="s">
        <v>4103</v>
      </c>
      <c r="F1748" s="201">
        <v>44476</v>
      </c>
      <c r="G1748" s="196" t="s">
        <v>170</v>
      </c>
      <c r="H1748" s="198" t="s">
        <v>88</v>
      </c>
      <c r="M1748" s="198" t="s">
        <v>4104</v>
      </c>
      <c r="N1748" s="198" t="s">
        <v>4105</v>
      </c>
      <c r="O1748" s="196" t="s">
        <v>91</v>
      </c>
      <c r="P1748" s="198" t="s">
        <v>158</v>
      </c>
      <c r="R1748" s="196" t="s">
        <v>47</v>
      </c>
      <c r="S1748" s="196" t="s">
        <v>46</v>
      </c>
      <c r="T1748" s="211">
        <v>6.74</v>
      </c>
      <c r="W1748" s="200" t="s">
        <v>93</v>
      </c>
      <c r="X1748" s="196" t="s">
        <v>94</v>
      </c>
      <c r="Y1748" s="196" t="s">
        <v>30</v>
      </c>
      <c r="AA1748" s="196" t="s">
        <v>11787</v>
      </c>
      <c r="AB1748" s="196" t="s">
        <v>11788</v>
      </c>
      <c r="AC1748" s="200">
        <v>0</v>
      </c>
      <c r="AD1748" s="200" t="s">
        <v>8231</v>
      </c>
      <c r="AE1748" s="212">
        <v>-44268.17</v>
      </c>
      <c r="AF1748" s="212">
        <v>25231.83</v>
      </c>
    </row>
    <row r="1749" spans="1:33" ht="72" hidden="1" x14ac:dyDescent="0.25">
      <c r="A1749" s="209">
        <v>120588</v>
      </c>
      <c r="B1749" s="210">
        <v>4</v>
      </c>
      <c r="C1749" s="196" t="s">
        <v>114</v>
      </c>
      <c r="D1749" s="201">
        <v>41780</v>
      </c>
      <c r="E1749" s="196" t="s">
        <v>4103</v>
      </c>
      <c r="F1749" s="201">
        <v>44476</v>
      </c>
      <c r="G1749" s="196" t="s">
        <v>170</v>
      </c>
      <c r="H1749" s="198" t="s">
        <v>88</v>
      </c>
      <c r="M1749" s="198" t="s">
        <v>4104</v>
      </c>
      <c r="N1749" s="198" t="s">
        <v>4105</v>
      </c>
      <c r="O1749" s="196" t="s">
        <v>91</v>
      </c>
      <c r="P1749" s="198" t="s">
        <v>158</v>
      </c>
      <c r="R1749" s="196" t="s">
        <v>47</v>
      </c>
      <c r="S1749" s="196" t="s">
        <v>46</v>
      </c>
      <c r="T1749" s="211">
        <v>6.74</v>
      </c>
      <c r="W1749" s="200" t="s">
        <v>93</v>
      </c>
      <c r="X1749" s="196" t="s">
        <v>94</v>
      </c>
      <c r="Y1749" s="196" t="s">
        <v>30</v>
      </c>
      <c r="AA1749" s="196" t="s">
        <v>11789</v>
      </c>
      <c r="AB1749" s="196" t="s">
        <v>11788</v>
      </c>
      <c r="AC1749" s="200">
        <v>1</v>
      </c>
      <c r="AD1749" s="200" t="s">
        <v>8231</v>
      </c>
      <c r="AE1749" s="212">
        <v>-228061.16</v>
      </c>
      <c r="AF1749" s="212">
        <v>204438.84</v>
      </c>
    </row>
    <row r="1750" spans="1:33" ht="72" hidden="1" x14ac:dyDescent="0.25">
      <c r="A1750" s="209">
        <v>120588</v>
      </c>
      <c r="B1750" s="210">
        <v>4</v>
      </c>
      <c r="C1750" s="196" t="s">
        <v>114</v>
      </c>
      <c r="D1750" s="201">
        <v>41780</v>
      </c>
      <c r="E1750" s="196" t="s">
        <v>4103</v>
      </c>
      <c r="F1750" s="201">
        <v>44476</v>
      </c>
      <c r="G1750" s="196" t="s">
        <v>170</v>
      </c>
      <c r="H1750" s="198" t="s">
        <v>88</v>
      </c>
      <c r="M1750" s="198" t="s">
        <v>4104</v>
      </c>
      <c r="N1750" s="198" t="s">
        <v>4105</v>
      </c>
      <c r="O1750" s="196" t="s">
        <v>91</v>
      </c>
      <c r="P1750" s="198" t="s">
        <v>158</v>
      </c>
      <c r="R1750" s="196" t="s">
        <v>47</v>
      </c>
      <c r="S1750" s="196" t="s">
        <v>46</v>
      </c>
      <c r="T1750" s="211">
        <v>6.74</v>
      </c>
      <c r="W1750" s="200" t="s">
        <v>93</v>
      </c>
      <c r="X1750" s="196" t="s">
        <v>94</v>
      </c>
      <c r="Y1750" s="196" t="s">
        <v>30</v>
      </c>
      <c r="AA1750" s="196" t="s">
        <v>11790</v>
      </c>
      <c r="AB1750" s="196" t="s">
        <v>11788</v>
      </c>
      <c r="AC1750" s="200">
        <v>3</v>
      </c>
      <c r="AD1750" s="200" t="s">
        <v>8231</v>
      </c>
      <c r="AE1750" s="212">
        <v>1070571.94</v>
      </c>
      <c r="AF1750" s="212">
        <v>7051730.9400000004</v>
      </c>
    </row>
    <row r="1751" spans="1:33" hidden="1" x14ac:dyDescent="0.25">
      <c r="A1751" s="209">
        <v>120613</v>
      </c>
      <c r="B1751" s="210">
        <v>2</v>
      </c>
      <c r="C1751" s="196" t="s">
        <v>114</v>
      </c>
      <c r="D1751" s="201">
        <v>41787</v>
      </c>
      <c r="E1751" s="196" t="s">
        <v>3312</v>
      </c>
      <c r="F1751" s="201">
        <v>44272</v>
      </c>
      <c r="G1751" s="196" t="s">
        <v>98</v>
      </c>
      <c r="H1751" s="198" t="s">
        <v>236</v>
      </c>
      <c r="I1751" s="196" t="s">
        <v>1505</v>
      </c>
      <c r="J1751" s="196" t="s">
        <v>1506</v>
      </c>
      <c r="M1751" s="198" t="s">
        <v>11791</v>
      </c>
      <c r="N1751" s="198" t="s">
        <v>11792</v>
      </c>
      <c r="O1751" s="196" t="s">
        <v>1509</v>
      </c>
      <c r="P1751" s="198" t="s">
        <v>1906</v>
      </c>
      <c r="R1751" s="196" t="s">
        <v>47</v>
      </c>
      <c r="S1751" s="196" t="s">
        <v>45</v>
      </c>
      <c r="T1751" s="211">
        <v>0.37</v>
      </c>
      <c r="U1751" s="201">
        <v>42342</v>
      </c>
      <c r="W1751" s="200" t="s">
        <v>93</v>
      </c>
      <c r="X1751" s="196" t="s">
        <v>103</v>
      </c>
      <c r="AA1751" s="196" t="s">
        <v>11793</v>
      </c>
      <c r="AC1751" s="200">
        <v>1</v>
      </c>
      <c r="AD1751" s="200" t="s">
        <v>8250</v>
      </c>
      <c r="AE1751" s="203" t="s">
        <v>505</v>
      </c>
      <c r="AF1751" s="212">
        <v>65656.929999999993</v>
      </c>
      <c r="AG1751" s="198" t="s">
        <v>11794</v>
      </c>
    </row>
    <row r="1752" spans="1:33" hidden="1" x14ac:dyDescent="0.25">
      <c r="A1752" s="209">
        <v>120613</v>
      </c>
      <c r="B1752" s="210">
        <v>2</v>
      </c>
      <c r="C1752" s="196" t="s">
        <v>114</v>
      </c>
      <c r="D1752" s="201">
        <v>41787</v>
      </c>
      <c r="E1752" s="196" t="s">
        <v>3312</v>
      </c>
      <c r="F1752" s="201">
        <v>44272</v>
      </c>
      <c r="G1752" s="196" t="s">
        <v>98</v>
      </c>
      <c r="H1752" s="198" t="s">
        <v>236</v>
      </c>
      <c r="I1752" s="196" t="s">
        <v>1505</v>
      </c>
      <c r="J1752" s="196" t="s">
        <v>1506</v>
      </c>
      <c r="M1752" s="198" t="s">
        <v>11791</v>
      </c>
      <c r="N1752" s="198" t="s">
        <v>11792</v>
      </c>
      <c r="O1752" s="196" t="s">
        <v>1509</v>
      </c>
      <c r="P1752" s="198" t="s">
        <v>1906</v>
      </c>
      <c r="R1752" s="196" t="s">
        <v>47</v>
      </c>
      <c r="S1752" s="196" t="s">
        <v>45</v>
      </c>
      <c r="T1752" s="211">
        <v>0.37</v>
      </c>
      <c r="U1752" s="201">
        <v>42342</v>
      </c>
      <c r="W1752" s="200" t="s">
        <v>93</v>
      </c>
      <c r="X1752" s="196" t="s">
        <v>103</v>
      </c>
      <c r="AA1752" s="196" t="s">
        <v>11795</v>
      </c>
      <c r="AC1752" s="200">
        <v>2</v>
      </c>
      <c r="AD1752" s="200" t="s">
        <v>8250</v>
      </c>
      <c r="AE1752" s="203" t="s">
        <v>505</v>
      </c>
      <c r="AF1752" s="212">
        <v>2645.45</v>
      </c>
      <c r="AG1752" s="198" t="s">
        <v>11794</v>
      </c>
    </row>
    <row r="1753" spans="1:33" hidden="1" x14ac:dyDescent="0.25">
      <c r="A1753" s="209">
        <v>120613</v>
      </c>
      <c r="B1753" s="210">
        <v>2</v>
      </c>
      <c r="C1753" s="196" t="s">
        <v>114</v>
      </c>
      <c r="D1753" s="201">
        <v>41787</v>
      </c>
      <c r="E1753" s="196" t="s">
        <v>3312</v>
      </c>
      <c r="F1753" s="201">
        <v>44272</v>
      </c>
      <c r="G1753" s="196" t="s">
        <v>98</v>
      </c>
      <c r="H1753" s="198" t="s">
        <v>236</v>
      </c>
      <c r="I1753" s="196" t="s">
        <v>1505</v>
      </c>
      <c r="J1753" s="196" t="s">
        <v>1506</v>
      </c>
      <c r="M1753" s="198" t="s">
        <v>11791</v>
      </c>
      <c r="N1753" s="198" t="s">
        <v>11792</v>
      </c>
      <c r="O1753" s="196" t="s">
        <v>1509</v>
      </c>
      <c r="P1753" s="198" t="s">
        <v>1906</v>
      </c>
      <c r="R1753" s="196" t="s">
        <v>47</v>
      </c>
      <c r="S1753" s="196" t="s">
        <v>45</v>
      </c>
      <c r="T1753" s="211">
        <v>0.37</v>
      </c>
      <c r="U1753" s="201">
        <v>42342</v>
      </c>
      <c r="W1753" s="200" t="s">
        <v>93</v>
      </c>
      <c r="X1753" s="196" t="s">
        <v>103</v>
      </c>
      <c r="AA1753" s="196" t="s">
        <v>11796</v>
      </c>
      <c r="AC1753" s="200">
        <v>3</v>
      </c>
      <c r="AD1753" s="200" t="s">
        <v>8250</v>
      </c>
      <c r="AE1753" s="203" t="s">
        <v>505</v>
      </c>
      <c r="AF1753" s="212">
        <v>1042703.11</v>
      </c>
      <c r="AG1753" s="198" t="s">
        <v>11794</v>
      </c>
    </row>
    <row r="1754" spans="1:33" hidden="1" x14ac:dyDescent="0.25">
      <c r="A1754" s="209">
        <v>120668</v>
      </c>
      <c r="B1754" s="210">
        <v>2</v>
      </c>
      <c r="C1754" s="196" t="s">
        <v>97</v>
      </c>
      <c r="D1754" s="201">
        <v>41789</v>
      </c>
      <c r="E1754" s="196" t="s">
        <v>195</v>
      </c>
      <c r="F1754" s="201">
        <v>44467</v>
      </c>
      <c r="G1754" s="196" t="s">
        <v>509</v>
      </c>
      <c r="H1754" s="198" t="s">
        <v>1613</v>
      </c>
      <c r="I1754" s="196" t="s">
        <v>11797</v>
      </c>
      <c r="K1754" s="196" t="s">
        <v>11798</v>
      </c>
      <c r="L1754" s="200" t="s">
        <v>183</v>
      </c>
      <c r="M1754" s="198" t="s">
        <v>11799</v>
      </c>
      <c r="N1754" s="198" t="s">
        <v>9927</v>
      </c>
      <c r="O1754" s="196" t="s">
        <v>40</v>
      </c>
      <c r="P1754" s="198" t="s">
        <v>166</v>
      </c>
      <c r="R1754" s="196" t="s">
        <v>39</v>
      </c>
      <c r="S1754" s="196" t="s">
        <v>45</v>
      </c>
      <c r="T1754" s="211">
        <v>4.4999999999999998E-2</v>
      </c>
      <c r="W1754" s="200" t="s">
        <v>93</v>
      </c>
      <c r="X1754" s="196" t="s">
        <v>186</v>
      </c>
      <c r="Z1754" s="198" t="s">
        <v>11800</v>
      </c>
      <c r="AA1754" s="196" t="s">
        <v>11801</v>
      </c>
      <c r="AB1754" s="196" t="s">
        <v>11802</v>
      </c>
      <c r="AC1754" s="200">
        <v>0</v>
      </c>
      <c r="AD1754" s="200" t="s">
        <v>8231</v>
      </c>
      <c r="AE1754" s="203" t="s">
        <v>505</v>
      </c>
      <c r="AF1754" s="212">
        <v>0</v>
      </c>
    </row>
    <row r="1755" spans="1:33" hidden="1" x14ac:dyDescent="0.25">
      <c r="A1755" s="209">
        <v>120668</v>
      </c>
      <c r="B1755" s="210">
        <v>2</v>
      </c>
      <c r="C1755" s="196" t="s">
        <v>97</v>
      </c>
      <c r="D1755" s="201">
        <v>41789</v>
      </c>
      <c r="E1755" s="196" t="s">
        <v>195</v>
      </c>
      <c r="F1755" s="201">
        <v>44467</v>
      </c>
      <c r="G1755" s="196" t="s">
        <v>509</v>
      </c>
      <c r="H1755" s="198" t="s">
        <v>1613</v>
      </c>
      <c r="I1755" s="196" t="s">
        <v>11797</v>
      </c>
      <c r="K1755" s="196" t="s">
        <v>11798</v>
      </c>
      <c r="L1755" s="200" t="s">
        <v>183</v>
      </c>
      <c r="M1755" s="198" t="s">
        <v>11799</v>
      </c>
      <c r="N1755" s="198" t="s">
        <v>9927</v>
      </c>
      <c r="O1755" s="196" t="s">
        <v>40</v>
      </c>
      <c r="P1755" s="198" t="s">
        <v>166</v>
      </c>
      <c r="R1755" s="196" t="s">
        <v>39</v>
      </c>
      <c r="S1755" s="196" t="s">
        <v>45</v>
      </c>
      <c r="T1755" s="211">
        <v>4.4999999999999998E-2</v>
      </c>
      <c r="W1755" s="200" t="s">
        <v>93</v>
      </c>
      <c r="X1755" s="196" t="s">
        <v>186</v>
      </c>
      <c r="Z1755" s="198" t="s">
        <v>11800</v>
      </c>
      <c r="AA1755" s="196" t="s">
        <v>11803</v>
      </c>
      <c r="AC1755" s="200">
        <v>0</v>
      </c>
      <c r="AD1755" s="200" t="s">
        <v>8250</v>
      </c>
      <c r="AE1755" s="203" t="s">
        <v>505</v>
      </c>
      <c r="AF1755" s="212">
        <v>108417.89</v>
      </c>
    </row>
    <row r="1756" spans="1:33" hidden="1" x14ac:dyDescent="0.25">
      <c r="A1756" s="209">
        <v>120668</v>
      </c>
      <c r="B1756" s="210">
        <v>2</v>
      </c>
      <c r="C1756" s="196" t="s">
        <v>97</v>
      </c>
      <c r="D1756" s="201">
        <v>41789</v>
      </c>
      <c r="E1756" s="196" t="s">
        <v>195</v>
      </c>
      <c r="F1756" s="201">
        <v>44467</v>
      </c>
      <c r="G1756" s="196" t="s">
        <v>509</v>
      </c>
      <c r="H1756" s="198" t="s">
        <v>1613</v>
      </c>
      <c r="I1756" s="196" t="s">
        <v>11797</v>
      </c>
      <c r="K1756" s="196" t="s">
        <v>11798</v>
      </c>
      <c r="L1756" s="200" t="s">
        <v>183</v>
      </c>
      <c r="M1756" s="198" t="s">
        <v>11799</v>
      </c>
      <c r="N1756" s="198" t="s">
        <v>9927</v>
      </c>
      <c r="O1756" s="196" t="s">
        <v>40</v>
      </c>
      <c r="P1756" s="198" t="s">
        <v>166</v>
      </c>
      <c r="R1756" s="196" t="s">
        <v>39</v>
      </c>
      <c r="S1756" s="196" t="s">
        <v>45</v>
      </c>
      <c r="T1756" s="211">
        <v>4.4999999999999998E-2</v>
      </c>
      <c r="W1756" s="200" t="s">
        <v>93</v>
      </c>
      <c r="X1756" s="196" t="s">
        <v>186</v>
      </c>
      <c r="Z1756" s="198" t="s">
        <v>11800</v>
      </c>
      <c r="AA1756" s="196" t="s">
        <v>11804</v>
      </c>
      <c r="AC1756" s="200">
        <v>1</v>
      </c>
      <c r="AD1756" s="200" t="s">
        <v>8250</v>
      </c>
      <c r="AE1756" s="203" t="s">
        <v>505</v>
      </c>
      <c r="AF1756" s="212">
        <v>191802</v>
      </c>
    </row>
    <row r="1757" spans="1:33" hidden="1" x14ac:dyDescent="0.25">
      <c r="A1757" s="209">
        <v>120668</v>
      </c>
      <c r="B1757" s="210">
        <v>2</v>
      </c>
      <c r="C1757" s="196" t="s">
        <v>97</v>
      </c>
      <c r="D1757" s="201">
        <v>41789</v>
      </c>
      <c r="E1757" s="196" t="s">
        <v>195</v>
      </c>
      <c r="F1757" s="201">
        <v>44467</v>
      </c>
      <c r="G1757" s="196" t="s">
        <v>509</v>
      </c>
      <c r="H1757" s="198" t="s">
        <v>1613</v>
      </c>
      <c r="I1757" s="196" t="s">
        <v>11797</v>
      </c>
      <c r="K1757" s="196" t="s">
        <v>11798</v>
      </c>
      <c r="L1757" s="200" t="s">
        <v>183</v>
      </c>
      <c r="M1757" s="198" t="s">
        <v>11799</v>
      </c>
      <c r="N1757" s="198" t="s">
        <v>9927</v>
      </c>
      <c r="O1757" s="196" t="s">
        <v>40</v>
      </c>
      <c r="P1757" s="198" t="s">
        <v>166</v>
      </c>
      <c r="R1757" s="196" t="s">
        <v>39</v>
      </c>
      <c r="S1757" s="196" t="s">
        <v>45</v>
      </c>
      <c r="T1757" s="211">
        <v>4.4999999999999998E-2</v>
      </c>
      <c r="W1757" s="200" t="s">
        <v>93</v>
      </c>
      <c r="X1757" s="196" t="s">
        <v>186</v>
      </c>
      <c r="Z1757" s="198" t="s">
        <v>11800</v>
      </c>
      <c r="AA1757" s="196" t="s">
        <v>11805</v>
      </c>
      <c r="AC1757" s="200">
        <v>3</v>
      </c>
      <c r="AD1757" s="200" t="s">
        <v>8250</v>
      </c>
      <c r="AE1757" s="203" t="s">
        <v>505</v>
      </c>
      <c r="AF1757" s="212">
        <v>2397896.2000000002</v>
      </c>
    </row>
    <row r="1758" spans="1:33" hidden="1" x14ac:dyDescent="0.25">
      <c r="A1758" s="209">
        <v>120685</v>
      </c>
      <c r="B1758" s="210">
        <v>4</v>
      </c>
      <c r="C1758" s="196" t="s">
        <v>122</v>
      </c>
      <c r="D1758" s="201">
        <v>41789</v>
      </c>
      <c r="E1758" s="196" t="s">
        <v>98</v>
      </c>
      <c r="F1758" s="201">
        <v>44662.875115740739</v>
      </c>
      <c r="G1758" s="196" t="s">
        <v>108</v>
      </c>
      <c r="H1758" s="198" t="s">
        <v>88</v>
      </c>
      <c r="I1758" s="196" t="s">
        <v>591</v>
      </c>
      <c r="J1758" s="196" t="s">
        <v>299</v>
      </c>
      <c r="L1758" s="200" t="s">
        <v>300</v>
      </c>
      <c r="M1758" s="198" t="s">
        <v>592</v>
      </c>
      <c r="O1758" s="196" t="s">
        <v>438</v>
      </c>
      <c r="P1758" s="198" t="s">
        <v>439</v>
      </c>
      <c r="R1758" s="196" t="s">
        <v>39</v>
      </c>
      <c r="S1758" s="196" t="s">
        <v>46</v>
      </c>
      <c r="T1758" s="202" t="s">
        <v>505</v>
      </c>
      <c r="U1758" s="201">
        <v>44645</v>
      </c>
      <c r="W1758" s="200" t="s">
        <v>93</v>
      </c>
      <c r="X1758" s="196" t="s">
        <v>303</v>
      </c>
      <c r="Y1758" s="196" t="s">
        <v>29</v>
      </c>
      <c r="Z1758" s="198" t="s">
        <v>593</v>
      </c>
      <c r="AA1758" s="196" t="s">
        <v>11806</v>
      </c>
      <c r="AC1758" s="200">
        <v>3</v>
      </c>
      <c r="AD1758" s="200" t="s">
        <v>8274</v>
      </c>
      <c r="AE1758" s="212">
        <v>2177000</v>
      </c>
      <c r="AF1758" s="212">
        <v>2294029</v>
      </c>
      <c r="AG1758" s="198" t="s">
        <v>594</v>
      </c>
    </row>
    <row r="1759" spans="1:33" hidden="1" x14ac:dyDescent="0.25">
      <c r="A1759" s="209">
        <v>120789</v>
      </c>
      <c r="B1759" s="210">
        <v>1</v>
      </c>
      <c r="C1759" s="196" t="s">
        <v>114</v>
      </c>
      <c r="D1759" s="201">
        <v>41808</v>
      </c>
      <c r="E1759" s="196" t="s">
        <v>228</v>
      </c>
      <c r="F1759" s="201">
        <v>44596</v>
      </c>
      <c r="G1759" s="196" t="s">
        <v>228</v>
      </c>
      <c r="H1759" s="198" t="s">
        <v>523</v>
      </c>
      <c r="I1759" s="196" t="s">
        <v>980</v>
      </c>
      <c r="K1759" s="196" t="s">
        <v>981</v>
      </c>
      <c r="L1759" s="200" t="s">
        <v>183</v>
      </c>
      <c r="M1759" s="198" t="s">
        <v>982</v>
      </c>
      <c r="O1759" s="196" t="s">
        <v>271</v>
      </c>
      <c r="P1759" s="198" t="s">
        <v>166</v>
      </c>
      <c r="R1759" s="196" t="s">
        <v>39</v>
      </c>
      <c r="S1759" s="196" t="s">
        <v>45</v>
      </c>
      <c r="T1759" s="211">
        <v>0</v>
      </c>
      <c r="W1759" s="200" t="s">
        <v>93</v>
      </c>
      <c r="X1759" s="196" t="s">
        <v>186</v>
      </c>
      <c r="Y1759" s="196" t="s">
        <v>34</v>
      </c>
      <c r="Z1759" s="198" t="s">
        <v>983</v>
      </c>
      <c r="AA1759" s="196" t="s">
        <v>11807</v>
      </c>
      <c r="AC1759" s="200">
        <v>3</v>
      </c>
      <c r="AD1759" s="200" t="s">
        <v>8250</v>
      </c>
      <c r="AE1759" s="212">
        <v>16233.29</v>
      </c>
      <c r="AF1759" s="212">
        <v>782396.01</v>
      </c>
    </row>
    <row r="1760" spans="1:33" hidden="1" x14ac:dyDescent="0.25">
      <c r="A1760" s="209">
        <v>120806</v>
      </c>
      <c r="B1760" s="210">
        <v>2</v>
      </c>
      <c r="C1760" s="196" t="s">
        <v>85</v>
      </c>
      <c r="D1760" s="201">
        <v>41814</v>
      </c>
      <c r="E1760" s="196" t="s">
        <v>98</v>
      </c>
      <c r="F1760" s="201">
        <v>44687</v>
      </c>
      <c r="G1760" s="196" t="s">
        <v>673</v>
      </c>
      <c r="H1760" s="198" t="s">
        <v>465</v>
      </c>
      <c r="I1760" s="196" t="s">
        <v>1446</v>
      </c>
      <c r="J1760" s="196" t="s">
        <v>101</v>
      </c>
      <c r="L1760" s="200" t="s">
        <v>101</v>
      </c>
      <c r="M1760" s="198" t="s">
        <v>11808</v>
      </c>
      <c r="O1760" s="196" t="s">
        <v>438</v>
      </c>
      <c r="P1760" s="198" t="s">
        <v>439</v>
      </c>
      <c r="R1760" s="196" t="s">
        <v>39</v>
      </c>
      <c r="S1760" s="196" t="s">
        <v>46</v>
      </c>
      <c r="T1760" s="211">
        <v>0</v>
      </c>
      <c r="U1760" s="201">
        <v>45100</v>
      </c>
      <c r="W1760" s="200" t="s">
        <v>93</v>
      </c>
      <c r="X1760" s="196" t="s">
        <v>103</v>
      </c>
      <c r="Z1760" s="198" t="s">
        <v>11809</v>
      </c>
      <c r="AA1760" s="196" t="s">
        <v>11810</v>
      </c>
      <c r="AC1760" s="200">
        <v>3</v>
      </c>
      <c r="AD1760" s="200" t="s">
        <v>8274</v>
      </c>
      <c r="AE1760" s="203" t="s">
        <v>505</v>
      </c>
      <c r="AF1760" s="212">
        <v>424600</v>
      </c>
    </row>
    <row r="1761" spans="1:33" hidden="1" x14ac:dyDescent="0.25">
      <c r="A1761" s="209">
        <v>120854</v>
      </c>
      <c r="B1761" s="210">
        <v>3</v>
      </c>
      <c r="C1761" s="196" t="s">
        <v>114</v>
      </c>
      <c r="D1761" s="201">
        <v>41841</v>
      </c>
      <c r="E1761" s="196" t="s">
        <v>228</v>
      </c>
      <c r="F1761" s="201">
        <v>44650</v>
      </c>
      <c r="G1761" s="196" t="s">
        <v>228</v>
      </c>
      <c r="H1761" s="198" t="s">
        <v>1716</v>
      </c>
      <c r="I1761" s="196" t="s">
        <v>11811</v>
      </c>
      <c r="K1761" s="196" t="s">
        <v>11812</v>
      </c>
      <c r="L1761" s="200" t="s">
        <v>183</v>
      </c>
      <c r="M1761" s="198" t="s">
        <v>11813</v>
      </c>
      <c r="O1761" s="196" t="s">
        <v>271</v>
      </c>
      <c r="P1761" s="198" t="s">
        <v>166</v>
      </c>
      <c r="R1761" s="196" t="s">
        <v>39</v>
      </c>
      <c r="S1761" s="196" t="s">
        <v>45</v>
      </c>
      <c r="T1761" s="211">
        <v>0.01</v>
      </c>
      <c r="W1761" s="200" t="s">
        <v>93</v>
      </c>
      <c r="X1761" s="196" t="s">
        <v>186</v>
      </c>
      <c r="AA1761" s="196" t="s">
        <v>11814</v>
      </c>
      <c r="AC1761" s="200">
        <v>3</v>
      </c>
      <c r="AD1761" s="200" t="s">
        <v>8250</v>
      </c>
      <c r="AE1761" s="212">
        <v>-628.57000000000005</v>
      </c>
      <c r="AF1761" s="212">
        <v>167083.93</v>
      </c>
    </row>
    <row r="1762" spans="1:33" hidden="1" x14ac:dyDescent="0.25">
      <c r="A1762" s="209">
        <v>120939</v>
      </c>
      <c r="B1762" s="210">
        <v>3</v>
      </c>
      <c r="C1762" s="196" t="s">
        <v>122</v>
      </c>
      <c r="D1762" s="201">
        <v>41852</v>
      </c>
      <c r="E1762" s="196" t="s">
        <v>134</v>
      </c>
      <c r="F1762" s="201">
        <v>44715.875196759262</v>
      </c>
      <c r="G1762" s="196" t="s">
        <v>108</v>
      </c>
      <c r="H1762" s="198" t="s">
        <v>306</v>
      </c>
      <c r="I1762" s="196" t="s">
        <v>1417</v>
      </c>
      <c r="J1762" s="196" t="s">
        <v>101</v>
      </c>
      <c r="L1762" s="200" t="s">
        <v>101</v>
      </c>
      <c r="M1762" s="198" t="s">
        <v>2996</v>
      </c>
      <c r="N1762" s="198" t="s">
        <v>1793</v>
      </c>
      <c r="O1762" s="196" t="s">
        <v>157</v>
      </c>
      <c r="P1762" s="198" t="s">
        <v>158</v>
      </c>
      <c r="Q1762" s="198" t="s">
        <v>1793</v>
      </c>
      <c r="R1762" s="196" t="s">
        <v>47</v>
      </c>
      <c r="S1762" s="196" t="s">
        <v>43</v>
      </c>
      <c r="T1762" s="211">
        <v>3.57</v>
      </c>
      <c r="U1762" s="201">
        <v>44694</v>
      </c>
      <c r="V1762" s="196" t="s">
        <v>1805</v>
      </c>
      <c r="W1762" s="200" t="s">
        <v>93</v>
      </c>
      <c r="X1762" s="196" t="s">
        <v>103</v>
      </c>
      <c r="AA1762" s="196" t="s">
        <v>11815</v>
      </c>
      <c r="AB1762" s="196" t="s">
        <v>11816</v>
      </c>
      <c r="AC1762" s="200">
        <v>3</v>
      </c>
      <c r="AD1762" s="200" t="s">
        <v>8231</v>
      </c>
      <c r="AE1762" s="212">
        <v>36916</v>
      </c>
      <c r="AF1762" s="212">
        <v>36916</v>
      </c>
      <c r="AG1762" s="198" t="s">
        <v>11817</v>
      </c>
    </row>
    <row r="1763" spans="1:33" hidden="1" x14ac:dyDescent="0.25">
      <c r="A1763" s="209">
        <v>120939</v>
      </c>
      <c r="B1763" s="210">
        <v>3</v>
      </c>
      <c r="C1763" s="196" t="s">
        <v>122</v>
      </c>
      <c r="D1763" s="201">
        <v>41852</v>
      </c>
      <c r="E1763" s="196" t="s">
        <v>134</v>
      </c>
      <c r="F1763" s="201">
        <v>44715.875196759262</v>
      </c>
      <c r="G1763" s="196" t="s">
        <v>108</v>
      </c>
      <c r="H1763" s="198" t="s">
        <v>306</v>
      </c>
      <c r="I1763" s="196" t="s">
        <v>1417</v>
      </c>
      <c r="J1763" s="196" t="s">
        <v>101</v>
      </c>
      <c r="L1763" s="200" t="s">
        <v>101</v>
      </c>
      <c r="M1763" s="198" t="s">
        <v>2996</v>
      </c>
      <c r="N1763" s="198" t="s">
        <v>1793</v>
      </c>
      <c r="O1763" s="196" t="s">
        <v>157</v>
      </c>
      <c r="P1763" s="198" t="s">
        <v>158</v>
      </c>
      <c r="Q1763" s="198" t="s">
        <v>1793</v>
      </c>
      <c r="R1763" s="196" t="s">
        <v>47</v>
      </c>
      <c r="S1763" s="196" t="s">
        <v>43</v>
      </c>
      <c r="T1763" s="211">
        <v>3.57</v>
      </c>
      <c r="U1763" s="201">
        <v>44694</v>
      </c>
      <c r="V1763" s="196" t="s">
        <v>1805</v>
      </c>
      <c r="W1763" s="200" t="s">
        <v>93</v>
      </c>
      <c r="X1763" s="196" t="s">
        <v>103</v>
      </c>
      <c r="AA1763" s="196" t="s">
        <v>11818</v>
      </c>
      <c r="AB1763" s="196" t="s">
        <v>11816</v>
      </c>
      <c r="AC1763" s="200">
        <v>8</v>
      </c>
      <c r="AD1763" s="200" t="s">
        <v>8274</v>
      </c>
      <c r="AE1763" s="212">
        <v>717458</v>
      </c>
      <c r="AF1763" s="212">
        <v>717458</v>
      </c>
      <c r="AG1763" s="198" t="s">
        <v>11817</v>
      </c>
    </row>
    <row r="1764" spans="1:33" hidden="1" x14ac:dyDescent="0.25">
      <c r="A1764" s="209">
        <v>120959</v>
      </c>
      <c r="B1764" s="210">
        <v>3</v>
      </c>
      <c r="C1764" s="196" t="s">
        <v>97</v>
      </c>
      <c r="D1764" s="201">
        <v>41857</v>
      </c>
      <c r="E1764" s="196" t="s">
        <v>1892</v>
      </c>
      <c r="F1764" s="201">
        <v>44538</v>
      </c>
      <c r="G1764" s="196" t="s">
        <v>253</v>
      </c>
      <c r="H1764" s="198" t="s">
        <v>659</v>
      </c>
      <c r="I1764" s="196" t="s">
        <v>3127</v>
      </c>
      <c r="J1764" s="196" t="s">
        <v>101</v>
      </c>
      <c r="K1764" s="196" t="s">
        <v>1894</v>
      </c>
      <c r="L1764" s="200" t="s">
        <v>101</v>
      </c>
      <c r="M1764" s="198" t="s">
        <v>3638</v>
      </c>
      <c r="N1764" s="198" t="s">
        <v>1897</v>
      </c>
      <c r="O1764" s="196" t="s">
        <v>1836</v>
      </c>
      <c r="P1764" s="198" t="s">
        <v>1897</v>
      </c>
      <c r="R1764" s="196" t="s">
        <v>47</v>
      </c>
      <c r="S1764" s="196" t="s">
        <v>45</v>
      </c>
      <c r="T1764" s="211">
        <v>0.4</v>
      </c>
      <c r="U1764" s="201">
        <v>44113</v>
      </c>
      <c r="W1764" s="200" t="s">
        <v>93</v>
      </c>
      <c r="X1764" s="196" t="s">
        <v>103</v>
      </c>
      <c r="AA1764" s="196" t="s">
        <v>11819</v>
      </c>
      <c r="AB1764" s="196" t="s">
        <v>11820</v>
      </c>
      <c r="AC1764" s="200">
        <v>0</v>
      </c>
      <c r="AD1764" s="200" t="s">
        <v>8231</v>
      </c>
      <c r="AE1764" s="203" t="s">
        <v>505</v>
      </c>
      <c r="AF1764" s="212">
        <v>140000</v>
      </c>
      <c r="AG1764" s="198" t="s">
        <v>3639</v>
      </c>
    </row>
    <row r="1765" spans="1:33" hidden="1" x14ac:dyDescent="0.25">
      <c r="A1765" s="209">
        <v>120959</v>
      </c>
      <c r="B1765" s="210">
        <v>3</v>
      </c>
      <c r="C1765" s="196" t="s">
        <v>97</v>
      </c>
      <c r="D1765" s="201">
        <v>41857</v>
      </c>
      <c r="E1765" s="196" t="s">
        <v>1892</v>
      </c>
      <c r="F1765" s="201">
        <v>44538</v>
      </c>
      <c r="G1765" s="196" t="s">
        <v>253</v>
      </c>
      <c r="H1765" s="198" t="s">
        <v>659</v>
      </c>
      <c r="I1765" s="196" t="s">
        <v>3127</v>
      </c>
      <c r="J1765" s="196" t="s">
        <v>101</v>
      </c>
      <c r="K1765" s="196" t="s">
        <v>1894</v>
      </c>
      <c r="L1765" s="200" t="s">
        <v>101</v>
      </c>
      <c r="M1765" s="198" t="s">
        <v>3638</v>
      </c>
      <c r="N1765" s="198" t="s">
        <v>1897</v>
      </c>
      <c r="O1765" s="196" t="s">
        <v>1836</v>
      </c>
      <c r="P1765" s="198" t="s">
        <v>1897</v>
      </c>
      <c r="R1765" s="196" t="s">
        <v>47</v>
      </c>
      <c r="S1765" s="196" t="s">
        <v>45</v>
      </c>
      <c r="T1765" s="211">
        <v>0.4</v>
      </c>
      <c r="U1765" s="201">
        <v>44113</v>
      </c>
      <c r="W1765" s="200" t="s">
        <v>93</v>
      </c>
      <c r="X1765" s="196" t="s">
        <v>103</v>
      </c>
      <c r="AA1765" s="196" t="s">
        <v>11821</v>
      </c>
      <c r="AB1765" s="196" t="s">
        <v>11820</v>
      </c>
      <c r="AC1765" s="200">
        <v>1</v>
      </c>
      <c r="AD1765" s="200" t="s">
        <v>8231</v>
      </c>
      <c r="AE1765" s="203" t="s">
        <v>505</v>
      </c>
      <c r="AF1765" s="212">
        <v>10000</v>
      </c>
      <c r="AG1765" s="198" t="s">
        <v>3639</v>
      </c>
    </row>
    <row r="1766" spans="1:33" hidden="1" x14ac:dyDescent="0.25">
      <c r="A1766" s="209">
        <v>120959</v>
      </c>
      <c r="B1766" s="210">
        <v>3</v>
      </c>
      <c r="C1766" s="196" t="s">
        <v>97</v>
      </c>
      <c r="D1766" s="201">
        <v>41857</v>
      </c>
      <c r="E1766" s="196" t="s">
        <v>1892</v>
      </c>
      <c r="F1766" s="201">
        <v>44538</v>
      </c>
      <c r="G1766" s="196" t="s">
        <v>253</v>
      </c>
      <c r="H1766" s="198" t="s">
        <v>659</v>
      </c>
      <c r="I1766" s="196" t="s">
        <v>3127</v>
      </c>
      <c r="J1766" s="196" t="s">
        <v>101</v>
      </c>
      <c r="K1766" s="196" t="s">
        <v>1894</v>
      </c>
      <c r="L1766" s="200" t="s">
        <v>101</v>
      </c>
      <c r="M1766" s="198" t="s">
        <v>3638</v>
      </c>
      <c r="N1766" s="198" t="s">
        <v>1897</v>
      </c>
      <c r="O1766" s="196" t="s">
        <v>1836</v>
      </c>
      <c r="P1766" s="198" t="s">
        <v>1897</v>
      </c>
      <c r="R1766" s="196" t="s">
        <v>47</v>
      </c>
      <c r="S1766" s="196" t="s">
        <v>45</v>
      </c>
      <c r="T1766" s="211">
        <v>0.4</v>
      </c>
      <c r="U1766" s="201">
        <v>44113</v>
      </c>
      <c r="W1766" s="200" t="s">
        <v>93</v>
      </c>
      <c r="X1766" s="196" t="s">
        <v>103</v>
      </c>
      <c r="AA1766" s="196" t="s">
        <v>11822</v>
      </c>
      <c r="AB1766" s="196" t="s">
        <v>11820</v>
      </c>
      <c r="AC1766" s="200">
        <v>2</v>
      </c>
      <c r="AD1766" s="200" t="s">
        <v>8231</v>
      </c>
      <c r="AE1766" s="212">
        <v>100000</v>
      </c>
      <c r="AF1766" s="212">
        <v>170500</v>
      </c>
      <c r="AG1766" s="198" t="s">
        <v>3639</v>
      </c>
    </row>
    <row r="1767" spans="1:33" hidden="1" x14ac:dyDescent="0.25">
      <c r="A1767" s="209">
        <v>120959</v>
      </c>
      <c r="B1767" s="210">
        <v>3</v>
      </c>
      <c r="C1767" s="196" t="s">
        <v>97</v>
      </c>
      <c r="D1767" s="201">
        <v>41857</v>
      </c>
      <c r="E1767" s="196" t="s">
        <v>1892</v>
      </c>
      <c r="F1767" s="201">
        <v>44538</v>
      </c>
      <c r="G1767" s="196" t="s">
        <v>253</v>
      </c>
      <c r="H1767" s="198" t="s">
        <v>659</v>
      </c>
      <c r="I1767" s="196" t="s">
        <v>3127</v>
      </c>
      <c r="J1767" s="196" t="s">
        <v>101</v>
      </c>
      <c r="K1767" s="196" t="s">
        <v>1894</v>
      </c>
      <c r="L1767" s="200" t="s">
        <v>101</v>
      </c>
      <c r="M1767" s="198" t="s">
        <v>3638</v>
      </c>
      <c r="N1767" s="198" t="s">
        <v>1897</v>
      </c>
      <c r="O1767" s="196" t="s">
        <v>1836</v>
      </c>
      <c r="P1767" s="198" t="s">
        <v>1897</v>
      </c>
      <c r="R1767" s="196" t="s">
        <v>47</v>
      </c>
      <c r="S1767" s="196" t="s">
        <v>45</v>
      </c>
      <c r="T1767" s="211">
        <v>0.4</v>
      </c>
      <c r="U1767" s="201">
        <v>44113</v>
      </c>
      <c r="W1767" s="200" t="s">
        <v>93</v>
      </c>
      <c r="X1767" s="196" t="s">
        <v>103</v>
      </c>
      <c r="AA1767" s="196" t="s">
        <v>11823</v>
      </c>
      <c r="AB1767" s="196" t="s">
        <v>11820</v>
      </c>
      <c r="AC1767" s="200">
        <v>3</v>
      </c>
      <c r="AD1767" s="200" t="s">
        <v>8231</v>
      </c>
      <c r="AE1767" s="212">
        <v>600000</v>
      </c>
      <c r="AF1767" s="212">
        <v>1259862</v>
      </c>
      <c r="AG1767" s="198" t="s">
        <v>3639</v>
      </c>
    </row>
    <row r="1768" spans="1:33" hidden="1" x14ac:dyDescent="0.25">
      <c r="A1768" s="209">
        <v>121034</v>
      </c>
      <c r="B1768" s="210">
        <v>1</v>
      </c>
      <c r="C1768" s="196" t="s">
        <v>97</v>
      </c>
      <c r="D1768" s="201">
        <v>41870</v>
      </c>
      <c r="E1768" s="196" t="s">
        <v>134</v>
      </c>
      <c r="F1768" s="201">
        <v>44281</v>
      </c>
      <c r="G1768" s="196" t="s">
        <v>152</v>
      </c>
      <c r="H1768" s="198" t="s">
        <v>718</v>
      </c>
      <c r="I1768" s="196" t="s">
        <v>11824</v>
      </c>
      <c r="J1768" s="196" t="s">
        <v>101</v>
      </c>
      <c r="L1768" s="200" t="s">
        <v>101</v>
      </c>
      <c r="M1768" s="198" t="s">
        <v>11825</v>
      </c>
      <c r="O1768" s="196" t="s">
        <v>157</v>
      </c>
      <c r="P1768" s="198" t="s">
        <v>158</v>
      </c>
      <c r="Q1768" s="198" t="s">
        <v>8515</v>
      </c>
      <c r="R1768" s="196" t="s">
        <v>47</v>
      </c>
      <c r="S1768" s="196" t="s">
        <v>46</v>
      </c>
      <c r="T1768" s="211">
        <v>12.07</v>
      </c>
      <c r="U1768" s="201">
        <v>42048</v>
      </c>
      <c r="V1768" s="196" t="s">
        <v>1867</v>
      </c>
      <c r="W1768" s="200" t="s">
        <v>93</v>
      </c>
      <c r="X1768" s="196" t="s">
        <v>103</v>
      </c>
      <c r="AA1768" s="196" t="s">
        <v>11826</v>
      </c>
      <c r="AB1768" s="196" t="s">
        <v>11827</v>
      </c>
      <c r="AC1768" s="200">
        <v>3</v>
      </c>
      <c r="AD1768" s="200" t="s">
        <v>8231</v>
      </c>
      <c r="AE1768" s="203" t="s">
        <v>505</v>
      </c>
      <c r="AF1768" s="212">
        <v>110650</v>
      </c>
      <c r="AG1768" s="198" t="s">
        <v>8518</v>
      </c>
    </row>
    <row r="1769" spans="1:33" hidden="1" x14ac:dyDescent="0.25">
      <c r="A1769" s="209">
        <v>121034</v>
      </c>
      <c r="B1769" s="210">
        <v>1</v>
      </c>
      <c r="C1769" s="196" t="s">
        <v>97</v>
      </c>
      <c r="D1769" s="201">
        <v>41870</v>
      </c>
      <c r="E1769" s="196" t="s">
        <v>134</v>
      </c>
      <c r="F1769" s="201">
        <v>44281</v>
      </c>
      <c r="G1769" s="196" t="s">
        <v>152</v>
      </c>
      <c r="H1769" s="198" t="s">
        <v>718</v>
      </c>
      <c r="I1769" s="196" t="s">
        <v>11824</v>
      </c>
      <c r="J1769" s="196" t="s">
        <v>101</v>
      </c>
      <c r="L1769" s="200" t="s">
        <v>101</v>
      </c>
      <c r="M1769" s="198" t="s">
        <v>11825</v>
      </c>
      <c r="O1769" s="196" t="s">
        <v>157</v>
      </c>
      <c r="P1769" s="198" t="s">
        <v>158</v>
      </c>
      <c r="Q1769" s="198" t="s">
        <v>8515</v>
      </c>
      <c r="R1769" s="196" t="s">
        <v>47</v>
      </c>
      <c r="S1769" s="196" t="s">
        <v>46</v>
      </c>
      <c r="T1769" s="211">
        <v>12.07</v>
      </c>
      <c r="U1769" s="201">
        <v>42048</v>
      </c>
      <c r="V1769" s="196" t="s">
        <v>1867</v>
      </c>
      <c r="W1769" s="200" t="s">
        <v>93</v>
      </c>
      <c r="X1769" s="196" t="s">
        <v>103</v>
      </c>
      <c r="AA1769" s="196" t="s">
        <v>11828</v>
      </c>
      <c r="AB1769" s="196" t="s">
        <v>11827</v>
      </c>
      <c r="AC1769" s="200">
        <v>8</v>
      </c>
      <c r="AD1769" s="200" t="s">
        <v>8231</v>
      </c>
      <c r="AE1769" s="203" t="s">
        <v>505</v>
      </c>
      <c r="AF1769" s="212">
        <v>389000</v>
      </c>
      <c r="AG1769" s="198" t="s">
        <v>8518</v>
      </c>
    </row>
    <row r="1770" spans="1:33" hidden="1" x14ac:dyDescent="0.25">
      <c r="A1770" s="209">
        <v>121058</v>
      </c>
      <c r="B1770" s="210">
        <v>2</v>
      </c>
      <c r="C1770" s="196" t="s">
        <v>85</v>
      </c>
      <c r="D1770" s="201">
        <v>41877</v>
      </c>
      <c r="E1770" s="196" t="s">
        <v>98</v>
      </c>
      <c r="F1770" s="201">
        <v>43500</v>
      </c>
      <c r="G1770" s="196" t="s">
        <v>152</v>
      </c>
      <c r="H1770" s="198" t="s">
        <v>1613</v>
      </c>
      <c r="I1770" s="196" t="s">
        <v>2102</v>
      </c>
      <c r="J1770" s="196" t="s">
        <v>101</v>
      </c>
      <c r="L1770" s="200" t="s">
        <v>101</v>
      </c>
      <c r="M1770" s="198" t="s">
        <v>11829</v>
      </c>
      <c r="O1770" s="196" t="s">
        <v>119</v>
      </c>
      <c r="P1770" s="198" t="s">
        <v>19</v>
      </c>
      <c r="S1770" s="196" t="s">
        <v>42</v>
      </c>
      <c r="T1770" s="211">
        <v>0</v>
      </c>
      <c r="W1770" s="200" t="s">
        <v>93</v>
      </c>
      <c r="X1770" s="196" t="s">
        <v>103</v>
      </c>
      <c r="AA1770" s="196" t="s">
        <v>11830</v>
      </c>
      <c r="AC1770" s="200">
        <v>3</v>
      </c>
      <c r="AD1770" s="200" t="s">
        <v>8274</v>
      </c>
      <c r="AE1770" s="203" t="s">
        <v>505</v>
      </c>
      <c r="AF1770" s="212">
        <v>10000</v>
      </c>
    </row>
    <row r="1771" spans="1:33" ht="36" hidden="1" x14ac:dyDescent="0.25">
      <c r="A1771" s="209">
        <v>121073</v>
      </c>
      <c r="B1771" s="210">
        <v>3</v>
      </c>
      <c r="C1771" s="196" t="s">
        <v>85</v>
      </c>
      <c r="D1771" s="201">
        <v>41878</v>
      </c>
      <c r="E1771" s="196" t="s">
        <v>247</v>
      </c>
      <c r="F1771" s="201">
        <v>44624</v>
      </c>
      <c r="G1771" s="196" t="s">
        <v>87</v>
      </c>
      <c r="H1771" s="198" t="s">
        <v>538</v>
      </c>
      <c r="I1771" s="196" t="s">
        <v>2592</v>
      </c>
      <c r="J1771" s="196" t="s">
        <v>101</v>
      </c>
      <c r="L1771" s="200" t="s">
        <v>101</v>
      </c>
      <c r="M1771" s="198" t="s">
        <v>3169</v>
      </c>
      <c r="N1771" s="198" t="s">
        <v>1835</v>
      </c>
      <c r="O1771" s="196" t="s">
        <v>1836</v>
      </c>
      <c r="P1771" s="198" t="s">
        <v>1835</v>
      </c>
      <c r="R1771" s="196" t="s">
        <v>47</v>
      </c>
      <c r="S1771" s="196" t="s">
        <v>45</v>
      </c>
      <c r="T1771" s="211">
        <v>0.06</v>
      </c>
      <c r="U1771" s="201">
        <v>44729</v>
      </c>
      <c r="W1771" s="200" t="s">
        <v>93</v>
      </c>
      <c r="X1771" s="196" t="s">
        <v>13</v>
      </c>
      <c r="AA1771" s="196" t="s">
        <v>11831</v>
      </c>
      <c r="AB1771" s="196" t="s">
        <v>11832</v>
      </c>
      <c r="AC1771" s="200">
        <v>0</v>
      </c>
      <c r="AD1771" s="200" t="s">
        <v>8231</v>
      </c>
      <c r="AE1771" s="203" t="s">
        <v>505</v>
      </c>
      <c r="AF1771" s="212">
        <v>60000</v>
      </c>
    </row>
    <row r="1772" spans="1:33" ht="36" hidden="1" x14ac:dyDescent="0.25">
      <c r="A1772" s="209">
        <v>121073</v>
      </c>
      <c r="B1772" s="210">
        <v>3</v>
      </c>
      <c r="C1772" s="196" t="s">
        <v>85</v>
      </c>
      <c r="D1772" s="201">
        <v>41878</v>
      </c>
      <c r="E1772" s="196" t="s">
        <v>247</v>
      </c>
      <c r="F1772" s="201">
        <v>44624</v>
      </c>
      <c r="G1772" s="196" t="s">
        <v>87</v>
      </c>
      <c r="H1772" s="198" t="s">
        <v>538</v>
      </c>
      <c r="I1772" s="196" t="s">
        <v>2592</v>
      </c>
      <c r="J1772" s="196" t="s">
        <v>101</v>
      </c>
      <c r="L1772" s="200" t="s">
        <v>101</v>
      </c>
      <c r="M1772" s="198" t="s">
        <v>3169</v>
      </c>
      <c r="N1772" s="198" t="s">
        <v>1835</v>
      </c>
      <c r="O1772" s="196" t="s">
        <v>1836</v>
      </c>
      <c r="P1772" s="198" t="s">
        <v>1835</v>
      </c>
      <c r="R1772" s="196" t="s">
        <v>47</v>
      </c>
      <c r="S1772" s="196" t="s">
        <v>45</v>
      </c>
      <c r="T1772" s="211">
        <v>0.06</v>
      </c>
      <c r="U1772" s="201">
        <v>44729</v>
      </c>
      <c r="W1772" s="200" t="s">
        <v>93</v>
      </c>
      <c r="X1772" s="196" t="s">
        <v>13</v>
      </c>
      <c r="AA1772" s="196" t="s">
        <v>11833</v>
      </c>
      <c r="AB1772" s="196" t="s">
        <v>11832</v>
      </c>
      <c r="AC1772" s="200">
        <v>1</v>
      </c>
      <c r="AD1772" s="200" t="s">
        <v>8231</v>
      </c>
      <c r="AE1772" s="203" t="s">
        <v>505</v>
      </c>
      <c r="AF1772" s="212">
        <v>20000</v>
      </c>
    </row>
    <row r="1773" spans="1:33" ht="36" hidden="1" x14ac:dyDescent="0.25">
      <c r="A1773" s="209">
        <v>121073</v>
      </c>
      <c r="B1773" s="210">
        <v>3</v>
      </c>
      <c r="C1773" s="196" t="s">
        <v>85</v>
      </c>
      <c r="D1773" s="201">
        <v>41878</v>
      </c>
      <c r="E1773" s="196" t="s">
        <v>247</v>
      </c>
      <c r="F1773" s="201">
        <v>44624</v>
      </c>
      <c r="G1773" s="196" t="s">
        <v>87</v>
      </c>
      <c r="H1773" s="198" t="s">
        <v>538</v>
      </c>
      <c r="I1773" s="196" t="s">
        <v>2592</v>
      </c>
      <c r="J1773" s="196" t="s">
        <v>101</v>
      </c>
      <c r="L1773" s="200" t="s">
        <v>101</v>
      </c>
      <c r="M1773" s="198" t="s">
        <v>3169</v>
      </c>
      <c r="N1773" s="198" t="s">
        <v>1835</v>
      </c>
      <c r="O1773" s="196" t="s">
        <v>1836</v>
      </c>
      <c r="P1773" s="198" t="s">
        <v>1835</v>
      </c>
      <c r="R1773" s="196" t="s">
        <v>47</v>
      </c>
      <c r="S1773" s="196" t="s">
        <v>45</v>
      </c>
      <c r="T1773" s="211">
        <v>0.06</v>
      </c>
      <c r="U1773" s="201">
        <v>44729</v>
      </c>
      <c r="W1773" s="200" t="s">
        <v>93</v>
      </c>
      <c r="X1773" s="196" t="s">
        <v>13</v>
      </c>
      <c r="AA1773" s="196" t="s">
        <v>11834</v>
      </c>
      <c r="AB1773" s="196" t="s">
        <v>11832</v>
      </c>
      <c r="AC1773" s="200">
        <v>2</v>
      </c>
      <c r="AD1773" s="200" t="s">
        <v>8231</v>
      </c>
      <c r="AE1773" s="203" t="s">
        <v>505</v>
      </c>
      <c r="AF1773" s="212">
        <v>71500</v>
      </c>
    </row>
    <row r="1774" spans="1:33" ht="36" hidden="1" x14ac:dyDescent="0.25">
      <c r="A1774" s="209">
        <v>121073</v>
      </c>
      <c r="B1774" s="210">
        <v>3</v>
      </c>
      <c r="C1774" s="196" t="s">
        <v>85</v>
      </c>
      <c r="D1774" s="201">
        <v>41878</v>
      </c>
      <c r="E1774" s="196" t="s">
        <v>247</v>
      </c>
      <c r="F1774" s="201">
        <v>44624</v>
      </c>
      <c r="G1774" s="196" t="s">
        <v>87</v>
      </c>
      <c r="H1774" s="198" t="s">
        <v>538</v>
      </c>
      <c r="I1774" s="196" t="s">
        <v>2592</v>
      </c>
      <c r="J1774" s="196" t="s">
        <v>101</v>
      </c>
      <c r="L1774" s="200" t="s">
        <v>101</v>
      </c>
      <c r="M1774" s="198" t="s">
        <v>3169</v>
      </c>
      <c r="N1774" s="198" t="s">
        <v>1835</v>
      </c>
      <c r="O1774" s="196" t="s">
        <v>1836</v>
      </c>
      <c r="P1774" s="198" t="s">
        <v>1835</v>
      </c>
      <c r="R1774" s="196" t="s">
        <v>47</v>
      </c>
      <c r="S1774" s="196" t="s">
        <v>45</v>
      </c>
      <c r="T1774" s="211">
        <v>0.06</v>
      </c>
      <c r="U1774" s="201">
        <v>44729</v>
      </c>
      <c r="W1774" s="200" t="s">
        <v>93</v>
      </c>
      <c r="X1774" s="196" t="s">
        <v>13</v>
      </c>
      <c r="AA1774" s="196" t="s">
        <v>11835</v>
      </c>
      <c r="AB1774" s="196" t="s">
        <v>11832</v>
      </c>
      <c r="AC1774" s="200">
        <v>3</v>
      </c>
      <c r="AD1774" s="200" t="s">
        <v>8231</v>
      </c>
      <c r="AE1774" s="212">
        <v>591177</v>
      </c>
      <c r="AF1774" s="212">
        <v>591177</v>
      </c>
    </row>
    <row r="1775" spans="1:33" hidden="1" x14ac:dyDescent="0.25">
      <c r="A1775" s="209">
        <v>121081</v>
      </c>
      <c r="B1775" s="210">
        <v>4</v>
      </c>
      <c r="C1775" s="196" t="s">
        <v>122</v>
      </c>
      <c r="D1775" s="201">
        <v>41880</v>
      </c>
      <c r="E1775" s="196" t="s">
        <v>134</v>
      </c>
      <c r="F1775" s="201">
        <v>44715.875219907408</v>
      </c>
      <c r="G1775" s="196" t="s">
        <v>108</v>
      </c>
      <c r="H1775" s="198" t="s">
        <v>196</v>
      </c>
      <c r="I1775" s="196" t="s">
        <v>2873</v>
      </c>
      <c r="J1775" s="196" t="s">
        <v>101</v>
      </c>
      <c r="L1775" s="200" t="s">
        <v>101</v>
      </c>
      <c r="M1775" s="198" t="s">
        <v>2998</v>
      </c>
      <c r="N1775" s="198" t="s">
        <v>1793</v>
      </c>
      <c r="O1775" s="196" t="s">
        <v>157</v>
      </c>
      <c r="P1775" s="198" t="s">
        <v>158</v>
      </c>
      <c r="Q1775" s="198" t="s">
        <v>1793</v>
      </c>
      <c r="R1775" s="196" t="s">
        <v>47</v>
      </c>
      <c r="S1775" s="196" t="s">
        <v>43</v>
      </c>
      <c r="T1775" s="211">
        <v>5.0599999999999996</v>
      </c>
      <c r="U1775" s="201">
        <v>44694</v>
      </c>
      <c r="V1775" s="196" t="s">
        <v>1805</v>
      </c>
      <c r="W1775" s="200" t="s">
        <v>93</v>
      </c>
      <c r="X1775" s="196" t="s">
        <v>94</v>
      </c>
      <c r="AA1775" s="196" t="s">
        <v>11836</v>
      </c>
      <c r="AB1775" s="196" t="s">
        <v>11837</v>
      </c>
      <c r="AC1775" s="200">
        <v>3</v>
      </c>
      <c r="AD1775" s="200" t="s">
        <v>8231</v>
      </c>
      <c r="AE1775" s="212">
        <v>229000</v>
      </c>
      <c r="AF1775" s="212">
        <v>229000</v>
      </c>
      <c r="AG1775" s="198" t="s">
        <v>11838</v>
      </c>
    </row>
    <row r="1776" spans="1:33" hidden="1" x14ac:dyDescent="0.25">
      <c r="A1776" s="209">
        <v>121081</v>
      </c>
      <c r="B1776" s="210">
        <v>4</v>
      </c>
      <c r="C1776" s="196" t="s">
        <v>122</v>
      </c>
      <c r="D1776" s="201">
        <v>41880</v>
      </c>
      <c r="E1776" s="196" t="s">
        <v>134</v>
      </c>
      <c r="F1776" s="201">
        <v>44715.875219907408</v>
      </c>
      <c r="G1776" s="196" t="s">
        <v>108</v>
      </c>
      <c r="H1776" s="198" t="s">
        <v>196</v>
      </c>
      <c r="I1776" s="196" t="s">
        <v>2873</v>
      </c>
      <c r="J1776" s="196" t="s">
        <v>101</v>
      </c>
      <c r="L1776" s="200" t="s">
        <v>101</v>
      </c>
      <c r="M1776" s="198" t="s">
        <v>2998</v>
      </c>
      <c r="N1776" s="198" t="s">
        <v>1793</v>
      </c>
      <c r="O1776" s="196" t="s">
        <v>157</v>
      </c>
      <c r="P1776" s="198" t="s">
        <v>158</v>
      </c>
      <c r="Q1776" s="198" t="s">
        <v>1793</v>
      </c>
      <c r="R1776" s="196" t="s">
        <v>47</v>
      </c>
      <c r="S1776" s="196" t="s">
        <v>43</v>
      </c>
      <c r="T1776" s="211">
        <v>5.0599999999999996</v>
      </c>
      <c r="U1776" s="201">
        <v>44694</v>
      </c>
      <c r="V1776" s="196" t="s">
        <v>1805</v>
      </c>
      <c r="W1776" s="200" t="s">
        <v>93</v>
      </c>
      <c r="X1776" s="196" t="s">
        <v>94</v>
      </c>
      <c r="AA1776" s="196" t="s">
        <v>11839</v>
      </c>
      <c r="AB1776" s="196" t="s">
        <v>11837</v>
      </c>
      <c r="AC1776" s="200">
        <v>8</v>
      </c>
      <c r="AD1776" s="200" t="s">
        <v>8274</v>
      </c>
      <c r="AE1776" s="212">
        <v>1293000</v>
      </c>
      <c r="AF1776" s="212">
        <v>1293000</v>
      </c>
      <c r="AG1776" s="198" t="s">
        <v>11838</v>
      </c>
    </row>
    <row r="1777" spans="1:33" ht="54" hidden="1" x14ac:dyDescent="0.25">
      <c r="A1777" s="209">
        <v>121356</v>
      </c>
      <c r="B1777" s="210">
        <v>4</v>
      </c>
      <c r="C1777" s="196" t="s">
        <v>114</v>
      </c>
      <c r="D1777" s="201">
        <v>41886</v>
      </c>
      <c r="E1777" s="196" t="s">
        <v>385</v>
      </c>
      <c r="F1777" s="201">
        <v>44641</v>
      </c>
      <c r="G1777" s="196" t="s">
        <v>98</v>
      </c>
      <c r="H1777" s="198" t="s">
        <v>196</v>
      </c>
      <c r="I1777" s="196" t="s">
        <v>2152</v>
      </c>
      <c r="J1777" s="196" t="s">
        <v>101</v>
      </c>
      <c r="L1777" s="200" t="s">
        <v>101</v>
      </c>
      <c r="M1777" s="198" t="s">
        <v>11840</v>
      </c>
      <c r="N1777" s="198" t="s">
        <v>11841</v>
      </c>
      <c r="O1777" s="196" t="s">
        <v>1836</v>
      </c>
      <c r="P1777" s="198" t="s">
        <v>3419</v>
      </c>
      <c r="R1777" s="196" t="s">
        <v>47</v>
      </c>
      <c r="S1777" s="196" t="s">
        <v>45</v>
      </c>
      <c r="T1777" s="211">
        <v>0.23</v>
      </c>
      <c r="U1777" s="201">
        <v>43441</v>
      </c>
      <c r="W1777" s="200" t="s">
        <v>93</v>
      </c>
      <c r="X1777" s="196" t="s">
        <v>103</v>
      </c>
      <c r="AA1777" s="196" t="s">
        <v>11842</v>
      </c>
      <c r="AC1777" s="200">
        <v>1</v>
      </c>
      <c r="AD1777" s="200" t="s">
        <v>8250</v>
      </c>
      <c r="AE1777" s="203" t="s">
        <v>505</v>
      </c>
      <c r="AF1777" s="212">
        <v>148937.81</v>
      </c>
      <c r="AG1777" s="198" t="s">
        <v>3735</v>
      </c>
    </row>
    <row r="1778" spans="1:33" ht="54" hidden="1" x14ac:dyDescent="0.25">
      <c r="A1778" s="209">
        <v>121356</v>
      </c>
      <c r="B1778" s="210">
        <v>4</v>
      </c>
      <c r="C1778" s="196" t="s">
        <v>114</v>
      </c>
      <c r="D1778" s="201">
        <v>41886</v>
      </c>
      <c r="E1778" s="196" t="s">
        <v>385</v>
      </c>
      <c r="F1778" s="201">
        <v>44641</v>
      </c>
      <c r="G1778" s="196" t="s">
        <v>98</v>
      </c>
      <c r="H1778" s="198" t="s">
        <v>196</v>
      </c>
      <c r="I1778" s="196" t="s">
        <v>2152</v>
      </c>
      <c r="J1778" s="196" t="s">
        <v>101</v>
      </c>
      <c r="L1778" s="200" t="s">
        <v>101</v>
      </c>
      <c r="M1778" s="198" t="s">
        <v>11840</v>
      </c>
      <c r="N1778" s="198" t="s">
        <v>11841</v>
      </c>
      <c r="O1778" s="196" t="s">
        <v>1836</v>
      </c>
      <c r="P1778" s="198" t="s">
        <v>3419</v>
      </c>
      <c r="R1778" s="196" t="s">
        <v>47</v>
      </c>
      <c r="S1778" s="196" t="s">
        <v>45</v>
      </c>
      <c r="T1778" s="211">
        <v>0.23</v>
      </c>
      <c r="U1778" s="201">
        <v>43441</v>
      </c>
      <c r="W1778" s="200" t="s">
        <v>93</v>
      </c>
      <c r="X1778" s="196" t="s">
        <v>103</v>
      </c>
      <c r="AA1778" s="196" t="s">
        <v>11843</v>
      </c>
      <c r="AC1778" s="200">
        <v>2</v>
      </c>
      <c r="AD1778" s="200" t="s">
        <v>8250</v>
      </c>
      <c r="AE1778" s="212">
        <v>-45088.54</v>
      </c>
      <c r="AF1778" s="212">
        <v>28535.46</v>
      </c>
      <c r="AG1778" s="198" t="s">
        <v>3735</v>
      </c>
    </row>
    <row r="1779" spans="1:33" ht="54" hidden="1" x14ac:dyDescent="0.25">
      <c r="A1779" s="209">
        <v>121356</v>
      </c>
      <c r="B1779" s="210">
        <v>4</v>
      </c>
      <c r="C1779" s="196" t="s">
        <v>114</v>
      </c>
      <c r="D1779" s="201">
        <v>41886</v>
      </c>
      <c r="E1779" s="196" t="s">
        <v>385</v>
      </c>
      <c r="F1779" s="201">
        <v>44641</v>
      </c>
      <c r="G1779" s="196" t="s">
        <v>98</v>
      </c>
      <c r="H1779" s="198" t="s">
        <v>196</v>
      </c>
      <c r="I1779" s="196" t="s">
        <v>2152</v>
      </c>
      <c r="J1779" s="196" t="s">
        <v>101</v>
      </c>
      <c r="L1779" s="200" t="s">
        <v>101</v>
      </c>
      <c r="M1779" s="198" t="s">
        <v>11840</v>
      </c>
      <c r="N1779" s="198" t="s">
        <v>11841</v>
      </c>
      <c r="O1779" s="196" t="s">
        <v>1836</v>
      </c>
      <c r="P1779" s="198" t="s">
        <v>3419</v>
      </c>
      <c r="R1779" s="196" t="s">
        <v>47</v>
      </c>
      <c r="S1779" s="196" t="s">
        <v>45</v>
      </c>
      <c r="T1779" s="211">
        <v>0.23</v>
      </c>
      <c r="U1779" s="201">
        <v>43441</v>
      </c>
      <c r="W1779" s="200" t="s">
        <v>93</v>
      </c>
      <c r="X1779" s="196" t="s">
        <v>103</v>
      </c>
      <c r="AA1779" s="196" t="s">
        <v>11844</v>
      </c>
      <c r="AC1779" s="200">
        <v>3</v>
      </c>
      <c r="AD1779" s="200" t="s">
        <v>8250</v>
      </c>
      <c r="AE1779" s="212">
        <v>-87218.52</v>
      </c>
      <c r="AF1779" s="212">
        <v>548051.48</v>
      </c>
      <c r="AG1779" s="198" t="s">
        <v>3735</v>
      </c>
    </row>
    <row r="1780" spans="1:33" hidden="1" x14ac:dyDescent="0.25">
      <c r="A1780" s="209">
        <v>121357</v>
      </c>
      <c r="B1780" s="210">
        <v>4</v>
      </c>
      <c r="C1780" s="196" t="s">
        <v>114</v>
      </c>
      <c r="D1780" s="201">
        <v>41887</v>
      </c>
      <c r="E1780" s="196" t="s">
        <v>98</v>
      </c>
      <c r="F1780" s="201">
        <v>44462</v>
      </c>
      <c r="G1780" s="196" t="s">
        <v>98</v>
      </c>
      <c r="H1780" s="198" t="s">
        <v>770</v>
      </c>
      <c r="I1780" s="196" t="s">
        <v>771</v>
      </c>
      <c r="J1780" s="196" t="s">
        <v>101</v>
      </c>
      <c r="L1780" s="200" t="s">
        <v>101</v>
      </c>
      <c r="M1780" s="198" t="s">
        <v>11845</v>
      </c>
      <c r="O1780" s="196" t="s">
        <v>438</v>
      </c>
      <c r="P1780" s="198" t="s">
        <v>439</v>
      </c>
      <c r="R1780" s="196" t="s">
        <v>39</v>
      </c>
      <c r="S1780" s="196" t="s">
        <v>46</v>
      </c>
      <c r="T1780" s="202" t="s">
        <v>505</v>
      </c>
      <c r="W1780" s="200" t="s">
        <v>93</v>
      </c>
      <c r="X1780" s="196" t="s">
        <v>103</v>
      </c>
      <c r="Z1780" s="198" t="s">
        <v>11846</v>
      </c>
      <c r="AA1780" s="196" t="s">
        <v>11847</v>
      </c>
      <c r="AC1780" s="200">
        <v>3</v>
      </c>
      <c r="AD1780" s="200" t="s">
        <v>8274</v>
      </c>
      <c r="AE1780" s="212">
        <v>-13014.13</v>
      </c>
      <c r="AF1780" s="212">
        <v>35985.870000000003</v>
      </c>
    </row>
    <row r="1781" spans="1:33" hidden="1" x14ac:dyDescent="0.25">
      <c r="A1781" s="209">
        <v>121358</v>
      </c>
      <c r="B1781" s="210">
        <v>4</v>
      </c>
      <c r="C1781" s="196" t="s">
        <v>114</v>
      </c>
      <c r="D1781" s="201">
        <v>41887</v>
      </c>
      <c r="E1781" s="196" t="s">
        <v>98</v>
      </c>
      <c r="F1781" s="201">
        <v>44351</v>
      </c>
      <c r="G1781" s="196" t="s">
        <v>98</v>
      </c>
      <c r="H1781" s="198" t="s">
        <v>88</v>
      </c>
      <c r="I1781" s="196" t="s">
        <v>4491</v>
      </c>
      <c r="J1781" s="196" t="s">
        <v>101</v>
      </c>
      <c r="L1781" s="200" t="s">
        <v>101</v>
      </c>
      <c r="M1781" s="198" t="s">
        <v>11848</v>
      </c>
      <c r="O1781" s="196" t="s">
        <v>438</v>
      </c>
      <c r="P1781" s="198" t="s">
        <v>439</v>
      </c>
      <c r="R1781" s="196" t="s">
        <v>39</v>
      </c>
      <c r="S1781" s="196" t="s">
        <v>46</v>
      </c>
      <c r="T1781" s="211">
        <v>0.04</v>
      </c>
      <c r="U1781" s="201">
        <v>43637</v>
      </c>
      <c r="W1781" s="200" t="s">
        <v>93</v>
      </c>
      <c r="X1781" s="196" t="s">
        <v>103</v>
      </c>
      <c r="Z1781" s="198" t="s">
        <v>11849</v>
      </c>
      <c r="AA1781" s="196" t="s">
        <v>11850</v>
      </c>
      <c r="AC1781" s="200">
        <v>3</v>
      </c>
      <c r="AD1781" s="200" t="s">
        <v>8274</v>
      </c>
      <c r="AE1781" s="212">
        <v>-83093.77</v>
      </c>
      <c r="AF1781" s="212">
        <v>968272.23</v>
      </c>
      <c r="AG1781" s="198" t="s">
        <v>11851</v>
      </c>
    </row>
    <row r="1782" spans="1:33" hidden="1" x14ac:dyDescent="0.25">
      <c r="A1782" s="209">
        <v>121359</v>
      </c>
      <c r="B1782" s="210">
        <v>4</v>
      </c>
      <c r="C1782" s="196" t="s">
        <v>114</v>
      </c>
      <c r="D1782" s="201">
        <v>41887</v>
      </c>
      <c r="E1782" s="196" t="s">
        <v>98</v>
      </c>
      <c r="F1782" s="201">
        <v>44641</v>
      </c>
      <c r="G1782" s="196" t="s">
        <v>98</v>
      </c>
      <c r="H1782" s="198" t="s">
        <v>750</v>
      </c>
      <c r="I1782" s="196" t="s">
        <v>751</v>
      </c>
      <c r="J1782" s="196" t="s">
        <v>101</v>
      </c>
      <c r="L1782" s="200" t="s">
        <v>101</v>
      </c>
      <c r="M1782" s="198" t="s">
        <v>752</v>
      </c>
      <c r="O1782" s="196" t="s">
        <v>438</v>
      </c>
      <c r="P1782" s="198" t="s">
        <v>439</v>
      </c>
      <c r="R1782" s="196" t="s">
        <v>39</v>
      </c>
      <c r="S1782" s="196" t="s">
        <v>46</v>
      </c>
      <c r="T1782" s="202" t="s">
        <v>505</v>
      </c>
      <c r="U1782" s="201">
        <v>43812</v>
      </c>
      <c r="W1782" s="200" t="s">
        <v>93</v>
      </c>
      <c r="X1782" s="196" t="s">
        <v>13</v>
      </c>
      <c r="Y1782" s="196" t="s">
        <v>31</v>
      </c>
      <c r="Z1782" s="198" t="s">
        <v>753</v>
      </c>
      <c r="AA1782" s="196" t="s">
        <v>11852</v>
      </c>
      <c r="AC1782" s="200">
        <v>3</v>
      </c>
      <c r="AD1782" s="200" t="s">
        <v>8274</v>
      </c>
      <c r="AE1782" s="212">
        <v>130052.97</v>
      </c>
      <c r="AF1782" s="212">
        <v>1101091.97</v>
      </c>
      <c r="AG1782" s="198" t="s">
        <v>754</v>
      </c>
    </row>
    <row r="1783" spans="1:33" hidden="1" x14ac:dyDescent="0.25">
      <c r="A1783" s="209">
        <v>121360</v>
      </c>
      <c r="B1783" s="210">
        <v>4</v>
      </c>
      <c r="C1783" s="196" t="s">
        <v>97</v>
      </c>
      <c r="D1783" s="201">
        <v>41887</v>
      </c>
      <c r="E1783" s="196" t="s">
        <v>98</v>
      </c>
      <c r="F1783" s="201">
        <v>44089.79787037037</v>
      </c>
      <c r="G1783" s="196" t="s">
        <v>108</v>
      </c>
      <c r="H1783" s="198" t="s">
        <v>196</v>
      </c>
      <c r="I1783" s="196" t="s">
        <v>1593</v>
      </c>
      <c r="J1783" s="196" t="s">
        <v>101</v>
      </c>
      <c r="L1783" s="200" t="s">
        <v>101</v>
      </c>
      <c r="M1783" s="198" t="s">
        <v>1594</v>
      </c>
      <c r="O1783" s="196" t="s">
        <v>438</v>
      </c>
      <c r="P1783" s="198" t="s">
        <v>439</v>
      </c>
      <c r="R1783" s="196" t="s">
        <v>39</v>
      </c>
      <c r="S1783" s="196" t="s">
        <v>46</v>
      </c>
      <c r="T1783" s="211">
        <v>0</v>
      </c>
      <c r="U1783" s="201">
        <v>43504</v>
      </c>
      <c r="W1783" s="200" t="s">
        <v>93</v>
      </c>
      <c r="X1783" s="196" t="s">
        <v>103</v>
      </c>
      <c r="Y1783" s="196" t="s">
        <v>32</v>
      </c>
      <c r="Z1783" s="198" t="s">
        <v>1595</v>
      </c>
      <c r="AA1783" s="196" t="s">
        <v>11853</v>
      </c>
      <c r="AC1783" s="200">
        <v>3</v>
      </c>
      <c r="AD1783" s="200" t="s">
        <v>8274</v>
      </c>
      <c r="AE1783" s="212">
        <v>34900</v>
      </c>
      <c r="AF1783" s="212">
        <v>2565856</v>
      </c>
      <c r="AG1783" s="198" t="s">
        <v>1596</v>
      </c>
    </row>
    <row r="1784" spans="1:33" hidden="1" x14ac:dyDescent="0.25">
      <c r="A1784" s="209">
        <v>121363</v>
      </c>
      <c r="B1784" s="210">
        <v>3</v>
      </c>
      <c r="C1784" s="196" t="s">
        <v>122</v>
      </c>
      <c r="D1784" s="201">
        <v>41887</v>
      </c>
      <c r="E1784" s="196" t="s">
        <v>98</v>
      </c>
      <c r="F1784" s="201">
        <v>44712</v>
      </c>
      <c r="G1784" s="196" t="s">
        <v>241</v>
      </c>
      <c r="H1784" s="198" t="s">
        <v>306</v>
      </c>
      <c r="I1784" s="196" t="s">
        <v>1427</v>
      </c>
      <c r="J1784" s="196" t="s">
        <v>101</v>
      </c>
      <c r="L1784" s="200" t="s">
        <v>101</v>
      </c>
      <c r="M1784" s="198" t="s">
        <v>1442</v>
      </c>
      <c r="O1784" s="196" t="s">
        <v>40</v>
      </c>
      <c r="P1784" s="198" t="s">
        <v>166</v>
      </c>
      <c r="R1784" s="196" t="s">
        <v>39</v>
      </c>
      <c r="S1784" s="196" t="s">
        <v>45</v>
      </c>
      <c r="T1784" s="211">
        <v>0.20499999999999999</v>
      </c>
      <c r="U1784" s="201">
        <v>44603</v>
      </c>
      <c r="W1784" s="200" t="s">
        <v>93</v>
      </c>
      <c r="X1784" s="196" t="s">
        <v>103</v>
      </c>
      <c r="Y1784" s="196" t="s">
        <v>32</v>
      </c>
      <c r="Z1784" s="198" t="s">
        <v>1443</v>
      </c>
      <c r="AA1784" s="196" t="s">
        <v>11854</v>
      </c>
      <c r="AB1784" s="196" t="s">
        <v>11855</v>
      </c>
      <c r="AC1784" s="200">
        <v>0</v>
      </c>
      <c r="AD1784" s="200" t="s">
        <v>8231</v>
      </c>
      <c r="AE1784" s="203" t="s">
        <v>505</v>
      </c>
      <c r="AF1784" s="212">
        <v>100000</v>
      </c>
      <c r="AG1784" s="198" t="s">
        <v>1444</v>
      </c>
    </row>
    <row r="1785" spans="1:33" hidden="1" x14ac:dyDescent="0.25">
      <c r="A1785" s="209">
        <v>121363</v>
      </c>
      <c r="B1785" s="210">
        <v>3</v>
      </c>
      <c r="C1785" s="196" t="s">
        <v>122</v>
      </c>
      <c r="D1785" s="201">
        <v>41887</v>
      </c>
      <c r="E1785" s="196" t="s">
        <v>98</v>
      </c>
      <c r="F1785" s="201">
        <v>44712</v>
      </c>
      <c r="G1785" s="196" t="s">
        <v>241</v>
      </c>
      <c r="H1785" s="198" t="s">
        <v>306</v>
      </c>
      <c r="I1785" s="196" t="s">
        <v>1427</v>
      </c>
      <c r="J1785" s="196" t="s">
        <v>101</v>
      </c>
      <c r="L1785" s="200" t="s">
        <v>101</v>
      </c>
      <c r="M1785" s="198" t="s">
        <v>1442</v>
      </c>
      <c r="O1785" s="196" t="s">
        <v>40</v>
      </c>
      <c r="P1785" s="198" t="s">
        <v>166</v>
      </c>
      <c r="R1785" s="196" t="s">
        <v>39</v>
      </c>
      <c r="S1785" s="196" t="s">
        <v>45</v>
      </c>
      <c r="T1785" s="211">
        <v>0.20499999999999999</v>
      </c>
      <c r="U1785" s="201">
        <v>44603</v>
      </c>
      <c r="W1785" s="200" t="s">
        <v>93</v>
      </c>
      <c r="X1785" s="196" t="s">
        <v>103</v>
      </c>
      <c r="Y1785" s="196" t="s">
        <v>32</v>
      </c>
      <c r="Z1785" s="198" t="s">
        <v>1443</v>
      </c>
      <c r="AA1785" s="196" t="s">
        <v>11856</v>
      </c>
      <c r="AB1785" s="196" t="s">
        <v>11855</v>
      </c>
      <c r="AC1785" s="200">
        <v>1</v>
      </c>
      <c r="AD1785" s="200" t="s">
        <v>8231</v>
      </c>
      <c r="AE1785" s="203" t="s">
        <v>505</v>
      </c>
      <c r="AF1785" s="212">
        <v>43000</v>
      </c>
      <c r="AG1785" s="198" t="s">
        <v>1444</v>
      </c>
    </row>
    <row r="1786" spans="1:33" hidden="1" x14ac:dyDescent="0.25">
      <c r="A1786" s="209">
        <v>121363</v>
      </c>
      <c r="B1786" s="210">
        <v>3</v>
      </c>
      <c r="C1786" s="196" t="s">
        <v>122</v>
      </c>
      <c r="D1786" s="201">
        <v>41887</v>
      </c>
      <c r="E1786" s="196" t="s">
        <v>98</v>
      </c>
      <c r="F1786" s="201">
        <v>44712</v>
      </c>
      <c r="G1786" s="196" t="s">
        <v>241</v>
      </c>
      <c r="H1786" s="198" t="s">
        <v>306</v>
      </c>
      <c r="I1786" s="196" t="s">
        <v>1427</v>
      </c>
      <c r="J1786" s="196" t="s">
        <v>101</v>
      </c>
      <c r="L1786" s="200" t="s">
        <v>101</v>
      </c>
      <c r="M1786" s="198" t="s">
        <v>1442</v>
      </c>
      <c r="O1786" s="196" t="s">
        <v>40</v>
      </c>
      <c r="P1786" s="198" t="s">
        <v>166</v>
      </c>
      <c r="R1786" s="196" t="s">
        <v>39</v>
      </c>
      <c r="S1786" s="196" t="s">
        <v>45</v>
      </c>
      <c r="T1786" s="211">
        <v>0.20499999999999999</v>
      </c>
      <c r="U1786" s="201">
        <v>44603</v>
      </c>
      <c r="W1786" s="200" t="s">
        <v>93</v>
      </c>
      <c r="X1786" s="196" t="s">
        <v>103</v>
      </c>
      <c r="Y1786" s="196" t="s">
        <v>32</v>
      </c>
      <c r="Z1786" s="198" t="s">
        <v>1443</v>
      </c>
      <c r="AA1786" s="196" t="s">
        <v>11857</v>
      </c>
      <c r="AC1786" s="200">
        <v>1</v>
      </c>
      <c r="AD1786" s="200" t="s">
        <v>8274</v>
      </c>
      <c r="AE1786" s="212">
        <v>200050</v>
      </c>
      <c r="AF1786" s="212">
        <v>447050</v>
      </c>
      <c r="AG1786" s="198" t="s">
        <v>1444</v>
      </c>
    </row>
    <row r="1787" spans="1:33" hidden="1" x14ac:dyDescent="0.25">
      <c r="A1787" s="209">
        <v>121363</v>
      </c>
      <c r="B1787" s="210">
        <v>3</v>
      </c>
      <c r="C1787" s="196" t="s">
        <v>122</v>
      </c>
      <c r="D1787" s="201">
        <v>41887</v>
      </c>
      <c r="E1787" s="196" t="s">
        <v>98</v>
      </c>
      <c r="F1787" s="201">
        <v>44712</v>
      </c>
      <c r="G1787" s="196" t="s">
        <v>241</v>
      </c>
      <c r="H1787" s="198" t="s">
        <v>306</v>
      </c>
      <c r="I1787" s="196" t="s">
        <v>1427</v>
      </c>
      <c r="J1787" s="196" t="s">
        <v>101</v>
      </c>
      <c r="L1787" s="200" t="s">
        <v>101</v>
      </c>
      <c r="M1787" s="198" t="s">
        <v>1442</v>
      </c>
      <c r="O1787" s="196" t="s">
        <v>40</v>
      </c>
      <c r="P1787" s="198" t="s">
        <v>166</v>
      </c>
      <c r="R1787" s="196" t="s">
        <v>39</v>
      </c>
      <c r="S1787" s="196" t="s">
        <v>45</v>
      </c>
      <c r="T1787" s="211">
        <v>0.20499999999999999</v>
      </c>
      <c r="U1787" s="201">
        <v>44603</v>
      </c>
      <c r="W1787" s="200" t="s">
        <v>93</v>
      </c>
      <c r="X1787" s="196" t="s">
        <v>103</v>
      </c>
      <c r="Y1787" s="196" t="s">
        <v>32</v>
      </c>
      <c r="Z1787" s="198" t="s">
        <v>1443</v>
      </c>
      <c r="AA1787" s="196" t="s">
        <v>11858</v>
      </c>
      <c r="AB1787" s="196" t="s">
        <v>11855</v>
      </c>
      <c r="AC1787" s="200">
        <v>2</v>
      </c>
      <c r="AD1787" s="200" t="s">
        <v>8231</v>
      </c>
      <c r="AE1787" s="212">
        <v>76791</v>
      </c>
      <c r="AF1787" s="212">
        <v>76791</v>
      </c>
      <c r="AG1787" s="198" t="s">
        <v>1444</v>
      </c>
    </row>
    <row r="1788" spans="1:33" hidden="1" x14ac:dyDescent="0.25">
      <c r="A1788" s="209">
        <v>121363</v>
      </c>
      <c r="B1788" s="210">
        <v>3</v>
      </c>
      <c r="C1788" s="196" t="s">
        <v>122</v>
      </c>
      <c r="D1788" s="201">
        <v>41887</v>
      </c>
      <c r="E1788" s="196" t="s">
        <v>98</v>
      </c>
      <c r="F1788" s="201">
        <v>44712</v>
      </c>
      <c r="G1788" s="196" t="s">
        <v>241</v>
      </c>
      <c r="H1788" s="198" t="s">
        <v>306</v>
      </c>
      <c r="I1788" s="196" t="s">
        <v>1427</v>
      </c>
      <c r="J1788" s="196" t="s">
        <v>101</v>
      </c>
      <c r="L1788" s="200" t="s">
        <v>101</v>
      </c>
      <c r="M1788" s="198" t="s">
        <v>1442</v>
      </c>
      <c r="O1788" s="196" t="s">
        <v>40</v>
      </c>
      <c r="P1788" s="198" t="s">
        <v>166</v>
      </c>
      <c r="R1788" s="196" t="s">
        <v>39</v>
      </c>
      <c r="S1788" s="196" t="s">
        <v>45</v>
      </c>
      <c r="T1788" s="211">
        <v>0.20499999999999999</v>
      </c>
      <c r="U1788" s="201">
        <v>44603</v>
      </c>
      <c r="W1788" s="200" t="s">
        <v>93</v>
      </c>
      <c r="X1788" s="196" t="s">
        <v>103</v>
      </c>
      <c r="Y1788" s="196" t="s">
        <v>32</v>
      </c>
      <c r="Z1788" s="198" t="s">
        <v>1443</v>
      </c>
      <c r="AA1788" s="196" t="s">
        <v>11859</v>
      </c>
      <c r="AB1788" s="196" t="s">
        <v>11855</v>
      </c>
      <c r="AC1788" s="200">
        <v>3</v>
      </c>
      <c r="AD1788" s="200" t="s">
        <v>8231</v>
      </c>
      <c r="AE1788" s="212">
        <v>5593368</v>
      </c>
      <c r="AF1788" s="212">
        <v>5593368</v>
      </c>
      <c r="AG1788" s="198" t="s">
        <v>1444</v>
      </c>
    </row>
    <row r="1789" spans="1:33" hidden="1" x14ac:dyDescent="0.25">
      <c r="A1789" s="209">
        <v>121366</v>
      </c>
      <c r="B1789" s="210">
        <v>2</v>
      </c>
      <c r="C1789" s="196" t="s">
        <v>97</v>
      </c>
      <c r="D1789" s="201">
        <v>41891</v>
      </c>
      <c r="E1789" s="196" t="s">
        <v>98</v>
      </c>
      <c r="F1789" s="201">
        <v>44279</v>
      </c>
      <c r="G1789" s="196" t="s">
        <v>152</v>
      </c>
      <c r="H1789" s="198" t="s">
        <v>392</v>
      </c>
      <c r="I1789" s="196" t="s">
        <v>1578</v>
      </c>
      <c r="J1789" s="196" t="s">
        <v>101</v>
      </c>
      <c r="L1789" s="200" t="s">
        <v>101</v>
      </c>
      <c r="M1789" s="198" t="s">
        <v>11860</v>
      </c>
      <c r="O1789" s="196" t="s">
        <v>438</v>
      </c>
      <c r="P1789" s="198" t="s">
        <v>439</v>
      </c>
      <c r="R1789" s="196" t="s">
        <v>39</v>
      </c>
      <c r="S1789" s="196" t="s">
        <v>46</v>
      </c>
      <c r="T1789" s="211">
        <v>0.01</v>
      </c>
      <c r="U1789" s="201">
        <v>42706</v>
      </c>
      <c r="W1789" s="200" t="s">
        <v>93</v>
      </c>
      <c r="X1789" s="196" t="s">
        <v>103</v>
      </c>
      <c r="Z1789" s="198" t="s">
        <v>11861</v>
      </c>
      <c r="AA1789" s="196" t="s">
        <v>11862</v>
      </c>
      <c r="AC1789" s="200">
        <v>3</v>
      </c>
      <c r="AD1789" s="200" t="s">
        <v>8274</v>
      </c>
      <c r="AE1789" s="203" t="s">
        <v>505</v>
      </c>
      <c r="AF1789" s="212">
        <v>1337320.3</v>
      </c>
      <c r="AG1789" s="198" t="s">
        <v>11863</v>
      </c>
    </row>
    <row r="1790" spans="1:33" hidden="1" x14ac:dyDescent="0.25">
      <c r="A1790" s="209">
        <v>121371</v>
      </c>
      <c r="B1790" s="210">
        <v>2</v>
      </c>
      <c r="C1790" s="196" t="s">
        <v>85</v>
      </c>
      <c r="D1790" s="201">
        <v>41891</v>
      </c>
      <c r="E1790" s="196" t="s">
        <v>98</v>
      </c>
      <c r="F1790" s="201">
        <v>44033</v>
      </c>
      <c r="G1790" s="196" t="s">
        <v>143</v>
      </c>
      <c r="H1790" s="198" t="s">
        <v>460</v>
      </c>
      <c r="I1790" s="196" t="s">
        <v>461</v>
      </c>
      <c r="J1790" s="196" t="s">
        <v>101</v>
      </c>
      <c r="L1790" s="200" t="s">
        <v>101</v>
      </c>
      <c r="M1790" s="198" t="s">
        <v>462</v>
      </c>
      <c r="O1790" s="196" t="s">
        <v>438</v>
      </c>
      <c r="P1790" s="198" t="s">
        <v>439</v>
      </c>
      <c r="R1790" s="196" t="s">
        <v>39</v>
      </c>
      <c r="S1790" s="196" t="s">
        <v>46</v>
      </c>
      <c r="T1790" s="211">
        <v>0</v>
      </c>
      <c r="W1790" s="200" t="s">
        <v>93</v>
      </c>
      <c r="X1790" s="196" t="s">
        <v>103</v>
      </c>
      <c r="Z1790" s="198" t="s">
        <v>463</v>
      </c>
      <c r="AA1790" s="196" t="s">
        <v>11864</v>
      </c>
      <c r="AC1790" s="200">
        <v>1</v>
      </c>
      <c r="AD1790" s="200" t="s">
        <v>8274</v>
      </c>
      <c r="AE1790" s="212">
        <v>68000</v>
      </c>
      <c r="AF1790" s="212">
        <v>250500</v>
      </c>
    </row>
    <row r="1791" spans="1:33" hidden="1" x14ac:dyDescent="0.25">
      <c r="A1791" s="209">
        <v>121381</v>
      </c>
      <c r="B1791" s="210">
        <v>3</v>
      </c>
      <c r="C1791" s="196" t="s">
        <v>114</v>
      </c>
      <c r="D1791" s="201">
        <v>41892</v>
      </c>
      <c r="E1791" s="196" t="s">
        <v>98</v>
      </c>
      <c r="F1791" s="201">
        <v>44523</v>
      </c>
      <c r="G1791" s="196" t="s">
        <v>98</v>
      </c>
      <c r="H1791" s="198" t="s">
        <v>659</v>
      </c>
      <c r="I1791" s="196" t="s">
        <v>756</v>
      </c>
      <c r="J1791" s="196" t="s">
        <v>101</v>
      </c>
      <c r="L1791" s="200" t="s">
        <v>101</v>
      </c>
      <c r="M1791" s="198" t="s">
        <v>757</v>
      </c>
      <c r="N1791" s="198" t="s">
        <v>758</v>
      </c>
      <c r="O1791" s="196" t="s">
        <v>438</v>
      </c>
      <c r="P1791" s="198" t="s">
        <v>473</v>
      </c>
      <c r="R1791" s="196" t="s">
        <v>39</v>
      </c>
      <c r="S1791" s="196" t="s">
        <v>46</v>
      </c>
      <c r="T1791" s="211">
        <v>0.01</v>
      </c>
      <c r="U1791" s="201">
        <v>43441</v>
      </c>
      <c r="W1791" s="200" t="s">
        <v>93</v>
      </c>
      <c r="X1791" s="196" t="s">
        <v>103</v>
      </c>
      <c r="Y1791" s="196" t="s">
        <v>31</v>
      </c>
      <c r="Z1791" s="198" t="s">
        <v>759</v>
      </c>
      <c r="AA1791" s="196" t="s">
        <v>11865</v>
      </c>
      <c r="AC1791" s="200">
        <v>3</v>
      </c>
      <c r="AD1791" s="200" t="s">
        <v>8274</v>
      </c>
      <c r="AE1791" s="212">
        <v>6409.49</v>
      </c>
      <c r="AF1791" s="212">
        <v>2615448.4900000002</v>
      </c>
      <c r="AG1791" s="198" t="s">
        <v>760</v>
      </c>
    </row>
    <row r="1792" spans="1:33" ht="36" hidden="1" x14ac:dyDescent="0.25">
      <c r="A1792" s="209">
        <v>121385</v>
      </c>
      <c r="B1792" s="210">
        <v>2</v>
      </c>
      <c r="C1792" s="196" t="s">
        <v>97</v>
      </c>
      <c r="D1792" s="201">
        <v>41894</v>
      </c>
      <c r="E1792" s="196" t="s">
        <v>87</v>
      </c>
      <c r="F1792" s="201">
        <v>44280</v>
      </c>
      <c r="G1792" s="196" t="s">
        <v>152</v>
      </c>
      <c r="H1792" s="198" t="s">
        <v>460</v>
      </c>
      <c r="I1792" s="196" t="s">
        <v>471</v>
      </c>
      <c r="J1792" s="196" t="s">
        <v>101</v>
      </c>
      <c r="L1792" s="200" t="s">
        <v>101</v>
      </c>
      <c r="M1792" s="198" t="s">
        <v>11866</v>
      </c>
      <c r="N1792" s="198" t="s">
        <v>11867</v>
      </c>
      <c r="O1792" s="196" t="s">
        <v>103</v>
      </c>
      <c r="P1792" s="198" t="s">
        <v>158</v>
      </c>
      <c r="R1792" s="196" t="s">
        <v>47</v>
      </c>
      <c r="S1792" s="196" t="s">
        <v>46</v>
      </c>
      <c r="T1792" s="211">
        <v>6.25</v>
      </c>
      <c r="U1792" s="201">
        <v>41978</v>
      </c>
      <c r="W1792" s="200" t="s">
        <v>93</v>
      </c>
      <c r="AA1792" s="196" t="s">
        <v>11868</v>
      </c>
      <c r="AB1792" s="196" t="s">
        <v>11869</v>
      </c>
      <c r="AC1792" s="200">
        <v>8</v>
      </c>
      <c r="AD1792" s="200" t="s">
        <v>8231</v>
      </c>
      <c r="AE1792" s="203" t="s">
        <v>505</v>
      </c>
      <c r="AF1792" s="212">
        <v>1735821.2</v>
      </c>
      <c r="AG1792" s="198" t="s">
        <v>11870</v>
      </c>
    </row>
    <row r="1793" spans="1:33" ht="54" hidden="1" x14ac:dyDescent="0.25">
      <c r="A1793" s="209">
        <v>121387</v>
      </c>
      <c r="B1793" s="210">
        <v>3</v>
      </c>
      <c r="C1793" s="196" t="s">
        <v>85</v>
      </c>
      <c r="D1793" s="201">
        <v>41894</v>
      </c>
      <c r="E1793" s="196" t="s">
        <v>87</v>
      </c>
      <c r="F1793" s="201">
        <v>44412</v>
      </c>
      <c r="G1793" s="196" t="s">
        <v>4070</v>
      </c>
      <c r="H1793" s="198" t="s">
        <v>140</v>
      </c>
      <c r="M1793" s="198" t="s">
        <v>11871</v>
      </c>
      <c r="N1793" s="198" t="s">
        <v>11872</v>
      </c>
      <c r="O1793" s="196" t="s">
        <v>103</v>
      </c>
      <c r="P1793" s="198" t="s">
        <v>1783</v>
      </c>
      <c r="R1793" s="196" t="s">
        <v>47</v>
      </c>
      <c r="S1793" s="196" t="s">
        <v>45</v>
      </c>
      <c r="T1793" s="211">
        <v>0.21</v>
      </c>
      <c r="W1793" s="200" t="s">
        <v>93</v>
      </c>
      <c r="X1793" s="196" t="s">
        <v>103</v>
      </c>
      <c r="AA1793" s="196" t="s">
        <v>11873</v>
      </c>
      <c r="AB1793" s="196" t="s">
        <v>11874</v>
      </c>
      <c r="AC1793" s="200">
        <v>1</v>
      </c>
      <c r="AD1793" s="200" t="s">
        <v>8231</v>
      </c>
      <c r="AE1793" s="203" t="s">
        <v>505</v>
      </c>
      <c r="AF1793" s="212">
        <v>230000</v>
      </c>
    </row>
    <row r="1794" spans="1:33" ht="54" hidden="1" x14ac:dyDescent="0.25">
      <c r="A1794" s="209">
        <v>121387</v>
      </c>
      <c r="B1794" s="210">
        <v>3</v>
      </c>
      <c r="C1794" s="196" t="s">
        <v>85</v>
      </c>
      <c r="D1794" s="201">
        <v>41894</v>
      </c>
      <c r="E1794" s="196" t="s">
        <v>87</v>
      </c>
      <c r="F1794" s="201">
        <v>44412</v>
      </c>
      <c r="G1794" s="196" t="s">
        <v>4070</v>
      </c>
      <c r="H1794" s="198" t="s">
        <v>140</v>
      </c>
      <c r="M1794" s="198" t="s">
        <v>11871</v>
      </c>
      <c r="N1794" s="198" t="s">
        <v>11872</v>
      </c>
      <c r="O1794" s="196" t="s">
        <v>103</v>
      </c>
      <c r="P1794" s="198" t="s">
        <v>1783</v>
      </c>
      <c r="R1794" s="196" t="s">
        <v>47</v>
      </c>
      <c r="S1794" s="196" t="s">
        <v>45</v>
      </c>
      <c r="T1794" s="211">
        <v>0.21</v>
      </c>
      <c r="W1794" s="200" t="s">
        <v>93</v>
      </c>
      <c r="X1794" s="196" t="s">
        <v>103</v>
      </c>
      <c r="AA1794" s="196" t="s">
        <v>11875</v>
      </c>
      <c r="AB1794" s="196" t="s">
        <v>11874</v>
      </c>
      <c r="AC1794" s="200">
        <v>2</v>
      </c>
      <c r="AD1794" s="200" t="s">
        <v>8231</v>
      </c>
      <c r="AE1794" s="203" t="s">
        <v>505</v>
      </c>
      <c r="AF1794" s="212">
        <v>90000</v>
      </c>
    </row>
    <row r="1795" spans="1:33" ht="54" hidden="1" x14ac:dyDescent="0.25">
      <c r="A1795" s="209">
        <v>121387</v>
      </c>
      <c r="B1795" s="210">
        <v>3</v>
      </c>
      <c r="C1795" s="196" t="s">
        <v>85</v>
      </c>
      <c r="D1795" s="201">
        <v>41894</v>
      </c>
      <c r="E1795" s="196" t="s">
        <v>87</v>
      </c>
      <c r="F1795" s="201">
        <v>44412</v>
      </c>
      <c r="G1795" s="196" t="s">
        <v>4070</v>
      </c>
      <c r="H1795" s="198" t="s">
        <v>140</v>
      </c>
      <c r="M1795" s="198" t="s">
        <v>11871</v>
      </c>
      <c r="N1795" s="198" t="s">
        <v>11872</v>
      </c>
      <c r="O1795" s="196" t="s">
        <v>103</v>
      </c>
      <c r="P1795" s="198" t="s">
        <v>1783</v>
      </c>
      <c r="R1795" s="196" t="s">
        <v>47</v>
      </c>
      <c r="S1795" s="196" t="s">
        <v>45</v>
      </c>
      <c r="T1795" s="211">
        <v>0.21</v>
      </c>
      <c r="W1795" s="200" t="s">
        <v>93</v>
      </c>
      <c r="X1795" s="196" t="s">
        <v>103</v>
      </c>
      <c r="AA1795" s="196" t="s">
        <v>11876</v>
      </c>
      <c r="AB1795" s="196" t="s">
        <v>11874</v>
      </c>
      <c r="AC1795" s="200">
        <v>3</v>
      </c>
      <c r="AD1795" s="200" t="s">
        <v>8231</v>
      </c>
      <c r="AE1795" s="203" t="s">
        <v>505</v>
      </c>
      <c r="AF1795" s="212">
        <v>1333750</v>
      </c>
    </row>
    <row r="1796" spans="1:33" hidden="1" x14ac:dyDescent="0.25">
      <c r="A1796" s="209">
        <v>121394</v>
      </c>
      <c r="B1796" s="210">
        <v>3</v>
      </c>
      <c r="C1796" s="196" t="s">
        <v>122</v>
      </c>
      <c r="D1796" s="201">
        <v>41898</v>
      </c>
      <c r="E1796" s="196" t="s">
        <v>1785</v>
      </c>
      <c r="F1796" s="201">
        <v>43999</v>
      </c>
      <c r="G1796" s="196" t="s">
        <v>1827</v>
      </c>
      <c r="H1796" s="198" t="s">
        <v>910</v>
      </c>
      <c r="I1796" s="196" t="s">
        <v>1475</v>
      </c>
      <c r="J1796" s="196" t="s">
        <v>101</v>
      </c>
      <c r="L1796" s="200" t="s">
        <v>101</v>
      </c>
      <c r="M1796" s="198" t="s">
        <v>11877</v>
      </c>
      <c r="O1796" s="196" t="s">
        <v>1509</v>
      </c>
      <c r="P1796" s="198" t="s">
        <v>3419</v>
      </c>
      <c r="R1796" s="196" t="s">
        <v>47</v>
      </c>
      <c r="S1796" s="196" t="s">
        <v>45</v>
      </c>
      <c r="T1796" s="211">
        <v>0.52</v>
      </c>
      <c r="U1796" s="201">
        <v>43084</v>
      </c>
      <c r="W1796" s="200" t="s">
        <v>93</v>
      </c>
      <c r="X1796" s="196" t="s">
        <v>103</v>
      </c>
      <c r="AA1796" s="196" t="s">
        <v>11878</v>
      </c>
      <c r="AC1796" s="200">
        <v>1</v>
      </c>
      <c r="AD1796" s="200" t="s">
        <v>8250</v>
      </c>
      <c r="AE1796" s="203" t="s">
        <v>505</v>
      </c>
      <c r="AF1796" s="212">
        <v>34100</v>
      </c>
    </row>
    <row r="1797" spans="1:33" hidden="1" x14ac:dyDescent="0.25">
      <c r="A1797" s="209">
        <v>121394</v>
      </c>
      <c r="B1797" s="210">
        <v>3</v>
      </c>
      <c r="C1797" s="196" t="s">
        <v>122</v>
      </c>
      <c r="D1797" s="201">
        <v>41898</v>
      </c>
      <c r="E1797" s="196" t="s">
        <v>1785</v>
      </c>
      <c r="F1797" s="201">
        <v>43999</v>
      </c>
      <c r="G1797" s="196" t="s">
        <v>1827</v>
      </c>
      <c r="H1797" s="198" t="s">
        <v>910</v>
      </c>
      <c r="I1797" s="196" t="s">
        <v>1475</v>
      </c>
      <c r="J1797" s="196" t="s">
        <v>101</v>
      </c>
      <c r="L1797" s="200" t="s">
        <v>101</v>
      </c>
      <c r="M1797" s="198" t="s">
        <v>11877</v>
      </c>
      <c r="O1797" s="196" t="s">
        <v>1509</v>
      </c>
      <c r="P1797" s="198" t="s">
        <v>3419</v>
      </c>
      <c r="R1797" s="196" t="s">
        <v>47</v>
      </c>
      <c r="S1797" s="196" t="s">
        <v>45</v>
      </c>
      <c r="T1797" s="211">
        <v>0.52</v>
      </c>
      <c r="U1797" s="201">
        <v>43084</v>
      </c>
      <c r="W1797" s="200" t="s">
        <v>93</v>
      </c>
      <c r="X1797" s="196" t="s">
        <v>103</v>
      </c>
      <c r="AA1797" s="196" t="s">
        <v>11879</v>
      </c>
      <c r="AC1797" s="200">
        <v>2</v>
      </c>
      <c r="AD1797" s="200" t="s">
        <v>8250</v>
      </c>
      <c r="AE1797" s="203" t="s">
        <v>505</v>
      </c>
      <c r="AF1797" s="212">
        <v>1405414</v>
      </c>
    </row>
    <row r="1798" spans="1:33" hidden="1" x14ac:dyDescent="0.25">
      <c r="A1798" s="209">
        <v>121399</v>
      </c>
      <c r="B1798" s="210">
        <v>1</v>
      </c>
      <c r="C1798" s="196" t="s">
        <v>97</v>
      </c>
      <c r="D1798" s="201">
        <v>41898</v>
      </c>
      <c r="E1798" s="196" t="s">
        <v>98</v>
      </c>
      <c r="F1798" s="201">
        <v>43871</v>
      </c>
      <c r="G1798" s="196" t="s">
        <v>98</v>
      </c>
      <c r="H1798" s="198" t="s">
        <v>1160</v>
      </c>
      <c r="I1798" s="196" t="s">
        <v>466</v>
      </c>
      <c r="J1798" s="196" t="s">
        <v>101</v>
      </c>
      <c r="L1798" s="200" t="s">
        <v>101</v>
      </c>
      <c r="M1798" s="198" t="s">
        <v>11880</v>
      </c>
      <c r="O1798" s="196" t="s">
        <v>438</v>
      </c>
      <c r="P1798" s="198" t="s">
        <v>439</v>
      </c>
      <c r="R1798" s="196" t="s">
        <v>39</v>
      </c>
      <c r="S1798" s="196" t="s">
        <v>46</v>
      </c>
      <c r="T1798" s="202" t="s">
        <v>505</v>
      </c>
      <c r="U1798" s="201">
        <v>43014</v>
      </c>
      <c r="W1798" s="200" t="s">
        <v>93</v>
      </c>
      <c r="X1798" s="196" t="s">
        <v>94</v>
      </c>
      <c r="Z1798" s="198" t="s">
        <v>11881</v>
      </c>
      <c r="AA1798" s="196" t="s">
        <v>11882</v>
      </c>
      <c r="AC1798" s="200">
        <v>3</v>
      </c>
      <c r="AD1798" s="200" t="s">
        <v>8274</v>
      </c>
      <c r="AE1798" s="203" t="s">
        <v>505</v>
      </c>
      <c r="AF1798" s="212">
        <v>1644346.36</v>
      </c>
      <c r="AG1798" s="198" t="s">
        <v>11883</v>
      </c>
    </row>
    <row r="1799" spans="1:33" hidden="1" x14ac:dyDescent="0.25">
      <c r="A1799" s="209">
        <v>121400</v>
      </c>
      <c r="B1799" s="210">
        <v>2</v>
      </c>
      <c r="C1799" s="196" t="s">
        <v>85</v>
      </c>
      <c r="D1799" s="201">
        <v>41899</v>
      </c>
      <c r="E1799" s="196" t="s">
        <v>98</v>
      </c>
      <c r="F1799" s="201">
        <v>43500</v>
      </c>
      <c r="G1799" s="196" t="s">
        <v>152</v>
      </c>
      <c r="H1799" s="198" t="s">
        <v>404</v>
      </c>
      <c r="I1799" s="196" t="s">
        <v>1578</v>
      </c>
      <c r="J1799" s="196" t="s">
        <v>101</v>
      </c>
      <c r="L1799" s="200" t="s">
        <v>101</v>
      </c>
      <c r="M1799" s="198" t="s">
        <v>11884</v>
      </c>
      <c r="N1799" s="198" t="s">
        <v>11885</v>
      </c>
      <c r="O1799" s="196" t="s">
        <v>119</v>
      </c>
      <c r="P1799" s="198" t="s">
        <v>104</v>
      </c>
      <c r="R1799" s="196" t="s">
        <v>105</v>
      </c>
      <c r="S1799" s="196" t="s">
        <v>45</v>
      </c>
      <c r="T1799" s="211">
        <v>0</v>
      </c>
      <c r="W1799" s="200" t="s">
        <v>93</v>
      </c>
      <c r="X1799" s="196" t="s">
        <v>103</v>
      </c>
      <c r="AA1799" s="196" t="s">
        <v>11886</v>
      </c>
      <c r="AC1799" s="200">
        <v>3</v>
      </c>
      <c r="AD1799" s="200" t="s">
        <v>8274</v>
      </c>
      <c r="AE1799" s="203" t="s">
        <v>505</v>
      </c>
      <c r="AF1799" s="212">
        <v>25000</v>
      </c>
    </row>
    <row r="1800" spans="1:33" hidden="1" x14ac:dyDescent="0.25">
      <c r="A1800" s="209">
        <v>121402</v>
      </c>
      <c r="B1800" s="210">
        <v>1</v>
      </c>
      <c r="C1800" s="196" t="s">
        <v>114</v>
      </c>
      <c r="D1800" s="201">
        <v>41899</v>
      </c>
      <c r="E1800" s="196" t="s">
        <v>98</v>
      </c>
      <c r="F1800" s="201">
        <v>44348</v>
      </c>
      <c r="G1800" s="196" t="s">
        <v>98</v>
      </c>
      <c r="H1800" s="198" t="s">
        <v>1192</v>
      </c>
      <c r="I1800" s="196" t="s">
        <v>723</v>
      </c>
      <c r="J1800" s="196" t="s">
        <v>101</v>
      </c>
      <c r="L1800" s="200" t="s">
        <v>101</v>
      </c>
      <c r="M1800" s="198" t="s">
        <v>11887</v>
      </c>
      <c r="O1800" s="196" t="s">
        <v>438</v>
      </c>
      <c r="P1800" s="198" t="s">
        <v>439</v>
      </c>
      <c r="R1800" s="196" t="s">
        <v>39</v>
      </c>
      <c r="S1800" s="196" t="s">
        <v>46</v>
      </c>
      <c r="T1800" s="211">
        <v>0</v>
      </c>
      <c r="U1800" s="201">
        <v>43231</v>
      </c>
      <c r="W1800" s="200" t="s">
        <v>93</v>
      </c>
      <c r="X1800" s="196" t="s">
        <v>13</v>
      </c>
      <c r="Z1800" s="198" t="s">
        <v>11888</v>
      </c>
      <c r="AA1800" s="196" t="s">
        <v>11889</v>
      </c>
      <c r="AC1800" s="200">
        <v>3</v>
      </c>
      <c r="AD1800" s="200" t="s">
        <v>8274</v>
      </c>
      <c r="AE1800" s="212">
        <v>-5384.27</v>
      </c>
      <c r="AF1800" s="212">
        <v>1863996.13</v>
      </c>
      <c r="AG1800" s="198" t="s">
        <v>11890</v>
      </c>
    </row>
    <row r="1801" spans="1:33" ht="108" hidden="1" x14ac:dyDescent="0.25">
      <c r="A1801" s="209">
        <v>121445</v>
      </c>
      <c r="B1801" s="210">
        <v>3</v>
      </c>
      <c r="C1801" s="196" t="s">
        <v>97</v>
      </c>
      <c r="D1801" s="201">
        <v>41919</v>
      </c>
      <c r="E1801" s="196" t="s">
        <v>2500</v>
      </c>
      <c r="F1801" s="201">
        <v>44000</v>
      </c>
      <c r="G1801" s="196" t="s">
        <v>1827</v>
      </c>
      <c r="H1801" s="198" t="s">
        <v>785</v>
      </c>
      <c r="I1801" s="196" t="s">
        <v>1505</v>
      </c>
      <c r="J1801" s="196" t="s">
        <v>1506</v>
      </c>
      <c r="M1801" s="198" t="s">
        <v>11891</v>
      </c>
      <c r="N1801" s="198" t="s">
        <v>11892</v>
      </c>
      <c r="O1801" s="196" t="s">
        <v>1509</v>
      </c>
      <c r="P1801" s="198" t="s">
        <v>92</v>
      </c>
      <c r="R1801" s="196" t="s">
        <v>47</v>
      </c>
      <c r="S1801" s="196" t="s">
        <v>41</v>
      </c>
      <c r="T1801" s="202" t="s">
        <v>505</v>
      </c>
      <c r="W1801" s="200" t="s">
        <v>93</v>
      </c>
      <c r="X1801" s="196" t="s">
        <v>186</v>
      </c>
      <c r="AA1801" s="196" t="s">
        <v>11893</v>
      </c>
      <c r="AC1801" s="200">
        <v>3</v>
      </c>
      <c r="AD1801" s="200" t="s">
        <v>8250</v>
      </c>
      <c r="AE1801" s="203" t="s">
        <v>505</v>
      </c>
      <c r="AF1801" s="212">
        <v>412227</v>
      </c>
    </row>
    <row r="1802" spans="1:33" ht="36" hidden="1" x14ac:dyDescent="0.25">
      <c r="A1802" s="209">
        <v>121445.01</v>
      </c>
      <c r="B1802" s="210">
        <v>3</v>
      </c>
      <c r="C1802" s="196" t="s">
        <v>85</v>
      </c>
      <c r="D1802" s="201">
        <v>42209</v>
      </c>
      <c r="E1802" s="196" t="s">
        <v>1785</v>
      </c>
      <c r="F1802" s="201">
        <v>44284</v>
      </c>
      <c r="G1802" s="196" t="s">
        <v>98</v>
      </c>
      <c r="H1802" s="198" t="s">
        <v>785</v>
      </c>
      <c r="I1802" s="196" t="s">
        <v>1505</v>
      </c>
      <c r="J1802" s="196" t="s">
        <v>1506</v>
      </c>
      <c r="M1802" s="198" t="s">
        <v>11894</v>
      </c>
      <c r="N1802" s="198" t="s">
        <v>11895</v>
      </c>
      <c r="O1802" s="196" t="s">
        <v>1509</v>
      </c>
      <c r="P1802" s="198" t="s">
        <v>3229</v>
      </c>
      <c r="R1802" s="196" t="s">
        <v>47</v>
      </c>
      <c r="S1802" s="196" t="s">
        <v>41</v>
      </c>
      <c r="T1802" s="202" t="s">
        <v>505</v>
      </c>
      <c r="W1802" s="200" t="s">
        <v>93</v>
      </c>
      <c r="X1802" s="196" t="s">
        <v>186</v>
      </c>
      <c r="AA1802" s="196" t="s">
        <v>11896</v>
      </c>
      <c r="AC1802" s="200">
        <v>3</v>
      </c>
      <c r="AD1802" s="200" t="s">
        <v>8250</v>
      </c>
      <c r="AE1802" s="203" t="s">
        <v>505</v>
      </c>
      <c r="AF1802" s="212">
        <v>175000</v>
      </c>
    </row>
    <row r="1803" spans="1:33" ht="36" hidden="1" x14ac:dyDescent="0.25">
      <c r="A1803" s="209">
        <v>121454</v>
      </c>
      <c r="B1803" s="210">
        <v>3</v>
      </c>
      <c r="C1803" s="196" t="s">
        <v>85</v>
      </c>
      <c r="D1803" s="201">
        <v>41925</v>
      </c>
      <c r="E1803" s="196" t="s">
        <v>2500</v>
      </c>
      <c r="F1803" s="201">
        <v>44075</v>
      </c>
      <c r="G1803" s="196" t="s">
        <v>152</v>
      </c>
      <c r="H1803" s="198" t="s">
        <v>109</v>
      </c>
      <c r="I1803" s="196" t="s">
        <v>680</v>
      </c>
      <c r="J1803" s="196" t="s">
        <v>101</v>
      </c>
      <c r="L1803" s="200" t="s">
        <v>101</v>
      </c>
      <c r="M1803" s="198" t="s">
        <v>11897</v>
      </c>
      <c r="N1803" s="198" t="s">
        <v>11898</v>
      </c>
      <c r="O1803" s="196" t="s">
        <v>91</v>
      </c>
      <c r="P1803" s="198" t="s">
        <v>1783</v>
      </c>
      <c r="R1803" s="196" t="s">
        <v>47</v>
      </c>
      <c r="S1803" s="196" t="s">
        <v>45</v>
      </c>
      <c r="T1803" s="211">
        <v>1.1499999999999999</v>
      </c>
      <c r="W1803" s="200" t="s">
        <v>93</v>
      </c>
      <c r="X1803" s="196" t="s">
        <v>13</v>
      </c>
      <c r="AA1803" s="196" t="s">
        <v>11899</v>
      </c>
      <c r="AB1803" s="196" t="s">
        <v>11900</v>
      </c>
      <c r="AC1803" s="200">
        <v>0</v>
      </c>
      <c r="AD1803" s="200" t="s">
        <v>8231</v>
      </c>
      <c r="AE1803" s="203" t="s">
        <v>505</v>
      </c>
      <c r="AF1803" s="212">
        <v>1000000</v>
      </c>
    </row>
    <row r="1804" spans="1:33" ht="36" hidden="1" x14ac:dyDescent="0.25">
      <c r="A1804" s="209">
        <v>121454</v>
      </c>
      <c r="B1804" s="210">
        <v>3</v>
      </c>
      <c r="C1804" s="196" t="s">
        <v>85</v>
      </c>
      <c r="D1804" s="201">
        <v>41925</v>
      </c>
      <c r="E1804" s="196" t="s">
        <v>2500</v>
      </c>
      <c r="F1804" s="201">
        <v>44075</v>
      </c>
      <c r="G1804" s="196" t="s">
        <v>152</v>
      </c>
      <c r="H1804" s="198" t="s">
        <v>109</v>
      </c>
      <c r="I1804" s="196" t="s">
        <v>680</v>
      </c>
      <c r="J1804" s="196" t="s">
        <v>101</v>
      </c>
      <c r="L1804" s="200" t="s">
        <v>101</v>
      </c>
      <c r="M1804" s="198" t="s">
        <v>11897</v>
      </c>
      <c r="N1804" s="198" t="s">
        <v>11898</v>
      </c>
      <c r="O1804" s="196" t="s">
        <v>91</v>
      </c>
      <c r="P1804" s="198" t="s">
        <v>1783</v>
      </c>
      <c r="R1804" s="196" t="s">
        <v>47</v>
      </c>
      <c r="S1804" s="196" t="s">
        <v>45</v>
      </c>
      <c r="T1804" s="211">
        <v>1.1499999999999999</v>
      </c>
      <c r="W1804" s="200" t="s">
        <v>93</v>
      </c>
      <c r="X1804" s="196" t="s">
        <v>13</v>
      </c>
      <c r="AA1804" s="196" t="s">
        <v>11901</v>
      </c>
      <c r="AB1804" s="196" t="s">
        <v>11900</v>
      </c>
      <c r="AC1804" s="200">
        <v>1</v>
      </c>
      <c r="AD1804" s="200" t="s">
        <v>8231</v>
      </c>
      <c r="AE1804" s="203" t="s">
        <v>505</v>
      </c>
      <c r="AF1804" s="212">
        <v>1000000</v>
      </c>
    </row>
    <row r="1805" spans="1:33" ht="36" hidden="1" x14ac:dyDescent="0.25">
      <c r="A1805" s="209">
        <v>121454</v>
      </c>
      <c r="B1805" s="210">
        <v>3</v>
      </c>
      <c r="C1805" s="196" t="s">
        <v>85</v>
      </c>
      <c r="D1805" s="201">
        <v>41925</v>
      </c>
      <c r="E1805" s="196" t="s">
        <v>2500</v>
      </c>
      <c r="F1805" s="201">
        <v>44075</v>
      </c>
      <c r="G1805" s="196" t="s">
        <v>152</v>
      </c>
      <c r="H1805" s="198" t="s">
        <v>109</v>
      </c>
      <c r="I1805" s="196" t="s">
        <v>680</v>
      </c>
      <c r="J1805" s="196" t="s">
        <v>101</v>
      </c>
      <c r="L1805" s="200" t="s">
        <v>101</v>
      </c>
      <c r="M1805" s="198" t="s">
        <v>11897</v>
      </c>
      <c r="N1805" s="198" t="s">
        <v>11898</v>
      </c>
      <c r="O1805" s="196" t="s">
        <v>91</v>
      </c>
      <c r="P1805" s="198" t="s">
        <v>1783</v>
      </c>
      <c r="R1805" s="196" t="s">
        <v>47</v>
      </c>
      <c r="S1805" s="196" t="s">
        <v>45</v>
      </c>
      <c r="T1805" s="211">
        <v>1.1499999999999999</v>
      </c>
      <c r="W1805" s="200" t="s">
        <v>93</v>
      </c>
      <c r="X1805" s="196" t="s">
        <v>13</v>
      </c>
      <c r="AA1805" s="196" t="s">
        <v>11902</v>
      </c>
      <c r="AB1805" s="196" t="s">
        <v>11900</v>
      </c>
      <c r="AC1805" s="200">
        <v>2</v>
      </c>
      <c r="AD1805" s="200" t="s">
        <v>8231</v>
      </c>
      <c r="AE1805" s="203" t="s">
        <v>505</v>
      </c>
      <c r="AF1805" s="212">
        <v>4000000</v>
      </c>
    </row>
    <row r="1806" spans="1:33" hidden="1" x14ac:dyDescent="0.25">
      <c r="A1806" s="209">
        <v>121476</v>
      </c>
      <c r="B1806" s="210">
        <v>2</v>
      </c>
      <c r="C1806" s="196" t="s">
        <v>114</v>
      </c>
      <c r="D1806" s="201">
        <v>41934</v>
      </c>
      <c r="E1806" s="196" t="s">
        <v>1892</v>
      </c>
      <c r="F1806" s="201">
        <v>44279</v>
      </c>
      <c r="G1806" s="196" t="s">
        <v>170</v>
      </c>
      <c r="H1806" s="198" t="s">
        <v>223</v>
      </c>
      <c r="I1806" s="196" t="s">
        <v>1553</v>
      </c>
      <c r="J1806" s="196" t="s">
        <v>101</v>
      </c>
      <c r="L1806" s="200" t="s">
        <v>101</v>
      </c>
      <c r="M1806" s="198" t="s">
        <v>1905</v>
      </c>
      <c r="N1806" s="198" t="s">
        <v>1906</v>
      </c>
      <c r="O1806" s="196" t="s">
        <v>1836</v>
      </c>
      <c r="P1806" s="198" t="s">
        <v>1906</v>
      </c>
      <c r="R1806" s="196" t="s">
        <v>47</v>
      </c>
      <c r="S1806" s="196" t="s">
        <v>45</v>
      </c>
      <c r="T1806" s="211">
        <v>0</v>
      </c>
      <c r="U1806" s="201">
        <v>43140</v>
      </c>
      <c r="W1806" s="200" t="s">
        <v>93</v>
      </c>
      <c r="X1806" s="196" t="s">
        <v>13</v>
      </c>
      <c r="AA1806" s="196" t="s">
        <v>11903</v>
      </c>
      <c r="AB1806" s="196" t="s">
        <v>11904</v>
      </c>
      <c r="AC1806" s="200">
        <v>0</v>
      </c>
      <c r="AD1806" s="200" t="s">
        <v>8231</v>
      </c>
      <c r="AE1806" s="212">
        <v>3423.06</v>
      </c>
      <c r="AF1806" s="212">
        <v>96423.06</v>
      </c>
      <c r="AG1806" s="198" t="s">
        <v>1907</v>
      </c>
    </row>
    <row r="1807" spans="1:33" hidden="1" x14ac:dyDescent="0.25">
      <c r="A1807" s="209">
        <v>121476</v>
      </c>
      <c r="B1807" s="210">
        <v>2</v>
      </c>
      <c r="C1807" s="196" t="s">
        <v>114</v>
      </c>
      <c r="D1807" s="201">
        <v>41934</v>
      </c>
      <c r="E1807" s="196" t="s">
        <v>1892</v>
      </c>
      <c r="F1807" s="201">
        <v>44279</v>
      </c>
      <c r="G1807" s="196" t="s">
        <v>170</v>
      </c>
      <c r="H1807" s="198" t="s">
        <v>223</v>
      </c>
      <c r="I1807" s="196" t="s">
        <v>1553</v>
      </c>
      <c r="J1807" s="196" t="s">
        <v>101</v>
      </c>
      <c r="L1807" s="200" t="s">
        <v>101</v>
      </c>
      <c r="M1807" s="198" t="s">
        <v>1905</v>
      </c>
      <c r="N1807" s="198" t="s">
        <v>1906</v>
      </c>
      <c r="O1807" s="196" t="s">
        <v>1836</v>
      </c>
      <c r="P1807" s="198" t="s">
        <v>1906</v>
      </c>
      <c r="R1807" s="196" t="s">
        <v>47</v>
      </c>
      <c r="S1807" s="196" t="s">
        <v>45</v>
      </c>
      <c r="T1807" s="211">
        <v>0</v>
      </c>
      <c r="U1807" s="201">
        <v>43140</v>
      </c>
      <c r="W1807" s="200" t="s">
        <v>93</v>
      </c>
      <c r="X1807" s="196" t="s">
        <v>13</v>
      </c>
      <c r="AA1807" s="196" t="s">
        <v>11905</v>
      </c>
      <c r="AB1807" s="196" t="s">
        <v>11904</v>
      </c>
      <c r="AC1807" s="200">
        <v>1</v>
      </c>
      <c r="AD1807" s="200" t="s">
        <v>8231</v>
      </c>
      <c r="AE1807" s="212">
        <v>-5000</v>
      </c>
      <c r="AF1807" s="212">
        <v>0</v>
      </c>
      <c r="AG1807" s="198" t="s">
        <v>1907</v>
      </c>
    </row>
    <row r="1808" spans="1:33" hidden="1" x14ac:dyDescent="0.25">
      <c r="A1808" s="209">
        <v>121476</v>
      </c>
      <c r="B1808" s="210">
        <v>2</v>
      </c>
      <c r="C1808" s="196" t="s">
        <v>114</v>
      </c>
      <c r="D1808" s="201">
        <v>41934</v>
      </c>
      <c r="E1808" s="196" t="s">
        <v>1892</v>
      </c>
      <c r="F1808" s="201">
        <v>44279</v>
      </c>
      <c r="G1808" s="196" t="s">
        <v>170</v>
      </c>
      <c r="H1808" s="198" t="s">
        <v>223</v>
      </c>
      <c r="I1808" s="196" t="s">
        <v>1553</v>
      </c>
      <c r="J1808" s="196" t="s">
        <v>101</v>
      </c>
      <c r="L1808" s="200" t="s">
        <v>101</v>
      </c>
      <c r="M1808" s="198" t="s">
        <v>1905</v>
      </c>
      <c r="N1808" s="198" t="s">
        <v>1906</v>
      </c>
      <c r="O1808" s="196" t="s">
        <v>1836</v>
      </c>
      <c r="P1808" s="198" t="s">
        <v>1906</v>
      </c>
      <c r="R1808" s="196" t="s">
        <v>47</v>
      </c>
      <c r="S1808" s="196" t="s">
        <v>45</v>
      </c>
      <c r="T1808" s="211">
        <v>0</v>
      </c>
      <c r="U1808" s="201">
        <v>43140</v>
      </c>
      <c r="W1808" s="200" t="s">
        <v>93</v>
      </c>
      <c r="X1808" s="196" t="s">
        <v>13</v>
      </c>
      <c r="AA1808" s="196" t="s">
        <v>11906</v>
      </c>
      <c r="AB1808" s="196" t="s">
        <v>11904</v>
      </c>
      <c r="AC1808" s="200">
        <v>3</v>
      </c>
      <c r="AD1808" s="200" t="s">
        <v>8231</v>
      </c>
      <c r="AE1808" s="212">
        <v>64134.91</v>
      </c>
      <c r="AF1808" s="212">
        <v>375177.91</v>
      </c>
      <c r="AG1808" s="198" t="s">
        <v>1907</v>
      </c>
    </row>
    <row r="1809" spans="1:33" ht="36" hidden="1" x14ac:dyDescent="0.25">
      <c r="A1809" s="209">
        <v>121508</v>
      </c>
      <c r="B1809" s="210">
        <v>1</v>
      </c>
      <c r="C1809" s="196" t="s">
        <v>85</v>
      </c>
      <c r="D1809" s="201">
        <v>41946</v>
      </c>
      <c r="E1809" s="196" t="s">
        <v>3407</v>
      </c>
      <c r="F1809" s="201">
        <v>44644</v>
      </c>
      <c r="G1809" s="196" t="s">
        <v>87</v>
      </c>
      <c r="H1809" s="198" t="s">
        <v>297</v>
      </c>
      <c r="I1809" s="196" t="s">
        <v>1436</v>
      </c>
      <c r="J1809" s="196" t="s">
        <v>101</v>
      </c>
      <c r="L1809" s="200" t="s">
        <v>101</v>
      </c>
      <c r="M1809" s="198" t="s">
        <v>3408</v>
      </c>
      <c r="N1809" s="198" t="s">
        <v>3409</v>
      </c>
      <c r="O1809" s="196" t="s">
        <v>91</v>
      </c>
      <c r="P1809" s="198" t="s">
        <v>1783</v>
      </c>
      <c r="R1809" s="196" t="s">
        <v>47</v>
      </c>
      <c r="S1809" s="196" t="s">
        <v>45</v>
      </c>
      <c r="T1809" s="211">
        <v>1.7</v>
      </c>
      <c r="U1809" s="201">
        <v>45884</v>
      </c>
      <c r="W1809" s="200" t="s">
        <v>93</v>
      </c>
      <c r="X1809" s="196" t="s">
        <v>103</v>
      </c>
      <c r="AA1809" s="196" t="s">
        <v>11907</v>
      </c>
      <c r="AB1809" s="196" t="s">
        <v>11908</v>
      </c>
      <c r="AC1809" s="200">
        <v>0</v>
      </c>
      <c r="AD1809" s="200" t="s">
        <v>8231</v>
      </c>
      <c r="AE1809" s="212">
        <v>191868</v>
      </c>
      <c r="AF1809" s="212">
        <v>290468</v>
      </c>
    </row>
    <row r="1810" spans="1:33" ht="36" hidden="1" x14ac:dyDescent="0.25">
      <c r="A1810" s="209">
        <v>121508</v>
      </c>
      <c r="B1810" s="210">
        <v>1</v>
      </c>
      <c r="C1810" s="196" t="s">
        <v>85</v>
      </c>
      <c r="D1810" s="201">
        <v>41946</v>
      </c>
      <c r="E1810" s="196" t="s">
        <v>3407</v>
      </c>
      <c r="F1810" s="201">
        <v>44644</v>
      </c>
      <c r="G1810" s="196" t="s">
        <v>87</v>
      </c>
      <c r="H1810" s="198" t="s">
        <v>297</v>
      </c>
      <c r="I1810" s="196" t="s">
        <v>1436</v>
      </c>
      <c r="J1810" s="196" t="s">
        <v>101</v>
      </c>
      <c r="L1810" s="200" t="s">
        <v>101</v>
      </c>
      <c r="M1810" s="198" t="s">
        <v>3408</v>
      </c>
      <c r="N1810" s="198" t="s">
        <v>3409</v>
      </c>
      <c r="O1810" s="196" t="s">
        <v>91</v>
      </c>
      <c r="P1810" s="198" t="s">
        <v>1783</v>
      </c>
      <c r="R1810" s="196" t="s">
        <v>47</v>
      </c>
      <c r="S1810" s="196" t="s">
        <v>45</v>
      </c>
      <c r="T1810" s="211">
        <v>1.7</v>
      </c>
      <c r="U1810" s="201">
        <v>45884</v>
      </c>
      <c r="W1810" s="200" t="s">
        <v>93</v>
      </c>
      <c r="X1810" s="196" t="s">
        <v>103</v>
      </c>
      <c r="AA1810" s="196" t="s">
        <v>11909</v>
      </c>
      <c r="AB1810" s="196" t="s">
        <v>11908</v>
      </c>
      <c r="AC1810" s="200">
        <v>1</v>
      </c>
      <c r="AD1810" s="200" t="s">
        <v>8231</v>
      </c>
      <c r="AE1810" s="212">
        <v>1000000</v>
      </c>
      <c r="AF1810" s="212">
        <v>1000000</v>
      </c>
    </row>
    <row r="1811" spans="1:33" hidden="1" x14ac:dyDescent="0.25">
      <c r="A1811" s="209">
        <v>121539</v>
      </c>
      <c r="B1811" s="210">
        <v>4</v>
      </c>
      <c r="C1811" s="196" t="s">
        <v>85</v>
      </c>
      <c r="D1811" s="201">
        <v>41949</v>
      </c>
      <c r="E1811" s="196" t="s">
        <v>195</v>
      </c>
      <c r="F1811" s="201">
        <v>44662</v>
      </c>
      <c r="G1811" s="196" t="s">
        <v>98</v>
      </c>
      <c r="H1811" s="198" t="s">
        <v>961</v>
      </c>
      <c r="I1811" s="196" t="s">
        <v>11910</v>
      </c>
      <c r="K1811" s="196" t="s">
        <v>11911</v>
      </c>
      <c r="L1811" s="200" t="s">
        <v>183</v>
      </c>
      <c r="M1811" s="198" t="s">
        <v>11912</v>
      </c>
      <c r="O1811" s="196" t="s">
        <v>40</v>
      </c>
      <c r="P1811" s="198" t="s">
        <v>166</v>
      </c>
      <c r="R1811" s="196" t="s">
        <v>39</v>
      </c>
      <c r="S1811" s="196" t="s">
        <v>45</v>
      </c>
      <c r="T1811" s="211">
        <v>7.0000000000000007E-2</v>
      </c>
      <c r="U1811" s="201">
        <v>45373</v>
      </c>
      <c r="W1811" s="200" t="s">
        <v>93</v>
      </c>
      <c r="X1811" s="196" t="s">
        <v>186</v>
      </c>
      <c r="Z1811" s="198" t="s">
        <v>11913</v>
      </c>
      <c r="AA1811" s="196" t="s">
        <v>11914</v>
      </c>
      <c r="AC1811" s="200">
        <v>0</v>
      </c>
      <c r="AD1811" s="200" t="s">
        <v>8250</v>
      </c>
      <c r="AE1811" s="203" t="s">
        <v>505</v>
      </c>
      <c r="AF1811" s="212">
        <v>200000</v>
      </c>
    </row>
    <row r="1812" spans="1:33" hidden="1" x14ac:dyDescent="0.25">
      <c r="A1812" s="209">
        <v>121539</v>
      </c>
      <c r="B1812" s="210">
        <v>4</v>
      </c>
      <c r="C1812" s="196" t="s">
        <v>85</v>
      </c>
      <c r="D1812" s="201">
        <v>41949</v>
      </c>
      <c r="E1812" s="196" t="s">
        <v>195</v>
      </c>
      <c r="F1812" s="201">
        <v>44662</v>
      </c>
      <c r="G1812" s="196" t="s">
        <v>98</v>
      </c>
      <c r="H1812" s="198" t="s">
        <v>961</v>
      </c>
      <c r="I1812" s="196" t="s">
        <v>11910</v>
      </c>
      <c r="K1812" s="196" t="s">
        <v>11911</v>
      </c>
      <c r="L1812" s="200" t="s">
        <v>183</v>
      </c>
      <c r="M1812" s="198" t="s">
        <v>11912</v>
      </c>
      <c r="O1812" s="196" t="s">
        <v>40</v>
      </c>
      <c r="P1812" s="198" t="s">
        <v>166</v>
      </c>
      <c r="R1812" s="196" t="s">
        <v>39</v>
      </c>
      <c r="S1812" s="196" t="s">
        <v>45</v>
      </c>
      <c r="T1812" s="211">
        <v>7.0000000000000007E-2</v>
      </c>
      <c r="U1812" s="201">
        <v>45373</v>
      </c>
      <c r="W1812" s="200" t="s">
        <v>93</v>
      </c>
      <c r="X1812" s="196" t="s">
        <v>186</v>
      </c>
      <c r="Z1812" s="198" t="s">
        <v>11913</v>
      </c>
      <c r="AA1812" s="196" t="s">
        <v>11915</v>
      </c>
      <c r="AB1812" s="196" t="s">
        <v>11916</v>
      </c>
      <c r="AC1812" s="200">
        <v>0</v>
      </c>
      <c r="AD1812" s="200" t="s">
        <v>8231</v>
      </c>
      <c r="AE1812" s="203" t="s">
        <v>505</v>
      </c>
      <c r="AF1812" s="212">
        <v>0</v>
      </c>
    </row>
    <row r="1813" spans="1:33" hidden="1" x14ac:dyDescent="0.25">
      <c r="A1813" s="209">
        <v>121539</v>
      </c>
      <c r="B1813" s="210">
        <v>4</v>
      </c>
      <c r="C1813" s="196" t="s">
        <v>85</v>
      </c>
      <c r="D1813" s="201">
        <v>41949</v>
      </c>
      <c r="E1813" s="196" t="s">
        <v>195</v>
      </c>
      <c r="F1813" s="201">
        <v>44662</v>
      </c>
      <c r="G1813" s="196" t="s">
        <v>98</v>
      </c>
      <c r="H1813" s="198" t="s">
        <v>961</v>
      </c>
      <c r="I1813" s="196" t="s">
        <v>11910</v>
      </c>
      <c r="K1813" s="196" t="s">
        <v>11911</v>
      </c>
      <c r="L1813" s="200" t="s">
        <v>183</v>
      </c>
      <c r="M1813" s="198" t="s">
        <v>11912</v>
      </c>
      <c r="O1813" s="196" t="s">
        <v>40</v>
      </c>
      <c r="P1813" s="198" t="s">
        <v>166</v>
      </c>
      <c r="R1813" s="196" t="s">
        <v>39</v>
      </c>
      <c r="S1813" s="196" t="s">
        <v>45</v>
      </c>
      <c r="T1813" s="211">
        <v>7.0000000000000007E-2</v>
      </c>
      <c r="U1813" s="201">
        <v>45373</v>
      </c>
      <c r="W1813" s="200" t="s">
        <v>93</v>
      </c>
      <c r="X1813" s="196" t="s">
        <v>186</v>
      </c>
      <c r="Z1813" s="198" t="s">
        <v>11913</v>
      </c>
      <c r="AA1813" s="196" t="s">
        <v>11917</v>
      </c>
      <c r="AC1813" s="200">
        <v>1</v>
      </c>
      <c r="AD1813" s="200" t="s">
        <v>8250</v>
      </c>
      <c r="AE1813" s="203" t="s">
        <v>505</v>
      </c>
      <c r="AF1813" s="212">
        <v>168610</v>
      </c>
    </row>
    <row r="1814" spans="1:33" ht="90" hidden="1" x14ac:dyDescent="0.25">
      <c r="A1814" s="209">
        <v>121544</v>
      </c>
      <c r="B1814" s="210">
        <v>1</v>
      </c>
      <c r="C1814" s="196" t="s">
        <v>114</v>
      </c>
      <c r="D1814" s="201">
        <v>41953</v>
      </c>
      <c r="E1814" s="196" t="s">
        <v>1892</v>
      </c>
      <c r="F1814" s="201">
        <v>43600.875092592592</v>
      </c>
      <c r="G1814" s="196" t="s">
        <v>170</v>
      </c>
      <c r="H1814" s="198" t="s">
        <v>297</v>
      </c>
      <c r="I1814" s="196" t="s">
        <v>603</v>
      </c>
      <c r="J1814" s="196" t="s">
        <v>299</v>
      </c>
      <c r="L1814" s="200" t="s">
        <v>300</v>
      </c>
      <c r="M1814" s="198" t="s">
        <v>1900</v>
      </c>
      <c r="N1814" s="198" t="s">
        <v>1901</v>
      </c>
      <c r="O1814" s="196" t="s">
        <v>1836</v>
      </c>
      <c r="P1814" s="198" t="s">
        <v>1902</v>
      </c>
      <c r="R1814" s="196" t="s">
        <v>47</v>
      </c>
      <c r="S1814" s="196" t="s">
        <v>45</v>
      </c>
      <c r="T1814" s="211">
        <v>0</v>
      </c>
      <c r="U1814" s="201">
        <v>43140</v>
      </c>
      <c r="W1814" s="200" t="s">
        <v>93</v>
      </c>
      <c r="X1814" s="196" t="s">
        <v>303</v>
      </c>
      <c r="AA1814" s="196" t="s">
        <v>11918</v>
      </c>
      <c r="AB1814" s="196" t="s">
        <v>11919</v>
      </c>
      <c r="AC1814" s="200">
        <v>0</v>
      </c>
      <c r="AD1814" s="200" t="s">
        <v>8231</v>
      </c>
      <c r="AE1814" s="212">
        <v>1623.85</v>
      </c>
      <c r="AF1814" s="212">
        <v>75623.850000000006</v>
      </c>
      <c r="AG1814" s="198" t="s">
        <v>1903</v>
      </c>
    </row>
    <row r="1815" spans="1:33" ht="90" hidden="1" x14ac:dyDescent="0.25">
      <c r="A1815" s="209">
        <v>121544</v>
      </c>
      <c r="B1815" s="210">
        <v>1</v>
      </c>
      <c r="C1815" s="196" t="s">
        <v>114</v>
      </c>
      <c r="D1815" s="201">
        <v>41953</v>
      </c>
      <c r="E1815" s="196" t="s">
        <v>1892</v>
      </c>
      <c r="F1815" s="201">
        <v>43600.875092592592</v>
      </c>
      <c r="G1815" s="196" t="s">
        <v>170</v>
      </c>
      <c r="H1815" s="198" t="s">
        <v>297</v>
      </c>
      <c r="I1815" s="196" t="s">
        <v>603</v>
      </c>
      <c r="J1815" s="196" t="s">
        <v>299</v>
      </c>
      <c r="L1815" s="200" t="s">
        <v>300</v>
      </c>
      <c r="M1815" s="198" t="s">
        <v>1900</v>
      </c>
      <c r="N1815" s="198" t="s">
        <v>1901</v>
      </c>
      <c r="O1815" s="196" t="s">
        <v>1836</v>
      </c>
      <c r="P1815" s="198" t="s">
        <v>1902</v>
      </c>
      <c r="R1815" s="196" t="s">
        <v>47</v>
      </c>
      <c r="S1815" s="196" t="s">
        <v>45</v>
      </c>
      <c r="T1815" s="211">
        <v>0</v>
      </c>
      <c r="U1815" s="201">
        <v>43140</v>
      </c>
      <c r="W1815" s="200" t="s">
        <v>93</v>
      </c>
      <c r="X1815" s="196" t="s">
        <v>303</v>
      </c>
      <c r="AA1815" s="196" t="s">
        <v>11920</v>
      </c>
      <c r="AB1815" s="196" t="s">
        <v>11919</v>
      </c>
      <c r="AC1815" s="200">
        <v>1</v>
      </c>
      <c r="AD1815" s="200" t="s">
        <v>8231</v>
      </c>
      <c r="AE1815" s="212">
        <v>-7906</v>
      </c>
      <c r="AF1815" s="212">
        <v>2094</v>
      </c>
      <c r="AG1815" s="198" t="s">
        <v>1903</v>
      </c>
    </row>
    <row r="1816" spans="1:33" ht="90" hidden="1" x14ac:dyDescent="0.25">
      <c r="A1816" s="209">
        <v>121544</v>
      </c>
      <c r="B1816" s="210">
        <v>1</v>
      </c>
      <c r="C1816" s="196" t="s">
        <v>114</v>
      </c>
      <c r="D1816" s="201">
        <v>41953</v>
      </c>
      <c r="E1816" s="196" t="s">
        <v>1892</v>
      </c>
      <c r="F1816" s="201">
        <v>43600.875092592592</v>
      </c>
      <c r="G1816" s="196" t="s">
        <v>170</v>
      </c>
      <c r="H1816" s="198" t="s">
        <v>297</v>
      </c>
      <c r="I1816" s="196" t="s">
        <v>603</v>
      </c>
      <c r="J1816" s="196" t="s">
        <v>299</v>
      </c>
      <c r="L1816" s="200" t="s">
        <v>300</v>
      </c>
      <c r="M1816" s="198" t="s">
        <v>1900</v>
      </c>
      <c r="N1816" s="198" t="s">
        <v>1901</v>
      </c>
      <c r="O1816" s="196" t="s">
        <v>1836</v>
      </c>
      <c r="P1816" s="198" t="s">
        <v>1902</v>
      </c>
      <c r="R1816" s="196" t="s">
        <v>47</v>
      </c>
      <c r="S1816" s="196" t="s">
        <v>45</v>
      </c>
      <c r="T1816" s="211">
        <v>0</v>
      </c>
      <c r="U1816" s="201">
        <v>43140</v>
      </c>
      <c r="W1816" s="200" t="s">
        <v>93</v>
      </c>
      <c r="X1816" s="196" t="s">
        <v>303</v>
      </c>
      <c r="AA1816" s="196" t="s">
        <v>11921</v>
      </c>
      <c r="AB1816" s="196" t="s">
        <v>11919</v>
      </c>
      <c r="AC1816" s="200">
        <v>3</v>
      </c>
      <c r="AD1816" s="200" t="s">
        <v>8231</v>
      </c>
      <c r="AE1816" s="212">
        <v>94601.08</v>
      </c>
      <c r="AF1816" s="212">
        <v>2094801.08</v>
      </c>
      <c r="AG1816" s="198" t="s">
        <v>1903</v>
      </c>
    </row>
    <row r="1817" spans="1:33" ht="72" hidden="1" x14ac:dyDescent="0.25">
      <c r="A1817" s="209">
        <v>121549</v>
      </c>
      <c r="B1817" s="210">
        <v>1</v>
      </c>
      <c r="C1817" s="196" t="s">
        <v>85</v>
      </c>
      <c r="D1817" s="201">
        <v>41955</v>
      </c>
      <c r="E1817" s="196" t="s">
        <v>1892</v>
      </c>
      <c r="F1817" s="201">
        <v>44120</v>
      </c>
      <c r="G1817" s="196" t="s">
        <v>666</v>
      </c>
      <c r="H1817" s="198" t="s">
        <v>386</v>
      </c>
      <c r="I1817" s="196" t="s">
        <v>444</v>
      </c>
      <c r="J1817" s="196" t="s">
        <v>101</v>
      </c>
      <c r="K1817" s="196" t="s">
        <v>1894</v>
      </c>
      <c r="L1817" s="200" t="s">
        <v>101</v>
      </c>
      <c r="M1817" s="198" t="s">
        <v>3462</v>
      </c>
      <c r="N1817" s="198" t="s">
        <v>3463</v>
      </c>
      <c r="O1817" s="196" t="s">
        <v>1836</v>
      </c>
      <c r="P1817" s="198" t="s">
        <v>1835</v>
      </c>
      <c r="R1817" s="196" t="s">
        <v>47</v>
      </c>
      <c r="S1817" s="196" t="s">
        <v>45</v>
      </c>
      <c r="T1817" s="211">
        <v>0.5</v>
      </c>
      <c r="U1817" s="201">
        <v>44841</v>
      </c>
      <c r="W1817" s="200" t="s">
        <v>93</v>
      </c>
      <c r="X1817" s="196" t="s">
        <v>103</v>
      </c>
      <c r="AA1817" s="196" t="s">
        <v>11922</v>
      </c>
      <c r="AB1817" s="196" t="s">
        <v>11923</v>
      </c>
      <c r="AC1817" s="200">
        <v>0</v>
      </c>
      <c r="AD1817" s="200" t="s">
        <v>8231</v>
      </c>
      <c r="AE1817" s="212">
        <v>40000</v>
      </c>
      <c r="AF1817" s="212">
        <v>92500</v>
      </c>
    </row>
    <row r="1818" spans="1:33" ht="72" hidden="1" x14ac:dyDescent="0.25">
      <c r="A1818" s="209">
        <v>121549</v>
      </c>
      <c r="B1818" s="210">
        <v>1</v>
      </c>
      <c r="C1818" s="196" t="s">
        <v>85</v>
      </c>
      <c r="D1818" s="201">
        <v>41955</v>
      </c>
      <c r="E1818" s="196" t="s">
        <v>1892</v>
      </c>
      <c r="F1818" s="201">
        <v>44120</v>
      </c>
      <c r="G1818" s="196" t="s">
        <v>666</v>
      </c>
      <c r="H1818" s="198" t="s">
        <v>386</v>
      </c>
      <c r="I1818" s="196" t="s">
        <v>444</v>
      </c>
      <c r="J1818" s="196" t="s">
        <v>101</v>
      </c>
      <c r="K1818" s="196" t="s">
        <v>1894</v>
      </c>
      <c r="L1818" s="200" t="s">
        <v>101</v>
      </c>
      <c r="M1818" s="198" t="s">
        <v>3462</v>
      </c>
      <c r="N1818" s="198" t="s">
        <v>3463</v>
      </c>
      <c r="O1818" s="196" t="s">
        <v>1836</v>
      </c>
      <c r="P1818" s="198" t="s">
        <v>1835</v>
      </c>
      <c r="R1818" s="196" t="s">
        <v>47</v>
      </c>
      <c r="S1818" s="196" t="s">
        <v>45</v>
      </c>
      <c r="T1818" s="211">
        <v>0.5</v>
      </c>
      <c r="U1818" s="201">
        <v>44841</v>
      </c>
      <c r="W1818" s="200" t="s">
        <v>93</v>
      </c>
      <c r="X1818" s="196" t="s">
        <v>103</v>
      </c>
      <c r="AA1818" s="196" t="s">
        <v>11924</v>
      </c>
      <c r="AB1818" s="196" t="s">
        <v>11923</v>
      </c>
      <c r="AC1818" s="200">
        <v>1</v>
      </c>
      <c r="AD1818" s="200" t="s">
        <v>8231</v>
      </c>
      <c r="AE1818" s="212">
        <v>70000</v>
      </c>
      <c r="AF1818" s="212">
        <v>90000</v>
      </c>
    </row>
    <row r="1819" spans="1:33" ht="72" hidden="1" x14ac:dyDescent="0.25">
      <c r="A1819" s="209">
        <v>121549</v>
      </c>
      <c r="B1819" s="210">
        <v>1</v>
      </c>
      <c r="C1819" s="196" t="s">
        <v>85</v>
      </c>
      <c r="D1819" s="201">
        <v>41955</v>
      </c>
      <c r="E1819" s="196" t="s">
        <v>1892</v>
      </c>
      <c r="F1819" s="201">
        <v>44120</v>
      </c>
      <c r="G1819" s="196" t="s">
        <v>666</v>
      </c>
      <c r="H1819" s="198" t="s">
        <v>386</v>
      </c>
      <c r="I1819" s="196" t="s">
        <v>444</v>
      </c>
      <c r="J1819" s="196" t="s">
        <v>101</v>
      </c>
      <c r="K1819" s="196" t="s">
        <v>1894</v>
      </c>
      <c r="L1819" s="200" t="s">
        <v>101</v>
      </c>
      <c r="M1819" s="198" t="s">
        <v>3462</v>
      </c>
      <c r="N1819" s="198" t="s">
        <v>3463</v>
      </c>
      <c r="O1819" s="196" t="s">
        <v>1836</v>
      </c>
      <c r="P1819" s="198" t="s">
        <v>1835</v>
      </c>
      <c r="R1819" s="196" t="s">
        <v>47</v>
      </c>
      <c r="S1819" s="196" t="s">
        <v>45</v>
      </c>
      <c r="T1819" s="211">
        <v>0.5</v>
      </c>
      <c r="U1819" s="201">
        <v>44841</v>
      </c>
      <c r="W1819" s="200" t="s">
        <v>93</v>
      </c>
      <c r="X1819" s="196" t="s">
        <v>103</v>
      </c>
      <c r="AA1819" s="196" t="s">
        <v>11925</v>
      </c>
      <c r="AB1819" s="196" t="s">
        <v>11923</v>
      </c>
      <c r="AC1819" s="200">
        <v>2</v>
      </c>
      <c r="AD1819" s="200" t="s">
        <v>8231</v>
      </c>
      <c r="AE1819" s="203" t="s">
        <v>505</v>
      </c>
      <c r="AF1819" s="212">
        <v>253000</v>
      </c>
    </row>
    <row r="1820" spans="1:33" ht="54" hidden="1" x14ac:dyDescent="0.25">
      <c r="A1820" s="209">
        <v>121573</v>
      </c>
      <c r="B1820" s="210">
        <v>1</v>
      </c>
      <c r="C1820" s="196" t="s">
        <v>97</v>
      </c>
      <c r="D1820" s="201">
        <v>41968</v>
      </c>
      <c r="E1820" s="196" t="s">
        <v>5481</v>
      </c>
      <c r="F1820" s="201">
        <v>44538</v>
      </c>
      <c r="G1820" s="196" t="s">
        <v>161</v>
      </c>
      <c r="H1820" s="198" t="s">
        <v>1105</v>
      </c>
      <c r="I1820" s="196" t="s">
        <v>697</v>
      </c>
      <c r="J1820" s="196" t="s">
        <v>101</v>
      </c>
      <c r="L1820" s="200" t="s">
        <v>101</v>
      </c>
      <c r="M1820" s="198" t="s">
        <v>11926</v>
      </c>
      <c r="N1820" s="198" t="s">
        <v>11927</v>
      </c>
      <c r="O1820" s="196" t="s">
        <v>1836</v>
      </c>
      <c r="P1820" s="198" t="s">
        <v>1902</v>
      </c>
      <c r="R1820" s="196" t="s">
        <v>47</v>
      </c>
      <c r="S1820" s="196" t="s">
        <v>45</v>
      </c>
      <c r="T1820" s="211">
        <v>0</v>
      </c>
      <c r="U1820" s="201">
        <v>43966</v>
      </c>
      <c r="W1820" s="200" t="s">
        <v>93</v>
      </c>
      <c r="X1820" s="196" t="s">
        <v>13</v>
      </c>
      <c r="AA1820" s="196" t="s">
        <v>11928</v>
      </c>
      <c r="AB1820" s="196" t="s">
        <v>11929</v>
      </c>
      <c r="AC1820" s="200">
        <v>0</v>
      </c>
      <c r="AD1820" s="200" t="s">
        <v>8231</v>
      </c>
      <c r="AE1820" s="203" t="s">
        <v>505</v>
      </c>
      <c r="AF1820" s="212">
        <v>103000</v>
      </c>
      <c r="AG1820" s="198" t="s">
        <v>11231</v>
      </c>
    </row>
    <row r="1821" spans="1:33" ht="54" hidden="1" x14ac:dyDescent="0.25">
      <c r="A1821" s="209">
        <v>121573</v>
      </c>
      <c r="B1821" s="210">
        <v>1</v>
      </c>
      <c r="C1821" s="196" t="s">
        <v>97</v>
      </c>
      <c r="D1821" s="201">
        <v>41968</v>
      </c>
      <c r="E1821" s="196" t="s">
        <v>5481</v>
      </c>
      <c r="F1821" s="201">
        <v>44538</v>
      </c>
      <c r="G1821" s="196" t="s">
        <v>161</v>
      </c>
      <c r="H1821" s="198" t="s">
        <v>1105</v>
      </c>
      <c r="I1821" s="196" t="s">
        <v>697</v>
      </c>
      <c r="J1821" s="196" t="s">
        <v>101</v>
      </c>
      <c r="L1821" s="200" t="s">
        <v>101</v>
      </c>
      <c r="M1821" s="198" t="s">
        <v>11926</v>
      </c>
      <c r="N1821" s="198" t="s">
        <v>11927</v>
      </c>
      <c r="O1821" s="196" t="s">
        <v>1836</v>
      </c>
      <c r="P1821" s="198" t="s">
        <v>1902</v>
      </c>
      <c r="R1821" s="196" t="s">
        <v>47</v>
      </c>
      <c r="S1821" s="196" t="s">
        <v>45</v>
      </c>
      <c r="T1821" s="211">
        <v>0</v>
      </c>
      <c r="U1821" s="201">
        <v>43966</v>
      </c>
      <c r="W1821" s="200" t="s">
        <v>93</v>
      </c>
      <c r="X1821" s="196" t="s">
        <v>13</v>
      </c>
      <c r="AA1821" s="196" t="s">
        <v>11930</v>
      </c>
      <c r="AB1821" s="196" t="s">
        <v>11929</v>
      </c>
      <c r="AC1821" s="200">
        <v>1</v>
      </c>
      <c r="AD1821" s="200" t="s">
        <v>8231</v>
      </c>
      <c r="AE1821" s="203" t="s">
        <v>505</v>
      </c>
      <c r="AF1821" s="212">
        <v>17000</v>
      </c>
      <c r="AG1821" s="198" t="s">
        <v>11231</v>
      </c>
    </row>
    <row r="1822" spans="1:33" ht="54" hidden="1" x14ac:dyDescent="0.25">
      <c r="A1822" s="209">
        <v>121573</v>
      </c>
      <c r="B1822" s="210">
        <v>1</v>
      </c>
      <c r="C1822" s="196" t="s">
        <v>97</v>
      </c>
      <c r="D1822" s="201">
        <v>41968</v>
      </c>
      <c r="E1822" s="196" t="s">
        <v>5481</v>
      </c>
      <c r="F1822" s="201">
        <v>44538</v>
      </c>
      <c r="G1822" s="196" t="s">
        <v>161</v>
      </c>
      <c r="H1822" s="198" t="s">
        <v>1105</v>
      </c>
      <c r="I1822" s="196" t="s">
        <v>697</v>
      </c>
      <c r="J1822" s="196" t="s">
        <v>101</v>
      </c>
      <c r="L1822" s="200" t="s">
        <v>101</v>
      </c>
      <c r="M1822" s="198" t="s">
        <v>11926</v>
      </c>
      <c r="N1822" s="198" t="s">
        <v>11927</v>
      </c>
      <c r="O1822" s="196" t="s">
        <v>1836</v>
      </c>
      <c r="P1822" s="198" t="s">
        <v>1902</v>
      </c>
      <c r="R1822" s="196" t="s">
        <v>47</v>
      </c>
      <c r="S1822" s="196" t="s">
        <v>45</v>
      </c>
      <c r="T1822" s="211">
        <v>0</v>
      </c>
      <c r="U1822" s="201">
        <v>43966</v>
      </c>
      <c r="W1822" s="200" t="s">
        <v>93</v>
      </c>
      <c r="X1822" s="196" t="s">
        <v>13</v>
      </c>
      <c r="AA1822" s="196" t="s">
        <v>11931</v>
      </c>
      <c r="AB1822" s="196" t="s">
        <v>11929</v>
      </c>
      <c r="AC1822" s="200">
        <v>2</v>
      </c>
      <c r="AD1822" s="200" t="s">
        <v>8231</v>
      </c>
      <c r="AE1822" s="203" t="s">
        <v>505</v>
      </c>
      <c r="AF1822" s="212">
        <v>302000</v>
      </c>
      <c r="AG1822" s="198" t="s">
        <v>11231</v>
      </c>
    </row>
    <row r="1823" spans="1:33" ht="54" hidden="1" x14ac:dyDescent="0.25">
      <c r="A1823" s="209">
        <v>121573</v>
      </c>
      <c r="B1823" s="210">
        <v>1</v>
      </c>
      <c r="C1823" s="196" t="s">
        <v>97</v>
      </c>
      <c r="D1823" s="201">
        <v>41968</v>
      </c>
      <c r="E1823" s="196" t="s">
        <v>5481</v>
      </c>
      <c r="F1823" s="201">
        <v>44538</v>
      </c>
      <c r="G1823" s="196" t="s">
        <v>161</v>
      </c>
      <c r="H1823" s="198" t="s">
        <v>1105</v>
      </c>
      <c r="I1823" s="196" t="s">
        <v>697</v>
      </c>
      <c r="J1823" s="196" t="s">
        <v>101</v>
      </c>
      <c r="L1823" s="200" t="s">
        <v>101</v>
      </c>
      <c r="M1823" s="198" t="s">
        <v>11926</v>
      </c>
      <c r="N1823" s="198" t="s">
        <v>11927</v>
      </c>
      <c r="O1823" s="196" t="s">
        <v>1836</v>
      </c>
      <c r="P1823" s="198" t="s">
        <v>1902</v>
      </c>
      <c r="R1823" s="196" t="s">
        <v>47</v>
      </c>
      <c r="S1823" s="196" t="s">
        <v>45</v>
      </c>
      <c r="T1823" s="211">
        <v>0</v>
      </c>
      <c r="U1823" s="201">
        <v>43966</v>
      </c>
      <c r="W1823" s="200" t="s">
        <v>93</v>
      </c>
      <c r="X1823" s="196" t="s">
        <v>13</v>
      </c>
      <c r="AA1823" s="196" t="s">
        <v>11932</v>
      </c>
      <c r="AB1823" s="196" t="s">
        <v>11929</v>
      </c>
      <c r="AC1823" s="200">
        <v>3</v>
      </c>
      <c r="AD1823" s="200" t="s">
        <v>8231</v>
      </c>
      <c r="AE1823" s="203" t="s">
        <v>505</v>
      </c>
      <c r="AF1823" s="212">
        <v>1519230</v>
      </c>
      <c r="AG1823" s="198" t="s">
        <v>11231</v>
      </c>
    </row>
    <row r="1824" spans="1:33" ht="36" hidden="1" x14ac:dyDescent="0.25">
      <c r="A1824" s="209">
        <v>121613</v>
      </c>
      <c r="B1824" s="210">
        <v>3</v>
      </c>
      <c r="C1824" s="196" t="s">
        <v>97</v>
      </c>
      <c r="D1824" s="201">
        <v>41989</v>
      </c>
      <c r="E1824" s="196" t="s">
        <v>98</v>
      </c>
      <c r="F1824" s="201">
        <v>44280</v>
      </c>
      <c r="G1824" s="196" t="s">
        <v>152</v>
      </c>
      <c r="H1824" s="198" t="s">
        <v>140</v>
      </c>
      <c r="M1824" s="198" t="s">
        <v>11933</v>
      </c>
      <c r="N1824" s="198" t="s">
        <v>11934</v>
      </c>
      <c r="O1824" s="196" t="s">
        <v>103</v>
      </c>
      <c r="P1824" s="198" t="s">
        <v>92</v>
      </c>
      <c r="R1824" s="196" t="s">
        <v>47</v>
      </c>
      <c r="S1824" s="196" t="s">
        <v>41</v>
      </c>
      <c r="T1824" s="202" t="s">
        <v>505</v>
      </c>
      <c r="U1824" s="201">
        <v>42412</v>
      </c>
      <c r="W1824" s="200" t="s">
        <v>93</v>
      </c>
      <c r="AA1824" s="196" t="s">
        <v>11935</v>
      </c>
      <c r="AC1824" s="200">
        <v>1</v>
      </c>
      <c r="AD1824" s="200" t="s">
        <v>8250</v>
      </c>
      <c r="AE1824" s="203" t="s">
        <v>505</v>
      </c>
      <c r="AF1824" s="212">
        <v>146349.51</v>
      </c>
      <c r="AG1824" s="198" t="s">
        <v>11936</v>
      </c>
    </row>
    <row r="1825" spans="1:33" ht="36" hidden="1" x14ac:dyDescent="0.25">
      <c r="A1825" s="209">
        <v>121613</v>
      </c>
      <c r="B1825" s="210">
        <v>3</v>
      </c>
      <c r="C1825" s="196" t="s">
        <v>97</v>
      </c>
      <c r="D1825" s="201">
        <v>41989</v>
      </c>
      <c r="E1825" s="196" t="s">
        <v>98</v>
      </c>
      <c r="F1825" s="201">
        <v>44280</v>
      </c>
      <c r="G1825" s="196" t="s">
        <v>152</v>
      </c>
      <c r="H1825" s="198" t="s">
        <v>140</v>
      </c>
      <c r="M1825" s="198" t="s">
        <v>11933</v>
      </c>
      <c r="N1825" s="198" t="s">
        <v>11934</v>
      </c>
      <c r="O1825" s="196" t="s">
        <v>103</v>
      </c>
      <c r="P1825" s="198" t="s">
        <v>92</v>
      </c>
      <c r="R1825" s="196" t="s">
        <v>47</v>
      </c>
      <c r="S1825" s="196" t="s">
        <v>41</v>
      </c>
      <c r="T1825" s="202" t="s">
        <v>505</v>
      </c>
      <c r="U1825" s="201">
        <v>42412</v>
      </c>
      <c r="W1825" s="200" t="s">
        <v>93</v>
      </c>
      <c r="AA1825" s="196" t="s">
        <v>11937</v>
      </c>
      <c r="AC1825" s="200">
        <v>2</v>
      </c>
      <c r="AD1825" s="200" t="s">
        <v>8250</v>
      </c>
      <c r="AE1825" s="203" t="s">
        <v>505</v>
      </c>
      <c r="AF1825" s="212">
        <v>1085635</v>
      </c>
      <c r="AG1825" s="198" t="s">
        <v>11936</v>
      </c>
    </row>
    <row r="1826" spans="1:33" ht="36" hidden="1" x14ac:dyDescent="0.25">
      <c r="A1826" s="209">
        <v>121613</v>
      </c>
      <c r="B1826" s="210">
        <v>3</v>
      </c>
      <c r="C1826" s="196" t="s">
        <v>97</v>
      </c>
      <c r="D1826" s="201">
        <v>41989</v>
      </c>
      <c r="E1826" s="196" t="s">
        <v>98</v>
      </c>
      <c r="F1826" s="201">
        <v>44280</v>
      </c>
      <c r="G1826" s="196" t="s">
        <v>152</v>
      </c>
      <c r="H1826" s="198" t="s">
        <v>140</v>
      </c>
      <c r="M1826" s="198" t="s">
        <v>11933</v>
      </c>
      <c r="N1826" s="198" t="s">
        <v>11934</v>
      </c>
      <c r="O1826" s="196" t="s">
        <v>103</v>
      </c>
      <c r="P1826" s="198" t="s">
        <v>92</v>
      </c>
      <c r="R1826" s="196" t="s">
        <v>47</v>
      </c>
      <c r="S1826" s="196" t="s">
        <v>41</v>
      </c>
      <c r="T1826" s="202" t="s">
        <v>505</v>
      </c>
      <c r="U1826" s="201">
        <v>42412</v>
      </c>
      <c r="W1826" s="200" t="s">
        <v>93</v>
      </c>
      <c r="AA1826" s="196" t="s">
        <v>11938</v>
      </c>
      <c r="AC1826" s="200">
        <v>3</v>
      </c>
      <c r="AD1826" s="200" t="s">
        <v>8250</v>
      </c>
      <c r="AE1826" s="203" t="s">
        <v>505</v>
      </c>
      <c r="AF1826" s="212">
        <v>1391609.92</v>
      </c>
      <c r="AG1826" s="198" t="s">
        <v>11936</v>
      </c>
    </row>
    <row r="1827" spans="1:33" ht="54" hidden="1" x14ac:dyDescent="0.25">
      <c r="A1827" s="209">
        <v>121619</v>
      </c>
      <c r="B1827" s="210">
        <v>1</v>
      </c>
      <c r="C1827" s="196" t="s">
        <v>122</v>
      </c>
      <c r="D1827" s="201">
        <v>41995</v>
      </c>
      <c r="E1827" s="196" t="s">
        <v>2427</v>
      </c>
      <c r="F1827" s="201">
        <v>44371</v>
      </c>
      <c r="G1827" s="196" t="s">
        <v>253</v>
      </c>
      <c r="H1827" s="198" t="s">
        <v>297</v>
      </c>
      <c r="I1827" s="196" t="s">
        <v>2163</v>
      </c>
      <c r="J1827" s="196" t="s">
        <v>299</v>
      </c>
      <c r="L1827" s="200" t="s">
        <v>300</v>
      </c>
      <c r="M1827" s="198" t="s">
        <v>2428</v>
      </c>
      <c r="N1827" s="198" t="s">
        <v>2429</v>
      </c>
      <c r="O1827" s="196" t="s">
        <v>1836</v>
      </c>
      <c r="P1827" s="198" t="s">
        <v>2430</v>
      </c>
      <c r="R1827" s="196" t="s">
        <v>47</v>
      </c>
      <c r="S1827" s="196" t="s">
        <v>45</v>
      </c>
      <c r="T1827" s="211">
        <v>1.43</v>
      </c>
      <c r="U1827" s="201">
        <v>44281</v>
      </c>
      <c r="W1827" s="200" t="s">
        <v>93</v>
      </c>
      <c r="X1827" s="196" t="s">
        <v>303</v>
      </c>
      <c r="AA1827" s="196" t="s">
        <v>11939</v>
      </c>
      <c r="AB1827" s="196" t="s">
        <v>11940</v>
      </c>
      <c r="AC1827" s="200">
        <v>0</v>
      </c>
      <c r="AD1827" s="200" t="s">
        <v>8231</v>
      </c>
      <c r="AE1827" s="212">
        <v>100</v>
      </c>
      <c r="AF1827" s="212">
        <v>130600</v>
      </c>
      <c r="AG1827" s="198" t="s">
        <v>2431</v>
      </c>
    </row>
    <row r="1828" spans="1:33" ht="54" hidden="1" x14ac:dyDescent="0.25">
      <c r="A1828" s="209">
        <v>121619</v>
      </c>
      <c r="B1828" s="210">
        <v>1</v>
      </c>
      <c r="C1828" s="196" t="s">
        <v>122</v>
      </c>
      <c r="D1828" s="201">
        <v>41995</v>
      </c>
      <c r="E1828" s="196" t="s">
        <v>2427</v>
      </c>
      <c r="F1828" s="201">
        <v>44371</v>
      </c>
      <c r="G1828" s="196" t="s">
        <v>253</v>
      </c>
      <c r="H1828" s="198" t="s">
        <v>297</v>
      </c>
      <c r="I1828" s="196" t="s">
        <v>2163</v>
      </c>
      <c r="J1828" s="196" t="s">
        <v>299</v>
      </c>
      <c r="L1828" s="200" t="s">
        <v>300</v>
      </c>
      <c r="M1828" s="198" t="s">
        <v>2428</v>
      </c>
      <c r="N1828" s="198" t="s">
        <v>2429</v>
      </c>
      <c r="O1828" s="196" t="s">
        <v>1836</v>
      </c>
      <c r="P1828" s="198" t="s">
        <v>2430</v>
      </c>
      <c r="R1828" s="196" t="s">
        <v>47</v>
      </c>
      <c r="S1828" s="196" t="s">
        <v>45</v>
      </c>
      <c r="T1828" s="211">
        <v>1.43</v>
      </c>
      <c r="U1828" s="201">
        <v>44281</v>
      </c>
      <c r="W1828" s="200" t="s">
        <v>93</v>
      </c>
      <c r="X1828" s="196" t="s">
        <v>303</v>
      </c>
      <c r="AA1828" s="196" t="s">
        <v>11941</v>
      </c>
      <c r="AB1828" s="196" t="s">
        <v>11940</v>
      </c>
      <c r="AC1828" s="200">
        <v>1</v>
      </c>
      <c r="AD1828" s="200" t="s">
        <v>8231</v>
      </c>
      <c r="AE1828" s="212">
        <v>2700</v>
      </c>
      <c r="AF1828" s="212">
        <v>45700</v>
      </c>
      <c r="AG1828" s="198" t="s">
        <v>2431</v>
      </c>
    </row>
    <row r="1829" spans="1:33" ht="54" hidden="1" x14ac:dyDescent="0.25">
      <c r="A1829" s="209">
        <v>121619</v>
      </c>
      <c r="B1829" s="210">
        <v>1</v>
      </c>
      <c r="C1829" s="196" t="s">
        <v>122</v>
      </c>
      <c r="D1829" s="201">
        <v>41995</v>
      </c>
      <c r="E1829" s="196" t="s">
        <v>2427</v>
      </c>
      <c r="F1829" s="201">
        <v>44371</v>
      </c>
      <c r="G1829" s="196" t="s">
        <v>253</v>
      </c>
      <c r="H1829" s="198" t="s">
        <v>297</v>
      </c>
      <c r="I1829" s="196" t="s">
        <v>2163</v>
      </c>
      <c r="J1829" s="196" t="s">
        <v>299</v>
      </c>
      <c r="L1829" s="200" t="s">
        <v>300</v>
      </c>
      <c r="M1829" s="198" t="s">
        <v>2428</v>
      </c>
      <c r="N1829" s="198" t="s">
        <v>2429</v>
      </c>
      <c r="O1829" s="196" t="s">
        <v>1836</v>
      </c>
      <c r="P1829" s="198" t="s">
        <v>2430</v>
      </c>
      <c r="R1829" s="196" t="s">
        <v>47</v>
      </c>
      <c r="S1829" s="196" t="s">
        <v>45</v>
      </c>
      <c r="T1829" s="211">
        <v>1.43</v>
      </c>
      <c r="U1829" s="201">
        <v>44281</v>
      </c>
      <c r="W1829" s="200" t="s">
        <v>93</v>
      </c>
      <c r="X1829" s="196" t="s">
        <v>303</v>
      </c>
      <c r="AA1829" s="196" t="s">
        <v>11942</v>
      </c>
      <c r="AB1829" s="196" t="s">
        <v>11940</v>
      </c>
      <c r="AC1829" s="200">
        <v>3</v>
      </c>
      <c r="AD1829" s="200" t="s">
        <v>8231</v>
      </c>
      <c r="AE1829" s="212">
        <v>-26790</v>
      </c>
      <c r="AF1829" s="212">
        <v>2666210</v>
      </c>
      <c r="AG1829" s="198" t="s">
        <v>2431</v>
      </c>
    </row>
    <row r="1830" spans="1:33" hidden="1" x14ac:dyDescent="0.25">
      <c r="A1830" s="209">
        <v>121634</v>
      </c>
      <c r="B1830" s="210">
        <v>1</v>
      </c>
      <c r="C1830" s="196" t="s">
        <v>114</v>
      </c>
      <c r="D1830" s="201">
        <v>42013</v>
      </c>
      <c r="E1830" s="196" t="s">
        <v>2920</v>
      </c>
      <c r="F1830" s="201">
        <v>44578</v>
      </c>
      <c r="G1830" s="196" t="s">
        <v>87</v>
      </c>
      <c r="H1830" s="198" t="s">
        <v>689</v>
      </c>
      <c r="I1830" s="196" t="s">
        <v>4158</v>
      </c>
      <c r="J1830" s="196" t="s">
        <v>4159</v>
      </c>
      <c r="M1830" s="198" t="s">
        <v>11943</v>
      </c>
      <c r="O1830" s="196" t="s">
        <v>91</v>
      </c>
      <c r="P1830" s="198" t="s">
        <v>1936</v>
      </c>
      <c r="R1830" s="196" t="s">
        <v>47</v>
      </c>
      <c r="S1830" s="196" t="s">
        <v>45</v>
      </c>
      <c r="T1830" s="211">
        <v>0.4</v>
      </c>
      <c r="U1830" s="201">
        <v>43182</v>
      </c>
      <c r="W1830" s="200" t="s">
        <v>93</v>
      </c>
      <c r="X1830" s="196" t="s">
        <v>1058</v>
      </c>
      <c r="AA1830" s="196" t="s">
        <v>11944</v>
      </c>
      <c r="AC1830" s="200">
        <v>0</v>
      </c>
      <c r="AD1830" s="200" t="s">
        <v>8250</v>
      </c>
      <c r="AE1830" s="203" t="s">
        <v>505</v>
      </c>
      <c r="AF1830" s="212">
        <v>55974.79</v>
      </c>
      <c r="AG1830" s="198" t="s">
        <v>11945</v>
      </c>
    </row>
    <row r="1831" spans="1:33" hidden="1" x14ac:dyDescent="0.25">
      <c r="A1831" s="209">
        <v>121634</v>
      </c>
      <c r="B1831" s="210">
        <v>1</v>
      </c>
      <c r="C1831" s="196" t="s">
        <v>114</v>
      </c>
      <c r="D1831" s="201">
        <v>42013</v>
      </c>
      <c r="E1831" s="196" t="s">
        <v>2920</v>
      </c>
      <c r="F1831" s="201">
        <v>44578</v>
      </c>
      <c r="G1831" s="196" t="s">
        <v>87</v>
      </c>
      <c r="H1831" s="198" t="s">
        <v>689</v>
      </c>
      <c r="I1831" s="196" t="s">
        <v>4158</v>
      </c>
      <c r="J1831" s="196" t="s">
        <v>4159</v>
      </c>
      <c r="M1831" s="198" t="s">
        <v>11943</v>
      </c>
      <c r="O1831" s="196" t="s">
        <v>91</v>
      </c>
      <c r="P1831" s="198" t="s">
        <v>1936</v>
      </c>
      <c r="R1831" s="196" t="s">
        <v>47</v>
      </c>
      <c r="S1831" s="196" t="s">
        <v>45</v>
      </c>
      <c r="T1831" s="211">
        <v>0.4</v>
      </c>
      <c r="U1831" s="201">
        <v>43182</v>
      </c>
      <c r="W1831" s="200" t="s">
        <v>93</v>
      </c>
      <c r="X1831" s="196" t="s">
        <v>1058</v>
      </c>
      <c r="AA1831" s="196" t="s">
        <v>11946</v>
      </c>
      <c r="AC1831" s="200">
        <v>3</v>
      </c>
      <c r="AD1831" s="200" t="s">
        <v>8250</v>
      </c>
      <c r="AE1831" s="212">
        <v>-69557.289999999994</v>
      </c>
      <c r="AF1831" s="212">
        <v>2797592.71</v>
      </c>
      <c r="AG1831" s="198" t="s">
        <v>11945</v>
      </c>
    </row>
    <row r="1832" spans="1:33" hidden="1" x14ac:dyDescent="0.25">
      <c r="A1832" s="209">
        <v>121640</v>
      </c>
      <c r="B1832" s="210">
        <v>3</v>
      </c>
      <c r="C1832" s="196" t="s">
        <v>85</v>
      </c>
      <c r="D1832" s="201">
        <v>42018</v>
      </c>
      <c r="E1832" s="196" t="s">
        <v>98</v>
      </c>
      <c r="F1832" s="201">
        <v>44648</v>
      </c>
      <c r="G1832" s="196" t="s">
        <v>143</v>
      </c>
      <c r="H1832" s="198" t="s">
        <v>1839</v>
      </c>
      <c r="M1832" s="198" t="s">
        <v>4113</v>
      </c>
      <c r="O1832" s="196" t="s">
        <v>157</v>
      </c>
      <c r="P1832" s="198" t="s">
        <v>453</v>
      </c>
      <c r="R1832" s="196" t="s">
        <v>47</v>
      </c>
      <c r="S1832" s="196" t="s">
        <v>43</v>
      </c>
      <c r="T1832" s="202" t="s">
        <v>505</v>
      </c>
      <c r="W1832" s="200" t="s">
        <v>93</v>
      </c>
      <c r="Y1832" s="196" t="s">
        <v>31</v>
      </c>
      <c r="AA1832" s="196" t="s">
        <v>11947</v>
      </c>
      <c r="AC1832" s="200">
        <v>1</v>
      </c>
      <c r="AD1832" s="200" t="s">
        <v>8274</v>
      </c>
      <c r="AE1832" s="212">
        <v>1370000</v>
      </c>
      <c r="AF1832" s="212">
        <v>8506279.9499999993</v>
      </c>
    </row>
    <row r="1833" spans="1:33" hidden="1" x14ac:dyDescent="0.25">
      <c r="A1833" s="209">
        <v>121708</v>
      </c>
      <c r="B1833" s="210">
        <v>3</v>
      </c>
      <c r="C1833" s="196" t="s">
        <v>85</v>
      </c>
      <c r="D1833" s="201">
        <v>42031</v>
      </c>
      <c r="E1833" s="196" t="s">
        <v>2180</v>
      </c>
      <c r="F1833" s="201">
        <v>44718</v>
      </c>
      <c r="G1833" s="196" t="s">
        <v>222</v>
      </c>
      <c r="H1833" s="198" t="s">
        <v>785</v>
      </c>
      <c r="I1833" s="196" t="s">
        <v>477</v>
      </c>
      <c r="J1833" s="196" t="s">
        <v>299</v>
      </c>
      <c r="L1833" s="200" t="s">
        <v>300</v>
      </c>
      <c r="M1833" s="198" t="s">
        <v>11948</v>
      </c>
      <c r="N1833" s="198" t="s">
        <v>1887</v>
      </c>
      <c r="O1833" s="196" t="s">
        <v>553</v>
      </c>
      <c r="P1833" s="198" t="s">
        <v>1783</v>
      </c>
      <c r="R1833" s="196" t="s">
        <v>47</v>
      </c>
      <c r="S1833" s="196" t="s">
        <v>45</v>
      </c>
      <c r="T1833" s="211">
        <v>4.72</v>
      </c>
      <c r="U1833" s="201">
        <v>45576</v>
      </c>
      <c r="W1833" s="200" t="s">
        <v>93</v>
      </c>
      <c r="X1833" s="196" t="s">
        <v>303</v>
      </c>
      <c r="AA1833" s="196" t="s">
        <v>11949</v>
      </c>
      <c r="AC1833" s="200">
        <v>0</v>
      </c>
      <c r="AD1833" s="200" t="s">
        <v>8250</v>
      </c>
      <c r="AE1833" s="203" t="s">
        <v>505</v>
      </c>
      <c r="AF1833" s="212">
        <v>60000</v>
      </c>
    </row>
    <row r="1834" spans="1:33" hidden="1" x14ac:dyDescent="0.25">
      <c r="A1834" s="209">
        <v>121715</v>
      </c>
      <c r="B1834" s="210">
        <v>2</v>
      </c>
      <c r="C1834" s="196" t="s">
        <v>114</v>
      </c>
      <c r="D1834" s="201">
        <v>42032</v>
      </c>
      <c r="E1834" s="196" t="s">
        <v>1785</v>
      </c>
      <c r="F1834" s="201">
        <v>44271</v>
      </c>
      <c r="G1834" s="196" t="s">
        <v>98</v>
      </c>
      <c r="H1834" s="198" t="s">
        <v>236</v>
      </c>
      <c r="I1834" s="196" t="s">
        <v>518</v>
      </c>
      <c r="J1834" s="196" t="s">
        <v>101</v>
      </c>
      <c r="L1834" s="200" t="s">
        <v>101</v>
      </c>
      <c r="M1834" s="198" t="s">
        <v>11950</v>
      </c>
      <c r="N1834" s="198" t="s">
        <v>11951</v>
      </c>
      <c r="O1834" s="196" t="s">
        <v>1509</v>
      </c>
      <c r="P1834" s="198" t="s">
        <v>1897</v>
      </c>
      <c r="R1834" s="196" t="s">
        <v>47</v>
      </c>
      <c r="S1834" s="196" t="s">
        <v>45</v>
      </c>
      <c r="T1834" s="211">
        <v>0</v>
      </c>
      <c r="U1834" s="201">
        <v>42776</v>
      </c>
      <c r="W1834" s="200" t="s">
        <v>670</v>
      </c>
      <c r="X1834" s="196" t="s">
        <v>13</v>
      </c>
      <c r="AA1834" s="196" t="s">
        <v>11952</v>
      </c>
      <c r="AC1834" s="200">
        <v>1</v>
      </c>
      <c r="AD1834" s="200" t="s">
        <v>8250</v>
      </c>
      <c r="AE1834" s="203" t="s">
        <v>505</v>
      </c>
      <c r="AF1834" s="212">
        <v>43084.98</v>
      </c>
      <c r="AG1834" s="198" t="s">
        <v>11953</v>
      </c>
    </row>
    <row r="1835" spans="1:33" hidden="1" x14ac:dyDescent="0.25">
      <c r="A1835" s="209">
        <v>121715</v>
      </c>
      <c r="B1835" s="210">
        <v>2</v>
      </c>
      <c r="C1835" s="196" t="s">
        <v>114</v>
      </c>
      <c r="D1835" s="201">
        <v>42032</v>
      </c>
      <c r="E1835" s="196" t="s">
        <v>1785</v>
      </c>
      <c r="F1835" s="201">
        <v>44271</v>
      </c>
      <c r="G1835" s="196" t="s">
        <v>98</v>
      </c>
      <c r="H1835" s="198" t="s">
        <v>236</v>
      </c>
      <c r="I1835" s="196" t="s">
        <v>518</v>
      </c>
      <c r="J1835" s="196" t="s">
        <v>101</v>
      </c>
      <c r="L1835" s="200" t="s">
        <v>101</v>
      </c>
      <c r="M1835" s="198" t="s">
        <v>11950</v>
      </c>
      <c r="N1835" s="198" t="s">
        <v>11951</v>
      </c>
      <c r="O1835" s="196" t="s">
        <v>1509</v>
      </c>
      <c r="P1835" s="198" t="s">
        <v>1897</v>
      </c>
      <c r="R1835" s="196" t="s">
        <v>47</v>
      </c>
      <c r="S1835" s="196" t="s">
        <v>45</v>
      </c>
      <c r="T1835" s="211">
        <v>0</v>
      </c>
      <c r="U1835" s="201">
        <v>42776</v>
      </c>
      <c r="W1835" s="200" t="s">
        <v>670</v>
      </c>
      <c r="X1835" s="196" t="s">
        <v>13</v>
      </c>
      <c r="AA1835" s="196" t="s">
        <v>11954</v>
      </c>
      <c r="AC1835" s="200">
        <v>2</v>
      </c>
      <c r="AD1835" s="200" t="s">
        <v>8250</v>
      </c>
      <c r="AE1835" s="203" t="s">
        <v>505</v>
      </c>
      <c r="AF1835" s="212">
        <v>141119.54999999999</v>
      </c>
      <c r="AG1835" s="198" t="s">
        <v>11953</v>
      </c>
    </row>
    <row r="1836" spans="1:33" hidden="1" x14ac:dyDescent="0.25">
      <c r="A1836" s="209">
        <v>121715</v>
      </c>
      <c r="B1836" s="210">
        <v>2</v>
      </c>
      <c r="C1836" s="196" t="s">
        <v>114</v>
      </c>
      <c r="D1836" s="201">
        <v>42032</v>
      </c>
      <c r="E1836" s="196" t="s">
        <v>1785</v>
      </c>
      <c r="F1836" s="201">
        <v>44271</v>
      </c>
      <c r="G1836" s="196" t="s">
        <v>98</v>
      </c>
      <c r="H1836" s="198" t="s">
        <v>236</v>
      </c>
      <c r="I1836" s="196" t="s">
        <v>518</v>
      </c>
      <c r="J1836" s="196" t="s">
        <v>101</v>
      </c>
      <c r="L1836" s="200" t="s">
        <v>101</v>
      </c>
      <c r="M1836" s="198" t="s">
        <v>11950</v>
      </c>
      <c r="N1836" s="198" t="s">
        <v>11951</v>
      </c>
      <c r="O1836" s="196" t="s">
        <v>1509</v>
      </c>
      <c r="P1836" s="198" t="s">
        <v>1897</v>
      </c>
      <c r="R1836" s="196" t="s">
        <v>47</v>
      </c>
      <c r="S1836" s="196" t="s">
        <v>45</v>
      </c>
      <c r="T1836" s="211">
        <v>0</v>
      </c>
      <c r="U1836" s="201">
        <v>42776</v>
      </c>
      <c r="W1836" s="200" t="s">
        <v>670</v>
      </c>
      <c r="X1836" s="196" t="s">
        <v>13</v>
      </c>
      <c r="AA1836" s="196" t="s">
        <v>11955</v>
      </c>
      <c r="AC1836" s="200">
        <v>3</v>
      </c>
      <c r="AD1836" s="200" t="s">
        <v>8250</v>
      </c>
      <c r="AE1836" s="203" t="s">
        <v>505</v>
      </c>
      <c r="AF1836" s="212">
        <v>1233963.51</v>
      </c>
      <c r="AG1836" s="198" t="s">
        <v>11953</v>
      </c>
    </row>
    <row r="1837" spans="1:33" hidden="1" x14ac:dyDescent="0.25">
      <c r="A1837" s="209">
        <v>121738</v>
      </c>
      <c r="B1837" s="210">
        <v>2</v>
      </c>
      <c r="C1837" s="196" t="s">
        <v>97</v>
      </c>
      <c r="D1837" s="201">
        <v>42048</v>
      </c>
      <c r="E1837" s="196" t="s">
        <v>98</v>
      </c>
      <c r="F1837" s="201">
        <v>44279</v>
      </c>
      <c r="G1837" s="196" t="s">
        <v>152</v>
      </c>
      <c r="H1837" s="198" t="s">
        <v>1539</v>
      </c>
      <c r="I1837" s="196" t="s">
        <v>292</v>
      </c>
      <c r="J1837" s="196" t="s">
        <v>101</v>
      </c>
      <c r="L1837" s="200" t="s">
        <v>101</v>
      </c>
      <c r="M1837" s="198" t="s">
        <v>11956</v>
      </c>
      <c r="N1837" s="198" t="s">
        <v>11957</v>
      </c>
      <c r="O1837" s="196" t="s">
        <v>119</v>
      </c>
      <c r="P1837" s="198" t="s">
        <v>19</v>
      </c>
      <c r="R1837" s="196" t="s">
        <v>47</v>
      </c>
      <c r="S1837" s="196" t="s">
        <v>46</v>
      </c>
      <c r="T1837" s="211">
        <v>0</v>
      </c>
      <c r="W1837" s="200" t="s">
        <v>93</v>
      </c>
      <c r="AA1837" s="196" t="s">
        <v>11958</v>
      </c>
      <c r="AC1837" s="200">
        <v>3</v>
      </c>
      <c r="AD1837" s="200" t="s">
        <v>8274</v>
      </c>
      <c r="AE1837" s="203" t="s">
        <v>505</v>
      </c>
      <c r="AF1837" s="212">
        <v>30000</v>
      </c>
    </row>
    <row r="1838" spans="1:33" hidden="1" x14ac:dyDescent="0.25">
      <c r="A1838" s="209">
        <v>121744</v>
      </c>
      <c r="B1838" s="210">
        <v>4</v>
      </c>
      <c r="C1838" s="196" t="s">
        <v>114</v>
      </c>
      <c r="D1838" s="201">
        <v>42055</v>
      </c>
      <c r="E1838" s="196" t="s">
        <v>228</v>
      </c>
      <c r="F1838" s="201">
        <v>44700</v>
      </c>
      <c r="G1838" s="196" t="s">
        <v>228</v>
      </c>
      <c r="H1838" s="198" t="s">
        <v>420</v>
      </c>
      <c r="I1838" s="196" t="s">
        <v>985</v>
      </c>
      <c r="K1838" s="196" t="s">
        <v>986</v>
      </c>
      <c r="L1838" s="200" t="s">
        <v>183</v>
      </c>
      <c r="M1838" s="198" t="s">
        <v>987</v>
      </c>
      <c r="O1838" s="196" t="s">
        <v>271</v>
      </c>
      <c r="P1838" s="198" t="s">
        <v>166</v>
      </c>
      <c r="R1838" s="196" t="s">
        <v>39</v>
      </c>
      <c r="S1838" s="196" t="s">
        <v>45</v>
      </c>
      <c r="T1838" s="211">
        <v>0</v>
      </c>
      <c r="W1838" s="200" t="s">
        <v>93</v>
      </c>
      <c r="X1838" s="196" t="s">
        <v>186</v>
      </c>
      <c r="Z1838" s="198" t="s">
        <v>988</v>
      </c>
      <c r="AA1838" s="196" t="s">
        <v>11959</v>
      </c>
      <c r="AC1838" s="200">
        <v>3</v>
      </c>
      <c r="AD1838" s="200" t="s">
        <v>8250</v>
      </c>
      <c r="AE1838" s="212">
        <v>21571.56</v>
      </c>
      <c r="AF1838" s="212">
        <v>437511.74</v>
      </c>
    </row>
    <row r="1839" spans="1:33" hidden="1" x14ac:dyDescent="0.25">
      <c r="A1839" s="209">
        <v>121750</v>
      </c>
      <c r="B1839" s="210">
        <v>4</v>
      </c>
      <c r="C1839" s="196" t="s">
        <v>114</v>
      </c>
      <c r="D1839" s="201">
        <v>42058</v>
      </c>
      <c r="E1839" s="196" t="s">
        <v>195</v>
      </c>
      <c r="F1839" s="201">
        <v>44399</v>
      </c>
      <c r="G1839" s="196" t="s">
        <v>170</v>
      </c>
      <c r="H1839" s="198" t="s">
        <v>2853</v>
      </c>
      <c r="I1839" s="196" t="s">
        <v>11960</v>
      </c>
      <c r="K1839" s="196" t="s">
        <v>11961</v>
      </c>
      <c r="L1839" s="200" t="s">
        <v>183</v>
      </c>
      <c r="M1839" s="198" t="s">
        <v>11962</v>
      </c>
      <c r="N1839" s="198" t="s">
        <v>9927</v>
      </c>
      <c r="O1839" s="196" t="s">
        <v>40</v>
      </c>
      <c r="P1839" s="198" t="s">
        <v>166</v>
      </c>
      <c r="R1839" s="196" t="s">
        <v>39</v>
      </c>
      <c r="S1839" s="196" t="s">
        <v>45</v>
      </c>
      <c r="T1839" s="211">
        <v>0.01</v>
      </c>
      <c r="W1839" s="200" t="s">
        <v>93</v>
      </c>
      <c r="X1839" s="196" t="s">
        <v>186</v>
      </c>
      <c r="Z1839" s="198" t="s">
        <v>11963</v>
      </c>
      <c r="AA1839" s="196" t="s">
        <v>11964</v>
      </c>
      <c r="AB1839" s="196" t="s">
        <v>11965</v>
      </c>
      <c r="AC1839" s="200">
        <v>0</v>
      </c>
      <c r="AD1839" s="200" t="s">
        <v>8231</v>
      </c>
      <c r="AE1839" s="212">
        <v>-10280.43</v>
      </c>
      <c r="AF1839" s="212">
        <v>24719.57</v>
      </c>
    </row>
    <row r="1840" spans="1:33" hidden="1" x14ac:dyDescent="0.25">
      <c r="A1840" s="209">
        <v>121750</v>
      </c>
      <c r="B1840" s="210">
        <v>4</v>
      </c>
      <c r="C1840" s="196" t="s">
        <v>114</v>
      </c>
      <c r="D1840" s="201">
        <v>42058</v>
      </c>
      <c r="E1840" s="196" t="s">
        <v>195</v>
      </c>
      <c r="F1840" s="201">
        <v>44399</v>
      </c>
      <c r="G1840" s="196" t="s">
        <v>170</v>
      </c>
      <c r="H1840" s="198" t="s">
        <v>2853</v>
      </c>
      <c r="I1840" s="196" t="s">
        <v>11960</v>
      </c>
      <c r="K1840" s="196" t="s">
        <v>11961</v>
      </c>
      <c r="L1840" s="200" t="s">
        <v>183</v>
      </c>
      <c r="M1840" s="198" t="s">
        <v>11962</v>
      </c>
      <c r="N1840" s="198" t="s">
        <v>9927</v>
      </c>
      <c r="O1840" s="196" t="s">
        <v>40</v>
      </c>
      <c r="P1840" s="198" t="s">
        <v>166</v>
      </c>
      <c r="R1840" s="196" t="s">
        <v>39</v>
      </c>
      <c r="S1840" s="196" t="s">
        <v>45</v>
      </c>
      <c r="T1840" s="211">
        <v>0.01</v>
      </c>
      <c r="W1840" s="200" t="s">
        <v>93</v>
      </c>
      <c r="X1840" s="196" t="s">
        <v>186</v>
      </c>
      <c r="Z1840" s="198" t="s">
        <v>11963</v>
      </c>
      <c r="AA1840" s="196" t="s">
        <v>11966</v>
      </c>
      <c r="AB1840" s="196" t="s">
        <v>11965</v>
      </c>
      <c r="AC1840" s="200">
        <v>1</v>
      </c>
      <c r="AD1840" s="200" t="s">
        <v>8231</v>
      </c>
      <c r="AE1840" s="212">
        <v>4335.6499999999996</v>
      </c>
      <c r="AF1840" s="212">
        <v>32582.65</v>
      </c>
    </row>
    <row r="1841" spans="1:33" hidden="1" x14ac:dyDescent="0.25">
      <c r="A1841" s="209">
        <v>121750</v>
      </c>
      <c r="B1841" s="210">
        <v>4</v>
      </c>
      <c r="C1841" s="196" t="s">
        <v>114</v>
      </c>
      <c r="D1841" s="201">
        <v>42058</v>
      </c>
      <c r="E1841" s="196" t="s">
        <v>195</v>
      </c>
      <c r="F1841" s="201">
        <v>44399</v>
      </c>
      <c r="G1841" s="196" t="s">
        <v>170</v>
      </c>
      <c r="H1841" s="198" t="s">
        <v>2853</v>
      </c>
      <c r="I1841" s="196" t="s">
        <v>11960</v>
      </c>
      <c r="K1841" s="196" t="s">
        <v>11961</v>
      </c>
      <c r="L1841" s="200" t="s">
        <v>183</v>
      </c>
      <c r="M1841" s="198" t="s">
        <v>11962</v>
      </c>
      <c r="N1841" s="198" t="s">
        <v>9927</v>
      </c>
      <c r="O1841" s="196" t="s">
        <v>40</v>
      </c>
      <c r="P1841" s="198" t="s">
        <v>166</v>
      </c>
      <c r="R1841" s="196" t="s">
        <v>39</v>
      </c>
      <c r="S1841" s="196" t="s">
        <v>45</v>
      </c>
      <c r="T1841" s="211">
        <v>0.01</v>
      </c>
      <c r="W1841" s="200" t="s">
        <v>93</v>
      </c>
      <c r="X1841" s="196" t="s">
        <v>186</v>
      </c>
      <c r="Z1841" s="198" t="s">
        <v>11963</v>
      </c>
      <c r="AA1841" s="196" t="s">
        <v>11967</v>
      </c>
      <c r="AB1841" s="196" t="s">
        <v>11965</v>
      </c>
      <c r="AC1841" s="200">
        <v>3</v>
      </c>
      <c r="AD1841" s="200" t="s">
        <v>8231</v>
      </c>
      <c r="AE1841" s="212">
        <v>-41321.4</v>
      </c>
      <c r="AF1841" s="212">
        <v>373178.6</v>
      </c>
    </row>
    <row r="1842" spans="1:33" hidden="1" x14ac:dyDescent="0.25">
      <c r="A1842" s="209">
        <v>121764</v>
      </c>
      <c r="B1842" s="210">
        <v>1</v>
      </c>
      <c r="C1842" s="196" t="s">
        <v>114</v>
      </c>
      <c r="D1842" s="201">
        <v>42060</v>
      </c>
      <c r="E1842" s="196" t="s">
        <v>1892</v>
      </c>
      <c r="F1842" s="201">
        <v>43795.875092592592</v>
      </c>
      <c r="G1842" s="196" t="s">
        <v>170</v>
      </c>
      <c r="H1842" s="198" t="s">
        <v>204</v>
      </c>
      <c r="I1842" s="196" t="s">
        <v>603</v>
      </c>
      <c r="J1842" s="196" t="s">
        <v>299</v>
      </c>
      <c r="L1842" s="200" t="s">
        <v>300</v>
      </c>
      <c r="M1842" s="198" t="s">
        <v>11968</v>
      </c>
      <c r="N1842" s="198" t="s">
        <v>11969</v>
      </c>
      <c r="O1842" s="196" t="s">
        <v>1836</v>
      </c>
      <c r="P1842" s="198" t="s">
        <v>1906</v>
      </c>
      <c r="R1842" s="196" t="s">
        <v>47</v>
      </c>
      <c r="S1842" s="196" t="s">
        <v>45</v>
      </c>
      <c r="T1842" s="211">
        <v>0.33</v>
      </c>
      <c r="U1842" s="201">
        <v>43231</v>
      </c>
      <c r="W1842" s="200" t="s">
        <v>93</v>
      </c>
      <c r="X1842" s="196" t="s">
        <v>303</v>
      </c>
      <c r="AA1842" s="196" t="s">
        <v>11970</v>
      </c>
      <c r="AB1842" s="196" t="s">
        <v>11971</v>
      </c>
      <c r="AC1842" s="200">
        <v>0</v>
      </c>
      <c r="AD1842" s="200" t="s">
        <v>8231</v>
      </c>
      <c r="AE1842" s="212">
        <v>-18599.47</v>
      </c>
      <c r="AF1842" s="212">
        <v>97900.53</v>
      </c>
      <c r="AG1842" s="198" t="s">
        <v>11972</v>
      </c>
    </row>
    <row r="1843" spans="1:33" hidden="1" x14ac:dyDescent="0.25">
      <c r="A1843" s="209">
        <v>121764</v>
      </c>
      <c r="B1843" s="210">
        <v>1</v>
      </c>
      <c r="C1843" s="196" t="s">
        <v>114</v>
      </c>
      <c r="D1843" s="201">
        <v>42060</v>
      </c>
      <c r="E1843" s="196" t="s">
        <v>1892</v>
      </c>
      <c r="F1843" s="201">
        <v>43795.875092592592</v>
      </c>
      <c r="G1843" s="196" t="s">
        <v>170</v>
      </c>
      <c r="H1843" s="198" t="s">
        <v>204</v>
      </c>
      <c r="I1843" s="196" t="s">
        <v>603</v>
      </c>
      <c r="J1843" s="196" t="s">
        <v>299</v>
      </c>
      <c r="L1843" s="200" t="s">
        <v>300</v>
      </c>
      <c r="M1843" s="198" t="s">
        <v>11968</v>
      </c>
      <c r="N1843" s="198" t="s">
        <v>11969</v>
      </c>
      <c r="O1843" s="196" t="s">
        <v>1836</v>
      </c>
      <c r="P1843" s="198" t="s">
        <v>1906</v>
      </c>
      <c r="R1843" s="196" t="s">
        <v>47</v>
      </c>
      <c r="S1843" s="196" t="s">
        <v>45</v>
      </c>
      <c r="T1843" s="211">
        <v>0.33</v>
      </c>
      <c r="U1843" s="201">
        <v>43231</v>
      </c>
      <c r="W1843" s="200" t="s">
        <v>93</v>
      </c>
      <c r="X1843" s="196" t="s">
        <v>303</v>
      </c>
      <c r="AA1843" s="196" t="s">
        <v>11973</v>
      </c>
      <c r="AB1843" s="196" t="s">
        <v>11971</v>
      </c>
      <c r="AC1843" s="200">
        <v>1</v>
      </c>
      <c r="AD1843" s="200" t="s">
        <v>8231</v>
      </c>
      <c r="AE1843" s="212">
        <v>-102.35</v>
      </c>
      <c r="AF1843" s="212">
        <v>16597.650000000001</v>
      </c>
      <c r="AG1843" s="198" t="s">
        <v>11972</v>
      </c>
    </row>
    <row r="1844" spans="1:33" hidden="1" x14ac:dyDescent="0.25">
      <c r="A1844" s="209">
        <v>121764</v>
      </c>
      <c r="B1844" s="210">
        <v>1</v>
      </c>
      <c r="C1844" s="196" t="s">
        <v>114</v>
      </c>
      <c r="D1844" s="201">
        <v>42060</v>
      </c>
      <c r="E1844" s="196" t="s">
        <v>1892</v>
      </c>
      <c r="F1844" s="201">
        <v>43795.875092592592</v>
      </c>
      <c r="G1844" s="196" t="s">
        <v>170</v>
      </c>
      <c r="H1844" s="198" t="s">
        <v>204</v>
      </c>
      <c r="I1844" s="196" t="s">
        <v>603</v>
      </c>
      <c r="J1844" s="196" t="s">
        <v>299</v>
      </c>
      <c r="L1844" s="200" t="s">
        <v>300</v>
      </c>
      <c r="M1844" s="198" t="s">
        <v>11968</v>
      </c>
      <c r="N1844" s="198" t="s">
        <v>11969</v>
      </c>
      <c r="O1844" s="196" t="s">
        <v>1836</v>
      </c>
      <c r="P1844" s="198" t="s">
        <v>1906</v>
      </c>
      <c r="R1844" s="196" t="s">
        <v>47</v>
      </c>
      <c r="S1844" s="196" t="s">
        <v>45</v>
      </c>
      <c r="T1844" s="211">
        <v>0.33</v>
      </c>
      <c r="U1844" s="201">
        <v>43231</v>
      </c>
      <c r="W1844" s="200" t="s">
        <v>93</v>
      </c>
      <c r="X1844" s="196" t="s">
        <v>303</v>
      </c>
      <c r="AA1844" s="196" t="s">
        <v>11974</v>
      </c>
      <c r="AB1844" s="196" t="s">
        <v>11971</v>
      </c>
      <c r="AC1844" s="200">
        <v>3</v>
      </c>
      <c r="AD1844" s="200" t="s">
        <v>8231</v>
      </c>
      <c r="AE1844" s="212">
        <v>-8409.02</v>
      </c>
      <c r="AF1844" s="212">
        <v>1998830.98</v>
      </c>
      <c r="AG1844" s="198" t="s">
        <v>11972</v>
      </c>
    </row>
    <row r="1845" spans="1:33" ht="54" hidden="1" x14ac:dyDescent="0.25">
      <c r="A1845" s="209">
        <v>121780</v>
      </c>
      <c r="B1845" s="210">
        <v>1</v>
      </c>
      <c r="C1845" s="196" t="s">
        <v>114</v>
      </c>
      <c r="D1845" s="201">
        <v>42061</v>
      </c>
      <c r="E1845" s="196" t="s">
        <v>1892</v>
      </c>
      <c r="F1845" s="201">
        <v>44089.797534722224</v>
      </c>
      <c r="G1845" s="196" t="s">
        <v>170</v>
      </c>
      <c r="H1845" s="198" t="s">
        <v>285</v>
      </c>
      <c r="I1845" s="196" t="s">
        <v>292</v>
      </c>
      <c r="J1845" s="196" t="s">
        <v>101</v>
      </c>
      <c r="K1845" s="196" t="s">
        <v>1894</v>
      </c>
      <c r="L1845" s="200" t="s">
        <v>101</v>
      </c>
      <c r="M1845" s="198" t="s">
        <v>11975</v>
      </c>
      <c r="N1845" s="198" t="s">
        <v>11976</v>
      </c>
      <c r="O1845" s="196" t="s">
        <v>1836</v>
      </c>
      <c r="P1845" s="198" t="s">
        <v>1835</v>
      </c>
      <c r="R1845" s="196" t="s">
        <v>47</v>
      </c>
      <c r="S1845" s="196" t="s">
        <v>45</v>
      </c>
      <c r="T1845" s="211">
        <v>1.3</v>
      </c>
      <c r="U1845" s="201">
        <v>43441</v>
      </c>
      <c r="W1845" s="200" t="s">
        <v>93</v>
      </c>
      <c r="X1845" s="196" t="s">
        <v>13</v>
      </c>
      <c r="AA1845" s="196" t="s">
        <v>11977</v>
      </c>
      <c r="AB1845" s="196" t="s">
        <v>11978</v>
      </c>
      <c r="AC1845" s="200">
        <v>0</v>
      </c>
      <c r="AD1845" s="200" t="s">
        <v>8231</v>
      </c>
      <c r="AE1845" s="203" t="s">
        <v>505</v>
      </c>
      <c r="AF1845" s="212">
        <v>65963.88</v>
      </c>
      <c r="AG1845" s="198" t="s">
        <v>11979</v>
      </c>
    </row>
    <row r="1846" spans="1:33" ht="54" hidden="1" x14ac:dyDescent="0.25">
      <c r="A1846" s="209">
        <v>121780</v>
      </c>
      <c r="B1846" s="210">
        <v>1</v>
      </c>
      <c r="C1846" s="196" t="s">
        <v>114</v>
      </c>
      <c r="D1846" s="201">
        <v>42061</v>
      </c>
      <c r="E1846" s="196" t="s">
        <v>1892</v>
      </c>
      <c r="F1846" s="201">
        <v>44089.797534722224</v>
      </c>
      <c r="G1846" s="196" t="s">
        <v>170</v>
      </c>
      <c r="H1846" s="198" t="s">
        <v>285</v>
      </c>
      <c r="I1846" s="196" t="s">
        <v>292</v>
      </c>
      <c r="J1846" s="196" t="s">
        <v>101</v>
      </c>
      <c r="K1846" s="196" t="s">
        <v>1894</v>
      </c>
      <c r="L1846" s="200" t="s">
        <v>101</v>
      </c>
      <c r="M1846" s="198" t="s">
        <v>11975</v>
      </c>
      <c r="N1846" s="198" t="s">
        <v>11976</v>
      </c>
      <c r="O1846" s="196" t="s">
        <v>1836</v>
      </c>
      <c r="P1846" s="198" t="s">
        <v>1835</v>
      </c>
      <c r="R1846" s="196" t="s">
        <v>47</v>
      </c>
      <c r="S1846" s="196" t="s">
        <v>45</v>
      </c>
      <c r="T1846" s="211">
        <v>1.3</v>
      </c>
      <c r="U1846" s="201">
        <v>43441</v>
      </c>
      <c r="W1846" s="200" t="s">
        <v>93</v>
      </c>
      <c r="X1846" s="196" t="s">
        <v>13</v>
      </c>
      <c r="AA1846" s="196" t="s">
        <v>11980</v>
      </c>
      <c r="AB1846" s="196" t="s">
        <v>11978</v>
      </c>
      <c r="AC1846" s="200">
        <v>1</v>
      </c>
      <c r="AD1846" s="200" t="s">
        <v>8231</v>
      </c>
      <c r="AE1846" s="203" t="s">
        <v>505</v>
      </c>
      <c r="AF1846" s="212">
        <v>332.35</v>
      </c>
      <c r="AG1846" s="198" t="s">
        <v>11979</v>
      </c>
    </row>
    <row r="1847" spans="1:33" ht="54" hidden="1" x14ac:dyDescent="0.25">
      <c r="A1847" s="209">
        <v>121780</v>
      </c>
      <c r="B1847" s="210">
        <v>1</v>
      </c>
      <c r="C1847" s="196" t="s">
        <v>114</v>
      </c>
      <c r="D1847" s="201">
        <v>42061</v>
      </c>
      <c r="E1847" s="196" t="s">
        <v>1892</v>
      </c>
      <c r="F1847" s="201">
        <v>44089.797534722224</v>
      </c>
      <c r="G1847" s="196" t="s">
        <v>170</v>
      </c>
      <c r="H1847" s="198" t="s">
        <v>285</v>
      </c>
      <c r="I1847" s="196" t="s">
        <v>292</v>
      </c>
      <c r="J1847" s="196" t="s">
        <v>101</v>
      </c>
      <c r="K1847" s="196" t="s">
        <v>1894</v>
      </c>
      <c r="L1847" s="200" t="s">
        <v>101</v>
      </c>
      <c r="M1847" s="198" t="s">
        <v>11975</v>
      </c>
      <c r="N1847" s="198" t="s">
        <v>11976</v>
      </c>
      <c r="O1847" s="196" t="s">
        <v>1836</v>
      </c>
      <c r="P1847" s="198" t="s">
        <v>1835</v>
      </c>
      <c r="R1847" s="196" t="s">
        <v>47</v>
      </c>
      <c r="S1847" s="196" t="s">
        <v>45</v>
      </c>
      <c r="T1847" s="211">
        <v>1.3</v>
      </c>
      <c r="U1847" s="201">
        <v>43441</v>
      </c>
      <c r="W1847" s="200" t="s">
        <v>93</v>
      </c>
      <c r="X1847" s="196" t="s">
        <v>13</v>
      </c>
      <c r="AA1847" s="196" t="s">
        <v>11981</v>
      </c>
      <c r="AB1847" s="196" t="s">
        <v>11978</v>
      </c>
      <c r="AC1847" s="200">
        <v>3</v>
      </c>
      <c r="AD1847" s="200" t="s">
        <v>8231</v>
      </c>
      <c r="AE1847" s="203" t="s">
        <v>505</v>
      </c>
      <c r="AF1847" s="212">
        <v>589681.59</v>
      </c>
      <c r="AG1847" s="198" t="s">
        <v>11979</v>
      </c>
    </row>
    <row r="1848" spans="1:33" hidden="1" x14ac:dyDescent="0.25">
      <c r="A1848" s="209">
        <v>121820</v>
      </c>
      <c r="B1848" s="210">
        <v>1</v>
      </c>
      <c r="C1848" s="196" t="s">
        <v>85</v>
      </c>
      <c r="D1848" s="201">
        <v>42065</v>
      </c>
      <c r="E1848" s="196" t="s">
        <v>1892</v>
      </c>
      <c r="F1848" s="201">
        <v>44721</v>
      </c>
      <c r="G1848" s="196" t="s">
        <v>2180</v>
      </c>
      <c r="H1848" s="198" t="s">
        <v>162</v>
      </c>
      <c r="I1848" s="196" t="s">
        <v>697</v>
      </c>
      <c r="J1848" s="196" t="s">
        <v>101</v>
      </c>
      <c r="K1848" s="196" t="s">
        <v>1894</v>
      </c>
      <c r="L1848" s="200" t="s">
        <v>101</v>
      </c>
      <c r="M1848" s="198" t="s">
        <v>3347</v>
      </c>
      <c r="N1848" s="198" t="s">
        <v>3348</v>
      </c>
      <c r="O1848" s="196" t="s">
        <v>1836</v>
      </c>
      <c r="P1848" s="198" t="s">
        <v>1902</v>
      </c>
      <c r="R1848" s="196" t="s">
        <v>47</v>
      </c>
      <c r="S1848" s="196" t="s">
        <v>45</v>
      </c>
      <c r="T1848" s="211">
        <v>0.5</v>
      </c>
      <c r="U1848" s="201">
        <v>45100</v>
      </c>
      <c r="W1848" s="200" t="s">
        <v>93</v>
      </c>
      <c r="X1848" s="196" t="s">
        <v>13</v>
      </c>
      <c r="AA1848" s="196" t="s">
        <v>11982</v>
      </c>
      <c r="AB1848" s="196" t="s">
        <v>11983</v>
      </c>
      <c r="AC1848" s="200">
        <v>0</v>
      </c>
      <c r="AD1848" s="200" t="s">
        <v>8231</v>
      </c>
      <c r="AE1848" s="212">
        <v>60000</v>
      </c>
      <c r="AF1848" s="212">
        <v>133000</v>
      </c>
    </row>
    <row r="1849" spans="1:33" hidden="1" x14ac:dyDescent="0.25">
      <c r="A1849" s="209">
        <v>121820</v>
      </c>
      <c r="B1849" s="210">
        <v>1</v>
      </c>
      <c r="C1849" s="196" t="s">
        <v>85</v>
      </c>
      <c r="D1849" s="201">
        <v>42065</v>
      </c>
      <c r="E1849" s="196" t="s">
        <v>1892</v>
      </c>
      <c r="F1849" s="201">
        <v>44721</v>
      </c>
      <c r="G1849" s="196" t="s">
        <v>2180</v>
      </c>
      <c r="H1849" s="198" t="s">
        <v>162</v>
      </c>
      <c r="I1849" s="196" t="s">
        <v>697</v>
      </c>
      <c r="J1849" s="196" t="s">
        <v>101</v>
      </c>
      <c r="K1849" s="196" t="s">
        <v>1894</v>
      </c>
      <c r="L1849" s="200" t="s">
        <v>101</v>
      </c>
      <c r="M1849" s="198" t="s">
        <v>3347</v>
      </c>
      <c r="N1849" s="198" t="s">
        <v>3348</v>
      </c>
      <c r="O1849" s="196" t="s">
        <v>1836</v>
      </c>
      <c r="P1849" s="198" t="s">
        <v>1902</v>
      </c>
      <c r="R1849" s="196" t="s">
        <v>47</v>
      </c>
      <c r="S1849" s="196" t="s">
        <v>45</v>
      </c>
      <c r="T1849" s="211">
        <v>0.5</v>
      </c>
      <c r="U1849" s="201">
        <v>45100</v>
      </c>
      <c r="W1849" s="200" t="s">
        <v>93</v>
      </c>
      <c r="X1849" s="196" t="s">
        <v>13</v>
      </c>
      <c r="AA1849" s="196" t="s">
        <v>11984</v>
      </c>
      <c r="AB1849" s="196" t="s">
        <v>11983</v>
      </c>
      <c r="AC1849" s="200">
        <v>1</v>
      </c>
      <c r="AD1849" s="200" t="s">
        <v>8231</v>
      </c>
      <c r="AE1849" s="203" t="s">
        <v>505</v>
      </c>
      <c r="AF1849" s="212">
        <v>20000</v>
      </c>
    </row>
    <row r="1850" spans="1:33" hidden="1" x14ac:dyDescent="0.25">
      <c r="A1850" s="209">
        <v>121820</v>
      </c>
      <c r="B1850" s="210">
        <v>1</v>
      </c>
      <c r="C1850" s="196" t="s">
        <v>85</v>
      </c>
      <c r="D1850" s="201">
        <v>42065</v>
      </c>
      <c r="E1850" s="196" t="s">
        <v>1892</v>
      </c>
      <c r="F1850" s="201">
        <v>44721</v>
      </c>
      <c r="G1850" s="196" t="s">
        <v>2180</v>
      </c>
      <c r="H1850" s="198" t="s">
        <v>162</v>
      </c>
      <c r="I1850" s="196" t="s">
        <v>697</v>
      </c>
      <c r="J1850" s="196" t="s">
        <v>101</v>
      </c>
      <c r="K1850" s="196" t="s">
        <v>1894</v>
      </c>
      <c r="L1850" s="200" t="s">
        <v>101</v>
      </c>
      <c r="M1850" s="198" t="s">
        <v>3347</v>
      </c>
      <c r="N1850" s="198" t="s">
        <v>3348</v>
      </c>
      <c r="O1850" s="196" t="s">
        <v>1836</v>
      </c>
      <c r="P1850" s="198" t="s">
        <v>1902</v>
      </c>
      <c r="R1850" s="196" t="s">
        <v>47</v>
      </c>
      <c r="S1850" s="196" t="s">
        <v>45</v>
      </c>
      <c r="T1850" s="211">
        <v>0.5</v>
      </c>
      <c r="U1850" s="201">
        <v>45100</v>
      </c>
      <c r="W1850" s="200" t="s">
        <v>93</v>
      </c>
      <c r="X1850" s="196" t="s">
        <v>13</v>
      </c>
      <c r="AA1850" s="196" t="s">
        <v>11985</v>
      </c>
      <c r="AB1850" s="196" t="s">
        <v>11983</v>
      </c>
      <c r="AC1850" s="200">
        <v>2</v>
      </c>
      <c r="AD1850" s="200" t="s">
        <v>8231</v>
      </c>
      <c r="AE1850" s="212">
        <v>393650</v>
      </c>
      <c r="AF1850" s="212">
        <v>393650</v>
      </c>
    </row>
    <row r="1851" spans="1:33" hidden="1" x14ac:dyDescent="0.25">
      <c r="A1851" s="209">
        <v>121826</v>
      </c>
      <c r="B1851" s="210">
        <v>4</v>
      </c>
      <c r="C1851" s="196" t="s">
        <v>97</v>
      </c>
      <c r="D1851" s="201">
        <v>42066</v>
      </c>
      <c r="E1851" s="196" t="s">
        <v>1892</v>
      </c>
      <c r="F1851" s="201">
        <v>43952</v>
      </c>
      <c r="G1851" s="196" t="s">
        <v>2404</v>
      </c>
      <c r="H1851" s="198" t="s">
        <v>2853</v>
      </c>
      <c r="I1851" s="196" t="s">
        <v>484</v>
      </c>
      <c r="J1851" s="196" t="s">
        <v>101</v>
      </c>
      <c r="L1851" s="200" t="s">
        <v>101</v>
      </c>
      <c r="M1851" s="198" t="s">
        <v>11986</v>
      </c>
      <c r="N1851" s="198" t="s">
        <v>11987</v>
      </c>
      <c r="O1851" s="196" t="s">
        <v>1836</v>
      </c>
      <c r="P1851" s="198" t="s">
        <v>2430</v>
      </c>
      <c r="R1851" s="196" t="s">
        <v>47</v>
      </c>
      <c r="S1851" s="196" t="s">
        <v>45</v>
      </c>
      <c r="T1851" s="211">
        <v>0.47199999999999998</v>
      </c>
      <c r="U1851" s="201">
        <v>43329</v>
      </c>
      <c r="W1851" s="200" t="s">
        <v>93</v>
      </c>
      <c r="X1851" s="196" t="s">
        <v>13</v>
      </c>
      <c r="AA1851" s="196" t="s">
        <v>11988</v>
      </c>
      <c r="AB1851" s="196" t="s">
        <v>11989</v>
      </c>
      <c r="AC1851" s="200">
        <v>0</v>
      </c>
      <c r="AD1851" s="200" t="s">
        <v>8231</v>
      </c>
      <c r="AE1851" s="203" t="s">
        <v>505</v>
      </c>
      <c r="AF1851" s="212">
        <v>24187.56</v>
      </c>
      <c r="AG1851" s="198" t="s">
        <v>11990</v>
      </c>
    </row>
    <row r="1852" spans="1:33" hidden="1" x14ac:dyDescent="0.25">
      <c r="A1852" s="209">
        <v>121826</v>
      </c>
      <c r="B1852" s="210">
        <v>4</v>
      </c>
      <c r="C1852" s="196" t="s">
        <v>97</v>
      </c>
      <c r="D1852" s="201">
        <v>42066</v>
      </c>
      <c r="E1852" s="196" t="s">
        <v>1892</v>
      </c>
      <c r="F1852" s="201">
        <v>43952</v>
      </c>
      <c r="G1852" s="196" t="s">
        <v>2404</v>
      </c>
      <c r="H1852" s="198" t="s">
        <v>2853</v>
      </c>
      <c r="I1852" s="196" t="s">
        <v>484</v>
      </c>
      <c r="J1852" s="196" t="s">
        <v>101</v>
      </c>
      <c r="L1852" s="200" t="s">
        <v>101</v>
      </c>
      <c r="M1852" s="198" t="s">
        <v>11986</v>
      </c>
      <c r="N1852" s="198" t="s">
        <v>11987</v>
      </c>
      <c r="O1852" s="196" t="s">
        <v>1836</v>
      </c>
      <c r="P1852" s="198" t="s">
        <v>2430</v>
      </c>
      <c r="R1852" s="196" t="s">
        <v>47</v>
      </c>
      <c r="S1852" s="196" t="s">
        <v>45</v>
      </c>
      <c r="T1852" s="211">
        <v>0.47199999999999998</v>
      </c>
      <c r="U1852" s="201">
        <v>43329</v>
      </c>
      <c r="W1852" s="200" t="s">
        <v>93</v>
      </c>
      <c r="X1852" s="196" t="s">
        <v>13</v>
      </c>
      <c r="AA1852" s="196" t="s">
        <v>11991</v>
      </c>
      <c r="AC1852" s="200">
        <v>0</v>
      </c>
      <c r="AD1852" s="200" t="s">
        <v>8250</v>
      </c>
      <c r="AE1852" s="203" t="s">
        <v>505</v>
      </c>
      <c r="AF1852" s="212">
        <v>62417.38</v>
      </c>
      <c r="AG1852" s="198" t="s">
        <v>11990</v>
      </c>
    </row>
    <row r="1853" spans="1:33" hidden="1" x14ac:dyDescent="0.25">
      <c r="A1853" s="209">
        <v>121826</v>
      </c>
      <c r="B1853" s="210">
        <v>4</v>
      </c>
      <c r="C1853" s="196" t="s">
        <v>97</v>
      </c>
      <c r="D1853" s="201">
        <v>42066</v>
      </c>
      <c r="E1853" s="196" t="s">
        <v>1892</v>
      </c>
      <c r="F1853" s="201">
        <v>43952</v>
      </c>
      <c r="G1853" s="196" t="s">
        <v>2404</v>
      </c>
      <c r="H1853" s="198" t="s">
        <v>2853</v>
      </c>
      <c r="I1853" s="196" t="s">
        <v>484</v>
      </c>
      <c r="J1853" s="196" t="s">
        <v>101</v>
      </c>
      <c r="L1853" s="200" t="s">
        <v>101</v>
      </c>
      <c r="M1853" s="198" t="s">
        <v>11986</v>
      </c>
      <c r="N1853" s="198" t="s">
        <v>11987</v>
      </c>
      <c r="O1853" s="196" t="s">
        <v>1836</v>
      </c>
      <c r="P1853" s="198" t="s">
        <v>2430</v>
      </c>
      <c r="R1853" s="196" t="s">
        <v>47</v>
      </c>
      <c r="S1853" s="196" t="s">
        <v>45</v>
      </c>
      <c r="T1853" s="211">
        <v>0.47199999999999998</v>
      </c>
      <c r="U1853" s="201">
        <v>43329</v>
      </c>
      <c r="W1853" s="200" t="s">
        <v>93</v>
      </c>
      <c r="X1853" s="196" t="s">
        <v>13</v>
      </c>
      <c r="AA1853" s="196" t="s">
        <v>11992</v>
      </c>
      <c r="AC1853" s="200">
        <v>1</v>
      </c>
      <c r="AD1853" s="200" t="s">
        <v>8231</v>
      </c>
      <c r="AE1853" s="203" t="s">
        <v>505</v>
      </c>
      <c r="AF1853" s="212">
        <v>0</v>
      </c>
      <c r="AG1853" s="198" t="s">
        <v>11990</v>
      </c>
    </row>
    <row r="1854" spans="1:33" hidden="1" x14ac:dyDescent="0.25">
      <c r="A1854" s="209">
        <v>121826</v>
      </c>
      <c r="B1854" s="210">
        <v>4</v>
      </c>
      <c r="C1854" s="196" t="s">
        <v>97</v>
      </c>
      <c r="D1854" s="201">
        <v>42066</v>
      </c>
      <c r="E1854" s="196" t="s">
        <v>1892</v>
      </c>
      <c r="F1854" s="201">
        <v>43952</v>
      </c>
      <c r="G1854" s="196" t="s">
        <v>2404</v>
      </c>
      <c r="H1854" s="198" t="s">
        <v>2853</v>
      </c>
      <c r="I1854" s="196" t="s">
        <v>484</v>
      </c>
      <c r="J1854" s="196" t="s">
        <v>101</v>
      </c>
      <c r="L1854" s="200" t="s">
        <v>101</v>
      </c>
      <c r="M1854" s="198" t="s">
        <v>11986</v>
      </c>
      <c r="N1854" s="198" t="s">
        <v>11987</v>
      </c>
      <c r="O1854" s="196" t="s">
        <v>1836</v>
      </c>
      <c r="P1854" s="198" t="s">
        <v>2430</v>
      </c>
      <c r="R1854" s="196" t="s">
        <v>47</v>
      </c>
      <c r="S1854" s="196" t="s">
        <v>45</v>
      </c>
      <c r="T1854" s="211">
        <v>0.47199999999999998</v>
      </c>
      <c r="U1854" s="201">
        <v>43329</v>
      </c>
      <c r="W1854" s="200" t="s">
        <v>93</v>
      </c>
      <c r="X1854" s="196" t="s">
        <v>13</v>
      </c>
      <c r="AA1854" s="196" t="s">
        <v>11993</v>
      </c>
      <c r="AC1854" s="200">
        <v>3</v>
      </c>
      <c r="AD1854" s="200" t="s">
        <v>8231</v>
      </c>
      <c r="AE1854" s="203" t="s">
        <v>505</v>
      </c>
      <c r="AF1854" s="212">
        <v>667467.23</v>
      </c>
      <c r="AG1854" s="198" t="s">
        <v>11990</v>
      </c>
    </row>
    <row r="1855" spans="1:33" ht="36" hidden="1" x14ac:dyDescent="0.25">
      <c r="A1855" s="209">
        <v>121846</v>
      </c>
      <c r="B1855" s="210">
        <v>1</v>
      </c>
      <c r="C1855" s="196" t="s">
        <v>114</v>
      </c>
      <c r="D1855" s="201">
        <v>42079</v>
      </c>
      <c r="E1855" s="196" t="s">
        <v>1892</v>
      </c>
      <c r="F1855" s="201">
        <v>44089.798391203702</v>
      </c>
      <c r="G1855" s="196" t="s">
        <v>170</v>
      </c>
      <c r="H1855" s="198" t="s">
        <v>347</v>
      </c>
      <c r="I1855" s="196" t="s">
        <v>11994</v>
      </c>
      <c r="J1855" s="196" t="s">
        <v>101</v>
      </c>
      <c r="K1855" s="196" t="s">
        <v>1894</v>
      </c>
      <c r="L1855" s="200" t="s">
        <v>101</v>
      </c>
      <c r="M1855" s="198" t="s">
        <v>11995</v>
      </c>
      <c r="N1855" s="198" t="s">
        <v>11996</v>
      </c>
      <c r="O1855" s="196" t="s">
        <v>1836</v>
      </c>
      <c r="P1855" s="198" t="s">
        <v>1897</v>
      </c>
      <c r="R1855" s="196" t="s">
        <v>47</v>
      </c>
      <c r="S1855" s="196" t="s">
        <v>45</v>
      </c>
      <c r="T1855" s="211">
        <v>0.21</v>
      </c>
      <c r="U1855" s="201">
        <v>43742</v>
      </c>
      <c r="W1855" s="200" t="s">
        <v>93</v>
      </c>
      <c r="X1855" s="196" t="s">
        <v>103</v>
      </c>
      <c r="AA1855" s="196" t="s">
        <v>11997</v>
      </c>
      <c r="AB1855" s="196" t="s">
        <v>11998</v>
      </c>
      <c r="AC1855" s="200">
        <v>0</v>
      </c>
      <c r="AD1855" s="200" t="s">
        <v>8231</v>
      </c>
      <c r="AE1855" s="212">
        <v>662.54</v>
      </c>
      <c r="AF1855" s="212">
        <v>66662.539999999994</v>
      </c>
      <c r="AG1855" s="198" t="s">
        <v>11999</v>
      </c>
    </row>
    <row r="1856" spans="1:33" ht="36" hidden="1" x14ac:dyDescent="0.25">
      <c r="A1856" s="209">
        <v>121846</v>
      </c>
      <c r="B1856" s="210">
        <v>1</v>
      </c>
      <c r="C1856" s="196" t="s">
        <v>114</v>
      </c>
      <c r="D1856" s="201">
        <v>42079</v>
      </c>
      <c r="E1856" s="196" t="s">
        <v>1892</v>
      </c>
      <c r="F1856" s="201">
        <v>44089.798391203702</v>
      </c>
      <c r="G1856" s="196" t="s">
        <v>170</v>
      </c>
      <c r="H1856" s="198" t="s">
        <v>347</v>
      </c>
      <c r="I1856" s="196" t="s">
        <v>11994</v>
      </c>
      <c r="J1856" s="196" t="s">
        <v>101</v>
      </c>
      <c r="K1856" s="196" t="s">
        <v>1894</v>
      </c>
      <c r="L1856" s="200" t="s">
        <v>101</v>
      </c>
      <c r="M1856" s="198" t="s">
        <v>11995</v>
      </c>
      <c r="N1856" s="198" t="s">
        <v>11996</v>
      </c>
      <c r="O1856" s="196" t="s">
        <v>1836</v>
      </c>
      <c r="P1856" s="198" t="s">
        <v>1897</v>
      </c>
      <c r="R1856" s="196" t="s">
        <v>47</v>
      </c>
      <c r="S1856" s="196" t="s">
        <v>45</v>
      </c>
      <c r="T1856" s="211">
        <v>0.21</v>
      </c>
      <c r="U1856" s="201">
        <v>43742</v>
      </c>
      <c r="W1856" s="200" t="s">
        <v>93</v>
      </c>
      <c r="X1856" s="196" t="s">
        <v>103</v>
      </c>
      <c r="AA1856" s="196" t="s">
        <v>12000</v>
      </c>
      <c r="AB1856" s="196" t="s">
        <v>11998</v>
      </c>
      <c r="AC1856" s="200">
        <v>1</v>
      </c>
      <c r="AD1856" s="200" t="s">
        <v>8231</v>
      </c>
      <c r="AE1856" s="212">
        <v>-17967.599999999999</v>
      </c>
      <c r="AF1856" s="212">
        <v>2032.4</v>
      </c>
      <c r="AG1856" s="198" t="s">
        <v>11999</v>
      </c>
    </row>
    <row r="1857" spans="1:33" ht="36" hidden="1" x14ac:dyDescent="0.25">
      <c r="A1857" s="209">
        <v>121846</v>
      </c>
      <c r="B1857" s="210">
        <v>1</v>
      </c>
      <c r="C1857" s="196" t="s">
        <v>114</v>
      </c>
      <c r="D1857" s="201">
        <v>42079</v>
      </c>
      <c r="E1857" s="196" t="s">
        <v>1892</v>
      </c>
      <c r="F1857" s="201">
        <v>44089.798391203702</v>
      </c>
      <c r="G1857" s="196" t="s">
        <v>170</v>
      </c>
      <c r="H1857" s="198" t="s">
        <v>347</v>
      </c>
      <c r="I1857" s="196" t="s">
        <v>11994</v>
      </c>
      <c r="J1857" s="196" t="s">
        <v>101</v>
      </c>
      <c r="K1857" s="196" t="s">
        <v>1894</v>
      </c>
      <c r="L1857" s="200" t="s">
        <v>101</v>
      </c>
      <c r="M1857" s="198" t="s">
        <v>11995</v>
      </c>
      <c r="N1857" s="198" t="s">
        <v>11996</v>
      </c>
      <c r="O1857" s="196" t="s">
        <v>1836</v>
      </c>
      <c r="P1857" s="198" t="s">
        <v>1897</v>
      </c>
      <c r="R1857" s="196" t="s">
        <v>47</v>
      </c>
      <c r="S1857" s="196" t="s">
        <v>45</v>
      </c>
      <c r="T1857" s="211">
        <v>0.21</v>
      </c>
      <c r="U1857" s="201">
        <v>43742</v>
      </c>
      <c r="W1857" s="200" t="s">
        <v>93</v>
      </c>
      <c r="X1857" s="196" t="s">
        <v>103</v>
      </c>
      <c r="AA1857" s="196" t="s">
        <v>12001</v>
      </c>
      <c r="AB1857" s="196" t="s">
        <v>11998</v>
      </c>
      <c r="AC1857" s="200">
        <v>3</v>
      </c>
      <c r="AD1857" s="200" t="s">
        <v>8231</v>
      </c>
      <c r="AE1857" s="212">
        <v>3758.06</v>
      </c>
      <c r="AF1857" s="212">
        <v>1124758.06</v>
      </c>
      <c r="AG1857" s="198" t="s">
        <v>11999</v>
      </c>
    </row>
    <row r="1858" spans="1:33" hidden="1" x14ac:dyDescent="0.25">
      <c r="A1858" s="209">
        <v>121848</v>
      </c>
      <c r="B1858" s="210">
        <v>2</v>
      </c>
      <c r="C1858" s="196" t="s">
        <v>114</v>
      </c>
      <c r="D1858" s="201">
        <v>42079</v>
      </c>
      <c r="E1858" s="196" t="s">
        <v>228</v>
      </c>
      <c r="F1858" s="201">
        <v>44361</v>
      </c>
      <c r="G1858" s="196" t="s">
        <v>228</v>
      </c>
      <c r="H1858" s="198" t="s">
        <v>236</v>
      </c>
      <c r="I1858" s="196" t="s">
        <v>12002</v>
      </c>
      <c r="K1858" s="196" t="s">
        <v>12003</v>
      </c>
      <c r="L1858" s="200" t="s">
        <v>183</v>
      </c>
      <c r="M1858" s="198" t="s">
        <v>12004</v>
      </c>
      <c r="O1858" s="196" t="s">
        <v>271</v>
      </c>
      <c r="P1858" s="198" t="s">
        <v>166</v>
      </c>
      <c r="R1858" s="196" t="s">
        <v>39</v>
      </c>
      <c r="S1858" s="196" t="s">
        <v>45</v>
      </c>
      <c r="T1858" s="211">
        <v>0.01</v>
      </c>
      <c r="W1858" s="200" t="s">
        <v>93</v>
      </c>
      <c r="X1858" s="196" t="s">
        <v>186</v>
      </c>
      <c r="Z1858" s="198" t="s">
        <v>12005</v>
      </c>
      <c r="AA1858" s="196" t="s">
        <v>12006</v>
      </c>
      <c r="AC1858" s="200">
        <v>3</v>
      </c>
      <c r="AD1858" s="200" t="s">
        <v>8250</v>
      </c>
      <c r="AE1858" s="212">
        <v>-658.01</v>
      </c>
      <c r="AF1858" s="212">
        <v>412221.28</v>
      </c>
    </row>
    <row r="1859" spans="1:33" hidden="1" x14ac:dyDescent="0.25">
      <c r="A1859" s="209">
        <v>121859</v>
      </c>
      <c r="B1859" s="210">
        <v>4</v>
      </c>
      <c r="C1859" s="196" t="s">
        <v>114</v>
      </c>
      <c r="D1859" s="201">
        <v>42082</v>
      </c>
      <c r="E1859" s="196" t="s">
        <v>98</v>
      </c>
      <c r="F1859" s="201">
        <v>44462</v>
      </c>
      <c r="G1859" s="196" t="s">
        <v>98</v>
      </c>
      <c r="H1859" s="198" t="s">
        <v>88</v>
      </c>
      <c r="I1859" s="196" t="s">
        <v>116</v>
      </c>
      <c r="J1859" s="196" t="s">
        <v>101</v>
      </c>
      <c r="L1859" s="200" t="s">
        <v>101</v>
      </c>
      <c r="M1859" s="198" t="s">
        <v>12007</v>
      </c>
      <c r="O1859" s="196" t="s">
        <v>438</v>
      </c>
      <c r="P1859" s="198" t="s">
        <v>439</v>
      </c>
      <c r="R1859" s="196" t="s">
        <v>39</v>
      </c>
      <c r="S1859" s="196" t="s">
        <v>46</v>
      </c>
      <c r="T1859" s="211">
        <v>0</v>
      </c>
      <c r="W1859" s="200" t="s">
        <v>93</v>
      </c>
      <c r="X1859" s="196" t="s">
        <v>13</v>
      </c>
      <c r="Z1859" s="198" t="s">
        <v>12008</v>
      </c>
      <c r="AA1859" s="196" t="s">
        <v>12009</v>
      </c>
      <c r="AC1859" s="200">
        <v>2</v>
      </c>
      <c r="AD1859" s="200" t="s">
        <v>8274</v>
      </c>
      <c r="AE1859" s="212">
        <v>-0.37</v>
      </c>
      <c r="AF1859" s="212">
        <v>12104.63</v>
      </c>
    </row>
    <row r="1860" spans="1:33" hidden="1" x14ac:dyDescent="0.25">
      <c r="A1860" s="209">
        <v>121859</v>
      </c>
      <c r="B1860" s="210">
        <v>4</v>
      </c>
      <c r="C1860" s="196" t="s">
        <v>114</v>
      </c>
      <c r="D1860" s="201">
        <v>42082</v>
      </c>
      <c r="E1860" s="196" t="s">
        <v>98</v>
      </c>
      <c r="F1860" s="201">
        <v>44462</v>
      </c>
      <c r="G1860" s="196" t="s">
        <v>98</v>
      </c>
      <c r="H1860" s="198" t="s">
        <v>88</v>
      </c>
      <c r="I1860" s="196" t="s">
        <v>116</v>
      </c>
      <c r="J1860" s="196" t="s">
        <v>101</v>
      </c>
      <c r="L1860" s="200" t="s">
        <v>101</v>
      </c>
      <c r="M1860" s="198" t="s">
        <v>12007</v>
      </c>
      <c r="O1860" s="196" t="s">
        <v>438</v>
      </c>
      <c r="P1860" s="198" t="s">
        <v>439</v>
      </c>
      <c r="R1860" s="196" t="s">
        <v>39</v>
      </c>
      <c r="S1860" s="196" t="s">
        <v>46</v>
      </c>
      <c r="T1860" s="211">
        <v>0</v>
      </c>
      <c r="W1860" s="200" t="s">
        <v>93</v>
      </c>
      <c r="X1860" s="196" t="s">
        <v>13</v>
      </c>
      <c r="Z1860" s="198" t="s">
        <v>12008</v>
      </c>
      <c r="AA1860" s="196" t="s">
        <v>12010</v>
      </c>
      <c r="AC1860" s="200">
        <v>3</v>
      </c>
      <c r="AD1860" s="200" t="s">
        <v>8274</v>
      </c>
      <c r="AE1860" s="212">
        <v>-29497.83</v>
      </c>
      <c r="AF1860" s="212">
        <v>62002.17</v>
      </c>
    </row>
    <row r="1861" spans="1:33" hidden="1" x14ac:dyDescent="0.25">
      <c r="A1861" s="209">
        <v>121893</v>
      </c>
      <c r="B1861" s="210">
        <v>2</v>
      </c>
      <c r="C1861" s="196" t="s">
        <v>114</v>
      </c>
      <c r="D1861" s="201">
        <v>42093</v>
      </c>
      <c r="E1861" s="196" t="s">
        <v>1785</v>
      </c>
      <c r="F1861" s="201">
        <v>44351</v>
      </c>
      <c r="G1861" s="196" t="s">
        <v>98</v>
      </c>
      <c r="H1861" s="198" t="s">
        <v>1613</v>
      </c>
      <c r="I1861" s="196" t="s">
        <v>1505</v>
      </c>
      <c r="J1861" s="196" t="s">
        <v>1506</v>
      </c>
      <c r="K1861" s="196" t="s">
        <v>12011</v>
      </c>
      <c r="M1861" s="198" t="s">
        <v>12012</v>
      </c>
      <c r="N1861" s="198" t="s">
        <v>12013</v>
      </c>
      <c r="O1861" s="196" t="s">
        <v>1509</v>
      </c>
      <c r="P1861" s="198" t="s">
        <v>1789</v>
      </c>
      <c r="R1861" s="196" t="s">
        <v>47</v>
      </c>
      <c r="S1861" s="196" t="s">
        <v>45</v>
      </c>
      <c r="T1861" s="211">
        <v>0.41399999999999998</v>
      </c>
      <c r="U1861" s="201">
        <v>43742</v>
      </c>
      <c r="W1861" s="200" t="s">
        <v>93</v>
      </c>
      <c r="X1861" s="196" t="s">
        <v>103</v>
      </c>
      <c r="AA1861" s="196" t="s">
        <v>12014</v>
      </c>
      <c r="AC1861" s="200">
        <v>1</v>
      </c>
      <c r="AD1861" s="200" t="s">
        <v>8250</v>
      </c>
      <c r="AE1861" s="212">
        <v>-124.81</v>
      </c>
      <c r="AF1861" s="212">
        <v>160675.19</v>
      </c>
      <c r="AG1861" s="198" t="s">
        <v>12015</v>
      </c>
    </row>
    <row r="1862" spans="1:33" hidden="1" x14ac:dyDescent="0.25">
      <c r="A1862" s="209">
        <v>121893</v>
      </c>
      <c r="B1862" s="210">
        <v>2</v>
      </c>
      <c r="C1862" s="196" t="s">
        <v>114</v>
      </c>
      <c r="D1862" s="201">
        <v>42093</v>
      </c>
      <c r="E1862" s="196" t="s">
        <v>1785</v>
      </c>
      <c r="F1862" s="201">
        <v>44351</v>
      </c>
      <c r="G1862" s="196" t="s">
        <v>98</v>
      </c>
      <c r="H1862" s="198" t="s">
        <v>1613</v>
      </c>
      <c r="I1862" s="196" t="s">
        <v>1505</v>
      </c>
      <c r="J1862" s="196" t="s">
        <v>1506</v>
      </c>
      <c r="K1862" s="196" t="s">
        <v>12011</v>
      </c>
      <c r="M1862" s="198" t="s">
        <v>12012</v>
      </c>
      <c r="N1862" s="198" t="s">
        <v>12013</v>
      </c>
      <c r="O1862" s="196" t="s">
        <v>1509</v>
      </c>
      <c r="P1862" s="198" t="s">
        <v>1789</v>
      </c>
      <c r="R1862" s="196" t="s">
        <v>47</v>
      </c>
      <c r="S1862" s="196" t="s">
        <v>45</v>
      </c>
      <c r="T1862" s="211">
        <v>0.41399999999999998</v>
      </c>
      <c r="U1862" s="201">
        <v>43742</v>
      </c>
      <c r="W1862" s="200" t="s">
        <v>93</v>
      </c>
      <c r="X1862" s="196" t="s">
        <v>103</v>
      </c>
      <c r="AA1862" s="196" t="s">
        <v>12016</v>
      </c>
      <c r="AC1862" s="200">
        <v>2</v>
      </c>
      <c r="AD1862" s="200" t="s">
        <v>8250</v>
      </c>
      <c r="AE1862" s="203" t="s">
        <v>505</v>
      </c>
      <c r="AF1862" s="212">
        <v>49914.99</v>
      </c>
      <c r="AG1862" s="198" t="s">
        <v>12015</v>
      </c>
    </row>
    <row r="1863" spans="1:33" hidden="1" x14ac:dyDescent="0.25">
      <c r="A1863" s="209">
        <v>121893</v>
      </c>
      <c r="B1863" s="210">
        <v>2</v>
      </c>
      <c r="C1863" s="196" t="s">
        <v>114</v>
      </c>
      <c r="D1863" s="201">
        <v>42093</v>
      </c>
      <c r="E1863" s="196" t="s">
        <v>1785</v>
      </c>
      <c r="F1863" s="201">
        <v>44351</v>
      </c>
      <c r="G1863" s="196" t="s">
        <v>98</v>
      </c>
      <c r="H1863" s="198" t="s">
        <v>1613</v>
      </c>
      <c r="I1863" s="196" t="s">
        <v>1505</v>
      </c>
      <c r="J1863" s="196" t="s">
        <v>1506</v>
      </c>
      <c r="K1863" s="196" t="s">
        <v>12011</v>
      </c>
      <c r="M1863" s="198" t="s">
        <v>12012</v>
      </c>
      <c r="N1863" s="198" t="s">
        <v>12013</v>
      </c>
      <c r="O1863" s="196" t="s">
        <v>1509</v>
      </c>
      <c r="P1863" s="198" t="s">
        <v>1789</v>
      </c>
      <c r="R1863" s="196" t="s">
        <v>47</v>
      </c>
      <c r="S1863" s="196" t="s">
        <v>45</v>
      </c>
      <c r="T1863" s="211">
        <v>0.41399999999999998</v>
      </c>
      <c r="U1863" s="201">
        <v>43742</v>
      </c>
      <c r="W1863" s="200" t="s">
        <v>93</v>
      </c>
      <c r="X1863" s="196" t="s">
        <v>103</v>
      </c>
      <c r="AA1863" s="196" t="s">
        <v>12017</v>
      </c>
      <c r="AC1863" s="200">
        <v>3</v>
      </c>
      <c r="AD1863" s="200" t="s">
        <v>8250</v>
      </c>
      <c r="AE1863" s="203" t="s">
        <v>505</v>
      </c>
      <c r="AF1863" s="212">
        <v>1163770.05</v>
      </c>
      <c r="AG1863" s="198" t="s">
        <v>12015</v>
      </c>
    </row>
    <row r="1864" spans="1:33" ht="36" hidden="1" x14ac:dyDescent="0.25">
      <c r="A1864" s="209">
        <v>121915</v>
      </c>
      <c r="B1864" s="210">
        <v>2</v>
      </c>
      <c r="C1864" s="196" t="s">
        <v>114</v>
      </c>
      <c r="D1864" s="201">
        <v>42102</v>
      </c>
      <c r="E1864" s="196" t="s">
        <v>2427</v>
      </c>
      <c r="F1864" s="201">
        <v>44069</v>
      </c>
      <c r="G1864" s="196" t="s">
        <v>170</v>
      </c>
      <c r="H1864" s="198" t="s">
        <v>223</v>
      </c>
      <c r="I1864" s="196" t="s">
        <v>539</v>
      </c>
      <c r="J1864" s="196" t="s">
        <v>299</v>
      </c>
      <c r="L1864" s="200" t="s">
        <v>300</v>
      </c>
      <c r="M1864" s="198" t="s">
        <v>5496</v>
      </c>
      <c r="N1864" s="198" t="s">
        <v>5497</v>
      </c>
      <c r="O1864" s="196" t="s">
        <v>1836</v>
      </c>
      <c r="P1864" s="198" t="s">
        <v>1836</v>
      </c>
      <c r="R1864" s="196" t="s">
        <v>47</v>
      </c>
      <c r="S1864" s="196" t="s">
        <v>45</v>
      </c>
      <c r="T1864" s="211">
        <v>0.55000000000000004</v>
      </c>
      <c r="W1864" s="200" t="s">
        <v>93</v>
      </c>
      <c r="X1864" s="196" t="s">
        <v>303</v>
      </c>
      <c r="AA1864" s="196" t="s">
        <v>12018</v>
      </c>
      <c r="AB1864" s="196" t="s">
        <v>12019</v>
      </c>
      <c r="AC1864" s="200">
        <v>0</v>
      </c>
      <c r="AD1864" s="200" t="s">
        <v>8231</v>
      </c>
      <c r="AE1864" s="212">
        <v>-25395.87</v>
      </c>
      <c r="AF1864" s="212">
        <v>14604.13</v>
      </c>
    </row>
    <row r="1865" spans="1:33" hidden="1" x14ac:dyDescent="0.25">
      <c r="A1865" s="209">
        <v>121932</v>
      </c>
      <c r="B1865" s="210">
        <v>3</v>
      </c>
      <c r="C1865" s="196" t="s">
        <v>85</v>
      </c>
      <c r="D1865" s="201">
        <v>42109</v>
      </c>
      <c r="E1865" s="196" t="s">
        <v>98</v>
      </c>
      <c r="F1865" s="201">
        <v>44705</v>
      </c>
      <c r="G1865" s="196" t="s">
        <v>241</v>
      </c>
      <c r="H1865" s="198" t="s">
        <v>4260</v>
      </c>
      <c r="I1865" s="196" t="s">
        <v>2135</v>
      </c>
      <c r="J1865" s="196" t="s">
        <v>101</v>
      </c>
      <c r="L1865" s="200" t="s">
        <v>101</v>
      </c>
      <c r="M1865" s="198" t="s">
        <v>12020</v>
      </c>
      <c r="O1865" s="196" t="s">
        <v>40</v>
      </c>
      <c r="P1865" s="198" t="s">
        <v>439</v>
      </c>
      <c r="R1865" s="196" t="s">
        <v>39</v>
      </c>
      <c r="S1865" s="196" t="s">
        <v>46</v>
      </c>
      <c r="T1865" s="211">
        <v>0.02</v>
      </c>
      <c r="U1865" s="201">
        <v>45016</v>
      </c>
      <c r="W1865" s="200" t="s">
        <v>93</v>
      </c>
      <c r="X1865" s="196" t="s">
        <v>103</v>
      </c>
      <c r="Z1865" s="198" t="s">
        <v>12021</v>
      </c>
      <c r="AA1865" s="196" t="s">
        <v>12022</v>
      </c>
      <c r="AB1865" s="196" t="s">
        <v>12023</v>
      </c>
      <c r="AC1865" s="200">
        <v>0</v>
      </c>
      <c r="AD1865" s="200" t="s">
        <v>8231</v>
      </c>
      <c r="AE1865" s="203" t="s">
        <v>505</v>
      </c>
      <c r="AF1865" s="212">
        <v>50000</v>
      </c>
    </row>
    <row r="1866" spans="1:33" hidden="1" x14ac:dyDescent="0.25">
      <c r="A1866" s="209">
        <v>121932</v>
      </c>
      <c r="B1866" s="210">
        <v>3</v>
      </c>
      <c r="C1866" s="196" t="s">
        <v>85</v>
      </c>
      <c r="D1866" s="201">
        <v>42109</v>
      </c>
      <c r="E1866" s="196" t="s">
        <v>98</v>
      </c>
      <c r="F1866" s="201">
        <v>44705</v>
      </c>
      <c r="G1866" s="196" t="s">
        <v>241</v>
      </c>
      <c r="H1866" s="198" t="s">
        <v>4260</v>
      </c>
      <c r="I1866" s="196" t="s">
        <v>2135</v>
      </c>
      <c r="J1866" s="196" t="s">
        <v>101</v>
      </c>
      <c r="L1866" s="200" t="s">
        <v>101</v>
      </c>
      <c r="M1866" s="198" t="s">
        <v>12020</v>
      </c>
      <c r="O1866" s="196" t="s">
        <v>40</v>
      </c>
      <c r="P1866" s="198" t="s">
        <v>439</v>
      </c>
      <c r="R1866" s="196" t="s">
        <v>39</v>
      </c>
      <c r="S1866" s="196" t="s">
        <v>46</v>
      </c>
      <c r="T1866" s="211">
        <v>0.02</v>
      </c>
      <c r="U1866" s="201">
        <v>45016</v>
      </c>
      <c r="W1866" s="200" t="s">
        <v>93</v>
      </c>
      <c r="X1866" s="196" t="s">
        <v>103</v>
      </c>
      <c r="Z1866" s="198" t="s">
        <v>12021</v>
      </c>
      <c r="AA1866" s="196" t="s">
        <v>12024</v>
      </c>
      <c r="AC1866" s="200">
        <v>3</v>
      </c>
      <c r="AD1866" s="200" t="s">
        <v>8274</v>
      </c>
      <c r="AE1866" s="203" t="s">
        <v>505</v>
      </c>
      <c r="AF1866" s="212">
        <v>211500</v>
      </c>
    </row>
    <row r="1867" spans="1:33" hidden="1" x14ac:dyDescent="0.25">
      <c r="A1867" s="209">
        <v>121935</v>
      </c>
      <c r="B1867" s="210">
        <v>2</v>
      </c>
      <c r="C1867" s="196" t="s">
        <v>114</v>
      </c>
      <c r="D1867" s="201">
        <v>42111</v>
      </c>
      <c r="E1867" s="196" t="s">
        <v>98</v>
      </c>
      <c r="F1867" s="201">
        <v>44473</v>
      </c>
      <c r="G1867" s="196" t="s">
        <v>98</v>
      </c>
      <c r="H1867" s="198" t="s">
        <v>1572</v>
      </c>
      <c r="M1867" s="198" t="s">
        <v>12025</v>
      </c>
      <c r="O1867" s="196" t="s">
        <v>438</v>
      </c>
      <c r="P1867" s="198" t="s">
        <v>439</v>
      </c>
      <c r="R1867" s="196" t="s">
        <v>39</v>
      </c>
      <c r="S1867" s="196" t="s">
        <v>46</v>
      </c>
      <c r="T1867" s="202" t="s">
        <v>505</v>
      </c>
      <c r="U1867" s="201">
        <v>42412</v>
      </c>
      <c r="W1867" s="200" t="s">
        <v>93</v>
      </c>
      <c r="X1867" s="196" t="s">
        <v>103</v>
      </c>
      <c r="Z1867" s="198" t="s">
        <v>12026</v>
      </c>
      <c r="AA1867" s="196" t="s">
        <v>12027</v>
      </c>
      <c r="AC1867" s="200">
        <v>3</v>
      </c>
      <c r="AD1867" s="200" t="s">
        <v>8274</v>
      </c>
      <c r="AE1867" s="212">
        <v>-62.51</v>
      </c>
      <c r="AF1867" s="212">
        <v>889681.49</v>
      </c>
      <c r="AG1867" s="198" t="s">
        <v>12028</v>
      </c>
    </row>
    <row r="1868" spans="1:33" hidden="1" x14ac:dyDescent="0.25">
      <c r="A1868" s="209">
        <v>121941</v>
      </c>
      <c r="B1868" s="210">
        <v>2</v>
      </c>
      <c r="C1868" s="196" t="s">
        <v>85</v>
      </c>
      <c r="D1868" s="201">
        <v>42115</v>
      </c>
      <c r="E1868" s="196" t="s">
        <v>98</v>
      </c>
      <c r="F1868" s="201">
        <v>43500</v>
      </c>
      <c r="G1868" s="196" t="s">
        <v>152</v>
      </c>
      <c r="H1868" s="198" t="s">
        <v>2064</v>
      </c>
      <c r="I1868" s="196" t="s">
        <v>790</v>
      </c>
      <c r="J1868" s="196" t="s">
        <v>101</v>
      </c>
      <c r="L1868" s="200" t="s">
        <v>101</v>
      </c>
      <c r="M1868" s="198" t="s">
        <v>12029</v>
      </c>
      <c r="N1868" s="198" t="s">
        <v>12030</v>
      </c>
      <c r="O1868" s="196" t="s">
        <v>119</v>
      </c>
      <c r="P1868" s="198" t="s">
        <v>19</v>
      </c>
      <c r="S1868" s="196" t="s">
        <v>42</v>
      </c>
      <c r="T1868" s="202" t="s">
        <v>505</v>
      </c>
      <c r="W1868" s="200" t="s">
        <v>93</v>
      </c>
      <c r="AA1868" s="196" t="s">
        <v>12031</v>
      </c>
      <c r="AC1868" s="200">
        <v>3</v>
      </c>
      <c r="AD1868" s="200" t="s">
        <v>8274</v>
      </c>
      <c r="AE1868" s="203" t="s">
        <v>505</v>
      </c>
      <c r="AF1868" s="212">
        <v>4000</v>
      </c>
    </row>
    <row r="1869" spans="1:33" hidden="1" x14ac:dyDescent="0.25">
      <c r="A1869" s="209">
        <v>121944</v>
      </c>
      <c r="B1869" s="210">
        <v>1</v>
      </c>
      <c r="C1869" s="196" t="s">
        <v>97</v>
      </c>
      <c r="D1869" s="201">
        <v>42116</v>
      </c>
      <c r="E1869" s="196" t="s">
        <v>98</v>
      </c>
      <c r="F1869" s="201">
        <v>44299.875115740739</v>
      </c>
      <c r="G1869" s="196" t="s">
        <v>108</v>
      </c>
      <c r="H1869" s="198" t="s">
        <v>297</v>
      </c>
      <c r="I1869" s="196" t="s">
        <v>292</v>
      </c>
      <c r="J1869" s="196" t="s">
        <v>101</v>
      </c>
      <c r="L1869" s="200" t="s">
        <v>101</v>
      </c>
      <c r="M1869" s="198" t="s">
        <v>762</v>
      </c>
      <c r="O1869" s="196" t="s">
        <v>438</v>
      </c>
      <c r="P1869" s="198" t="s">
        <v>439</v>
      </c>
      <c r="R1869" s="196" t="s">
        <v>39</v>
      </c>
      <c r="S1869" s="196" t="s">
        <v>46</v>
      </c>
      <c r="T1869" s="211">
        <v>0</v>
      </c>
      <c r="U1869" s="201">
        <v>43686</v>
      </c>
      <c r="W1869" s="200" t="s">
        <v>93</v>
      </c>
      <c r="X1869" s="196" t="s">
        <v>13</v>
      </c>
      <c r="Z1869" s="198" t="s">
        <v>763</v>
      </c>
      <c r="AA1869" s="196" t="s">
        <v>12032</v>
      </c>
      <c r="AC1869" s="200">
        <v>2</v>
      </c>
      <c r="AD1869" s="200" t="s">
        <v>8274</v>
      </c>
      <c r="AE1869" s="203" t="s">
        <v>505</v>
      </c>
      <c r="AF1869" s="212">
        <v>84000</v>
      </c>
      <c r="AG1869" s="198" t="s">
        <v>764</v>
      </c>
    </row>
    <row r="1870" spans="1:33" hidden="1" x14ac:dyDescent="0.25">
      <c r="A1870" s="209">
        <v>121944</v>
      </c>
      <c r="B1870" s="210">
        <v>1</v>
      </c>
      <c r="C1870" s="196" t="s">
        <v>97</v>
      </c>
      <c r="D1870" s="201">
        <v>42116</v>
      </c>
      <c r="E1870" s="196" t="s">
        <v>98</v>
      </c>
      <c r="F1870" s="201">
        <v>44299.875115740739</v>
      </c>
      <c r="G1870" s="196" t="s">
        <v>108</v>
      </c>
      <c r="H1870" s="198" t="s">
        <v>297</v>
      </c>
      <c r="I1870" s="196" t="s">
        <v>292</v>
      </c>
      <c r="J1870" s="196" t="s">
        <v>101</v>
      </c>
      <c r="L1870" s="200" t="s">
        <v>101</v>
      </c>
      <c r="M1870" s="198" t="s">
        <v>762</v>
      </c>
      <c r="O1870" s="196" t="s">
        <v>438</v>
      </c>
      <c r="P1870" s="198" t="s">
        <v>439</v>
      </c>
      <c r="R1870" s="196" t="s">
        <v>39</v>
      </c>
      <c r="S1870" s="196" t="s">
        <v>46</v>
      </c>
      <c r="T1870" s="211">
        <v>0</v>
      </c>
      <c r="U1870" s="201">
        <v>43686</v>
      </c>
      <c r="W1870" s="200" t="s">
        <v>93</v>
      </c>
      <c r="X1870" s="196" t="s">
        <v>13</v>
      </c>
      <c r="Z1870" s="198" t="s">
        <v>763</v>
      </c>
      <c r="AA1870" s="196" t="s">
        <v>12033</v>
      </c>
      <c r="AC1870" s="200">
        <v>3</v>
      </c>
      <c r="AD1870" s="200" t="s">
        <v>8274</v>
      </c>
      <c r="AE1870" s="212">
        <v>200000</v>
      </c>
      <c r="AF1870" s="212">
        <v>1040120</v>
      </c>
      <c r="AG1870" s="198" t="s">
        <v>764</v>
      </c>
    </row>
    <row r="1871" spans="1:33" hidden="1" x14ac:dyDescent="0.25">
      <c r="A1871" s="209">
        <v>121948</v>
      </c>
      <c r="B1871" s="210">
        <v>4</v>
      </c>
      <c r="C1871" s="196" t="s">
        <v>114</v>
      </c>
      <c r="D1871" s="201">
        <v>42117</v>
      </c>
      <c r="E1871" s="196" t="s">
        <v>228</v>
      </c>
      <c r="F1871" s="201">
        <v>44308</v>
      </c>
      <c r="G1871" s="196" t="s">
        <v>228</v>
      </c>
      <c r="H1871" s="198" t="s">
        <v>88</v>
      </c>
      <c r="I1871" s="196" t="s">
        <v>12034</v>
      </c>
      <c r="K1871" s="196" t="s">
        <v>12035</v>
      </c>
      <c r="L1871" s="200" t="s">
        <v>183</v>
      </c>
      <c r="M1871" s="198" t="s">
        <v>12036</v>
      </c>
      <c r="O1871" s="196" t="s">
        <v>271</v>
      </c>
      <c r="P1871" s="198" t="s">
        <v>166</v>
      </c>
      <c r="R1871" s="196" t="s">
        <v>39</v>
      </c>
      <c r="S1871" s="196" t="s">
        <v>45</v>
      </c>
      <c r="T1871" s="211">
        <v>0.7</v>
      </c>
      <c r="W1871" s="200" t="s">
        <v>93</v>
      </c>
      <c r="X1871" s="196" t="s">
        <v>103</v>
      </c>
      <c r="Z1871" s="198" t="s">
        <v>12037</v>
      </c>
      <c r="AA1871" s="196" t="s">
        <v>12038</v>
      </c>
      <c r="AC1871" s="200">
        <v>3</v>
      </c>
      <c r="AD1871" s="200" t="s">
        <v>8250</v>
      </c>
      <c r="AE1871" s="203" t="s">
        <v>505</v>
      </c>
      <c r="AF1871" s="212">
        <v>1706672.45</v>
      </c>
    </row>
    <row r="1872" spans="1:33" hidden="1" x14ac:dyDescent="0.25">
      <c r="A1872" s="209">
        <v>122093</v>
      </c>
      <c r="B1872" s="210">
        <v>1</v>
      </c>
      <c r="C1872" s="196" t="s">
        <v>114</v>
      </c>
      <c r="D1872" s="201">
        <v>42158</v>
      </c>
      <c r="E1872" s="196" t="s">
        <v>6662</v>
      </c>
      <c r="F1872" s="201">
        <v>44706</v>
      </c>
      <c r="G1872" s="196" t="s">
        <v>6624</v>
      </c>
      <c r="H1872" s="198" t="s">
        <v>648</v>
      </c>
      <c r="L1872" s="200" t="s">
        <v>4981</v>
      </c>
      <c r="M1872" s="198" t="s">
        <v>12039</v>
      </c>
      <c r="O1872" s="196" t="s">
        <v>5040</v>
      </c>
      <c r="P1872" s="198" t="s">
        <v>19</v>
      </c>
      <c r="R1872" s="196" t="s">
        <v>47</v>
      </c>
      <c r="S1872" s="196" t="s">
        <v>46</v>
      </c>
      <c r="T1872" s="202" t="s">
        <v>505</v>
      </c>
      <c r="W1872" s="200" t="s">
        <v>93</v>
      </c>
      <c r="AA1872" s="196" t="s">
        <v>12040</v>
      </c>
      <c r="AC1872" s="200">
        <v>3</v>
      </c>
      <c r="AD1872" s="200" t="s">
        <v>8274</v>
      </c>
      <c r="AE1872" s="203" t="s">
        <v>505</v>
      </c>
      <c r="AF1872" s="212">
        <v>45067.5</v>
      </c>
    </row>
    <row r="1873" spans="1:33" hidden="1" x14ac:dyDescent="0.25">
      <c r="A1873" s="209">
        <v>122094</v>
      </c>
      <c r="B1873" s="210">
        <v>1</v>
      </c>
      <c r="C1873" s="196" t="s">
        <v>114</v>
      </c>
      <c r="D1873" s="201">
        <v>42158</v>
      </c>
      <c r="E1873" s="196" t="s">
        <v>6662</v>
      </c>
      <c r="F1873" s="201">
        <v>44706</v>
      </c>
      <c r="G1873" s="196" t="s">
        <v>6624</v>
      </c>
      <c r="H1873" s="198" t="s">
        <v>337</v>
      </c>
      <c r="L1873" s="200" t="s">
        <v>4981</v>
      </c>
      <c r="M1873" s="198" t="s">
        <v>12041</v>
      </c>
      <c r="O1873" s="196" t="s">
        <v>5040</v>
      </c>
      <c r="P1873" s="198" t="s">
        <v>19</v>
      </c>
      <c r="R1873" s="196" t="s">
        <v>47</v>
      </c>
      <c r="S1873" s="196" t="s">
        <v>46</v>
      </c>
      <c r="T1873" s="202" t="s">
        <v>505</v>
      </c>
      <c r="W1873" s="200" t="s">
        <v>93</v>
      </c>
      <c r="AA1873" s="196" t="s">
        <v>12042</v>
      </c>
      <c r="AC1873" s="200">
        <v>3</v>
      </c>
      <c r="AD1873" s="200" t="s">
        <v>8274</v>
      </c>
      <c r="AE1873" s="203" t="s">
        <v>505</v>
      </c>
      <c r="AF1873" s="212">
        <v>20385</v>
      </c>
    </row>
    <row r="1874" spans="1:33" ht="36" hidden="1" x14ac:dyDescent="0.25">
      <c r="A1874" s="209">
        <v>122106</v>
      </c>
      <c r="B1874" s="210">
        <v>2</v>
      </c>
      <c r="C1874" s="196" t="s">
        <v>85</v>
      </c>
      <c r="D1874" s="201">
        <v>42159</v>
      </c>
      <c r="E1874" s="196" t="s">
        <v>1397</v>
      </c>
      <c r="F1874" s="201">
        <v>44376</v>
      </c>
      <c r="G1874" s="196" t="s">
        <v>4070</v>
      </c>
      <c r="H1874" s="198" t="s">
        <v>123</v>
      </c>
      <c r="I1874" s="196" t="s">
        <v>12043</v>
      </c>
      <c r="K1874" s="196" t="s">
        <v>12044</v>
      </c>
      <c r="L1874" s="200" t="s">
        <v>183</v>
      </c>
      <c r="M1874" s="198" t="s">
        <v>12045</v>
      </c>
      <c r="N1874" s="198" t="s">
        <v>12046</v>
      </c>
      <c r="O1874" s="196" t="s">
        <v>91</v>
      </c>
      <c r="P1874" s="198" t="s">
        <v>3419</v>
      </c>
      <c r="R1874" s="196" t="s">
        <v>47</v>
      </c>
      <c r="S1874" s="196" t="s">
        <v>45</v>
      </c>
      <c r="T1874" s="211">
        <v>2.67</v>
      </c>
      <c r="W1874" s="200" t="s">
        <v>93</v>
      </c>
      <c r="X1874" s="196" t="s">
        <v>186</v>
      </c>
      <c r="AA1874" s="196" t="s">
        <v>12047</v>
      </c>
      <c r="AB1874" s="196" t="s">
        <v>12048</v>
      </c>
      <c r="AC1874" s="200">
        <v>0</v>
      </c>
      <c r="AD1874" s="200" t="s">
        <v>8231</v>
      </c>
      <c r="AE1874" s="203" t="s">
        <v>505</v>
      </c>
      <c r="AF1874" s="212">
        <v>1000</v>
      </c>
    </row>
    <row r="1875" spans="1:33" ht="36" hidden="1" x14ac:dyDescent="0.25">
      <c r="A1875" s="209">
        <v>122106</v>
      </c>
      <c r="B1875" s="210">
        <v>2</v>
      </c>
      <c r="C1875" s="196" t="s">
        <v>85</v>
      </c>
      <c r="D1875" s="201">
        <v>42159</v>
      </c>
      <c r="E1875" s="196" t="s">
        <v>1397</v>
      </c>
      <c r="F1875" s="201">
        <v>44376</v>
      </c>
      <c r="G1875" s="196" t="s">
        <v>4070</v>
      </c>
      <c r="H1875" s="198" t="s">
        <v>123</v>
      </c>
      <c r="I1875" s="196" t="s">
        <v>12043</v>
      </c>
      <c r="K1875" s="196" t="s">
        <v>12044</v>
      </c>
      <c r="L1875" s="200" t="s">
        <v>183</v>
      </c>
      <c r="M1875" s="198" t="s">
        <v>12045</v>
      </c>
      <c r="N1875" s="198" t="s">
        <v>12046</v>
      </c>
      <c r="O1875" s="196" t="s">
        <v>91</v>
      </c>
      <c r="P1875" s="198" t="s">
        <v>3419</v>
      </c>
      <c r="R1875" s="196" t="s">
        <v>47</v>
      </c>
      <c r="S1875" s="196" t="s">
        <v>45</v>
      </c>
      <c r="T1875" s="211">
        <v>2.67</v>
      </c>
      <c r="W1875" s="200" t="s">
        <v>93</v>
      </c>
      <c r="X1875" s="196" t="s">
        <v>186</v>
      </c>
      <c r="AA1875" s="196" t="s">
        <v>12049</v>
      </c>
      <c r="AB1875" s="196" t="s">
        <v>12048</v>
      </c>
      <c r="AC1875" s="200">
        <v>1</v>
      </c>
      <c r="AD1875" s="200" t="s">
        <v>8231</v>
      </c>
      <c r="AE1875" s="203" t="s">
        <v>505</v>
      </c>
      <c r="AF1875" s="212">
        <v>2404</v>
      </c>
    </row>
    <row r="1876" spans="1:33" ht="36" hidden="1" x14ac:dyDescent="0.25">
      <c r="A1876" s="209">
        <v>122106</v>
      </c>
      <c r="B1876" s="210">
        <v>2</v>
      </c>
      <c r="C1876" s="196" t="s">
        <v>85</v>
      </c>
      <c r="D1876" s="201">
        <v>42159</v>
      </c>
      <c r="E1876" s="196" t="s">
        <v>1397</v>
      </c>
      <c r="F1876" s="201">
        <v>44376</v>
      </c>
      <c r="G1876" s="196" t="s">
        <v>4070</v>
      </c>
      <c r="H1876" s="198" t="s">
        <v>123</v>
      </c>
      <c r="I1876" s="196" t="s">
        <v>12043</v>
      </c>
      <c r="K1876" s="196" t="s">
        <v>12044</v>
      </c>
      <c r="L1876" s="200" t="s">
        <v>183</v>
      </c>
      <c r="M1876" s="198" t="s">
        <v>12045</v>
      </c>
      <c r="N1876" s="198" t="s">
        <v>12046</v>
      </c>
      <c r="O1876" s="196" t="s">
        <v>91</v>
      </c>
      <c r="P1876" s="198" t="s">
        <v>3419</v>
      </c>
      <c r="R1876" s="196" t="s">
        <v>47</v>
      </c>
      <c r="S1876" s="196" t="s">
        <v>45</v>
      </c>
      <c r="T1876" s="211">
        <v>2.67</v>
      </c>
      <c r="W1876" s="200" t="s">
        <v>93</v>
      </c>
      <c r="X1876" s="196" t="s">
        <v>186</v>
      </c>
      <c r="AA1876" s="196" t="s">
        <v>12050</v>
      </c>
      <c r="AB1876" s="196" t="s">
        <v>12048</v>
      </c>
      <c r="AC1876" s="200">
        <v>3</v>
      </c>
      <c r="AD1876" s="200" t="s">
        <v>8231</v>
      </c>
      <c r="AE1876" s="203" t="s">
        <v>505</v>
      </c>
      <c r="AF1876" s="212">
        <v>698076</v>
      </c>
    </row>
    <row r="1877" spans="1:33" hidden="1" x14ac:dyDescent="0.25">
      <c r="A1877" s="209">
        <v>122109</v>
      </c>
      <c r="B1877" s="210">
        <v>2</v>
      </c>
      <c r="C1877" s="196" t="s">
        <v>97</v>
      </c>
      <c r="D1877" s="201">
        <v>42159</v>
      </c>
      <c r="E1877" s="196" t="s">
        <v>2170</v>
      </c>
      <c r="F1877" s="201">
        <v>44281</v>
      </c>
      <c r="G1877" s="196" t="s">
        <v>235</v>
      </c>
      <c r="H1877" s="198" t="s">
        <v>392</v>
      </c>
      <c r="I1877" s="196" t="s">
        <v>1598</v>
      </c>
      <c r="J1877" s="196" t="s">
        <v>101</v>
      </c>
      <c r="L1877" s="200" t="s">
        <v>101</v>
      </c>
      <c r="M1877" s="198" t="s">
        <v>12051</v>
      </c>
      <c r="N1877" s="198" t="s">
        <v>12052</v>
      </c>
      <c r="O1877" s="196" t="s">
        <v>157</v>
      </c>
      <c r="P1877" s="198" t="s">
        <v>158</v>
      </c>
      <c r="Q1877" s="198" t="s">
        <v>12053</v>
      </c>
      <c r="R1877" s="196" t="s">
        <v>47</v>
      </c>
      <c r="S1877" s="196" t="s">
        <v>46</v>
      </c>
      <c r="T1877" s="211">
        <v>11.99</v>
      </c>
      <c r="U1877" s="201">
        <v>42412</v>
      </c>
      <c r="V1877" s="196" t="s">
        <v>1867</v>
      </c>
      <c r="W1877" s="200" t="s">
        <v>93</v>
      </c>
      <c r="X1877" s="196" t="s">
        <v>103</v>
      </c>
      <c r="AA1877" s="196" t="s">
        <v>12054</v>
      </c>
      <c r="AB1877" s="196" t="s">
        <v>12055</v>
      </c>
      <c r="AC1877" s="200">
        <v>3</v>
      </c>
      <c r="AD1877" s="200" t="s">
        <v>8250</v>
      </c>
      <c r="AE1877" s="203" t="s">
        <v>505</v>
      </c>
      <c r="AF1877" s="212">
        <v>161000</v>
      </c>
      <c r="AG1877" s="198" t="s">
        <v>12056</v>
      </c>
    </row>
    <row r="1878" spans="1:33" hidden="1" x14ac:dyDescent="0.25">
      <c r="A1878" s="209">
        <v>122109</v>
      </c>
      <c r="B1878" s="210">
        <v>2</v>
      </c>
      <c r="C1878" s="196" t="s">
        <v>97</v>
      </c>
      <c r="D1878" s="201">
        <v>42159</v>
      </c>
      <c r="E1878" s="196" t="s">
        <v>2170</v>
      </c>
      <c r="F1878" s="201">
        <v>44281</v>
      </c>
      <c r="G1878" s="196" t="s">
        <v>235</v>
      </c>
      <c r="H1878" s="198" t="s">
        <v>392</v>
      </c>
      <c r="I1878" s="196" t="s">
        <v>1598</v>
      </c>
      <c r="J1878" s="196" t="s">
        <v>101</v>
      </c>
      <c r="L1878" s="200" t="s">
        <v>101</v>
      </c>
      <c r="M1878" s="198" t="s">
        <v>12051</v>
      </c>
      <c r="N1878" s="198" t="s">
        <v>12052</v>
      </c>
      <c r="O1878" s="196" t="s">
        <v>157</v>
      </c>
      <c r="P1878" s="198" t="s">
        <v>158</v>
      </c>
      <c r="Q1878" s="198" t="s">
        <v>12053</v>
      </c>
      <c r="R1878" s="196" t="s">
        <v>47</v>
      </c>
      <c r="S1878" s="196" t="s">
        <v>46</v>
      </c>
      <c r="T1878" s="211">
        <v>11.99</v>
      </c>
      <c r="U1878" s="201">
        <v>42412</v>
      </c>
      <c r="V1878" s="196" t="s">
        <v>1867</v>
      </c>
      <c r="W1878" s="200" t="s">
        <v>93</v>
      </c>
      <c r="X1878" s="196" t="s">
        <v>103</v>
      </c>
      <c r="AA1878" s="196" t="s">
        <v>12057</v>
      </c>
      <c r="AB1878" s="196" t="s">
        <v>12055</v>
      </c>
      <c r="AC1878" s="200">
        <v>8</v>
      </c>
      <c r="AD1878" s="200" t="s">
        <v>8250</v>
      </c>
      <c r="AE1878" s="203" t="s">
        <v>505</v>
      </c>
      <c r="AF1878" s="212">
        <v>950000</v>
      </c>
      <c r="AG1878" s="198" t="s">
        <v>12056</v>
      </c>
    </row>
    <row r="1879" spans="1:33" hidden="1" x14ac:dyDescent="0.25">
      <c r="A1879" s="209">
        <v>122118</v>
      </c>
      <c r="B1879" s="210">
        <v>1</v>
      </c>
      <c r="C1879" s="196" t="s">
        <v>97</v>
      </c>
      <c r="D1879" s="201">
        <v>42160</v>
      </c>
      <c r="E1879" s="196" t="s">
        <v>1892</v>
      </c>
      <c r="F1879" s="201">
        <v>44538</v>
      </c>
      <c r="G1879" s="196" t="s">
        <v>161</v>
      </c>
      <c r="H1879" s="198" t="s">
        <v>722</v>
      </c>
      <c r="I1879" s="196" t="s">
        <v>1451</v>
      </c>
      <c r="J1879" s="196" t="s">
        <v>101</v>
      </c>
      <c r="L1879" s="200" t="s">
        <v>101</v>
      </c>
      <c r="M1879" s="198" t="s">
        <v>12058</v>
      </c>
      <c r="N1879" s="198" t="s">
        <v>12059</v>
      </c>
      <c r="O1879" s="196" t="s">
        <v>1836</v>
      </c>
      <c r="P1879" s="198" t="s">
        <v>1902</v>
      </c>
      <c r="R1879" s="196" t="s">
        <v>47</v>
      </c>
      <c r="S1879" s="196" t="s">
        <v>45</v>
      </c>
      <c r="T1879" s="211">
        <v>0.27500000000000002</v>
      </c>
      <c r="U1879" s="201">
        <v>43637</v>
      </c>
      <c r="W1879" s="200" t="s">
        <v>93</v>
      </c>
      <c r="X1879" s="196" t="s">
        <v>103</v>
      </c>
      <c r="AA1879" s="196" t="s">
        <v>12060</v>
      </c>
      <c r="AB1879" s="196" t="s">
        <v>12061</v>
      </c>
      <c r="AC1879" s="200">
        <v>0</v>
      </c>
      <c r="AD1879" s="200" t="s">
        <v>8231</v>
      </c>
      <c r="AE1879" s="203" t="s">
        <v>505</v>
      </c>
      <c r="AF1879" s="212">
        <v>134400</v>
      </c>
      <c r="AG1879" s="198" t="s">
        <v>12062</v>
      </c>
    </row>
    <row r="1880" spans="1:33" hidden="1" x14ac:dyDescent="0.25">
      <c r="A1880" s="209">
        <v>122118</v>
      </c>
      <c r="B1880" s="210">
        <v>1</v>
      </c>
      <c r="C1880" s="196" t="s">
        <v>97</v>
      </c>
      <c r="D1880" s="201">
        <v>42160</v>
      </c>
      <c r="E1880" s="196" t="s">
        <v>1892</v>
      </c>
      <c r="F1880" s="201">
        <v>44538</v>
      </c>
      <c r="G1880" s="196" t="s">
        <v>161</v>
      </c>
      <c r="H1880" s="198" t="s">
        <v>722</v>
      </c>
      <c r="I1880" s="196" t="s">
        <v>1451</v>
      </c>
      <c r="J1880" s="196" t="s">
        <v>101</v>
      </c>
      <c r="L1880" s="200" t="s">
        <v>101</v>
      </c>
      <c r="M1880" s="198" t="s">
        <v>12058</v>
      </c>
      <c r="N1880" s="198" t="s">
        <v>12059</v>
      </c>
      <c r="O1880" s="196" t="s">
        <v>1836</v>
      </c>
      <c r="P1880" s="198" t="s">
        <v>1902</v>
      </c>
      <c r="R1880" s="196" t="s">
        <v>47</v>
      </c>
      <c r="S1880" s="196" t="s">
        <v>45</v>
      </c>
      <c r="T1880" s="211">
        <v>0.27500000000000002</v>
      </c>
      <c r="U1880" s="201">
        <v>43637</v>
      </c>
      <c r="W1880" s="200" t="s">
        <v>93</v>
      </c>
      <c r="X1880" s="196" t="s">
        <v>103</v>
      </c>
      <c r="AA1880" s="196" t="s">
        <v>12063</v>
      </c>
      <c r="AB1880" s="196" t="s">
        <v>12061</v>
      </c>
      <c r="AC1880" s="200">
        <v>1</v>
      </c>
      <c r="AD1880" s="200" t="s">
        <v>8231</v>
      </c>
      <c r="AE1880" s="203" t="s">
        <v>505</v>
      </c>
      <c r="AF1880" s="212">
        <v>20000</v>
      </c>
      <c r="AG1880" s="198" t="s">
        <v>12062</v>
      </c>
    </row>
    <row r="1881" spans="1:33" hidden="1" x14ac:dyDescent="0.25">
      <c r="A1881" s="209">
        <v>122118</v>
      </c>
      <c r="B1881" s="210">
        <v>1</v>
      </c>
      <c r="C1881" s="196" t="s">
        <v>97</v>
      </c>
      <c r="D1881" s="201">
        <v>42160</v>
      </c>
      <c r="E1881" s="196" t="s">
        <v>1892</v>
      </c>
      <c r="F1881" s="201">
        <v>44538</v>
      </c>
      <c r="G1881" s="196" t="s">
        <v>161</v>
      </c>
      <c r="H1881" s="198" t="s">
        <v>722</v>
      </c>
      <c r="I1881" s="196" t="s">
        <v>1451</v>
      </c>
      <c r="J1881" s="196" t="s">
        <v>101</v>
      </c>
      <c r="L1881" s="200" t="s">
        <v>101</v>
      </c>
      <c r="M1881" s="198" t="s">
        <v>12058</v>
      </c>
      <c r="N1881" s="198" t="s">
        <v>12059</v>
      </c>
      <c r="O1881" s="196" t="s">
        <v>1836</v>
      </c>
      <c r="P1881" s="198" t="s">
        <v>1902</v>
      </c>
      <c r="R1881" s="196" t="s">
        <v>47</v>
      </c>
      <c r="S1881" s="196" t="s">
        <v>45</v>
      </c>
      <c r="T1881" s="211">
        <v>0.27500000000000002</v>
      </c>
      <c r="U1881" s="201">
        <v>43637</v>
      </c>
      <c r="W1881" s="200" t="s">
        <v>93</v>
      </c>
      <c r="X1881" s="196" t="s">
        <v>103</v>
      </c>
      <c r="AA1881" s="196" t="s">
        <v>12064</v>
      </c>
      <c r="AB1881" s="196" t="s">
        <v>12061</v>
      </c>
      <c r="AC1881" s="200">
        <v>2</v>
      </c>
      <c r="AD1881" s="200" t="s">
        <v>8231</v>
      </c>
      <c r="AE1881" s="203" t="s">
        <v>505</v>
      </c>
      <c r="AF1881" s="212">
        <v>119000</v>
      </c>
      <c r="AG1881" s="198" t="s">
        <v>12062</v>
      </c>
    </row>
    <row r="1882" spans="1:33" hidden="1" x14ac:dyDescent="0.25">
      <c r="A1882" s="209">
        <v>122118</v>
      </c>
      <c r="B1882" s="210">
        <v>1</v>
      </c>
      <c r="C1882" s="196" t="s">
        <v>97</v>
      </c>
      <c r="D1882" s="201">
        <v>42160</v>
      </c>
      <c r="E1882" s="196" t="s">
        <v>1892</v>
      </c>
      <c r="F1882" s="201">
        <v>44538</v>
      </c>
      <c r="G1882" s="196" t="s">
        <v>161</v>
      </c>
      <c r="H1882" s="198" t="s">
        <v>722</v>
      </c>
      <c r="I1882" s="196" t="s">
        <v>1451</v>
      </c>
      <c r="J1882" s="196" t="s">
        <v>101</v>
      </c>
      <c r="L1882" s="200" t="s">
        <v>101</v>
      </c>
      <c r="M1882" s="198" t="s">
        <v>12058</v>
      </c>
      <c r="N1882" s="198" t="s">
        <v>12059</v>
      </c>
      <c r="O1882" s="196" t="s">
        <v>1836</v>
      </c>
      <c r="P1882" s="198" t="s">
        <v>1902</v>
      </c>
      <c r="R1882" s="196" t="s">
        <v>47</v>
      </c>
      <c r="S1882" s="196" t="s">
        <v>45</v>
      </c>
      <c r="T1882" s="211">
        <v>0.27500000000000002</v>
      </c>
      <c r="U1882" s="201">
        <v>43637</v>
      </c>
      <c r="W1882" s="200" t="s">
        <v>93</v>
      </c>
      <c r="X1882" s="196" t="s">
        <v>103</v>
      </c>
      <c r="AA1882" s="196" t="s">
        <v>12065</v>
      </c>
      <c r="AB1882" s="196" t="s">
        <v>12061</v>
      </c>
      <c r="AC1882" s="200">
        <v>3</v>
      </c>
      <c r="AD1882" s="200" t="s">
        <v>8231</v>
      </c>
      <c r="AE1882" s="203" t="s">
        <v>505</v>
      </c>
      <c r="AF1882" s="212">
        <v>1704100</v>
      </c>
      <c r="AG1882" s="198" t="s">
        <v>12062</v>
      </c>
    </row>
    <row r="1883" spans="1:33" hidden="1" x14ac:dyDescent="0.25">
      <c r="A1883" s="209">
        <v>122135</v>
      </c>
      <c r="B1883" s="210">
        <v>4</v>
      </c>
      <c r="C1883" s="196" t="s">
        <v>85</v>
      </c>
      <c r="D1883" s="201">
        <v>42172</v>
      </c>
      <c r="E1883" s="196" t="s">
        <v>195</v>
      </c>
      <c r="F1883" s="201">
        <v>44287</v>
      </c>
      <c r="G1883" s="196" t="s">
        <v>666</v>
      </c>
      <c r="H1883" s="198" t="s">
        <v>1099</v>
      </c>
      <c r="I1883" s="196" t="s">
        <v>12066</v>
      </c>
      <c r="K1883" s="196" t="s">
        <v>12067</v>
      </c>
      <c r="L1883" s="200" t="s">
        <v>183</v>
      </c>
      <c r="M1883" s="198" t="s">
        <v>12068</v>
      </c>
      <c r="O1883" s="196" t="s">
        <v>40</v>
      </c>
      <c r="P1883" s="198" t="s">
        <v>166</v>
      </c>
      <c r="R1883" s="196" t="s">
        <v>39</v>
      </c>
      <c r="S1883" s="196" t="s">
        <v>45</v>
      </c>
      <c r="T1883" s="211">
        <v>1.4999999999999999E-2</v>
      </c>
      <c r="U1883" s="201">
        <v>45884</v>
      </c>
      <c r="W1883" s="200" t="s">
        <v>93</v>
      </c>
      <c r="X1883" s="196" t="s">
        <v>186</v>
      </c>
      <c r="Z1883" s="198" t="s">
        <v>12069</v>
      </c>
      <c r="AA1883" s="196" t="s">
        <v>12070</v>
      </c>
      <c r="AB1883" s="196" t="s">
        <v>12071</v>
      </c>
      <c r="AC1883" s="200">
        <v>0</v>
      </c>
      <c r="AD1883" s="200" t="s">
        <v>8231</v>
      </c>
      <c r="AE1883" s="203" t="s">
        <v>505</v>
      </c>
      <c r="AF1883" s="212">
        <v>105000</v>
      </c>
    </row>
    <row r="1884" spans="1:33" hidden="1" x14ac:dyDescent="0.25">
      <c r="A1884" s="209">
        <v>122135</v>
      </c>
      <c r="B1884" s="210">
        <v>4</v>
      </c>
      <c r="C1884" s="196" t="s">
        <v>85</v>
      </c>
      <c r="D1884" s="201">
        <v>42172</v>
      </c>
      <c r="E1884" s="196" t="s">
        <v>195</v>
      </c>
      <c r="F1884" s="201">
        <v>44287</v>
      </c>
      <c r="G1884" s="196" t="s">
        <v>666</v>
      </c>
      <c r="H1884" s="198" t="s">
        <v>1099</v>
      </c>
      <c r="I1884" s="196" t="s">
        <v>12066</v>
      </c>
      <c r="K1884" s="196" t="s">
        <v>12067</v>
      </c>
      <c r="L1884" s="200" t="s">
        <v>183</v>
      </c>
      <c r="M1884" s="198" t="s">
        <v>12068</v>
      </c>
      <c r="O1884" s="196" t="s">
        <v>40</v>
      </c>
      <c r="P1884" s="198" t="s">
        <v>166</v>
      </c>
      <c r="R1884" s="196" t="s">
        <v>39</v>
      </c>
      <c r="S1884" s="196" t="s">
        <v>45</v>
      </c>
      <c r="T1884" s="211">
        <v>1.4999999999999999E-2</v>
      </c>
      <c r="U1884" s="201">
        <v>45884</v>
      </c>
      <c r="W1884" s="200" t="s">
        <v>93</v>
      </c>
      <c r="X1884" s="196" t="s">
        <v>186</v>
      </c>
      <c r="Z1884" s="198" t="s">
        <v>12069</v>
      </c>
      <c r="AA1884" s="196" t="s">
        <v>12072</v>
      </c>
      <c r="AB1884" s="196" t="s">
        <v>12071</v>
      </c>
      <c r="AC1884" s="200">
        <v>1</v>
      </c>
      <c r="AD1884" s="200" t="s">
        <v>8231</v>
      </c>
      <c r="AE1884" s="203" t="s">
        <v>505</v>
      </c>
      <c r="AF1884" s="212">
        <v>65700</v>
      </c>
    </row>
    <row r="1885" spans="1:33" hidden="1" x14ac:dyDescent="0.25">
      <c r="A1885" s="209">
        <v>122143</v>
      </c>
      <c r="B1885" s="210">
        <v>2</v>
      </c>
      <c r="C1885" s="196" t="s">
        <v>114</v>
      </c>
      <c r="D1885" s="201">
        <v>42174</v>
      </c>
      <c r="E1885" s="196" t="s">
        <v>98</v>
      </c>
      <c r="F1885" s="201">
        <v>44551</v>
      </c>
      <c r="G1885" s="196" t="s">
        <v>98</v>
      </c>
      <c r="H1885" s="198" t="s">
        <v>392</v>
      </c>
      <c r="I1885" s="196" t="s">
        <v>1598</v>
      </c>
      <c r="J1885" s="196" t="s">
        <v>101</v>
      </c>
      <c r="L1885" s="200" t="s">
        <v>101</v>
      </c>
      <c r="M1885" s="198" t="s">
        <v>1599</v>
      </c>
      <c r="O1885" s="196" t="s">
        <v>438</v>
      </c>
      <c r="P1885" s="198" t="s">
        <v>439</v>
      </c>
      <c r="R1885" s="196" t="s">
        <v>39</v>
      </c>
      <c r="S1885" s="196" t="s">
        <v>46</v>
      </c>
      <c r="T1885" s="211">
        <v>0.01</v>
      </c>
      <c r="U1885" s="201">
        <v>43812</v>
      </c>
      <c r="W1885" s="200" t="s">
        <v>93</v>
      </c>
      <c r="X1885" s="196" t="s">
        <v>103</v>
      </c>
      <c r="Z1885" s="198" t="s">
        <v>1600</v>
      </c>
      <c r="AA1885" s="196" t="s">
        <v>12073</v>
      </c>
      <c r="AC1885" s="200">
        <v>3</v>
      </c>
      <c r="AD1885" s="200" t="s">
        <v>8274</v>
      </c>
      <c r="AE1885" s="212">
        <v>344439.46</v>
      </c>
      <c r="AF1885" s="212">
        <v>1056754.46</v>
      </c>
      <c r="AG1885" s="198" t="s">
        <v>1601</v>
      </c>
    </row>
    <row r="1886" spans="1:33" hidden="1" x14ac:dyDescent="0.25">
      <c r="A1886" s="209">
        <v>122156</v>
      </c>
      <c r="B1886" s="210">
        <v>1</v>
      </c>
      <c r="C1886" s="196" t="s">
        <v>85</v>
      </c>
      <c r="D1886" s="201">
        <v>42180</v>
      </c>
      <c r="E1886" s="196" t="s">
        <v>195</v>
      </c>
      <c r="F1886" s="201">
        <v>43712</v>
      </c>
      <c r="G1886" s="196" t="s">
        <v>1397</v>
      </c>
      <c r="H1886" s="198" t="s">
        <v>337</v>
      </c>
      <c r="K1886" s="196" t="s">
        <v>12074</v>
      </c>
      <c r="L1886" s="200" t="s">
        <v>183</v>
      </c>
      <c r="M1886" s="198" t="s">
        <v>12075</v>
      </c>
      <c r="N1886" s="198" t="s">
        <v>12076</v>
      </c>
      <c r="O1886" s="196" t="s">
        <v>40</v>
      </c>
      <c r="P1886" s="198" t="s">
        <v>166</v>
      </c>
      <c r="R1886" s="196" t="s">
        <v>39</v>
      </c>
      <c r="S1886" s="196" t="s">
        <v>45</v>
      </c>
      <c r="T1886" s="211">
        <v>3.5000000000000003E-2</v>
      </c>
      <c r="U1886" s="201">
        <v>45100</v>
      </c>
      <c r="W1886" s="200" t="s">
        <v>93</v>
      </c>
      <c r="X1886" s="196" t="s">
        <v>103</v>
      </c>
      <c r="Z1886" s="198" t="s">
        <v>12077</v>
      </c>
      <c r="AA1886" s="196" t="s">
        <v>12078</v>
      </c>
      <c r="AB1886" s="196" t="s">
        <v>12079</v>
      </c>
      <c r="AC1886" s="200">
        <v>0</v>
      </c>
      <c r="AD1886" s="200" t="s">
        <v>8231</v>
      </c>
      <c r="AE1886" s="203" t="s">
        <v>505</v>
      </c>
      <c r="AF1886" s="212">
        <v>130300.7</v>
      </c>
    </row>
    <row r="1887" spans="1:33" hidden="1" x14ac:dyDescent="0.25">
      <c r="A1887" s="209">
        <v>122156</v>
      </c>
      <c r="B1887" s="210">
        <v>1</v>
      </c>
      <c r="C1887" s="196" t="s">
        <v>85</v>
      </c>
      <c r="D1887" s="201">
        <v>42180</v>
      </c>
      <c r="E1887" s="196" t="s">
        <v>195</v>
      </c>
      <c r="F1887" s="201">
        <v>43712</v>
      </c>
      <c r="G1887" s="196" t="s">
        <v>1397</v>
      </c>
      <c r="H1887" s="198" t="s">
        <v>337</v>
      </c>
      <c r="K1887" s="196" t="s">
        <v>12074</v>
      </c>
      <c r="L1887" s="200" t="s">
        <v>183</v>
      </c>
      <c r="M1887" s="198" t="s">
        <v>12075</v>
      </c>
      <c r="N1887" s="198" t="s">
        <v>12076</v>
      </c>
      <c r="O1887" s="196" t="s">
        <v>40</v>
      </c>
      <c r="P1887" s="198" t="s">
        <v>166</v>
      </c>
      <c r="R1887" s="196" t="s">
        <v>39</v>
      </c>
      <c r="S1887" s="196" t="s">
        <v>45</v>
      </c>
      <c r="T1887" s="211">
        <v>3.5000000000000003E-2</v>
      </c>
      <c r="U1887" s="201">
        <v>45100</v>
      </c>
      <c r="W1887" s="200" t="s">
        <v>93</v>
      </c>
      <c r="X1887" s="196" t="s">
        <v>103</v>
      </c>
      <c r="Z1887" s="198" t="s">
        <v>12077</v>
      </c>
      <c r="AA1887" s="196" t="s">
        <v>12080</v>
      </c>
      <c r="AB1887" s="196" t="s">
        <v>12079</v>
      </c>
      <c r="AC1887" s="200">
        <v>1</v>
      </c>
      <c r="AD1887" s="200" t="s">
        <v>8231</v>
      </c>
      <c r="AE1887" s="203" t="s">
        <v>505</v>
      </c>
      <c r="AF1887" s="212">
        <v>142000</v>
      </c>
    </row>
    <row r="1888" spans="1:33" hidden="1" x14ac:dyDescent="0.25">
      <c r="A1888" s="209">
        <v>122173</v>
      </c>
      <c r="B1888" s="210">
        <v>2</v>
      </c>
      <c r="C1888" s="196" t="s">
        <v>114</v>
      </c>
      <c r="D1888" s="201">
        <v>42186</v>
      </c>
      <c r="E1888" s="196" t="s">
        <v>98</v>
      </c>
      <c r="F1888" s="201">
        <v>44276</v>
      </c>
      <c r="G1888" s="196" t="s">
        <v>98</v>
      </c>
      <c r="H1888" s="198" t="s">
        <v>1572</v>
      </c>
      <c r="I1888" s="196" t="s">
        <v>1639</v>
      </c>
      <c r="J1888" s="196" t="s">
        <v>101</v>
      </c>
      <c r="L1888" s="200" t="s">
        <v>101</v>
      </c>
      <c r="M1888" s="198" t="s">
        <v>12081</v>
      </c>
      <c r="O1888" s="196" t="s">
        <v>438</v>
      </c>
      <c r="P1888" s="198" t="s">
        <v>439</v>
      </c>
      <c r="R1888" s="196" t="s">
        <v>39</v>
      </c>
      <c r="S1888" s="196" t="s">
        <v>46</v>
      </c>
      <c r="T1888" s="211">
        <v>3.5000000000000003E-2</v>
      </c>
      <c r="U1888" s="201">
        <v>43504</v>
      </c>
      <c r="W1888" s="200" t="s">
        <v>93</v>
      </c>
      <c r="X1888" s="196" t="s">
        <v>103</v>
      </c>
      <c r="Z1888" s="198" t="s">
        <v>12082</v>
      </c>
      <c r="AA1888" s="196" t="s">
        <v>12083</v>
      </c>
      <c r="AC1888" s="200">
        <v>3</v>
      </c>
      <c r="AD1888" s="200" t="s">
        <v>8274</v>
      </c>
      <c r="AE1888" s="203" t="s">
        <v>505</v>
      </c>
      <c r="AF1888" s="212">
        <v>447806.93</v>
      </c>
      <c r="AG1888" s="198" t="s">
        <v>12084</v>
      </c>
    </row>
    <row r="1889" spans="1:33" ht="108" hidden="1" x14ac:dyDescent="0.25">
      <c r="A1889" s="209">
        <v>122323</v>
      </c>
      <c r="B1889" s="210">
        <v>1</v>
      </c>
      <c r="C1889" s="196" t="s">
        <v>122</v>
      </c>
      <c r="D1889" s="201">
        <v>42228</v>
      </c>
      <c r="E1889" s="196" t="s">
        <v>1892</v>
      </c>
      <c r="F1889" s="201">
        <v>44299</v>
      </c>
      <c r="G1889" s="196" t="s">
        <v>161</v>
      </c>
      <c r="H1889" s="198" t="s">
        <v>297</v>
      </c>
      <c r="I1889" s="196" t="s">
        <v>292</v>
      </c>
      <c r="J1889" s="196" t="s">
        <v>101</v>
      </c>
      <c r="L1889" s="200" t="s">
        <v>101</v>
      </c>
      <c r="M1889" s="198" t="s">
        <v>12085</v>
      </c>
      <c r="N1889" s="198" t="s">
        <v>12086</v>
      </c>
      <c r="O1889" s="196" t="s">
        <v>1836</v>
      </c>
      <c r="P1889" s="198" t="s">
        <v>1835</v>
      </c>
      <c r="R1889" s="196" t="s">
        <v>47</v>
      </c>
      <c r="S1889" s="196" t="s">
        <v>45</v>
      </c>
      <c r="T1889" s="211">
        <v>0.4</v>
      </c>
      <c r="U1889" s="201">
        <v>44281</v>
      </c>
      <c r="W1889" s="200" t="s">
        <v>93</v>
      </c>
      <c r="X1889" s="196" t="s">
        <v>13</v>
      </c>
      <c r="AA1889" s="196" t="s">
        <v>12087</v>
      </c>
      <c r="AC1889" s="200">
        <v>1</v>
      </c>
      <c r="AD1889" s="200" t="s">
        <v>8250</v>
      </c>
      <c r="AE1889" s="203" t="s">
        <v>505</v>
      </c>
      <c r="AF1889" s="212">
        <v>20000</v>
      </c>
      <c r="AG1889" s="198" t="s">
        <v>12088</v>
      </c>
    </row>
    <row r="1890" spans="1:33" ht="108" hidden="1" x14ac:dyDescent="0.25">
      <c r="A1890" s="209">
        <v>122323</v>
      </c>
      <c r="B1890" s="210">
        <v>1</v>
      </c>
      <c r="C1890" s="196" t="s">
        <v>122</v>
      </c>
      <c r="D1890" s="201">
        <v>42228</v>
      </c>
      <c r="E1890" s="196" t="s">
        <v>1892</v>
      </c>
      <c r="F1890" s="201">
        <v>44299</v>
      </c>
      <c r="G1890" s="196" t="s">
        <v>161</v>
      </c>
      <c r="H1890" s="198" t="s">
        <v>297</v>
      </c>
      <c r="I1890" s="196" t="s">
        <v>292</v>
      </c>
      <c r="J1890" s="196" t="s">
        <v>101</v>
      </c>
      <c r="L1890" s="200" t="s">
        <v>101</v>
      </c>
      <c r="M1890" s="198" t="s">
        <v>12085</v>
      </c>
      <c r="N1890" s="198" t="s">
        <v>12086</v>
      </c>
      <c r="O1890" s="196" t="s">
        <v>1836</v>
      </c>
      <c r="P1890" s="198" t="s">
        <v>1835</v>
      </c>
      <c r="R1890" s="196" t="s">
        <v>47</v>
      </c>
      <c r="S1890" s="196" t="s">
        <v>45</v>
      </c>
      <c r="T1890" s="211">
        <v>0.4</v>
      </c>
      <c r="U1890" s="201">
        <v>44281</v>
      </c>
      <c r="W1890" s="200" t="s">
        <v>93</v>
      </c>
      <c r="X1890" s="196" t="s">
        <v>13</v>
      </c>
      <c r="AA1890" s="196" t="s">
        <v>12089</v>
      </c>
      <c r="AC1890" s="200">
        <v>2</v>
      </c>
      <c r="AD1890" s="200" t="s">
        <v>8250</v>
      </c>
      <c r="AE1890" s="203" t="s">
        <v>505</v>
      </c>
      <c r="AF1890" s="212">
        <v>10000</v>
      </c>
      <c r="AG1890" s="198" t="s">
        <v>12088</v>
      </c>
    </row>
    <row r="1891" spans="1:33" ht="108" hidden="1" x14ac:dyDescent="0.25">
      <c r="A1891" s="209">
        <v>122323</v>
      </c>
      <c r="B1891" s="210">
        <v>1</v>
      </c>
      <c r="C1891" s="196" t="s">
        <v>122</v>
      </c>
      <c r="D1891" s="201">
        <v>42228</v>
      </c>
      <c r="E1891" s="196" t="s">
        <v>1892</v>
      </c>
      <c r="F1891" s="201">
        <v>44299</v>
      </c>
      <c r="G1891" s="196" t="s">
        <v>161</v>
      </c>
      <c r="H1891" s="198" t="s">
        <v>297</v>
      </c>
      <c r="I1891" s="196" t="s">
        <v>292</v>
      </c>
      <c r="J1891" s="196" t="s">
        <v>101</v>
      </c>
      <c r="L1891" s="200" t="s">
        <v>101</v>
      </c>
      <c r="M1891" s="198" t="s">
        <v>12085</v>
      </c>
      <c r="N1891" s="198" t="s">
        <v>12086</v>
      </c>
      <c r="O1891" s="196" t="s">
        <v>1836</v>
      </c>
      <c r="P1891" s="198" t="s">
        <v>1835</v>
      </c>
      <c r="R1891" s="196" t="s">
        <v>47</v>
      </c>
      <c r="S1891" s="196" t="s">
        <v>45</v>
      </c>
      <c r="T1891" s="211">
        <v>0.4</v>
      </c>
      <c r="U1891" s="201">
        <v>44281</v>
      </c>
      <c r="W1891" s="200" t="s">
        <v>93</v>
      </c>
      <c r="X1891" s="196" t="s">
        <v>13</v>
      </c>
      <c r="AA1891" s="196" t="s">
        <v>12090</v>
      </c>
      <c r="AB1891" s="196" t="s">
        <v>12091</v>
      </c>
      <c r="AC1891" s="200">
        <v>3</v>
      </c>
      <c r="AD1891" s="200" t="s">
        <v>8231</v>
      </c>
      <c r="AE1891" s="203" t="s">
        <v>505</v>
      </c>
      <c r="AF1891" s="212">
        <v>1536479</v>
      </c>
      <c r="AG1891" s="198" t="s">
        <v>12088</v>
      </c>
    </row>
    <row r="1892" spans="1:33" hidden="1" x14ac:dyDescent="0.25">
      <c r="A1892" s="209">
        <v>122332</v>
      </c>
      <c r="B1892" s="210">
        <v>2</v>
      </c>
      <c r="C1892" s="196" t="s">
        <v>85</v>
      </c>
      <c r="D1892" s="201">
        <v>42230</v>
      </c>
      <c r="E1892" s="196" t="s">
        <v>195</v>
      </c>
      <c r="F1892" s="201">
        <v>44543</v>
      </c>
      <c r="G1892" s="196" t="s">
        <v>98</v>
      </c>
      <c r="H1892" s="198" t="s">
        <v>460</v>
      </c>
      <c r="I1892" s="196" t="s">
        <v>990</v>
      </c>
      <c r="K1892" s="196" t="s">
        <v>991</v>
      </c>
      <c r="L1892" s="200" t="s">
        <v>183</v>
      </c>
      <c r="M1892" s="198" t="s">
        <v>992</v>
      </c>
      <c r="O1892" s="196" t="s">
        <v>40</v>
      </c>
      <c r="P1892" s="198" t="s">
        <v>166</v>
      </c>
      <c r="R1892" s="196" t="s">
        <v>39</v>
      </c>
      <c r="S1892" s="196" t="s">
        <v>45</v>
      </c>
      <c r="T1892" s="211">
        <v>0.04</v>
      </c>
      <c r="U1892" s="201">
        <v>45268</v>
      </c>
      <c r="W1892" s="200" t="s">
        <v>93</v>
      </c>
      <c r="X1892" s="196" t="s">
        <v>186</v>
      </c>
      <c r="Z1892" s="198" t="s">
        <v>993</v>
      </c>
      <c r="AA1892" s="196" t="s">
        <v>12092</v>
      </c>
      <c r="AC1892" s="200">
        <v>0</v>
      </c>
      <c r="AD1892" s="200" t="s">
        <v>8250</v>
      </c>
      <c r="AE1892" s="203" t="s">
        <v>505</v>
      </c>
      <c r="AF1892" s="212">
        <v>381000</v>
      </c>
    </row>
    <row r="1893" spans="1:33" hidden="1" x14ac:dyDescent="0.25">
      <c r="A1893" s="209">
        <v>122332</v>
      </c>
      <c r="B1893" s="210">
        <v>2</v>
      </c>
      <c r="C1893" s="196" t="s">
        <v>85</v>
      </c>
      <c r="D1893" s="201">
        <v>42230</v>
      </c>
      <c r="E1893" s="196" t="s">
        <v>195</v>
      </c>
      <c r="F1893" s="201">
        <v>44543</v>
      </c>
      <c r="G1893" s="196" t="s">
        <v>98</v>
      </c>
      <c r="H1893" s="198" t="s">
        <v>460</v>
      </c>
      <c r="I1893" s="196" t="s">
        <v>990</v>
      </c>
      <c r="K1893" s="196" t="s">
        <v>991</v>
      </c>
      <c r="L1893" s="200" t="s">
        <v>183</v>
      </c>
      <c r="M1893" s="198" t="s">
        <v>992</v>
      </c>
      <c r="O1893" s="196" t="s">
        <v>40</v>
      </c>
      <c r="P1893" s="198" t="s">
        <v>166</v>
      </c>
      <c r="R1893" s="196" t="s">
        <v>39</v>
      </c>
      <c r="S1893" s="196" t="s">
        <v>45</v>
      </c>
      <c r="T1893" s="211">
        <v>0.04</v>
      </c>
      <c r="U1893" s="201">
        <v>45268</v>
      </c>
      <c r="W1893" s="200" t="s">
        <v>93</v>
      </c>
      <c r="X1893" s="196" t="s">
        <v>186</v>
      </c>
      <c r="Z1893" s="198" t="s">
        <v>993</v>
      </c>
      <c r="AA1893" s="196" t="s">
        <v>12093</v>
      </c>
      <c r="AC1893" s="200">
        <v>1</v>
      </c>
      <c r="AD1893" s="200" t="s">
        <v>8250</v>
      </c>
      <c r="AE1893" s="212">
        <v>163500</v>
      </c>
      <c r="AF1893" s="212">
        <v>163500</v>
      </c>
    </row>
    <row r="1894" spans="1:33" hidden="1" x14ac:dyDescent="0.25">
      <c r="A1894" s="209">
        <v>122434</v>
      </c>
      <c r="B1894" s="210">
        <v>3</v>
      </c>
      <c r="C1894" s="196" t="s">
        <v>97</v>
      </c>
      <c r="D1894" s="201">
        <v>42237</v>
      </c>
      <c r="E1894" s="196" t="s">
        <v>2180</v>
      </c>
      <c r="F1894" s="201">
        <v>44685.875138888892</v>
      </c>
      <c r="G1894" s="196" t="s">
        <v>241</v>
      </c>
      <c r="H1894" s="198" t="s">
        <v>180</v>
      </c>
      <c r="I1894" s="196" t="s">
        <v>848</v>
      </c>
      <c r="J1894" s="196" t="s">
        <v>101</v>
      </c>
      <c r="L1894" s="200" t="s">
        <v>101</v>
      </c>
      <c r="M1894" s="198" t="s">
        <v>2755</v>
      </c>
      <c r="O1894" s="196" t="s">
        <v>1836</v>
      </c>
      <c r="P1894" s="198" t="s">
        <v>1897</v>
      </c>
      <c r="R1894" s="196" t="s">
        <v>47</v>
      </c>
      <c r="S1894" s="196" t="s">
        <v>45</v>
      </c>
      <c r="T1894" s="211">
        <v>0</v>
      </c>
      <c r="U1894" s="201">
        <v>44323</v>
      </c>
      <c r="W1894" s="200" t="s">
        <v>93</v>
      </c>
      <c r="X1894" s="196" t="s">
        <v>13</v>
      </c>
      <c r="AA1894" s="196" t="s">
        <v>12094</v>
      </c>
      <c r="AB1894" s="196" t="s">
        <v>12095</v>
      </c>
      <c r="AC1894" s="200">
        <v>0</v>
      </c>
      <c r="AD1894" s="200" t="s">
        <v>8231</v>
      </c>
      <c r="AE1894" s="203" t="s">
        <v>505</v>
      </c>
      <c r="AF1894" s="212">
        <v>90000</v>
      </c>
      <c r="AG1894" s="198" t="s">
        <v>2756</v>
      </c>
    </row>
    <row r="1895" spans="1:33" hidden="1" x14ac:dyDescent="0.25">
      <c r="A1895" s="209">
        <v>122434</v>
      </c>
      <c r="B1895" s="210">
        <v>3</v>
      </c>
      <c r="C1895" s="196" t="s">
        <v>97</v>
      </c>
      <c r="D1895" s="201">
        <v>42237</v>
      </c>
      <c r="E1895" s="196" t="s">
        <v>2180</v>
      </c>
      <c r="F1895" s="201">
        <v>44685.875138888892</v>
      </c>
      <c r="G1895" s="196" t="s">
        <v>241</v>
      </c>
      <c r="H1895" s="198" t="s">
        <v>180</v>
      </c>
      <c r="I1895" s="196" t="s">
        <v>848</v>
      </c>
      <c r="J1895" s="196" t="s">
        <v>101</v>
      </c>
      <c r="L1895" s="200" t="s">
        <v>101</v>
      </c>
      <c r="M1895" s="198" t="s">
        <v>2755</v>
      </c>
      <c r="O1895" s="196" t="s">
        <v>1836</v>
      </c>
      <c r="P1895" s="198" t="s">
        <v>1897</v>
      </c>
      <c r="R1895" s="196" t="s">
        <v>47</v>
      </c>
      <c r="S1895" s="196" t="s">
        <v>45</v>
      </c>
      <c r="T1895" s="211">
        <v>0</v>
      </c>
      <c r="U1895" s="201">
        <v>44323</v>
      </c>
      <c r="W1895" s="200" t="s">
        <v>93</v>
      </c>
      <c r="X1895" s="196" t="s">
        <v>13</v>
      </c>
      <c r="AA1895" s="196" t="s">
        <v>12096</v>
      </c>
      <c r="AB1895" s="196" t="s">
        <v>12095</v>
      </c>
      <c r="AC1895" s="200">
        <v>1</v>
      </c>
      <c r="AD1895" s="200" t="s">
        <v>8231</v>
      </c>
      <c r="AE1895" s="203" t="s">
        <v>505</v>
      </c>
      <c r="AF1895" s="212">
        <v>20000</v>
      </c>
      <c r="AG1895" s="198" t="s">
        <v>2756</v>
      </c>
    </row>
    <row r="1896" spans="1:33" hidden="1" x14ac:dyDescent="0.25">
      <c r="A1896" s="209">
        <v>122434</v>
      </c>
      <c r="B1896" s="210">
        <v>3</v>
      </c>
      <c r="C1896" s="196" t="s">
        <v>97</v>
      </c>
      <c r="D1896" s="201">
        <v>42237</v>
      </c>
      <c r="E1896" s="196" t="s">
        <v>2180</v>
      </c>
      <c r="F1896" s="201">
        <v>44685.875138888892</v>
      </c>
      <c r="G1896" s="196" t="s">
        <v>241</v>
      </c>
      <c r="H1896" s="198" t="s">
        <v>180</v>
      </c>
      <c r="I1896" s="196" t="s">
        <v>848</v>
      </c>
      <c r="J1896" s="196" t="s">
        <v>101</v>
      </c>
      <c r="L1896" s="200" t="s">
        <v>101</v>
      </c>
      <c r="M1896" s="198" t="s">
        <v>2755</v>
      </c>
      <c r="O1896" s="196" t="s">
        <v>1836</v>
      </c>
      <c r="P1896" s="198" t="s">
        <v>1897</v>
      </c>
      <c r="R1896" s="196" t="s">
        <v>47</v>
      </c>
      <c r="S1896" s="196" t="s">
        <v>45</v>
      </c>
      <c r="T1896" s="211">
        <v>0</v>
      </c>
      <c r="U1896" s="201">
        <v>44323</v>
      </c>
      <c r="W1896" s="200" t="s">
        <v>93</v>
      </c>
      <c r="X1896" s="196" t="s">
        <v>13</v>
      </c>
      <c r="AA1896" s="196" t="s">
        <v>12097</v>
      </c>
      <c r="AB1896" s="196" t="s">
        <v>12095</v>
      </c>
      <c r="AC1896" s="200">
        <v>2</v>
      </c>
      <c r="AD1896" s="200" t="s">
        <v>8231</v>
      </c>
      <c r="AE1896" s="203" t="s">
        <v>505</v>
      </c>
      <c r="AF1896" s="212">
        <v>17000</v>
      </c>
      <c r="AG1896" s="198" t="s">
        <v>2756</v>
      </c>
    </row>
    <row r="1897" spans="1:33" hidden="1" x14ac:dyDescent="0.25">
      <c r="A1897" s="209">
        <v>122434</v>
      </c>
      <c r="B1897" s="210">
        <v>3</v>
      </c>
      <c r="C1897" s="196" t="s">
        <v>97</v>
      </c>
      <c r="D1897" s="201">
        <v>42237</v>
      </c>
      <c r="E1897" s="196" t="s">
        <v>2180</v>
      </c>
      <c r="F1897" s="201">
        <v>44685.875138888892</v>
      </c>
      <c r="G1897" s="196" t="s">
        <v>241</v>
      </c>
      <c r="H1897" s="198" t="s">
        <v>180</v>
      </c>
      <c r="I1897" s="196" t="s">
        <v>848</v>
      </c>
      <c r="J1897" s="196" t="s">
        <v>101</v>
      </c>
      <c r="L1897" s="200" t="s">
        <v>101</v>
      </c>
      <c r="M1897" s="198" t="s">
        <v>2755</v>
      </c>
      <c r="O1897" s="196" t="s">
        <v>1836</v>
      </c>
      <c r="P1897" s="198" t="s">
        <v>1897</v>
      </c>
      <c r="R1897" s="196" t="s">
        <v>47</v>
      </c>
      <c r="S1897" s="196" t="s">
        <v>45</v>
      </c>
      <c r="T1897" s="211">
        <v>0</v>
      </c>
      <c r="U1897" s="201">
        <v>44323</v>
      </c>
      <c r="W1897" s="200" t="s">
        <v>93</v>
      </c>
      <c r="X1897" s="196" t="s">
        <v>13</v>
      </c>
      <c r="AA1897" s="196" t="s">
        <v>12098</v>
      </c>
      <c r="AB1897" s="196" t="s">
        <v>12095</v>
      </c>
      <c r="AC1897" s="200">
        <v>3</v>
      </c>
      <c r="AD1897" s="200" t="s">
        <v>8231</v>
      </c>
      <c r="AE1897" s="212">
        <v>-55075</v>
      </c>
      <c r="AF1897" s="212">
        <v>300054</v>
      </c>
      <c r="AG1897" s="198" t="s">
        <v>2756</v>
      </c>
    </row>
    <row r="1898" spans="1:33" hidden="1" x14ac:dyDescent="0.25">
      <c r="A1898" s="209">
        <v>122532</v>
      </c>
      <c r="B1898" s="210">
        <v>3</v>
      </c>
      <c r="C1898" s="196" t="s">
        <v>97</v>
      </c>
      <c r="D1898" s="201">
        <v>42242</v>
      </c>
      <c r="E1898" s="196" t="s">
        <v>152</v>
      </c>
      <c r="F1898" s="201">
        <v>44489.875127314815</v>
      </c>
      <c r="G1898" s="196" t="s">
        <v>108</v>
      </c>
      <c r="H1898" s="198" t="s">
        <v>910</v>
      </c>
      <c r="I1898" s="196" t="s">
        <v>1619</v>
      </c>
      <c r="J1898" s="196" t="s">
        <v>101</v>
      </c>
      <c r="L1898" s="200" t="s">
        <v>101</v>
      </c>
      <c r="M1898" s="198" t="s">
        <v>2778</v>
      </c>
      <c r="N1898" s="198" t="s">
        <v>1793</v>
      </c>
      <c r="O1898" s="196" t="s">
        <v>157</v>
      </c>
      <c r="P1898" s="198" t="s">
        <v>1794</v>
      </c>
      <c r="Q1898" s="198" t="s">
        <v>1793</v>
      </c>
      <c r="R1898" s="196" t="s">
        <v>47</v>
      </c>
      <c r="S1898" s="196" t="s">
        <v>43</v>
      </c>
      <c r="T1898" s="211">
        <v>3.94</v>
      </c>
      <c r="U1898" s="201">
        <v>44323</v>
      </c>
      <c r="V1898" s="196" t="s">
        <v>1805</v>
      </c>
      <c r="W1898" s="200" t="s">
        <v>93</v>
      </c>
      <c r="X1898" s="196" t="s">
        <v>103</v>
      </c>
      <c r="Y1898" s="196" t="s">
        <v>32</v>
      </c>
      <c r="Z1898" s="198" t="s">
        <v>2779</v>
      </c>
      <c r="AA1898" s="196" t="s">
        <v>12099</v>
      </c>
      <c r="AC1898" s="200">
        <v>3</v>
      </c>
      <c r="AD1898" s="200" t="s">
        <v>8274</v>
      </c>
      <c r="AE1898" s="212">
        <v>40572</v>
      </c>
      <c r="AF1898" s="212">
        <v>45572</v>
      </c>
      <c r="AG1898" s="198" t="s">
        <v>2780</v>
      </c>
    </row>
    <row r="1899" spans="1:33" hidden="1" x14ac:dyDescent="0.25">
      <c r="A1899" s="209">
        <v>122532</v>
      </c>
      <c r="B1899" s="210">
        <v>3</v>
      </c>
      <c r="C1899" s="196" t="s">
        <v>97</v>
      </c>
      <c r="D1899" s="201">
        <v>42242</v>
      </c>
      <c r="E1899" s="196" t="s">
        <v>152</v>
      </c>
      <c r="F1899" s="201">
        <v>44489.875127314815</v>
      </c>
      <c r="G1899" s="196" t="s">
        <v>108</v>
      </c>
      <c r="H1899" s="198" t="s">
        <v>910</v>
      </c>
      <c r="I1899" s="196" t="s">
        <v>1619</v>
      </c>
      <c r="J1899" s="196" t="s">
        <v>101</v>
      </c>
      <c r="L1899" s="200" t="s">
        <v>101</v>
      </c>
      <c r="M1899" s="198" t="s">
        <v>2778</v>
      </c>
      <c r="N1899" s="198" t="s">
        <v>1793</v>
      </c>
      <c r="O1899" s="196" t="s">
        <v>157</v>
      </c>
      <c r="P1899" s="198" t="s">
        <v>1794</v>
      </c>
      <c r="Q1899" s="198" t="s">
        <v>1793</v>
      </c>
      <c r="R1899" s="196" t="s">
        <v>47</v>
      </c>
      <c r="S1899" s="196" t="s">
        <v>43</v>
      </c>
      <c r="T1899" s="211">
        <v>3.94</v>
      </c>
      <c r="U1899" s="201">
        <v>44323</v>
      </c>
      <c r="V1899" s="196" t="s">
        <v>1805</v>
      </c>
      <c r="W1899" s="200" t="s">
        <v>93</v>
      </c>
      <c r="X1899" s="196" t="s">
        <v>103</v>
      </c>
      <c r="Y1899" s="196" t="s">
        <v>32</v>
      </c>
      <c r="Z1899" s="198" t="s">
        <v>2779</v>
      </c>
      <c r="AA1899" s="196" t="s">
        <v>12100</v>
      </c>
      <c r="AC1899" s="200">
        <v>8</v>
      </c>
      <c r="AD1899" s="200" t="s">
        <v>8250</v>
      </c>
      <c r="AE1899" s="212">
        <v>1188187</v>
      </c>
      <c r="AF1899" s="212">
        <v>1188187</v>
      </c>
      <c r="AG1899" s="198" t="s">
        <v>2780</v>
      </c>
    </row>
    <row r="1900" spans="1:33" ht="36" hidden="1" x14ac:dyDescent="0.25">
      <c r="A1900" s="209">
        <v>122544</v>
      </c>
      <c r="B1900" s="210">
        <v>4</v>
      </c>
      <c r="C1900" s="196" t="s">
        <v>97</v>
      </c>
      <c r="D1900" s="201">
        <v>42242</v>
      </c>
      <c r="E1900" s="196" t="s">
        <v>1768</v>
      </c>
      <c r="F1900" s="201">
        <v>44551</v>
      </c>
      <c r="G1900" s="196" t="s">
        <v>1356</v>
      </c>
      <c r="H1900" s="198" t="s">
        <v>88</v>
      </c>
      <c r="I1900" s="196" t="s">
        <v>12101</v>
      </c>
      <c r="K1900" s="196" t="s">
        <v>12102</v>
      </c>
      <c r="L1900" s="200" t="s">
        <v>183</v>
      </c>
      <c r="M1900" s="198" t="s">
        <v>12103</v>
      </c>
      <c r="N1900" s="198" t="s">
        <v>12104</v>
      </c>
      <c r="O1900" s="196" t="s">
        <v>91</v>
      </c>
      <c r="P1900" s="198" t="s">
        <v>166</v>
      </c>
      <c r="R1900" s="196" t="s">
        <v>39</v>
      </c>
      <c r="S1900" s="196" t="s">
        <v>45</v>
      </c>
      <c r="T1900" s="211">
        <v>0.09</v>
      </c>
      <c r="W1900" s="200" t="s">
        <v>93</v>
      </c>
      <c r="X1900" s="196" t="s">
        <v>103</v>
      </c>
      <c r="Z1900" s="198" t="s">
        <v>12105</v>
      </c>
      <c r="AA1900" s="196" t="s">
        <v>12106</v>
      </c>
      <c r="AB1900" s="196" t="s">
        <v>12107</v>
      </c>
      <c r="AC1900" s="200">
        <v>0</v>
      </c>
      <c r="AD1900" s="200" t="s">
        <v>8231</v>
      </c>
      <c r="AE1900" s="203" t="s">
        <v>505</v>
      </c>
      <c r="AF1900" s="212">
        <v>289870</v>
      </c>
    </row>
    <row r="1901" spans="1:33" ht="36" hidden="1" x14ac:dyDescent="0.25">
      <c r="A1901" s="209">
        <v>122544</v>
      </c>
      <c r="B1901" s="210">
        <v>4</v>
      </c>
      <c r="C1901" s="196" t="s">
        <v>97</v>
      </c>
      <c r="D1901" s="201">
        <v>42242</v>
      </c>
      <c r="E1901" s="196" t="s">
        <v>1768</v>
      </c>
      <c r="F1901" s="201">
        <v>44551</v>
      </c>
      <c r="G1901" s="196" t="s">
        <v>1356</v>
      </c>
      <c r="H1901" s="198" t="s">
        <v>88</v>
      </c>
      <c r="I1901" s="196" t="s">
        <v>12101</v>
      </c>
      <c r="K1901" s="196" t="s">
        <v>12102</v>
      </c>
      <c r="L1901" s="200" t="s">
        <v>183</v>
      </c>
      <c r="M1901" s="198" t="s">
        <v>12103</v>
      </c>
      <c r="N1901" s="198" t="s">
        <v>12104</v>
      </c>
      <c r="O1901" s="196" t="s">
        <v>91</v>
      </c>
      <c r="P1901" s="198" t="s">
        <v>166</v>
      </c>
      <c r="R1901" s="196" t="s">
        <v>39</v>
      </c>
      <c r="S1901" s="196" t="s">
        <v>45</v>
      </c>
      <c r="T1901" s="211">
        <v>0.09</v>
      </c>
      <c r="W1901" s="200" t="s">
        <v>93</v>
      </c>
      <c r="X1901" s="196" t="s">
        <v>103</v>
      </c>
      <c r="Z1901" s="198" t="s">
        <v>12105</v>
      </c>
      <c r="AA1901" s="196" t="s">
        <v>12108</v>
      </c>
      <c r="AB1901" s="196" t="s">
        <v>12107</v>
      </c>
      <c r="AC1901" s="200">
        <v>1</v>
      </c>
      <c r="AD1901" s="200" t="s">
        <v>8231</v>
      </c>
      <c r="AE1901" s="203" t="s">
        <v>505</v>
      </c>
      <c r="AF1901" s="212">
        <v>127900</v>
      </c>
    </row>
    <row r="1902" spans="1:33" ht="36" hidden="1" x14ac:dyDescent="0.25">
      <c r="A1902" s="209">
        <v>122544</v>
      </c>
      <c r="B1902" s="210">
        <v>4</v>
      </c>
      <c r="C1902" s="196" t="s">
        <v>97</v>
      </c>
      <c r="D1902" s="201">
        <v>42242</v>
      </c>
      <c r="E1902" s="196" t="s">
        <v>1768</v>
      </c>
      <c r="F1902" s="201">
        <v>44551</v>
      </c>
      <c r="G1902" s="196" t="s">
        <v>1356</v>
      </c>
      <c r="H1902" s="198" t="s">
        <v>88</v>
      </c>
      <c r="I1902" s="196" t="s">
        <v>12101</v>
      </c>
      <c r="K1902" s="196" t="s">
        <v>12102</v>
      </c>
      <c r="L1902" s="200" t="s">
        <v>183</v>
      </c>
      <c r="M1902" s="198" t="s">
        <v>12103</v>
      </c>
      <c r="N1902" s="198" t="s">
        <v>12104</v>
      </c>
      <c r="O1902" s="196" t="s">
        <v>91</v>
      </c>
      <c r="P1902" s="198" t="s">
        <v>166</v>
      </c>
      <c r="R1902" s="196" t="s">
        <v>39</v>
      </c>
      <c r="S1902" s="196" t="s">
        <v>45</v>
      </c>
      <c r="T1902" s="211">
        <v>0.09</v>
      </c>
      <c r="W1902" s="200" t="s">
        <v>93</v>
      </c>
      <c r="X1902" s="196" t="s">
        <v>103</v>
      </c>
      <c r="Z1902" s="198" t="s">
        <v>12105</v>
      </c>
      <c r="AA1902" s="196" t="s">
        <v>12109</v>
      </c>
      <c r="AB1902" s="196" t="s">
        <v>12107</v>
      </c>
      <c r="AC1902" s="200">
        <v>2</v>
      </c>
      <c r="AD1902" s="200" t="s">
        <v>8231</v>
      </c>
      <c r="AE1902" s="203" t="s">
        <v>505</v>
      </c>
      <c r="AF1902" s="212">
        <v>42384</v>
      </c>
    </row>
    <row r="1903" spans="1:33" ht="36" hidden="1" x14ac:dyDescent="0.25">
      <c r="A1903" s="209">
        <v>122544</v>
      </c>
      <c r="B1903" s="210">
        <v>4</v>
      </c>
      <c r="C1903" s="196" t="s">
        <v>97</v>
      </c>
      <c r="D1903" s="201">
        <v>42242</v>
      </c>
      <c r="E1903" s="196" t="s">
        <v>1768</v>
      </c>
      <c r="F1903" s="201">
        <v>44551</v>
      </c>
      <c r="G1903" s="196" t="s">
        <v>1356</v>
      </c>
      <c r="H1903" s="198" t="s">
        <v>88</v>
      </c>
      <c r="I1903" s="196" t="s">
        <v>12101</v>
      </c>
      <c r="K1903" s="196" t="s">
        <v>12102</v>
      </c>
      <c r="L1903" s="200" t="s">
        <v>183</v>
      </c>
      <c r="M1903" s="198" t="s">
        <v>12103</v>
      </c>
      <c r="N1903" s="198" t="s">
        <v>12104</v>
      </c>
      <c r="O1903" s="196" t="s">
        <v>91</v>
      </c>
      <c r="P1903" s="198" t="s">
        <v>166</v>
      </c>
      <c r="R1903" s="196" t="s">
        <v>39</v>
      </c>
      <c r="S1903" s="196" t="s">
        <v>45</v>
      </c>
      <c r="T1903" s="211">
        <v>0.09</v>
      </c>
      <c r="W1903" s="200" t="s">
        <v>93</v>
      </c>
      <c r="X1903" s="196" t="s">
        <v>103</v>
      </c>
      <c r="Z1903" s="198" t="s">
        <v>12105</v>
      </c>
      <c r="AA1903" s="196" t="s">
        <v>12110</v>
      </c>
      <c r="AB1903" s="196" t="s">
        <v>12107</v>
      </c>
      <c r="AC1903" s="200">
        <v>3</v>
      </c>
      <c r="AD1903" s="200" t="s">
        <v>8231</v>
      </c>
      <c r="AE1903" s="203" t="s">
        <v>505</v>
      </c>
      <c r="AF1903" s="212">
        <v>5169933</v>
      </c>
    </row>
    <row r="1904" spans="1:33" hidden="1" x14ac:dyDescent="0.25">
      <c r="A1904" s="209">
        <v>122584</v>
      </c>
      <c r="B1904" s="210">
        <v>1</v>
      </c>
      <c r="C1904" s="196" t="s">
        <v>97</v>
      </c>
      <c r="D1904" s="201">
        <v>42243</v>
      </c>
      <c r="E1904" s="196" t="s">
        <v>2500</v>
      </c>
      <c r="F1904" s="201">
        <v>44512.875173611108</v>
      </c>
      <c r="G1904" s="196" t="s">
        <v>161</v>
      </c>
      <c r="H1904" s="198" t="s">
        <v>248</v>
      </c>
      <c r="I1904" s="196" t="s">
        <v>799</v>
      </c>
      <c r="J1904" s="196" t="s">
        <v>101</v>
      </c>
      <c r="L1904" s="200" t="s">
        <v>101</v>
      </c>
      <c r="M1904" s="198" t="s">
        <v>2501</v>
      </c>
      <c r="N1904" s="198" t="s">
        <v>1859</v>
      </c>
      <c r="O1904" s="196" t="s">
        <v>157</v>
      </c>
      <c r="P1904" s="198" t="s">
        <v>158</v>
      </c>
      <c r="Q1904" s="198" t="s">
        <v>1859</v>
      </c>
      <c r="R1904" s="196" t="s">
        <v>47</v>
      </c>
      <c r="S1904" s="196" t="s">
        <v>43</v>
      </c>
      <c r="T1904" s="211">
        <v>4.6100000000000003</v>
      </c>
      <c r="U1904" s="201">
        <v>44281</v>
      </c>
      <c r="V1904" s="196" t="s">
        <v>1860</v>
      </c>
      <c r="W1904" s="200" t="s">
        <v>93</v>
      </c>
      <c r="X1904" s="196" t="s">
        <v>103</v>
      </c>
      <c r="Y1904" s="196" t="s">
        <v>32</v>
      </c>
      <c r="Z1904" s="198" t="s">
        <v>2502</v>
      </c>
      <c r="AA1904" s="196" t="s">
        <v>12111</v>
      </c>
      <c r="AB1904" s="196" t="s">
        <v>12112</v>
      </c>
      <c r="AC1904" s="200">
        <v>3</v>
      </c>
      <c r="AD1904" s="200" t="s">
        <v>8231</v>
      </c>
      <c r="AE1904" s="212">
        <v>30900</v>
      </c>
      <c r="AF1904" s="212">
        <v>108900</v>
      </c>
      <c r="AG1904" s="198" t="s">
        <v>2503</v>
      </c>
    </row>
    <row r="1905" spans="1:33" hidden="1" x14ac:dyDescent="0.25">
      <c r="A1905" s="209">
        <v>122584</v>
      </c>
      <c r="B1905" s="210">
        <v>1</v>
      </c>
      <c r="C1905" s="196" t="s">
        <v>97</v>
      </c>
      <c r="D1905" s="201">
        <v>42243</v>
      </c>
      <c r="E1905" s="196" t="s">
        <v>2500</v>
      </c>
      <c r="F1905" s="201">
        <v>44512.875173611108</v>
      </c>
      <c r="G1905" s="196" t="s">
        <v>161</v>
      </c>
      <c r="H1905" s="198" t="s">
        <v>248</v>
      </c>
      <c r="I1905" s="196" t="s">
        <v>799</v>
      </c>
      <c r="J1905" s="196" t="s">
        <v>101</v>
      </c>
      <c r="L1905" s="200" t="s">
        <v>101</v>
      </c>
      <c r="M1905" s="198" t="s">
        <v>2501</v>
      </c>
      <c r="N1905" s="198" t="s">
        <v>1859</v>
      </c>
      <c r="O1905" s="196" t="s">
        <v>157</v>
      </c>
      <c r="P1905" s="198" t="s">
        <v>158</v>
      </c>
      <c r="Q1905" s="198" t="s">
        <v>1859</v>
      </c>
      <c r="R1905" s="196" t="s">
        <v>47</v>
      </c>
      <c r="S1905" s="196" t="s">
        <v>43</v>
      </c>
      <c r="T1905" s="211">
        <v>4.6100000000000003</v>
      </c>
      <c r="U1905" s="201">
        <v>44281</v>
      </c>
      <c r="V1905" s="196" t="s">
        <v>1860</v>
      </c>
      <c r="W1905" s="200" t="s">
        <v>93</v>
      </c>
      <c r="X1905" s="196" t="s">
        <v>103</v>
      </c>
      <c r="Y1905" s="196" t="s">
        <v>32</v>
      </c>
      <c r="Z1905" s="198" t="s">
        <v>2502</v>
      </c>
      <c r="AA1905" s="196" t="s">
        <v>12113</v>
      </c>
      <c r="AC1905" s="200">
        <v>3</v>
      </c>
      <c r="AD1905" s="200" t="s">
        <v>8274</v>
      </c>
      <c r="AE1905" s="203" t="s">
        <v>505</v>
      </c>
      <c r="AF1905" s="212">
        <v>20000</v>
      </c>
      <c r="AG1905" s="198" t="s">
        <v>2503</v>
      </c>
    </row>
    <row r="1906" spans="1:33" hidden="1" x14ac:dyDescent="0.25">
      <c r="A1906" s="209">
        <v>122584</v>
      </c>
      <c r="B1906" s="210">
        <v>1</v>
      </c>
      <c r="C1906" s="196" t="s">
        <v>97</v>
      </c>
      <c r="D1906" s="201">
        <v>42243</v>
      </c>
      <c r="E1906" s="196" t="s">
        <v>2500</v>
      </c>
      <c r="F1906" s="201">
        <v>44512.875173611108</v>
      </c>
      <c r="G1906" s="196" t="s">
        <v>161</v>
      </c>
      <c r="H1906" s="198" t="s">
        <v>248</v>
      </c>
      <c r="I1906" s="196" t="s">
        <v>799</v>
      </c>
      <c r="J1906" s="196" t="s">
        <v>101</v>
      </c>
      <c r="L1906" s="200" t="s">
        <v>101</v>
      </c>
      <c r="M1906" s="198" t="s">
        <v>2501</v>
      </c>
      <c r="N1906" s="198" t="s">
        <v>1859</v>
      </c>
      <c r="O1906" s="196" t="s">
        <v>157</v>
      </c>
      <c r="P1906" s="198" t="s">
        <v>158</v>
      </c>
      <c r="Q1906" s="198" t="s">
        <v>1859</v>
      </c>
      <c r="R1906" s="196" t="s">
        <v>47</v>
      </c>
      <c r="S1906" s="196" t="s">
        <v>43</v>
      </c>
      <c r="T1906" s="211">
        <v>4.6100000000000003</v>
      </c>
      <c r="U1906" s="201">
        <v>44281</v>
      </c>
      <c r="V1906" s="196" t="s">
        <v>1860</v>
      </c>
      <c r="W1906" s="200" t="s">
        <v>93</v>
      </c>
      <c r="X1906" s="196" t="s">
        <v>103</v>
      </c>
      <c r="Y1906" s="196" t="s">
        <v>32</v>
      </c>
      <c r="Z1906" s="198" t="s">
        <v>2502</v>
      </c>
      <c r="AA1906" s="196" t="s">
        <v>12114</v>
      </c>
      <c r="AB1906" s="196" t="s">
        <v>12112</v>
      </c>
      <c r="AC1906" s="200">
        <v>8</v>
      </c>
      <c r="AD1906" s="200" t="s">
        <v>8231</v>
      </c>
      <c r="AE1906" s="212">
        <v>109000</v>
      </c>
      <c r="AF1906" s="212">
        <v>1000000</v>
      </c>
      <c r="AG1906" s="198" t="s">
        <v>2503</v>
      </c>
    </row>
    <row r="1907" spans="1:33" ht="72" hidden="1" x14ac:dyDescent="0.25">
      <c r="A1907" s="209">
        <v>122660</v>
      </c>
      <c r="B1907" s="210">
        <v>3</v>
      </c>
      <c r="C1907" s="196" t="s">
        <v>122</v>
      </c>
      <c r="D1907" s="201">
        <v>42256</v>
      </c>
      <c r="E1907" s="196" t="s">
        <v>98</v>
      </c>
      <c r="F1907" s="201">
        <v>44188.875115740739</v>
      </c>
      <c r="G1907" s="196" t="s">
        <v>108</v>
      </c>
      <c r="H1907" s="198" t="s">
        <v>99</v>
      </c>
      <c r="I1907" s="196" t="s">
        <v>12115</v>
      </c>
      <c r="J1907" s="196" t="s">
        <v>101</v>
      </c>
      <c r="L1907" s="200" t="s">
        <v>101</v>
      </c>
      <c r="M1907" s="198" t="s">
        <v>12116</v>
      </c>
      <c r="N1907" s="198" t="s">
        <v>12117</v>
      </c>
      <c r="O1907" s="196" t="s">
        <v>1509</v>
      </c>
      <c r="P1907" s="198" t="s">
        <v>1789</v>
      </c>
      <c r="R1907" s="196" t="s">
        <v>47</v>
      </c>
      <c r="S1907" s="196" t="s">
        <v>45</v>
      </c>
      <c r="T1907" s="211">
        <v>0.28399999999999997</v>
      </c>
      <c r="U1907" s="201">
        <v>44176</v>
      </c>
      <c r="W1907" s="200" t="s">
        <v>93</v>
      </c>
      <c r="X1907" s="196" t="s">
        <v>103</v>
      </c>
      <c r="AA1907" s="196" t="s">
        <v>12118</v>
      </c>
      <c r="AC1907" s="200">
        <v>1</v>
      </c>
      <c r="AD1907" s="200" t="s">
        <v>8250</v>
      </c>
      <c r="AE1907" s="203" t="s">
        <v>505</v>
      </c>
      <c r="AF1907" s="212">
        <v>380500</v>
      </c>
      <c r="AG1907" s="198" t="s">
        <v>12119</v>
      </c>
    </row>
    <row r="1908" spans="1:33" ht="72" hidden="1" x14ac:dyDescent="0.25">
      <c r="A1908" s="209">
        <v>122660</v>
      </c>
      <c r="B1908" s="210">
        <v>3</v>
      </c>
      <c r="C1908" s="196" t="s">
        <v>122</v>
      </c>
      <c r="D1908" s="201">
        <v>42256</v>
      </c>
      <c r="E1908" s="196" t="s">
        <v>98</v>
      </c>
      <c r="F1908" s="201">
        <v>44188.875115740739</v>
      </c>
      <c r="G1908" s="196" t="s">
        <v>108</v>
      </c>
      <c r="H1908" s="198" t="s">
        <v>99</v>
      </c>
      <c r="I1908" s="196" t="s">
        <v>12115</v>
      </c>
      <c r="J1908" s="196" t="s">
        <v>101</v>
      </c>
      <c r="L1908" s="200" t="s">
        <v>101</v>
      </c>
      <c r="M1908" s="198" t="s">
        <v>12116</v>
      </c>
      <c r="N1908" s="198" t="s">
        <v>12117</v>
      </c>
      <c r="O1908" s="196" t="s">
        <v>1509</v>
      </c>
      <c r="P1908" s="198" t="s">
        <v>1789</v>
      </c>
      <c r="R1908" s="196" t="s">
        <v>47</v>
      </c>
      <c r="S1908" s="196" t="s">
        <v>45</v>
      </c>
      <c r="T1908" s="211">
        <v>0.28399999999999997</v>
      </c>
      <c r="U1908" s="201">
        <v>44176</v>
      </c>
      <c r="W1908" s="200" t="s">
        <v>93</v>
      </c>
      <c r="X1908" s="196" t="s">
        <v>103</v>
      </c>
      <c r="AA1908" s="196" t="s">
        <v>12120</v>
      </c>
      <c r="AC1908" s="200">
        <v>2</v>
      </c>
      <c r="AD1908" s="200" t="s">
        <v>8250</v>
      </c>
      <c r="AE1908" s="203" t="s">
        <v>505</v>
      </c>
      <c r="AF1908" s="212">
        <v>5000</v>
      </c>
      <c r="AG1908" s="198" t="s">
        <v>12119</v>
      </c>
    </row>
    <row r="1909" spans="1:33" ht="72" hidden="1" x14ac:dyDescent="0.25">
      <c r="A1909" s="209">
        <v>122660</v>
      </c>
      <c r="B1909" s="210">
        <v>3</v>
      </c>
      <c r="C1909" s="196" t="s">
        <v>122</v>
      </c>
      <c r="D1909" s="201">
        <v>42256</v>
      </c>
      <c r="E1909" s="196" t="s">
        <v>98</v>
      </c>
      <c r="F1909" s="201">
        <v>44188.875115740739</v>
      </c>
      <c r="G1909" s="196" t="s">
        <v>108</v>
      </c>
      <c r="H1909" s="198" t="s">
        <v>99</v>
      </c>
      <c r="I1909" s="196" t="s">
        <v>12115</v>
      </c>
      <c r="J1909" s="196" t="s">
        <v>101</v>
      </c>
      <c r="L1909" s="200" t="s">
        <v>101</v>
      </c>
      <c r="M1909" s="198" t="s">
        <v>12116</v>
      </c>
      <c r="N1909" s="198" t="s">
        <v>12117</v>
      </c>
      <c r="O1909" s="196" t="s">
        <v>1509</v>
      </c>
      <c r="P1909" s="198" t="s">
        <v>1789</v>
      </c>
      <c r="R1909" s="196" t="s">
        <v>47</v>
      </c>
      <c r="S1909" s="196" t="s">
        <v>45</v>
      </c>
      <c r="T1909" s="211">
        <v>0.28399999999999997</v>
      </c>
      <c r="U1909" s="201">
        <v>44176</v>
      </c>
      <c r="W1909" s="200" t="s">
        <v>93</v>
      </c>
      <c r="X1909" s="196" t="s">
        <v>103</v>
      </c>
      <c r="AA1909" s="196" t="s">
        <v>12121</v>
      </c>
      <c r="AC1909" s="200">
        <v>3</v>
      </c>
      <c r="AD1909" s="200" t="s">
        <v>8250</v>
      </c>
      <c r="AE1909" s="203" t="s">
        <v>505</v>
      </c>
      <c r="AF1909" s="212">
        <v>5076500</v>
      </c>
      <c r="AG1909" s="198" t="s">
        <v>12119</v>
      </c>
    </row>
    <row r="1910" spans="1:33" hidden="1" x14ac:dyDescent="0.25">
      <c r="A1910" s="209">
        <v>122682</v>
      </c>
      <c r="B1910" s="210">
        <v>4</v>
      </c>
      <c r="C1910" s="196" t="s">
        <v>114</v>
      </c>
      <c r="D1910" s="201">
        <v>42263</v>
      </c>
      <c r="E1910" s="196" t="s">
        <v>195</v>
      </c>
      <c r="F1910" s="201">
        <v>44454</v>
      </c>
      <c r="G1910" s="196" t="s">
        <v>228</v>
      </c>
      <c r="H1910" s="198" t="s">
        <v>371</v>
      </c>
      <c r="I1910" s="196" t="s">
        <v>12122</v>
      </c>
      <c r="K1910" s="196" t="s">
        <v>1279</v>
      </c>
      <c r="L1910" s="200" t="s">
        <v>183</v>
      </c>
      <c r="M1910" s="198" t="s">
        <v>12123</v>
      </c>
      <c r="N1910" s="198" t="s">
        <v>166</v>
      </c>
      <c r="O1910" s="196" t="s">
        <v>271</v>
      </c>
      <c r="P1910" s="198" t="s">
        <v>166</v>
      </c>
      <c r="R1910" s="196" t="s">
        <v>39</v>
      </c>
      <c r="S1910" s="196" t="s">
        <v>45</v>
      </c>
      <c r="T1910" s="211">
        <v>0.01</v>
      </c>
      <c r="W1910" s="200" t="s">
        <v>93</v>
      </c>
      <c r="X1910" s="196" t="s">
        <v>186</v>
      </c>
      <c r="Z1910" s="198" t="s">
        <v>12124</v>
      </c>
      <c r="AA1910" s="196" t="s">
        <v>12125</v>
      </c>
      <c r="AC1910" s="200">
        <v>3</v>
      </c>
      <c r="AD1910" s="200" t="s">
        <v>8250</v>
      </c>
      <c r="AE1910" s="203" t="s">
        <v>505</v>
      </c>
      <c r="AF1910" s="212">
        <v>941740.27</v>
      </c>
    </row>
    <row r="1911" spans="1:33" hidden="1" x14ac:dyDescent="0.25">
      <c r="A1911" s="209">
        <v>122683</v>
      </c>
      <c r="B1911" s="210">
        <v>1</v>
      </c>
      <c r="C1911" s="196" t="s">
        <v>85</v>
      </c>
      <c r="D1911" s="201">
        <v>42264</v>
      </c>
      <c r="E1911" s="196" t="s">
        <v>195</v>
      </c>
      <c r="F1911" s="201">
        <v>44720</v>
      </c>
      <c r="G1911" s="196" t="s">
        <v>1741</v>
      </c>
      <c r="H1911" s="198" t="s">
        <v>204</v>
      </c>
      <c r="K1911" s="196" t="s">
        <v>12044</v>
      </c>
      <c r="L1911" s="200" t="s">
        <v>183</v>
      </c>
      <c r="M1911" s="198" t="s">
        <v>12126</v>
      </c>
      <c r="N1911" s="198" t="s">
        <v>12127</v>
      </c>
      <c r="O1911" s="196" t="s">
        <v>40</v>
      </c>
      <c r="P1911" s="198" t="s">
        <v>12128</v>
      </c>
      <c r="R1911" s="196" t="s">
        <v>39</v>
      </c>
      <c r="S1911" s="196" t="s">
        <v>41</v>
      </c>
      <c r="T1911" s="211">
        <v>0.14000000000000001</v>
      </c>
      <c r="W1911" s="200" t="s">
        <v>93</v>
      </c>
      <c r="X1911" s="196" t="s">
        <v>186</v>
      </c>
      <c r="Z1911" s="198" t="s">
        <v>12129</v>
      </c>
      <c r="AA1911" s="196" t="s">
        <v>12130</v>
      </c>
      <c r="AB1911" s="196" t="s">
        <v>12131</v>
      </c>
      <c r="AC1911" s="200">
        <v>0</v>
      </c>
      <c r="AD1911" s="200" t="s">
        <v>8231</v>
      </c>
      <c r="AE1911" s="203" t="s">
        <v>505</v>
      </c>
      <c r="AF1911" s="212">
        <v>80000</v>
      </c>
    </row>
    <row r="1912" spans="1:33" hidden="1" x14ac:dyDescent="0.25">
      <c r="A1912" s="209">
        <v>122683</v>
      </c>
      <c r="B1912" s="210">
        <v>1</v>
      </c>
      <c r="C1912" s="196" t="s">
        <v>85</v>
      </c>
      <c r="D1912" s="201">
        <v>42264</v>
      </c>
      <c r="E1912" s="196" t="s">
        <v>195</v>
      </c>
      <c r="F1912" s="201">
        <v>44720</v>
      </c>
      <c r="G1912" s="196" t="s">
        <v>1741</v>
      </c>
      <c r="H1912" s="198" t="s">
        <v>204</v>
      </c>
      <c r="K1912" s="196" t="s">
        <v>12044</v>
      </c>
      <c r="L1912" s="200" t="s">
        <v>183</v>
      </c>
      <c r="M1912" s="198" t="s">
        <v>12126</v>
      </c>
      <c r="N1912" s="198" t="s">
        <v>12127</v>
      </c>
      <c r="O1912" s="196" t="s">
        <v>40</v>
      </c>
      <c r="P1912" s="198" t="s">
        <v>12128</v>
      </c>
      <c r="R1912" s="196" t="s">
        <v>39</v>
      </c>
      <c r="S1912" s="196" t="s">
        <v>41</v>
      </c>
      <c r="T1912" s="211">
        <v>0.14000000000000001</v>
      </c>
      <c r="W1912" s="200" t="s">
        <v>93</v>
      </c>
      <c r="X1912" s="196" t="s">
        <v>186</v>
      </c>
      <c r="Z1912" s="198" t="s">
        <v>12129</v>
      </c>
      <c r="AA1912" s="196" t="s">
        <v>12132</v>
      </c>
      <c r="AB1912" s="196" t="s">
        <v>12131</v>
      </c>
      <c r="AC1912" s="200">
        <v>1</v>
      </c>
      <c r="AD1912" s="200" t="s">
        <v>8231</v>
      </c>
      <c r="AE1912" s="203" t="s">
        <v>505</v>
      </c>
      <c r="AF1912" s="212">
        <v>325000</v>
      </c>
    </row>
    <row r="1913" spans="1:33" hidden="1" x14ac:dyDescent="0.25">
      <c r="A1913" s="209">
        <v>122683</v>
      </c>
      <c r="B1913" s="210">
        <v>1</v>
      </c>
      <c r="C1913" s="196" t="s">
        <v>85</v>
      </c>
      <c r="D1913" s="201">
        <v>42264</v>
      </c>
      <c r="E1913" s="196" t="s">
        <v>195</v>
      </c>
      <c r="F1913" s="201">
        <v>44720</v>
      </c>
      <c r="G1913" s="196" t="s">
        <v>1741</v>
      </c>
      <c r="H1913" s="198" t="s">
        <v>204</v>
      </c>
      <c r="K1913" s="196" t="s">
        <v>12044</v>
      </c>
      <c r="L1913" s="200" t="s">
        <v>183</v>
      </c>
      <c r="M1913" s="198" t="s">
        <v>12126</v>
      </c>
      <c r="N1913" s="198" t="s">
        <v>12127</v>
      </c>
      <c r="O1913" s="196" t="s">
        <v>40</v>
      </c>
      <c r="P1913" s="198" t="s">
        <v>12128</v>
      </c>
      <c r="R1913" s="196" t="s">
        <v>39</v>
      </c>
      <c r="S1913" s="196" t="s">
        <v>41</v>
      </c>
      <c r="T1913" s="211">
        <v>0.14000000000000001</v>
      </c>
      <c r="W1913" s="200" t="s">
        <v>93</v>
      </c>
      <c r="X1913" s="196" t="s">
        <v>186</v>
      </c>
      <c r="Z1913" s="198" t="s">
        <v>12129</v>
      </c>
      <c r="AA1913" s="196" t="s">
        <v>12133</v>
      </c>
      <c r="AB1913" s="196" t="s">
        <v>12131</v>
      </c>
      <c r="AC1913" s="200">
        <v>2</v>
      </c>
      <c r="AD1913" s="200" t="s">
        <v>8231</v>
      </c>
      <c r="AE1913" s="203" t="s">
        <v>505</v>
      </c>
      <c r="AF1913" s="212">
        <v>386595</v>
      </c>
    </row>
    <row r="1914" spans="1:33" hidden="1" x14ac:dyDescent="0.25">
      <c r="A1914" s="209">
        <v>122802</v>
      </c>
      <c r="B1914" s="210">
        <v>1</v>
      </c>
      <c r="C1914" s="196" t="s">
        <v>114</v>
      </c>
      <c r="D1914" s="201">
        <v>42271</v>
      </c>
      <c r="E1914" s="196" t="s">
        <v>1785</v>
      </c>
      <c r="F1914" s="201">
        <v>44272</v>
      </c>
      <c r="G1914" s="196" t="s">
        <v>98</v>
      </c>
      <c r="H1914" s="198" t="s">
        <v>190</v>
      </c>
      <c r="I1914" s="196" t="s">
        <v>1505</v>
      </c>
      <c r="J1914" s="196" t="s">
        <v>1506</v>
      </c>
      <c r="K1914" s="196" t="s">
        <v>12134</v>
      </c>
      <c r="M1914" s="198" t="s">
        <v>12135</v>
      </c>
      <c r="N1914" s="198" t="s">
        <v>12136</v>
      </c>
      <c r="O1914" s="196" t="s">
        <v>1509</v>
      </c>
      <c r="P1914" s="198" t="s">
        <v>1789</v>
      </c>
      <c r="R1914" s="196" t="s">
        <v>47</v>
      </c>
      <c r="S1914" s="196" t="s">
        <v>45</v>
      </c>
      <c r="T1914" s="202" t="s">
        <v>505</v>
      </c>
      <c r="U1914" s="201">
        <v>43553</v>
      </c>
      <c r="W1914" s="200" t="s">
        <v>93</v>
      </c>
      <c r="X1914" s="196" t="s">
        <v>186</v>
      </c>
      <c r="AA1914" s="196" t="s">
        <v>12137</v>
      </c>
      <c r="AC1914" s="200">
        <v>1</v>
      </c>
      <c r="AD1914" s="200" t="s">
        <v>8250</v>
      </c>
      <c r="AE1914" s="203" t="s">
        <v>505</v>
      </c>
      <c r="AF1914" s="212">
        <v>62536.88</v>
      </c>
      <c r="AG1914" s="198" t="s">
        <v>12138</v>
      </c>
    </row>
    <row r="1915" spans="1:33" hidden="1" x14ac:dyDescent="0.25">
      <c r="A1915" s="209">
        <v>122802</v>
      </c>
      <c r="B1915" s="210">
        <v>1</v>
      </c>
      <c r="C1915" s="196" t="s">
        <v>114</v>
      </c>
      <c r="D1915" s="201">
        <v>42271</v>
      </c>
      <c r="E1915" s="196" t="s">
        <v>1785</v>
      </c>
      <c r="F1915" s="201">
        <v>44272</v>
      </c>
      <c r="G1915" s="196" t="s">
        <v>98</v>
      </c>
      <c r="H1915" s="198" t="s">
        <v>190</v>
      </c>
      <c r="I1915" s="196" t="s">
        <v>1505</v>
      </c>
      <c r="J1915" s="196" t="s">
        <v>1506</v>
      </c>
      <c r="K1915" s="196" t="s">
        <v>12134</v>
      </c>
      <c r="M1915" s="198" t="s">
        <v>12135</v>
      </c>
      <c r="N1915" s="198" t="s">
        <v>12136</v>
      </c>
      <c r="O1915" s="196" t="s">
        <v>1509</v>
      </c>
      <c r="P1915" s="198" t="s">
        <v>1789</v>
      </c>
      <c r="R1915" s="196" t="s">
        <v>47</v>
      </c>
      <c r="S1915" s="196" t="s">
        <v>45</v>
      </c>
      <c r="T1915" s="202" t="s">
        <v>505</v>
      </c>
      <c r="U1915" s="201">
        <v>43553</v>
      </c>
      <c r="W1915" s="200" t="s">
        <v>93</v>
      </c>
      <c r="X1915" s="196" t="s">
        <v>186</v>
      </c>
      <c r="AA1915" s="196" t="s">
        <v>12139</v>
      </c>
      <c r="AC1915" s="200">
        <v>2</v>
      </c>
      <c r="AD1915" s="200" t="s">
        <v>8250</v>
      </c>
      <c r="AE1915" s="203" t="s">
        <v>505</v>
      </c>
      <c r="AF1915" s="212">
        <v>2237.67</v>
      </c>
      <c r="AG1915" s="198" t="s">
        <v>12138</v>
      </c>
    </row>
    <row r="1916" spans="1:33" hidden="1" x14ac:dyDescent="0.25">
      <c r="A1916" s="209">
        <v>122802</v>
      </c>
      <c r="B1916" s="210">
        <v>1</v>
      </c>
      <c r="C1916" s="196" t="s">
        <v>114</v>
      </c>
      <c r="D1916" s="201">
        <v>42271</v>
      </c>
      <c r="E1916" s="196" t="s">
        <v>1785</v>
      </c>
      <c r="F1916" s="201">
        <v>44272</v>
      </c>
      <c r="G1916" s="196" t="s">
        <v>98</v>
      </c>
      <c r="H1916" s="198" t="s">
        <v>190</v>
      </c>
      <c r="I1916" s="196" t="s">
        <v>1505</v>
      </c>
      <c r="J1916" s="196" t="s">
        <v>1506</v>
      </c>
      <c r="K1916" s="196" t="s">
        <v>12134</v>
      </c>
      <c r="M1916" s="198" t="s">
        <v>12135</v>
      </c>
      <c r="N1916" s="198" t="s">
        <v>12136</v>
      </c>
      <c r="O1916" s="196" t="s">
        <v>1509</v>
      </c>
      <c r="P1916" s="198" t="s">
        <v>1789</v>
      </c>
      <c r="R1916" s="196" t="s">
        <v>47</v>
      </c>
      <c r="S1916" s="196" t="s">
        <v>45</v>
      </c>
      <c r="T1916" s="202" t="s">
        <v>505</v>
      </c>
      <c r="U1916" s="201">
        <v>43553</v>
      </c>
      <c r="W1916" s="200" t="s">
        <v>93</v>
      </c>
      <c r="X1916" s="196" t="s">
        <v>186</v>
      </c>
      <c r="AA1916" s="196" t="s">
        <v>12140</v>
      </c>
      <c r="AC1916" s="200">
        <v>3</v>
      </c>
      <c r="AD1916" s="200" t="s">
        <v>8250</v>
      </c>
      <c r="AE1916" s="203" t="s">
        <v>505</v>
      </c>
      <c r="AF1916" s="212">
        <v>302349.19</v>
      </c>
      <c r="AG1916" s="198" t="s">
        <v>12138</v>
      </c>
    </row>
    <row r="1917" spans="1:33" hidden="1" x14ac:dyDescent="0.25">
      <c r="A1917" s="209">
        <v>122979</v>
      </c>
      <c r="B1917" s="210">
        <v>4</v>
      </c>
      <c r="C1917" s="196" t="s">
        <v>114</v>
      </c>
      <c r="D1917" s="201">
        <v>42277</v>
      </c>
      <c r="E1917" s="196" t="s">
        <v>98</v>
      </c>
      <c r="F1917" s="201">
        <v>44462</v>
      </c>
      <c r="G1917" s="196" t="s">
        <v>98</v>
      </c>
      <c r="H1917" s="198" t="s">
        <v>770</v>
      </c>
      <c r="I1917" s="196" t="s">
        <v>484</v>
      </c>
      <c r="J1917" s="196" t="s">
        <v>101</v>
      </c>
      <c r="L1917" s="200" t="s">
        <v>101</v>
      </c>
      <c r="M1917" s="198" t="s">
        <v>12141</v>
      </c>
      <c r="O1917" s="196" t="s">
        <v>438</v>
      </c>
      <c r="P1917" s="198" t="s">
        <v>439</v>
      </c>
      <c r="R1917" s="196" t="s">
        <v>39</v>
      </c>
      <c r="S1917" s="196" t="s">
        <v>46</v>
      </c>
      <c r="T1917" s="211">
        <v>0.02</v>
      </c>
      <c r="W1917" s="200" t="s">
        <v>93</v>
      </c>
      <c r="X1917" s="196" t="s">
        <v>13</v>
      </c>
      <c r="Z1917" s="198" t="s">
        <v>12142</v>
      </c>
      <c r="AA1917" s="196" t="s">
        <v>12143</v>
      </c>
      <c r="AC1917" s="200">
        <v>3</v>
      </c>
      <c r="AD1917" s="200" t="s">
        <v>8274</v>
      </c>
      <c r="AE1917" s="212">
        <v>-2061.1999999999998</v>
      </c>
      <c r="AF1917" s="212">
        <v>45938.8</v>
      </c>
    </row>
    <row r="1918" spans="1:33" hidden="1" x14ac:dyDescent="0.25">
      <c r="A1918" s="209">
        <v>122982</v>
      </c>
      <c r="B1918" s="210">
        <v>4</v>
      </c>
      <c r="C1918" s="196" t="s">
        <v>114</v>
      </c>
      <c r="D1918" s="201">
        <v>42277</v>
      </c>
      <c r="E1918" s="196" t="s">
        <v>98</v>
      </c>
      <c r="F1918" s="201">
        <v>44271</v>
      </c>
      <c r="G1918" s="196" t="s">
        <v>98</v>
      </c>
      <c r="H1918" s="198" t="s">
        <v>371</v>
      </c>
      <c r="I1918" s="196" t="s">
        <v>776</v>
      </c>
      <c r="J1918" s="196" t="s">
        <v>101</v>
      </c>
      <c r="L1918" s="200" t="s">
        <v>101</v>
      </c>
      <c r="M1918" s="198" t="s">
        <v>12144</v>
      </c>
      <c r="O1918" s="196" t="s">
        <v>438</v>
      </c>
      <c r="P1918" s="198" t="s">
        <v>439</v>
      </c>
      <c r="R1918" s="196" t="s">
        <v>39</v>
      </c>
      <c r="S1918" s="196" t="s">
        <v>46</v>
      </c>
      <c r="T1918" s="211">
        <v>0</v>
      </c>
      <c r="U1918" s="201">
        <v>43329</v>
      </c>
      <c r="W1918" s="200" t="s">
        <v>93</v>
      </c>
      <c r="X1918" s="196" t="s">
        <v>103</v>
      </c>
      <c r="Z1918" s="198" t="s">
        <v>12145</v>
      </c>
      <c r="AA1918" s="196" t="s">
        <v>12146</v>
      </c>
      <c r="AC1918" s="200">
        <v>3</v>
      </c>
      <c r="AD1918" s="200" t="s">
        <v>8274</v>
      </c>
      <c r="AE1918" s="203" t="s">
        <v>505</v>
      </c>
      <c r="AF1918" s="212">
        <v>563218.25</v>
      </c>
      <c r="AG1918" s="198" t="s">
        <v>12147</v>
      </c>
    </row>
    <row r="1919" spans="1:33" hidden="1" x14ac:dyDescent="0.25">
      <c r="A1919" s="209">
        <v>122983</v>
      </c>
      <c r="B1919" s="210">
        <v>4</v>
      </c>
      <c r="C1919" s="196" t="s">
        <v>114</v>
      </c>
      <c r="D1919" s="201">
        <v>42277</v>
      </c>
      <c r="E1919" s="196" t="s">
        <v>98</v>
      </c>
      <c r="F1919" s="201">
        <v>44271</v>
      </c>
      <c r="G1919" s="196" t="s">
        <v>87</v>
      </c>
      <c r="H1919" s="198" t="s">
        <v>961</v>
      </c>
      <c r="I1919" s="196" t="s">
        <v>1893</v>
      </c>
      <c r="J1919" s="196" t="s">
        <v>101</v>
      </c>
      <c r="L1919" s="200" t="s">
        <v>101</v>
      </c>
      <c r="M1919" s="198" t="s">
        <v>12148</v>
      </c>
      <c r="O1919" s="196" t="s">
        <v>438</v>
      </c>
      <c r="P1919" s="198" t="s">
        <v>439</v>
      </c>
      <c r="R1919" s="196" t="s">
        <v>39</v>
      </c>
      <c r="S1919" s="196" t="s">
        <v>46</v>
      </c>
      <c r="T1919" s="211">
        <v>0.04</v>
      </c>
      <c r="U1919" s="201">
        <v>42965</v>
      </c>
      <c r="W1919" s="200" t="s">
        <v>93</v>
      </c>
      <c r="X1919" s="196" t="s">
        <v>103</v>
      </c>
      <c r="Z1919" s="198" t="s">
        <v>12149</v>
      </c>
      <c r="AA1919" s="196" t="s">
        <v>12150</v>
      </c>
      <c r="AC1919" s="200">
        <v>3</v>
      </c>
      <c r="AD1919" s="200" t="s">
        <v>8274</v>
      </c>
      <c r="AE1919" s="203" t="s">
        <v>505</v>
      </c>
      <c r="AF1919" s="212">
        <v>502448.65</v>
      </c>
      <c r="AG1919" s="198" t="s">
        <v>12151</v>
      </c>
    </row>
    <row r="1920" spans="1:33" hidden="1" x14ac:dyDescent="0.25">
      <c r="A1920" s="209">
        <v>122985</v>
      </c>
      <c r="B1920" s="210">
        <v>4</v>
      </c>
      <c r="C1920" s="196" t="s">
        <v>114</v>
      </c>
      <c r="D1920" s="201">
        <v>42277</v>
      </c>
      <c r="E1920" s="196" t="s">
        <v>98</v>
      </c>
      <c r="F1920" s="201">
        <v>44462</v>
      </c>
      <c r="G1920" s="196" t="s">
        <v>98</v>
      </c>
      <c r="H1920" s="198" t="s">
        <v>196</v>
      </c>
      <c r="I1920" s="196" t="s">
        <v>2152</v>
      </c>
      <c r="J1920" s="196" t="s">
        <v>101</v>
      </c>
      <c r="L1920" s="200" t="s">
        <v>101</v>
      </c>
      <c r="M1920" s="198" t="s">
        <v>12152</v>
      </c>
      <c r="O1920" s="196" t="s">
        <v>438</v>
      </c>
      <c r="P1920" s="198" t="s">
        <v>439</v>
      </c>
      <c r="R1920" s="196" t="s">
        <v>39</v>
      </c>
      <c r="S1920" s="196" t="s">
        <v>46</v>
      </c>
      <c r="T1920" s="211">
        <v>0</v>
      </c>
      <c r="W1920" s="200" t="s">
        <v>93</v>
      </c>
      <c r="X1920" s="196" t="s">
        <v>103</v>
      </c>
      <c r="Z1920" s="198" t="s">
        <v>12153</v>
      </c>
      <c r="AA1920" s="196" t="s">
        <v>12154</v>
      </c>
      <c r="AC1920" s="200">
        <v>3</v>
      </c>
      <c r="AD1920" s="200" t="s">
        <v>8274</v>
      </c>
      <c r="AE1920" s="212">
        <v>-12558.14</v>
      </c>
      <c r="AF1920" s="212">
        <v>71441.86</v>
      </c>
    </row>
    <row r="1921" spans="1:33" hidden="1" x14ac:dyDescent="0.25">
      <c r="A1921" s="209">
        <v>123025.01</v>
      </c>
      <c r="B1921" s="210">
        <v>6</v>
      </c>
      <c r="C1921" s="196" t="s">
        <v>114</v>
      </c>
      <c r="D1921" s="201">
        <v>43433</v>
      </c>
      <c r="E1921" s="196" t="s">
        <v>98</v>
      </c>
      <c r="F1921" s="201">
        <v>44271</v>
      </c>
      <c r="G1921" s="196" t="s">
        <v>98</v>
      </c>
      <c r="H1921" s="198" t="s">
        <v>667</v>
      </c>
      <c r="I1921" s="196" t="s">
        <v>3213</v>
      </c>
      <c r="J1921" s="196" t="s">
        <v>299</v>
      </c>
      <c r="L1921" s="200" t="s">
        <v>300</v>
      </c>
      <c r="M1921" s="198" t="s">
        <v>12155</v>
      </c>
      <c r="N1921" s="198" t="s">
        <v>3215</v>
      </c>
      <c r="O1921" s="196" t="s">
        <v>119</v>
      </c>
      <c r="P1921" s="198" t="s">
        <v>19</v>
      </c>
      <c r="R1921" s="196" t="s">
        <v>47</v>
      </c>
      <c r="S1921" s="196" t="s">
        <v>46</v>
      </c>
      <c r="T1921" s="202" t="s">
        <v>505</v>
      </c>
      <c r="U1921" s="201">
        <v>43553</v>
      </c>
      <c r="W1921" s="200" t="s">
        <v>93</v>
      </c>
      <c r="AA1921" s="196" t="s">
        <v>12156</v>
      </c>
      <c r="AC1921" s="200">
        <v>3</v>
      </c>
      <c r="AD1921" s="200" t="s">
        <v>8274</v>
      </c>
      <c r="AE1921" s="203" t="s">
        <v>505</v>
      </c>
      <c r="AF1921" s="212">
        <v>391774.31</v>
      </c>
      <c r="AG1921" s="198" t="s">
        <v>12157</v>
      </c>
    </row>
    <row r="1922" spans="1:33" hidden="1" x14ac:dyDescent="0.25">
      <c r="A1922" s="209">
        <v>123025.02</v>
      </c>
      <c r="B1922" s="210">
        <v>6</v>
      </c>
      <c r="C1922" s="196" t="s">
        <v>97</v>
      </c>
      <c r="D1922" s="201">
        <v>43773</v>
      </c>
      <c r="E1922" s="196" t="s">
        <v>134</v>
      </c>
      <c r="F1922" s="201">
        <v>44384.875115740739</v>
      </c>
      <c r="G1922" s="196" t="s">
        <v>108</v>
      </c>
      <c r="H1922" s="198" t="s">
        <v>667</v>
      </c>
      <c r="I1922" s="196" t="s">
        <v>3213</v>
      </c>
      <c r="J1922" s="196" t="s">
        <v>299</v>
      </c>
      <c r="L1922" s="200" t="s">
        <v>300</v>
      </c>
      <c r="M1922" s="198" t="s">
        <v>3214</v>
      </c>
      <c r="N1922" s="198" t="s">
        <v>3215</v>
      </c>
      <c r="O1922" s="196" t="s">
        <v>119</v>
      </c>
      <c r="P1922" s="198" t="s">
        <v>19</v>
      </c>
      <c r="R1922" s="196" t="s">
        <v>47</v>
      </c>
      <c r="S1922" s="196" t="s">
        <v>46</v>
      </c>
      <c r="T1922" s="202" t="s">
        <v>505</v>
      </c>
      <c r="U1922" s="201">
        <v>43917</v>
      </c>
      <c r="W1922" s="200" t="s">
        <v>93</v>
      </c>
      <c r="AA1922" s="196" t="s">
        <v>12158</v>
      </c>
      <c r="AC1922" s="200">
        <v>3</v>
      </c>
      <c r="AD1922" s="200" t="s">
        <v>8274</v>
      </c>
      <c r="AE1922" s="212">
        <v>90200</v>
      </c>
      <c r="AF1922" s="212">
        <v>508990</v>
      </c>
      <c r="AG1922" s="198" t="s">
        <v>3216</v>
      </c>
    </row>
    <row r="1923" spans="1:33" ht="72" hidden="1" x14ac:dyDescent="0.25">
      <c r="A1923" s="209">
        <v>123030.03</v>
      </c>
      <c r="B1923" s="210">
        <v>4</v>
      </c>
      <c r="C1923" s="196" t="s">
        <v>122</v>
      </c>
      <c r="D1923" s="201">
        <v>42289</v>
      </c>
      <c r="E1923" s="196" t="s">
        <v>1768</v>
      </c>
      <c r="F1923" s="201">
        <v>44475</v>
      </c>
      <c r="G1923" s="196" t="s">
        <v>1356</v>
      </c>
      <c r="H1923" s="198" t="s">
        <v>88</v>
      </c>
      <c r="M1923" s="198" t="s">
        <v>1769</v>
      </c>
      <c r="N1923" s="198" t="s">
        <v>1770</v>
      </c>
      <c r="O1923" s="196" t="s">
        <v>91</v>
      </c>
      <c r="P1923" s="198" t="s">
        <v>1723</v>
      </c>
      <c r="R1923" s="196" t="s">
        <v>1724</v>
      </c>
      <c r="S1923" s="196" t="s">
        <v>41</v>
      </c>
      <c r="T1923" s="211">
        <v>0</v>
      </c>
      <c r="W1923" s="200" t="s">
        <v>93</v>
      </c>
      <c r="X1923" s="196" t="s">
        <v>103</v>
      </c>
      <c r="Y1923" s="196" t="s">
        <v>34</v>
      </c>
      <c r="AA1923" s="196" t="s">
        <v>12159</v>
      </c>
      <c r="AB1923" s="196" t="s">
        <v>12160</v>
      </c>
      <c r="AC1923" s="200">
        <v>1</v>
      </c>
      <c r="AD1923" s="200" t="s">
        <v>8231</v>
      </c>
      <c r="AE1923" s="212">
        <v>9110</v>
      </c>
      <c r="AF1923" s="212">
        <v>241214</v>
      </c>
    </row>
    <row r="1924" spans="1:33" ht="72" hidden="1" x14ac:dyDescent="0.25">
      <c r="A1924" s="209">
        <v>123030.03</v>
      </c>
      <c r="B1924" s="210">
        <v>4</v>
      </c>
      <c r="C1924" s="196" t="s">
        <v>122</v>
      </c>
      <c r="D1924" s="201">
        <v>42289</v>
      </c>
      <c r="E1924" s="196" t="s">
        <v>1768</v>
      </c>
      <c r="F1924" s="201">
        <v>44475</v>
      </c>
      <c r="G1924" s="196" t="s">
        <v>1356</v>
      </c>
      <c r="H1924" s="198" t="s">
        <v>88</v>
      </c>
      <c r="M1924" s="198" t="s">
        <v>1769</v>
      </c>
      <c r="N1924" s="198" t="s">
        <v>1770</v>
      </c>
      <c r="O1924" s="196" t="s">
        <v>91</v>
      </c>
      <c r="P1924" s="198" t="s">
        <v>1723</v>
      </c>
      <c r="R1924" s="196" t="s">
        <v>1724</v>
      </c>
      <c r="S1924" s="196" t="s">
        <v>41</v>
      </c>
      <c r="T1924" s="211">
        <v>0</v>
      </c>
      <c r="W1924" s="200" t="s">
        <v>93</v>
      </c>
      <c r="X1924" s="196" t="s">
        <v>103</v>
      </c>
      <c r="Y1924" s="196" t="s">
        <v>34</v>
      </c>
      <c r="AA1924" s="196" t="s">
        <v>12161</v>
      </c>
      <c r="AB1924" s="196" t="s">
        <v>12160</v>
      </c>
      <c r="AC1924" s="200">
        <v>3</v>
      </c>
      <c r="AD1924" s="200" t="s">
        <v>8231</v>
      </c>
      <c r="AE1924" s="203" t="s">
        <v>505</v>
      </c>
      <c r="AF1924" s="212">
        <v>1655464</v>
      </c>
    </row>
    <row r="1925" spans="1:33" hidden="1" x14ac:dyDescent="0.25">
      <c r="A1925" s="209">
        <v>123032</v>
      </c>
      <c r="B1925" s="210">
        <v>1</v>
      </c>
      <c r="C1925" s="196" t="s">
        <v>97</v>
      </c>
      <c r="D1925" s="201">
        <v>42292</v>
      </c>
      <c r="E1925" s="196" t="s">
        <v>1785</v>
      </c>
      <c r="F1925" s="201">
        <v>43986</v>
      </c>
      <c r="G1925" s="196" t="s">
        <v>1827</v>
      </c>
      <c r="H1925" s="198" t="s">
        <v>337</v>
      </c>
      <c r="I1925" s="196" t="s">
        <v>1505</v>
      </c>
      <c r="J1925" s="196" t="s">
        <v>1506</v>
      </c>
      <c r="K1925" s="196" t="s">
        <v>12162</v>
      </c>
      <c r="M1925" s="198" t="s">
        <v>12163</v>
      </c>
      <c r="N1925" s="198" t="s">
        <v>12164</v>
      </c>
      <c r="O1925" s="196" t="s">
        <v>1509</v>
      </c>
      <c r="P1925" s="198" t="s">
        <v>92</v>
      </c>
      <c r="R1925" s="196" t="s">
        <v>47</v>
      </c>
      <c r="S1925" s="196" t="s">
        <v>41</v>
      </c>
      <c r="T1925" s="211">
        <v>0.3</v>
      </c>
      <c r="U1925" s="201">
        <v>43014</v>
      </c>
      <c r="W1925" s="200" t="s">
        <v>93</v>
      </c>
      <c r="X1925" s="196" t="s">
        <v>186</v>
      </c>
      <c r="AA1925" s="196" t="s">
        <v>12165</v>
      </c>
      <c r="AC1925" s="200">
        <v>1</v>
      </c>
      <c r="AD1925" s="200" t="s">
        <v>8250</v>
      </c>
      <c r="AE1925" s="203" t="s">
        <v>505</v>
      </c>
      <c r="AF1925" s="212">
        <v>102400</v>
      </c>
      <c r="AG1925" s="198" t="s">
        <v>12166</v>
      </c>
    </row>
    <row r="1926" spans="1:33" hidden="1" x14ac:dyDescent="0.25">
      <c r="A1926" s="209">
        <v>123032</v>
      </c>
      <c r="B1926" s="210">
        <v>1</v>
      </c>
      <c r="C1926" s="196" t="s">
        <v>97</v>
      </c>
      <c r="D1926" s="201">
        <v>42292</v>
      </c>
      <c r="E1926" s="196" t="s">
        <v>1785</v>
      </c>
      <c r="F1926" s="201">
        <v>43986</v>
      </c>
      <c r="G1926" s="196" t="s">
        <v>1827</v>
      </c>
      <c r="H1926" s="198" t="s">
        <v>337</v>
      </c>
      <c r="I1926" s="196" t="s">
        <v>1505</v>
      </c>
      <c r="J1926" s="196" t="s">
        <v>1506</v>
      </c>
      <c r="K1926" s="196" t="s">
        <v>12162</v>
      </c>
      <c r="M1926" s="198" t="s">
        <v>12163</v>
      </c>
      <c r="N1926" s="198" t="s">
        <v>12164</v>
      </c>
      <c r="O1926" s="196" t="s">
        <v>1509</v>
      </c>
      <c r="P1926" s="198" t="s">
        <v>92</v>
      </c>
      <c r="R1926" s="196" t="s">
        <v>47</v>
      </c>
      <c r="S1926" s="196" t="s">
        <v>41</v>
      </c>
      <c r="T1926" s="211">
        <v>0.3</v>
      </c>
      <c r="U1926" s="201">
        <v>43014</v>
      </c>
      <c r="W1926" s="200" t="s">
        <v>93</v>
      </c>
      <c r="X1926" s="196" t="s">
        <v>186</v>
      </c>
      <c r="AA1926" s="196" t="s">
        <v>12167</v>
      </c>
      <c r="AC1926" s="200">
        <v>3</v>
      </c>
      <c r="AD1926" s="200" t="s">
        <v>8250</v>
      </c>
      <c r="AE1926" s="203" t="s">
        <v>505</v>
      </c>
      <c r="AF1926" s="212">
        <v>850404.76</v>
      </c>
      <c r="AG1926" s="198" t="s">
        <v>12166</v>
      </c>
    </row>
    <row r="1927" spans="1:33" ht="36" hidden="1" x14ac:dyDescent="0.25">
      <c r="A1927" s="209">
        <v>123033</v>
      </c>
      <c r="B1927" s="210">
        <v>1</v>
      </c>
      <c r="C1927" s="196" t="s">
        <v>85</v>
      </c>
      <c r="D1927" s="201">
        <v>42292</v>
      </c>
      <c r="E1927" s="196" t="s">
        <v>1785</v>
      </c>
      <c r="F1927" s="201">
        <v>44606</v>
      </c>
      <c r="G1927" s="196" t="s">
        <v>98</v>
      </c>
      <c r="H1927" s="198" t="s">
        <v>1588</v>
      </c>
      <c r="I1927" s="196" t="s">
        <v>1505</v>
      </c>
      <c r="J1927" s="196" t="s">
        <v>1506</v>
      </c>
      <c r="M1927" s="198" t="s">
        <v>3478</v>
      </c>
      <c r="N1927" s="198" t="s">
        <v>3479</v>
      </c>
      <c r="O1927" s="196" t="s">
        <v>1509</v>
      </c>
      <c r="P1927" s="198" t="s">
        <v>3419</v>
      </c>
      <c r="R1927" s="196" t="s">
        <v>47</v>
      </c>
      <c r="S1927" s="196" t="s">
        <v>41</v>
      </c>
      <c r="T1927" s="202" t="s">
        <v>505</v>
      </c>
      <c r="U1927" s="201">
        <v>44792</v>
      </c>
      <c r="W1927" s="200" t="s">
        <v>93</v>
      </c>
      <c r="X1927" s="196" t="s">
        <v>103</v>
      </c>
      <c r="Y1927" s="196" t="s">
        <v>32</v>
      </c>
      <c r="AA1927" s="196" t="s">
        <v>12168</v>
      </c>
      <c r="AC1927" s="200">
        <v>1</v>
      </c>
      <c r="AD1927" s="200" t="s">
        <v>8250</v>
      </c>
      <c r="AE1927" s="212">
        <v>100000</v>
      </c>
      <c r="AF1927" s="212">
        <v>283043.11</v>
      </c>
    </row>
    <row r="1928" spans="1:33" ht="36" hidden="1" x14ac:dyDescent="0.25">
      <c r="A1928" s="209">
        <v>123033</v>
      </c>
      <c r="B1928" s="210">
        <v>1</v>
      </c>
      <c r="C1928" s="196" t="s">
        <v>85</v>
      </c>
      <c r="D1928" s="201">
        <v>42292</v>
      </c>
      <c r="E1928" s="196" t="s">
        <v>1785</v>
      </c>
      <c r="F1928" s="201">
        <v>44606</v>
      </c>
      <c r="G1928" s="196" t="s">
        <v>98</v>
      </c>
      <c r="H1928" s="198" t="s">
        <v>1588</v>
      </c>
      <c r="I1928" s="196" t="s">
        <v>1505</v>
      </c>
      <c r="J1928" s="196" t="s">
        <v>1506</v>
      </c>
      <c r="M1928" s="198" t="s">
        <v>3478</v>
      </c>
      <c r="N1928" s="198" t="s">
        <v>3479</v>
      </c>
      <c r="O1928" s="196" t="s">
        <v>1509</v>
      </c>
      <c r="P1928" s="198" t="s">
        <v>3419</v>
      </c>
      <c r="R1928" s="196" t="s">
        <v>47</v>
      </c>
      <c r="S1928" s="196" t="s">
        <v>41</v>
      </c>
      <c r="T1928" s="202" t="s">
        <v>505</v>
      </c>
      <c r="U1928" s="201">
        <v>44792</v>
      </c>
      <c r="W1928" s="200" t="s">
        <v>93</v>
      </c>
      <c r="X1928" s="196" t="s">
        <v>103</v>
      </c>
      <c r="Y1928" s="196" t="s">
        <v>32</v>
      </c>
      <c r="AA1928" s="196" t="s">
        <v>12169</v>
      </c>
      <c r="AC1928" s="200">
        <v>2</v>
      </c>
      <c r="AD1928" s="200" t="s">
        <v>8250</v>
      </c>
      <c r="AE1928" s="212">
        <v>803000</v>
      </c>
      <c r="AF1928" s="212">
        <v>803000</v>
      </c>
    </row>
    <row r="1929" spans="1:33" hidden="1" x14ac:dyDescent="0.25">
      <c r="A1929" s="209">
        <v>123036</v>
      </c>
      <c r="B1929" s="210">
        <v>3</v>
      </c>
      <c r="C1929" s="196" t="s">
        <v>97</v>
      </c>
      <c r="D1929" s="201">
        <v>42293</v>
      </c>
      <c r="E1929" s="196" t="s">
        <v>195</v>
      </c>
      <c r="F1929" s="201">
        <v>44505</v>
      </c>
      <c r="G1929" s="196" t="s">
        <v>3970</v>
      </c>
      <c r="H1929" s="198" t="s">
        <v>3649</v>
      </c>
      <c r="I1929" s="196" t="s">
        <v>12170</v>
      </c>
      <c r="K1929" s="196" t="s">
        <v>12171</v>
      </c>
      <c r="L1929" s="200" t="s">
        <v>183</v>
      </c>
      <c r="M1929" s="198" t="s">
        <v>12172</v>
      </c>
      <c r="N1929" s="198" t="s">
        <v>9927</v>
      </c>
      <c r="O1929" s="196" t="s">
        <v>40</v>
      </c>
      <c r="P1929" s="198" t="s">
        <v>166</v>
      </c>
      <c r="R1929" s="196" t="s">
        <v>39</v>
      </c>
      <c r="S1929" s="196" t="s">
        <v>45</v>
      </c>
      <c r="T1929" s="211">
        <v>0.01</v>
      </c>
      <c r="U1929" s="201">
        <v>43966</v>
      </c>
      <c r="W1929" s="200" t="s">
        <v>93</v>
      </c>
      <c r="X1929" s="196" t="s">
        <v>186</v>
      </c>
      <c r="Z1929" s="198" t="s">
        <v>12173</v>
      </c>
      <c r="AA1929" s="196" t="s">
        <v>12174</v>
      </c>
      <c r="AB1929" s="196" t="s">
        <v>12175</v>
      </c>
      <c r="AC1929" s="200">
        <v>0</v>
      </c>
      <c r="AD1929" s="200" t="s">
        <v>8231</v>
      </c>
      <c r="AE1929" s="203" t="s">
        <v>505</v>
      </c>
      <c r="AF1929" s="212">
        <v>133380</v>
      </c>
      <c r="AG1929" s="198" t="s">
        <v>12176</v>
      </c>
    </row>
    <row r="1930" spans="1:33" hidden="1" x14ac:dyDescent="0.25">
      <c r="A1930" s="209">
        <v>123036</v>
      </c>
      <c r="B1930" s="210">
        <v>3</v>
      </c>
      <c r="C1930" s="196" t="s">
        <v>97</v>
      </c>
      <c r="D1930" s="201">
        <v>42293</v>
      </c>
      <c r="E1930" s="196" t="s">
        <v>195</v>
      </c>
      <c r="F1930" s="201">
        <v>44505</v>
      </c>
      <c r="G1930" s="196" t="s">
        <v>3970</v>
      </c>
      <c r="H1930" s="198" t="s">
        <v>3649</v>
      </c>
      <c r="I1930" s="196" t="s">
        <v>12170</v>
      </c>
      <c r="K1930" s="196" t="s">
        <v>12171</v>
      </c>
      <c r="L1930" s="200" t="s">
        <v>183</v>
      </c>
      <c r="M1930" s="198" t="s">
        <v>12172</v>
      </c>
      <c r="N1930" s="198" t="s">
        <v>9927</v>
      </c>
      <c r="O1930" s="196" t="s">
        <v>40</v>
      </c>
      <c r="P1930" s="198" t="s">
        <v>166</v>
      </c>
      <c r="R1930" s="196" t="s">
        <v>39</v>
      </c>
      <c r="S1930" s="196" t="s">
        <v>45</v>
      </c>
      <c r="T1930" s="211">
        <v>0.01</v>
      </c>
      <c r="U1930" s="201">
        <v>43966</v>
      </c>
      <c r="W1930" s="200" t="s">
        <v>93</v>
      </c>
      <c r="X1930" s="196" t="s">
        <v>186</v>
      </c>
      <c r="Z1930" s="198" t="s">
        <v>12173</v>
      </c>
      <c r="AA1930" s="196" t="s">
        <v>12177</v>
      </c>
      <c r="AB1930" s="196" t="s">
        <v>12175</v>
      </c>
      <c r="AC1930" s="200">
        <v>1</v>
      </c>
      <c r="AD1930" s="200" t="s">
        <v>8231</v>
      </c>
      <c r="AE1930" s="203" t="s">
        <v>505</v>
      </c>
      <c r="AF1930" s="212">
        <v>25000</v>
      </c>
      <c r="AG1930" s="198" t="s">
        <v>12176</v>
      </c>
    </row>
    <row r="1931" spans="1:33" hidden="1" x14ac:dyDescent="0.25">
      <c r="A1931" s="209">
        <v>123036</v>
      </c>
      <c r="B1931" s="210">
        <v>3</v>
      </c>
      <c r="C1931" s="196" t="s">
        <v>97</v>
      </c>
      <c r="D1931" s="201">
        <v>42293</v>
      </c>
      <c r="E1931" s="196" t="s">
        <v>195</v>
      </c>
      <c r="F1931" s="201">
        <v>44505</v>
      </c>
      <c r="G1931" s="196" t="s">
        <v>3970</v>
      </c>
      <c r="H1931" s="198" t="s">
        <v>3649</v>
      </c>
      <c r="I1931" s="196" t="s">
        <v>12170</v>
      </c>
      <c r="K1931" s="196" t="s">
        <v>12171</v>
      </c>
      <c r="L1931" s="200" t="s">
        <v>183</v>
      </c>
      <c r="M1931" s="198" t="s">
        <v>12172</v>
      </c>
      <c r="N1931" s="198" t="s">
        <v>9927</v>
      </c>
      <c r="O1931" s="196" t="s">
        <v>40</v>
      </c>
      <c r="P1931" s="198" t="s">
        <v>166</v>
      </c>
      <c r="R1931" s="196" t="s">
        <v>39</v>
      </c>
      <c r="S1931" s="196" t="s">
        <v>45</v>
      </c>
      <c r="T1931" s="211">
        <v>0.01</v>
      </c>
      <c r="U1931" s="201">
        <v>43966</v>
      </c>
      <c r="W1931" s="200" t="s">
        <v>93</v>
      </c>
      <c r="X1931" s="196" t="s">
        <v>186</v>
      </c>
      <c r="Z1931" s="198" t="s">
        <v>12173</v>
      </c>
      <c r="AA1931" s="196" t="s">
        <v>12178</v>
      </c>
      <c r="AB1931" s="196" t="s">
        <v>12175</v>
      </c>
      <c r="AC1931" s="200">
        <v>2</v>
      </c>
      <c r="AD1931" s="200" t="s">
        <v>8231</v>
      </c>
      <c r="AE1931" s="203" t="s">
        <v>505</v>
      </c>
      <c r="AF1931" s="212">
        <v>57373</v>
      </c>
      <c r="AG1931" s="198" t="s">
        <v>12176</v>
      </c>
    </row>
    <row r="1932" spans="1:33" hidden="1" x14ac:dyDescent="0.25">
      <c r="A1932" s="209">
        <v>123036</v>
      </c>
      <c r="B1932" s="210">
        <v>3</v>
      </c>
      <c r="C1932" s="196" t="s">
        <v>97</v>
      </c>
      <c r="D1932" s="201">
        <v>42293</v>
      </c>
      <c r="E1932" s="196" t="s">
        <v>195</v>
      </c>
      <c r="F1932" s="201">
        <v>44505</v>
      </c>
      <c r="G1932" s="196" t="s">
        <v>3970</v>
      </c>
      <c r="H1932" s="198" t="s">
        <v>3649</v>
      </c>
      <c r="I1932" s="196" t="s">
        <v>12170</v>
      </c>
      <c r="K1932" s="196" t="s">
        <v>12171</v>
      </c>
      <c r="L1932" s="200" t="s">
        <v>183</v>
      </c>
      <c r="M1932" s="198" t="s">
        <v>12172</v>
      </c>
      <c r="N1932" s="198" t="s">
        <v>9927</v>
      </c>
      <c r="O1932" s="196" t="s">
        <v>40</v>
      </c>
      <c r="P1932" s="198" t="s">
        <v>166</v>
      </c>
      <c r="R1932" s="196" t="s">
        <v>39</v>
      </c>
      <c r="S1932" s="196" t="s">
        <v>45</v>
      </c>
      <c r="T1932" s="211">
        <v>0.01</v>
      </c>
      <c r="U1932" s="201">
        <v>43966</v>
      </c>
      <c r="W1932" s="200" t="s">
        <v>93</v>
      </c>
      <c r="X1932" s="196" t="s">
        <v>186</v>
      </c>
      <c r="Z1932" s="198" t="s">
        <v>12173</v>
      </c>
      <c r="AA1932" s="196" t="s">
        <v>12179</v>
      </c>
      <c r="AB1932" s="196" t="s">
        <v>12175</v>
      </c>
      <c r="AC1932" s="200">
        <v>3</v>
      </c>
      <c r="AD1932" s="200" t="s">
        <v>8231</v>
      </c>
      <c r="AE1932" s="203" t="s">
        <v>505</v>
      </c>
      <c r="AF1932" s="212">
        <v>521909</v>
      </c>
      <c r="AG1932" s="198" t="s">
        <v>12176</v>
      </c>
    </row>
    <row r="1933" spans="1:33" ht="36" hidden="1" x14ac:dyDescent="0.25">
      <c r="A1933" s="209">
        <v>123055</v>
      </c>
      <c r="B1933" s="210">
        <v>3</v>
      </c>
      <c r="C1933" s="196" t="s">
        <v>122</v>
      </c>
      <c r="D1933" s="201">
        <v>42299</v>
      </c>
      <c r="E1933" s="196" t="s">
        <v>2063</v>
      </c>
      <c r="F1933" s="201">
        <v>44099</v>
      </c>
      <c r="G1933" s="196" t="s">
        <v>253</v>
      </c>
      <c r="H1933" s="198" t="s">
        <v>538</v>
      </c>
      <c r="I1933" s="196" t="s">
        <v>539</v>
      </c>
      <c r="J1933" s="196" t="s">
        <v>299</v>
      </c>
      <c r="L1933" s="200" t="s">
        <v>300</v>
      </c>
      <c r="M1933" s="198" t="s">
        <v>12180</v>
      </c>
      <c r="N1933" s="198" t="s">
        <v>12181</v>
      </c>
      <c r="O1933" s="196" t="s">
        <v>553</v>
      </c>
      <c r="P1933" s="198" t="s">
        <v>2166</v>
      </c>
      <c r="R1933" s="196" t="s">
        <v>47</v>
      </c>
      <c r="S1933" s="196" t="s">
        <v>45</v>
      </c>
      <c r="T1933" s="211">
        <v>0.59</v>
      </c>
      <c r="U1933" s="201">
        <v>43329</v>
      </c>
      <c r="W1933" s="200" t="s">
        <v>93</v>
      </c>
      <c r="X1933" s="196" t="s">
        <v>303</v>
      </c>
      <c r="AA1933" s="196" t="s">
        <v>12182</v>
      </c>
      <c r="AC1933" s="200">
        <v>1</v>
      </c>
      <c r="AD1933" s="200" t="s">
        <v>8250</v>
      </c>
      <c r="AE1933" s="203" t="s">
        <v>505</v>
      </c>
      <c r="AF1933" s="212">
        <v>65000</v>
      </c>
      <c r="AG1933" s="198" t="s">
        <v>12183</v>
      </c>
    </row>
    <row r="1934" spans="1:33" ht="36" hidden="1" x14ac:dyDescent="0.25">
      <c r="A1934" s="209">
        <v>123055</v>
      </c>
      <c r="B1934" s="210">
        <v>3</v>
      </c>
      <c r="C1934" s="196" t="s">
        <v>122</v>
      </c>
      <c r="D1934" s="201">
        <v>42299</v>
      </c>
      <c r="E1934" s="196" t="s">
        <v>2063</v>
      </c>
      <c r="F1934" s="201">
        <v>44099</v>
      </c>
      <c r="G1934" s="196" t="s">
        <v>253</v>
      </c>
      <c r="H1934" s="198" t="s">
        <v>538</v>
      </c>
      <c r="I1934" s="196" t="s">
        <v>539</v>
      </c>
      <c r="J1934" s="196" t="s">
        <v>299</v>
      </c>
      <c r="L1934" s="200" t="s">
        <v>300</v>
      </c>
      <c r="M1934" s="198" t="s">
        <v>12180</v>
      </c>
      <c r="N1934" s="198" t="s">
        <v>12181</v>
      </c>
      <c r="O1934" s="196" t="s">
        <v>553</v>
      </c>
      <c r="P1934" s="198" t="s">
        <v>2166</v>
      </c>
      <c r="R1934" s="196" t="s">
        <v>47</v>
      </c>
      <c r="S1934" s="196" t="s">
        <v>45</v>
      </c>
      <c r="T1934" s="211">
        <v>0.59</v>
      </c>
      <c r="U1934" s="201">
        <v>43329</v>
      </c>
      <c r="W1934" s="200" t="s">
        <v>93</v>
      </c>
      <c r="X1934" s="196" t="s">
        <v>303</v>
      </c>
      <c r="AA1934" s="196" t="s">
        <v>12184</v>
      </c>
      <c r="AB1934" s="196" t="s">
        <v>12185</v>
      </c>
      <c r="AC1934" s="200">
        <v>3</v>
      </c>
      <c r="AD1934" s="200" t="s">
        <v>8231</v>
      </c>
      <c r="AE1934" s="203" t="s">
        <v>505</v>
      </c>
      <c r="AF1934" s="212">
        <v>31837232</v>
      </c>
      <c r="AG1934" s="198" t="s">
        <v>12183</v>
      </c>
    </row>
    <row r="1935" spans="1:33" hidden="1" x14ac:dyDescent="0.25">
      <c r="A1935" s="209">
        <v>123070</v>
      </c>
      <c r="B1935" s="210">
        <v>3</v>
      </c>
      <c r="C1935" s="196" t="s">
        <v>85</v>
      </c>
      <c r="D1935" s="201">
        <v>42300</v>
      </c>
      <c r="E1935" s="196" t="s">
        <v>2180</v>
      </c>
      <c r="F1935" s="201">
        <v>44494</v>
      </c>
      <c r="G1935" s="196" t="s">
        <v>179</v>
      </c>
      <c r="H1935" s="198" t="s">
        <v>4247</v>
      </c>
      <c r="I1935" s="196" t="s">
        <v>843</v>
      </c>
      <c r="J1935" s="196" t="s">
        <v>101</v>
      </c>
      <c r="L1935" s="200" t="s">
        <v>101</v>
      </c>
      <c r="M1935" s="198" t="s">
        <v>12186</v>
      </c>
      <c r="N1935" s="198" t="s">
        <v>12187</v>
      </c>
      <c r="O1935" s="196" t="s">
        <v>553</v>
      </c>
      <c r="P1935" s="198" t="s">
        <v>1783</v>
      </c>
      <c r="R1935" s="196" t="s">
        <v>47</v>
      </c>
      <c r="S1935" s="196" t="s">
        <v>45</v>
      </c>
      <c r="T1935" s="211">
        <v>0.56999999999999995</v>
      </c>
      <c r="U1935" s="201">
        <v>44792</v>
      </c>
      <c r="W1935" s="200" t="s">
        <v>93</v>
      </c>
      <c r="X1935" s="196" t="s">
        <v>13</v>
      </c>
      <c r="AA1935" s="196" t="s">
        <v>12188</v>
      </c>
      <c r="AB1935" s="196" t="s">
        <v>12189</v>
      </c>
      <c r="AC1935" s="200">
        <v>0</v>
      </c>
      <c r="AD1935" s="200" t="s">
        <v>8231</v>
      </c>
      <c r="AE1935" s="203" t="s">
        <v>505</v>
      </c>
      <c r="AF1935" s="212">
        <v>180000</v>
      </c>
    </row>
    <row r="1936" spans="1:33" hidden="1" x14ac:dyDescent="0.25">
      <c r="A1936" s="209">
        <v>123070</v>
      </c>
      <c r="B1936" s="210">
        <v>3</v>
      </c>
      <c r="C1936" s="196" t="s">
        <v>85</v>
      </c>
      <c r="D1936" s="201">
        <v>42300</v>
      </c>
      <c r="E1936" s="196" t="s">
        <v>2180</v>
      </c>
      <c r="F1936" s="201">
        <v>44494</v>
      </c>
      <c r="G1936" s="196" t="s">
        <v>179</v>
      </c>
      <c r="H1936" s="198" t="s">
        <v>4247</v>
      </c>
      <c r="I1936" s="196" t="s">
        <v>843</v>
      </c>
      <c r="J1936" s="196" t="s">
        <v>101</v>
      </c>
      <c r="L1936" s="200" t="s">
        <v>101</v>
      </c>
      <c r="M1936" s="198" t="s">
        <v>12186</v>
      </c>
      <c r="N1936" s="198" t="s">
        <v>12187</v>
      </c>
      <c r="O1936" s="196" t="s">
        <v>553</v>
      </c>
      <c r="P1936" s="198" t="s">
        <v>1783</v>
      </c>
      <c r="R1936" s="196" t="s">
        <v>47</v>
      </c>
      <c r="S1936" s="196" t="s">
        <v>45</v>
      </c>
      <c r="T1936" s="211">
        <v>0.56999999999999995</v>
      </c>
      <c r="U1936" s="201">
        <v>44792</v>
      </c>
      <c r="W1936" s="200" t="s">
        <v>93</v>
      </c>
      <c r="X1936" s="196" t="s">
        <v>13</v>
      </c>
      <c r="AA1936" s="196" t="s">
        <v>12190</v>
      </c>
      <c r="AC1936" s="200">
        <v>0</v>
      </c>
      <c r="AD1936" s="200" t="s">
        <v>8250</v>
      </c>
      <c r="AE1936" s="203" t="s">
        <v>505</v>
      </c>
      <c r="AF1936" s="212">
        <v>50000</v>
      </c>
    </row>
    <row r="1937" spans="1:33" hidden="1" x14ac:dyDescent="0.25">
      <c r="A1937" s="209">
        <v>123070</v>
      </c>
      <c r="B1937" s="210">
        <v>3</v>
      </c>
      <c r="C1937" s="196" t="s">
        <v>85</v>
      </c>
      <c r="D1937" s="201">
        <v>42300</v>
      </c>
      <c r="E1937" s="196" t="s">
        <v>2180</v>
      </c>
      <c r="F1937" s="201">
        <v>44494</v>
      </c>
      <c r="G1937" s="196" t="s">
        <v>179</v>
      </c>
      <c r="H1937" s="198" t="s">
        <v>4247</v>
      </c>
      <c r="I1937" s="196" t="s">
        <v>843</v>
      </c>
      <c r="J1937" s="196" t="s">
        <v>101</v>
      </c>
      <c r="L1937" s="200" t="s">
        <v>101</v>
      </c>
      <c r="M1937" s="198" t="s">
        <v>12186</v>
      </c>
      <c r="N1937" s="198" t="s">
        <v>12187</v>
      </c>
      <c r="O1937" s="196" t="s">
        <v>553</v>
      </c>
      <c r="P1937" s="198" t="s">
        <v>1783</v>
      </c>
      <c r="R1937" s="196" t="s">
        <v>47</v>
      </c>
      <c r="S1937" s="196" t="s">
        <v>45</v>
      </c>
      <c r="T1937" s="211">
        <v>0.56999999999999995</v>
      </c>
      <c r="U1937" s="201">
        <v>44792</v>
      </c>
      <c r="W1937" s="200" t="s">
        <v>93</v>
      </c>
      <c r="X1937" s="196" t="s">
        <v>13</v>
      </c>
      <c r="AA1937" s="196" t="s">
        <v>12191</v>
      </c>
      <c r="AB1937" s="196" t="s">
        <v>12189</v>
      </c>
      <c r="AC1937" s="200">
        <v>1</v>
      </c>
      <c r="AD1937" s="200" t="s">
        <v>8231</v>
      </c>
      <c r="AE1937" s="203" t="s">
        <v>505</v>
      </c>
      <c r="AF1937" s="212">
        <v>110000</v>
      </c>
    </row>
    <row r="1938" spans="1:33" hidden="1" x14ac:dyDescent="0.25">
      <c r="A1938" s="209">
        <v>123070</v>
      </c>
      <c r="B1938" s="210">
        <v>3</v>
      </c>
      <c r="C1938" s="196" t="s">
        <v>85</v>
      </c>
      <c r="D1938" s="201">
        <v>42300</v>
      </c>
      <c r="E1938" s="196" t="s">
        <v>2180</v>
      </c>
      <c r="F1938" s="201">
        <v>44494</v>
      </c>
      <c r="G1938" s="196" t="s">
        <v>179</v>
      </c>
      <c r="H1938" s="198" t="s">
        <v>4247</v>
      </c>
      <c r="I1938" s="196" t="s">
        <v>843</v>
      </c>
      <c r="J1938" s="196" t="s">
        <v>101</v>
      </c>
      <c r="L1938" s="200" t="s">
        <v>101</v>
      </c>
      <c r="M1938" s="198" t="s">
        <v>12186</v>
      </c>
      <c r="N1938" s="198" t="s">
        <v>12187</v>
      </c>
      <c r="O1938" s="196" t="s">
        <v>553</v>
      </c>
      <c r="P1938" s="198" t="s">
        <v>1783</v>
      </c>
      <c r="R1938" s="196" t="s">
        <v>47</v>
      </c>
      <c r="S1938" s="196" t="s">
        <v>45</v>
      </c>
      <c r="T1938" s="211">
        <v>0.56999999999999995</v>
      </c>
      <c r="U1938" s="201">
        <v>44792</v>
      </c>
      <c r="W1938" s="200" t="s">
        <v>93</v>
      </c>
      <c r="X1938" s="196" t="s">
        <v>13</v>
      </c>
      <c r="AA1938" s="196" t="s">
        <v>12192</v>
      </c>
      <c r="AB1938" s="196" t="s">
        <v>12189</v>
      </c>
      <c r="AC1938" s="200">
        <v>2</v>
      </c>
      <c r="AD1938" s="200" t="s">
        <v>8231</v>
      </c>
      <c r="AE1938" s="203" t="s">
        <v>505</v>
      </c>
      <c r="AF1938" s="212">
        <v>710347</v>
      </c>
    </row>
    <row r="1939" spans="1:33" hidden="1" x14ac:dyDescent="0.25">
      <c r="A1939" s="209">
        <v>123071</v>
      </c>
      <c r="B1939" s="210">
        <v>3</v>
      </c>
      <c r="C1939" s="196" t="s">
        <v>85</v>
      </c>
      <c r="D1939" s="201">
        <v>42300</v>
      </c>
      <c r="E1939" s="196" t="s">
        <v>2180</v>
      </c>
      <c r="F1939" s="201">
        <v>43788</v>
      </c>
      <c r="G1939" s="196" t="s">
        <v>189</v>
      </c>
      <c r="H1939" s="198" t="s">
        <v>140</v>
      </c>
      <c r="I1939" s="196" t="s">
        <v>2135</v>
      </c>
      <c r="J1939" s="196" t="s">
        <v>101</v>
      </c>
      <c r="L1939" s="200" t="s">
        <v>101</v>
      </c>
      <c r="M1939" s="198" t="s">
        <v>12193</v>
      </c>
      <c r="N1939" s="198" t="s">
        <v>12194</v>
      </c>
      <c r="O1939" s="196" t="s">
        <v>553</v>
      </c>
      <c r="P1939" s="198" t="s">
        <v>1783</v>
      </c>
      <c r="R1939" s="196" t="s">
        <v>47</v>
      </c>
      <c r="S1939" s="196" t="s">
        <v>45</v>
      </c>
      <c r="T1939" s="211">
        <v>3.7</v>
      </c>
      <c r="U1939" s="201">
        <v>46367</v>
      </c>
      <c r="W1939" s="200" t="s">
        <v>93</v>
      </c>
      <c r="X1939" s="196" t="s">
        <v>103</v>
      </c>
      <c r="AA1939" s="196" t="s">
        <v>12195</v>
      </c>
      <c r="AB1939" s="196" t="s">
        <v>12196</v>
      </c>
      <c r="AC1939" s="200">
        <v>0</v>
      </c>
      <c r="AD1939" s="200" t="s">
        <v>8231</v>
      </c>
      <c r="AE1939" s="203" t="s">
        <v>505</v>
      </c>
      <c r="AF1939" s="212">
        <v>1200000</v>
      </c>
    </row>
    <row r="1940" spans="1:33" hidden="1" x14ac:dyDescent="0.25">
      <c r="A1940" s="209">
        <v>123071</v>
      </c>
      <c r="B1940" s="210">
        <v>3</v>
      </c>
      <c r="C1940" s="196" t="s">
        <v>85</v>
      </c>
      <c r="D1940" s="201">
        <v>42300</v>
      </c>
      <c r="E1940" s="196" t="s">
        <v>2180</v>
      </c>
      <c r="F1940" s="201">
        <v>43788</v>
      </c>
      <c r="G1940" s="196" t="s">
        <v>189</v>
      </c>
      <c r="H1940" s="198" t="s">
        <v>140</v>
      </c>
      <c r="I1940" s="196" t="s">
        <v>2135</v>
      </c>
      <c r="J1940" s="196" t="s">
        <v>101</v>
      </c>
      <c r="L1940" s="200" t="s">
        <v>101</v>
      </c>
      <c r="M1940" s="198" t="s">
        <v>12193</v>
      </c>
      <c r="N1940" s="198" t="s">
        <v>12194</v>
      </c>
      <c r="O1940" s="196" t="s">
        <v>553</v>
      </c>
      <c r="P1940" s="198" t="s">
        <v>1783</v>
      </c>
      <c r="R1940" s="196" t="s">
        <v>47</v>
      </c>
      <c r="S1940" s="196" t="s">
        <v>45</v>
      </c>
      <c r="T1940" s="211">
        <v>3.7</v>
      </c>
      <c r="U1940" s="201">
        <v>46367</v>
      </c>
      <c r="W1940" s="200" t="s">
        <v>93</v>
      </c>
      <c r="X1940" s="196" t="s">
        <v>103</v>
      </c>
      <c r="AA1940" s="196" t="s">
        <v>12197</v>
      </c>
      <c r="AC1940" s="200">
        <v>0</v>
      </c>
      <c r="AD1940" s="200" t="s">
        <v>8250</v>
      </c>
      <c r="AE1940" s="203" t="s">
        <v>505</v>
      </c>
      <c r="AF1940" s="212">
        <v>77100</v>
      </c>
    </row>
    <row r="1941" spans="1:33" ht="36" hidden="1" x14ac:dyDescent="0.25">
      <c r="A1941" s="209">
        <v>123073</v>
      </c>
      <c r="B1941" s="210">
        <v>1</v>
      </c>
      <c r="C1941" s="196" t="s">
        <v>85</v>
      </c>
      <c r="D1941" s="201">
        <v>42300</v>
      </c>
      <c r="E1941" s="196" t="s">
        <v>2180</v>
      </c>
      <c r="F1941" s="201">
        <v>44718</v>
      </c>
      <c r="G1941" s="196" t="s">
        <v>222</v>
      </c>
      <c r="H1941" s="198" t="s">
        <v>297</v>
      </c>
      <c r="I1941" s="196" t="s">
        <v>4950</v>
      </c>
      <c r="J1941" s="196" t="s">
        <v>101</v>
      </c>
      <c r="L1941" s="200" t="s">
        <v>101</v>
      </c>
      <c r="M1941" s="198" t="s">
        <v>12198</v>
      </c>
      <c r="N1941" s="198" t="s">
        <v>12199</v>
      </c>
      <c r="O1941" s="196" t="s">
        <v>553</v>
      </c>
      <c r="P1941" s="198" t="s">
        <v>1897</v>
      </c>
      <c r="R1941" s="196" t="s">
        <v>47</v>
      </c>
      <c r="S1941" s="196" t="s">
        <v>45</v>
      </c>
      <c r="T1941" s="211">
        <v>0.45</v>
      </c>
      <c r="U1941" s="201">
        <v>45996</v>
      </c>
      <c r="W1941" s="200" t="s">
        <v>93</v>
      </c>
      <c r="X1941" s="196" t="s">
        <v>13</v>
      </c>
      <c r="AA1941" s="196" t="s">
        <v>12200</v>
      </c>
      <c r="AB1941" s="196" t="s">
        <v>12201</v>
      </c>
      <c r="AC1941" s="200">
        <v>0</v>
      </c>
      <c r="AD1941" s="200" t="s">
        <v>8231</v>
      </c>
      <c r="AE1941" s="203" t="s">
        <v>505</v>
      </c>
      <c r="AF1941" s="212">
        <v>700000</v>
      </c>
    </row>
    <row r="1942" spans="1:33" ht="54" hidden="1" x14ac:dyDescent="0.25">
      <c r="A1942" s="209">
        <v>123079</v>
      </c>
      <c r="B1942" s="210">
        <v>3</v>
      </c>
      <c r="C1942" s="196" t="s">
        <v>97</v>
      </c>
      <c r="D1942" s="201">
        <v>42300</v>
      </c>
      <c r="E1942" s="196" t="s">
        <v>2180</v>
      </c>
      <c r="F1942" s="201">
        <v>44538</v>
      </c>
      <c r="G1942" s="196" t="s">
        <v>253</v>
      </c>
      <c r="H1942" s="198" t="s">
        <v>1111</v>
      </c>
      <c r="I1942" s="196" t="s">
        <v>1893</v>
      </c>
      <c r="J1942" s="196" t="s">
        <v>101</v>
      </c>
      <c r="L1942" s="200" t="s">
        <v>101</v>
      </c>
      <c r="M1942" s="198" t="s">
        <v>2597</v>
      </c>
      <c r="N1942" s="198" t="s">
        <v>2598</v>
      </c>
      <c r="O1942" s="196" t="s">
        <v>553</v>
      </c>
      <c r="P1942" s="198" t="s">
        <v>1897</v>
      </c>
      <c r="R1942" s="196" t="s">
        <v>47</v>
      </c>
      <c r="S1942" s="196" t="s">
        <v>45</v>
      </c>
      <c r="T1942" s="211">
        <v>0.1</v>
      </c>
      <c r="U1942" s="201">
        <v>43917</v>
      </c>
      <c r="W1942" s="200" t="s">
        <v>93</v>
      </c>
      <c r="X1942" s="196" t="s">
        <v>103</v>
      </c>
      <c r="AA1942" s="196" t="s">
        <v>12202</v>
      </c>
      <c r="AB1942" s="196" t="s">
        <v>12203</v>
      </c>
      <c r="AC1942" s="200">
        <v>0</v>
      </c>
      <c r="AD1942" s="200" t="s">
        <v>8231</v>
      </c>
      <c r="AE1942" s="203" t="s">
        <v>505</v>
      </c>
      <c r="AF1942" s="212">
        <v>70000</v>
      </c>
      <c r="AG1942" s="198" t="s">
        <v>2599</v>
      </c>
    </row>
    <row r="1943" spans="1:33" ht="54" hidden="1" x14ac:dyDescent="0.25">
      <c r="A1943" s="209">
        <v>123079</v>
      </c>
      <c r="B1943" s="210">
        <v>3</v>
      </c>
      <c r="C1943" s="196" t="s">
        <v>97</v>
      </c>
      <c r="D1943" s="201">
        <v>42300</v>
      </c>
      <c r="E1943" s="196" t="s">
        <v>2180</v>
      </c>
      <c r="F1943" s="201">
        <v>44538</v>
      </c>
      <c r="G1943" s="196" t="s">
        <v>253</v>
      </c>
      <c r="H1943" s="198" t="s">
        <v>1111</v>
      </c>
      <c r="I1943" s="196" t="s">
        <v>1893</v>
      </c>
      <c r="J1943" s="196" t="s">
        <v>101</v>
      </c>
      <c r="L1943" s="200" t="s">
        <v>101</v>
      </c>
      <c r="M1943" s="198" t="s">
        <v>2597</v>
      </c>
      <c r="N1943" s="198" t="s">
        <v>2598</v>
      </c>
      <c r="O1943" s="196" t="s">
        <v>553</v>
      </c>
      <c r="P1943" s="198" t="s">
        <v>1897</v>
      </c>
      <c r="R1943" s="196" t="s">
        <v>47</v>
      </c>
      <c r="S1943" s="196" t="s">
        <v>45</v>
      </c>
      <c r="T1943" s="211">
        <v>0.1</v>
      </c>
      <c r="U1943" s="201">
        <v>43917</v>
      </c>
      <c r="W1943" s="200" t="s">
        <v>93</v>
      </c>
      <c r="X1943" s="196" t="s">
        <v>103</v>
      </c>
      <c r="AA1943" s="196" t="s">
        <v>12204</v>
      </c>
      <c r="AC1943" s="200">
        <v>1</v>
      </c>
      <c r="AD1943" s="200" t="s">
        <v>8250</v>
      </c>
      <c r="AE1943" s="203" t="s">
        <v>505</v>
      </c>
      <c r="AF1943" s="212">
        <v>5000</v>
      </c>
      <c r="AG1943" s="198" t="s">
        <v>2599</v>
      </c>
    </row>
    <row r="1944" spans="1:33" ht="54" hidden="1" x14ac:dyDescent="0.25">
      <c r="A1944" s="209">
        <v>123079</v>
      </c>
      <c r="B1944" s="210">
        <v>3</v>
      </c>
      <c r="C1944" s="196" t="s">
        <v>97</v>
      </c>
      <c r="D1944" s="201">
        <v>42300</v>
      </c>
      <c r="E1944" s="196" t="s">
        <v>2180</v>
      </c>
      <c r="F1944" s="201">
        <v>44538</v>
      </c>
      <c r="G1944" s="196" t="s">
        <v>253</v>
      </c>
      <c r="H1944" s="198" t="s">
        <v>1111</v>
      </c>
      <c r="I1944" s="196" t="s">
        <v>1893</v>
      </c>
      <c r="J1944" s="196" t="s">
        <v>101</v>
      </c>
      <c r="L1944" s="200" t="s">
        <v>101</v>
      </c>
      <c r="M1944" s="198" t="s">
        <v>2597</v>
      </c>
      <c r="N1944" s="198" t="s">
        <v>2598</v>
      </c>
      <c r="O1944" s="196" t="s">
        <v>553</v>
      </c>
      <c r="P1944" s="198" t="s">
        <v>1897</v>
      </c>
      <c r="R1944" s="196" t="s">
        <v>47</v>
      </c>
      <c r="S1944" s="196" t="s">
        <v>45</v>
      </c>
      <c r="T1944" s="211">
        <v>0.1</v>
      </c>
      <c r="U1944" s="201">
        <v>43917</v>
      </c>
      <c r="W1944" s="200" t="s">
        <v>93</v>
      </c>
      <c r="X1944" s="196" t="s">
        <v>103</v>
      </c>
      <c r="AA1944" s="196" t="s">
        <v>12205</v>
      </c>
      <c r="AC1944" s="200">
        <v>3</v>
      </c>
      <c r="AD1944" s="200" t="s">
        <v>8250</v>
      </c>
      <c r="AE1944" s="212">
        <v>34900</v>
      </c>
      <c r="AF1944" s="212">
        <v>288647</v>
      </c>
      <c r="AG1944" s="198" t="s">
        <v>2599</v>
      </c>
    </row>
    <row r="1945" spans="1:33" ht="36" hidden="1" x14ac:dyDescent="0.25">
      <c r="A1945" s="209">
        <v>123081</v>
      </c>
      <c r="B1945" s="210">
        <v>2</v>
      </c>
      <c r="C1945" s="196" t="s">
        <v>85</v>
      </c>
      <c r="D1945" s="201">
        <v>42300</v>
      </c>
      <c r="E1945" s="196" t="s">
        <v>2180</v>
      </c>
      <c r="F1945" s="201">
        <v>44662</v>
      </c>
      <c r="G1945" s="196" t="s">
        <v>673</v>
      </c>
      <c r="H1945" s="198" t="s">
        <v>3411</v>
      </c>
      <c r="I1945" s="196" t="s">
        <v>145</v>
      </c>
      <c r="J1945" s="196" t="s">
        <v>101</v>
      </c>
      <c r="L1945" s="200" t="s">
        <v>101</v>
      </c>
      <c r="M1945" s="198" t="s">
        <v>3412</v>
      </c>
      <c r="N1945" s="198" t="s">
        <v>3413</v>
      </c>
      <c r="O1945" s="196" t="s">
        <v>553</v>
      </c>
      <c r="P1945" s="198" t="s">
        <v>2226</v>
      </c>
      <c r="R1945" s="196" t="s">
        <v>47</v>
      </c>
      <c r="S1945" s="196" t="s">
        <v>45</v>
      </c>
      <c r="T1945" s="211">
        <v>19.2</v>
      </c>
      <c r="U1945" s="201">
        <v>45520</v>
      </c>
      <c r="W1945" s="200" t="s">
        <v>93</v>
      </c>
      <c r="X1945" s="196" t="s">
        <v>13</v>
      </c>
      <c r="AA1945" s="196" t="s">
        <v>12206</v>
      </c>
      <c r="AB1945" s="196" t="s">
        <v>12207</v>
      </c>
      <c r="AC1945" s="200">
        <v>0</v>
      </c>
      <c r="AD1945" s="200" t="s">
        <v>8231</v>
      </c>
      <c r="AE1945" s="212">
        <v>250000</v>
      </c>
      <c r="AF1945" s="212">
        <v>565000</v>
      </c>
    </row>
    <row r="1946" spans="1:33" ht="36" hidden="1" x14ac:dyDescent="0.25">
      <c r="A1946" s="209">
        <v>123081</v>
      </c>
      <c r="B1946" s="210">
        <v>2</v>
      </c>
      <c r="C1946" s="196" t="s">
        <v>85</v>
      </c>
      <c r="D1946" s="201">
        <v>42300</v>
      </c>
      <c r="E1946" s="196" t="s">
        <v>2180</v>
      </c>
      <c r="F1946" s="201">
        <v>44662</v>
      </c>
      <c r="G1946" s="196" t="s">
        <v>673</v>
      </c>
      <c r="H1946" s="198" t="s">
        <v>3411</v>
      </c>
      <c r="I1946" s="196" t="s">
        <v>145</v>
      </c>
      <c r="J1946" s="196" t="s">
        <v>101</v>
      </c>
      <c r="L1946" s="200" t="s">
        <v>101</v>
      </c>
      <c r="M1946" s="198" t="s">
        <v>3412</v>
      </c>
      <c r="N1946" s="198" t="s">
        <v>3413</v>
      </c>
      <c r="O1946" s="196" t="s">
        <v>553</v>
      </c>
      <c r="P1946" s="198" t="s">
        <v>2226</v>
      </c>
      <c r="R1946" s="196" t="s">
        <v>47</v>
      </c>
      <c r="S1946" s="196" t="s">
        <v>45</v>
      </c>
      <c r="T1946" s="211">
        <v>19.2</v>
      </c>
      <c r="U1946" s="201">
        <v>45520</v>
      </c>
      <c r="W1946" s="200" t="s">
        <v>93</v>
      </c>
      <c r="X1946" s="196" t="s">
        <v>13</v>
      </c>
      <c r="AA1946" s="196" t="s">
        <v>12208</v>
      </c>
      <c r="AC1946" s="200">
        <v>0</v>
      </c>
      <c r="AD1946" s="200" t="s">
        <v>8250</v>
      </c>
      <c r="AE1946" s="203" t="s">
        <v>505</v>
      </c>
      <c r="AF1946" s="212">
        <v>50000</v>
      </c>
    </row>
    <row r="1947" spans="1:33" ht="36" hidden="1" x14ac:dyDescent="0.25">
      <c r="A1947" s="209">
        <v>123081</v>
      </c>
      <c r="B1947" s="210">
        <v>2</v>
      </c>
      <c r="C1947" s="196" t="s">
        <v>85</v>
      </c>
      <c r="D1947" s="201">
        <v>42300</v>
      </c>
      <c r="E1947" s="196" t="s">
        <v>2180</v>
      </c>
      <c r="F1947" s="201">
        <v>44662</v>
      </c>
      <c r="G1947" s="196" t="s">
        <v>673</v>
      </c>
      <c r="H1947" s="198" t="s">
        <v>3411</v>
      </c>
      <c r="I1947" s="196" t="s">
        <v>145</v>
      </c>
      <c r="J1947" s="196" t="s">
        <v>101</v>
      </c>
      <c r="L1947" s="200" t="s">
        <v>101</v>
      </c>
      <c r="M1947" s="198" t="s">
        <v>3412</v>
      </c>
      <c r="N1947" s="198" t="s">
        <v>3413</v>
      </c>
      <c r="O1947" s="196" t="s">
        <v>553</v>
      </c>
      <c r="P1947" s="198" t="s">
        <v>2226</v>
      </c>
      <c r="R1947" s="196" t="s">
        <v>47</v>
      </c>
      <c r="S1947" s="196" t="s">
        <v>45</v>
      </c>
      <c r="T1947" s="211">
        <v>19.2</v>
      </c>
      <c r="U1947" s="201">
        <v>45520</v>
      </c>
      <c r="W1947" s="200" t="s">
        <v>93</v>
      </c>
      <c r="X1947" s="196" t="s">
        <v>13</v>
      </c>
      <c r="AA1947" s="196" t="s">
        <v>12209</v>
      </c>
      <c r="AB1947" s="196" t="s">
        <v>12207</v>
      </c>
      <c r="AC1947" s="200">
        <v>0</v>
      </c>
      <c r="AD1947" s="200" t="s">
        <v>8231</v>
      </c>
      <c r="AE1947" s="212">
        <v>95000</v>
      </c>
      <c r="AF1947" s="212">
        <v>280000</v>
      </c>
    </row>
    <row r="1948" spans="1:33" ht="36" hidden="1" x14ac:dyDescent="0.25">
      <c r="A1948" s="209">
        <v>123081</v>
      </c>
      <c r="B1948" s="210">
        <v>2</v>
      </c>
      <c r="C1948" s="196" t="s">
        <v>85</v>
      </c>
      <c r="D1948" s="201">
        <v>42300</v>
      </c>
      <c r="E1948" s="196" t="s">
        <v>2180</v>
      </c>
      <c r="F1948" s="201">
        <v>44662</v>
      </c>
      <c r="G1948" s="196" t="s">
        <v>673</v>
      </c>
      <c r="H1948" s="198" t="s">
        <v>3411</v>
      </c>
      <c r="I1948" s="196" t="s">
        <v>145</v>
      </c>
      <c r="J1948" s="196" t="s">
        <v>101</v>
      </c>
      <c r="L1948" s="200" t="s">
        <v>101</v>
      </c>
      <c r="M1948" s="198" t="s">
        <v>3412</v>
      </c>
      <c r="N1948" s="198" t="s">
        <v>3413</v>
      </c>
      <c r="O1948" s="196" t="s">
        <v>553</v>
      </c>
      <c r="P1948" s="198" t="s">
        <v>2226</v>
      </c>
      <c r="R1948" s="196" t="s">
        <v>47</v>
      </c>
      <c r="S1948" s="196" t="s">
        <v>45</v>
      </c>
      <c r="T1948" s="211">
        <v>19.2</v>
      </c>
      <c r="U1948" s="201">
        <v>45520</v>
      </c>
      <c r="W1948" s="200" t="s">
        <v>93</v>
      </c>
      <c r="X1948" s="196" t="s">
        <v>13</v>
      </c>
      <c r="AA1948" s="196" t="s">
        <v>12210</v>
      </c>
      <c r="AB1948" s="196" t="s">
        <v>12207</v>
      </c>
      <c r="AC1948" s="200">
        <v>1</v>
      </c>
      <c r="AD1948" s="200" t="s">
        <v>8231</v>
      </c>
      <c r="AE1948" s="212">
        <v>315000</v>
      </c>
      <c r="AF1948" s="212">
        <v>315000</v>
      </c>
    </row>
    <row r="1949" spans="1:33" ht="36" hidden="1" x14ac:dyDescent="0.25">
      <c r="A1949" s="209">
        <v>123081</v>
      </c>
      <c r="B1949" s="210">
        <v>2</v>
      </c>
      <c r="C1949" s="196" t="s">
        <v>85</v>
      </c>
      <c r="D1949" s="201">
        <v>42300</v>
      </c>
      <c r="E1949" s="196" t="s">
        <v>2180</v>
      </c>
      <c r="F1949" s="201">
        <v>44662</v>
      </c>
      <c r="G1949" s="196" t="s">
        <v>673</v>
      </c>
      <c r="H1949" s="198" t="s">
        <v>3411</v>
      </c>
      <c r="I1949" s="196" t="s">
        <v>145</v>
      </c>
      <c r="J1949" s="196" t="s">
        <v>101</v>
      </c>
      <c r="L1949" s="200" t="s">
        <v>101</v>
      </c>
      <c r="M1949" s="198" t="s">
        <v>3412</v>
      </c>
      <c r="N1949" s="198" t="s">
        <v>3413</v>
      </c>
      <c r="O1949" s="196" t="s">
        <v>553</v>
      </c>
      <c r="P1949" s="198" t="s">
        <v>2226</v>
      </c>
      <c r="R1949" s="196" t="s">
        <v>47</v>
      </c>
      <c r="S1949" s="196" t="s">
        <v>45</v>
      </c>
      <c r="T1949" s="211">
        <v>19.2</v>
      </c>
      <c r="U1949" s="201">
        <v>45520</v>
      </c>
      <c r="W1949" s="200" t="s">
        <v>93</v>
      </c>
      <c r="X1949" s="196" t="s">
        <v>13</v>
      </c>
      <c r="AA1949" s="196" t="s">
        <v>12211</v>
      </c>
      <c r="AB1949" s="196" t="s">
        <v>12207</v>
      </c>
      <c r="AC1949" s="200">
        <v>1</v>
      </c>
      <c r="AD1949" s="200" t="s">
        <v>8231</v>
      </c>
      <c r="AE1949" s="212">
        <v>185000</v>
      </c>
      <c r="AF1949" s="212">
        <v>185000</v>
      </c>
    </row>
    <row r="1950" spans="1:33" ht="36" hidden="1" x14ac:dyDescent="0.25">
      <c r="A1950" s="209">
        <v>123105</v>
      </c>
      <c r="B1950" s="210">
        <v>2</v>
      </c>
      <c r="C1950" s="196" t="s">
        <v>85</v>
      </c>
      <c r="D1950" s="201">
        <v>42310</v>
      </c>
      <c r="E1950" s="196" t="s">
        <v>3285</v>
      </c>
      <c r="F1950" s="201">
        <v>44663</v>
      </c>
      <c r="G1950" s="196" t="s">
        <v>2192</v>
      </c>
      <c r="H1950" s="198" t="s">
        <v>223</v>
      </c>
      <c r="I1950" s="196" t="s">
        <v>603</v>
      </c>
      <c r="J1950" s="196" t="s">
        <v>299</v>
      </c>
      <c r="L1950" s="200" t="s">
        <v>300</v>
      </c>
      <c r="M1950" s="198" t="s">
        <v>3336</v>
      </c>
      <c r="N1950" s="198" t="s">
        <v>3337</v>
      </c>
      <c r="O1950" s="196" t="s">
        <v>553</v>
      </c>
      <c r="P1950" s="198" t="s">
        <v>2166</v>
      </c>
      <c r="R1950" s="196" t="s">
        <v>47</v>
      </c>
      <c r="S1950" s="196" t="s">
        <v>45</v>
      </c>
      <c r="T1950" s="211">
        <v>1.67</v>
      </c>
      <c r="U1950" s="201">
        <v>45100</v>
      </c>
      <c r="W1950" s="200" t="s">
        <v>93</v>
      </c>
      <c r="X1950" s="196" t="s">
        <v>303</v>
      </c>
      <c r="AA1950" s="196" t="s">
        <v>12212</v>
      </c>
      <c r="AB1950" s="196" t="s">
        <v>12213</v>
      </c>
      <c r="AC1950" s="200">
        <v>0</v>
      </c>
      <c r="AD1950" s="200" t="s">
        <v>8231</v>
      </c>
      <c r="AE1950" s="203" t="s">
        <v>505</v>
      </c>
      <c r="AF1950" s="212">
        <v>1500000</v>
      </c>
    </row>
    <row r="1951" spans="1:33" ht="36" hidden="1" x14ac:dyDescent="0.25">
      <c r="A1951" s="209">
        <v>123105</v>
      </c>
      <c r="B1951" s="210">
        <v>2</v>
      </c>
      <c r="C1951" s="196" t="s">
        <v>85</v>
      </c>
      <c r="D1951" s="201">
        <v>42310</v>
      </c>
      <c r="E1951" s="196" t="s">
        <v>3285</v>
      </c>
      <c r="F1951" s="201">
        <v>44663</v>
      </c>
      <c r="G1951" s="196" t="s">
        <v>2192</v>
      </c>
      <c r="H1951" s="198" t="s">
        <v>223</v>
      </c>
      <c r="I1951" s="196" t="s">
        <v>603</v>
      </c>
      <c r="J1951" s="196" t="s">
        <v>299</v>
      </c>
      <c r="L1951" s="200" t="s">
        <v>300</v>
      </c>
      <c r="M1951" s="198" t="s">
        <v>3336</v>
      </c>
      <c r="N1951" s="198" t="s">
        <v>3337</v>
      </c>
      <c r="O1951" s="196" t="s">
        <v>553</v>
      </c>
      <c r="P1951" s="198" t="s">
        <v>2166</v>
      </c>
      <c r="R1951" s="196" t="s">
        <v>47</v>
      </c>
      <c r="S1951" s="196" t="s">
        <v>45</v>
      </c>
      <c r="T1951" s="211">
        <v>1.67</v>
      </c>
      <c r="U1951" s="201">
        <v>45100</v>
      </c>
      <c r="W1951" s="200" t="s">
        <v>93</v>
      </c>
      <c r="X1951" s="196" t="s">
        <v>303</v>
      </c>
      <c r="AA1951" s="196" t="s">
        <v>12214</v>
      </c>
      <c r="AC1951" s="200">
        <v>0</v>
      </c>
      <c r="AD1951" s="200" t="s">
        <v>8250</v>
      </c>
      <c r="AE1951" s="212">
        <v>42100</v>
      </c>
      <c r="AF1951" s="212">
        <v>415900</v>
      </c>
    </row>
    <row r="1952" spans="1:33" ht="36" hidden="1" x14ac:dyDescent="0.25">
      <c r="A1952" s="209">
        <v>123105</v>
      </c>
      <c r="B1952" s="210">
        <v>2</v>
      </c>
      <c r="C1952" s="196" t="s">
        <v>85</v>
      </c>
      <c r="D1952" s="201">
        <v>42310</v>
      </c>
      <c r="E1952" s="196" t="s">
        <v>3285</v>
      </c>
      <c r="F1952" s="201">
        <v>44663</v>
      </c>
      <c r="G1952" s="196" t="s">
        <v>2192</v>
      </c>
      <c r="H1952" s="198" t="s">
        <v>223</v>
      </c>
      <c r="I1952" s="196" t="s">
        <v>603</v>
      </c>
      <c r="J1952" s="196" t="s">
        <v>299</v>
      </c>
      <c r="L1952" s="200" t="s">
        <v>300</v>
      </c>
      <c r="M1952" s="198" t="s">
        <v>3336</v>
      </c>
      <c r="N1952" s="198" t="s">
        <v>3337</v>
      </c>
      <c r="O1952" s="196" t="s">
        <v>553</v>
      </c>
      <c r="P1952" s="198" t="s">
        <v>2166</v>
      </c>
      <c r="R1952" s="196" t="s">
        <v>47</v>
      </c>
      <c r="S1952" s="196" t="s">
        <v>45</v>
      </c>
      <c r="T1952" s="211">
        <v>1.67</v>
      </c>
      <c r="U1952" s="201">
        <v>45100</v>
      </c>
      <c r="W1952" s="200" t="s">
        <v>93</v>
      </c>
      <c r="X1952" s="196" t="s">
        <v>303</v>
      </c>
      <c r="AA1952" s="196" t="s">
        <v>12215</v>
      </c>
      <c r="AB1952" s="196" t="s">
        <v>12213</v>
      </c>
      <c r="AC1952" s="200">
        <v>1</v>
      </c>
      <c r="AD1952" s="200" t="s">
        <v>8231</v>
      </c>
      <c r="AE1952" s="203" t="s">
        <v>505</v>
      </c>
      <c r="AF1952" s="212">
        <v>3500000</v>
      </c>
    </row>
    <row r="1953" spans="1:33" ht="36" hidden="1" x14ac:dyDescent="0.25">
      <c r="A1953" s="209">
        <v>123105</v>
      </c>
      <c r="B1953" s="210">
        <v>2</v>
      </c>
      <c r="C1953" s="196" t="s">
        <v>85</v>
      </c>
      <c r="D1953" s="201">
        <v>42310</v>
      </c>
      <c r="E1953" s="196" t="s">
        <v>3285</v>
      </c>
      <c r="F1953" s="201">
        <v>44663</v>
      </c>
      <c r="G1953" s="196" t="s">
        <v>2192</v>
      </c>
      <c r="H1953" s="198" t="s">
        <v>223</v>
      </c>
      <c r="I1953" s="196" t="s">
        <v>603</v>
      </c>
      <c r="J1953" s="196" t="s">
        <v>299</v>
      </c>
      <c r="L1953" s="200" t="s">
        <v>300</v>
      </c>
      <c r="M1953" s="198" t="s">
        <v>3336</v>
      </c>
      <c r="N1953" s="198" t="s">
        <v>3337</v>
      </c>
      <c r="O1953" s="196" t="s">
        <v>553</v>
      </c>
      <c r="P1953" s="198" t="s">
        <v>2166</v>
      </c>
      <c r="R1953" s="196" t="s">
        <v>47</v>
      </c>
      <c r="S1953" s="196" t="s">
        <v>45</v>
      </c>
      <c r="T1953" s="211">
        <v>1.67</v>
      </c>
      <c r="U1953" s="201">
        <v>45100</v>
      </c>
      <c r="W1953" s="200" t="s">
        <v>93</v>
      </c>
      <c r="X1953" s="196" t="s">
        <v>303</v>
      </c>
      <c r="AA1953" s="196" t="s">
        <v>12216</v>
      </c>
      <c r="AB1953" s="196" t="s">
        <v>12213</v>
      </c>
      <c r="AC1953" s="200">
        <v>2</v>
      </c>
      <c r="AD1953" s="200" t="s">
        <v>8231</v>
      </c>
      <c r="AE1953" s="212">
        <v>2810001</v>
      </c>
      <c r="AF1953" s="212">
        <v>2810001</v>
      </c>
    </row>
    <row r="1954" spans="1:33" hidden="1" x14ac:dyDescent="0.25">
      <c r="A1954" s="209">
        <v>123127</v>
      </c>
      <c r="B1954" s="210">
        <v>4</v>
      </c>
      <c r="C1954" s="196" t="s">
        <v>114</v>
      </c>
      <c r="D1954" s="201">
        <v>42314</v>
      </c>
      <c r="E1954" s="196" t="s">
        <v>510</v>
      </c>
      <c r="F1954" s="201">
        <v>44089.797719907408</v>
      </c>
      <c r="G1954" s="196" t="s">
        <v>170</v>
      </c>
      <c r="H1954" s="198" t="s">
        <v>1099</v>
      </c>
      <c r="I1954" s="196" t="s">
        <v>2767</v>
      </c>
      <c r="J1954" s="196" t="s">
        <v>101</v>
      </c>
      <c r="L1954" s="200" t="s">
        <v>101</v>
      </c>
      <c r="M1954" s="198" t="s">
        <v>12217</v>
      </c>
      <c r="N1954" s="198" t="s">
        <v>12218</v>
      </c>
      <c r="O1954" s="196" t="s">
        <v>1509</v>
      </c>
      <c r="P1954" s="198" t="s">
        <v>1906</v>
      </c>
      <c r="R1954" s="196" t="s">
        <v>47</v>
      </c>
      <c r="S1954" s="196" t="s">
        <v>45</v>
      </c>
      <c r="T1954" s="211">
        <v>0.5</v>
      </c>
      <c r="U1954" s="201">
        <v>43553</v>
      </c>
      <c r="W1954" s="200" t="s">
        <v>93</v>
      </c>
      <c r="X1954" s="196" t="s">
        <v>13</v>
      </c>
      <c r="AA1954" s="196" t="s">
        <v>12219</v>
      </c>
      <c r="AB1954" s="196" t="s">
        <v>12220</v>
      </c>
      <c r="AC1954" s="200">
        <v>0</v>
      </c>
      <c r="AD1954" s="200" t="s">
        <v>8231</v>
      </c>
      <c r="AE1954" s="212">
        <v>188.28</v>
      </c>
      <c r="AF1954" s="212">
        <v>120688.28</v>
      </c>
      <c r="AG1954" s="198" t="s">
        <v>12221</v>
      </c>
    </row>
    <row r="1955" spans="1:33" hidden="1" x14ac:dyDescent="0.25">
      <c r="A1955" s="209">
        <v>123127</v>
      </c>
      <c r="B1955" s="210">
        <v>4</v>
      </c>
      <c r="C1955" s="196" t="s">
        <v>114</v>
      </c>
      <c r="D1955" s="201">
        <v>42314</v>
      </c>
      <c r="E1955" s="196" t="s">
        <v>510</v>
      </c>
      <c r="F1955" s="201">
        <v>44089.797719907408</v>
      </c>
      <c r="G1955" s="196" t="s">
        <v>170</v>
      </c>
      <c r="H1955" s="198" t="s">
        <v>1099</v>
      </c>
      <c r="I1955" s="196" t="s">
        <v>2767</v>
      </c>
      <c r="J1955" s="196" t="s">
        <v>101</v>
      </c>
      <c r="L1955" s="200" t="s">
        <v>101</v>
      </c>
      <c r="M1955" s="198" t="s">
        <v>12217</v>
      </c>
      <c r="N1955" s="198" t="s">
        <v>12218</v>
      </c>
      <c r="O1955" s="196" t="s">
        <v>1509</v>
      </c>
      <c r="P1955" s="198" t="s">
        <v>1906</v>
      </c>
      <c r="R1955" s="196" t="s">
        <v>47</v>
      </c>
      <c r="S1955" s="196" t="s">
        <v>45</v>
      </c>
      <c r="T1955" s="211">
        <v>0.5</v>
      </c>
      <c r="U1955" s="201">
        <v>43553</v>
      </c>
      <c r="W1955" s="200" t="s">
        <v>93</v>
      </c>
      <c r="X1955" s="196" t="s">
        <v>13</v>
      </c>
      <c r="AA1955" s="196" t="s">
        <v>12222</v>
      </c>
      <c r="AB1955" s="196" t="s">
        <v>12220</v>
      </c>
      <c r="AC1955" s="200">
        <v>1</v>
      </c>
      <c r="AD1955" s="200" t="s">
        <v>8231</v>
      </c>
      <c r="AE1955" s="212">
        <v>-14101.25</v>
      </c>
      <c r="AF1955" s="212">
        <v>10898.75</v>
      </c>
      <c r="AG1955" s="198" t="s">
        <v>12221</v>
      </c>
    </row>
    <row r="1956" spans="1:33" hidden="1" x14ac:dyDescent="0.25">
      <c r="A1956" s="209">
        <v>123127</v>
      </c>
      <c r="B1956" s="210">
        <v>4</v>
      </c>
      <c r="C1956" s="196" t="s">
        <v>114</v>
      </c>
      <c r="D1956" s="201">
        <v>42314</v>
      </c>
      <c r="E1956" s="196" t="s">
        <v>510</v>
      </c>
      <c r="F1956" s="201">
        <v>44089.797719907408</v>
      </c>
      <c r="G1956" s="196" t="s">
        <v>170</v>
      </c>
      <c r="H1956" s="198" t="s">
        <v>1099</v>
      </c>
      <c r="I1956" s="196" t="s">
        <v>2767</v>
      </c>
      <c r="J1956" s="196" t="s">
        <v>101</v>
      </c>
      <c r="L1956" s="200" t="s">
        <v>101</v>
      </c>
      <c r="M1956" s="198" t="s">
        <v>12217</v>
      </c>
      <c r="N1956" s="198" t="s">
        <v>12218</v>
      </c>
      <c r="O1956" s="196" t="s">
        <v>1509</v>
      </c>
      <c r="P1956" s="198" t="s">
        <v>1906</v>
      </c>
      <c r="R1956" s="196" t="s">
        <v>47</v>
      </c>
      <c r="S1956" s="196" t="s">
        <v>45</v>
      </c>
      <c r="T1956" s="211">
        <v>0.5</v>
      </c>
      <c r="U1956" s="201">
        <v>43553</v>
      </c>
      <c r="W1956" s="200" t="s">
        <v>93</v>
      </c>
      <c r="X1956" s="196" t="s">
        <v>13</v>
      </c>
      <c r="AA1956" s="196" t="s">
        <v>12223</v>
      </c>
      <c r="AB1956" s="196" t="s">
        <v>12220</v>
      </c>
      <c r="AC1956" s="200">
        <v>2</v>
      </c>
      <c r="AD1956" s="200" t="s">
        <v>8231</v>
      </c>
      <c r="AE1956" s="212">
        <v>6294.06</v>
      </c>
      <c r="AF1956" s="212">
        <v>57294.06</v>
      </c>
      <c r="AG1956" s="198" t="s">
        <v>12221</v>
      </c>
    </row>
    <row r="1957" spans="1:33" hidden="1" x14ac:dyDescent="0.25">
      <c r="A1957" s="209">
        <v>123127</v>
      </c>
      <c r="B1957" s="210">
        <v>4</v>
      </c>
      <c r="C1957" s="196" t="s">
        <v>114</v>
      </c>
      <c r="D1957" s="201">
        <v>42314</v>
      </c>
      <c r="E1957" s="196" t="s">
        <v>510</v>
      </c>
      <c r="F1957" s="201">
        <v>44089.797719907408</v>
      </c>
      <c r="G1957" s="196" t="s">
        <v>170</v>
      </c>
      <c r="H1957" s="198" t="s">
        <v>1099</v>
      </c>
      <c r="I1957" s="196" t="s">
        <v>2767</v>
      </c>
      <c r="J1957" s="196" t="s">
        <v>101</v>
      </c>
      <c r="L1957" s="200" t="s">
        <v>101</v>
      </c>
      <c r="M1957" s="198" t="s">
        <v>12217</v>
      </c>
      <c r="N1957" s="198" t="s">
        <v>12218</v>
      </c>
      <c r="O1957" s="196" t="s">
        <v>1509</v>
      </c>
      <c r="P1957" s="198" t="s">
        <v>1906</v>
      </c>
      <c r="R1957" s="196" t="s">
        <v>47</v>
      </c>
      <c r="S1957" s="196" t="s">
        <v>45</v>
      </c>
      <c r="T1957" s="211">
        <v>0.5</v>
      </c>
      <c r="U1957" s="201">
        <v>43553</v>
      </c>
      <c r="W1957" s="200" t="s">
        <v>93</v>
      </c>
      <c r="X1957" s="196" t="s">
        <v>13</v>
      </c>
      <c r="AA1957" s="196" t="s">
        <v>12224</v>
      </c>
      <c r="AB1957" s="196" t="s">
        <v>12220</v>
      </c>
      <c r="AC1957" s="200">
        <v>3</v>
      </c>
      <c r="AD1957" s="200" t="s">
        <v>8231</v>
      </c>
      <c r="AE1957" s="212">
        <v>2788.57</v>
      </c>
      <c r="AF1957" s="212">
        <v>1552075.57</v>
      </c>
      <c r="AG1957" s="198" t="s">
        <v>12221</v>
      </c>
    </row>
    <row r="1958" spans="1:33" hidden="1" x14ac:dyDescent="0.25">
      <c r="A1958" s="209">
        <v>123145</v>
      </c>
      <c r="B1958" s="210">
        <v>4</v>
      </c>
      <c r="C1958" s="196" t="s">
        <v>85</v>
      </c>
      <c r="D1958" s="201">
        <v>42325</v>
      </c>
      <c r="E1958" s="196" t="s">
        <v>2170</v>
      </c>
      <c r="F1958" s="201">
        <v>44181</v>
      </c>
      <c r="G1958" s="196" t="s">
        <v>189</v>
      </c>
      <c r="H1958" s="198" t="s">
        <v>420</v>
      </c>
      <c r="I1958" s="196" t="s">
        <v>2987</v>
      </c>
      <c r="J1958" s="196" t="s">
        <v>101</v>
      </c>
      <c r="L1958" s="200" t="s">
        <v>101</v>
      </c>
      <c r="M1958" s="198" t="s">
        <v>12225</v>
      </c>
      <c r="N1958" s="198" t="s">
        <v>166</v>
      </c>
      <c r="O1958" s="196" t="s">
        <v>40</v>
      </c>
      <c r="P1958" s="198" t="s">
        <v>166</v>
      </c>
      <c r="R1958" s="196" t="s">
        <v>39</v>
      </c>
      <c r="S1958" s="196" t="s">
        <v>45</v>
      </c>
      <c r="T1958" s="211">
        <v>0.69</v>
      </c>
      <c r="U1958" s="201">
        <v>45016</v>
      </c>
      <c r="W1958" s="200" t="s">
        <v>93</v>
      </c>
      <c r="X1958" s="196" t="s">
        <v>103</v>
      </c>
      <c r="Z1958" s="198" t="s">
        <v>12226</v>
      </c>
      <c r="AA1958" s="196" t="s">
        <v>12227</v>
      </c>
      <c r="AB1958" s="196" t="s">
        <v>12228</v>
      </c>
      <c r="AC1958" s="200">
        <v>0</v>
      </c>
      <c r="AD1958" s="200" t="s">
        <v>8231</v>
      </c>
      <c r="AE1958" s="203" t="s">
        <v>505</v>
      </c>
      <c r="AF1958" s="212">
        <v>200000</v>
      </c>
    </row>
    <row r="1959" spans="1:33" hidden="1" x14ac:dyDescent="0.25">
      <c r="A1959" s="209">
        <v>123165</v>
      </c>
      <c r="B1959" s="210">
        <v>2</v>
      </c>
      <c r="C1959" s="196" t="s">
        <v>114</v>
      </c>
      <c r="D1959" s="201">
        <v>42332</v>
      </c>
      <c r="E1959" s="196" t="s">
        <v>98</v>
      </c>
      <c r="F1959" s="201">
        <v>44473</v>
      </c>
      <c r="G1959" s="196" t="s">
        <v>98</v>
      </c>
      <c r="H1959" s="198" t="s">
        <v>517</v>
      </c>
      <c r="I1959" s="196" t="s">
        <v>3682</v>
      </c>
      <c r="J1959" s="196" t="s">
        <v>101</v>
      </c>
      <c r="L1959" s="200" t="s">
        <v>101</v>
      </c>
      <c r="M1959" s="198" t="s">
        <v>12229</v>
      </c>
      <c r="O1959" s="196" t="s">
        <v>438</v>
      </c>
      <c r="P1959" s="198" t="s">
        <v>439</v>
      </c>
      <c r="R1959" s="196" t="s">
        <v>39</v>
      </c>
      <c r="S1959" s="196" t="s">
        <v>46</v>
      </c>
      <c r="T1959" s="211">
        <v>0.01</v>
      </c>
      <c r="U1959" s="201">
        <v>43329</v>
      </c>
      <c r="W1959" s="200" t="s">
        <v>93</v>
      </c>
      <c r="X1959" s="196" t="s">
        <v>103</v>
      </c>
      <c r="Z1959" s="198" t="s">
        <v>12230</v>
      </c>
      <c r="AA1959" s="196" t="s">
        <v>12231</v>
      </c>
      <c r="AC1959" s="200">
        <v>3</v>
      </c>
      <c r="AD1959" s="200" t="s">
        <v>8274</v>
      </c>
      <c r="AE1959" s="212">
        <v>-51337.99</v>
      </c>
      <c r="AF1959" s="212">
        <v>1127671.01</v>
      </c>
      <c r="AG1959" s="198" t="s">
        <v>12232</v>
      </c>
    </row>
    <row r="1960" spans="1:33" ht="72" hidden="1" x14ac:dyDescent="0.25">
      <c r="A1960" s="209">
        <v>123166</v>
      </c>
      <c r="B1960" s="210">
        <v>4</v>
      </c>
      <c r="C1960" s="196" t="s">
        <v>85</v>
      </c>
      <c r="D1960" s="201">
        <v>42333</v>
      </c>
      <c r="E1960" s="196" t="s">
        <v>1768</v>
      </c>
      <c r="F1960" s="201">
        <v>44377</v>
      </c>
      <c r="G1960" s="196" t="s">
        <v>4070</v>
      </c>
      <c r="H1960" s="198" t="s">
        <v>88</v>
      </c>
      <c r="I1960" s="196" t="s">
        <v>4491</v>
      </c>
      <c r="J1960" s="196" t="s">
        <v>101</v>
      </c>
      <c r="L1960" s="200" t="s">
        <v>101</v>
      </c>
      <c r="M1960" s="198" t="s">
        <v>12233</v>
      </c>
      <c r="N1960" s="198" t="s">
        <v>12234</v>
      </c>
      <c r="O1960" s="196" t="s">
        <v>91</v>
      </c>
      <c r="P1960" s="198" t="s">
        <v>2935</v>
      </c>
      <c r="R1960" s="196" t="s">
        <v>47</v>
      </c>
      <c r="S1960" s="196" t="s">
        <v>45</v>
      </c>
      <c r="T1960" s="211">
        <v>1.22</v>
      </c>
      <c r="W1960" s="200" t="s">
        <v>93</v>
      </c>
      <c r="X1960" s="196" t="s">
        <v>103</v>
      </c>
      <c r="AA1960" s="196" t="s">
        <v>12235</v>
      </c>
      <c r="AB1960" s="196" t="s">
        <v>12236</v>
      </c>
      <c r="AC1960" s="200">
        <v>0</v>
      </c>
      <c r="AD1960" s="200" t="s">
        <v>8231</v>
      </c>
      <c r="AE1960" s="203" t="s">
        <v>505</v>
      </c>
      <c r="AF1960" s="212">
        <v>100900</v>
      </c>
    </row>
    <row r="1961" spans="1:33" ht="72" hidden="1" x14ac:dyDescent="0.25">
      <c r="A1961" s="209">
        <v>123166</v>
      </c>
      <c r="B1961" s="210">
        <v>4</v>
      </c>
      <c r="C1961" s="196" t="s">
        <v>85</v>
      </c>
      <c r="D1961" s="201">
        <v>42333</v>
      </c>
      <c r="E1961" s="196" t="s">
        <v>1768</v>
      </c>
      <c r="F1961" s="201">
        <v>44377</v>
      </c>
      <c r="G1961" s="196" t="s">
        <v>4070</v>
      </c>
      <c r="H1961" s="198" t="s">
        <v>88</v>
      </c>
      <c r="I1961" s="196" t="s">
        <v>4491</v>
      </c>
      <c r="J1961" s="196" t="s">
        <v>101</v>
      </c>
      <c r="L1961" s="200" t="s">
        <v>101</v>
      </c>
      <c r="M1961" s="198" t="s">
        <v>12233</v>
      </c>
      <c r="N1961" s="198" t="s">
        <v>12234</v>
      </c>
      <c r="O1961" s="196" t="s">
        <v>91</v>
      </c>
      <c r="P1961" s="198" t="s">
        <v>2935</v>
      </c>
      <c r="R1961" s="196" t="s">
        <v>47</v>
      </c>
      <c r="S1961" s="196" t="s">
        <v>45</v>
      </c>
      <c r="T1961" s="211">
        <v>1.22</v>
      </c>
      <c r="W1961" s="200" t="s">
        <v>93</v>
      </c>
      <c r="X1961" s="196" t="s">
        <v>103</v>
      </c>
      <c r="AA1961" s="196" t="s">
        <v>12237</v>
      </c>
      <c r="AB1961" s="196" t="s">
        <v>12236</v>
      </c>
      <c r="AC1961" s="200">
        <v>1</v>
      </c>
      <c r="AD1961" s="200" t="s">
        <v>8231</v>
      </c>
      <c r="AE1961" s="203" t="s">
        <v>505</v>
      </c>
      <c r="AF1961" s="212">
        <v>139500</v>
      </c>
    </row>
    <row r="1962" spans="1:33" ht="72" hidden="1" x14ac:dyDescent="0.25">
      <c r="A1962" s="209">
        <v>123166.02</v>
      </c>
      <c r="B1962" s="210">
        <v>4</v>
      </c>
      <c r="C1962" s="196" t="s">
        <v>85</v>
      </c>
      <c r="D1962" s="201">
        <v>43504</v>
      </c>
      <c r="E1962" s="196" t="s">
        <v>1768</v>
      </c>
      <c r="F1962" s="201">
        <v>44377</v>
      </c>
      <c r="G1962" s="196" t="s">
        <v>4070</v>
      </c>
      <c r="H1962" s="198" t="s">
        <v>88</v>
      </c>
      <c r="I1962" s="196" t="s">
        <v>4491</v>
      </c>
      <c r="J1962" s="196" t="s">
        <v>101</v>
      </c>
      <c r="L1962" s="200" t="s">
        <v>101</v>
      </c>
      <c r="M1962" s="198" t="s">
        <v>12238</v>
      </c>
      <c r="N1962" s="198" t="s">
        <v>12239</v>
      </c>
      <c r="O1962" s="196" t="s">
        <v>91</v>
      </c>
      <c r="P1962" s="198" t="s">
        <v>2935</v>
      </c>
      <c r="R1962" s="196" t="s">
        <v>47</v>
      </c>
      <c r="S1962" s="196" t="s">
        <v>45</v>
      </c>
      <c r="T1962" s="211">
        <v>0.5</v>
      </c>
      <c r="W1962" s="200" t="s">
        <v>93</v>
      </c>
      <c r="X1962" s="196" t="s">
        <v>103</v>
      </c>
      <c r="AA1962" s="196" t="s">
        <v>12240</v>
      </c>
      <c r="AB1962" s="196" t="s">
        <v>12241</v>
      </c>
      <c r="AC1962" s="200">
        <v>2</v>
      </c>
      <c r="AD1962" s="200" t="s">
        <v>8231</v>
      </c>
      <c r="AE1962" s="203" t="s">
        <v>505</v>
      </c>
      <c r="AF1962" s="212">
        <v>400000</v>
      </c>
    </row>
    <row r="1963" spans="1:33" ht="54" hidden="1" x14ac:dyDescent="0.25">
      <c r="A1963" s="209">
        <v>123168</v>
      </c>
      <c r="B1963" s="210">
        <v>1</v>
      </c>
      <c r="C1963" s="196" t="s">
        <v>122</v>
      </c>
      <c r="D1963" s="201">
        <v>42339</v>
      </c>
      <c r="E1963" s="196" t="s">
        <v>1728</v>
      </c>
      <c r="F1963" s="201">
        <v>44377</v>
      </c>
      <c r="G1963" s="196" t="s">
        <v>1741</v>
      </c>
      <c r="H1963" s="198" t="s">
        <v>1588</v>
      </c>
      <c r="I1963" s="196" t="s">
        <v>3992</v>
      </c>
      <c r="M1963" s="198" t="s">
        <v>3993</v>
      </c>
      <c r="N1963" s="198" t="s">
        <v>3994</v>
      </c>
      <c r="O1963" s="196" t="s">
        <v>91</v>
      </c>
      <c r="P1963" s="198" t="s">
        <v>92</v>
      </c>
      <c r="R1963" s="196" t="s">
        <v>47</v>
      </c>
      <c r="S1963" s="196" t="s">
        <v>41</v>
      </c>
      <c r="T1963" s="211">
        <v>0.5</v>
      </c>
      <c r="W1963" s="200" t="s">
        <v>93</v>
      </c>
      <c r="X1963" s="196" t="s">
        <v>103</v>
      </c>
      <c r="AA1963" s="196" t="s">
        <v>12242</v>
      </c>
      <c r="AB1963" s="196" t="s">
        <v>12243</v>
      </c>
      <c r="AC1963" s="200">
        <v>0</v>
      </c>
      <c r="AD1963" s="200" t="s">
        <v>8231</v>
      </c>
      <c r="AE1963" s="203" t="s">
        <v>505</v>
      </c>
      <c r="AF1963" s="212">
        <v>153700</v>
      </c>
    </row>
    <row r="1964" spans="1:33" ht="54" hidden="1" x14ac:dyDescent="0.25">
      <c r="A1964" s="209">
        <v>123168</v>
      </c>
      <c r="B1964" s="210">
        <v>1</v>
      </c>
      <c r="C1964" s="196" t="s">
        <v>122</v>
      </c>
      <c r="D1964" s="201">
        <v>42339</v>
      </c>
      <c r="E1964" s="196" t="s">
        <v>1728</v>
      </c>
      <c r="F1964" s="201">
        <v>44377</v>
      </c>
      <c r="G1964" s="196" t="s">
        <v>1741</v>
      </c>
      <c r="H1964" s="198" t="s">
        <v>1588</v>
      </c>
      <c r="I1964" s="196" t="s">
        <v>3992</v>
      </c>
      <c r="M1964" s="198" t="s">
        <v>3993</v>
      </c>
      <c r="N1964" s="198" t="s">
        <v>3994</v>
      </c>
      <c r="O1964" s="196" t="s">
        <v>91</v>
      </c>
      <c r="P1964" s="198" t="s">
        <v>92</v>
      </c>
      <c r="R1964" s="196" t="s">
        <v>47</v>
      </c>
      <c r="S1964" s="196" t="s">
        <v>41</v>
      </c>
      <c r="T1964" s="211">
        <v>0.5</v>
      </c>
      <c r="W1964" s="200" t="s">
        <v>93</v>
      </c>
      <c r="X1964" s="196" t="s">
        <v>103</v>
      </c>
      <c r="AA1964" s="196" t="s">
        <v>12244</v>
      </c>
      <c r="AB1964" s="196" t="s">
        <v>12243</v>
      </c>
      <c r="AC1964" s="200">
        <v>1</v>
      </c>
      <c r="AD1964" s="200" t="s">
        <v>8231</v>
      </c>
      <c r="AE1964" s="203" t="s">
        <v>505</v>
      </c>
      <c r="AF1964" s="212">
        <v>209000</v>
      </c>
    </row>
    <row r="1965" spans="1:33" ht="54" hidden="1" x14ac:dyDescent="0.25">
      <c r="A1965" s="209">
        <v>123168</v>
      </c>
      <c r="B1965" s="210">
        <v>1</v>
      </c>
      <c r="C1965" s="196" t="s">
        <v>122</v>
      </c>
      <c r="D1965" s="201">
        <v>42339</v>
      </c>
      <c r="E1965" s="196" t="s">
        <v>1728</v>
      </c>
      <c r="F1965" s="201">
        <v>44377</v>
      </c>
      <c r="G1965" s="196" t="s">
        <v>1741</v>
      </c>
      <c r="H1965" s="198" t="s">
        <v>1588</v>
      </c>
      <c r="I1965" s="196" t="s">
        <v>3992</v>
      </c>
      <c r="M1965" s="198" t="s">
        <v>3993</v>
      </c>
      <c r="N1965" s="198" t="s">
        <v>3994</v>
      </c>
      <c r="O1965" s="196" t="s">
        <v>91</v>
      </c>
      <c r="P1965" s="198" t="s">
        <v>92</v>
      </c>
      <c r="R1965" s="196" t="s">
        <v>47</v>
      </c>
      <c r="S1965" s="196" t="s">
        <v>41</v>
      </c>
      <c r="T1965" s="211">
        <v>0.5</v>
      </c>
      <c r="W1965" s="200" t="s">
        <v>93</v>
      </c>
      <c r="X1965" s="196" t="s">
        <v>103</v>
      </c>
      <c r="AA1965" s="196" t="s">
        <v>12245</v>
      </c>
      <c r="AB1965" s="196" t="s">
        <v>12243</v>
      </c>
      <c r="AC1965" s="200">
        <v>2</v>
      </c>
      <c r="AD1965" s="200" t="s">
        <v>8231</v>
      </c>
      <c r="AE1965" s="203" t="s">
        <v>505</v>
      </c>
      <c r="AF1965" s="212">
        <v>573200</v>
      </c>
    </row>
    <row r="1966" spans="1:33" ht="54" hidden="1" x14ac:dyDescent="0.25">
      <c r="A1966" s="209">
        <v>123168</v>
      </c>
      <c r="B1966" s="210">
        <v>1</v>
      </c>
      <c r="C1966" s="196" t="s">
        <v>122</v>
      </c>
      <c r="D1966" s="201">
        <v>42339</v>
      </c>
      <c r="E1966" s="196" t="s">
        <v>1728</v>
      </c>
      <c r="F1966" s="201">
        <v>44377</v>
      </c>
      <c r="G1966" s="196" t="s">
        <v>1741</v>
      </c>
      <c r="H1966" s="198" t="s">
        <v>1588</v>
      </c>
      <c r="I1966" s="196" t="s">
        <v>3992</v>
      </c>
      <c r="M1966" s="198" t="s">
        <v>3993</v>
      </c>
      <c r="N1966" s="198" t="s">
        <v>3994</v>
      </c>
      <c r="O1966" s="196" t="s">
        <v>91</v>
      </c>
      <c r="P1966" s="198" t="s">
        <v>92</v>
      </c>
      <c r="R1966" s="196" t="s">
        <v>47</v>
      </c>
      <c r="S1966" s="196" t="s">
        <v>41</v>
      </c>
      <c r="T1966" s="211">
        <v>0.5</v>
      </c>
      <c r="W1966" s="200" t="s">
        <v>93</v>
      </c>
      <c r="X1966" s="196" t="s">
        <v>103</v>
      </c>
      <c r="AA1966" s="196" t="s">
        <v>12246</v>
      </c>
      <c r="AB1966" s="196" t="s">
        <v>12243</v>
      </c>
      <c r="AC1966" s="200">
        <v>3</v>
      </c>
      <c r="AD1966" s="200" t="s">
        <v>8231</v>
      </c>
      <c r="AE1966" s="212">
        <v>537818</v>
      </c>
      <c r="AF1966" s="212">
        <v>4601918</v>
      </c>
    </row>
    <row r="1967" spans="1:33" hidden="1" x14ac:dyDescent="0.25">
      <c r="A1967" s="209">
        <v>123173</v>
      </c>
      <c r="B1967" s="210">
        <v>4</v>
      </c>
      <c r="C1967" s="196" t="s">
        <v>114</v>
      </c>
      <c r="D1967" s="201">
        <v>42345</v>
      </c>
      <c r="E1967" s="196" t="s">
        <v>98</v>
      </c>
      <c r="F1967" s="201">
        <v>44462</v>
      </c>
      <c r="G1967" s="196" t="s">
        <v>98</v>
      </c>
      <c r="H1967" s="198" t="s">
        <v>196</v>
      </c>
      <c r="I1967" s="196" t="s">
        <v>12247</v>
      </c>
      <c r="J1967" s="196" t="s">
        <v>101</v>
      </c>
      <c r="L1967" s="200" t="s">
        <v>101</v>
      </c>
      <c r="M1967" s="198" t="s">
        <v>12248</v>
      </c>
      <c r="O1967" s="196" t="s">
        <v>438</v>
      </c>
      <c r="P1967" s="198" t="s">
        <v>439</v>
      </c>
      <c r="R1967" s="196" t="s">
        <v>39</v>
      </c>
      <c r="S1967" s="196" t="s">
        <v>46</v>
      </c>
      <c r="T1967" s="211">
        <v>0.01</v>
      </c>
      <c r="W1967" s="200" t="s">
        <v>93</v>
      </c>
      <c r="X1967" s="196" t="s">
        <v>103</v>
      </c>
      <c r="AA1967" s="196" t="s">
        <v>12249</v>
      </c>
      <c r="AC1967" s="200">
        <v>3</v>
      </c>
      <c r="AD1967" s="200" t="s">
        <v>8274</v>
      </c>
      <c r="AE1967" s="212">
        <v>-30604.85</v>
      </c>
      <c r="AF1967" s="212">
        <v>13895.15</v>
      </c>
    </row>
    <row r="1968" spans="1:33" ht="36" hidden="1" x14ac:dyDescent="0.25">
      <c r="A1968" s="209">
        <v>123178</v>
      </c>
      <c r="B1968" s="210">
        <v>2</v>
      </c>
      <c r="C1968" s="196" t="s">
        <v>97</v>
      </c>
      <c r="D1968" s="201">
        <v>42347</v>
      </c>
      <c r="E1968" s="196" t="s">
        <v>1785</v>
      </c>
      <c r="F1968" s="201">
        <v>44540.875115740739</v>
      </c>
      <c r="G1968" s="196" t="s">
        <v>108</v>
      </c>
      <c r="H1968" s="198" t="s">
        <v>838</v>
      </c>
      <c r="I1968" s="196" t="s">
        <v>1505</v>
      </c>
      <c r="J1968" s="196" t="s">
        <v>1506</v>
      </c>
      <c r="K1968" s="196" t="s">
        <v>1786</v>
      </c>
      <c r="M1968" s="198" t="s">
        <v>1787</v>
      </c>
      <c r="N1968" s="198" t="s">
        <v>1788</v>
      </c>
      <c r="O1968" s="196" t="s">
        <v>1509</v>
      </c>
      <c r="P1968" s="198" t="s">
        <v>1789</v>
      </c>
      <c r="R1968" s="196" t="s">
        <v>47</v>
      </c>
      <c r="S1968" s="196" t="s">
        <v>45</v>
      </c>
      <c r="T1968" s="211">
        <v>0.26100000000000001</v>
      </c>
      <c r="U1968" s="201">
        <v>44232</v>
      </c>
      <c r="W1968" s="200" t="s">
        <v>93</v>
      </c>
      <c r="X1968" s="196" t="s">
        <v>186</v>
      </c>
      <c r="AA1968" s="196" t="s">
        <v>12250</v>
      </c>
      <c r="AC1968" s="200">
        <v>1</v>
      </c>
      <c r="AD1968" s="200" t="s">
        <v>8250</v>
      </c>
      <c r="AE1968" s="203" t="s">
        <v>505</v>
      </c>
      <c r="AF1968" s="212">
        <v>64200</v>
      </c>
      <c r="AG1968" s="198" t="s">
        <v>1790</v>
      </c>
    </row>
    <row r="1969" spans="1:33" ht="36" hidden="1" x14ac:dyDescent="0.25">
      <c r="A1969" s="209">
        <v>123178</v>
      </c>
      <c r="B1969" s="210">
        <v>2</v>
      </c>
      <c r="C1969" s="196" t="s">
        <v>97</v>
      </c>
      <c r="D1969" s="201">
        <v>42347</v>
      </c>
      <c r="E1969" s="196" t="s">
        <v>1785</v>
      </c>
      <c r="F1969" s="201">
        <v>44540.875115740739</v>
      </c>
      <c r="G1969" s="196" t="s">
        <v>108</v>
      </c>
      <c r="H1969" s="198" t="s">
        <v>838</v>
      </c>
      <c r="I1969" s="196" t="s">
        <v>1505</v>
      </c>
      <c r="J1969" s="196" t="s">
        <v>1506</v>
      </c>
      <c r="K1969" s="196" t="s">
        <v>1786</v>
      </c>
      <c r="M1969" s="198" t="s">
        <v>1787</v>
      </c>
      <c r="N1969" s="198" t="s">
        <v>1788</v>
      </c>
      <c r="O1969" s="196" t="s">
        <v>1509</v>
      </c>
      <c r="P1969" s="198" t="s">
        <v>1789</v>
      </c>
      <c r="R1969" s="196" t="s">
        <v>47</v>
      </c>
      <c r="S1969" s="196" t="s">
        <v>45</v>
      </c>
      <c r="T1969" s="211">
        <v>0.26100000000000001</v>
      </c>
      <c r="U1969" s="201">
        <v>44232</v>
      </c>
      <c r="W1969" s="200" t="s">
        <v>93</v>
      </c>
      <c r="X1969" s="196" t="s">
        <v>186</v>
      </c>
      <c r="AA1969" s="196" t="s">
        <v>12251</v>
      </c>
      <c r="AC1969" s="200">
        <v>3</v>
      </c>
      <c r="AD1969" s="200" t="s">
        <v>8250</v>
      </c>
      <c r="AE1969" s="212">
        <v>52500</v>
      </c>
      <c r="AF1969" s="212">
        <v>708340</v>
      </c>
      <c r="AG1969" s="198" t="s">
        <v>1790</v>
      </c>
    </row>
    <row r="1970" spans="1:33" ht="36" hidden="1" x14ac:dyDescent="0.25">
      <c r="A1970" s="209">
        <v>123189</v>
      </c>
      <c r="B1970" s="210">
        <v>2</v>
      </c>
      <c r="C1970" s="196" t="s">
        <v>85</v>
      </c>
      <c r="D1970" s="201">
        <v>42353</v>
      </c>
      <c r="E1970" s="196" t="s">
        <v>98</v>
      </c>
      <c r="F1970" s="201">
        <v>44414</v>
      </c>
      <c r="G1970" s="196" t="s">
        <v>1933</v>
      </c>
      <c r="H1970" s="198" t="s">
        <v>1539</v>
      </c>
      <c r="I1970" s="196" t="s">
        <v>1651</v>
      </c>
      <c r="J1970" s="196" t="s">
        <v>101</v>
      </c>
      <c r="L1970" s="200" t="s">
        <v>101</v>
      </c>
      <c r="M1970" s="198" t="s">
        <v>1934</v>
      </c>
      <c r="N1970" s="198" t="s">
        <v>1935</v>
      </c>
      <c r="O1970" s="196" t="s">
        <v>103</v>
      </c>
      <c r="P1970" s="198" t="s">
        <v>1936</v>
      </c>
      <c r="R1970" s="196" t="s">
        <v>47</v>
      </c>
      <c r="S1970" s="196" t="s">
        <v>45</v>
      </c>
      <c r="T1970" s="211">
        <v>0.6</v>
      </c>
      <c r="U1970" s="201">
        <v>44967</v>
      </c>
      <c r="W1970" s="200" t="s">
        <v>93</v>
      </c>
      <c r="X1970" s="196" t="s">
        <v>103</v>
      </c>
      <c r="AA1970" s="196" t="s">
        <v>12252</v>
      </c>
      <c r="AC1970" s="200">
        <v>1</v>
      </c>
      <c r="AD1970" s="200" t="s">
        <v>8250</v>
      </c>
      <c r="AE1970" s="212">
        <v>440000</v>
      </c>
      <c r="AF1970" s="212">
        <v>828700</v>
      </c>
    </row>
    <row r="1971" spans="1:33" ht="36" hidden="1" x14ac:dyDescent="0.25">
      <c r="A1971" s="209">
        <v>123189</v>
      </c>
      <c r="B1971" s="210">
        <v>2</v>
      </c>
      <c r="C1971" s="196" t="s">
        <v>85</v>
      </c>
      <c r="D1971" s="201">
        <v>42353</v>
      </c>
      <c r="E1971" s="196" t="s">
        <v>98</v>
      </c>
      <c r="F1971" s="201">
        <v>44414</v>
      </c>
      <c r="G1971" s="196" t="s">
        <v>1933</v>
      </c>
      <c r="H1971" s="198" t="s">
        <v>1539</v>
      </c>
      <c r="I1971" s="196" t="s">
        <v>1651</v>
      </c>
      <c r="J1971" s="196" t="s">
        <v>101</v>
      </c>
      <c r="L1971" s="200" t="s">
        <v>101</v>
      </c>
      <c r="M1971" s="198" t="s">
        <v>1934</v>
      </c>
      <c r="N1971" s="198" t="s">
        <v>1935</v>
      </c>
      <c r="O1971" s="196" t="s">
        <v>103</v>
      </c>
      <c r="P1971" s="198" t="s">
        <v>1936</v>
      </c>
      <c r="R1971" s="196" t="s">
        <v>47</v>
      </c>
      <c r="S1971" s="196" t="s">
        <v>45</v>
      </c>
      <c r="T1971" s="211">
        <v>0.6</v>
      </c>
      <c r="U1971" s="201">
        <v>44967</v>
      </c>
      <c r="W1971" s="200" t="s">
        <v>93</v>
      </c>
      <c r="X1971" s="196" t="s">
        <v>103</v>
      </c>
      <c r="AA1971" s="196" t="s">
        <v>12253</v>
      </c>
      <c r="AC1971" s="200">
        <v>2</v>
      </c>
      <c r="AD1971" s="200" t="s">
        <v>8250</v>
      </c>
      <c r="AE1971" s="203" t="s">
        <v>505</v>
      </c>
      <c r="AF1971" s="212">
        <v>381121</v>
      </c>
    </row>
    <row r="1972" spans="1:33" hidden="1" x14ac:dyDescent="0.25">
      <c r="A1972" s="209">
        <v>123252.01</v>
      </c>
      <c r="B1972" s="210">
        <v>4</v>
      </c>
      <c r="C1972" s="196" t="s">
        <v>85</v>
      </c>
      <c r="D1972" s="201">
        <v>44302</v>
      </c>
      <c r="E1972" s="196" t="s">
        <v>398</v>
      </c>
      <c r="F1972" s="201">
        <v>44685</v>
      </c>
      <c r="G1972" s="196" t="s">
        <v>143</v>
      </c>
      <c r="H1972" s="198" t="s">
        <v>483</v>
      </c>
      <c r="I1972" s="196" t="s">
        <v>3182</v>
      </c>
      <c r="J1972" s="196" t="s">
        <v>101</v>
      </c>
      <c r="L1972" s="200" t="s">
        <v>101</v>
      </c>
      <c r="M1972" s="198" t="s">
        <v>12254</v>
      </c>
      <c r="O1972" s="196" t="s">
        <v>438</v>
      </c>
      <c r="P1972" s="198" t="s">
        <v>439</v>
      </c>
      <c r="R1972" s="196" t="s">
        <v>39</v>
      </c>
      <c r="S1972" s="196" t="s">
        <v>46</v>
      </c>
      <c r="T1972" s="211">
        <v>0.43</v>
      </c>
      <c r="U1972" s="201">
        <v>44967</v>
      </c>
      <c r="W1972" s="200" t="s">
        <v>93</v>
      </c>
      <c r="X1972" s="196" t="s">
        <v>13</v>
      </c>
      <c r="Z1972" s="198" t="s">
        <v>12255</v>
      </c>
      <c r="AA1972" s="196" t="s">
        <v>12256</v>
      </c>
      <c r="AC1972" s="200">
        <v>3</v>
      </c>
      <c r="AD1972" s="200" t="s">
        <v>8274</v>
      </c>
      <c r="AE1972" s="203" t="s">
        <v>505</v>
      </c>
      <c r="AF1972" s="212">
        <v>51000</v>
      </c>
    </row>
    <row r="1973" spans="1:33" hidden="1" x14ac:dyDescent="0.25">
      <c r="A1973" s="209">
        <v>123258</v>
      </c>
      <c r="B1973" s="210">
        <v>3</v>
      </c>
      <c r="C1973" s="196" t="s">
        <v>114</v>
      </c>
      <c r="D1973" s="201">
        <v>42374</v>
      </c>
      <c r="E1973" s="196" t="s">
        <v>228</v>
      </c>
      <c r="F1973" s="201">
        <v>44361</v>
      </c>
      <c r="G1973" s="196" t="s">
        <v>228</v>
      </c>
      <c r="H1973" s="198" t="s">
        <v>180</v>
      </c>
      <c r="I1973" s="196" t="s">
        <v>12257</v>
      </c>
      <c r="K1973" s="196" t="s">
        <v>12258</v>
      </c>
      <c r="L1973" s="200" t="s">
        <v>183</v>
      </c>
      <c r="M1973" s="198" t="s">
        <v>12259</v>
      </c>
      <c r="O1973" s="196" t="s">
        <v>271</v>
      </c>
      <c r="P1973" s="198" t="s">
        <v>166</v>
      </c>
      <c r="R1973" s="196" t="s">
        <v>39</v>
      </c>
      <c r="S1973" s="196" t="s">
        <v>45</v>
      </c>
      <c r="T1973" s="211">
        <v>0</v>
      </c>
      <c r="W1973" s="200" t="s">
        <v>93</v>
      </c>
      <c r="X1973" s="196" t="s">
        <v>186</v>
      </c>
      <c r="AA1973" s="196" t="s">
        <v>12260</v>
      </c>
      <c r="AC1973" s="200">
        <v>3</v>
      </c>
      <c r="AD1973" s="200" t="s">
        <v>8250</v>
      </c>
      <c r="AE1973" s="212">
        <v>-15881.8</v>
      </c>
      <c r="AF1973" s="212">
        <v>241726.03</v>
      </c>
    </row>
    <row r="1974" spans="1:33" ht="36" hidden="1" x14ac:dyDescent="0.25">
      <c r="A1974" s="209">
        <v>123287</v>
      </c>
      <c r="B1974" s="210">
        <v>3</v>
      </c>
      <c r="C1974" s="196" t="s">
        <v>114</v>
      </c>
      <c r="D1974" s="201">
        <v>42389</v>
      </c>
      <c r="E1974" s="196" t="s">
        <v>1785</v>
      </c>
      <c r="F1974" s="201">
        <v>44271</v>
      </c>
      <c r="G1974" s="196" t="s">
        <v>98</v>
      </c>
      <c r="H1974" s="198" t="s">
        <v>365</v>
      </c>
      <c r="I1974" s="196" t="s">
        <v>292</v>
      </c>
      <c r="J1974" s="196" t="s">
        <v>101</v>
      </c>
      <c r="L1974" s="200" t="s">
        <v>101</v>
      </c>
      <c r="M1974" s="198" t="s">
        <v>12261</v>
      </c>
      <c r="N1974" s="198" t="s">
        <v>12262</v>
      </c>
      <c r="O1974" s="196" t="s">
        <v>1509</v>
      </c>
      <c r="P1974" s="198" t="s">
        <v>1835</v>
      </c>
      <c r="R1974" s="196" t="s">
        <v>47</v>
      </c>
      <c r="S1974" s="196" t="s">
        <v>45</v>
      </c>
      <c r="T1974" s="211">
        <v>7.0000000000000007E-2</v>
      </c>
      <c r="U1974" s="201">
        <v>43273</v>
      </c>
      <c r="W1974" s="200" t="s">
        <v>93</v>
      </c>
      <c r="X1974" s="196" t="s">
        <v>13</v>
      </c>
      <c r="AA1974" s="196" t="s">
        <v>12263</v>
      </c>
      <c r="AC1974" s="200">
        <v>1</v>
      </c>
      <c r="AD1974" s="200" t="s">
        <v>8250</v>
      </c>
      <c r="AE1974" s="203" t="s">
        <v>505</v>
      </c>
      <c r="AF1974" s="212">
        <v>63954.89</v>
      </c>
      <c r="AG1974" s="198" t="s">
        <v>12264</v>
      </c>
    </row>
    <row r="1975" spans="1:33" ht="36" hidden="1" x14ac:dyDescent="0.25">
      <c r="A1975" s="209">
        <v>123287</v>
      </c>
      <c r="B1975" s="210">
        <v>3</v>
      </c>
      <c r="C1975" s="196" t="s">
        <v>114</v>
      </c>
      <c r="D1975" s="201">
        <v>42389</v>
      </c>
      <c r="E1975" s="196" t="s">
        <v>1785</v>
      </c>
      <c r="F1975" s="201">
        <v>44271</v>
      </c>
      <c r="G1975" s="196" t="s">
        <v>98</v>
      </c>
      <c r="H1975" s="198" t="s">
        <v>365</v>
      </c>
      <c r="I1975" s="196" t="s">
        <v>292</v>
      </c>
      <c r="J1975" s="196" t="s">
        <v>101</v>
      </c>
      <c r="L1975" s="200" t="s">
        <v>101</v>
      </c>
      <c r="M1975" s="198" t="s">
        <v>12261</v>
      </c>
      <c r="N1975" s="198" t="s">
        <v>12262</v>
      </c>
      <c r="O1975" s="196" t="s">
        <v>1509</v>
      </c>
      <c r="P1975" s="198" t="s">
        <v>1835</v>
      </c>
      <c r="R1975" s="196" t="s">
        <v>47</v>
      </c>
      <c r="S1975" s="196" t="s">
        <v>45</v>
      </c>
      <c r="T1975" s="211">
        <v>7.0000000000000007E-2</v>
      </c>
      <c r="U1975" s="201">
        <v>43273</v>
      </c>
      <c r="W1975" s="200" t="s">
        <v>93</v>
      </c>
      <c r="X1975" s="196" t="s">
        <v>13</v>
      </c>
      <c r="AA1975" s="196" t="s">
        <v>12265</v>
      </c>
      <c r="AC1975" s="200">
        <v>2</v>
      </c>
      <c r="AD1975" s="200" t="s">
        <v>8250</v>
      </c>
      <c r="AE1975" s="203" t="s">
        <v>505</v>
      </c>
      <c r="AF1975" s="212">
        <v>136351.66</v>
      </c>
      <c r="AG1975" s="198" t="s">
        <v>12264</v>
      </c>
    </row>
    <row r="1976" spans="1:33" ht="36" hidden="1" x14ac:dyDescent="0.25">
      <c r="A1976" s="209">
        <v>123287</v>
      </c>
      <c r="B1976" s="210">
        <v>3</v>
      </c>
      <c r="C1976" s="196" t="s">
        <v>114</v>
      </c>
      <c r="D1976" s="201">
        <v>42389</v>
      </c>
      <c r="E1976" s="196" t="s">
        <v>1785</v>
      </c>
      <c r="F1976" s="201">
        <v>44271</v>
      </c>
      <c r="G1976" s="196" t="s">
        <v>98</v>
      </c>
      <c r="H1976" s="198" t="s">
        <v>365</v>
      </c>
      <c r="I1976" s="196" t="s">
        <v>292</v>
      </c>
      <c r="J1976" s="196" t="s">
        <v>101</v>
      </c>
      <c r="L1976" s="200" t="s">
        <v>101</v>
      </c>
      <c r="M1976" s="198" t="s">
        <v>12261</v>
      </c>
      <c r="N1976" s="198" t="s">
        <v>12262</v>
      </c>
      <c r="O1976" s="196" t="s">
        <v>1509</v>
      </c>
      <c r="P1976" s="198" t="s">
        <v>1835</v>
      </c>
      <c r="R1976" s="196" t="s">
        <v>47</v>
      </c>
      <c r="S1976" s="196" t="s">
        <v>45</v>
      </c>
      <c r="T1976" s="211">
        <v>7.0000000000000007E-2</v>
      </c>
      <c r="U1976" s="201">
        <v>43273</v>
      </c>
      <c r="W1976" s="200" t="s">
        <v>93</v>
      </c>
      <c r="X1976" s="196" t="s">
        <v>13</v>
      </c>
      <c r="AA1976" s="196" t="s">
        <v>12266</v>
      </c>
      <c r="AC1976" s="200">
        <v>3</v>
      </c>
      <c r="AD1976" s="200" t="s">
        <v>8250</v>
      </c>
      <c r="AE1976" s="203" t="s">
        <v>505</v>
      </c>
      <c r="AF1976" s="212">
        <v>758047.96</v>
      </c>
      <c r="AG1976" s="198" t="s">
        <v>12264</v>
      </c>
    </row>
    <row r="1977" spans="1:33" hidden="1" x14ac:dyDescent="0.25">
      <c r="A1977" s="209">
        <v>123294</v>
      </c>
      <c r="B1977" s="210">
        <v>2</v>
      </c>
      <c r="C1977" s="196" t="s">
        <v>114</v>
      </c>
      <c r="D1977" s="201">
        <v>42397</v>
      </c>
      <c r="E1977" s="196" t="s">
        <v>98</v>
      </c>
      <c r="F1977" s="201">
        <v>44276</v>
      </c>
      <c r="G1977" s="196" t="s">
        <v>98</v>
      </c>
      <c r="H1977" s="198" t="s">
        <v>399</v>
      </c>
      <c r="I1977" s="196" t="s">
        <v>12267</v>
      </c>
      <c r="K1977" s="196" t="s">
        <v>12268</v>
      </c>
      <c r="L1977" s="200" t="s">
        <v>183</v>
      </c>
      <c r="M1977" s="198" t="s">
        <v>12269</v>
      </c>
      <c r="O1977" s="196" t="s">
        <v>438</v>
      </c>
      <c r="P1977" s="198" t="s">
        <v>439</v>
      </c>
      <c r="R1977" s="196" t="s">
        <v>39</v>
      </c>
      <c r="S1977" s="196" t="s">
        <v>46</v>
      </c>
      <c r="T1977" s="211">
        <v>0</v>
      </c>
      <c r="U1977" s="201">
        <v>43441</v>
      </c>
      <c r="W1977" s="200" t="s">
        <v>93</v>
      </c>
      <c r="X1977" s="196" t="s">
        <v>186</v>
      </c>
      <c r="Z1977" s="198" t="s">
        <v>12270</v>
      </c>
      <c r="AA1977" s="196" t="s">
        <v>12271</v>
      </c>
      <c r="AC1977" s="200">
        <v>3</v>
      </c>
      <c r="AD1977" s="200" t="s">
        <v>8274</v>
      </c>
      <c r="AE1977" s="203" t="s">
        <v>505</v>
      </c>
      <c r="AF1977" s="212">
        <v>971844.13</v>
      </c>
      <c r="AG1977" s="198" t="s">
        <v>12272</v>
      </c>
    </row>
    <row r="1978" spans="1:33" hidden="1" x14ac:dyDescent="0.25">
      <c r="A1978" s="209">
        <v>123295</v>
      </c>
      <c r="B1978" s="210">
        <v>2</v>
      </c>
      <c r="C1978" s="196" t="s">
        <v>114</v>
      </c>
      <c r="D1978" s="201">
        <v>42397</v>
      </c>
      <c r="E1978" s="196" t="s">
        <v>98</v>
      </c>
      <c r="F1978" s="201">
        <v>44473</v>
      </c>
      <c r="G1978" s="196" t="s">
        <v>98</v>
      </c>
      <c r="H1978" s="198" t="s">
        <v>399</v>
      </c>
      <c r="I1978" s="196" t="s">
        <v>12267</v>
      </c>
      <c r="K1978" s="196" t="s">
        <v>12268</v>
      </c>
      <c r="L1978" s="200" t="s">
        <v>183</v>
      </c>
      <c r="M1978" s="198" t="s">
        <v>12273</v>
      </c>
      <c r="O1978" s="196" t="s">
        <v>438</v>
      </c>
      <c r="P1978" s="198" t="s">
        <v>439</v>
      </c>
      <c r="R1978" s="196" t="s">
        <v>39</v>
      </c>
      <c r="S1978" s="196" t="s">
        <v>46</v>
      </c>
      <c r="T1978" s="211">
        <v>0</v>
      </c>
      <c r="U1978" s="201">
        <v>43441</v>
      </c>
      <c r="W1978" s="200" t="s">
        <v>93</v>
      </c>
      <c r="X1978" s="196" t="s">
        <v>186</v>
      </c>
      <c r="Z1978" s="198" t="s">
        <v>12274</v>
      </c>
      <c r="AA1978" s="196" t="s">
        <v>12275</v>
      </c>
      <c r="AC1978" s="200">
        <v>3</v>
      </c>
      <c r="AD1978" s="200" t="s">
        <v>8274</v>
      </c>
      <c r="AE1978" s="212">
        <v>-89329.91</v>
      </c>
      <c r="AF1978" s="212">
        <v>888797.09</v>
      </c>
      <c r="AG1978" s="198" t="s">
        <v>12272</v>
      </c>
    </row>
    <row r="1979" spans="1:33" hidden="1" x14ac:dyDescent="0.25">
      <c r="A1979" s="209">
        <v>123296</v>
      </c>
      <c r="B1979" s="210">
        <v>2</v>
      </c>
      <c r="C1979" s="196" t="s">
        <v>97</v>
      </c>
      <c r="D1979" s="201">
        <v>42397</v>
      </c>
      <c r="E1979" s="196" t="s">
        <v>98</v>
      </c>
      <c r="F1979" s="201">
        <v>44175.875081018516</v>
      </c>
      <c r="G1979" s="196" t="s">
        <v>108</v>
      </c>
      <c r="H1979" s="198" t="s">
        <v>135</v>
      </c>
      <c r="I1979" s="196" t="s">
        <v>477</v>
      </c>
      <c r="J1979" s="196" t="s">
        <v>299</v>
      </c>
      <c r="L1979" s="200" t="s">
        <v>300</v>
      </c>
      <c r="M1979" s="198" t="s">
        <v>596</v>
      </c>
      <c r="O1979" s="196" t="s">
        <v>438</v>
      </c>
      <c r="P1979" s="198" t="s">
        <v>439</v>
      </c>
      <c r="R1979" s="196" t="s">
        <v>39</v>
      </c>
      <c r="S1979" s="196" t="s">
        <v>46</v>
      </c>
      <c r="T1979" s="211">
        <v>7.0000000000000007E-2</v>
      </c>
      <c r="U1979" s="201">
        <v>43812</v>
      </c>
      <c r="W1979" s="200" t="s">
        <v>93</v>
      </c>
      <c r="X1979" s="196" t="s">
        <v>303</v>
      </c>
      <c r="Z1979" s="198" t="s">
        <v>597</v>
      </c>
      <c r="AA1979" s="196" t="s">
        <v>12276</v>
      </c>
      <c r="AC1979" s="200">
        <v>3</v>
      </c>
      <c r="AD1979" s="200" t="s">
        <v>8274</v>
      </c>
      <c r="AE1979" s="212">
        <v>293300</v>
      </c>
      <c r="AF1979" s="212">
        <v>1327925</v>
      </c>
      <c r="AG1979" s="198" t="s">
        <v>598</v>
      </c>
    </row>
    <row r="1980" spans="1:33" ht="54" hidden="1" x14ac:dyDescent="0.25">
      <c r="A1980" s="209">
        <v>123297</v>
      </c>
      <c r="B1980" s="210">
        <v>3</v>
      </c>
      <c r="C1980" s="196" t="s">
        <v>85</v>
      </c>
      <c r="D1980" s="201">
        <v>42397</v>
      </c>
      <c r="E1980" s="196" t="s">
        <v>1732</v>
      </c>
      <c r="F1980" s="201">
        <v>44412</v>
      </c>
      <c r="G1980" s="196" t="s">
        <v>4070</v>
      </c>
      <c r="H1980" s="198" t="s">
        <v>1272</v>
      </c>
      <c r="I1980" s="196" t="s">
        <v>12277</v>
      </c>
      <c r="M1980" s="198" t="s">
        <v>12278</v>
      </c>
      <c r="N1980" s="198" t="s">
        <v>12279</v>
      </c>
      <c r="O1980" s="196" t="s">
        <v>91</v>
      </c>
      <c r="P1980" s="198" t="s">
        <v>3419</v>
      </c>
      <c r="R1980" s="196" t="s">
        <v>47</v>
      </c>
      <c r="S1980" s="196" t="s">
        <v>45</v>
      </c>
      <c r="T1980" s="211">
        <v>5.64</v>
      </c>
      <c r="W1980" s="200" t="s">
        <v>93</v>
      </c>
      <c r="X1980" s="196" t="s">
        <v>186</v>
      </c>
      <c r="AA1980" s="196" t="s">
        <v>12280</v>
      </c>
      <c r="AB1980" s="196" t="s">
        <v>12281</v>
      </c>
      <c r="AC1980" s="200">
        <v>1</v>
      </c>
      <c r="AD1980" s="200" t="s">
        <v>8231</v>
      </c>
      <c r="AE1980" s="203" t="s">
        <v>505</v>
      </c>
      <c r="AF1980" s="212">
        <v>4905</v>
      </c>
    </row>
    <row r="1981" spans="1:33" ht="54" hidden="1" x14ac:dyDescent="0.25">
      <c r="A1981" s="209">
        <v>123297</v>
      </c>
      <c r="B1981" s="210">
        <v>3</v>
      </c>
      <c r="C1981" s="196" t="s">
        <v>85</v>
      </c>
      <c r="D1981" s="201">
        <v>42397</v>
      </c>
      <c r="E1981" s="196" t="s">
        <v>1732</v>
      </c>
      <c r="F1981" s="201">
        <v>44412</v>
      </c>
      <c r="G1981" s="196" t="s">
        <v>4070</v>
      </c>
      <c r="H1981" s="198" t="s">
        <v>1272</v>
      </c>
      <c r="I1981" s="196" t="s">
        <v>12277</v>
      </c>
      <c r="M1981" s="198" t="s">
        <v>12278</v>
      </c>
      <c r="N1981" s="198" t="s">
        <v>12279</v>
      </c>
      <c r="O1981" s="196" t="s">
        <v>91</v>
      </c>
      <c r="P1981" s="198" t="s">
        <v>3419</v>
      </c>
      <c r="R1981" s="196" t="s">
        <v>47</v>
      </c>
      <c r="S1981" s="196" t="s">
        <v>45</v>
      </c>
      <c r="T1981" s="211">
        <v>5.64</v>
      </c>
      <c r="W1981" s="200" t="s">
        <v>93</v>
      </c>
      <c r="X1981" s="196" t="s">
        <v>186</v>
      </c>
      <c r="AA1981" s="196" t="s">
        <v>12282</v>
      </c>
      <c r="AB1981" s="196" t="s">
        <v>12281</v>
      </c>
      <c r="AC1981" s="200">
        <v>3</v>
      </c>
      <c r="AD1981" s="200" t="s">
        <v>8231</v>
      </c>
      <c r="AE1981" s="203" t="s">
        <v>505</v>
      </c>
      <c r="AF1981" s="212">
        <v>350100</v>
      </c>
    </row>
    <row r="1982" spans="1:33" hidden="1" x14ac:dyDescent="0.25">
      <c r="A1982" s="209">
        <v>123298</v>
      </c>
      <c r="B1982" s="210">
        <v>3</v>
      </c>
      <c r="C1982" s="196" t="s">
        <v>85</v>
      </c>
      <c r="D1982" s="201">
        <v>42397</v>
      </c>
      <c r="E1982" s="196" t="s">
        <v>98</v>
      </c>
      <c r="F1982" s="201">
        <v>44364</v>
      </c>
      <c r="G1982" s="196" t="s">
        <v>143</v>
      </c>
      <c r="H1982" s="198" t="s">
        <v>319</v>
      </c>
      <c r="I1982" s="196" t="s">
        <v>4908</v>
      </c>
      <c r="J1982" s="196" t="s">
        <v>101</v>
      </c>
      <c r="L1982" s="200" t="s">
        <v>101</v>
      </c>
      <c r="M1982" s="198" t="s">
        <v>12283</v>
      </c>
      <c r="O1982" s="196" t="s">
        <v>40</v>
      </c>
      <c r="P1982" s="198" t="s">
        <v>439</v>
      </c>
      <c r="R1982" s="196" t="s">
        <v>39</v>
      </c>
      <c r="S1982" s="196" t="s">
        <v>46</v>
      </c>
      <c r="T1982" s="211">
        <v>3.5000000000000003E-2</v>
      </c>
      <c r="U1982" s="201">
        <v>45058</v>
      </c>
      <c r="W1982" s="200" t="s">
        <v>93</v>
      </c>
      <c r="X1982" s="196" t="s">
        <v>103</v>
      </c>
      <c r="Z1982" s="198" t="s">
        <v>12284</v>
      </c>
      <c r="AA1982" s="196" t="s">
        <v>12285</v>
      </c>
      <c r="AB1982" s="196" t="s">
        <v>12286</v>
      </c>
      <c r="AC1982" s="200">
        <v>0</v>
      </c>
      <c r="AD1982" s="200" t="s">
        <v>8231</v>
      </c>
      <c r="AE1982" s="203" t="s">
        <v>505</v>
      </c>
      <c r="AF1982" s="212">
        <v>50000</v>
      </c>
    </row>
    <row r="1983" spans="1:33" hidden="1" x14ac:dyDescent="0.25">
      <c r="A1983" s="209">
        <v>123298</v>
      </c>
      <c r="B1983" s="210">
        <v>3</v>
      </c>
      <c r="C1983" s="196" t="s">
        <v>85</v>
      </c>
      <c r="D1983" s="201">
        <v>42397</v>
      </c>
      <c r="E1983" s="196" t="s">
        <v>98</v>
      </c>
      <c r="F1983" s="201">
        <v>44364</v>
      </c>
      <c r="G1983" s="196" t="s">
        <v>143</v>
      </c>
      <c r="H1983" s="198" t="s">
        <v>319</v>
      </c>
      <c r="I1983" s="196" t="s">
        <v>4908</v>
      </c>
      <c r="J1983" s="196" t="s">
        <v>101</v>
      </c>
      <c r="L1983" s="200" t="s">
        <v>101</v>
      </c>
      <c r="M1983" s="198" t="s">
        <v>12283</v>
      </c>
      <c r="O1983" s="196" t="s">
        <v>40</v>
      </c>
      <c r="P1983" s="198" t="s">
        <v>439</v>
      </c>
      <c r="R1983" s="196" t="s">
        <v>39</v>
      </c>
      <c r="S1983" s="196" t="s">
        <v>46</v>
      </c>
      <c r="T1983" s="211">
        <v>3.5000000000000003E-2</v>
      </c>
      <c r="U1983" s="201">
        <v>45058</v>
      </c>
      <c r="W1983" s="200" t="s">
        <v>93</v>
      </c>
      <c r="X1983" s="196" t="s">
        <v>103</v>
      </c>
      <c r="Z1983" s="198" t="s">
        <v>12284</v>
      </c>
      <c r="AA1983" s="196" t="s">
        <v>12287</v>
      </c>
      <c r="AC1983" s="200">
        <v>3</v>
      </c>
      <c r="AD1983" s="200" t="s">
        <v>8274</v>
      </c>
      <c r="AE1983" s="203" t="s">
        <v>505</v>
      </c>
      <c r="AF1983" s="212">
        <v>261000</v>
      </c>
    </row>
    <row r="1984" spans="1:33" ht="36" hidden="1" x14ac:dyDescent="0.25">
      <c r="A1984" s="209">
        <v>123307</v>
      </c>
      <c r="B1984" s="210">
        <v>4</v>
      </c>
      <c r="C1984" s="196" t="s">
        <v>85</v>
      </c>
      <c r="D1984" s="201">
        <v>42398</v>
      </c>
      <c r="E1984" s="196" t="s">
        <v>1768</v>
      </c>
      <c r="F1984" s="201">
        <v>44551</v>
      </c>
      <c r="G1984" s="196" t="s">
        <v>4418</v>
      </c>
      <c r="H1984" s="198" t="s">
        <v>325</v>
      </c>
      <c r="M1984" s="198" t="s">
        <v>12288</v>
      </c>
      <c r="N1984" s="198" t="s">
        <v>12289</v>
      </c>
      <c r="O1984" s="196" t="s">
        <v>91</v>
      </c>
      <c r="P1984" s="198" t="s">
        <v>2226</v>
      </c>
      <c r="R1984" s="196" t="s">
        <v>47</v>
      </c>
      <c r="S1984" s="196" t="s">
        <v>45</v>
      </c>
      <c r="T1984" s="211">
        <v>1.0900000000000001</v>
      </c>
      <c r="W1984" s="200" t="s">
        <v>93</v>
      </c>
      <c r="X1984" s="196" t="s">
        <v>186</v>
      </c>
      <c r="AA1984" s="196" t="s">
        <v>12290</v>
      </c>
      <c r="AB1984" s="196" t="s">
        <v>12291</v>
      </c>
      <c r="AC1984" s="200">
        <v>0</v>
      </c>
      <c r="AD1984" s="200" t="s">
        <v>8231</v>
      </c>
      <c r="AE1984" s="203" t="s">
        <v>505</v>
      </c>
      <c r="AF1984" s="212">
        <v>36850</v>
      </c>
    </row>
    <row r="1985" spans="1:33" ht="36" hidden="1" x14ac:dyDescent="0.25">
      <c r="A1985" s="209">
        <v>123307</v>
      </c>
      <c r="B1985" s="210">
        <v>4</v>
      </c>
      <c r="C1985" s="196" t="s">
        <v>85</v>
      </c>
      <c r="D1985" s="201">
        <v>42398</v>
      </c>
      <c r="E1985" s="196" t="s">
        <v>1768</v>
      </c>
      <c r="F1985" s="201">
        <v>44551</v>
      </c>
      <c r="G1985" s="196" t="s">
        <v>4418</v>
      </c>
      <c r="H1985" s="198" t="s">
        <v>325</v>
      </c>
      <c r="M1985" s="198" t="s">
        <v>12288</v>
      </c>
      <c r="N1985" s="198" t="s">
        <v>12289</v>
      </c>
      <c r="O1985" s="196" t="s">
        <v>91</v>
      </c>
      <c r="P1985" s="198" t="s">
        <v>2226</v>
      </c>
      <c r="R1985" s="196" t="s">
        <v>47</v>
      </c>
      <c r="S1985" s="196" t="s">
        <v>45</v>
      </c>
      <c r="T1985" s="211">
        <v>1.0900000000000001</v>
      </c>
      <c r="W1985" s="200" t="s">
        <v>93</v>
      </c>
      <c r="X1985" s="196" t="s">
        <v>186</v>
      </c>
      <c r="AA1985" s="196" t="s">
        <v>12292</v>
      </c>
      <c r="AB1985" s="196" t="s">
        <v>12291</v>
      </c>
      <c r="AC1985" s="200">
        <v>1</v>
      </c>
      <c r="AD1985" s="200" t="s">
        <v>8231</v>
      </c>
      <c r="AE1985" s="203" t="s">
        <v>505</v>
      </c>
      <c r="AF1985" s="212">
        <v>36200</v>
      </c>
    </row>
    <row r="1986" spans="1:33" ht="36" hidden="1" x14ac:dyDescent="0.25">
      <c r="A1986" s="209">
        <v>123307</v>
      </c>
      <c r="B1986" s="210">
        <v>4</v>
      </c>
      <c r="C1986" s="196" t="s">
        <v>85</v>
      </c>
      <c r="D1986" s="201">
        <v>42398</v>
      </c>
      <c r="E1986" s="196" t="s">
        <v>1768</v>
      </c>
      <c r="F1986" s="201">
        <v>44551</v>
      </c>
      <c r="G1986" s="196" t="s">
        <v>4418</v>
      </c>
      <c r="H1986" s="198" t="s">
        <v>325</v>
      </c>
      <c r="M1986" s="198" t="s">
        <v>12288</v>
      </c>
      <c r="N1986" s="198" t="s">
        <v>12289</v>
      </c>
      <c r="O1986" s="196" t="s">
        <v>91</v>
      </c>
      <c r="P1986" s="198" t="s">
        <v>2226</v>
      </c>
      <c r="R1986" s="196" t="s">
        <v>47</v>
      </c>
      <c r="S1986" s="196" t="s">
        <v>45</v>
      </c>
      <c r="T1986" s="211">
        <v>1.0900000000000001</v>
      </c>
      <c r="W1986" s="200" t="s">
        <v>93</v>
      </c>
      <c r="X1986" s="196" t="s">
        <v>186</v>
      </c>
      <c r="AA1986" s="196" t="s">
        <v>12293</v>
      </c>
      <c r="AB1986" s="196" t="s">
        <v>12291</v>
      </c>
      <c r="AC1986" s="200">
        <v>3</v>
      </c>
      <c r="AD1986" s="200" t="s">
        <v>8231</v>
      </c>
      <c r="AE1986" s="203" t="s">
        <v>505</v>
      </c>
      <c r="AF1986" s="212">
        <v>249480</v>
      </c>
    </row>
    <row r="1987" spans="1:33" ht="54" hidden="1" x14ac:dyDescent="0.25">
      <c r="A1987" s="209">
        <v>123307.01</v>
      </c>
      <c r="B1987" s="210">
        <v>4</v>
      </c>
      <c r="C1987" s="196" t="s">
        <v>85</v>
      </c>
      <c r="D1987" s="201">
        <v>43634</v>
      </c>
      <c r="E1987" s="196" t="s">
        <v>509</v>
      </c>
      <c r="F1987" s="201">
        <v>44467</v>
      </c>
      <c r="G1987" s="196" t="s">
        <v>509</v>
      </c>
      <c r="H1987" s="198" t="s">
        <v>325</v>
      </c>
      <c r="M1987" s="198" t="s">
        <v>12294</v>
      </c>
      <c r="N1987" s="198" t="s">
        <v>12295</v>
      </c>
      <c r="O1987" s="196" t="s">
        <v>91</v>
      </c>
      <c r="P1987" s="198" t="s">
        <v>2226</v>
      </c>
      <c r="R1987" s="196" t="s">
        <v>47</v>
      </c>
      <c r="S1987" s="196" t="s">
        <v>45</v>
      </c>
      <c r="T1987" s="202" t="s">
        <v>505</v>
      </c>
      <c r="W1987" s="200" t="s">
        <v>93</v>
      </c>
      <c r="AA1987" s="196" t="s">
        <v>12296</v>
      </c>
      <c r="AB1987" s="196" t="s">
        <v>12297</v>
      </c>
      <c r="AC1987" s="200">
        <v>1</v>
      </c>
      <c r="AD1987" s="200" t="s">
        <v>8231</v>
      </c>
      <c r="AE1987" s="203" t="s">
        <v>505</v>
      </c>
      <c r="AF1987" s="212">
        <v>25000</v>
      </c>
    </row>
    <row r="1988" spans="1:33" ht="54" hidden="1" x14ac:dyDescent="0.25">
      <c r="A1988" s="209">
        <v>123308</v>
      </c>
      <c r="B1988" s="210">
        <v>4</v>
      </c>
      <c r="C1988" s="196" t="s">
        <v>97</v>
      </c>
      <c r="D1988" s="201">
        <v>42398</v>
      </c>
      <c r="E1988" s="196" t="s">
        <v>1768</v>
      </c>
      <c r="F1988" s="201">
        <v>44377</v>
      </c>
      <c r="G1988" s="196" t="s">
        <v>203</v>
      </c>
      <c r="H1988" s="198" t="s">
        <v>88</v>
      </c>
      <c r="I1988" s="196" t="s">
        <v>3996</v>
      </c>
      <c r="K1988" s="196" t="s">
        <v>3997</v>
      </c>
      <c r="L1988" s="200" t="s">
        <v>183</v>
      </c>
      <c r="M1988" s="198" t="s">
        <v>3998</v>
      </c>
      <c r="N1988" s="198" t="s">
        <v>3999</v>
      </c>
      <c r="O1988" s="196" t="s">
        <v>91</v>
      </c>
      <c r="P1988" s="198" t="s">
        <v>92</v>
      </c>
      <c r="R1988" s="196" t="s">
        <v>47</v>
      </c>
      <c r="S1988" s="196" t="s">
        <v>41</v>
      </c>
      <c r="T1988" s="211">
        <v>0.5</v>
      </c>
      <c r="W1988" s="200" t="s">
        <v>93</v>
      </c>
      <c r="X1988" s="196" t="s">
        <v>186</v>
      </c>
      <c r="AA1988" s="196" t="s">
        <v>12298</v>
      </c>
      <c r="AB1988" s="196" t="s">
        <v>12299</v>
      </c>
      <c r="AC1988" s="200">
        <v>0</v>
      </c>
      <c r="AD1988" s="200" t="s">
        <v>8231</v>
      </c>
      <c r="AE1988" s="212">
        <v>-32712.57</v>
      </c>
      <c r="AF1988" s="212">
        <v>132945.43</v>
      </c>
    </row>
    <row r="1989" spans="1:33" ht="54" hidden="1" x14ac:dyDescent="0.25">
      <c r="A1989" s="209">
        <v>123308</v>
      </c>
      <c r="B1989" s="210">
        <v>4</v>
      </c>
      <c r="C1989" s="196" t="s">
        <v>97</v>
      </c>
      <c r="D1989" s="201">
        <v>42398</v>
      </c>
      <c r="E1989" s="196" t="s">
        <v>1768</v>
      </c>
      <c r="F1989" s="201">
        <v>44377</v>
      </c>
      <c r="G1989" s="196" t="s">
        <v>203</v>
      </c>
      <c r="H1989" s="198" t="s">
        <v>88</v>
      </c>
      <c r="I1989" s="196" t="s">
        <v>3996</v>
      </c>
      <c r="K1989" s="196" t="s">
        <v>3997</v>
      </c>
      <c r="L1989" s="200" t="s">
        <v>183</v>
      </c>
      <c r="M1989" s="198" t="s">
        <v>3998</v>
      </c>
      <c r="N1989" s="198" t="s">
        <v>3999</v>
      </c>
      <c r="O1989" s="196" t="s">
        <v>91</v>
      </c>
      <c r="P1989" s="198" t="s">
        <v>92</v>
      </c>
      <c r="R1989" s="196" t="s">
        <v>47</v>
      </c>
      <c r="S1989" s="196" t="s">
        <v>41</v>
      </c>
      <c r="T1989" s="211">
        <v>0.5</v>
      </c>
      <c r="W1989" s="200" t="s">
        <v>93</v>
      </c>
      <c r="X1989" s="196" t="s">
        <v>186</v>
      </c>
      <c r="AA1989" s="196" t="s">
        <v>12300</v>
      </c>
      <c r="AB1989" s="196" t="s">
        <v>12299</v>
      </c>
      <c r="AC1989" s="200">
        <v>1</v>
      </c>
      <c r="AD1989" s="200" t="s">
        <v>8231</v>
      </c>
      <c r="AE1989" s="212">
        <v>-120308.12</v>
      </c>
      <c r="AF1989" s="212">
        <v>187333.88</v>
      </c>
    </row>
    <row r="1990" spans="1:33" ht="54" hidden="1" x14ac:dyDescent="0.25">
      <c r="A1990" s="209">
        <v>123308</v>
      </c>
      <c r="B1990" s="210">
        <v>4</v>
      </c>
      <c r="C1990" s="196" t="s">
        <v>97</v>
      </c>
      <c r="D1990" s="201">
        <v>42398</v>
      </c>
      <c r="E1990" s="196" t="s">
        <v>1768</v>
      </c>
      <c r="F1990" s="201">
        <v>44377</v>
      </c>
      <c r="G1990" s="196" t="s">
        <v>203</v>
      </c>
      <c r="H1990" s="198" t="s">
        <v>88</v>
      </c>
      <c r="I1990" s="196" t="s">
        <v>3996</v>
      </c>
      <c r="K1990" s="196" t="s">
        <v>3997</v>
      </c>
      <c r="L1990" s="200" t="s">
        <v>183</v>
      </c>
      <c r="M1990" s="198" t="s">
        <v>3998</v>
      </c>
      <c r="N1990" s="198" t="s">
        <v>3999</v>
      </c>
      <c r="O1990" s="196" t="s">
        <v>91</v>
      </c>
      <c r="P1990" s="198" t="s">
        <v>92</v>
      </c>
      <c r="R1990" s="196" t="s">
        <v>47</v>
      </c>
      <c r="S1990" s="196" t="s">
        <v>41</v>
      </c>
      <c r="T1990" s="211">
        <v>0.5</v>
      </c>
      <c r="W1990" s="200" t="s">
        <v>93</v>
      </c>
      <c r="X1990" s="196" t="s">
        <v>186</v>
      </c>
      <c r="AA1990" s="196" t="s">
        <v>12301</v>
      </c>
      <c r="AB1990" s="196" t="s">
        <v>12299</v>
      </c>
      <c r="AC1990" s="200">
        <v>2</v>
      </c>
      <c r="AD1990" s="200" t="s">
        <v>8231</v>
      </c>
      <c r="AE1990" s="203" t="s">
        <v>505</v>
      </c>
      <c r="AF1990" s="212">
        <v>0</v>
      </c>
    </row>
    <row r="1991" spans="1:33" ht="54" hidden="1" x14ac:dyDescent="0.25">
      <c r="A1991" s="209">
        <v>123308</v>
      </c>
      <c r="B1991" s="210">
        <v>4</v>
      </c>
      <c r="C1991" s="196" t="s">
        <v>97</v>
      </c>
      <c r="D1991" s="201">
        <v>42398</v>
      </c>
      <c r="E1991" s="196" t="s">
        <v>1768</v>
      </c>
      <c r="F1991" s="201">
        <v>44377</v>
      </c>
      <c r="G1991" s="196" t="s">
        <v>203</v>
      </c>
      <c r="H1991" s="198" t="s">
        <v>88</v>
      </c>
      <c r="I1991" s="196" t="s">
        <v>3996</v>
      </c>
      <c r="K1991" s="196" t="s">
        <v>3997</v>
      </c>
      <c r="L1991" s="200" t="s">
        <v>183</v>
      </c>
      <c r="M1991" s="198" t="s">
        <v>3998</v>
      </c>
      <c r="N1991" s="198" t="s">
        <v>3999</v>
      </c>
      <c r="O1991" s="196" t="s">
        <v>91</v>
      </c>
      <c r="P1991" s="198" t="s">
        <v>92</v>
      </c>
      <c r="R1991" s="196" t="s">
        <v>47</v>
      </c>
      <c r="S1991" s="196" t="s">
        <v>41</v>
      </c>
      <c r="T1991" s="211">
        <v>0.5</v>
      </c>
      <c r="W1991" s="200" t="s">
        <v>93</v>
      </c>
      <c r="X1991" s="196" t="s">
        <v>186</v>
      </c>
      <c r="AA1991" s="196" t="s">
        <v>12302</v>
      </c>
      <c r="AB1991" s="196" t="s">
        <v>12299</v>
      </c>
      <c r="AC1991" s="200">
        <v>3</v>
      </c>
      <c r="AD1991" s="200" t="s">
        <v>8231</v>
      </c>
      <c r="AE1991" s="212">
        <v>-92016.47</v>
      </c>
      <c r="AF1991" s="212">
        <v>3142633.53</v>
      </c>
    </row>
    <row r="1992" spans="1:33" hidden="1" x14ac:dyDescent="0.25">
      <c r="A1992" s="209">
        <v>123309</v>
      </c>
      <c r="B1992" s="210">
        <v>2</v>
      </c>
      <c r="C1992" s="196" t="s">
        <v>114</v>
      </c>
      <c r="D1992" s="201">
        <v>42401</v>
      </c>
      <c r="E1992" s="196" t="s">
        <v>195</v>
      </c>
      <c r="F1992" s="201">
        <v>44378</v>
      </c>
      <c r="G1992" s="196" t="s">
        <v>170</v>
      </c>
      <c r="H1992" s="198" t="s">
        <v>2064</v>
      </c>
      <c r="I1992" s="196" t="s">
        <v>12303</v>
      </c>
      <c r="K1992" s="196" t="s">
        <v>12304</v>
      </c>
      <c r="L1992" s="200" t="s">
        <v>183</v>
      </c>
      <c r="M1992" s="198" t="s">
        <v>12305</v>
      </c>
      <c r="N1992" s="198" t="s">
        <v>12306</v>
      </c>
      <c r="O1992" s="196" t="s">
        <v>40</v>
      </c>
      <c r="P1992" s="198" t="s">
        <v>166</v>
      </c>
      <c r="R1992" s="196" t="s">
        <v>39</v>
      </c>
      <c r="S1992" s="196" t="s">
        <v>45</v>
      </c>
      <c r="T1992" s="211">
        <v>4.4999999999999998E-2</v>
      </c>
      <c r="W1992" s="200" t="s">
        <v>93</v>
      </c>
      <c r="X1992" s="196" t="s">
        <v>186</v>
      </c>
      <c r="Z1992" s="198" t="s">
        <v>12307</v>
      </c>
      <c r="AA1992" s="196" t="s">
        <v>12308</v>
      </c>
      <c r="AB1992" s="196" t="s">
        <v>12309</v>
      </c>
      <c r="AC1992" s="200">
        <v>0</v>
      </c>
      <c r="AD1992" s="200" t="s">
        <v>8231</v>
      </c>
      <c r="AE1992" s="212">
        <v>-1055.1099999999999</v>
      </c>
      <c r="AF1992" s="212">
        <v>57944.89</v>
      </c>
    </row>
    <row r="1993" spans="1:33" hidden="1" x14ac:dyDescent="0.25">
      <c r="A1993" s="209">
        <v>123309</v>
      </c>
      <c r="B1993" s="210">
        <v>2</v>
      </c>
      <c r="C1993" s="196" t="s">
        <v>114</v>
      </c>
      <c r="D1993" s="201">
        <v>42401</v>
      </c>
      <c r="E1993" s="196" t="s">
        <v>195</v>
      </c>
      <c r="F1993" s="201">
        <v>44378</v>
      </c>
      <c r="G1993" s="196" t="s">
        <v>170</v>
      </c>
      <c r="H1993" s="198" t="s">
        <v>2064</v>
      </c>
      <c r="I1993" s="196" t="s">
        <v>12303</v>
      </c>
      <c r="K1993" s="196" t="s">
        <v>12304</v>
      </c>
      <c r="L1993" s="200" t="s">
        <v>183</v>
      </c>
      <c r="M1993" s="198" t="s">
        <v>12305</v>
      </c>
      <c r="N1993" s="198" t="s">
        <v>12306</v>
      </c>
      <c r="O1993" s="196" t="s">
        <v>40</v>
      </c>
      <c r="P1993" s="198" t="s">
        <v>166</v>
      </c>
      <c r="R1993" s="196" t="s">
        <v>39</v>
      </c>
      <c r="S1993" s="196" t="s">
        <v>45</v>
      </c>
      <c r="T1993" s="211">
        <v>4.4999999999999998E-2</v>
      </c>
      <c r="W1993" s="200" t="s">
        <v>93</v>
      </c>
      <c r="X1993" s="196" t="s">
        <v>186</v>
      </c>
      <c r="Z1993" s="198" t="s">
        <v>12307</v>
      </c>
      <c r="AA1993" s="196" t="s">
        <v>12310</v>
      </c>
      <c r="AB1993" s="196" t="s">
        <v>12309</v>
      </c>
      <c r="AC1993" s="200">
        <v>1</v>
      </c>
      <c r="AD1993" s="200" t="s">
        <v>8231</v>
      </c>
      <c r="AE1993" s="212">
        <v>-5205.1099999999997</v>
      </c>
      <c r="AF1993" s="212">
        <v>179794.89</v>
      </c>
    </row>
    <row r="1994" spans="1:33" hidden="1" x14ac:dyDescent="0.25">
      <c r="A1994" s="209">
        <v>123309</v>
      </c>
      <c r="B1994" s="210">
        <v>2</v>
      </c>
      <c r="C1994" s="196" t="s">
        <v>114</v>
      </c>
      <c r="D1994" s="201">
        <v>42401</v>
      </c>
      <c r="E1994" s="196" t="s">
        <v>195</v>
      </c>
      <c r="F1994" s="201">
        <v>44378</v>
      </c>
      <c r="G1994" s="196" t="s">
        <v>170</v>
      </c>
      <c r="H1994" s="198" t="s">
        <v>2064</v>
      </c>
      <c r="I1994" s="196" t="s">
        <v>12303</v>
      </c>
      <c r="K1994" s="196" t="s">
        <v>12304</v>
      </c>
      <c r="L1994" s="200" t="s">
        <v>183</v>
      </c>
      <c r="M1994" s="198" t="s">
        <v>12305</v>
      </c>
      <c r="N1994" s="198" t="s">
        <v>12306</v>
      </c>
      <c r="O1994" s="196" t="s">
        <v>40</v>
      </c>
      <c r="P1994" s="198" t="s">
        <v>166</v>
      </c>
      <c r="R1994" s="196" t="s">
        <v>39</v>
      </c>
      <c r="S1994" s="196" t="s">
        <v>45</v>
      </c>
      <c r="T1994" s="211">
        <v>4.4999999999999998E-2</v>
      </c>
      <c r="W1994" s="200" t="s">
        <v>93</v>
      </c>
      <c r="X1994" s="196" t="s">
        <v>186</v>
      </c>
      <c r="Z1994" s="198" t="s">
        <v>12307</v>
      </c>
      <c r="AA1994" s="196" t="s">
        <v>12311</v>
      </c>
      <c r="AB1994" s="196" t="s">
        <v>12309</v>
      </c>
      <c r="AC1994" s="200">
        <v>3</v>
      </c>
      <c r="AD1994" s="200" t="s">
        <v>8231</v>
      </c>
      <c r="AE1994" s="212">
        <v>-115206.17</v>
      </c>
      <c r="AF1994" s="212">
        <v>1630362.83</v>
      </c>
    </row>
    <row r="1995" spans="1:33" ht="36" hidden="1" x14ac:dyDescent="0.25">
      <c r="A1995" s="209">
        <v>123320</v>
      </c>
      <c r="B1995" s="210">
        <v>2</v>
      </c>
      <c r="C1995" s="196" t="s">
        <v>97</v>
      </c>
      <c r="D1995" s="201">
        <v>42410</v>
      </c>
      <c r="E1995" s="196" t="s">
        <v>2192</v>
      </c>
      <c r="F1995" s="201">
        <v>44281</v>
      </c>
      <c r="G1995" s="196" t="s">
        <v>152</v>
      </c>
      <c r="H1995" s="198" t="s">
        <v>2111</v>
      </c>
      <c r="I1995" s="196" t="s">
        <v>145</v>
      </c>
      <c r="J1995" s="196" t="s">
        <v>101</v>
      </c>
      <c r="L1995" s="200" t="s">
        <v>101</v>
      </c>
      <c r="M1995" s="198" t="s">
        <v>12312</v>
      </c>
      <c r="N1995" s="198" t="s">
        <v>12313</v>
      </c>
      <c r="O1995" s="196" t="s">
        <v>157</v>
      </c>
      <c r="P1995" s="198" t="s">
        <v>158</v>
      </c>
      <c r="Q1995" s="198" t="s">
        <v>12314</v>
      </c>
      <c r="R1995" s="196" t="s">
        <v>47</v>
      </c>
      <c r="S1995" s="196" t="s">
        <v>46</v>
      </c>
      <c r="T1995" s="211">
        <v>5.59</v>
      </c>
      <c r="U1995" s="201">
        <v>42825</v>
      </c>
      <c r="V1995" s="196" t="s">
        <v>1805</v>
      </c>
      <c r="W1995" s="200" t="s">
        <v>670</v>
      </c>
      <c r="X1995" s="196" t="s">
        <v>13</v>
      </c>
      <c r="AA1995" s="196" t="s">
        <v>12315</v>
      </c>
      <c r="AB1995" s="196" t="s">
        <v>12316</v>
      </c>
      <c r="AC1995" s="200">
        <v>3</v>
      </c>
      <c r="AD1995" s="200" t="s">
        <v>8231</v>
      </c>
      <c r="AE1995" s="203" t="s">
        <v>505</v>
      </c>
      <c r="AF1995" s="212">
        <v>101127.19</v>
      </c>
      <c r="AG1995" s="198" t="s">
        <v>12317</v>
      </c>
    </row>
    <row r="1996" spans="1:33" ht="36" hidden="1" x14ac:dyDescent="0.25">
      <c r="A1996" s="209">
        <v>123320</v>
      </c>
      <c r="B1996" s="210">
        <v>2</v>
      </c>
      <c r="C1996" s="196" t="s">
        <v>97</v>
      </c>
      <c r="D1996" s="201">
        <v>42410</v>
      </c>
      <c r="E1996" s="196" t="s">
        <v>2192</v>
      </c>
      <c r="F1996" s="201">
        <v>44281</v>
      </c>
      <c r="G1996" s="196" t="s">
        <v>152</v>
      </c>
      <c r="H1996" s="198" t="s">
        <v>2111</v>
      </c>
      <c r="I1996" s="196" t="s">
        <v>145</v>
      </c>
      <c r="J1996" s="196" t="s">
        <v>101</v>
      </c>
      <c r="L1996" s="200" t="s">
        <v>101</v>
      </c>
      <c r="M1996" s="198" t="s">
        <v>12312</v>
      </c>
      <c r="N1996" s="198" t="s">
        <v>12313</v>
      </c>
      <c r="O1996" s="196" t="s">
        <v>157</v>
      </c>
      <c r="P1996" s="198" t="s">
        <v>158</v>
      </c>
      <c r="Q1996" s="198" t="s">
        <v>12314</v>
      </c>
      <c r="R1996" s="196" t="s">
        <v>47</v>
      </c>
      <c r="S1996" s="196" t="s">
        <v>46</v>
      </c>
      <c r="T1996" s="211">
        <v>5.59</v>
      </c>
      <c r="U1996" s="201">
        <v>42825</v>
      </c>
      <c r="V1996" s="196" t="s">
        <v>1805</v>
      </c>
      <c r="W1996" s="200" t="s">
        <v>670</v>
      </c>
      <c r="X1996" s="196" t="s">
        <v>13</v>
      </c>
      <c r="AA1996" s="196" t="s">
        <v>12318</v>
      </c>
      <c r="AB1996" s="196" t="s">
        <v>12316</v>
      </c>
      <c r="AC1996" s="200">
        <v>8</v>
      </c>
      <c r="AD1996" s="200" t="s">
        <v>8231</v>
      </c>
      <c r="AE1996" s="203" t="s">
        <v>505</v>
      </c>
      <c r="AF1996" s="212">
        <v>555575.37</v>
      </c>
      <c r="AG1996" s="198" t="s">
        <v>12317</v>
      </c>
    </row>
    <row r="1997" spans="1:33" ht="36" hidden="1" x14ac:dyDescent="0.25">
      <c r="A1997" s="209">
        <v>123325</v>
      </c>
      <c r="B1997" s="210">
        <v>1</v>
      </c>
      <c r="C1997" s="196" t="s">
        <v>122</v>
      </c>
      <c r="D1997" s="201">
        <v>42411</v>
      </c>
      <c r="E1997" s="196" t="s">
        <v>1728</v>
      </c>
      <c r="F1997" s="201">
        <v>44720</v>
      </c>
      <c r="G1997" s="196" t="s">
        <v>1741</v>
      </c>
      <c r="H1997" s="198" t="s">
        <v>337</v>
      </c>
      <c r="K1997" s="196" t="s">
        <v>4411</v>
      </c>
      <c r="L1997" s="200" t="s">
        <v>183</v>
      </c>
      <c r="M1997" s="198" t="s">
        <v>4412</v>
      </c>
      <c r="N1997" s="198" t="s">
        <v>4413</v>
      </c>
      <c r="O1997" s="196" t="s">
        <v>91</v>
      </c>
      <c r="P1997" s="198" t="s">
        <v>157</v>
      </c>
      <c r="R1997" s="196" t="s">
        <v>47</v>
      </c>
      <c r="S1997" s="196" t="s">
        <v>46</v>
      </c>
      <c r="T1997" s="211">
        <v>1.07</v>
      </c>
      <c r="W1997" s="200" t="s">
        <v>93</v>
      </c>
      <c r="X1997" s="196" t="s">
        <v>103</v>
      </c>
      <c r="AA1997" s="196" t="s">
        <v>12319</v>
      </c>
      <c r="AB1997" s="196" t="s">
        <v>12320</v>
      </c>
      <c r="AC1997" s="200">
        <v>0</v>
      </c>
      <c r="AD1997" s="200" t="s">
        <v>8231</v>
      </c>
      <c r="AE1997" s="212">
        <v>52500</v>
      </c>
      <c r="AF1997" s="212">
        <v>200500</v>
      </c>
    </row>
    <row r="1998" spans="1:33" ht="36" hidden="1" x14ac:dyDescent="0.25">
      <c r="A1998" s="209">
        <v>123325</v>
      </c>
      <c r="B1998" s="210">
        <v>1</v>
      </c>
      <c r="C1998" s="196" t="s">
        <v>122</v>
      </c>
      <c r="D1998" s="201">
        <v>42411</v>
      </c>
      <c r="E1998" s="196" t="s">
        <v>1728</v>
      </c>
      <c r="F1998" s="201">
        <v>44720</v>
      </c>
      <c r="G1998" s="196" t="s">
        <v>1741</v>
      </c>
      <c r="H1998" s="198" t="s">
        <v>337</v>
      </c>
      <c r="K1998" s="196" t="s">
        <v>4411</v>
      </c>
      <c r="L1998" s="200" t="s">
        <v>183</v>
      </c>
      <c r="M1998" s="198" t="s">
        <v>4412</v>
      </c>
      <c r="N1998" s="198" t="s">
        <v>4413</v>
      </c>
      <c r="O1998" s="196" t="s">
        <v>91</v>
      </c>
      <c r="P1998" s="198" t="s">
        <v>157</v>
      </c>
      <c r="R1998" s="196" t="s">
        <v>47</v>
      </c>
      <c r="S1998" s="196" t="s">
        <v>46</v>
      </c>
      <c r="T1998" s="211">
        <v>1.07</v>
      </c>
      <c r="W1998" s="200" t="s">
        <v>93</v>
      </c>
      <c r="X1998" s="196" t="s">
        <v>103</v>
      </c>
      <c r="AA1998" s="196" t="s">
        <v>12321</v>
      </c>
      <c r="AB1998" s="196" t="s">
        <v>12320</v>
      </c>
      <c r="AC1998" s="200">
        <v>1</v>
      </c>
      <c r="AD1998" s="200" t="s">
        <v>8231</v>
      </c>
      <c r="AE1998" s="212">
        <v>50000</v>
      </c>
      <c r="AF1998" s="212">
        <v>611970</v>
      </c>
    </row>
    <row r="1999" spans="1:33" ht="36" hidden="1" x14ac:dyDescent="0.25">
      <c r="A1999" s="209">
        <v>123325</v>
      </c>
      <c r="B1999" s="210">
        <v>1</v>
      </c>
      <c r="C1999" s="196" t="s">
        <v>122</v>
      </c>
      <c r="D1999" s="201">
        <v>42411</v>
      </c>
      <c r="E1999" s="196" t="s">
        <v>1728</v>
      </c>
      <c r="F1999" s="201">
        <v>44720</v>
      </c>
      <c r="G1999" s="196" t="s">
        <v>1741</v>
      </c>
      <c r="H1999" s="198" t="s">
        <v>337</v>
      </c>
      <c r="K1999" s="196" t="s">
        <v>4411</v>
      </c>
      <c r="L1999" s="200" t="s">
        <v>183</v>
      </c>
      <c r="M1999" s="198" t="s">
        <v>4412</v>
      </c>
      <c r="N1999" s="198" t="s">
        <v>4413</v>
      </c>
      <c r="O1999" s="196" t="s">
        <v>91</v>
      </c>
      <c r="P1999" s="198" t="s">
        <v>157</v>
      </c>
      <c r="R1999" s="196" t="s">
        <v>47</v>
      </c>
      <c r="S1999" s="196" t="s">
        <v>46</v>
      </c>
      <c r="T1999" s="211">
        <v>1.07</v>
      </c>
      <c r="W1999" s="200" t="s">
        <v>93</v>
      </c>
      <c r="X1999" s="196" t="s">
        <v>103</v>
      </c>
      <c r="AA1999" s="196" t="s">
        <v>12322</v>
      </c>
      <c r="AB1999" s="196" t="s">
        <v>12320</v>
      </c>
      <c r="AC1999" s="200">
        <v>2</v>
      </c>
      <c r="AD1999" s="200" t="s">
        <v>8231</v>
      </c>
      <c r="AE1999" s="212">
        <v>78500</v>
      </c>
      <c r="AF1999" s="212">
        <v>100000</v>
      </c>
    </row>
    <row r="2000" spans="1:33" ht="36" hidden="1" x14ac:dyDescent="0.25">
      <c r="A2000" s="209">
        <v>123325</v>
      </c>
      <c r="B2000" s="210">
        <v>1</v>
      </c>
      <c r="C2000" s="196" t="s">
        <v>122</v>
      </c>
      <c r="D2000" s="201">
        <v>42411</v>
      </c>
      <c r="E2000" s="196" t="s">
        <v>1728</v>
      </c>
      <c r="F2000" s="201">
        <v>44720</v>
      </c>
      <c r="G2000" s="196" t="s">
        <v>1741</v>
      </c>
      <c r="H2000" s="198" t="s">
        <v>337</v>
      </c>
      <c r="K2000" s="196" t="s">
        <v>4411</v>
      </c>
      <c r="L2000" s="200" t="s">
        <v>183</v>
      </c>
      <c r="M2000" s="198" t="s">
        <v>4412</v>
      </c>
      <c r="N2000" s="198" t="s">
        <v>4413</v>
      </c>
      <c r="O2000" s="196" t="s">
        <v>91</v>
      </c>
      <c r="P2000" s="198" t="s">
        <v>157</v>
      </c>
      <c r="R2000" s="196" t="s">
        <v>47</v>
      </c>
      <c r="S2000" s="196" t="s">
        <v>46</v>
      </c>
      <c r="T2000" s="211">
        <v>1.07</v>
      </c>
      <c r="W2000" s="200" t="s">
        <v>93</v>
      </c>
      <c r="X2000" s="196" t="s">
        <v>103</v>
      </c>
      <c r="AA2000" s="196" t="s">
        <v>12323</v>
      </c>
      <c r="AB2000" s="196" t="s">
        <v>12320</v>
      </c>
      <c r="AC2000" s="200">
        <v>3</v>
      </c>
      <c r="AD2000" s="200" t="s">
        <v>8231</v>
      </c>
      <c r="AE2000" s="212">
        <v>7505152</v>
      </c>
      <c r="AF2000" s="212">
        <v>7505152</v>
      </c>
    </row>
    <row r="2001" spans="1:33" ht="54" hidden="1" x14ac:dyDescent="0.25">
      <c r="A2001" s="209">
        <v>123327</v>
      </c>
      <c r="B2001" s="210">
        <v>4</v>
      </c>
      <c r="C2001" s="196" t="s">
        <v>85</v>
      </c>
      <c r="D2001" s="201">
        <v>42411</v>
      </c>
      <c r="E2001" s="196" t="s">
        <v>1768</v>
      </c>
      <c r="F2001" s="201">
        <v>44560</v>
      </c>
      <c r="G2001" s="196" t="s">
        <v>4418</v>
      </c>
      <c r="H2001" s="198" t="s">
        <v>2853</v>
      </c>
      <c r="I2001" s="196" t="s">
        <v>12324</v>
      </c>
      <c r="K2001" s="196" t="s">
        <v>12325</v>
      </c>
      <c r="L2001" s="200" t="s">
        <v>183</v>
      </c>
      <c r="M2001" s="198" t="s">
        <v>12326</v>
      </c>
      <c r="N2001" s="198" t="s">
        <v>12327</v>
      </c>
      <c r="O2001" s="196" t="s">
        <v>91</v>
      </c>
      <c r="P2001" s="198" t="s">
        <v>158</v>
      </c>
      <c r="R2001" s="196" t="s">
        <v>47</v>
      </c>
      <c r="S2001" s="196" t="s">
        <v>46</v>
      </c>
      <c r="T2001" s="211">
        <v>0.47</v>
      </c>
      <c r="W2001" s="200" t="s">
        <v>93</v>
      </c>
      <c r="X2001" s="196" t="s">
        <v>103</v>
      </c>
      <c r="AA2001" s="196" t="s">
        <v>12328</v>
      </c>
      <c r="AB2001" s="196" t="s">
        <v>12329</v>
      </c>
      <c r="AC2001" s="200">
        <v>0</v>
      </c>
      <c r="AD2001" s="200" t="s">
        <v>8231</v>
      </c>
      <c r="AE2001" s="203" t="s">
        <v>505</v>
      </c>
      <c r="AF2001" s="212">
        <v>54000</v>
      </c>
    </row>
    <row r="2002" spans="1:33" ht="54" hidden="1" x14ac:dyDescent="0.25">
      <c r="A2002" s="209">
        <v>123327</v>
      </c>
      <c r="B2002" s="210">
        <v>4</v>
      </c>
      <c r="C2002" s="196" t="s">
        <v>85</v>
      </c>
      <c r="D2002" s="201">
        <v>42411</v>
      </c>
      <c r="E2002" s="196" t="s">
        <v>1768</v>
      </c>
      <c r="F2002" s="201">
        <v>44560</v>
      </c>
      <c r="G2002" s="196" t="s">
        <v>4418</v>
      </c>
      <c r="H2002" s="198" t="s">
        <v>2853</v>
      </c>
      <c r="I2002" s="196" t="s">
        <v>12324</v>
      </c>
      <c r="K2002" s="196" t="s">
        <v>12325</v>
      </c>
      <c r="L2002" s="200" t="s">
        <v>183</v>
      </c>
      <c r="M2002" s="198" t="s">
        <v>12326</v>
      </c>
      <c r="N2002" s="198" t="s">
        <v>12327</v>
      </c>
      <c r="O2002" s="196" t="s">
        <v>91</v>
      </c>
      <c r="P2002" s="198" t="s">
        <v>158</v>
      </c>
      <c r="R2002" s="196" t="s">
        <v>47</v>
      </c>
      <c r="S2002" s="196" t="s">
        <v>46</v>
      </c>
      <c r="T2002" s="211">
        <v>0.47</v>
      </c>
      <c r="W2002" s="200" t="s">
        <v>93</v>
      </c>
      <c r="X2002" s="196" t="s">
        <v>103</v>
      </c>
      <c r="AA2002" s="196" t="s">
        <v>12330</v>
      </c>
      <c r="AB2002" s="196" t="s">
        <v>12329</v>
      </c>
      <c r="AC2002" s="200">
        <v>1</v>
      </c>
      <c r="AD2002" s="200" t="s">
        <v>8231</v>
      </c>
      <c r="AE2002" s="203" t="s">
        <v>505</v>
      </c>
      <c r="AF2002" s="212">
        <v>23000</v>
      </c>
    </row>
    <row r="2003" spans="1:33" ht="54" hidden="1" x14ac:dyDescent="0.25">
      <c r="A2003" s="209">
        <v>123327</v>
      </c>
      <c r="B2003" s="210">
        <v>4</v>
      </c>
      <c r="C2003" s="196" t="s">
        <v>85</v>
      </c>
      <c r="D2003" s="201">
        <v>42411</v>
      </c>
      <c r="E2003" s="196" t="s">
        <v>1768</v>
      </c>
      <c r="F2003" s="201">
        <v>44560</v>
      </c>
      <c r="G2003" s="196" t="s">
        <v>4418</v>
      </c>
      <c r="H2003" s="198" t="s">
        <v>2853</v>
      </c>
      <c r="I2003" s="196" t="s">
        <v>12324</v>
      </c>
      <c r="K2003" s="196" t="s">
        <v>12325</v>
      </c>
      <c r="L2003" s="200" t="s">
        <v>183</v>
      </c>
      <c r="M2003" s="198" t="s">
        <v>12326</v>
      </c>
      <c r="N2003" s="198" t="s">
        <v>12327</v>
      </c>
      <c r="O2003" s="196" t="s">
        <v>91</v>
      </c>
      <c r="P2003" s="198" t="s">
        <v>158</v>
      </c>
      <c r="R2003" s="196" t="s">
        <v>47</v>
      </c>
      <c r="S2003" s="196" t="s">
        <v>46</v>
      </c>
      <c r="T2003" s="211">
        <v>0.47</v>
      </c>
      <c r="W2003" s="200" t="s">
        <v>93</v>
      </c>
      <c r="X2003" s="196" t="s">
        <v>103</v>
      </c>
      <c r="AA2003" s="196" t="s">
        <v>12331</v>
      </c>
      <c r="AB2003" s="196" t="s">
        <v>12329</v>
      </c>
      <c r="AC2003" s="200">
        <v>2</v>
      </c>
      <c r="AD2003" s="200" t="s">
        <v>8231</v>
      </c>
      <c r="AE2003" s="203" t="s">
        <v>505</v>
      </c>
      <c r="AF2003" s="212">
        <v>10000</v>
      </c>
    </row>
    <row r="2004" spans="1:33" hidden="1" x14ac:dyDescent="0.25">
      <c r="A2004" s="209">
        <v>123336</v>
      </c>
      <c r="B2004" s="210">
        <v>2</v>
      </c>
      <c r="C2004" s="196" t="s">
        <v>97</v>
      </c>
      <c r="D2004" s="201">
        <v>42412</v>
      </c>
      <c r="E2004" s="196" t="s">
        <v>98</v>
      </c>
      <c r="F2004" s="201">
        <v>44456.875115740739</v>
      </c>
      <c r="G2004" s="196" t="s">
        <v>108</v>
      </c>
      <c r="H2004" s="198" t="s">
        <v>223</v>
      </c>
      <c r="I2004" s="196" t="s">
        <v>2477</v>
      </c>
      <c r="J2004" s="196" t="s">
        <v>101</v>
      </c>
      <c r="L2004" s="200" t="s">
        <v>101</v>
      </c>
      <c r="M2004" s="198" t="s">
        <v>12332</v>
      </c>
      <c r="O2004" s="196" t="s">
        <v>438</v>
      </c>
      <c r="P2004" s="198" t="s">
        <v>439</v>
      </c>
      <c r="R2004" s="196" t="s">
        <v>39</v>
      </c>
      <c r="S2004" s="196" t="s">
        <v>46</v>
      </c>
      <c r="T2004" s="211">
        <v>0.18</v>
      </c>
      <c r="U2004" s="201">
        <v>43553</v>
      </c>
      <c r="W2004" s="200" t="s">
        <v>93</v>
      </c>
      <c r="X2004" s="196" t="s">
        <v>13</v>
      </c>
      <c r="Z2004" s="198" t="s">
        <v>12333</v>
      </c>
      <c r="AA2004" s="196" t="s">
        <v>12334</v>
      </c>
      <c r="AC2004" s="200">
        <v>3</v>
      </c>
      <c r="AD2004" s="200" t="s">
        <v>8274</v>
      </c>
      <c r="AE2004" s="203" t="s">
        <v>505</v>
      </c>
      <c r="AF2004" s="212">
        <v>1785251</v>
      </c>
      <c r="AG2004" s="198" t="s">
        <v>12335</v>
      </c>
    </row>
    <row r="2005" spans="1:33" ht="54" hidden="1" x14ac:dyDescent="0.25">
      <c r="A2005" s="209">
        <v>123346</v>
      </c>
      <c r="B2005" s="210">
        <v>3</v>
      </c>
      <c r="C2005" s="196" t="s">
        <v>85</v>
      </c>
      <c r="D2005" s="201">
        <v>42419</v>
      </c>
      <c r="E2005" s="196" t="s">
        <v>1732</v>
      </c>
      <c r="F2005" s="201">
        <v>44530</v>
      </c>
      <c r="G2005" s="196" t="s">
        <v>2192</v>
      </c>
      <c r="H2005" s="198" t="s">
        <v>701</v>
      </c>
      <c r="I2005" s="196" t="s">
        <v>4164</v>
      </c>
      <c r="J2005" s="196" t="s">
        <v>4159</v>
      </c>
      <c r="M2005" s="198" t="s">
        <v>4165</v>
      </c>
      <c r="N2005" s="198" t="s">
        <v>4166</v>
      </c>
      <c r="O2005" s="196" t="s">
        <v>91</v>
      </c>
      <c r="P2005" s="198" t="s">
        <v>4162</v>
      </c>
      <c r="R2005" s="196" t="s">
        <v>47</v>
      </c>
      <c r="S2005" s="196" t="s">
        <v>41</v>
      </c>
      <c r="T2005" s="211">
        <v>0.25</v>
      </c>
      <c r="W2005" s="200" t="s">
        <v>93</v>
      </c>
      <c r="Y2005" s="196" t="s">
        <v>34</v>
      </c>
      <c r="AA2005" s="196" t="s">
        <v>12336</v>
      </c>
      <c r="AC2005" s="200">
        <v>0</v>
      </c>
      <c r="AD2005" s="200" t="s">
        <v>8250</v>
      </c>
      <c r="AE2005" s="212">
        <v>-21672.83</v>
      </c>
      <c r="AF2005" s="212">
        <v>273627.17</v>
      </c>
    </row>
    <row r="2006" spans="1:33" ht="54" hidden="1" x14ac:dyDescent="0.25">
      <c r="A2006" s="209">
        <v>123346</v>
      </c>
      <c r="B2006" s="210">
        <v>3</v>
      </c>
      <c r="C2006" s="196" t="s">
        <v>85</v>
      </c>
      <c r="D2006" s="201">
        <v>42419</v>
      </c>
      <c r="E2006" s="196" t="s">
        <v>1732</v>
      </c>
      <c r="F2006" s="201">
        <v>44530</v>
      </c>
      <c r="G2006" s="196" t="s">
        <v>2192</v>
      </c>
      <c r="H2006" s="198" t="s">
        <v>701</v>
      </c>
      <c r="I2006" s="196" t="s">
        <v>4164</v>
      </c>
      <c r="J2006" s="196" t="s">
        <v>4159</v>
      </c>
      <c r="M2006" s="198" t="s">
        <v>4165</v>
      </c>
      <c r="N2006" s="198" t="s">
        <v>4166</v>
      </c>
      <c r="O2006" s="196" t="s">
        <v>91</v>
      </c>
      <c r="P2006" s="198" t="s">
        <v>4162</v>
      </c>
      <c r="R2006" s="196" t="s">
        <v>47</v>
      </c>
      <c r="S2006" s="196" t="s">
        <v>41</v>
      </c>
      <c r="T2006" s="211">
        <v>0.25</v>
      </c>
      <c r="W2006" s="200" t="s">
        <v>93</v>
      </c>
      <c r="Y2006" s="196" t="s">
        <v>34</v>
      </c>
      <c r="AA2006" s="196" t="s">
        <v>12337</v>
      </c>
      <c r="AC2006" s="200">
        <v>1</v>
      </c>
      <c r="AD2006" s="200" t="s">
        <v>8250</v>
      </c>
      <c r="AE2006" s="212">
        <v>347167.73</v>
      </c>
      <c r="AF2006" s="212">
        <v>647167.73</v>
      </c>
    </row>
    <row r="2007" spans="1:33" ht="54" hidden="1" x14ac:dyDescent="0.25">
      <c r="A2007" s="209">
        <v>123346</v>
      </c>
      <c r="B2007" s="210">
        <v>3</v>
      </c>
      <c r="C2007" s="196" t="s">
        <v>85</v>
      </c>
      <c r="D2007" s="201">
        <v>42419</v>
      </c>
      <c r="E2007" s="196" t="s">
        <v>1732</v>
      </c>
      <c r="F2007" s="201">
        <v>44530</v>
      </c>
      <c r="G2007" s="196" t="s">
        <v>2192</v>
      </c>
      <c r="H2007" s="198" t="s">
        <v>701</v>
      </c>
      <c r="I2007" s="196" t="s">
        <v>4164</v>
      </c>
      <c r="J2007" s="196" t="s">
        <v>4159</v>
      </c>
      <c r="M2007" s="198" t="s">
        <v>4165</v>
      </c>
      <c r="N2007" s="198" t="s">
        <v>4166</v>
      </c>
      <c r="O2007" s="196" t="s">
        <v>91</v>
      </c>
      <c r="P2007" s="198" t="s">
        <v>4162</v>
      </c>
      <c r="R2007" s="196" t="s">
        <v>47</v>
      </c>
      <c r="S2007" s="196" t="s">
        <v>41</v>
      </c>
      <c r="T2007" s="211">
        <v>0.25</v>
      </c>
      <c r="W2007" s="200" t="s">
        <v>93</v>
      </c>
      <c r="Y2007" s="196" t="s">
        <v>34</v>
      </c>
      <c r="AA2007" s="196" t="s">
        <v>12338</v>
      </c>
      <c r="AC2007" s="200">
        <v>2</v>
      </c>
      <c r="AD2007" s="200" t="s">
        <v>8250</v>
      </c>
      <c r="AE2007" s="212">
        <v>234000</v>
      </c>
      <c r="AF2007" s="212">
        <v>234000</v>
      </c>
    </row>
    <row r="2008" spans="1:33" ht="54" hidden="1" x14ac:dyDescent="0.25">
      <c r="A2008" s="209">
        <v>123349</v>
      </c>
      <c r="B2008" s="210">
        <v>4</v>
      </c>
      <c r="C2008" s="196" t="s">
        <v>85</v>
      </c>
      <c r="D2008" s="201">
        <v>42424</v>
      </c>
      <c r="E2008" s="196" t="s">
        <v>1768</v>
      </c>
      <c r="F2008" s="201">
        <v>44377</v>
      </c>
      <c r="G2008" s="196" t="s">
        <v>510</v>
      </c>
      <c r="H2008" s="198" t="s">
        <v>88</v>
      </c>
      <c r="I2008" s="196" t="s">
        <v>12339</v>
      </c>
      <c r="K2008" s="196" t="s">
        <v>12340</v>
      </c>
      <c r="L2008" s="200" t="s">
        <v>183</v>
      </c>
      <c r="M2008" s="198" t="s">
        <v>12341</v>
      </c>
      <c r="N2008" s="198" t="s">
        <v>12342</v>
      </c>
      <c r="O2008" s="196" t="s">
        <v>91</v>
      </c>
      <c r="P2008" s="198" t="s">
        <v>1783</v>
      </c>
      <c r="R2008" s="196" t="s">
        <v>47</v>
      </c>
      <c r="S2008" s="196" t="s">
        <v>45</v>
      </c>
      <c r="T2008" s="211">
        <v>1.8</v>
      </c>
      <c r="W2008" s="200" t="s">
        <v>93</v>
      </c>
      <c r="X2008" s="196" t="s">
        <v>103</v>
      </c>
      <c r="AA2008" s="196" t="s">
        <v>12343</v>
      </c>
      <c r="AB2008" s="196" t="s">
        <v>12344</v>
      </c>
      <c r="AC2008" s="200">
        <v>1</v>
      </c>
      <c r="AD2008" s="200" t="s">
        <v>8231</v>
      </c>
      <c r="AE2008" s="203" t="s">
        <v>505</v>
      </c>
      <c r="AF2008" s="212">
        <v>1500000</v>
      </c>
    </row>
    <row r="2009" spans="1:33" ht="54" hidden="1" x14ac:dyDescent="0.25">
      <c r="A2009" s="209">
        <v>123349</v>
      </c>
      <c r="B2009" s="210">
        <v>4</v>
      </c>
      <c r="C2009" s="196" t="s">
        <v>85</v>
      </c>
      <c r="D2009" s="201">
        <v>42424</v>
      </c>
      <c r="E2009" s="196" t="s">
        <v>1768</v>
      </c>
      <c r="F2009" s="201">
        <v>44377</v>
      </c>
      <c r="G2009" s="196" t="s">
        <v>510</v>
      </c>
      <c r="H2009" s="198" t="s">
        <v>88</v>
      </c>
      <c r="I2009" s="196" t="s">
        <v>12339</v>
      </c>
      <c r="K2009" s="196" t="s">
        <v>12340</v>
      </c>
      <c r="L2009" s="200" t="s">
        <v>183</v>
      </c>
      <c r="M2009" s="198" t="s">
        <v>12341</v>
      </c>
      <c r="N2009" s="198" t="s">
        <v>12342</v>
      </c>
      <c r="O2009" s="196" t="s">
        <v>91</v>
      </c>
      <c r="P2009" s="198" t="s">
        <v>1783</v>
      </c>
      <c r="R2009" s="196" t="s">
        <v>47</v>
      </c>
      <c r="S2009" s="196" t="s">
        <v>45</v>
      </c>
      <c r="T2009" s="211">
        <v>1.8</v>
      </c>
      <c r="W2009" s="200" t="s">
        <v>93</v>
      </c>
      <c r="X2009" s="196" t="s">
        <v>103</v>
      </c>
      <c r="AA2009" s="196" t="s">
        <v>12345</v>
      </c>
      <c r="AB2009" s="196" t="s">
        <v>12344</v>
      </c>
      <c r="AC2009" s="200">
        <v>2</v>
      </c>
      <c r="AD2009" s="200" t="s">
        <v>8231</v>
      </c>
      <c r="AE2009" s="203" t="s">
        <v>505</v>
      </c>
      <c r="AF2009" s="212">
        <v>1107433</v>
      </c>
    </row>
    <row r="2010" spans="1:33" hidden="1" x14ac:dyDescent="0.25">
      <c r="A2010" s="209">
        <v>123388</v>
      </c>
      <c r="B2010" s="210">
        <v>3</v>
      </c>
      <c r="C2010" s="196" t="s">
        <v>122</v>
      </c>
      <c r="D2010" s="201">
        <v>42445</v>
      </c>
      <c r="E2010" s="196" t="s">
        <v>195</v>
      </c>
      <c r="F2010" s="201">
        <v>44621.87537037037</v>
      </c>
      <c r="G2010" s="196" t="s">
        <v>108</v>
      </c>
      <c r="H2010" s="198" t="s">
        <v>99</v>
      </c>
      <c r="I2010" s="196" t="s">
        <v>995</v>
      </c>
      <c r="K2010" s="196" t="s">
        <v>996</v>
      </c>
      <c r="L2010" s="200" t="s">
        <v>183</v>
      </c>
      <c r="M2010" s="198" t="s">
        <v>997</v>
      </c>
      <c r="O2010" s="196" t="s">
        <v>40</v>
      </c>
      <c r="P2010" s="198" t="s">
        <v>166</v>
      </c>
      <c r="R2010" s="196" t="s">
        <v>39</v>
      </c>
      <c r="S2010" s="196" t="s">
        <v>45</v>
      </c>
      <c r="T2010" s="211">
        <v>0.02</v>
      </c>
      <c r="U2010" s="201">
        <v>44603</v>
      </c>
      <c r="W2010" s="200" t="s">
        <v>93</v>
      </c>
      <c r="X2010" s="196" t="s">
        <v>186</v>
      </c>
      <c r="Z2010" s="198" t="s">
        <v>998</v>
      </c>
      <c r="AA2010" s="196" t="s">
        <v>12346</v>
      </c>
      <c r="AC2010" s="200">
        <v>0</v>
      </c>
      <c r="AD2010" s="200" t="s">
        <v>8250</v>
      </c>
      <c r="AE2010" s="212">
        <v>66989.27</v>
      </c>
      <c r="AF2010" s="212">
        <v>308887.36</v>
      </c>
      <c r="AG2010" s="198" t="s">
        <v>999</v>
      </c>
    </row>
    <row r="2011" spans="1:33" hidden="1" x14ac:dyDescent="0.25">
      <c r="A2011" s="209">
        <v>123388</v>
      </c>
      <c r="B2011" s="210">
        <v>3</v>
      </c>
      <c r="C2011" s="196" t="s">
        <v>122</v>
      </c>
      <c r="D2011" s="201">
        <v>42445</v>
      </c>
      <c r="E2011" s="196" t="s">
        <v>195</v>
      </c>
      <c r="F2011" s="201">
        <v>44621.87537037037</v>
      </c>
      <c r="G2011" s="196" t="s">
        <v>108</v>
      </c>
      <c r="H2011" s="198" t="s">
        <v>99</v>
      </c>
      <c r="I2011" s="196" t="s">
        <v>995</v>
      </c>
      <c r="K2011" s="196" t="s">
        <v>996</v>
      </c>
      <c r="L2011" s="200" t="s">
        <v>183</v>
      </c>
      <c r="M2011" s="198" t="s">
        <v>997</v>
      </c>
      <c r="O2011" s="196" t="s">
        <v>40</v>
      </c>
      <c r="P2011" s="198" t="s">
        <v>166</v>
      </c>
      <c r="R2011" s="196" t="s">
        <v>39</v>
      </c>
      <c r="S2011" s="196" t="s">
        <v>45</v>
      </c>
      <c r="T2011" s="211">
        <v>0.02</v>
      </c>
      <c r="U2011" s="201">
        <v>44603</v>
      </c>
      <c r="W2011" s="200" t="s">
        <v>93</v>
      </c>
      <c r="X2011" s="196" t="s">
        <v>186</v>
      </c>
      <c r="Z2011" s="198" t="s">
        <v>998</v>
      </c>
      <c r="AA2011" s="196" t="s">
        <v>12347</v>
      </c>
      <c r="AC2011" s="200">
        <v>1</v>
      </c>
      <c r="AD2011" s="200" t="s">
        <v>8250</v>
      </c>
      <c r="AE2011" s="203" t="s">
        <v>505</v>
      </c>
      <c r="AF2011" s="212">
        <v>94490</v>
      </c>
      <c r="AG2011" s="198" t="s">
        <v>999</v>
      </c>
    </row>
    <row r="2012" spans="1:33" hidden="1" x14ac:dyDescent="0.25">
      <c r="A2012" s="209">
        <v>123388</v>
      </c>
      <c r="B2012" s="210">
        <v>3</v>
      </c>
      <c r="C2012" s="196" t="s">
        <v>122</v>
      </c>
      <c r="D2012" s="201">
        <v>42445</v>
      </c>
      <c r="E2012" s="196" t="s">
        <v>195</v>
      </c>
      <c r="F2012" s="201">
        <v>44621.87537037037</v>
      </c>
      <c r="G2012" s="196" t="s">
        <v>108</v>
      </c>
      <c r="H2012" s="198" t="s">
        <v>99</v>
      </c>
      <c r="I2012" s="196" t="s">
        <v>995</v>
      </c>
      <c r="K2012" s="196" t="s">
        <v>996</v>
      </c>
      <c r="L2012" s="200" t="s">
        <v>183</v>
      </c>
      <c r="M2012" s="198" t="s">
        <v>997</v>
      </c>
      <c r="O2012" s="196" t="s">
        <v>40</v>
      </c>
      <c r="P2012" s="198" t="s">
        <v>166</v>
      </c>
      <c r="R2012" s="196" t="s">
        <v>39</v>
      </c>
      <c r="S2012" s="196" t="s">
        <v>45</v>
      </c>
      <c r="T2012" s="211">
        <v>0.02</v>
      </c>
      <c r="U2012" s="201">
        <v>44603</v>
      </c>
      <c r="W2012" s="200" t="s">
        <v>93</v>
      </c>
      <c r="X2012" s="196" t="s">
        <v>186</v>
      </c>
      <c r="Z2012" s="198" t="s">
        <v>998</v>
      </c>
      <c r="AA2012" s="196" t="s">
        <v>12348</v>
      </c>
      <c r="AC2012" s="200">
        <v>2</v>
      </c>
      <c r="AD2012" s="200" t="s">
        <v>8250</v>
      </c>
      <c r="AE2012" s="203" t="s">
        <v>505</v>
      </c>
      <c r="AF2012" s="212">
        <v>59610</v>
      </c>
      <c r="AG2012" s="198" t="s">
        <v>999</v>
      </c>
    </row>
    <row r="2013" spans="1:33" hidden="1" x14ac:dyDescent="0.25">
      <c r="A2013" s="209">
        <v>123388</v>
      </c>
      <c r="B2013" s="210">
        <v>3</v>
      </c>
      <c r="C2013" s="196" t="s">
        <v>122</v>
      </c>
      <c r="D2013" s="201">
        <v>42445</v>
      </c>
      <c r="E2013" s="196" t="s">
        <v>195</v>
      </c>
      <c r="F2013" s="201">
        <v>44621.87537037037</v>
      </c>
      <c r="G2013" s="196" t="s">
        <v>108</v>
      </c>
      <c r="H2013" s="198" t="s">
        <v>99</v>
      </c>
      <c r="I2013" s="196" t="s">
        <v>995</v>
      </c>
      <c r="K2013" s="196" t="s">
        <v>996</v>
      </c>
      <c r="L2013" s="200" t="s">
        <v>183</v>
      </c>
      <c r="M2013" s="198" t="s">
        <v>997</v>
      </c>
      <c r="O2013" s="196" t="s">
        <v>40</v>
      </c>
      <c r="P2013" s="198" t="s">
        <v>166</v>
      </c>
      <c r="R2013" s="196" t="s">
        <v>39</v>
      </c>
      <c r="S2013" s="196" t="s">
        <v>45</v>
      </c>
      <c r="T2013" s="211">
        <v>0.02</v>
      </c>
      <c r="U2013" s="201">
        <v>44603</v>
      </c>
      <c r="W2013" s="200" t="s">
        <v>93</v>
      </c>
      <c r="X2013" s="196" t="s">
        <v>186</v>
      </c>
      <c r="Z2013" s="198" t="s">
        <v>998</v>
      </c>
      <c r="AA2013" s="196" t="s">
        <v>12349</v>
      </c>
      <c r="AC2013" s="200">
        <v>3</v>
      </c>
      <c r="AD2013" s="200" t="s">
        <v>8250</v>
      </c>
      <c r="AE2013" s="212">
        <v>1761854.99</v>
      </c>
      <c r="AF2013" s="212">
        <v>1761854.99</v>
      </c>
      <c r="AG2013" s="198" t="s">
        <v>999</v>
      </c>
    </row>
    <row r="2014" spans="1:33" hidden="1" x14ac:dyDescent="0.25">
      <c r="A2014" s="209">
        <v>123391</v>
      </c>
      <c r="B2014" s="210">
        <v>2</v>
      </c>
      <c r="C2014" s="196" t="s">
        <v>114</v>
      </c>
      <c r="D2014" s="201">
        <v>42446</v>
      </c>
      <c r="E2014" s="196" t="s">
        <v>228</v>
      </c>
      <c r="F2014" s="201">
        <v>44273</v>
      </c>
      <c r="G2014" s="196" t="s">
        <v>228</v>
      </c>
      <c r="H2014" s="198" t="s">
        <v>838</v>
      </c>
      <c r="I2014" s="196" t="s">
        <v>12350</v>
      </c>
      <c r="K2014" s="196" t="s">
        <v>12351</v>
      </c>
      <c r="L2014" s="200" t="s">
        <v>183</v>
      </c>
      <c r="M2014" s="198" t="s">
        <v>12352</v>
      </c>
      <c r="O2014" s="196" t="s">
        <v>271</v>
      </c>
      <c r="P2014" s="198" t="s">
        <v>166</v>
      </c>
      <c r="R2014" s="196" t="s">
        <v>39</v>
      </c>
      <c r="S2014" s="196" t="s">
        <v>45</v>
      </c>
      <c r="T2014" s="211">
        <v>0</v>
      </c>
      <c r="W2014" s="200" t="s">
        <v>93</v>
      </c>
      <c r="X2014" s="196" t="s">
        <v>186</v>
      </c>
      <c r="Z2014" s="198" t="s">
        <v>12353</v>
      </c>
      <c r="AA2014" s="196" t="s">
        <v>12354</v>
      </c>
      <c r="AC2014" s="200">
        <v>3</v>
      </c>
      <c r="AD2014" s="200" t="s">
        <v>8250</v>
      </c>
      <c r="AE2014" s="203" t="s">
        <v>505</v>
      </c>
      <c r="AF2014" s="212">
        <v>545631.28</v>
      </c>
    </row>
    <row r="2015" spans="1:33" ht="54" hidden="1" x14ac:dyDescent="0.25">
      <c r="A2015" s="209">
        <v>123399</v>
      </c>
      <c r="B2015" s="210">
        <v>3</v>
      </c>
      <c r="C2015" s="196" t="s">
        <v>97</v>
      </c>
      <c r="D2015" s="201">
        <v>42450</v>
      </c>
      <c r="E2015" s="196" t="s">
        <v>1785</v>
      </c>
      <c r="F2015" s="201">
        <v>44676.875138888892</v>
      </c>
      <c r="G2015" s="196" t="s">
        <v>108</v>
      </c>
      <c r="H2015" s="198" t="s">
        <v>910</v>
      </c>
      <c r="I2015" s="196" t="s">
        <v>1809</v>
      </c>
      <c r="J2015" s="196" t="s">
        <v>101</v>
      </c>
      <c r="K2015" s="196" t="s">
        <v>12355</v>
      </c>
      <c r="L2015" s="200" t="s">
        <v>101</v>
      </c>
      <c r="M2015" s="198" t="s">
        <v>12356</v>
      </c>
      <c r="N2015" s="198" t="s">
        <v>12357</v>
      </c>
      <c r="O2015" s="196" t="s">
        <v>553</v>
      </c>
      <c r="P2015" s="198" t="s">
        <v>1789</v>
      </c>
      <c r="R2015" s="196" t="s">
        <v>47</v>
      </c>
      <c r="S2015" s="196" t="s">
        <v>45</v>
      </c>
      <c r="T2015" s="211">
        <v>2.64</v>
      </c>
      <c r="U2015" s="201">
        <v>43084</v>
      </c>
      <c r="W2015" s="200" t="s">
        <v>93</v>
      </c>
      <c r="X2015" s="196" t="s">
        <v>186</v>
      </c>
      <c r="AA2015" s="196" t="s">
        <v>12358</v>
      </c>
      <c r="AC2015" s="200">
        <v>1</v>
      </c>
      <c r="AD2015" s="200" t="s">
        <v>8250</v>
      </c>
      <c r="AE2015" s="203" t="s">
        <v>505</v>
      </c>
      <c r="AF2015" s="212">
        <v>1000000</v>
      </c>
      <c r="AG2015" s="198" t="s">
        <v>12359</v>
      </c>
    </row>
    <row r="2016" spans="1:33" ht="54" hidden="1" x14ac:dyDescent="0.25">
      <c r="A2016" s="209">
        <v>123399</v>
      </c>
      <c r="B2016" s="210">
        <v>3</v>
      </c>
      <c r="C2016" s="196" t="s">
        <v>97</v>
      </c>
      <c r="D2016" s="201">
        <v>42450</v>
      </c>
      <c r="E2016" s="196" t="s">
        <v>1785</v>
      </c>
      <c r="F2016" s="201">
        <v>44676.875138888892</v>
      </c>
      <c r="G2016" s="196" t="s">
        <v>108</v>
      </c>
      <c r="H2016" s="198" t="s">
        <v>910</v>
      </c>
      <c r="I2016" s="196" t="s">
        <v>1809</v>
      </c>
      <c r="J2016" s="196" t="s">
        <v>101</v>
      </c>
      <c r="K2016" s="196" t="s">
        <v>12355</v>
      </c>
      <c r="L2016" s="200" t="s">
        <v>101</v>
      </c>
      <c r="M2016" s="198" t="s">
        <v>12356</v>
      </c>
      <c r="N2016" s="198" t="s">
        <v>12357</v>
      </c>
      <c r="O2016" s="196" t="s">
        <v>553</v>
      </c>
      <c r="P2016" s="198" t="s">
        <v>1789</v>
      </c>
      <c r="R2016" s="196" t="s">
        <v>47</v>
      </c>
      <c r="S2016" s="196" t="s">
        <v>45</v>
      </c>
      <c r="T2016" s="211">
        <v>2.64</v>
      </c>
      <c r="U2016" s="201">
        <v>43084</v>
      </c>
      <c r="W2016" s="200" t="s">
        <v>93</v>
      </c>
      <c r="X2016" s="196" t="s">
        <v>186</v>
      </c>
      <c r="AA2016" s="196" t="s">
        <v>12360</v>
      </c>
      <c r="AB2016" s="196" t="s">
        <v>12361</v>
      </c>
      <c r="AC2016" s="200">
        <v>1</v>
      </c>
      <c r="AD2016" s="200" t="s">
        <v>8231</v>
      </c>
      <c r="AE2016" s="203" t="s">
        <v>505</v>
      </c>
      <c r="AF2016" s="212">
        <v>2000000</v>
      </c>
      <c r="AG2016" s="198" t="s">
        <v>12359</v>
      </c>
    </row>
    <row r="2017" spans="1:33" ht="54" hidden="1" x14ac:dyDescent="0.25">
      <c r="A2017" s="209">
        <v>123399</v>
      </c>
      <c r="B2017" s="210">
        <v>3</v>
      </c>
      <c r="C2017" s="196" t="s">
        <v>97</v>
      </c>
      <c r="D2017" s="201">
        <v>42450</v>
      </c>
      <c r="E2017" s="196" t="s">
        <v>1785</v>
      </c>
      <c r="F2017" s="201">
        <v>44676.875138888892</v>
      </c>
      <c r="G2017" s="196" t="s">
        <v>108</v>
      </c>
      <c r="H2017" s="198" t="s">
        <v>910</v>
      </c>
      <c r="I2017" s="196" t="s">
        <v>1809</v>
      </c>
      <c r="J2017" s="196" t="s">
        <v>101</v>
      </c>
      <c r="K2017" s="196" t="s">
        <v>12355</v>
      </c>
      <c r="L2017" s="200" t="s">
        <v>101</v>
      </c>
      <c r="M2017" s="198" t="s">
        <v>12356</v>
      </c>
      <c r="N2017" s="198" t="s">
        <v>12357</v>
      </c>
      <c r="O2017" s="196" t="s">
        <v>553</v>
      </c>
      <c r="P2017" s="198" t="s">
        <v>1789</v>
      </c>
      <c r="R2017" s="196" t="s">
        <v>47</v>
      </c>
      <c r="S2017" s="196" t="s">
        <v>45</v>
      </c>
      <c r="T2017" s="211">
        <v>2.64</v>
      </c>
      <c r="U2017" s="201">
        <v>43084</v>
      </c>
      <c r="W2017" s="200" t="s">
        <v>93</v>
      </c>
      <c r="X2017" s="196" t="s">
        <v>186</v>
      </c>
      <c r="AA2017" s="196" t="s">
        <v>12362</v>
      </c>
      <c r="AB2017" s="196" t="s">
        <v>12361</v>
      </c>
      <c r="AC2017" s="200">
        <v>2</v>
      </c>
      <c r="AD2017" s="200" t="s">
        <v>8231</v>
      </c>
      <c r="AE2017" s="203" t="s">
        <v>505</v>
      </c>
      <c r="AF2017" s="212">
        <v>10000000</v>
      </c>
      <c r="AG2017" s="198" t="s">
        <v>12359</v>
      </c>
    </row>
    <row r="2018" spans="1:33" ht="54" hidden="1" x14ac:dyDescent="0.25">
      <c r="A2018" s="209">
        <v>123399</v>
      </c>
      <c r="B2018" s="210">
        <v>3</v>
      </c>
      <c r="C2018" s="196" t="s">
        <v>97</v>
      </c>
      <c r="D2018" s="201">
        <v>42450</v>
      </c>
      <c r="E2018" s="196" t="s">
        <v>1785</v>
      </c>
      <c r="F2018" s="201">
        <v>44676.875138888892</v>
      </c>
      <c r="G2018" s="196" t="s">
        <v>108</v>
      </c>
      <c r="H2018" s="198" t="s">
        <v>910</v>
      </c>
      <c r="I2018" s="196" t="s">
        <v>1809</v>
      </c>
      <c r="J2018" s="196" t="s">
        <v>101</v>
      </c>
      <c r="K2018" s="196" t="s">
        <v>12355</v>
      </c>
      <c r="L2018" s="200" t="s">
        <v>101</v>
      </c>
      <c r="M2018" s="198" t="s">
        <v>12356</v>
      </c>
      <c r="N2018" s="198" t="s">
        <v>12357</v>
      </c>
      <c r="O2018" s="196" t="s">
        <v>553</v>
      </c>
      <c r="P2018" s="198" t="s">
        <v>1789</v>
      </c>
      <c r="R2018" s="196" t="s">
        <v>47</v>
      </c>
      <c r="S2018" s="196" t="s">
        <v>45</v>
      </c>
      <c r="T2018" s="211">
        <v>2.64</v>
      </c>
      <c r="U2018" s="201">
        <v>43084</v>
      </c>
      <c r="W2018" s="200" t="s">
        <v>93</v>
      </c>
      <c r="X2018" s="196" t="s">
        <v>186</v>
      </c>
      <c r="AA2018" s="196" t="s">
        <v>12363</v>
      </c>
      <c r="AB2018" s="196" t="s">
        <v>12361</v>
      </c>
      <c r="AC2018" s="200">
        <v>3</v>
      </c>
      <c r="AD2018" s="200" t="s">
        <v>8231</v>
      </c>
      <c r="AE2018" s="203" t="s">
        <v>505</v>
      </c>
      <c r="AF2018" s="212">
        <v>20634608</v>
      </c>
      <c r="AG2018" s="198" t="s">
        <v>12359</v>
      </c>
    </row>
    <row r="2019" spans="1:33" ht="54" hidden="1" x14ac:dyDescent="0.25">
      <c r="A2019" s="209">
        <v>123406</v>
      </c>
      <c r="B2019" s="210">
        <v>2</v>
      </c>
      <c r="C2019" s="196" t="s">
        <v>85</v>
      </c>
      <c r="D2019" s="201">
        <v>42457</v>
      </c>
      <c r="E2019" s="196" t="s">
        <v>3285</v>
      </c>
      <c r="F2019" s="201">
        <v>44376</v>
      </c>
      <c r="G2019" s="196" t="s">
        <v>4070</v>
      </c>
      <c r="H2019" s="198" t="s">
        <v>223</v>
      </c>
      <c r="M2019" s="198" t="s">
        <v>12364</v>
      </c>
      <c r="N2019" s="198" t="s">
        <v>12365</v>
      </c>
      <c r="O2019" s="196" t="s">
        <v>91</v>
      </c>
      <c r="P2019" s="198" t="s">
        <v>1783</v>
      </c>
      <c r="R2019" s="196" t="s">
        <v>47</v>
      </c>
      <c r="S2019" s="196" t="s">
        <v>45</v>
      </c>
      <c r="T2019" s="211">
        <v>0.9</v>
      </c>
      <c r="W2019" s="200" t="s">
        <v>93</v>
      </c>
      <c r="X2019" s="196" t="s">
        <v>103</v>
      </c>
      <c r="AA2019" s="196" t="s">
        <v>12366</v>
      </c>
      <c r="AB2019" s="196" t="s">
        <v>12367</v>
      </c>
      <c r="AC2019" s="200">
        <v>0</v>
      </c>
      <c r="AD2019" s="200" t="s">
        <v>8231</v>
      </c>
      <c r="AE2019" s="203" t="s">
        <v>505</v>
      </c>
      <c r="AF2019" s="212">
        <v>466500</v>
      </c>
    </row>
    <row r="2020" spans="1:33" hidden="1" x14ac:dyDescent="0.25">
      <c r="A2020" s="209">
        <v>123417</v>
      </c>
      <c r="B2020" s="210">
        <v>3</v>
      </c>
      <c r="C2020" s="196" t="s">
        <v>85</v>
      </c>
      <c r="D2020" s="201">
        <v>42466</v>
      </c>
      <c r="E2020" s="196" t="s">
        <v>1503</v>
      </c>
      <c r="F2020" s="201">
        <v>43998</v>
      </c>
      <c r="G2020" s="196" t="s">
        <v>1827</v>
      </c>
      <c r="H2020" s="198" t="s">
        <v>180</v>
      </c>
      <c r="I2020" s="196" t="s">
        <v>1505</v>
      </c>
      <c r="J2020" s="196" t="s">
        <v>1506</v>
      </c>
      <c r="M2020" s="198" t="s">
        <v>12368</v>
      </c>
      <c r="O2020" s="196" t="s">
        <v>1509</v>
      </c>
      <c r="P2020" s="198" t="s">
        <v>92</v>
      </c>
      <c r="R2020" s="196" t="s">
        <v>47</v>
      </c>
      <c r="S2020" s="196" t="s">
        <v>41</v>
      </c>
      <c r="T2020" s="202" t="s">
        <v>505</v>
      </c>
      <c r="W2020" s="200" t="s">
        <v>93</v>
      </c>
      <c r="X2020" s="196" t="s">
        <v>13</v>
      </c>
      <c r="AA2020" s="196" t="s">
        <v>12369</v>
      </c>
      <c r="AC2020" s="200">
        <v>1</v>
      </c>
      <c r="AD2020" s="200" t="s">
        <v>8250</v>
      </c>
      <c r="AE2020" s="203" t="s">
        <v>505</v>
      </c>
      <c r="AF2020" s="212">
        <v>21000</v>
      </c>
    </row>
    <row r="2021" spans="1:33" ht="36" hidden="1" x14ac:dyDescent="0.25">
      <c r="A2021" s="209">
        <v>123422</v>
      </c>
      <c r="B2021" s="210">
        <v>3</v>
      </c>
      <c r="C2021" s="196" t="s">
        <v>85</v>
      </c>
      <c r="D2021" s="201">
        <v>42467</v>
      </c>
      <c r="E2021" s="196" t="s">
        <v>1732</v>
      </c>
      <c r="F2021" s="201">
        <v>44398</v>
      </c>
      <c r="G2021" s="196" t="s">
        <v>241</v>
      </c>
      <c r="H2021" s="198" t="s">
        <v>538</v>
      </c>
      <c r="M2021" s="198" t="s">
        <v>1733</v>
      </c>
      <c r="N2021" s="198" t="s">
        <v>1734</v>
      </c>
      <c r="O2021" s="196" t="s">
        <v>91</v>
      </c>
      <c r="P2021" s="198" t="s">
        <v>1723</v>
      </c>
      <c r="R2021" s="196" t="s">
        <v>1724</v>
      </c>
      <c r="S2021" s="196" t="s">
        <v>41</v>
      </c>
      <c r="T2021" s="202" t="s">
        <v>505</v>
      </c>
      <c r="W2021" s="200" t="s">
        <v>93</v>
      </c>
      <c r="X2021" s="196" t="s">
        <v>1735</v>
      </c>
      <c r="Y2021" s="196" t="s">
        <v>30</v>
      </c>
      <c r="AA2021" s="196" t="s">
        <v>12370</v>
      </c>
      <c r="AB2021" s="196" t="s">
        <v>12371</v>
      </c>
      <c r="AC2021" s="200">
        <v>0</v>
      </c>
      <c r="AD2021" s="200" t="s">
        <v>8231</v>
      </c>
      <c r="AE2021" s="212">
        <v>36500</v>
      </c>
      <c r="AF2021" s="212">
        <v>154500</v>
      </c>
    </row>
    <row r="2022" spans="1:33" ht="36" hidden="1" x14ac:dyDescent="0.25">
      <c r="A2022" s="209">
        <v>123422</v>
      </c>
      <c r="B2022" s="210">
        <v>3</v>
      </c>
      <c r="C2022" s="196" t="s">
        <v>85</v>
      </c>
      <c r="D2022" s="201">
        <v>42467</v>
      </c>
      <c r="E2022" s="196" t="s">
        <v>1732</v>
      </c>
      <c r="F2022" s="201">
        <v>44398</v>
      </c>
      <c r="G2022" s="196" t="s">
        <v>241</v>
      </c>
      <c r="H2022" s="198" t="s">
        <v>538</v>
      </c>
      <c r="M2022" s="198" t="s">
        <v>1733</v>
      </c>
      <c r="N2022" s="198" t="s">
        <v>1734</v>
      </c>
      <c r="O2022" s="196" t="s">
        <v>91</v>
      </c>
      <c r="P2022" s="198" t="s">
        <v>1723</v>
      </c>
      <c r="R2022" s="196" t="s">
        <v>1724</v>
      </c>
      <c r="S2022" s="196" t="s">
        <v>41</v>
      </c>
      <c r="T2022" s="202" t="s">
        <v>505</v>
      </c>
      <c r="W2022" s="200" t="s">
        <v>93</v>
      </c>
      <c r="X2022" s="196" t="s">
        <v>1735</v>
      </c>
      <c r="Y2022" s="196" t="s">
        <v>30</v>
      </c>
      <c r="AA2022" s="196" t="s">
        <v>12372</v>
      </c>
      <c r="AB2022" s="196" t="s">
        <v>12371</v>
      </c>
      <c r="AC2022" s="200">
        <v>1</v>
      </c>
      <c r="AD2022" s="200" t="s">
        <v>8231</v>
      </c>
      <c r="AE2022" s="212">
        <v>-36500</v>
      </c>
      <c r="AF2022" s="212">
        <v>47500</v>
      </c>
    </row>
    <row r="2023" spans="1:33" ht="36" hidden="1" x14ac:dyDescent="0.25">
      <c r="A2023" s="209">
        <v>123422</v>
      </c>
      <c r="B2023" s="210">
        <v>3</v>
      </c>
      <c r="C2023" s="196" t="s">
        <v>85</v>
      </c>
      <c r="D2023" s="201">
        <v>42467</v>
      </c>
      <c r="E2023" s="196" t="s">
        <v>1732</v>
      </c>
      <c r="F2023" s="201">
        <v>44398</v>
      </c>
      <c r="G2023" s="196" t="s">
        <v>241</v>
      </c>
      <c r="H2023" s="198" t="s">
        <v>538</v>
      </c>
      <c r="M2023" s="198" t="s">
        <v>1733</v>
      </c>
      <c r="N2023" s="198" t="s">
        <v>1734</v>
      </c>
      <c r="O2023" s="196" t="s">
        <v>91</v>
      </c>
      <c r="P2023" s="198" t="s">
        <v>1723</v>
      </c>
      <c r="R2023" s="196" t="s">
        <v>1724</v>
      </c>
      <c r="S2023" s="196" t="s">
        <v>41</v>
      </c>
      <c r="T2023" s="202" t="s">
        <v>505</v>
      </c>
      <c r="W2023" s="200" t="s">
        <v>93</v>
      </c>
      <c r="X2023" s="196" t="s">
        <v>1735</v>
      </c>
      <c r="Y2023" s="196" t="s">
        <v>30</v>
      </c>
      <c r="AA2023" s="196" t="s">
        <v>12373</v>
      </c>
      <c r="AB2023" s="196" t="s">
        <v>12371</v>
      </c>
      <c r="AC2023" s="200">
        <v>3</v>
      </c>
      <c r="AD2023" s="200" t="s">
        <v>8231</v>
      </c>
      <c r="AE2023" s="212">
        <v>2344590</v>
      </c>
      <c r="AF2023" s="212">
        <v>2344590</v>
      </c>
    </row>
    <row r="2024" spans="1:33" ht="36" hidden="1" x14ac:dyDescent="0.25">
      <c r="A2024" s="209">
        <v>123474</v>
      </c>
      <c r="B2024" s="210">
        <v>4</v>
      </c>
      <c r="C2024" s="196" t="s">
        <v>85</v>
      </c>
      <c r="D2024" s="201">
        <v>42472</v>
      </c>
      <c r="E2024" s="196" t="s">
        <v>98</v>
      </c>
      <c r="F2024" s="201">
        <v>44634</v>
      </c>
      <c r="G2024" s="196" t="s">
        <v>189</v>
      </c>
      <c r="H2024" s="198" t="s">
        <v>88</v>
      </c>
      <c r="M2024" s="198" t="s">
        <v>12374</v>
      </c>
      <c r="O2024" s="196" t="s">
        <v>438</v>
      </c>
      <c r="P2024" s="198" t="s">
        <v>439</v>
      </c>
      <c r="R2024" s="196" t="s">
        <v>39</v>
      </c>
      <c r="S2024" s="196" t="s">
        <v>46</v>
      </c>
      <c r="T2024" s="202" t="s">
        <v>505</v>
      </c>
      <c r="U2024" s="201">
        <v>44841</v>
      </c>
      <c r="W2024" s="200" t="s">
        <v>93</v>
      </c>
      <c r="X2024" s="196" t="s">
        <v>2167</v>
      </c>
      <c r="Z2024" s="198" t="s">
        <v>12375</v>
      </c>
      <c r="AA2024" s="196" t="s">
        <v>12376</v>
      </c>
      <c r="AC2024" s="200">
        <v>3</v>
      </c>
      <c r="AD2024" s="200" t="s">
        <v>8274</v>
      </c>
      <c r="AE2024" s="203" t="s">
        <v>505</v>
      </c>
      <c r="AF2024" s="212">
        <v>66000</v>
      </c>
    </row>
    <row r="2025" spans="1:33" hidden="1" x14ac:dyDescent="0.25">
      <c r="A2025" s="209">
        <v>123475</v>
      </c>
      <c r="B2025" s="210">
        <v>4</v>
      </c>
      <c r="C2025" s="196" t="s">
        <v>114</v>
      </c>
      <c r="D2025" s="201">
        <v>42472</v>
      </c>
      <c r="E2025" s="196" t="s">
        <v>98</v>
      </c>
      <c r="F2025" s="201">
        <v>44462</v>
      </c>
      <c r="G2025" s="196" t="s">
        <v>98</v>
      </c>
      <c r="H2025" s="198" t="s">
        <v>371</v>
      </c>
      <c r="I2025" s="196" t="s">
        <v>1485</v>
      </c>
      <c r="J2025" s="196" t="s">
        <v>101</v>
      </c>
      <c r="L2025" s="200" t="s">
        <v>101</v>
      </c>
      <c r="M2025" s="198" t="s">
        <v>12377</v>
      </c>
      <c r="O2025" s="196" t="s">
        <v>438</v>
      </c>
      <c r="P2025" s="198" t="s">
        <v>439</v>
      </c>
      <c r="R2025" s="196" t="s">
        <v>39</v>
      </c>
      <c r="S2025" s="196" t="s">
        <v>46</v>
      </c>
      <c r="T2025" s="211">
        <v>0.01</v>
      </c>
      <c r="W2025" s="200" t="s">
        <v>93</v>
      </c>
      <c r="X2025" s="196" t="s">
        <v>103</v>
      </c>
      <c r="Z2025" s="198" t="s">
        <v>1487</v>
      </c>
      <c r="AA2025" s="196" t="s">
        <v>12378</v>
      </c>
      <c r="AC2025" s="200">
        <v>3</v>
      </c>
      <c r="AD2025" s="200" t="s">
        <v>8274</v>
      </c>
      <c r="AE2025" s="212">
        <v>-14258.4</v>
      </c>
      <c r="AF2025" s="212">
        <v>15741.6</v>
      </c>
    </row>
    <row r="2026" spans="1:33" hidden="1" x14ac:dyDescent="0.25">
      <c r="A2026" s="209">
        <v>123477</v>
      </c>
      <c r="B2026" s="210">
        <v>1</v>
      </c>
      <c r="C2026" s="196" t="s">
        <v>114</v>
      </c>
      <c r="D2026" s="201">
        <v>42472</v>
      </c>
      <c r="E2026" s="196" t="s">
        <v>98</v>
      </c>
      <c r="F2026" s="201">
        <v>44705</v>
      </c>
      <c r="G2026" s="196" t="s">
        <v>98</v>
      </c>
      <c r="H2026" s="198" t="s">
        <v>718</v>
      </c>
      <c r="I2026" s="196" t="s">
        <v>1603</v>
      </c>
      <c r="J2026" s="196" t="s">
        <v>101</v>
      </c>
      <c r="L2026" s="200" t="s">
        <v>101</v>
      </c>
      <c r="M2026" s="198" t="s">
        <v>1604</v>
      </c>
      <c r="O2026" s="196" t="s">
        <v>438</v>
      </c>
      <c r="P2026" s="198" t="s">
        <v>439</v>
      </c>
      <c r="R2026" s="196" t="s">
        <v>39</v>
      </c>
      <c r="S2026" s="196" t="s">
        <v>46</v>
      </c>
      <c r="T2026" s="211">
        <v>0.01</v>
      </c>
      <c r="U2026" s="201">
        <v>43742</v>
      </c>
      <c r="W2026" s="200" t="s">
        <v>93</v>
      </c>
      <c r="X2026" s="196" t="s">
        <v>103</v>
      </c>
      <c r="Z2026" s="198" t="s">
        <v>1605</v>
      </c>
      <c r="AA2026" s="196" t="s">
        <v>12379</v>
      </c>
      <c r="AC2026" s="200">
        <v>3</v>
      </c>
      <c r="AD2026" s="200" t="s">
        <v>8274</v>
      </c>
      <c r="AE2026" s="212">
        <v>153200</v>
      </c>
      <c r="AF2026" s="212">
        <v>756655.01</v>
      </c>
      <c r="AG2026" s="198" t="s">
        <v>1606</v>
      </c>
    </row>
    <row r="2027" spans="1:33" hidden="1" x14ac:dyDescent="0.25">
      <c r="A2027" s="209">
        <v>123585</v>
      </c>
      <c r="B2027" s="210">
        <v>1</v>
      </c>
      <c r="C2027" s="196" t="s">
        <v>114</v>
      </c>
      <c r="D2027" s="201">
        <v>42507</v>
      </c>
      <c r="E2027" s="196" t="s">
        <v>98</v>
      </c>
      <c r="F2027" s="201">
        <v>44272</v>
      </c>
      <c r="G2027" s="196" t="s">
        <v>98</v>
      </c>
      <c r="H2027" s="198" t="s">
        <v>297</v>
      </c>
      <c r="I2027" s="196" t="s">
        <v>1451</v>
      </c>
      <c r="J2027" s="196" t="s">
        <v>101</v>
      </c>
      <c r="L2027" s="200" t="s">
        <v>101</v>
      </c>
      <c r="M2027" s="198" t="s">
        <v>12380</v>
      </c>
      <c r="O2027" s="196" t="s">
        <v>438</v>
      </c>
      <c r="P2027" s="198" t="s">
        <v>439</v>
      </c>
      <c r="R2027" s="196" t="s">
        <v>39</v>
      </c>
      <c r="S2027" s="196" t="s">
        <v>46</v>
      </c>
      <c r="T2027" s="211">
        <v>0.01</v>
      </c>
      <c r="U2027" s="201">
        <v>43329</v>
      </c>
      <c r="W2027" s="200" t="s">
        <v>93</v>
      </c>
      <c r="X2027" s="196" t="s">
        <v>103</v>
      </c>
      <c r="Z2027" s="198" t="s">
        <v>12381</v>
      </c>
      <c r="AA2027" s="196" t="s">
        <v>12382</v>
      </c>
      <c r="AC2027" s="200">
        <v>3</v>
      </c>
      <c r="AD2027" s="200" t="s">
        <v>8274</v>
      </c>
      <c r="AE2027" s="203" t="s">
        <v>505</v>
      </c>
      <c r="AF2027" s="212">
        <v>1873065.83</v>
      </c>
      <c r="AG2027" s="198" t="s">
        <v>12383</v>
      </c>
    </row>
    <row r="2028" spans="1:33" ht="90" hidden="1" x14ac:dyDescent="0.25">
      <c r="A2028" s="209">
        <v>123661</v>
      </c>
      <c r="B2028" s="210">
        <v>2</v>
      </c>
      <c r="C2028" s="196" t="s">
        <v>97</v>
      </c>
      <c r="D2028" s="201">
        <v>42523</v>
      </c>
      <c r="E2028" s="196" t="s">
        <v>3285</v>
      </c>
      <c r="F2028" s="201">
        <v>44638</v>
      </c>
      <c r="G2028" s="196" t="s">
        <v>425</v>
      </c>
      <c r="H2028" s="198" t="s">
        <v>236</v>
      </c>
      <c r="M2028" s="198" t="s">
        <v>4415</v>
      </c>
      <c r="N2028" s="198" t="s">
        <v>4416</v>
      </c>
      <c r="O2028" s="196" t="s">
        <v>91</v>
      </c>
      <c r="P2028" s="198" t="s">
        <v>157</v>
      </c>
      <c r="R2028" s="196" t="s">
        <v>47</v>
      </c>
      <c r="S2028" s="196" t="s">
        <v>46</v>
      </c>
      <c r="T2028" s="202" t="s">
        <v>505</v>
      </c>
      <c r="W2028" s="200" t="s">
        <v>93</v>
      </c>
      <c r="Y2028" s="196" t="s">
        <v>34</v>
      </c>
      <c r="AA2028" s="196" t="s">
        <v>12384</v>
      </c>
      <c r="AB2028" s="196" t="s">
        <v>12385</v>
      </c>
      <c r="AC2028" s="200">
        <v>0</v>
      </c>
      <c r="AD2028" s="200" t="s">
        <v>8231</v>
      </c>
      <c r="AE2028" s="203" t="s">
        <v>505</v>
      </c>
      <c r="AF2028" s="212">
        <v>25923</v>
      </c>
    </row>
    <row r="2029" spans="1:33" ht="90" hidden="1" x14ac:dyDescent="0.25">
      <c r="A2029" s="209">
        <v>123661</v>
      </c>
      <c r="B2029" s="210">
        <v>2</v>
      </c>
      <c r="C2029" s="196" t="s">
        <v>97</v>
      </c>
      <c r="D2029" s="201">
        <v>42523</v>
      </c>
      <c r="E2029" s="196" t="s">
        <v>3285</v>
      </c>
      <c r="F2029" s="201">
        <v>44638</v>
      </c>
      <c r="G2029" s="196" t="s">
        <v>425</v>
      </c>
      <c r="H2029" s="198" t="s">
        <v>236</v>
      </c>
      <c r="M2029" s="198" t="s">
        <v>4415</v>
      </c>
      <c r="N2029" s="198" t="s">
        <v>4416</v>
      </c>
      <c r="O2029" s="196" t="s">
        <v>91</v>
      </c>
      <c r="P2029" s="198" t="s">
        <v>157</v>
      </c>
      <c r="R2029" s="196" t="s">
        <v>47</v>
      </c>
      <c r="S2029" s="196" t="s">
        <v>46</v>
      </c>
      <c r="T2029" s="202" t="s">
        <v>505</v>
      </c>
      <c r="W2029" s="200" t="s">
        <v>93</v>
      </c>
      <c r="Y2029" s="196" t="s">
        <v>34</v>
      </c>
      <c r="AA2029" s="196" t="s">
        <v>12386</v>
      </c>
      <c r="AB2029" s="196" t="s">
        <v>12385</v>
      </c>
      <c r="AC2029" s="200">
        <v>1</v>
      </c>
      <c r="AD2029" s="200" t="s">
        <v>8231</v>
      </c>
      <c r="AE2029" s="203" t="s">
        <v>505</v>
      </c>
      <c r="AF2029" s="212">
        <v>136500</v>
      </c>
    </row>
    <row r="2030" spans="1:33" ht="90" hidden="1" x14ac:dyDescent="0.25">
      <c r="A2030" s="209">
        <v>123661</v>
      </c>
      <c r="B2030" s="210">
        <v>2</v>
      </c>
      <c r="C2030" s="196" t="s">
        <v>97</v>
      </c>
      <c r="D2030" s="201">
        <v>42523</v>
      </c>
      <c r="E2030" s="196" t="s">
        <v>3285</v>
      </c>
      <c r="F2030" s="201">
        <v>44638</v>
      </c>
      <c r="G2030" s="196" t="s">
        <v>425</v>
      </c>
      <c r="H2030" s="198" t="s">
        <v>236</v>
      </c>
      <c r="M2030" s="198" t="s">
        <v>4415</v>
      </c>
      <c r="N2030" s="198" t="s">
        <v>4416</v>
      </c>
      <c r="O2030" s="196" t="s">
        <v>91</v>
      </c>
      <c r="P2030" s="198" t="s">
        <v>157</v>
      </c>
      <c r="R2030" s="196" t="s">
        <v>47</v>
      </c>
      <c r="S2030" s="196" t="s">
        <v>46</v>
      </c>
      <c r="T2030" s="202" t="s">
        <v>505</v>
      </c>
      <c r="W2030" s="200" t="s">
        <v>93</v>
      </c>
      <c r="Y2030" s="196" t="s">
        <v>34</v>
      </c>
      <c r="AA2030" s="196" t="s">
        <v>12387</v>
      </c>
      <c r="AB2030" s="196" t="s">
        <v>12385</v>
      </c>
      <c r="AC2030" s="200">
        <v>3</v>
      </c>
      <c r="AD2030" s="200" t="s">
        <v>8231</v>
      </c>
      <c r="AE2030" s="212">
        <v>1137489</v>
      </c>
      <c r="AF2030" s="212">
        <v>1137489</v>
      </c>
    </row>
    <row r="2031" spans="1:33" hidden="1" x14ac:dyDescent="0.25">
      <c r="A2031" s="209">
        <v>123687</v>
      </c>
      <c r="B2031" s="210">
        <v>4</v>
      </c>
      <c r="C2031" s="196" t="s">
        <v>114</v>
      </c>
      <c r="D2031" s="201">
        <v>42528</v>
      </c>
      <c r="E2031" s="196" t="s">
        <v>228</v>
      </c>
      <c r="F2031" s="201">
        <v>44585</v>
      </c>
      <c r="G2031" s="196" t="s">
        <v>228</v>
      </c>
      <c r="H2031" s="198" t="s">
        <v>750</v>
      </c>
      <c r="I2031" s="196" t="s">
        <v>12388</v>
      </c>
      <c r="K2031" s="196" t="s">
        <v>12389</v>
      </c>
      <c r="L2031" s="200" t="s">
        <v>183</v>
      </c>
      <c r="M2031" s="198" t="s">
        <v>12390</v>
      </c>
      <c r="O2031" s="196" t="s">
        <v>271</v>
      </c>
      <c r="P2031" s="198" t="s">
        <v>166</v>
      </c>
      <c r="R2031" s="196" t="s">
        <v>39</v>
      </c>
      <c r="S2031" s="196" t="s">
        <v>45</v>
      </c>
      <c r="T2031" s="211">
        <v>0</v>
      </c>
      <c r="W2031" s="200" t="s">
        <v>93</v>
      </c>
      <c r="X2031" s="196" t="s">
        <v>186</v>
      </c>
      <c r="Z2031" s="198" t="s">
        <v>12391</v>
      </c>
      <c r="AA2031" s="196" t="s">
        <v>12392</v>
      </c>
      <c r="AC2031" s="200">
        <v>3</v>
      </c>
      <c r="AD2031" s="200" t="s">
        <v>8250</v>
      </c>
      <c r="AE2031" s="212">
        <v>-22719.86</v>
      </c>
      <c r="AF2031" s="212">
        <v>415499.54</v>
      </c>
    </row>
    <row r="2032" spans="1:33" hidden="1" x14ac:dyDescent="0.25">
      <c r="A2032" s="209">
        <v>123696</v>
      </c>
      <c r="B2032" s="210">
        <v>2</v>
      </c>
      <c r="C2032" s="196" t="s">
        <v>97</v>
      </c>
      <c r="D2032" s="201">
        <v>42531</v>
      </c>
      <c r="E2032" s="196" t="s">
        <v>98</v>
      </c>
      <c r="F2032" s="201">
        <v>44509.875115740739</v>
      </c>
      <c r="G2032" s="196" t="s">
        <v>108</v>
      </c>
      <c r="H2032" s="198" t="s">
        <v>465</v>
      </c>
      <c r="I2032" s="196" t="s">
        <v>466</v>
      </c>
      <c r="J2032" s="196" t="s">
        <v>101</v>
      </c>
      <c r="L2032" s="200" t="s">
        <v>101</v>
      </c>
      <c r="M2032" s="198" t="s">
        <v>467</v>
      </c>
      <c r="O2032" s="196" t="s">
        <v>438</v>
      </c>
      <c r="P2032" s="198" t="s">
        <v>439</v>
      </c>
      <c r="R2032" s="196" t="s">
        <v>39</v>
      </c>
      <c r="S2032" s="196" t="s">
        <v>46</v>
      </c>
      <c r="T2032" s="211">
        <v>0.01</v>
      </c>
      <c r="U2032" s="201">
        <v>44232</v>
      </c>
      <c r="W2032" s="200" t="s">
        <v>93</v>
      </c>
      <c r="X2032" s="196" t="s">
        <v>103</v>
      </c>
      <c r="Z2032" s="198" t="s">
        <v>468</v>
      </c>
      <c r="AA2032" s="196" t="s">
        <v>12393</v>
      </c>
      <c r="AC2032" s="200">
        <v>1</v>
      </c>
      <c r="AD2032" s="200" t="s">
        <v>8274</v>
      </c>
      <c r="AE2032" s="203" t="s">
        <v>505</v>
      </c>
      <c r="AF2032" s="212">
        <v>92000</v>
      </c>
      <c r="AG2032" s="198" t="s">
        <v>469</v>
      </c>
    </row>
    <row r="2033" spans="1:33" hidden="1" x14ac:dyDescent="0.25">
      <c r="A2033" s="209">
        <v>123696</v>
      </c>
      <c r="B2033" s="210">
        <v>2</v>
      </c>
      <c r="C2033" s="196" t="s">
        <v>97</v>
      </c>
      <c r="D2033" s="201">
        <v>42531</v>
      </c>
      <c r="E2033" s="196" t="s">
        <v>98</v>
      </c>
      <c r="F2033" s="201">
        <v>44509.875115740739</v>
      </c>
      <c r="G2033" s="196" t="s">
        <v>108</v>
      </c>
      <c r="H2033" s="198" t="s">
        <v>465</v>
      </c>
      <c r="I2033" s="196" t="s">
        <v>466</v>
      </c>
      <c r="J2033" s="196" t="s">
        <v>101</v>
      </c>
      <c r="L2033" s="200" t="s">
        <v>101</v>
      </c>
      <c r="M2033" s="198" t="s">
        <v>467</v>
      </c>
      <c r="O2033" s="196" t="s">
        <v>438</v>
      </c>
      <c r="P2033" s="198" t="s">
        <v>439</v>
      </c>
      <c r="R2033" s="196" t="s">
        <v>39</v>
      </c>
      <c r="S2033" s="196" t="s">
        <v>46</v>
      </c>
      <c r="T2033" s="211">
        <v>0.01</v>
      </c>
      <c r="U2033" s="201">
        <v>44232</v>
      </c>
      <c r="W2033" s="200" t="s">
        <v>93</v>
      </c>
      <c r="X2033" s="196" t="s">
        <v>103</v>
      </c>
      <c r="Z2033" s="198" t="s">
        <v>468</v>
      </c>
      <c r="AA2033" s="196" t="s">
        <v>12394</v>
      </c>
      <c r="AC2033" s="200">
        <v>3</v>
      </c>
      <c r="AD2033" s="200" t="s">
        <v>8274</v>
      </c>
      <c r="AE2033" s="212">
        <v>141800</v>
      </c>
      <c r="AF2033" s="212">
        <v>372867</v>
      </c>
      <c r="AG2033" s="198" t="s">
        <v>469</v>
      </c>
    </row>
    <row r="2034" spans="1:33" hidden="1" x14ac:dyDescent="0.25">
      <c r="A2034" s="209">
        <v>123735</v>
      </c>
      <c r="B2034" s="210">
        <v>4</v>
      </c>
      <c r="C2034" s="196" t="s">
        <v>114</v>
      </c>
      <c r="D2034" s="201">
        <v>42535</v>
      </c>
      <c r="E2034" s="196" t="s">
        <v>228</v>
      </c>
      <c r="F2034" s="201">
        <v>44284</v>
      </c>
      <c r="G2034" s="196" t="s">
        <v>228</v>
      </c>
      <c r="H2034" s="198" t="s">
        <v>1798</v>
      </c>
      <c r="I2034" s="196" t="s">
        <v>12395</v>
      </c>
      <c r="K2034" s="196" t="s">
        <v>970</v>
      </c>
      <c r="L2034" s="200" t="s">
        <v>183</v>
      </c>
      <c r="M2034" s="198" t="s">
        <v>12396</v>
      </c>
      <c r="O2034" s="196" t="s">
        <v>271</v>
      </c>
      <c r="P2034" s="198" t="s">
        <v>166</v>
      </c>
      <c r="R2034" s="196" t="s">
        <v>39</v>
      </c>
      <c r="S2034" s="196" t="s">
        <v>45</v>
      </c>
      <c r="T2034" s="211">
        <v>0</v>
      </c>
      <c r="W2034" s="200" t="s">
        <v>93</v>
      </c>
      <c r="X2034" s="196" t="s">
        <v>186</v>
      </c>
      <c r="AA2034" s="196" t="s">
        <v>12397</v>
      </c>
      <c r="AC2034" s="200">
        <v>3</v>
      </c>
      <c r="AD2034" s="200" t="s">
        <v>8250</v>
      </c>
      <c r="AE2034" s="203" t="s">
        <v>505</v>
      </c>
      <c r="AF2034" s="212">
        <v>297829.45</v>
      </c>
    </row>
    <row r="2035" spans="1:33" hidden="1" x14ac:dyDescent="0.25">
      <c r="A2035" s="209">
        <v>123737</v>
      </c>
      <c r="B2035" s="210">
        <v>2</v>
      </c>
      <c r="C2035" s="196" t="s">
        <v>114</v>
      </c>
      <c r="D2035" s="201">
        <v>42535</v>
      </c>
      <c r="E2035" s="196" t="s">
        <v>98</v>
      </c>
      <c r="F2035" s="201">
        <v>44705</v>
      </c>
      <c r="G2035" s="196" t="s">
        <v>98</v>
      </c>
      <c r="H2035" s="198" t="s">
        <v>460</v>
      </c>
      <c r="I2035" s="196" t="s">
        <v>471</v>
      </c>
      <c r="J2035" s="196" t="s">
        <v>101</v>
      </c>
      <c r="L2035" s="200" t="s">
        <v>101</v>
      </c>
      <c r="M2035" s="198" t="s">
        <v>12398</v>
      </c>
      <c r="O2035" s="196" t="s">
        <v>438</v>
      </c>
      <c r="P2035" s="198" t="s">
        <v>439</v>
      </c>
      <c r="R2035" s="196" t="s">
        <v>39</v>
      </c>
      <c r="S2035" s="196" t="s">
        <v>46</v>
      </c>
      <c r="T2035" s="211">
        <v>0.01</v>
      </c>
      <c r="W2035" s="200" t="s">
        <v>93</v>
      </c>
      <c r="X2035" s="196" t="s">
        <v>13</v>
      </c>
      <c r="Z2035" s="198" t="s">
        <v>12399</v>
      </c>
      <c r="AA2035" s="196" t="s">
        <v>12400</v>
      </c>
      <c r="AC2035" s="200">
        <v>3</v>
      </c>
      <c r="AD2035" s="200" t="s">
        <v>8274</v>
      </c>
      <c r="AE2035" s="203" t="s">
        <v>505</v>
      </c>
      <c r="AF2035" s="212">
        <v>95990.59</v>
      </c>
    </row>
    <row r="2036" spans="1:33" hidden="1" x14ac:dyDescent="0.25">
      <c r="A2036" s="209">
        <v>123763</v>
      </c>
      <c r="B2036" s="210">
        <v>4</v>
      </c>
      <c r="C2036" s="196" t="s">
        <v>114</v>
      </c>
      <c r="D2036" s="201">
        <v>42543</v>
      </c>
      <c r="E2036" s="196" t="s">
        <v>1503</v>
      </c>
      <c r="F2036" s="201">
        <v>44641</v>
      </c>
      <c r="G2036" s="196" t="s">
        <v>98</v>
      </c>
      <c r="H2036" s="198" t="s">
        <v>196</v>
      </c>
      <c r="I2036" s="196" t="s">
        <v>1505</v>
      </c>
      <c r="J2036" s="196" t="s">
        <v>1506</v>
      </c>
      <c r="M2036" s="198" t="s">
        <v>3734</v>
      </c>
      <c r="O2036" s="196" t="s">
        <v>1509</v>
      </c>
      <c r="P2036" s="198" t="s">
        <v>92</v>
      </c>
      <c r="R2036" s="196" t="s">
        <v>47</v>
      </c>
      <c r="S2036" s="196" t="s">
        <v>41</v>
      </c>
      <c r="T2036" s="202" t="s">
        <v>505</v>
      </c>
      <c r="U2036" s="201">
        <v>43441</v>
      </c>
      <c r="W2036" s="200" t="s">
        <v>93</v>
      </c>
      <c r="X2036" s="196" t="s">
        <v>186</v>
      </c>
      <c r="AA2036" s="196" t="s">
        <v>12401</v>
      </c>
      <c r="AC2036" s="200">
        <v>1</v>
      </c>
      <c r="AD2036" s="200" t="s">
        <v>8250</v>
      </c>
      <c r="AE2036" s="212">
        <v>374.12</v>
      </c>
      <c r="AF2036" s="212">
        <v>173474.12</v>
      </c>
      <c r="AG2036" s="198" t="s">
        <v>3735</v>
      </c>
    </row>
    <row r="2037" spans="1:33" hidden="1" x14ac:dyDescent="0.25">
      <c r="A2037" s="209">
        <v>123763</v>
      </c>
      <c r="B2037" s="210">
        <v>4</v>
      </c>
      <c r="C2037" s="196" t="s">
        <v>114</v>
      </c>
      <c r="D2037" s="201">
        <v>42543</v>
      </c>
      <c r="E2037" s="196" t="s">
        <v>1503</v>
      </c>
      <c r="F2037" s="201">
        <v>44641</v>
      </c>
      <c r="G2037" s="196" t="s">
        <v>98</v>
      </c>
      <c r="H2037" s="198" t="s">
        <v>196</v>
      </c>
      <c r="I2037" s="196" t="s">
        <v>1505</v>
      </c>
      <c r="J2037" s="196" t="s">
        <v>1506</v>
      </c>
      <c r="M2037" s="198" t="s">
        <v>3734</v>
      </c>
      <c r="O2037" s="196" t="s">
        <v>1509</v>
      </c>
      <c r="P2037" s="198" t="s">
        <v>92</v>
      </c>
      <c r="R2037" s="196" t="s">
        <v>47</v>
      </c>
      <c r="S2037" s="196" t="s">
        <v>41</v>
      </c>
      <c r="T2037" s="202" t="s">
        <v>505</v>
      </c>
      <c r="U2037" s="201">
        <v>43441</v>
      </c>
      <c r="W2037" s="200" t="s">
        <v>93</v>
      </c>
      <c r="X2037" s="196" t="s">
        <v>186</v>
      </c>
      <c r="AA2037" s="196" t="s">
        <v>12402</v>
      </c>
      <c r="AC2037" s="200">
        <v>2</v>
      </c>
      <c r="AD2037" s="200" t="s">
        <v>8250</v>
      </c>
      <c r="AE2037" s="212">
        <v>66394.83</v>
      </c>
      <c r="AF2037" s="212">
        <v>115344.83</v>
      </c>
      <c r="AG2037" s="198" t="s">
        <v>3735</v>
      </c>
    </row>
    <row r="2038" spans="1:33" hidden="1" x14ac:dyDescent="0.25">
      <c r="A2038" s="209">
        <v>123763</v>
      </c>
      <c r="B2038" s="210">
        <v>4</v>
      </c>
      <c r="C2038" s="196" t="s">
        <v>114</v>
      </c>
      <c r="D2038" s="201">
        <v>42543</v>
      </c>
      <c r="E2038" s="196" t="s">
        <v>1503</v>
      </c>
      <c r="F2038" s="201">
        <v>44641</v>
      </c>
      <c r="G2038" s="196" t="s">
        <v>98</v>
      </c>
      <c r="H2038" s="198" t="s">
        <v>196</v>
      </c>
      <c r="I2038" s="196" t="s">
        <v>1505</v>
      </c>
      <c r="J2038" s="196" t="s">
        <v>1506</v>
      </c>
      <c r="M2038" s="198" t="s">
        <v>3734</v>
      </c>
      <c r="O2038" s="196" t="s">
        <v>1509</v>
      </c>
      <c r="P2038" s="198" t="s">
        <v>92</v>
      </c>
      <c r="R2038" s="196" t="s">
        <v>47</v>
      </c>
      <c r="S2038" s="196" t="s">
        <v>41</v>
      </c>
      <c r="T2038" s="202" t="s">
        <v>505</v>
      </c>
      <c r="U2038" s="201">
        <v>43441</v>
      </c>
      <c r="W2038" s="200" t="s">
        <v>93</v>
      </c>
      <c r="X2038" s="196" t="s">
        <v>186</v>
      </c>
      <c r="AA2038" s="196" t="s">
        <v>12403</v>
      </c>
      <c r="AC2038" s="200">
        <v>3</v>
      </c>
      <c r="AD2038" s="200" t="s">
        <v>8250</v>
      </c>
      <c r="AE2038" s="212">
        <v>-620.29</v>
      </c>
      <c r="AF2038" s="212">
        <v>1330229.71</v>
      </c>
      <c r="AG2038" s="198" t="s">
        <v>3735</v>
      </c>
    </row>
    <row r="2039" spans="1:33" ht="36" hidden="1" x14ac:dyDescent="0.25">
      <c r="A2039" s="209">
        <v>123814</v>
      </c>
      <c r="B2039" s="210">
        <v>3</v>
      </c>
      <c r="C2039" s="196" t="s">
        <v>85</v>
      </c>
      <c r="D2039" s="201">
        <v>42557</v>
      </c>
      <c r="E2039" s="196" t="s">
        <v>143</v>
      </c>
      <c r="F2039" s="201">
        <v>44643</v>
      </c>
      <c r="G2039" s="196" t="s">
        <v>152</v>
      </c>
      <c r="H2039" s="198" t="s">
        <v>538</v>
      </c>
      <c r="I2039" s="196" t="s">
        <v>2466</v>
      </c>
      <c r="J2039" s="196" t="s">
        <v>101</v>
      </c>
      <c r="L2039" s="200" t="s">
        <v>101</v>
      </c>
      <c r="M2039" s="198" t="s">
        <v>12404</v>
      </c>
      <c r="N2039" s="198" t="s">
        <v>12404</v>
      </c>
      <c r="O2039" s="196" t="s">
        <v>553</v>
      </c>
      <c r="P2039" s="198" t="s">
        <v>1783</v>
      </c>
      <c r="R2039" s="196" t="s">
        <v>47</v>
      </c>
      <c r="S2039" s="196" t="s">
        <v>45</v>
      </c>
      <c r="T2039" s="211">
        <v>1.52</v>
      </c>
      <c r="U2039" s="201">
        <v>46668</v>
      </c>
      <c r="W2039" s="200" t="s">
        <v>93</v>
      </c>
      <c r="X2039" s="196" t="s">
        <v>13</v>
      </c>
      <c r="AA2039" s="196" t="s">
        <v>12405</v>
      </c>
      <c r="AC2039" s="200">
        <v>0</v>
      </c>
      <c r="AD2039" s="200" t="s">
        <v>8250</v>
      </c>
      <c r="AE2039" s="203" t="s">
        <v>505</v>
      </c>
      <c r="AF2039" s="212">
        <v>300000</v>
      </c>
    </row>
    <row r="2040" spans="1:33" ht="36" hidden="1" x14ac:dyDescent="0.25">
      <c r="A2040" s="209">
        <v>123814</v>
      </c>
      <c r="B2040" s="210">
        <v>3</v>
      </c>
      <c r="C2040" s="196" t="s">
        <v>85</v>
      </c>
      <c r="D2040" s="201">
        <v>42557</v>
      </c>
      <c r="E2040" s="196" t="s">
        <v>143</v>
      </c>
      <c r="F2040" s="201">
        <v>44643</v>
      </c>
      <c r="G2040" s="196" t="s">
        <v>152</v>
      </c>
      <c r="H2040" s="198" t="s">
        <v>538</v>
      </c>
      <c r="I2040" s="196" t="s">
        <v>2466</v>
      </c>
      <c r="J2040" s="196" t="s">
        <v>101</v>
      </c>
      <c r="L2040" s="200" t="s">
        <v>101</v>
      </c>
      <c r="M2040" s="198" t="s">
        <v>12404</v>
      </c>
      <c r="N2040" s="198" t="s">
        <v>12404</v>
      </c>
      <c r="O2040" s="196" t="s">
        <v>553</v>
      </c>
      <c r="P2040" s="198" t="s">
        <v>1783</v>
      </c>
      <c r="R2040" s="196" t="s">
        <v>47</v>
      </c>
      <c r="S2040" s="196" t="s">
        <v>45</v>
      </c>
      <c r="T2040" s="211">
        <v>1.52</v>
      </c>
      <c r="U2040" s="201">
        <v>46668</v>
      </c>
      <c r="W2040" s="200" t="s">
        <v>93</v>
      </c>
      <c r="X2040" s="196" t="s">
        <v>13</v>
      </c>
      <c r="AA2040" s="196" t="s">
        <v>12406</v>
      </c>
      <c r="AB2040" s="196" t="s">
        <v>12407</v>
      </c>
      <c r="AC2040" s="200">
        <v>0</v>
      </c>
      <c r="AD2040" s="200" t="s">
        <v>8231</v>
      </c>
      <c r="AE2040" s="203" t="s">
        <v>505</v>
      </c>
      <c r="AF2040" s="212">
        <v>700000</v>
      </c>
    </row>
    <row r="2041" spans="1:33" hidden="1" x14ac:dyDescent="0.25">
      <c r="A2041" s="209">
        <v>123816</v>
      </c>
      <c r="B2041" s="210">
        <v>3</v>
      </c>
      <c r="C2041" s="196" t="s">
        <v>85</v>
      </c>
      <c r="D2041" s="201">
        <v>42557</v>
      </c>
      <c r="E2041" s="196" t="s">
        <v>143</v>
      </c>
      <c r="F2041" s="201">
        <v>44239</v>
      </c>
      <c r="G2041" s="196" t="s">
        <v>2192</v>
      </c>
      <c r="H2041" s="198" t="s">
        <v>538</v>
      </c>
      <c r="I2041" s="196" t="s">
        <v>2466</v>
      </c>
      <c r="J2041" s="196" t="s">
        <v>101</v>
      </c>
      <c r="L2041" s="200" t="s">
        <v>101</v>
      </c>
      <c r="M2041" s="198" t="s">
        <v>12408</v>
      </c>
      <c r="N2041" s="198" t="s">
        <v>3945</v>
      </c>
      <c r="O2041" s="196" t="s">
        <v>553</v>
      </c>
      <c r="P2041" s="198" t="s">
        <v>1783</v>
      </c>
      <c r="R2041" s="196" t="s">
        <v>47</v>
      </c>
      <c r="S2041" s="196" t="s">
        <v>45</v>
      </c>
      <c r="T2041" s="211">
        <v>1.71</v>
      </c>
      <c r="U2041" s="201">
        <v>46185</v>
      </c>
      <c r="W2041" s="200" t="s">
        <v>93</v>
      </c>
      <c r="X2041" s="196" t="s">
        <v>13</v>
      </c>
      <c r="AA2041" s="196" t="s">
        <v>12409</v>
      </c>
      <c r="AC2041" s="200">
        <v>0</v>
      </c>
      <c r="AD2041" s="200" t="s">
        <v>8250</v>
      </c>
      <c r="AE2041" s="203" t="s">
        <v>505</v>
      </c>
      <c r="AF2041" s="212">
        <v>100000</v>
      </c>
    </row>
    <row r="2042" spans="1:33" hidden="1" x14ac:dyDescent="0.25">
      <c r="A2042" s="209">
        <v>123817</v>
      </c>
      <c r="B2042" s="210">
        <v>2</v>
      </c>
      <c r="C2042" s="196" t="s">
        <v>85</v>
      </c>
      <c r="D2042" s="201">
        <v>42557</v>
      </c>
      <c r="E2042" s="196" t="s">
        <v>143</v>
      </c>
      <c r="F2042" s="201">
        <v>44663</v>
      </c>
      <c r="G2042" s="196" t="s">
        <v>2192</v>
      </c>
      <c r="H2042" s="198" t="s">
        <v>465</v>
      </c>
      <c r="I2042" s="196" t="s">
        <v>466</v>
      </c>
      <c r="J2042" s="196" t="s">
        <v>101</v>
      </c>
      <c r="L2042" s="200" t="s">
        <v>101</v>
      </c>
      <c r="M2042" s="198" t="s">
        <v>2193</v>
      </c>
      <c r="N2042" s="198" t="s">
        <v>2194</v>
      </c>
      <c r="O2042" s="196" t="s">
        <v>553</v>
      </c>
      <c r="P2042" s="198" t="s">
        <v>1783</v>
      </c>
      <c r="R2042" s="196" t="s">
        <v>47</v>
      </c>
      <c r="S2042" s="196" t="s">
        <v>45</v>
      </c>
      <c r="T2042" s="211">
        <v>2.13</v>
      </c>
      <c r="U2042" s="201">
        <v>45708</v>
      </c>
      <c r="W2042" s="200" t="s">
        <v>93</v>
      </c>
      <c r="X2042" s="196" t="s">
        <v>103</v>
      </c>
      <c r="AA2042" s="196" t="s">
        <v>12410</v>
      </c>
      <c r="AC2042" s="200">
        <v>0</v>
      </c>
      <c r="AD2042" s="200" t="s">
        <v>8250</v>
      </c>
      <c r="AE2042" s="212">
        <v>70200</v>
      </c>
      <c r="AF2042" s="212">
        <v>320200</v>
      </c>
    </row>
    <row r="2043" spans="1:33" hidden="1" x14ac:dyDescent="0.25">
      <c r="A2043" s="209">
        <v>123817</v>
      </c>
      <c r="B2043" s="210">
        <v>2</v>
      </c>
      <c r="C2043" s="196" t="s">
        <v>85</v>
      </c>
      <c r="D2043" s="201">
        <v>42557</v>
      </c>
      <c r="E2043" s="196" t="s">
        <v>143</v>
      </c>
      <c r="F2043" s="201">
        <v>44663</v>
      </c>
      <c r="G2043" s="196" t="s">
        <v>2192</v>
      </c>
      <c r="H2043" s="198" t="s">
        <v>465</v>
      </c>
      <c r="I2043" s="196" t="s">
        <v>466</v>
      </c>
      <c r="J2043" s="196" t="s">
        <v>101</v>
      </c>
      <c r="L2043" s="200" t="s">
        <v>101</v>
      </c>
      <c r="M2043" s="198" t="s">
        <v>2193</v>
      </c>
      <c r="N2043" s="198" t="s">
        <v>2194</v>
      </c>
      <c r="O2043" s="196" t="s">
        <v>553</v>
      </c>
      <c r="P2043" s="198" t="s">
        <v>1783</v>
      </c>
      <c r="R2043" s="196" t="s">
        <v>47</v>
      </c>
      <c r="S2043" s="196" t="s">
        <v>45</v>
      </c>
      <c r="T2043" s="211">
        <v>2.13</v>
      </c>
      <c r="U2043" s="201">
        <v>45708</v>
      </c>
      <c r="W2043" s="200" t="s">
        <v>93</v>
      </c>
      <c r="X2043" s="196" t="s">
        <v>103</v>
      </c>
      <c r="AA2043" s="196" t="s">
        <v>12411</v>
      </c>
      <c r="AB2043" s="196" t="s">
        <v>12412</v>
      </c>
      <c r="AC2043" s="200">
        <v>0</v>
      </c>
      <c r="AD2043" s="200" t="s">
        <v>8231</v>
      </c>
      <c r="AE2043" s="203" t="s">
        <v>505</v>
      </c>
      <c r="AF2043" s="212">
        <v>700000</v>
      </c>
    </row>
    <row r="2044" spans="1:33" hidden="1" x14ac:dyDescent="0.25">
      <c r="A2044" s="209">
        <v>123817</v>
      </c>
      <c r="B2044" s="210">
        <v>2</v>
      </c>
      <c r="C2044" s="196" t="s">
        <v>85</v>
      </c>
      <c r="D2044" s="201">
        <v>42557</v>
      </c>
      <c r="E2044" s="196" t="s">
        <v>143</v>
      </c>
      <c r="F2044" s="201">
        <v>44663</v>
      </c>
      <c r="G2044" s="196" t="s">
        <v>2192</v>
      </c>
      <c r="H2044" s="198" t="s">
        <v>465</v>
      </c>
      <c r="I2044" s="196" t="s">
        <v>466</v>
      </c>
      <c r="J2044" s="196" t="s">
        <v>101</v>
      </c>
      <c r="L2044" s="200" t="s">
        <v>101</v>
      </c>
      <c r="M2044" s="198" t="s">
        <v>2193</v>
      </c>
      <c r="N2044" s="198" t="s">
        <v>2194</v>
      </c>
      <c r="O2044" s="196" t="s">
        <v>553</v>
      </c>
      <c r="P2044" s="198" t="s">
        <v>1783</v>
      </c>
      <c r="R2044" s="196" t="s">
        <v>47</v>
      </c>
      <c r="S2044" s="196" t="s">
        <v>45</v>
      </c>
      <c r="T2044" s="211">
        <v>2.13</v>
      </c>
      <c r="U2044" s="201">
        <v>45708</v>
      </c>
      <c r="W2044" s="200" t="s">
        <v>93</v>
      </c>
      <c r="X2044" s="196" t="s">
        <v>103</v>
      </c>
      <c r="AA2044" s="196" t="s">
        <v>12413</v>
      </c>
      <c r="AB2044" s="196" t="s">
        <v>12412</v>
      </c>
      <c r="AC2044" s="200">
        <v>1</v>
      </c>
      <c r="AD2044" s="200" t="s">
        <v>8231</v>
      </c>
      <c r="AE2044" s="212">
        <v>300000</v>
      </c>
      <c r="AF2044" s="212">
        <v>300000</v>
      </c>
    </row>
    <row r="2045" spans="1:33" hidden="1" x14ac:dyDescent="0.25">
      <c r="A2045" s="209">
        <v>123826</v>
      </c>
      <c r="B2045" s="210">
        <v>1</v>
      </c>
      <c r="C2045" s="196" t="s">
        <v>85</v>
      </c>
      <c r="D2045" s="201">
        <v>42562</v>
      </c>
      <c r="E2045" s="196" t="s">
        <v>228</v>
      </c>
      <c r="F2045" s="201">
        <v>44720</v>
      </c>
      <c r="G2045" s="196" t="s">
        <v>284</v>
      </c>
      <c r="H2045" s="198" t="s">
        <v>689</v>
      </c>
      <c r="I2045" s="196" t="s">
        <v>12414</v>
      </c>
      <c r="K2045" s="196" t="s">
        <v>12415</v>
      </c>
      <c r="L2045" s="200" t="s">
        <v>183</v>
      </c>
      <c r="M2045" s="198" t="s">
        <v>12416</v>
      </c>
      <c r="O2045" s="196" t="s">
        <v>40</v>
      </c>
      <c r="P2045" s="198" t="s">
        <v>166</v>
      </c>
      <c r="R2045" s="196" t="s">
        <v>39</v>
      </c>
      <c r="S2045" s="196" t="s">
        <v>45</v>
      </c>
      <c r="T2045" s="211">
        <v>0.01</v>
      </c>
      <c r="U2045" s="201">
        <v>45100</v>
      </c>
      <c r="W2045" s="200" t="s">
        <v>93</v>
      </c>
      <c r="X2045" s="196" t="s">
        <v>186</v>
      </c>
      <c r="Z2045" s="198" t="s">
        <v>12417</v>
      </c>
      <c r="AA2045" s="196" t="s">
        <v>12418</v>
      </c>
      <c r="AB2045" s="196" t="s">
        <v>12419</v>
      </c>
      <c r="AC2045" s="200">
        <v>0</v>
      </c>
      <c r="AD2045" s="200" t="s">
        <v>8231</v>
      </c>
      <c r="AE2045" s="203" t="s">
        <v>505</v>
      </c>
      <c r="AF2045" s="212">
        <v>50000</v>
      </c>
    </row>
    <row r="2046" spans="1:33" hidden="1" x14ac:dyDescent="0.25">
      <c r="A2046" s="209">
        <v>123839</v>
      </c>
      <c r="B2046" s="210">
        <v>3</v>
      </c>
      <c r="C2046" s="196" t="s">
        <v>114</v>
      </c>
      <c r="D2046" s="201">
        <v>42563</v>
      </c>
      <c r="E2046" s="196" t="s">
        <v>152</v>
      </c>
      <c r="F2046" s="201">
        <v>44517</v>
      </c>
      <c r="G2046" s="196" t="s">
        <v>170</v>
      </c>
      <c r="H2046" s="198" t="s">
        <v>313</v>
      </c>
      <c r="I2046" s="196" t="s">
        <v>1857</v>
      </c>
      <c r="J2046" s="196" t="s">
        <v>101</v>
      </c>
      <c r="L2046" s="200" t="s">
        <v>101</v>
      </c>
      <c r="M2046" s="198" t="s">
        <v>1858</v>
      </c>
      <c r="N2046" s="198" t="s">
        <v>1859</v>
      </c>
      <c r="O2046" s="196" t="s">
        <v>157</v>
      </c>
      <c r="P2046" s="198" t="s">
        <v>158</v>
      </c>
      <c r="Q2046" s="198" t="s">
        <v>1859</v>
      </c>
      <c r="R2046" s="196" t="s">
        <v>47</v>
      </c>
      <c r="S2046" s="196" t="s">
        <v>43</v>
      </c>
      <c r="T2046" s="211">
        <v>0.78</v>
      </c>
      <c r="U2046" s="201">
        <v>43868</v>
      </c>
      <c r="V2046" s="196" t="s">
        <v>1860</v>
      </c>
      <c r="W2046" s="200" t="s">
        <v>93</v>
      </c>
      <c r="X2046" s="196" t="s">
        <v>103</v>
      </c>
      <c r="Y2046" s="196" t="s">
        <v>32</v>
      </c>
      <c r="AA2046" s="196" t="s">
        <v>12420</v>
      </c>
      <c r="AB2046" s="196" t="s">
        <v>12421</v>
      </c>
      <c r="AC2046" s="200">
        <v>3</v>
      </c>
      <c r="AD2046" s="200" t="s">
        <v>8231</v>
      </c>
      <c r="AE2046" s="212">
        <v>-1740.34</v>
      </c>
      <c r="AF2046" s="212">
        <v>12717.66</v>
      </c>
      <c r="AG2046" s="198" t="s">
        <v>1861</v>
      </c>
    </row>
    <row r="2047" spans="1:33" hidden="1" x14ac:dyDescent="0.25">
      <c r="A2047" s="209">
        <v>123839</v>
      </c>
      <c r="B2047" s="210">
        <v>3</v>
      </c>
      <c r="C2047" s="196" t="s">
        <v>114</v>
      </c>
      <c r="D2047" s="201">
        <v>42563</v>
      </c>
      <c r="E2047" s="196" t="s">
        <v>152</v>
      </c>
      <c r="F2047" s="201">
        <v>44517</v>
      </c>
      <c r="G2047" s="196" t="s">
        <v>170</v>
      </c>
      <c r="H2047" s="198" t="s">
        <v>313</v>
      </c>
      <c r="I2047" s="196" t="s">
        <v>1857</v>
      </c>
      <c r="J2047" s="196" t="s">
        <v>101</v>
      </c>
      <c r="L2047" s="200" t="s">
        <v>101</v>
      </c>
      <c r="M2047" s="198" t="s">
        <v>1858</v>
      </c>
      <c r="N2047" s="198" t="s">
        <v>1859</v>
      </c>
      <c r="O2047" s="196" t="s">
        <v>157</v>
      </c>
      <c r="P2047" s="198" t="s">
        <v>158</v>
      </c>
      <c r="Q2047" s="198" t="s">
        <v>1859</v>
      </c>
      <c r="R2047" s="196" t="s">
        <v>47</v>
      </c>
      <c r="S2047" s="196" t="s">
        <v>43</v>
      </c>
      <c r="T2047" s="211">
        <v>0.78</v>
      </c>
      <c r="U2047" s="201">
        <v>43868</v>
      </c>
      <c r="V2047" s="196" t="s">
        <v>1860</v>
      </c>
      <c r="W2047" s="200" t="s">
        <v>93</v>
      </c>
      <c r="X2047" s="196" t="s">
        <v>103</v>
      </c>
      <c r="Y2047" s="196" t="s">
        <v>32</v>
      </c>
      <c r="AA2047" s="196" t="s">
        <v>12422</v>
      </c>
      <c r="AB2047" s="196" t="s">
        <v>12421</v>
      </c>
      <c r="AC2047" s="200">
        <v>8</v>
      </c>
      <c r="AD2047" s="200" t="s">
        <v>8250</v>
      </c>
      <c r="AE2047" s="212">
        <v>34785.96</v>
      </c>
      <c r="AF2047" s="212">
        <v>101612.96</v>
      </c>
      <c r="AG2047" s="198" t="s">
        <v>1861</v>
      </c>
    </row>
    <row r="2048" spans="1:33" hidden="1" x14ac:dyDescent="0.25">
      <c r="A2048" s="209">
        <v>123841</v>
      </c>
      <c r="B2048" s="210">
        <v>3</v>
      </c>
      <c r="C2048" s="196" t="s">
        <v>114</v>
      </c>
      <c r="D2048" s="201">
        <v>42563</v>
      </c>
      <c r="E2048" s="196" t="s">
        <v>152</v>
      </c>
      <c r="F2048" s="201">
        <v>44067</v>
      </c>
      <c r="G2048" s="196" t="s">
        <v>170</v>
      </c>
      <c r="H2048" s="198" t="s">
        <v>313</v>
      </c>
      <c r="I2048" s="196" t="s">
        <v>1857</v>
      </c>
      <c r="J2048" s="196" t="s">
        <v>101</v>
      </c>
      <c r="L2048" s="200" t="s">
        <v>101</v>
      </c>
      <c r="M2048" s="198" t="s">
        <v>1863</v>
      </c>
      <c r="N2048" s="198" t="s">
        <v>1859</v>
      </c>
      <c r="O2048" s="196" t="s">
        <v>157</v>
      </c>
      <c r="P2048" s="198" t="s">
        <v>158</v>
      </c>
      <c r="Q2048" s="198" t="s">
        <v>1859</v>
      </c>
      <c r="R2048" s="196" t="s">
        <v>47</v>
      </c>
      <c r="S2048" s="196" t="s">
        <v>43</v>
      </c>
      <c r="T2048" s="211">
        <v>4.4029999999999996</v>
      </c>
      <c r="U2048" s="201">
        <v>43868</v>
      </c>
      <c r="V2048" s="196" t="s">
        <v>1860</v>
      </c>
      <c r="W2048" s="200" t="s">
        <v>93</v>
      </c>
      <c r="X2048" s="196" t="s">
        <v>103</v>
      </c>
      <c r="Y2048" s="196" t="s">
        <v>32</v>
      </c>
      <c r="AA2048" s="196" t="s">
        <v>12423</v>
      </c>
      <c r="AB2048" s="196" t="s">
        <v>12424</v>
      </c>
      <c r="AC2048" s="200">
        <v>3</v>
      </c>
      <c r="AD2048" s="200" t="s">
        <v>8231</v>
      </c>
      <c r="AE2048" s="212">
        <v>-20557.43</v>
      </c>
      <c r="AF2048" s="212">
        <v>13756.57</v>
      </c>
      <c r="AG2048" s="198" t="s">
        <v>1861</v>
      </c>
    </row>
    <row r="2049" spans="1:33" hidden="1" x14ac:dyDescent="0.25">
      <c r="A2049" s="209">
        <v>123841</v>
      </c>
      <c r="B2049" s="210">
        <v>3</v>
      </c>
      <c r="C2049" s="196" t="s">
        <v>114</v>
      </c>
      <c r="D2049" s="201">
        <v>42563</v>
      </c>
      <c r="E2049" s="196" t="s">
        <v>152</v>
      </c>
      <c r="F2049" s="201">
        <v>44067</v>
      </c>
      <c r="G2049" s="196" t="s">
        <v>170</v>
      </c>
      <c r="H2049" s="198" t="s">
        <v>313</v>
      </c>
      <c r="I2049" s="196" t="s">
        <v>1857</v>
      </c>
      <c r="J2049" s="196" t="s">
        <v>101</v>
      </c>
      <c r="L2049" s="200" t="s">
        <v>101</v>
      </c>
      <c r="M2049" s="198" t="s">
        <v>1863</v>
      </c>
      <c r="N2049" s="198" t="s">
        <v>1859</v>
      </c>
      <c r="O2049" s="196" t="s">
        <v>157</v>
      </c>
      <c r="P2049" s="198" t="s">
        <v>158</v>
      </c>
      <c r="Q2049" s="198" t="s">
        <v>1859</v>
      </c>
      <c r="R2049" s="196" t="s">
        <v>47</v>
      </c>
      <c r="S2049" s="196" t="s">
        <v>43</v>
      </c>
      <c r="T2049" s="211">
        <v>4.4029999999999996</v>
      </c>
      <c r="U2049" s="201">
        <v>43868</v>
      </c>
      <c r="V2049" s="196" t="s">
        <v>1860</v>
      </c>
      <c r="W2049" s="200" t="s">
        <v>93</v>
      </c>
      <c r="X2049" s="196" t="s">
        <v>103</v>
      </c>
      <c r="Y2049" s="196" t="s">
        <v>32</v>
      </c>
      <c r="AA2049" s="196" t="s">
        <v>12425</v>
      </c>
      <c r="AB2049" s="196" t="s">
        <v>12424</v>
      </c>
      <c r="AC2049" s="200">
        <v>8</v>
      </c>
      <c r="AD2049" s="200" t="s">
        <v>8250</v>
      </c>
      <c r="AE2049" s="212">
        <v>126289.94</v>
      </c>
      <c r="AF2049" s="212">
        <v>462026.94</v>
      </c>
      <c r="AG2049" s="198" t="s">
        <v>1861</v>
      </c>
    </row>
    <row r="2050" spans="1:33" hidden="1" x14ac:dyDescent="0.25">
      <c r="A2050" s="209">
        <v>123851</v>
      </c>
      <c r="B2050" s="210">
        <v>4</v>
      </c>
      <c r="C2050" s="196" t="s">
        <v>114</v>
      </c>
      <c r="D2050" s="201">
        <v>42566</v>
      </c>
      <c r="E2050" s="196" t="s">
        <v>1768</v>
      </c>
      <c r="F2050" s="201">
        <v>44377</v>
      </c>
      <c r="G2050" s="196" t="s">
        <v>170</v>
      </c>
      <c r="H2050" s="198" t="s">
        <v>863</v>
      </c>
      <c r="M2050" s="198" t="s">
        <v>12426</v>
      </c>
      <c r="N2050" s="198" t="s">
        <v>12427</v>
      </c>
      <c r="O2050" s="196" t="s">
        <v>91</v>
      </c>
      <c r="P2050" s="198" t="s">
        <v>158</v>
      </c>
      <c r="R2050" s="196" t="s">
        <v>47</v>
      </c>
      <c r="S2050" s="196" t="s">
        <v>46</v>
      </c>
      <c r="T2050" s="211">
        <v>1.79</v>
      </c>
      <c r="W2050" s="200" t="s">
        <v>93</v>
      </c>
      <c r="X2050" s="196" t="s">
        <v>103</v>
      </c>
      <c r="AA2050" s="196" t="s">
        <v>12428</v>
      </c>
      <c r="AB2050" s="196" t="s">
        <v>12429</v>
      </c>
      <c r="AC2050" s="200">
        <v>0</v>
      </c>
      <c r="AD2050" s="200" t="s">
        <v>8231</v>
      </c>
      <c r="AE2050" s="212">
        <v>234.2</v>
      </c>
      <c r="AF2050" s="212">
        <v>4234.2</v>
      </c>
    </row>
    <row r="2051" spans="1:33" hidden="1" x14ac:dyDescent="0.25">
      <c r="A2051" s="209">
        <v>123851</v>
      </c>
      <c r="B2051" s="210">
        <v>4</v>
      </c>
      <c r="C2051" s="196" t="s">
        <v>114</v>
      </c>
      <c r="D2051" s="201">
        <v>42566</v>
      </c>
      <c r="E2051" s="196" t="s">
        <v>1768</v>
      </c>
      <c r="F2051" s="201">
        <v>44377</v>
      </c>
      <c r="G2051" s="196" t="s">
        <v>170</v>
      </c>
      <c r="H2051" s="198" t="s">
        <v>863</v>
      </c>
      <c r="M2051" s="198" t="s">
        <v>12426</v>
      </c>
      <c r="N2051" s="198" t="s">
        <v>12427</v>
      </c>
      <c r="O2051" s="196" t="s">
        <v>91</v>
      </c>
      <c r="P2051" s="198" t="s">
        <v>158</v>
      </c>
      <c r="R2051" s="196" t="s">
        <v>47</v>
      </c>
      <c r="S2051" s="196" t="s">
        <v>46</v>
      </c>
      <c r="T2051" s="211">
        <v>1.79</v>
      </c>
      <c r="W2051" s="200" t="s">
        <v>93</v>
      </c>
      <c r="X2051" s="196" t="s">
        <v>103</v>
      </c>
      <c r="AA2051" s="196" t="s">
        <v>12430</v>
      </c>
      <c r="AB2051" s="196" t="s">
        <v>12429</v>
      </c>
      <c r="AC2051" s="200">
        <v>1</v>
      </c>
      <c r="AD2051" s="200" t="s">
        <v>8231</v>
      </c>
      <c r="AE2051" s="212">
        <v>219.56</v>
      </c>
      <c r="AF2051" s="212">
        <v>12219.56</v>
      </c>
    </row>
    <row r="2052" spans="1:33" hidden="1" x14ac:dyDescent="0.25">
      <c r="A2052" s="209">
        <v>123851</v>
      </c>
      <c r="B2052" s="210">
        <v>4</v>
      </c>
      <c r="C2052" s="196" t="s">
        <v>114</v>
      </c>
      <c r="D2052" s="201">
        <v>42566</v>
      </c>
      <c r="E2052" s="196" t="s">
        <v>1768</v>
      </c>
      <c r="F2052" s="201">
        <v>44377</v>
      </c>
      <c r="G2052" s="196" t="s">
        <v>170</v>
      </c>
      <c r="H2052" s="198" t="s">
        <v>863</v>
      </c>
      <c r="M2052" s="198" t="s">
        <v>12426</v>
      </c>
      <c r="N2052" s="198" t="s">
        <v>12427</v>
      </c>
      <c r="O2052" s="196" t="s">
        <v>91</v>
      </c>
      <c r="P2052" s="198" t="s">
        <v>158</v>
      </c>
      <c r="R2052" s="196" t="s">
        <v>47</v>
      </c>
      <c r="S2052" s="196" t="s">
        <v>46</v>
      </c>
      <c r="T2052" s="211">
        <v>1.79</v>
      </c>
      <c r="W2052" s="200" t="s">
        <v>93</v>
      </c>
      <c r="X2052" s="196" t="s">
        <v>103</v>
      </c>
      <c r="AA2052" s="196" t="s">
        <v>12431</v>
      </c>
      <c r="AB2052" s="196" t="s">
        <v>12429</v>
      </c>
      <c r="AC2052" s="200">
        <v>3</v>
      </c>
      <c r="AD2052" s="200" t="s">
        <v>8231</v>
      </c>
      <c r="AE2052" s="212">
        <v>-136589</v>
      </c>
      <c r="AF2052" s="212">
        <v>491640</v>
      </c>
    </row>
    <row r="2053" spans="1:33" hidden="1" x14ac:dyDescent="0.25">
      <c r="A2053" s="209">
        <v>123896</v>
      </c>
      <c r="B2053" s="210">
        <v>4</v>
      </c>
      <c r="C2053" s="196" t="s">
        <v>85</v>
      </c>
      <c r="D2053" s="201">
        <v>42571</v>
      </c>
      <c r="E2053" s="196" t="s">
        <v>152</v>
      </c>
      <c r="F2053" s="201">
        <v>44686</v>
      </c>
      <c r="G2053" s="196" t="s">
        <v>510</v>
      </c>
      <c r="H2053" s="198" t="s">
        <v>88</v>
      </c>
      <c r="I2053" s="196" t="s">
        <v>708</v>
      </c>
      <c r="J2053" s="196" t="s">
        <v>101</v>
      </c>
      <c r="L2053" s="200" t="s">
        <v>101</v>
      </c>
      <c r="M2053" s="198" t="s">
        <v>3171</v>
      </c>
      <c r="N2053" s="198" t="s">
        <v>3001</v>
      </c>
      <c r="O2053" s="196" t="s">
        <v>157</v>
      </c>
      <c r="P2053" s="198" t="s">
        <v>158</v>
      </c>
      <c r="Q2053" s="198" t="s">
        <v>3001</v>
      </c>
      <c r="R2053" s="196" t="s">
        <v>47</v>
      </c>
      <c r="S2053" s="196" t="s">
        <v>43</v>
      </c>
      <c r="T2053" s="211">
        <v>1.84</v>
      </c>
      <c r="U2053" s="201">
        <v>44729</v>
      </c>
      <c r="V2053" s="196" t="s">
        <v>1805</v>
      </c>
      <c r="W2053" s="200" t="s">
        <v>670</v>
      </c>
      <c r="X2053" s="196" t="s">
        <v>13</v>
      </c>
      <c r="AA2053" s="196" t="s">
        <v>12432</v>
      </c>
      <c r="AB2053" s="196" t="s">
        <v>12433</v>
      </c>
      <c r="AC2053" s="200">
        <v>3</v>
      </c>
      <c r="AD2053" s="200" t="s">
        <v>8231</v>
      </c>
      <c r="AE2053" s="212">
        <v>274100</v>
      </c>
      <c r="AF2053" s="212">
        <v>274100</v>
      </c>
    </row>
    <row r="2054" spans="1:33" hidden="1" x14ac:dyDescent="0.25">
      <c r="A2054" s="209">
        <v>123896</v>
      </c>
      <c r="B2054" s="210">
        <v>4</v>
      </c>
      <c r="C2054" s="196" t="s">
        <v>85</v>
      </c>
      <c r="D2054" s="201">
        <v>42571</v>
      </c>
      <c r="E2054" s="196" t="s">
        <v>152</v>
      </c>
      <c r="F2054" s="201">
        <v>44686</v>
      </c>
      <c r="G2054" s="196" t="s">
        <v>510</v>
      </c>
      <c r="H2054" s="198" t="s">
        <v>88</v>
      </c>
      <c r="I2054" s="196" t="s">
        <v>708</v>
      </c>
      <c r="J2054" s="196" t="s">
        <v>101</v>
      </c>
      <c r="L2054" s="200" t="s">
        <v>101</v>
      </c>
      <c r="M2054" s="198" t="s">
        <v>3171</v>
      </c>
      <c r="N2054" s="198" t="s">
        <v>3001</v>
      </c>
      <c r="O2054" s="196" t="s">
        <v>157</v>
      </c>
      <c r="P2054" s="198" t="s">
        <v>158</v>
      </c>
      <c r="Q2054" s="198" t="s">
        <v>3001</v>
      </c>
      <c r="R2054" s="196" t="s">
        <v>47</v>
      </c>
      <c r="S2054" s="196" t="s">
        <v>43</v>
      </c>
      <c r="T2054" s="211">
        <v>1.84</v>
      </c>
      <c r="U2054" s="201">
        <v>44729</v>
      </c>
      <c r="V2054" s="196" t="s">
        <v>1805</v>
      </c>
      <c r="W2054" s="200" t="s">
        <v>670</v>
      </c>
      <c r="X2054" s="196" t="s">
        <v>13</v>
      </c>
      <c r="AA2054" s="196" t="s">
        <v>12434</v>
      </c>
      <c r="AB2054" s="196" t="s">
        <v>12433</v>
      </c>
      <c r="AC2054" s="200">
        <v>8</v>
      </c>
      <c r="AD2054" s="200" t="s">
        <v>8231</v>
      </c>
      <c r="AE2054" s="212">
        <v>2214900</v>
      </c>
      <c r="AF2054" s="212">
        <v>2214900</v>
      </c>
    </row>
    <row r="2055" spans="1:33" hidden="1" x14ac:dyDescent="0.25">
      <c r="A2055" s="209">
        <v>123898</v>
      </c>
      <c r="B2055" s="210">
        <v>4</v>
      </c>
      <c r="C2055" s="196" t="s">
        <v>122</v>
      </c>
      <c r="D2055" s="201">
        <v>42571</v>
      </c>
      <c r="E2055" s="196" t="s">
        <v>152</v>
      </c>
      <c r="F2055" s="201">
        <v>44665.875185185185</v>
      </c>
      <c r="G2055" s="196" t="s">
        <v>108</v>
      </c>
      <c r="H2055" s="198" t="s">
        <v>325</v>
      </c>
      <c r="I2055" s="196" t="s">
        <v>2027</v>
      </c>
      <c r="J2055" s="196" t="s">
        <v>101</v>
      </c>
      <c r="L2055" s="200" t="s">
        <v>101</v>
      </c>
      <c r="M2055" s="198" t="s">
        <v>2293</v>
      </c>
      <c r="N2055" s="198" t="s">
        <v>2035</v>
      </c>
      <c r="O2055" s="196" t="s">
        <v>157</v>
      </c>
      <c r="P2055" s="198" t="s">
        <v>158</v>
      </c>
      <c r="Q2055" s="198" t="s">
        <v>2035</v>
      </c>
      <c r="R2055" s="196" t="s">
        <v>47</v>
      </c>
      <c r="S2055" s="196" t="s">
        <v>43</v>
      </c>
      <c r="T2055" s="211">
        <v>10</v>
      </c>
      <c r="U2055" s="201">
        <v>44645</v>
      </c>
      <c r="V2055" s="196" t="s">
        <v>2036</v>
      </c>
      <c r="W2055" s="200" t="s">
        <v>93</v>
      </c>
      <c r="X2055" s="196" t="s">
        <v>103</v>
      </c>
      <c r="AA2055" s="196" t="s">
        <v>12435</v>
      </c>
      <c r="AB2055" s="196" t="s">
        <v>12436</v>
      </c>
      <c r="AC2055" s="200">
        <v>3</v>
      </c>
      <c r="AD2055" s="200" t="s">
        <v>8231</v>
      </c>
      <c r="AE2055" s="212">
        <v>404900</v>
      </c>
      <c r="AF2055" s="212">
        <v>404900</v>
      </c>
      <c r="AG2055" s="198" t="s">
        <v>2294</v>
      </c>
    </row>
    <row r="2056" spans="1:33" hidden="1" x14ac:dyDescent="0.25">
      <c r="A2056" s="209">
        <v>123898</v>
      </c>
      <c r="B2056" s="210">
        <v>4</v>
      </c>
      <c r="C2056" s="196" t="s">
        <v>122</v>
      </c>
      <c r="D2056" s="201">
        <v>42571</v>
      </c>
      <c r="E2056" s="196" t="s">
        <v>152</v>
      </c>
      <c r="F2056" s="201">
        <v>44665.875185185185</v>
      </c>
      <c r="G2056" s="196" t="s">
        <v>108</v>
      </c>
      <c r="H2056" s="198" t="s">
        <v>325</v>
      </c>
      <c r="I2056" s="196" t="s">
        <v>2027</v>
      </c>
      <c r="J2056" s="196" t="s">
        <v>101</v>
      </c>
      <c r="L2056" s="200" t="s">
        <v>101</v>
      </c>
      <c r="M2056" s="198" t="s">
        <v>2293</v>
      </c>
      <c r="N2056" s="198" t="s">
        <v>2035</v>
      </c>
      <c r="O2056" s="196" t="s">
        <v>157</v>
      </c>
      <c r="P2056" s="198" t="s">
        <v>158</v>
      </c>
      <c r="Q2056" s="198" t="s">
        <v>2035</v>
      </c>
      <c r="R2056" s="196" t="s">
        <v>47</v>
      </c>
      <c r="S2056" s="196" t="s">
        <v>43</v>
      </c>
      <c r="T2056" s="211">
        <v>10</v>
      </c>
      <c r="U2056" s="201">
        <v>44645</v>
      </c>
      <c r="V2056" s="196" t="s">
        <v>2036</v>
      </c>
      <c r="W2056" s="200" t="s">
        <v>93</v>
      </c>
      <c r="X2056" s="196" t="s">
        <v>103</v>
      </c>
      <c r="AA2056" s="196" t="s">
        <v>12437</v>
      </c>
      <c r="AB2056" s="196" t="s">
        <v>12436</v>
      </c>
      <c r="AC2056" s="200">
        <v>8</v>
      </c>
      <c r="AD2056" s="200" t="s">
        <v>8274</v>
      </c>
      <c r="AE2056" s="212">
        <v>706300</v>
      </c>
      <c r="AF2056" s="212">
        <v>1089300</v>
      </c>
      <c r="AG2056" s="198" t="s">
        <v>2294</v>
      </c>
    </row>
    <row r="2057" spans="1:33" hidden="1" x14ac:dyDescent="0.25">
      <c r="A2057" s="209">
        <v>123899</v>
      </c>
      <c r="B2057" s="210">
        <v>4</v>
      </c>
      <c r="C2057" s="196" t="s">
        <v>122</v>
      </c>
      <c r="D2057" s="201">
        <v>42571</v>
      </c>
      <c r="E2057" s="196" t="s">
        <v>152</v>
      </c>
      <c r="F2057" s="201">
        <v>44665.875185185185</v>
      </c>
      <c r="G2057" s="196" t="s">
        <v>108</v>
      </c>
      <c r="H2057" s="198" t="s">
        <v>325</v>
      </c>
      <c r="I2057" s="196" t="s">
        <v>2027</v>
      </c>
      <c r="J2057" s="196" t="s">
        <v>101</v>
      </c>
      <c r="L2057" s="200" t="s">
        <v>101</v>
      </c>
      <c r="M2057" s="198" t="s">
        <v>2296</v>
      </c>
      <c r="N2057" s="198" t="s">
        <v>2035</v>
      </c>
      <c r="O2057" s="196" t="s">
        <v>157</v>
      </c>
      <c r="P2057" s="198" t="s">
        <v>158</v>
      </c>
      <c r="Q2057" s="198" t="s">
        <v>2035</v>
      </c>
      <c r="R2057" s="196" t="s">
        <v>47</v>
      </c>
      <c r="S2057" s="196" t="s">
        <v>43</v>
      </c>
      <c r="T2057" s="211">
        <v>3.24</v>
      </c>
      <c r="U2057" s="201">
        <v>44645</v>
      </c>
      <c r="V2057" s="196" t="s">
        <v>2036</v>
      </c>
      <c r="W2057" s="200" t="s">
        <v>93</v>
      </c>
      <c r="X2057" s="196" t="s">
        <v>103</v>
      </c>
      <c r="AA2057" s="196" t="s">
        <v>12438</v>
      </c>
      <c r="AB2057" s="196" t="s">
        <v>12439</v>
      </c>
      <c r="AC2057" s="200">
        <v>3</v>
      </c>
      <c r="AD2057" s="200" t="s">
        <v>8231</v>
      </c>
      <c r="AE2057" s="212">
        <v>75600</v>
      </c>
      <c r="AF2057" s="212">
        <v>75600</v>
      </c>
      <c r="AG2057" s="198" t="s">
        <v>2294</v>
      </c>
    </row>
    <row r="2058" spans="1:33" hidden="1" x14ac:dyDescent="0.25">
      <c r="A2058" s="209">
        <v>123899</v>
      </c>
      <c r="B2058" s="210">
        <v>4</v>
      </c>
      <c r="C2058" s="196" t="s">
        <v>122</v>
      </c>
      <c r="D2058" s="201">
        <v>42571</v>
      </c>
      <c r="E2058" s="196" t="s">
        <v>152</v>
      </c>
      <c r="F2058" s="201">
        <v>44665.875185185185</v>
      </c>
      <c r="G2058" s="196" t="s">
        <v>108</v>
      </c>
      <c r="H2058" s="198" t="s">
        <v>325</v>
      </c>
      <c r="I2058" s="196" t="s">
        <v>2027</v>
      </c>
      <c r="J2058" s="196" t="s">
        <v>101</v>
      </c>
      <c r="L2058" s="200" t="s">
        <v>101</v>
      </c>
      <c r="M2058" s="198" t="s">
        <v>2296</v>
      </c>
      <c r="N2058" s="198" t="s">
        <v>2035</v>
      </c>
      <c r="O2058" s="196" t="s">
        <v>157</v>
      </c>
      <c r="P2058" s="198" t="s">
        <v>158</v>
      </c>
      <c r="Q2058" s="198" t="s">
        <v>2035</v>
      </c>
      <c r="R2058" s="196" t="s">
        <v>47</v>
      </c>
      <c r="S2058" s="196" t="s">
        <v>43</v>
      </c>
      <c r="T2058" s="211">
        <v>3.24</v>
      </c>
      <c r="U2058" s="201">
        <v>44645</v>
      </c>
      <c r="V2058" s="196" t="s">
        <v>2036</v>
      </c>
      <c r="W2058" s="200" t="s">
        <v>93</v>
      </c>
      <c r="X2058" s="196" t="s">
        <v>103</v>
      </c>
      <c r="AA2058" s="196" t="s">
        <v>12440</v>
      </c>
      <c r="AB2058" s="196" t="s">
        <v>12439</v>
      </c>
      <c r="AC2058" s="200">
        <v>8</v>
      </c>
      <c r="AD2058" s="200" t="s">
        <v>8274</v>
      </c>
      <c r="AE2058" s="212">
        <v>243000</v>
      </c>
      <c r="AF2058" s="212">
        <v>243000</v>
      </c>
      <c r="AG2058" s="198" t="s">
        <v>2294</v>
      </c>
    </row>
    <row r="2059" spans="1:33" hidden="1" x14ac:dyDescent="0.25">
      <c r="A2059" s="209">
        <v>123900</v>
      </c>
      <c r="B2059" s="210">
        <v>4</v>
      </c>
      <c r="C2059" s="196" t="s">
        <v>122</v>
      </c>
      <c r="D2059" s="201">
        <v>42571</v>
      </c>
      <c r="E2059" s="196" t="s">
        <v>152</v>
      </c>
      <c r="F2059" s="201">
        <v>44715.875405092593</v>
      </c>
      <c r="G2059" s="196" t="s">
        <v>108</v>
      </c>
      <c r="H2059" s="198" t="s">
        <v>2124</v>
      </c>
      <c r="I2059" s="196" t="s">
        <v>2125</v>
      </c>
      <c r="J2059" s="196" t="s">
        <v>101</v>
      </c>
      <c r="L2059" s="200" t="s">
        <v>101</v>
      </c>
      <c r="M2059" s="198" t="s">
        <v>3000</v>
      </c>
      <c r="N2059" s="198" t="s">
        <v>3001</v>
      </c>
      <c r="O2059" s="196" t="s">
        <v>157</v>
      </c>
      <c r="P2059" s="198" t="s">
        <v>158</v>
      </c>
      <c r="Q2059" s="198" t="s">
        <v>3001</v>
      </c>
      <c r="R2059" s="196" t="s">
        <v>47</v>
      </c>
      <c r="S2059" s="196" t="s">
        <v>43</v>
      </c>
      <c r="T2059" s="211">
        <v>4.1100000000000003</v>
      </c>
      <c r="U2059" s="201">
        <v>44694</v>
      </c>
      <c r="V2059" s="196" t="s">
        <v>1805</v>
      </c>
      <c r="W2059" s="200" t="s">
        <v>93</v>
      </c>
      <c r="X2059" s="196" t="s">
        <v>103</v>
      </c>
      <c r="AA2059" s="196" t="s">
        <v>12441</v>
      </c>
      <c r="AB2059" s="196" t="s">
        <v>12442</v>
      </c>
      <c r="AC2059" s="200">
        <v>3</v>
      </c>
      <c r="AD2059" s="200" t="s">
        <v>8231</v>
      </c>
      <c r="AE2059" s="212">
        <v>3100</v>
      </c>
      <c r="AF2059" s="212">
        <v>3100</v>
      </c>
      <c r="AG2059" s="198" t="s">
        <v>12443</v>
      </c>
    </row>
    <row r="2060" spans="1:33" hidden="1" x14ac:dyDescent="0.25">
      <c r="A2060" s="209">
        <v>123900</v>
      </c>
      <c r="B2060" s="210">
        <v>4</v>
      </c>
      <c r="C2060" s="196" t="s">
        <v>122</v>
      </c>
      <c r="D2060" s="201">
        <v>42571</v>
      </c>
      <c r="E2060" s="196" t="s">
        <v>152</v>
      </c>
      <c r="F2060" s="201">
        <v>44715.875405092593</v>
      </c>
      <c r="G2060" s="196" t="s">
        <v>108</v>
      </c>
      <c r="H2060" s="198" t="s">
        <v>2124</v>
      </c>
      <c r="I2060" s="196" t="s">
        <v>2125</v>
      </c>
      <c r="J2060" s="196" t="s">
        <v>101</v>
      </c>
      <c r="L2060" s="200" t="s">
        <v>101</v>
      </c>
      <c r="M2060" s="198" t="s">
        <v>3000</v>
      </c>
      <c r="N2060" s="198" t="s">
        <v>3001</v>
      </c>
      <c r="O2060" s="196" t="s">
        <v>157</v>
      </c>
      <c r="P2060" s="198" t="s">
        <v>158</v>
      </c>
      <c r="Q2060" s="198" t="s">
        <v>3001</v>
      </c>
      <c r="R2060" s="196" t="s">
        <v>47</v>
      </c>
      <c r="S2060" s="196" t="s">
        <v>43</v>
      </c>
      <c r="T2060" s="211">
        <v>4.1100000000000003</v>
      </c>
      <c r="U2060" s="201">
        <v>44694</v>
      </c>
      <c r="V2060" s="196" t="s">
        <v>1805</v>
      </c>
      <c r="W2060" s="200" t="s">
        <v>93</v>
      </c>
      <c r="X2060" s="196" t="s">
        <v>103</v>
      </c>
      <c r="AA2060" s="196" t="s">
        <v>12444</v>
      </c>
      <c r="AB2060" s="196" t="s">
        <v>12442</v>
      </c>
      <c r="AC2060" s="200">
        <v>8</v>
      </c>
      <c r="AD2060" s="200" t="s">
        <v>8231</v>
      </c>
      <c r="AE2060" s="212">
        <v>1546000</v>
      </c>
      <c r="AF2060" s="212">
        <v>1546000</v>
      </c>
      <c r="AG2060" s="198" t="s">
        <v>12443</v>
      </c>
    </row>
    <row r="2061" spans="1:33" hidden="1" x14ac:dyDescent="0.25">
      <c r="A2061" s="209">
        <v>123905</v>
      </c>
      <c r="B2061" s="210">
        <v>4</v>
      </c>
      <c r="C2061" s="196" t="s">
        <v>122</v>
      </c>
      <c r="D2061" s="201">
        <v>42571</v>
      </c>
      <c r="E2061" s="196" t="s">
        <v>152</v>
      </c>
      <c r="F2061" s="201">
        <v>44715.875405092593</v>
      </c>
      <c r="G2061" s="196" t="s">
        <v>108</v>
      </c>
      <c r="H2061" s="198" t="s">
        <v>2124</v>
      </c>
      <c r="I2061" s="196" t="s">
        <v>2125</v>
      </c>
      <c r="J2061" s="196" t="s">
        <v>101</v>
      </c>
      <c r="L2061" s="200" t="s">
        <v>101</v>
      </c>
      <c r="M2061" s="198" t="s">
        <v>3003</v>
      </c>
      <c r="N2061" s="198" t="s">
        <v>3004</v>
      </c>
      <c r="O2061" s="196" t="s">
        <v>157</v>
      </c>
      <c r="P2061" s="198" t="s">
        <v>158</v>
      </c>
      <c r="Q2061" s="198" t="s">
        <v>3004</v>
      </c>
      <c r="R2061" s="196" t="s">
        <v>47</v>
      </c>
      <c r="S2061" s="196" t="s">
        <v>43</v>
      </c>
      <c r="T2061" s="211">
        <v>4.3899999999999997</v>
      </c>
      <c r="U2061" s="201">
        <v>44694</v>
      </c>
      <c r="V2061" s="196" t="s">
        <v>1805</v>
      </c>
      <c r="W2061" s="200" t="s">
        <v>93</v>
      </c>
      <c r="X2061" s="196" t="s">
        <v>103</v>
      </c>
      <c r="AA2061" s="196" t="s">
        <v>12445</v>
      </c>
      <c r="AB2061" s="196" t="s">
        <v>12446</v>
      </c>
      <c r="AC2061" s="200">
        <v>3</v>
      </c>
      <c r="AD2061" s="200" t="s">
        <v>8231</v>
      </c>
      <c r="AE2061" s="212">
        <v>50300</v>
      </c>
      <c r="AF2061" s="212">
        <v>50300</v>
      </c>
      <c r="AG2061" s="198" t="s">
        <v>12443</v>
      </c>
    </row>
    <row r="2062" spans="1:33" hidden="1" x14ac:dyDescent="0.25">
      <c r="A2062" s="209">
        <v>123905</v>
      </c>
      <c r="B2062" s="210">
        <v>4</v>
      </c>
      <c r="C2062" s="196" t="s">
        <v>122</v>
      </c>
      <c r="D2062" s="201">
        <v>42571</v>
      </c>
      <c r="E2062" s="196" t="s">
        <v>152</v>
      </c>
      <c r="F2062" s="201">
        <v>44715.875405092593</v>
      </c>
      <c r="G2062" s="196" t="s">
        <v>108</v>
      </c>
      <c r="H2062" s="198" t="s">
        <v>2124</v>
      </c>
      <c r="I2062" s="196" t="s">
        <v>2125</v>
      </c>
      <c r="J2062" s="196" t="s">
        <v>101</v>
      </c>
      <c r="L2062" s="200" t="s">
        <v>101</v>
      </c>
      <c r="M2062" s="198" t="s">
        <v>3003</v>
      </c>
      <c r="N2062" s="198" t="s">
        <v>3004</v>
      </c>
      <c r="O2062" s="196" t="s">
        <v>157</v>
      </c>
      <c r="P2062" s="198" t="s">
        <v>158</v>
      </c>
      <c r="Q2062" s="198" t="s">
        <v>3004</v>
      </c>
      <c r="R2062" s="196" t="s">
        <v>47</v>
      </c>
      <c r="S2062" s="196" t="s">
        <v>43</v>
      </c>
      <c r="T2062" s="211">
        <v>4.3899999999999997</v>
      </c>
      <c r="U2062" s="201">
        <v>44694</v>
      </c>
      <c r="V2062" s="196" t="s">
        <v>1805</v>
      </c>
      <c r="W2062" s="200" t="s">
        <v>93</v>
      </c>
      <c r="X2062" s="196" t="s">
        <v>103</v>
      </c>
      <c r="AA2062" s="196" t="s">
        <v>12447</v>
      </c>
      <c r="AB2062" s="196" t="s">
        <v>12446</v>
      </c>
      <c r="AC2062" s="200">
        <v>8</v>
      </c>
      <c r="AD2062" s="200" t="s">
        <v>8274</v>
      </c>
      <c r="AE2062" s="212">
        <v>1167000</v>
      </c>
      <c r="AF2062" s="212">
        <v>1167000</v>
      </c>
      <c r="AG2062" s="198" t="s">
        <v>12443</v>
      </c>
    </row>
    <row r="2063" spans="1:33" hidden="1" x14ac:dyDescent="0.25">
      <c r="A2063" s="209">
        <v>123906</v>
      </c>
      <c r="B2063" s="210">
        <v>4</v>
      </c>
      <c r="C2063" s="196" t="s">
        <v>122</v>
      </c>
      <c r="D2063" s="201">
        <v>42571</v>
      </c>
      <c r="E2063" s="196" t="s">
        <v>152</v>
      </c>
      <c r="F2063" s="201">
        <v>44623</v>
      </c>
      <c r="G2063" s="196" t="s">
        <v>510</v>
      </c>
      <c r="H2063" s="198" t="s">
        <v>483</v>
      </c>
      <c r="I2063" s="196" t="s">
        <v>2033</v>
      </c>
      <c r="J2063" s="196" t="s">
        <v>101</v>
      </c>
      <c r="L2063" s="200" t="s">
        <v>101</v>
      </c>
      <c r="M2063" s="198" t="s">
        <v>2034</v>
      </c>
      <c r="N2063" s="198" t="s">
        <v>2035</v>
      </c>
      <c r="O2063" s="196" t="s">
        <v>157</v>
      </c>
      <c r="P2063" s="198" t="s">
        <v>158</v>
      </c>
      <c r="Q2063" s="198" t="s">
        <v>2035</v>
      </c>
      <c r="R2063" s="196" t="s">
        <v>47</v>
      </c>
      <c r="S2063" s="196" t="s">
        <v>43</v>
      </c>
      <c r="T2063" s="211">
        <v>2.5299999999999998</v>
      </c>
      <c r="U2063" s="201">
        <v>44603</v>
      </c>
      <c r="V2063" s="196" t="s">
        <v>2036</v>
      </c>
      <c r="W2063" s="200" t="s">
        <v>93</v>
      </c>
      <c r="X2063" s="196" t="s">
        <v>103</v>
      </c>
      <c r="Y2063" s="196" t="s">
        <v>32</v>
      </c>
      <c r="AA2063" s="196" t="s">
        <v>12448</v>
      </c>
      <c r="AB2063" s="196" t="s">
        <v>12449</v>
      </c>
      <c r="AC2063" s="200">
        <v>3</v>
      </c>
      <c r="AD2063" s="200" t="s">
        <v>8231</v>
      </c>
      <c r="AE2063" s="212">
        <v>56700</v>
      </c>
      <c r="AF2063" s="212">
        <v>56700</v>
      </c>
      <c r="AG2063" s="198" t="s">
        <v>2037</v>
      </c>
    </row>
    <row r="2064" spans="1:33" hidden="1" x14ac:dyDescent="0.25">
      <c r="A2064" s="209">
        <v>123906</v>
      </c>
      <c r="B2064" s="210">
        <v>4</v>
      </c>
      <c r="C2064" s="196" t="s">
        <v>122</v>
      </c>
      <c r="D2064" s="201">
        <v>42571</v>
      </c>
      <c r="E2064" s="196" t="s">
        <v>152</v>
      </c>
      <c r="F2064" s="201">
        <v>44623</v>
      </c>
      <c r="G2064" s="196" t="s">
        <v>510</v>
      </c>
      <c r="H2064" s="198" t="s">
        <v>483</v>
      </c>
      <c r="I2064" s="196" t="s">
        <v>2033</v>
      </c>
      <c r="J2064" s="196" t="s">
        <v>101</v>
      </c>
      <c r="L2064" s="200" t="s">
        <v>101</v>
      </c>
      <c r="M2064" s="198" t="s">
        <v>2034</v>
      </c>
      <c r="N2064" s="198" t="s">
        <v>2035</v>
      </c>
      <c r="O2064" s="196" t="s">
        <v>157</v>
      </c>
      <c r="P2064" s="198" t="s">
        <v>158</v>
      </c>
      <c r="Q2064" s="198" t="s">
        <v>2035</v>
      </c>
      <c r="R2064" s="196" t="s">
        <v>47</v>
      </c>
      <c r="S2064" s="196" t="s">
        <v>43</v>
      </c>
      <c r="T2064" s="211">
        <v>2.5299999999999998</v>
      </c>
      <c r="U2064" s="201">
        <v>44603</v>
      </c>
      <c r="V2064" s="196" t="s">
        <v>2036</v>
      </c>
      <c r="W2064" s="200" t="s">
        <v>93</v>
      </c>
      <c r="X2064" s="196" t="s">
        <v>103</v>
      </c>
      <c r="Y2064" s="196" t="s">
        <v>32</v>
      </c>
      <c r="AA2064" s="196" t="s">
        <v>12450</v>
      </c>
      <c r="AB2064" s="196" t="s">
        <v>12449</v>
      </c>
      <c r="AC2064" s="200">
        <v>8</v>
      </c>
      <c r="AD2064" s="200" t="s">
        <v>8274</v>
      </c>
      <c r="AE2064" s="212">
        <v>314000</v>
      </c>
      <c r="AF2064" s="212">
        <v>314000</v>
      </c>
      <c r="AG2064" s="198" t="s">
        <v>2037</v>
      </c>
    </row>
    <row r="2065" spans="1:33" hidden="1" x14ac:dyDescent="0.25">
      <c r="A2065" s="209">
        <v>123907</v>
      </c>
      <c r="B2065" s="210">
        <v>4</v>
      </c>
      <c r="C2065" s="196" t="s">
        <v>122</v>
      </c>
      <c r="D2065" s="201">
        <v>42571</v>
      </c>
      <c r="E2065" s="196" t="s">
        <v>152</v>
      </c>
      <c r="F2065" s="201">
        <v>44662</v>
      </c>
      <c r="G2065" s="196" t="s">
        <v>510</v>
      </c>
      <c r="H2065" s="198" t="s">
        <v>483</v>
      </c>
      <c r="I2065" s="196" t="s">
        <v>484</v>
      </c>
      <c r="J2065" s="196" t="s">
        <v>101</v>
      </c>
      <c r="L2065" s="200" t="s">
        <v>101</v>
      </c>
      <c r="M2065" s="198" t="s">
        <v>1975</v>
      </c>
      <c r="N2065" s="198" t="s">
        <v>1976</v>
      </c>
      <c r="O2065" s="196" t="s">
        <v>157</v>
      </c>
      <c r="P2065" s="198" t="s">
        <v>158</v>
      </c>
      <c r="Q2065" s="198" t="s">
        <v>1976</v>
      </c>
      <c r="R2065" s="196" t="s">
        <v>47</v>
      </c>
      <c r="S2065" s="196" t="s">
        <v>43</v>
      </c>
      <c r="T2065" s="211">
        <v>6.68</v>
      </c>
      <c r="U2065" s="201">
        <v>44603</v>
      </c>
      <c r="V2065" s="196" t="s">
        <v>1867</v>
      </c>
      <c r="W2065" s="200" t="s">
        <v>670</v>
      </c>
      <c r="X2065" s="196" t="s">
        <v>13</v>
      </c>
      <c r="Y2065" s="196" t="s">
        <v>31</v>
      </c>
      <c r="AA2065" s="196" t="s">
        <v>12451</v>
      </c>
      <c r="AB2065" s="196" t="s">
        <v>12452</v>
      </c>
      <c r="AC2065" s="200">
        <v>8</v>
      </c>
      <c r="AD2065" s="200" t="s">
        <v>8231</v>
      </c>
      <c r="AE2065" s="212">
        <v>1615100</v>
      </c>
      <c r="AF2065" s="212">
        <v>1615100</v>
      </c>
      <c r="AG2065" s="198" t="s">
        <v>1977</v>
      </c>
    </row>
    <row r="2066" spans="1:33" hidden="1" x14ac:dyDescent="0.25">
      <c r="A2066" s="209">
        <v>123908</v>
      </c>
      <c r="B2066" s="210">
        <v>4</v>
      </c>
      <c r="C2066" s="196" t="s">
        <v>85</v>
      </c>
      <c r="D2066" s="201">
        <v>42571</v>
      </c>
      <c r="E2066" s="196" t="s">
        <v>152</v>
      </c>
      <c r="F2066" s="201">
        <v>44690</v>
      </c>
      <c r="G2066" s="196" t="s">
        <v>510</v>
      </c>
      <c r="H2066" s="198" t="s">
        <v>254</v>
      </c>
      <c r="I2066" s="196" t="s">
        <v>2758</v>
      </c>
      <c r="J2066" s="196" t="s">
        <v>101</v>
      </c>
      <c r="L2066" s="200" t="s">
        <v>101</v>
      </c>
      <c r="M2066" s="198" t="s">
        <v>3193</v>
      </c>
      <c r="N2066" s="198" t="s">
        <v>1793</v>
      </c>
      <c r="O2066" s="196" t="s">
        <v>157</v>
      </c>
      <c r="P2066" s="198" t="s">
        <v>158</v>
      </c>
      <c r="Q2066" s="198" t="s">
        <v>1793</v>
      </c>
      <c r="R2066" s="196" t="s">
        <v>47</v>
      </c>
      <c r="S2066" s="196" t="s">
        <v>43</v>
      </c>
      <c r="T2066" s="211">
        <v>7.06</v>
      </c>
      <c r="U2066" s="201">
        <v>44729</v>
      </c>
      <c r="V2066" s="196" t="s">
        <v>1805</v>
      </c>
      <c r="W2066" s="200" t="s">
        <v>93</v>
      </c>
      <c r="X2066" s="196" t="s">
        <v>103</v>
      </c>
      <c r="Z2066" s="198" t="s">
        <v>3194</v>
      </c>
      <c r="AA2066" s="196" t="s">
        <v>12453</v>
      </c>
      <c r="AB2066" s="196" t="s">
        <v>12454</v>
      </c>
      <c r="AC2066" s="200">
        <v>3</v>
      </c>
      <c r="AD2066" s="200" t="s">
        <v>8231</v>
      </c>
      <c r="AE2066" s="212">
        <v>203100</v>
      </c>
      <c r="AF2066" s="212">
        <v>203100</v>
      </c>
    </row>
    <row r="2067" spans="1:33" hidden="1" x14ac:dyDescent="0.25">
      <c r="A2067" s="209">
        <v>123908</v>
      </c>
      <c r="B2067" s="210">
        <v>4</v>
      </c>
      <c r="C2067" s="196" t="s">
        <v>85</v>
      </c>
      <c r="D2067" s="201">
        <v>42571</v>
      </c>
      <c r="E2067" s="196" t="s">
        <v>152</v>
      </c>
      <c r="F2067" s="201">
        <v>44690</v>
      </c>
      <c r="G2067" s="196" t="s">
        <v>510</v>
      </c>
      <c r="H2067" s="198" t="s">
        <v>254</v>
      </c>
      <c r="I2067" s="196" t="s">
        <v>2758</v>
      </c>
      <c r="J2067" s="196" t="s">
        <v>101</v>
      </c>
      <c r="L2067" s="200" t="s">
        <v>101</v>
      </c>
      <c r="M2067" s="198" t="s">
        <v>3193</v>
      </c>
      <c r="N2067" s="198" t="s">
        <v>1793</v>
      </c>
      <c r="O2067" s="196" t="s">
        <v>157</v>
      </c>
      <c r="P2067" s="198" t="s">
        <v>158</v>
      </c>
      <c r="Q2067" s="198" t="s">
        <v>1793</v>
      </c>
      <c r="R2067" s="196" t="s">
        <v>47</v>
      </c>
      <c r="S2067" s="196" t="s">
        <v>43</v>
      </c>
      <c r="T2067" s="211">
        <v>7.06</v>
      </c>
      <c r="U2067" s="201">
        <v>44729</v>
      </c>
      <c r="V2067" s="196" t="s">
        <v>1805</v>
      </c>
      <c r="W2067" s="200" t="s">
        <v>93</v>
      </c>
      <c r="X2067" s="196" t="s">
        <v>103</v>
      </c>
      <c r="Z2067" s="198" t="s">
        <v>3194</v>
      </c>
      <c r="AA2067" s="196" t="s">
        <v>12455</v>
      </c>
      <c r="AB2067" s="196" t="s">
        <v>12454</v>
      </c>
      <c r="AC2067" s="200">
        <v>3</v>
      </c>
      <c r="AD2067" s="200" t="s">
        <v>8274</v>
      </c>
      <c r="AE2067" s="212">
        <v>40700</v>
      </c>
      <c r="AF2067" s="212">
        <v>40700</v>
      </c>
    </row>
    <row r="2068" spans="1:33" hidden="1" x14ac:dyDescent="0.25">
      <c r="A2068" s="209">
        <v>123908</v>
      </c>
      <c r="B2068" s="210">
        <v>4</v>
      </c>
      <c r="C2068" s="196" t="s">
        <v>85</v>
      </c>
      <c r="D2068" s="201">
        <v>42571</v>
      </c>
      <c r="E2068" s="196" t="s">
        <v>152</v>
      </c>
      <c r="F2068" s="201">
        <v>44690</v>
      </c>
      <c r="G2068" s="196" t="s">
        <v>510</v>
      </c>
      <c r="H2068" s="198" t="s">
        <v>254</v>
      </c>
      <c r="I2068" s="196" t="s">
        <v>2758</v>
      </c>
      <c r="J2068" s="196" t="s">
        <v>101</v>
      </c>
      <c r="L2068" s="200" t="s">
        <v>101</v>
      </c>
      <c r="M2068" s="198" t="s">
        <v>3193</v>
      </c>
      <c r="N2068" s="198" t="s">
        <v>1793</v>
      </c>
      <c r="O2068" s="196" t="s">
        <v>157</v>
      </c>
      <c r="P2068" s="198" t="s">
        <v>158</v>
      </c>
      <c r="Q2068" s="198" t="s">
        <v>1793</v>
      </c>
      <c r="R2068" s="196" t="s">
        <v>47</v>
      </c>
      <c r="S2068" s="196" t="s">
        <v>43</v>
      </c>
      <c r="T2068" s="211">
        <v>7.06</v>
      </c>
      <c r="U2068" s="201">
        <v>44729</v>
      </c>
      <c r="V2068" s="196" t="s">
        <v>1805</v>
      </c>
      <c r="W2068" s="200" t="s">
        <v>93</v>
      </c>
      <c r="X2068" s="196" t="s">
        <v>103</v>
      </c>
      <c r="Z2068" s="198" t="s">
        <v>3194</v>
      </c>
      <c r="AA2068" s="196" t="s">
        <v>12456</v>
      </c>
      <c r="AB2068" s="196" t="s">
        <v>12454</v>
      </c>
      <c r="AC2068" s="200">
        <v>8</v>
      </c>
      <c r="AD2068" s="200" t="s">
        <v>8231</v>
      </c>
      <c r="AE2068" s="212">
        <v>1309800</v>
      </c>
      <c r="AF2068" s="212">
        <v>1309800</v>
      </c>
    </row>
    <row r="2069" spans="1:33" hidden="1" x14ac:dyDescent="0.25">
      <c r="A2069" s="209">
        <v>123909</v>
      </c>
      <c r="B2069" s="210">
        <v>4</v>
      </c>
      <c r="C2069" s="196" t="s">
        <v>122</v>
      </c>
      <c r="D2069" s="201">
        <v>42571</v>
      </c>
      <c r="E2069" s="196" t="s">
        <v>152</v>
      </c>
      <c r="F2069" s="201">
        <v>44715.875243055554</v>
      </c>
      <c r="G2069" s="196" t="s">
        <v>108</v>
      </c>
      <c r="H2069" s="198" t="s">
        <v>770</v>
      </c>
      <c r="I2069" s="196" t="s">
        <v>3006</v>
      </c>
      <c r="J2069" s="196" t="s">
        <v>101</v>
      </c>
      <c r="L2069" s="200" t="s">
        <v>101</v>
      </c>
      <c r="M2069" s="198" t="s">
        <v>3007</v>
      </c>
      <c r="N2069" s="198" t="s">
        <v>1793</v>
      </c>
      <c r="O2069" s="196" t="s">
        <v>157</v>
      </c>
      <c r="P2069" s="198" t="s">
        <v>158</v>
      </c>
      <c r="Q2069" s="198" t="s">
        <v>1793</v>
      </c>
      <c r="R2069" s="196" t="s">
        <v>47</v>
      </c>
      <c r="S2069" s="196" t="s">
        <v>43</v>
      </c>
      <c r="T2069" s="211">
        <v>4.8</v>
      </c>
      <c r="U2069" s="201">
        <v>44694</v>
      </c>
      <c r="V2069" s="196" t="s">
        <v>1805</v>
      </c>
      <c r="W2069" s="200" t="s">
        <v>93</v>
      </c>
      <c r="X2069" s="196" t="s">
        <v>103</v>
      </c>
      <c r="AA2069" s="196" t="s">
        <v>12457</v>
      </c>
      <c r="AB2069" s="196" t="s">
        <v>12458</v>
      </c>
      <c r="AC2069" s="200">
        <v>3</v>
      </c>
      <c r="AD2069" s="200" t="s">
        <v>8231</v>
      </c>
      <c r="AE2069" s="212">
        <v>238500</v>
      </c>
      <c r="AF2069" s="212">
        <v>238500</v>
      </c>
      <c r="AG2069" s="198" t="s">
        <v>12459</v>
      </c>
    </row>
    <row r="2070" spans="1:33" hidden="1" x14ac:dyDescent="0.25">
      <c r="A2070" s="209">
        <v>123909</v>
      </c>
      <c r="B2070" s="210">
        <v>4</v>
      </c>
      <c r="C2070" s="196" t="s">
        <v>122</v>
      </c>
      <c r="D2070" s="201">
        <v>42571</v>
      </c>
      <c r="E2070" s="196" t="s">
        <v>152</v>
      </c>
      <c r="F2070" s="201">
        <v>44715.875243055554</v>
      </c>
      <c r="G2070" s="196" t="s">
        <v>108</v>
      </c>
      <c r="H2070" s="198" t="s">
        <v>770</v>
      </c>
      <c r="I2070" s="196" t="s">
        <v>3006</v>
      </c>
      <c r="J2070" s="196" t="s">
        <v>101</v>
      </c>
      <c r="L2070" s="200" t="s">
        <v>101</v>
      </c>
      <c r="M2070" s="198" t="s">
        <v>3007</v>
      </c>
      <c r="N2070" s="198" t="s">
        <v>1793</v>
      </c>
      <c r="O2070" s="196" t="s">
        <v>157</v>
      </c>
      <c r="P2070" s="198" t="s">
        <v>158</v>
      </c>
      <c r="Q2070" s="198" t="s">
        <v>1793</v>
      </c>
      <c r="R2070" s="196" t="s">
        <v>47</v>
      </c>
      <c r="S2070" s="196" t="s">
        <v>43</v>
      </c>
      <c r="T2070" s="211">
        <v>4.8</v>
      </c>
      <c r="U2070" s="201">
        <v>44694</v>
      </c>
      <c r="V2070" s="196" t="s">
        <v>1805</v>
      </c>
      <c r="W2070" s="200" t="s">
        <v>93</v>
      </c>
      <c r="X2070" s="196" t="s">
        <v>103</v>
      </c>
      <c r="AA2070" s="196" t="s">
        <v>12460</v>
      </c>
      <c r="AB2070" s="196" t="s">
        <v>12458</v>
      </c>
      <c r="AC2070" s="200">
        <v>8</v>
      </c>
      <c r="AD2070" s="200" t="s">
        <v>8274</v>
      </c>
      <c r="AE2070" s="212">
        <v>1102000</v>
      </c>
      <c r="AF2070" s="212">
        <v>1102000</v>
      </c>
      <c r="AG2070" s="198" t="s">
        <v>12459</v>
      </c>
    </row>
    <row r="2071" spans="1:33" hidden="1" x14ac:dyDescent="0.25">
      <c r="A2071" s="209">
        <v>123913</v>
      </c>
      <c r="B2071" s="210">
        <v>2</v>
      </c>
      <c r="C2071" s="196" t="s">
        <v>97</v>
      </c>
      <c r="D2071" s="201">
        <v>42571</v>
      </c>
      <c r="E2071" s="196" t="s">
        <v>98</v>
      </c>
      <c r="F2071" s="201">
        <v>44132.875057870369</v>
      </c>
      <c r="G2071" s="196" t="s">
        <v>108</v>
      </c>
      <c r="H2071" s="198" t="s">
        <v>460</v>
      </c>
      <c r="I2071" s="196" t="s">
        <v>471</v>
      </c>
      <c r="J2071" s="196" t="s">
        <v>101</v>
      </c>
      <c r="L2071" s="200" t="s">
        <v>101</v>
      </c>
      <c r="M2071" s="198" t="s">
        <v>472</v>
      </c>
      <c r="O2071" s="196" t="s">
        <v>438</v>
      </c>
      <c r="P2071" s="198" t="s">
        <v>473</v>
      </c>
      <c r="R2071" s="196" t="s">
        <v>39</v>
      </c>
      <c r="S2071" s="196" t="s">
        <v>46</v>
      </c>
      <c r="T2071" s="211">
        <v>0.06</v>
      </c>
      <c r="U2071" s="201">
        <v>43504</v>
      </c>
      <c r="W2071" s="200" t="s">
        <v>93</v>
      </c>
      <c r="X2071" s="196" t="s">
        <v>13</v>
      </c>
      <c r="Z2071" s="198" t="s">
        <v>474</v>
      </c>
      <c r="AA2071" s="196" t="s">
        <v>12461</v>
      </c>
      <c r="AC2071" s="200">
        <v>3</v>
      </c>
      <c r="AD2071" s="200" t="s">
        <v>8274</v>
      </c>
      <c r="AE2071" s="212">
        <v>58950</v>
      </c>
      <c r="AF2071" s="212">
        <v>3845826</v>
      </c>
      <c r="AG2071" s="198" t="s">
        <v>475</v>
      </c>
    </row>
    <row r="2072" spans="1:33" x14ac:dyDescent="0.25">
      <c r="A2072" s="209">
        <v>123915</v>
      </c>
      <c r="B2072" s="210">
        <v>4</v>
      </c>
      <c r="C2072" s="196" t="s">
        <v>97</v>
      </c>
      <c r="D2072" s="201">
        <v>42571</v>
      </c>
      <c r="E2072" s="196" t="s">
        <v>152</v>
      </c>
      <c r="F2072" s="201">
        <v>44565.875173611108</v>
      </c>
      <c r="G2072" s="196" t="s">
        <v>108</v>
      </c>
      <c r="H2072" s="198" t="s">
        <v>961</v>
      </c>
      <c r="I2072" s="196" t="s">
        <v>2873</v>
      </c>
      <c r="J2072" s="196" t="s">
        <v>101</v>
      </c>
      <c r="L2072" s="200" t="s">
        <v>101</v>
      </c>
      <c r="M2072" s="198" t="s">
        <v>2874</v>
      </c>
      <c r="N2072" s="198" t="s">
        <v>2875</v>
      </c>
      <c r="O2072" s="196" t="s">
        <v>157</v>
      </c>
      <c r="P2072" s="198" t="s">
        <v>158</v>
      </c>
      <c r="Q2072" s="198" t="s">
        <v>2876</v>
      </c>
      <c r="R2072" s="196" t="s">
        <v>47</v>
      </c>
      <c r="S2072" s="196" t="s">
        <v>46</v>
      </c>
      <c r="T2072" s="211">
        <v>3.92</v>
      </c>
      <c r="U2072" s="201">
        <v>44323</v>
      </c>
      <c r="V2072" s="196" t="s">
        <v>1805</v>
      </c>
      <c r="W2072" s="200" t="s">
        <v>670</v>
      </c>
      <c r="X2072" s="196" t="s">
        <v>13</v>
      </c>
      <c r="Y2072" s="196" t="s">
        <v>31</v>
      </c>
      <c r="AA2072" s="196" t="s">
        <v>12462</v>
      </c>
      <c r="AB2072" s="196" t="s">
        <v>12463</v>
      </c>
      <c r="AC2072" s="200">
        <v>3</v>
      </c>
      <c r="AD2072" s="200" t="s">
        <v>8231</v>
      </c>
      <c r="AE2072" s="212">
        <v>137810</v>
      </c>
      <c r="AF2072" s="212">
        <v>549210</v>
      </c>
      <c r="AG2072" s="198" t="s">
        <v>2877</v>
      </c>
    </row>
    <row r="2073" spans="1:33" x14ac:dyDescent="0.25">
      <c r="A2073" s="209">
        <v>123915</v>
      </c>
      <c r="B2073" s="210">
        <v>4</v>
      </c>
      <c r="C2073" s="196" t="s">
        <v>97</v>
      </c>
      <c r="D2073" s="201">
        <v>42571</v>
      </c>
      <c r="E2073" s="196" t="s">
        <v>152</v>
      </c>
      <c r="F2073" s="201">
        <v>44565.875173611108</v>
      </c>
      <c r="G2073" s="196" t="s">
        <v>108</v>
      </c>
      <c r="H2073" s="198" t="s">
        <v>961</v>
      </c>
      <c r="I2073" s="196" t="s">
        <v>2873</v>
      </c>
      <c r="J2073" s="196" t="s">
        <v>101</v>
      </c>
      <c r="L2073" s="200" t="s">
        <v>101</v>
      </c>
      <c r="M2073" s="198" t="s">
        <v>2874</v>
      </c>
      <c r="N2073" s="198" t="s">
        <v>2875</v>
      </c>
      <c r="O2073" s="196" t="s">
        <v>157</v>
      </c>
      <c r="P2073" s="198" t="s">
        <v>158</v>
      </c>
      <c r="Q2073" s="198" t="s">
        <v>2876</v>
      </c>
      <c r="R2073" s="196" t="s">
        <v>47</v>
      </c>
      <c r="S2073" s="196" t="s">
        <v>46</v>
      </c>
      <c r="T2073" s="211">
        <v>3.92</v>
      </c>
      <c r="U2073" s="201">
        <v>44323</v>
      </c>
      <c r="V2073" s="196" t="s">
        <v>1805</v>
      </c>
      <c r="W2073" s="200" t="s">
        <v>670</v>
      </c>
      <c r="X2073" s="196" t="s">
        <v>13</v>
      </c>
      <c r="Y2073" s="196" t="s">
        <v>31</v>
      </c>
      <c r="AA2073" s="196" t="s">
        <v>12464</v>
      </c>
      <c r="AB2073" s="196" t="s">
        <v>12463</v>
      </c>
      <c r="AC2073" s="200">
        <v>8</v>
      </c>
      <c r="AD2073" s="200" t="s">
        <v>8231</v>
      </c>
      <c r="AE2073" s="212">
        <v>118610</v>
      </c>
      <c r="AF2073" s="212">
        <v>788810</v>
      </c>
      <c r="AG2073" s="198" t="s">
        <v>2877</v>
      </c>
    </row>
    <row r="2074" spans="1:33" hidden="1" x14ac:dyDescent="0.25">
      <c r="A2074" s="209">
        <v>123921</v>
      </c>
      <c r="B2074" s="210">
        <v>1</v>
      </c>
      <c r="C2074" s="196" t="s">
        <v>85</v>
      </c>
      <c r="D2074" s="201">
        <v>42571</v>
      </c>
      <c r="E2074" s="196" t="s">
        <v>98</v>
      </c>
      <c r="F2074" s="201">
        <v>43476</v>
      </c>
      <c r="G2074" s="196" t="s">
        <v>152</v>
      </c>
      <c r="H2074" s="198" t="s">
        <v>347</v>
      </c>
      <c r="I2074" s="196" t="s">
        <v>697</v>
      </c>
      <c r="J2074" s="196" t="s">
        <v>101</v>
      </c>
      <c r="L2074" s="200" t="s">
        <v>101</v>
      </c>
      <c r="M2074" s="198" t="s">
        <v>12465</v>
      </c>
      <c r="O2074" s="196" t="s">
        <v>438</v>
      </c>
      <c r="P2074" s="198" t="s">
        <v>439</v>
      </c>
      <c r="R2074" s="196" t="s">
        <v>39</v>
      </c>
      <c r="S2074" s="196" t="s">
        <v>46</v>
      </c>
      <c r="T2074" s="211">
        <v>0.01</v>
      </c>
      <c r="W2074" s="200" t="s">
        <v>93</v>
      </c>
      <c r="X2074" s="196" t="s">
        <v>13</v>
      </c>
      <c r="Z2074" s="198" t="s">
        <v>699</v>
      </c>
      <c r="AA2074" s="196" t="s">
        <v>12466</v>
      </c>
      <c r="AC2074" s="200">
        <v>3</v>
      </c>
      <c r="AD2074" s="200" t="s">
        <v>8274</v>
      </c>
      <c r="AE2074" s="203" t="s">
        <v>505</v>
      </c>
      <c r="AF2074" s="212">
        <v>440000</v>
      </c>
    </row>
    <row r="2075" spans="1:33" hidden="1" x14ac:dyDescent="0.25">
      <c r="A2075" s="209">
        <v>123926</v>
      </c>
      <c r="B2075" s="210">
        <v>4</v>
      </c>
      <c r="C2075" s="196" t="s">
        <v>122</v>
      </c>
      <c r="D2075" s="201">
        <v>42571</v>
      </c>
      <c r="E2075" s="196" t="s">
        <v>152</v>
      </c>
      <c r="F2075" s="201">
        <v>44715.875231481485</v>
      </c>
      <c r="G2075" s="196" t="s">
        <v>108</v>
      </c>
      <c r="H2075" s="198" t="s">
        <v>893</v>
      </c>
      <c r="I2075" s="196" t="s">
        <v>2767</v>
      </c>
      <c r="J2075" s="196" t="s">
        <v>101</v>
      </c>
      <c r="L2075" s="200" t="s">
        <v>101</v>
      </c>
      <c r="M2075" s="198" t="s">
        <v>2768</v>
      </c>
      <c r="N2075" s="198" t="s">
        <v>2769</v>
      </c>
      <c r="O2075" s="196" t="s">
        <v>157</v>
      </c>
      <c r="P2075" s="198" t="s">
        <v>1794</v>
      </c>
      <c r="Q2075" s="198" t="s">
        <v>2769</v>
      </c>
      <c r="R2075" s="196" t="s">
        <v>47</v>
      </c>
      <c r="S2075" s="196" t="s">
        <v>46</v>
      </c>
      <c r="T2075" s="211">
        <v>3.8</v>
      </c>
      <c r="U2075" s="201">
        <v>44694</v>
      </c>
      <c r="V2075" s="196" t="s">
        <v>2770</v>
      </c>
      <c r="W2075" s="200" t="s">
        <v>670</v>
      </c>
      <c r="X2075" s="196" t="s">
        <v>13</v>
      </c>
      <c r="Y2075" s="196" t="s">
        <v>31</v>
      </c>
      <c r="Z2075" s="198" t="s">
        <v>2771</v>
      </c>
      <c r="AA2075" s="196" t="s">
        <v>12467</v>
      </c>
      <c r="AB2075" s="196" t="s">
        <v>12468</v>
      </c>
      <c r="AC2075" s="200">
        <v>3</v>
      </c>
      <c r="AD2075" s="200" t="s">
        <v>8231</v>
      </c>
      <c r="AE2075" s="212">
        <v>67200</v>
      </c>
      <c r="AF2075" s="212">
        <v>67200</v>
      </c>
      <c r="AG2075" s="198" t="s">
        <v>12469</v>
      </c>
    </row>
    <row r="2076" spans="1:33" hidden="1" x14ac:dyDescent="0.25">
      <c r="A2076" s="209">
        <v>123926</v>
      </c>
      <c r="B2076" s="210">
        <v>4</v>
      </c>
      <c r="C2076" s="196" t="s">
        <v>122</v>
      </c>
      <c r="D2076" s="201">
        <v>42571</v>
      </c>
      <c r="E2076" s="196" t="s">
        <v>152</v>
      </c>
      <c r="F2076" s="201">
        <v>44715.875231481485</v>
      </c>
      <c r="G2076" s="196" t="s">
        <v>108</v>
      </c>
      <c r="H2076" s="198" t="s">
        <v>893</v>
      </c>
      <c r="I2076" s="196" t="s">
        <v>2767</v>
      </c>
      <c r="J2076" s="196" t="s">
        <v>101</v>
      </c>
      <c r="L2076" s="200" t="s">
        <v>101</v>
      </c>
      <c r="M2076" s="198" t="s">
        <v>2768</v>
      </c>
      <c r="N2076" s="198" t="s">
        <v>2769</v>
      </c>
      <c r="O2076" s="196" t="s">
        <v>157</v>
      </c>
      <c r="P2076" s="198" t="s">
        <v>1794</v>
      </c>
      <c r="Q2076" s="198" t="s">
        <v>2769</v>
      </c>
      <c r="R2076" s="196" t="s">
        <v>47</v>
      </c>
      <c r="S2076" s="196" t="s">
        <v>46</v>
      </c>
      <c r="T2076" s="211">
        <v>3.8</v>
      </c>
      <c r="U2076" s="201">
        <v>44694</v>
      </c>
      <c r="V2076" s="196" t="s">
        <v>2770</v>
      </c>
      <c r="W2076" s="200" t="s">
        <v>670</v>
      </c>
      <c r="X2076" s="196" t="s">
        <v>13</v>
      </c>
      <c r="Y2076" s="196" t="s">
        <v>31</v>
      </c>
      <c r="Z2076" s="198" t="s">
        <v>2771</v>
      </c>
      <c r="AA2076" s="196" t="s">
        <v>12470</v>
      </c>
      <c r="AB2076" s="196" t="s">
        <v>12468</v>
      </c>
      <c r="AC2076" s="200">
        <v>3</v>
      </c>
      <c r="AD2076" s="200" t="s">
        <v>8274</v>
      </c>
      <c r="AE2076" s="212">
        <v>200510</v>
      </c>
      <c r="AF2076" s="212">
        <v>200510</v>
      </c>
      <c r="AG2076" s="198" t="s">
        <v>12469</v>
      </c>
    </row>
    <row r="2077" spans="1:33" hidden="1" x14ac:dyDescent="0.25">
      <c r="A2077" s="209">
        <v>123926</v>
      </c>
      <c r="B2077" s="210">
        <v>4</v>
      </c>
      <c r="C2077" s="196" t="s">
        <v>122</v>
      </c>
      <c r="D2077" s="201">
        <v>42571</v>
      </c>
      <c r="E2077" s="196" t="s">
        <v>152</v>
      </c>
      <c r="F2077" s="201">
        <v>44715.875231481485</v>
      </c>
      <c r="G2077" s="196" t="s">
        <v>108</v>
      </c>
      <c r="H2077" s="198" t="s">
        <v>893</v>
      </c>
      <c r="I2077" s="196" t="s">
        <v>2767</v>
      </c>
      <c r="J2077" s="196" t="s">
        <v>101</v>
      </c>
      <c r="L2077" s="200" t="s">
        <v>101</v>
      </c>
      <c r="M2077" s="198" t="s">
        <v>2768</v>
      </c>
      <c r="N2077" s="198" t="s">
        <v>2769</v>
      </c>
      <c r="O2077" s="196" t="s">
        <v>157</v>
      </c>
      <c r="P2077" s="198" t="s">
        <v>1794</v>
      </c>
      <c r="Q2077" s="198" t="s">
        <v>2769</v>
      </c>
      <c r="R2077" s="196" t="s">
        <v>47</v>
      </c>
      <c r="S2077" s="196" t="s">
        <v>46</v>
      </c>
      <c r="T2077" s="211">
        <v>3.8</v>
      </c>
      <c r="U2077" s="201">
        <v>44694</v>
      </c>
      <c r="V2077" s="196" t="s">
        <v>2770</v>
      </c>
      <c r="W2077" s="200" t="s">
        <v>670</v>
      </c>
      <c r="X2077" s="196" t="s">
        <v>13</v>
      </c>
      <c r="Y2077" s="196" t="s">
        <v>31</v>
      </c>
      <c r="Z2077" s="198" t="s">
        <v>2771</v>
      </c>
      <c r="AA2077" s="196" t="s">
        <v>12471</v>
      </c>
      <c r="AB2077" s="196" t="s">
        <v>12468</v>
      </c>
      <c r="AC2077" s="200">
        <v>8</v>
      </c>
      <c r="AD2077" s="200" t="s">
        <v>8231</v>
      </c>
      <c r="AE2077" s="212">
        <v>2361000</v>
      </c>
      <c r="AF2077" s="212">
        <v>2361000</v>
      </c>
      <c r="AG2077" s="198" t="s">
        <v>12469</v>
      </c>
    </row>
    <row r="2078" spans="1:33" hidden="1" x14ac:dyDescent="0.25">
      <c r="A2078" s="209">
        <v>123927</v>
      </c>
      <c r="B2078" s="210">
        <v>4</v>
      </c>
      <c r="C2078" s="196" t="s">
        <v>122</v>
      </c>
      <c r="D2078" s="201">
        <v>42571</v>
      </c>
      <c r="E2078" s="196" t="s">
        <v>152</v>
      </c>
      <c r="F2078" s="201">
        <v>44621.875243055554</v>
      </c>
      <c r="G2078" s="196" t="s">
        <v>510</v>
      </c>
      <c r="H2078" s="198" t="s">
        <v>863</v>
      </c>
      <c r="I2078" s="196" t="s">
        <v>2039</v>
      </c>
      <c r="J2078" s="196" t="s">
        <v>101</v>
      </c>
      <c r="L2078" s="200" t="s">
        <v>101</v>
      </c>
      <c r="M2078" s="198" t="s">
        <v>2040</v>
      </c>
      <c r="N2078" s="198" t="s">
        <v>2041</v>
      </c>
      <c r="O2078" s="196" t="s">
        <v>157</v>
      </c>
      <c r="P2078" s="198" t="s">
        <v>158</v>
      </c>
      <c r="Q2078" s="198" t="s">
        <v>2041</v>
      </c>
      <c r="R2078" s="196" t="s">
        <v>47</v>
      </c>
      <c r="S2078" s="196" t="s">
        <v>43</v>
      </c>
      <c r="T2078" s="211">
        <v>1.02</v>
      </c>
      <c r="U2078" s="201">
        <v>44603</v>
      </c>
      <c r="V2078" s="196" t="s">
        <v>1805</v>
      </c>
      <c r="W2078" s="200" t="s">
        <v>93</v>
      </c>
      <c r="X2078" s="196" t="s">
        <v>103</v>
      </c>
      <c r="Y2078" s="196" t="s">
        <v>32</v>
      </c>
      <c r="AA2078" s="196" t="s">
        <v>12472</v>
      </c>
      <c r="AB2078" s="196" t="s">
        <v>12473</v>
      </c>
      <c r="AC2078" s="200">
        <v>3</v>
      </c>
      <c r="AD2078" s="200" t="s">
        <v>8231</v>
      </c>
      <c r="AE2078" s="212">
        <v>29065</v>
      </c>
      <c r="AF2078" s="212">
        <v>29065</v>
      </c>
      <c r="AG2078" s="198" t="s">
        <v>2042</v>
      </c>
    </row>
    <row r="2079" spans="1:33" hidden="1" x14ac:dyDescent="0.25">
      <c r="A2079" s="209">
        <v>123927</v>
      </c>
      <c r="B2079" s="210">
        <v>4</v>
      </c>
      <c r="C2079" s="196" t="s">
        <v>122</v>
      </c>
      <c r="D2079" s="201">
        <v>42571</v>
      </c>
      <c r="E2079" s="196" t="s">
        <v>152</v>
      </c>
      <c r="F2079" s="201">
        <v>44621.875243055554</v>
      </c>
      <c r="G2079" s="196" t="s">
        <v>510</v>
      </c>
      <c r="H2079" s="198" t="s">
        <v>863</v>
      </c>
      <c r="I2079" s="196" t="s">
        <v>2039</v>
      </c>
      <c r="J2079" s="196" t="s">
        <v>101</v>
      </c>
      <c r="L2079" s="200" t="s">
        <v>101</v>
      </c>
      <c r="M2079" s="198" t="s">
        <v>2040</v>
      </c>
      <c r="N2079" s="198" t="s">
        <v>2041</v>
      </c>
      <c r="O2079" s="196" t="s">
        <v>157</v>
      </c>
      <c r="P2079" s="198" t="s">
        <v>158</v>
      </c>
      <c r="Q2079" s="198" t="s">
        <v>2041</v>
      </c>
      <c r="R2079" s="196" t="s">
        <v>47</v>
      </c>
      <c r="S2079" s="196" t="s">
        <v>43</v>
      </c>
      <c r="T2079" s="211">
        <v>1.02</v>
      </c>
      <c r="U2079" s="201">
        <v>44603</v>
      </c>
      <c r="V2079" s="196" t="s">
        <v>1805</v>
      </c>
      <c r="W2079" s="200" t="s">
        <v>93</v>
      </c>
      <c r="X2079" s="196" t="s">
        <v>103</v>
      </c>
      <c r="Y2079" s="196" t="s">
        <v>32</v>
      </c>
      <c r="AA2079" s="196" t="s">
        <v>12474</v>
      </c>
      <c r="AB2079" s="196" t="s">
        <v>12473</v>
      </c>
      <c r="AC2079" s="200">
        <v>8</v>
      </c>
      <c r="AD2079" s="200" t="s">
        <v>8274</v>
      </c>
      <c r="AE2079" s="212">
        <v>218000</v>
      </c>
      <c r="AF2079" s="212">
        <v>218000</v>
      </c>
      <c r="AG2079" s="198" t="s">
        <v>2042</v>
      </c>
    </row>
    <row r="2080" spans="1:33" hidden="1" x14ac:dyDescent="0.25">
      <c r="A2080" s="209">
        <v>123936</v>
      </c>
      <c r="B2080" s="210">
        <v>4</v>
      </c>
      <c r="C2080" s="196" t="s">
        <v>114</v>
      </c>
      <c r="D2080" s="201">
        <v>42571</v>
      </c>
      <c r="E2080" s="196" t="s">
        <v>152</v>
      </c>
      <c r="F2080" s="201">
        <v>43552.875092592592</v>
      </c>
      <c r="G2080" s="196" t="s">
        <v>170</v>
      </c>
      <c r="H2080" s="198" t="s">
        <v>2853</v>
      </c>
      <c r="I2080" s="196" t="s">
        <v>12475</v>
      </c>
      <c r="J2080" s="196" t="s">
        <v>101</v>
      </c>
      <c r="L2080" s="200" t="s">
        <v>101</v>
      </c>
      <c r="M2080" s="198" t="s">
        <v>12476</v>
      </c>
      <c r="N2080" s="198" t="s">
        <v>12477</v>
      </c>
      <c r="O2080" s="196" t="s">
        <v>157</v>
      </c>
      <c r="P2080" s="198" t="s">
        <v>158</v>
      </c>
      <c r="Q2080" s="198" t="s">
        <v>2856</v>
      </c>
      <c r="R2080" s="196" t="s">
        <v>47</v>
      </c>
      <c r="S2080" s="196" t="s">
        <v>46</v>
      </c>
      <c r="T2080" s="211">
        <v>4.38</v>
      </c>
      <c r="U2080" s="201">
        <v>43140</v>
      </c>
      <c r="V2080" s="196" t="s">
        <v>2036</v>
      </c>
      <c r="W2080" s="200" t="s">
        <v>93</v>
      </c>
      <c r="X2080" s="196" t="s">
        <v>103</v>
      </c>
      <c r="AA2080" s="196" t="s">
        <v>12478</v>
      </c>
      <c r="AB2080" s="196" t="s">
        <v>12479</v>
      </c>
      <c r="AC2080" s="200">
        <v>3</v>
      </c>
      <c r="AD2080" s="200" t="s">
        <v>8231</v>
      </c>
      <c r="AE2080" s="212">
        <v>-14930.55</v>
      </c>
      <c r="AF2080" s="212">
        <v>241863.45</v>
      </c>
      <c r="AG2080" s="198" t="s">
        <v>12480</v>
      </c>
    </row>
    <row r="2081" spans="1:33" hidden="1" x14ac:dyDescent="0.25">
      <c r="A2081" s="209">
        <v>123936</v>
      </c>
      <c r="B2081" s="210">
        <v>4</v>
      </c>
      <c r="C2081" s="196" t="s">
        <v>114</v>
      </c>
      <c r="D2081" s="201">
        <v>42571</v>
      </c>
      <c r="E2081" s="196" t="s">
        <v>152</v>
      </c>
      <c r="F2081" s="201">
        <v>43552.875092592592</v>
      </c>
      <c r="G2081" s="196" t="s">
        <v>170</v>
      </c>
      <c r="H2081" s="198" t="s">
        <v>2853</v>
      </c>
      <c r="I2081" s="196" t="s">
        <v>12475</v>
      </c>
      <c r="J2081" s="196" t="s">
        <v>101</v>
      </c>
      <c r="L2081" s="200" t="s">
        <v>101</v>
      </c>
      <c r="M2081" s="198" t="s">
        <v>12476</v>
      </c>
      <c r="N2081" s="198" t="s">
        <v>12477</v>
      </c>
      <c r="O2081" s="196" t="s">
        <v>157</v>
      </c>
      <c r="P2081" s="198" t="s">
        <v>158</v>
      </c>
      <c r="Q2081" s="198" t="s">
        <v>2856</v>
      </c>
      <c r="R2081" s="196" t="s">
        <v>47</v>
      </c>
      <c r="S2081" s="196" t="s">
        <v>46</v>
      </c>
      <c r="T2081" s="211">
        <v>4.38</v>
      </c>
      <c r="U2081" s="201">
        <v>43140</v>
      </c>
      <c r="V2081" s="196" t="s">
        <v>2036</v>
      </c>
      <c r="W2081" s="200" t="s">
        <v>93</v>
      </c>
      <c r="X2081" s="196" t="s">
        <v>103</v>
      </c>
      <c r="AA2081" s="196" t="s">
        <v>12481</v>
      </c>
      <c r="AB2081" s="196" t="s">
        <v>12479</v>
      </c>
      <c r="AC2081" s="200">
        <v>8</v>
      </c>
      <c r="AD2081" s="200" t="s">
        <v>8231</v>
      </c>
      <c r="AE2081" s="212">
        <v>12920</v>
      </c>
      <c r="AF2081" s="212">
        <v>972495.37</v>
      </c>
      <c r="AG2081" s="198" t="s">
        <v>12480</v>
      </c>
    </row>
    <row r="2082" spans="1:33" hidden="1" x14ac:dyDescent="0.25">
      <c r="A2082" s="209">
        <v>123937</v>
      </c>
      <c r="B2082" s="210">
        <v>4</v>
      </c>
      <c r="C2082" s="196" t="s">
        <v>114</v>
      </c>
      <c r="D2082" s="201">
        <v>42571</v>
      </c>
      <c r="E2082" s="196" t="s">
        <v>152</v>
      </c>
      <c r="F2082" s="201">
        <v>44376</v>
      </c>
      <c r="G2082" s="196" t="s">
        <v>170</v>
      </c>
      <c r="H2082" s="198" t="s">
        <v>88</v>
      </c>
      <c r="I2082" s="196" t="s">
        <v>292</v>
      </c>
      <c r="J2082" s="196" t="s">
        <v>101</v>
      </c>
      <c r="L2082" s="200" t="s">
        <v>101</v>
      </c>
      <c r="M2082" s="198" t="s">
        <v>12482</v>
      </c>
      <c r="N2082" s="198" t="s">
        <v>12483</v>
      </c>
      <c r="O2082" s="196" t="s">
        <v>157</v>
      </c>
      <c r="P2082" s="198" t="s">
        <v>158</v>
      </c>
      <c r="Q2082" s="198" t="s">
        <v>1793</v>
      </c>
      <c r="R2082" s="196" t="s">
        <v>47</v>
      </c>
      <c r="S2082" s="196" t="s">
        <v>46</v>
      </c>
      <c r="T2082" s="211">
        <v>4.5599999999999996</v>
      </c>
      <c r="U2082" s="201">
        <v>42867</v>
      </c>
      <c r="V2082" s="196" t="s">
        <v>1805</v>
      </c>
      <c r="W2082" s="200" t="s">
        <v>670</v>
      </c>
      <c r="X2082" s="196" t="s">
        <v>13</v>
      </c>
      <c r="AA2082" s="196" t="s">
        <v>12484</v>
      </c>
      <c r="AB2082" s="196" t="s">
        <v>12485</v>
      </c>
      <c r="AC2082" s="200">
        <v>3</v>
      </c>
      <c r="AD2082" s="200" t="s">
        <v>8231</v>
      </c>
      <c r="AE2082" s="212">
        <v>-5426.48</v>
      </c>
      <c r="AF2082" s="212">
        <v>500670.52</v>
      </c>
      <c r="AG2082" s="198" t="s">
        <v>12486</v>
      </c>
    </row>
    <row r="2083" spans="1:33" hidden="1" x14ac:dyDescent="0.25">
      <c r="A2083" s="209">
        <v>123937</v>
      </c>
      <c r="B2083" s="210">
        <v>4</v>
      </c>
      <c r="C2083" s="196" t="s">
        <v>114</v>
      </c>
      <c r="D2083" s="201">
        <v>42571</v>
      </c>
      <c r="E2083" s="196" t="s">
        <v>152</v>
      </c>
      <c r="F2083" s="201">
        <v>44376</v>
      </c>
      <c r="G2083" s="196" t="s">
        <v>170</v>
      </c>
      <c r="H2083" s="198" t="s">
        <v>88</v>
      </c>
      <c r="I2083" s="196" t="s">
        <v>292</v>
      </c>
      <c r="J2083" s="196" t="s">
        <v>101</v>
      </c>
      <c r="L2083" s="200" t="s">
        <v>101</v>
      </c>
      <c r="M2083" s="198" t="s">
        <v>12482</v>
      </c>
      <c r="N2083" s="198" t="s">
        <v>12483</v>
      </c>
      <c r="O2083" s="196" t="s">
        <v>157</v>
      </c>
      <c r="P2083" s="198" t="s">
        <v>158</v>
      </c>
      <c r="Q2083" s="198" t="s">
        <v>1793</v>
      </c>
      <c r="R2083" s="196" t="s">
        <v>47</v>
      </c>
      <c r="S2083" s="196" t="s">
        <v>46</v>
      </c>
      <c r="T2083" s="211">
        <v>4.5599999999999996</v>
      </c>
      <c r="U2083" s="201">
        <v>42867</v>
      </c>
      <c r="V2083" s="196" t="s">
        <v>1805</v>
      </c>
      <c r="W2083" s="200" t="s">
        <v>670</v>
      </c>
      <c r="X2083" s="196" t="s">
        <v>13</v>
      </c>
      <c r="AA2083" s="196" t="s">
        <v>12487</v>
      </c>
      <c r="AB2083" s="196" t="s">
        <v>12485</v>
      </c>
      <c r="AC2083" s="200">
        <v>8</v>
      </c>
      <c r="AD2083" s="200" t="s">
        <v>8231</v>
      </c>
      <c r="AE2083" s="212">
        <v>-30487.22</v>
      </c>
      <c r="AF2083" s="212">
        <v>1835743.78</v>
      </c>
      <c r="AG2083" s="198" t="s">
        <v>12486</v>
      </c>
    </row>
    <row r="2084" spans="1:33" hidden="1" x14ac:dyDescent="0.25">
      <c r="A2084" s="209">
        <v>123941</v>
      </c>
      <c r="B2084" s="210">
        <v>4</v>
      </c>
      <c r="C2084" s="196" t="s">
        <v>114</v>
      </c>
      <c r="D2084" s="201">
        <v>42571</v>
      </c>
      <c r="E2084" s="196" t="s">
        <v>152</v>
      </c>
      <c r="F2084" s="201">
        <v>44281</v>
      </c>
      <c r="G2084" s="196" t="s">
        <v>170</v>
      </c>
      <c r="H2084" s="198" t="s">
        <v>88</v>
      </c>
      <c r="I2084" s="196" t="s">
        <v>2581</v>
      </c>
      <c r="J2084" s="196" t="s">
        <v>101</v>
      </c>
      <c r="L2084" s="200" t="s">
        <v>101</v>
      </c>
      <c r="M2084" s="198" t="s">
        <v>12488</v>
      </c>
      <c r="N2084" s="198" t="s">
        <v>12489</v>
      </c>
      <c r="O2084" s="196" t="s">
        <v>157</v>
      </c>
      <c r="P2084" s="198" t="s">
        <v>158</v>
      </c>
      <c r="Q2084" s="198" t="s">
        <v>1793</v>
      </c>
      <c r="R2084" s="196" t="s">
        <v>47</v>
      </c>
      <c r="S2084" s="196" t="s">
        <v>46</v>
      </c>
      <c r="T2084" s="211">
        <v>3.57</v>
      </c>
      <c r="U2084" s="201">
        <v>42867</v>
      </c>
      <c r="V2084" s="196" t="s">
        <v>1805</v>
      </c>
      <c r="W2084" s="200" t="s">
        <v>670</v>
      </c>
      <c r="X2084" s="196" t="s">
        <v>94</v>
      </c>
      <c r="AA2084" s="196" t="s">
        <v>12490</v>
      </c>
      <c r="AB2084" s="196" t="s">
        <v>12491</v>
      </c>
      <c r="AC2084" s="200">
        <v>3</v>
      </c>
      <c r="AD2084" s="200" t="s">
        <v>8231</v>
      </c>
      <c r="AE2084" s="212">
        <v>-9018.4699999999993</v>
      </c>
      <c r="AF2084" s="212">
        <v>537516.53</v>
      </c>
      <c r="AG2084" s="198" t="s">
        <v>12492</v>
      </c>
    </row>
    <row r="2085" spans="1:33" hidden="1" x14ac:dyDescent="0.25">
      <c r="A2085" s="209">
        <v>123941</v>
      </c>
      <c r="B2085" s="210">
        <v>4</v>
      </c>
      <c r="C2085" s="196" t="s">
        <v>114</v>
      </c>
      <c r="D2085" s="201">
        <v>42571</v>
      </c>
      <c r="E2085" s="196" t="s">
        <v>152</v>
      </c>
      <c r="F2085" s="201">
        <v>44281</v>
      </c>
      <c r="G2085" s="196" t="s">
        <v>170</v>
      </c>
      <c r="H2085" s="198" t="s">
        <v>88</v>
      </c>
      <c r="I2085" s="196" t="s">
        <v>2581</v>
      </c>
      <c r="J2085" s="196" t="s">
        <v>101</v>
      </c>
      <c r="L2085" s="200" t="s">
        <v>101</v>
      </c>
      <c r="M2085" s="198" t="s">
        <v>12488</v>
      </c>
      <c r="N2085" s="198" t="s">
        <v>12489</v>
      </c>
      <c r="O2085" s="196" t="s">
        <v>157</v>
      </c>
      <c r="P2085" s="198" t="s">
        <v>158</v>
      </c>
      <c r="Q2085" s="198" t="s">
        <v>1793</v>
      </c>
      <c r="R2085" s="196" t="s">
        <v>47</v>
      </c>
      <c r="S2085" s="196" t="s">
        <v>46</v>
      </c>
      <c r="T2085" s="211">
        <v>3.57</v>
      </c>
      <c r="U2085" s="201">
        <v>42867</v>
      </c>
      <c r="V2085" s="196" t="s">
        <v>1805</v>
      </c>
      <c r="W2085" s="200" t="s">
        <v>670</v>
      </c>
      <c r="X2085" s="196" t="s">
        <v>94</v>
      </c>
      <c r="AA2085" s="196" t="s">
        <v>12493</v>
      </c>
      <c r="AB2085" s="196" t="s">
        <v>12491</v>
      </c>
      <c r="AC2085" s="200">
        <v>8</v>
      </c>
      <c r="AD2085" s="200" t="s">
        <v>8231</v>
      </c>
      <c r="AE2085" s="212">
        <v>-298249.7</v>
      </c>
      <c r="AF2085" s="212">
        <v>2505575.2999999998</v>
      </c>
      <c r="AG2085" s="198" t="s">
        <v>12492</v>
      </c>
    </row>
    <row r="2086" spans="1:33" hidden="1" x14ac:dyDescent="0.25">
      <c r="A2086" s="209">
        <v>123942</v>
      </c>
      <c r="B2086" s="210">
        <v>4</v>
      </c>
      <c r="C2086" s="196" t="s">
        <v>122</v>
      </c>
      <c r="D2086" s="201">
        <v>42571</v>
      </c>
      <c r="E2086" s="196" t="s">
        <v>152</v>
      </c>
      <c r="F2086" s="201">
        <v>44662</v>
      </c>
      <c r="G2086" s="196" t="s">
        <v>161</v>
      </c>
      <c r="H2086" s="198" t="s">
        <v>2044</v>
      </c>
      <c r="I2086" s="196" t="s">
        <v>2045</v>
      </c>
      <c r="J2086" s="196" t="s">
        <v>101</v>
      </c>
      <c r="L2086" s="200" t="s">
        <v>101</v>
      </c>
      <c r="M2086" s="198" t="s">
        <v>2046</v>
      </c>
      <c r="N2086" s="198" t="s">
        <v>2047</v>
      </c>
      <c r="O2086" s="196" t="s">
        <v>157</v>
      </c>
      <c r="P2086" s="198" t="s">
        <v>158</v>
      </c>
      <c r="Q2086" s="198" t="s">
        <v>2047</v>
      </c>
      <c r="R2086" s="196" t="s">
        <v>47</v>
      </c>
      <c r="S2086" s="196" t="s">
        <v>43</v>
      </c>
      <c r="T2086" s="211">
        <v>8.24</v>
      </c>
      <c r="U2086" s="201">
        <v>44603</v>
      </c>
      <c r="V2086" s="196" t="s">
        <v>1867</v>
      </c>
      <c r="W2086" s="200" t="s">
        <v>93</v>
      </c>
      <c r="X2086" s="196" t="s">
        <v>103</v>
      </c>
      <c r="Y2086" s="196" t="s">
        <v>32</v>
      </c>
      <c r="AA2086" s="196" t="s">
        <v>12494</v>
      </c>
      <c r="AB2086" s="196" t="s">
        <v>12495</v>
      </c>
      <c r="AC2086" s="200">
        <v>3</v>
      </c>
      <c r="AD2086" s="200" t="s">
        <v>8231</v>
      </c>
      <c r="AE2086" s="212">
        <v>180600</v>
      </c>
      <c r="AF2086" s="212">
        <v>180600</v>
      </c>
      <c r="AG2086" s="198" t="s">
        <v>1998</v>
      </c>
    </row>
    <row r="2087" spans="1:33" hidden="1" x14ac:dyDescent="0.25">
      <c r="A2087" s="209">
        <v>123942</v>
      </c>
      <c r="B2087" s="210">
        <v>4</v>
      </c>
      <c r="C2087" s="196" t="s">
        <v>122</v>
      </c>
      <c r="D2087" s="201">
        <v>42571</v>
      </c>
      <c r="E2087" s="196" t="s">
        <v>152</v>
      </c>
      <c r="F2087" s="201">
        <v>44662</v>
      </c>
      <c r="G2087" s="196" t="s">
        <v>161</v>
      </c>
      <c r="H2087" s="198" t="s">
        <v>2044</v>
      </c>
      <c r="I2087" s="196" t="s">
        <v>2045</v>
      </c>
      <c r="J2087" s="196" t="s">
        <v>101</v>
      </c>
      <c r="L2087" s="200" t="s">
        <v>101</v>
      </c>
      <c r="M2087" s="198" t="s">
        <v>2046</v>
      </c>
      <c r="N2087" s="198" t="s">
        <v>2047</v>
      </c>
      <c r="O2087" s="196" t="s">
        <v>157</v>
      </c>
      <c r="P2087" s="198" t="s">
        <v>158</v>
      </c>
      <c r="Q2087" s="198" t="s">
        <v>2047</v>
      </c>
      <c r="R2087" s="196" t="s">
        <v>47</v>
      </c>
      <c r="S2087" s="196" t="s">
        <v>43</v>
      </c>
      <c r="T2087" s="211">
        <v>8.24</v>
      </c>
      <c r="U2087" s="201">
        <v>44603</v>
      </c>
      <c r="V2087" s="196" t="s">
        <v>1867</v>
      </c>
      <c r="W2087" s="200" t="s">
        <v>93</v>
      </c>
      <c r="X2087" s="196" t="s">
        <v>103</v>
      </c>
      <c r="Y2087" s="196" t="s">
        <v>32</v>
      </c>
      <c r="AA2087" s="196" t="s">
        <v>12496</v>
      </c>
      <c r="AB2087" s="196" t="s">
        <v>12495</v>
      </c>
      <c r="AC2087" s="200">
        <v>8</v>
      </c>
      <c r="AD2087" s="200" t="s">
        <v>8231</v>
      </c>
      <c r="AE2087" s="212">
        <v>633000</v>
      </c>
      <c r="AF2087" s="212">
        <v>633000</v>
      </c>
      <c r="AG2087" s="198" t="s">
        <v>1998</v>
      </c>
    </row>
    <row r="2088" spans="1:33" hidden="1" x14ac:dyDescent="0.25">
      <c r="A2088" s="209">
        <v>123946</v>
      </c>
      <c r="B2088" s="210">
        <v>4</v>
      </c>
      <c r="C2088" s="196" t="s">
        <v>97</v>
      </c>
      <c r="D2088" s="201">
        <v>42571</v>
      </c>
      <c r="E2088" s="196" t="s">
        <v>152</v>
      </c>
      <c r="F2088" s="201">
        <v>44201</v>
      </c>
      <c r="G2088" s="196" t="s">
        <v>510</v>
      </c>
      <c r="H2088" s="198" t="s">
        <v>88</v>
      </c>
      <c r="I2088" s="196" t="s">
        <v>708</v>
      </c>
      <c r="J2088" s="196" t="s">
        <v>101</v>
      </c>
      <c r="L2088" s="200" t="s">
        <v>101</v>
      </c>
      <c r="M2088" s="198" t="s">
        <v>12497</v>
      </c>
      <c r="N2088" s="198" t="s">
        <v>1793</v>
      </c>
      <c r="O2088" s="196" t="s">
        <v>157</v>
      </c>
      <c r="P2088" s="198" t="s">
        <v>158</v>
      </c>
      <c r="Q2088" s="198" t="s">
        <v>1793</v>
      </c>
      <c r="R2088" s="196" t="s">
        <v>47</v>
      </c>
      <c r="S2088" s="196" t="s">
        <v>46</v>
      </c>
      <c r="T2088" s="211">
        <v>2.57</v>
      </c>
      <c r="U2088" s="201">
        <v>43140</v>
      </c>
      <c r="V2088" s="196" t="s">
        <v>1805</v>
      </c>
      <c r="W2088" s="200" t="s">
        <v>670</v>
      </c>
      <c r="X2088" s="196" t="s">
        <v>13</v>
      </c>
      <c r="AA2088" s="196" t="s">
        <v>12498</v>
      </c>
      <c r="AB2088" s="196" t="s">
        <v>12499</v>
      </c>
      <c r="AC2088" s="200">
        <v>3</v>
      </c>
      <c r="AD2088" s="200" t="s">
        <v>8231</v>
      </c>
      <c r="AE2088" s="203" t="s">
        <v>505</v>
      </c>
      <c r="AF2088" s="212">
        <v>673413</v>
      </c>
      <c r="AG2088" s="198" t="s">
        <v>12500</v>
      </c>
    </row>
    <row r="2089" spans="1:33" hidden="1" x14ac:dyDescent="0.25">
      <c r="A2089" s="209">
        <v>123946</v>
      </c>
      <c r="B2089" s="210">
        <v>4</v>
      </c>
      <c r="C2089" s="196" t="s">
        <v>97</v>
      </c>
      <c r="D2089" s="201">
        <v>42571</v>
      </c>
      <c r="E2089" s="196" t="s">
        <v>152</v>
      </c>
      <c r="F2089" s="201">
        <v>44201</v>
      </c>
      <c r="G2089" s="196" t="s">
        <v>510</v>
      </c>
      <c r="H2089" s="198" t="s">
        <v>88</v>
      </c>
      <c r="I2089" s="196" t="s">
        <v>708</v>
      </c>
      <c r="J2089" s="196" t="s">
        <v>101</v>
      </c>
      <c r="L2089" s="200" t="s">
        <v>101</v>
      </c>
      <c r="M2089" s="198" t="s">
        <v>12497</v>
      </c>
      <c r="N2089" s="198" t="s">
        <v>1793</v>
      </c>
      <c r="O2089" s="196" t="s">
        <v>157</v>
      </c>
      <c r="P2089" s="198" t="s">
        <v>158</v>
      </c>
      <c r="Q2089" s="198" t="s">
        <v>1793</v>
      </c>
      <c r="R2089" s="196" t="s">
        <v>47</v>
      </c>
      <c r="S2089" s="196" t="s">
        <v>46</v>
      </c>
      <c r="T2089" s="211">
        <v>2.57</v>
      </c>
      <c r="U2089" s="201">
        <v>43140</v>
      </c>
      <c r="V2089" s="196" t="s">
        <v>1805</v>
      </c>
      <c r="W2089" s="200" t="s">
        <v>670</v>
      </c>
      <c r="X2089" s="196" t="s">
        <v>13</v>
      </c>
      <c r="AA2089" s="196" t="s">
        <v>12501</v>
      </c>
      <c r="AB2089" s="196" t="s">
        <v>12499</v>
      </c>
      <c r="AC2089" s="200">
        <v>8</v>
      </c>
      <c r="AD2089" s="200" t="s">
        <v>8231</v>
      </c>
      <c r="AE2089" s="203" t="s">
        <v>505</v>
      </c>
      <c r="AF2089" s="212">
        <v>1413504</v>
      </c>
      <c r="AG2089" s="198" t="s">
        <v>12500</v>
      </c>
    </row>
    <row r="2090" spans="1:33" hidden="1" x14ac:dyDescent="0.25">
      <c r="A2090" s="209">
        <v>123948</v>
      </c>
      <c r="B2090" s="210">
        <v>4</v>
      </c>
      <c r="C2090" s="196" t="s">
        <v>85</v>
      </c>
      <c r="D2090" s="201">
        <v>42571</v>
      </c>
      <c r="E2090" s="196" t="s">
        <v>152</v>
      </c>
      <c r="F2090" s="201">
        <v>44600</v>
      </c>
      <c r="G2090" s="196" t="s">
        <v>510</v>
      </c>
      <c r="H2090" s="198" t="s">
        <v>2853</v>
      </c>
      <c r="I2090" s="196" t="s">
        <v>1485</v>
      </c>
      <c r="J2090" s="196" t="s">
        <v>101</v>
      </c>
      <c r="L2090" s="200" t="s">
        <v>101</v>
      </c>
      <c r="M2090" s="198" t="s">
        <v>4114</v>
      </c>
      <c r="N2090" s="198" t="s">
        <v>1793</v>
      </c>
      <c r="O2090" s="196" t="s">
        <v>157</v>
      </c>
      <c r="P2090" s="198" t="s">
        <v>158</v>
      </c>
      <c r="Q2090" s="198" t="s">
        <v>1793</v>
      </c>
      <c r="R2090" s="196" t="s">
        <v>47</v>
      </c>
      <c r="S2090" s="196" t="s">
        <v>43</v>
      </c>
      <c r="T2090" s="211">
        <v>9.77</v>
      </c>
      <c r="V2090" s="196" t="s">
        <v>1805</v>
      </c>
      <c r="W2090" s="200" t="s">
        <v>93</v>
      </c>
      <c r="X2090" s="196" t="s">
        <v>94</v>
      </c>
      <c r="Z2090" s="198" t="s">
        <v>4115</v>
      </c>
      <c r="AA2090" s="196" t="s">
        <v>12502</v>
      </c>
      <c r="AB2090" s="196" t="s">
        <v>12503</v>
      </c>
      <c r="AC2090" s="200">
        <v>3</v>
      </c>
      <c r="AD2090" s="200" t="s">
        <v>8274</v>
      </c>
      <c r="AE2090" s="212">
        <v>5000</v>
      </c>
      <c r="AF2090" s="212">
        <v>5000</v>
      </c>
    </row>
    <row r="2091" spans="1:33" hidden="1" x14ac:dyDescent="0.25">
      <c r="A2091" s="209">
        <v>123949</v>
      </c>
      <c r="B2091" s="210">
        <v>4</v>
      </c>
      <c r="C2091" s="196" t="s">
        <v>122</v>
      </c>
      <c r="D2091" s="201">
        <v>42571</v>
      </c>
      <c r="E2091" s="196" t="s">
        <v>152</v>
      </c>
      <c r="F2091" s="201">
        <v>44715.875277777777</v>
      </c>
      <c r="G2091" s="196" t="s">
        <v>108</v>
      </c>
      <c r="H2091" s="198" t="s">
        <v>331</v>
      </c>
      <c r="I2091" s="196" t="s">
        <v>3009</v>
      </c>
      <c r="J2091" s="196" t="s">
        <v>101</v>
      </c>
      <c r="L2091" s="200" t="s">
        <v>101</v>
      </c>
      <c r="M2091" s="198" t="s">
        <v>3010</v>
      </c>
      <c r="N2091" s="198" t="s">
        <v>2035</v>
      </c>
      <c r="O2091" s="196" t="s">
        <v>157</v>
      </c>
      <c r="P2091" s="198" t="s">
        <v>1794</v>
      </c>
      <c r="Q2091" s="198" t="s">
        <v>2035</v>
      </c>
      <c r="R2091" s="196" t="s">
        <v>47</v>
      </c>
      <c r="S2091" s="196" t="s">
        <v>43</v>
      </c>
      <c r="T2091" s="211">
        <v>7.95</v>
      </c>
      <c r="U2091" s="201">
        <v>44694</v>
      </c>
      <c r="V2091" s="196" t="s">
        <v>2036</v>
      </c>
      <c r="W2091" s="200" t="s">
        <v>93</v>
      </c>
      <c r="X2091" s="196" t="s">
        <v>103</v>
      </c>
      <c r="Y2091" s="196" t="s">
        <v>32</v>
      </c>
      <c r="Z2091" s="198" t="s">
        <v>3011</v>
      </c>
      <c r="AA2091" s="196" t="s">
        <v>12504</v>
      </c>
      <c r="AB2091" s="196" t="s">
        <v>12505</v>
      </c>
      <c r="AC2091" s="200">
        <v>3</v>
      </c>
      <c r="AD2091" s="200" t="s">
        <v>8231</v>
      </c>
      <c r="AE2091" s="212">
        <v>202700</v>
      </c>
      <c r="AF2091" s="212">
        <v>202700</v>
      </c>
      <c r="AG2091" s="198" t="s">
        <v>12506</v>
      </c>
    </row>
    <row r="2092" spans="1:33" hidden="1" x14ac:dyDescent="0.25">
      <c r="A2092" s="209">
        <v>123949</v>
      </c>
      <c r="B2092" s="210">
        <v>4</v>
      </c>
      <c r="C2092" s="196" t="s">
        <v>122</v>
      </c>
      <c r="D2092" s="201">
        <v>42571</v>
      </c>
      <c r="E2092" s="196" t="s">
        <v>152</v>
      </c>
      <c r="F2092" s="201">
        <v>44715.875277777777</v>
      </c>
      <c r="G2092" s="196" t="s">
        <v>108</v>
      </c>
      <c r="H2092" s="198" t="s">
        <v>331</v>
      </c>
      <c r="I2092" s="196" t="s">
        <v>3009</v>
      </c>
      <c r="J2092" s="196" t="s">
        <v>101</v>
      </c>
      <c r="L2092" s="200" t="s">
        <v>101</v>
      </c>
      <c r="M2092" s="198" t="s">
        <v>3010</v>
      </c>
      <c r="N2092" s="198" t="s">
        <v>2035</v>
      </c>
      <c r="O2092" s="196" t="s">
        <v>157</v>
      </c>
      <c r="P2092" s="198" t="s">
        <v>1794</v>
      </c>
      <c r="Q2092" s="198" t="s">
        <v>2035</v>
      </c>
      <c r="R2092" s="196" t="s">
        <v>47</v>
      </c>
      <c r="S2092" s="196" t="s">
        <v>43</v>
      </c>
      <c r="T2092" s="211">
        <v>7.95</v>
      </c>
      <c r="U2092" s="201">
        <v>44694</v>
      </c>
      <c r="V2092" s="196" t="s">
        <v>2036</v>
      </c>
      <c r="W2092" s="200" t="s">
        <v>93</v>
      </c>
      <c r="X2092" s="196" t="s">
        <v>103</v>
      </c>
      <c r="Y2092" s="196" t="s">
        <v>32</v>
      </c>
      <c r="Z2092" s="198" t="s">
        <v>3011</v>
      </c>
      <c r="AA2092" s="196" t="s">
        <v>12507</v>
      </c>
      <c r="AB2092" s="196" t="s">
        <v>12505</v>
      </c>
      <c r="AC2092" s="200">
        <v>3</v>
      </c>
      <c r="AD2092" s="200" t="s">
        <v>8274</v>
      </c>
      <c r="AE2092" s="212">
        <v>129000</v>
      </c>
      <c r="AF2092" s="212">
        <v>129000</v>
      </c>
      <c r="AG2092" s="198" t="s">
        <v>12506</v>
      </c>
    </row>
    <row r="2093" spans="1:33" hidden="1" x14ac:dyDescent="0.25">
      <c r="A2093" s="209">
        <v>123949</v>
      </c>
      <c r="B2093" s="210">
        <v>4</v>
      </c>
      <c r="C2093" s="196" t="s">
        <v>122</v>
      </c>
      <c r="D2093" s="201">
        <v>42571</v>
      </c>
      <c r="E2093" s="196" t="s">
        <v>152</v>
      </c>
      <c r="F2093" s="201">
        <v>44715.875277777777</v>
      </c>
      <c r="G2093" s="196" t="s">
        <v>108</v>
      </c>
      <c r="H2093" s="198" t="s">
        <v>331</v>
      </c>
      <c r="I2093" s="196" t="s">
        <v>3009</v>
      </c>
      <c r="J2093" s="196" t="s">
        <v>101</v>
      </c>
      <c r="L2093" s="200" t="s">
        <v>101</v>
      </c>
      <c r="M2093" s="198" t="s">
        <v>3010</v>
      </c>
      <c r="N2093" s="198" t="s">
        <v>2035</v>
      </c>
      <c r="O2093" s="196" t="s">
        <v>157</v>
      </c>
      <c r="P2093" s="198" t="s">
        <v>1794</v>
      </c>
      <c r="Q2093" s="198" t="s">
        <v>2035</v>
      </c>
      <c r="R2093" s="196" t="s">
        <v>47</v>
      </c>
      <c r="S2093" s="196" t="s">
        <v>43</v>
      </c>
      <c r="T2093" s="211">
        <v>7.95</v>
      </c>
      <c r="U2093" s="201">
        <v>44694</v>
      </c>
      <c r="V2093" s="196" t="s">
        <v>2036</v>
      </c>
      <c r="W2093" s="200" t="s">
        <v>93</v>
      </c>
      <c r="X2093" s="196" t="s">
        <v>103</v>
      </c>
      <c r="Y2093" s="196" t="s">
        <v>32</v>
      </c>
      <c r="Z2093" s="198" t="s">
        <v>3011</v>
      </c>
      <c r="AA2093" s="196" t="s">
        <v>12508</v>
      </c>
      <c r="AB2093" s="196" t="s">
        <v>12505</v>
      </c>
      <c r="AC2093" s="200">
        <v>8</v>
      </c>
      <c r="AD2093" s="200" t="s">
        <v>8274</v>
      </c>
      <c r="AE2093" s="212">
        <v>724000</v>
      </c>
      <c r="AF2093" s="212">
        <v>724000</v>
      </c>
      <c r="AG2093" s="198" t="s">
        <v>12506</v>
      </c>
    </row>
    <row r="2094" spans="1:33" ht="36" hidden="1" x14ac:dyDescent="0.25">
      <c r="A2094" s="209">
        <v>123950</v>
      </c>
      <c r="B2094" s="210">
        <v>4</v>
      </c>
      <c r="C2094" s="196" t="s">
        <v>122</v>
      </c>
      <c r="D2094" s="201">
        <v>42571</v>
      </c>
      <c r="E2094" s="196" t="s">
        <v>152</v>
      </c>
      <c r="F2094" s="201">
        <v>44715.875277777777</v>
      </c>
      <c r="G2094" s="196" t="s">
        <v>108</v>
      </c>
      <c r="H2094" s="198" t="s">
        <v>331</v>
      </c>
      <c r="I2094" s="196" t="s">
        <v>3009</v>
      </c>
      <c r="J2094" s="196" t="s">
        <v>101</v>
      </c>
      <c r="L2094" s="200" t="s">
        <v>101</v>
      </c>
      <c r="M2094" s="198" t="s">
        <v>3013</v>
      </c>
      <c r="N2094" s="198" t="s">
        <v>2035</v>
      </c>
      <c r="O2094" s="196" t="s">
        <v>157</v>
      </c>
      <c r="P2094" s="198" t="s">
        <v>158</v>
      </c>
      <c r="Q2094" s="198" t="s">
        <v>2035</v>
      </c>
      <c r="R2094" s="196" t="s">
        <v>47</v>
      </c>
      <c r="S2094" s="196" t="s">
        <v>43</v>
      </c>
      <c r="T2094" s="211">
        <v>4.45</v>
      </c>
      <c r="U2094" s="201">
        <v>44694</v>
      </c>
      <c r="V2094" s="196" t="s">
        <v>2036</v>
      </c>
      <c r="W2094" s="200" t="s">
        <v>93</v>
      </c>
      <c r="X2094" s="196" t="s">
        <v>103</v>
      </c>
      <c r="Y2094" s="196" t="s">
        <v>32</v>
      </c>
      <c r="Z2094" s="198" t="s">
        <v>3014</v>
      </c>
      <c r="AA2094" s="196" t="s">
        <v>12509</v>
      </c>
      <c r="AB2094" s="196" t="s">
        <v>12510</v>
      </c>
      <c r="AC2094" s="200">
        <v>3</v>
      </c>
      <c r="AD2094" s="200" t="s">
        <v>8231</v>
      </c>
      <c r="AE2094" s="212">
        <v>182700</v>
      </c>
      <c r="AF2094" s="212">
        <v>182700</v>
      </c>
      <c r="AG2094" s="198" t="s">
        <v>12506</v>
      </c>
    </row>
    <row r="2095" spans="1:33" ht="36" hidden="1" x14ac:dyDescent="0.25">
      <c r="A2095" s="209">
        <v>123950</v>
      </c>
      <c r="B2095" s="210">
        <v>4</v>
      </c>
      <c r="C2095" s="196" t="s">
        <v>122</v>
      </c>
      <c r="D2095" s="201">
        <v>42571</v>
      </c>
      <c r="E2095" s="196" t="s">
        <v>152</v>
      </c>
      <c r="F2095" s="201">
        <v>44715.875277777777</v>
      </c>
      <c r="G2095" s="196" t="s">
        <v>108</v>
      </c>
      <c r="H2095" s="198" t="s">
        <v>331</v>
      </c>
      <c r="I2095" s="196" t="s">
        <v>3009</v>
      </c>
      <c r="J2095" s="196" t="s">
        <v>101</v>
      </c>
      <c r="L2095" s="200" t="s">
        <v>101</v>
      </c>
      <c r="M2095" s="198" t="s">
        <v>3013</v>
      </c>
      <c r="N2095" s="198" t="s">
        <v>2035</v>
      </c>
      <c r="O2095" s="196" t="s">
        <v>157</v>
      </c>
      <c r="P2095" s="198" t="s">
        <v>158</v>
      </c>
      <c r="Q2095" s="198" t="s">
        <v>2035</v>
      </c>
      <c r="R2095" s="196" t="s">
        <v>47</v>
      </c>
      <c r="S2095" s="196" t="s">
        <v>43</v>
      </c>
      <c r="T2095" s="211">
        <v>4.45</v>
      </c>
      <c r="U2095" s="201">
        <v>44694</v>
      </c>
      <c r="V2095" s="196" t="s">
        <v>2036</v>
      </c>
      <c r="W2095" s="200" t="s">
        <v>93</v>
      </c>
      <c r="X2095" s="196" t="s">
        <v>103</v>
      </c>
      <c r="Y2095" s="196" t="s">
        <v>32</v>
      </c>
      <c r="Z2095" s="198" t="s">
        <v>3014</v>
      </c>
      <c r="AA2095" s="196" t="s">
        <v>12511</v>
      </c>
      <c r="AB2095" s="196" t="s">
        <v>12510</v>
      </c>
      <c r="AC2095" s="200">
        <v>3</v>
      </c>
      <c r="AD2095" s="200" t="s">
        <v>8274</v>
      </c>
      <c r="AE2095" s="212">
        <v>462000</v>
      </c>
      <c r="AF2095" s="212">
        <v>462000</v>
      </c>
      <c r="AG2095" s="198" t="s">
        <v>12506</v>
      </c>
    </row>
    <row r="2096" spans="1:33" ht="36" hidden="1" x14ac:dyDescent="0.25">
      <c r="A2096" s="209">
        <v>123950</v>
      </c>
      <c r="B2096" s="210">
        <v>4</v>
      </c>
      <c r="C2096" s="196" t="s">
        <v>122</v>
      </c>
      <c r="D2096" s="201">
        <v>42571</v>
      </c>
      <c r="E2096" s="196" t="s">
        <v>152</v>
      </c>
      <c r="F2096" s="201">
        <v>44715.875277777777</v>
      </c>
      <c r="G2096" s="196" t="s">
        <v>108</v>
      </c>
      <c r="H2096" s="198" t="s">
        <v>331</v>
      </c>
      <c r="I2096" s="196" t="s">
        <v>3009</v>
      </c>
      <c r="J2096" s="196" t="s">
        <v>101</v>
      </c>
      <c r="L2096" s="200" t="s">
        <v>101</v>
      </c>
      <c r="M2096" s="198" t="s">
        <v>3013</v>
      </c>
      <c r="N2096" s="198" t="s">
        <v>2035</v>
      </c>
      <c r="O2096" s="196" t="s">
        <v>157</v>
      </c>
      <c r="P2096" s="198" t="s">
        <v>158</v>
      </c>
      <c r="Q2096" s="198" t="s">
        <v>2035</v>
      </c>
      <c r="R2096" s="196" t="s">
        <v>47</v>
      </c>
      <c r="S2096" s="196" t="s">
        <v>43</v>
      </c>
      <c r="T2096" s="211">
        <v>4.45</v>
      </c>
      <c r="U2096" s="201">
        <v>44694</v>
      </c>
      <c r="V2096" s="196" t="s">
        <v>2036</v>
      </c>
      <c r="W2096" s="200" t="s">
        <v>93</v>
      </c>
      <c r="X2096" s="196" t="s">
        <v>103</v>
      </c>
      <c r="Y2096" s="196" t="s">
        <v>32</v>
      </c>
      <c r="Z2096" s="198" t="s">
        <v>3014</v>
      </c>
      <c r="AA2096" s="196" t="s">
        <v>12512</v>
      </c>
      <c r="AB2096" s="196" t="s">
        <v>12510</v>
      </c>
      <c r="AC2096" s="200">
        <v>8</v>
      </c>
      <c r="AD2096" s="200" t="s">
        <v>8274</v>
      </c>
      <c r="AE2096" s="212">
        <v>411000</v>
      </c>
      <c r="AF2096" s="212">
        <v>411000</v>
      </c>
      <c r="AG2096" s="198" t="s">
        <v>12506</v>
      </c>
    </row>
    <row r="2097" spans="1:33" hidden="1" x14ac:dyDescent="0.25">
      <c r="A2097" s="209">
        <v>123952</v>
      </c>
      <c r="B2097" s="210">
        <v>4</v>
      </c>
      <c r="C2097" s="196" t="s">
        <v>85</v>
      </c>
      <c r="D2097" s="201">
        <v>42571</v>
      </c>
      <c r="E2097" s="196" t="s">
        <v>152</v>
      </c>
      <c r="F2097" s="201">
        <v>44690</v>
      </c>
      <c r="G2097" s="196" t="s">
        <v>510</v>
      </c>
      <c r="H2097" s="198" t="s">
        <v>2044</v>
      </c>
      <c r="I2097" s="196" t="s">
        <v>1558</v>
      </c>
      <c r="J2097" s="196" t="s">
        <v>101</v>
      </c>
      <c r="L2097" s="200" t="s">
        <v>101</v>
      </c>
      <c r="M2097" s="198" t="s">
        <v>3196</v>
      </c>
      <c r="N2097" s="198" t="s">
        <v>3197</v>
      </c>
      <c r="O2097" s="196" t="s">
        <v>157</v>
      </c>
      <c r="P2097" s="198" t="s">
        <v>158</v>
      </c>
      <c r="Q2097" s="198" t="s">
        <v>3197</v>
      </c>
      <c r="R2097" s="196" t="s">
        <v>47</v>
      </c>
      <c r="S2097" s="196" t="s">
        <v>43</v>
      </c>
      <c r="T2097" s="211">
        <v>5.0599999999999996</v>
      </c>
      <c r="U2097" s="201">
        <v>44729</v>
      </c>
      <c r="V2097" s="196" t="s">
        <v>2036</v>
      </c>
      <c r="W2097" s="200" t="s">
        <v>93</v>
      </c>
      <c r="X2097" s="196" t="s">
        <v>103</v>
      </c>
      <c r="AA2097" s="196" t="s">
        <v>12513</v>
      </c>
      <c r="AB2097" s="196" t="s">
        <v>12514</v>
      </c>
      <c r="AC2097" s="200">
        <v>3</v>
      </c>
      <c r="AD2097" s="200" t="s">
        <v>8231</v>
      </c>
      <c r="AE2097" s="212">
        <v>176100</v>
      </c>
      <c r="AF2097" s="212">
        <v>176100</v>
      </c>
    </row>
    <row r="2098" spans="1:33" hidden="1" x14ac:dyDescent="0.25">
      <c r="A2098" s="209">
        <v>123952</v>
      </c>
      <c r="B2098" s="210">
        <v>4</v>
      </c>
      <c r="C2098" s="196" t="s">
        <v>85</v>
      </c>
      <c r="D2098" s="201">
        <v>42571</v>
      </c>
      <c r="E2098" s="196" t="s">
        <v>152</v>
      </c>
      <c r="F2098" s="201">
        <v>44690</v>
      </c>
      <c r="G2098" s="196" t="s">
        <v>510</v>
      </c>
      <c r="H2098" s="198" t="s">
        <v>2044</v>
      </c>
      <c r="I2098" s="196" t="s">
        <v>1558</v>
      </c>
      <c r="J2098" s="196" t="s">
        <v>101</v>
      </c>
      <c r="L2098" s="200" t="s">
        <v>101</v>
      </c>
      <c r="M2098" s="198" t="s">
        <v>3196</v>
      </c>
      <c r="N2098" s="198" t="s">
        <v>3197</v>
      </c>
      <c r="O2098" s="196" t="s">
        <v>157</v>
      </c>
      <c r="P2098" s="198" t="s">
        <v>158</v>
      </c>
      <c r="Q2098" s="198" t="s">
        <v>3197</v>
      </c>
      <c r="R2098" s="196" t="s">
        <v>47</v>
      </c>
      <c r="S2098" s="196" t="s">
        <v>43</v>
      </c>
      <c r="T2098" s="211">
        <v>5.0599999999999996</v>
      </c>
      <c r="U2098" s="201">
        <v>44729</v>
      </c>
      <c r="V2098" s="196" t="s">
        <v>2036</v>
      </c>
      <c r="W2098" s="200" t="s">
        <v>93</v>
      </c>
      <c r="X2098" s="196" t="s">
        <v>103</v>
      </c>
      <c r="AA2098" s="196" t="s">
        <v>12515</v>
      </c>
      <c r="AB2098" s="196" t="s">
        <v>12514</v>
      </c>
      <c r="AC2098" s="200">
        <v>8</v>
      </c>
      <c r="AD2098" s="200" t="s">
        <v>8231</v>
      </c>
      <c r="AE2098" s="212">
        <v>1035100</v>
      </c>
      <c r="AF2098" s="212">
        <v>1035100</v>
      </c>
    </row>
    <row r="2099" spans="1:33" hidden="1" x14ac:dyDescent="0.25">
      <c r="A2099" s="209">
        <v>123954</v>
      </c>
      <c r="B2099" s="210">
        <v>4</v>
      </c>
      <c r="C2099" s="196" t="s">
        <v>85</v>
      </c>
      <c r="D2099" s="201">
        <v>42571</v>
      </c>
      <c r="E2099" s="196" t="s">
        <v>152</v>
      </c>
      <c r="F2099" s="201">
        <v>44721</v>
      </c>
      <c r="G2099" s="196" t="s">
        <v>87</v>
      </c>
      <c r="H2099" s="198" t="s">
        <v>88</v>
      </c>
      <c r="I2099" s="196" t="s">
        <v>436</v>
      </c>
      <c r="J2099" s="196" t="s">
        <v>101</v>
      </c>
      <c r="L2099" s="200" t="s">
        <v>101</v>
      </c>
      <c r="M2099" s="198" t="s">
        <v>3465</v>
      </c>
      <c r="N2099" s="198" t="s">
        <v>3466</v>
      </c>
      <c r="O2099" s="196" t="s">
        <v>157</v>
      </c>
      <c r="P2099" s="198" t="s">
        <v>1794</v>
      </c>
      <c r="Q2099" s="198" t="s">
        <v>1793</v>
      </c>
      <c r="R2099" s="196" t="s">
        <v>47</v>
      </c>
      <c r="S2099" s="196" t="s">
        <v>43</v>
      </c>
      <c r="T2099" s="211">
        <v>2.34</v>
      </c>
      <c r="U2099" s="201">
        <v>44792</v>
      </c>
      <c r="V2099" s="196" t="s">
        <v>1805</v>
      </c>
      <c r="W2099" s="200" t="s">
        <v>670</v>
      </c>
      <c r="X2099" s="196" t="s">
        <v>13</v>
      </c>
      <c r="Z2099" s="198" t="s">
        <v>3467</v>
      </c>
      <c r="AA2099" s="196" t="s">
        <v>12516</v>
      </c>
      <c r="AB2099" s="196" t="s">
        <v>12517</v>
      </c>
      <c r="AC2099" s="200">
        <v>3</v>
      </c>
      <c r="AD2099" s="200" t="s">
        <v>8274</v>
      </c>
      <c r="AE2099" s="212">
        <v>5000</v>
      </c>
      <c r="AF2099" s="212">
        <v>5000</v>
      </c>
    </row>
    <row r="2100" spans="1:33" hidden="1" x14ac:dyDescent="0.25">
      <c r="A2100" s="209">
        <v>124012</v>
      </c>
      <c r="B2100" s="210">
        <v>2</v>
      </c>
      <c r="C2100" s="196" t="s">
        <v>122</v>
      </c>
      <c r="D2100" s="201">
        <v>42572</v>
      </c>
      <c r="E2100" s="196" t="s">
        <v>143</v>
      </c>
      <c r="F2100" s="201">
        <v>44715.875439814816</v>
      </c>
      <c r="G2100" s="196" t="s">
        <v>108</v>
      </c>
      <c r="H2100" s="198" t="s">
        <v>128</v>
      </c>
      <c r="I2100" s="196" t="s">
        <v>1001</v>
      </c>
      <c r="K2100" s="196" t="s">
        <v>1002</v>
      </c>
      <c r="L2100" s="200" t="s">
        <v>183</v>
      </c>
      <c r="M2100" s="198" t="s">
        <v>1003</v>
      </c>
      <c r="O2100" s="196" t="s">
        <v>40</v>
      </c>
      <c r="P2100" s="198" t="s">
        <v>166</v>
      </c>
      <c r="R2100" s="196" t="s">
        <v>39</v>
      </c>
      <c r="S2100" s="196" t="s">
        <v>45</v>
      </c>
      <c r="T2100" s="211">
        <v>0.01</v>
      </c>
      <c r="U2100" s="201">
        <v>44694</v>
      </c>
      <c r="W2100" s="200" t="s">
        <v>93</v>
      </c>
      <c r="X2100" s="196" t="s">
        <v>186</v>
      </c>
      <c r="Z2100" s="198" t="s">
        <v>1004</v>
      </c>
      <c r="AA2100" s="196" t="s">
        <v>12518</v>
      </c>
      <c r="AC2100" s="200">
        <v>0</v>
      </c>
      <c r="AD2100" s="200" t="s">
        <v>8250</v>
      </c>
      <c r="AE2100" s="212">
        <v>17183.14</v>
      </c>
      <c r="AF2100" s="212">
        <v>152657.4</v>
      </c>
      <c r="AG2100" s="198" t="s">
        <v>8206</v>
      </c>
    </row>
    <row r="2101" spans="1:33" hidden="1" x14ac:dyDescent="0.25">
      <c r="A2101" s="209">
        <v>124012</v>
      </c>
      <c r="B2101" s="210">
        <v>2</v>
      </c>
      <c r="C2101" s="196" t="s">
        <v>122</v>
      </c>
      <c r="D2101" s="201">
        <v>42572</v>
      </c>
      <c r="E2101" s="196" t="s">
        <v>143</v>
      </c>
      <c r="F2101" s="201">
        <v>44715.875439814816</v>
      </c>
      <c r="G2101" s="196" t="s">
        <v>108</v>
      </c>
      <c r="H2101" s="198" t="s">
        <v>128</v>
      </c>
      <c r="I2101" s="196" t="s">
        <v>1001</v>
      </c>
      <c r="K2101" s="196" t="s">
        <v>1002</v>
      </c>
      <c r="L2101" s="200" t="s">
        <v>183</v>
      </c>
      <c r="M2101" s="198" t="s">
        <v>1003</v>
      </c>
      <c r="O2101" s="196" t="s">
        <v>40</v>
      </c>
      <c r="P2101" s="198" t="s">
        <v>166</v>
      </c>
      <c r="R2101" s="196" t="s">
        <v>39</v>
      </c>
      <c r="S2101" s="196" t="s">
        <v>45</v>
      </c>
      <c r="T2101" s="211">
        <v>0.01</v>
      </c>
      <c r="U2101" s="201">
        <v>44694</v>
      </c>
      <c r="W2101" s="200" t="s">
        <v>93</v>
      </c>
      <c r="X2101" s="196" t="s">
        <v>186</v>
      </c>
      <c r="Z2101" s="198" t="s">
        <v>1004</v>
      </c>
      <c r="AA2101" s="196" t="s">
        <v>12519</v>
      </c>
      <c r="AC2101" s="200">
        <v>1</v>
      </c>
      <c r="AD2101" s="200" t="s">
        <v>8250</v>
      </c>
      <c r="AE2101" s="203" t="s">
        <v>505</v>
      </c>
      <c r="AF2101" s="212">
        <v>29590</v>
      </c>
      <c r="AG2101" s="198" t="s">
        <v>8206</v>
      </c>
    </row>
    <row r="2102" spans="1:33" hidden="1" x14ac:dyDescent="0.25">
      <c r="A2102" s="209">
        <v>124012</v>
      </c>
      <c r="B2102" s="210">
        <v>2</v>
      </c>
      <c r="C2102" s="196" t="s">
        <v>122</v>
      </c>
      <c r="D2102" s="201">
        <v>42572</v>
      </c>
      <c r="E2102" s="196" t="s">
        <v>143</v>
      </c>
      <c r="F2102" s="201">
        <v>44715.875439814816</v>
      </c>
      <c r="G2102" s="196" t="s">
        <v>108</v>
      </c>
      <c r="H2102" s="198" t="s">
        <v>128</v>
      </c>
      <c r="I2102" s="196" t="s">
        <v>1001</v>
      </c>
      <c r="K2102" s="196" t="s">
        <v>1002</v>
      </c>
      <c r="L2102" s="200" t="s">
        <v>183</v>
      </c>
      <c r="M2102" s="198" t="s">
        <v>1003</v>
      </c>
      <c r="O2102" s="196" t="s">
        <v>40</v>
      </c>
      <c r="P2102" s="198" t="s">
        <v>166</v>
      </c>
      <c r="R2102" s="196" t="s">
        <v>39</v>
      </c>
      <c r="S2102" s="196" t="s">
        <v>45</v>
      </c>
      <c r="T2102" s="211">
        <v>0.01</v>
      </c>
      <c r="U2102" s="201">
        <v>44694</v>
      </c>
      <c r="W2102" s="200" t="s">
        <v>93</v>
      </c>
      <c r="X2102" s="196" t="s">
        <v>186</v>
      </c>
      <c r="Z2102" s="198" t="s">
        <v>1004</v>
      </c>
      <c r="AA2102" s="196" t="s">
        <v>12520</v>
      </c>
      <c r="AC2102" s="200">
        <v>2</v>
      </c>
      <c r="AD2102" s="200" t="s">
        <v>8250</v>
      </c>
      <c r="AE2102" s="203" t="s">
        <v>505</v>
      </c>
      <c r="AF2102" s="212">
        <v>99135</v>
      </c>
      <c r="AG2102" s="198" t="s">
        <v>8206</v>
      </c>
    </row>
    <row r="2103" spans="1:33" hidden="1" x14ac:dyDescent="0.25">
      <c r="A2103" s="209">
        <v>124012</v>
      </c>
      <c r="B2103" s="210">
        <v>2</v>
      </c>
      <c r="C2103" s="196" t="s">
        <v>122</v>
      </c>
      <c r="D2103" s="201">
        <v>42572</v>
      </c>
      <c r="E2103" s="196" t="s">
        <v>143</v>
      </c>
      <c r="F2103" s="201">
        <v>44715.875439814816</v>
      </c>
      <c r="G2103" s="196" t="s">
        <v>108</v>
      </c>
      <c r="H2103" s="198" t="s">
        <v>128</v>
      </c>
      <c r="I2103" s="196" t="s">
        <v>1001</v>
      </c>
      <c r="K2103" s="196" t="s">
        <v>1002</v>
      </c>
      <c r="L2103" s="200" t="s">
        <v>183</v>
      </c>
      <c r="M2103" s="198" t="s">
        <v>1003</v>
      </c>
      <c r="O2103" s="196" t="s">
        <v>40</v>
      </c>
      <c r="P2103" s="198" t="s">
        <v>166</v>
      </c>
      <c r="R2103" s="196" t="s">
        <v>39</v>
      </c>
      <c r="S2103" s="196" t="s">
        <v>45</v>
      </c>
      <c r="T2103" s="211">
        <v>0.01</v>
      </c>
      <c r="U2103" s="201">
        <v>44694</v>
      </c>
      <c r="W2103" s="200" t="s">
        <v>93</v>
      </c>
      <c r="X2103" s="196" t="s">
        <v>186</v>
      </c>
      <c r="Z2103" s="198" t="s">
        <v>1004</v>
      </c>
      <c r="AA2103" s="196" t="s">
        <v>12521</v>
      </c>
      <c r="AC2103" s="200">
        <v>3</v>
      </c>
      <c r="AD2103" s="200" t="s">
        <v>8250</v>
      </c>
      <c r="AE2103" s="203" t="s">
        <v>505</v>
      </c>
      <c r="AF2103" s="212">
        <v>1126891.8600000001</v>
      </c>
      <c r="AG2103" s="198" t="s">
        <v>8206</v>
      </c>
    </row>
    <row r="2104" spans="1:33" hidden="1" x14ac:dyDescent="0.25">
      <c r="A2104" s="209">
        <v>124013</v>
      </c>
      <c r="B2104" s="210">
        <v>2</v>
      </c>
      <c r="C2104" s="196" t="s">
        <v>122</v>
      </c>
      <c r="D2104" s="201">
        <v>42572</v>
      </c>
      <c r="E2104" s="196" t="s">
        <v>143</v>
      </c>
      <c r="F2104" s="201">
        <v>44449</v>
      </c>
      <c r="G2104" s="196" t="s">
        <v>235</v>
      </c>
      <c r="H2104" s="198" t="s">
        <v>128</v>
      </c>
      <c r="I2104" s="196" t="s">
        <v>603</v>
      </c>
      <c r="J2104" s="196" t="s">
        <v>299</v>
      </c>
      <c r="L2104" s="200" t="s">
        <v>300</v>
      </c>
      <c r="M2104" s="198" t="s">
        <v>2433</v>
      </c>
      <c r="N2104" s="198" t="s">
        <v>2434</v>
      </c>
      <c r="O2104" s="196" t="s">
        <v>553</v>
      </c>
      <c r="P2104" s="198" t="s">
        <v>1783</v>
      </c>
      <c r="R2104" s="196" t="s">
        <v>47</v>
      </c>
      <c r="S2104" s="196" t="s">
        <v>45</v>
      </c>
      <c r="T2104" s="211">
        <v>0.45</v>
      </c>
      <c r="U2104" s="201">
        <v>44281</v>
      </c>
      <c r="W2104" s="200" t="s">
        <v>93</v>
      </c>
      <c r="X2104" s="196" t="s">
        <v>303</v>
      </c>
      <c r="AA2104" s="196" t="s">
        <v>12522</v>
      </c>
      <c r="AB2104" s="196" t="s">
        <v>12523</v>
      </c>
      <c r="AC2104" s="200">
        <v>0</v>
      </c>
      <c r="AD2104" s="200" t="s">
        <v>8231</v>
      </c>
      <c r="AE2104" s="203" t="s">
        <v>505</v>
      </c>
      <c r="AF2104" s="212">
        <v>56000</v>
      </c>
      <c r="AG2104" s="198" t="s">
        <v>1626</v>
      </c>
    </row>
    <row r="2105" spans="1:33" hidden="1" x14ac:dyDescent="0.25">
      <c r="A2105" s="209">
        <v>124013</v>
      </c>
      <c r="B2105" s="210">
        <v>2</v>
      </c>
      <c r="C2105" s="196" t="s">
        <v>122</v>
      </c>
      <c r="D2105" s="201">
        <v>42572</v>
      </c>
      <c r="E2105" s="196" t="s">
        <v>143</v>
      </c>
      <c r="F2105" s="201">
        <v>44449</v>
      </c>
      <c r="G2105" s="196" t="s">
        <v>235</v>
      </c>
      <c r="H2105" s="198" t="s">
        <v>128</v>
      </c>
      <c r="I2105" s="196" t="s">
        <v>603</v>
      </c>
      <c r="J2105" s="196" t="s">
        <v>299</v>
      </c>
      <c r="L2105" s="200" t="s">
        <v>300</v>
      </c>
      <c r="M2105" s="198" t="s">
        <v>2433</v>
      </c>
      <c r="N2105" s="198" t="s">
        <v>2434</v>
      </c>
      <c r="O2105" s="196" t="s">
        <v>553</v>
      </c>
      <c r="P2105" s="198" t="s">
        <v>1783</v>
      </c>
      <c r="R2105" s="196" t="s">
        <v>47</v>
      </c>
      <c r="S2105" s="196" t="s">
        <v>45</v>
      </c>
      <c r="T2105" s="211">
        <v>0.45</v>
      </c>
      <c r="U2105" s="201">
        <v>44281</v>
      </c>
      <c r="W2105" s="200" t="s">
        <v>93</v>
      </c>
      <c r="X2105" s="196" t="s">
        <v>303</v>
      </c>
      <c r="AA2105" s="196" t="s">
        <v>12524</v>
      </c>
      <c r="AC2105" s="200">
        <v>0</v>
      </c>
      <c r="AD2105" s="200" t="s">
        <v>8250</v>
      </c>
      <c r="AE2105" s="203" t="s">
        <v>505</v>
      </c>
      <c r="AF2105" s="212">
        <v>127700</v>
      </c>
      <c r="AG2105" s="198" t="s">
        <v>1626</v>
      </c>
    </row>
    <row r="2106" spans="1:33" hidden="1" x14ac:dyDescent="0.25">
      <c r="A2106" s="209">
        <v>124013</v>
      </c>
      <c r="B2106" s="210">
        <v>2</v>
      </c>
      <c r="C2106" s="196" t="s">
        <v>122</v>
      </c>
      <c r="D2106" s="201">
        <v>42572</v>
      </c>
      <c r="E2106" s="196" t="s">
        <v>143</v>
      </c>
      <c r="F2106" s="201">
        <v>44449</v>
      </c>
      <c r="G2106" s="196" t="s">
        <v>235</v>
      </c>
      <c r="H2106" s="198" t="s">
        <v>128</v>
      </c>
      <c r="I2106" s="196" t="s">
        <v>603</v>
      </c>
      <c r="J2106" s="196" t="s">
        <v>299</v>
      </c>
      <c r="L2106" s="200" t="s">
        <v>300</v>
      </c>
      <c r="M2106" s="198" t="s">
        <v>2433</v>
      </c>
      <c r="N2106" s="198" t="s">
        <v>2434</v>
      </c>
      <c r="O2106" s="196" t="s">
        <v>553</v>
      </c>
      <c r="P2106" s="198" t="s">
        <v>1783</v>
      </c>
      <c r="R2106" s="196" t="s">
        <v>47</v>
      </c>
      <c r="S2106" s="196" t="s">
        <v>45</v>
      </c>
      <c r="T2106" s="211">
        <v>0.45</v>
      </c>
      <c r="U2106" s="201">
        <v>44281</v>
      </c>
      <c r="W2106" s="200" t="s">
        <v>93</v>
      </c>
      <c r="X2106" s="196" t="s">
        <v>303</v>
      </c>
      <c r="AA2106" s="196" t="s">
        <v>12525</v>
      </c>
      <c r="AB2106" s="196" t="s">
        <v>12523</v>
      </c>
      <c r="AC2106" s="200">
        <v>1</v>
      </c>
      <c r="AD2106" s="200" t="s">
        <v>8231</v>
      </c>
      <c r="AE2106" s="212">
        <v>60000</v>
      </c>
      <c r="AF2106" s="212">
        <v>110000</v>
      </c>
      <c r="AG2106" s="198" t="s">
        <v>1626</v>
      </c>
    </row>
    <row r="2107" spans="1:33" hidden="1" x14ac:dyDescent="0.25">
      <c r="A2107" s="209">
        <v>124013</v>
      </c>
      <c r="B2107" s="210">
        <v>2</v>
      </c>
      <c r="C2107" s="196" t="s">
        <v>122</v>
      </c>
      <c r="D2107" s="201">
        <v>42572</v>
      </c>
      <c r="E2107" s="196" t="s">
        <v>143</v>
      </c>
      <c r="F2107" s="201">
        <v>44449</v>
      </c>
      <c r="G2107" s="196" t="s">
        <v>235</v>
      </c>
      <c r="H2107" s="198" t="s">
        <v>128</v>
      </c>
      <c r="I2107" s="196" t="s">
        <v>603</v>
      </c>
      <c r="J2107" s="196" t="s">
        <v>299</v>
      </c>
      <c r="L2107" s="200" t="s">
        <v>300</v>
      </c>
      <c r="M2107" s="198" t="s">
        <v>2433</v>
      </c>
      <c r="N2107" s="198" t="s">
        <v>2434</v>
      </c>
      <c r="O2107" s="196" t="s">
        <v>553</v>
      </c>
      <c r="P2107" s="198" t="s">
        <v>1783</v>
      </c>
      <c r="R2107" s="196" t="s">
        <v>47</v>
      </c>
      <c r="S2107" s="196" t="s">
        <v>45</v>
      </c>
      <c r="T2107" s="211">
        <v>0.45</v>
      </c>
      <c r="U2107" s="201">
        <v>44281</v>
      </c>
      <c r="W2107" s="200" t="s">
        <v>93</v>
      </c>
      <c r="X2107" s="196" t="s">
        <v>303</v>
      </c>
      <c r="AA2107" s="196" t="s">
        <v>12526</v>
      </c>
      <c r="AB2107" s="196" t="s">
        <v>12523</v>
      </c>
      <c r="AC2107" s="200">
        <v>3</v>
      </c>
      <c r="AD2107" s="200" t="s">
        <v>8231</v>
      </c>
      <c r="AE2107" s="212">
        <v>0</v>
      </c>
      <c r="AF2107" s="212">
        <v>5379726</v>
      </c>
      <c r="AG2107" s="198" t="s">
        <v>1626</v>
      </c>
    </row>
    <row r="2108" spans="1:33" ht="36" hidden="1" x14ac:dyDescent="0.25">
      <c r="A2108" s="209">
        <v>124018</v>
      </c>
      <c r="B2108" s="210">
        <v>2</v>
      </c>
      <c r="C2108" s="196" t="s">
        <v>85</v>
      </c>
      <c r="D2108" s="201">
        <v>42572</v>
      </c>
      <c r="E2108" s="196" t="s">
        <v>143</v>
      </c>
      <c r="F2108" s="201">
        <v>44663</v>
      </c>
      <c r="G2108" s="196" t="s">
        <v>2192</v>
      </c>
      <c r="H2108" s="198" t="s">
        <v>128</v>
      </c>
      <c r="I2108" s="196" t="s">
        <v>466</v>
      </c>
      <c r="J2108" s="196" t="s">
        <v>101</v>
      </c>
      <c r="L2108" s="200" t="s">
        <v>101</v>
      </c>
      <c r="M2108" s="198" t="s">
        <v>3404</v>
      </c>
      <c r="N2108" s="198" t="s">
        <v>3405</v>
      </c>
      <c r="O2108" s="196" t="s">
        <v>553</v>
      </c>
      <c r="P2108" s="198" t="s">
        <v>1783</v>
      </c>
      <c r="R2108" s="196" t="s">
        <v>47</v>
      </c>
      <c r="S2108" s="196" t="s">
        <v>45</v>
      </c>
      <c r="T2108" s="211">
        <v>5.4</v>
      </c>
      <c r="U2108" s="201">
        <v>45884</v>
      </c>
      <c r="W2108" s="200" t="s">
        <v>93</v>
      </c>
      <c r="X2108" s="196" t="s">
        <v>94</v>
      </c>
      <c r="AA2108" s="196" t="s">
        <v>12527</v>
      </c>
      <c r="AB2108" s="196" t="s">
        <v>12528</v>
      </c>
      <c r="AC2108" s="200">
        <v>0</v>
      </c>
      <c r="AD2108" s="200" t="s">
        <v>8231</v>
      </c>
      <c r="AE2108" s="212">
        <v>312500</v>
      </c>
      <c r="AF2108" s="212">
        <v>1312500</v>
      </c>
    </row>
    <row r="2109" spans="1:33" ht="36" hidden="1" x14ac:dyDescent="0.25">
      <c r="A2109" s="209">
        <v>124018</v>
      </c>
      <c r="B2109" s="210">
        <v>2</v>
      </c>
      <c r="C2109" s="196" t="s">
        <v>85</v>
      </c>
      <c r="D2109" s="201">
        <v>42572</v>
      </c>
      <c r="E2109" s="196" t="s">
        <v>143</v>
      </c>
      <c r="F2109" s="201">
        <v>44663</v>
      </c>
      <c r="G2109" s="196" t="s">
        <v>2192</v>
      </c>
      <c r="H2109" s="198" t="s">
        <v>128</v>
      </c>
      <c r="I2109" s="196" t="s">
        <v>466</v>
      </c>
      <c r="J2109" s="196" t="s">
        <v>101</v>
      </c>
      <c r="L2109" s="200" t="s">
        <v>101</v>
      </c>
      <c r="M2109" s="198" t="s">
        <v>3404</v>
      </c>
      <c r="N2109" s="198" t="s">
        <v>3405</v>
      </c>
      <c r="O2109" s="196" t="s">
        <v>553</v>
      </c>
      <c r="P2109" s="198" t="s">
        <v>1783</v>
      </c>
      <c r="R2109" s="196" t="s">
        <v>47</v>
      </c>
      <c r="S2109" s="196" t="s">
        <v>45</v>
      </c>
      <c r="T2109" s="211">
        <v>5.4</v>
      </c>
      <c r="U2109" s="201">
        <v>45884</v>
      </c>
      <c r="W2109" s="200" t="s">
        <v>93</v>
      </c>
      <c r="X2109" s="196" t="s">
        <v>94</v>
      </c>
      <c r="AA2109" s="196" t="s">
        <v>12529</v>
      </c>
      <c r="AC2109" s="200">
        <v>0</v>
      </c>
      <c r="AD2109" s="200" t="s">
        <v>8250</v>
      </c>
      <c r="AE2109" s="212">
        <v>80100</v>
      </c>
      <c r="AF2109" s="212">
        <v>543100</v>
      </c>
    </row>
    <row r="2110" spans="1:33" ht="36" hidden="1" x14ac:dyDescent="0.25">
      <c r="A2110" s="209">
        <v>124018</v>
      </c>
      <c r="B2110" s="210">
        <v>2</v>
      </c>
      <c r="C2110" s="196" t="s">
        <v>85</v>
      </c>
      <c r="D2110" s="201">
        <v>42572</v>
      </c>
      <c r="E2110" s="196" t="s">
        <v>143</v>
      </c>
      <c r="F2110" s="201">
        <v>44663</v>
      </c>
      <c r="G2110" s="196" t="s">
        <v>2192</v>
      </c>
      <c r="H2110" s="198" t="s">
        <v>128</v>
      </c>
      <c r="I2110" s="196" t="s">
        <v>466</v>
      </c>
      <c r="J2110" s="196" t="s">
        <v>101</v>
      </c>
      <c r="L2110" s="200" t="s">
        <v>101</v>
      </c>
      <c r="M2110" s="198" t="s">
        <v>3404</v>
      </c>
      <c r="N2110" s="198" t="s">
        <v>3405</v>
      </c>
      <c r="O2110" s="196" t="s">
        <v>553</v>
      </c>
      <c r="P2110" s="198" t="s">
        <v>1783</v>
      </c>
      <c r="R2110" s="196" t="s">
        <v>47</v>
      </c>
      <c r="S2110" s="196" t="s">
        <v>45</v>
      </c>
      <c r="T2110" s="211">
        <v>5.4</v>
      </c>
      <c r="U2110" s="201">
        <v>45884</v>
      </c>
      <c r="W2110" s="200" t="s">
        <v>93</v>
      </c>
      <c r="X2110" s="196" t="s">
        <v>94</v>
      </c>
      <c r="AA2110" s="196" t="s">
        <v>12530</v>
      </c>
      <c r="AB2110" s="196" t="s">
        <v>12528</v>
      </c>
      <c r="AC2110" s="200">
        <v>1</v>
      </c>
      <c r="AD2110" s="200" t="s">
        <v>8231</v>
      </c>
      <c r="AE2110" s="212">
        <v>124000</v>
      </c>
      <c r="AF2110" s="212">
        <v>124000</v>
      </c>
    </row>
    <row r="2111" spans="1:33" hidden="1" x14ac:dyDescent="0.25">
      <c r="A2111" s="209">
        <v>124026</v>
      </c>
      <c r="B2111" s="210">
        <v>2</v>
      </c>
      <c r="C2111" s="196" t="s">
        <v>114</v>
      </c>
      <c r="D2111" s="201">
        <v>42572</v>
      </c>
      <c r="E2111" s="196" t="s">
        <v>143</v>
      </c>
      <c r="F2111" s="201">
        <v>44599</v>
      </c>
      <c r="G2111" s="196" t="s">
        <v>228</v>
      </c>
      <c r="H2111" s="198" t="s">
        <v>1006</v>
      </c>
      <c r="I2111" s="196" t="s">
        <v>12531</v>
      </c>
      <c r="K2111" s="196" t="s">
        <v>1040</v>
      </c>
      <c r="L2111" s="200" t="s">
        <v>183</v>
      </c>
      <c r="M2111" s="198" t="s">
        <v>12532</v>
      </c>
      <c r="O2111" s="196" t="s">
        <v>271</v>
      </c>
      <c r="P2111" s="198" t="s">
        <v>166</v>
      </c>
      <c r="R2111" s="196" t="s">
        <v>39</v>
      </c>
      <c r="S2111" s="196" t="s">
        <v>45</v>
      </c>
      <c r="T2111" s="211">
        <v>0.01</v>
      </c>
      <c r="W2111" s="200" t="s">
        <v>93</v>
      </c>
      <c r="X2111" s="196" t="s">
        <v>186</v>
      </c>
      <c r="Z2111" s="198" t="s">
        <v>12533</v>
      </c>
      <c r="AA2111" s="196" t="s">
        <v>12534</v>
      </c>
      <c r="AC2111" s="200">
        <v>3</v>
      </c>
      <c r="AD2111" s="200" t="s">
        <v>8250</v>
      </c>
      <c r="AE2111" s="212">
        <v>-703.16</v>
      </c>
      <c r="AF2111" s="212">
        <v>618170.46</v>
      </c>
    </row>
    <row r="2112" spans="1:33" hidden="1" x14ac:dyDescent="0.25">
      <c r="A2112" s="209">
        <v>124029</v>
      </c>
      <c r="B2112" s="210">
        <v>2</v>
      </c>
      <c r="C2112" s="196" t="s">
        <v>114</v>
      </c>
      <c r="D2112" s="201">
        <v>42572</v>
      </c>
      <c r="E2112" s="196" t="s">
        <v>143</v>
      </c>
      <c r="F2112" s="201">
        <v>44599</v>
      </c>
      <c r="G2112" s="196" t="s">
        <v>228</v>
      </c>
      <c r="H2112" s="198" t="s">
        <v>1006</v>
      </c>
      <c r="I2112" s="196" t="s">
        <v>1007</v>
      </c>
      <c r="K2112" s="196" t="s">
        <v>1008</v>
      </c>
      <c r="L2112" s="200" t="s">
        <v>183</v>
      </c>
      <c r="M2112" s="198" t="s">
        <v>1009</v>
      </c>
      <c r="O2112" s="196" t="s">
        <v>271</v>
      </c>
      <c r="P2112" s="198" t="s">
        <v>166</v>
      </c>
      <c r="R2112" s="196" t="s">
        <v>39</v>
      </c>
      <c r="S2112" s="196" t="s">
        <v>45</v>
      </c>
      <c r="T2112" s="211">
        <v>0.01</v>
      </c>
      <c r="W2112" s="200" t="s">
        <v>93</v>
      </c>
      <c r="X2112" s="196" t="s">
        <v>186</v>
      </c>
      <c r="Z2112" s="198" t="s">
        <v>1010</v>
      </c>
      <c r="AA2112" s="196" t="s">
        <v>12535</v>
      </c>
      <c r="AC2112" s="200">
        <v>3</v>
      </c>
      <c r="AD2112" s="200" t="s">
        <v>8250</v>
      </c>
      <c r="AE2112" s="212">
        <v>413262.48</v>
      </c>
      <c r="AF2112" s="212">
        <v>413262.48</v>
      </c>
    </row>
    <row r="2113" spans="1:33" hidden="1" x14ac:dyDescent="0.25">
      <c r="A2113" s="209">
        <v>124034</v>
      </c>
      <c r="B2113" s="210">
        <v>2</v>
      </c>
      <c r="C2113" s="196" t="s">
        <v>114</v>
      </c>
      <c r="D2113" s="201">
        <v>42572</v>
      </c>
      <c r="E2113" s="196" t="s">
        <v>143</v>
      </c>
      <c r="F2113" s="201">
        <v>44281</v>
      </c>
      <c r="G2113" s="196" t="s">
        <v>228</v>
      </c>
      <c r="H2113" s="198" t="s">
        <v>1006</v>
      </c>
      <c r="I2113" s="196" t="s">
        <v>12536</v>
      </c>
      <c r="K2113" s="196" t="s">
        <v>4331</v>
      </c>
      <c r="L2113" s="200" t="s">
        <v>183</v>
      </c>
      <c r="M2113" s="198" t="s">
        <v>12537</v>
      </c>
      <c r="O2113" s="196" t="s">
        <v>271</v>
      </c>
      <c r="P2113" s="198" t="s">
        <v>166</v>
      </c>
      <c r="R2113" s="196" t="s">
        <v>39</v>
      </c>
      <c r="S2113" s="196" t="s">
        <v>45</v>
      </c>
      <c r="T2113" s="211">
        <v>0.01</v>
      </c>
      <c r="U2113" s="201">
        <v>44707</v>
      </c>
      <c r="W2113" s="200" t="s">
        <v>93</v>
      </c>
      <c r="X2113" s="196" t="s">
        <v>186</v>
      </c>
      <c r="Z2113" s="198" t="s">
        <v>12538</v>
      </c>
      <c r="AA2113" s="196" t="s">
        <v>12539</v>
      </c>
      <c r="AC2113" s="200">
        <v>3</v>
      </c>
      <c r="AD2113" s="200" t="s">
        <v>8250</v>
      </c>
      <c r="AE2113" s="203" t="s">
        <v>505</v>
      </c>
      <c r="AF2113" s="212">
        <v>274623.19</v>
      </c>
    </row>
    <row r="2114" spans="1:33" hidden="1" x14ac:dyDescent="0.25">
      <c r="A2114" s="209">
        <v>124038.01</v>
      </c>
      <c r="B2114" s="210">
        <v>2</v>
      </c>
      <c r="C2114" s="196" t="s">
        <v>85</v>
      </c>
      <c r="D2114" s="201">
        <v>42572</v>
      </c>
      <c r="E2114" s="196" t="s">
        <v>143</v>
      </c>
      <c r="F2114" s="201">
        <v>43941</v>
      </c>
      <c r="G2114" s="196" t="s">
        <v>87</v>
      </c>
      <c r="H2114" s="198" t="s">
        <v>1006</v>
      </c>
      <c r="I2114" s="196" t="s">
        <v>292</v>
      </c>
      <c r="J2114" s="196" t="s">
        <v>101</v>
      </c>
      <c r="L2114" s="200" t="s">
        <v>101</v>
      </c>
      <c r="M2114" s="198" t="s">
        <v>12540</v>
      </c>
      <c r="O2114" s="196" t="s">
        <v>40</v>
      </c>
      <c r="P2114" s="198" t="s">
        <v>166</v>
      </c>
      <c r="R2114" s="196" t="s">
        <v>39</v>
      </c>
      <c r="S2114" s="196" t="s">
        <v>45</v>
      </c>
      <c r="T2114" s="211">
        <v>5.5E-2</v>
      </c>
      <c r="W2114" s="200" t="s">
        <v>93</v>
      </c>
      <c r="X2114" s="196" t="s">
        <v>13</v>
      </c>
      <c r="Z2114" s="198" t="s">
        <v>12541</v>
      </c>
      <c r="AA2114" s="196" t="s">
        <v>12542</v>
      </c>
      <c r="AC2114" s="200">
        <v>0</v>
      </c>
      <c r="AD2114" s="200" t="s">
        <v>8250</v>
      </c>
      <c r="AE2114" s="203" t="s">
        <v>505</v>
      </c>
      <c r="AF2114" s="212">
        <v>4374.58</v>
      </c>
    </row>
    <row r="2115" spans="1:33" hidden="1" x14ac:dyDescent="0.25">
      <c r="A2115" s="209">
        <v>124040</v>
      </c>
      <c r="B2115" s="210">
        <v>2</v>
      </c>
      <c r="C2115" s="196" t="s">
        <v>85</v>
      </c>
      <c r="D2115" s="201">
        <v>42572</v>
      </c>
      <c r="E2115" s="196" t="s">
        <v>143</v>
      </c>
      <c r="F2115" s="201">
        <v>44699</v>
      </c>
      <c r="G2115" s="196" t="s">
        <v>148</v>
      </c>
      <c r="H2115" s="198" t="s">
        <v>465</v>
      </c>
      <c r="I2115" s="196" t="s">
        <v>1012</v>
      </c>
      <c r="K2115" s="196" t="s">
        <v>1013</v>
      </c>
      <c r="L2115" s="200" t="s">
        <v>183</v>
      </c>
      <c r="M2115" s="198" t="s">
        <v>1014</v>
      </c>
      <c r="O2115" s="196" t="s">
        <v>40</v>
      </c>
      <c r="P2115" s="198" t="s">
        <v>166</v>
      </c>
      <c r="R2115" s="196" t="s">
        <v>39</v>
      </c>
      <c r="S2115" s="196" t="s">
        <v>45</v>
      </c>
      <c r="T2115" s="211">
        <v>7.4999999999999997E-2</v>
      </c>
      <c r="U2115" s="201">
        <v>45331</v>
      </c>
      <c r="W2115" s="200" t="s">
        <v>93</v>
      </c>
      <c r="X2115" s="196" t="s">
        <v>103</v>
      </c>
      <c r="Z2115" s="198" t="s">
        <v>1015</v>
      </c>
      <c r="AA2115" s="196" t="s">
        <v>12543</v>
      </c>
      <c r="AB2115" s="196" t="s">
        <v>12544</v>
      </c>
      <c r="AC2115" s="200">
        <v>0</v>
      </c>
      <c r="AD2115" s="200" t="s">
        <v>8231</v>
      </c>
      <c r="AE2115" s="212">
        <v>80000</v>
      </c>
      <c r="AF2115" s="212">
        <v>334000</v>
      </c>
    </row>
    <row r="2116" spans="1:33" hidden="1" x14ac:dyDescent="0.25">
      <c r="A2116" s="209">
        <v>124040</v>
      </c>
      <c r="B2116" s="210">
        <v>2</v>
      </c>
      <c r="C2116" s="196" t="s">
        <v>85</v>
      </c>
      <c r="D2116" s="201">
        <v>42572</v>
      </c>
      <c r="E2116" s="196" t="s">
        <v>143</v>
      </c>
      <c r="F2116" s="201">
        <v>44699</v>
      </c>
      <c r="G2116" s="196" t="s">
        <v>148</v>
      </c>
      <c r="H2116" s="198" t="s">
        <v>465</v>
      </c>
      <c r="I2116" s="196" t="s">
        <v>1012</v>
      </c>
      <c r="K2116" s="196" t="s">
        <v>1013</v>
      </c>
      <c r="L2116" s="200" t="s">
        <v>183</v>
      </c>
      <c r="M2116" s="198" t="s">
        <v>1014</v>
      </c>
      <c r="O2116" s="196" t="s">
        <v>40</v>
      </c>
      <c r="P2116" s="198" t="s">
        <v>166</v>
      </c>
      <c r="R2116" s="196" t="s">
        <v>39</v>
      </c>
      <c r="S2116" s="196" t="s">
        <v>45</v>
      </c>
      <c r="T2116" s="211">
        <v>7.4999999999999997E-2</v>
      </c>
      <c r="U2116" s="201">
        <v>45331</v>
      </c>
      <c r="W2116" s="200" t="s">
        <v>93</v>
      </c>
      <c r="X2116" s="196" t="s">
        <v>103</v>
      </c>
      <c r="Z2116" s="198" t="s">
        <v>1015</v>
      </c>
      <c r="AA2116" s="196" t="s">
        <v>12545</v>
      </c>
      <c r="AC2116" s="200">
        <v>0</v>
      </c>
      <c r="AD2116" s="200" t="s">
        <v>8250</v>
      </c>
      <c r="AE2116" s="212">
        <v>11487.81</v>
      </c>
      <c r="AF2116" s="212">
        <v>203306.73</v>
      </c>
    </row>
    <row r="2117" spans="1:33" hidden="1" x14ac:dyDescent="0.25">
      <c r="A2117" s="209">
        <v>124040</v>
      </c>
      <c r="B2117" s="210">
        <v>2</v>
      </c>
      <c r="C2117" s="196" t="s">
        <v>85</v>
      </c>
      <c r="D2117" s="201">
        <v>42572</v>
      </c>
      <c r="E2117" s="196" t="s">
        <v>143</v>
      </c>
      <c r="F2117" s="201">
        <v>44699</v>
      </c>
      <c r="G2117" s="196" t="s">
        <v>148</v>
      </c>
      <c r="H2117" s="198" t="s">
        <v>465</v>
      </c>
      <c r="I2117" s="196" t="s">
        <v>1012</v>
      </c>
      <c r="K2117" s="196" t="s">
        <v>1013</v>
      </c>
      <c r="L2117" s="200" t="s">
        <v>183</v>
      </c>
      <c r="M2117" s="198" t="s">
        <v>1014</v>
      </c>
      <c r="O2117" s="196" t="s">
        <v>40</v>
      </c>
      <c r="P2117" s="198" t="s">
        <v>166</v>
      </c>
      <c r="R2117" s="196" t="s">
        <v>39</v>
      </c>
      <c r="S2117" s="196" t="s">
        <v>45</v>
      </c>
      <c r="T2117" s="211">
        <v>7.4999999999999997E-2</v>
      </c>
      <c r="U2117" s="201">
        <v>45331</v>
      </c>
      <c r="W2117" s="200" t="s">
        <v>93</v>
      </c>
      <c r="X2117" s="196" t="s">
        <v>103</v>
      </c>
      <c r="Z2117" s="198" t="s">
        <v>1015</v>
      </c>
      <c r="AA2117" s="196" t="s">
        <v>12546</v>
      </c>
      <c r="AB2117" s="196" t="s">
        <v>12544</v>
      </c>
      <c r="AC2117" s="200">
        <v>1</v>
      </c>
      <c r="AD2117" s="200" t="s">
        <v>8231</v>
      </c>
      <c r="AE2117" s="203" t="s">
        <v>505</v>
      </c>
      <c r="AF2117" s="212">
        <v>109000</v>
      </c>
    </row>
    <row r="2118" spans="1:33" hidden="1" x14ac:dyDescent="0.25">
      <c r="A2118" s="209">
        <v>124040</v>
      </c>
      <c r="B2118" s="210">
        <v>2</v>
      </c>
      <c r="C2118" s="196" t="s">
        <v>85</v>
      </c>
      <c r="D2118" s="201">
        <v>42572</v>
      </c>
      <c r="E2118" s="196" t="s">
        <v>143</v>
      </c>
      <c r="F2118" s="201">
        <v>44699</v>
      </c>
      <c r="G2118" s="196" t="s">
        <v>148</v>
      </c>
      <c r="H2118" s="198" t="s">
        <v>465</v>
      </c>
      <c r="I2118" s="196" t="s">
        <v>1012</v>
      </c>
      <c r="K2118" s="196" t="s">
        <v>1013</v>
      </c>
      <c r="L2118" s="200" t="s">
        <v>183</v>
      </c>
      <c r="M2118" s="198" t="s">
        <v>1014</v>
      </c>
      <c r="O2118" s="196" t="s">
        <v>40</v>
      </c>
      <c r="P2118" s="198" t="s">
        <v>166</v>
      </c>
      <c r="R2118" s="196" t="s">
        <v>39</v>
      </c>
      <c r="S2118" s="196" t="s">
        <v>45</v>
      </c>
      <c r="T2118" s="211">
        <v>7.4999999999999997E-2</v>
      </c>
      <c r="U2118" s="201">
        <v>45331</v>
      </c>
      <c r="W2118" s="200" t="s">
        <v>93</v>
      </c>
      <c r="X2118" s="196" t="s">
        <v>103</v>
      </c>
      <c r="Z2118" s="198" t="s">
        <v>1015</v>
      </c>
      <c r="AA2118" s="196" t="s">
        <v>12547</v>
      </c>
      <c r="AB2118" s="196" t="s">
        <v>12544</v>
      </c>
      <c r="AC2118" s="200">
        <v>2</v>
      </c>
      <c r="AD2118" s="200" t="s">
        <v>8231</v>
      </c>
      <c r="AE2118" s="203" t="s">
        <v>505</v>
      </c>
      <c r="AF2118" s="212">
        <v>523825</v>
      </c>
    </row>
    <row r="2119" spans="1:33" hidden="1" x14ac:dyDescent="0.25">
      <c r="A2119" s="209">
        <v>124046</v>
      </c>
      <c r="B2119" s="210">
        <v>2</v>
      </c>
      <c r="C2119" s="196" t="s">
        <v>122</v>
      </c>
      <c r="D2119" s="201">
        <v>42572</v>
      </c>
      <c r="E2119" s="196" t="s">
        <v>143</v>
      </c>
      <c r="F2119" s="201">
        <v>44494.875254629631</v>
      </c>
      <c r="G2119" s="196" t="s">
        <v>426</v>
      </c>
      <c r="H2119" s="198" t="s">
        <v>465</v>
      </c>
      <c r="I2119" s="196" t="s">
        <v>1446</v>
      </c>
      <c r="J2119" s="196" t="s">
        <v>101</v>
      </c>
      <c r="L2119" s="200" t="s">
        <v>101</v>
      </c>
      <c r="M2119" s="198" t="s">
        <v>1447</v>
      </c>
      <c r="O2119" s="196" t="s">
        <v>40</v>
      </c>
      <c r="P2119" s="198" t="s">
        <v>166</v>
      </c>
      <c r="R2119" s="196" t="s">
        <v>39</v>
      </c>
      <c r="S2119" s="196" t="s">
        <v>45</v>
      </c>
      <c r="T2119" s="211">
        <v>6.5000000000000002E-2</v>
      </c>
      <c r="U2119" s="201">
        <v>44477</v>
      </c>
      <c r="W2119" s="200" t="s">
        <v>93</v>
      </c>
      <c r="X2119" s="196" t="s">
        <v>103</v>
      </c>
      <c r="Z2119" s="198" t="s">
        <v>1448</v>
      </c>
      <c r="AA2119" s="196" t="s">
        <v>12548</v>
      </c>
      <c r="AB2119" s="196" t="s">
        <v>12549</v>
      </c>
      <c r="AC2119" s="200">
        <v>0</v>
      </c>
      <c r="AD2119" s="200" t="s">
        <v>8231</v>
      </c>
      <c r="AE2119" s="212">
        <v>75000</v>
      </c>
      <c r="AF2119" s="212">
        <v>285000</v>
      </c>
      <c r="AG2119" s="198" t="s">
        <v>1449</v>
      </c>
    </row>
    <row r="2120" spans="1:33" hidden="1" x14ac:dyDescent="0.25">
      <c r="A2120" s="209">
        <v>124046</v>
      </c>
      <c r="B2120" s="210">
        <v>2</v>
      </c>
      <c r="C2120" s="196" t="s">
        <v>122</v>
      </c>
      <c r="D2120" s="201">
        <v>42572</v>
      </c>
      <c r="E2120" s="196" t="s">
        <v>143</v>
      </c>
      <c r="F2120" s="201">
        <v>44494.875254629631</v>
      </c>
      <c r="G2120" s="196" t="s">
        <v>426</v>
      </c>
      <c r="H2120" s="198" t="s">
        <v>465</v>
      </c>
      <c r="I2120" s="196" t="s">
        <v>1446</v>
      </c>
      <c r="J2120" s="196" t="s">
        <v>101</v>
      </c>
      <c r="L2120" s="200" t="s">
        <v>101</v>
      </c>
      <c r="M2120" s="198" t="s">
        <v>1447</v>
      </c>
      <c r="O2120" s="196" t="s">
        <v>40</v>
      </c>
      <c r="P2120" s="198" t="s">
        <v>166</v>
      </c>
      <c r="R2120" s="196" t="s">
        <v>39</v>
      </c>
      <c r="S2120" s="196" t="s">
        <v>45</v>
      </c>
      <c r="T2120" s="211">
        <v>6.5000000000000002E-2</v>
      </c>
      <c r="U2120" s="201">
        <v>44477</v>
      </c>
      <c r="W2120" s="200" t="s">
        <v>93</v>
      </c>
      <c r="X2120" s="196" t="s">
        <v>103</v>
      </c>
      <c r="Z2120" s="198" t="s">
        <v>1448</v>
      </c>
      <c r="AA2120" s="196" t="s">
        <v>12550</v>
      </c>
      <c r="AB2120" s="196" t="s">
        <v>12549</v>
      </c>
      <c r="AC2120" s="200">
        <v>1</v>
      </c>
      <c r="AD2120" s="200" t="s">
        <v>8231</v>
      </c>
      <c r="AE2120" s="203" t="s">
        <v>505</v>
      </c>
      <c r="AF2120" s="212">
        <v>100000</v>
      </c>
      <c r="AG2120" s="198" t="s">
        <v>1449</v>
      </c>
    </row>
    <row r="2121" spans="1:33" hidden="1" x14ac:dyDescent="0.25">
      <c r="A2121" s="209">
        <v>124046</v>
      </c>
      <c r="B2121" s="210">
        <v>2</v>
      </c>
      <c r="C2121" s="196" t="s">
        <v>122</v>
      </c>
      <c r="D2121" s="201">
        <v>42572</v>
      </c>
      <c r="E2121" s="196" t="s">
        <v>143</v>
      </c>
      <c r="F2121" s="201">
        <v>44494.875254629631</v>
      </c>
      <c r="G2121" s="196" t="s">
        <v>426</v>
      </c>
      <c r="H2121" s="198" t="s">
        <v>465</v>
      </c>
      <c r="I2121" s="196" t="s">
        <v>1446</v>
      </c>
      <c r="J2121" s="196" t="s">
        <v>101</v>
      </c>
      <c r="L2121" s="200" t="s">
        <v>101</v>
      </c>
      <c r="M2121" s="198" t="s">
        <v>1447</v>
      </c>
      <c r="O2121" s="196" t="s">
        <v>40</v>
      </c>
      <c r="P2121" s="198" t="s">
        <v>166</v>
      </c>
      <c r="R2121" s="196" t="s">
        <v>39</v>
      </c>
      <c r="S2121" s="196" t="s">
        <v>45</v>
      </c>
      <c r="T2121" s="211">
        <v>6.5000000000000002E-2</v>
      </c>
      <c r="U2121" s="201">
        <v>44477</v>
      </c>
      <c r="W2121" s="200" t="s">
        <v>93</v>
      </c>
      <c r="X2121" s="196" t="s">
        <v>103</v>
      </c>
      <c r="Z2121" s="198" t="s">
        <v>1448</v>
      </c>
      <c r="AA2121" s="196" t="s">
        <v>12551</v>
      </c>
      <c r="AB2121" s="196" t="s">
        <v>12549</v>
      </c>
      <c r="AC2121" s="200">
        <v>2</v>
      </c>
      <c r="AD2121" s="200" t="s">
        <v>8231</v>
      </c>
      <c r="AE2121" s="203" t="s">
        <v>505</v>
      </c>
      <c r="AF2121" s="212">
        <v>162027</v>
      </c>
      <c r="AG2121" s="198" t="s">
        <v>1449</v>
      </c>
    </row>
    <row r="2122" spans="1:33" hidden="1" x14ac:dyDescent="0.25">
      <c r="A2122" s="209">
        <v>124046</v>
      </c>
      <c r="B2122" s="210">
        <v>2</v>
      </c>
      <c r="C2122" s="196" t="s">
        <v>122</v>
      </c>
      <c r="D2122" s="201">
        <v>42572</v>
      </c>
      <c r="E2122" s="196" t="s">
        <v>143</v>
      </c>
      <c r="F2122" s="201">
        <v>44494.875254629631</v>
      </c>
      <c r="G2122" s="196" t="s">
        <v>426</v>
      </c>
      <c r="H2122" s="198" t="s">
        <v>465</v>
      </c>
      <c r="I2122" s="196" t="s">
        <v>1446</v>
      </c>
      <c r="J2122" s="196" t="s">
        <v>101</v>
      </c>
      <c r="L2122" s="200" t="s">
        <v>101</v>
      </c>
      <c r="M2122" s="198" t="s">
        <v>1447</v>
      </c>
      <c r="O2122" s="196" t="s">
        <v>40</v>
      </c>
      <c r="P2122" s="198" t="s">
        <v>166</v>
      </c>
      <c r="R2122" s="196" t="s">
        <v>39</v>
      </c>
      <c r="S2122" s="196" t="s">
        <v>45</v>
      </c>
      <c r="T2122" s="211">
        <v>6.5000000000000002E-2</v>
      </c>
      <c r="U2122" s="201">
        <v>44477</v>
      </c>
      <c r="W2122" s="200" t="s">
        <v>93</v>
      </c>
      <c r="X2122" s="196" t="s">
        <v>103</v>
      </c>
      <c r="Z2122" s="198" t="s">
        <v>1448</v>
      </c>
      <c r="AA2122" s="196" t="s">
        <v>12552</v>
      </c>
      <c r="AB2122" s="196" t="s">
        <v>12549</v>
      </c>
      <c r="AC2122" s="200">
        <v>3</v>
      </c>
      <c r="AD2122" s="200" t="s">
        <v>8231</v>
      </c>
      <c r="AE2122" s="212">
        <v>2951320</v>
      </c>
      <c r="AF2122" s="212">
        <v>2951320</v>
      </c>
      <c r="AG2122" s="198" t="s">
        <v>1449</v>
      </c>
    </row>
    <row r="2123" spans="1:33" hidden="1" x14ac:dyDescent="0.25">
      <c r="A2123" s="209">
        <v>124052</v>
      </c>
      <c r="B2123" s="210">
        <v>2</v>
      </c>
      <c r="C2123" s="196" t="s">
        <v>85</v>
      </c>
      <c r="D2123" s="201">
        <v>42572</v>
      </c>
      <c r="E2123" s="196" t="s">
        <v>143</v>
      </c>
      <c r="F2123" s="201">
        <v>44603</v>
      </c>
      <c r="G2123" s="196" t="s">
        <v>1494</v>
      </c>
      <c r="H2123" s="198" t="s">
        <v>135</v>
      </c>
      <c r="I2123" s="196" t="s">
        <v>292</v>
      </c>
      <c r="J2123" s="196" t="s">
        <v>101</v>
      </c>
      <c r="L2123" s="200" t="s">
        <v>101</v>
      </c>
      <c r="M2123" s="198" t="s">
        <v>12553</v>
      </c>
      <c r="O2123" s="196" t="s">
        <v>40</v>
      </c>
      <c r="P2123" s="198" t="s">
        <v>166</v>
      </c>
      <c r="R2123" s="196" t="s">
        <v>39</v>
      </c>
      <c r="S2123" s="196" t="s">
        <v>45</v>
      </c>
      <c r="T2123" s="211">
        <v>4.2000000000000003E-2</v>
      </c>
      <c r="U2123" s="201">
        <v>44904</v>
      </c>
      <c r="W2123" s="200" t="s">
        <v>93</v>
      </c>
      <c r="X2123" s="196" t="s">
        <v>13</v>
      </c>
      <c r="Z2123" s="198" t="s">
        <v>12554</v>
      </c>
      <c r="AA2123" s="196" t="s">
        <v>12555</v>
      </c>
      <c r="AB2123" s="196" t="s">
        <v>12556</v>
      </c>
      <c r="AC2123" s="200">
        <v>0</v>
      </c>
      <c r="AD2123" s="200" t="s">
        <v>8231</v>
      </c>
      <c r="AE2123" s="203" t="s">
        <v>505</v>
      </c>
      <c r="AF2123" s="212">
        <v>162000</v>
      </c>
    </row>
    <row r="2124" spans="1:33" hidden="1" x14ac:dyDescent="0.25">
      <c r="A2124" s="209">
        <v>124052</v>
      </c>
      <c r="B2124" s="210">
        <v>2</v>
      </c>
      <c r="C2124" s="196" t="s">
        <v>85</v>
      </c>
      <c r="D2124" s="201">
        <v>42572</v>
      </c>
      <c r="E2124" s="196" t="s">
        <v>143</v>
      </c>
      <c r="F2124" s="201">
        <v>44603</v>
      </c>
      <c r="G2124" s="196" t="s">
        <v>1494</v>
      </c>
      <c r="H2124" s="198" t="s">
        <v>135</v>
      </c>
      <c r="I2124" s="196" t="s">
        <v>292</v>
      </c>
      <c r="J2124" s="196" t="s">
        <v>101</v>
      </c>
      <c r="L2124" s="200" t="s">
        <v>101</v>
      </c>
      <c r="M2124" s="198" t="s">
        <v>12553</v>
      </c>
      <c r="O2124" s="196" t="s">
        <v>40</v>
      </c>
      <c r="P2124" s="198" t="s">
        <v>166</v>
      </c>
      <c r="R2124" s="196" t="s">
        <v>39</v>
      </c>
      <c r="S2124" s="196" t="s">
        <v>45</v>
      </c>
      <c r="T2124" s="211">
        <v>4.2000000000000003E-2</v>
      </c>
      <c r="U2124" s="201">
        <v>44904</v>
      </c>
      <c r="W2124" s="200" t="s">
        <v>93</v>
      </c>
      <c r="X2124" s="196" t="s">
        <v>13</v>
      </c>
      <c r="Z2124" s="198" t="s">
        <v>12554</v>
      </c>
      <c r="AA2124" s="196" t="s">
        <v>12557</v>
      </c>
      <c r="AB2124" s="196" t="s">
        <v>12556</v>
      </c>
      <c r="AC2124" s="200">
        <v>1</v>
      </c>
      <c r="AD2124" s="200" t="s">
        <v>8231</v>
      </c>
      <c r="AE2124" s="203" t="s">
        <v>505</v>
      </c>
      <c r="AF2124" s="212">
        <v>50000</v>
      </c>
    </row>
    <row r="2125" spans="1:33" hidden="1" x14ac:dyDescent="0.25">
      <c r="A2125" s="209">
        <v>124052</v>
      </c>
      <c r="B2125" s="210">
        <v>2</v>
      </c>
      <c r="C2125" s="196" t="s">
        <v>85</v>
      </c>
      <c r="D2125" s="201">
        <v>42572</v>
      </c>
      <c r="E2125" s="196" t="s">
        <v>143</v>
      </c>
      <c r="F2125" s="201">
        <v>44603</v>
      </c>
      <c r="G2125" s="196" t="s">
        <v>1494</v>
      </c>
      <c r="H2125" s="198" t="s">
        <v>135</v>
      </c>
      <c r="I2125" s="196" t="s">
        <v>292</v>
      </c>
      <c r="J2125" s="196" t="s">
        <v>101</v>
      </c>
      <c r="L2125" s="200" t="s">
        <v>101</v>
      </c>
      <c r="M2125" s="198" t="s">
        <v>12553</v>
      </c>
      <c r="O2125" s="196" t="s">
        <v>40</v>
      </c>
      <c r="P2125" s="198" t="s">
        <v>166</v>
      </c>
      <c r="R2125" s="196" t="s">
        <v>39</v>
      </c>
      <c r="S2125" s="196" t="s">
        <v>45</v>
      </c>
      <c r="T2125" s="211">
        <v>4.2000000000000003E-2</v>
      </c>
      <c r="U2125" s="201">
        <v>44904</v>
      </c>
      <c r="W2125" s="200" t="s">
        <v>93</v>
      </c>
      <c r="X2125" s="196" t="s">
        <v>13</v>
      </c>
      <c r="Z2125" s="198" t="s">
        <v>12554</v>
      </c>
      <c r="AA2125" s="196" t="s">
        <v>12558</v>
      </c>
      <c r="AB2125" s="196" t="s">
        <v>12556</v>
      </c>
      <c r="AC2125" s="200">
        <v>2</v>
      </c>
      <c r="AD2125" s="200" t="s">
        <v>8231</v>
      </c>
      <c r="AE2125" s="203" t="s">
        <v>505</v>
      </c>
      <c r="AF2125" s="212">
        <v>511225</v>
      </c>
    </row>
    <row r="2126" spans="1:33" hidden="1" x14ac:dyDescent="0.25">
      <c r="A2126" s="209">
        <v>124053</v>
      </c>
      <c r="B2126" s="210">
        <v>2</v>
      </c>
      <c r="C2126" s="196" t="s">
        <v>85</v>
      </c>
      <c r="D2126" s="201">
        <v>42572</v>
      </c>
      <c r="E2126" s="196" t="s">
        <v>143</v>
      </c>
      <c r="F2126" s="201">
        <v>44603</v>
      </c>
      <c r="G2126" s="196" t="s">
        <v>1494</v>
      </c>
      <c r="H2126" s="198" t="s">
        <v>135</v>
      </c>
      <c r="I2126" s="196" t="s">
        <v>2466</v>
      </c>
      <c r="J2126" s="196" t="s">
        <v>101</v>
      </c>
      <c r="L2126" s="200" t="s">
        <v>101</v>
      </c>
      <c r="M2126" s="198" t="s">
        <v>12559</v>
      </c>
      <c r="O2126" s="196" t="s">
        <v>40</v>
      </c>
      <c r="P2126" s="198" t="s">
        <v>166</v>
      </c>
      <c r="R2126" s="196" t="s">
        <v>39</v>
      </c>
      <c r="S2126" s="196" t="s">
        <v>45</v>
      </c>
      <c r="T2126" s="211">
        <v>3.2000000000000001E-2</v>
      </c>
      <c r="U2126" s="201">
        <v>45156</v>
      </c>
      <c r="W2126" s="200" t="s">
        <v>93</v>
      </c>
      <c r="X2126" s="196" t="s">
        <v>103</v>
      </c>
      <c r="Z2126" s="198" t="s">
        <v>12560</v>
      </c>
      <c r="AA2126" s="196" t="s">
        <v>12561</v>
      </c>
      <c r="AB2126" s="196" t="s">
        <v>12562</v>
      </c>
      <c r="AC2126" s="200">
        <v>0</v>
      </c>
      <c r="AD2126" s="200" t="s">
        <v>8231</v>
      </c>
      <c r="AE2126" s="203" t="s">
        <v>505</v>
      </c>
      <c r="AF2126" s="212">
        <v>245276.76</v>
      </c>
    </row>
    <row r="2127" spans="1:33" hidden="1" x14ac:dyDescent="0.25">
      <c r="A2127" s="209">
        <v>124053</v>
      </c>
      <c r="B2127" s="210">
        <v>2</v>
      </c>
      <c r="C2127" s="196" t="s">
        <v>85</v>
      </c>
      <c r="D2127" s="201">
        <v>42572</v>
      </c>
      <c r="E2127" s="196" t="s">
        <v>143</v>
      </c>
      <c r="F2127" s="201">
        <v>44603</v>
      </c>
      <c r="G2127" s="196" t="s">
        <v>1494</v>
      </c>
      <c r="H2127" s="198" t="s">
        <v>135</v>
      </c>
      <c r="I2127" s="196" t="s">
        <v>2466</v>
      </c>
      <c r="J2127" s="196" t="s">
        <v>101</v>
      </c>
      <c r="L2127" s="200" t="s">
        <v>101</v>
      </c>
      <c r="M2127" s="198" t="s">
        <v>12559</v>
      </c>
      <c r="O2127" s="196" t="s">
        <v>40</v>
      </c>
      <c r="P2127" s="198" t="s">
        <v>166</v>
      </c>
      <c r="R2127" s="196" t="s">
        <v>39</v>
      </c>
      <c r="S2127" s="196" t="s">
        <v>45</v>
      </c>
      <c r="T2127" s="211">
        <v>3.2000000000000001E-2</v>
      </c>
      <c r="U2127" s="201">
        <v>45156</v>
      </c>
      <c r="W2127" s="200" t="s">
        <v>93</v>
      </c>
      <c r="X2127" s="196" t="s">
        <v>103</v>
      </c>
      <c r="Z2127" s="198" t="s">
        <v>12560</v>
      </c>
      <c r="AA2127" s="196" t="s">
        <v>12563</v>
      </c>
      <c r="AB2127" s="196" t="s">
        <v>12562</v>
      </c>
      <c r="AC2127" s="200">
        <v>1</v>
      </c>
      <c r="AD2127" s="200" t="s">
        <v>8231</v>
      </c>
      <c r="AE2127" s="203" t="s">
        <v>505</v>
      </c>
      <c r="AF2127" s="212">
        <v>75000</v>
      </c>
    </row>
    <row r="2128" spans="1:33" hidden="1" x14ac:dyDescent="0.25">
      <c r="A2128" s="209">
        <v>124053</v>
      </c>
      <c r="B2128" s="210">
        <v>2</v>
      </c>
      <c r="C2128" s="196" t="s">
        <v>85</v>
      </c>
      <c r="D2128" s="201">
        <v>42572</v>
      </c>
      <c r="E2128" s="196" t="s">
        <v>143</v>
      </c>
      <c r="F2128" s="201">
        <v>44603</v>
      </c>
      <c r="G2128" s="196" t="s">
        <v>1494</v>
      </c>
      <c r="H2128" s="198" t="s">
        <v>135</v>
      </c>
      <c r="I2128" s="196" t="s">
        <v>2466</v>
      </c>
      <c r="J2128" s="196" t="s">
        <v>101</v>
      </c>
      <c r="L2128" s="200" t="s">
        <v>101</v>
      </c>
      <c r="M2128" s="198" t="s">
        <v>12559</v>
      </c>
      <c r="O2128" s="196" t="s">
        <v>40</v>
      </c>
      <c r="P2128" s="198" t="s">
        <v>166</v>
      </c>
      <c r="R2128" s="196" t="s">
        <v>39</v>
      </c>
      <c r="S2128" s="196" t="s">
        <v>45</v>
      </c>
      <c r="T2128" s="211">
        <v>3.2000000000000001E-2</v>
      </c>
      <c r="U2128" s="201">
        <v>45156</v>
      </c>
      <c r="W2128" s="200" t="s">
        <v>93</v>
      </c>
      <c r="X2128" s="196" t="s">
        <v>103</v>
      </c>
      <c r="Z2128" s="198" t="s">
        <v>12560</v>
      </c>
      <c r="AA2128" s="196" t="s">
        <v>12564</v>
      </c>
      <c r="AB2128" s="196" t="s">
        <v>12562</v>
      </c>
      <c r="AC2128" s="200">
        <v>2</v>
      </c>
      <c r="AD2128" s="200" t="s">
        <v>8231</v>
      </c>
      <c r="AE2128" s="203" t="s">
        <v>505</v>
      </c>
      <c r="AF2128" s="212">
        <v>590100</v>
      </c>
    </row>
    <row r="2129" spans="1:33" hidden="1" x14ac:dyDescent="0.25">
      <c r="A2129" s="209">
        <v>124057</v>
      </c>
      <c r="B2129" s="210">
        <v>2</v>
      </c>
      <c r="C2129" s="196" t="s">
        <v>114</v>
      </c>
      <c r="D2129" s="201">
        <v>42572</v>
      </c>
      <c r="E2129" s="196" t="s">
        <v>143</v>
      </c>
      <c r="F2129" s="201">
        <v>44284</v>
      </c>
      <c r="G2129" s="196" t="s">
        <v>228</v>
      </c>
      <c r="H2129" s="198" t="s">
        <v>144</v>
      </c>
      <c r="I2129" s="196" t="s">
        <v>12565</v>
      </c>
      <c r="K2129" s="196" t="s">
        <v>12566</v>
      </c>
      <c r="L2129" s="200" t="s">
        <v>183</v>
      </c>
      <c r="M2129" s="198" t="s">
        <v>12567</v>
      </c>
      <c r="O2129" s="196" t="s">
        <v>271</v>
      </c>
      <c r="P2129" s="198" t="s">
        <v>166</v>
      </c>
      <c r="R2129" s="196" t="s">
        <v>39</v>
      </c>
      <c r="S2129" s="196" t="s">
        <v>45</v>
      </c>
      <c r="T2129" s="211">
        <v>0.01</v>
      </c>
      <c r="W2129" s="200" t="s">
        <v>93</v>
      </c>
      <c r="X2129" s="196" t="s">
        <v>186</v>
      </c>
      <c r="Z2129" s="198" t="s">
        <v>12568</v>
      </c>
      <c r="AA2129" s="196" t="s">
        <v>12569</v>
      </c>
      <c r="AC2129" s="200">
        <v>3</v>
      </c>
      <c r="AD2129" s="200" t="s">
        <v>8250</v>
      </c>
      <c r="AE2129" s="203" t="s">
        <v>505</v>
      </c>
      <c r="AF2129" s="212">
        <v>528350.57999999996</v>
      </c>
    </row>
    <row r="2130" spans="1:33" hidden="1" x14ac:dyDescent="0.25">
      <c r="A2130" s="209">
        <v>124061</v>
      </c>
      <c r="B2130" s="210">
        <v>2</v>
      </c>
      <c r="C2130" s="196" t="s">
        <v>85</v>
      </c>
      <c r="D2130" s="201">
        <v>42572</v>
      </c>
      <c r="E2130" s="196" t="s">
        <v>143</v>
      </c>
      <c r="F2130" s="201">
        <v>44372</v>
      </c>
      <c r="G2130" s="196" t="s">
        <v>217</v>
      </c>
      <c r="H2130" s="198" t="s">
        <v>144</v>
      </c>
      <c r="I2130" s="196" t="s">
        <v>218</v>
      </c>
      <c r="J2130" s="196" t="s">
        <v>101</v>
      </c>
      <c r="L2130" s="200" t="s">
        <v>101</v>
      </c>
      <c r="M2130" s="198" t="s">
        <v>219</v>
      </c>
      <c r="O2130" s="196" t="s">
        <v>40</v>
      </c>
      <c r="P2130" s="198" t="s">
        <v>166</v>
      </c>
      <c r="R2130" s="196" t="s">
        <v>39</v>
      </c>
      <c r="S2130" s="196" t="s">
        <v>45</v>
      </c>
      <c r="T2130" s="211">
        <v>7.4999999999999997E-2</v>
      </c>
      <c r="U2130" s="201">
        <v>45373</v>
      </c>
      <c r="W2130" s="200" t="s">
        <v>93</v>
      </c>
      <c r="X2130" s="196" t="s">
        <v>103</v>
      </c>
      <c r="Z2130" s="198" t="s">
        <v>220</v>
      </c>
      <c r="AA2130" s="196" t="s">
        <v>12570</v>
      </c>
      <c r="AC2130" s="200">
        <v>0</v>
      </c>
      <c r="AD2130" s="200" t="s">
        <v>8250</v>
      </c>
      <c r="AE2130" s="212">
        <v>56900</v>
      </c>
      <c r="AF2130" s="212">
        <v>94900</v>
      </c>
    </row>
    <row r="2131" spans="1:33" hidden="1" x14ac:dyDescent="0.25">
      <c r="A2131" s="209">
        <v>124061</v>
      </c>
      <c r="B2131" s="210">
        <v>2</v>
      </c>
      <c r="C2131" s="196" t="s">
        <v>85</v>
      </c>
      <c r="D2131" s="201">
        <v>42572</v>
      </c>
      <c r="E2131" s="196" t="s">
        <v>143</v>
      </c>
      <c r="F2131" s="201">
        <v>44372</v>
      </c>
      <c r="G2131" s="196" t="s">
        <v>217</v>
      </c>
      <c r="H2131" s="198" t="s">
        <v>144</v>
      </c>
      <c r="I2131" s="196" t="s">
        <v>218</v>
      </c>
      <c r="J2131" s="196" t="s">
        <v>101</v>
      </c>
      <c r="L2131" s="200" t="s">
        <v>101</v>
      </c>
      <c r="M2131" s="198" t="s">
        <v>219</v>
      </c>
      <c r="O2131" s="196" t="s">
        <v>40</v>
      </c>
      <c r="P2131" s="198" t="s">
        <v>166</v>
      </c>
      <c r="R2131" s="196" t="s">
        <v>39</v>
      </c>
      <c r="S2131" s="196" t="s">
        <v>45</v>
      </c>
      <c r="T2131" s="211">
        <v>7.4999999999999997E-2</v>
      </c>
      <c r="U2131" s="201">
        <v>45373</v>
      </c>
      <c r="W2131" s="200" t="s">
        <v>93</v>
      </c>
      <c r="X2131" s="196" t="s">
        <v>103</v>
      </c>
      <c r="Z2131" s="198" t="s">
        <v>220</v>
      </c>
      <c r="AA2131" s="196" t="s">
        <v>12571</v>
      </c>
      <c r="AB2131" s="196" t="s">
        <v>12572</v>
      </c>
      <c r="AC2131" s="200">
        <v>0</v>
      </c>
      <c r="AD2131" s="200" t="s">
        <v>8231</v>
      </c>
      <c r="AE2131" s="203" t="s">
        <v>505</v>
      </c>
      <c r="AF2131" s="212">
        <v>172000</v>
      </c>
    </row>
    <row r="2132" spans="1:33" hidden="1" x14ac:dyDescent="0.25">
      <c r="A2132" s="209">
        <v>124061</v>
      </c>
      <c r="B2132" s="210">
        <v>2</v>
      </c>
      <c r="C2132" s="196" t="s">
        <v>85</v>
      </c>
      <c r="D2132" s="201">
        <v>42572</v>
      </c>
      <c r="E2132" s="196" t="s">
        <v>143</v>
      </c>
      <c r="F2132" s="201">
        <v>44372</v>
      </c>
      <c r="G2132" s="196" t="s">
        <v>217</v>
      </c>
      <c r="H2132" s="198" t="s">
        <v>144</v>
      </c>
      <c r="I2132" s="196" t="s">
        <v>218</v>
      </c>
      <c r="J2132" s="196" t="s">
        <v>101</v>
      </c>
      <c r="L2132" s="200" t="s">
        <v>101</v>
      </c>
      <c r="M2132" s="198" t="s">
        <v>219</v>
      </c>
      <c r="O2132" s="196" t="s">
        <v>40</v>
      </c>
      <c r="P2132" s="198" t="s">
        <v>166</v>
      </c>
      <c r="R2132" s="196" t="s">
        <v>39</v>
      </c>
      <c r="S2132" s="196" t="s">
        <v>45</v>
      </c>
      <c r="T2132" s="211">
        <v>7.4999999999999997E-2</v>
      </c>
      <c r="U2132" s="201">
        <v>45373</v>
      </c>
      <c r="W2132" s="200" t="s">
        <v>93</v>
      </c>
      <c r="X2132" s="196" t="s">
        <v>103</v>
      </c>
      <c r="Z2132" s="198" t="s">
        <v>220</v>
      </c>
      <c r="AA2132" s="196" t="s">
        <v>12573</v>
      </c>
      <c r="AB2132" s="196" t="s">
        <v>12572</v>
      </c>
      <c r="AC2132" s="200">
        <v>1</v>
      </c>
      <c r="AD2132" s="200" t="s">
        <v>8231</v>
      </c>
      <c r="AE2132" s="203" t="s">
        <v>505</v>
      </c>
      <c r="AF2132" s="212">
        <v>53000</v>
      </c>
    </row>
    <row r="2133" spans="1:33" hidden="1" x14ac:dyDescent="0.25">
      <c r="A2133" s="209">
        <v>124063</v>
      </c>
      <c r="B2133" s="210">
        <v>2</v>
      </c>
      <c r="C2133" s="196" t="s">
        <v>85</v>
      </c>
      <c r="D2133" s="201">
        <v>42572</v>
      </c>
      <c r="E2133" s="196" t="s">
        <v>143</v>
      </c>
      <c r="F2133" s="201">
        <v>44342</v>
      </c>
      <c r="G2133" s="196" t="s">
        <v>179</v>
      </c>
      <c r="H2133" s="198" t="s">
        <v>123</v>
      </c>
      <c r="I2133" s="196" t="s">
        <v>1017</v>
      </c>
      <c r="K2133" s="196" t="s">
        <v>1018</v>
      </c>
      <c r="L2133" s="200" t="s">
        <v>183</v>
      </c>
      <c r="M2133" s="198" t="s">
        <v>1019</v>
      </c>
      <c r="O2133" s="196" t="s">
        <v>40</v>
      </c>
      <c r="P2133" s="198" t="s">
        <v>166</v>
      </c>
      <c r="R2133" s="196" t="s">
        <v>39</v>
      </c>
      <c r="S2133" s="196" t="s">
        <v>45</v>
      </c>
      <c r="T2133" s="211">
        <v>0.04</v>
      </c>
      <c r="U2133" s="201">
        <v>44904</v>
      </c>
      <c r="W2133" s="200" t="s">
        <v>93</v>
      </c>
      <c r="X2133" s="196" t="s">
        <v>186</v>
      </c>
      <c r="Z2133" s="198" t="s">
        <v>1020</v>
      </c>
      <c r="AA2133" s="196" t="s">
        <v>12574</v>
      </c>
      <c r="AC2133" s="200">
        <v>0</v>
      </c>
      <c r="AD2133" s="200" t="s">
        <v>8250</v>
      </c>
      <c r="AE2133" s="212">
        <v>1024.47</v>
      </c>
      <c r="AF2133" s="212">
        <v>97407.83</v>
      </c>
    </row>
    <row r="2134" spans="1:33" hidden="1" x14ac:dyDescent="0.25">
      <c r="A2134" s="209">
        <v>124063</v>
      </c>
      <c r="B2134" s="210">
        <v>2</v>
      </c>
      <c r="C2134" s="196" t="s">
        <v>85</v>
      </c>
      <c r="D2134" s="201">
        <v>42572</v>
      </c>
      <c r="E2134" s="196" t="s">
        <v>143</v>
      </c>
      <c r="F2134" s="201">
        <v>44342</v>
      </c>
      <c r="G2134" s="196" t="s">
        <v>179</v>
      </c>
      <c r="H2134" s="198" t="s">
        <v>123</v>
      </c>
      <c r="I2134" s="196" t="s">
        <v>1017</v>
      </c>
      <c r="K2134" s="196" t="s">
        <v>1018</v>
      </c>
      <c r="L2134" s="200" t="s">
        <v>183</v>
      </c>
      <c r="M2134" s="198" t="s">
        <v>1019</v>
      </c>
      <c r="O2134" s="196" t="s">
        <v>40</v>
      </c>
      <c r="P2134" s="198" t="s">
        <v>166</v>
      </c>
      <c r="R2134" s="196" t="s">
        <v>39</v>
      </c>
      <c r="S2134" s="196" t="s">
        <v>45</v>
      </c>
      <c r="T2134" s="211">
        <v>0.04</v>
      </c>
      <c r="U2134" s="201">
        <v>44904</v>
      </c>
      <c r="W2134" s="200" t="s">
        <v>93</v>
      </c>
      <c r="X2134" s="196" t="s">
        <v>186</v>
      </c>
      <c r="Z2134" s="198" t="s">
        <v>1020</v>
      </c>
      <c r="AA2134" s="196" t="s">
        <v>12575</v>
      </c>
      <c r="AC2134" s="200">
        <v>1</v>
      </c>
      <c r="AD2134" s="200" t="s">
        <v>8250</v>
      </c>
      <c r="AE2134" s="203" t="s">
        <v>505</v>
      </c>
      <c r="AF2134" s="212">
        <v>90640</v>
      </c>
    </row>
    <row r="2135" spans="1:33" hidden="1" x14ac:dyDescent="0.25">
      <c r="A2135" s="209">
        <v>124063</v>
      </c>
      <c r="B2135" s="210">
        <v>2</v>
      </c>
      <c r="C2135" s="196" t="s">
        <v>85</v>
      </c>
      <c r="D2135" s="201">
        <v>42572</v>
      </c>
      <c r="E2135" s="196" t="s">
        <v>143</v>
      </c>
      <c r="F2135" s="201">
        <v>44342</v>
      </c>
      <c r="G2135" s="196" t="s">
        <v>179</v>
      </c>
      <c r="H2135" s="198" t="s">
        <v>123</v>
      </c>
      <c r="I2135" s="196" t="s">
        <v>1017</v>
      </c>
      <c r="K2135" s="196" t="s">
        <v>1018</v>
      </c>
      <c r="L2135" s="200" t="s">
        <v>183</v>
      </c>
      <c r="M2135" s="198" t="s">
        <v>1019</v>
      </c>
      <c r="O2135" s="196" t="s">
        <v>40</v>
      </c>
      <c r="P2135" s="198" t="s">
        <v>166</v>
      </c>
      <c r="R2135" s="196" t="s">
        <v>39</v>
      </c>
      <c r="S2135" s="196" t="s">
        <v>45</v>
      </c>
      <c r="T2135" s="211">
        <v>0.04</v>
      </c>
      <c r="U2135" s="201">
        <v>44904</v>
      </c>
      <c r="W2135" s="200" t="s">
        <v>93</v>
      </c>
      <c r="X2135" s="196" t="s">
        <v>186</v>
      </c>
      <c r="Z2135" s="198" t="s">
        <v>1020</v>
      </c>
      <c r="AA2135" s="196" t="s">
        <v>12576</v>
      </c>
      <c r="AC2135" s="200">
        <v>2</v>
      </c>
      <c r="AD2135" s="200" t="s">
        <v>8250</v>
      </c>
      <c r="AE2135" s="203" t="s">
        <v>505</v>
      </c>
      <c r="AF2135" s="212">
        <v>72350</v>
      </c>
    </row>
    <row r="2136" spans="1:33" hidden="1" x14ac:dyDescent="0.25">
      <c r="A2136" s="209">
        <v>124065</v>
      </c>
      <c r="B2136" s="210">
        <v>2</v>
      </c>
      <c r="C2136" s="196" t="s">
        <v>85</v>
      </c>
      <c r="D2136" s="201">
        <v>42572</v>
      </c>
      <c r="E2136" s="196" t="s">
        <v>143</v>
      </c>
      <c r="F2136" s="201">
        <v>44340</v>
      </c>
      <c r="G2136" s="196" t="s">
        <v>98</v>
      </c>
      <c r="H2136" s="198" t="s">
        <v>223</v>
      </c>
      <c r="I2136" s="196" t="s">
        <v>539</v>
      </c>
      <c r="J2136" s="196" t="s">
        <v>299</v>
      </c>
      <c r="L2136" s="200" t="s">
        <v>300</v>
      </c>
      <c r="M2136" s="198" t="s">
        <v>12577</v>
      </c>
      <c r="O2136" s="196" t="s">
        <v>40</v>
      </c>
      <c r="P2136" s="198" t="s">
        <v>166</v>
      </c>
      <c r="R2136" s="196" t="s">
        <v>39</v>
      </c>
      <c r="S2136" s="196" t="s">
        <v>45</v>
      </c>
      <c r="T2136" s="211">
        <v>0</v>
      </c>
      <c r="U2136" s="201">
        <v>45793</v>
      </c>
      <c r="W2136" s="200" t="s">
        <v>93</v>
      </c>
      <c r="X2136" s="196" t="s">
        <v>303</v>
      </c>
      <c r="Z2136" s="198" t="s">
        <v>12578</v>
      </c>
      <c r="AA2136" s="196" t="s">
        <v>12579</v>
      </c>
      <c r="AC2136" s="200">
        <v>0</v>
      </c>
      <c r="AD2136" s="200" t="s">
        <v>8250</v>
      </c>
      <c r="AE2136" s="203" t="s">
        <v>505</v>
      </c>
      <c r="AF2136" s="212">
        <v>29000</v>
      </c>
    </row>
    <row r="2137" spans="1:33" hidden="1" x14ac:dyDescent="0.25">
      <c r="A2137" s="209">
        <v>124066</v>
      </c>
      <c r="B2137" s="210">
        <v>2</v>
      </c>
      <c r="C2137" s="196" t="s">
        <v>85</v>
      </c>
      <c r="D2137" s="201">
        <v>42573</v>
      </c>
      <c r="E2137" s="196" t="s">
        <v>143</v>
      </c>
      <c r="F2137" s="201">
        <v>44340</v>
      </c>
      <c r="G2137" s="196" t="s">
        <v>98</v>
      </c>
      <c r="H2137" s="198" t="s">
        <v>223</v>
      </c>
      <c r="I2137" s="196" t="s">
        <v>539</v>
      </c>
      <c r="J2137" s="196" t="s">
        <v>299</v>
      </c>
      <c r="L2137" s="200" t="s">
        <v>300</v>
      </c>
      <c r="M2137" s="198" t="s">
        <v>12580</v>
      </c>
      <c r="O2137" s="196" t="s">
        <v>40</v>
      </c>
      <c r="P2137" s="198" t="s">
        <v>166</v>
      </c>
      <c r="R2137" s="196" t="s">
        <v>39</v>
      </c>
      <c r="S2137" s="196" t="s">
        <v>45</v>
      </c>
      <c r="T2137" s="211">
        <v>0.04</v>
      </c>
      <c r="U2137" s="201">
        <v>45695</v>
      </c>
      <c r="W2137" s="200" t="s">
        <v>93</v>
      </c>
      <c r="X2137" s="196" t="s">
        <v>303</v>
      </c>
      <c r="Z2137" s="198" t="s">
        <v>12581</v>
      </c>
      <c r="AA2137" s="196" t="s">
        <v>12582</v>
      </c>
      <c r="AC2137" s="200">
        <v>0</v>
      </c>
      <c r="AD2137" s="200" t="s">
        <v>8250</v>
      </c>
      <c r="AE2137" s="203" t="s">
        <v>505</v>
      </c>
      <c r="AF2137" s="212">
        <v>29000</v>
      </c>
    </row>
    <row r="2138" spans="1:33" hidden="1" x14ac:dyDescent="0.25">
      <c r="A2138" s="209">
        <v>124067</v>
      </c>
      <c r="B2138" s="210">
        <v>2</v>
      </c>
      <c r="C2138" s="196" t="s">
        <v>85</v>
      </c>
      <c r="D2138" s="201">
        <v>42573</v>
      </c>
      <c r="E2138" s="196" t="s">
        <v>143</v>
      </c>
      <c r="F2138" s="201">
        <v>44340</v>
      </c>
      <c r="G2138" s="196" t="s">
        <v>98</v>
      </c>
      <c r="H2138" s="198" t="s">
        <v>223</v>
      </c>
      <c r="I2138" s="196" t="s">
        <v>539</v>
      </c>
      <c r="J2138" s="196" t="s">
        <v>299</v>
      </c>
      <c r="L2138" s="200" t="s">
        <v>300</v>
      </c>
      <c r="M2138" s="198" t="s">
        <v>12583</v>
      </c>
      <c r="O2138" s="196" t="s">
        <v>40</v>
      </c>
      <c r="P2138" s="198" t="s">
        <v>166</v>
      </c>
      <c r="R2138" s="196" t="s">
        <v>39</v>
      </c>
      <c r="S2138" s="196" t="s">
        <v>45</v>
      </c>
      <c r="T2138" s="211">
        <v>0</v>
      </c>
      <c r="U2138" s="201">
        <v>45821</v>
      </c>
      <c r="W2138" s="200" t="s">
        <v>93</v>
      </c>
      <c r="X2138" s="196" t="s">
        <v>303</v>
      </c>
      <c r="Z2138" s="198" t="s">
        <v>12584</v>
      </c>
      <c r="AA2138" s="196" t="s">
        <v>12585</v>
      </c>
      <c r="AC2138" s="200">
        <v>0</v>
      </c>
      <c r="AD2138" s="200" t="s">
        <v>8250</v>
      </c>
      <c r="AE2138" s="203" t="s">
        <v>505</v>
      </c>
      <c r="AF2138" s="212">
        <v>24000</v>
      </c>
    </row>
    <row r="2139" spans="1:33" ht="36" hidden="1" x14ac:dyDescent="0.25">
      <c r="A2139" s="209">
        <v>124069</v>
      </c>
      <c r="B2139" s="210">
        <v>2</v>
      </c>
      <c r="C2139" s="196" t="s">
        <v>97</v>
      </c>
      <c r="D2139" s="201">
        <v>42573</v>
      </c>
      <c r="E2139" s="196" t="s">
        <v>143</v>
      </c>
      <c r="F2139" s="201">
        <v>44481.875115740739</v>
      </c>
      <c r="G2139" s="196" t="s">
        <v>426</v>
      </c>
      <c r="H2139" s="198" t="s">
        <v>223</v>
      </c>
      <c r="I2139" s="196" t="s">
        <v>539</v>
      </c>
      <c r="J2139" s="196" t="s">
        <v>299</v>
      </c>
      <c r="L2139" s="200" t="s">
        <v>300</v>
      </c>
      <c r="M2139" s="198" t="s">
        <v>12586</v>
      </c>
      <c r="N2139" s="198" t="s">
        <v>12587</v>
      </c>
      <c r="O2139" s="196" t="s">
        <v>40</v>
      </c>
      <c r="P2139" s="198" t="s">
        <v>166</v>
      </c>
      <c r="R2139" s="196" t="s">
        <v>39</v>
      </c>
      <c r="S2139" s="196" t="s">
        <v>45</v>
      </c>
      <c r="T2139" s="211">
        <v>3.5000000000000003E-2</v>
      </c>
      <c r="U2139" s="201">
        <v>43861</v>
      </c>
      <c r="W2139" s="200" t="s">
        <v>93</v>
      </c>
      <c r="X2139" s="196" t="s">
        <v>303</v>
      </c>
      <c r="Z2139" s="198" t="s">
        <v>12588</v>
      </c>
      <c r="AA2139" s="196" t="s">
        <v>12589</v>
      </c>
      <c r="AB2139" s="196" t="s">
        <v>12590</v>
      </c>
      <c r="AC2139" s="200">
        <v>0</v>
      </c>
      <c r="AD2139" s="200" t="s">
        <v>8231</v>
      </c>
      <c r="AE2139" s="203" t="s">
        <v>505</v>
      </c>
      <c r="AF2139" s="212">
        <v>660747</v>
      </c>
      <c r="AG2139" s="198" t="s">
        <v>12591</v>
      </c>
    </row>
    <row r="2140" spans="1:33" ht="36" hidden="1" x14ac:dyDescent="0.25">
      <c r="A2140" s="209">
        <v>124069</v>
      </c>
      <c r="B2140" s="210">
        <v>2</v>
      </c>
      <c r="C2140" s="196" t="s">
        <v>97</v>
      </c>
      <c r="D2140" s="201">
        <v>42573</v>
      </c>
      <c r="E2140" s="196" t="s">
        <v>143</v>
      </c>
      <c r="F2140" s="201">
        <v>44481.875115740739</v>
      </c>
      <c r="G2140" s="196" t="s">
        <v>426</v>
      </c>
      <c r="H2140" s="198" t="s">
        <v>223</v>
      </c>
      <c r="I2140" s="196" t="s">
        <v>539</v>
      </c>
      <c r="J2140" s="196" t="s">
        <v>299</v>
      </c>
      <c r="L2140" s="200" t="s">
        <v>300</v>
      </c>
      <c r="M2140" s="198" t="s">
        <v>12586</v>
      </c>
      <c r="N2140" s="198" t="s">
        <v>12587</v>
      </c>
      <c r="O2140" s="196" t="s">
        <v>40</v>
      </c>
      <c r="P2140" s="198" t="s">
        <v>166</v>
      </c>
      <c r="R2140" s="196" t="s">
        <v>39</v>
      </c>
      <c r="S2140" s="196" t="s">
        <v>45</v>
      </c>
      <c r="T2140" s="211">
        <v>3.5000000000000003E-2</v>
      </c>
      <c r="U2140" s="201">
        <v>43861</v>
      </c>
      <c r="W2140" s="200" t="s">
        <v>93</v>
      </c>
      <c r="X2140" s="196" t="s">
        <v>303</v>
      </c>
      <c r="Z2140" s="198" t="s">
        <v>12588</v>
      </c>
      <c r="AA2140" s="196" t="s">
        <v>12592</v>
      </c>
      <c r="AB2140" s="196" t="s">
        <v>12590</v>
      </c>
      <c r="AC2140" s="200">
        <v>1</v>
      </c>
      <c r="AD2140" s="200" t="s">
        <v>8231</v>
      </c>
      <c r="AE2140" s="203" t="s">
        <v>505</v>
      </c>
      <c r="AF2140" s="212">
        <v>2000000</v>
      </c>
      <c r="AG2140" s="198" t="s">
        <v>12591</v>
      </c>
    </row>
    <row r="2141" spans="1:33" ht="36" hidden="1" x14ac:dyDescent="0.25">
      <c r="A2141" s="209">
        <v>124069</v>
      </c>
      <c r="B2141" s="210">
        <v>2</v>
      </c>
      <c r="C2141" s="196" t="s">
        <v>97</v>
      </c>
      <c r="D2141" s="201">
        <v>42573</v>
      </c>
      <c r="E2141" s="196" t="s">
        <v>143</v>
      </c>
      <c r="F2141" s="201">
        <v>44481.875115740739</v>
      </c>
      <c r="G2141" s="196" t="s">
        <v>426</v>
      </c>
      <c r="H2141" s="198" t="s">
        <v>223</v>
      </c>
      <c r="I2141" s="196" t="s">
        <v>539</v>
      </c>
      <c r="J2141" s="196" t="s">
        <v>299</v>
      </c>
      <c r="L2141" s="200" t="s">
        <v>300</v>
      </c>
      <c r="M2141" s="198" t="s">
        <v>12586</v>
      </c>
      <c r="N2141" s="198" t="s">
        <v>12587</v>
      </c>
      <c r="O2141" s="196" t="s">
        <v>40</v>
      </c>
      <c r="P2141" s="198" t="s">
        <v>166</v>
      </c>
      <c r="R2141" s="196" t="s">
        <v>39</v>
      </c>
      <c r="S2141" s="196" t="s">
        <v>45</v>
      </c>
      <c r="T2141" s="211">
        <v>3.5000000000000003E-2</v>
      </c>
      <c r="U2141" s="201">
        <v>43861</v>
      </c>
      <c r="W2141" s="200" t="s">
        <v>93</v>
      </c>
      <c r="X2141" s="196" t="s">
        <v>303</v>
      </c>
      <c r="Z2141" s="198" t="s">
        <v>12588</v>
      </c>
      <c r="AA2141" s="196" t="s">
        <v>12593</v>
      </c>
      <c r="AB2141" s="196" t="s">
        <v>12590</v>
      </c>
      <c r="AC2141" s="200">
        <v>2</v>
      </c>
      <c r="AD2141" s="200" t="s">
        <v>8231</v>
      </c>
      <c r="AE2141" s="203" t="s">
        <v>505</v>
      </c>
      <c r="AF2141" s="212">
        <v>1200000</v>
      </c>
      <c r="AG2141" s="198" t="s">
        <v>12591</v>
      </c>
    </row>
    <row r="2142" spans="1:33" ht="36" hidden="1" x14ac:dyDescent="0.25">
      <c r="A2142" s="209">
        <v>124069</v>
      </c>
      <c r="B2142" s="210">
        <v>2</v>
      </c>
      <c r="C2142" s="196" t="s">
        <v>97</v>
      </c>
      <c r="D2142" s="201">
        <v>42573</v>
      </c>
      <c r="E2142" s="196" t="s">
        <v>143</v>
      </c>
      <c r="F2142" s="201">
        <v>44481.875115740739</v>
      </c>
      <c r="G2142" s="196" t="s">
        <v>426</v>
      </c>
      <c r="H2142" s="198" t="s">
        <v>223</v>
      </c>
      <c r="I2142" s="196" t="s">
        <v>539</v>
      </c>
      <c r="J2142" s="196" t="s">
        <v>299</v>
      </c>
      <c r="L2142" s="200" t="s">
        <v>300</v>
      </c>
      <c r="M2142" s="198" t="s">
        <v>12586</v>
      </c>
      <c r="N2142" s="198" t="s">
        <v>12587</v>
      </c>
      <c r="O2142" s="196" t="s">
        <v>40</v>
      </c>
      <c r="P2142" s="198" t="s">
        <v>166</v>
      </c>
      <c r="R2142" s="196" t="s">
        <v>39</v>
      </c>
      <c r="S2142" s="196" t="s">
        <v>45</v>
      </c>
      <c r="T2142" s="211">
        <v>3.5000000000000003E-2</v>
      </c>
      <c r="U2142" s="201">
        <v>43861</v>
      </c>
      <c r="W2142" s="200" t="s">
        <v>93</v>
      </c>
      <c r="X2142" s="196" t="s">
        <v>303</v>
      </c>
      <c r="Z2142" s="198" t="s">
        <v>12588</v>
      </c>
      <c r="AA2142" s="196" t="s">
        <v>12594</v>
      </c>
      <c r="AB2142" s="196" t="s">
        <v>12590</v>
      </c>
      <c r="AC2142" s="200">
        <v>3</v>
      </c>
      <c r="AD2142" s="200" t="s">
        <v>8231</v>
      </c>
      <c r="AE2142" s="203" t="s">
        <v>505</v>
      </c>
      <c r="AF2142" s="212">
        <v>27775008</v>
      </c>
      <c r="AG2142" s="198" t="s">
        <v>12591</v>
      </c>
    </row>
    <row r="2143" spans="1:33" ht="36" hidden="1" x14ac:dyDescent="0.25">
      <c r="A2143" s="209">
        <v>124069</v>
      </c>
      <c r="B2143" s="210">
        <v>2</v>
      </c>
      <c r="C2143" s="196" t="s">
        <v>97</v>
      </c>
      <c r="D2143" s="201">
        <v>42573</v>
      </c>
      <c r="E2143" s="196" t="s">
        <v>143</v>
      </c>
      <c r="F2143" s="201">
        <v>44481.875115740739</v>
      </c>
      <c r="G2143" s="196" t="s">
        <v>426</v>
      </c>
      <c r="H2143" s="198" t="s">
        <v>223</v>
      </c>
      <c r="I2143" s="196" t="s">
        <v>539</v>
      </c>
      <c r="J2143" s="196" t="s">
        <v>299</v>
      </c>
      <c r="L2143" s="200" t="s">
        <v>300</v>
      </c>
      <c r="M2143" s="198" t="s">
        <v>12586</v>
      </c>
      <c r="N2143" s="198" t="s">
        <v>12587</v>
      </c>
      <c r="O2143" s="196" t="s">
        <v>40</v>
      </c>
      <c r="P2143" s="198" t="s">
        <v>166</v>
      </c>
      <c r="R2143" s="196" t="s">
        <v>39</v>
      </c>
      <c r="S2143" s="196" t="s">
        <v>45</v>
      </c>
      <c r="T2143" s="211">
        <v>3.5000000000000003E-2</v>
      </c>
      <c r="U2143" s="201">
        <v>43861</v>
      </c>
      <c r="W2143" s="200" t="s">
        <v>93</v>
      </c>
      <c r="X2143" s="196" t="s">
        <v>303</v>
      </c>
      <c r="Z2143" s="198" t="s">
        <v>12588</v>
      </c>
      <c r="AA2143" s="196" t="s">
        <v>12595</v>
      </c>
      <c r="AB2143" s="196" t="s">
        <v>12590</v>
      </c>
      <c r="AC2143" s="200">
        <v>3</v>
      </c>
      <c r="AD2143" s="200" t="s">
        <v>8231</v>
      </c>
      <c r="AE2143" s="203" t="s">
        <v>505</v>
      </c>
      <c r="AF2143" s="212">
        <v>8433854</v>
      </c>
      <c r="AG2143" s="198" t="s">
        <v>12591</v>
      </c>
    </row>
    <row r="2144" spans="1:33" hidden="1" x14ac:dyDescent="0.25">
      <c r="A2144" s="209">
        <v>124070</v>
      </c>
      <c r="B2144" s="210">
        <v>2</v>
      </c>
      <c r="C2144" s="196" t="s">
        <v>85</v>
      </c>
      <c r="D2144" s="201">
        <v>42573</v>
      </c>
      <c r="E2144" s="196" t="s">
        <v>143</v>
      </c>
      <c r="F2144" s="201">
        <v>44340</v>
      </c>
      <c r="G2144" s="196" t="s">
        <v>98</v>
      </c>
      <c r="H2144" s="198" t="s">
        <v>223</v>
      </c>
      <c r="I2144" s="196" t="s">
        <v>539</v>
      </c>
      <c r="J2144" s="196" t="s">
        <v>299</v>
      </c>
      <c r="L2144" s="200" t="s">
        <v>300</v>
      </c>
      <c r="M2144" s="198" t="s">
        <v>12596</v>
      </c>
      <c r="O2144" s="196" t="s">
        <v>40</v>
      </c>
      <c r="P2144" s="198" t="s">
        <v>166</v>
      </c>
      <c r="R2144" s="196" t="s">
        <v>39</v>
      </c>
      <c r="S2144" s="196" t="s">
        <v>45</v>
      </c>
      <c r="T2144" s="211">
        <v>2.5000000000000001E-2</v>
      </c>
      <c r="U2144" s="201">
        <v>45695</v>
      </c>
      <c r="W2144" s="200" t="s">
        <v>93</v>
      </c>
      <c r="X2144" s="196" t="s">
        <v>303</v>
      </c>
      <c r="Z2144" s="198" t="s">
        <v>12597</v>
      </c>
      <c r="AA2144" s="196" t="s">
        <v>12598</v>
      </c>
      <c r="AC2144" s="200">
        <v>0</v>
      </c>
      <c r="AD2144" s="200" t="s">
        <v>8250</v>
      </c>
      <c r="AE2144" s="203" t="s">
        <v>505</v>
      </c>
      <c r="AF2144" s="212">
        <v>24000</v>
      </c>
    </row>
    <row r="2145" spans="1:32" hidden="1" x14ac:dyDescent="0.25">
      <c r="A2145" s="209">
        <v>124071</v>
      </c>
      <c r="B2145" s="210">
        <v>2</v>
      </c>
      <c r="C2145" s="196" t="s">
        <v>85</v>
      </c>
      <c r="D2145" s="201">
        <v>42573</v>
      </c>
      <c r="E2145" s="196" t="s">
        <v>143</v>
      </c>
      <c r="F2145" s="201">
        <v>44715</v>
      </c>
      <c r="G2145" s="196" t="s">
        <v>222</v>
      </c>
      <c r="H2145" s="198" t="s">
        <v>223</v>
      </c>
      <c r="I2145" s="196" t="s">
        <v>539</v>
      </c>
      <c r="J2145" s="196" t="s">
        <v>299</v>
      </c>
      <c r="L2145" s="200" t="s">
        <v>300</v>
      </c>
      <c r="M2145" s="198" t="s">
        <v>12599</v>
      </c>
      <c r="O2145" s="196" t="s">
        <v>40</v>
      </c>
      <c r="P2145" s="198" t="s">
        <v>166</v>
      </c>
      <c r="R2145" s="196" t="s">
        <v>39</v>
      </c>
      <c r="S2145" s="196" t="s">
        <v>45</v>
      </c>
      <c r="T2145" s="211">
        <v>2.5000000000000001E-2</v>
      </c>
      <c r="U2145" s="201">
        <v>45331</v>
      </c>
      <c r="W2145" s="200" t="s">
        <v>93</v>
      </c>
      <c r="X2145" s="196" t="s">
        <v>303</v>
      </c>
      <c r="Z2145" s="198" t="s">
        <v>12600</v>
      </c>
      <c r="AA2145" s="196" t="s">
        <v>12601</v>
      </c>
      <c r="AC2145" s="200">
        <v>0</v>
      </c>
      <c r="AD2145" s="200" t="s">
        <v>8250</v>
      </c>
      <c r="AE2145" s="203" t="s">
        <v>505</v>
      </c>
      <c r="AF2145" s="212">
        <v>27350</v>
      </c>
    </row>
    <row r="2146" spans="1:32" hidden="1" x14ac:dyDescent="0.25">
      <c r="A2146" s="209">
        <v>124071</v>
      </c>
      <c r="B2146" s="210">
        <v>2</v>
      </c>
      <c r="C2146" s="196" t="s">
        <v>85</v>
      </c>
      <c r="D2146" s="201">
        <v>42573</v>
      </c>
      <c r="E2146" s="196" t="s">
        <v>143</v>
      </c>
      <c r="F2146" s="201">
        <v>44715</v>
      </c>
      <c r="G2146" s="196" t="s">
        <v>222</v>
      </c>
      <c r="H2146" s="198" t="s">
        <v>223</v>
      </c>
      <c r="I2146" s="196" t="s">
        <v>539</v>
      </c>
      <c r="J2146" s="196" t="s">
        <v>299</v>
      </c>
      <c r="L2146" s="200" t="s">
        <v>300</v>
      </c>
      <c r="M2146" s="198" t="s">
        <v>12599</v>
      </c>
      <c r="O2146" s="196" t="s">
        <v>40</v>
      </c>
      <c r="P2146" s="198" t="s">
        <v>166</v>
      </c>
      <c r="R2146" s="196" t="s">
        <v>39</v>
      </c>
      <c r="S2146" s="196" t="s">
        <v>45</v>
      </c>
      <c r="T2146" s="211">
        <v>2.5000000000000001E-2</v>
      </c>
      <c r="U2146" s="201">
        <v>45331</v>
      </c>
      <c r="W2146" s="200" t="s">
        <v>93</v>
      </c>
      <c r="X2146" s="196" t="s">
        <v>303</v>
      </c>
      <c r="Z2146" s="198" t="s">
        <v>12600</v>
      </c>
      <c r="AA2146" s="196" t="s">
        <v>12602</v>
      </c>
      <c r="AB2146" s="196" t="s">
        <v>12603</v>
      </c>
      <c r="AC2146" s="200">
        <v>0</v>
      </c>
      <c r="AD2146" s="200" t="s">
        <v>8231</v>
      </c>
      <c r="AE2146" s="203" t="s">
        <v>505</v>
      </c>
      <c r="AF2146" s="212">
        <v>192000</v>
      </c>
    </row>
    <row r="2147" spans="1:32" hidden="1" x14ac:dyDescent="0.25">
      <c r="A2147" s="209">
        <v>124071</v>
      </c>
      <c r="B2147" s="210">
        <v>2</v>
      </c>
      <c r="C2147" s="196" t="s">
        <v>85</v>
      </c>
      <c r="D2147" s="201">
        <v>42573</v>
      </c>
      <c r="E2147" s="196" t="s">
        <v>143</v>
      </c>
      <c r="F2147" s="201">
        <v>44715</v>
      </c>
      <c r="G2147" s="196" t="s">
        <v>222</v>
      </c>
      <c r="H2147" s="198" t="s">
        <v>223</v>
      </c>
      <c r="I2147" s="196" t="s">
        <v>539</v>
      </c>
      <c r="J2147" s="196" t="s">
        <v>299</v>
      </c>
      <c r="L2147" s="200" t="s">
        <v>300</v>
      </c>
      <c r="M2147" s="198" t="s">
        <v>12599</v>
      </c>
      <c r="O2147" s="196" t="s">
        <v>40</v>
      </c>
      <c r="P2147" s="198" t="s">
        <v>166</v>
      </c>
      <c r="R2147" s="196" t="s">
        <v>39</v>
      </c>
      <c r="S2147" s="196" t="s">
        <v>45</v>
      </c>
      <c r="T2147" s="211">
        <v>2.5000000000000001E-2</v>
      </c>
      <c r="U2147" s="201">
        <v>45331</v>
      </c>
      <c r="W2147" s="200" t="s">
        <v>93</v>
      </c>
      <c r="X2147" s="196" t="s">
        <v>303</v>
      </c>
      <c r="Z2147" s="198" t="s">
        <v>12600</v>
      </c>
      <c r="AA2147" s="196" t="s">
        <v>12604</v>
      </c>
      <c r="AB2147" s="196" t="s">
        <v>12603</v>
      </c>
      <c r="AC2147" s="200">
        <v>1</v>
      </c>
      <c r="AD2147" s="200" t="s">
        <v>8231</v>
      </c>
      <c r="AE2147" s="203" t="s">
        <v>505</v>
      </c>
      <c r="AF2147" s="212">
        <v>40000</v>
      </c>
    </row>
    <row r="2148" spans="1:32" ht="36" hidden="1" x14ac:dyDescent="0.25">
      <c r="A2148" s="209">
        <v>124072</v>
      </c>
      <c r="B2148" s="210">
        <v>2</v>
      </c>
      <c r="C2148" s="196" t="s">
        <v>85</v>
      </c>
      <c r="D2148" s="201">
        <v>42573</v>
      </c>
      <c r="E2148" s="196" t="s">
        <v>143</v>
      </c>
      <c r="F2148" s="201">
        <v>44704</v>
      </c>
      <c r="G2148" s="196" t="s">
        <v>1494</v>
      </c>
      <c r="H2148" s="198" t="s">
        <v>223</v>
      </c>
      <c r="I2148" s="196" t="s">
        <v>539</v>
      </c>
      <c r="J2148" s="196" t="s">
        <v>299</v>
      </c>
      <c r="L2148" s="200" t="s">
        <v>300</v>
      </c>
      <c r="M2148" s="198" t="s">
        <v>12605</v>
      </c>
      <c r="N2148" s="198" t="s">
        <v>12606</v>
      </c>
      <c r="O2148" s="196" t="s">
        <v>553</v>
      </c>
      <c r="P2148" s="198" t="s">
        <v>3990</v>
      </c>
      <c r="R2148" s="196" t="s">
        <v>47</v>
      </c>
      <c r="S2148" s="196" t="s">
        <v>45</v>
      </c>
      <c r="T2148" s="211">
        <v>10.029999999999999</v>
      </c>
      <c r="W2148" s="200" t="s">
        <v>93</v>
      </c>
      <c r="X2148" s="196" t="s">
        <v>303</v>
      </c>
      <c r="AA2148" s="196" t="s">
        <v>12607</v>
      </c>
      <c r="AB2148" s="196" t="s">
        <v>12608</v>
      </c>
      <c r="AC2148" s="200">
        <v>0</v>
      </c>
      <c r="AD2148" s="200" t="s">
        <v>8231</v>
      </c>
      <c r="AE2148" s="203" t="s">
        <v>505</v>
      </c>
      <c r="AF2148" s="212">
        <v>5200000</v>
      </c>
    </row>
    <row r="2149" spans="1:32" ht="36" hidden="1" x14ac:dyDescent="0.25">
      <c r="A2149" s="209">
        <v>124072</v>
      </c>
      <c r="B2149" s="210">
        <v>2</v>
      </c>
      <c r="C2149" s="196" t="s">
        <v>85</v>
      </c>
      <c r="D2149" s="201">
        <v>42573</v>
      </c>
      <c r="E2149" s="196" t="s">
        <v>143</v>
      </c>
      <c r="F2149" s="201">
        <v>44704</v>
      </c>
      <c r="G2149" s="196" t="s">
        <v>1494</v>
      </c>
      <c r="H2149" s="198" t="s">
        <v>223</v>
      </c>
      <c r="I2149" s="196" t="s">
        <v>539</v>
      </c>
      <c r="J2149" s="196" t="s">
        <v>299</v>
      </c>
      <c r="L2149" s="200" t="s">
        <v>300</v>
      </c>
      <c r="M2149" s="198" t="s">
        <v>12605</v>
      </c>
      <c r="N2149" s="198" t="s">
        <v>12606</v>
      </c>
      <c r="O2149" s="196" t="s">
        <v>553</v>
      </c>
      <c r="P2149" s="198" t="s">
        <v>3990</v>
      </c>
      <c r="R2149" s="196" t="s">
        <v>47</v>
      </c>
      <c r="S2149" s="196" t="s">
        <v>45</v>
      </c>
      <c r="T2149" s="211">
        <v>10.029999999999999</v>
      </c>
      <c r="W2149" s="200" t="s">
        <v>93</v>
      </c>
      <c r="X2149" s="196" t="s">
        <v>303</v>
      </c>
      <c r="AA2149" s="196" t="s">
        <v>12609</v>
      </c>
      <c r="AC2149" s="200">
        <v>0</v>
      </c>
      <c r="AD2149" s="200" t="s">
        <v>8250</v>
      </c>
      <c r="AE2149" s="203" t="s">
        <v>505</v>
      </c>
      <c r="AF2149" s="212">
        <v>340800</v>
      </c>
    </row>
    <row r="2150" spans="1:32" hidden="1" x14ac:dyDescent="0.25">
      <c r="A2150" s="209">
        <v>124075</v>
      </c>
      <c r="B2150" s="210">
        <v>2</v>
      </c>
      <c r="C2150" s="196" t="s">
        <v>85</v>
      </c>
      <c r="D2150" s="201">
        <v>42573</v>
      </c>
      <c r="E2150" s="196" t="s">
        <v>143</v>
      </c>
      <c r="F2150" s="201">
        <v>44340</v>
      </c>
      <c r="G2150" s="196" t="s">
        <v>98</v>
      </c>
      <c r="H2150" s="198" t="s">
        <v>223</v>
      </c>
      <c r="I2150" s="196" t="s">
        <v>3173</v>
      </c>
      <c r="J2150" s="196" t="s">
        <v>101</v>
      </c>
      <c r="L2150" s="200" t="s">
        <v>101</v>
      </c>
      <c r="M2150" s="198" t="s">
        <v>12610</v>
      </c>
      <c r="O2150" s="196" t="s">
        <v>40</v>
      </c>
      <c r="P2150" s="198" t="s">
        <v>166</v>
      </c>
      <c r="R2150" s="196" t="s">
        <v>39</v>
      </c>
      <c r="S2150" s="196" t="s">
        <v>45</v>
      </c>
      <c r="T2150" s="211">
        <v>8.5000000000000006E-2</v>
      </c>
      <c r="U2150" s="201">
        <v>45793</v>
      </c>
      <c r="W2150" s="200" t="s">
        <v>93</v>
      </c>
      <c r="X2150" s="196" t="s">
        <v>13</v>
      </c>
      <c r="Z2150" s="198" t="s">
        <v>12611</v>
      </c>
      <c r="AA2150" s="196" t="s">
        <v>12612</v>
      </c>
      <c r="AC2150" s="200">
        <v>0</v>
      </c>
      <c r="AD2150" s="200" t="s">
        <v>8250</v>
      </c>
      <c r="AE2150" s="203" t="s">
        <v>505</v>
      </c>
      <c r="AF2150" s="212">
        <v>84000</v>
      </c>
    </row>
    <row r="2151" spans="1:32" hidden="1" x14ac:dyDescent="0.25">
      <c r="A2151" s="209">
        <v>124076</v>
      </c>
      <c r="B2151" s="210">
        <v>2</v>
      </c>
      <c r="C2151" s="196" t="s">
        <v>85</v>
      </c>
      <c r="D2151" s="201">
        <v>42573</v>
      </c>
      <c r="E2151" s="196" t="s">
        <v>143</v>
      </c>
      <c r="F2151" s="201">
        <v>44715</v>
      </c>
      <c r="G2151" s="196" t="s">
        <v>222</v>
      </c>
      <c r="H2151" s="198" t="s">
        <v>223</v>
      </c>
      <c r="I2151" s="196" t="s">
        <v>224</v>
      </c>
      <c r="J2151" s="196" t="s">
        <v>101</v>
      </c>
      <c r="L2151" s="200" t="s">
        <v>101</v>
      </c>
      <c r="M2151" s="198" t="s">
        <v>225</v>
      </c>
      <c r="O2151" s="196" t="s">
        <v>40</v>
      </c>
      <c r="P2151" s="198" t="s">
        <v>166</v>
      </c>
      <c r="R2151" s="196" t="s">
        <v>39</v>
      </c>
      <c r="S2151" s="196" t="s">
        <v>45</v>
      </c>
      <c r="T2151" s="211">
        <v>2.5000000000000001E-2</v>
      </c>
      <c r="U2151" s="201">
        <v>45268</v>
      </c>
      <c r="W2151" s="200" t="s">
        <v>93</v>
      </c>
      <c r="X2151" s="196" t="s">
        <v>103</v>
      </c>
      <c r="Z2151" s="198" t="s">
        <v>226</v>
      </c>
      <c r="AA2151" s="196" t="s">
        <v>12613</v>
      </c>
      <c r="AB2151" s="196" t="s">
        <v>12614</v>
      </c>
      <c r="AC2151" s="200">
        <v>0</v>
      </c>
      <c r="AD2151" s="200" t="s">
        <v>8231</v>
      </c>
      <c r="AE2151" s="203" t="s">
        <v>505</v>
      </c>
      <c r="AF2151" s="212">
        <v>353000</v>
      </c>
    </row>
    <row r="2152" spans="1:32" hidden="1" x14ac:dyDescent="0.25">
      <c r="A2152" s="209">
        <v>124076</v>
      </c>
      <c r="B2152" s="210">
        <v>2</v>
      </c>
      <c r="C2152" s="196" t="s">
        <v>85</v>
      </c>
      <c r="D2152" s="201">
        <v>42573</v>
      </c>
      <c r="E2152" s="196" t="s">
        <v>143</v>
      </c>
      <c r="F2152" s="201">
        <v>44715</v>
      </c>
      <c r="G2152" s="196" t="s">
        <v>222</v>
      </c>
      <c r="H2152" s="198" t="s">
        <v>223</v>
      </c>
      <c r="I2152" s="196" t="s">
        <v>224</v>
      </c>
      <c r="J2152" s="196" t="s">
        <v>101</v>
      </c>
      <c r="L2152" s="200" t="s">
        <v>101</v>
      </c>
      <c r="M2152" s="198" t="s">
        <v>225</v>
      </c>
      <c r="O2152" s="196" t="s">
        <v>40</v>
      </c>
      <c r="P2152" s="198" t="s">
        <v>166</v>
      </c>
      <c r="R2152" s="196" t="s">
        <v>39</v>
      </c>
      <c r="S2152" s="196" t="s">
        <v>45</v>
      </c>
      <c r="T2152" s="211">
        <v>2.5000000000000001E-2</v>
      </c>
      <c r="U2152" s="201">
        <v>45268</v>
      </c>
      <c r="W2152" s="200" t="s">
        <v>93</v>
      </c>
      <c r="X2152" s="196" t="s">
        <v>103</v>
      </c>
      <c r="Z2152" s="198" t="s">
        <v>226</v>
      </c>
      <c r="AA2152" s="196" t="s">
        <v>12615</v>
      </c>
      <c r="AB2152" s="196" t="s">
        <v>12614</v>
      </c>
      <c r="AC2152" s="200">
        <v>1</v>
      </c>
      <c r="AD2152" s="200" t="s">
        <v>8231</v>
      </c>
      <c r="AE2152" s="203" t="s">
        <v>505</v>
      </c>
      <c r="AF2152" s="212">
        <v>300000</v>
      </c>
    </row>
    <row r="2153" spans="1:32" hidden="1" x14ac:dyDescent="0.25">
      <c r="A2153" s="209">
        <v>124076</v>
      </c>
      <c r="B2153" s="210">
        <v>2</v>
      </c>
      <c r="C2153" s="196" t="s">
        <v>85</v>
      </c>
      <c r="D2153" s="201">
        <v>42573</v>
      </c>
      <c r="E2153" s="196" t="s">
        <v>143</v>
      </c>
      <c r="F2153" s="201">
        <v>44715</v>
      </c>
      <c r="G2153" s="196" t="s">
        <v>222</v>
      </c>
      <c r="H2153" s="198" t="s">
        <v>223</v>
      </c>
      <c r="I2153" s="196" t="s">
        <v>224</v>
      </c>
      <c r="J2153" s="196" t="s">
        <v>101</v>
      </c>
      <c r="L2153" s="200" t="s">
        <v>101</v>
      </c>
      <c r="M2153" s="198" t="s">
        <v>225</v>
      </c>
      <c r="O2153" s="196" t="s">
        <v>40</v>
      </c>
      <c r="P2153" s="198" t="s">
        <v>166</v>
      </c>
      <c r="R2153" s="196" t="s">
        <v>39</v>
      </c>
      <c r="S2153" s="196" t="s">
        <v>45</v>
      </c>
      <c r="T2153" s="211">
        <v>2.5000000000000001E-2</v>
      </c>
      <c r="U2153" s="201">
        <v>45268</v>
      </c>
      <c r="W2153" s="200" t="s">
        <v>93</v>
      </c>
      <c r="X2153" s="196" t="s">
        <v>103</v>
      </c>
      <c r="Z2153" s="198" t="s">
        <v>226</v>
      </c>
      <c r="AA2153" s="196" t="s">
        <v>12616</v>
      </c>
      <c r="AB2153" s="196" t="s">
        <v>12614</v>
      </c>
      <c r="AC2153" s="200">
        <v>2</v>
      </c>
      <c r="AD2153" s="200" t="s">
        <v>8231</v>
      </c>
      <c r="AE2153" s="212">
        <v>3220260</v>
      </c>
      <c r="AF2153" s="212">
        <v>3220260</v>
      </c>
    </row>
    <row r="2154" spans="1:32" ht="36" hidden="1" x14ac:dyDescent="0.25">
      <c r="A2154" s="209">
        <v>124077</v>
      </c>
      <c r="B2154" s="210">
        <v>2</v>
      </c>
      <c r="C2154" s="196" t="s">
        <v>85</v>
      </c>
      <c r="D2154" s="201">
        <v>42573</v>
      </c>
      <c r="E2154" s="196" t="s">
        <v>143</v>
      </c>
      <c r="F2154" s="201">
        <v>44635</v>
      </c>
      <c r="G2154" s="196" t="s">
        <v>179</v>
      </c>
      <c r="H2154" s="198" t="s">
        <v>223</v>
      </c>
      <c r="I2154" s="196" t="s">
        <v>224</v>
      </c>
      <c r="J2154" s="196" t="s">
        <v>101</v>
      </c>
      <c r="L2154" s="200" t="s">
        <v>101</v>
      </c>
      <c r="M2154" s="198" t="s">
        <v>3641</v>
      </c>
      <c r="N2154" s="198" t="s">
        <v>3642</v>
      </c>
      <c r="O2154" s="196" t="s">
        <v>553</v>
      </c>
      <c r="P2154" s="198" t="s">
        <v>1783</v>
      </c>
      <c r="R2154" s="196" t="s">
        <v>47</v>
      </c>
      <c r="S2154" s="196" t="s">
        <v>45</v>
      </c>
      <c r="T2154" s="211">
        <v>1.51</v>
      </c>
      <c r="U2154" s="201">
        <v>45940</v>
      </c>
      <c r="W2154" s="200" t="s">
        <v>93</v>
      </c>
      <c r="X2154" s="196" t="s">
        <v>103</v>
      </c>
      <c r="AA2154" s="196" t="s">
        <v>12617</v>
      </c>
      <c r="AB2154" s="196" t="s">
        <v>12618</v>
      </c>
      <c r="AC2154" s="200">
        <v>0</v>
      </c>
      <c r="AD2154" s="200" t="s">
        <v>8231</v>
      </c>
      <c r="AE2154" s="203" t="s">
        <v>505</v>
      </c>
      <c r="AF2154" s="212">
        <v>800000</v>
      </c>
    </row>
    <row r="2155" spans="1:32" ht="36" hidden="1" x14ac:dyDescent="0.25">
      <c r="A2155" s="209">
        <v>124077</v>
      </c>
      <c r="B2155" s="210">
        <v>2</v>
      </c>
      <c r="C2155" s="196" t="s">
        <v>85</v>
      </c>
      <c r="D2155" s="201">
        <v>42573</v>
      </c>
      <c r="E2155" s="196" t="s">
        <v>143</v>
      </c>
      <c r="F2155" s="201">
        <v>44635</v>
      </c>
      <c r="G2155" s="196" t="s">
        <v>179</v>
      </c>
      <c r="H2155" s="198" t="s">
        <v>223</v>
      </c>
      <c r="I2155" s="196" t="s">
        <v>224</v>
      </c>
      <c r="J2155" s="196" t="s">
        <v>101</v>
      </c>
      <c r="L2155" s="200" t="s">
        <v>101</v>
      </c>
      <c r="M2155" s="198" t="s">
        <v>3641</v>
      </c>
      <c r="N2155" s="198" t="s">
        <v>3642</v>
      </c>
      <c r="O2155" s="196" t="s">
        <v>553</v>
      </c>
      <c r="P2155" s="198" t="s">
        <v>1783</v>
      </c>
      <c r="R2155" s="196" t="s">
        <v>47</v>
      </c>
      <c r="S2155" s="196" t="s">
        <v>45</v>
      </c>
      <c r="T2155" s="211">
        <v>1.51</v>
      </c>
      <c r="U2155" s="201">
        <v>45940</v>
      </c>
      <c r="W2155" s="200" t="s">
        <v>93</v>
      </c>
      <c r="X2155" s="196" t="s">
        <v>103</v>
      </c>
      <c r="AA2155" s="196" t="s">
        <v>12619</v>
      </c>
      <c r="AC2155" s="200">
        <v>0</v>
      </c>
      <c r="AD2155" s="200" t="s">
        <v>8250</v>
      </c>
      <c r="AE2155" s="203" t="s">
        <v>505</v>
      </c>
      <c r="AF2155" s="212">
        <v>106900</v>
      </c>
    </row>
    <row r="2156" spans="1:32" ht="36" hidden="1" x14ac:dyDescent="0.25">
      <c r="A2156" s="209">
        <v>124077</v>
      </c>
      <c r="B2156" s="210">
        <v>2</v>
      </c>
      <c r="C2156" s="196" t="s">
        <v>85</v>
      </c>
      <c r="D2156" s="201">
        <v>42573</v>
      </c>
      <c r="E2156" s="196" t="s">
        <v>143</v>
      </c>
      <c r="F2156" s="201">
        <v>44635</v>
      </c>
      <c r="G2156" s="196" t="s">
        <v>179</v>
      </c>
      <c r="H2156" s="198" t="s">
        <v>223</v>
      </c>
      <c r="I2156" s="196" t="s">
        <v>224</v>
      </c>
      <c r="J2156" s="196" t="s">
        <v>101</v>
      </c>
      <c r="L2156" s="200" t="s">
        <v>101</v>
      </c>
      <c r="M2156" s="198" t="s">
        <v>3641</v>
      </c>
      <c r="N2156" s="198" t="s">
        <v>3642</v>
      </c>
      <c r="O2156" s="196" t="s">
        <v>553</v>
      </c>
      <c r="P2156" s="198" t="s">
        <v>1783</v>
      </c>
      <c r="R2156" s="196" t="s">
        <v>47</v>
      </c>
      <c r="S2156" s="196" t="s">
        <v>45</v>
      </c>
      <c r="T2156" s="211">
        <v>1.51</v>
      </c>
      <c r="U2156" s="201">
        <v>45940</v>
      </c>
      <c r="W2156" s="200" t="s">
        <v>93</v>
      </c>
      <c r="X2156" s="196" t="s">
        <v>103</v>
      </c>
      <c r="AA2156" s="196" t="s">
        <v>12620</v>
      </c>
      <c r="AB2156" s="196" t="s">
        <v>12618</v>
      </c>
      <c r="AC2156" s="200">
        <v>1</v>
      </c>
      <c r="AD2156" s="200" t="s">
        <v>8231</v>
      </c>
      <c r="AE2156" s="203" t="s">
        <v>505</v>
      </c>
      <c r="AF2156" s="212">
        <v>1100000</v>
      </c>
    </row>
    <row r="2157" spans="1:32" ht="36" hidden="1" x14ac:dyDescent="0.25">
      <c r="A2157" s="209">
        <v>124077</v>
      </c>
      <c r="B2157" s="210">
        <v>2</v>
      </c>
      <c r="C2157" s="196" t="s">
        <v>85</v>
      </c>
      <c r="D2157" s="201">
        <v>42573</v>
      </c>
      <c r="E2157" s="196" t="s">
        <v>143</v>
      </c>
      <c r="F2157" s="201">
        <v>44635</v>
      </c>
      <c r="G2157" s="196" t="s">
        <v>179</v>
      </c>
      <c r="H2157" s="198" t="s">
        <v>223</v>
      </c>
      <c r="I2157" s="196" t="s">
        <v>224</v>
      </c>
      <c r="J2157" s="196" t="s">
        <v>101</v>
      </c>
      <c r="L2157" s="200" t="s">
        <v>101</v>
      </c>
      <c r="M2157" s="198" t="s">
        <v>3641</v>
      </c>
      <c r="N2157" s="198" t="s">
        <v>3642</v>
      </c>
      <c r="O2157" s="196" t="s">
        <v>553</v>
      </c>
      <c r="P2157" s="198" t="s">
        <v>1783</v>
      </c>
      <c r="R2157" s="196" t="s">
        <v>47</v>
      </c>
      <c r="S2157" s="196" t="s">
        <v>45</v>
      </c>
      <c r="T2157" s="211">
        <v>1.51</v>
      </c>
      <c r="U2157" s="201">
        <v>45940</v>
      </c>
      <c r="W2157" s="200" t="s">
        <v>93</v>
      </c>
      <c r="X2157" s="196" t="s">
        <v>103</v>
      </c>
      <c r="AA2157" s="196" t="s">
        <v>12621</v>
      </c>
      <c r="AB2157" s="196" t="s">
        <v>12618</v>
      </c>
      <c r="AC2157" s="200">
        <v>2</v>
      </c>
      <c r="AD2157" s="200" t="s">
        <v>8231</v>
      </c>
      <c r="AE2157" s="212">
        <v>25100000</v>
      </c>
      <c r="AF2157" s="212">
        <v>25100000</v>
      </c>
    </row>
    <row r="2158" spans="1:32" hidden="1" x14ac:dyDescent="0.25">
      <c r="A2158" s="209">
        <v>124078</v>
      </c>
      <c r="B2158" s="210">
        <v>2</v>
      </c>
      <c r="C2158" s="196" t="s">
        <v>85</v>
      </c>
      <c r="D2158" s="201">
        <v>42573</v>
      </c>
      <c r="E2158" s="196" t="s">
        <v>143</v>
      </c>
      <c r="F2158" s="201">
        <v>44440</v>
      </c>
      <c r="G2158" s="196" t="s">
        <v>284</v>
      </c>
      <c r="H2158" s="198" t="s">
        <v>223</v>
      </c>
      <c r="I2158" s="196" t="s">
        <v>1780</v>
      </c>
      <c r="J2158" s="196" t="s">
        <v>101</v>
      </c>
      <c r="L2158" s="200" t="s">
        <v>101</v>
      </c>
      <c r="M2158" s="198" t="s">
        <v>1781</v>
      </c>
      <c r="N2158" s="198" t="s">
        <v>1782</v>
      </c>
      <c r="O2158" s="196" t="s">
        <v>553</v>
      </c>
      <c r="P2158" s="198" t="s">
        <v>1783</v>
      </c>
      <c r="R2158" s="196" t="s">
        <v>47</v>
      </c>
      <c r="S2158" s="196" t="s">
        <v>45</v>
      </c>
      <c r="T2158" s="211">
        <v>4.4800000000000004</v>
      </c>
      <c r="U2158" s="201">
        <v>46027</v>
      </c>
      <c r="W2158" s="200" t="s">
        <v>93</v>
      </c>
      <c r="X2158" s="196" t="s">
        <v>103</v>
      </c>
      <c r="AA2158" s="196" t="s">
        <v>12622</v>
      </c>
      <c r="AB2158" s="196" t="s">
        <v>12623</v>
      </c>
      <c r="AC2158" s="200">
        <v>0</v>
      </c>
      <c r="AD2158" s="200" t="s">
        <v>8231</v>
      </c>
      <c r="AE2158" s="203" t="s">
        <v>505</v>
      </c>
      <c r="AF2158" s="212">
        <v>1000000</v>
      </c>
    </row>
    <row r="2159" spans="1:32" hidden="1" x14ac:dyDescent="0.25">
      <c r="A2159" s="209">
        <v>124078</v>
      </c>
      <c r="B2159" s="210">
        <v>2</v>
      </c>
      <c r="C2159" s="196" t="s">
        <v>85</v>
      </c>
      <c r="D2159" s="201">
        <v>42573</v>
      </c>
      <c r="E2159" s="196" t="s">
        <v>143</v>
      </c>
      <c r="F2159" s="201">
        <v>44440</v>
      </c>
      <c r="G2159" s="196" t="s">
        <v>284</v>
      </c>
      <c r="H2159" s="198" t="s">
        <v>223</v>
      </c>
      <c r="I2159" s="196" t="s">
        <v>1780</v>
      </c>
      <c r="J2159" s="196" t="s">
        <v>101</v>
      </c>
      <c r="L2159" s="200" t="s">
        <v>101</v>
      </c>
      <c r="M2159" s="198" t="s">
        <v>1781</v>
      </c>
      <c r="N2159" s="198" t="s">
        <v>1782</v>
      </c>
      <c r="O2159" s="196" t="s">
        <v>553</v>
      </c>
      <c r="P2159" s="198" t="s">
        <v>1783</v>
      </c>
      <c r="R2159" s="196" t="s">
        <v>47</v>
      </c>
      <c r="S2159" s="196" t="s">
        <v>45</v>
      </c>
      <c r="T2159" s="211">
        <v>4.4800000000000004</v>
      </c>
      <c r="U2159" s="201">
        <v>46027</v>
      </c>
      <c r="W2159" s="200" t="s">
        <v>93</v>
      </c>
      <c r="X2159" s="196" t="s">
        <v>103</v>
      </c>
      <c r="AA2159" s="196" t="s">
        <v>12624</v>
      </c>
      <c r="AC2159" s="200">
        <v>0</v>
      </c>
      <c r="AD2159" s="200" t="s">
        <v>8250</v>
      </c>
      <c r="AE2159" s="212">
        <v>29350</v>
      </c>
      <c r="AF2159" s="212">
        <v>436150</v>
      </c>
    </row>
    <row r="2160" spans="1:32" hidden="1" x14ac:dyDescent="0.25">
      <c r="A2160" s="209">
        <v>124078</v>
      </c>
      <c r="B2160" s="210">
        <v>2</v>
      </c>
      <c r="C2160" s="196" t="s">
        <v>85</v>
      </c>
      <c r="D2160" s="201">
        <v>42573</v>
      </c>
      <c r="E2160" s="196" t="s">
        <v>143</v>
      </c>
      <c r="F2160" s="201">
        <v>44440</v>
      </c>
      <c r="G2160" s="196" t="s">
        <v>284</v>
      </c>
      <c r="H2160" s="198" t="s">
        <v>223</v>
      </c>
      <c r="I2160" s="196" t="s">
        <v>1780</v>
      </c>
      <c r="J2160" s="196" t="s">
        <v>101</v>
      </c>
      <c r="L2160" s="200" t="s">
        <v>101</v>
      </c>
      <c r="M2160" s="198" t="s">
        <v>1781</v>
      </c>
      <c r="N2160" s="198" t="s">
        <v>1782</v>
      </c>
      <c r="O2160" s="196" t="s">
        <v>553</v>
      </c>
      <c r="P2160" s="198" t="s">
        <v>1783</v>
      </c>
      <c r="R2160" s="196" t="s">
        <v>47</v>
      </c>
      <c r="S2160" s="196" t="s">
        <v>45</v>
      </c>
      <c r="T2160" s="211">
        <v>4.4800000000000004</v>
      </c>
      <c r="U2160" s="201">
        <v>46027</v>
      </c>
      <c r="W2160" s="200" t="s">
        <v>93</v>
      </c>
      <c r="X2160" s="196" t="s">
        <v>103</v>
      </c>
      <c r="AA2160" s="196" t="s">
        <v>12625</v>
      </c>
      <c r="AB2160" s="196" t="s">
        <v>12623</v>
      </c>
      <c r="AC2160" s="200">
        <v>1</v>
      </c>
      <c r="AD2160" s="200" t="s">
        <v>8231</v>
      </c>
      <c r="AE2160" s="212">
        <v>500000</v>
      </c>
      <c r="AF2160" s="212">
        <v>500000</v>
      </c>
    </row>
    <row r="2161" spans="1:32" hidden="1" x14ac:dyDescent="0.25">
      <c r="A2161" s="209">
        <v>124079</v>
      </c>
      <c r="B2161" s="210">
        <v>4</v>
      </c>
      <c r="C2161" s="196" t="s">
        <v>122</v>
      </c>
      <c r="D2161" s="201">
        <v>42573</v>
      </c>
      <c r="E2161" s="196" t="s">
        <v>195</v>
      </c>
      <c r="F2161" s="201">
        <v>44721</v>
      </c>
      <c r="G2161" s="196" t="s">
        <v>253</v>
      </c>
      <c r="H2161" s="198" t="s">
        <v>229</v>
      </c>
      <c r="I2161" s="196" t="s">
        <v>230</v>
      </c>
      <c r="K2161" s="196" t="s">
        <v>231</v>
      </c>
      <c r="L2161" s="200" t="s">
        <v>183</v>
      </c>
      <c r="M2161" s="198" t="s">
        <v>232</v>
      </c>
      <c r="O2161" s="196" t="s">
        <v>40</v>
      </c>
      <c r="P2161" s="198" t="s">
        <v>166</v>
      </c>
      <c r="R2161" s="196" t="s">
        <v>39</v>
      </c>
      <c r="S2161" s="196" t="s">
        <v>45</v>
      </c>
      <c r="T2161" s="211">
        <v>0.02</v>
      </c>
      <c r="W2161" s="200" t="s">
        <v>93</v>
      </c>
      <c r="X2161" s="196" t="s">
        <v>186</v>
      </c>
      <c r="Z2161" s="198" t="s">
        <v>233</v>
      </c>
      <c r="AA2161" s="196" t="s">
        <v>12626</v>
      </c>
      <c r="AC2161" s="200">
        <v>3</v>
      </c>
      <c r="AD2161" s="200" t="s">
        <v>8250</v>
      </c>
      <c r="AE2161" s="212">
        <v>518718.4</v>
      </c>
      <c r="AF2161" s="212">
        <v>518718.4</v>
      </c>
    </row>
    <row r="2162" spans="1:32" ht="36" hidden="1" x14ac:dyDescent="0.25">
      <c r="A2162" s="209">
        <v>124080</v>
      </c>
      <c r="B2162" s="210">
        <v>2</v>
      </c>
      <c r="C2162" s="196" t="s">
        <v>85</v>
      </c>
      <c r="D2162" s="201">
        <v>42573</v>
      </c>
      <c r="E2162" s="196" t="s">
        <v>143</v>
      </c>
      <c r="F2162" s="201">
        <v>44635</v>
      </c>
      <c r="G2162" s="196" t="s">
        <v>179</v>
      </c>
      <c r="H2162" s="198" t="s">
        <v>223</v>
      </c>
      <c r="I2162" s="196" t="s">
        <v>1628</v>
      </c>
      <c r="J2162" s="196" t="s">
        <v>101</v>
      </c>
      <c r="L2162" s="200" t="s">
        <v>101</v>
      </c>
      <c r="M2162" s="198" t="s">
        <v>4637</v>
      </c>
      <c r="N2162" s="198" t="s">
        <v>4638</v>
      </c>
      <c r="O2162" s="196" t="s">
        <v>553</v>
      </c>
      <c r="P2162" s="198" t="s">
        <v>2226</v>
      </c>
      <c r="R2162" s="196" t="s">
        <v>4525</v>
      </c>
      <c r="S2162" s="196" t="s">
        <v>46</v>
      </c>
      <c r="T2162" s="211">
        <v>3.05</v>
      </c>
      <c r="U2162" s="201">
        <v>45100</v>
      </c>
      <c r="W2162" s="200" t="s">
        <v>93</v>
      </c>
      <c r="X2162" s="196" t="s">
        <v>103</v>
      </c>
      <c r="AA2162" s="196" t="s">
        <v>12627</v>
      </c>
      <c r="AB2162" s="196" t="s">
        <v>12628</v>
      </c>
      <c r="AC2162" s="200">
        <v>0</v>
      </c>
      <c r="AD2162" s="200" t="s">
        <v>8231</v>
      </c>
      <c r="AE2162" s="212">
        <v>250000</v>
      </c>
      <c r="AF2162" s="212">
        <v>1250000</v>
      </c>
    </row>
    <row r="2163" spans="1:32" ht="36" hidden="1" x14ac:dyDescent="0.25">
      <c r="A2163" s="209">
        <v>124080</v>
      </c>
      <c r="B2163" s="210">
        <v>2</v>
      </c>
      <c r="C2163" s="196" t="s">
        <v>85</v>
      </c>
      <c r="D2163" s="201">
        <v>42573</v>
      </c>
      <c r="E2163" s="196" t="s">
        <v>143</v>
      </c>
      <c r="F2163" s="201">
        <v>44635</v>
      </c>
      <c r="G2163" s="196" t="s">
        <v>179</v>
      </c>
      <c r="H2163" s="198" t="s">
        <v>223</v>
      </c>
      <c r="I2163" s="196" t="s">
        <v>1628</v>
      </c>
      <c r="J2163" s="196" t="s">
        <v>101</v>
      </c>
      <c r="L2163" s="200" t="s">
        <v>101</v>
      </c>
      <c r="M2163" s="198" t="s">
        <v>4637</v>
      </c>
      <c r="N2163" s="198" t="s">
        <v>4638</v>
      </c>
      <c r="O2163" s="196" t="s">
        <v>553</v>
      </c>
      <c r="P2163" s="198" t="s">
        <v>2226</v>
      </c>
      <c r="R2163" s="196" t="s">
        <v>4525</v>
      </c>
      <c r="S2163" s="196" t="s">
        <v>46</v>
      </c>
      <c r="T2163" s="211">
        <v>3.05</v>
      </c>
      <c r="U2163" s="201">
        <v>45100</v>
      </c>
      <c r="W2163" s="200" t="s">
        <v>93</v>
      </c>
      <c r="X2163" s="196" t="s">
        <v>103</v>
      </c>
      <c r="AA2163" s="196" t="s">
        <v>12629</v>
      </c>
      <c r="AC2163" s="200">
        <v>0</v>
      </c>
      <c r="AD2163" s="200" t="s">
        <v>8250</v>
      </c>
      <c r="AE2163" s="203" t="s">
        <v>505</v>
      </c>
      <c r="AF2163" s="212">
        <v>824622.27</v>
      </c>
    </row>
    <row r="2164" spans="1:32" ht="36" hidden="1" x14ac:dyDescent="0.25">
      <c r="A2164" s="209">
        <v>124080</v>
      </c>
      <c r="B2164" s="210">
        <v>2</v>
      </c>
      <c r="C2164" s="196" t="s">
        <v>85</v>
      </c>
      <c r="D2164" s="201">
        <v>42573</v>
      </c>
      <c r="E2164" s="196" t="s">
        <v>143</v>
      </c>
      <c r="F2164" s="201">
        <v>44635</v>
      </c>
      <c r="G2164" s="196" t="s">
        <v>179</v>
      </c>
      <c r="H2164" s="198" t="s">
        <v>223</v>
      </c>
      <c r="I2164" s="196" t="s">
        <v>1628</v>
      </c>
      <c r="J2164" s="196" t="s">
        <v>101</v>
      </c>
      <c r="L2164" s="200" t="s">
        <v>101</v>
      </c>
      <c r="M2164" s="198" t="s">
        <v>4637</v>
      </c>
      <c r="N2164" s="198" t="s">
        <v>4638</v>
      </c>
      <c r="O2164" s="196" t="s">
        <v>553</v>
      </c>
      <c r="P2164" s="198" t="s">
        <v>2226</v>
      </c>
      <c r="R2164" s="196" t="s">
        <v>4525</v>
      </c>
      <c r="S2164" s="196" t="s">
        <v>46</v>
      </c>
      <c r="T2164" s="211">
        <v>3.05</v>
      </c>
      <c r="U2164" s="201">
        <v>45100</v>
      </c>
      <c r="W2164" s="200" t="s">
        <v>93</v>
      </c>
      <c r="X2164" s="196" t="s">
        <v>103</v>
      </c>
      <c r="AA2164" s="196" t="s">
        <v>12630</v>
      </c>
      <c r="AB2164" s="196" t="s">
        <v>12628</v>
      </c>
      <c r="AC2164" s="200">
        <v>1</v>
      </c>
      <c r="AD2164" s="200" t="s">
        <v>8231</v>
      </c>
      <c r="AE2164" s="203" t="s">
        <v>505</v>
      </c>
      <c r="AF2164" s="212">
        <v>400000</v>
      </c>
    </row>
    <row r="2165" spans="1:32" ht="36" hidden="1" x14ac:dyDescent="0.25">
      <c r="A2165" s="209">
        <v>124080</v>
      </c>
      <c r="B2165" s="210">
        <v>2</v>
      </c>
      <c r="C2165" s="196" t="s">
        <v>85</v>
      </c>
      <c r="D2165" s="201">
        <v>42573</v>
      </c>
      <c r="E2165" s="196" t="s">
        <v>143</v>
      </c>
      <c r="F2165" s="201">
        <v>44635</v>
      </c>
      <c r="G2165" s="196" t="s">
        <v>179</v>
      </c>
      <c r="H2165" s="198" t="s">
        <v>223</v>
      </c>
      <c r="I2165" s="196" t="s">
        <v>1628</v>
      </c>
      <c r="J2165" s="196" t="s">
        <v>101</v>
      </c>
      <c r="L2165" s="200" t="s">
        <v>101</v>
      </c>
      <c r="M2165" s="198" t="s">
        <v>4637</v>
      </c>
      <c r="N2165" s="198" t="s">
        <v>4638</v>
      </c>
      <c r="O2165" s="196" t="s">
        <v>553</v>
      </c>
      <c r="P2165" s="198" t="s">
        <v>2226</v>
      </c>
      <c r="R2165" s="196" t="s">
        <v>4525</v>
      </c>
      <c r="S2165" s="196" t="s">
        <v>46</v>
      </c>
      <c r="T2165" s="211">
        <v>3.05</v>
      </c>
      <c r="U2165" s="201">
        <v>45100</v>
      </c>
      <c r="W2165" s="200" t="s">
        <v>93</v>
      </c>
      <c r="X2165" s="196" t="s">
        <v>103</v>
      </c>
      <c r="AA2165" s="196" t="s">
        <v>12631</v>
      </c>
      <c r="AB2165" s="196" t="s">
        <v>12628</v>
      </c>
      <c r="AC2165" s="200">
        <v>2</v>
      </c>
      <c r="AD2165" s="200" t="s">
        <v>8231</v>
      </c>
      <c r="AE2165" s="212">
        <v>1640740</v>
      </c>
      <c r="AF2165" s="212">
        <v>1640740</v>
      </c>
    </row>
    <row r="2166" spans="1:32" hidden="1" x14ac:dyDescent="0.25">
      <c r="A2166" s="209">
        <v>124080.01</v>
      </c>
      <c r="B2166" s="210">
        <v>2</v>
      </c>
      <c r="C2166" s="196" t="s">
        <v>85</v>
      </c>
      <c r="D2166" s="201">
        <v>44088</v>
      </c>
      <c r="E2166" s="196" t="s">
        <v>143</v>
      </c>
      <c r="F2166" s="201">
        <v>44657</v>
      </c>
      <c r="G2166" s="196" t="s">
        <v>235</v>
      </c>
      <c r="H2166" s="198" t="s">
        <v>223</v>
      </c>
      <c r="I2166" s="196" t="s">
        <v>1628</v>
      </c>
      <c r="J2166" s="196" t="s">
        <v>101</v>
      </c>
      <c r="L2166" s="200" t="s">
        <v>101</v>
      </c>
      <c r="M2166" s="198" t="s">
        <v>2664</v>
      </c>
      <c r="O2166" s="196" t="s">
        <v>103</v>
      </c>
      <c r="P2166" s="198" t="s">
        <v>2226</v>
      </c>
      <c r="R2166" s="196" t="s">
        <v>47</v>
      </c>
      <c r="S2166" s="196" t="s">
        <v>46</v>
      </c>
      <c r="T2166" s="211">
        <v>0.24</v>
      </c>
      <c r="U2166" s="201">
        <v>44729</v>
      </c>
      <c r="W2166" s="200" t="s">
        <v>93</v>
      </c>
      <c r="X2166" s="196" t="s">
        <v>103</v>
      </c>
      <c r="AA2166" s="196" t="s">
        <v>12632</v>
      </c>
      <c r="AB2166" s="196" t="s">
        <v>12633</v>
      </c>
      <c r="AC2166" s="200">
        <v>1</v>
      </c>
      <c r="AD2166" s="200" t="s">
        <v>8231</v>
      </c>
      <c r="AE2166" s="212">
        <v>10000</v>
      </c>
      <c r="AF2166" s="212">
        <v>10000</v>
      </c>
    </row>
    <row r="2167" spans="1:32" hidden="1" x14ac:dyDescent="0.25">
      <c r="A2167" s="209">
        <v>124080.01</v>
      </c>
      <c r="B2167" s="210">
        <v>2</v>
      </c>
      <c r="C2167" s="196" t="s">
        <v>85</v>
      </c>
      <c r="D2167" s="201">
        <v>44088</v>
      </c>
      <c r="E2167" s="196" t="s">
        <v>143</v>
      </c>
      <c r="F2167" s="201">
        <v>44657</v>
      </c>
      <c r="G2167" s="196" t="s">
        <v>235</v>
      </c>
      <c r="H2167" s="198" t="s">
        <v>223</v>
      </c>
      <c r="I2167" s="196" t="s">
        <v>1628</v>
      </c>
      <c r="J2167" s="196" t="s">
        <v>101</v>
      </c>
      <c r="L2167" s="200" t="s">
        <v>101</v>
      </c>
      <c r="M2167" s="198" t="s">
        <v>2664</v>
      </c>
      <c r="O2167" s="196" t="s">
        <v>103</v>
      </c>
      <c r="P2167" s="198" t="s">
        <v>2226</v>
      </c>
      <c r="R2167" s="196" t="s">
        <v>47</v>
      </c>
      <c r="S2167" s="196" t="s">
        <v>46</v>
      </c>
      <c r="T2167" s="211">
        <v>0.24</v>
      </c>
      <c r="U2167" s="201">
        <v>44729</v>
      </c>
      <c r="W2167" s="200" t="s">
        <v>93</v>
      </c>
      <c r="X2167" s="196" t="s">
        <v>103</v>
      </c>
      <c r="AA2167" s="196" t="s">
        <v>12634</v>
      </c>
      <c r="AB2167" s="196" t="s">
        <v>12633</v>
      </c>
      <c r="AC2167" s="200">
        <v>3</v>
      </c>
      <c r="AD2167" s="200" t="s">
        <v>8231</v>
      </c>
      <c r="AE2167" s="212">
        <v>5262058</v>
      </c>
      <c r="AF2167" s="212">
        <v>5262058</v>
      </c>
    </row>
    <row r="2168" spans="1:32" ht="72" hidden="1" x14ac:dyDescent="0.25">
      <c r="A2168" s="209">
        <v>124081</v>
      </c>
      <c r="B2168" s="210">
        <v>2</v>
      </c>
      <c r="C2168" s="196" t="s">
        <v>85</v>
      </c>
      <c r="D2168" s="201">
        <v>42573</v>
      </c>
      <c r="E2168" s="196" t="s">
        <v>143</v>
      </c>
      <c r="F2168" s="201">
        <v>44635</v>
      </c>
      <c r="G2168" s="196" t="s">
        <v>152</v>
      </c>
      <c r="H2168" s="198" t="s">
        <v>3724</v>
      </c>
      <c r="I2168" s="196" t="s">
        <v>603</v>
      </c>
      <c r="J2168" s="196" t="s">
        <v>299</v>
      </c>
      <c r="L2168" s="200" t="s">
        <v>300</v>
      </c>
      <c r="M2168" s="198" t="s">
        <v>3725</v>
      </c>
      <c r="N2168" s="198" t="s">
        <v>3726</v>
      </c>
      <c r="O2168" s="196" t="s">
        <v>553</v>
      </c>
      <c r="P2168" s="198" t="s">
        <v>1783</v>
      </c>
      <c r="R2168" s="196" t="s">
        <v>47</v>
      </c>
      <c r="S2168" s="196" t="s">
        <v>45</v>
      </c>
      <c r="T2168" s="211">
        <v>8.5299999999999994</v>
      </c>
      <c r="U2168" s="201">
        <v>45632</v>
      </c>
      <c r="W2168" s="200" t="s">
        <v>93</v>
      </c>
      <c r="X2168" s="196" t="s">
        <v>303</v>
      </c>
      <c r="AA2168" s="196" t="s">
        <v>12635</v>
      </c>
      <c r="AB2168" s="196" t="s">
        <v>12636</v>
      </c>
      <c r="AC2168" s="200">
        <v>0</v>
      </c>
      <c r="AD2168" s="200" t="s">
        <v>8231</v>
      </c>
      <c r="AE2168" s="203" t="s">
        <v>505</v>
      </c>
      <c r="AF2168" s="212">
        <v>1300200</v>
      </c>
    </row>
    <row r="2169" spans="1:32" ht="72" hidden="1" x14ac:dyDescent="0.25">
      <c r="A2169" s="209">
        <v>124081</v>
      </c>
      <c r="B2169" s="210">
        <v>2</v>
      </c>
      <c r="C2169" s="196" t="s">
        <v>85</v>
      </c>
      <c r="D2169" s="201">
        <v>42573</v>
      </c>
      <c r="E2169" s="196" t="s">
        <v>143</v>
      </c>
      <c r="F2169" s="201">
        <v>44635</v>
      </c>
      <c r="G2169" s="196" t="s">
        <v>152</v>
      </c>
      <c r="H2169" s="198" t="s">
        <v>3724</v>
      </c>
      <c r="I2169" s="196" t="s">
        <v>603</v>
      </c>
      <c r="J2169" s="196" t="s">
        <v>299</v>
      </c>
      <c r="L2169" s="200" t="s">
        <v>300</v>
      </c>
      <c r="M2169" s="198" t="s">
        <v>3725</v>
      </c>
      <c r="N2169" s="198" t="s">
        <v>3726</v>
      </c>
      <c r="O2169" s="196" t="s">
        <v>553</v>
      </c>
      <c r="P2169" s="198" t="s">
        <v>1783</v>
      </c>
      <c r="R2169" s="196" t="s">
        <v>47</v>
      </c>
      <c r="S2169" s="196" t="s">
        <v>45</v>
      </c>
      <c r="T2169" s="211">
        <v>8.5299999999999994</v>
      </c>
      <c r="U2169" s="201">
        <v>45632</v>
      </c>
      <c r="W2169" s="200" t="s">
        <v>93</v>
      </c>
      <c r="X2169" s="196" t="s">
        <v>303</v>
      </c>
      <c r="AA2169" s="196" t="s">
        <v>12637</v>
      </c>
      <c r="AB2169" s="196" t="s">
        <v>12636</v>
      </c>
      <c r="AC2169" s="200">
        <v>0</v>
      </c>
      <c r="AD2169" s="200" t="s">
        <v>8231</v>
      </c>
      <c r="AE2169" s="203" t="s">
        <v>505</v>
      </c>
      <c r="AF2169" s="212">
        <v>866800</v>
      </c>
    </row>
    <row r="2170" spans="1:32" ht="72" hidden="1" x14ac:dyDescent="0.25">
      <c r="A2170" s="209">
        <v>124081</v>
      </c>
      <c r="B2170" s="210">
        <v>2</v>
      </c>
      <c r="C2170" s="196" t="s">
        <v>85</v>
      </c>
      <c r="D2170" s="201">
        <v>42573</v>
      </c>
      <c r="E2170" s="196" t="s">
        <v>143</v>
      </c>
      <c r="F2170" s="201">
        <v>44635</v>
      </c>
      <c r="G2170" s="196" t="s">
        <v>152</v>
      </c>
      <c r="H2170" s="198" t="s">
        <v>3724</v>
      </c>
      <c r="I2170" s="196" t="s">
        <v>603</v>
      </c>
      <c r="J2170" s="196" t="s">
        <v>299</v>
      </c>
      <c r="L2170" s="200" t="s">
        <v>300</v>
      </c>
      <c r="M2170" s="198" t="s">
        <v>3725</v>
      </c>
      <c r="N2170" s="198" t="s">
        <v>3726</v>
      </c>
      <c r="O2170" s="196" t="s">
        <v>553</v>
      </c>
      <c r="P2170" s="198" t="s">
        <v>1783</v>
      </c>
      <c r="R2170" s="196" t="s">
        <v>47</v>
      </c>
      <c r="S2170" s="196" t="s">
        <v>45</v>
      </c>
      <c r="T2170" s="211">
        <v>8.5299999999999994</v>
      </c>
      <c r="U2170" s="201">
        <v>45632</v>
      </c>
      <c r="W2170" s="200" t="s">
        <v>93</v>
      </c>
      <c r="X2170" s="196" t="s">
        <v>303</v>
      </c>
      <c r="AA2170" s="196" t="s">
        <v>12638</v>
      </c>
      <c r="AC2170" s="200">
        <v>0</v>
      </c>
      <c r="AD2170" s="200" t="s">
        <v>8250</v>
      </c>
      <c r="AE2170" s="212">
        <v>44400</v>
      </c>
      <c r="AF2170" s="212">
        <v>164700</v>
      </c>
    </row>
    <row r="2171" spans="1:32" ht="72" hidden="1" x14ac:dyDescent="0.25">
      <c r="A2171" s="209">
        <v>124081</v>
      </c>
      <c r="B2171" s="210">
        <v>2</v>
      </c>
      <c r="C2171" s="196" t="s">
        <v>85</v>
      </c>
      <c r="D2171" s="201">
        <v>42573</v>
      </c>
      <c r="E2171" s="196" t="s">
        <v>143</v>
      </c>
      <c r="F2171" s="201">
        <v>44635</v>
      </c>
      <c r="G2171" s="196" t="s">
        <v>152</v>
      </c>
      <c r="H2171" s="198" t="s">
        <v>3724</v>
      </c>
      <c r="I2171" s="196" t="s">
        <v>603</v>
      </c>
      <c r="J2171" s="196" t="s">
        <v>299</v>
      </c>
      <c r="L2171" s="200" t="s">
        <v>300</v>
      </c>
      <c r="M2171" s="198" t="s">
        <v>3725</v>
      </c>
      <c r="N2171" s="198" t="s">
        <v>3726</v>
      </c>
      <c r="O2171" s="196" t="s">
        <v>553</v>
      </c>
      <c r="P2171" s="198" t="s">
        <v>1783</v>
      </c>
      <c r="R2171" s="196" t="s">
        <v>47</v>
      </c>
      <c r="S2171" s="196" t="s">
        <v>45</v>
      </c>
      <c r="T2171" s="211">
        <v>8.5299999999999994</v>
      </c>
      <c r="U2171" s="201">
        <v>45632</v>
      </c>
      <c r="W2171" s="200" t="s">
        <v>93</v>
      </c>
      <c r="X2171" s="196" t="s">
        <v>303</v>
      </c>
      <c r="AA2171" s="196" t="s">
        <v>12639</v>
      </c>
      <c r="AB2171" s="196" t="s">
        <v>12636</v>
      </c>
      <c r="AC2171" s="200">
        <v>1</v>
      </c>
      <c r="AD2171" s="200" t="s">
        <v>8231</v>
      </c>
      <c r="AE2171" s="203" t="s">
        <v>505</v>
      </c>
      <c r="AF2171" s="212">
        <v>447000</v>
      </c>
    </row>
    <row r="2172" spans="1:32" ht="72" hidden="1" x14ac:dyDescent="0.25">
      <c r="A2172" s="209">
        <v>124081</v>
      </c>
      <c r="B2172" s="210">
        <v>2</v>
      </c>
      <c r="C2172" s="196" t="s">
        <v>85</v>
      </c>
      <c r="D2172" s="201">
        <v>42573</v>
      </c>
      <c r="E2172" s="196" t="s">
        <v>143</v>
      </c>
      <c r="F2172" s="201">
        <v>44635</v>
      </c>
      <c r="G2172" s="196" t="s">
        <v>152</v>
      </c>
      <c r="H2172" s="198" t="s">
        <v>3724</v>
      </c>
      <c r="I2172" s="196" t="s">
        <v>603</v>
      </c>
      <c r="J2172" s="196" t="s">
        <v>299</v>
      </c>
      <c r="L2172" s="200" t="s">
        <v>300</v>
      </c>
      <c r="M2172" s="198" t="s">
        <v>3725</v>
      </c>
      <c r="N2172" s="198" t="s">
        <v>3726</v>
      </c>
      <c r="O2172" s="196" t="s">
        <v>553</v>
      </c>
      <c r="P2172" s="198" t="s">
        <v>1783</v>
      </c>
      <c r="R2172" s="196" t="s">
        <v>47</v>
      </c>
      <c r="S2172" s="196" t="s">
        <v>45</v>
      </c>
      <c r="T2172" s="211">
        <v>8.5299999999999994</v>
      </c>
      <c r="U2172" s="201">
        <v>45632</v>
      </c>
      <c r="W2172" s="200" t="s">
        <v>93</v>
      </c>
      <c r="X2172" s="196" t="s">
        <v>303</v>
      </c>
      <c r="AA2172" s="196" t="s">
        <v>12640</v>
      </c>
      <c r="AB2172" s="196" t="s">
        <v>12636</v>
      </c>
      <c r="AC2172" s="200">
        <v>1</v>
      </c>
      <c r="AD2172" s="200" t="s">
        <v>8231</v>
      </c>
      <c r="AE2172" s="203" t="s">
        <v>505</v>
      </c>
      <c r="AF2172" s="212">
        <v>298000</v>
      </c>
    </row>
    <row r="2173" spans="1:32" hidden="1" x14ac:dyDescent="0.25">
      <c r="A2173" s="209">
        <v>124084</v>
      </c>
      <c r="B2173" s="210">
        <v>4</v>
      </c>
      <c r="C2173" s="196" t="s">
        <v>114</v>
      </c>
      <c r="D2173" s="201">
        <v>42573</v>
      </c>
      <c r="E2173" s="196" t="s">
        <v>195</v>
      </c>
      <c r="F2173" s="201">
        <v>44284</v>
      </c>
      <c r="G2173" s="196" t="s">
        <v>228</v>
      </c>
      <c r="H2173" s="198" t="s">
        <v>229</v>
      </c>
      <c r="I2173" s="196" t="s">
        <v>12641</v>
      </c>
      <c r="K2173" s="196" t="s">
        <v>1253</v>
      </c>
      <c r="L2173" s="200" t="s">
        <v>183</v>
      </c>
      <c r="M2173" s="198" t="s">
        <v>12642</v>
      </c>
      <c r="O2173" s="196" t="s">
        <v>271</v>
      </c>
      <c r="P2173" s="198" t="s">
        <v>166</v>
      </c>
      <c r="R2173" s="196" t="s">
        <v>39</v>
      </c>
      <c r="S2173" s="196" t="s">
        <v>45</v>
      </c>
      <c r="T2173" s="211">
        <v>0.01</v>
      </c>
      <c r="W2173" s="200" t="s">
        <v>93</v>
      </c>
      <c r="X2173" s="196" t="s">
        <v>186</v>
      </c>
      <c r="Z2173" s="198" t="s">
        <v>12643</v>
      </c>
      <c r="AA2173" s="196" t="s">
        <v>12644</v>
      </c>
      <c r="AC2173" s="200">
        <v>3</v>
      </c>
      <c r="AD2173" s="200" t="s">
        <v>8250</v>
      </c>
      <c r="AE2173" s="203" t="s">
        <v>505</v>
      </c>
      <c r="AF2173" s="212">
        <v>208908.24</v>
      </c>
    </row>
    <row r="2174" spans="1:32" hidden="1" x14ac:dyDescent="0.25">
      <c r="A2174" s="209">
        <v>124085</v>
      </c>
      <c r="B2174" s="210">
        <v>2</v>
      </c>
      <c r="C2174" s="196" t="s">
        <v>85</v>
      </c>
      <c r="D2174" s="201">
        <v>42573</v>
      </c>
      <c r="E2174" s="196" t="s">
        <v>143</v>
      </c>
      <c r="F2174" s="201">
        <v>44532</v>
      </c>
      <c r="G2174" s="196" t="s">
        <v>673</v>
      </c>
      <c r="H2174" s="198" t="s">
        <v>838</v>
      </c>
      <c r="I2174" s="196" t="s">
        <v>1022</v>
      </c>
      <c r="K2174" s="196" t="s">
        <v>1023</v>
      </c>
      <c r="L2174" s="200" t="s">
        <v>183</v>
      </c>
      <c r="M2174" s="198" t="s">
        <v>1024</v>
      </c>
      <c r="O2174" s="196" t="s">
        <v>40</v>
      </c>
      <c r="P2174" s="198" t="s">
        <v>166</v>
      </c>
      <c r="R2174" s="196" t="s">
        <v>39</v>
      </c>
      <c r="S2174" s="196" t="s">
        <v>45</v>
      </c>
      <c r="T2174" s="211">
        <v>0.01</v>
      </c>
      <c r="U2174" s="201">
        <v>45058</v>
      </c>
      <c r="W2174" s="200" t="s">
        <v>93</v>
      </c>
      <c r="X2174" s="196" t="s">
        <v>186</v>
      </c>
      <c r="Z2174" s="198" t="s">
        <v>1025</v>
      </c>
      <c r="AA2174" s="196" t="s">
        <v>12645</v>
      </c>
      <c r="AC2174" s="200">
        <v>0</v>
      </c>
      <c r="AD2174" s="200" t="s">
        <v>8250</v>
      </c>
      <c r="AE2174" s="212">
        <v>10406.48</v>
      </c>
      <c r="AF2174" s="212">
        <v>135785.09</v>
      </c>
    </row>
    <row r="2175" spans="1:32" hidden="1" x14ac:dyDescent="0.25">
      <c r="A2175" s="209">
        <v>124085</v>
      </c>
      <c r="B2175" s="210">
        <v>2</v>
      </c>
      <c r="C2175" s="196" t="s">
        <v>85</v>
      </c>
      <c r="D2175" s="201">
        <v>42573</v>
      </c>
      <c r="E2175" s="196" t="s">
        <v>143</v>
      </c>
      <c r="F2175" s="201">
        <v>44532</v>
      </c>
      <c r="G2175" s="196" t="s">
        <v>673</v>
      </c>
      <c r="H2175" s="198" t="s">
        <v>838</v>
      </c>
      <c r="I2175" s="196" t="s">
        <v>1022</v>
      </c>
      <c r="K2175" s="196" t="s">
        <v>1023</v>
      </c>
      <c r="L2175" s="200" t="s">
        <v>183</v>
      </c>
      <c r="M2175" s="198" t="s">
        <v>1024</v>
      </c>
      <c r="O2175" s="196" t="s">
        <v>40</v>
      </c>
      <c r="P2175" s="198" t="s">
        <v>166</v>
      </c>
      <c r="R2175" s="196" t="s">
        <v>39</v>
      </c>
      <c r="S2175" s="196" t="s">
        <v>45</v>
      </c>
      <c r="T2175" s="211">
        <v>0.01</v>
      </c>
      <c r="U2175" s="201">
        <v>45058</v>
      </c>
      <c r="W2175" s="200" t="s">
        <v>93</v>
      </c>
      <c r="X2175" s="196" t="s">
        <v>186</v>
      </c>
      <c r="Z2175" s="198" t="s">
        <v>1025</v>
      </c>
      <c r="AA2175" s="196" t="s">
        <v>12646</v>
      </c>
      <c r="AC2175" s="200">
        <v>1</v>
      </c>
      <c r="AD2175" s="200" t="s">
        <v>8250</v>
      </c>
      <c r="AE2175" s="203" t="s">
        <v>505</v>
      </c>
      <c r="AF2175" s="212">
        <v>20000</v>
      </c>
    </row>
    <row r="2176" spans="1:32" hidden="1" x14ac:dyDescent="0.25">
      <c r="A2176" s="209">
        <v>124085</v>
      </c>
      <c r="B2176" s="210">
        <v>2</v>
      </c>
      <c r="C2176" s="196" t="s">
        <v>85</v>
      </c>
      <c r="D2176" s="201">
        <v>42573</v>
      </c>
      <c r="E2176" s="196" t="s">
        <v>143</v>
      </c>
      <c r="F2176" s="201">
        <v>44532</v>
      </c>
      <c r="G2176" s="196" t="s">
        <v>673</v>
      </c>
      <c r="H2176" s="198" t="s">
        <v>838</v>
      </c>
      <c r="I2176" s="196" t="s">
        <v>1022</v>
      </c>
      <c r="K2176" s="196" t="s">
        <v>1023</v>
      </c>
      <c r="L2176" s="200" t="s">
        <v>183</v>
      </c>
      <c r="M2176" s="198" t="s">
        <v>1024</v>
      </c>
      <c r="O2176" s="196" t="s">
        <v>40</v>
      </c>
      <c r="P2176" s="198" t="s">
        <v>166</v>
      </c>
      <c r="R2176" s="196" t="s">
        <v>39</v>
      </c>
      <c r="S2176" s="196" t="s">
        <v>45</v>
      </c>
      <c r="T2176" s="211">
        <v>0.01</v>
      </c>
      <c r="U2176" s="201">
        <v>45058</v>
      </c>
      <c r="W2176" s="200" t="s">
        <v>93</v>
      </c>
      <c r="X2176" s="196" t="s">
        <v>186</v>
      </c>
      <c r="Z2176" s="198" t="s">
        <v>1025</v>
      </c>
      <c r="AA2176" s="196" t="s">
        <v>12647</v>
      </c>
      <c r="AC2176" s="200">
        <v>2</v>
      </c>
      <c r="AD2176" s="200" t="s">
        <v>8250</v>
      </c>
      <c r="AE2176" s="203" t="s">
        <v>505</v>
      </c>
      <c r="AF2176" s="212">
        <v>56430</v>
      </c>
    </row>
    <row r="2177" spans="1:33" ht="36" hidden="1" x14ac:dyDescent="0.25">
      <c r="A2177" s="209">
        <v>124086</v>
      </c>
      <c r="B2177" s="210">
        <v>2</v>
      </c>
      <c r="C2177" s="196" t="s">
        <v>85</v>
      </c>
      <c r="D2177" s="201">
        <v>42573</v>
      </c>
      <c r="E2177" s="196" t="s">
        <v>143</v>
      </c>
      <c r="F2177" s="201">
        <v>44722</v>
      </c>
      <c r="G2177" s="196" t="s">
        <v>4894</v>
      </c>
      <c r="H2177" s="198" t="s">
        <v>838</v>
      </c>
      <c r="I2177" s="196" t="s">
        <v>466</v>
      </c>
      <c r="J2177" s="196" t="s">
        <v>101</v>
      </c>
      <c r="L2177" s="200" t="s">
        <v>101</v>
      </c>
      <c r="M2177" s="198" t="s">
        <v>1824</v>
      </c>
      <c r="N2177" s="198" t="s">
        <v>1825</v>
      </c>
      <c r="O2177" s="196" t="s">
        <v>553</v>
      </c>
      <c r="P2177" s="198" t="s">
        <v>1783</v>
      </c>
      <c r="R2177" s="196" t="s">
        <v>47</v>
      </c>
      <c r="S2177" s="196" t="s">
        <v>45</v>
      </c>
      <c r="T2177" s="211">
        <v>3.54</v>
      </c>
      <c r="U2177" s="201">
        <v>46423</v>
      </c>
      <c r="W2177" s="200" t="s">
        <v>93</v>
      </c>
      <c r="X2177" s="196" t="s">
        <v>103</v>
      </c>
      <c r="AA2177" s="196" t="s">
        <v>12648</v>
      </c>
      <c r="AB2177" s="196" t="s">
        <v>12649</v>
      </c>
      <c r="AC2177" s="200">
        <v>0</v>
      </c>
      <c r="AD2177" s="200" t="s">
        <v>8231</v>
      </c>
      <c r="AE2177" s="203" t="s">
        <v>505</v>
      </c>
      <c r="AF2177" s="212">
        <v>1000000</v>
      </c>
    </row>
    <row r="2178" spans="1:33" ht="36" hidden="1" x14ac:dyDescent="0.25">
      <c r="A2178" s="209">
        <v>124086</v>
      </c>
      <c r="B2178" s="210">
        <v>2</v>
      </c>
      <c r="C2178" s="196" t="s">
        <v>85</v>
      </c>
      <c r="D2178" s="201">
        <v>42573</v>
      </c>
      <c r="E2178" s="196" t="s">
        <v>143</v>
      </c>
      <c r="F2178" s="201">
        <v>44722</v>
      </c>
      <c r="G2178" s="196" t="s">
        <v>4894</v>
      </c>
      <c r="H2178" s="198" t="s">
        <v>838</v>
      </c>
      <c r="I2178" s="196" t="s">
        <v>466</v>
      </c>
      <c r="J2178" s="196" t="s">
        <v>101</v>
      </c>
      <c r="L2178" s="200" t="s">
        <v>101</v>
      </c>
      <c r="M2178" s="198" t="s">
        <v>1824</v>
      </c>
      <c r="N2178" s="198" t="s">
        <v>1825</v>
      </c>
      <c r="O2178" s="196" t="s">
        <v>553</v>
      </c>
      <c r="P2178" s="198" t="s">
        <v>1783</v>
      </c>
      <c r="R2178" s="196" t="s">
        <v>47</v>
      </c>
      <c r="S2178" s="196" t="s">
        <v>45</v>
      </c>
      <c r="T2178" s="211">
        <v>3.54</v>
      </c>
      <c r="U2178" s="201">
        <v>46423</v>
      </c>
      <c r="W2178" s="200" t="s">
        <v>93</v>
      </c>
      <c r="X2178" s="196" t="s">
        <v>103</v>
      </c>
      <c r="AA2178" s="196" t="s">
        <v>12650</v>
      </c>
      <c r="AC2178" s="200">
        <v>0</v>
      </c>
      <c r="AD2178" s="200" t="s">
        <v>8250</v>
      </c>
      <c r="AE2178" s="212">
        <v>81150</v>
      </c>
      <c r="AF2178" s="212">
        <v>176400</v>
      </c>
    </row>
    <row r="2179" spans="1:33" ht="36" hidden="1" x14ac:dyDescent="0.25">
      <c r="A2179" s="209">
        <v>124087</v>
      </c>
      <c r="B2179" s="210">
        <v>2</v>
      </c>
      <c r="C2179" s="196" t="s">
        <v>122</v>
      </c>
      <c r="D2179" s="201">
        <v>42573</v>
      </c>
      <c r="E2179" s="196" t="s">
        <v>143</v>
      </c>
      <c r="F2179" s="201">
        <v>44202</v>
      </c>
      <c r="G2179" s="196" t="s">
        <v>426</v>
      </c>
      <c r="H2179" s="198" t="s">
        <v>236</v>
      </c>
      <c r="I2179" s="196" t="s">
        <v>603</v>
      </c>
      <c r="J2179" s="196" t="s">
        <v>299</v>
      </c>
      <c r="L2179" s="200" t="s">
        <v>300</v>
      </c>
      <c r="M2179" s="198" t="s">
        <v>12651</v>
      </c>
      <c r="N2179" s="198" t="s">
        <v>12652</v>
      </c>
      <c r="O2179" s="196" t="s">
        <v>553</v>
      </c>
      <c r="P2179" s="198" t="s">
        <v>1835</v>
      </c>
      <c r="R2179" s="196" t="s">
        <v>47</v>
      </c>
      <c r="S2179" s="196" t="s">
        <v>45</v>
      </c>
      <c r="T2179" s="211">
        <v>1.05</v>
      </c>
      <c r="U2179" s="201">
        <v>44176</v>
      </c>
      <c r="W2179" s="200" t="s">
        <v>93</v>
      </c>
      <c r="X2179" s="196" t="s">
        <v>303</v>
      </c>
      <c r="AA2179" s="196" t="s">
        <v>12653</v>
      </c>
      <c r="AB2179" s="196" t="s">
        <v>12654</v>
      </c>
      <c r="AC2179" s="200">
        <v>0</v>
      </c>
      <c r="AD2179" s="200" t="s">
        <v>8231</v>
      </c>
      <c r="AE2179" s="203" t="s">
        <v>505</v>
      </c>
      <c r="AF2179" s="212">
        <v>75000</v>
      </c>
      <c r="AG2179" s="198" t="s">
        <v>12655</v>
      </c>
    </row>
    <row r="2180" spans="1:33" ht="36" hidden="1" x14ac:dyDescent="0.25">
      <c r="A2180" s="209">
        <v>124087</v>
      </c>
      <c r="B2180" s="210">
        <v>2</v>
      </c>
      <c r="C2180" s="196" t="s">
        <v>122</v>
      </c>
      <c r="D2180" s="201">
        <v>42573</v>
      </c>
      <c r="E2180" s="196" t="s">
        <v>143</v>
      </c>
      <c r="F2180" s="201">
        <v>44202</v>
      </c>
      <c r="G2180" s="196" t="s">
        <v>426</v>
      </c>
      <c r="H2180" s="198" t="s">
        <v>236</v>
      </c>
      <c r="I2180" s="196" t="s">
        <v>603</v>
      </c>
      <c r="J2180" s="196" t="s">
        <v>299</v>
      </c>
      <c r="L2180" s="200" t="s">
        <v>300</v>
      </c>
      <c r="M2180" s="198" t="s">
        <v>12651</v>
      </c>
      <c r="N2180" s="198" t="s">
        <v>12652</v>
      </c>
      <c r="O2180" s="196" t="s">
        <v>553</v>
      </c>
      <c r="P2180" s="198" t="s">
        <v>1835</v>
      </c>
      <c r="R2180" s="196" t="s">
        <v>47</v>
      </c>
      <c r="S2180" s="196" t="s">
        <v>45</v>
      </c>
      <c r="T2180" s="211">
        <v>1.05</v>
      </c>
      <c r="U2180" s="201">
        <v>44176</v>
      </c>
      <c r="W2180" s="200" t="s">
        <v>93</v>
      </c>
      <c r="X2180" s="196" t="s">
        <v>303</v>
      </c>
      <c r="AA2180" s="196" t="s">
        <v>12656</v>
      </c>
      <c r="AC2180" s="200">
        <v>0</v>
      </c>
      <c r="AD2180" s="200" t="s">
        <v>8250</v>
      </c>
      <c r="AE2180" s="203" t="s">
        <v>505</v>
      </c>
      <c r="AF2180" s="212">
        <v>50000</v>
      </c>
      <c r="AG2180" s="198" t="s">
        <v>12655</v>
      </c>
    </row>
    <row r="2181" spans="1:33" ht="36" hidden="1" x14ac:dyDescent="0.25">
      <c r="A2181" s="209">
        <v>124087</v>
      </c>
      <c r="B2181" s="210">
        <v>2</v>
      </c>
      <c r="C2181" s="196" t="s">
        <v>122</v>
      </c>
      <c r="D2181" s="201">
        <v>42573</v>
      </c>
      <c r="E2181" s="196" t="s">
        <v>143</v>
      </c>
      <c r="F2181" s="201">
        <v>44202</v>
      </c>
      <c r="G2181" s="196" t="s">
        <v>426</v>
      </c>
      <c r="H2181" s="198" t="s">
        <v>236</v>
      </c>
      <c r="I2181" s="196" t="s">
        <v>603</v>
      </c>
      <c r="J2181" s="196" t="s">
        <v>299</v>
      </c>
      <c r="L2181" s="200" t="s">
        <v>300</v>
      </c>
      <c r="M2181" s="198" t="s">
        <v>12651</v>
      </c>
      <c r="N2181" s="198" t="s">
        <v>12652</v>
      </c>
      <c r="O2181" s="196" t="s">
        <v>553</v>
      </c>
      <c r="P2181" s="198" t="s">
        <v>1835</v>
      </c>
      <c r="R2181" s="196" t="s">
        <v>47</v>
      </c>
      <c r="S2181" s="196" t="s">
        <v>45</v>
      </c>
      <c r="T2181" s="211">
        <v>1.05</v>
      </c>
      <c r="U2181" s="201">
        <v>44176</v>
      </c>
      <c r="W2181" s="200" t="s">
        <v>93</v>
      </c>
      <c r="X2181" s="196" t="s">
        <v>303</v>
      </c>
      <c r="AA2181" s="196" t="s">
        <v>12657</v>
      </c>
      <c r="AB2181" s="196" t="s">
        <v>12654</v>
      </c>
      <c r="AC2181" s="200">
        <v>1</v>
      </c>
      <c r="AD2181" s="200" t="s">
        <v>8231</v>
      </c>
      <c r="AE2181" s="203" t="s">
        <v>505</v>
      </c>
      <c r="AF2181" s="212">
        <v>125000</v>
      </c>
      <c r="AG2181" s="198" t="s">
        <v>12655</v>
      </c>
    </row>
    <row r="2182" spans="1:33" ht="36" hidden="1" x14ac:dyDescent="0.25">
      <c r="A2182" s="209">
        <v>124087</v>
      </c>
      <c r="B2182" s="210">
        <v>2</v>
      </c>
      <c r="C2182" s="196" t="s">
        <v>122</v>
      </c>
      <c r="D2182" s="201">
        <v>42573</v>
      </c>
      <c r="E2182" s="196" t="s">
        <v>143</v>
      </c>
      <c r="F2182" s="201">
        <v>44202</v>
      </c>
      <c r="G2182" s="196" t="s">
        <v>426</v>
      </c>
      <c r="H2182" s="198" t="s">
        <v>236</v>
      </c>
      <c r="I2182" s="196" t="s">
        <v>603</v>
      </c>
      <c r="J2182" s="196" t="s">
        <v>299</v>
      </c>
      <c r="L2182" s="200" t="s">
        <v>300</v>
      </c>
      <c r="M2182" s="198" t="s">
        <v>12651</v>
      </c>
      <c r="N2182" s="198" t="s">
        <v>12652</v>
      </c>
      <c r="O2182" s="196" t="s">
        <v>553</v>
      </c>
      <c r="P2182" s="198" t="s">
        <v>1835</v>
      </c>
      <c r="R2182" s="196" t="s">
        <v>47</v>
      </c>
      <c r="S2182" s="196" t="s">
        <v>45</v>
      </c>
      <c r="T2182" s="211">
        <v>1.05</v>
      </c>
      <c r="U2182" s="201">
        <v>44176</v>
      </c>
      <c r="W2182" s="200" t="s">
        <v>93</v>
      </c>
      <c r="X2182" s="196" t="s">
        <v>303</v>
      </c>
      <c r="AA2182" s="196" t="s">
        <v>12658</v>
      </c>
      <c r="AB2182" s="196" t="s">
        <v>12654</v>
      </c>
      <c r="AC2182" s="200">
        <v>3</v>
      </c>
      <c r="AD2182" s="200" t="s">
        <v>8231</v>
      </c>
      <c r="AE2182" s="203" t="s">
        <v>505</v>
      </c>
      <c r="AF2182" s="212">
        <v>2524533</v>
      </c>
      <c r="AG2182" s="198" t="s">
        <v>12655</v>
      </c>
    </row>
    <row r="2183" spans="1:33" hidden="1" x14ac:dyDescent="0.25">
      <c r="A2183" s="209">
        <v>124088</v>
      </c>
      <c r="B2183" s="210">
        <v>2</v>
      </c>
      <c r="C2183" s="196" t="s">
        <v>85</v>
      </c>
      <c r="D2183" s="201">
        <v>42573</v>
      </c>
      <c r="E2183" s="196" t="s">
        <v>143</v>
      </c>
      <c r="F2183" s="201">
        <v>44389</v>
      </c>
      <c r="G2183" s="196" t="s">
        <v>426</v>
      </c>
      <c r="H2183" s="198" t="s">
        <v>236</v>
      </c>
      <c r="I2183" s="196" t="s">
        <v>1528</v>
      </c>
      <c r="J2183" s="196" t="s">
        <v>101</v>
      </c>
      <c r="L2183" s="200" t="s">
        <v>101</v>
      </c>
      <c r="M2183" s="198" t="s">
        <v>12659</v>
      </c>
      <c r="O2183" s="196" t="s">
        <v>40</v>
      </c>
      <c r="P2183" s="198" t="s">
        <v>166</v>
      </c>
      <c r="R2183" s="196" t="s">
        <v>39</v>
      </c>
      <c r="S2183" s="196" t="s">
        <v>45</v>
      </c>
      <c r="T2183" s="211">
        <v>0.05</v>
      </c>
      <c r="U2183" s="201">
        <v>45800</v>
      </c>
      <c r="W2183" s="200" t="s">
        <v>93</v>
      </c>
      <c r="X2183" s="196" t="s">
        <v>103</v>
      </c>
      <c r="Z2183" s="198" t="s">
        <v>12660</v>
      </c>
      <c r="AA2183" s="196" t="s">
        <v>12661</v>
      </c>
      <c r="AC2183" s="200">
        <v>0</v>
      </c>
      <c r="AD2183" s="200" t="s">
        <v>8250</v>
      </c>
      <c r="AE2183" s="203" t="s">
        <v>505</v>
      </c>
      <c r="AF2183" s="212">
        <v>20000</v>
      </c>
    </row>
    <row r="2184" spans="1:33" hidden="1" x14ac:dyDescent="0.25">
      <c r="A2184" s="209">
        <v>124089</v>
      </c>
      <c r="B2184" s="210">
        <v>2</v>
      </c>
      <c r="C2184" s="196" t="s">
        <v>85</v>
      </c>
      <c r="D2184" s="201">
        <v>42573</v>
      </c>
      <c r="E2184" s="196" t="s">
        <v>143</v>
      </c>
      <c r="F2184" s="201">
        <v>44456</v>
      </c>
      <c r="G2184" s="196" t="s">
        <v>235</v>
      </c>
      <c r="H2184" s="198" t="s">
        <v>236</v>
      </c>
      <c r="I2184" s="196" t="s">
        <v>237</v>
      </c>
      <c r="J2184" s="196" t="s">
        <v>101</v>
      </c>
      <c r="L2184" s="200" t="s">
        <v>101</v>
      </c>
      <c r="M2184" s="198" t="s">
        <v>238</v>
      </c>
      <c r="O2184" s="196" t="s">
        <v>40</v>
      </c>
      <c r="P2184" s="198" t="s">
        <v>166</v>
      </c>
      <c r="R2184" s="196" t="s">
        <v>39</v>
      </c>
      <c r="S2184" s="196" t="s">
        <v>45</v>
      </c>
      <c r="T2184" s="211">
        <v>0.04</v>
      </c>
      <c r="U2184" s="201">
        <v>44729</v>
      </c>
      <c r="W2184" s="200" t="s">
        <v>93</v>
      </c>
      <c r="X2184" s="196" t="s">
        <v>103</v>
      </c>
      <c r="Z2184" s="198" t="s">
        <v>239</v>
      </c>
      <c r="AA2184" s="196" t="s">
        <v>12662</v>
      </c>
      <c r="AB2184" s="196" t="s">
        <v>12663</v>
      </c>
      <c r="AC2184" s="200">
        <v>0</v>
      </c>
      <c r="AD2184" s="200" t="s">
        <v>8231</v>
      </c>
      <c r="AE2184" s="203" t="s">
        <v>505</v>
      </c>
      <c r="AF2184" s="212">
        <v>160000</v>
      </c>
    </row>
    <row r="2185" spans="1:33" hidden="1" x14ac:dyDescent="0.25">
      <c r="A2185" s="209">
        <v>124089</v>
      </c>
      <c r="B2185" s="210">
        <v>2</v>
      </c>
      <c r="C2185" s="196" t="s">
        <v>85</v>
      </c>
      <c r="D2185" s="201">
        <v>42573</v>
      </c>
      <c r="E2185" s="196" t="s">
        <v>143</v>
      </c>
      <c r="F2185" s="201">
        <v>44456</v>
      </c>
      <c r="G2185" s="196" t="s">
        <v>235</v>
      </c>
      <c r="H2185" s="198" t="s">
        <v>236</v>
      </c>
      <c r="I2185" s="196" t="s">
        <v>237</v>
      </c>
      <c r="J2185" s="196" t="s">
        <v>101</v>
      </c>
      <c r="L2185" s="200" t="s">
        <v>101</v>
      </c>
      <c r="M2185" s="198" t="s">
        <v>238</v>
      </c>
      <c r="O2185" s="196" t="s">
        <v>40</v>
      </c>
      <c r="P2185" s="198" t="s">
        <v>166</v>
      </c>
      <c r="R2185" s="196" t="s">
        <v>39</v>
      </c>
      <c r="S2185" s="196" t="s">
        <v>45</v>
      </c>
      <c r="T2185" s="211">
        <v>0.04</v>
      </c>
      <c r="U2185" s="201">
        <v>44729</v>
      </c>
      <c r="W2185" s="200" t="s">
        <v>93</v>
      </c>
      <c r="X2185" s="196" t="s">
        <v>103</v>
      </c>
      <c r="Z2185" s="198" t="s">
        <v>239</v>
      </c>
      <c r="AA2185" s="196" t="s">
        <v>12664</v>
      </c>
      <c r="AB2185" s="196" t="s">
        <v>12663</v>
      </c>
      <c r="AC2185" s="200">
        <v>1</v>
      </c>
      <c r="AD2185" s="200" t="s">
        <v>8231</v>
      </c>
      <c r="AE2185" s="203" t="s">
        <v>505</v>
      </c>
      <c r="AF2185" s="212">
        <v>50000</v>
      </c>
    </row>
    <row r="2186" spans="1:33" hidden="1" x14ac:dyDescent="0.25">
      <c r="A2186" s="209">
        <v>124089</v>
      </c>
      <c r="B2186" s="210">
        <v>2</v>
      </c>
      <c r="C2186" s="196" t="s">
        <v>85</v>
      </c>
      <c r="D2186" s="201">
        <v>42573</v>
      </c>
      <c r="E2186" s="196" t="s">
        <v>143</v>
      </c>
      <c r="F2186" s="201">
        <v>44456</v>
      </c>
      <c r="G2186" s="196" t="s">
        <v>235</v>
      </c>
      <c r="H2186" s="198" t="s">
        <v>236</v>
      </c>
      <c r="I2186" s="196" t="s">
        <v>237</v>
      </c>
      <c r="J2186" s="196" t="s">
        <v>101</v>
      </c>
      <c r="L2186" s="200" t="s">
        <v>101</v>
      </c>
      <c r="M2186" s="198" t="s">
        <v>238</v>
      </c>
      <c r="O2186" s="196" t="s">
        <v>40</v>
      </c>
      <c r="P2186" s="198" t="s">
        <v>166</v>
      </c>
      <c r="R2186" s="196" t="s">
        <v>39</v>
      </c>
      <c r="S2186" s="196" t="s">
        <v>45</v>
      </c>
      <c r="T2186" s="211">
        <v>0.04</v>
      </c>
      <c r="U2186" s="201">
        <v>44729</v>
      </c>
      <c r="W2186" s="200" t="s">
        <v>93</v>
      </c>
      <c r="X2186" s="196" t="s">
        <v>103</v>
      </c>
      <c r="Z2186" s="198" t="s">
        <v>239</v>
      </c>
      <c r="AA2186" s="196" t="s">
        <v>12665</v>
      </c>
      <c r="AB2186" s="196" t="s">
        <v>12663</v>
      </c>
      <c r="AC2186" s="200">
        <v>2</v>
      </c>
      <c r="AD2186" s="200" t="s">
        <v>8231</v>
      </c>
      <c r="AE2186" s="203" t="s">
        <v>505</v>
      </c>
      <c r="AF2186" s="212">
        <v>262050</v>
      </c>
    </row>
    <row r="2187" spans="1:33" hidden="1" x14ac:dyDescent="0.25">
      <c r="A2187" s="209">
        <v>124089</v>
      </c>
      <c r="B2187" s="210">
        <v>2</v>
      </c>
      <c r="C2187" s="196" t="s">
        <v>85</v>
      </c>
      <c r="D2187" s="201">
        <v>42573</v>
      </c>
      <c r="E2187" s="196" t="s">
        <v>143</v>
      </c>
      <c r="F2187" s="201">
        <v>44456</v>
      </c>
      <c r="G2187" s="196" t="s">
        <v>235</v>
      </c>
      <c r="H2187" s="198" t="s">
        <v>236</v>
      </c>
      <c r="I2187" s="196" t="s">
        <v>237</v>
      </c>
      <c r="J2187" s="196" t="s">
        <v>101</v>
      </c>
      <c r="L2187" s="200" t="s">
        <v>101</v>
      </c>
      <c r="M2187" s="198" t="s">
        <v>238</v>
      </c>
      <c r="O2187" s="196" t="s">
        <v>40</v>
      </c>
      <c r="P2187" s="198" t="s">
        <v>166</v>
      </c>
      <c r="R2187" s="196" t="s">
        <v>39</v>
      </c>
      <c r="S2187" s="196" t="s">
        <v>45</v>
      </c>
      <c r="T2187" s="211">
        <v>0.04</v>
      </c>
      <c r="U2187" s="201">
        <v>44729</v>
      </c>
      <c r="W2187" s="200" t="s">
        <v>93</v>
      </c>
      <c r="X2187" s="196" t="s">
        <v>103</v>
      </c>
      <c r="Z2187" s="198" t="s">
        <v>239</v>
      </c>
      <c r="AA2187" s="196" t="s">
        <v>12666</v>
      </c>
      <c r="AB2187" s="196" t="s">
        <v>12663</v>
      </c>
      <c r="AC2187" s="200">
        <v>3</v>
      </c>
      <c r="AD2187" s="200" t="s">
        <v>8231</v>
      </c>
      <c r="AE2187" s="212">
        <v>3468047</v>
      </c>
      <c r="AF2187" s="212">
        <v>3468047</v>
      </c>
    </row>
    <row r="2188" spans="1:33" hidden="1" x14ac:dyDescent="0.25">
      <c r="A2188" s="209">
        <v>124091</v>
      </c>
      <c r="B2188" s="210">
        <v>2</v>
      </c>
      <c r="C2188" s="196" t="s">
        <v>85</v>
      </c>
      <c r="D2188" s="201">
        <v>42573</v>
      </c>
      <c r="E2188" s="196" t="s">
        <v>143</v>
      </c>
      <c r="F2188" s="201">
        <v>44719</v>
      </c>
      <c r="G2188" s="196" t="s">
        <v>426</v>
      </c>
      <c r="H2188" s="198" t="s">
        <v>1027</v>
      </c>
      <c r="I2188" s="196" t="s">
        <v>12667</v>
      </c>
      <c r="K2188" s="196" t="s">
        <v>12668</v>
      </c>
      <c r="L2188" s="200" t="s">
        <v>183</v>
      </c>
      <c r="M2188" s="198" t="s">
        <v>12669</v>
      </c>
      <c r="O2188" s="196" t="s">
        <v>40</v>
      </c>
      <c r="P2188" s="198" t="s">
        <v>166</v>
      </c>
      <c r="R2188" s="196" t="s">
        <v>39</v>
      </c>
      <c r="S2188" s="196" t="s">
        <v>45</v>
      </c>
      <c r="T2188" s="211">
        <v>2.1999999999999999E-2</v>
      </c>
      <c r="W2188" s="200" t="s">
        <v>93</v>
      </c>
      <c r="X2188" s="196" t="s">
        <v>186</v>
      </c>
      <c r="Z2188" s="198" t="s">
        <v>12670</v>
      </c>
      <c r="AA2188" s="196" t="s">
        <v>12671</v>
      </c>
      <c r="AC2188" s="200">
        <v>0</v>
      </c>
      <c r="AD2188" s="200" t="s">
        <v>8250</v>
      </c>
      <c r="AE2188" s="203" t="s">
        <v>505</v>
      </c>
      <c r="AF2188" s="212">
        <v>52647.53</v>
      </c>
    </row>
    <row r="2189" spans="1:33" hidden="1" x14ac:dyDescent="0.25">
      <c r="A2189" s="209">
        <v>124092</v>
      </c>
      <c r="B2189" s="210">
        <v>2</v>
      </c>
      <c r="C2189" s="196" t="s">
        <v>85</v>
      </c>
      <c r="D2189" s="201">
        <v>42573</v>
      </c>
      <c r="E2189" s="196" t="s">
        <v>143</v>
      </c>
      <c r="F2189" s="201">
        <v>44649</v>
      </c>
      <c r="G2189" s="196" t="s">
        <v>189</v>
      </c>
      <c r="H2189" s="198" t="s">
        <v>1027</v>
      </c>
      <c r="I2189" s="196" t="s">
        <v>1028</v>
      </c>
      <c r="K2189" s="196" t="s">
        <v>1029</v>
      </c>
      <c r="L2189" s="200" t="s">
        <v>183</v>
      </c>
      <c r="M2189" s="198" t="s">
        <v>1030</v>
      </c>
      <c r="O2189" s="196" t="s">
        <v>40</v>
      </c>
      <c r="P2189" s="198" t="s">
        <v>166</v>
      </c>
      <c r="R2189" s="196" t="s">
        <v>39</v>
      </c>
      <c r="S2189" s="196" t="s">
        <v>45</v>
      </c>
      <c r="T2189" s="211">
        <v>0.01</v>
      </c>
      <c r="U2189" s="201">
        <v>45016</v>
      </c>
      <c r="W2189" s="200" t="s">
        <v>93</v>
      </c>
      <c r="X2189" s="196" t="s">
        <v>186</v>
      </c>
      <c r="Z2189" s="198" t="s">
        <v>1031</v>
      </c>
      <c r="AA2189" s="196" t="s">
        <v>12672</v>
      </c>
      <c r="AC2189" s="200">
        <v>0</v>
      </c>
      <c r="AD2189" s="200" t="s">
        <v>8250</v>
      </c>
      <c r="AE2189" s="212">
        <v>34605.03</v>
      </c>
      <c r="AF2189" s="212">
        <v>61053.49</v>
      </c>
    </row>
    <row r="2190" spans="1:33" hidden="1" x14ac:dyDescent="0.25">
      <c r="A2190" s="209">
        <v>124092</v>
      </c>
      <c r="B2190" s="210">
        <v>2</v>
      </c>
      <c r="C2190" s="196" t="s">
        <v>85</v>
      </c>
      <c r="D2190" s="201">
        <v>42573</v>
      </c>
      <c r="E2190" s="196" t="s">
        <v>143</v>
      </c>
      <c r="F2190" s="201">
        <v>44649</v>
      </c>
      <c r="G2190" s="196" t="s">
        <v>189</v>
      </c>
      <c r="H2190" s="198" t="s">
        <v>1027</v>
      </c>
      <c r="I2190" s="196" t="s">
        <v>1028</v>
      </c>
      <c r="K2190" s="196" t="s">
        <v>1029</v>
      </c>
      <c r="L2190" s="200" t="s">
        <v>183</v>
      </c>
      <c r="M2190" s="198" t="s">
        <v>1030</v>
      </c>
      <c r="O2190" s="196" t="s">
        <v>40</v>
      </c>
      <c r="P2190" s="198" t="s">
        <v>166</v>
      </c>
      <c r="R2190" s="196" t="s">
        <v>39</v>
      </c>
      <c r="S2190" s="196" t="s">
        <v>45</v>
      </c>
      <c r="T2190" s="211">
        <v>0.01</v>
      </c>
      <c r="U2190" s="201">
        <v>45016</v>
      </c>
      <c r="W2190" s="200" t="s">
        <v>93</v>
      </c>
      <c r="X2190" s="196" t="s">
        <v>186</v>
      </c>
      <c r="Z2190" s="198" t="s">
        <v>1031</v>
      </c>
      <c r="AA2190" s="196" t="s">
        <v>12673</v>
      </c>
      <c r="AC2190" s="200">
        <v>2</v>
      </c>
      <c r="AD2190" s="200" t="s">
        <v>8250</v>
      </c>
      <c r="AE2190" s="212">
        <v>98060</v>
      </c>
      <c r="AF2190" s="212">
        <v>98060</v>
      </c>
    </row>
    <row r="2191" spans="1:33" hidden="1" x14ac:dyDescent="0.25">
      <c r="A2191" s="209">
        <v>124097</v>
      </c>
      <c r="B2191" s="210">
        <v>2</v>
      </c>
      <c r="C2191" s="196" t="s">
        <v>85</v>
      </c>
      <c r="D2191" s="201">
        <v>42573</v>
      </c>
      <c r="E2191" s="196" t="s">
        <v>143</v>
      </c>
      <c r="F2191" s="201">
        <v>44693</v>
      </c>
      <c r="G2191" s="196" t="s">
        <v>673</v>
      </c>
      <c r="H2191" s="198" t="s">
        <v>460</v>
      </c>
      <c r="I2191" s="196" t="s">
        <v>461</v>
      </c>
      <c r="J2191" s="196" t="s">
        <v>101</v>
      </c>
      <c r="L2191" s="200" t="s">
        <v>101</v>
      </c>
      <c r="M2191" s="198" t="s">
        <v>674</v>
      </c>
      <c r="O2191" s="196" t="s">
        <v>40</v>
      </c>
      <c r="P2191" s="198" t="s">
        <v>166</v>
      </c>
      <c r="R2191" s="196" t="s">
        <v>39</v>
      </c>
      <c r="S2191" s="196" t="s">
        <v>45</v>
      </c>
      <c r="T2191" s="211">
        <v>4.4999999999999998E-2</v>
      </c>
      <c r="U2191" s="201">
        <v>45331</v>
      </c>
      <c r="W2191" s="200" t="s">
        <v>93</v>
      </c>
      <c r="X2191" s="196" t="s">
        <v>13</v>
      </c>
      <c r="Z2191" s="198" t="s">
        <v>675</v>
      </c>
      <c r="AA2191" s="196" t="s">
        <v>12674</v>
      </c>
      <c r="AB2191" s="196" t="s">
        <v>12675</v>
      </c>
      <c r="AC2191" s="200">
        <v>0</v>
      </c>
      <c r="AD2191" s="200" t="s">
        <v>8231</v>
      </c>
      <c r="AE2191" s="203" t="s">
        <v>505</v>
      </c>
      <c r="AF2191" s="212">
        <v>292000</v>
      </c>
    </row>
    <row r="2192" spans="1:33" hidden="1" x14ac:dyDescent="0.25">
      <c r="A2192" s="209">
        <v>124097</v>
      </c>
      <c r="B2192" s="210">
        <v>2</v>
      </c>
      <c r="C2192" s="196" t="s">
        <v>85</v>
      </c>
      <c r="D2192" s="201">
        <v>42573</v>
      </c>
      <c r="E2192" s="196" t="s">
        <v>143</v>
      </c>
      <c r="F2192" s="201">
        <v>44693</v>
      </c>
      <c r="G2192" s="196" t="s">
        <v>673</v>
      </c>
      <c r="H2192" s="198" t="s">
        <v>460</v>
      </c>
      <c r="I2192" s="196" t="s">
        <v>461</v>
      </c>
      <c r="J2192" s="196" t="s">
        <v>101</v>
      </c>
      <c r="L2192" s="200" t="s">
        <v>101</v>
      </c>
      <c r="M2192" s="198" t="s">
        <v>674</v>
      </c>
      <c r="O2192" s="196" t="s">
        <v>40</v>
      </c>
      <c r="P2192" s="198" t="s">
        <v>166</v>
      </c>
      <c r="R2192" s="196" t="s">
        <v>39</v>
      </c>
      <c r="S2192" s="196" t="s">
        <v>45</v>
      </c>
      <c r="T2192" s="211">
        <v>4.4999999999999998E-2</v>
      </c>
      <c r="U2192" s="201">
        <v>45331</v>
      </c>
      <c r="W2192" s="200" t="s">
        <v>93</v>
      </c>
      <c r="X2192" s="196" t="s">
        <v>13</v>
      </c>
      <c r="Z2192" s="198" t="s">
        <v>675</v>
      </c>
      <c r="AA2192" s="196" t="s">
        <v>12676</v>
      </c>
      <c r="AC2192" s="200">
        <v>0</v>
      </c>
      <c r="AD2192" s="200" t="s">
        <v>8250</v>
      </c>
      <c r="AE2192" s="212">
        <v>112600</v>
      </c>
      <c r="AF2192" s="212">
        <v>142600</v>
      </c>
    </row>
    <row r="2193" spans="1:33" hidden="1" x14ac:dyDescent="0.25">
      <c r="A2193" s="209">
        <v>124097</v>
      </c>
      <c r="B2193" s="210">
        <v>2</v>
      </c>
      <c r="C2193" s="196" t="s">
        <v>85</v>
      </c>
      <c r="D2193" s="201">
        <v>42573</v>
      </c>
      <c r="E2193" s="196" t="s">
        <v>143</v>
      </c>
      <c r="F2193" s="201">
        <v>44693</v>
      </c>
      <c r="G2193" s="196" t="s">
        <v>673</v>
      </c>
      <c r="H2193" s="198" t="s">
        <v>460</v>
      </c>
      <c r="I2193" s="196" t="s">
        <v>461</v>
      </c>
      <c r="J2193" s="196" t="s">
        <v>101</v>
      </c>
      <c r="L2193" s="200" t="s">
        <v>101</v>
      </c>
      <c r="M2193" s="198" t="s">
        <v>674</v>
      </c>
      <c r="O2193" s="196" t="s">
        <v>40</v>
      </c>
      <c r="P2193" s="198" t="s">
        <v>166</v>
      </c>
      <c r="R2193" s="196" t="s">
        <v>39</v>
      </c>
      <c r="S2193" s="196" t="s">
        <v>45</v>
      </c>
      <c r="T2193" s="211">
        <v>4.4999999999999998E-2</v>
      </c>
      <c r="U2193" s="201">
        <v>45331</v>
      </c>
      <c r="W2193" s="200" t="s">
        <v>93</v>
      </c>
      <c r="X2193" s="196" t="s">
        <v>13</v>
      </c>
      <c r="Z2193" s="198" t="s">
        <v>675</v>
      </c>
      <c r="AA2193" s="196" t="s">
        <v>12677</v>
      </c>
      <c r="AB2193" s="196" t="s">
        <v>12675</v>
      </c>
      <c r="AC2193" s="200">
        <v>1</v>
      </c>
      <c r="AD2193" s="200" t="s">
        <v>8231</v>
      </c>
      <c r="AE2193" s="203" t="s">
        <v>505</v>
      </c>
      <c r="AF2193" s="212">
        <v>125000</v>
      </c>
    </row>
    <row r="2194" spans="1:33" hidden="1" x14ac:dyDescent="0.25">
      <c r="A2194" s="209">
        <v>124098</v>
      </c>
      <c r="B2194" s="210">
        <v>4</v>
      </c>
      <c r="C2194" s="196" t="s">
        <v>114</v>
      </c>
      <c r="D2194" s="201">
        <v>42573</v>
      </c>
      <c r="E2194" s="196" t="s">
        <v>195</v>
      </c>
      <c r="F2194" s="201">
        <v>44699</v>
      </c>
      <c r="G2194" s="196" t="s">
        <v>228</v>
      </c>
      <c r="H2194" s="198" t="s">
        <v>229</v>
      </c>
      <c r="I2194" s="196" t="s">
        <v>12678</v>
      </c>
      <c r="K2194" s="196" t="s">
        <v>1156</v>
      </c>
      <c r="L2194" s="200" t="s">
        <v>183</v>
      </c>
      <c r="M2194" s="198" t="s">
        <v>12679</v>
      </c>
      <c r="O2194" s="196" t="s">
        <v>40</v>
      </c>
      <c r="P2194" s="198" t="s">
        <v>166</v>
      </c>
      <c r="R2194" s="196" t="s">
        <v>39</v>
      </c>
      <c r="S2194" s="196" t="s">
        <v>45</v>
      </c>
      <c r="T2194" s="211">
        <v>0.01</v>
      </c>
      <c r="W2194" s="200" t="s">
        <v>93</v>
      </c>
      <c r="X2194" s="196" t="s">
        <v>186</v>
      </c>
      <c r="Z2194" s="198" t="s">
        <v>12680</v>
      </c>
      <c r="AA2194" s="196" t="s">
        <v>12681</v>
      </c>
      <c r="AC2194" s="200">
        <v>3</v>
      </c>
      <c r="AD2194" s="200" t="s">
        <v>8250</v>
      </c>
      <c r="AE2194" s="212">
        <v>-10903.04</v>
      </c>
      <c r="AF2194" s="212">
        <v>353824.61</v>
      </c>
    </row>
    <row r="2195" spans="1:33" hidden="1" x14ac:dyDescent="0.25">
      <c r="A2195" s="209">
        <v>124099</v>
      </c>
      <c r="B2195" s="210">
        <v>2</v>
      </c>
      <c r="C2195" s="196" t="s">
        <v>85</v>
      </c>
      <c r="D2195" s="201">
        <v>42573</v>
      </c>
      <c r="E2195" s="196" t="s">
        <v>143</v>
      </c>
      <c r="F2195" s="201">
        <v>44720</v>
      </c>
      <c r="G2195" s="196" t="s">
        <v>222</v>
      </c>
      <c r="H2195" s="198" t="s">
        <v>460</v>
      </c>
      <c r="I2195" s="196" t="s">
        <v>461</v>
      </c>
      <c r="J2195" s="196" t="s">
        <v>101</v>
      </c>
      <c r="L2195" s="200" t="s">
        <v>101</v>
      </c>
      <c r="M2195" s="198" t="s">
        <v>677</v>
      </c>
      <c r="O2195" s="196" t="s">
        <v>40</v>
      </c>
      <c r="P2195" s="198" t="s">
        <v>166</v>
      </c>
      <c r="R2195" s="196" t="s">
        <v>39</v>
      </c>
      <c r="S2195" s="196" t="s">
        <v>45</v>
      </c>
      <c r="T2195" s="211">
        <v>3.5000000000000003E-2</v>
      </c>
      <c r="U2195" s="201">
        <v>45587</v>
      </c>
      <c r="W2195" s="200" t="s">
        <v>93</v>
      </c>
      <c r="X2195" s="196" t="s">
        <v>13</v>
      </c>
      <c r="Z2195" s="198" t="s">
        <v>678</v>
      </c>
      <c r="AA2195" s="196" t="s">
        <v>12682</v>
      </c>
      <c r="AB2195" s="196" t="s">
        <v>12683</v>
      </c>
      <c r="AC2195" s="200">
        <v>0</v>
      </c>
      <c r="AD2195" s="200" t="s">
        <v>8231</v>
      </c>
      <c r="AE2195" s="203" t="s">
        <v>505</v>
      </c>
      <c r="AF2195" s="212">
        <v>198800</v>
      </c>
    </row>
    <row r="2196" spans="1:33" hidden="1" x14ac:dyDescent="0.25">
      <c r="A2196" s="209">
        <v>124099</v>
      </c>
      <c r="B2196" s="210">
        <v>2</v>
      </c>
      <c r="C2196" s="196" t="s">
        <v>85</v>
      </c>
      <c r="D2196" s="201">
        <v>42573</v>
      </c>
      <c r="E2196" s="196" t="s">
        <v>143</v>
      </c>
      <c r="F2196" s="201">
        <v>44720</v>
      </c>
      <c r="G2196" s="196" t="s">
        <v>222</v>
      </c>
      <c r="H2196" s="198" t="s">
        <v>460</v>
      </c>
      <c r="I2196" s="196" t="s">
        <v>461</v>
      </c>
      <c r="J2196" s="196" t="s">
        <v>101</v>
      </c>
      <c r="L2196" s="200" t="s">
        <v>101</v>
      </c>
      <c r="M2196" s="198" t="s">
        <v>677</v>
      </c>
      <c r="O2196" s="196" t="s">
        <v>40</v>
      </c>
      <c r="P2196" s="198" t="s">
        <v>166</v>
      </c>
      <c r="R2196" s="196" t="s">
        <v>39</v>
      </c>
      <c r="S2196" s="196" t="s">
        <v>45</v>
      </c>
      <c r="T2196" s="211">
        <v>3.5000000000000003E-2</v>
      </c>
      <c r="U2196" s="201">
        <v>45587</v>
      </c>
      <c r="W2196" s="200" t="s">
        <v>93</v>
      </c>
      <c r="X2196" s="196" t="s">
        <v>13</v>
      </c>
      <c r="Z2196" s="198" t="s">
        <v>678</v>
      </c>
      <c r="AA2196" s="196" t="s">
        <v>12684</v>
      </c>
      <c r="AC2196" s="200">
        <v>0</v>
      </c>
      <c r="AD2196" s="200" t="s">
        <v>8250</v>
      </c>
      <c r="AE2196" s="212">
        <v>127400</v>
      </c>
      <c r="AF2196" s="212">
        <v>153700</v>
      </c>
    </row>
    <row r="2197" spans="1:33" hidden="1" x14ac:dyDescent="0.25">
      <c r="A2197" s="209">
        <v>124099</v>
      </c>
      <c r="B2197" s="210">
        <v>2</v>
      </c>
      <c r="C2197" s="196" t="s">
        <v>85</v>
      </c>
      <c r="D2197" s="201">
        <v>42573</v>
      </c>
      <c r="E2197" s="196" t="s">
        <v>143</v>
      </c>
      <c r="F2197" s="201">
        <v>44720</v>
      </c>
      <c r="G2197" s="196" t="s">
        <v>222</v>
      </c>
      <c r="H2197" s="198" t="s">
        <v>460</v>
      </c>
      <c r="I2197" s="196" t="s">
        <v>461</v>
      </c>
      <c r="J2197" s="196" t="s">
        <v>101</v>
      </c>
      <c r="L2197" s="200" t="s">
        <v>101</v>
      </c>
      <c r="M2197" s="198" t="s">
        <v>677</v>
      </c>
      <c r="O2197" s="196" t="s">
        <v>40</v>
      </c>
      <c r="P2197" s="198" t="s">
        <v>166</v>
      </c>
      <c r="R2197" s="196" t="s">
        <v>39</v>
      </c>
      <c r="S2197" s="196" t="s">
        <v>45</v>
      </c>
      <c r="T2197" s="211">
        <v>3.5000000000000003E-2</v>
      </c>
      <c r="U2197" s="201">
        <v>45587</v>
      </c>
      <c r="W2197" s="200" t="s">
        <v>93</v>
      </c>
      <c r="X2197" s="196" t="s">
        <v>13</v>
      </c>
      <c r="Z2197" s="198" t="s">
        <v>678</v>
      </c>
      <c r="AA2197" s="196" t="s">
        <v>12685</v>
      </c>
      <c r="AB2197" s="196" t="s">
        <v>12683</v>
      </c>
      <c r="AC2197" s="200">
        <v>1</v>
      </c>
      <c r="AD2197" s="200" t="s">
        <v>8231</v>
      </c>
      <c r="AE2197" s="212">
        <v>100000</v>
      </c>
      <c r="AF2197" s="212">
        <v>100000</v>
      </c>
    </row>
    <row r="2198" spans="1:33" hidden="1" x14ac:dyDescent="0.25">
      <c r="A2198" s="209">
        <v>124102</v>
      </c>
      <c r="B2198" s="210">
        <v>2</v>
      </c>
      <c r="C2198" s="196" t="s">
        <v>122</v>
      </c>
      <c r="D2198" s="201">
        <v>42573</v>
      </c>
      <c r="E2198" s="196" t="s">
        <v>143</v>
      </c>
      <c r="F2198" s="201">
        <v>43789</v>
      </c>
      <c r="G2198" s="196" t="s">
        <v>189</v>
      </c>
      <c r="H2198" s="198" t="s">
        <v>460</v>
      </c>
      <c r="I2198" s="196" t="s">
        <v>471</v>
      </c>
      <c r="J2198" s="196" t="s">
        <v>101</v>
      </c>
      <c r="L2198" s="200" t="s">
        <v>101</v>
      </c>
      <c r="M2198" s="198" t="s">
        <v>12686</v>
      </c>
      <c r="O2198" s="196" t="s">
        <v>40</v>
      </c>
      <c r="P2198" s="198" t="s">
        <v>166</v>
      </c>
      <c r="R2198" s="196" t="s">
        <v>39</v>
      </c>
      <c r="S2198" s="196" t="s">
        <v>45</v>
      </c>
      <c r="T2198" s="211">
        <v>0.11</v>
      </c>
      <c r="W2198" s="200" t="s">
        <v>93</v>
      </c>
      <c r="X2198" s="196" t="s">
        <v>13</v>
      </c>
      <c r="Z2198" s="198" t="s">
        <v>12399</v>
      </c>
      <c r="AA2198" s="196" t="s">
        <v>12687</v>
      </c>
      <c r="AB2198" s="196" t="s">
        <v>12688</v>
      </c>
      <c r="AC2198" s="200">
        <v>0</v>
      </c>
      <c r="AD2198" s="200" t="s">
        <v>8231</v>
      </c>
      <c r="AE2198" s="203" t="s">
        <v>505</v>
      </c>
      <c r="AF2198" s="212">
        <v>662000</v>
      </c>
      <c r="AG2198" s="198" t="s">
        <v>12689</v>
      </c>
    </row>
    <row r="2199" spans="1:33" hidden="1" x14ac:dyDescent="0.25">
      <c r="A2199" s="209">
        <v>124102</v>
      </c>
      <c r="B2199" s="210">
        <v>2</v>
      </c>
      <c r="C2199" s="196" t="s">
        <v>122</v>
      </c>
      <c r="D2199" s="201">
        <v>42573</v>
      </c>
      <c r="E2199" s="196" t="s">
        <v>143</v>
      </c>
      <c r="F2199" s="201">
        <v>43789</v>
      </c>
      <c r="G2199" s="196" t="s">
        <v>189</v>
      </c>
      <c r="H2199" s="198" t="s">
        <v>460</v>
      </c>
      <c r="I2199" s="196" t="s">
        <v>471</v>
      </c>
      <c r="J2199" s="196" t="s">
        <v>101</v>
      </c>
      <c r="L2199" s="200" t="s">
        <v>101</v>
      </c>
      <c r="M2199" s="198" t="s">
        <v>12686</v>
      </c>
      <c r="O2199" s="196" t="s">
        <v>40</v>
      </c>
      <c r="P2199" s="198" t="s">
        <v>166</v>
      </c>
      <c r="R2199" s="196" t="s">
        <v>39</v>
      </c>
      <c r="S2199" s="196" t="s">
        <v>45</v>
      </c>
      <c r="T2199" s="211">
        <v>0.11</v>
      </c>
      <c r="W2199" s="200" t="s">
        <v>93</v>
      </c>
      <c r="X2199" s="196" t="s">
        <v>13</v>
      </c>
      <c r="Z2199" s="198" t="s">
        <v>12399</v>
      </c>
      <c r="AA2199" s="196" t="s">
        <v>12690</v>
      </c>
      <c r="AB2199" s="196" t="s">
        <v>12688</v>
      </c>
      <c r="AC2199" s="200">
        <v>1</v>
      </c>
      <c r="AD2199" s="200" t="s">
        <v>8231</v>
      </c>
      <c r="AE2199" s="203" t="s">
        <v>505</v>
      </c>
      <c r="AF2199" s="212">
        <v>2000000</v>
      </c>
      <c r="AG2199" s="198" t="s">
        <v>12689</v>
      </c>
    </row>
    <row r="2200" spans="1:33" hidden="1" x14ac:dyDescent="0.25">
      <c r="A2200" s="209">
        <v>124102</v>
      </c>
      <c r="B2200" s="210">
        <v>2</v>
      </c>
      <c r="C2200" s="196" t="s">
        <v>122</v>
      </c>
      <c r="D2200" s="201">
        <v>42573</v>
      </c>
      <c r="E2200" s="196" t="s">
        <v>143</v>
      </c>
      <c r="F2200" s="201">
        <v>43789</v>
      </c>
      <c r="G2200" s="196" t="s">
        <v>189</v>
      </c>
      <c r="H2200" s="198" t="s">
        <v>460</v>
      </c>
      <c r="I2200" s="196" t="s">
        <v>471</v>
      </c>
      <c r="J2200" s="196" t="s">
        <v>101</v>
      </c>
      <c r="L2200" s="200" t="s">
        <v>101</v>
      </c>
      <c r="M2200" s="198" t="s">
        <v>12686</v>
      </c>
      <c r="O2200" s="196" t="s">
        <v>40</v>
      </c>
      <c r="P2200" s="198" t="s">
        <v>166</v>
      </c>
      <c r="R2200" s="196" t="s">
        <v>39</v>
      </c>
      <c r="S2200" s="196" t="s">
        <v>45</v>
      </c>
      <c r="T2200" s="211">
        <v>0.11</v>
      </c>
      <c r="W2200" s="200" t="s">
        <v>93</v>
      </c>
      <c r="X2200" s="196" t="s">
        <v>13</v>
      </c>
      <c r="Z2200" s="198" t="s">
        <v>12399</v>
      </c>
      <c r="AA2200" s="196" t="s">
        <v>12691</v>
      </c>
      <c r="AB2200" s="196" t="s">
        <v>12688</v>
      </c>
      <c r="AC2200" s="200">
        <v>2</v>
      </c>
      <c r="AD2200" s="200" t="s">
        <v>8231</v>
      </c>
      <c r="AE2200" s="203" t="s">
        <v>505</v>
      </c>
      <c r="AF2200" s="212">
        <v>2000000</v>
      </c>
      <c r="AG2200" s="198" t="s">
        <v>12689</v>
      </c>
    </row>
    <row r="2201" spans="1:33" hidden="1" x14ac:dyDescent="0.25">
      <c r="A2201" s="209">
        <v>124102</v>
      </c>
      <c r="B2201" s="210">
        <v>2</v>
      </c>
      <c r="C2201" s="196" t="s">
        <v>122</v>
      </c>
      <c r="D2201" s="201">
        <v>42573</v>
      </c>
      <c r="E2201" s="196" t="s">
        <v>143</v>
      </c>
      <c r="F2201" s="201">
        <v>43789</v>
      </c>
      <c r="G2201" s="196" t="s">
        <v>189</v>
      </c>
      <c r="H2201" s="198" t="s">
        <v>460</v>
      </c>
      <c r="I2201" s="196" t="s">
        <v>471</v>
      </c>
      <c r="J2201" s="196" t="s">
        <v>101</v>
      </c>
      <c r="L2201" s="200" t="s">
        <v>101</v>
      </c>
      <c r="M2201" s="198" t="s">
        <v>12686</v>
      </c>
      <c r="O2201" s="196" t="s">
        <v>40</v>
      </c>
      <c r="P2201" s="198" t="s">
        <v>166</v>
      </c>
      <c r="R2201" s="196" t="s">
        <v>39</v>
      </c>
      <c r="S2201" s="196" t="s">
        <v>45</v>
      </c>
      <c r="T2201" s="211">
        <v>0.11</v>
      </c>
      <c r="W2201" s="200" t="s">
        <v>93</v>
      </c>
      <c r="X2201" s="196" t="s">
        <v>13</v>
      </c>
      <c r="Z2201" s="198" t="s">
        <v>12399</v>
      </c>
      <c r="AA2201" s="196" t="s">
        <v>12692</v>
      </c>
      <c r="AB2201" s="196" t="s">
        <v>12688</v>
      </c>
      <c r="AC2201" s="200">
        <v>3</v>
      </c>
      <c r="AD2201" s="200" t="s">
        <v>8231</v>
      </c>
      <c r="AE2201" s="203" t="s">
        <v>505</v>
      </c>
      <c r="AF2201" s="212">
        <v>13521000.98</v>
      </c>
      <c r="AG2201" s="198" t="s">
        <v>12689</v>
      </c>
    </row>
    <row r="2202" spans="1:33" ht="54" hidden="1" x14ac:dyDescent="0.25">
      <c r="A2202" s="209">
        <v>124104</v>
      </c>
      <c r="B2202" s="210">
        <v>2</v>
      </c>
      <c r="C2202" s="196" t="s">
        <v>85</v>
      </c>
      <c r="D2202" s="201">
        <v>42573</v>
      </c>
      <c r="E2202" s="196" t="s">
        <v>143</v>
      </c>
      <c r="F2202" s="201">
        <v>44246</v>
      </c>
      <c r="G2202" s="196" t="s">
        <v>148</v>
      </c>
      <c r="H2202" s="198" t="s">
        <v>4145</v>
      </c>
      <c r="I2202" s="196" t="s">
        <v>145</v>
      </c>
      <c r="J2202" s="196" t="s">
        <v>101</v>
      </c>
      <c r="L2202" s="200" t="s">
        <v>101</v>
      </c>
      <c r="M2202" s="198" t="s">
        <v>4146</v>
      </c>
      <c r="N2202" s="198" t="s">
        <v>4147</v>
      </c>
      <c r="O2202" s="196" t="s">
        <v>553</v>
      </c>
      <c r="P2202" s="198" t="s">
        <v>453</v>
      </c>
      <c r="R2202" s="196" t="s">
        <v>47</v>
      </c>
      <c r="S2202" s="196" t="s">
        <v>45</v>
      </c>
      <c r="T2202" s="211">
        <v>19.059999999999999</v>
      </c>
      <c r="W2202" s="200" t="s">
        <v>93</v>
      </c>
      <c r="X2202" s="196" t="s">
        <v>13</v>
      </c>
      <c r="AA2202" s="196" t="s">
        <v>12693</v>
      </c>
      <c r="AB2202" s="196" t="s">
        <v>12694</v>
      </c>
      <c r="AC2202" s="200">
        <v>0</v>
      </c>
      <c r="AD2202" s="200" t="s">
        <v>8231</v>
      </c>
      <c r="AE2202" s="203" t="s">
        <v>505</v>
      </c>
      <c r="AF2202" s="212">
        <v>980000</v>
      </c>
    </row>
    <row r="2203" spans="1:33" ht="54" hidden="1" x14ac:dyDescent="0.25">
      <c r="A2203" s="209">
        <v>124104</v>
      </c>
      <c r="B2203" s="210">
        <v>2</v>
      </c>
      <c r="C2203" s="196" t="s">
        <v>85</v>
      </c>
      <c r="D2203" s="201">
        <v>42573</v>
      </c>
      <c r="E2203" s="196" t="s">
        <v>143</v>
      </c>
      <c r="F2203" s="201">
        <v>44246</v>
      </c>
      <c r="G2203" s="196" t="s">
        <v>148</v>
      </c>
      <c r="H2203" s="198" t="s">
        <v>4145</v>
      </c>
      <c r="I2203" s="196" t="s">
        <v>145</v>
      </c>
      <c r="J2203" s="196" t="s">
        <v>101</v>
      </c>
      <c r="L2203" s="200" t="s">
        <v>101</v>
      </c>
      <c r="M2203" s="198" t="s">
        <v>4146</v>
      </c>
      <c r="N2203" s="198" t="s">
        <v>4147</v>
      </c>
      <c r="O2203" s="196" t="s">
        <v>553</v>
      </c>
      <c r="P2203" s="198" t="s">
        <v>453</v>
      </c>
      <c r="R2203" s="196" t="s">
        <v>47</v>
      </c>
      <c r="S2203" s="196" t="s">
        <v>45</v>
      </c>
      <c r="T2203" s="211">
        <v>19.059999999999999</v>
      </c>
      <c r="W2203" s="200" t="s">
        <v>93</v>
      </c>
      <c r="X2203" s="196" t="s">
        <v>13</v>
      </c>
      <c r="AA2203" s="196" t="s">
        <v>12695</v>
      </c>
      <c r="AB2203" s="196" t="s">
        <v>12694</v>
      </c>
      <c r="AC2203" s="200">
        <v>0</v>
      </c>
      <c r="AD2203" s="200" t="s">
        <v>8231</v>
      </c>
      <c r="AE2203" s="203" t="s">
        <v>505</v>
      </c>
      <c r="AF2203" s="212">
        <v>995000</v>
      </c>
    </row>
    <row r="2204" spans="1:33" ht="54" hidden="1" x14ac:dyDescent="0.25">
      <c r="A2204" s="209">
        <v>124104</v>
      </c>
      <c r="B2204" s="210">
        <v>2</v>
      </c>
      <c r="C2204" s="196" t="s">
        <v>85</v>
      </c>
      <c r="D2204" s="201">
        <v>42573</v>
      </c>
      <c r="E2204" s="196" t="s">
        <v>143</v>
      </c>
      <c r="F2204" s="201">
        <v>44246</v>
      </c>
      <c r="G2204" s="196" t="s">
        <v>148</v>
      </c>
      <c r="H2204" s="198" t="s">
        <v>4145</v>
      </c>
      <c r="I2204" s="196" t="s">
        <v>145</v>
      </c>
      <c r="J2204" s="196" t="s">
        <v>101</v>
      </c>
      <c r="L2204" s="200" t="s">
        <v>101</v>
      </c>
      <c r="M2204" s="198" t="s">
        <v>4146</v>
      </c>
      <c r="N2204" s="198" t="s">
        <v>4147</v>
      </c>
      <c r="O2204" s="196" t="s">
        <v>553</v>
      </c>
      <c r="P2204" s="198" t="s">
        <v>453</v>
      </c>
      <c r="R2204" s="196" t="s">
        <v>47</v>
      </c>
      <c r="S2204" s="196" t="s">
        <v>45</v>
      </c>
      <c r="T2204" s="211">
        <v>19.059999999999999</v>
      </c>
      <c r="W2204" s="200" t="s">
        <v>93</v>
      </c>
      <c r="X2204" s="196" t="s">
        <v>13</v>
      </c>
      <c r="AA2204" s="196" t="s">
        <v>12696</v>
      </c>
      <c r="AC2204" s="200">
        <v>0</v>
      </c>
      <c r="AD2204" s="200" t="s">
        <v>8250</v>
      </c>
      <c r="AE2204" s="212">
        <v>150600</v>
      </c>
      <c r="AF2204" s="212">
        <v>511900</v>
      </c>
    </row>
    <row r="2205" spans="1:33" hidden="1" x14ac:dyDescent="0.25">
      <c r="A2205" s="209">
        <v>124105</v>
      </c>
      <c r="B2205" s="210">
        <v>3</v>
      </c>
      <c r="C2205" s="196" t="s">
        <v>122</v>
      </c>
      <c r="D2205" s="201">
        <v>42573</v>
      </c>
      <c r="E2205" s="196" t="s">
        <v>189</v>
      </c>
      <c r="F2205" s="201">
        <v>44410</v>
      </c>
      <c r="G2205" s="196" t="s">
        <v>152</v>
      </c>
      <c r="H2205" s="198" t="s">
        <v>242</v>
      </c>
      <c r="I2205" s="196" t="s">
        <v>1033</v>
      </c>
      <c r="K2205" s="196" t="s">
        <v>1034</v>
      </c>
      <c r="L2205" s="200" t="s">
        <v>183</v>
      </c>
      <c r="M2205" s="198" t="s">
        <v>1035</v>
      </c>
      <c r="O2205" s="196" t="s">
        <v>271</v>
      </c>
      <c r="P2205" s="198" t="s">
        <v>166</v>
      </c>
      <c r="R2205" s="196" t="s">
        <v>39</v>
      </c>
      <c r="S2205" s="196" t="s">
        <v>45</v>
      </c>
      <c r="T2205" s="211">
        <v>0.01</v>
      </c>
      <c r="W2205" s="200" t="s">
        <v>93</v>
      </c>
      <c r="X2205" s="196" t="s">
        <v>186</v>
      </c>
      <c r="Z2205" s="198" t="s">
        <v>1036</v>
      </c>
      <c r="AA2205" s="196" t="s">
        <v>12697</v>
      </c>
      <c r="AC2205" s="200">
        <v>3</v>
      </c>
      <c r="AD2205" s="200" t="s">
        <v>8250</v>
      </c>
      <c r="AE2205" s="212">
        <v>487676.38</v>
      </c>
      <c r="AF2205" s="212">
        <v>487676.38</v>
      </c>
    </row>
    <row r="2206" spans="1:33" hidden="1" x14ac:dyDescent="0.25">
      <c r="A2206" s="209">
        <v>124106</v>
      </c>
      <c r="B2206" s="210">
        <v>2</v>
      </c>
      <c r="C2206" s="196" t="s">
        <v>122</v>
      </c>
      <c r="D2206" s="201">
        <v>42573</v>
      </c>
      <c r="E2206" s="196" t="s">
        <v>143</v>
      </c>
      <c r="F2206" s="201">
        <v>44665.875300925924</v>
      </c>
      <c r="G2206" s="196" t="s">
        <v>108</v>
      </c>
      <c r="H2206" s="198" t="s">
        <v>1038</v>
      </c>
      <c r="I2206" s="196" t="s">
        <v>1039</v>
      </c>
      <c r="K2206" s="196" t="s">
        <v>1040</v>
      </c>
      <c r="L2206" s="200" t="s">
        <v>183</v>
      </c>
      <c r="M2206" s="198" t="s">
        <v>1041</v>
      </c>
      <c r="O2206" s="196" t="s">
        <v>40</v>
      </c>
      <c r="P2206" s="198" t="s">
        <v>439</v>
      </c>
      <c r="R2206" s="196" t="s">
        <v>39</v>
      </c>
      <c r="S2206" s="196" t="s">
        <v>45</v>
      </c>
      <c r="T2206" s="211">
        <v>0.02</v>
      </c>
      <c r="U2206" s="201">
        <v>44645</v>
      </c>
      <c r="W2206" s="200" t="s">
        <v>93</v>
      </c>
      <c r="X2206" s="196" t="s">
        <v>186</v>
      </c>
      <c r="Z2206" s="198" t="s">
        <v>1042</v>
      </c>
      <c r="AA2206" s="196" t="s">
        <v>12698</v>
      </c>
      <c r="AC2206" s="200">
        <v>0</v>
      </c>
      <c r="AD2206" s="200" t="s">
        <v>8250</v>
      </c>
      <c r="AE2206" s="203" t="s">
        <v>505</v>
      </c>
      <c r="AF2206" s="212">
        <v>157323.76</v>
      </c>
      <c r="AG2206" s="198" t="s">
        <v>1043</v>
      </c>
    </row>
    <row r="2207" spans="1:33" hidden="1" x14ac:dyDescent="0.25">
      <c r="A2207" s="209">
        <v>124106</v>
      </c>
      <c r="B2207" s="210">
        <v>2</v>
      </c>
      <c r="C2207" s="196" t="s">
        <v>122</v>
      </c>
      <c r="D2207" s="201">
        <v>42573</v>
      </c>
      <c r="E2207" s="196" t="s">
        <v>143</v>
      </c>
      <c r="F2207" s="201">
        <v>44665.875300925924</v>
      </c>
      <c r="G2207" s="196" t="s">
        <v>108</v>
      </c>
      <c r="H2207" s="198" t="s">
        <v>1038</v>
      </c>
      <c r="I2207" s="196" t="s">
        <v>1039</v>
      </c>
      <c r="K2207" s="196" t="s">
        <v>1040</v>
      </c>
      <c r="L2207" s="200" t="s">
        <v>183</v>
      </c>
      <c r="M2207" s="198" t="s">
        <v>1041</v>
      </c>
      <c r="O2207" s="196" t="s">
        <v>40</v>
      </c>
      <c r="P2207" s="198" t="s">
        <v>439</v>
      </c>
      <c r="R2207" s="196" t="s">
        <v>39</v>
      </c>
      <c r="S2207" s="196" t="s">
        <v>45</v>
      </c>
      <c r="T2207" s="211">
        <v>0.02</v>
      </c>
      <c r="U2207" s="201">
        <v>44645</v>
      </c>
      <c r="W2207" s="200" t="s">
        <v>93</v>
      </c>
      <c r="X2207" s="196" t="s">
        <v>186</v>
      </c>
      <c r="Z2207" s="198" t="s">
        <v>1042</v>
      </c>
      <c r="AA2207" s="196" t="s">
        <v>12699</v>
      </c>
      <c r="AC2207" s="200">
        <v>1</v>
      </c>
      <c r="AD2207" s="200" t="s">
        <v>8250</v>
      </c>
      <c r="AE2207" s="212">
        <v>53850</v>
      </c>
      <c r="AF2207" s="212">
        <v>53850</v>
      </c>
      <c r="AG2207" s="198" t="s">
        <v>1043</v>
      </c>
    </row>
    <row r="2208" spans="1:33" hidden="1" x14ac:dyDescent="0.25">
      <c r="A2208" s="209">
        <v>124106</v>
      </c>
      <c r="B2208" s="210">
        <v>2</v>
      </c>
      <c r="C2208" s="196" t="s">
        <v>122</v>
      </c>
      <c r="D2208" s="201">
        <v>42573</v>
      </c>
      <c r="E2208" s="196" t="s">
        <v>143</v>
      </c>
      <c r="F2208" s="201">
        <v>44665.875300925924</v>
      </c>
      <c r="G2208" s="196" t="s">
        <v>108</v>
      </c>
      <c r="H2208" s="198" t="s">
        <v>1038</v>
      </c>
      <c r="I2208" s="196" t="s">
        <v>1039</v>
      </c>
      <c r="K2208" s="196" t="s">
        <v>1040</v>
      </c>
      <c r="L2208" s="200" t="s">
        <v>183</v>
      </c>
      <c r="M2208" s="198" t="s">
        <v>1041</v>
      </c>
      <c r="O2208" s="196" t="s">
        <v>40</v>
      </c>
      <c r="P2208" s="198" t="s">
        <v>439</v>
      </c>
      <c r="R2208" s="196" t="s">
        <v>39</v>
      </c>
      <c r="S2208" s="196" t="s">
        <v>45</v>
      </c>
      <c r="T2208" s="211">
        <v>0.02</v>
      </c>
      <c r="U2208" s="201">
        <v>44645</v>
      </c>
      <c r="W2208" s="200" t="s">
        <v>93</v>
      </c>
      <c r="X2208" s="196" t="s">
        <v>186</v>
      </c>
      <c r="Z2208" s="198" t="s">
        <v>1042</v>
      </c>
      <c r="AA2208" s="196" t="s">
        <v>12700</v>
      </c>
      <c r="AC2208" s="200">
        <v>3</v>
      </c>
      <c r="AD2208" s="200" t="s">
        <v>8250</v>
      </c>
      <c r="AE2208" s="212">
        <v>961824</v>
      </c>
      <c r="AF2208" s="212">
        <v>961824</v>
      </c>
      <c r="AG2208" s="198" t="s">
        <v>1043</v>
      </c>
    </row>
    <row r="2209" spans="1:32" ht="54" hidden="1" x14ac:dyDescent="0.25">
      <c r="A2209" s="209">
        <v>124108</v>
      </c>
      <c r="B2209" s="210">
        <v>2</v>
      </c>
      <c r="C2209" s="196" t="s">
        <v>85</v>
      </c>
      <c r="D2209" s="201">
        <v>42573</v>
      </c>
      <c r="E2209" s="196" t="s">
        <v>143</v>
      </c>
      <c r="F2209" s="201">
        <v>44546</v>
      </c>
      <c r="G2209" s="196" t="s">
        <v>253</v>
      </c>
      <c r="H2209" s="198" t="s">
        <v>2064</v>
      </c>
      <c r="K2209" s="196" t="s">
        <v>12304</v>
      </c>
      <c r="L2209" s="200" t="s">
        <v>183</v>
      </c>
      <c r="M2209" s="198" t="s">
        <v>12701</v>
      </c>
      <c r="N2209" s="198" t="s">
        <v>12702</v>
      </c>
      <c r="O2209" s="196" t="s">
        <v>40</v>
      </c>
      <c r="P2209" s="198" t="s">
        <v>166</v>
      </c>
      <c r="R2209" s="196" t="s">
        <v>39</v>
      </c>
      <c r="S2209" s="196" t="s">
        <v>45</v>
      </c>
      <c r="T2209" s="211">
        <v>0.37</v>
      </c>
      <c r="W2209" s="200" t="s">
        <v>93</v>
      </c>
      <c r="X2209" s="196" t="s">
        <v>186</v>
      </c>
      <c r="Z2209" s="198" t="s">
        <v>12703</v>
      </c>
      <c r="AA2209" s="196" t="s">
        <v>12704</v>
      </c>
      <c r="AC2209" s="200">
        <v>0</v>
      </c>
      <c r="AD2209" s="200" t="s">
        <v>8250</v>
      </c>
      <c r="AE2209" s="203" t="s">
        <v>505</v>
      </c>
      <c r="AF2209" s="212">
        <v>50000</v>
      </c>
    </row>
    <row r="2210" spans="1:32" hidden="1" x14ac:dyDescent="0.25">
      <c r="A2210" s="209">
        <v>124110</v>
      </c>
      <c r="B2210" s="210">
        <v>3</v>
      </c>
      <c r="C2210" s="196" t="s">
        <v>114</v>
      </c>
      <c r="D2210" s="201">
        <v>42573</v>
      </c>
      <c r="E2210" s="196" t="s">
        <v>189</v>
      </c>
      <c r="F2210" s="201">
        <v>44361</v>
      </c>
      <c r="G2210" s="196" t="s">
        <v>228</v>
      </c>
      <c r="H2210" s="198" t="s">
        <v>242</v>
      </c>
      <c r="I2210" s="196" t="s">
        <v>12705</v>
      </c>
      <c r="K2210" s="196" t="s">
        <v>870</v>
      </c>
      <c r="L2210" s="200" t="s">
        <v>183</v>
      </c>
      <c r="M2210" s="198" t="s">
        <v>12706</v>
      </c>
      <c r="O2210" s="196" t="s">
        <v>271</v>
      </c>
      <c r="P2210" s="198" t="s">
        <v>166</v>
      </c>
      <c r="R2210" s="196" t="s">
        <v>39</v>
      </c>
      <c r="S2210" s="196" t="s">
        <v>45</v>
      </c>
      <c r="T2210" s="211">
        <v>0.01</v>
      </c>
      <c r="W2210" s="200" t="s">
        <v>93</v>
      </c>
      <c r="X2210" s="196" t="s">
        <v>186</v>
      </c>
      <c r="Z2210" s="198" t="s">
        <v>12707</v>
      </c>
      <c r="AA2210" s="196" t="s">
        <v>12708</v>
      </c>
      <c r="AC2210" s="200">
        <v>3</v>
      </c>
      <c r="AD2210" s="200" t="s">
        <v>8250</v>
      </c>
      <c r="AE2210" s="212">
        <v>-20786.63</v>
      </c>
      <c r="AF2210" s="212">
        <v>238038.37</v>
      </c>
    </row>
    <row r="2211" spans="1:32" ht="72" hidden="1" x14ac:dyDescent="0.25">
      <c r="A2211" s="209">
        <v>124113</v>
      </c>
      <c r="B2211" s="210">
        <v>1</v>
      </c>
      <c r="C2211" s="196" t="s">
        <v>85</v>
      </c>
      <c r="D2211" s="201">
        <v>42573</v>
      </c>
      <c r="E2211" s="196" t="s">
        <v>247</v>
      </c>
      <c r="F2211" s="201">
        <v>44699</v>
      </c>
      <c r="G2211" s="196" t="s">
        <v>1397</v>
      </c>
      <c r="H2211" s="198" t="s">
        <v>722</v>
      </c>
      <c r="I2211" s="196" t="s">
        <v>12709</v>
      </c>
      <c r="K2211" s="196" t="s">
        <v>1150</v>
      </c>
      <c r="L2211" s="200" t="s">
        <v>183</v>
      </c>
      <c r="M2211" s="198" t="s">
        <v>12710</v>
      </c>
      <c r="N2211" s="198" t="s">
        <v>12711</v>
      </c>
      <c r="O2211" s="196" t="s">
        <v>40</v>
      </c>
      <c r="P2211" s="198" t="s">
        <v>166</v>
      </c>
      <c r="R2211" s="196" t="s">
        <v>39</v>
      </c>
      <c r="S2211" s="196" t="s">
        <v>45</v>
      </c>
      <c r="T2211" s="211">
        <v>0.05</v>
      </c>
      <c r="W2211" s="200" t="s">
        <v>93</v>
      </c>
      <c r="X2211" s="196" t="s">
        <v>186</v>
      </c>
      <c r="Z2211" s="198" t="s">
        <v>12712</v>
      </c>
      <c r="AA2211" s="196" t="s">
        <v>12713</v>
      </c>
      <c r="AC2211" s="200">
        <v>0</v>
      </c>
      <c r="AD2211" s="200" t="s">
        <v>8250</v>
      </c>
      <c r="AE2211" s="203" t="s">
        <v>505</v>
      </c>
      <c r="AF2211" s="212">
        <v>15000</v>
      </c>
    </row>
    <row r="2212" spans="1:32" hidden="1" x14ac:dyDescent="0.25">
      <c r="A2212" s="209">
        <v>124114</v>
      </c>
      <c r="B2212" s="210">
        <v>1</v>
      </c>
      <c r="C2212" s="196" t="s">
        <v>122</v>
      </c>
      <c r="D2212" s="201">
        <v>42573</v>
      </c>
      <c r="E2212" s="196" t="s">
        <v>247</v>
      </c>
      <c r="F2212" s="201">
        <v>44250</v>
      </c>
      <c r="G2212" s="196" t="s">
        <v>253</v>
      </c>
      <c r="H2212" s="198" t="s">
        <v>722</v>
      </c>
      <c r="I2212" s="196" t="s">
        <v>12714</v>
      </c>
      <c r="K2212" s="196" t="s">
        <v>12715</v>
      </c>
      <c r="L2212" s="200" t="s">
        <v>183</v>
      </c>
      <c r="M2212" s="198" t="s">
        <v>12716</v>
      </c>
      <c r="O2212" s="196" t="s">
        <v>271</v>
      </c>
      <c r="P2212" s="198" t="s">
        <v>166</v>
      </c>
      <c r="R2212" s="196" t="s">
        <v>39</v>
      </c>
      <c r="S2212" s="196" t="s">
        <v>45</v>
      </c>
      <c r="T2212" s="211">
        <v>0.01</v>
      </c>
      <c r="W2212" s="200" t="s">
        <v>93</v>
      </c>
      <c r="X2212" s="196" t="s">
        <v>186</v>
      </c>
      <c r="Z2212" s="198" t="s">
        <v>12717</v>
      </c>
      <c r="AA2212" s="196" t="s">
        <v>12718</v>
      </c>
      <c r="AC2212" s="200">
        <v>3</v>
      </c>
      <c r="AD2212" s="200" t="s">
        <v>8250</v>
      </c>
      <c r="AE2212" s="203" t="s">
        <v>505</v>
      </c>
      <c r="AF2212" s="212">
        <v>295237.43</v>
      </c>
    </row>
    <row r="2213" spans="1:32" hidden="1" x14ac:dyDescent="0.25">
      <c r="A2213" s="209">
        <v>124115</v>
      </c>
      <c r="B2213" s="210">
        <v>3</v>
      </c>
      <c r="C2213" s="196" t="s">
        <v>85</v>
      </c>
      <c r="D2213" s="201">
        <v>42573</v>
      </c>
      <c r="E2213" s="196" t="s">
        <v>189</v>
      </c>
      <c r="F2213" s="201">
        <v>44685</v>
      </c>
      <c r="G2213" s="196" t="s">
        <v>98</v>
      </c>
      <c r="H2213" s="198" t="s">
        <v>242</v>
      </c>
      <c r="I2213" s="196" t="s">
        <v>1045</v>
      </c>
      <c r="K2213" s="196" t="s">
        <v>1046</v>
      </c>
      <c r="L2213" s="200" t="s">
        <v>183</v>
      </c>
      <c r="M2213" s="198" t="s">
        <v>1047</v>
      </c>
      <c r="O2213" s="196" t="s">
        <v>40</v>
      </c>
      <c r="P2213" s="198" t="s">
        <v>166</v>
      </c>
      <c r="R2213" s="196" t="s">
        <v>39</v>
      </c>
      <c r="S2213" s="196" t="s">
        <v>45</v>
      </c>
      <c r="T2213" s="211">
        <v>0.02</v>
      </c>
      <c r="U2213" s="201">
        <v>45016</v>
      </c>
      <c r="W2213" s="200" t="s">
        <v>93</v>
      </c>
      <c r="X2213" s="196" t="s">
        <v>186</v>
      </c>
      <c r="Z2213" s="198" t="s">
        <v>1048</v>
      </c>
      <c r="AA2213" s="196" t="s">
        <v>12719</v>
      </c>
      <c r="AC2213" s="200">
        <v>0</v>
      </c>
      <c r="AD2213" s="200" t="s">
        <v>8250</v>
      </c>
      <c r="AE2213" s="212">
        <v>55185.9</v>
      </c>
      <c r="AF2213" s="212">
        <v>142611.92000000001</v>
      </c>
    </row>
    <row r="2214" spans="1:32" hidden="1" x14ac:dyDescent="0.25">
      <c r="A2214" s="209">
        <v>124115</v>
      </c>
      <c r="B2214" s="210">
        <v>3</v>
      </c>
      <c r="C2214" s="196" t="s">
        <v>85</v>
      </c>
      <c r="D2214" s="201">
        <v>42573</v>
      </c>
      <c r="E2214" s="196" t="s">
        <v>189</v>
      </c>
      <c r="F2214" s="201">
        <v>44685</v>
      </c>
      <c r="G2214" s="196" t="s">
        <v>98</v>
      </c>
      <c r="H2214" s="198" t="s">
        <v>242</v>
      </c>
      <c r="I2214" s="196" t="s">
        <v>1045</v>
      </c>
      <c r="K2214" s="196" t="s">
        <v>1046</v>
      </c>
      <c r="L2214" s="200" t="s">
        <v>183</v>
      </c>
      <c r="M2214" s="198" t="s">
        <v>1047</v>
      </c>
      <c r="O2214" s="196" t="s">
        <v>40</v>
      </c>
      <c r="P2214" s="198" t="s">
        <v>166</v>
      </c>
      <c r="R2214" s="196" t="s">
        <v>39</v>
      </c>
      <c r="S2214" s="196" t="s">
        <v>45</v>
      </c>
      <c r="T2214" s="211">
        <v>0.02</v>
      </c>
      <c r="U2214" s="201">
        <v>45016</v>
      </c>
      <c r="W2214" s="200" t="s">
        <v>93</v>
      </c>
      <c r="X2214" s="196" t="s">
        <v>186</v>
      </c>
      <c r="Z2214" s="198" t="s">
        <v>1048</v>
      </c>
      <c r="AA2214" s="196" t="s">
        <v>12720</v>
      </c>
      <c r="AC2214" s="200">
        <v>1</v>
      </c>
      <c r="AD2214" s="200" t="s">
        <v>8250</v>
      </c>
      <c r="AE2214" s="212">
        <v>46241.760000000002</v>
      </c>
      <c r="AF2214" s="212">
        <v>65601.759999999995</v>
      </c>
    </row>
    <row r="2215" spans="1:32" hidden="1" x14ac:dyDescent="0.25">
      <c r="A2215" s="209">
        <v>124118</v>
      </c>
      <c r="B2215" s="210">
        <v>3</v>
      </c>
      <c r="C2215" s="196" t="s">
        <v>85</v>
      </c>
      <c r="D2215" s="201">
        <v>42573</v>
      </c>
      <c r="E2215" s="196" t="s">
        <v>189</v>
      </c>
      <c r="F2215" s="201">
        <v>44155</v>
      </c>
      <c r="G2215" s="196" t="s">
        <v>152</v>
      </c>
      <c r="H2215" s="198" t="s">
        <v>242</v>
      </c>
      <c r="I2215" s="196" t="s">
        <v>12721</v>
      </c>
      <c r="J2215" s="196" t="s">
        <v>101</v>
      </c>
      <c r="L2215" s="200" t="s">
        <v>101</v>
      </c>
      <c r="M2215" s="198" t="s">
        <v>12722</v>
      </c>
      <c r="N2215" s="198" t="s">
        <v>12723</v>
      </c>
      <c r="O2215" s="196" t="s">
        <v>553</v>
      </c>
      <c r="P2215" s="198" t="s">
        <v>1783</v>
      </c>
      <c r="R2215" s="196" t="s">
        <v>47</v>
      </c>
      <c r="S2215" s="196" t="s">
        <v>45</v>
      </c>
      <c r="T2215" s="211">
        <v>3</v>
      </c>
      <c r="U2215" s="201">
        <v>45695</v>
      </c>
      <c r="W2215" s="200" t="s">
        <v>93</v>
      </c>
      <c r="X2215" s="196" t="s">
        <v>94</v>
      </c>
      <c r="AA2215" s="196" t="s">
        <v>12724</v>
      </c>
      <c r="AB2215" s="196" t="s">
        <v>12725</v>
      </c>
      <c r="AC2215" s="200">
        <v>0</v>
      </c>
      <c r="AD2215" s="200" t="s">
        <v>8231</v>
      </c>
      <c r="AE2215" s="203" t="s">
        <v>505</v>
      </c>
      <c r="AF2215" s="212">
        <v>1220000</v>
      </c>
    </row>
    <row r="2216" spans="1:32" hidden="1" x14ac:dyDescent="0.25">
      <c r="A2216" s="209">
        <v>124118</v>
      </c>
      <c r="B2216" s="210">
        <v>3</v>
      </c>
      <c r="C2216" s="196" t="s">
        <v>85</v>
      </c>
      <c r="D2216" s="201">
        <v>42573</v>
      </c>
      <c r="E2216" s="196" t="s">
        <v>189</v>
      </c>
      <c r="F2216" s="201">
        <v>44155</v>
      </c>
      <c r="G2216" s="196" t="s">
        <v>152</v>
      </c>
      <c r="H2216" s="198" t="s">
        <v>242</v>
      </c>
      <c r="I2216" s="196" t="s">
        <v>12721</v>
      </c>
      <c r="J2216" s="196" t="s">
        <v>101</v>
      </c>
      <c r="L2216" s="200" t="s">
        <v>101</v>
      </c>
      <c r="M2216" s="198" t="s">
        <v>12722</v>
      </c>
      <c r="N2216" s="198" t="s">
        <v>12723</v>
      </c>
      <c r="O2216" s="196" t="s">
        <v>553</v>
      </c>
      <c r="P2216" s="198" t="s">
        <v>1783</v>
      </c>
      <c r="R2216" s="196" t="s">
        <v>47</v>
      </c>
      <c r="S2216" s="196" t="s">
        <v>45</v>
      </c>
      <c r="T2216" s="211">
        <v>3</v>
      </c>
      <c r="U2216" s="201">
        <v>45695</v>
      </c>
      <c r="W2216" s="200" t="s">
        <v>93</v>
      </c>
      <c r="X2216" s="196" t="s">
        <v>94</v>
      </c>
      <c r="AA2216" s="196" t="s">
        <v>12726</v>
      </c>
      <c r="AC2216" s="200">
        <v>0</v>
      </c>
      <c r="AD2216" s="200" t="s">
        <v>8250</v>
      </c>
      <c r="AE2216" s="203" t="s">
        <v>505</v>
      </c>
      <c r="AF2216" s="212">
        <v>50000</v>
      </c>
    </row>
    <row r="2217" spans="1:32" hidden="1" x14ac:dyDescent="0.25">
      <c r="A2217" s="209">
        <v>124118</v>
      </c>
      <c r="B2217" s="210">
        <v>3</v>
      </c>
      <c r="C2217" s="196" t="s">
        <v>85</v>
      </c>
      <c r="D2217" s="201">
        <v>42573</v>
      </c>
      <c r="E2217" s="196" t="s">
        <v>189</v>
      </c>
      <c r="F2217" s="201">
        <v>44155</v>
      </c>
      <c r="G2217" s="196" t="s">
        <v>152</v>
      </c>
      <c r="H2217" s="198" t="s">
        <v>242</v>
      </c>
      <c r="I2217" s="196" t="s">
        <v>12721</v>
      </c>
      <c r="J2217" s="196" t="s">
        <v>101</v>
      </c>
      <c r="L2217" s="200" t="s">
        <v>101</v>
      </c>
      <c r="M2217" s="198" t="s">
        <v>12722</v>
      </c>
      <c r="N2217" s="198" t="s">
        <v>12723</v>
      </c>
      <c r="O2217" s="196" t="s">
        <v>553</v>
      </c>
      <c r="P2217" s="198" t="s">
        <v>1783</v>
      </c>
      <c r="R2217" s="196" t="s">
        <v>47</v>
      </c>
      <c r="S2217" s="196" t="s">
        <v>45</v>
      </c>
      <c r="T2217" s="211">
        <v>3</v>
      </c>
      <c r="U2217" s="201">
        <v>45695</v>
      </c>
      <c r="W2217" s="200" t="s">
        <v>93</v>
      </c>
      <c r="X2217" s="196" t="s">
        <v>94</v>
      </c>
      <c r="AA2217" s="196" t="s">
        <v>12727</v>
      </c>
      <c r="AB2217" s="196" t="s">
        <v>12725</v>
      </c>
      <c r="AC2217" s="200">
        <v>1</v>
      </c>
      <c r="AD2217" s="200" t="s">
        <v>8231</v>
      </c>
      <c r="AE2217" s="203" t="s">
        <v>505</v>
      </c>
      <c r="AF2217" s="212">
        <v>689000</v>
      </c>
    </row>
    <row r="2218" spans="1:32" hidden="1" x14ac:dyDescent="0.25">
      <c r="A2218" s="209">
        <v>124119</v>
      </c>
      <c r="B2218" s="210">
        <v>4</v>
      </c>
      <c r="C2218" s="196" t="s">
        <v>85</v>
      </c>
      <c r="D2218" s="201">
        <v>42573</v>
      </c>
      <c r="E2218" s="196" t="s">
        <v>195</v>
      </c>
      <c r="F2218" s="201">
        <v>44459</v>
      </c>
      <c r="G2218" s="196" t="s">
        <v>143</v>
      </c>
      <c r="H2218" s="198" t="s">
        <v>4092</v>
      </c>
      <c r="I2218" s="196" t="s">
        <v>477</v>
      </c>
      <c r="J2218" s="196" t="s">
        <v>299</v>
      </c>
      <c r="L2218" s="200" t="s">
        <v>300</v>
      </c>
      <c r="M2218" s="198" t="s">
        <v>4093</v>
      </c>
      <c r="N2218" s="198" t="s">
        <v>4094</v>
      </c>
      <c r="O2218" s="196" t="s">
        <v>553</v>
      </c>
      <c r="P2218" s="198" t="s">
        <v>4095</v>
      </c>
      <c r="R2218" s="196" t="s">
        <v>47</v>
      </c>
      <c r="S2218" s="196" t="s">
        <v>45</v>
      </c>
      <c r="T2218" s="211">
        <v>8.15</v>
      </c>
      <c r="W2218" s="200" t="s">
        <v>93</v>
      </c>
      <c r="X2218" s="196" t="s">
        <v>303</v>
      </c>
      <c r="AA2218" s="196" t="s">
        <v>12728</v>
      </c>
      <c r="AC2218" s="200">
        <v>0</v>
      </c>
      <c r="AD2218" s="200" t="s">
        <v>8250</v>
      </c>
      <c r="AE2218" s="212">
        <v>340000</v>
      </c>
      <c r="AF2218" s="212">
        <v>710800</v>
      </c>
    </row>
    <row r="2219" spans="1:32" hidden="1" x14ac:dyDescent="0.25">
      <c r="A2219" s="209">
        <v>124119</v>
      </c>
      <c r="B2219" s="210">
        <v>4</v>
      </c>
      <c r="C2219" s="196" t="s">
        <v>85</v>
      </c>
      <c r="D2219" s="201">
        <v>42573</v>
      </c>
      <c r="E2219" s="196" t="s">
        <v>195</v>
      </c>
      <c r="F2219" s="201">
        <v>44459</v>
      </c>
      <c r="G2219" s="196" t="s">
        <v>143</v>
      </c>
      <c r="H2219" s="198" t="s">
        <v>4092</v>
      </c>
      <c r="I2219" s="196" t="s">
        <v>477</v>
      </c>
      <c r="J2219" s="196" t="s">
        <v>299</v>
      </c>
      <c r="L2219" s="200" t="s">
        <v>300</v>
      </c>
      <c r="M2219" s="198" t="s">
        <v>4093</v>
      </c>
      <c r="N2219" s="198" t="s">
        <v>4094</v>
      </c>
      <c r="O2219" s="196" t="s">
        <v>553</v>
      </c>
      <c r="P2219" s="198" t="s">
        <v>4095</v>
      </c>
      <c r="R2219" s="196" t="s">
        <v>47</v>
      </c>
      <c r="S2219" s="196" t="s">
        <v>45</v>
      </c>
      <c r="T2219" s="211">
        <v>8.15</v>
      </c>
      <c r="W2219" s="200" t="s">
        <v>93</v>
      </c>
      <c r="X2219" s="196" t="s">
        <v>303</v>
      </c>
      <c r="AA2219" s="196" t="s">
        <v>12729</v>
      </c>
      <c r="AB2219" s="196" t="s">
        <v>12730</v>
      </c>
      <c r="AC2219" s="200">
        <v>0</v>
      </c>
      <c r="AD2219" s="200" t="s">
        <v>8231</v>
      </c>
      <c r="AE2219" s="203" t="s">
        <v>505</v>
      </c>
      <c r="AF2219" s="212">
        <v>688000</v>
      </c>
    </row>
    <row r="2220" spans="1:32" hidden="1" x14ac:dyDescent="0.25">
      <c r="A2220" s="209">
        <v>124119</v>
      </c>
      <c r="B2220" s="210">
        <v>4</v>
      </c>
      <c r="C2220" s="196" t="s">
        <v>85</v>
      </c>
      <c r="D2220" s="201">
        <v>42573</v>
      </c>
      <c r="E2220" s="196" t="s">
        <v>195</v>
      </c>
      <c r="F2220" s="201">
        <v>44459</v>
      </c>
      <c r="G2220" s="196" t="s">
        <v>143</v>
      </c>
      <c r="H2220" s="198" t="s">
        <v>4092</v>
      </c>
      <c r="I2220" s="196" t="s">
        <v>477</v>
      </c>
      <c r="J2220" s="196" t="s">
        <v>299</v>
      </c>
      <c r="L2220" s="200" t="s">
        <v>300</v>
      </c>
      <c r="M2220" s="198" t="s">
        <v>4093</v>
      </c>
      <c r="N2220" s="198" t="s">
        <v>4094</v>
      </c>
      <c r="O2220" s="196" t="s">
        <v>553</v>
      </c>
      <c r="P2220" s="198" t="s">
        <v>4095</v>
      </c>
      <c r="R2220" s="196" t="s">
        <v>47</v>
      </c>
      <c r="S2220" s="196" t="s">
        <v>45</v>
      </c>
      <c r="T2220" s="211">
        <v>8.15</v>
      </c>
      <c r="W2220" s="200" t="s">
        <v>93</v>
      </c>
      <c r="X2220" s="196" t="s">
        <v>303</v>
      </c>
      <c r="AA2220" s="196" t="s">
        <v>12731</v>
      </c>
      <c r="AB2220" s="196" t="s">
        <v>12730</v>
      </c>
      <c r="AC2220" s="200">
        <v>0</v>
      </c>
      <c r="AD2220" s="200" t="s">
        <v>8231</v>
      </c>
      <c r="AE2220" s="203" t="s">
        <v>505</v>
      </c>
      <c r="AF2220" s="212">
        <v>112000</v>
      </c>
    </row>
    <row r="2221" spans="1:32" ht="36" hidden="1" x14ac:dyDescent="0.25">
      <c r="A2221" s="209">
        <v>124120</v>
      </c>
      <c r="B2221" s="210">
        <v>3</v>
      </c>
      <c r="C2221" s="196" t="s">
        <v>85</v>
      </c>
      <c r="D2221" s="201">
        <v>42573</v>
      </c>
      <c r="E2221" s="196" t="s">
        <v>189</v>
      </c>
      <c r="F2221" s="201">
        <v>44656</v>
      </c>
      <c r="G2221" s="196" t="s">
        <v>241</v>
      </c>
      <c r="H2221" s="198" t="s">
        <v>242</v>
      </c>
      <c r="I2221" s="196" t="s">
        <v>243</v>
      </c>
      <c r="J2221" s="196" t="s">
        <v>101</v>
      </c>
      <c r="L2221" s="200" t="s">
        <v>101</v>
      </c>
      <c r="M2221" s="198" t="s">
        <v>244</v>
      </c>
      <c r="N2221" s="198" t="s">
        <v>244</v>
      </c>
      <c r="O2221" s="196" t="s">
        <v>40</v>
      </c>
      <c r="P2221" s="198" t="s">
        <v>166</v>
      </c>
      <c r="R2221" s="196" t="s">
        <v>39</v>
      </c>
      <c r="S2221" s="196" t="s">
        <v>45</v>
      </c>
      <c r="T2221" s="211">
        <v>0.3</v>
      </c>
      <c r="U2221" s="201">
        <v>45520</v>
      </c>
      <c r="W2221" s="200" t="s">
        <v>93</v>
      </c>
      <c r="X2221" s="196" t="s">
        <v>94</v>
      </c>
      <c r="Z2221" s="198" t="s">
        <v>245</v>
      </c>
      <c r="AA2221" s="196" t="s">
        <v>12732</v>
      </c>
      <c r="AB2221" s="196" t="s">
        <v>12733</v>
      </c>
      <c r="AC2221" s="200">
        <v>0</v>
      </c>
      <c r="AD2221" s="200" t="s">
        <v>8231</v>
      </c>
      <c r="AE2221" s="203" t="s">
        <v>505</v>
      </c>
      <c r="AF2221" s="212">
        <v>308000</v>
      </c>
    </row>
    <row r="2222" spans="1:32" ht="36" hidden="1" x14ac:dyDescent="0.25">
      <c r="A2222" s="209">
        <v>124120</v>
      </c>
      <c r="B2222" s="210">
        <v>3</v>
      </c>
      <c r="C2222" s="196" t="s">
        <v>85</v>
      </c>
      <c r="D2222" s="201">
        <v>42573</v>
      </c>
      <c r="E2222" s="196" t="s">
        <v>189</v>
      </c>
      <c r="F2222" s="201">
        <v>44656</v>
      </c>
      <c r="G2222" s="196" t="s">
        <v>241</v>
      </c>
      <c r="H2222" s="198" t="s">
        <v>242</v>
      </c>
      <c r="I2222" s="196" t="s">
        <v>243</v>
      </c>
      <c r="J2222" s="196" t="s">
        <v>101</v>
      </c>
      <c r="L2222" s="200" t="s">
        <v>101</v>
      </c>
      <c r="M2222" s="198" t="s">
        <v>244</v>
      </c>
      <c r="N2222" s="198" t="s">
        <v>244</v>
      </c>
      <c r="O2222" s="196" t="s">
        <v>40</v>
      </c>
      <c r="P2222" s="198" t="s">
        <v>166</v>
      </c>
      <c r="R2222" s="196" t="s">
        <v>39</v>
      </c>
      <c r="S2222" s="196" t="s">
        <v>45</v>
      </c>
      <c r="T2222" s="211">
        <v>0.3</v>
      </c>
      <c r="U2222" s="201">
        <v>45520</v>
      </c>
      <c r="W2222" s="200" t="s">
        <v>93</v>
      </c>
      <c r="X2222" s="196" t="s">
        <v>94</v>
      </c>
      <c r="Z2222" s="198" t="s">
        <v>245</v>
      </c>
      <c r="AA2222" s="196" t="s">
        <v>12734</v>
      </c>
      <c r="AC2222" s="200">
        <v>0</v>
      </c>
      <c r="AD2222" s="200" t="s">
        <v>8250</v>
      </c>
      <c r="AE2222" s="203" t="s">
        <v>505</v>
      </c>
      <c r="AF2222" s="212">
        <v>15000</v>
      </c>
    </row>
    <row r="2223" spans="1:32" ht="36" hidden="1" x14ac:dyDescent="0.25">
      <c r="A2223" s="209">
        <v>124120</v>
      </c>
      <c r="B2223" s="210">
        <v>3</v>
      </c>
      <c r="C2223" s="196" t="s">
        <v>85</v>
      </c>
      <c r="D2223" s="201">
        <v>42573</v>
      </c>
      <c r="E2223" s="196" t="s">
        <v>189</v>
      </c>
      <c r="F2223" s="201">
        <v>44656</v>
      </c>
      <c r="G2223" s="196" t="s">
        <v>241</v>
      </c>
      <c r="H2223" s="198" t="s">
        <v>242</v>
      </c>
      <c r="I2223" s="196" t="s">
        <v>243</v>
      </c>
      <c r="J2223" s="196" t="s">
        <v>101</v>
      </c>
      <c r="L2223" s="200" t="s">
        <v>101</v>
      </c>
      <c r="M2223" s="198" t="s">
        <v>244</v>
      </c>
      <c r="N2223" s="198" t="s">
        <v>244</v>
      </c>
      <c r="O2223" s="196" t="s">
        <v>40</v>
      </c>
      <c r="P2223" s="198" t="s">
        <v>166</v>
      </c>
      <c r="R2223" s="196" t="s">
        <v>39</v>
      </c>
      <c r="S2223" s="196" t="s">
        <v>45</v>
      </c>
      <c r="T2223" s="211">
        <v>0.3</v>
      </c>
      <c r="U2223" s="201">
        <v>45520</v>
      </c>
      <c r="W2223" s="200" t="s">
        <v>93</v>
      </c>
      <c r="X2223" s="196" t="s">
        <v>94</v>
      </c>
      <c r="Z2223" s="198" t="s">
        <v>245</v>
      </c>
      <c r="AA2223" s="196" t="s">
        <v>12735</v>
      </c>
      <c r="AB2223" s="196" t="s">
        <v>12733</v>
      </c>
      <c r="AC2223" s="200">
        <v>1</v>
      </c>
      <c r="AD2223" s="200" t="s">
        <v>8231</v>
      </c>
      <c r="AE2223" s="212">
        <v>132000</v>
      </c>
      <c r="AF2223" s="212">
        <v>132000</v>
      </c>
    </row>
    <row r="2224" spans="1:32" ht="54" hidden="1" x14ac:dyDescent="0.25">
      <c r="A2224" s="209">
        <v>124121</v>
      </c>
      <c r="B2224" s="210">
        <v>1</v>
      </c>
      <c r="C2224" s="196" t="s">
        <v>85</v>
      </c>
      <c r="D2224" s="201">
        <v>42573</v>
      </c>
      <c r="E2224" s="196" t="s">
        <v>247</v>
      </c>
      <c r="F2224" s="201">
        <v>44179</v>
      </c>
      <c r="G2224" s="196" t="s">
        <v>152</v>
      </c>
      <c r="H2224" s="198" t="s">
        <v>722</v>
      </c>
      <c r="I2224" s="196" t="s">
        <v>1583</v>
      </c>
      <c r="J2224" s="196" t="s">
        <v>101</v>
      </c>
      <c r="L2224" s="200" t="s">
        <v>101</v>
      </c>
      <c r="M2224" s="198" t="s">
        <v>4500</v>
      </c>
      <c r="N2224" s="198" t="s">
        <v>4501</v>
      </c>
      <c r="O2224" s="196" t="s">
        <v>553</v>
      </c>
      <c r="P2224" s="198" t="s">
        <v>3990</v>
      </c>
      <c r="R2224" s="196" t="s">
        <v>47</v>
      </c>
      <c r="S2224" s="196" t="s">
        <v>45</v>
      </c>
      <c r="T2224" s="211">
        <v>6.18</v>
      </c>
      <c r="W2224" s="200" t="s">
        <v>93</v>
      </c>
      <c r="X2224" s="196" t="s">
        <v>103</v>
      </c>
      <c r="AA2224" s="196" t="s">
        <v>12736</v>
      </c>
      <c r="AC2224" s="200">
        <v>0</v>
      </c>
      <c r="AD2224" s="200" t="s">
        <v>8250</v>
      </c>
      <c r="AE2224" s="212">
        <v>136000</v>
      </c>
      <c r="AF2224" s="212">
        <v>637000</v>
      </c>
    </row>
    <row r="2225" spans="1:33" hidden="1" x14ac:dyDescent="0.25">
      <c r="A2225" s="209">
        <v>124121.01</v>
      </c>
      <c r="B2225" s="210">
        <v>1</v>
      </c>
      <c r="C2225" s="196" t="s">
        <v>85</v>
      </c>
      <c r="D2225" s="201">
        <v>43726</v>
      </c>
      <c r="E2225" s="196" t="s">
        <v>143</v>
      </c>
      <c r="F2225" s="201">
        <v>44459</v>
      </c>
      <c r="G2225" s="196" t="s">
        <v>152</v>
      </c>
      <c r="H2225" s="198" t="s">
        <v>722</v>
      </c>
      <c r="I2225" s="196" t="s">
        <v>1583</v>
      </c>
      <c r="J2225" s="196" t="s">
        <v>101</v>
      </c>
      <c r="L2225" s="200" t="s">
        <v>101</v>
      </c>
      <c r="M2225" s="198" t="s">
        <v>12737</v>
      </c>
      <c r="O2225" s="196" t="s">
        <v>553</v>
      </c>
      <c r="P2225" s="198" t="s">
        <v>1789</v>
      </c>
      <c r="R2225" s="196" t="s">
        <v>47</v>
      </c>
      <c r="S2225" s="196" t="s">
        <v>45</v>
      </c>
      <c r="T2225" s="211">
        <v>2.5499999999999998</v>
      </c>
      <c r="U2225" s="201">
        <v>45756</v>
      </c>
      <c r="W2225" s="200" t="s">
        <v>93</v>
      </c>
      <c r="X2225" s="196" t="s">
        <v>103</v>
      </c>
      <c r="AA2225" s="196" t="s">
        <v>12738</v>
      </c>
      <c r="AB2225" s="196" t="s">
        <v>12739</v>
      </c>
      <c r="AC2225" s="200">
        <v>0</v>
      </c>
      <c r="AD2225" s="200" t="s">
        <v>8231</v>
      </c>
      <c r="AE2225" s="203" t="s">
        <v>505</v>
      </c>
      <c r="AF2225" s="212">
        <v>1006000</v>
      </c>
    </row>
    <row r="2226" spans="1:33" hidden="1" x14ac:dyDescent="0.25">
      <c r="A2226" s="209">
        <v>124121.02</v>
      </c>
      <c r="B2226" s="210">
        <v>1</v>
      </c>
      <c r="C2226" s="196" t="s">
        <v>85</v>
      </c>
      <c r="D2226" s="201">
        <v>43726</v>
      </c>
      <c r="E2226" s="196" t="s">
        <v>143</v>
      </c>
      <c r="F2226" s="201">
        <v>44707</v>
      </c>
      <c r="G2226" s="196" t="s">
        <v>222</v>
      </c>
      <c r="H2226" s="198" t="s">
        <v>722</v>
      </c>
      <c r="I2226" s="196" t="s">
        <v>1583</v>
      </c>
      <c r="J2226" s="196" t="s">
        <v>101</v>
      </c>
      <c r="L2226" s="200" t="s">
        <v>101</v>
      </c>
      <c r="M2226" s="198" t="s">
        <v>12740</v>
      </c>
      <c r="O2226" s="196" t="s">
        <v>553</v>
      </c>
      <c r="P2226" s="198" t="s">
        <v>1789</v>
      </c>
      <c r="R2226" s="196" t="s">
        <v>47</v>
      </c>
      <c r="S2226" s="196" t="s">
        <v>45</v>
      </c>
      <c r="T2226" s="211">
        <v>3.63</v>
      </c>
      <c r="U2226" s="201">
        <v>45737</v>
      </c>
      <c r="W2226" s="200" t="s">
        <v>93</v>
      </c>
      <c r="X2226" s="196" t="s">
        <v>103</v>
      </c>
      <c r="AA2226" s="196" t="s">
        <v>12741</v>
      </c>
      <c r="AB2226" s="196" t="s">
        <v>12742</v>
      </c>
      <c r="AC2226" s="200">
        <v>0</v>
      </c>
      <c r="AD2226" s="200" t="s">
        <v>8231</v>
      </c>
      <c r="AE2226" s="203" t="s">
        <v>505</v>
      </c>
      <c r="AF2226" s="212">
        <v>1394000</v>
      </c>
    </row>
    <row r="2227" spans="1:33" hidden="1" x14ac:dyDescent="0.25">
      <c r="A2227" s="209">
        <v>124122</v>
      </c>
      <c r="B2227" s="210">
        <v>3</v>
      </c>
      <c r="C2227" s="196" t="s">
        <v>85</v>
      </c>
      <c r="D2227" s="201">
        <v>42573</v>
      </c>
      <c r="E2227" s="196" t="s">
        <v>189</v>
      </c>
      <c r="F2227" s="201">
        <v>44581</v>
      </c>
      <c r="G2227" s="196" t="s">
        <v>537</v>
      </c>
      <c r="H2227" s="198" t="s">
        <v>242</v>
      </c>
      <c r="I2227" s="196" t="s">
        <v>4010</v>
      </c>
      <c r="J2227" s="196" t="s">
        <v>101</v>
      </c>
      <c r="L2227" s="200" t="s">
        <v>101</v>
      </c>
      <c r="M2227" s="198" t="s">
        <v>12743</v>
      </c>
      <c r="O2227" s="196" t="s">
        <v>40</v>
      </c>
      <c r="P2227" s="198" t="s">
        <v>166</v>
      </c>
      <c r="R2227" s="196" t="s">
        <v>39</v>
      </c>
      <c r="S2227" s="196" t="s">
        <v>45</v>
      </c>
      <c r="T2227" s="211">
        <v>0.04</v>
      </c>
      <c r="U2227" s="201">
        <v>45331</v>
      </c>
      <c r="W2227" s="200" t="s">
        <v>93</v>
      </c>
      <c r="X2227" s="196" t="s">
        <v>103</v>
      </c>
      <c r="Z2227" s="198" t="s">
        <v>12744</v>
      </c>
      <c r="AA2227" s="196" t="s">
        <v>12745</v>
      </c>
      <c r="AC2227" s="200">
        <v>0</v>
      </c>
      <c r="AD2227" s="200" t="s">
        <v>8250</v>
      </c>
      <c r="AE2227" s="203" t="s">
        <v>505</v>
      </c>
      <c r="AF2227" s="212">
        <v>15000</v>
      </c>
    </row>
    <row r="2228" spans="1:33" hidden="1" x14ac:dyDescent="0.25">
      <c r="A2228" s="209">
        <v>124125</v>
      </c>
      <c r="B2228" s="210">
        <v>1</v>
      </c>
      <c r="C2228" s="196" t="s">
        <v>85</v>
      </c>
      <c r="D2228" s="201">
        <v>42573</v>
      </c>
      <c r="E2228" s="196" t="s">
        <v>247</v>
      </c>
      <c r="F2228" s="201">
        <v>44433</v>
      </c>
      <c r="G2228" s="196" t="s">
        <v>152</v>
      </c>
      <c r="H2228" s="198" t="s">
        <v>722</v>
      </c>
      <c r="I2228" s="196" t="s">
        <v>723</v>
      </c>
      <c r="J2228" s="196" t="s">
        <v>101</v>
      </c>
      <c r="L2228" s="200" t="s">
        <v>101</v>
      </c>
      <c r="M2228" s="198" t="s">
        <v>12746</v>
      </c>
      <c r="N2228" s="198" t="s">
        <v>166</v>
      </c>
      <c r="O2228" s="196" t="s">
        <v>40</v>
      </c>
      <c r="P2228" s="198" t="s">
        <v>166</v>
      </c>
      <c r="R2228" s="196" t="s">
        <v>39</v>
      </c>
      <c r="S2228" s="196" t="s">
        <v>45</v>
      </c>
      <c r="T2228" s="211">
        <v>3.5000000000000003E-2</v>
      </c>
      <c r="U2228" s="201">
        <v>44967</v>
      </c>
      <c r="W2228" s="200" t="s">
        <v>93</v>
      </c>
      <c r="X2228" s="196" t="s">
        <v>103</v>
      </c>
      <c r="Z2228" s="198" t="s">
        <v>12747</v>
      </c>
      <c r="AA2228" s="196" t="s">
        <v>12748</v>
      </c>
      <c r="AB2228" s="196" t="s">
        <v>12749</v>
      </c>
      <c r="AC2228" s="200">
        <v>0</v>
      </c>
      <c r="AD2228" s="200" t="s">
        <v>8231</v>
      </c>
      <c r="AE2228" s="203" t="s">
        <v>505</v>
      </c>
      <c r="AF2228" s="212">
        <v>184000</v>
      </c>
    </row>
    <row r="2229" spans="1:33" hidden="1" x14ac:dyDescent="0.25">
      <c r="A2229" s="209">
        <v>124125</v>
      </c>
      <c r="B2229" s="210">
        <v>1</v>
      </c>
      <c r="C2229" s="196" t="s">
        <v>85</v>
      </c>
      <c r="D2229" s="201">
        <v>42573</v>
      </c>
      <c r="E2229" s="196" t="s">
        <v>247</v>
      </c>
      <c r="F2229" s="201">
        <v>44433</v>
      </c>
      <c r="G2229" s="196" t="s">
        <v>152</v>
      </c>
      <c r="H2229" s="198" t="s">
        <v>722</v>
      </c>
      <c r="I2229" s="196" t="s">
        <v>723</v>
      </c>
      <c r="J2229" s="196" t="s">
        <v>101</v>
      </c>
      <c r="L2229" s="200" t="s">
        <v>101</v>
      </c>
      <c r="M2229" s="198" t="s">
        <v>12746</v>
      </c>
      <c r="N2229" s="198" t="s">
        <v>166</v>
      </c>
      <c r="O2229" s="196" t="s">
        <v>40</v>
      </c>
      <c r="P2229" s="198" t="s">
        <v>166</v>
      </c>
      <c r="R2229" s="196" t="s">
        <v>39</v>
      </c>
      <c r="S2229" s="196" t="s">
        <v>45</v>
      </c>
      <c r="T2229" s="211">
        <v>3.5000000000000003E-2</v>
      </c>
      <c r="U2229" s="201">
        <v>44967</v>
      </c>
      <c r="W2229" s="200" t="s">
        <v>93</v>
      </c>
      <c r="X2229" s="196" t="s">
        <v>103</v>
      </c>
      <c r="Z2229" s="198" t="s">
        <v>12747</v>
      </c>
      <c r="AA2229" s="196" t="s">
        <v>12750</v>
      </c>
      <c r="AB2229" s="196" t="s">
        <v>12749</v>
      </c>
      <c r="AC2229" s="200">
        <v>1</v>
      </c>
      <c r="AD2229" s="200" t="s">
        <v>8231</v>
      </c>
      <c r="AE2229" s="203" t="s">
        <v>505</v>
      </c>
      <c r="AF2229" s="212">
        <v>75000</v>
      </c>
    </row>
    <row r="2230" spans="1:33" hidden="1" x14ac:dyDescent="0.25">
      <c r="A2230" s="209">
        <v>124125</v>
      </c>
      <c r="B2230" s="210">
        <v>1</v>
      </c>
      <c r="C2230" s="196" t="s">
        <v>85</v>
      </c>
      <c r="D2230" s="201">
        <v>42573</v>
      </c>
      <c r="E2230" s="196" t="s">
        <v>247</v>
      </c>
      <c r="F2230" s="201">
        <v>44433</v>
      </c>
      <c r="G2230" s="196" t="s">
        <v>152</v>
      </c>
      <c r="H2230" s="198" t="s">
        <v>722</v>
      </c>
      <c r="I2230" s="196" t="s">
        <v>723</v>
      </c>
      <c r="J2230" s="196" t="s">
        <v>101</v>
      </c>
      <c r="L2230" s="200" t="s">
        <v>101</v>
      </c>
      <c r="M2230" s="198" t="s">
        <v>12746</v>
      </c>
      <c r="N2230" s="198" t="s">
        <v>166</v>
      </c>
      <c r="O2230" s="196" t="s">
        <v>40</v>
      </c>
      <c r="P2230" s="198" t="s">
        <v>166</v>
      </c>
      <c r="R2230" s="196" t="s">
        <v>39</v>
      </c>
      <c r="S2230" s="196" t="s">
        <v>45</v>
      </c>
      <c r="T2230" s="211">
        <v>3.5000000000000003E-2</v>
      </c>
      <c r="U2230" s="201">
        <v>44967</v>
      </c>
      <c r="W2230" s="200" t="s">
        <v>93</v>
      </c>
      <c r="X2230" s="196" t="s">
        <v>103</v>
      </c>
      <c r="Z2230" s="198" t="s">
        <v>12747</v>
      </c>
      <c r="AA2230" s="196" t="s">
        <v>12751</v>
      </c>
      <c r="AB2230" s="196" t="s">
        <v>12749</v>
      </c>
      <c r="AC2230" s="200">
        <v>2</v>
      </c>
      <c r="AD2230" s="200" t="s">
        <v>8231</v>
      </c>
      <c r="AE2230" s="203" t="s">
        <v>505</v>
      </c>
      <c r="AF2230" s="212">
        <v>700000</v>
      </c>
    </row>
    <row r="2231" spans="1:33" hidden="1" x14ac:dyDescent="0.25">
      <c r="A2231" s="209">
        <v>124128</v>
      </c>
      <c r="B2231" s="210">
        <v>1</v>
      </c>
      <c r="C2231" s="196" t="s">
        <v>85</v>
      </c>
      <c r="D2231" s="201">
        <v>42573</v>
      </c>
      <c r="E2231" s="196" t="s">
        <v>247</v>
      </c>
      <c r="F2231" s="201">
        <v>44298</v>
      </c>
      <c r="G2231" s="196" t="s">
        <v>161</v>
      </c>
      <c r="H2231" s="198" t="s">
        <v>722</v>
      </c>
      <c r="I2231" s="196" t="s">
        <v>1451</v>
      </c>
      <c r="J2231" s="196" t="s">
        <v>101</v>
      </c>
      <c r="L2231" s="200" t="s">
        <v>101</v>
      </c>
      <c r="M2231" s="198" t="s">
        <v>1452</v>
      </c>
      <c r="O2231" s="196" t="s">
        <v>40</v>
      </c>
      <c r="P2231" s="198" t="s">
        <v>166</v>
      </c>
      <c r="R2231" s="196" t="s">
        <v>39</v>
      </c>
      <c r="S2231" s="196" t="s">
        <v>45</v>
      </c>
      <c r="T2231" s="211">
        <v>5.5E-2</v>
      </c>
      <c r="U2231" s="201">
        <v>45373</v>
      </c>
      <c r="W2231" s="200" t="s">
        <v>93</v>
      </c>
      <c r="X2231" s="196" t="s">
        <v>103</v>
      </c>
      <c r="Z2231" s="198" t="s">
        <v>1453</v>
      </c>
      <c r="AA2231" s="196" t="s">
        <v>12752</v>
      </c>
      <c r="AC2231" s="200">
        <v>0</v>
      </c>
      <c r="AD2231" s="200" t="s">
        <v>8250</v>
      </c>
      <c r="AE2231" s="212">
        <v>74000</v>
      </c>
      <c r="AF2231" s="212">
        <v>145000</v>
      </c>
    </row>
    <row r="2232" spans="1:33" hidden="1" x14ac:dyDescent="0.25">
      <c r="A2232" s="209">
        <v>124128</v>
      </c>
      <c r="B2232" s="210">
        <v>1</v>
      </c>
      <c r="C2232" s="196" t="s">
        <v>85</v>
      </c>
      <c r="D2232" s="201">
        <v>42573</v>
      </c>
      <c r="E2232" s="196" t="s">
        <v>247</v>
      </c>
      <c r="F2232" s="201">
        <v>44298</v>
      </c>
      <c r="G2232" s="196" t="s">
        <v>161</v>
      </c>
      <c r="H2232" s="198" t="s">
        <v>722</v>
      </c>
      <c r="I2232" s="196" t="s">
        <v>1451</v>
      </c>
      <c r="J2232" s="196" t="s">
        <v>101</v>
      </c>
      <c r="L2232" s="200" t="s">
        <v>101</v>
      </c>
      <c r="M2232" s="198" t="s">
        <v>1452</v>
      </c>
      <c r="O2232" s="196" t="s">
        <v>40</v>
      </c>
      <c r="P2232" s="198" t="s">
        <v>166</v>
      </c>
      <c r="R2232" s="196" t="s">
        <v>39</v>
      </c>
      <c r="S2232" s="196" t="s">
        <v>45</v>
      </c>
      <c r="T2232" s="211">
        <v>5.5E-2</v>
      </c>
      <c r="U2232" s="201">
        <v>45373</v>
      </c>
      <c r="W2232" s="200" t="s">
        <v>93</v>
      </c>
      <c r="X2232" s="196" t="s">
        <v>103</v>
      </c>
      <c r="Z2232" s="198" t="s">
        <v>1453</v>
      </c>
      <c r="AA2232" s="196" t="s">
        <v>12753</v>
      </c>
      <c r="AB2232" s="196" t="s">
        <v>12754</v>
      </c>
      <c r="AC2232" s="200">
        <v>0</v>
      </c>
      <c r="AD2232" s="200" t="s">
        <v>8231</v>
      </c>
      <c r="AE2232" s="203" t="s">
        <v>505</v>
      </c>
      <c r="AF2232" s="212">
        <v>300000</v>
      </c>
    </row>
    <row r="2233" spans="1:33" hidden="1" x14ac:dyDescent="0.25">
      <c r="A2233" s="209">
        <v>124137</v>
      </c>
      <c r="B2233" s="210">
        <v>1</v>
      </c>
      <c r="C2233" s="196" t="s">
        <v>114</v>
      </c>
      <c r="D2233" s="201">
        <v>42573</v>
      </c>
      <c r="E2233" s="196" t="s">
        <v>247</v>
      </c>
      <c r="F2233" s="201">
        <v>44358</v>
      </c>
      <c r="G2233" s="196" t="s">
        <v>228</v>
      </c>
      <c r="H2233" s="198" t="s">
        <v>204</v>
      </c>
      <c r="I2233" s="196" t="s">
        <v>12755</v>
      </c>
      <c r="K2233" s="196" t="s">
        <v>12756</v>
      </c>
      <c r="L2233" s="200" t="s">
        <v>183</v>
      </c>
      <c r="M2233" s="198" t="s">
        <v>12757</v>
      </c>
      <c r="O2233" s="196" t="s">
        <v>40</v>
      </c>
      <c r="P2233" s="198" t="s">
        <v>166</v>
      </c>
      <c r="R2233" s="196" t="s">
        <v>39</v>
      </c>
      <c r="S2233" s="196" t="s">
        <v>45</v>
      </c>
      <c r="T2233" s="211">
        <v>0.01</v>
      </c>
      <c r="W2233" s="200" t="s">
        <v>93</v>
      </c>
      <c r="X2233" s="196" t="s">
        <v>103</v>
      </c>
      <c r="Z2233" s="198" t="s">
        <v>12758</v>
      </c>
      <c r="AA2233" s="196" t="s">
        <v>12759</v>
      </c>
      <c r="AC2233" s="200">
        <v>3</v>
      </c>
      <c r="AD2233" s="200" t="s">
        <v>8250</v>
      </c>
      <c r="AE2233" s="212">
        <v>-18889.5</v>
      </c>
      <c r="AF2233" s="212">
        <v>185802.47</v>
      </c>
    </row>
    <row r="2234" spans="1:33" hidden="1" x14ac:dyDescent="0.25">
      <c r="A2234" s="209">
        <v>124138</v>
      </c>
      <c r="B2234" s="210">
        <v>3</v>
      </c>
      <c r="C2234" s="196" t="s">
        <v>85</v>
      </c>
      <c r="D2234" s="201">
        <v>42573</v>
      </c>
      <c r="E2234" s="196" t="s">
        <v>189</v>
      </c>
      <c r="F2234" s="201">
        <v>44201</v>
      </c>
      <c r="G2234" s="196" t="s">
        <v>343</v>
      </c>
      <c r="H2234" s="198" t="s">
        <v>99</v>
      </c>
      <c r="I2234" s="196" t="s">
        <v>477</v>
      </c>
      <c r="J2234" s="196" t="s">
        <v>299</v>
      </c>
      <c r="L2234" s="200" t="s">
        <v>300</v>
      </c>
      <c r="M2234" s="198" t="s">
        <v>12760</v>
      </c>
      <c r="O2234" s="196" t="s">
        <v>553</v>
      </c>
      <c r="P2234" s="198" t="s">
        <v>1783</v>
      </c>
      <c r="R2234" s="196" t="s">
        <v>47</v>
      </c>
      <c r="S2234" s="196" t="s">
        <v>45</v>
      </c>
      <c r="T2234" s="211">
        <v>3.5</v>
      </c>
      <c r="U2234" s="201">
        <v>45632</v>
      </c>
      <c r="W2234" s="200" t="s">
        <v>93</v>
      </c>
      <c r="X2234" s="196" t="s">
        <v>303</v>
      </c>
      <c r="AA2234" s="196" t="s">
        <v>12761</v>
      </c>
      <c r="AC2234" s="200">
        <v>0</v>
      </c>
      <c r="AD2234" s="200" t="s">
        <v>8250</v>
      </c>
      <c r="AE2234" s="203" t="s">
        <v>505</v>
      </c>
      <c r="AF2234" s="212">
        <v>40000</v>
      </c>
    </row>
    <row r="2235" spans="1:33" hidden="1" x14ac:dyDescent="0.25">
      <c r="A2235" s="209">
        <v>124142</v>
      </c>
      <c r="B2235" s="210">
        <v>3</v>
      </c>
      <c r="C2235" s="196" t="s">
        <v>85</v>
      </c>
      <c r="D2235" s="201">
        <v>42573</v>
      </c>
      <c r="E2235" s="196" t="s">
        <v>189</v>
      </c>
      <c r="F2235" s="201">
        <v>44431</v>
      </c>
      <c r="G2235" s="196" t="s">
        <v>235</v>
      </c>
      <c r="H2235" s="198" t="s">
        <v>99</v>
      </c>
      <c r="I2235" s="196" t="s">
        <v>1455</v>
      </c>
      <c r="J2235" s="196" t="s">
        <v>101</v>
      </c>
      <c r="L2235" s="200" t="s">
        <v>101</v>
      </c>
      <c r="M2235" s="198" t="s">
        <v>1456</v>
      </c>
      <c r="O2235" s="196" t="s">
        <v>40</v>
      </c>
      <c r="P2235" s="198" t="s">
        <v>166</v>
      </c>
      <c r="R2235" s="196" t="s">
        <v>39</v>
      </c>
      <c r="S2235" s="196" t="s">
        <v>45</v>
      </c>
      <c r="T2235" s="211">
        <v>0.02</v>
      </c>
      <c r="U2235" s="201">
        <v>45016</v>
      </c>
      <c r="W2235" s="200" t="s">
        <v>93</v>
      </c>
      <c r="X2235" s="196" t="s">
        <v>103</v>
      </c>
      <c r="Z2235" s="198" t="s">
        <v>1457</v>
      </c>
      <c r="AA2235" s="196" t="s">
        <v>12762</v>
      </c>
      <c r="AB2235" s="196" t="s">
        <v>12763</v>
      </c>
      <c r="AC2235" s="200">
        <v>0</v>
      </c>
      <c r="AD2235" s="200" t="s">
        <v>8231</v>
      </c>
      <c r="AE2235" s="212">
        <v>100000</v>
      </c>
      <c r="AF2235" s="212">
        <v>180000</v>
      </c>
    </row>
    <row r="2236" spans="1:33" hidden="1" x14ac:dyDescent="0.25">
      <c r="A2236" s="209">
        <v>124142</v>
      </c>
      <c r="B2236" s="210">
        <v>3</v>
      </c>
      <c r="C2236" s="196" t="s">
        <v>85</v>
      </c>
      <c r="D2236" s="201">
        <v>42573</v>
      </c>
      <c r="E2236" s="196" t="s">
        <v>189</v>
      </c>
      <c r="F2236" s="201">
        <v>44431</v>
      </c>
      <c r="G2236" s="196" t="s">
        <v>235</v>
      </c>
      <c r="H2236" s="198" t="s">
        <v>99</v>
      </c>
      <c r="I2236" s="196" t="s">
        <v>1455</v>
      </c>
      <c r="J2236" s="196" t="s">
        <v>101</v>
      </c>
      <c r="L2236" s="200" t="s">
        <v>101</v>
      </c>
      <c r="M2236" s="198" t="s">
        <v>1456</v>
      </c>
      <c r="O2236" s="196" t="s">
        <v>40</v>
      </c>
      <c r="P2236" s="198" t="s">
        <v>166</v>
      </c>
      <c r="R2236" s="196" t="s">
        <v>39</v>
      </c>
      <c r="S2236" s="196" t="s">
        <v>45</v>
      </c>
      <c r="T2236" s="211">
        <v>0.02</v>
      </c>
      <c r="U2236" s="201">
        <v>45016</v>
      </c>
      <c r="W2236" s="200" t="s">
        <v>93</v>
      </c>
      <c r="X2236" s="196" t="s">
        <v>103</v>
      </c>
      <c r="Z2236" s="198" t="s">
        <v>1457</v>
      </c>
      <c r="AA2236" s="196" t="s">
        <v>12764</v>
      </c>
      <c r="AB2236" s="196" t="s">
        <v>12763</v>
      </c>
      <c r="AC2236" s="200">
        <v>1</v>
      </c>
      <c r="AD2236" s="200" t="s">
        <v>8231</v>
      </c>
      <c r="AE2236" s="203" t="s">
        <v>505</v>
      </c>
      <c r="AF2236" s="212">
        <v>50000</v>
      </c>
    </row>
    <row r="2237" spans="1:33" hidden="1" x14ac:dyDescent="0.25">
      <c r="A2237" s="209">
        <v>124142</v>
      </c>
      <c r="B2237" s="210">
        <v>3</v>
      </c>
      <c r="C2237" s="196" t="s">
        <v>85</v>
      </c>
      <c r="D2237" s="201">
        <v>42573</v>
      </c>
      <c r="E2237" s="196" t="s">
        <v>189</v>
      </c>
      <c r="F2237" s="201">
        <v>44431</v>
      </c>
      <c r="G2237" s="196" t="s">
        <v>235</v>
      </c>
      <c r="H2237" s="198" t="s">
        <v>99</v>
      </c>
      <c r="I2237" s="196" t="s">
        <v>1455</v>
      </c>
      <c r="J2237" s="196" t="s">
        <v>101</v>
      </c>
      <c r="L2237" s="200" t="s">
        <v>101</v>
      </c>
      <c r="M2237" s="198" t="s">
        <v>1456</v>
      </c>
      <c r="O2237" s="196" t="s">
        <v>40</v>
      </c>
      <c r="P2237" s="198" t="s">
        <v>166</v>
      </c>
      <c r="R2237" s="196" t="s">
        <v>39</v>
      </c>
      <c r="S2237" s="196" t="s">
        <v>45</v>
      </c>
      <c r="T2237" s="211">
        <v>0.02</v>
      </c>
      <c r="U2237" s="201">
        <v>45016</v>
      </c>
      <c r="W2237" s="200" t="s">
        <v>93</v>
      </c>
      <c r="X2237" s="196" t="s">
        <v>103</v>
      </c>
      <c r="Z2237" s="198" t="s">
        <v>1457</v>
      </c>
      <c r="AA2237" s="196" t="s">
        <v>12765</v>
      </c>
      <c r="AB2237" s="196" t="s">
        <v>12763</v>
      </c>
      <c r="AC2237" s="200">
        <v>2</v>
      </c>
      <c r="AD2237" s="200" t="s">
        <v>8231</v>
      </c>
      <c r="AE2237" s="212">
        <v>82699</v>
      </c>
      <c r="AF2237" s="212">
        <v>82699</v>
      </c>
    </row>
    <row r="2238" spans="1:33" hidden="1" x14ac:dyDescent="0.25">
      <c r="A2238" s="209">
        <v>124143</v>
      </c>
      <c r="B2238" s="210">
        <v>1</v>
      </c>
      <c r="C2238" s="196" t="s">
        <v>114</v>
      </c>
      <c r="D2238" s="201">
        <v>42573</v>
      </c>
      <c r="E2238" s="196" t="s">
        <v>247</v>
      </c>
      <c r="F2238" s="201">
        <v>44599</v>
      </c>
      <c r="G2238" s="196" t="s">
        <v>228</v>
      </c>
      <c r="H2238" s="198" t="s">
        <v>204</v>
      </c>
      <c r="I2238" s="196" t="s">
        <v>1050</v>
      </c>
      <c r="K2238" s="196" t="s">
        <v>1051</v>
      </c>
      <c r="L2238" s="200" t="s">
        <v>183</v>
      </c>
      <c r="M2238" s="198" t="s">
        <v>1052</v>
      </c>
      <c r="O2238" s="196" t="s">
        <v>271</v>
      </c>
      <c r="P2238" s="198" t="s">
        <v>166</v>
      </c>
      <c r="R2238" s="196" t="s">
        <v>39</v>
      </c>
      <c r="S2238" s="196" t="s">
        <v>45</v>
      </c>
      <c r="T2238" s="211">
        <v>0.02</v>
      </c>
      <c r="W2238" s="200" t="s">
        <v>93</v>
      </c>
      <c r="X2238" s="196" t="s">
        <v>186</v>
      </c>
      <c r="Z2238" s="198" t="s">
        <v>1053</v>
      </c>
      <c r="AA2238" s="196" t="s">
        <v>12766</v>
      </c>
      <c r="AC2238" s="200">
        <v>3</v>
      </c>
      <c r="AD2238" s="200" t="s">
        <v>8250</v>
      </c>
      <c r="AE2238" s="212">
        <v>6537.6</v>
      </c>
      <c r="AF2238" s="212">
        <v>748334.77</v>
      </c>
    </row>
    <row r="2239" spans="1:33" hidden="1" x14ac:dyDescent="0.25">
      <c r="A2239" s="209">
        <v>124144.01</v>
      </c>
      <c r="B2239" s="210">
        <v>3</v>
      </c>
      <c r="C2239" s="196" t="s">
        <v>97</v>
      </c>
      <c r="D2239" s="201">
        <v>42997</v>
      </c>
      <c r="E2239" s="196" t="s">
        <v>98</v>
      </c>
      <c r="F2239" s="201">
        <v>44175.875081018516</v>
      </c>
      <c r="G2239" s="196" t="s">
        <v>108</v>
      </c>
      <c r="H2239" s="198" t="s">
        <v>99</v>
      </c>
      <c r="I2239" s="196" t="s">
        <v>1455</v>
      </c>
      <c r="J2239" s="196" t="s">
        <v>101</v>
      </c>
      <c r="L2239" s="200" t="s">
        <v>101</v>
      </c>
      <c r="M2239" s="198" t="s">
        <v>12767</v>
      </c>
      <c r="N2239" s="198" t="s">
        <v>11154</v>
      </c>
      <c r="O2239" s="196" t="s">
        <v>438</v>
      </c>
      <c r="P2239" s="198" t="s">
        <v>439</v>
      </c>
      <c r="R2239" s="196" t="s">
        <v>39</v>
      </c>
      <c r="S2239" s="196" t="s">
        <v>46</v>
      </c>
      <c r="T2239" s="211">
        <v>0</v>
      </c>
      <c r="U2239" s="201">
        <v>43686</v>
      </c>
      <c r="W2239" s="200" t="s">
        <v>93</v>
      </c>
      <c r="X2239" s="196" t="s">
        <v>103</v>
      </c>
      <c r="Z2239" s="198" t="s">
        <v>12768</v>
      </c>
      <c r="AA2239" s="196" t="s">
        <v>12769</v>
      </c>
      <c r="AC2239" s="200">
        <v>3</v>
      </c>
      <c r="AD2239" s="200" t="s">
        <v>8274</v>
      </c>
      <c r="AE2239" s="203" t="s">
        <v>505</v>
      </c>
      <c r="AF2239" s="212">
        <v>1498772</v>
      </c>
      <c r="AG2239" s="198" t="s">
        <v>12770</v>
      </c>
    </row>
    <row r="2240" spans="1:33" hidden="1" x14ac:dyDescent="0.25">
      <c r="A2240" s="209">
        <v>124146</v>
      </c>
      <c r="B2240" s="210">
        <v>3</v>
      </c>
      <c r="C2240" s="196" t="s">
        <v>85</v>
      </c>
      <c r="D2240" s="201">
        <v>42573</v>
      </c>
      <c r="E2240" s="196" t="s">
        <v>189</v>
      </c>
      <c r="F2240" s="201">
        <v>44622</v>
      </c>
      <c r="G2240" s="196" t="s">
        <v>537</v>
      </c>
      <c r="H2240" s="198" t="s">
        <v>538</v>
      </c>
      <c r="I2240" s="196" t="s">
        <v>539</v>
      </c>
      <c r="J2240" s="196" t="s">
        <v>299</v>
      </c>
      <c r="L2240" s="200" t="s">
        <v>300</v>
      </c>
      <c r="M2240" s="198" t="s">
        <v>540</v>
      </c>
      <c r="O2240" s="196" t="s">
        <v>40</v>
      </c>
      <c r="P2240" s="198" t="s">
        <v>166</v>
      </c>
      <c r="R2240" s="196" t="s">
        <v>39</v>
      </c>
      <c r="S2240" s="196" t="s">
        <v>45</v>
      </c>
      <c r="T2240" s="211">
        <v>0</v>
      </c>
      <c r="U2240" s="201">
        <v>45331</v>
      </c>
      <c r="W2240" s="200" t="s">
        <v>93</v>
      </c>
      <c r="X2240" s="196" t="s">
        <v>303</v>
      </c>
      <c r="Z2240" s="198" t="s">
        <v>541</v>
      </c>
      <c r="AA2240" s="196" t="s">
        <v>12771</v>
      </c>
      <c r="AC2240" s="200">
        <v>0</v>
      </c>
      <c r="AD2240" s="200" t="s">
        <v>8250</v>
      </c>
      <c r="AE2240" s="212">
        <v>40000</v>
      </c>
      <c r="AF2240" s="212">
        <v>40000</v>
      </c>
    </row>
    <row r="2241" spans="1:33" hidden="1" x14ac:dyDescent="0.25">
      <c r="A2241" s="209">
        <v>124146.01</v>
      </c>
      <c r="B2241" s="210">
        <v>3</v>
      </c>
      <c r="C2241" s="196" t="s">
        <v>122</v>
      </c>
      <c r="D2241" s="201">
        <v>44229</v>
      </c>
      <c r="E2241" s="196" t="s">
        <v>398</v>
      </c>
      <c r="F2241" s="201">
        <v>44552.875150462962</v>
      </c>
      <c r="G2241" s="196" t="s">
        <v>108</v>
      </c>
      <c r="H2241" s="198" t="s">
        <v>538</v>
      </c>
      <c r="I2241" s="196" t="s">
        <v>539</v>
      </c>
      <c r="J2241" s="196" t="s">
        <v>299</v>
      </c>
      <c r="L2241" s="200" t="s">
        <v>300</v>
      </c>
      <c r="M2241" s="198" t="s">
        <v>600</v>
      </c>
      <c r="O2241" s="196" t="s">
        <v>438</v>
      </c>
      <c r="P2241" s="198" t="s">
        <v>439</v>
      </c>
      <c r="R2241" s="196" t="s">
        <v>39</v>
      </c>
      <c r="S2241" s="196" t="s">
        <v>46</v>
      </c>
      <c r="T2241" s="211">
        <v>0</v>
      </c>
      <c r="U2241" s="201">
        <v>44540</v>
      </c>
      <c r="W2241" s="200" t="s">
        <v>93</v>
      </c>
      <c r="X2241" s="196" t="s">
        <v>303</v>
      </c>
      <c r="Z2241" s="198" t="s">
        <v>541</v>
      </c>
      <c r="AA2241" s="196" t="s">
        <v>12772</v>
      </c>
      <c r="AC2241" s="200">
        <v>3</v>
      </c>
      <c r="AD2241" s="200" t="s">
        <v>8274</v>
      </c>
      <c r="AE2241" s="212">
        <v>2162585</v>
      </c>
      <c r="AF2241" s="212">
        <v>2196585</v>
      </c>
      <c r="AG2241" s="198" t="s">
        <v>601</v>
      </c>
    </row>
    <row r="2242" spans="1:33" ht="36" hidden="1" x14ac:dyDescent="0.25">
      <c r="A2242" s="209">
        <v>124147</v>
      </c>
      <c r="B2242" s="210">
        <v>1</v>
      </c>
      <c r="C2242" s="196" t="s">
        <v>85</v>
      </c>
      <c r="D2242" s="201">
        <v>42573</v>
      </c>
      <c r="E2242" s="196" t="s">
        <v>247</v>
      </c>
      <c r="F2242" s="201">
        <v>44691</v>
      </c>
      <c r="G2242" s="196" t="s">
        <v>222</v>
      </c>
      <c r="H2242" s="198" t="s">
        <v>204</v>
      </c>
      <c r="I2242" s="196" t="s">
        <v>603</v>
      </c>
      <c r="J2242" s="196" t="s">
        <v>299</v>
      </c>
      <c r="L2242" s="200" t="s">
        <v>300</v>
      </c>
      <c r="M2242" s="198" t="s">
        <v>12773</v>
      </c>
      <c r="N2242" s="198" t="s">
        <v>1783</v>
      </c>
      <c r="O2242" s="196" t="s">
        <v>553</v>
      </c>
      <c r="P2242" s="198" t="s">
        <v>1783</v>
      </c>
      <c r="R2242" s="196" t="s">
        <v>47</v>
      </c>
      <c r="S2242" s="196" t="s">
        <v>45</v>
      </c>
      <c r="T2242" s="211">
        <v>4.8</v>
      </c>
      <c r="U2242" s="201">
        <v>45755</v>
      </c>
      <c r="W2242" s="200" t="s">
        <v>93</v>
      </c>
      <c r="X2242" s="196" t="s">
        <v>303</v>
      </c>
      <c r="AA2242" s="196" t="s">
        <v>12774</v>
      </c>
      <c r="AC2242" s="200">
        <v>0</v>
      </c>
      <c r="AD2242" s="200" t="s">
        <v>8250</v>
      </c>
      <c r="AE2242" s="203" t="s">
        <v>505</v>
      </c>
      <c r="AF2242" s="212">
        <v>100000</v>
      </c>
    </row>
    <row r="2243" spans="1:33" hidden="1" x14ac:dyDescent="0.25">
      <c r="A2243" s="209">
        <v>124152</v>
      </c>
      <c r="B2243" s="210">
        <v>3</v>
      </c>
      <c r="C2243" s="196" t="s">
        <v>85</v>
      </c>
      <c r="D2243" s="201">
        <v>42573</v>
      </c>
      <c r="E2243" s="196" t="s">
        <v>189</v>
      </c>
      <c r="F2243" s="201">
        <v>44622</v>
      </c>
      <c r="G2243" s="196" t="s">
        <v>537</v>
      </c>
      <c r="H2243" s="198" t="s">
        <v>538</v>
      </c>
      <c r="I2243" s="196" t="s">
        <v>539</v>
      </c>
      <c r="J2243" s="196" t="s">
        <v>299</v>
      </c>
      <c r="L2243" s="200" t="s">
        <v>300</v>
      </c>
      <c r="M2243" s="198" t="s">
        <v>542</v>
      </c>
      <c r="O2243" s="196" t="s">
        <v>40</v>
      </c>
      <c r="P2243" s="198" t="s">
        <v>166</v>
      </c>
      <c r="R2243" s="196" t="s">
        <v>39</v>
      </c>
      <c r="S2243" s="196" t="s">
        <v>45</v>
      </c>
      <c r="T2243" s="211">
        <v>0.01</v>
      </c>
      <c r="U2243" s="201">
        <v>45373</v>
      </c>
      <c r="W2243" s="200" t="s">
        <v>93</v>
      </c>
      <c r="X2243" s="196" t="s">
        <v>303</v>
      </c>
      <c r="Z2243" s="198" t="s">
        <v>543</v>
      </c>
      <c r="AA2243" s="196" t="s">
        <v>12775</v>
      </c>
      <c r="AC2243" s="200">
        <v>0</v>
      </c>
      <c r="AD2243" s="200" t="s">
        <v>8250</v>
      </c>
      <c r="AE2243" s="212">
        <v>40000</v>
      </c>
      <c r="AF2243" s="212">
        <v>40000</v>
      </c>
    </row>
    <row r="2244" spans="1:33" hidden="1" x14ac:dyDescent="0.25">
      <c r="A2244" s="209">
        <v>124154</v>
      </c>
      <c r="B2244" s="210">
        <v>4</v>
      </c>
      <c r="C2244" s="196" t="s">
        <v>85</v>
      </c>
      <c r="D2244" s="201">
        <v>42573</v>
      </c>
      <c r="E2244" s="196" t="s">
        <v>195</v>
      </c>
      <c r="F2244" s="201">
        <v>44684</v>
      </c>
      <c r="G2244" s="196" t="s">
        <v>666</v>
      </c>
      <c r="H2244" s="198" t="s">
        <v>863</v>
      </c>
      <c r="I2244" s="196" t="s">
        <v>1893</v>
      </c>
      <c r="J2244" s="196" t="s">
        <v>101</v>
      </c>
      <c r="L2244" s="200" t="s">
        <v>101</v>
      </c>
      <c r="M2244" s="198" t="s">
        <v>12776</v>
      </c>
      <c r="O2244" s="196" t="s">
        <v>40</v>
      </c>
      <c r="P2244" s="198" t="s">
        <v>166</v>
      </c>
      <c r="R2244" s="196" t="s">
        <v>39</v>
      </c>
      <c r="S2244" s="196" t="s">
        <v>45</v>
      </c>
      <c r="T2244" s="211">
        <v>0.13</v>
      </c>
      <c r="U2244" s="201">
        <v>45268</v>
      </c>
      <c r="W2244" s="200" t="s">
        <v>93</v>
      </c>
      <c r="X2244" s="196" t="s">
        <v>103</v>
      </c>
      <c r="Z2244" s="198" t="s">
        <v>12777</v>
      </c>
      <c r="AA2244" s="196" t="s">
        <v>12778</v>
      </c>
      <c r="AB2244" s="196" t="s">
        <v>12779</v>
      </c>
      <c r="AC2244" s="200">
        <v>0</v>
      </c>
      <c r="AD2244" s="200" t="s">
        <v>8231</v>
      </c>
      <c r="AE2244" s="203" t="s">
        <v>505</v>
      </c>
      <c r="AF2244" s="212">
        <v>86000</v>
      </c>
    </row>
    <row r="2245" spans="1:33" hidden="1" x14ac:dyDescent="0.25">
      <c r="A2245" s="209">
        <v>124154</v>
      </c>
      <c r="B2245" s="210">
        <v>4</v>
      </c>
      <c r="C2245" s="196" t="s">
        <v>85</v>
      </c>
      <c r="D2245" s="201">
        <v>42573</v>
      </c>
      <c r="E2245" s="196" t="s">
        <v>195</v>
      </c>
      <c r="F2245" s="201">
        <v>44684</v>
      </c>
      <c r="G2245" s="196" t="s">
        <v>666</v>
      </c>
      <c r="H2245" s="198" t="s">
        <v>863</v>
      </c>
      <c r="I2245" s="196" t="s">
        <v>1893</v>
      </c>
      <c r="J2245" s="196" t="s">
        <v>101</v>
      </c>
      <c r="L2245" s="200" t="s">
        <v>101</v>
      </c>
      <c r="M2245" s="198" t="s">
        <v>12776</v>
      </c>
      <c r="O2245" s="196" t="s">
        <v>40</v>
      </c>
      <c r="P2245" s="198" t="s">
        <v>166</v>
      </c>
      <c r="R2245" s="196" t="s">
        <v>39</v>
      </c>
      <c r="S2245" s="196" t="s">
        <v>45</v>
      </c>
      <c r="T2245" s="211">
        <v>0.13</v>
      </c>
      <c r="U2245" s="201">
        <v>45268</v>
      </c>
      <c r="W2245" s="200" t="s">
        <v>93</v>
      </c>
      <c r="X2245" s="196" t="s">
        <v>103</v>
      </c>
      <c r="Z2245" s="198" t="s">
        <v>12777</v>
      </c>
      <c r="AA2245" s="196" t="s">
        <v>12780</v>
      </c>
      <c r="AB2245" s="196" t="s">
        <v>12779</v>
      </c>
      <c r="AC2245" s="200">
        <v>1</v>
      </c>
      <c r="AD2245" s="200" t="s">
        <v>8231</v>
      </c>
      <c r="AE2245" s="203" t="s">
        <v>505</v>
      </c>
      <c r="AF2245" s="212">
        <v>445000</v>
      </c>
    </row>
    <row r="2246" spans="1:33" hidden="1" x14ac:dyDescent="0.25">
      <c r="A2246" s="209">
        <v>124159</v>
      </c>
      <c r="B2246" s="210">
        <v>4</v>
      </c>
      <c r="C2246" s="196" t="s">
        <v>85</v>
      </c>
      <c r="D2246" s="201">
        <v>42573</v>
      </c>
      <c r="E2246" s="196" t="s">
        <v>195</v>
      </c>
      <c r="F2246" s="201">
        <v>44181</v>
      </c>
      <c r="G2246" s="196" t="s">
        <v>1132</v>
      </c>
      <c r="H2246" s="198" t="s">
        <v>863</v>
      </c>
      <c r="I2246" s="196" t="s">
        <v>1893</v>
      </c>
      <c r="J2246" s="196" t="s">
        <v>101</v>
      </c>
      <c r="L2246" s="200" t="s">
        <v>101</v>
      </c>
      <c r="M2246" s="198" t="s">
        <v>12781</v>
      </c>
      <c r="O2246" s="196" t="s">
        <v>40</v>
      </c>
      <c r="P2246" s="198" t="s">
        <v>166</v>
      </c>
      <c r="R2246" s="196" t="s">
        <v>39</v>
      </c>
      <c r="S2246" s="196" t="s">
        <v>45</v>
      </c>
      <c r="T2246" s="211">
        <v>0.03</v>
      </c>
      <c r="U2246" s="201">
        <v>45268</v>
      </c>
      <c r="W2246" s="200" t="s">
        <v>93</v>
      </c>
      <c r="X2246" s="196" t="s">
        <v>103</v>
      </c>
      <c r="Z2246" s="198" t="s">
        <v>12782</v>
      </c>
      <c r="AA2246" s="196" t="s">
        <v>12783</v>
      </c>
      <c r="AB2246" s="196" t="s">
        <v>12784</v>
      </c>
      <c r="AC2246" s="200">
        <v>0</v>
      </c>
      <c r="AD2246" s="200" t="s">
        <v>8231</v>
      </c>
      <c r="AE2246" s="203" t="s">
        <v>505</v>
      </c>
      <c r="AF2246" s="212">
        <v>50000</v>
      </c>
    </row>
    <row r="2247" spans="1:33" hidden="1" x14ac:dyDescent="0.25">
      <c r="A2247" s="209">
        <v>124159</v>
      </c>
      <c r="B2247" s="210">
        <v>4</v>
      </c>
      <c r="C2247" s="196" t="s">
        <v>85</v>
      </c>
      <c r="D2247" s="201">
        <v>42573</v>
      </c>
      <c r="E2247" s="196" t="s">
        <v>195</v>
      </c>
      <c r="F2247" s="201">
        <v>44181</v>
      </c>
      <c r="G2247" s="196" t="s">
        <v>1132</v>
      </c>
      <c r="H2247" s="198" t="s">
        <v>863</v>
      </c>
      <c r="I2247" s="196" t="s">
        <v>1893</v>
      </c>
      <c r="J2247" s="196" t="s">
        <v>101</v>
      </c>
      <c r="L2247" s="200" t="s">
        <v>101</v>
      </c>
      <c r="M2247" s="198" t="s">
        <v>12781</v>
      </c>
      <c r="O2247" s="196" t="s">
        <v>40</v>
      </c>
      <c r="P2247" s="198" t="s">
        <v>166</v>
      </c>
      <c r="R2247" s="196" t="s">
        <v>39</v>
      </c>
      <c r="S2247" s="196" t="s">
        <v>45</v>
      </c>
      <c r="T2247" s="211">
        <v>0.03</v>
      </c>
      <c r="U2247" s="201">
        <v>45268</v>
      </c>
      <c r="W2247" s="200" t="s">
        <v>93</v>
      </c>
      <c r="X2247" s="196" t="s">
        <v>103</v>
      </c>
      <c r="Z2247" s="198" t="s">
        <v>12782</v>
      </c>
      <c r="AA2247" s="196" t="s">
        <v>12785</v>
      </c>
      <c r="AB2247" s="196" t="s">
        <v>12784</v>
      </c>
      <c r="AC2247" s="200">
        <v>1</v>
      </c>
      <c r="AD2247" s="200" t="s">
        <v>8231</v>
      </c>
      <c r="AE2247" s="203" t="s">
        <v>505</v>
      </c>
      <c r="AF2247" s="212">
        <v>85000</v>
      </c>
    </row>
    <row r="2248" spans="1:33" hidden="1" x14ac:dyDescent="0.25">
      <c r="A2248" s="209">
        <v>124160</v>
      </c>
      <c r="B2248" s="210">
        <v>4</v>
      </c>
      <c r="C2248" s="196" t="s">
        <v>85</v>
      </c>
      <c r="D2248" s="201">
        <v>42573</v>
      </c>
      <c r="E2248" s="196" t="s">
        <v>195</v>
      </c>
      <c r="F2248" s="201">
        <v>44435</v>
      </c>
      <c r="G2248" s="196" t="s">
        <v>1132</v>
      </c>
      <c r="H2248" s="198" t="s">
        <v>863</v>
      </c>
      <c r="I2248" s="196" t="s">
        <v>3647</v>
      </c>
      <c r="J2248" s="196" t="s">
        <v>101</v>
      </c>
      <c r="L2248" s="200" t="s">
        <v>101</v>
      </c>
      <c r="M2248" s="198" t="s">
        <v>3648</v>
      </c>
      <c r="N2248" s="198" t="s">
        <v>1783</v>
      </c>
      <c r="O2248" s="196" t="s">
        <v>553</v>
      </c>
      <c r="P2248" s="198" t="s">
        <v>1783</v>
      </c>
      <c r="R2248" s="196" t="s">
        <v>47</v>
      </c>
      <c r="S2248" s="196" t="s">
        <v>45</v>
      </c>
      <c r="T2248" s="211">
        <v>0.3</v>
      </c>
      <c r="U2248" s="201">
        <v>45576</v>
      </c>
      <c r="W2248" s="200" t="s">
        <v>93</v>
      </c>
      <c r="X2248" s="196" t="s">
        <v>103</v>
      </c>
      <c r="AA2248" s="196" t="s">
        <v>12786</v>
      </c>
      <c r="AC2248" s="200">
        <v>0</v>
      </c>
      <c r="AD2248" s="200" t="s">
        <v>8250</v>
      </c>
      <c r="AE2248" s="212">
        <v>38900</v>
      </c>
      <c r="AF2248" s="212">
        <v>138900</v>
      </c>
    </row>
    <row r="2249" spans="1:33" hidden="1" x14ac:dyDescent="0.25">
      <c r="A2249" s="209">
        <v>124161</v>
      </c>
      <c r="B2249" s="210">
        <v>1</v>
      </c>
      <c r="C2249" s="196" t="s">
        <v>85</v>
      </c>
      <c r="D2249" s="201">
        <v>42573</v>
      </c>
      <c r="E2249" s="196" t="s">
        <v>247</v>
      </c>
      <c r="F2249" s="201">
        <v>44659</v>
      </c>
      <c r="G2249" s="196" t="s">
        <v>148</v>
      </c>
      <c r="H2249" s="198" t="s">
        <v>248</v>
      </c>
      <c r="I2249" s="196" t="s">
        <v>1055</v>
      </c>
      <c r="K2249" s="196" t="s">
        <v>1056</v>
      </c>
      <c r="L2249" s="200" t="s">
        <v>183</v>
      </c>
      <c r="M2249" s="198" t="s">
        <v>1057</v>
      </c>
      <c r="O2249" s="196" t="s">
        <v>40</v>
      </c>
      <c r="P2249" s="198" t="s">
        <v>166</v>
      </c>
      <c r="R2249" s="196" t="s">
        <v>39</v>
      </c>
      <c r="S2249" s="196" t="s">
        <v>45</v>
      </c>
      <c r="T2249" s="211">
        <v>0.05</v>
      </c>
      <c r="U2249" s="201">
        <v>45100</v>
      </c>
      <c r="W2249" s="200" t="s">
        <v>93</v>
      </c>
      <c r="X2249" s="196" t="s">
        <v>1058</v>
      </c>
      <c r="Z2249" s="198" t="s">
        <v>1059</v>
      </c>
      <c r="AA2249" s="196" t="s">
        <v>12787</v>
      </c>
      <c r="AC2249" s="200">
        <v>0</v>
      </c>
      <c r="AD2249" s="200" t="s">
        <v>8250</v>
      </c>
      <c r="AE2249" s="212">
        <v>25322.77</v>
      </c>
      <c r="AF2249" s="212">
        <v>180086.41</v>
      </c>
    </row>
    <row r="2250" spans="1:33" hidden="1" x14ac:dyDescent="0.25">
      <c r="A2250" s="209">
        <v>124161</v>
      </c>
      <c r="B2250" s="210">
        <v>1</v>
      </c>
      <c r="C2250" s="196" t="s">
        <v>85</v>
      </c>
      <c r="D2250" s="201">
        <v>42573</v>
      </c>
      <c r="E2250" s="196" t="s">
        <v>247</v>
      </c>
      <c r="F2250" s="201">
        <v>44659</v>
      </c>
      <c r="G2250" s="196" t="s">
        <v>148</v>
      </c>
      <c r="H2250" s="198" t="s">
        <v>248</v>
      </c>
      <c r="I2250" s="196" t="s">
        <v>1055</v>
      </c>
      <c r="K2250" s="196" t="s">
        <v>1056</v>
      </c>
      <c r="L2250" s="200" t="s">
        <v>183</v>
      </c>
      <c r="M2250" s="198" t="s">
        <v>1057</v>
      </c>
      <c r="O2250" s="196" t="s">
        <v>40</v>
      </c>
      <c r="P2250" s="198" t="s">
        <v>166</v>
      </c>
      <c r="R2250" s="196" t="s">
        <v>39</v>
      </c>
      <c r="S2250" s="196" t="s">
        <v>45</v>
      </c>
      <c r="T2250" s="211">
        <v>0.05</v>
      </c>
      <c r="U2250" s="201">
        <v>45100</v>
      </c>
      <c r="W2250" s="200" t="s">
        <v>93</v>
      </c>
      <c r="X2250" s="196" t="s">
        <v>1058</v>
      </c>
      <c r="Z2250" s="198" t="s">
        <v>1059</v>
      </c>
      <c r="AA2250" s="196" t="s">
        <v>12788</v>
      </c>
      <c r="AC2250" s="200">
        <v>1</v>
      </c>
      <c r="AD2250" s="200" t="s">
        <v>8250</v>
      </c>
      <c r="AE2250" s="203" t="s">
        <v>505</v>
      </c>
      <c r="AF2250" s="212">
        <v>127325</v>
      </c>
    </row>
    <row r="2251" spans="1:33" hidden="1" x14ac:dyDescent="0.25">
      <c r="A2251" s="209">
        <v>124161</v>
      </c>
      <c r="B2251" s="210">
        <v>1</v>
      </c>
      <c r="C2251" s="196" t="s">
        <v>85</v>
      </c>
      <c r="D2251" s="201">
        <v>42573</v>
      </c>
      <c r="E2251" s="196" t="s">
        <v>247</v>
      </c>
      <c r="F2251" s="201">
        <v>44659</v>
      </c>
      <c r="G2251" s="196" t="s">
        <v>148</v>
      </c>
      <c r="H2251" s="198" t="s">
        <v>248</v>
      </c>
      <c r="I2251" s="196" t="s">
        <v>1055</v>
      </c>
      <c r="K2251" s="196" t="s">
        <v>1056</v>
      </c>
      <c r="L2251" s="200" t="s">
        <v>183</v>
      </c>
      <c r="M2251" s="198" t="s">
        <v>1057</v>
      </c>
      <c r="O2251" s="196" t="s">
        <v>40</v>
      </c>
      <c r="P2251" s="198" t="s">
        <v>166</v>
      </c>
      <c r="R2251" s="196" t="s">
        <v>39</v>
      </c>
      <c r="S2251" s="196" t="s">
        <v>45</v>
      </c>
      <c r="T2251" s="211">
        <v>0.05</v>
      </c>
      <c r="U2251" s="201">
        <v>45100</v>
      </c>
      <c r="W2251" s="200" t="s">
        <v>93</v>
      </c>
      <c r="X2251" s="196" t="s">
        <v>1058</v>
      </c>
      <c r="Z2251" s="198" t="s">
        <v>1059</v>
      </c>
      <c r="AA2251" s="196" t="s">
        <v>12789</v>
      </c>
      <c r="AC2251" s="200">
        <v>2</v>
      </c>
      <c r="AD2251" s="200" t="s">
        <v>8250</v>
      </c>
      <c r="AE2251" s="212">
        <v>351943.04</v>
      </c>
      <c r="AF2251" s="212">
        <v>351943.04</v>
      </c>
    </row>
    <row r="2252" spans="1:33" hidden="1" x14ac:dyDescent="0.25">
      <c r="A2252" s="209">
        <v>124165</v>
      </c>
      <c r="B2252" s="210">
        <v>3</v>
      </c>
      <c r="C2252" s="196" t="s">
        <v>85</v>
      </c>
      <c r="D2252" s="201">
        <v>42573</v>
      </c>
      <c r="E2252" s="196" t="s">
        <v>189</v>
      </c>
      <c r="F2252" s="201">
        <v>44272</v>
      </c>
      <c r="G2252" s="196" t="s">
        <v>143</v>
      </c>
      <c r="H2252" s="198" t="s">
        <v>538</v>
      </c>
      <c r="I2252" s="196" t="s">
        <v>539</v>
      </c>
      <c r="J2252" s="196" t="s">
        <v>299</v>
      </c>
      <c r="L2252" s="200" t="s">
        <v>300</v>
      </c>
      <c r="M2252" s="198" t="s">
        <v>12790</v>
      </c>
      <c r="N2252" s="198" t="s">
        <v>2430</v>
      </c>
      <c r="O2252" s="196" t="s">
        <v>553</v>
      </c>
      <c r="P2252" s="198" t="s">
        <v>2430</v>
      </c>
      <c r="R2252" s="196" t="s">
        <v>47</v>
      </c>
      <c r="S2252" s="196" t="s">
        <v>45</v>
      </c>
      <c r="T2252" s="211">
        <v>0.6</v>
      </c>
      <c r="W2252" s="200" t="s">
        <v>93</v>
      </c>
      <c r="X2252" s="196" t="s">
        <v>303</v>
      </c>
      <c r="AA2252" s="196" t="s">
        <v>12791</v>
      </c>
      <c r="AC2252" s="200">
        <v>0</v>
      </c>
      <c r="AD2252" s="200" t="s">
        <v>8250</v>
      </c>
      <c r="AE2252" s="203" t="s">
        <v>505</v>
      </c>
      <c r="AF2252" s="212">
        <v>350000</v>
      </c>
    </row>
    <row r="2253" spans="1:33" hidden="1" x14ac:dyDescent="0.25">
      <c r="A2253" s="209">
        <v>124165.01</v>
      </c>
      <c r="B2253" s="210">
        <v>3</v>
      </c>
      <c r="C2253" s="196" t="s">
        <v>85</v>
      </c>
      <c r="D2253" s="201">
        <v>43852</v>
      </c>
      <c r="E2253" s="196" t="s">
        <v>143</v>
      </c>
      <c r="F2253" s="201">
        <v>44229</v>
      </c>
      <c r="G2253" s="196" t="s">
        <v>152</v>
      </c>
      <c r="H2253" s="198" t="s">
        <v>538</v>
      </c>
      <c r="I2253" s="196" t="s">
        <v>539</v>
      </c>
      <c r="J2253" s="196" t="s">
        <v>299</v>
      </c>
      <c r="L2253" s="200" t="s">
        <v>300</v>
      </c>
      <c r="M2253" s="198" t="s">
        <v>12792</v>
      </c>
      <c r="N2253" s="198" t="s">
        <v>12793</v>
      </c>
      <c r="O2253" s="196" t="s">
        <v>553</v>
      </c>
      <c r="P2253" s="198" t="s">
        <v>2430</v>
      </c>
      <c r="R2253" s="196" t="s">
        <v>47</v>
      </c>
      <c r="S2253" s="196" t="s">
        <v>45</v>
      </c>
      <c r="T2253" s="211">
        <v>0.64</v>
      </c>
      <c r="U2253" s="201">
        <v>45632</v>
      </c>
      <c r="W2253" s="200" t="s">
        <v>93</v>
      </c>
      <c r="X2253" s="196" t="s">
        <v>303</v>
      </c>
      <c r="AA2253" s="196" t="s">
        <v>12794</v>
      </c>
      <c r="AB2253" s="196" t="s">
        <v>12795</v>
      </c>
      <c r="AC2253" s="200">
        <v>0</v>
      </c>
      <c r="AD2253" s="200" t="s">
        <v>8231</v>
      </c>
      <c r="AE2253" s="203" t="s">
        <v>505</v>
      </c>
      <c r="AF2253" s="212">
        <v>140000</v>
      </c>
    </row>
    <row r="2254" spans="1:33" hidden="1" x14ac:dyDescent="0.25">
      <c r="A2254" s="209">
        <v>124165.02</v>
      </c>
      <c r="B2254" s="210">
        <v>3</v>
      </c>
      <c r="C2254" s="196" t="s">
        <v>85</v>
      </c>
      <c r="D2254" s="201">
        <v>43852</v>
      </c>
      <c r="E2254" s="196" t="s">
        <v>143</v>
      </c>
      <c r="F2254" s="201">
        <v>44705</v>
      </c>
      <c r="G2254" s="196" t="s">
        <v>241</v>
      </c>
      <c r="H2254" s="198" t="s">
        <v>538</v>
      </c>
      <c r="I2254" s="196" t="s">
        <v>539</v>
      </c>
      <c r="J2254" s="196" t="s">
        <v>299</v>
      </c>
      <c r="L2254" s="200" t="s">
        <v>300</v>
      </c>
      <c r="M2254" s="198" t="s">
        <v>12796</v>
      </c>
      <c r="N2254" s="198" t="s">
        <v>12793</v>
      </c>
      <c r="O2254" s="196" t="s">
        <v>553</v>
      </c>
      <c r="P2254" s="198" t="s">
        <v>2430</v>
      </c>
      <c r="R2254" s="196" t="s">
        <v>47</v>
      </c>
      <c r="S2254" s="196" t="s">
        <v>45</v>
      </c>
      <c r="T2254" s="211">
        <v>0.44500000000000001</v>
      </c>
      <c r="U2254" s="201">
        <v>45520</v>
      </c>
      <c r="W2254" s="200" t="s">
        <v>93</v>
      </c>
      <c r="X2254" s="196" t="s">
        <v>303</v>
      </c>
      <c r="AA2254" s="196" t="s">
        <v>12797</v>
      </c>
      <c r="AB2254" s="196" t="s">
        <v>12798</v>
      </c>
      <c r="AC2254" s="200">
        <v>0</v>
      </c>
      <c r="AD2254" s="200" t="s">
        <v>8231</v>
      </c>
      <c r="AE2254" s="203" t="s">
        <v>505</v>
      </c>
      <c r="AF2254" s="212">
        <v>210000</v>
      </c>
    </row>
    <row r="2255" spans="1:33" hidden="1" x14ac:dyDescent="0.25">
      <c r="A2255" s="209">
        <v>124165.03</v>
      </c>
      <c r="B2255" s="210">
        <v>3</v>
      </c>
      <c r="C2255" s="196" t="s">
        <v>85</v>
      </c>
      <c r="D2255" s="201">
        <v>43852</v>
      </c>
      <c r="E2255" s="196" t="s">
        <v>143</v>
      </c>
      <c r="F2255" s="201">
        <v>44229</v>
      </c>
      <c r="G2255" s="196" t="s">
        <v>152</v>
      </c>
      <c r="H2255" s="198" t="s">
        <v>538</v>
      </c>
      <c r="I2255" s="196" t="s">
        <v>539</v>
      </c>
      <c r="J2255" s="196" t="s">
        <v>299</v>
      </c>
      <c r="L2255" s="200" t="s">
        <v>300</v>
      </c>
      <c r="M2255" s="198" t="s">
        <v>12799</v>
      </c>
      <c r="N2255" s="198" t="s">
        <v>12793</v>
      </c>
      <c r="O2255" s="196" t="s">
        <v>553</v>
      </c>
      <c r="P2255" s="198" t="s">
        <v>2430</v>
      </c>
      <c r="R2255" s="196" t="s">
        <v>47</v>
      </c>
      <c r="S2255" s="196" t="s">
        <v>45</v>
      </c>
      <c r="T2255" s="211">
        <v>0.38</v>
      </c>
      <c r="U2255" s="201">
        <v>45695</v>
      </c>
      <c r="W2255" s="200" t="s">
        <v>93</v>
      </c>
      <c r="X2255" s="196" t="s">
        <v>303</v>
      </c>
      <c r="AA2255" s="196" t="s">
        <v>12800</v>
      </c>
      <c r="AB2255" s="196" t="s">
        <v>12801</v>
      </c>
      <c r="AC2255" s="200">
        <v>0</v>
      </c>
      <c r="AD2255" s="200" t="s">
        <v>8231</v>
      </c>
      <c r="AE2255" s="203" t="s">
        <v>505</v>
      </c>
      <c r="AF2255" s="212">
        <v>840000</v>
      </c>
    </row>
    <row r="2256" spans="1:33" hidden="1" x14ac:dyDescent="0.25">
      <c r="A2256" s="209">
        <v>124169</v>
      </c>
      <c r="B2256" s="210">
        <v>3</v>
      </c>
      <c r="C2256" s="196" t="s">
        <v>85</v>
      </c>
      <c r="D2256" s="201">
        <v>42573</v>
      </c>
      <c r="E2256" s="196" t="s">
        <v>189</v>
      </c>
      <c r="F2256" s="201">
        <v>44067</v>
      </c>
      <c r="G2256" s="196" t="s">
        <v>143</v>
      </c>
      <c r="H2256" s="198" t="s">
        <v>538</v>
      </c>
      <c r="I2256" s="196" t="s">
        <v>539</v>
      </c>
      <c r="J2256" s="196" t="s">
        <v>299</v>
      </c>
      <c r="L2256" s="200" t="s">
        <v>300</v>
      </c>
      <c r="M2256" s="198" t="s">
        <v>12802</v>
      </c>
      <c r="N2256" s="198" t="s">
        <v>12803</v>
      </c>
      <c r="O2256" s="196" t="s">
        <v>553</v>
      </c>
      <c r="P2256" s="198" t="s">
        <v>1936</v>
      </c>
      <c r="R2256" s="196" t="s">
        <v>47</v>
      </c>
      <c r="S2256" s="196" t="s">
        <v>45</v>
      </c>
      <c r="T2256" s="211">
        <v>0.36</v>
      </c>
      <c r="U2256" s="201">
        <v>46724</v>
      </c>
      <c r="W2256" s="200" t="s">
        <v>93</v>
      </c>
      <c r="X2256" s="196" t="s">
        <v>303</v>
      </c>
      <c r="AA2256" s="196" t="s">
        <v>12804</v>
      </c>
      <c r="AC2256" s="200">
        <v>0</v>
      </c>
      <c r="AD2256" s="200" t="s">
        <v>8250</v>
      </c>
      <c r="AE2256" s="203" t="s">
        <v>505</v>
      </c>
      <c r="AF2256" s="212">
        <v>100000</v>
      </c>
    </row>
    <row r="2257" spans="1:32" hidden="1" x14ac:dyDescent="0.25">
      <c r="A2257" s="209">
        <v>124172</v>
      </c>
      <c r="B2257" s="210">
        <v>1</v>
      </c>
      <c r="C2257" s="196" t="s">
        <v>85</v>
      </c>
      <c r="D2257" s="201">
        <v>42573</v>
      </c>
      <c r="E2257" s="196" t="s">
        <v>247</v>
      </c>
      <c r="F2257" s="201">
        <v>44719</v>
      </c>
      <c r="G2257" s="196" t="s">
        <v>253</v>
      </c>
      <c r="H2257" s="198" t="s">
        <v>248</v>
      </c>
      <c r="I2257" s="196" t="s">
        <v>249</v>
      </c>
      <c r="K2257" s="196" t="s">
        <v>250</v>
      </c>
      <c r="L2257" s="200" t="s">
        <v>183</v>
      </c>
      <c r="M2257" s="198" t="s">
        <v>251</v>
      </c>
      <c r="O2257" s="196" t="s">
        <v>40</v>
      </c>
      <c r="P2257" s="198" t="s">
        <v>166</v>
      </c>
      <c r="R2257" s="196" t="s">
        <v>39</v>
      </c>
      <c r="S2257" s="196" t="s">
        <v>45</v>
      </c>
      <c r="T2257" s="211">
        <v>0.01</v>
      </c>
      <c r="W2257" s="200" t="s">
        <v>93</v>
      </c>
      <c r="X2257" s="196" t="s">
        <v>186</v>
      </c>
      <c r="Z2257" s="198" t="s">
        <v>252</v>
      </c>
      <c r="AA2257" s="196" t="s">
        <v>12805</v>
      </c>
      <c r="AC2257" s="200">
        <v>0</v>
      </c>
      <c r="AD2257" s="200" t="s">
        <v>8250</v>
      </c>
      <c r="AE2257" s="212">
        <v>20000</v>
      </c>
      <c r="AF2257" s="212">
        <v>20000</v>
      </c>
    </row>
    <row r="2258" spans="1:32" hidden="1" x14ac:dyDescent="0.25">
      <c r="A2258" s="209">
        <v>124173</v>
      </c>
      <c r="B2258" s="210">
        <v>3</v>
      </c>
      <c r="C2258" s="196" t="s">
        <v>85</v>
      </c>
      <c r="D2258" s="201">
        <v>42573</v>
      </c>
      <c r="E2258" s="196" t="s">
        <v>189</v>
      </c>
      <c r="F2258" s="201">
        <v>44459</v>
      </c>
      <c r="G2258" s="196" t="s">
        <v>152</v>
      </c>
      <c r="H2258" s="198" t="s">
        <v>538</v>
      </c>
      <c r="I2258" s="196" t="s">
        <v>539</v>
      </c>
      <c r="J2258" s="196" t="s">
        <v>299</v>
      </c>
      <c r="L2258" s="200" t="s">
        <v>300</v>
      </c>
      <c r="M2258" s="198" t="s">
        <v>12806</v>
      </c>
      <c r="N2258" s="198" t="s">
        <v>1783</v>
      </c>
      <c r="O2258" s="196" t="s">
        <v>553</v>
      </c>
      <c r="P2258" s="198" t="s">
        <v>1783</v>
      </c>
      <c r="R2258" s="196" t="s">
        <v>47</v>
      </c>
      <c r="S2258" s="196" t="s">
        <v>45</v>
      </c>
      <c r="T2258" s="211">
        <v>1</v>
      </c>
      <c r="U2258" s="201">
        <v>45695</v>
      </c>
      <c r="W2258" s="200" t="s">
        <v>93</v>
      </c>
      <c r="X2258" s="196" t="s">
        <v>303</v>
      </c>
      <c r="AA2258" s="196" t="s">
        <v>12807</v>
      </c>
      <c r="AC2258" s="200">
        <v>0</v>
      </c>
      <c r="AD2258" s="200" t="s">
        <v>8250</v>
      </c>
      <c r="AE2258" s="203" t="s">
        <v>505</v>
      </c>
      <c r="AF2258" s="212">
        <v>250000</v>
      </c>
    </row>
    <row r="2259" spans="1:32" hidden="1" x14ac:dyDescent="0.25">
      <c r="A2259" s="209">
        <v>124174</v>
      </c>
      <c r="B2259" s="210">
        <v>1</v>
      </c>
      <c r="C2259" s="196" t="s">
        <v>122</v>
      </c>
      <c r="D2259" s="201">
        <v>42573</v>
      </c>
      <c r="E2259" s="196" t="s">
        <v>247</v>
      </c>
      <c r="F2259" s="201">
        <v>44410</v>
      </c>
      <c r="G2259" s="196" t="s">
        <v>253</v>
      </c>
      <c r="H2259" s="198" t="s">
        <v>248</v>
      </c>
      <c r="I2259" s="196" t="s">
        <v>1061</v>
      </c>
      <c r="K2259" s="196" t="s">
        <v>949</v>
      </c>
      <c r="L2259" s="200" t="s">
        <v>183</v>
      </c>
      <c r="M2259" s="198" t="s">
        <v>1062</v>
      </c>
      <c r="O2259" s="196" t="s">
        <v>271</v>
      </c>
      <c r="P2259" s="198" t="s">
        <v>166</v>
      </c>
      <c r="R2259" s="196" t="s">
        <v>39</v>
      </c>
      <c r="S2259" s="196" t="s">
        <v>45</v>
      </c>
      <c r="T2259" s="211">
        <v>0.01</v>
      </c>
      <c r="W2259" s="200" t="s">
        <v>93</v>
      </c>
      <c r="X2259" s="196" t="s">
        <v>186</v>
      </c>
      <c r="Z2259" s="198" t="s">
        <v>1063</v>
      </c>
      <c r="AA2259" s="196" t="s">
        <v>12808</v>
      </c>
      <c r="AC2259" s="200">
        <v>3</v>
      </c>
      <c r="AD2259" s="200" t="s">
        <v>8250</v>
      </c>
      <c r="AE2259" s="212">
        <v>1364515.45</v>
      </c>
      <c r="AF2259" s="212">
        <v>1364515.45</v>
      </c>
    </row>
    <row r="2260" spans="1:32" hidden="1" x14ac:dyDescent="0.25">
      <c r="A2260" s="209">
        <v>124175</v>
      </c>
      <c r="B2260" s="210">
        <v>4</v>
      </c>
      <c r="C2260" s="196" t="s">
        <v>85</v>
      </c>
      <c r="D2260" s="201">
        <v>42573</v>
      </c>
      <c r="E2260" s="196" t="s">
        <v>195</v>
      </c>
      <c r="F2260" s="201">
        <v>44700</v>
      </c>
      <c r="G2260" s="196" t="s">
        <v>253</v>
      </c>
      <c r="H2260" s="198" t="s">
        <v>254</v>
      </c>
      <c r="I2260" s="196" t="s">
        <v>255</v>
      </c>
      <c r="K2260" s="196" t="s">
        <v>256</v>
      </c>
      <c r="L2260" s="200" t="s">
        <v>183</v>
      </c>
      <c r="M2260" s="198" t="s">
        <v>257</v>
      </c>
      <c r="O2260" s="196" t="s">
        <v>40</v>
      </c>
      <c r="P2260" s="198" t="s">
        <v>166</v>
      </c>
      <c r="R2260" s="196" t="s">
        <v>39</v>
      </c>
      <c r="S2260" s="196" t="s">
        <v>45</v>
      </c>
      <c r="T2260" s="211">
        <v>0.01</v>
      </c>
      <c r="W2260" s="200" t="s">
        <v>93</v>
      </c>
      <c r="X2260" s="196" t="s">
        <v>186</v>
      </c>
      <c r="Z2260" s="198" t="s">
        <v>258</v>
      </c>
      <c r="AA2260" s="196" t="s">
        <v>12809</v>
      </c>
      <c r="AC2260" s="200">
        <v>3</v>
      </c>
      <c r="AD2260" s="200" t="s">
        <v>8250</v>
      </c>
      <c r="AE2260" s="212">
        <v>489022.57</v>
      </c>
      <c r="AF2260" s="212">
        <v>489022.57</v>
      </c>
    </row>
    <row r="2261" spans="1:32" hidden="1" x14ac:dyDescent="0.25">
      <c r="A2261" s="209">
        <v>124177</v>
      </c>
      <c r="B2261" s="210">
        <v>3</v>
      </c>
      <c r="C2261" s="196" t="s">
        <v>85</v>
      </c>
      <c r="D2261" s="201">
        <v>42573</v>
      </c>
      <c r="E2261" s="196" t="s">
        <v>189</v>
      </c>
      <c r="F2261" s="201">
        <v>44650</v>
      </c>
      <c r="G2261" s="196" t="s">
        <v>152</v>
      </c>
      <c r="H2261" s="198" t="s">
        <v>538</v>
      </c>
      <c r="I2261" s="196" t="s">
        <v>539</v>
      </c>
      <c r="J2261" s="196" t="s">
        <v>299</v>
      </c>
      <c r="L2261" s="200" t="s">
        <v>300</v>
      </c>
      <c r="M2261" s="198" t="s">
        <v>3728</v>
      </c>
      <c r="N2261" s="198" t="s">
        <v>3729</v>
      </c>
      <c r="O2261" s="196" t="s">
        <v>553</v>
      </c>
      <c r="P2261" s="198" t="s">
        <v>1783</v>
      </c>
      <c r="R2261" s="196" t="s">
        <v>47</v>
      </c>
      <c r="S2261" s="196" t="s">
        <v>45</v>
      </c>
      <c r="T2261" s="211">
        <v>4.26</v>
      </c>
      <c r="U2261" s="201">
        <v>45632</v>
      </c>
      <c r="W2261" s="200" t="s">
        <v>93</v>
      </c>
      <c r="X2261" s="196" t="s">
        <v>303</v>
      </c>
      <c r="AA2261" s="196" t="s">
        <v>12810</v>
      </c>
      <c r="AC2261" s="200">
        <v>0</v>
      </c>
      <c r="AD2261" s="200" t="s">
        <v>8250</v>
      </c>
      <c r="AE2261" s="212">
        <v>55500</v>
      </c>
      <c r="AF2261" s="212">
        <v>85500</v>
      </c>
    </row>
    <row r="2262" spans="1:32" hidden="1" x14ac:dyDescent="0.25">
      <c r="A2262" s="209">
        <v>124178</v>
      </c>
      <c r="B2262" s="210">
        <v>4</v>
      </c>
      <c r="C2262" s="196" t="s">
        <v>114</v>
      </c>
      <c r="D2262" s="201">
        <v>42573</v>
      </c>
      <c r="E2262" s="196" t="s">
        <v>195</v>
      </c>
      <c r="F2262" s="201">
        <v>44278</v>
      </c>
      <c r="G2262" s="196" t="s">
        <v>228</v>
      </c>
      <c r="H2262" s="198" t="s">
        <v>254</v>
      </c>
      <c r="I2262" s="196" t="s">
        <v>12811</v>
      </c>
      <c r="K2262" s="196" t="s">
        <v>12812</v>
      </c>
      <c r="L2262" s="200" t="s">
        <v>183</v>
      </c>
      <c r="M2262" s="198" t="s">
        <v>12813</v>
      </c>
      <c r="O2262" s="196" t="s">
        <v>271</v>
      </c>
      <c r="P2262" s="198" t="s">
        <v>166</v>
      </c>
      <c r="R2262" s="196" t="s">
        <v>39</v>
      </c>
      <c r="S2262" s="196" t="s">
        <v>45</v>
      </c>
      <c r="T2262" s="211">
        <v>0.01</v>
      </c>
      <c r="W2262" s="200" t="s">
        <v>93</v>
      </c>
      <c r="X2262" s="196" t="s">
        <v>186</v>
      </c>
      <c r="Z2262" s="198" t="s">
        <v>12814</v>
      </c>
      <c r="AA2262" s="196" t="s">
        <v>12815</v>
      </c>
      <c r="AC2262" s="200">
        <v>3</v>
      </c>
      <c r="AD2262" s="200" t="s">
        <v>8250</v>
      </c>
      <c r="AE2262" s="203" t="s">
        <v>505</v>
      </c>
      <c r="AF2262" s="212">
        <v>405486.28</v>
      </c>
    </row>
    <row r="2263" spans="1:32" hidden="1" x14ac:dyDescent="0.25">
      <c r="A2263" s="209">
        <v>124180.01</v>
      </c>
      <c r="B2263" s="210">
        <v>3</v>
      </c>
      <c r="C2263" s="196" t="s">
        <v>85</v>
      </c>
      <c r="D2263" s="201">
        <v>44264</v>
      </c>
      <c r="E2263" s="196" t="s">
        <v>398</v>
      </c>
      <c r="F2263" s="201">
        <v>44279</v>
      </c>
      <c r="G2263" s="196" t="s">
        <v>152</v>
      </c>
      <c r="H2263" s="198" t="s">
        <v>538</v>
      </c>
      <c r="I2263" s="196" t="s">
        <v>477</v>
      </c>
      <c r="J2263" s="196" t="s">
        <v>299</v>
      </c>
      <c r="L2263" s="200" t="s">
        <v>300</v>
      </c>
      <c r="M2263" s="198" t="s">
        <v>12816</v>
      </c>
      <c r="O2263" s="196" t="s">
        <v>438</v>
      </c>
      <c r="P2263" s="198" t="s">
        <v>439</v>
      </c>
      <c r="R2263" s="196" t="s">
        <v>39</v>
      </c>
      <c r="S2263" s="196" t="s">
        <v>46</v>
      </c>
      <c r="T2263" s="211">
        <v>0</v>
      </c>
      <c r="W2263" s="200" t="s">
        <v>93</v>
      </c>
      <c r="X2263" s="196" t="s">
        <v>303</v>
      </c>
      <c r="Z2263" s="198" t="s">
        <v>12817</v>
      </c>
      <c r="AA2263" s="196" t="s">
        <v>12818</v>
      </c>
      <c r="AC2263" s="200">
        <v>3</v>
      </c>
      <c r="AD2263" s="200" t="s">
        <v>8274</v>
      </c>
      <c r="AE2263" s="203" t="s">
        <v>505</v>
      </c>
      <c r="AF2263" s="212">
        <v>245500</v>
      </c>
    </row>
    <row r="2264" spans="1:32" hidden="1" x14ac:dyDescent="0.25">
      <c r="A2264" s="209">
        <v>124181</v>
      </c>
      <c r="B2264" s="210">
        <v>4</v>
      </c>
      <c r="C2264" s="196" t="s">
        <v>85</v>
      </c>
      <c r="D2264" s="201">
        <v>42573</v>
      </c>
      <c r="E2264" s="196" t="s">
        <v>195</v>
      </c>
      <c r="F2264" s="201">
        <v>44718</v>
      </c>
      <c r="G2264" s="196" t="s">
        <v>253</v>
      </c>
      <c r="H2264" s="198" t="s">
        <v>483</v>
      </c>
      <c r="I2264" s="196" t="s">
        <v>1066</v>
      </c>
      <c r="K2264" s="196" t="s">
        <v>1067</v>
      </c>
      <c r="L2264" s="200" t="s">
        <v>183</v>
      </c>
      <c r="M2264" s="198" t="s">
        <v>1068</v>
      </c>
      <c r="O2264" s="196" t="s">
        <v>40</v>
      </c>
      <c r="P2264" s="198" t="s">
        <v>166</v>
      </c>
      <c r="R2264" s="196" t="s">
        <v>39</v>
      </c>
      <c r="S2264" s="196" t="s">
        <v>45</v>
      </c>
      <c r="T2264" s="211">
        <v>0.11</v>
      </c>
      <c r="W2264" s="200" t="s">
        <v>93</v>
      </c>
      <c r="X2264" s="196" t="s">
        <v>186</v>
      </c>
      <c r="Z2264" s="198" t="s">
        <v>1069</v>
      </c>
      <c r="AA2264" s="196" t="s">
        <v>12819</v>
      </c>
      <c r="AC2264" s="200">
        <v>0</v>
      </c>
      <c r="AD2264" s="200" t="s">
        <v>8250</v>
      </c>
      <c r="AE2264" s="212">
        <v>20000</v>
      </c>
      <c r="AF2264" s="212">
        <v>20000</v>
      </c>
    </row>
    <row r="2265" spans="1:32" hidden="1" x14ac:dyDescent="0.25">
      <c r="A2265" s="209">
        <v>124197</v>
      </c>
      <c r="B2265" s="210">
        <v>1</v>
      </c>
      <c r="C2265" s="196" t="s">
        <v>85</v>
      </c>
      <c r="D2265" s="201">
        <v>42576</v>
      </c>
      <c r="E2265" s="196" t="s">
        <v>247</v>
      </c>
      <c r="F2265" s="201">
        <v>44671</v>
      </c>
      <c r="G2265" s="196" t="s">
        <v>189</v>
      </c>
      <c r="H2265" s="198" t="s">
        <v>248</v>
      </c>
      <c r="I2265" s="196" t="s">
        <v>260</v>
      </c>
      <c r="K2265" s="196" t="s">
        <v>261</v>
      </c>
      <c r="L2265" s="200" t="s">
        <v>183</v>
      </c>
      <c r="M2265" s="198" t="s">
        <v>262</v>
      </c>
      <c r="O2265" s="196" t="s">
        <v>40</v>
      </c>
      <c r="P2265" s="198" t="s">
        <v>166</v>
      </c>
      <c r="R2265" s="196" t="s">
        <v>39</v>
      </c>
      <c r="S2265" s="196" t="s">
        <v>45</v>
      </c>
      <c r="T2265" s="211">
        <v>1.4999999999999999E-2</v>
      </c>
      <c r="W2265" s="200" t="s">
        <v>93</v>
      </c>
      <c r="X2265" s="196" t="s">
        <v>186</v>
      </c>
      <c r="Z2265" s="198" t="s">
        <v>263</v>
      </c>
      <c r="AA2265" s="196" t="s">
        <v>12820</v>
      </c>
      <c r="AC2265" s="200">
        <v>0</v>
      </c>
      <c r="AD2265" s="200" t="s">
        <v>8250</v>
      </c>
      <c r="AE2265" s="212">
        <v>20000</v>
      </c>
      <c r="AF2265" s="212">
        <v>20000</v>
      </c>
    </row>
    <row r="2266" spans="1:32" hidden="1" x14ac:dyDescent="0.25">
      <c r="A2266" s="209">
        <v>124199</v>
      </c>
      <c r="B2266" s="210">
        <v>1</v>
      </c>
      <c r="C2266" s="196" t="s">
        <v>85</v>
      </c>
      <c r="D2266" s="201">
        <v>42576</v>
      </c>
      <c r="E2266" s="196" t="s">
        <v>247</v>
      </c>
      <c r="F2266" s="201">
        <v>44718</v>
      </c>
      <c r="G2266" s="196" t="s">
        <v>253</v>
      </c>
      <c r="H2266" s="198" t="s">
        <v>248</v>
      </c>
      <c r="I2266" s="196" t="s">
        <v>1070</v>
      </c>
      <c r="K2266" s="196" t="s">
        <v>1071</v>
      </c>
      <c r="L2266" s="200" t="s">
        <v>183</v>
      </c>
      <c r="M2266" s="198" t="s">
        <v>1072</v>
      </c>
      <c r="O2266" s="196" t="s">
        <v>40</v>
      </c>
      <c r="P2266" s="198" t="s">
        <v>166</v>
      </c>
      <c r="R2266" s="196" t="s">
        <v>39</v>
      </c>
      <c r="S2266" s="196" t="s">
        <v>45</v>
      </c>
      <c r="T2266" s="211">
        <v>0.01</v>
      </c>
      <c r="W2266" s="200" t="s">
        <v>93</v>
      </c>
      <c r="X2266" s="196" t="s">
        <v>186</v>
      </c>
      <c r="Z2266" s="198" t="s">
        <v>1073</v>
      </c>
      <c r="AA2266" s="196" t="s">
        <v>12821</v>
      </c>
      <c r="AC2266" s="200">
        <v>0</v>
      </c>
      <c r="AD2266" s="200" t="s">
        <v>8250</v>
      </c>
      <c r="AE2266" s="212">
        <v>20000</v>
      </c>
      <c r="AF2266" s="212">
        <v>20000</v>
      </c>
    </row>
    <row r="2267" spans="1:32" hidden="1" x14ac:dyDescent="0.25">
      <c r="A2267" s="209">
        <v>124200</v>
      </c>
      <c r="B2267" s="210">
        <v>1</v>
      </c>
      <c r="C2267" s="196" t="s">
        <v>114</v>
      </c>
      <c r="D2267" s="201">
        <v>42576</v>
      </c>
      <c r="E2267" s="196" t="s">
        <v>247</v>
      </c>
      <c r="F2267" s="201">
        <v>44357</v>
      </c>
      <c r="G2267" s="196" t="s">
        <v>228</v>
      </c>
      <c r="H2267" s="198" t="s">
        <v>248</v>
      </c>
      <c r="I2267" s="196" t="s">
        <v>1074</v>
      </c>
      <c r="K2267" s="196" t="s">
        <v>1075</v>
      </c>
      <c r="L2267" s="200" t="s">
        <v>183</v>
      </c>
      <c r="M2267" s="198" t="s">
        <v>1076</v>
      </c>
      <c r="O2267" s="196" t="s">
        <v>271</v>
      </c>
      <c r="P2267" s="198" t="s">
        <v>166</v>
      </c>
      <c r="R2267" s="196" t="s">
        <v>39</v>
      </c>
      <c r="S2267" s="196" t="s">
        <v>45</v>
      </c>
      <c r="T2267" s="211">
        <v>0.01</v>
      </c>
      <c r="W2267" s="200" t="s">
        <v>93</v>
      </c>
      <c r="X2267" s="196" t="s">
        <v>186</v>
      </c>
      <c r="Z2267" s="198" t="s">
        <v>1077</v>
      </c>
      <c r="AA2267" s="196" t="s">
        <v>12822</v>
      </c>
      <c r="AC2267" s="200">
        <v>3</v>
      </c>
      <c r="AD2267" s="200" t="s">
        <v>8250</v>
      </c>
      <c r="AE2267" s="212">
        <v>6330.73</v>
      </c>
      <c r="AF2267" s="212">
        <v>919897.86</v>
      </c>
    </row>
    <row r="2268" spans="1:32" hidden="1" x14ac:dyDescent="0.25">
      <c r="A2268" s="209">
        <v>124202</v>
      </c>
      <c r="B2268" s="210">
        <v>1</v>
      </c>
      <c r="C2268" s="196" t="s">
        <v>85</v>
      </c>
      <c r="D2268" s="201">
        <v>42576</v>
      </c>
      <c r="E2268" s="196" t="s">
        <v>247</v>
      </c>
      <c r="F2268" s="201">
        <v>44671</v>
      </c>
      <c r="G2268" s="196" t="s">
        <v>189</v>
      </c>
      <c r="H2268" s="198" t="s">
        <v>248</v>
      </c>
      <c r="I2268" s="196" t="s">
        <v>264</v>
      </c>
      <c r="K2268" s="196" t="s">
        <v>265</v>
      </c>
      <c r="L2268" s="200" t="s">
        <v>183</v>
      </c>
      <c r="M2268" s="198" t="s">
        <v>266</v>
      </c>
      <c r="O2268" s="196" t="s">
        <v>40</v>
      </c>
      <c r="P2268" s="198" t="s">
        <v>166</v>
      </c>
      <c r="R2268" s="196" t="s">
        <v>39</v>
      </c>
      <c r="S2268" s="196" t="s">
        <v>45</v>
      </c>
      <c r="T2268" s="211">
        <v>0.01</v>
      </c>
      <c r="W2268" s="200" t="s">
        <v>93</v>
      </c>
      <c r="X2268" s="196" t="s">
        <v>186</v>
      </c>
      <c r="Z2268" s="198" t="s">
        <v>267</v>
      </c>
      <c r="AA2268" s="196" t="s">
        <v>12823</v>
      </c>
      <c r="AC2268" s="200">
        <v>0</v>
      </c>
      <c r="AD2268" s="200" t="s">
        <v>8250</v>
      </c>
      <c r="AE2268" s="212">
        <v>20000</v>
      </c>
      <c r="AF2268" s="212">
        <v>20000</v>
      </c>
    </row>
    <row r="2269" spans="1:32" hidden="1" x14ac:dyDescent="0.25">
      <c r="A2269" s="209">
        <v>124203</v>
      </c>
      <c r="B2269" s="210">
        <v>4</v>
      </c>
      <c r="C2269" s="196" t="s">
        <v>122</v>
      </c>
      <c r="D2269" s="201">
        <v>42576</v>
      </c>
      <c r="E2269" s="196" t="s">
        <v>195</v>
      </c>
      <c r="F2269" s="201">
        <v>44410</v>
      </c>
      <c r="G2269" s="196" t="s">
        <v>152</v>
      </c>
      <c r="H2269" s="198" t="s">
        <v>483</v>
      </c>
      <c r="I2269" s="196" t="s">
        <v>1079</v>
      </c>
      <c r="K2269" s="196" t="s">
        <v>1080</v>
      </c>
      <c r="L2269" s="200" t="s">
        <v>183</v>
      </c>
      <c r="M2269" s="198" t="s">
        <v>1081</v>
      </c>
      <c r="O2269" s="196" t="s">
        <v>271</v>
      </c>
      <c r="P2269" s="198" t="s">
        <v>166</v>
      </c>
      <c r="R2269" s="196" t="s">
        <v>39</v>
      </c>
      <c r="S2269" s="196" t="s">
        <v>45</v>
      </c>
      <c r="T2269" s="211">
        <v>0.01</v>
      </c>
      <c r="W2269" s="200" t="s">
        <v>93</v>
      </c>
      <c r="X2269" s="196" t="s">
        <v>186</v>
      </c>
      <c r="Z2269" s="198" t="s">
        <v>1082</v>
      </c>
      <c r="AA2269" s="196" t="s">
        <v>12824</v>
      </c>
      <c r="AC2269" s="200">
        <v>3</v>
      </c>
      <c r="AD2269" s="200" t="s">
        <v>8250</v>
      </c>
      <c r="AE2269" s="212">
        <v>270150.64</v>
      </c>
      <c r="AF2269" s="212">
        <v>270150.64</v>
      </c>
    </row>
    <row r="2270" spans="1:32" hidden="1" x14ac:dyDescent="0.25">
      <c r="A2270" s="209">
        <v>124209.01</v>
      </c>
      <c r="B2270" s="210">
        <v>3</v>
      </c>
      <c r="C2270" s="196" t="s">
        <v>85</v>
      </c>
      <c r="D2270" s="201">
        <v>44314</v>
      </c>
      <c r="E2270" s="196" t="s">
        <v>398</v>
      </c>
      <c r="F2270" s="201">
        <v>44690</v>
      </c>
      <c r="G2270" s="196" t="s">
        <v>98</v>
      </c>
      <c r="H2270" s="198" t="s">
        <v>538</v>
      </c>
      <c r="I2270" s="196" t="s">
        <v>477</v>
      </c>
      <c r="J2270" s="196" t="s">
        <v>299</v>
      </c>
      <c r="L2270" s="200" t="s">
        <v>300</v>
      </c>
      <c r="M2270" s="198" t="s">
        <v>12825</v>
      </c>
      <c r="O2270" s="196" t="s">
        <v>438</v>
      </c>
      <c r="P2270" s="198" t="s">
        <v>439</v>
      </c>
      <c r="R2270" s="196" t="s">
        <v>39</v>
      </c>
      <c r="S2270" s="196" t="s">
        <v>46</v>
      </c>
      <c r="T2270" s="211">
        <v>0</v>
      </c>
      <c r="U2270" s="201">
        <v>44904</v>
      </c>
      <c r="W2270" s="200" t="s">
        <v>93</v>
      </c>
      <c r="X2270" s="196" t="s">
        <v>303</v>
      </c>
      <c r="Z2270" s="198" t="s">
        <v>12826</v>
      </c>
      <c r="AA2270" s="196" t="s">
        <v>12827</v>
      </c>
      <c r="AC2270" s="200">
        <v>3</v>
      </c>
      <c r="AD2270" s="200" t="s">
        <v>8274</v>
      </c>
      <c r="AE2270" s="203" t="s">
        <v>505</v>
      </c>
      <c r="AF2270" s="212">
        <v>104500</v>
      </c>
    </row>
    <row r="2271" spans="1:32" hidden="1" x14ac:dyDescent="0.25">
      <c r="A2271" s="209">
        <v>124211</v>
      </c>
      <c r="B2271" s="210">
        <v>3</v>
      </c>
      <c r="C2271" s="196" t="s">
        <v>85</v>
      </c>
      <c r="D2271" s="201">
        <v>42576</v>
      </c>
      <c r="E2271" s="196" t="s">
        <v>189</v>
      </c>
      <c r="F2271" s="201">
        <v>44718</v>
      </c>
      <c r="G2271" s="196" t="s">
        <v>222</v>
      </c>
      <c r="H2271" s="198" t="s">
        <v>538</v>
      </c>
      <c r="I2271" s="196" t="s">
        <v>477</v>
      </c>
      <c r="J2271" s="196" t="s">
        <v>299</v>
      </c>
      <c r="L2271" s="200" t="s">
        <v>300</v>
      </c>
      <c r="M2271" s="198" t="s">
        <v>1886</v>
      </c>
      <c r="N2271" s="198" t="s">
        <v>1887</v>
      </c>
      <c r="O2271" s="196" t="s">
        <v>553</v>
      </c>
      <c r="P2271" s="198" t="s">
        <v>1783</v>
      </c>
      <c r="R2271" s="196" t="s">
        <v>47</v>
      </c>
      <c r="S2271" s="196" t="s">
        <v>45</v>
      </c>
      <c r="T2271" s="211">
        <v>3.78</v>
      </c>
      <c r="U2271" s="201">
        <v>45695</v>
      </c>
      <c r="W2271" s="200" t="s">
        <v>93</v>
      </c>
      <c r="X2271" s="196" t="s">
        <v>303</v>
      </c>
      <c r="AA2271" s="196" t="s">
        <v>12828</v>
      </c>
      <c r="AB2271" s="196" t="s">
        <v>12829</v>
      </c>
      <c r="AC2271" s="200">
        <v>0</v>
      </c>
      <c r="AD2271" s="200" t="s">
        <v>8231</v>
      </c>
      <c r="AE2271" s="212">
        <v>2100000</v>
      </c>
      <c r="AF2271" s="212">
        <v>2100000</v>
      </c>
    </row>
    <row r="2272" spans="1:32" hidden="1" x14ac:dyDescent="0.25">
      <c r="A2272" s="209">
        <v>124211</v>
      </c>
      <c r="B2272" s="210">
        <v>3</v>
      </c>
      <c r="C2272" s="196" t="s">
        <v>85</v>
      </c>
      <c r="D2272" s="201">
        <v>42576</v>
      </c>
      <c r="E2272" s="196" t="s">
        <v>189</v>
      </c>
      <c r="F2272" s="201">
        <v>44718</v>
      </c>
      <c r="G2272" s="196" t="s">
        <v>222</v>
      </c>
      <c r="H2272" s="198" t="s">
        <v>538</v>
      </c>
      <c r="I2272" s="196" t="s">
        <v>477</v>
      </c>
      <c r="J2272" s="196" t="s">
        <v>299</v>
      </c>
      <c r="L2272" s="200" t="s">
        <v>300</v>
      </c>
      <c r="M2272" s="198" t="s">
        <v>1886</v>
      </c>
      <c r="N2272" s="198" t="s">
        <v>1887</v>
      </c>
      <c r="O2272" s="196" t="s">
        <v>553</v>
      </c>
      <c r="P2272" s="198" t="s">
        <v>1783</v>
      </c>
      <c r="R2272" s="196" t="s">
        <v>47</v>
      </c>
      <c r="S2272" s="196" t="s">
        <v>45</v>
      </c>
      <c r="T2272" s="211">
        <v>3.78</v>
      </c>
      <c r="U2272" s="201">
        <v>45695</v>
      </c>
      <c r="W2272" s="200" t="s">
        <v>93</v>
      </c>
      <c r="X2272" s="196" t="s">
        <v>303</v>
      </c>
      <c r="AA2272" s="196" t="s">
        <v>12830</v>
      </c>
      <c r="AC2272" s="200">
        <v>0</v>
      </c>
      <c r="AD2272" s="200" t="s">
        <v>8250</v>
      </c>
      <c r="AE2272" s="203" t="s">
        <v>505</v>
      </c>
      <c r="AF2272" s="212">
        <v>100000</v>
      </c>
    </row>
    <row r="2273" spans="1:32" ht="36" hidden="1" x14ac:dyDescent="0.25">
      <c r="A2273" s="209">
        <v>124213</v>
      </c>
      <c r="B2273" s="210">
        <v>4</v>
      </c>
      <c r="C2273" s="196" t="s">
        <v>85</v>
      </c>
      <c r="D2273" s="201">
        <v>42576</v>
      </c>
      <c r="E2273" s="196" t="s">
        <v>195</v>
      </c>
      <c r="F2273" s="201">
        <v>44183</v>
      </c>
      <c r="G2273" s="196" t="s">
        <v>189</v>
      </c>
      <c r="H2273" s="198" t="s">
        <v>483</v>
      </c>
      <c r="I2273" s="196" t="s">
        <v>5803</v>
      </c>
      <c r="J2273" s="196" t="s">
        <v>101</v>
      </c>
      <c r="L2273" s="200" t="s">
        <v>101</v>
      </c>
      <c r="M2273" s="198" t="s">
        <v>12831</v>
      </c>
      <c r="N2273" s="198" t="s">
        <v>12832</v>
      </c>
      <c r="O2273" s="196" t="s">
        <v>553</v>
      </c>
      <c r="P2273" s="198" t="s">
        <v>1783</v>
      </c>
      <c r="R2273" s="196" t="s">
        <v>47</v>
      </c>
      <c r="S2273" s="196" t="s">
        <v>45</v>
      </c>
      <c r="T2273" s="211">
        <v>2.78</v>
      </c>
      <c r="U2273" s="201">
        <v>46304</v>
      </c>
      <c r="W2273" s="200" t="s">
        <v>93</v>
      </c>
      <c r="X2273" s="196" t="s">
        <v>103</v>
      </c>
      <c r="AA2273" s="196" t="s">
        <v>12833</v>
      </c>
      <c r="AC2273" s="200">
        <v>0</v>
      </c>
      <c r="AD2273" s="200" t="s">
        <v>8250</v>
      </c>
      <c r="AE2273" s="203" t="s">
        <v>505</v>
      </c>
      <c r="AF2273" s="212">
        <v>150000</v>
      </c>
    </row>
    <row r="2274" spans="1:32" ht="36" hidden="1" x14ac:dyDescent="0.25">
      <c r="A2274" s="209">
        <v>124213</v>
      </c>
      <c r="B2274" s="210">
        <v>4</v>
      </c>
      <c r="C2274" s="196" t="s">
        <v>85</v>
      </c>
      <c r="D2274" s="201">
        <v>42576</v>
      </c>
      <c r="E2274" s="196" t="s">
        <v>195</v>
      </c>
      <c r="F2274" s="201">
        <v>44183</v>
      </c>
      <c r="G2274" s="196" t="s">
        <v>189</v>
      </c>
      <c r="H2274" s="198" t="s">
        <v>483</v>
      </c>
      <c r="I2274" s="196" t="s">
        <v>5803</v>
      </c>
      <c r="J2274" s="196" t="s">
        <v>101</v>
      </c>
      <c r="L2274" s="200" t="s">
        <v>101</v>
      </c>
      <c r="M2274" s="198" t="s">
        <v>12831</v>
      </c>
      <c r="N2274" s="198" t="s">
        <v>12832</v>
      </c>
      <c r="O2274" s="196" t="s">
        <v>553</v>
      </c>
      <c r="P2274" s="198" t="s">
        <v>1783</v>
      </c>
      <c r="R2274" s="196" t="s">
        <v>47</v>
      </c>
      <c r="S2274" s="196" t="s">
        <v>45</v>
      </c>
      <c r="T2274" s="211">
        <v>2.78</v>
      </c>
      <c r="U2274" s="201">
        <v>46304</v>
      </c>
      <c r="W2274" s="200" t="s">
        <v>93</v>
      </c>
      <c r="X2274" s="196" t="s">
        <v>103</v>
      </c>
      <c r="AA2274" s="196" t="s">
        <v>12834</v>
      </c>
      <c r="AB2274" s="196" t="s">
        <v>12835</v>
      </c>
      <c r="AC2274" s="200">
        <v>0</v>
      </c>
      <c r="AD2274" s="200" t="s">
        <v>8231</v>
      </c>
      <c r="AE2274" s="203" t="s">
        <v>505</v>
      </c>
      <c r="AF2274" s="212">
        <v>100000</v>
      </c>
    </row>
    <row r="2275" spans="1:32" hidden="1" x14ac:dyDescent="0.25">
      <c r="A2275" s="209">
        <v>124218</v>
      </c>
      <c r="B2275" s="210">
        <v>1</v>
      </c>
      <c r="C2275" s="196" t="s">
        <v>85</v>
      </c>
      <c r="D2275" s="201">
        <v>42576</v>
      </c>
      <c r="E2275" s="196" t="s">
        <v>247</v>
      </c>
      <c r="F2275" s="201">
        <v>44097</v>
      </c>
      <c r="G2275" s="196" t="s">
        <v>253</v>
      </c>
      <c r="H2275" s="198" t="s">
        <v>248</v>
      </c>
      <c r="I2275" s="196" t="s">
        <v>268</v>
      </c>
      <c r="K2275" s="196" t="s">
        <v>269</v>
      </c>
      <c r="L2275" s="200" t="s">
        <v>183</v>
      </c>
      <c r="M2275" s="198" t="s">
        <v>270</v>
      </c>
      <c r="O2275" s="196" t="s">
        <v>271</v>
      </c>
      <c r="P2275" s="198" t="s">
        <v>166</v>
      </c>
      <c r="R2275" s="196" t="s">
        <v>39</v>
      </c>
      <c r="S2275" s="196" t="s">
        <v>45</v>
      </c>
      <c r="T2275" s="211">
        <v>1.4999999999999999E-2</v>
      </c>
      <c r="W2275" s="200" t="s">
        <v>93</v>
      </c>
      <c r="X2275" s="196" t="s">
        <v>186</v>
      </c>
      <c r="Z2275" s="198" t="s">
        <v>272</v>
      </c>
      <c r="AA2275" s="196" t="s">
        <v>12836</v>
      </c>
      <c r="AC2275" s="200">
        <v>3</v>
      </c>
      <c r="AD2275" s="200" t="s">
        <v>8250</v>
      </c>
      <c r="AE2275" s="212">
        <v>2055924.55</v>
      </c>
      <c r="AF2275" s="212">
        <v>2055924.55</v>
      </c>
    </row>
    <row r="2276" spans="1:32" hidden="1" x14ac:dyDescent="0.25">
      <c r="A2276" s="209">
        <v>124221</v>
      </c>
      <c r="B2276" s="210">
        <v>1</v>
      </c>
      <c r="C2276" s="196" t="s">
        <v>114</v>
      </c>
      <c r="D2276" s="201">
        <v>42576</v>
      </c>
      <c r="E2276" s="196" t="s">
        <v>247</v>
      </c>
      <c r="F2276" s="201">
        <v>44358</v>
      </c>
      <c r="G2276" s="196" t="s">
        <v>228</v>
      </c>
      <c r="H2276" s="198" t="s">
        <v>248</v>
      </c>
      <c r="I2276" s="196" t="s">
        <v>12837</v>
      </c>
      <c r="K2276" s="196" t="s">
        <v>12838</v>
      </c>
      <c r="L2276" s="200" t="s">
        <v>183</v>
      </c>
      <c r="M2276" s="198" t="s">
        <v>12839</v>
      </c>
      <c r="O2276" s="196" t="s">
        <v>271</v>
      </c>
      <c r="P2276" s="198" t="s">
        <v>166</v>
      </c>
      <c r="R2276" s="196" t="s">
        <v>39</v>
      </c>
      <c r="S2276" s="196" t="s">
        <v>45</v>
      </c>
      <c r="T2276" s="211">
        <v>1.4999999999999999E-2</v>
      </c>
      <c r="W2276" s="200" t="s">
        <v>93</v>
      </c>
      <c r="X2276" s="196" t="s">
        <v>186</v>
      </c>
      <c r="Z2276" s="198" t="s">
        <v>12840</v>
      </c>
      <c r="AA2276" s="196" t="s">
        <v>12841</v>
      </c>
      <c r="AC2276" s="200">
        <v>3</v>
      </c>
      <c r="AD2276" s="200" t="s">
        <v>8250</v>
      </c>
      <c r="AE2276" s="212">
        <v>-22101.42</v>
      </c>
      <c r="AF2276" s="212">
        <v>499907.58</v>
      </c>
    </row>
    <row r="2277" spans="1:32" hidden="1" x14ac:dyDescent="0.25">
      <c r="A2277" s="209">
        <v>124222</v>
      </c>
      <c r="B2277" s="210">
        <v>1</v>
      </c>
      <c r="C2277" s="196" t="s">
        <v>114</v>
      </c>
      <c r="D2277" s="201">
        <v>42576</v>
      </c>
      <c r="E2277" s="196" t="s">
        <v>247</v>
      </c>
      <c r="F2277" s="201">
        <v>44596</v>
      </c>
      <c r="G2277" s="196" t="s">
        <v>228</v>
      </c>
      <c r="H2277" s="198" t="s">
        <v>248</v>
      </c>
      <c r="K2277" s="196" t="s">
        <v>12044</v>
      </c>
      <c r="L2277" s="200" t="s">
        <v>183</v>
      </c>
      <c r="M2277" s="198" t="s">
        <v>12842</v>
      </c>
      <c r="O2277" s="196" t="s">
        <v>271</v>
      </c>
      <c r="P2277" s="198" t="s">
        <v>166</v>
      </c>
      <c r="R2277" s="196" t="s">
        <v>39</v>
      </c>
      <c r="S2277" s="196" t="s">
        <v>45</v>
      </c>
      <c r="T2277" s="211">
        <v>0.01</v>
      </c>
      <c r="W2277" s="200" t="s">
        <v>93</v>
      </c>
      <c r="X2277" s="196" t="s">
        <v>186</v>
      </c>
      <c r="Z2277" s="198" t="s">
        <v>12843</v>
      </c>
      <c r="AA2277" s="196" t="s">
        <v>12844</v>
      </c>
      <c r="AC2277" s="200">
        <v>3</v>
      </c>
      <c r="AD2277" s="200" t="s">
        <v>8250</v>
      </c>
      <c r="AE2277" s="212">
        <v>-54124.44</v>
      </c>
      <c r="AF2277" s="212">
        <v>1056301.9099999999</v>
      </c>
    </row>
    <row r="2278" spans="1:32" hidden="1" x14ac:dyDescent="0.25">
      <c r="A2278" s="209">
        <v>124223.01</v>
      </c>
      <c r="B2278" s="210">
        <v>3</v>
      </c>
      <c r="C2278" s="196" t="s">
        <v>85</v>
      </c>
      <c r="D2278" s="201">
        <v>43448</v>
      </c>
      <c r="E2278" s="196" t="s">
        <v>98</v>
      </c>
      <c r="F2278" s="201">
        <v>44615</v>
      </c>
      <c r="G2278" s="196" t="s">
        <v>152</v>
      </c>
      <c r="H2278" s="198" t="s">
        <v>538</v>
      </c>
      <c r="I2278" s="196" t="s">
        <v>680</v>
      </c>
      <c r="J2278" s="196" t="s">
        <v>101</v>
      </c>
      <c r="L2278" s="200" t="s">
        <v>101</v>
      </c>
      <c r="M2278" s="198" t="s">
        <v>681</v>
      </c>
      <c r="N2278" s="198" t="s">
        <v>682</v>
      </c>
      <c r="O2278" s="196" t="s">
        <v>40</v>
      </c>
      <c r="P2278" s="198" t="s">
        <v>166</v>
      </c>
      <c r="R2278" s="196" t="s">
        <v>39</v>
      </c>
      <c r="S2278" s="196" t="s">
        <v>45</v>
      </c>
      <c r="T2278" s="211">
        <v>0.04</v>
      </c>
      <c r="U2278" s="201">
        <v>45331</v>
      </c>
      <c r="W2278" s="200" t="s">
        <v>93</v>
      </c>
      <c r="X2278" s="196" t="s">
        <v>13</v>
      </c>
      <c r="AA2278" s="196" t="s">
        <v>12845</v>
      </c>
      <c r="AC2278" s="200">
        <v>0</v>
      </c>
      <c r="AD2278" s="200" t="s">
        <v>8250</v>
      </c>
      <c r="AE2278" s="212">
        <v>400000</v>
      </c>
      <c r="AF2278" s="212">
        <v>500000</v>
      </c>
    </row>
    <row r="2279" spans="1:32" hidden="1" x14ac:dyDescent="0.25">
      <c r="A2279" s="209">
        <v>124224</v>
      </c>
      <c r="B2279" s="210">
        <v>1</v>
      </c>
      <c r="C2279" s="196" t="s">
        <v>122</v>
      </c>
      <c r="D2279" s="201">
        <v>42576</v>
      </c>
      <c r="E2279" s="196" t="s">
        <v>247</v>
      </c>
      <c r="F2279" s="201">
        <v>44551</v>
      </c>
      <c r="G2279" s="196" t="s">
        <v>253</v>
      </c>
      <c r="H2279" s="198" t="s">
        <v>248</v>
      </c>
      <c r="I2279" s="196" t="s">
        <v>1084</v>
      </c>
      <c r="K2279" s="196" t="s">
        <v>1085</v>
      </c>
      <c r="L2279" s="200" t="s">
        <v>183</v>
      </c>
      <c r="M2279" s="198" t="s">
        <v>1086</v>
      </c>
      <c r="O2279" s="196" t="s">
        <v>271</v>
      </c>
      <c r="P2279" s="198" t="s">
        <v>166</v>
      </c>
      <c r="R2279" s="196" t="s">
        <v>39</v>
      </c>
      <c r="S2279" s="196" t="s">
        <v>45</v>
      </c>
      <c r="T2279" s="211">
        <v>0.01</v>
      </c>
      <c r="W2279" s="200" t="s">
        <v>93</v>
      </c>
      <c r="X2279" s="196" t="s">
        <v>186</v>
      </c>
      <c r="Z2279" s="198" t="s">
        <v>1087</v>
      </c>
      <c r="AA2279" s="196" t="s">
        <v>12846</v>
      </c>
      <c r="AC2279" s="200">
        <v>3</v>
      </c>
      <c r="AD2279" s="200" t="s">
        <v>8250</v>
      </c>
      <c r="AE2279" s="212">
        <v>702230.05</v>
      </c>
      <c r="AF2279" s="212">
        <v>702230.05</v>
      </c>
    </row>
    <row r="2280" spans="1:32" hidden="1" x14ac:dyDescent="0.25">
      <c r="A2280" s="209">
        <v>124226</v>
      </c>
      <c r="B2280" s="210">
        <v>3</v>
      </c>
      <c r="C2280" s="196" t="s">
        <v>85</v>
      </c>
      <c r="D2280" s="201">
        <v>42576</v>
      </c>
      <c r="E2280" s="196" t="s">
        <v>189</v>
      </c>
      <c r="F2280" s="201">
        <v>44621</v>
      </c>
      <c r="G2280" s="196" t="s">
        <v>189</v>
      </c>
      <c r="H2280" s="198" t="s">
        <v>538</v>
      </c>
      <c r="I2280" s="196" t="s">
        <v>680</v>
      </c>
      <c r="J2280" s="196" t="s">
        <v>101</v>
      </c>
      <c r="L2280" s="200" t="s">
        <v>101</v>
      </c>
      <c r="M2280" s="198" t="s">
        <v>12847</v>
      </c>
      <c r="O2280" s="196" t="s">
        <v>40</v>
      </c>
      <c r="P2280" s="198" t="s">
        <v>166</v>
      </c>
      <c r="R2280" s="196" t="s">
        <v>39</v>
      </c>
      <c r="S2280" s="196" t="s">
        <v>45</v>
      </c>
      <c r="T2280" s="211">
        <v>4.4999999999999998E-2</v>
      </c>
      <c r="U2280" s="201">
        <v>45632</v>
      </c>
      <c r="W2280" s="200" t="s">
        <v>93</v>
      </c>
      <c r="X2280" s="196" t="s">
        <v>13</v>
      </c>
      <c r="Z2280" s="198" t="s">
        <v>12848</v>
      </c>
      <c r="AA2280" s="196" t="s">
        <v>12849</v>
      </c>
      <c r="AB2280" s="196" t="s">
        <v>12850</v>
      </c>
      <c r="AC2280" s="200">
        <v>0</v>
      </c>
      <c r="AD2280" s="200" t="s">
        <v>8231</v>
      </c>
      <c r="AE2280" s="203" t="s">
        <v>505</v>
      </c>
      <c r="AF2280" s="212">
        <v>20000</v>
      </c>
    </row>
    <row r="2281" spans="1:32" hidden="1" x14ac:dyDescent="0.25">
      <c r="A2281" s="209">
        <v>124227</v>
      </c>
      <c r="B2281" s="210">
        <v>1</v>
      </c>
      <c r="C2281" s="196" t="s">
        <v>85</v>
      </c>
      <c r="D2281" s="201">
        <v>42576</v>
      </c>
      <c r="E2281" s="196" t="s">
        <v>247</v>
      </c>
      <c r="F2281" s="201">
        <v>44658</v>
      </c>
      <c r="G2281" s="196" t="s">
        <v>148</v>
      </c>
      <c r="H2281" s="198" t="s">
        <v>248</v>
      </c>
      <c r="I2281" s="196" t="s">
        <v>274</v>
      </c>
      <c r="K2281" s="196" t="s">
        <v>275</v>
      </c>
      <c r="L2281" s="200" t="s">
        <v>183</v>
      </c>
      <c r="M2281" s="198" t="s">
        <v>276</v>
      </c>
      <c r="N2281" s="198" t="s">
        <v>166</v>
      </c>
      <c r="O2281" s="196" t="s">
        <v>40</v>
      </c>
      <c r="P2281" s="198" t="s">
        <v>166</v>
      </c>
      <c r="R2281" s="196" t="s">
        <v>39</v>
      </c>
      <c r="S2281" s="196" t="s">
        <v>45</v>
      </c>
      <c r="T2281" s="211">
        <v>0.01</v>
      </c>
      <c r="U2281" s="201">
        <v>45100</v>
      </c>
      <c r="W2281" s="200" t="s">
        <v>93</v>
      </c>
      <c r="X2281" s="196" t="s">
        <v>103</v>
      </c>
      <c r="Z2281" s="198" t="s">
        <v>277</v>
      </c>
      <c r="AA2281" s="196" t="s">
        <v>12851</v>
      </c>
      <c r="AB2281" s="196" t="s">
        <v>12852</v>
      </c>
      <c r="AC2281" s="200">
        <v>0</v>
      </c>
      <c r="AD2281" s="200" t="s">
        <v>8231</v>
      </c>
      <c r="AE2281" s="203" t="s">
        <v>505</v>
      </c>
      <c r="AF2281" s="212">
        <v>0</v>
      </c>
    </row>
    <row r="2282" spans="1:32" hidden="1" x14ac:dyDescent="0.25">
      <c r="A2282" s="209">
        <v>124227</v>
      </c>
      <c r="B2282" s="210">
        <v>1</v>
      </c>
      <c r="C2282" s="196" t="s">
        <v>85</v>
      </c>
      <c r="D2282" s="201">
        <v>42576</v>
      </c>
      <c r="E2282" s="196" t="s">
        <v>247</v>
      </c>
      <c r="F2282" s="201">
        <v>44658</v>
      </c>
      <c r="G2282" s="196" t="s">
        <v>148</v>
      </c>
      <c r="H2282" s="198" t="s">
        <v>248</v>
      </c>
      <c r="I2282" s="196" t="s">
        <v>274</v>
      </c>
      <c r="K2282" s="196" t="s">
        <v>275</v>
      </c>
      <c r="L2282" s="200" t="s">
        <v>183</v>
      </c>
      <c r="M2282" s="198" t="s">
        <v>276</v>
      </c>
      <c r="N2282" s="198" t="s">
        <v>166</v>
      </c>
      <c r="O2282" s="196" t="s">
        <v>40</v>
      </c>
      <c r="P2282" s="198" t="s">
        <v>166</v>
      </c>
      <c r="R2282" s="196" t="s">
        <v>39</v>
      </c>
      <c r="S2282" s="196" t="s">
        <v>45</v>
      </c>
      <c r="T2282" s="211">
        <v>0.01</v>
      </c>
      <c r="U2282" s="201">
        <v>45100</v>
      </c>
      <c r="W2282" s="200" t="s">
        <v>93</v>
      </c>
      <c r="X2282" s="196" t="s">
        <v>103</v>
      </c>
      <c r="Z2282" s="198" t="s">
        <v>277</v>
      </c>
      <c r="AA2282" s="196" t="s">
        <v>12853</v>
      </c>
      <c r="AC2282" s="200">
        <v>0</v>
      </c>
      <c r="AD2282" s="200" t="s">
        <v>8250</v>
      </c>
      <c r="AE2282" s="203" t="s">
        <v>505</v>
      </c>
      <c r="AF2282" s="212">
        <v>58765</v>
      </c>
    </row>
    <row r="2283" spans="1:32" hidden="1" x14ac:dyDescent="0.25">
      <c r="A2283" s="209">
        <v>124227</v>
      </c>
      <c r="B2283" s="210">
        <v>1</v>
      </c>
      <c r="C2283" s="196" t="s">
        <v>85</v>
      </c>
      <c r="D2283" s="201">
        <v>42576</v>
      </c>
      <c r="E2283" s="196" t="s">
        <v>247</v>
      </c>
      <c r="F2283" s="201">
        <v>44658</v>
      </c>
      <c r="G2283" s="196" t="s">
        <v>148</v>
      </c>
      <c r="H2283" s="198" t="s">
        <v>248</v>
      </c>
      <c r="I2283" s="196" t="s">
        <v>274</v>
      </c>
      <c r="K2283" s="196" t="s">
        <v>275</v>
      </c>
      <c r="L2283" s="200" t="s">
        <v>183</v>
      </c>
      <c r="M2283" s="198" t="s">
        <v>276</v>
      </c>
      <c r="N2283" s="198" t="s">
        <v>166</v>
      </c>
      <c r="O2283" s="196" t="s">
        <v>40</v>
      </c>
      <c r="P2283" s="198" t="s">
        <v>166</v>
      </c>
      <c r="R2283" s="196" t="s">
        <v>39</v>
      </c>
      <c r="S2283" s="196" t="s">
        <v>45</v>
      </c>
      <c r="T2283" s="211">
        <v>0.01</v>
      </c>
      <c r="U2283" s="201">
        <v>45100</v>
      </c>
      <c r="W2283" s="200" t="s">
        <v>93</v>
      </c>
      <c r="X2283" s="196" t="s">
        <v>103</v>
      </c>
      <c r="Z2283" s="198" t="s">
        <v>277</v>
      </c>
      <c r="AA2283" s="196" t="s">
        <v>12854</v>
      </c>
      <c r="AC2283" s="200">
        <v>1</v>
      </c>
      <c r="AD2283" s="200" t="s">
        <v>8250</v>
      </c>
      <c r="AE2283" s="203" t="s">
        <v>505</v>
      </c>
      <c r="AF2283" s="212">
        <v>106849.71</v>
      </c>
    </row>
    <row r="2284" spans="1:32" hidden="1" x14ac:dyDescent="0.25">
      <c r="A2284" s="209">
        <v>124227</v>
      </c>
      <c r="B2284" s="210">
        <v>1</v>
      </c>
      <c r="C2284" s="196" t="s">
        <v>85</v>
      </c>
      <c r="D2284" s="201">
        <v>42576</v>
      </c>
      <c r="E2284" s="196" t="s">
        <v>247</v>
      </c>
      <c r="F2284" s="201">
        <v>44658</v>
      </c>
      <c r="G2284" s="196" t="s">
        <v>148</v>
      </c>
      <c r="H2284" s="198" t="s">
        <v>248</v>
      </c>
      <c r="I2284" s="196" t="s">
        <v>274</v>
      </c>
      <c r="K2284" s="196" t="s">
        <v>275</v>
      </c>
      <c r="L2284" s="200" t="s">
        <v>183</v>
      </c>
      <c r="M2284" s="198" t="s">
        <v>276</v>
      </c>
      <c r="N2284" s="198" t="s">
        <v>166</v>
      </c>
      <c r="O2284" s="196" t="s">
        <v>40</v>
      </c>
      <c r="P2284" s="198" t="s">
        <v>166</v>
      </c>
      <c r="R2284" s="196" t="s">
        <v>39</v>
      </c>
      <c r="S2284" s="196" t="s">
        <v>45</v>
      </c>
      <c r="T2284" s="211">
        <v>0.01</v>
      </c>
      <c r="U2284" s="201">
        <v>45100</v>
      </c>
      <c r="W2284" s="200" t="s">
        <v>93</v>
      </c>
      <c r="X2284" s="196" t="s">
        <v>103</v>
      </c>
      <c r="Z2284" s="198" t="s">
        <v>277</v>
      </c>
      <c r="AA2284" s="196" t="s">
        <v>12855</v>
      </c>
      <c r="AC2284" s="200">
        <v>2</v>
      </c>
      <c r="AD2284" s="200" t="s">
        <v>8250</v>
      </c>
      <c r="AE2284" s="212">
        <v>73962.899999999994</v>
      </c>
      <c r="AF2284" s="212">
        <v>73962.899999999994</v>
      </c>
    </row>
    <row r="2285" spans="1:32" hidden="1" x14ac:dyDescent="0.25">
      <c r="A2285" s="209">
        <v>124229</v>
      </c>
      <c r="B2285" s="210">
        <v>3</v>
      </c>
      <c r="C2285" s="196" t="s">
        <v>85</v>
      </c>
      <c r="D2285" s="201">
        <v>42576</v>
      </c>
      <c r="E2285" s="196" t="s">
        <v>189</v>
      </c>
      <c r="F2285" s="201">
        <v>44718</v>
      </c>
      <c r="G2285" s="196" t="s">
        <v>222</v>
      </c>
      <c r="H2285" s="198" t="s">
        <v>538</v>
      </c>
      <c r="I2285" s="196" t="s">
        <v>320</v>
      </c>
      <c r="J2285" s="196" t="s">
        <v>101</v>
      </c>
      <c r="L2285" s="200" t="s">
        <v>101</v>
      </c>
      <c r="M2285" s="198" t="s">
        <v>683</v>
      </c>
      <c r="O2285" s="196" t="s">
        <v>40</v>
      </c>
      <c r="P2285" s="198" t="s">
        <v>166</v>
      </c>
      <c r="R2285" s="196" t="s">
        <v>39</v>
      </c>
      <c r="S2285" s="196" t="s">
        <v>45</v>
      </c>
      <c r="T2285" s="211">
        <v>0.03</v>
      </c>
      <c r="U2285" s="201">
        <v>45331</v>
      </c>
      <c r="W2285" s="200" t="s">
        <v>93</v>
      </c>
      <c r="X2285" s="196" t="s">
        <v>13</v>
      </c>
      <c r="Z2285" s="198" t="s">
        <v>684</v>
      </c>
      <c r="AA2285" s="196" t="s">
        <v>12856</v>
      </c>
      <c r="AC2285" s="200">
        <v>0</v>
      </c>
      <c r="AD2285" s="200" t="s">
        <v>8250</v>
      </c>
      <c r="AE2285" s="212">
        <v>40000</v>
      </c>
      <c r="AF2285" s="212">
        <v>40000</v>
      </c>
    </row>
    <row r="2286" spans="1:32" hidden="1" x14ac:dyDescent="0.25">
      <c r="A2286" s="209">
        <v>124231</v>
      </c>
      <c r="B2286" s="210">
        <v>4</v>
      </c>
      <c r="C2286" s="196" t="s">
        <v>114</v>
      </c>
      <c r="D2286" s="201">
        <v>42576</v>
      </c>
      <c r="E2286" s="196" t="s">
        <v>195</v>
      </c>
      <c r="F2286" s="201">
        <v>44586</v>
      </c>
      <c r="G2286" s="196" t="s">
        <v>228</v>
      </c>
      <c r="H2286" s="198" t="s">
        <v>2044</v>
      </c>
      <c r="I2286" s="196" t="s">
        <v>12857</v>
      </c>
      <c r="K2286" s="196" t="s">
        <v>12858</v>
      </c>
      <c r="L2286" s="200" t="s">
        <v>183</v>
      </c>
      <c r="M2286" s="198" t="s">
        <v>12859</v>
      </c>
      <c r="O2286" s="196" t="s">
        <v>271</v>
      </c>
      <c r="P2286" s="198" t="s">
        <v>166</v>
      </c>
      <c r="R2286" s="196" t="s">
        <v>39</v>
      </c>
      <c r="S2286" s="196" t="s">
        <v>45</v>
      </c>
      <c r="T2286" s="211">
        <v>0.01</v>
      </c>
      <c r="W2286" s="200" t="s">
        <v>93</v>
      </c>
      <c r="X2286" s="196" t="s">
        <v>186</v>
      </c>
      <c r="Z2286" s="198" t="s">
        <v>12860</v>
      </c>
      <c r="AA2286" s="196" t="s">
        <v>12861</v>
      </c>
      <c r="AC2286" s="200">
        <v>3</v>
      </c>
      <c r="AD2286" s="200" t="s">
        <v>8250</v>
      </c>
      <c r="AE2286" s="212">
        <v>-5317.3</v>
      </c>
      <c r="AF2286" s="212">
        <v>600064.04</v>
      </c>
    </row>
    <row r="2287" spans="1:32" hidden="1" x14ac:dyDescent="0.25">
      <c r="A2287" s="209">
        <v>124238</v>
      </c>
      <c r="B2287" s="210">
        <v>3</v>
      </c>
      <c r="C2287" s="196" t="s">
        <v>85</v>
      </c>
      <c r="D2287" s="201">
        <v>42576</v>
      </c>
      <c r="E2287" s="196" t="s">
        <v>189</v>
      </c>
      <c r="F2287" s="201">
        <v>44635</v>
      </c>
      <c r="G2287" s="196" t="s">
        <v>148</v>
      </c>
      <c r="H2287" s="198" t="s">
        <v>538</v>
      </c>
      <c r="I2287" s="196" t="s">
        <v>292</v>
      </c>
      <c r="J2287" s="196" t="s">
        <v>101</v>
      </c>
      <c r="L2287" s="200" t="s">
        <v>101</v>
      </c>
      <c r="M2287" s="198" t="s">
        <v>685</v>
      </c>
      <c r="N2287" s="198" t="s">
        <v>686</v>
      </c>
      <c r="O2287" s="196" t="s">
        <v>40</v>
      </c>
      <c r="P2287" s="198" t="s">
        <v>166</v>
      </c>
      <c r="R2287" s="196" t="s">
        <v>39</v>
      </c>
      <c r="S2287" s="196" t="s">
        <v>45</v>
      </c>
      <c r="T2287" s="211">
        <v>0.13</v>
      </c>
      <c r="U2287" s="201">
        <v>44750</v>
      </c>
      <c r="W2287" s="200" t="s">
        <v>93</v>
      </c>
      <c r="X2287" s="196" t="s">
        <v>13</v>
      </c>
      <c r="Z2287" s="198" t="s">
        <v>687</v>
      </c>
      <c r="AA2287" s="196" t="s">
        <v>12862</v>
      </c>
      <c r="AC2287" s="200">
        <v>0</v>
      </c>
      <c r="AD2287" s="200" t="s">
        <v>8250</v>
      </c>
      <c r="AE2287" s="212">
        <v>860000</v>
      </c>
      <c r="AF2287" s="212">
        <v>939400</v>
      </c>
    </row>
    <row r="2288" spans="1:32" hidden="1" x14ac:dyDescent="0.25">
      <c r="A2288" s="209">
        <v>124238</v>
      </c>
      <c r="B2288" s="210">
        <v>3</v>
      </c>
      <c r="C2288" s="196" t="s">
        <v>85</v>
      </c>
      <c r="D2288" s="201">
        <v>42576</v>
      </c>
      <c r="E2288" s="196" t="s">
        <v>189</v>
      </c>
      <c r="F2288" s="201">
        <v>44635</v>
      </c>
      <c r="G2288" s="196" t="s">
        <v>148</v>
      </c>
      <c r="H2288" s="198" t="s">
        <v>538</v>
      </c>
      <c r="I2288" s="196" t="s">
        <v>292</v>
      </c>
      <c r="J2288" s="196" t="s">
        <v>101</v>
      </c>
      <c r="L2288" s="200" t="s">
        <v>101</v>
      </c>
      <c r="M2288" s="198" t="s">
        <v>685</v>
      </c>
      <c r="N2288" s="198" t="s">
        <v>686</v>
      </c>
      <c r="O2288" s="196" t="s">
        <v>40</v>
      </c>
      <c r="P2288" s="198" t="s">
        <v>166</v>
      </c>
      <c r="R2288" s="196" t="s">
        <v>39</v>
      </c>
      <c r="S2288" s="196" t="s">
        <v>45</v>
      </c>
      <c r="T2288" s="211">
        <v>0.13</v>
      </c>
      <c r="U2288" s="201">
        <v>44750</v>
      </c>
      <c r="W2288" s="200" t="s">
        <v>93</v>
      </c>
      <c r="X2288" s="196" t="s">
        <v>13</v>
      </c>
      <c r="Z2288" s="198" t="s">
        <v>687</v>
      </c>
      <c r="AA2288" s="196" t="s">
        <v>12863</v>
      </c>
      <c r="AB2288" s="196" t="s">
        <v>12864</v>
      </c>
      <c r="AC2288" s="200">
        <v>0</v>
      </c>
      <c r="AD2288" s="200" t="s">
        <v>8231</v>
      </c>
      <c r="AE2288" s="212">
        <v>-2000000</v>
      </c>
      <c r="AF2288" s="212">
        <v>0</v>
      </c>
    </row>
    <row r="2289" spans="1:33" hidden="1" x14ac:dyDescent="0.25">
      <c r="A2289" s="209">
        <v>124238</v>
      </c>
      <c r="B2289" s="210">
        <v>3</v>
      </c>
      <c r="C2289" s="196" t="s">
        <v>85</v>
      </c>
      <c r="D2289" s="201">
        <v>42576</v>
      </c>
      <c r="E2289" s="196" t="s">
        <v>189</v>
      </c>
      <c r="F2289" s="201">
        <v>44635</v>
      </c>
      <c r="G2289" s="196" t="s">
        <v>148</v>
      </c>
      <c r="H2289" s="198" t="s">
        <v>538</v>
      </c>
      <c r="I2289" s="196" t="s">
        <v>292</v>
      </c>
      <c r="J2289" s="196" t="s">
        <v>101</v>
      </c>
      <c r="L2289" s="200" t="s">
        <v>101</v>
      </c>
      <c r="M2289" s="198" t="s">
        <v>685</v>
      </c>
      <c r="N2289" s="198" t="s">
        <v>686</v>
      </c>
      <c r="O2289" s="196" t="s">
        <v>40</v>
      </c>
      <c r="P2289" s="198" t="s">
        <v>166</v>
      </c>
      <c r="R2289" s="196" t="s">
        <v>39</v>
      </c>
      <c r="S2289" s="196" t="s">
        <v>45</v>
      </c>
      <c r="T2289" s="211">
        <v>0.13</v>
      </c>
      <c r="U2289" s="201">
        <v>44750</v>
      </c>
      <c r="W2289" s="200" t="s">
        <v>93</v>
      </c>
      <c r="X2289" s="196" t="s">
        <v>13</v>
      </c>
      <c r="Z2289" s="198" t="s">
        <v>687</v>
      </c>
      <c r="AA2289" s="196" t="s">
        <v>12865</v>
      </c>
      <c r="AC2289" s="200">
        <v>1</v>
      </c>
      <c r="AD2289" s="200" t="s">
        <v>8231</v>
      </c>
      <c r="AE2289" s="212">
        <v>4000000</v>
      </c>
      <c r="AF2289" s="212">
        <v>4000000</v>
      </c>
    </row>
    <row r="2290" spans="1:33" hidden="1" x14ac:dyDescent="0.25">
      <c r="A2290" s="209">
        <v>124238</v>
      </c>
      <c r="B2290" s="210">
        <v>3</v>
      </c>
      <c r="C2290" s="196" t="s">
        <v>85</v>
      </c>
      <c r="D2290" s="201">
        <v>42576</v>
      </c>
      <c r="E2290" s="196" t="s">
        <v>189</v>
      </c>
      <c r="F2290" s="201">
        <v>44635</v>
      </c>
      <c r="G2290" s="196" t="s">
        <v>148</v>
      </c>
      <c r="H2290" s="198" t="s">
        <v>538</v>
      </c>
      <c r="I2290" s="196" t="s">
        <v>292</v>
      </c>
      <c r="J2290" s="196" t="s">
        <v>101</v>
      </c>
      <c r="L2290" s="200" t="s">
        <v>101</v>
      </c>
      <c r="M2290" s="198" t="s">
        <v>685</v>
      </c>
      <c r="N2290" s="198" t="s">
        <v>686</v>
      </c>
      <c r="O2290" s="196" t="s">
        <v>40</v>
      </c>
      <c r="P2290" s="198" t="s">
        <v>166</v>
      </c>
      <c r="R2290" s="196" t="s">
        <v>39</v>
      </c>
      <c r="S2290" s="196" t="s">
        <v>45</v>
      </c>
      <c r="T2290" s="211">
        <v>0.13</v>
      </c>
      <c r="U2290" s="201">
        <v>44750</v>
      </c>
      <c r="W2290" s="200" t="s">
        <v>93</v>
      </c>
      <c r="X2290" s="196" t="s">
        <v>13</v>
      </c>
      <c r="Z2290" s="198" t="s">
        <v>687</v>
      </c>
      <c r="AA2290" s="196" t="s">
        <v>12866</v>
      </c>
      <c r="AC2290" s="200">
        <v>2</v>
      </c>
      <c r="AD2290" s="200" t="s">
        <v>8231</v>
      </c>
      <c r="AE2290" s="212">
        <v>11000001</v>
      </c>
      <c r="AF2290" s="212">
        <v>11000001</v>
      </c>
    </row>
    <row r="2291" spans="1:33" hidden="1" x14ac:dyDescent="0.25">
      <c r="A2291" s="209">
        <v>124238</v>
      </c>
      <c r="B2291" s="210">
        <v>3</v>
      </c>
      <c r="C2291" s="196" t="s">
        <v>85</v>
      </c>
      <c r="D2291" s="201">
        <v>42576</v>
      </c>
      <c r="E2291" s="196" t="s">
        <v>189</v>
      </c>
      <c r="F2291" s="201">
        <v>44635</v>
      </c>
      <c r="G2291" s="196" t="s">
        <v>148</v>
      </c>
      <c r="H2291" s="198" t="s">
        <v>538</v>
      </c>
      <c r="I2291" s="196" t="s">
        <v>292</v>
      </c>
      <c r="J2291" s="196" t="s">
        <v>101</v>
      </c>
      <c r="L2291" s="200" t="s">
        <v>101</v>
      </c>
      <c r="M2291" s="198" t="s">
        <v>685</v>
      </c>
      <c r="N2291" s="198" t="s">
        <v>686</v>
      </c>
      <c r="O2291" s="196" t="s">
        <v>40</v>
      </c>
      <c r="P2291" s="198" t="s">
        <v>166</v>
      </c>
      <c r="R2291" s="196" t="s">
        <v>39</v>
      </c>
      <c r="S2291" s="196" t="s">
        <v>45</v>
      </c>
      <c r="T2291" s="211">
        <v>0.13</v>
      </c>
      <c r="U2291" s="201">
        <v>44750</v>
      </c>
      <c r="W2291" s="200" t="s">
        <v>93</v>
      </c>
      <c r="X2291" s="196" t="s">
        <v>13</v>
      </c>
      <c r="Z2291" s="198" t="s">
        <v>687</v>
      </c>
      <c r="AA2291" s="196" t="s">
        <v>12867</v>
      </c>
      <c r="AC2291" s="200">
        <v>3</v>
      </c>
      <c r="AD2291" s="200" t="s">
        <v>8231</v>
      </c>
      <c r="AE2291" s="212">
        <v>60000000</v>
      </c>
      <c r="AF2291" s="212">
        <v>60000000</v>
      </c>
    </row>
    <row r="2292" spans="1:33" hidden="1" x14ac:dyDescent="0.25">
      <c r="A2292" s="209">
        <v>124238.01</v>
      </c>
      <c r="B2292" s="210">
        <v>3</v>
      </c>
      <c r="C2292" s="196" t="s">
        <v>85</v>
      </c>
      <c r="D2292" s="201">
        <v>44697</v>
      </c>
      <c r="E2292" s="196" t="s">
        <v>87</v>
      </c>
      <c r="F2292" s="201">
        <v>44719</v>
      </c>
      <c r="G2292" s="196" t="s">
        <v>143</v>
      </c>
      <c r="H2292" s="198" t="s">
        <v>538</v>
      </c>
      <c r="I2292" s="196" t="s">
        <v>292</v>
      </c>
      <c r="J2292" s="196" t="s">
        <v>101</v>
      </c>
      <c r="L2292" s="200" t="s">
        <v>101</v>
      </c>
      <c r="M2292" s="198" t="s">
        <v>12868</v>
      </c>
      <c r="N2292" s="198" t="s">
        <v>12869</v>
      </c>
      <c r="O2292" s="196" t="s">
        <v>40</v>
      </c>
      <c r="P2292" s="198" t="s">
        <v>166</v>
      </c>
      <c r="R2292" s="196" t="s">
        <v>39</v>
      </c>
      <c r="S2292" s="196" t="s">
        <v>45</v>
      </c>
      <c r="T2292" s="202" t="s">
        <v>505</v>
      </c>
      <c r="W2292" s="200" t="s">
        <v>93</v>
      </c>
      <c r="AA2292" s="196" t="s">
        <v>12870</v>
      </c>
      <c r="AC2292" s="200">
        <v>3</v>
      </c>
      <c r="AD2292" s="200" t="s">
        <v>8250</v>
      </c>
      <c r="AE2292" s="203" t="s">
        <v>505</v>
      </c>
      <c r="AF2292" s="212">
        <v>838488.65</v>
      </c>
    </row>
    <row r="2293" spans="1:33" hidden="1" x14ac:dyDescent="0.25">
      <c r="A2293" s="209">
        <v>124239</v>
      </c>
      <c r="B2293" s="210">
        <v>4</v>
      </c>
      <c r="C2293" s="196" t="s">
        <v>114</v>
      </c>
      <c r="D2293" s="201">
        <v>42576</v>
      </c>
      <c r="E2293" s="196" t="s">
        <v>195</v>
      </c>
      <c r="F2293" s="201">
        <v>44586</v>
      </c>
      <c r="G2293" s="196" t="s">
        <v>228</v>
      </c>
      <c r="H2293" s="198" t="s">
        <v>2044</v>
      </c>
      <c r="I2293" s="196" t="s">
        <v>12871</v>
      </c>
      <c r="K2293" s="196" t="s">
        <v>12872</v>
      </c>
      <c r="L2293" s="200" t="s">
        <v>183</v>
      </c>
      <c r="M2293" s="198" t="s">
        <v>12873</v>
      </c>
      <c r="O2293" s="196" t="s">
        <v>271</v>
      </c>
      <c r="P2293" s="198" t="s">
        <v>166</v>
      </c>
      <c r="R2293" s="196" t="s">
        <v>39</v>
      </c>
      <c r="S2293" s="196" t="s">
        <v>45</v>
      </c>
      <c r="T2293" s="211">
        <v>0.03</v>
      </c>
      <c r="W2293" s="200" t="s">
        <v>93</v>
      </c>
      <c r="X2293" s="196" t="s">
        <v>186</v>
      </c>
      <c r="Z2293" s="198" t="s">
        <v>12874</v>
      </c>
      <c r="AA2293" s="196" t="s">
        <v>12875</v>
      </c>
      <c r="AC2293" s="200">
        <v>3</v>
      </c>
      <c r="AD2293" s="200" t="s">
        <v>8250</v>
      </c>
      <c r="AE2293" s="212">
        <v>-579.29999999999995</v>
      </c>
      <c r="AF2293" s="212">
        <v>621508.1</v>
      </c>
    </row>
    <row r="2294" spans="1:33" hidden="1" x14ac:dyDescent="0.25">
      <c r="A2294" s="209">
        <v>124242</v>
      </c>
      <c r="B2294" s="210">
        <v>1</v>
      </c>
      <c r="C2294" s="196" t="s">
        <v>85</v>
      </c>
      <c r="D2294" s="201">
        <v>42576</v>
      </c>
      <c r="E2294" s="196" t="s">
        <v>247</v>
      </c>
      <c r="F2294" s="201">
        <v>43889</v>
      </c>
      <c r="G2294" s="196" t="s">
        <v>161</v>
      </c>
      <c r="H2294" s="198" t="s">
        <v>386</v>
      </c>
      <c r="I2294" s="196" t="s">
        <v>444</v>
      </c>
      <c r="J2294" s="196" t="s">
        <v>101</v>
      </c>
      <c r="L2294" s="200" t="s">
        <v>101</v>
      </c>
      <c r="M2294" s="198" t="s">
        <v>12876</v>
      </c>
      <c r="N2294" s="198" t="s">
        <v>166</v>
      </c>
      <c r="O2294" s="196" t="s">
        <v>40</v>
      </c>
      <c r="P2294" s="198" t="s">
        <v>166</v>
      </c>
      <c r="R2294" s="196" t="s">
        <v>39</v>
      </c>
      <c r="S2294" s="196" t="s">
        <v>45</v>
      </c>
      <c r="T2294" s="211">
        <v>1.4999999999999999E-2</v>
      </c>
      <c r="U2294" s="201">
        <v>45268</v>
      </c>
      <c r="W2294" s="200" t="s">
        <v>93</v>
      </c>
      <c r="X2294" s="196" t="s">
        <v>103</v>
      </c>
      <c r="Z2294" s="198" t="s">
        <v>12877</v>
      </c>
      <c r="AA2294" s="196" t="s">
        <v>12878</v>
      </c>
      <c r="AB2294" s="196" t="s">
        <v>12879</v>
      </c>
      <c r="AC2294" s="200">
        <v>0</v>
      </c>
      <c r="AD2294" s="200" t="s">
        <v>8231</v>
      </c>
      <c r="AE2294" s="203" t="s">
        <v>505</v>
      </c>
      <c r="AF2294" s="212">
        <v>88000</v>
      </c>
    </row>
    <row r="2295" spans="1:33" hidden="1" x14ac:dyDescent="0.25">
      <c r="A2295" s="209">
        <v>124242</v>
      </c>
      <c r="B2295" s="210">
        <v>1</v>
      </c>
      <c r="C2295" s="196" t="s">
        <v>85</v>
      </c>
      <c r="D2295" s="201">
        <v>42576</v>
      </c>
      <c r="E2295" s="196" t="s">
        <v>247</v>
      </c>
      <c r="F2295" s="201">
        <v>43889</v>
      </c>
      <c r="G2295" s="196" t="s">
        <v>161</v>
      </c>
      <c r="H2295" s="198" t="s">
        <v>386</v>
      </c>
      <c r="I2295" s="196" t="s">
        <v>444</v>
      </c>
      <c r="J2295" s="196" t="s">
        <v>101</v>
      </c>
      <c r="L2295" s="200" t="s">
        <v>101</v>
      </c>
      <c r="M2295" s="198" t="s">
        <v>12876</v>
      </c>
      <c r="N2295" s="198" t="s">
        <v>166</v>
      </c>
      <c r="O2295" s="196" t="s">
        <v>40</v>
      </c>
      <c r="P2295" s="198" t="s">
        <v>166</v>
      </c>
      <c r="R2295" s="196" t="s">
        <v>39</v>
      </c>
      <c r="S2295" s="196" t="s">
        <v>45</v>
      </c>
      <c r="T2295" s="211">
        <v>1.4999999999999999E-2</v>
      </c>
      <c r="U2295" s="201">
        <v>45268</v>
      </c>
      <c r="W2295" s="200" t="s">
        <v>93</v>
      </c>
      <c r="X2295" s="196" t="s">
        <v>103</v>
      </c>
      <c r="Z2295" s="198" t="s">
        <v>12877</v>
      </c>
      <c r="AA2295" s="196" t="s">
        <v>12880</v>
      </c>
      <c r="AB2295" s="196" t="s">
        <v>12879</v>
      </c>
      <c r="AC2295" s="200">
        <v>1</v>
      </c>
      <c r="AD2295" s="200" t="s">
        <v>8231</v>
      </c>
      <c r="AE2295" s="203" t="s">
        <v>505</v>
      </c>
      <c r="AF2295" s="212">
        <v>50000</v>
      </c>
    </row>
    <row r="2296" spans="1:33" hidden="1" x14ac:dyDescent="0.25">
      <c r="A2296" s="209">
        <v>124246</v>
      </c>
      <c r="B2296" s="210">
        <v>4</v>
      </c>
      <c r="C2296" s="196" t="s">
        <v>114</v>
      </c>
      <c r="D2296" s="201">
        <v>42576</v>
      </c>
      <c r="E2296" s="196" t="s">
        <v>195</v>
      </c>
      <c r="F2296" s="201">
        <v>44364</v>
      </c>
      <c r="G2296" s="196" t="s">
        <v>253</v>
      </c>
      <c r="H2296" s="198" t="s">
        <v>2044</v>
      </c>
      <c r="I2296" s="196" t="s">
        <v>12881</v>
      </c>
      <c r="K2296" s="196" t="s">
        <v>12882</v>
      </c>
      <c r="L2296" s="200" t="s">
        <v>183</v>
      </c>
      <c r="M2296" s="198" t="s">
        <v>12883</v>
      </c>
      <c r="O2296" s="196" t="s">
        <v>271</v>
      </c>
      <c r="P2296" s="198" t="s">
        <v>166</v>
      </c>
      <c r="R2296" s="196" t="s">
        <v>39</v>
      </c>
      <c r="S2296" s="196" t="s">
        <v>45</v>
      </c>
      <c r="T2296" s="211">
        <v>0.02</v>
      </c>
      <c r="W2296" s="200" t="s">
        <v>93</v>
      </c>
      <c r="X2296" s="196" t="s">
        <v>186</v>
      </c>
      <c r="Z2296" s="198" t="s">
        <v>12884</v>
      </c>
      <c r="AA2296" s="196" t="s">
        <v>12885</v>
      </c>
      <c r="AC2296" s="200">
        <v>3</v>
      </c>
      <c r="AD2296" s="200" t="s">
        <v>8250</v>
      </c>
      <c r="AE2296" s="212">
        <v>-18634.52</v>
      </c>
      <c r="AF2296" s="212">
        <v>641893.46</v>
      </c>
    </row>
    <row r="2297" spans="1:33" hidden="1" x14ac:dyDescent="0.25">
      <c r="A2297" s="209">
        <v>124249</v>
      </c>
      <c r="B2297" s="210">
        <v>4</v>
      </c>
      <c r="C2297" s="196" t="s">
        <v>114</v>
      </c>
      <c r="D2297" s="201">
        <v>42576</v>
      </c>
      <c r="E2297" s="196" t="s">
        <v>195</v>
      </c>
      <c r="F2297" s="201">
        <v>44586</v>
      </c>
      <c r="G2297" s="196" t="s">
        <v>228</v>
      </c>
      <c r="H2297" s="198" t="s">
        <v>2044</v>
      </c>
      <c r="I2297" s="196" t="s">
        <v>12871</v>
      </c>
      <c r="K2297" s="196" t="s">
        <v>12886</v>
      </c>
      <c r="L2297" s="200" t="s">
        <v>183</v>
      </c>
      <c r="M2297" s="198" t="s">
        <v>12887</v>
      </c>
      <c r="O2297" s="196" t="s">
        <v>271</v>
      </c>
      <c r="P2297" s="198" t="s">
        <v>166</v>
      </c>
      <c r="R2297" s="196" t="s">
        <v>39</v>
      </c>
      <c r="S2297" s="196" t="s">
        <v>45</v>
      </c>
      <c r="T2297" s="211">
        <v>2.5000000000000001E-2</v>
      </c>
      <c r="W2297" s="200" t="s">
        <v>93</v>
      </c>
      <c r="X2297" s="196" t="s">
        <v>186</v>
      </c>
      <c r="Z2297" s="198" t="s">
        <v>12888</v>
      </c>
      <c r="AA2297" s="196" t="s">
        <v>12889</v>
      </c>
      <c r="AC2297" s="200">
        <v>3</v>
      </c>
      <c r="AD2297" s="200" t="s">
        <v>8250</v>
      </c>
      <c r="AE2297" s="212">
        <v>-7209.88</v>
      </c>
      <c r="AF2297" s="212">
        <v>609455.21</v>
      </c>
    </row>
    <row r="2298" spans="1:33" hidden="1" x14ac:dyDescent="0.25">
      <c r="A2298" s="209">
        <v>124250</v>
      </c>
      <c r="B2298" s="210">
        <v>1</v>
      </c>
      <c r="C2298" s="196" t="s">
        <v>114</v>
      </c>
      <c r="D2298" s="201">
        <v>42576</v>
      </c>
      <c r="E2298" s="196" t="s">
        <v>247</v>
      </c>
      <c r="F2298" s="201">
        <v>44722</v>
      </c>
      <c r="G2298" s="196" t="s">
        <v>228</v>
      </c>
      <c r="H2298" s="198" t="s">
        <v>190</v>
      </c>
      <c r="I2298" s="196" t="s">
        <v>1089</v>
      </c>
      <c r="K2298" s="196" t="s">
        <v>1090</v>
      </c>
      <c r="L2298" s="200" t="s">
        <v>183</v>
      </c>
      <c r="M2298" s="198" t="s">
        <v>1091</v>
      </c>
      <c r="O2298" s="196" t="s">
        <v>271</v>
      </c>
      <c r="P2298" s="198" t="s">
        <v>166</v>
      </c>
      <c r="R2298" s="196" t="s">
        <v>39</v>
      </c>
      <c r="S2298" s="196" t="s">
        <v>45</v>
      </c>
      <c r="T2298" s="211">
        <v>2.5000000000000001E-2</v>
      </c>
      <c r="W2298" s="200" t="s">
        <v>93</v>
      </c>
      <c r="X2298" s="196" t="s">
        <v>186</v>
      </c>
      <c r="Z2298" s="198" t="s">
        <v>1092</v>
      </c>
      <c r="AA2298" s="196" t="s">
        <v>12890</v>
      </c>
      <c r="AC2298" s="200">
        <v>3</v>
      </c>
      <c r="AD2298" s="200" t="s">
        <v>8250</v>
      </c>
      <c r="AE2298" s="212">
        <v>1006673.04</v>
      </c>
      <c r="AF2298" s="212">
        <v>1043673.04</v>
      </c>
    </row>
    <row r="2299" spans="1:33" ht="36" hidden="1" x14ac:dyDescent="0.25">
      <c r="A2299" s="209">
        <v>124260.03</v>
      </c>
      <c r="B2299" s="210">
        <v>3</v>
      </c>
      <c r="C2299" s="196" t="s">
        <v>122</v>
      </c>
      <c r="D2299" s="201">
        <v>43124</v>
      </c>
      <c r="E2299" s="196" t="s">
        <v>143</v>
      </c>
      <c r="F2299" s="201">
        <v>43581</v>
      </c>
      <c r="G2299" s="196" t="s">
        <v>666</v>
      </c>
      <c r="H2299" s="198" t="s">
        <v>1720</v>
      </c>
      <c r="M2299" s="198" t="s">
        <v>1721</v>
      </c>
      <c r="N2299" s="198" t="s">
        <v>1722</v>
      </c>
      <c r="O2299" s="196" t="s">
        <v>553</v>
      </c>
      <c r="P2299" s="198" t="s">
        <v>1723</v>
      </c>
      <c r="R2299" s="196" t="s">
        <v>1724</v>
      </c>
      <c r="S2299" s="196" t="s">
        <v>41</v>
      </c>
      <c r="T2299" s="211">
        <v>94.08</v>
      </c>
      <c r="U2299" s="201">
        <v>43378</v>
      </c>
      <c r="W2299" s="200" t="s">
        <v>93</v>
      </c>
      <c r="X2299" s="196" t="s">
        <v>1725</v>
      </c>
      <c r="Y2299" s="196" t="s">
        <v>29</v>
      </c>
      <c r="AA2299" s="196" t="s">
        <v>12891</v>
      </c>
      <c r="AB2299" s="196" t="s">
        <v>12892</v>
      </c>
      <c r="AC2299" s="200">
        <v>3</v>
      </c>
      <c r="AD2299" s="200" t="s">
        <v>8231</v>
      </c>
      <c r="AE2299" s="212">
        <v>3000000</v>
      </c>
      <c r="AF2299" s="212">
        <v>23557286</v>
      </c>
      <c r="AG2299" s="198" t="s">
        <v>1726</v>
      </c>
    </row>
    <row r="2300" spans="1:33" ht="36" hidden="1" x14ac:dyDescent="0.25">
      <c r="A2300" s="209">
        <v>124263</v>
      </c>
      <c r="B2300" s="210">
        <v>3</v>
      </c>
      <c r="C2300" s="196" t="s">
        <v>85</v>
      </c>
      <c r="D2300" s="201">
        <v>42576</v>
      </c>
      <c r="E2300" s="196" t="s">
        <v>189</v>
      </c>
      <c r="F2300" s="201">
        <v>43941</v>
      </c>
      <c r="G2300" s="196" t="s">
        <v>143</v>
      </c>
      <c r="H2300" s="198" t="s">
        <v>4096</v>
      </c>
      <c r="I2300" s="196" t="s">
        <v>613</v>
      </c>
      <c r="J2300" s="196" t="s">
        <v>299</v>
      </c>
      <c r="L2300" s="200" t="s">
        <v>300</v>
      </c>
      <c r="M2300" s="198" t="s">
        <v>4097</v>
      </c>
      <c r="N2300" s="198" t="s">
        <v>4098</v>
      </c>
      <c r="O2300" s="196" t="s">
        <v>553</v>
      </c>
      <c r="P2300" s="198" t="s">
        <v>3990</v>
      </c>
      <c r="R2300" s="196" t="s">
        <v>47</v>
      </c>
      <c r="S2300" s="196" t="s">
        <v>45</v>
      </c>
      <c r="T2300" s="211">
        <v>25.77</v>
      </c>
      <c r="W2300" s="200" t="s">
        <v>93</v>
      </c>
      <c r="X2300" s="196" t="s">
        <v>303</v>
      </c>
      <c r="AA2300" s="196" t="s">
        <v>12893</v>
      </c>
      <c r="AC2300" s="200">
        <v>0</v>
      </c>
      <c r="AD2300" s="200" t="s">
        <v>8250</v>
      </c>
      <c r="AE2300" s="212">
        <v>98100</v>
      </c>
      <c r="AF2300" s="212">
        <v>1394600</v>
      </c>
    </row>
    <row r="2301" spans="1:33" hidden="1" x14ac:dyDescent="0.25">
      <c r="A2301" s="209">
        <v>124263.01</v>
      </c>
      <c r="B2301" s="210">
        <v>3</v>
      </c>
      <c r="C2301" s="196" t="s">
        <v>85</v>
      </c>
      <c r="D2301" s="201">
        <v>43437</v>
      </c>
      <c r="E2301" s="196" t="s">
        <v>143</v>
      </c>
      <c r="F2301" s="201">
        <v>44421</v>
      </c>
      <c r="G2301" s="196" t="s">
        <v>152</v>
      </c>
      <c r="H2301" s="198" t="s">
        <v>3780</v>
      </c>
      <c r="I2301" s="196" t="s">
        <v>613</v>
      </c>
      <c r="J2301" s="196" t="s">
        <v>299</v>
      </c>
      <c r="L2301" s="200" t="s">
        <v>300</v>
      </c>
      <c r="M2301" s="198" t="s">
        <v>3781</v>
      </c>
      <c r="N2301" s="198" t="s">
        <v>3782</v>
      </c>
      <c r="O2301" s="196" t="s">
        <v>553</v>
      </c>
      <c r="P2301" s="198" t="s">
        <v>1783</v>
      </c>
      <c r="R2301" s="196" t="s">
        <v>47</v>
      </c>
      <c r="S2301" s="196" t="s">
        <v>45</v>
      </c>
      <c r="T2301" s="211">
        <v>3.14</v>
      </c>
      <c r="U2301" s="201">
        <v>45268</v>
      </c>
      <c r="W2301" s="200" t="s">
        <v>93</v>
      </c>
      <c r="X2301" s="196" t="s">
        <v>303</v>
      </c>
      <c r="AA2301" s="196" t="s">
        <v>12894</v>
      </c>
      <c r="AB2301" s="196" t="s">
        <v>12895</v>
      </c>
      <c r="AC2301" s="200">
        <v>0</v>
      </c>
      <c r="AD2301" s="200" t="s">
        <v>8231</v>
      </c>
      <c r="AE2301" s="203" t="s">
        <v>505</v>
      </c>
      <c r="AF2301" s="212">
        <v>650000</v>
      </c>
    </row>
    <row r="2302" spans="1:33" hidden="1" x14ac:dyDescent="0.25">
      <c r="A2302" s="209">
        <v>124263.01</v>
      </c>
      <c r="B2302" s="210">
        <v>3</v>
      </c>
      <c r="C2302" s="196" t="s">
        <v>85</v>
      </c>
      <c r="D2302" s="201">
        <v>43437</v>
      </c>
      <c r="E2302" s="196" t="s">
        <v>143</v>
      </c>
      <c r="F2302" s="201">
        <v>44421</v>
      </c>
      <c r="G2302" s="196" t="s">
        <v>152</v>
      </c>
      <c r="H2302" s="198" t="s">
        <v>3780</v>
      </c>
      <c r="I2302" s="196" t="s">
        <v>613</v>
      </c>
      <c r="J2302" s="196" t="s">
        <v>299</v>
      </c>
      <c r="L2302" s="200" t="s">
        <v>300</v>
      </c>
      <c r="M2302" s="198" t="s">
        <v>3781</v>
      </c>
      <c r="N2302" s="198" t="s">
        <v>3782</v>
      </c>
      <c r="O2302" s="196" t="s">
        <v>553</v>
      </c>
      <c r="P2302" s="198" t="s">
        <v>1783</v>
      </c>
      <c r="R2302" s="196" t="s">
        <v>47</v>
      </c>
      <c r="S2302" s="196" t="s">
        <v>45</v>
      </c>
      <c r="T2302" s="211">
        <v>3.14</v>
      </c>
      <c r="U2302" s="201">
        <v>45268</v>
      </c>
      <c r="W2302" s="200" t="s">
        <v>93</v>
      </c>
      <c r="X2302" s="196" t="s">
        <v>303</v>
      </c>
      <c r="AA2302" s="196" t="s">
        <v>12896</v>
      </c>
      <c r="AB2302" s="196" t="s">
        <v>12895</v>
      </c>
      <c r="AC2302" s="200">
        <v>0</v>
      </c>
      <c r="AD2302" s="200" t="s">
        <v>8231</v>
      </c>
      <c r="AE2302" s="203" t="s">
        <v>505</v>
      </c>
      <c r="AF2302" s="212">
        <v>350000</v>
      </c>
    </row>
    <row r="2303" spans="1:33" hidden="1" x14ac:dyDescent="0.25">
      <c r="A2303" s="209">
        <v>124263.01</v>
      </c>
      <c r="B2303" s="210">
        <v>3</v>
      </c>
      <c r="C2303" s="196" t="s">
        <v>85</v>
      </c>
      <c r="D2303" s="201">
        <v>43437</v>
      </c>
      <c r="E2303" s="196" t="s">
        <v>143</v>
      </c>
      <c r="F2303" s="201">
        <v>44421</v>
      </c>
      <c r="G2303" s="196" t="s">
        <v>152</v>
      </c>
      <c r="H2303" s="198" t="s">
        <v>3780</v>
      </c>
      <c r="I2303" s="196" t="s">
        <v>613</v>
      </c>
      <c r="J2303" s="196" t="s">
        <v>299</v>
      </c>
      <c r="L2303" s="200" t="s">
        <v>300</v>
      </c>
      <c r="M2303" s="198" t="s">
        <v>3781</v>
      </c>
      <c r="N2303" s="198" t="s">
        <v>3782</v>
      </c>
      <c r="O2303" s="196" t="s">
        <v>553</v>
      </c>
      <c r="P2303" s="198" t="s">
        <v>1783</v>
      </c>
      <c r="R2303" s="196" t="s">
        <v>47</v>
      </c>
      <c r="S2303" s="196" t="s">
        <v>45</v>
      </c>
      <c r="T2303" s="211">
        <v>3.14</v>
      </c>
      <c r="U2303" s="201">
        <v>45268</v>
      </c>
      <c r="W2303" s="200" t="s">
        <v>93</v>
      </c>
      <c r="X2303" s="196" t="s">
        <v>303</v>
      </c>
      <c r="AA2303" s="196" t="s">
        <v>12897</v>
      </c>
      <c r="AB2303" s="196" t="s">
        <v>12895</v>
      </c>
      <c r="AC2303" s="200">
        <v>1</v>
      </c>
      <c r="AD2303" s="200" t="s">
        <v>8231</v>
      </c>
      <c r="AE2303" s="212">
        <v>325000</v>
      </c>
      <c r="AF2303" s="212">
        <v>325000</v>
      </c>
    </row>
    <row r="2304" spans="1:33" hidden="1" x14ac:dyDescent="0.25">
      <c r="A2304" s="209">
        <v>124263.01</v>
      </c>
      <c r="B2304" s="210">
        <v>3</v>
      </c>
      <c r="C2304" s="196" t="s">
        <v>85</v>
      </c>
      <c r="D2304" s="201">
        <v>43437</v>
      </c>
      <c r="E2304" s="196" t="s">
        <v>143</v>
      </c>
      <c r="F2304" s="201">
        <v>44421</v>
      </c>
      <c r="G2304" s="196" t="s">
        <v>152</v>
      </c>
      <c r="H2304" s="198" t="s">
        <v>3780</v>
      </c>
      <c r="I2304" s="196" t="s">
        <v>613</v>
      </c>
      <c r="J2304" s="196" t="s">
        <v>299</v>
      </c>
      <c r="L2304" s="200" t="s">
        <v>300</v>
      </c>
      <c r="M2304" s="198" t="s">
        <v>3781</v>
      </c>
      <c r="N2304" s="198" t="s">
        <v>3782</v>
      </c>
      <c r="O2304" s="196" t="s">
        <v>553</v>
      </c>
      <c r="P2304" s="198" t="s">
        <v>1783</v>
      </c>
      <c r="R2304" s="196" t="s">
        <v>47</v>
      </c>
      <c r="S2304" s="196" t="s">
        <v>45</v>
      </c>
      <c r="T2304" s="211">
        <v>3.14</v>
      </c>
      <c r="U2304" s="201">
        <v>45268</v>
      </c>
      <c r="W2304" s="200" t="s">
        <v>93</v>
      </c>
      <c r="X2304" s="196" t="s">
        <v>303</v>
      </c>
      <c r="AA2304" s="196" t="s">
        <v>12898</v>
      </c>
      <c r="AB2304" s="196" t="s">
        <v>12895</v>
      </c>
      <c r="AC2304" s="200">
        <v>1</v>
      </c>
      <c r="AD2304" s="200" t="s">
        <v>8231</v>
      </c>
      <c r="AE2304" s="212">
        <v>175000</v>
      </c>
      <c r="AF2304" s="212">
        <v>175000</v>
      </c>
    </row>
    <row r="2305" spans="1:33" hidden="1" x14ac:dyDescent="0.25">
      <c r="A2305" s="209">
        <v>124263.02</v>
      </c>
      <c r="B2305" s="210">
        <v>3</v>
      </c>
      <c r="C2305" s="196" t="s">
        <v>85</v>
      </c>
      <c r="D2305" s="201">
        <v>42031</v>
      </c>
      <c r="E2305" s="196" t="s">
        <v>2180</v>
      </c>
      <c r="F2305" s="201">
        <v>44676</v>
      </c>
      <c r="G2305" s="196" t="s">
        <v>241</v>
      </c>
      <c r="H2305" s="198" t="s">
        <v>12899</v>
      </c>
      <c r="I2305" s="196" t="s">
        <v>613</v>
      </c>
      <c r="J2305" s="196" t="s">
        <v>299</v>
      </c>
      <c r="L2305" s="200" t="s">
        <v>300</v>
      </c>
      <c r="M2305" s="198" t="s">
        <v>12900</v>
      </c>
      <c r="N2305" s="198" t="s">
        <v>3782</v>
      </c>
      <c r="O2305" s="196" t="s">
        <v>553</v>
      </c>
      <c r="P2305" s="198" t="s">
        <v>1783</v>
      </c>
      <c r="R2305" s="196" t="s">
        <v>47</v>
      </c>
      <c r="S2305" s="196" t="s">
        <v>45</v>
      </c>
      <c r="T2305" s="211">
        <v>5.88</v>
      </c>
      <c r="U2305" s="201">
        <v>45268</v>
      </c>
      <c r="W2305" s="200" t="s">
        <v>93</v>
      </c>
      <c r="X2305" s="196" t="s">
        <v>303</v>
      </c>
      <c r="AA2305" s="196" t="s">
        <v>12901</v>
      </c>
      <c r="AB2305" s="196" t="s">
        <v>12902</v>
      </c>
      <c r="AC2305" s="200">
        <v>0</v>
      </c>
      <c r="AD2305" s="200" t="s">
        <v>8231</v>
      </c>
      <c r="AE2305" s="212">
        <v>300000</v>
      </c>
      <c r="AF2305" s="212">
        <v>1300000</v>
      </c>
    </row>
    <row r="2306" spans="1:33" hidden="1" x14ac:dyDescent="0.25">
      <c r="A2306" s="209">
        <v>124263.02</v>
      </c>
      <c r="B2306" s="210">
        <v>3</v>
      </c>
      <c r="C2306" s="196" t="s">
        <v>85</v>
      </c>
      <c r="D2306" s="201">
        <v>42031</v>
      </c>
      <c r="E2306" s="196" t="s">
        <v>2180</v>
      </c>
      <c r="F2306" s="201">
        <v>44676</v>
      </c>
      <c r="G2306" s="196" t="s">
        <v>241</v>
      </c>
      <c r="H2306" s="198" t="s">
        <v>12899</v>
      </c>
      <c r="I2306" s="196" t="s">
        <v>613</v>
      </c>
      <c r="J2306" s="196" t="s">
        <v>299</v>
      </c>
      <c r="L2306" s="200" t="s">
        <v>300</v>
      </c>
      <c r="M2306" s="198" t="s">
        <v>12900</v>
      </c>
      <c r="N2306" s="198" t="s">
        <v>3782</v>
      </c>
      <c r="O2306" s="196" t="s">
        <v>553</v>
      </c>
      <c r="P2306" s="198" t="s">
        <v>1783</v>
      </c>
      <c r="R2306" s="196" t="s">
        <v>47</v>
      </c>
      <c r="S2306" s="196" t="s">
        <v>45</v>
      </c>
      <c r="T2306" s="211">
        <v>5.88</v>
      </c>
      <c r="U2306" s="201">
        <v>45268</v>
      </c>
      <c r="W2306" s="200" t="s">
        <v>93</v>
      </c>
      <c r="X2306" s="196" t="s">
        <v>303</v>
      </c>
      <c r="AA2306" s="196" t="s">
        <v>12903</v>
      </c>
      <c r="AB2306" s="196" t="s">
        <v>12902</v>
      </c>
      <c r="AC2306" s="200">
        <v>1</v>
      </c>
      <c r="AD2306" s="200" t="s">
        <v>8231</v>
      </c>
      <c r="AE2306" s="203" t="s">
        <v>505</v>
      </c>
      <c r="AF2306" s="212">
        <v>1000000</v>
      </c>
    </row>
    <row r="2307" spans="1:33" hidden="1" x14ac:dyDescent="0.25">
      <c r="A2307" s="209">
        <v>124263.03</v>
      </c>
      <c r="B2307" s="210">
        <v>3</v>
      </c>
      <c r="C2307" s="196" t="s">
        <v>85</v>
      </c>
      <c r="D2307" s="201">
        <v>42031</v>
      </c>
      <c r="E2307" s="196" t="s">
        <v>2180</v>
      </c>
      <c r="F2307" s="201">
        <v>44439</v>
      </c>
      <c r="G2307" s="196" t="s">
        <v>241</v>
      </c>
      <c r="H2307" s="198" t="s">
        <v>659</v>
      </c>
      <c r="I2307" s="196" t="s">
        <v>613</v>
      </c>
      <c r="J2307" s="196" t="s">
        <v>299</v>
      </c>
      <c r="L2307" s="200" t="s">
        <v>300</v>
      </c>
      <c r="M2307" s="198" t="s">
        <v>3784</v>
      </c>
      <c r="N2307" s="198" t="s">
        <v>3782</v>
      </c>
      <c r="O2307" s="196" t="s">
        <v>553</v>
      </c>
      <c r="P2307" s="198" t="s">
        <v>1783</v>
      </c>
      <c r="R2307" s="196" t="s">
        <v>47</v>
      </c>
      <c r="S2307" s="196" t="s">
        <v>45</v>
      </c>
      <c r="T2307" s="211">
        <v>6.11</v>
      </c>
      <c r="U2307" s="201">
        <v>45268</v>
      </c>
      <c r="W2307" s="200" t="s">
        <v>93</v>
      </c>
      <c r="X2307" s="196" t="s">
        <v>303</v>
      </c>
      <c r="AA2307" s="196" t="s">
        <v>12904</v>
      </c>
      <c r="AB2307" s="196" t="s">
        <v>12905</v>
      </c>
      <c r="AC2307" s="200">
        <v>0</v>
      </c>
      <c r="AD2307" s="200" t="s">
        <v>8231</v>
      </c>
      <c r="AE2307" s="212">
        <v>500000</v>
      </c>
      <c r="AF2307" s="212">
        <v>1000000</v>
      </c>
    </row>
    <row r="2308" spans="1:33" hidden="1" x14ac:dyDescent="0.25">
      <c r="A2308" s="209">
        <v>124263.03</v>
      </c>
      <c r="B2308" s="210">
        <v>3</v>
      </c>
      <c r="C2308" s="196" t="s">
        <v>85</v>
      </c>
      <c r="D2308" s="201">
        <v>42031</v>
      </c>
      <c r="E2308" s="196" t="s">
        <v>2180</v>
      </c>
      <c r="F2308" s="201">
        <v>44439</v>
      </c>
      <c r="G2308" s="196" t="s">
        <v>241</v>
      </c>
      <c r="H2308" s="198" t="s">
        <v>659</v>
      </c>
      <c r="I2308" s="196" t="s">
        <v>613</v>
      </c>
      <c r="J2308" s="196" t="s">
        <v>299</v>
      </c>
      <c r="L2308" s="200" t="s">
        <v>300</v>
      </c>
      <c r="M2308" s="198" t="s">
        <v>3784</v>
      </c>
      <c r="N2308" s="198" t="s">
        <v>3782</v>
      </c>
      <c r="O2308" s="196" t="s">
        <v>553</v>
      </c>
      <c r="P2308" s="198" t="s">
        <v>1783</v>
      </c>
      <c r="R2308" s="196" t="s">
        <v>47</v>
      </c>
      <c r="S2308" s="196" t="s">
        <v>45</v>
      </c>
      <c r="T2308" s="211">
        <v>6.11</v>
      </c>
      <c r="U2308" s="201">
        <v>45268</v>
      </c>
      <c r="W2308" s="200" t="s">
        <v>93</v>
      </c>
      <c r="X2308" s="196" t="s">
        <v>303</v>
      </c>
      <c r="AA2308" s="196" t="s">
        <v>12906</v>
      </c>
      <c r="AB2308" s="196" t="s">
        <v>12905</v>
      </c>
      <c r="AC2308" s="200">
        <v>1</v>
      </c>
      <c r="AD2308" s="200" t="s">
        <v>8231</v>
      </c>
      <c r="AE2308" s="212">
        <v>500000</v>
      </c>
      <c r="AF2308" s="212">
        <v>500000</v>
      </c>
    </row>
    <row r="2309" spans="1:33" ht="36" hidden="1" x14ac:dyDescent="0.25">
      <c r="A2309" s="209">
        <v>124263.03999999999</v>
      </c>
      <c r="B2309" s="210">
        <v>3</v>
      </c>
      <c r="C2309" s="196" t="s">
        <v>122</v>
      </c>
      <c r="D2309" s="201">
        <v>42031</v>
      </c>
      <c r="E2309" s="196" t="s">
        <v>2180</v>
      </c>
      <c r="F2309" s="201">
        <v>44438.875196759262</v>
      </c>
      <c r="G2309" s="196" t="s">
        <v>241</v>
      </c>
      <c r="H2309" s="198" t="s">
        <v>659</v>
      </c>
      <c r="I2309" s="196" t="s">
        <v>613</v>
      </c>
      <c r="J2309" s="196" t="s">
        <v>299</v>
      </c>
      <c r="L2309" s="200" t="s">
        <v>300</v>
      </c>
      <c r="M2309" s="198" t="s">
        <v>3481</v>
      </c>
      <c r="N2309" s="198" t="s">
        <v>3482</v>
      </c>
      <c r="O2309" s="196" t="s">
        <v>553</v>
      </c>
      <c r="P2309" s="198" t="s">
        <v>1783</v>
      </c>
      <c r="R2309" s="196" t="s">
        <v>47</v>
      </c>
      <c r="S2309" s="196" t="s">
        <v>45</v>
      </c>
      <c r="T2309" s="211">
        <v>9.6300000000000008</v>
      </c>
      <c r="U2309" s="201">
        <v>44428</v>
      </c>
      <c r="W2309" s="200" t="s">
        <v>93</v>
      </c>
      <c r="X2309" s="196" t="s">
        <v>303</v>
      </c>
      <c r="AA2309" s="196" t="s">
        <v>12907</v>
      </c>
      <c r="AB2309" s="196" t="s">
        <v>12908</v>
      </c>
      <c r="AC2309" s="200">
        <v>0</v>
      </c>
      <c r="AD2309" s="200" t="s">
        <v>8231</v>
      </c>
      <c r="AE2309" s="212">
        <v>3200000</v>
      </c>
      <c r="AF2309" s="212">
        <v>3700000</v>
      </c>
      <c r="AG2309" s="198" t="s">
        <v>3484</v>
      </c>
    </row>
    <row r="2310" spans="1:33" ht="36" hidden="1" x14ac:dyDescent="0.25">
      <c r="A2310" s="209">
        <v>124263.03999999999</v>
      </c>
      <c r="B2310" s="210">
        <v>3</v>
      </c>
      <c r="C2310" s="196" t="s">
        <v>122</v>
      </c>
      <c r="D2310" s="201">
        <v>42031</v>
      </c>
      <c r="E2310" s="196" t="s">
        <v>2180</v>
      </c>
      <c r="F2310" s="201">
        <v>44438.875196759262</v>
      </c>
      <c r="G2310" s="196" t="s">
        <v>241</v>
      </c>
      <c r="H2310" s="198" t="s">
        <v>659</v>
      </c>
      <c r="I2310" s="196" t="s">
        <v>613</v>
      </c>
      <c r="J2310" s="196" t="s">
        <v>299</v>
      </c>
      <c r="L2310" s="200" t="s">
        <v>300</v>
      </c>
      <c r="M2310" s="198" t="s">
        <v>3481</v>
      </c>
      <c r="N2310" s="198" t="s">
        <v>3482</v>
      </c>
      <c r="O2310" s="196" t="s">
        <v>553</v>
      </c>
      <c r="P2310" s="198" t="s">
        <v>1783</v>
      </c>
      <c r="R2310" s="196" t="s">
        <v>47</v>
      </c>
      <c r="S2310" s="196" t="s">
        <v>45</v>
      </c>
      <c r="T2310" s="211">
        <v>9.6300000000000008</v>
      </c>
      <c r="U2310" s="201">
        <v>44428</v>
      </c>
      <c r="W2310" s="200" t="s">
        <v>93</v>
      </c>
      <c r="X2310" s="196" t="s">
        <v>303</v>
      </c>
      <c r="AA2310" s="196" t="s">
        <v>12909</v>
      </c>
      <c r="AB2310" s="196" t="s">
        <v>12908</v>
      </c>
      <c r="AC2310" s="200">
        <v>1</v>
      </c>
      <c r="AD2310" s="200" t="s">
        <v>8231</v>
      </c>
      <c r="AE2310" s="212">
        <v>2150000</v>
      </c>
      <c r="AF2310" s="212">
        <v>2450000</v>
      </c>
      <c r="AG2310" s="198" t="s">
        <v>3484</v>
      </c>
    </row>
    <row r="2311" spans="1:33" ht="36" hidden="1" x14ac:dyDescent="0.25">
      <c r="A2311" s="209">
        <v>124263.03999999999</v>
      </c>
      <c r="B2311" s="210">
        <v>3</v>
      </c>
      <c r="C2311" s="196" t="s">
        <v>122</v>
      </c>
      <c r="D2311" s="201">
        <v>42031</v>
      </c>
      <c r="E2311" s="196" t="s">
        <v>2180</v>
      </c>
      <c r="F2311" s="201">
        <v>44438.875196759262</v>
      </c>
      <c r="G2311" s="196" t="s">
        <v>241</v>
      </c>
      <c r="H2311" s="198" t="s">
        <v>659</v>
      </c>
      <c r="I2311" s="196" t="s">
        <v>613</v>
      </c>
      <c r="J2311" s="196" t="s">
        <v>299</v>
      </c>
      <c r="L2311" s="200" t="s">
        <v>300</v>
      </c>
      <c r="M2311" s="198" t="s">
        <v>3481</v>
      </c>
      <c r="N2311" s="198" t="s">
        <v>3482</v>
      </c>
      <c r="O2311" s="196" t="s">
        <v>553</v>
      </c>
      <c r="P2311" s="198" t="s">
        <v>1783</v>
      </c>
      <c r="R2311" s="196" t="s">
        <v>47</v>
      </c>
      <c r="S2311" s="196" t="s">
        <v>45</v>
      </c>
      <c r="T2311" s="211">
        <v>9.6300000000000008</v>
      </c>
      <c r="U2311" s="201">
        <v>44428</v>
      </c>
      <c r="W2311" s="200" t="s">
        <v>93</v>
      </c>
      <c r="X2311" s="196" t="s">
        <v>303</v>
      </c>
      <c r="AA2311" s="196" t="s">
        <v>12910</v>
      </c>
      <c r="AB2311" s="196" t="s">
        <v>12908</v>
      </c>
      <c r="AC2311" s="200">
        <v>3</v>
      </c>
      <c r="AD2311" s="200" t="s">
        <v>8231</v>
      </c>
      <c r="AE2311" s="212">
        <v>153446116</v>
      </c>
      <c r="AF2311" s="212">
        <v>153446116</v>
      </c>
      <c r="AG2311" s="198" t="s">
        <v>3484</v>
      </c>
    </row>
    <row r="2312" spans="1:33" hidden="1" x14ac:dyDescent="0.25">
      <c r="A2312" s="209">
        <v>124264</v>
      </c>
      <c r="B2312" s="210">
        <v>1</v>
      </c>
      <c r="C2312" s="196" t="s">
        <v>85</v>
      </c>
      <c r="D2312" s="201">
        <v>42576</v>
      </c>
      <c r="E2312" s="196" t="s">
        <v>247</v>
      </c>
      <c r="F2312" s="201">
        <v>44097</v>
      </c>
      <c r="G2312" s="196" t="s">
        <v>228</v>
      </c>
      <c r="H2312" s="198" t="s">
        <v>190</v>
      </c>
      <c r="I2312" s="196" t="s">
        <v>279</v>
      </c>
      <c r="K2312" s="196" t="s">
        <v>280</v>
      </c>
      <c r="L2312" s="200" t="s">
        <v>183</v>
      </c>
      <c r="M2312" s="198" t="s">
        <v>281</v>
      </c>
      <c r="O2312" s="196" t="s">
        <v>271</v>
      </c>
      <c r="P2312" s="198" t="s">
        <v>166</v>
      </c>
      <c r="R2312" s="196" t="s">
        <v>39</v>
      </c>
      <c r="S2312" s="196" t="s">
        <v>45</v>
      </c>
      <c r="T2312" s="211">
        <v>0.01</v>
      </c>
      <c r="W2312" s="200" t="s">
        <v>93</v>
      </c>
      <c r="X2312" s="196" t="s">
        <v>186</v>
      </c>
      <c r="Z2312" s="198" t="s">
        <v>282</v>
      </c>
      <c r="AA2312" s="196" t="s">
        <v>12911</v>
      </c>
      <c r="AC2312" s="200">
        <v>3</v>
      </c>
      <c r="AD2312" s="200" t="s">
        <v>8250</v>
      </c>
      <c r="AE2312" s="212">
        <v>475181.74</v>
      </c>
      <c r="AF2312" s="212">
        <v>475181.74</v>
      </c>
    </row>
    <row r="2313" spans="1:33" hidden="1" x14ac:dyDescent="0.25">
      <c r="A2313" s="209">
        <v>124265</v>
      </c>
      <c r="B2313" s="210">
        <v>4</v>
      </c>
      <c r="C2313" s="196" t="s">
        <v>114</v>
      </c>
      <c r="D2313" s="201">
        <v>42576</v>
      </c>
      <c r="E2313" s="196" t="s">
        <v>195</v>
      </c>
      <c r="F2313" s="201">
        <v>44284</v>
      </c>
      <c r="G2313" s="196" t="s">
        <v>228</v>
      </c>
      <c r="H2313" s="198" t="s">
        <v>2044</v>
      </c>
      <c r="I2313" s="196" t="s">
        <v>12912</v>
      </c>
      <c r="K2313" s="196" t="s">
        <v>12913</v>
      </c>
      <c r="L2313" s="200" t="s">
        <v>183</v>
      </c>
      <c r="M2313" s="198" t="s">
        <v>12914</v>
      </c>
      <c r="O2313" s="196" t="s">
        <v>271</v>
      </c>
      <c r="P2313" s="198" t="s">
        <v>166</v>
      </c>
      <c r="R2313" s="196" t="s">
        <v>39</v>
      </c>
      <c r="S2313" s="196" t="s">
        <v>45</v>
      </c>
      <c r="T2313" s="211">
        <v>0.03</v>
      </c>
      <c r="W2313" s="200" t="s">
        <v>93</v>
      </c>
      <c r="X2313" s="196" t="s">
        <v>186</v>
      </c>
      <c r="Z2313" s="198" t="s">
        <v>12915</v>
      </c>
      <c r="AA2313" s="196" t="s">
        <v>12916</v>
      </c>
      <c r="AC2313" s="200">
        <v>0</v>
      </c>
      <c r="AD2313" s="200" t="s">
        <v>8250</v>
      </c>
      <c r="AE2313" s="203" t="s">
        <v>505</v>
      </c>
      <c r="AF2313" s="212">
        <v>34183.629999999997</v>
      </c>
    </row>
    <row r="2314" spans="1:33" hidden="1" x14ac:dyDescent="0.25">
      <c r="A2314" s="209">
        <v>124265</v>
      </c>
      <c r="B2314" s="210">
        <v>4</v>
      </c>
      <c r="C2314" s="196" t="s">
        <v>114</v>
      </c>
      <c r="D2314" s="201">
        <v>42576</v>
      </c>
      <c r="E2314" s="196" t="s">
        <v>195</v>
      </c>
      <c r="F2314" s="201">
        <v>44284</v>
      </c>
      <c r="G2314" s="196" t="s">
        <v>228</v>
      </c>
      <c r="H2314" s="198" t="s">
        <v>2044</v>
      </c>
      <c r="I2314" s="196" t="s">
        <v>12912</v>
      </c>
      <c r="K2314" s="196" t="s">
        <v>12913</v>
      </c>
      <c r="L2314" s="200" t="s">
        <v>183</v>
      </c>
      <c r="M2314" s="198" t="s">
        <v>12914</v>
      </c>
      <c r="O2314" s="196" t="s">
        <v>271</v>
      </c>
      <c r="P2314" s="198" t="s">
        <v>166</v>
      </c>
      <c r="R2314" s="196" t="s">
        <v>39</v>
      </c>
      <c r="S2314" s="196" t="s">
        <v>45</v>
      </c>
      <c r="T2314" s="211">
        <v>0.03</v>
      </c>
      <c r="W2314" s="200" t="s">
        <v>93</v>
      </c>
      <c r="X2314" s="196" t="s">
        <v>186</v>
      </c>
      <c r="Z2314" s="198" t="s">
        <v>12915</v>
      </c>
      <c r="AA2314" s="196" t="s">
        <v>12917</v>
      </c>
      <c r="AC2314" s="200">
        <v>3</v>
      </c>
      <c r="AD2314" s="200" t="s">
        <v>8250</v>
      </c>
      <c r="AE2314" s="203" t="s">
        <v>505</v>
      </c>
      <c r="AF2314" s="212">
        <v>798357.47</v>
      </c>
    </row>
    <row r="2315" spans="1:33" hidden="1" x14ac:dyDescent="0.25">
      <c r="A2315" s="209">
        <v>124284</v>
      </c>
      <c r="B2315" s="210">
        <v>3</v>
      </c>
      <c r="C2315" s="196" t="s">
        <v>85</v>
      </c>
      <c r="D2315" s="201">
        <v>42576</v>
      </c>
      <c r="E2315" s="196" t="s">
        <v>189</v>
      </c>
      <c r="F2315" s="201">
        <v>43851</v>
      </c>
      <c r="G2315" s="196" t="s">
        <v>152</v>
      </c>
      <c r="H2315" s="198" t="s">
        <v>1489</v>
      </c>
      <c r="I2315" s="196" t="s">
        <v>621</v>
      </c>
      <c r="J2315" s="196" t="s">
        <v>299</v>
      </c>
      <c r="L2315" s="200" t="s">
        <v>300</v>
      </c>
      <c r="M2315" s="198" t="s">
        <v>1885</v>
      </c>
      <c r="N2315" s="198" t="s">
        <v>92</v>
      </c>
      <c r="O2315" s="196" t="s">
        <v>553</v>
      </c>
      <c r="P2315" s="198" t="s">
        <v>92</v>
      </c>
      <c r="R2315" s="196" t="s">
        <v>47</v>
      </c>
      <c r="S2315" s="196" t="s">
        <v>41</v>
      </c>
      <c r="T2315" s="211">
        <v>2</v>
      </c>
      <c r="U2315" s="201">
        <v>45695</v>
      </c>
      <c r="W2315" s="200" t="s">
        <v>93</v>
      </c>
      <c r="AA2315" s="196" t="s">
        <v>12918</v>
      </c>
      <c r="AC2315" s="200">
        <v>0</v>
      </c>
      <c r="AD2315" s="200" t="s">
        <v>8250</v>
      </c>
      <c r="AE2315" s="212">
        <v>119500</v>
      </c>
      <c r="AF2315" s="212">
        <v>219500</v>
      </c>
    </row>
    <row r="2316" spans="1:33" ht="36" hidden="1" x14ac:dyDescent="0.25">
      <c r="A2316" s="209">
        <v>124287</v>
      </c>
      <c r="B2316" s="210">
        <v>1</v>
      </c>
      <c r="C2316" s="196" t="s">
        <v>85</v>
      </c>
      <c r="D2316" s="201">
        <v>42576</v>
      </c>
      <c r="E2316" s="196" t="s">
        <v>247</v>
      </c>
      <c r="F2316" s="201">
        <v>44130</v>
      </c>
      <c r="G2316" s="196" t="s">
        <v>284</v>
      </c>
      <c r="H2316" s="198" t="s">
        <v>190</v>
      </c>
      <c r="I2316" s="196" t="s">
        <v>477</v>
      </c>
      <c r="J2316" s="196" t="s">
        <v>299</v>
      </c>
      <c r="L2316" s="200" t="s">
        <v>300</v>
      </c>
      <c r="M2316" s="198" t="s">
        <v>12919</v>
      </c>
      <c r="N2316" s="198" t="s">
        <v>12920</v>
      </c>
      <c r="O2316" s="196" t="s">
        <v>40</v>
      </c>
      <c r="P2316" s="198" t="s">
        <v>166</v>
      </c>
      <c r="R2316" s="196" t="s">
        <v>39</v>
      </c>
      <c r="S2316" s="196" t="s">
        <v>45</v>
      </c>
      <c r="T2316" s="211">
        <v>2.5000000000000001E-2</v>
      </c>
      <c r="U2316" s="201">
        <v>45520</v>
      </c>
      <c r="W2316" s="200" t="s">
        <v>93</v>
      </c>
      <c r="X2316" s="196" t="s">
        <v>303</v>
      </c>
      <c r="Z2316" s="198" t="s">
        <v>12921</v>
      </c>
      <c r="AA2316" s="196" t="s">
        <v>12922</v>
      </c>
      <c r="AB2316" s="196" t="s">
        <v>12923</v>
      </c>
      <c r="AC2316" s="200">
        <v>0</v>
      </c>
      <c r="AD2316" s="200" t="s">
        <v>8231</v>
      </c>
      <c r="AE2316" s="203" t="s">
        <v>505</v>
      </c>
      <c r="AF2316" s="212">
        <v>150000</v>
      </c>
    </row>
    <row r="2317" spans="1:33" ht="36" hidden="1" x14ac:dyDescent="0.25">
      <c r="A2317" s="209">
        <v>124287</v>
      </c>
      <c r="B2317" s="210">
        <v>1</v>
      </c>
      <c r="C2317" s="196" t="s">
        <v>85</v>
      </c>
      <c r="D2317" s="201">
        <v>42576</v>
      </c>
      <c r="E2317" s="196" t="s">
        <v>247</v>
      </c>
      <c r="F2317" s="201">
        <v>44130</v>
      </c>
      <c r="G2317" s="196" t="s">
        <v>284</v>
      </c>
      <c r="H2317" s="198" t="s">
        <v>190</v>
      </c>
      <c r="I2317" s="196" t="s">
        <v>477</v>
      </c>
      <c r="J2317" s="196" t="s">
        <v>299</v>
      </c>
      <c r="L2317" s="200" t="s">
        <v>300</v>
      </c>
      <c r="M2317" s="198" t="s">
        <v>12919</v>
      </c>
      <c r="N2317" s="198" t="s">
        <v>12920</v>
      </c>
      <c r="O2317" s="196" t="s">
        <v>40</v>
      </c>
      <c r="P2317" s="198" t="s">
        <v>166</v>
      </c>
      <c r="R2317" s="196" t="s">
        <v>39</v>
      </c>
      <c r="S2317" s="196" t="s">
        <v>45</v>
      </c>
      <c r="T2317" s="211">
        <v>2.5000000000000001E-2</v>
      </c>
      <c r="U2317" s="201">
        <v>45520</v>
      </c>
      <c r="W2317" s="200" t="s">
        <v>93</v>
      </c>
      <c r="X2317" s="196" t="s">
        <v>303</v>
      </c>
      <c r="Z2317" s="198" t="s">
        <v>12921</v>
      </c>
      <c r="AA2317" s="196" t="s">
        <v>12924</v>
      </c>
      <c r="AC2317" s="200">
        <v>0</v>
      </c>
      <c r="AD2317" s="200" t="s">
        <v>8250</v>
      </c>
      <c r="AE2317" s="203" t="s">
        <v>505</v>
      </c>
      <c r="AF2317" s="212">
        <v>116500</v>
      </c>
    </row>
    <row r="2318" spans="1:33" hidden="1" x14ac:dyDescent="0.25">
      <c r="A2318" s="209">
        <v>124289</v>
      </c>
      <c r="B2318" s="210">
        <v>1</v>
      </c>
      <c r="C2318" s="196" t="s">
        <v>85</v>
      </c>
      <c r="D2318" s="201">
        <v>42576</v>
      </c>
      <c r="E2318" s="196" t="s">
        <v>247</v>
      </c>
      <c r="F2318" s="201">
        <v>44468</v>
      </c>
      <c r="G2318" s="196" t="s">
        <v>98</v>
      </c>
      <c r="H2318" s="198" t="s">
        <v>190</v>
      </c>
      <c r="I2318" s="196" t="s">
        <v>477</v>
      </c>
      <c r="J2318" s="196" t="s">
        <v>299</v>
      </c>
      <c r="L2318" s="200" t="s">
        <v>300</v>
      </c>
      <c r="M2318" s="198" t="s">
        <v>544</v>
      </c>
      <c r="N2318" s="198" t="s">
        <v>545</v>
      </c>
      <c r="O2318" s="196" t="s">
        <v>40</v>
      </c>
      <c r="P2318" s="198" t="s">
        <v>166</v>
      </c>
      <c r="R2318" s="196" t="s">
        <v>39</v>
      </c>
      <c r="S2318" s="196" t="s">
        <v>45</v>
      </c>
      <c r="T2318" s="211">
        <v>7.4999999999999997E-2</v>
      </c>
      <c r="U2318" s="201">
        <v>45812</v>
      </c>
      <c r="W2318" s="200" t="s">
        <v>93</v>
      </c>
      <c r="X2318" s="196" t="s">
        <v>303</v>
      </c>
      <c r="Z2318" s="198" t="s">
        <v>546</v>
      </c>
      <c r="AA2318" s="196" t="s">
        <v>12925</v>
      </c>
      <c r="AC2318" s="200">
        <v>0</v>
      </c>
      <c r="AD2318" s="200" t="s">
        <v>8250</v>
      </c>
      <c r="AE2318" s="212">
        <v>20000</v>
      </c>
      <c r="AF2318" s="212">
        <v>20000</v>
      </c>
    </row>
    <row r="2319" spans="1:33" hidden="1" x14ac:dyDescent="0.25">
      <c r="A2319" s="209">
        <v>124291</v>
      </c>
      <c r="B2319" s="210">
        <v>3</v>
      </c>
      <c r="C2319" s="196" t="s">
        <v>114</v>
      </c>
      <c r="D2319" s="201">
        <v>42576</v>
      </c>
      <c r="E2319" s="196" t="s">
        <v>189</v>
      </c>
      <c r="F2319" s="201">
        <v>44669</v>
      </c>
      <c r="G2319" s="196" t="s">
        <v>228</v>
      </c>
      <c r="H2319" s="198" t="s">
        <v>115</v>
      </c>
      <c r="I2319" s="196" t="s">
        <v>1094</v>
      </c>
      <c r="K2319" s="196" t="s">
        <v>1095</v>
      </c>
      <c r="L2319" s="200" t="s">
        <v>183</v>
      </c>
      <c r="M2319" s="198" t="s">
        <v>1096</v>
      </c>
      <c r="O2319" s="196" t="s">
        <v>271</v>
      </c>
      <c r="P2319" s="198" t="s">
        <v>166</v>
      </c>
      <c r="R2319" s="196" t="s">
        <v>39</v>
      </c>
      <c r="S2319" s="196" t="s">
        <v>45</v>
      </c>
      <c r="T2319" s="211">
        <v>-0.1</v>
      </c>
      <c r="W2319" s="200" t="s">
        <v>93</v>
      </c>
      <c r="X2319" s="196" t="s">
        <v>186</v>
      </c>
      <c r="Z2319" s="198" t="s">
        <v>1097</v>
      </c>
      <c r="AA2319" s="196" t="s">
        <v>12926</v>
      </c>
      <c r="AC2319" s="200">
        <v>3</v>
      </c>
      <c r="AD2319" s="200" t="s">
        <v>8250</v>
      </c>
      <c r="AE2319" s="212">
        <v>537480.55000000005</v>
      </c>
      <c r="AF2319" s="212">
        <v>537480.55000000005</v>
      </c>
    </row>
    <row r="2320" spans="1:33" hidden="1" x14ac:dyDescent="0.25">
      <c r="A2320" s="209">
        <v>124304</v>
      </c>
      <c r="B2320" s="210">
        <v>4</v>
      </c>
      <c r="C2320" s="196" t="s">
        <v>114</v>
      </c>
      <c r="D2320" s="201">
        <v>42576</v>
      </c>
      <c r="E2320" s="196" t="s">
        <v>195</v>
      </c>
      <c r="F2320" s="201">
        <v>44291</v>
      </c>
      <c r="G2320" s="196" t="s">
        <v>228</v>
      </c>
      <c r="H2320" s="198" t="s">
        <v>1099</v>
      </c>
      <c r="I2320" s="196" t="s">
        <v>12927</v>
      </c>
      <c r="K2320" s="196" t="s">
        <v>6455</v>
      </c>
      <c r="L2320" s="200" t="s">
        <v>183</v>
      </c>
      <c r="M2320" s="198" t="s">
        <v>12928</v>
      </c>
      <c r="O2320" s="196" t="s">
        <v>271</v>
      </c>
      <c r="P2320" s="198" t="s">
        <v>166</v>
      </c>
      <c r="R2320" s="196" t="s">
        <v>39</v>
      </c>
      <c r="S2320" s="196" t="s">
        <v>45</v>
      </c>
      <c r="T2320" s="211">
        <v>0.02</v>
      </c>
      <c r="W2320" s="200" t="s">
        <v>93</v>
      </c>
      <c r="X2320" s="196" t="s">
        <v>186</v>
      </c>
      <c r="Z2320" s="198" t="s">
        <v>12929</v>
      </c>
      <c r="AA2320" s="196" t="s">
        <v>12930</v>
      </c>
      <c r="AC2320" s="200">
        <v>3</v>
      </c>
      <c r="AD2320" s="200" t="s">
        <v>8250</v>
      </c>
      <c r="AE2320" s="203" t="s">
        <v>505</v>
      </c>
      <c r="AF2320" s="212">
        <v>586603</v>
      </c>
    </row>
    <row r="2321" spans="1:33" hidden="1" x14ac:dyDescent="0.25">
      <c r="A2321" s="209">
        <v>124310</v>
      </c>
      <c r="B2321" s="210">
        <v>4</v>
      </c>
      <c r="C2321" s="196" t="s">
        <v>114</v>
      </c>
      <c r="D2321" s="201">
        <v>42576</v>
      </c>
      <c r="E2321" s="196" t="s">
        <v>195</v>
      </c>
      <c r="F2321" s="201">
        <v>44284</v>
      </c>
      <c r="G2321" s="196" t="s">
        <v>228</v>
      </c>
      <c r="H2321" s="198" t="s">
        <v>1099</v>
      </c>
      <c r="I2321" s="196" t="s">
        <v>12931</v>
      </c>
      <c r="K2321" s="196" t="s">
        <v>12932</v>
      </c>
      <c r="L2321" s="200" t="s">
        <v>183</v>
      </c>
      <c r="M2321" s="198" t="s">
        <v>12933</v>
      </c>
      <c r="O2321" s="196" t="s">
        <v>271</v>
      </c>
      <c r="P2321" s="198" t="s">
        <v>166</v>
      </c>
      <c r="R2321" s="196" t="s">
        <v>39</v>
      </c>
      <c r="S2321" s="196" t="s">
        <v>45</v>
      </c>
      <c r="T2321" s="211">
        <v>0.01</v>
      </c>
      <c r="W2321" s="200" t="s">
        <v>93</v>
      </c>
      <c r="X2321" s="196" t="s">
        <v>186</v>
      </c>
      <c r="Z2321" s="198" t="s">
        <v>12934</v>
      </c>
      <c r="AA2321" s="196" t="s">
        <v>12935</v>
      </c>
      <c r="AC2321" s="200">
        <v>3</v>
      </c>
      <c r="AD2321" s="200" t="s">
        <v>8250</v>
      </c>
      <c r="AE2321" s="203" t="s">
        <v>505</v>
      </c>
      <c r="AF2321" s="212">
        <v>465194.33</v>
      </c>
    </row>
    <row r="2322" spans="1:33" hidden="1" x14ac:dyDescent="0.25">
      <c r="A2322" s="209">
        <v>124311</v>
      </c>
      <c r="B2322" s="210">
        <v>3</v>
      </c>
      <c r="C2322" s="196" t="s">
        <v>85</v>
      </c>
      <c r="D2322" s="201">
        <v>42576</v>
      </c>
      <c r="E2322" s="196" t="s">
        <v>189</v>
      </c>
      <c r="F2322" s="201">
        <v>44439</v>
      </c>
      <c r="G2322" s="196" t="s">
        <v>537</v>
      </c>
      <c r="H2322" s="198" t="s">
        <v>115</v>
      </c>
      <c r="I2322" s="196" t="s">
        <v>2938</v>
      </c>
      <c r="J2322" s="196" t="s">
        <v>101</v>
      </c>
      <c r="L2322" s="200" t="s">
        <v>101</v>
      </c>
      <c r="M2322" s="198" t="s">
        <v>12936</v>
      </c>
      <c r="O2322" s="196" t="s">
        <v>40</v>
      </c>
      <c r="P2322" s="198" t="s">
        <v>166</v>
      </c>
      <c r="R2322" s="196" t="s">
        <v>39</v>
      </c>
      <c r="S2322" s="196" t="s">
        <v>45</v>
      </c>
      <c r="T2322" s="211">
        <v>0.14000000000000001</v>
      </c>
      <c r="U2322" s="201">
        <v>45205</v>
      </c>
      <c r="W2322" s="200" t="s">
        <v>93</v>
      </c>
      <c r="X2322" s="196" t="s">
        <v>103</v>
      </c>
      <c r="Z2322" s="198" t="s">
        <v>12937</v>
      </c>
      <c r="AA2322" s="196" t="s">
        <v>12938</v>
      </c>
      <c r="AC2322" s="200">
        <v>0</v>
      </c>
      <c r="AD2322" s="200" t="s">
        <v>8250</v>
      </c>
      <c r="AE2322" s="203" t="s">
        <v>505</v>
      </c>
      <c r="AF2322" s="212">
        <v>20000</v>
      </c>
    </row>
    <row r="2323" spans="1:33" hidden="1" x14ac:dyDescent="0.25">
      <c r="A2323" s="209">
        <v>124311.01</v>
      </c>
      <c r="B2323" s="210">
        <v>3</v>
      </c>
      <c r="C2323" s="196" t="s">
        <v>114</v>
      </c>
      <c r="D2323" s="201">
        <v>42744</v>
      </c>
      <c r="E2323" s="196" t="s">
        <v>98</v>
      </c>
      <c r="F2323" s="201">
        <v>44462</v>
      </c>
      <c r="G2323" s="196" t="s">
        <v>98</v>
      </c>
      <c r="H2323" s="198" t="s">
        <v>115</v>
      </c>
      <c r="I2323" s="196" t="s">
        <v>2938</v>
      </c>
      <c r="J2323" s="196" t="s">
        <v>101</v>
      </c>
      <c r="L2323" s="200" t="s">
        <v>101</v>
      </c>
      <c r="M2323" s="198" t="s">
        <v>12939</v>
      </c>
      <c r="N2323" s="198" t="s">
        <v>12940</v>
      </c>
      <c r="O2323" s="196" t="s">
        <v>438</v>
      </c>
      <c r="P2323" s="198" t="s">
        <v>439</v>
      </c>
      <c r="R2323" s="196" t="s">
        <v>39</v>
      </c>
      <c r="S2323" s="196" t="s">
        <v>46</v>
      </c>
      <c r="T2323" s="211">
        <v>0.01</v>
      </c>
      <c r="W2323" s="200" t="s">
        <v>93</v>
      </c>
      <c r="X2323" s="196" t="s">
        <v>103</v>
      </c>
      <c r="Z2323" s="198" t="s">
        <v>12937</v>
      </c>
      <c r="AA2323" s="196" t="s">
        <v>12941</v>
      </c>
      <c r="AC2323" s="200">
        <v>3</v>
      </c>
      <c r="AD2323" s="200" t="s">
        <v>8274</v>
      </c>
      <c r="AE2323" s="212">
        <v>-2913.74</v>
      </c>
      <c r="AF2323" s="212">
        <v>50586.26</v>
      </c>
    </row>
    <row r="2324" spans="1:33" ht="36" hidden="1" x14ac:dyDescent="0.25">
      <c r="A2324" s="209">
        <v>124317</v>
      </c>
      <c r="B2324" s="210">
        <v>3</v>
      </c>
      <c r="C2324" s="196" t="s">
        <v>85</v>
      </c>
      <c r="D2324" s="201">
        <v>42576</v>
      </c>
      <c r="E2324" s="196" t="s">
        <v>189</v>
      </c>
      <c r="F2324" s="201">
        <v>44581</v>
      </c>
      <c r="G2324" s="196" t="s">
        <v>284</v>
      </c>
      <c r="H2324" s="198" t="s">
        <v>115</v>
      </c>
      <c r="I2324" s="196" t="s">
        <v>1619</v>
      </c>
      <c r="J2324" s="196" t="s">
        <v>101</v>
      </c>
      <c r="L2324" s="200" t="s">
        <v>101</v>
      </c>
      <c r="M2324" s="198" t="s">
        <v>12942</v>
      </c>
      <c r="N2324" s="198" t="s">
        <v>12943</v>
      </c>
      <c r="O2324" s="196" t="s">
        <v>40</v>
      </c>
      <c r="P2324" s="198" t="s">
        <v>166</v>
      </c>
      <c r="R2324" s="196" t="s">
        <v>39</v>
      </c>
      <c r="S2324" s="196" t="s">
        <v>45</v>
      </c>
      <c r="T2324" s="211">
        <v>0.04</v>
      </c>
      <c r="U2324" s="201">
        <v>45520</v>
      </c>
      <c r="W2324" s="200" t="s">
        <v>93</v>
      </c>
      <c r="X2324" s="196" t="s">
        <v>103</v>
      </c>
      <c r="Z2324" s="198" t="s">
        <v>12944</v>
      </c>
      <c r="AA2324" s="196" t="s">
        <v>12945</v>
      </c>
      <c r="AC2324" s="200">
        <v>0</v>
      </c>
      <c r="AD2324" s="200" t="s">
        <v>8250</v>
      </c>
      <c r="AE2324" s="203" t="s">
        <v>505</v>
      </c>
      <c r="AF2324" s="212">
        <v>15000</v>
      </c>
    </row>
    <row r="2325" spans="1:33" hidden="1" x14ac:dyDescent="0.25">
      <c r="A2325" s="209">
        <v>124319</v>
      </c>
      <c r="B2325" s="210">
        <v>3</v>
      </c>
      <c r="C2325" s="196" t="s">
        <v>85</v>
      </c>
      <c r="D2325" s="201">
        <v>42576</v>
      </c>
      <c r="E2325" s="196" t="s">
        <v>189</v>
      </c>
      <c r="F2325" s="201">
        <v>44329</v>
      </c>
      <c r="G2325" s="196" t="s">
        <v>241</v>
      </c>
      <c r="H2325" s="198" t="s">
        <v>115</v>
      </c>
      <c r="I2325" s="196" t="s">
        <v>320</v>
      </c>
      <c r="J2325" s="196" t="s">
        <v>101</v>
      </c>
      <c r="L2325" s="200" t="s">
        <v>101</v>
      </c>
      <c r="M2325" s="198" t="s">
        <v>12946</v>
      </c>
      <c r="O2325" s="196" t="s">
        <v>40</v>
      </c>
      <c r="P2325" s="198" t="s">
        <v>166</v>
      </c>
      <c r="R2325" s="196" t="s">
        <v>39</v>
      </c>
      <c r="S2325" s="196" t="s">
        <v>45</v>
      </c>
      <c r="T2325" s="211">
        <v>2.5000000000000001E-2</v>
      </c>
      <c r="U2325" s="201">
        <v>44967</v>
      </c>
      <c r="W2325" s="200" t="s">
        <v>93</v>
      </c>
      <c r="X2325" s="196" t="s">
        <v>103</v>
      </c>
      <c r="Z2325" s="198" t="s">
        <v>12947</v>
      </c>
      <c r="AA2325" s="196" t="s">
        <v>12948</v>
      </c>
      <c r="AB2325" s="196" t="s">
        <v>12949</v>
      </c>
      <c r="AC2325" s="200">
        <v>0</v>
      </c>
      <c r="AD2325" s="200" t="s">
        <v>8231</v>
      </c>
      <c r="AE2325" s="203" t="s">
        <v>505</v>
      </c>
      <c r="AF2325" s="212">
        <v>150000</v>
      </c>
    </row>
    <row r="2326" spans="1:33" hidden="1" x14ac:dyDescent="0.25">
      <c r="A2326" s="209">
        <v>124319</v>
      </c>
      <c r="B2326" s="210">
        <v>3</v>
      </c>
      <c r="C2326" s="196" t="s">
        <v>85</v>
      </c>
      <c r="D2326" s="201">
        <v>42576</v>
      </c>
      <c r="E2326" s="196" t="s">
        <v>189</v>
      </c>
      <c r="F2326" s="201">
        <v>44329</v>
      </c>
      <c r="G2326" s="196" t="s">
        <v>241</v>
      </c>
      <c r="H2326" s="198" t="s">
        <v>115</v>
      </c>
      <c r="I2326" s="196" t="s">
        <v>320</v>
      </c>
      <c r="J2326" s="196" t="s">
        <v>101</v>
      </c>
      <c r="L2326" s="200" t="s">
        <v>101</v>
      </c>
      <c r="M2326" s="198" t="s">
        <v>12946</v>
      </c>
      <c r="O2326" s="196" t="s">
        <v>40</v>
      </c>
      <c r="P2326" s="198" t="s">
        <v>166</v>
      </c>
      <c r="R2326" s="196" t="s">
        <v>39</v>
      </c>
      <c r="S2326" s="196" t="s">
        <v>45</v>
      </c>
      <c r="T2326" s="211">
        <v>2.5000000000000001E-2</v>
      </c>
      <c r="U2326" s="201">
        <v>44967</v>
      </c>
      <c r="W2326" s="200" t="s">
        <v>93</v>
      </c>
      <c r="X2326" s="196" t="s">
        <v>103</v>
      </c>
      <c r="Z2326" s="198" t="s">
        <v>12947</v>
      </c>
      <c r="AA2326" s="196" t="s">
        <v>12950</v>
      </c>
      <c r="AB2326" s="196" t="s">
        <v>12949</v>
      </c>
      <c r="AC2326" s="200">
        <v>1</v>
      </c>
      <c r="AD2326" s="200" t="s">
        <v>8231</v>
      </c>
      <c r="AE2326" s="203" t="s">
        <v>505</v>
      </c>
      <c r="AF2326" s="212">
        <v>60000</v>
      </c>
    </row>
    <row r="2327" spans="1:33" hidden="1" x14ac:dyDescent="0.25">
      <c r="A2327" s="209">
        <v>124319</v>
      </c>
      <c r="B2327" s="210">
        <v>3</v>
      </c>
      <c r="C2327" s="196" t="s">
        <v>85</v>
      </c>
      <c r="D2327" s="201">
        <v>42576</v>
      </c>
      <c r="E2327" s="196" t="s">
        <v>189</v>
      </c>
      <c r="F2327" s="201">
        <v>44329</v>
      </c>
      <c r="G2327" s="196" t="s">
        <v>241</v>
      </c>
      <c r="H2327" s="198" t="s">
        <v>115</v>
      </c>
      <c r="I2327" s="196" t="s">
        <v>320</v>
      </c>
      <c r="J2327" s="196" t="s">
        <v>101</v>
      </c>
      <c r="L2327" s="200" t="s">
        <v>101</v>
      </c>
      <c r="M2327" s="198" t="s">
        <v>12946</v>
      </c>
      <c r="O2327" s="196" t="s">
        <v>40</v>
      </c>
      <c r="P2327" s="198" t="s">
        <v>166</v>
      </c>
      <c r="R2327" s="196" t="s">
        <v>39</v>
      </c>
      <c r="S2327" s="196" t="s">
        <v>45</v>
      </c>
      <c r="T2327" s="211">
        <v>2.5000000000000001E-2</v>
      </c>
      <c r="U2327" s="201">
        <v>44967</v>
      </c>
      <c r="W2327" s="200" t="s">
        <v>93</v>
      </c>
      <c r="X2327" s="196" t="s">
        <v>103</v>
      </c>
      <c r="Z2327" s="198" t="s">
        <v>12947</v>
      </c>
      <c r="AA2327" s="196" t="s">
        <v>12951</v>
      </c>
      <c r="AB2327" s="196" t="s">
        <v>12949</v>
      </c>
      <c r="AC2327" s="200">
        <v>2</v>
      </c>
      <c r="AD2327" s="200" t="s">
        <v>8231</v>
      </c>
      <c r="AE2327" s="203" t="s">
        <v>505</v>
      </c>
      <c r="AF2327" s="212">
        <v>53503</v>
      </c>
    </row>
    <row r="2328" spans="1:33" hidden="1" x14ac:dyDescent="0.25">
      <c r="A2328" s="209">
        <v>124319.01</v>
      </c>
      <c r="B2328" s="210">
        <v>3</v>
      </c>
      <c r="C2328" s="196" t="s">
        <v>114</v>
      </c>
      <c r="D2328" s="201">
        <v>42744</v>
      </c>
      <c r="E2328" s="196" t="s">
        <v>98</v>
      </c>
      <c r="F2328" s="201">
        <v>44705</v>
      </c>
      <c r="G2328" s="196" t="s">
        <v>98</v>
      </c>
      <c r="H2328" s="198" t="s">
        <v>115</v>
      </c>
      <c r="I2328" s="196" t="s">
        <v>320</v>
      </c>
      <c r="J2328" s="196" t="s">
        <v>101</v>
      </c>
      <c r="L2328" s="200" t="s">
        <v>101</v>
      </c>
      <c r="M2328" s="198" t="s">
        <v>12952</v>
      </c>
      <c r="O2328" s="196" t="s">
        <v>438</v>
      </c>
      <c r="P2328" s="198" t="s">
        <v>439</v>
      </c>
      <c r="R2328" s="196" t="s">
        <v>39</v>
      </c>
      <c r="S2328" s="196" t="s">
        <v>46</v>
      </c>
      <c r="T2328" s="211">
        <v>0.01</v>
      </c>
      <c r="W2328" s="200" t="s">
        <v>93</v>
      </c>
      <c r="X2328" s="196" t="s">
        <v>103</v>
      </c>
      <c r="Z2328" s="198" t="s">
        <v>12947</v>
      </c>
      <c r="AA2328" s="196" t="s">
        <v>12953</v>
      </c>
      <c r="AC2328" s="200">
        <v>3</v>
      </c>
      <c r="AD2328" s="200" t="s">
        <v>8274</v>
      </c>
      <c r="AE2328" s="203" t="s">
        <v>505</v>
      </c>
      <c r="AF2328" s="212">
        <v>43257.35</v>
      </c>
    </row>
    <row r="2329" spans="1:33" hidden="1" x14ac:dyDescent="0.25">
      <c r="A2329" s="209">
        <v>124320</v>
      </c>
      <c r="B2329" s="210">
        <v>4</v>
      </c>
      <c r="C2329" s="196" t="s">
        <v>122</v>
      </c>
      <c r="D2329" s="201">
        <v>42576</v>
      </c>
      <c r="E2329" s="196" t="s">
        <v>195</v>
      </c>
      <c r="F2329" s="201">
        <v>44552</v>
      </c>
      <c r="G2329" s="196" t="s">
        <v>253</v>
      </c>
      <c r="H2329" s="198" t="s">
        <v>1099</v>
      </c>
      <c r="I2329" s="196" t="s">
        <v>1100</v>
      </c>
      <c r="K2329" s="196" t="s">
        <v>1101</v>
      </c>
      <c r="L2329" s="200" t="s">
        <v>183</v>
      </c>
      <c r="M2329" s="198" t="s">
        <v>1102</v>
      </c>
      <c r="O2329" s="196" t="s">
        <v>40</v>
      </c>
      <c r="P2329" s="198" t="s">
        <v>166</v>
      </c>
      <c r="R2329" s="196" t="s">
        <v>39</v>
      </c>
      <c r="S2329" s="196" t="s">
        <v>45</v>
      </c>
      <c r="T2329" s="211">
        <v>0.01</v>
      </c>
      <c r="W2329" s="200" t="s">
        <v>93</v>
      </c>
      <c r="X2329" s="196" t="s">
        <v>186</v>
      </c>
      <c r="Z2329" s="198" t="s">
        <v>1103</v>
      </c>
      <c r="AA2329" s="196" t="s">
        <v>12954</v>
      </c>
      <c r="AC2329" s="200">
        <v>3</v>
      </c>
      <c r="AD2329" s="200" t="s">
        <v>8250</v>
      </c>
      <c r="AE2329" s="212">
        <v>481429.86</v>
      </c>
      <c r="AF2329" s="212">
        <v>481429.86</v>
      </c>
    </row>
    <row r="2330" spans="1:33" hidden="1" x14ac:dyDescent="0.25">
      <c r="A2330" s="209">
        <v>124322.01</v>
      </c>
      <c r="B2330" s="210">
        <v>1</v>
      </c>
      <c r="C2330" s="196" t="s">
        <v>114</v>
      </c>
      <c r="D2330" s="201">
        <v>42998</v>
      </c>
      <c r="E2330" s="196" t="s">
        <v>98</v>
      </c>
      <c r="F2330" s="201">
        <v>44272</v>
      </c>
      <c r="G2330" s="196" t="s">
        <v>98</v>
      </c>
      <c r="H2330" s="198" t="s">
        <v>190</v>
      </c>
      <c r="I2330" s="196" t="s">
        <v>1451</v>
      </c>
      <c r="J2330" s="196" t="s">
        <v>101</v>
      </c>
      <c r="L2330" s="200" t="s">
        <v>101</v>
      </c>
      <c r="M2330" s="198" t="s">
        <v>12955</v>
      </c>
      <c r="O2330" s="196" t="s">
        <v>438</v>
      </c>
      <c r="P2330" s="198" t="s">
        <v>439</v>
      </c>
      <c r="R2330" s="196" t="s">
        <v>39</v>
      </c>
      <c r="S2330" s="196" t="s">
        <v>46</v>
      </c>
      <c r="T2330" s="211">
        <v>0</v>
      </c>
      <c r="U2330" s="201">
        <v>43595</v>
      </c>
      <c r="W2330" s="200" t="s">
        <v>93</v>
      </c>
      <c r="X2330" s="196" t="s">
        <v>13</v>
      </c>
      <c r="Z2330" s="198" t="s">
        <v>12956</v>
      </c>
      <c r="AA2330" s="196" t="s">
        <v>12957</v>
      </c>
      <c r="AC2330" s="200">
        <v>3</v>
      </c>
      <c r="AD2330" s="200" t="s">
        <v>8274</v>
      </c>
      <c r="AE2330" s="203" t="s">
        <v>505</v>
      </c>
      <c r="AF2330" s="212">
        <v>484992.23</v>
      </c>
      <c r="AG2330" s="198" t="s">
        <v>12958</v>
      </c>
    </row>
    <row r="2331" spans="1:33" hidden="1" x14ac:dyDescent="0.25">
      <c r="A2331" s="209">
        <v>124331</v>
      </c>
      <c r="B2331" s="210">
        <v>1</v>
      </c>
      <c r="C2331" s="196" t="s">
        <v>85</v>
      </c>
      <c r="D2331" s="201">
        <v>42576</v>
      </c>
      <c r="E2331" s="196" t="s">
        <v>247</v>
      </c>
      <c r="F2331" s="201">
        <v>44581</v>
      </c>
      <c r="G2331" s="196" t="s">
        <v>666</v>
      </c>
      <c r="H2331" s="198" t="s">
        <v>2505</v>
      </c>
      <c r="I2331" s="196" t="s">
        <v>1436</v>
      </c>
      <c r="J2331" s="196" t="s">
        <v>101</v>
      </c>
      <c r="L2331" s="200" t="s">
        <v>101</v>
      </c>
      <c r="M2331" s="198" t="s">
        <v>12959</v>
      </c>
      <c r="O2331" s="196" t="s">
        <v>40</v>
      </c>
      <c r="P2331" s="198" t="s">
        <v>166</v>
      </c>
      <c r="R2331" s="196" t="s">
        <v>39</v>
      </c>
      <c r="S2331" s="196" t="s">
        <v>45</v>
      </c>
      <c r="T2331" s="211">
        <v>0.01</v>
      </c>
      <c r="U2331" s="201">
        <v>44967</v>
      </c>
      <c r="W2331" s="200" t="s">
        <v>93</v>
      </c>
      <c r="X2331" s="196" t="s">
        <v>103</v>
      </c>
      <c r="Z2331" s="198" t="s">
        <v>12960</v>
      </c>
      <c r="AA2331" s="196" t="s">
        <v>12961</v>
      </c>
      <c r="AC2331" s="200">
        <v>0</v>
      </c>
      <c r="AD2331" s="200" t="s">
        <v>8250</v>
      </c>
      <c r="AE2331" s="203" t="s">
        <v>505</v>
      </c>
      <c r="AF2331" s="212">
        <v>59950</v>
      </c>
    </row>
    <row r="2332" spans="1:33" hidden="1" x14ac:dyDescent="0.25">
      <c r="A2332" s="209">
        <v>124331</v>
      </c>
      <c r="B2332" s="210">
        <v>1</v>
      </c>
      <c r="C2332" s="196" t="s">
        <v>85</v>
      </c>
      <c r="D2332" s="201">
        <v>42576</v>
      </c>
      <c r="E2332" s="196" t="s">
        <v>247</v>
      </c>
      <c r="F2332" s="201">
        <v>44581</v>
      </c>
      <c r="G2332" s="196" t="s">
        <v>666</v>
      </c>
      <c r="H2332" s="198" t="s">
        <v>2505</v>
      </c>
      <c r="I2332" s="196" t="s">
        <v>1436</v>
      </c>
      <c r="J2332" s="196" t="s">
        <v>101</v>
      </c>
      <c r="L2332" s="200" t="s">
        <v>101</v>
      </c>
      <c r="M2332" s="198" t="s">
        <v>12959</v>
      </c>
      <c r="O2332" s="196" t="s">
        <v>40</v>
      </c>
      <c r="P2332" s="198" t="s">
        <v>166</v>
      </c>
      <c r="R2332" s="196" t="s">
        <v>39</v>
      </c>
      <c r="S2332" s="196" t="s">
        <v>45</v>
      </c>
      <c r="T2332" s="211">
        <v>0.01</v>
      </c>
      <c r="U2332" s="201">
        <v>44967</v>
      </c>
      <c r="W2332" s="200" t="s">
        <v>93</v>
      </c>
      <c r="X2332" s="196" t="s">
        <v>103</v>
      </c>
      <c r="Z2332" s="198" t="s">
        <v>12960</v>
      </c>
      <c r="AA2332" s="196" t="s">
        <v>12962</v>
      </c>
      <c r="AB2332" s="196" t="s">
        <v>12963</v>
      </c>
      <c r="AC2332" s="200">
        <v>0</v>
      </c>
      <c r="AD2332" s="200" t="s">
        <v>8231</v>
      </c>
      <c r="AE2332" s="203" t="s">
        <v>505</v>
      </c>
      <c r="AF2332" s="212">
        <v>60772.63</v>
      </c>
    </row>
    <row r="2333" spans="1:33" hidden="1" x14ac:dyDescent="0.25">
      <c r="A2333" s="209">
        <v>124331</v>
      </c>
      <c r="B2333" s="210">
        <v>1</v>
      </c>
      <c r="C2333" s="196" t="s">
        <v>85</v>
      </c>
      <c r="D2333" s="201">
        <v>42576</v>
      </c>
      <c r="E2333" s="196" t="s">
        <v>247</v>
      </c>
      <c r="F2333" s="201">
        <v>44581</v>
      </c>
      <c r="G2333" s="196" t="s">
        <v>666</v>
      </c>
      <c r="H2333" s="198" t="s">
        <v>2505</v>
      </c>
      <c r="I2333" s="196" t="s">
        <v>1436</v>
      </c>
      <c r="J2333" s="196" t="s">
        <v>101</v>
      </c>
      <c r="L2333" s="200" t="s">
        <v>101</v>
      </c>
      <c r="M2333" s="198" t="s">
        <v>12959</v>
      </c>
      <c r="O2333" s="196" t="s">
        <v>40</v>
      </c>
      <c r="P2333" s="198" t="s">
        <v>166</v>
      </c>
      <c r="R2333" s="196" t="s">
        <v>39</v>
      </c>
      <c r="S2333" s="196" t="s">
        <v>45</v>
      </c>
      <c r="T2333" s="211">
        <v>0.01</v>
      </c>
      <c r="U2333" s="201">
        <v>44967</v>
      </c>
      <c r="W2333" s="200" t="s">
        <v>93</v>
      </c>
      <c r="X2333" s="196" t="s">
        <v>103</v>
      </c>
      <c r="Z2333" s="198" t="s">
        <v>12960</v>
      </c>
      <c r="AA2333" s="196" t="s">
        <v>12964</v>
      </c>
      <c r="AB2333" s="196" t="s">
        <v>12963</v>
      </c>
      <c r="AC2333" s="200">
        <v>1</v>
      </c>
      <c r="AD2333" s="200" t="s">
        <v>8231</v>
      </c>
      <c r="AE2333" s="203" t="s">
        <v>505</v>
      </c>
      <c r="AF2333" s="212">
        <v>50000</v>
      </c>
    </row>
    <row r="2334" spans="1:33" hidden="1" x14ac:dyDescent="0.25">
      <c r="A2334" s="209">
        <v>124331</v>
      </c>
      <c r="B2334" s="210">
        <v>1</v>
      </c>
      <c r="C2334" s="196" t="s">
        <v>85</v>
      </c>
      <c r="D2334" s="201">
        <v>42576</v>
      </c>
      <c r="E2334" s="196" t="s">
        <v>247</v>
      </c>
      <c r="F2334" s="201">
        <v>44581</v>
      </c>
      <c r="G2334" s="196" t="s">
        <v>666</v>
      </c>
      <c r="H2334" s="198" t="s">
        <v>2505</v>
      </c>
      <c r="I2334" s="196" t="s">
        <v>1436</v>
      </c>
      <c r="J2334" s="196" t="s">
        <v>101</v>
      </c>
      <c r="L2334" s="200" t="s">
        <v>101</v>
      </c>
      <c r="M2334" s="198" t="s">
        <v>12959</v>
      </c>
      <c r="O2334" s="196" t="s">
        <v>40</v>
      </c>
      <c r="P2334" s="198" t="s">
        <v>166</v>
      </c>
      <c r="R2334" s="196" t="s">
        <v>39</v>
      </c>
      <c r="S2334" s="196" t="s">
        <v>45</v>
      </c>
      <c r="T2334" s="211">
        <v>0.01</v>
      </c>
      <c r="U2334" s="201">
        <v>44967</v>
      </c>
      <c r="W2334" s="200" t="s">
        <v>93</v>
      </c>
      <c r="X2334" s="196" t="s">
        <v>103</v>
      </c>
      <c r="Z2334" s="198" t="s">
        <v>12960</v>
      </c>
      <c r="AA2334" s="196" t="s">
        <v>12965</v>
      </c>
      <c r="AB2334" s="196" t="s">
        <v>12963</v>
      </c>
      <c r="AC2334" s="200">
        <v>2</v>
      </c>
      <c r="AD2334" s="200" t="s">
        <v>8231</v>
      </c>
      <c r="AE2334" s="203" t="s">
        <v>505</v>
      </c>
      <c r="AF2334" s="212">
        <v>641000</v>
      </c>
    </row>
    <row r="2335" spans="1:33" hidden="1" x14ac:dyDescent="0.25">
      <c r="A2335" s="209">
        <v>124336</v>
      </c>
      <c r="B2335" s="210">
        <v>1</v>
      </c>
      <c r="C2335" s="196" t="s">
        <v>85</v>
      </c>
      <c r="D2335" s="201">
        <v>42576</v>
      </c>
      <c r="E2335" s="196" t="s">
        <v>247</v>
      </c>
      <c r="F2335" s="201">
        <v>44412</v>
      </c>
      <c r="G2335" s="196" t="s">
        <v>1479</v>
      </c>
      <c r="H2335" s="198" t="s">
        <v>718</v>
      </c>
      <c r="I2335" s="196" t="s">
        <v>12966</v>
      </c>
      <c r="K2335" s="196" t="s">
        <v>12967</v>
      </c>
      <c r="L2335" s="200" t="s">
        <v>183</v>
      </c>
      <c r="M2335" s="198" t="s">
        <v>12968</v>
      </c>
      <c r="O2335" s="196" t="s">
        <v>40</v>
      </c>
      <c r="P2335" s="198" t="s">
        <v>166</v>
      </c>
      <c r="R2335" s="196" t="s">
        <v>39</v>
      </c>
      <c r="S2335" s="196" t="s">
        <v>45</v>
      </c>
      <c r="T2335" s="211">
        <v>4.4999999999999998E-2</v>
      </c>
      <c r="U2335" s="201">
        <v>45422</v>
      </c>
      <c r="W2335" s="200" t="s">
        <v>93</v>
      </c>
      <c r="X2335" s="196" t="s">
        <v>186</v>
      </c>
      <c r="Z2335" s="198" t="s">
        <v>12969</v>
      </c>
      <c r="AA2335" s="196" t="s">
        <v>12970</v>
      </c>
      <c r="AC2335" s="200">
        <v>0</v>
      </c>
      <c r="AD2335" s="200" t="s">
        <v>8250</v>
      </c>
      <c r="AE2335" s="203" t="s">
        <v>505</v>
      </c>
      <c r="AF2335" s="212">
        <v>184800</v>
      </c>
    </row>
    <row r="2336" spans="1:33" hidden="1" x14ac:dyDescent="0.25">
      <c r="A2336" s="209">
        <v>124336</v>
      </c>
      <c r="B2336" s="210">
        <v>1</v>
      </c>
      <c r="C2336" s="196" t="s">
        <v>85</v>
      </c>
      <c r="D2336" s="201">
        <v>42576</v>
      </c>
      <c r="E2336" s="196" t="s">
        <v>247</v>
      </c>
      <c r="F2336" s="201">
        <v>44412</v>
      </c>
      <c r="G2336" s="196" t="s">
        <v>1479</v>
      </c>
      <c r="H2336" s="198" t="s">
        <v>718</v>
      </c>
      <c r="I2336" s="196" t="s">
        <v>12966</v>
      </c>
      <c r="K2336" s="196" t="s">
        <v>12967</v>
      </c>
      <c r="L2336" s="200" t="s">
        <v>183</v>
      </c>
      <c r="M2336" s="198" t="s">
        <v>12968</v>
      </c>
      <c r="O2336" s="196" t="s">
        <v>40</v>
      </c>
      <c r="P2336" s="198" t="s">
        <v>166</v>
      </c>
      <c r="R2336" s="196" t="s">
        <v>39</v>
      </c>
      <c r="S2336" s="196" t="s">
        <v>45</v>
      </c>
      <c r="T2336" s="211">
        <v>4.4999999999999998E-2</v>
      </c>
      <c r="U2336" s="201">
        <v>45422</v>
      </c>
      <c r="W2336" s="200" t="s">
        <v>93</v>
      </c>
      <c r="X2336" s="196" t="s">
        <v>186</v>
      </c>
      <c r="Z2336" s="198" t="s">
        <v>12969</v>
      </c>
      <c r="AA2336" s="196" t="s">
        <v>12971</v>
      </c>
      <c r="AC2336" s="200">
        <v>0</v>
      </c>
      <c r="AD2336" s="200" t="s">
        <v>8250</v>
      </c>
      <c r="AE2336" s="203" t="s">
        <v>505</v>
      </c>
      <c r="AF2336" s="212">
        <v>15000</v>
      </c>
    </row>
    <row r="2337" spans="1:32" hidden="1" x14ac:dyDescent="0.25">
      <c r="A2337" s="209">
        <v>124339</v>
      </c>
      <c r="B2337" s="210">
        <v>4</v>
      </c>
      <c r="C2337" s="196" t="s">
        <v>114</v>
      </c>
      <c r="D2337" s="201">
        <v>42576</v>
      </c>
      <c r="E2337" s="196" t="s">
        <v>195</v>
      </c>
      <c r="F2337" s="201">
        <v>44294</v>
      </c>
      <c r="G2337" s="196" t="s">
        <v>228</v>
      </c>
      <c r="H2337" s="198" t="s">
        <v>1099</v>
      </c>
      <c r="I2337" s="196" t="s">
        <v>12972</v>
      </c>
      <c r="K2337" s="196" t="s">
        <v>917</v>
      </c>
      <c r="L2337" s="200" t="s">
        <v>183</v>
      </c>
      <c r="M2337" s="198" t="s">
        <v>12973</v>
      </c>
      <c r="O2337" s="196" t="s">
        <v>271</v>
      </c>
      <c r="P2337" s="198" t="s">
        <v>166</v>
      </c>
      <c r="R2337" s="196" t="s">
        <v>39</v>
      </c>
      <c r="S2337" s="196" t="s">
        <v>45</v>
      </c>
      <c r="T2337" s="211">
        <v>0.01</v>
      </c>
      <c r="W2337" s="200" t="s">
        <v>93</v>
      </c>
      <c r="X2337" s="196" t="s">
        <v>186</v>
      </c>
      <c r="Z2337" s="198" t="s">
        <v>12974</v>
      </c>
      <c r="AA2337" s="196" t="s">
        <v>12975</v>
      </c>
      <c r="AC2337" s="200">
        <v>3</v>
      </c>
      <c r="AD2337" s="200" t="s">
        <v>8250</v>
      </c>
      <c r="AE2337" s="203" t="s">
        <v>505</v>
      </c>
      <c r="AF2337" s="212">
        <v>432931.21</v>
      </c>
    </row>
    <row r="2338" spans="1:32" hidden="1" x14ac:dyDescent="0.25">
      <c r="A2338" s="209">
        <v>124343</v>
      </c>
      <c r="B2338" s="210">
        <v>1</v>
      </c>
      <c r="C2338" s="196" t="s">
        <v>122</v>
      </c>
      <c r="D2338" s="201">
        <v>42576</v>
      </c>
      <c r="E2338" s="196" t="s">
        <v>247</v>
      </c>
      <c r="F2338" s="201">
        <v>44243</v>
      </c>
      <c r="G2338" s="196" t="s">
        <v>152</v>
      </c>
      <c r="H2338" s="198" t="s">
        <v>718</v>
      </c>
      <c r="I2338" s="196" t="s">
        <v>12976</v>
      </c>
      <c r="K2338" s="196" t="s">
        <v>12977</v>
      </c>
      <c r="L2338" s="200" t="s">
        <v>183</v>
      </c>
      <c r="M2338" s="198" t="s">
        <v>12978</v>
      </c>
      <c r="O2338" s="196" t="s">
        <v>271</v>
      </c>
      <c r="P2338" s="198" t="s">
        <v>166</v>
      </c>
      <c r="R2338" s="196" t="s">
        <v>39</v>
      </c>
      <c r="S2338" s="196" t="s">
        <v>45</v>
      </c>
      <c r="T2338" s="211">
        <v>0.01</v>
      </c>
      <c r="W2338" s="200" t="s">
        <v>93</v>
      </c>
      <c r="X2338" s="196" t="s">
        <v>186</v>
      </c>
      <c r="Z2338" s="198" t="s">
        <v>12979</v>
      </c>
      <c r="AA2338" s="196" t="s">
        <v>12980</v>
      </c>
      <c r="AC2338" s="200">
        <v>3</v>
      </c>
      <c r="AD2338" s="200" t="s">
        <v>8250</v>
      </c>
      <c r="AE2338" s="203" t="s">
        <v>505</v>
      </c>
      <c r="AF2338" s="212">
        <v>700878.49</v>
      </c>
    </row>
    <row r="2339" spans="1:32" hidden="1" x14ac:dyDescent="0.25">
      <c r="A2339" s="209">
        <v>124348</v>
      </c>
      <c r="B2339" s="210">
        <v>4</v>
      </c>
      <c r="C2339" s="196" t="s">
        <v>114</v>
      </c>
      <c r="D2339" s="201">
        <v>42576</v>
      </c>
      <c r="E2339" s="196" t="s">
        <v>195</v>
      </c>
      <c r="F2339" s="201">
        <v>44284</v>
      </c>
      <c r="G2339" s="196" t="s">
        <v>228</v>
      </c>
      <c r="H2339" s="198" t="s">
        <v>1099</v>
      </c>
      <c r="I2339" s="196" t="s">
        <v>12981</v>
      </c>
      <c r="K2339" s="196" t="s">
        <v>12982</v>
      </c>
      <c r="L2339" s="200" t="s">
        <v>183</v>
      </c>
      <c r="M2339" s="198" t="s">
        <v>12983</v>
      </c>
      <c r="O2339" s="196" t="s">
        <v>271</v>
      </c>
      <c r="P2339" s="198" t="s">
        <v>166</v>
      </c>
      <c r="R2339" s="196" t="s">
        <v>39</v>
      </c>
      <c r="S2339" s="196" t="s">
        <v>45</v>
      </c>
      <c r="T2339" s="211">
        <v>0.01</v>
      </c>
      <c r="W2339" s="200" t="s">
        <v>93</v>
      </c>
      <c r="X2339" s="196" t="s">
        <v>186</v>
      </c>
      <c r="Z2339" s="198" t="s">
        <v>12984</v>
      </c>
      <c r="AA2339" s="196" t="s">
        <v>12985</v>
      </c>
      <c r="AC2339" s="200">
        <v>3</v>
      </c>
      <c r="AD2339" s="200" t="s">
        <v>8250</v>
      </c>
      <c r="AE2339" s="203" t="s">
        <v>505</v>
      </c>
      <c r="AF2339" s="212">
        <v>460548.44</v>
      </c>
    </row>
    <row r="2340" spans="1:32" hidden="1" x14ac:dyDescent="0.25">
      <c r="A2340" s="209">
        <v>124355</v>
      </c>
      <c r="B2340" s="210">
        <v>1</v>
      </c>
      <c r="C2340" s="196" t="s">
        <v>122</v>
      </c>
      <c r="D2340" s="201">
        <v>42576</v>
      </c>
      <c r="E2340" s="196" t="s">
        <v>247</v>
      </c>
      <c r="F2340" s="201">
        <v>44305</v>
      </c>
      <c r="G2340" s="196" t="s">
        <v>253</v>
      </c>
      <c r="H2340" s="198" t="s">
        <v>1105</v>
      </c>
      <c r="I2340" s="196" t="s">
        <v>1106</v>
      </c>
      <c r="K2340" s="196" t="s">
        <v>1107</v>
      </c>
      <c r="L2340" s="200" t="s">
        <v>183</v>
      </c>
      <c r="M2340" s="198" t="s">
        <v>1108</v>
      </c>
      <c r="O2340" s="196" t="s">
        <v>271</v>
      </c>
      <c r="P2340" s="198" t="s">
        <v>166</v>
      </c>
      <c r="R2340" s="196" t="s">
        <v>39</v>
      </c>
      <c r="S2340" s="196" t="s">
        <v>45</v>
      </c>
      <c r="T2340" s="211">
        <v>0.01</v>
      </c>
      <c r="W2340" s="200" t="s">
        <v>93</v>
      </c>
      <c r="X2340" s="196" t="s">
        <v>186</v>
      </c>
      <c r="Z2340" s="198" t="s">
        <v>1109</v>
      </c>
      <c r="AA2340" s="196" t="s">
        <v>12986</v>
      </c>
      <c r="AC2340" s="200">
        <v>3</v>
      </c>
      <c r="AD2340" s="200" t="s">
        <v>8250</v>
      </c>
      <c r="AE2340" s="212">
        <v>595220.5</v>
      </c>
      <c r="AF2340" s="212">
        <v>632870.23</v>
      </c>
    </row>
    <row r="2341" spans="1:32" hidden="1" x14ac:dyDescent="0.25">
      <c r="A2341" s="209">
        <v>124357</v>
      </c>
      <c r="B2341" s="210">
        <v>3</v>
      </c>
      <c r="C2341" s="196" t="s">
        <v>122</v>
      </c>
      <c r="D2341" s="201">
        <v>42576</v>
      </c>
      <c r="E2341" s="196" t="s">
        <v>189</v>
      </c>
      <c r="F2341" s="201">
        <v>44410</v>
      </c>
      <c r="G2341" s="196" t="s">
        <v>152</v>
      </c>
      <c r="H2341" s="198" t="s">
        <v>1111</v>
      </c>
      <c r="I2341" s="196" t="s">
        <v>1112</v>
      </c>
      <c r="K2341" s="196" t="s">
        <v>1034</v>
      </c>
      <c r="L2341" s="200" t="s">
        <v>183</v>
      </c>
      <c r="M2341" s="198" t="s">
        <v>1113</v>
      </c>
      <c r="O2341" s="196" t="s">
        <v>271</v>
      </c>
      <c r="P2341" s="198" t="s">
        <v>166</v>
      </c>
      <c r="R2341" s="196" t="s">
        <v>39</v>
      </c>
      <c r="S2341" s="196" t="s">
        <v>45</v>
      </c>
      <c r="T2341" s="211">
        <v>0.01</v>
      </c>
      <c r="W2341" s="200" t="s">
        <v>93</v>
      </c>
      <c r="X2341" s="196" t="s">
        <v>186</v>
      </c>
      <c r="Z2341" s="198" t="s">
        <v>1114</v>
      </c>
      <c r="AA2341" s="196" t="s">
        <v>12987</v>
      </c>
      <c r="AC2341" s="200">
        <v>3</v>
      </c>
      <c r="AD2341" s="200" t="s">
        <v>8250</v>
      </c>
      <c r="AE2341" s="212">
        <v>939715.5</v>
      </c>
      <c r="AF2341" s="212">
        <v>939715.5</v>
      </c>
    </row>
    <row r="2342" spans="1:32" ht="36" hidden="1" x14ac:dyDescent="0.25">
      <c r="A2342" s="209">
        <v>124360</v>
      </c>
      <c r="B2342" s="210">
        <v>1</v>
      </c>
      <c r="C2342" s="196" t="s">
        <v>85</v>
      </c>
      <c r="D2342" s="201">
        <v>42576</v>
      </c>
      <c r="E2342" s="196" t="s">
        <v>247</v>
      </c>
      <c r="F2342" s="201">
        <v>44691</v>
      </c>
      <c r="G2342" s="196" t="s">
        <v>222</v>
      </c>
      <c r="H2342" s="198" t="s">
        <v>12988</v>
      </c>
      <c r="I2342" s="196" t="s">
        <v>697</v>
      </c>
      <c r="J2342" s="196" t="s">
        <v>101</v>
      </c>
      <c r="L2342" s="200" t="s">
        <v>101</v>
      </c>
      <c r="M2342" s="198" t="s">
        <v>12989</v>
      </c>
      <c r="N2342" s="198" t="s">
        <v>1783</v>
      </c>
      <c r="O2342" s="196" t="s">
        <v>553</v>
      </c>
      <c r="P2342" s="198" t="s">
        <v>1783</v>
      </c>
      <c r="R2342" s="196" t="s">
        <v>47</v>
      </c>
      <c r="S2342" s="196" t="s">
        <v>45</v>
      </c>
      <c r="T2342" s="211">
        <v>5.14</v>
      </c>
      <c r="U2342" s="201">
        <v>46724</v>
      </c>
      <c r="W2342" s="200" t="s">
        <v>93</v>
      </c>
      <c r="X2342" s="196" t="s">
        <v>103</v>
      </c>
      <c r="AA2342" s="196" t="s">
        <v>12990</v>
      </c>
      <c r="AC2342" s="200">
        <v>0</v>
      </c>
      <c r="AD2342" s="200" t="s">
        <v>8250</v>
      </c>
      <c r="AE2342" s="203" t="s">
        <v>505</v>
      </c>
      <c r="AF2342" s="212">
        <v>80000</v>
      </c>
    </row>
    <row r="2343" spans="1:32" hidden="1" x14ac:dyDescent="0.25">
      <c r="A2343" s="209">
        <v>124362</v>
      </c>
      <c r="B2343" s="210">
        <v>1</v>
      </c>
      <c r="C2343" s="196" t="s">
        <v>85</v>
      </c>
      <c r="D2343" s="201">
        <v>42576</v>
      </c>
      <c r="E2343" s="196" t="s">
        <v>247</v>
      </c>
      <c r="F2343" s="201">
        <v>44336</v>
      </c>
      <c r="G2343" s="196" t="s">
        <v>666</v>
      </c>
      <c r="H2343" s="198" t="s">
        <v>1874</v>
      </c>
      <c r="I2343" s="196" t="s">
        <v>444</v>
      </c>
      <c r="J2343" s="196" t="s">
        <v>101</v>
      </c>
      <c r="L2343" s="200" t="s">
        <v>101</v>
      </c>
      <c r="M2343" s="198" t="s">
        <v>12991</v>
      </c>
      <c r="O2343" s="196" t="s">
        <v>40</v>
      </c>
      <c r="P2343" s="198" t="s">
        <v>166</v>
      </c>
      <c r="R2343" s="196" t="s">
        <v>39</v>
      </c>
      <c r="S2343" s="196" t="s">
        <v>45</v>
      </c>
      <c r="T2343" s="211">
        <v>0.01</v>
      </c>
      <c r="U2343" s="201">
        <v>44904</v>
      </c>
      <c r="W2343" s="200" t="s">
        <v>93</v>
      </c>
      <c r="X2343" s="196" t="s">
        <v>103</v>
      </c>
      <c r="Z2343" s="198" t="s">
        <v>12992</v>
      </c>
      <c r="AA2343" s="196" t="s">
        <v>12993</v>
      </c>
      <c r="AC2343" s="200">
        <v>0</v>
      </c>
      <c r="AD2343" s="200" t="s">
        <v>8231</v>
      </c>
      <c r="AE2343" s="203" t="s">
        <v>505</v>
      </c>
      <c r="AF2343" s="212">
        <v>50000</v>
      </c>
    </row>
    <row r="2344" spans="1:32" hidden="1" x14ac:dyDescent="0.25">
      <c r="A2344" s="209">
        <v>124362</v>
      </c>
      <c r="B2344" s="210">
        <v>1</v>
      </c>
      <c r="C2344" s="196" t="s">
        <v>85</v>
      </c>
      <c r="D2344" s="201">
        <v>42576</v>
      </c>
      <c r="E2344" s="196" t="s">
        <v>247</v>
      </c>
      <c r="F2344" s="201">
        <v>44336</v>
      </c>
      <c r="G2344" s="196" t="s">
        <v>666</v>
      </c>
      <c r="H2344" s="198" t="s">
        <v>1874</v>
      </c>
      <c r="I2344" s="196" t="s">
        <v>444</v>
      </c>
      <c r="J2344" s="196" t="s">
        <v>101</v>
      </c>
      <c r="L2344" s="200" t="s">
        <v>101</v>
      </c>
      <c r="M2344" s="198" t="s">
        <v>12991</v>
      </c>
      <c r="O2344" s="196" t="s">
        <v>40</v>
      </c>
      <c r="P2344" s="198" t="s">
        <v>166</v>
      </c>
      <c r="R2344" s="196" t="s">
        <v>39</v>
      </c>
      <c r="S2344" s="196" t="s">
        <v>45</v>
      </c>
      <c r="T2344" s="211">
        <v>0.01</v>
      </c>
      <c r="U2344" s="201">
        <v>44904</v>
      </c>
      <c r="W2344" s="200" t="s">
        <v>93</v>
      </c>
      <c r="X2344" s="196" t="s">
        <v>103</v>
      </c>
      <c r="Z2344" s="198" t="s">
        <v>12992</v>
      </c>
      <c r="AA2344" s="196" t="s">
        <v>12994</v>
      </c>
      <c r="AB2344" s="196" t="s">
        <v>12995</v>
      </c>
      <c r="AC2344" s="200">
        <v>0</v>
      </c>
      <c r="AD2344" s="200" t="s">
        <v>8231</v>
      </c>
      <c r="AE2344" s="203" t="s">
        <v>505</v>
      </c>
      <c r="AF2344" s="212">
        <v>50000</v>
      </c>
    </row>
    <row r="2345" spans="1:32" hidden="1" x14ac:dyDescent="0.25">
      <c r="A2345" s="209">
        <v>124362</v>
      </c>
      <c r="B2345" s="210">
        <v>1</v>
      </c>
      <c r="C2345" s="196" t="s">
        <v>85</v>
      </c>
      <c r="D2345" s="201">
        <v>42576</v>
      </c>
      <c r="E2345" s="196" t="s">
        <v>247</v>
      </c>
      <c r="F2345" s="201">
        <v>44336</v>
      </c>
      <c r="G2345" s="196" t="s">
        <v>666</v>
      </c>
      <c r="H2345" s="198" t="s">
        <v>1874</v>
      </c>
      <c r="I2345" s="196" t="s">
        <v>444</v>
      </c>
      <c r="J2345" s="196" t="s">
        <v>101</v>
      </c>
      <c r="L2345" s="200" t="s">
        <v>101</v>
      </c>
      <c r="M2345" s="198" t="s">
        <v>12991</v>
      </c>
      <c r="O2345" s="196" t="s">
        <v>40</v>
      </c>
      <c r="P2345" s="198" t="s">
        <v>166</v>
      </c>
      <c r="R2345" s="196" t="s">
        <v>39</v>
      </c>
      <c r="S2345" s="196" t="s">
        <v>45</v>
      </c>
      <c r="T2345" s="211">
        <v>0.01</v>
      </c>
      <c r="U2345" s="201">
        <v>44904</v>
      </c>
      <c r="W2345" s="200" t="s">
        <v>93</v>
      </c>
      <c r="X2345" s="196" t="s">
        <v>103</v>
      </c>
      <c r="Z2345" s="198" t="s">
        <v>12992</v>
      </c>
      <c r="AA2345" s="196" t="s">
        <v>12996</v>
      </c>
      <c r="AB2345" s="196" t="s">
        <v>12995</v>
      </c>
      <c r="AC2345" s="200">
        <v>1</v>
      </c>
      <c r="AD2345" s="200" t="s">
        <v>8231</v>
      </c>
      <c r="AE2345" s="203" t="s">
        <v>505</v>
      </c>
      <c r="AF2345" s="212">
        <v>50000</v>
      </c>
    </row>
    <row r="2346" spans="1:32" hidden="1" x14ac:dyDescent="0.25">
      <c r="A2346" s="209">
        <v>124362</v>
      </c>
      <c r="B2346" s="210">
        <v>1</v>
      </c>
      <c r="C2346" s="196" t="s">
        <v>85</v>
      </c>
      <c r="D2346" s="201">
        <v>42576</v>
      </c>
      <c r="E2346" s="196" t="s">
        <v>247</v>
      </c>
      <c r="F2346" s="201">
        <v>44336</v>
      </c>
      <c r="G2346" s="196" t="s">
        <v>666</v>
      </c>
      <c r="H2346" s="198" t="s">
        <v>1874</v>
      </c>
      <c r="I2346" s="196" t="s">
        <v>444</v>
      </c>
      <c r="J2346" s="196" t="s">
        <v>101</v>
      </c>
      <c r="L2346" s="200" t="s">
        <v>101</v>
      </c>
      <c r="M2346" s="198" t="s">
        <v>12991</v>
      </c>
      <c r="O2346" s="196" t="s">
        <v>40</v>
      </c>
      <c r="P2346" s="198" t="s">
        <v>166</v>
      </c>
      <c r="R2346" s="196" t="s">
        <v>39</v>
      </c>
      <c r="S2346" s="196" t="s">
        <v>45</v>
      </c>
      <c r="T2346" s="211">
        <v>0.01</v>
      </c>
      <c r="U2346" s="201">
        <v>44904</v>
      </c>
      <c r="W2346" s="200" t="s">
        <v>93</v>
      </c>
      <c r="X2346" s="196" t="s">
        <v>103</v>
      </c>
      <c r="Z2346" s="198" t="s">
        <v>12992</v>
      </c>
      <c r="AA2346" s="196" t="s">
        <v>12997</v>
      </c>
      <c r="AB2346" s="196" t="s">
        <v>12995</v>
      </c>
      <c r="AC2346" s="200">
        <v>2</v>
      </c>
      <c r="AD2346" s="200" t="s">
        <v>8231</v>
      </c>
      <c r="AE2346" s="203" t="s">
        <v>505</v>
      </c>
      <c r="AF2346" s="212">
        <v>807000</v>
      </c>
    </row>
    <row r="2347" spans="1:32" hidden="1" x14ac:dyDescent="0.25">
      <c r="A2347" s="209">
        <v>124365</v>
      </c>
      <c r="B2347" s="210">
        <v>1</v>
      </c>
      <c r="C2347" s="196" t="s">
        <v>85</v>
      </c>
      <c r="D2347" s="201">
        <v>42576</v>
      </c>
      <c r="E2347" s="196" t="s">
        <v>247</v>
      </c>
      <c r="F2347" s="201">
        <v>44718</v>
      </c>
      <c r="G2347" s="196" t="s">
        <v>253</v>
      </c>
      <c r="H2347" s="198" t="s">
        <v>285</v>
      </c>
      <c r="I2347" s="196" t="s">
        <v>12998</v>
      </c>
      <c r="K2347" s="196" t="s">
        <v>12999</v>
      </c>
      <c r="L2347" s="200" t="s">
        <v>183</v>
      </c>
      <c r="M2347" s="198" t="s">
        <v>13000</v>
      </c>
      <c r="O2347" s="196" t="s">
        <v>271</v>
      </c>
      <c r="P2347" s="198" t="s">
        <v>166</v>
      </c>
      <c r="R2347" s="196" t="s">
        <v>39</v>
      </c>
      <c r="S2347" s="196" t="s">
        <v>45</v>
      </c>
      <c r="T2347" s="211">
        <v>0.02</v>
      </c>
      <c r="W2347" s="200" t="s">
        <v>93</v>
      </c>
      <c r="X2347" s="196" t="s">
        <v>186</v>
      </c>
      <c r="Z2347" s="198" t="s">
        <v>13001</v>
      </c>
      <c r="AA2347" s="196" t="s">
        <v>13002</v>
      </c>
      <c r="AC2347" s="200">
        <v>0</v>
      </c>
      <c r="AD2347" s="200" t="s">
        <v>8250</v>
      </c>
      <c r="AE2347" s="203" t="s">
        <v>505</v>
      </c>
      <c r="AF2347" s="212">
        <v>20000</v>
      </c>
    </row>
    <row r="2348" spans="1:32" hidden="1" x14ac:dyDescent="0.25">
      <c r="A2348" s="209">
        <v>124369</v>
      </c>
      <c r="B2348" s="210">
        <v>1</v>
      </c>
      <c r="C2348" s="196" t="s">
        <v>85</v>
      </c>
      <c r="D2348" s="201">
        <v>42576</v>
      </c>
      <c r="E2348" s="196" t="s">
        <v>247</v>
      </c>
      <c r="F2348" s="201">
        <v>44715</v>
      </c>
      <c r="G2348" s="196" t="s">
        <v>222</v>
      </c>
      <c r="H2348" s="198" t="s">
        <v>285</v>
      </c>
      <c r="I2348" s="196" t="s">
        <v>1116</v>
      </c>
      <c r="K2348" s="196" t="s">
        <v>1117</v>
      </c>
      <c r="L2348" s="200" t="s">
        <v>183</v>
      </c>
      <c r="M2348" s="198" t="s">
        <v>1118</v>
      </c>
      <c r="O2348" s="196" t="s">
        <v>40</v>
      </c>
      <c r="P2348" s="198" t="s">
        <v>166</v>
      </c>
      <c r="R2348" s="196" t="s">
        <v>39</v>
      </c>
      <c r="S2348" s="196" t="s">
        <v>45</v>
      </c>
      <c r="T2348" s="211">
        <v>3.5000000000000003E-2</v>
      </c>
      <c r="U2348" s="201">
        <v>45100</v>
      </c>
      <c r="W2348" s="200" t="s">
        <v>93</v>
      </c>
      <c r="X2348" s="196" t="s">
        <v>186</v>
      </c>
      <c r="Z2348" s="198" t="s">
        <v>1119</v>
      </c>
      <c r="AA2348" s="196" t="s">
        <v>13003</v>
      </c>
      <c r="AC2348" s="200">
        <v>0</v>
      </c>
      <c r="AD2348" s="200" t="s">
        <v>8250</v>
      </c>
      <c r="AE2348" s="203" t="s">
        <v>505</v>
      </c>
      <c r="AF2348" s="212">
        <v>184140</v>
      </c>
    </row>
    <row r="2349" spans="1:32" hidden="1" x14ac:dyDescent="0.25">
      <c r="A2349" s="209">
        <v>124369</v>
      </c>
      <c r="B2349" s="210">
        <v>1</v>
      </c>
      <c r="C2349" s="196" t="s">
        <v>85</v>
      </c>
      <c r="D2349" s="201">
        <v>42576</v>
      </c>
      <c r="E2349" s="196" t="s">
        <v>247</v>
      </c>
      <c r="F2349" s="201">
        <v>44715</v>
      </c>
      <c r="G2349" s="196" t="s">
        <v>222</v>
      </c>
      <c r="H2349" s="198" t="s">
        <v>285</v>
      </c>
      <c r="I2349" s="196" t="s">
        <v>1116</v>
      </c>
      <c r="K2349" s="196" t="s">
        <v>1117</v>
      </c>
      <c r="L2349" s="200" t="s">
        <v>183</v>
      </c>
      <c r="M2349" s="198" t="s">
        <v>1118</v>
      </c>
      <c r="O2349" s="196" t="s">
        <v>40</v>
      </c>
      <c r="P2349" s="198" t="s">
        <v>166</v>
      </c>
      <c r="R2349" s="196" t="s">
        <v>39</v>
      </c>
      <c r="S2349" s="196" t="s">
        <v>45</v>
      </c>
      <c r="T2349" s="211">
        <v>3.5000000000000003E-2</v>
      </c>
      <c r="U2349" s="201">
        <v>45100</v>
      </c>
      <c r="W2349" s="200" t="s">
        <v>93</v>
      </c>
      <c r="X2349" s="196" t="s">
        <v>186</v>
      </c>
      <c r="Z2349" s="198" t="s">
        <v>1119</v>
      </c>
      <c r="AA2349" s="196" t="s">
        <v>13004</v>
      </c>
      <c r="AC2349" s="200">
        <v>1</v>
      </c>
      <c r="AD2349" s="200" t="s">
        <v>8250</v>
      </c>
      <c r="AE2349" s="203" t="s">
        <v>505</v>
      </c>
      <c r="AF2349" s="212">
        <v>184140</v>
      </c>
    </row>
    <row r="2350" spans="1:32" hidden="1" x14ac:dyDescent="0.25">
      <c r="A2350" s="209">
        <v>124369</v>
      </c>
      <c r="B2350" s="210">
        <v>1</v>
      </c>
      <c r="C2350" s="196" t="s">
        <v>85</v>
      </c>
      <c r="D2350" s="201">
        <v>42576</v>
      </c>
      <c r="E2350" s="196" t="s">
        <v>247</v>
      </c>
      <c r="F2350" s="201">
        <v>44715</v>
      </c>
      <c r="G2350" s="196" t="s">
        <v>222</v>
      </c>
      <c r="H2350" s="198" t="s">
        <v>285</v>
      </c>
      <c r="I2350" s="196" t="s">
        <v>1116</v>
      </c>
      <c r="K2350" s="196" t="s">
        <v>1117</v>
      </c>
      <c r="L2350" s="200" t="s">
        <v>183</v>
      </c>
      <c r="M2350" s="198" t="s">
        <v>1118</v>
      </c>
      <c r="O2350" s="196" t="s">
        <v>40</v>
      </c>
      <c r="P2350" s="198" t="s">
        <v>166</v>
      </c>
      <c r="R2350" s="196" t="s">
        <v>39</v>
      </c>
      <c r="S2350" s="196" t="s">
        <v>45</v>
      </c>
      <c r="T2350" s="211">
        <v>3.5000000000000003E-2</v>
      </c>
      <c r="U2350" s="201">
        <v>45100</v>
      </c>
      <c r="W2350" s="200" t="s">
        <v>93</v>
      </c>
      <c r="X2350" s="196" t="s">
        <v>186</v>
      </c>
      <c r="Z2350" s="198" t="s">
        <v>1119</v>
      </c>
      <c r="AA2350" s="196" t="s">
        <v>13005</v>
      </c>
      <c r="AC2350" s="200">
        <v>2</v>
      </c>
      <c r="AD2350" s="200" t="s">
        <v>8250</v>
      </c>
      <c r="AE2350" s="212">
        <v>1100172</v>
      </c>
      <c r="AF2350" s="212">
        <v>1100172</v>
      </c>
    </row>
    <row r="2351" spans="1:32" hidden="1" x14ac:dyDescent="0.25">
      <c r="A2351" s="209">
        <v>124370</v>
      </c>
      <c r="B2351" s="210">
        <v>1</v>
      </c>
      <c r="C2351" s="196" t="s">
        <v>85</v>
      </c>
      <c r="D2351" s="201">
        <v>42576</v>
      </c>
      <c r="E2351" s="196" t="s">
        <v>247</v>
      </c>
      <c r="F2351" s="201">
        <v>44718</v>
      </c>
      <c r="G2351" s="196" t="s">
        <v>253</v>
      </c>
      <c r="H2351" s="198" t="s">
        <v>285</v>
      </c>
      <c r="I2351" s="196" t="s">
        <v>13006</v>
      </c>
      <c r="K2351" s="196" t="s">
        <v>13007</v>
      </c>
      <c r="L2351" s="200" t="s">
        <v>183</v>
      </c>
      <c r="M2351" s="198" t="s">
        <v>13008</v>
      </c>
      <c r="O2351" s="196" t="s">
        <v>271</v>
      </c>
      <c r="P2351" s="198" t="s">
        <v>166</v>
      </c>
      <c r="R2351" s="196" t="s">
        <v>39</v>
      </c>
      <c r="S2351" s="196" t="s">
        <v>45</v>
      </c>
      <c r="T2351" s="211">
        <v>0.01</v>
      </c>
      <c r="W2351" s="200" t="s">
        <v>93</v>
      </c>
      <c r="X2351" s="196" t="s">
        <v>186</v>
      </c>
      <c r="Z2351" s="198" t="s">
        <v>13009</v>
      </c>
      <c r="AA2351" s="196" t="s">
        <v>13010</v>
      </c>
      <c r="AC2351" s="200">
        <v>0</v>
      </c>
      <c r="AD2351" s="200" t="s">
        <v>8250</v>
      </c>
      <c r="AE2351" s="203" t="s">
        <v>505</v>
      </c>
      <c r="AF2351" s="212">
        <v>20000</v>
      </c>
    </row>
    <row r="2352" spans="1:32" hidden="1" x14ac:dyDescent="0.25">
      <c r="A2352" s="209">
        <v>124373</v>
      </c>
      <c r="B2352" s="210">
        <v>3</v>
      </c>
      <c r="C2352" s="196" t="s">
        <v>122</v>
      </c>
      <c r="D2352" s="201">
        <v>42576</v>
      </c>
      <c r="E2352" s="196" t="s">
        <v>189</v>
      </c>
      <c r="F2352" s="201">
        <v>44410</v>
      </c>
      <c r="G2352" s="196" t="s">
        <v>152</v>
      </c>
      <c r="H2352" s="198" t="s">
        <v>1111</v>
      </c>
      <c r="I2352" s="196" t="s">
        <v>1121</v>
      </c>
      <c r="K2352" s="196" t="s">
        <v>1122</v>
      </c>
      <c r="L2352" s="200" t="s">
        <v>183</v>
      </c>
      <c r="M2352" s="198" t="s">
        <v>1123</v>
      </c>
      <c r="O2352" s="196" t="s">
        <v>271</v>
      </c>
      <c r="P2352" s="198" t="s">
        <v>166</v>
      </c>
      <c r="R2352" s="196" t="s">
        <v>39</v>
      </c>
      <c r="S2352" s="196" t="s">
        <v>45</v>
      </c>
      <c r="T2352" s="211">
        <v>0.01</v>
      </c>
      <c r="W2352" s="200" t="s">
        <v>93</v>
      </c>
      <c r="X2352" s="196" t="s">
        <v>186</v>
      </c>
      <c r="Z2352" s="198" t="s">
        <v>1124</v>
      </c>
      <c r="AA2352" s="196" t="s">
        <v>13011</v>
      </c>
      <c r="AC2352" s="200">
        <v>3</v>
      </c>
      <c r="AD2352" s="200" t="s">
        <v>8250</v>
      </c>
      <c r="AE2352" s="212">
        <v>400261.13</v>
      </c>
      <c r="AF2352" s="212">
        <v>400261.13</v>
      </c>
    </row>
    <row r="2353" spans="1:33" hidden="1" x14ac:dyDescent="0.25">
      <c r="A2353" s="209">
        <v>124374</v>
      </c>
      <c r="B2353" s="210">
        <v>1</v>
      </c>
      <c r="C2353" s="196" t="s">
        <v>85</v>
      </c>
      <c r="D2353" s="201">
        <v>42576</v>
      </c>
      <c r="E2353" s="196" t="s">
        <v>247</v>
      </c>
      <c r="F2353" s="201">
        <v>44718</v>
      </c>
      <c r="G2353" s="196" t="s">
        <v>253</v>
      </c>
      <c r="H2353" s="198" t="s">
        <v>285</v>
      </c>
      <c r="I2353" s="196" t="s">
        <v>13012</v>
      </c>
      <c r="K2353" s="196" t="s">
        <v>1075</v>
      </c>
      <c r="L2353" s="200" t="s">
        <v>183</v>
      </c>
      <c r="M2353" s="198" t="s">
        <v>13013</v>
      </c>
      <c r="O2353" s="196" t="s">
        <v>271</v>
      </c>
      <c r="P2353" s="198" t="s">
        <v>166</v>
      </c>
      <c r="R2353" s="196" t="s">
        <v>39</v>
      </c>
      <c r="S2353" s="196" t="s">
        <v>45</v>
      </c>
      <c r="T2353" s="211">
        <v>5.0000000000000001E-3</v>
      </c>
      <c r="W2353" s="200" t="s">
        <v>93</v>
      </c>
      <c r="X2353" s="196" t="s">
        <v>186</v>
      </c>
      <c r="Z2353" s="198" t="s">
        <v>13014</v>
      </c>
      <c r="AA2353" s="196" t="s">
        <v>13015</v>
      </c>
      <c r="AC2353" s="200">
        <v>0</v>
      </c>
      <c r="AD2353" s="200" t="s">
        <v>8250</v>
      </c>
      <c r="AE2353" s="203" t="s">
        <v>505</v>
      </c>
      <c r="AF2353" s="212">
        <v>20000</v>
      </c>
    </row>
    <row r="2354" spans="1:33" hidden="1" x14ac:dyDescent="0.25">
      <c r="A2354" s="209">
        <v>124377</v>
      </c>
      <c r="B2354" s="210">
        <v>1</v>
      </c>
      <c r="C2354" s="196" t="s">
        <v>97</v>
      </c>
      <c r="D2354" s="201">
        <v>42576</v>
      </c>
      <c r="E2354" s="196" t="s">
        <v>247</v>
      </c>
      <c r="F2354" s="201">
        <v>44518.875138888892</v>
      </c>
      <c r="G2354" s="196" t="s">
        <v>108</v>
      </c>
      <c r="H2354" s="198" t="s">
        <v>285</v>
      </c>
      <c r="I2354" s="196" t="s">
        <v>1126</v>
      </c>
      <c r="K2354" s="196" t="s">
        <v>1127</v>
      </c>
      <c r="L2354" s="200" t="s">
        <v>183</v>
      </c>
      <c r="M2354" s="198" t="s">
        <v>1128</v>
      </c>
      <c r="O2354" s="196" t="s">
        <v>40</v>
      </c>
      <c r="P2354" s="198" t="s">
        <v>166</v>
      </c>
      <c r="R2354" s="196" t="s">
        <v>39</v>
      </c>
      <c r="S2354" s="196" t="s">
        <v>45</v>
      </c>
      <c r="T2354" s="211">
        <v>0.01</v>
      </c>
      <c r="U2354" s="201">
        <v>44176</v>
      </c>
      <c r="W2354" s="200" t="s">
        <v>93</v>
      </c>
      <c r="X2354" s="196" t="s">
        <v>186</v>
      </c>
      <c r="Z2354" s="198" t="s">
        <v>1129</v>
      </c>
      <c r="AA2354" s="196" t="s">
        <v>13016</v>
      </c>
      <c r="AC2354" s="200">
        <v>0</v>
      </c>
      <c r="AD2354" s="200" t="s">
        <v>8250</v>
      </c>
      <c r="AE2354" s="203" t="s">
        <v>505</v>
      </c>
      <c r="AF2354" s="212">
        <v>125750</v>
      </c>
      <c r="AG2354" s="198" t="s">
        <v>1130</v>
      </c>
    </row>
    <row r="2355" spans="1:33" hidden="1" x14ac:dyDescent="0.25">
      <c r="A2355" s="209">
        <v>124377</v>
      </c>
      <c r="B2355" s="210">
        <v>1</v>
      </c>
      <c r="C2355" s="196" t="s">
        <v>97</v>
      </c>
      <c r="D2355" s="201">
        <v>42576</v>
      </c>
      <c r="E2355" s="196" t="s">
        <v>247</v>
      </c>
      <c r="F2355" s="201">
        <v>44518.875138888892</v>
      </c>
      <c r="G2355" s="196" t="s">
        <v>108</v>
      </c>
      <c r="H2355" s="198" t="s">
        <v>285</v>
      </c>
      <c r="I2355" s="196" t="s">
        <v>1126</v>
      </c>
      <c r="K2355" s="196" t="s">
        <v>1127</v>
      </c>
      <c r="L2355" s="200" t="s">
        <v>183</v>
      </c>
      <c r="M2355" s="198" t="s">
        <v>1128</v>
      </c>
      <c r="O2355" s="196" t="s">
        <v>40</v>
      </c>
      <c r="P2355" s="198" t="s">
        <v>166</v>
      </c>
      <c r="R2355" s="196" t="s">
        <v>39</v>
      </c>
      <c r="S2355" s="196" t="s">
        <v>45</v>
      </c>
      <c r="T2355" s="211">
        <v>0.01</v>
      </c>
      <c r="U2355" s="201">
        <v>44176</v>
      </c>
      <c r="W2355" s="200" t="s">
        <v>93</v>
      </c>
      <c r="X2355" s="196" t="s">
        <v>186</v>
      </c>
      <c r="Z2355" s="198" t="s">
        <v>1129</v>
      </c>
      <c r="AA2355" s="196" t="s">
        <v>13017</v>
      </c>
      <c r="AC2355" s="200">
        <v>1</v>
      </c>
      <c r="AD2355" s="200" t="s">
        <v>8250</v>
      </c>
      <c r="AE2355" s="212">
        <v>35.340000000000003</v>
      </c>
      <c r="AF2355" s="212">
        <v>50553.23</v>
      </c>
      <c r="AG2355" s="198" t="s">
        <v>1130</v>
      </c>
    </row>
    <row r="2356" spans="1:33" hidden="1" x14ac:dyDescent="0.25">
      <c r="A2356" s="209">
        <v>124377</v>
      </c>
      <c r="B2356" s="210">
        <v>1</v>
      </c>
      <c r="C2356" s="196" t="s">
        <v>97</v>
      </c>
      <c r="D2356" s="201">
        <v>42576</v>
      </c>
      <c r="E2356" s="196" t="s">
        <v>247</v>
      </c>
      <c r="F2356" s="201">
        <v>44518.875138888892</v>
      </c>
      <c r="G2356" s="196" t="s">
        <v>108</v>
      </c>
      <c r="H2356" s="198" t="s">
        <v>285</v>
      </c>
      <c r="I2356" s="196" t="s">
        <v>1126</v>
      </c>
      <c r="K2356" s="196" t="s">
        <v>1127</v>
      </c>
      <c r="L2356" s="200" t="s">
        <v>183</v>
      </c>
      <c r="M2356" s="198" t="s">
        <v>1128</v>
      </c>
      <c r="O2356" s="196" t="s">
        <v>40</v>
      </c>
      <c r="P2356" s="198" t="s">
        <v>166</v>
      </c>
      <c r="R2356" s="196" t="s">
        <v>39</v>
      </c>
      <c r="S2356" s="196" t="s">
        <v>45</v>
      </c>
      <c r="T2356" s="211">
        <v>0.01</v>
      </c>
      <c r="U2356" s="201">
        <v>44176</v>
      </c>
      <c r="W2356" s="200" t="s">
        <v>93</v>
      </c>
      <c r="X2356" s="196" t="s">
        <v>186</v>
      </c>
      <c r="Z2356" s="198" t="s">
        <v>1129</v>
      </c>
      <c r="AA2356" s="196" t="s">
        <v>13018</v>
      </c>
      <c r="AC2356" s="200">
        <v>2</v>
      </c>
      <c r="AD2356" s="200" t="s">
        <v>8250</v>
      </c>
      <c r="AE2356" s="212">
        <v>-305088.77</v>
      </c>
      <c r="AF2356" s="212">
        <v>116644.23</v>
      </c>
      <c r="AG2356" s="198" t="s">
        <v>1130</v>
      </c>
    </row>
    <row r="2357" spans="1:33" hidden="1" x14ac:dyDescent="0.25">
      <c r="A2357" s="209">
        <v>124377</v>
      </c>
      <c r="B2357" s="210">
        <v>1</v>
      </c>
      <c r="C2357" s="196" t="s">
        <v>97</v>
      </c>
      <c r="D2357" s="201">
        <v>42576</v>
      </c>
      <c r="E2357" s="196" t="s">
        <v>247</v>
      </c>
      <c r="F2357" s="201">
        <v>44518.875138888892</v>
      </c>
      <c r="G2357" s="196" t="s">
        <v>108</v>
      </c>
      <c r="H2357" s="198" t="s">
        <v>285</v>
      </c>
      <c r="I2357" s="196" t="s">
        <v>1126</v>
      </c>
      <c r="K2357" s="196" t="s">
        <v>1127</v>
      </c>
      <c r="L2357" s="200" t="s">
        <v>183</v>
      </c>
      <c r="M2357" s="198" t="s">
        <v>1128</v>
      </c>
      <c r="O2357" s="196" t="s">
        <v>40</v>
      </c>
      <c r="P2357" s="198" t="s">
        <v>166</v>
      </c>
      <c r="R2357" s="196" t="s">
        <v>39</v>
      </c>
      <c r="S2357" s="196" t="s">
        <v>45</v>
      </c>
      <c r="T2357" s="211">
        <v>0.01</v>
      </c>
      <c r="U2357" s="201">
        <v>44176</v>
      </c>
      <c r="W2357" s="200" t="s">
        <v>93</v>
      </c>
      <c r="X2357" s="196" t="s">
        <v>186</v>
      </c>
      <c r="Z2357" s="198" t="s">
        <v>1129</v>
      </c>
      <c r="AA2357" s="196" t="s">
        <v>13019</v>
      </c>
      <c r="AC2357" s="200">
        <v>3</v>
      </c>
      <c r="AD2357" s="200" t="s">
        <v>8250</v>
      </c>
      <c r="AE2357" s="203" t="s">
        <v>505</v>
      </c>
      <c r="AF2357" s="212">
        <v>1012386.65</v>
      </c>
      <c r="AG2357" s="198" t="s">
        <v>1130</v>
      </c>
    </row>
    <row r="2358" spans="1:33" ht="36" hidden="1" x14ac:dyDescent="0.25">
      <c r="A2358" s="209">
        <v>124382</v>
      </c>
      <c r="B2358" s="210">
        <v>1</v>
      </c>
      <c r="C2358" s="196" t="s">
        <v>85</v>
      </c>
      <c r="D2358" s="201">
        <v>42576</v>
      </c>
      <c r="E2358" s="196" t="s">
        <v>247</v>
      </c>
      <c r="F2358" s="201">
        <v>44634</v>
      </c>
      <c r="G2358" s="196" t="s">
        <v>284</v>
      </c>
      <c r="H2358" s="198" t="s">
        <v>285</v>
      </c>
      <c r="I2358" s="196" t="s">
        <v>286</v>
      </c>
      <c r="J2358" s="196" t="s">
        <v>101</v>
      </c>
      <c r="L2358" s="200" t="s">
        <v>101</v>
      </c>
      <c r="M2358" s="198" t="s">
        <v>287</v>
      </c>
      <c r="N2358" s="198" t="s">
        <v>288</v>
      </c>
      <c r="O2358" s="196" t="s">
        <v>40</v>
      </c>
      <c r="P2358" s="198" t="s">
        <v>166</v>
      </c>
      <c r="R2358" s="196" t="s">
        <v>39</v>
      </c>
      <c r="S2358" s="196" t="s">
        <v>45</v>
      </c>
      <c r="T2358" s="211">
        <v>0.01</v>
      </c>
      <c r="U2358" s="201">
        <v>45422</v>
      </c>
      <c r="W2358" s="200" t="s">
        <v>93</v>
      </c>
      <c r="X2358" s="196" t="s">
        <v>103</v>
      </c>
      <c r="Z2358" s="198" t="s">
        <v>289</v>
      </c>
      <c r="AA2358" s="196" t="s">
        <v>13020</v>
      </c>
      <c r="AC2358" s="200">
        <v>0</v>
      </c>
      <c r="AD2358" s="200" t="s">
        <v>8250</v>
      </c>
      <c r="AE2358" s="212">
        <v>52600</v>
      </c>
      <c r="AF2358" s="212">
        <v>72600</v>
      </c>
    </row>
    <row r="2359" spans="1:33" hidden="1" x14ac:dyDescent="0.25">
      <c r="A2359" s="209">
        <v>124383</v>
      </c>
      <c r="B2359" s="210">
        <v>1</v>
      </c>
      <c r="C2359" s="196" t="s">
        <v>85</v>
      </c>
      <c r="D2359" s="201">
        <v>42576</v>
      </c>
      <c r="E2359" s="196" t="s">
        <v>247</v>
      </c>
      <c r="F2359" s="201">
        <v>44726</v>
      </c>
      <c r="G2359" s="196" t="s">
        <v>222</v>
      </c>
      <c r="H2359" s="198" t="s">
        <v>285</v>
      </c>
      <c r="I2359" s="196" t="s">
        <v>4537</v>
      </c>
      <c r="J2359" s="196" t="s">
        <v>101</v>
      </c>
      <c r="L2359" s="200" t="s">
        <v>101</v>
      </c>
      <c r="M2359" s="198" t="s">
        <v>13021</v>
      </c>
      <c r="N2359" s="198" t="s">
        <v>166</v>
      </c>
      <c r="O2359" s="196" t="s">
        <v>40</v>
      </c>
      <c r="P2359" s="198" t="s">
        <v>166</v>
      </c>
      <c r="R2359" s="196" t="s">
        <v>39</v>
      </c>
      <c r="S2359" s="196" t="s">
        <v>45</v>
      </c>
      <c r="T2359" s="211">
        <v>0.03</v>
      </c>
      <c r="U2359" s="201">
        <v>45058</v>
      </c>
      <c r="W2359" s="200" t="s">
        <v>93</v>
      </c>
      <c r="X2359" s="196" t="s">
        <v>103</v>
      </c>
      <c r="Z2359" s="198" t="s">
        <v>13022</v>
      </c>
      <c r="AA2359" s="196" t="s">
        <v>13023</v>
      </c>
      <c r="AB2359" s="196" t="s">
        <v>13024</v>
      </c>
      <c r="AC2359" s="200">
        <v>0</v>
      </c>
      <c r="AD2359" s="200" t="s">
        <v>8231</v>
      </c>
      <c r="AE2359" s="203" t="s">
        <v>505</v>
      </c>
      <c r="AF2359" s="212">
        <v>230000</v>
      </c>
    </row>
    <row r="2360" spans="1:33" hidden="1" x14ac:dyDescent="0.25">
      <c r="A2360" s="209">
        <v>124383</v>
      </c>
      <c r="B2360" s="210">
        <v>1</v>
      </c>
      <c r="C2360" s="196" t="s">
        <v>85</v>
      </c>
      <c r="D2360" s="201">
        <v>42576</v>
      </c>
      <c r="E2360" s="196" t="s">
        <v>247</v>
      </c>
      <c r="F2360" s="201">
        <v>44726</v>
      </c>
      <c r="G2360" s="196" t="s">
        <v>222</v>
      </c>
      <c r="H2360" s="198" t="s">
        <v>285</v>
      </c>
      <c r="I2360" s="196" t="s">
        <v>4537</v>
      </c>
      <c r="J2360" s="196" t="s">
        <v>101</v>
      </c>
      <c r="L2360" s="200" t="s">
        <v>101</v>
      </c>
      <c r="M2360" s="198" t="s">
        <v>13021</v>
      </c>
      <c r="N2360" s="198" t="s">
        <v>166</v>
      </c>
      <c r="O2360" s="196" t="s">
        <v>40</v>
      </c>
      <c r="P2360" s="198" t="s">
        <v>166</v>
      </c>
      <c r="R2360" s="196" t="s">
        <v>39</v>
      </c>
      <c r="S2360" s="196" t="s">
        <v>45</v>
      </c>
      <c r="T2360" s="211">
        <v>0.03</v>
      </c>
      <c r="U2360" s="201">
        <v>45058</v>
      </c>
      <c r="W2360" s="200" t="s">
        <v>93</v>
      </c>
      <c r="X2360" s="196" t="s">
        <v>103</v>
      </c>
      <c r="Z2360" s="198" t="s">
        <v>13022</v>
      </c>
      <c r="AA2360" s="196" t="s">
        <v>13025</v>
      </c>
      <c r="AB2360" s="196" t="s">
        <v>13024</v>
      </c>
      <c r="AC2360" s="200">
        <v>1</v>
      </c>
      <c r="AD2360" s="200" t="s">
        <v>8231</v>
      </c>
      <c r="AE2360" s="203" t="s">
        <v>505</v>
      </c>
      <c r="AF2360" s="212">
        <v>50000</v>
      </c>
    </row>
    <row r="2361" spans="1:33" hidden="1" x14ac:dyDescent="0.25">
      <c r="A2361" s="209">
        <v>124383</v>
      </c>
      <c r="B2361" s="210">
        <v>1</v>
      </c>
      <c r="C2361" s="196" t="s">
        <v>85</v>
      </c>
      <c r="D2361" s="201">
        <v>42576</v>
      </c>
      <c r="E2361" s="196" t="s">
        <v>247</v>
      </c>
      <c r="F2361" s="201">
        <v>44726</v>
      </c>
      <c r="G2361" s="196" t="s">
        <v>222</v>
      </c>
      <c r="H2361" s="198" t="s">
        <v>285</v>
      </c>
      <c r="I2361" s="196" t="s">
        <v>4537</v>
      </c>
      <c r="J2361" s="196" t="s">
        <v>101</v>
      </c>
      <c r="L2361" s="200" t="s">
        <v>101</v>
      </c>
      <c r="M2361" s="198" t="s">
        <v>13021</v>
      </c>
      <c r="N2361" s="198" t="s">
        <v>166</v>
      </c>
      <c r="O2361" s="196" t="s">
        <v>40</v>
      </c>
      <c r="P2361" s="198" t="s">
        <v>166</v>
      </c>
      <c r="R2361" s="196" t="s">
        <v>39</v>
      </c>
      <c r="S2361" s="196" t="s">
        <v>45</v>
      </c>
      <c r="T2361" s="211">
        <v>0.03</v>
      </c>
      <c r="U2361" s="201">
        <v>45058</v>
      </c>
      <c r="W2361" s="200" t="s">
        <v>93</v>
      </c>
      <c r="X2361" s="196" t="s">
        <v>103</v>
      </c>
      <c r="Z2361" s="198" t="s">
        <v>13022</v>
      </c>
      <c r="AA2361" s="196" t="s">
        <v>13026</v>
      </c>
      <c r="AB2361" s="196" t="s">
        <v>13024</v>
      </c>
      <c r="AC2361" s="200">
        <v>2</v>
      </c>
      <c r="AD2361" s="200" t="s">
        <v>8231</v>
      </c>
      <c r="AE2361" s="203" t="s">
        <v>505</v>
      </c>
      <c r="AF2361" s="212">
        <v>1006000</v>
      </c>
    </row>
    <row r="2362" spans="1:33" ht="54" hidden="1" x14ac:dyDescent="0.25">
      <c r="A2362" s="209">
        <v>124387</v>
      </c>
      <c r="B2362" s="210">
        <v>1</v>
      </c>
      <c r="C2362" s="196" t="s">
        <v>85</v>
      </c>
      <c r="D2362" s="201">
        <v>42576</v>
      </c>
      <c r="E2362" s="196" t="s">
        <v>247</v>
      </c>
      <c r="F2362" s="201">
        <v>44616</v>
      </c>
      <c r="G2362" s="196" t="s">
        <v>87</v>
      </c>
      <c r="H2362" s="198" t="s">
        <v>291</v>
      </c>
      <c r="I2362" s="196" t="s">
        <v>292</v>
      </c>
      <c r="J2362" s="196" t="s">
        <v>101</v>
      </c>
      <c r="L2362" s="200" t="s">
        <v>101</v>
      </c>
      <c r="M2362" s="198" t="s">
        <v>293</v>
      </c>
      <c r="N2362" s="198" t="s">
        <v>294</v>
      </c>
      <c r="O2362" s="196" t="s">
        <v>40</v>
      </c>
      <c r="P2362" s="198" t="s">
        <v>166</v>
      </c>
      <c r="R2362" s="196" t="s">
        <v>39</v>
      </c>
      <c r="S2362" s="196" t="s">
        <v>45</v>
      </c>
      <c r="T2362" s="211">
        <v>0.5</v>
      </c>
      <c r="U2362" s="201">
        <v>45464</v>
      </c>
      <c r="W2362" s="200" t="s">
        <v>93</v>
      </c>
      <c r="X2362" s="196" t="s">
        <v>13</v>
      </c>
      <c r="Z2362" s="198" t="s">
        <v>295</v>
      </c>
      <c r="AA2362" s="196" t="s">
        <v>13027</v>
      </c>
      <c r="AC2362" s="200">
        <v>0</v>
      </c>
      <c r="AD2362" s="200" t="s">
        <v>8250</v>
      </c>
      <c r="AE2362" s="212">
        <v>96500</v>
      </c>
      <c r="AF2362" s="212">
        <v>121500</v>
      </c>
    </row>
    <row r="2363" spans="1:33" hidden="1" x14ac:dyDescent="0.25">
      <c r="A2363" s="209">
        <v>124393</v>
      </c>
      <c r="B2363" s="210">
        <v>4</v>
      </c>
      <c r="C2363" s="196" t="s">
        <v>114</v>
      </c>
      <c r="D2363" s="201">
        <v>42576</v>
      </c>
      <c r="E2363" s="196" t="s">
        <v>195</v>
      </c>
      <c r="F2363" s="201">
        <v>44700</v>
      </c>
      <c r="G2363" s="196" t="s">
        <v>228</v>
      </c>
      <c r="H2363" s="198" t="s">
        <v>1099</v>
      </c>
      <c r="I2363" s="196" t="s">
        <v>5616</v>
      </c>
      <c r="K2363" s="196" t="s">
        <v>5617</v>
      </c>
      <c r="L2363" s="200" t="s">
        <v>183</v>
      </c>
      <c r="M2363" s="198" t="s">
        <v>5618</v>
      </c>
      <c r="O2363" s="196" t="s">
        <v>271</v>
      </c>
      <c r="P2363" s="198" t="s">
        <v>166</v>
      </c>
      <c r="R2363" s="196" t="s">
        <v>39</v>
      </c>
      <c r="S2363" s="196" t="s">
        <v>45</v>
      </c>
      <c r="T2363" s="211">
        <v>0.01</v>
      </c>
      <c r="W2363" s="200" t="s">
        <v>93</v>
      </c>
      <c r="X2363" s="196" t="s">
        <v>186</v>
      </c>
      <c r="Z2363" s="198" t="s">
        <v>5619</v>
      </c>
      <c r="AA2363" s="196" t="s">
        <v>13028</v>
      </c>
      <c r="AC2363" s="200">
        <v>3</v>
      </c>
      <c r="AD2363" s="200" t="s">
        <v>8250</v>
      </c>
      <c r="AE2363" s="212">
        <v>-40083.24</v>
      </c>
      <c r="AF2363" s="212">
        <v>391469.6</v>
      </c>
    </row>
    <row r="2364" spans="1:33" hidden="1" x14ac:dyDescent="0.25">
      <c r="A2364" s="209">
        <v>124395</v>
      </c>
      <c r="B2364" s="210">
        <v>3</v>
      </c>
      <c r="C2364" s="196" t="s">
        <v>85</v>
      </c>
      <c r="D2364" s="201">
        <v>42576</v>
      </c>
      <c r="E2364" s="196" t="s">
        <v>189</v>
      </c>
      <c r="F2364" s="201">
        <v>44516</v>
      </c>
      <c r="G2364" s="196" t="s">
        <v>241</v>
      </c>
      <c r="H2364" s="198" t="s">
        <v>3943</v>
      </c>
      <c r="I2364" s="196" t="s">
        <v>1490</v>
      </c>
      <c r="J2364" s="196" t="s">
        <v>101</v>
      </c>
      <c r="L2364" s="200" t="s">
        <v>101</v>
      </c>
      <c r="M2364" s="198" t="s">
        <v>13029</v>
      </c>
      <c r="N2364" s="198" t="s">
        <v>13030</v>
      </c>
      <c r="O2364" s="196" t="s">
        <v>553</v>
      </c>
      <c r="P2364" s="198" t="s">
        <v>453</v>
      </c>
      <c r="R2364" s="196" t="s">
        <v>47</v>
      </c>
      <c r="S2364" s="196" t="s">
        <v>45</v>
      </c>
      <c r="T2364" s="211">
        <v>6.5</v>
      </c>
      <c r="W2364" s="200" t="s">
        <v>93</v>
      </c>
      <c r="X2364" s="196" t="s">
        <v>94</v>
      </c>
      <c r="AA2364" s="196" t="s">
        <v>13031</v>
      </c>
      <c r="AB2364" s="196" t="s">
        <v>13032</v>
      </c>
      <c r="AC2364" s="200">
        <v>0</v>
      </c>
      <c r="AD2364" s="200" t="s">
        <v>8231</v>
      </c>
      <c r="AE2364" s="203" t="s">
        <v>505</v>
      </c>
      <c r="AF2364" s="212">
        <v>1140000</v>
      </c>
    </row>
    <row r="2365" spans="1:33" hidden="1" x14ac:dyDescent="0.25">
      <c r="A2365" s="209">
        <v>124395</v>
      </c>
      <c r="B2365" s="210">
        <v>3</v>
      </c>
      <c r="C2365" s="196" t="s">
        <v>85</v>
      </c>
      <c r="D2365" s="201">
        <v>42576</v>
      </c>
      <c r="E2365" s="196" t="s">
        <v>189</v>
      </c>
      <c r="F2365" s="201">
        <v>44516</v>
      </c>
      <c r="G2365" s="196" t="s">
        <v>241</v>
      </c>
      <c r="H2365" s="198" t="s">
        <v>3943</v>
      </c>
      <c r="I2365" s="196" t="s">
        <v>1490</v>
      </c>
      <c r="J2365" s="196" t="s">
        <v>101</v>
      </c>
      <c r="L2365" s="200" t="s">
        <v>101</v>
      </c>
      <c r="M2365" s="198" t="s">
        <v>13029</v>
      </c>
      <c r="N2365" s="198" t="s">
        <v>13030</v>
      </c>
      <c r="O2365" s="196" t="s">
        <v>553</v>
      </c>
      <c r="P2365" s="198" t="s">
        <v>453</v>
      </c>
      <c r="R2365" s="196" t="s">
        <v>47</v>
      </c>
      <c r="S2365" s="196" t="s">
        <v>45</v>
      </c>
      <c r="T2365" s="211">
        <v>6.5</v>
      </c>
      <c r="W2365" s="200" t="s">
        <v>93</v>
      </c>
      <c r="X2365" s="196" t="s">
        <v>94</v>
      </c>
      <c r="AA2365" s="196" t="s">
        <v>13033</v>
      </c>
      <c r="AC2365" s="200">
        <v>0</v>
      </c>
      <c r="AD2365" s="200" t="s">
        <v>8250</v>
      </c>
      <c r="AE2365" s="203" t="s">
        <v>505</v>
      </c>
      <c r="AF2365" s="212">
        <v>50000</v>
      </c>
    </row>
    <row r="2366" spans="1:33" hidden="1" x14ac:dyDescent="0.25">
      <c r="A2366" s="209">
        <v>124395</v>
      </c>
      <c r="B2366" s="210">
        <v>3</v>
      </c>
      <c r="C2366" s="196" t="s">
        <v>85</v>
      </c>
      <c r="D2366" s="201">
        <v>42576</v>
      </c>
      <c r="E2366" s="196" t="s">
        <v>189</v>
      </c>
      <c r="F2366" s="201">
        <v>44516</v>
      </c>
      <c r="G2366" s="196" t="s">
        <v>241</v>
      </c>
      <c r="H2366" s="198" t="s">
        <v>3943</v>
      </c>
      <c r="I2366" s="196" t="s">
        <v>1490</v>
      </c>
      <c r="J2366" s="196" t="s">
        <v>101</v>
      </c>
      <c r="L2366" s="200" t="s">
        <v>101</v>
      </c>
      <c r="M2366" s="198" t="s">
        <v>13029</v>
      </c>
      <c r="N2366" s="198" t="s">
        <v>13030</v>
      </c>
      <c r="O2366" s="196" t="s">
        <v>553</v>
      </c>
      <c r="P2366" s="198" t="s">
        <v>453</v>
      </c>
      <c r="R2366" s="196" t="s">
        <v>47</v>
      </c>
      <c r="S2366" s="196" t="s">
        <v>45</v>
      </c>
      <c r="T2366" s="211">
        <v>6.5</v>
      </c>
      <c r="W2366" s="200" t="s">
        <v>93</v>
      </c>
      <c r="X2366" s="196" t="s">
        <v>94</v>
      </c>
      <c r="AA2366" s="196" t="s">
        <v>13034</v>
      </c>
      <c r="AB2366" s="196" t="s">
        <v>13032</v>
      </c>
      <c r="AC2366" s="200">
        <v>0</v>
      </c>
      <c r="AD2366" s="200" t="s">
        <v>8231</v>
      </c>
      <c r="AE2366" s="203" t="s">
        <v>505</v>
      </c>
      <c r="AF2366" s="212">
        <v>760000</v>
      </c>
    </row>
    <row r="2367" spans="1:33" hidden="1" x14ac:dyDescent="0.25">
      <c r="A2367" s="209">
        <v>124395.01</v>
      </c>
      <c r="B2367" s="210">
        <v>3</v>
      </c>
      <c r="C2367" s="196" t="s">
        <v>85</v>
      </c>
      <c r="D2367" s="201">
        <v>43376</v>
      </c>
      <c r="E2367" s="196" t="s">
        <v>143</v>
      </c>
      <c r="F2367" s="201">
        <v>44587</v>
      </c>
      <c r="G2367" s="196" t="s">
        <v>241</v>
      </c>
      <c r="H2367" s="198" t="s">
        <v>3943</v>
      </c>
      <c r="I2367" s="196" t="s">
        <v>1490</v>
      </c>
      <c r="J2367" s="196" t="s">
        <v>101</v>
      </c>
      <c r="L2367" s="200" t="s">
        <v>101</v>
      </c>
      <c r="M2367" s="198" t="s">
        <v>3944</v>
      </c>
      <c r="N2367" s="198" t="s">
        <v>3945</v>
      </c>
      <c r="O2367" s="196" t="s">
        <v>553</v>
      </c>
      <c r="P2367" s="198" t="s">
        <v>1783</v>
      </c>
      <c r="R2367" s="196" t="s">
        <v>47</v>
      </c>
      <c r="S2367" s="196" t="s">
        <v>45</v>
      </c>
      <c r="T2367" s="211">
        <v>3.1</v>
      </c>
      <c r="U2367" s="201">
        <v>46003</v>
      </c>
      <c r="W2367" s="200" t="s">
        <v>93</v>
      </c>
      <c r="X2367" s="196" t="s">
        <v>103</v>
      </c>
      <c r="AA2367" s="196" t="s">
        <v>13035</v>
      </c>
      <c r="AB2367" s="196" t="s">
        <v>13036</v>
      </c>
      <c r="AC2367" s="200">
        <v>1</v>
      </c>
      <c r="AD2367" s="200" t="s">
        <v>8231</v>
      </c>
      <c r="AE2367" s="212">
        <v>132000</v>
      </c>
      <c r="AF2367" s="212">
        <v>132000</v>
      </c>
    </row>
    <row r="2368" spans="1:33" hidden="1" x14ac:dyDescent="0.25">
      <c r="A2368" s="209">
        <v>124395.01</v>
      </c>
      <c r="B2368" s="210">
        <v>3</v>
      </c>
      <c r="C2368" s="196" t="s">
        <v>85</v>
      </c>
      <c r="D2368" s="201">
        <v>43376</v>
      </c>
      <c r="E2368" s="196" t="s">
        <v>143</v>
      </c>
      <c r="F2368" s="201">
        <v>44587</v>
      </c>
      <c r="G2368" s="196" t="s">
        <v>241</v>
      </c>
      <c r="H2368" s="198" t="s">
        <v>3943</v>
      </c>
      <c r="I2368" s="196" t="s">
        <v>1490</v>
      </c>
      <c r="J2368" s="196" t="s">
        <v>101</v>
      </c>
      <c r="L2368" s="200" t="s">
        <v>101</v>
      </c>
      <c r="M2368" s="198" t="s">
        <v>3944</v>
      </c>
      <c r="N2368" s="198" t="s">
        <v>3945</v>
      </c>
      <c r="O2368" s="196" t="s">
        <v>553</v>
      </c>
      <c r="P2368" s="198" t="s">
        <v>1783</v>
      </c>
      <c r="R2368" s="196" t="s">
        <v>47</v>
      </c>
      <c r="S2368" s="196" t="s">
        <v>45</v>
      </c>
      <c r="T2368" s="211">
        <v>3.1</v>
      </c>
      <c r="U2368" s="201">
        <v>46003</v>
      </c>
      <c r="W2368" s="200" t="s">
        <v>93</v>
      </c>
      <c r="X2368" s="196" t="s">
        <v>103</v>
      </c>
      <c r="AA2368" s="196" t="s">
        <v>13037</v>
      </c>
      <c r="AB2368" s="196" t="s">
        <v>13036</v>
      </c>
      <c r="AC2368" s="200">
        <v>1</v>
      </c>
      <c r="AD2368" s="200" t="s">
        <v>8231</v>
      </c>
      <c r="AE2368" s="212">
        <v>468000</v>
      </c>
      <c r="AF2368" s="212">
        <v>468000</v>
      </c>
    </row>
    <row r="2369" spans="1:32" hidden="1" x14ac:dyDescent="0.25">
      <c r="A2369" s="209">
        <v>124395.02</v>
      </c>
      <c r="B2369" s="210">
        <v>3</v>
      </c>
      <c r="C2369" s="196" t="s">
        <v>85</v>
      </c>
      <c r="D2369" s="201">
        <v>43376</v>
      </c>
      <c r="E2369" s="196" t="s">
        <v>143</v>
      </c>
      <c r="F2369" s="201">
        <v>44694</v>
      </c>
      <c r="G2369" s="196" t="s">
        <v>143</v>
      </c>
      <c r="H2369" s="198" t="s">
        <v>1489</v>
      </c>
      <c r="I2369" s="196" t="s">
        <v>1490</v>
      </c>
      <c r="J2369" s="196" t="s">
        <v>101</v>
      </c>
      <c r="L2369" s="200" t="s">
        <v>101</v>
      </c>
      <c r="M2369" s="198" t="s">
        <v>3986</v>
      </c>
      <c r="N2369" s="198" t="s">
        <v>3945</v>
      </c>
      <c r="O2369" s="196" t="s">
        <v>553</v>
      </c>
      <c r="P2369" s="198" t="s">
        <v>1783</v>
      </c>
      <c r="R2369" s="196" t="s">
        <v>47</v>
      </c>
      <c r="S2369" s="196" t="s">
        <v>45</v>
      </c>
      <c r="T2369" s="211">
        <v>3.11</v>
      </c>
      <c r="U2369" s="201">
        <v>46022</v>
      </c>
      <c r="W2369" s="200" t="s">
        <v>93</v>
      </c>
      <c r="X2369" s="196" t="s">
        <v>103</v>
      </c>
      <c r="AA2369" s="196" t="s">
        <v>13038</v>
      </c>
      <c r="AB2369" s="196" t="s">
        <v>13039</v>
      </c>
      <c r="AC2369" s="200">
        <v>1</v>
      </c>
      <c r="AD2369" s="200" t="s">
        <v>8231</v>
      </c>
      <c r="AE2369" s="212">
        <v>600000</v>
      </c>
      <c r="AF2369" s="212">
        <v>600000</v>
      </c>
    </row>
    <row r="2370" spans="1:32" hidden="1" x14ac:dyDescent="0.25">
      <c r="A2370" s="209">
        <v>124398</v>
      </c>
      <c r="B2370" s="210">
        <v>1</v>
      </c>
      <c r="C2370" s="196" t="s">
        <v>114</v>
      </c>
      <c r="D2370" s="201">
        <v>42576</v>
      </c>
      <c r="E2370" s="196" t="s">
        <v>247</v>
      </c>
      <c r="F2370" s="201">
        <v>44364</v>
      </c>
      <c r="G2370" s="196" t="s">
        <v>228</v>
      </c>
      <c r="H2370" s="198" t="s">
        <v>162</v>
      </c>
      <c r="I2370" s="196" t="s">
        <v>13040</v>
      </c>
      <c r="K2370" s="196" t="s">
        <v>13041</v>
      </c>
      <c r="L2370" s="200" t="s">
        <v>183</v>
      </c>
      <c r="M2370" s="198" t="s">
        <v>13042</v>
      </c>
      <c r="O2370" s="196" t="s">
        <v>271</v>
      </c>
      <c r="P2370" s="198" t="s">
        <v>166</v>
      </c>
      <c r="R2370" s="196" t="s">
        <v>39</v>
      </c>
      <c r="S2370" s="196" t="s">
        <v>45</v>
      </c>
      <c r="T2370" s="211">
        <v>0.01</v>
      </c>
      <c r="W2370" s="200" t="s">
        <v>93</v>
      </c>
      <c r="X2370" s="196" t="s">
        <v>186</v>
      </c>
      <c r="Z2370" s="198" t="s">
        <v>13043</v>
      </c>
      <c r="AA2370" s="196" t="s">
        <v>13044</v>
      </c>
      <c r="AC2370" s="200">
        <v>3</v>
      </c>
      <c r="AD2370" s="200" t="s">
        <v>8250</v>
      </c>
      <c r="AE2370" s="212">
        <v>-50103.33</v>
      </c>
      <c r="AF2370" s="212">
        <v>668660.97</v>
      </c>
    </row>
    <row r="2371" spans="1:32" ht="72" hidden="1" x14ac:dyDescent="0.25">
      <c r="A2371" s="209">
        <v>124399</v>
      </c>
      <c r="B2371" s="210">
        <v>3</v>
      </c>
      <c r="C2371" s="196" t="s">
        <v>85</v>
      </c>
      <c r="D2371" s="201">
        <v>42576</v>
      </c>
      <c r="E2371" s="196" t="s">
        <v>189</v>
      </c>
      <c r="F2371" s="201">
        <v>44658</v>
      </c>
      <c r="G2371" s="196" t="s">
        <v>5569</v>
      </c>
      <c r="H2371" s="198" t="s">
        <v>1111</v>
      </c>
      <c r="I2371" s="196" t="s">
        <v>124</v>
      </c>
      <c r="J2371" s="196" t="s">
        <v>101</v>
      </c>
      <c r="L2371" s="200" t="s">
        <v>101</v>
      </c>
      <c r="M2371" s="198" t="s">
        <v>13045</v>
      </c>
      <c r="N2371" s="198" t="s">
        <v>13046</v>
      </c>
      <c r="O2371" s="196" t="s">
        <v>40</v>
      </c>
      <c r="P2371" s="198" t="s">
        <v>166</v>
      </c>
      <c r="R2371" s="196" t="s">
        <v>39</v>
      </c>
      <c r="S2371" s="196" t="s">
        <v>45</v>
      </c>
      <c r="T2371" s="211">
        <v>0.18</v>
      </c>
      <c r="U2371" s="201">
        <v>45828</v>
      </c>
      <c r="W2371" s="200" t="s">
        <v>93</v>
      </c>
      <c r="X2371" s="196" t="s">
        <v>103</v>
      </c>
      <c r="Z2371" s="198" t="s">
        <v>13047</v>
      </c>
      <c r="AA2371" s="196" t="s">
        <v>13048</v>
      </c>
      <c r="AC2371" s="200">
        <v>0</v>
      </c>
      <c r="AD2371" s="200" t="s">
        <v>8250</v>
      </c>
      <c r="AE2371" s="203" t="s">
        <v>505</v>
      </c>
      <c r="AF2371" s="212">
        <v>20000</v>
      </c>
    </row>
    <row r="2372" spans="1:32" ht="72" hidden="1" x14ac:dyDescent="0.25">
      <c r="A2372" s="209">
        <v>124402</v>
      </c>
      <c r="B2372" s="210">
        <v>3</v>
      </c>
      <c r="C2372" s="196" t="s">
        <v>85</v>
      </c>
      <c r="D2372" s="201">
        <v>42576</v>
      </c>
      <c r="E2372" s="196" t="s">
        <v>189</v>
      </c>
      <c r="F2372" s="201">
        <v>44662</v>
      </c>
      <c r="G2372" s="196" t="s">
        <v>284</v>
      </c>
      <c r="H2372" s="198" t="s">
        <v>1111</v>
      </c>
      <c r="I2372" s="196" t="s">
        <v>124</v>
      </c>
      <c r="J2372" s="196" t="s">
        <v>101</v>
      </c>
      <c r="L2372" s="200" t="s">
        <v>101</v>
      </c>
      <c r="M2372" s="198" t="s">
        <v>13049</v>
      </c>
      <c r="N2372" s="198" t="s">
        <v>13050</v>
      </c>
      <c r="O2372" s="196" t="s">
        <v>40</v>
      </c>
      <c r="P2372" s="198" t="s">
        <v>166</v>
      </c>
      <c r="R2372" s="196" t="s">
        <v>39</v>
      </c>
      <c r="S2372" s="196" t="s">
        <v>45</v>
      </c>
      <c r="T2372" s="211">
        <v>0.1</v>
      </c>
      <c r="U2372" s="201">
        <v>45520</v>
      </c>
      <c r="W2372" s="200" t="s">
        <v>93</v>
      </c>
      <c r="X2372" s="196" t="s">
        <v>103</v>
      </c>
      <c r="Z2372" s="198" t="s">
        <v>13051</v>
      </c>
      <c r="AA2372" s="196" t="s">
        <v>13052</v>
      </c>
      <c r="AC2372" s="200">
        <v>0</v>
      </c>
      <c r="AD2372" s="200" t="s">
        <v>8250</v>
      </c>
      <c r="AE2372" s="203" t="s">
        <v>505</v>
      </c>
      <c r="AF2372" s="212">
        <v>20000</v>
      </c>
    </row>
    <row r="2373" spans="1:32" hidden="1" x14ac:dyDescent="0.25">
      <c r="A2373" s="209">
        <v>124404</v>
      </c>
      <c r="B2373" s="210">
        <v>4</v>
      </c>
      <c r="C2373" s="196" t="s">
        <v>85</v>
      </c>
      <c r="D2373" s="201">
        <v>42576</v>
      </c>
      <c r="E2373" s="196" t="s">
        <v>195</v>
      </c>
      <c r="F2373" s="201">
        <v>44566</v>
      </c>
      <c r="G2373" s="196" t="s">
        <v>1132</v>
      </c>
      <c r="H2373" s="198" t="s">
        <v>961</v>
      </c>
      <c r="I2373" s="196" t="s">
        <v>1133</v>
      </c>
      <c r="K2373" s="196" t="s">
        <v>1134</v>
      </c>
      <c r="L2373" s="200" t="s">
        <v>183</v>
      </c>
      <c r="M2373" s="198" t="s">
        <v>1135</v>
      </c>
      <c r="O2373" s="196" t="s">
        <v>40</v>
      </c>
      <c r="P2373" s="198" t="s">
        <v>166</v>
      </c>
      <c r="R2373" s="196" t="s">
        <v>39</v>
      </c>
      <c r="S2373" s="196" t="s">
        <v>45</v>
      </c>
      <c r="T2373" s="211">
        <v>0.14000000000000001</v>
      </c>
      <c r="U2373" s="201">
        <v>45632</v>
      </c>
      <c r="W2373" s="200" t="s">
        <v>93</v>
      </c>
      <c r="X2373" s="196" t="s">
        <v>186</v>
      </c>
      <c r="Z2373" s="198" t="s">
        <v>1136</v>
      </c>
      <c r="AA2373" s="196" t="s">
        <v>13053</v>
      </c>
      <c r="AC2373" s="200">
        <v>0</v>
      </c>
      <c r="AD2373" s="200" t="s">
        <v>8250</v>
      </c>
      <c r="AE2373" s="212">
        <v>83000</v>
      </c>
      <c r="AF2373" s="212">
        <v>98000</v>
      </c>
    </row>
    <row r="2374" spans="1:32" hidden="1" x14ac:dyDescent="0.25">
      <c r="A2374" s="209">
        <v>124404</v>
      </c>
      <c r="B2374" s="210">
        <v>4</v>
      </c>
      <c r="C2374" s="196" t="s">
        <v>85</v>
      </c>
      <c r="D2374" s="201">
        <v>42576</v>
      </c>
      <c r="E2374" s="196" t="s">
        <v>195</v>
      </c>
      <c r="F2374" s="201">
        <v>44566</v>
      </c>
      <c r="G2374" s="196" t="s">
        <v>1132</v>
      </c>
      <c r="H2374" s="198" t="s">
        <v>961</v>
      </c>
      <c r="I2374" s="196" t="s">
        <v>1133</v>
      </c>
      <c r="K2374" s="196" t="s">
        <v>1134</v>
      </c>
      <c r="L2374" s="200" t="s">
        <v>183</v>
      </c>
      <c r="M2374" s="198" t="s">
        <v>1135</v>
      </c>
      <c r="O2374" s="196" t="s">
        <v>40</v>
      </c>
      <c r="P2374" s="198" t="s">
        <v>166</v>
      </c>
      <c r="R2374" s="196" t="s">
        <v>39</v>
      </c>
      <c r="S2374" s="196" t="s">
        <v>45</v>
      </c>
      <c r="T2374" s="211">
        <v>0.14000000000000001</v>
      </c>
      <c r="U2374" s="201">
        <v>45632</v>
      </c>
      <c r="W2374" s="200" t="s">
        <v>93</v>
      </c>
      <c r="X2374" s="196" t="s">
        <v>186</v>
      </c>
      <c r="Z2374" s="198" t="s">
        <v>1136</v>
      </c>
      <c r="AA2374" s="196" t="s">
        <v>13054</v>
      </c>
      <c r="AB2374" s="196" t="s">
        <v>13055</v>
      </c>
      <c r="AC2374" s="200">
        <v>0</v>
      </c>
      <c r="AD2374" s="200" t="s">
        <v>8231</v>
      </c>
      <c r="AE2374" s="212">
        <v>509740</v>
      </c>
      <c r="AF2374" s="212">
        <v>509740</v>
      </c>
    </row>
    <row r="2375" spans="1:32" hidden="1" x14ac:dyDescent="0.25">
      <c r="A2375" s="209">
        <v>124407</v>
      </c>
      <c r="B2375" s="210">
        <v>4</v>
      </c>
      <c r="C2375" s="196" t="s">
        <v>122</v>
      </c>
      <c r="D2375" s="201">
        <v>42576</v>
      </c>
      <c r="E2375" s="196" t="s">
        <v>195</v>
      </c>
      <c r="F2375" s="201">
        <v>44293</v>
      </c>
      <c r="G2375" s="196" t="s">
        <v>152</v>
      </c>
      <c r="H2375" s="198" t="s">
        <v>961</v>
      </c>
      <c r="I2375" s="196" t="s">
        <v>1045</v>
      </c>
      <c r="K2375" s="196" t="s">
        <v>13056</v>
      </c>
      <c r="L2375" s="200" t="s">
        <v>183</v>
      </c>
      <c r="M2375" s="198" t="s">
        <v>13057</v>
      </c>
      <c r="O2375" s="196" t="s">
        <v>271</v>
      </c>
      <c r="P2375" s="198" t="s">
        <v>166</v>
      </c>
      <c r="R2375" s="196" t="s">
        <v>39</v>
      </c>
      <c r="S2375" s="196" t="s">
        <v>45</v>
      </c>
      <c r="T2375" s="211">
        <v>0.01</v>
      </c>
      <c r="W2375" s="200" t="s">
        <v>93</v>
      </c>
      <c r="X2375" s="196" t="s">
        <v>186</v>
      </c>
      <c r="Z2375" s="198" t="s">
        <v>13058</v>
      </c>
      <c r="AA2375" s="196" t="s">
        <v>13059</v>
      </c>
      <c r="AC2375" s="200">
        <v>3</v>
      </c>
      <c r="AD2375" s="200" t="s">
        <v>8250</v>
      </c>
      <c r="AE2375" s="203" t="s">
        <v>505</v>
      </c>
      <c r="AF2375" s="212">
        <v>580344.94999999995</v>
      </c>
    </row>
    <row r="2376" spans="1:32" hidden="1" x14ac:dyDescent="0.25">
      <c r="A2376" s="209">
        <v>124411</v>
      </c>
      <c r="B2376" s="210">
        <v>3</v>
      </c>
      <c r="C2376" s="196" t="s">
        <v>85</v>
      </c>
      <c r="D2376" s="201">
        <v>42576</v>
      </c>
      <c r="E2376" s="196" t="s">
        <v>189</v>
      </c>
      <c r="F2376" s="201">
        <v>44361</v>
      </c>
      <c r="G2376" s="196" t="s">
        <v>179</v>
      </c>
      <c r="H2376" s="198" t="s">
        <v>1716</v>
      </c>
      <c r="I2376" s="196" t="s">
        <v>756</v>
      </c>
      <c r="J2376" s="196" t="s">
        <v>101</v>
      </c>
      <c r="L2376" s="200" t="s">
        <v>101</v>
      </c>
      <c r="M2376" s="198" t="s">
        <v>13060</v>
      </c>
      <c r="O2376" s="196" t="s">
        <v>40</v>
      </c>
      <c r="P2376" s="198" t="s">
        <v>166</v>
      </c>
      <c r="R2376" s="196" t="s">
        <v>39</v>
      </c>
      <c r="S2376" s="196" t="s">
        <v>45</v>
      </c>
      <c r="T2376" s="211">
        <v>0.04</v>
      </c>
      <c r="U2376" s="201">
        <v>44792</v>
      </c>
      <c r="W2376" s="200" t="s">
        <v>93</v>
      </c>
      <c r="X2376" s="196" t="s">
        <v>103</v>
      </c>
      <c r="Z2376" s="198" t="s">
        <v>8507</v>
      </c>
      <c r="AA2376" s="196" t="s">
        <v>13061</v>
      </c>
      <c r="AB2376" s="196" t="s">
        <v>13062</v>
      </c>
      <c r="AC2376" s="200">
        <v>0</v>
      </c>
      <c r="AD2376" s="200" t="s">
        <v>8231</v>
      </c>
      <c r="AE2376" s="203" t="s">
        <v>505</v>
      </c>
      <c r="AF2376" s="212">
        <v>110000</v>
      </c>
    </row>
    <row r="2377" spans="1:32" hidden="1" x14ac:dyDescent="0.25">
      <c r="A2377" s="209">
        <v>124411</v>
      </c>
      <c r="B2377" s="210">
        <v>3</v>
      </c>
      <c r="C2377" s="196" t="s">
        <v>85</v>
      </c>
      <c r="D2377" s="201">
        <v>42576</v>
      </c>
      <c r="E2377" s="196" t="s">
        <v>189</v>
      </c>
      <c r="F2377" s="201">
        <v>44361</v>
      </c>
      <c r="G2377" s="196" t="s">
        <v>179</v>
      </c>
      <c r="H2377" s="198" t="s">
        <v>1716</v>
      </c>
      <c r="I2377" s="196" t="s">
        <v>756</v>
      </c>
      <c r="J2377" s="196" t="s">
        <v>101</v>
      </c>
      <c r="L2377" s="200" t="s">
        <v>101</v>
      </c>
      <c r="M2377" s="198" t="s">
        <v>13060</v>
      </c>
      <c r="O2377" s="196" t="s">
        <v>40</v>
      </c>
      <c r="P2377" s="198" t="s">
        <v>166</v>
      </c>
      <c r="R2377" s="196" t="s">
        <v>39</v>
      </c>
      <c r="S2377" s="196" t="s">
        <v>45</v>
      </c>
      <c r="T2377" s="211">
        <v>0.04</v>
      </c>
      <c r="U2377" s="201">
        <v>44792</v>
      </c>
      <c r="W2377" s="200" t="s">
        <v>93</v>
      </c>
      <c r="X2377" s="196" t="s">
        <v>103</v>
      </c>
      <c r="Z2377" s="198" t="s">
        <v>8507</v>
      </c>
      <c r="AA2377" s="196" t="s">
        <v>13063</v>
      </c>
      <c r="AB2377" s="196" t="s">
        <v>13062</v>
      </c>
      <c r="AC2377" s="200">
        <v>1</v>
      </c>
      <c r="AD2377" s="200" t="s">
        <v>8231</v>
      </c>
      <c r="AE2377" s="203" t="s">
        <v>505</v>
      </c>
      <c r="AF2377" s="212">
        <v>150000</v>
      </c>
    </row>
    <row r="2378" spans="1:32" hidden="1" x14ac:dyDescent="0.25">
      <c r="A2378" s="209">
        <v>124411</v>
      </c>
      <c r="B2378" s="210">
        <v>3</v>
      </c>
      <c r="C2378" s="196" t="s">
        <v>85</v>
      </c>
      <c r="D2378" s="201">
        <v>42576</v>
      </c>
      <c r="E2378" s="196" t="s">
        <v>189</v>
      </c>
      <c r="F2378" s="201">
        <v>44361</v>
      </c>
      <c r="G2378" s="196" t="s">
        <v>179</v>
      </c>
      <c r="H2378" s="198" t="s">
        <v>1716</v>
      </c>
      <c r="I2378" s="196" t="s">
        <v>756</v>
      </c>
      <c r="J2378" s="196" t="s">
        <v>101</v>
      </c>
      <c r="L2378" s="200" t="s">
        <v>101</v>
      </c>
      <c r="M2378" s="198" t="s">
        <v>13060</v>
      </c>
      <c r="O2378" s="196" t="s">
        <v>40</v>
      </c>
      <c r="P2378" s="198" t="s">
        <v>166</v>
      </c>
      <c r="R2378" s="196" t="s">
        <v>39</v>
      </c>
      <c r="S2378" s="196" t="s">
        <v>45</v>
      </c>
      <c r="T2378" s="211">
        <v>0.04</v>
      </c>
      <c r="U2378" s="201">
        <v>44792</v>
      </c>
      <c r="W2378" s="200" t="s">
        <v>93</v>
      </c>
      <c r="X2378" s="196" t="s">
        <v>103</v>
      </c>
      <c r="Z2378" s="198" t="s">
        <v>8507</v>
      </c>
      <c r="AA2378" s="196" t="s">
        <v>13064</v>
      </c>
      <c r="AB2378" s="196" t="s">
        <v>13062</v>
      </c>
      <c r="AC2378" s="200">
        <v>2</v>
      </c>
      <c r="AD2378" s="200" t="s">
        <v>8231</v>
      </c>
      <c r="AE2378" s="203" t="s">
        <v>505</v>
      </c>
      <c r="AF2378" s="212">
        <v>218315</v>
      </c>
    </row>
    <row r="2379" spans="1:32" hidden="1" x14ac:dyDescent="0.25">
      <c r="A2379" s="209">
        <v>124418</v>
      </c>
      <c r="B2379" s="210">
        <v>4</v>
      </c>
      <c r="C2379" s="196" t="s">
        <v>114</v>
      </c>
      <c r="D2379" s="201">
        <v>42576</v>
      </c>
      <c r="E2379" s="196" t="s">
        <v>195</v>
      </c>
      <c r="F2379" s="201">
        <v>44278</v>
      </c>
      <c r="G2379" s="196" t="s">
        <v>228</v>
      </c>
      <c r="H2379" s="198" t="s">
        <v>961</v>
      </c>
      <c r="I2379" s="196" t="s">
        <v>13065</v>
      </c>
      <c r="K2379" s="196" t="s">
        <v>12812</v>
      </c>
      <c r="L2379" s="200" t="s">
        <v>183</v>
      </c>
      <c r="M2379" s="198" t="s">
        <v>13066</v>
      </c>
      <c r="O2379" s="196" t="s">
        <v>271</v>
      </c>
      <c r="P2379" s="198" t="s">
        <v>166</v>
      </c>
      <c r="R2379" s="196" t="s">
        <v>39</v>
      </c>
      <c r="S2379" s="196" t="s">
        <v>45</v>
      </c>
      <c r="T2379" s="211">
        <v>0.01</v>
      </c>
      <c r="W2379" s="200" t="s">
        <v>93</v>
      </c>
      <c r="X2379" s="196" t="s">
        <v>186</v>
      </c>
      <c r="Z2379" s="198" t="s">
        <v>13067</v>
      </c>
      <c r="AA2379" s="196" t="s">
        <v>13068</v>
      </c>
      <c r="AC2379" s="200">
        <v>3</v>
      </c>
      <c r="AD2379" s="200" t="s">
        <v>8250</v>
      </c>
      <c r="AE2379" s="203" t="s">
        <v>505</v>
      </c>
      <c r="AF2379" s="212">
        <v>365464.55</v>
      </c>
    </row>
    <row r="2380" spans="1:32" hidden="1" x14ac:dyDescent="0.25">
      <c r="A2380" s="209">
        <v>124420</v>
      </c>
      <c r="B2380" s="210">
        <v>4</v>
      </c>
      <c r="C2380" s="196" t="s">
        <v>85</v>
      </c>
      <c r="D2380" s="201">
        <v>42576</v>
      </c>
      <c r="E2380" s="196" t="s">
        <v>195</v>
      </c>
      <c r="F2380" s="201">
        <v>44481</v>
      </c>
      <c r="G2380" s="196" t="s">
        <v>1065</v>
      </c>
      <c r="H2380" s="198" t="s">
        <v>961</v>
      </c>
      <c r="I2380" s="196" t="s">
        <v>1893</v>
      </c>
      <c r="J2380" s="196" t="s">
        <v>101</v>
      </c>
      <c r="L2380" s="200" t="s">
        <v>101</v>
      </c>
      <c r="M2380" s="198" t="s">
        <v>13069</v>
      </c>
      <c r="O2380" s="196" t="s">
        <v>40</v>
      </c>
      <c r="P2380" s="198" t="s">
        <v>166</v>
      </c>
      <c r="R2380" s="196" t="s">
        <v>39</v>
      </c>
      <c r="S2380" s="196" t="s">
        <v>45</v>
      </c>
      <c r="T2380" s="211">
        <v>4.4999999999999998E-2</v>
      </c>
      <c r="U2380" s="201">
        <v>45464</v>
      </c>
      <c r="W2380" s="200" t="s">
        <v>93</v>
      </c>
      <c r="X2380" s="196" t="s">
        <v>103</v>
      </c>
      <c r="Z2380" s="198" t="s">
        <v>13070</v>
      </c>
      <c r="AA2380" s="196" t="s">
        <v>13071</v>
      </c>
      <c r="AC2380" s="200">
        <v>0</v>
      </c>
      <c r="AD2380" s="200" t="s">
        <v>8250</v>
      </c>
      <c r="AE2380" s="203" t="s">
        <v>505</v>
      </c>
      <c r="AF2380" s="212">
        <v>15000</v>
      </c>
    </row>
    <row r="2381" spans="1:32" ht="36" hidden="1" x14ac:dyDescent="0.25">
      <c r="A2381" s="209">
        <v>124423</v>
      </c>
      <c r="B2381" s="210">
        <v>1</v>
      </c>
      <c r="C2381" s="196" t="s">
        <v>85</v>
      </c>
      <c r="D2381" s="201">
        <v>42577</v>
      </c>
      <c r="E2381" s="196" t="s">
        <v>247</v>
      </c>
      <c r="F2381" s="201">
        <v>44250</v>
      </c>
      <c r="G2381" s="196" t="s">
        <v>370</v>
      </c>
      <c r="H2381" s="198" t="s">
        <v>162</v>
      </c>
      <c r="I2381" s="196" t="s">
        <v>3583</v>
      </c>
      <c r="J2381" s="196" t="s">
        <v>299</v>
      </c>
      <c r="L2381" s="200" t="s">
        <v>300</v>
      </c>
      <c r="M2381" s="198" t="s">
        <v>3730</v>
      </c>
      <c r="N2381" s="198" t="s">
        <v>1783</v>
      </c>
      <c r="O2381" s="196" t="s">
        <v>553</v>
      </c>
      <c r="P2381" s="198" t="s">
        <v>1783</v>
      </c>
      <c r="R2381" s="196" t="s">
        <v>47</v>
      </c>
      <c r="S2381" s="196" t="s">
        <v>45</v>
      </c>
      <c r="T2381" s="211">
        <v>3.81</v>
      </c>
      <c r="U2381" s="201">
        <v>45632</v>
      </c>
      <c r="W2381" s="200" t="s">
        <v>93</v>
      </c>
      <c r="X2381" s="196" t="s">
        <v>303</v>
      </c>
      <c r="AA2381" s="196" t="s">
        <v>13072</v>
      </c>
      <c r="AC2381" s="200">
        <v>0</v>
      </c>
      <c r="AD2381" s="200" t="s">
        <v>8250</v>
      </c>
      <c r="AE2381" s="212">
        <v>64000</v>
      </c>
      <c r="AF2381" s="212">
        <v>104000</v>
      </c>
    </row>
    <row r="2382" spans="1:32" hidden="1" x14ac:dyDescent="0.25">
      <c r="A2382" s="209">
        <v>124424</v>
      </c>
      <c r="B2382" s="210">
        <v>1</v>
      </c>
      <c r="C2382" s="196" t="s">
        <v>85</v>
      </c>
      <c r="D2382" s="201">
        <v>42577</v>
      </c>
      <c r="E2382" s="196" t="s">
        <v>247</v>
      </c>
      <c r="F2382" s="201">
        <v>44419</v>
      </c>
      <c r="G2382" s="196" t="s">
        <v>179</v>
      </c>
      <c r="H2382" s="198" t="s">
        <v>162</v>
      </c>
      <c r="I2382" s="196" t="s">
        <v>1451</v>
      </c>
      <c r="J2382" s="196" t="s">
        <v>101</v>
      </c>
      <c r="L2382" s="200" t="s">
        <v>101</v>
      </c>
      <c r="M2382" s="198" t="s">
        <v>13073</v>
      </c>
      <c r="N2382" s="198" t="s">
        <v>166</v>
      </c>
      <c r="O2382" s="196" t="s">
        <v>40</v>
      </c>
      <c r="P2382" s="198" t="s">
        <v>166</v>
      </c>
      <c r="R2382" s="196" t="s">
        <v>39</v>
      </c>
      <c r="S2382" s="196" t="s">
        <v>45</v>
      </c>
      <c r="T2382" s="211">
        <v>2.5000000000000001E-2</v>
      </c>
      <c r="U2382" s="201">
        <v>44792</v>
      </c>
      <c r="W2382" s="200" t="s">
        <v>93</v>
      </c>
      <c r="X2382" s="196" t="s">
        <v>103</v>
      </c>
      <c r="Z2382" s="198" t="s">
        <v>13074</v>
      </c>
      <c r="AA2382" s="196" t="s">
        <v>13075</v>
      </c>
      <c r="AB2382" s="196" t="s">
        <v>13076</v>
      </c>
      <c r="AC2382" s="200">
        <v>0</v>
      </c>
      <c r="AD2382" s="200" t="s">
        <v>8231</v>
      </c>
      <c r="AE2382" s="203" t="s">
        <v>505</v>
      </c>
      <c r="AF2382" s="212">
        <v>130000</v>
      </c>
    </row>
    <row r="2383" spans="1:32" hidden="1" x14ac:dyDescent="0.25">
      <c r="A2383" s="209">
        <v>124424</v>
      </c>
      <c r="B2383" s="210">
        <v>1</v>
      </c>
      <c r="C2383" s="196" t="s">
        <v>85</v>
      </c>
      <c r="D2383" s="201">
        <v>42577</v>
      </c>
      <c r="E2383" s="196" t="s">
        <v>247</v>
      </c>
      <c r="F2383" s="201">
        <v>44419</v>
      </c>
      <c r="G2383" s="196" t="s">
        <v>179</v>
      </c>
      <c r="H2383" s="198" t="s">
        <v>162</v>
      </c>
      <c r="I2383" s="196" t="s">
        <v>1451</v>
      </c>
      <c r="J2383" s="196" t="s">
        <v>101</v>
      </c>
      <c r="L2383" s="200" t="s">
        <v>101</v>
      </c>
      <c r="M2383" s="198" t="s">
        <v>13073</v>
      </c>
      <c r="N2383" s="198" t="s">
        <v>166</v>
      </c>
      <c r="O2383" s="196" t="s">
        <v>40</v>
      </c>
      <c r="P2383" s="198" t="s">
        <v>166</v>
      </c>
      <c r="R2383" s="196" t="s">
        <v>39</v>
      </c>
      <c r="S2383" s="196" t="s">
        <v>45</v>
      </c>
      <c r="T2383" s="211">
        <v>2.5000000000000001E-2</v>
      </c>
      <c r="U2383" s="201">
        <v>44792</v>
      </c>
      <c r="W2383" s="200" t="s">
        <v>93</v>
      </c>
      <c r="X2383" s="196" t="s">
        <v>103</v>
      </c>
      <c r="Z2383" s="198" t="s">
        <v>13074</v>
      </c>
      <c r="AA2383" s="196" t="s">
        <v>13077</v>
      </c>
      <c r="AB2383" s="196" t="s">
        <v>13076</v>
      </c>
      <c r="AC2383" s="200">
        <v>1</v>
      </c>
      <c r="AD2383" s="200" t="s">
        <v>8231</v>
      </c>
      <c r="AE2383" s="203" t="s">
        <v>505</v>
      </c>
      <c r="AF2383" s="212">
        <v>50000</v>
      </c>
    </row>
    <row r="2384" spans="1:32" hidden="1" x14ac:dyDescent="0.25">
      <c r="A2384" s="209">
        <v>124424</v>
      </c>
      <c r="B2384" s="210">
        <v>1</v>
      </c>
      <c r="C2384" s="196" t="s">
        <v>85</v>
      </c>
      <c r="D2384" s="201">
        <v>42577</v>
      </c>
      <c r="E2384" s="196" t="s">
        <v>247</v>
      </c>
      <c r="F2384" s="201">
        <v>44419</v>
      </c>
      <c r="G2384" s="196" t="s">
        <v>179</v>
      </c>
      <c r="H2384" s="198" t="s">
        <v>162</v>
      </c>
      <c r="I2384" s="196" t="s">
        <v>1451</v>
      </c>
      <c r="J2384" s="196" t="s">
        <v>101</v>
      </c>
      <c r="L2384" s="200" t="s">
        <v>101</v>
      </c>
      <c r="M2384" s="198" t="s">
        <v>13073</v>
      </c>
      <c r="N2384" s="198" t="s">
        <v>166</v>
      </c>
      <c r="O2384" s="196" t="s">
        <v>40</v>
      </c>
      <c r="P2384" s="198" t="s">
        <v>166</v>
      </c>
      <c r="R2384" s="196" t="s">
        <v>39</v>
      </c>
      <c r="S2384" s="196" t="s">
        <v>45</v>
      </c>
      <c r="T2384" s="211">
        <v>2.5000000000000001E-2</v>
      </c>
      <c r="U2384" s="201">
        <v>44792</v>
      </c>
      <c r="W2384" s="200" t="s">
        <v>93</v>
      </c>
      <c r="X2384" s="196" t="s">
        <v>103</v>
      </c>
      <c r="Z2384" s="198" t="s">
        <v>13074</v>
      </c>
      <c r="AA2384" s="196" t="s">
        <v>13078</v>
      </c>
      <c r="AB2384" s="196" t="s">
        <v>13076</v>
      </c>
      <c r="AC2384" s="200">
        <v>2</v>
      </c>
      <c r="AD2384" s="200" t="s">
        <v>8231</v>
      </c>
      <c r="AE2384" s="203" t="s">
        <v>505</v>
      </c>
      <c r="AF2384" s="212">
        <v>1448000</v>
      </c>
    </row>
    <row r="2385" spans="1:32" hidden="1" x14ac:dyDescent="0.25">
      <c r="A2385" s="209">
        <v>124425</v>
      </c>
      <c r="B2385" s="210">
        <v>1</v>
      </c>
      <c r="C2385" s="196" t="s">
        <v>85</v>
      </c>
      <c r="D2385" s="201">
        <v>42577</v>
      </c>
      <c r="E2385" s="196" t="s">
        <v>247</v>
      </c>
      <c r="F2385" s="201">
        <v>44419</v>
      </c>
      <c r="G2385" s="196" t="s">
        <v>666</v>
      </c>
      <c r="H2385" s="198" t="s">
        <v>162</v>
      </c>
      <c r="I2385" s="196" t="s">
        <v>1451</v>
      </c>
      <c r="J2385" s="196" t="s">
        <v>101</v>
      </c>
      <c r="L2385" s="200" t="s">
        <v>101</v>
      </c>
      <c r="M2385" s="198" t="s">
        <v>13079</v>
      </c>
      <c r="N2385" s="198" t="s">
        <v>166</v>
      </c>
      <c r="O2385" s="196" t="s">
        <v>40</v>
      </c>
      <c r="P2385" s="198" t="s">
        <v>166</v>
      </c>
      <c r="R2385" s="196" t="s">
        <v>39</v>
      </c>
      <c r="S2385" s="196" t="s">
        <v>45</v>
      </c>
      <c r="T2385" s="211">
        <v>0.03</v>
      </c>
      <c r="U2385" s="201">
        <v>44792</v>
      </c>
      <c r="W2385" s="200" t="s">
        <v>93</v>
      </c>
      <c r="X2385" s="196" t="s">
        <v>103</v>
      </c>
      <c r="Z2385" s="198" t="s">
        <v>13080</v>
      </c>
      <c r="AA2385" s="196" t="s">
        <v>13081</v>
      </c>
      <c r="AB2385" s="196" t="s">
        <v>13082</v>
      </c>
      <c r="AC2385" s="200">
        <v>0</v>
      </c>
      <c r="AD2385" s="200" t="s">
        <v>8231</v>
      </c>
      <c r="AE2385" s="203" t="s">
        <v>505</v>
      </c>
      <c r="AF2385" s="212">
        <v>92000</v>
      </c>
    </row>
    <row r="2386" spans="1:32" hidden="1" x14ac:dyDescent="0.25">
      <c r="A2386" s="209">
        <v>124425</v>
      </c>
      <c r="B2386" s="210">
        <v>1</v>
      </c>
      <c r="C2386" s="196" t="s">
        <v>85</v>
      </c>
      <c r="D2386" s="201">
        <v>42577</v>
      </c>
      <c r="E2386" s="196" t="s">
        <v>247</v>
      </c>
      <c r="F2386" s="201">
        <v>44419</v>
      </c>
      <c r="G2386" s="196" t="s">
        <v>666</v>
      </c>
      <c r="H2386" s="198" t="s">
        <v>162</v>
      </c>
      <c r="I2386" s="196" t="s">
        <v>1451</v>
      </c>
      <c r="J2386" s="196" t="s">
        <v>101</v>
      </c>
      <c r="L2386" s="200" t="s">
        <v>101</v>
      </c>
      <c r="M2386" s="198" t="s">
        <v>13079</v>
      </c>
      <c r="N2386" s="198" t="s">
        <v>166</v>
      </c>
      <c r="O2386" s="196" t="s">
        <v>40</v>
      </c>
      <c r="P2386" s="198" t="s">
        <v>166</v>
      </c>
      <c r="R2386" s="196" t="s">
        <v>39</v>
      </c>
      <c r="S2386" s="196" t="s">
        <v>45</v>
      </c>
      <c r="T2386" s="211">
        <v>0.03</v>
      </c>
      <c r="U2386" s="201">
        <v>44792</v>
      </c>
      <c r="W2386" s="200" t="s">
        <v>93</v>
      </c>
      <c r="X2386" s="196" t="s">
        <v>103</v>
      </c>
      <c r="Z2386" s="198" t="s">
        <v>13080</v>
      </c>
      <c r="AA2386" s="196" t="s">
        <v>13083</v>
      </c>
      <c r="AB2386" s="196" t="s">
        <v>13082</v>
      </c>
      <c r="AC2386" s="200">
        <v>1</v>
      </c>
      <c r="AD2386" s="200" t="s">
        <v>8231</v>
      </c>
      <c r="AE2386" s="203" t="s">
        <v>505</v>
      </c>
      <c r="AF2386" s="212">
        <v>50000</v>
      </c>
    </row>
    <row r="2387" spans="1:32" hidden="1" x14ac:dyDescent="0.25">
      <c r="A2387" s="209">
        <v>124425</v>
      </c>
      <c r="B2387" s="210">
        <v>1</v>
      </c>
      <c r="C2387" s="196" t="s">
        <v>85</v>
      </c>
      <c r="D2387" s="201">
        <v>42577</v>
      </c>
      <c r="E2387" s="196" t="s">
        <v>247</v>
      </c>
      <c r="F2387" s="201">
        <v>44419</v>
      </c>
      <c r="G2387" s="196" t="s">
        <v>666</v>
      </c>
      <c r="H2387" s="198" t="s">
        <v>162</v>
      </c>
      <c r="I2387" s="196" t="s">
        <v>1451</v>
      </c>
      <c r="J2387" s="196" t="s">
        <v>101</v>
      </c>
      <c r="L2387" s="200" t="s">
        <v>101</v>
      </c>
      <c r="M2387" s="198" t="s">
        <v>13079</v>
      </c>
      <c r="N2387" s="198" t="s">
        <v>166</v>
      </c>
      <c r="O2387" s="196" t="s">
        <v>40</v>
      </c>
      <c r="P2387" s="198" t="s">
        <v>166</v>
      </c>
      <c r="R2387" s="196" t="s">
        <v>39</v>
      </c>
      <c r="S2387" s="196" t="s">
        <v>45</v>
      </c>
      <c r="T2387" s="211">
        <v>0.03</v>
      </c>
      <c r="U2387" s="201">
        <v>44792</v>
      </c>
      <c r="W2387" s="200" t="s">
        <v>93</v>
      </c>
      <c r="X2387" s="196" t="s">
        <v>103</v>
      </c>
      <c r="Z2387" s="198" t="s">
        <v>13080</v>
      </c>
      <c r="AA2387" s="196" t="s">
        <v>13084</v>
      </c>
      <c r="AB2387" s="196" t="s">
        <v>13082</v>
      </c>
      <c r="AC2387" s="200">
        <v>2</v>
      </c>
      <c r="AD2387" s="200" t="s">
        <v>8231</v>
      </c>
      <c r="AE2387" s="203" t="s">
        <v>505</v>
      </c>
      <c r="AF2387" s="212">
        <v>604000</v>
      </c>
    </row>
    <row r="2388" spans="1:32" hidden="1" x14ac:dyDescent="0.25">
      <c r="A2388" s="209">
        <v>124428</v>
      </c>
      <c r="B2388" s="210">
        <v>1</v>
      </c>
      <c r="C2388" s="196" t="s">
        <v>85</v>
      </c>
      <c r="D2388" s="201">
        <v>42577</v>
      </c>
      <c r="E2388" s="196" t="s">
        <v>247</v>
      </c>
      <c r="F2388" s="201">
        <v>44652</v>
      </c>
      <c r="G2388" s="196" t="s">
        <v>228</v>
      </c>
      <c r="H2388" s="198" t="s">
        <v>153</v>
      </c>
      <c r="I2388" s="196" t="s">
        <v>1138</v>
      </c>
      <c r="K2388" s="196" t="s">
        <v>1139</v>
      </c>
      <c r="L2388" s="200" t="s">
        <v>183</v>
      </c>
      <c r="M2388" s="198" t="s">
        <v>1140</v>
      </c>
      <c r="O2388" s="196" t="s">
        <v>40</v>
      </c>
      <c r="P2388" s="198" t="s">
        <v>166</v>
      </c>
      <c r="R2388" s="196" t="s">
        <v>39</v>
      </c>
      <c r="S2388" s="196" t="s">
        <v>45</v>
      </c>
      <c r="T2388" s="211">
        <v>0.02</v>
      </c>
      <c r="U2388" s="201">
        <v>45058</v>
      </c>
      <c r="W2388" s="200" t="s">
        <v>93</v>
      </c>
      <c r="X2388" s="196" t="s">
        <v>186</v>
      </c>
      <c r="Z2388" s="198" t="s">
        <v>1141</v>
      </c>
      <c r="AA2388" s="196" t="s">
        <v>13085</v>
      </c>
      <c r="AC2388" s="200">
        <v>0</v>
      </c>
      <c r="AD2388" s="200" t="s">
        <v>8250</v>
      </c>
      <c r="AE2388" s="212">
        <v>105443.56</v>
      </c>
      <c r="AF2388" s="212">
        <v>286902.64</v>
      </c>
    </row>
    <row r="2389" spans="1:32" hidden="1" x14ac:dyDescent="0.25">
      <c r="A2389" s="209">
        <v>124428</v>
      </c>
      <c r="B2389" s="210">
        <v>1</v>
      </c>
      <c r="C2389" s="196" t="s">
        <v>85</v>
      </c>
      <c r="D2389" s="201">
        <v>42577</v>
      </c>
      <c r="E2389" s="196" t="s">
        <v>247</v>
      </c>
      <c r="F2389" s="201">
        <v>44652</v>
      </c>
      <c r="G2389" s="196" t="s">
        <v>228</v>
      </c>
      <c r="H2389" s="198" t="s">
        <v>153</v>
      </c>
      <c r="I2389" s="196" t="s">
        <v>1138</v>
      </c>
      <c r="K2389" s="196" t="s">
        <v>1139</v>
      </c>
      <c r="L2389" s="200" t="s">
        <v>183</v>
      </c>
      <c r="M2389" s="198" t="s">
        <v>1140</v>
      </c>
      <c r="O2389" s="196" t="s">
        <v>40</v>
      </c>
      <c r="P2389" s="198" t="s">
        <v>166</v>
      </c>
      <c r="R2389" s="196" t="s">
        <v>39</v>
      </c>
      <c r="S2389" s="196" t="s">
        <v>45</v>
      </c>
      <c r="T2389" s="211">
        <v>0.02</v>
      </c>
      <c r="U2389" s="201">
        <v>45058</v>
      </c>
      <c r="W2389" s="200" t="s">
        <v>93</v>
      </c>
      <c r="X2389" s="196" t="s">
        <v>186</v>
      </c>
      <c r="Z2389" s="198" t="s">
        <v>1141</v>
      </c>
      <c r="AA2389" s="196" t="s">
        <v>13086</v>
      </c>
      <c r="AC2389" s="200">
        <v>2</v>
      </c>
      <c r="AD2389" s="200" t="s">
        <v>8250</v>
      </c>
      <c r="AE2389" s="212">
        <v>63334.98</v>
      </c>
      <c r="AF2389" s="212">
        <v>63334.98</v>
      </c>
    </row>
    <row r="2390" spans="1:32" hidden="1" x14ac:dyDescent="0.25">
      <c r="A2390" s="209">
        <v>124433</v>
      </c>
      <c r="B2390" s="210">
        <v>1</v>
      </c>
      <c r="C2390" s="196" t="s">
        <v>85</v>
      </c>
      <c r="D2390" s="201">
        <v>42577</v>
      </c>
      <c r="E2390" s="196" t="s">
        <v>247</v>
      </c>
      <c r="F2390" s="201">
        <v>44438</v>
      </c>
      <c r="G2390" s="196" t="s">
        <v>343</v>
      </c>
      <c r="H2390" s="198" t="s">
        <v>153</v>
      </c>
      <c r="I2390" s="196" t="s">
        <v>154</v>
      </c>
      <c r="J2390" s="196" t="s">
        <v>101</v>
      </c>
      <c r="L2390" s="200" t="s">
        <v>101</v>
      </c>
      <c r="M2390" s="198" t="s">
        <v>13087</v>
      </c>
      <c r="N2390" s="198" t="s">
        <v>13088</v>
      </c>
      <c r="O2390" s="196" t="s">
        <v>553</v>
      </c>
      <c r="P2390" s="198" t="s">
        <v>1783</v>
      </c>
      <c r="R2390" s="196" t="s">
        <v>47</v>
      </c>
      <c r="S2390" s="196" t="s">
        <v>45</v>
      </c>
      <c r="T2390" s="211">
        <v>6.81</v>
      </c>
      <c r="U2390" s="201">
        <v>46360</v>
      </c>
      <c r="W2390" s="200" t="s">
        <v>93</v>
      </c>
      <c r="X2390" s="196" t="s">
        <v>103</v>
      </c>
      <c r="AA2390" s="196" t="s">
        <v>13089</v>
      </c>
      <c r="AC2390" s="200">
        <v>0</v>
      </c>
      <c r="AD2390" s="200" t="s">
        <v>8250</v>
      </c>
      <c r="AE2390" s="203" t="s">
        <v>505</v>
      </c>
      <c r="AF2390" s="212">
        <v>60000</v>
      </c>
    </row>
    <row r="2391" spans="1:32" ht="36" hidden="1" x14ac:dyDescent="0.25">
      <c r="A2391" s="209">
        <v>124437</v>
      </c>
      <c r="B2391" s="210">
        <v>1</v>
      </c>
      <c r="C2391" s="196" t="s">
        <v>85</v>
      </c>
      <c r="D2391" s="201">
        <v>42577</v>
      </c>
      <c r="E2391" s="196" t="s">
        <v>247</v>
      </c>
      <c r="F2391" s="201">
        <v>44643</v>
      </c>
      <c r="G2391" s="196" t="s">
        <v>161</v>
      </c>
      <c r="H2391" s="198" t="s">
        <v>297</v>
      </c>
      <c r="I2391" s="196" t="s">
        <v>298</v>
      </c>
      <c r="J2391" s="196" t="s">
        <v>299</v>
      </c>
      <c r="L2391" s="200" t="s">
        <v>300</v>
      </c>
      <c r="M2391" s="198" t="s">
        <v>301</v>
      </c>
      <c r="N2391" s="198" t="s">
        <v>302</v>
      </c>
      <c r="O2391" s="196" t="s">
        <v>40</v>
      </c>
      <c r="P2391" s="198" t="s">
        <v>166</v>
      </c>
      <c r="R2391" s="196" t="s">
        <v>39</v>
      </c>
      <c r="S2391" s="196" t="s">
        <v>45</v>
      </c>
      <c r="T2391" s="211">
        <v>0.03</v>
      </c>
      <c r="U2391" s="201">
        <v>45205</v>
      </c>
      <c r="W2391" s="200" t="s">
        <v>93</v>
      </c>
      <c r="X2391" s="196" t="s">
        <v>303</v>
      </c>
      <c r="Z2391" s="198" t="s">
        <v>304</v>
      </c>
      <c r="AA2391" s="196" t="s">
        <v>13090</v>
      </c>
      <c r="AC2391" s="200">
        <v>0</v>
      </c>
      <c r="AD2391" s="200" t="s">
        <v>8250</v>
      </c>
      <c r="AE2391" s="203" t="s">
        <v>505</v>
      </c>
      <c r="AF2391" s="212">
        <v>40000</v>
      </c>
    </row>
    <row r="2392" spans="1:32" ht="36" hidden="1" x14ac:dyDescent="0.25">
      <c r="A2392" s="209">
        <v>124437</v>
      </c>
      <c r="B2392" s="210">
        <v>1</v>
      </c>
      <c r="C2392" s="196" t="s">
        <v>85</v>
      </c>
      <c r="D2392" s="201">
        <v>42577</v>
      </c>
      <c r="E2392" s="196" t="s">
        <v>247</v>
      </c>
      <c r="F2392" s="201">
        <v>44643</v>
      </c>
      <c r="G2392" s="196" t="s">
        <v>161</v>
      </c>
      <c r="H2392" s="198" t="s">
        <v>297</v>
      </c>
      <c r="I2392" s="196" t="s">
        <v>298</v>
      </c>
      <c r="J2392" s="196" t="s">
        <v>299</v>
      </c>
      <c r="L2392" s="200" t="s">
        <v>300</v>
      </c>
      <c r="M2392" s="198" t="s">
        <v>301</v>
      </c>
      <c r="N2392" s="198" t="s">
        <v>302</v>
      </c>
      <c r="O2392" s="196" t="s">
        <v>40</v>
      </c>
      <c r="P2392" s="198" t="s">
        <v>166</v>
      </c>
      <c r="R2392" s="196" t="s">
        <v>39</v>
      </c>
      <c r="S2392" s="196" t="s">
        <v>45</v>
      </c>
      <c r="T2392" s="211">
        <v>0.03</v>
      </c>
      <c r="U2392" s="201">
        <v>45205</v>
      </c>
      <c r="W2392" s="200" t="s">
        <v>93</v>
      </c>
      <c r="X2392" s="196" t="s">
        <v>303</v>
      </c>
      <c r="Z2392" s="198" t="s">
        <v>304</v>
      </c>
      <c r="AA2392" s="196" t="s">
        <v>13091</v>
      </c>
      <c r="AB2392" s="196" t="s">
        <v>13092</v>
      </c>
      <c r="AC2392" s="200">
        <v>0</v>
      </c>
      <c r="AD2392" s="200" t="s">
        <v>8231</v>
      </c>
      <c r="AE2392" s="212">
        <v>475000</v>
      </c>
      <c r="AF2392" s="212">
        <v>475000</v>
      </c>
    </row>
    <row r="2393" spans="1:32" hidden="1" x14ac:dyDescent="0.25">
      <c r="A2393" s="209">
        <v>124438</v>
      </c>
      <c r="B2393" s="210">
        <v>1</v>
      </c>
      <c r="C2393" s="196" t="s">
        <v>85</v>
      </c>
      <c r="D2393" s="201">
        <v>42577</v>
      </c>
      <c r="E2393" s="196" t="s">
        <v>247</v>
      </c>
      <c r="F2393" s="201">
        <v>43977</v>
      </c>
      <c r="G2393" s="196" t="s">
        <v>343</v>
      </c>
      <c r="H2393" s="198" t="s">
        <v>297</v>
      </c>
      <c r="I2393" s="196" t="s">
        <v>477</v>
      </c>
      <c r="J2393" s="196" t="s">
        <v>299</v>
      </c>
      <c r="L2393" s="200" t="s">
        <v>300</v>
      </c>
      <c r="M2393" s="198" t="s">
        <v>13093</v>
      </c>
      <c r="O2393" s="196" t="s">
        <v>40</v>
      </c>
      <c r="P2393" s="198" t="s">
        <v>166</v>
      </c>
      <c r="R2393" s="196" t="s">
        <v>39</v>
      </c>
      <c r="S2393" s="196" t="s">
        <v>45</v>
      </c>
      <c r="T2393" s="211">
        <v>2.5000000000000001E-2</v>
      </c>
      <c r="U2393" s="201">
        <v>45632</v>
      </c>
      <c r="W2393" s="200" t="s">
        <v>93</v>
      </c>
      <c r="X2393" s="196" t="s">
        <v>303</v>
      </c>
      <c r="Z2393" s="198" t="s">
        <v>13094</v>
      </c>
      <c r="AA2393" s="196" t="s">
        <v>13095</v>
      </c>
      <c r="AC2393" s="200">
        <v>0</v>
      </c>
      <c r="AE2393" s="203" t="s">
        <v>505</v>
      </c>
      <c r="AF2393" s="212">
        <v>40000</v>
      </c>
    </row>
    <row r="2394" spans="1:32" hidden="1" x14ac:dyDescent="0.25">
      <c r="A2394" s="209">
        <v>124440</v>
      </c>
      <c r="B2394" s="210">
        <v>1</v>
      </c>
      <c r="C2394" s="196" t="s">
        <v>85</v>
      </c>
      <c r="D2394" s="201">
        <v>42577</v>
      </c>
      <c r="E2394" s="196" t="s">
        <v>247</v>
      </c>
      <c r="F2394" s="201">
        <v>44698</v>
      </c>
      <c r="G2394" s="196" t="s">
        <v>222</v>
      </c>
      <c r="H2394" s="198" t="s">
        <v>297</v>
      </c>
      <c r="I2394" s="196" t="s">
        <v>477</v>
      </c>
      <c r="J2394" s="196" t="s">
        <v>299</v>
      </c>
      <c r="L2394" s="200" t="s">
        <v>300</v>
      </c>
      <c r="M2394" s="198" t="s">
        <v>3711</v>
      </c>
      <c r="N2394" s="198" t="s">
        <v>3712</v>
      </c>
      <c r="O2394" s="196" t="s">
        <v>553</v>
      </c>
      <c r="P2394" s="198" t="s">
        <v>2166</v>
      </c>
      <c r="R2394" s="196" t="s">
        <v>47</v>
      </c>
      <c r="S2394" s="196" t="s">
        <v>45</v>
      </c>
      <c r="T2394" s="211">
        <v>0.66</v>
      </c>
      <c r="U2394" s="201">
        <v>45996</v>
      </c>
      <c r="W2394" s="200" t="s">
        <v>93</v>
      </c>
      <c r="X2394" s="196" t="s">
        <v>303</v>
      </c>
      <c r="AA2394" s="196" t="s">
        <v>13096</v>
      </c>
      <c r="AC2394" s="200">
        <v>0</v>
      </c>
      <c r="AD2394" s="200" t="s">
        <v>8250</v>
      </c>
      <c r="AE2394" s="212">
        <v>93000</v>
      </c>
      <c r="AF2394" s="212">
        <v>409900</v>
      </c>
    </row>
    <row r="2395" spans="1:32" ht="36" hidden="1" x14ac:dyDescent="0.25">
      <c r="A2395" s="209">
        <v>124441</v>
      </c>
      <c r="B2395" s="210">
        <v>3</v>
      </c>
      <c r="C2395" s="196" t="s">
        <v>85</v>
      </c>
      <c r="D2395" s="201">
        <v>42577</v>
      </c>
      <c r="E2395" s="196" t="s">
        <v>189</v>
      </c>
      <c r="F2395" s="201">
        <v>44594</v>
      </c>
      <c r="G2395" s="196" t="s">
        <v>253</v>
      </c>
      <c r="H2395" s="198" t="s">
        <v>306</v>
      </c>
      <c r="I2395" s="196" t="s">
        <v>1143</v>
      </c>
      <c r="K2395" s="196" t="s">
        <v>1144</v>
      </c>
      <c r="L2395" s="200" t="s">
        <v>183</v>
      </c>
      <c r="M2395" s="198" t="s">
        <v>1145</v>
      </c>
      <c r="N2395" s="198" t="s">
        <v>1146</v>
      </c>
      <c r="O2395" s="196" t="s">
        <v>40</v>
      </c>
      <c r="P2395" s="198" t="s">
        <v>166</v>
      </c>
      <c r="R2395" s="196" t="s">
        <v>39</v>
      </c>
      <c r="S2395" s="196" t="s">
        <v>45</v>
      </c>
      <c r="T2395" s="211">
        <v>0</v>
      </c>
      <c r="U2395" s="201">
        <v>44904</v>
      </c>
      <c r="W2395" s="200" t="s">
        <v>93</v>
      </c>
      <c r="X2395" s="196" t="s">
        <v>186</v>
      </c>
      <c r="Z2395" s="198" t="s">
        <v>1147</v>
      </c>
      <c r="AA2395" s="196" t="s">
        <v>13097</v>
      </c>
      <c r="AC2395" s="200">
        <v>1</v>
      </c>
      <c r="AD2395" s="200" t="s">
        <v>8250</v>
      </c>
      <c r="AE2395" s="212">
        <v>198000</v>
      </c>
      <c r="AF2395" s="212">
        <v>198000</v>
      </c>
    </row>
    <row r="2396" spans="1:32" ht="54" hidden="1" x14ac:dyDescent="0.25">
      <c r="A2396" s="209">
        <v>124442</v>
      </c>
      <c r="B2396" s="210">
        <v>3</v>
      </c>
      <c r="C2396" s="196" t="s">
        <v>85</v>
      </c>
      <c r="D2396" s="201">
        <v>42577</v>
      </c>
      <c r="E2396" s="196" t="s">
        <v>189</v>
      </c>
      <c r="F2396" s="201">
        <v>44652</v>
      </c>
      <c r="G2396" s="196" t="s">
        <v>228</v>
      </c>
      <c r="H2396" s="198" t="s">
        <v>306</v>
      </c>
      <c r="I2396" s="196" t="s">
        <v>1149</v>
      </c>
      <c r="K2396" s="196" t="s">
        <v>1150</v>
      </c>
      <c r="L2396" s="200" t="s">
        <v>183</v>
      </c>
      <c r="M2396" s="198" t="s">
        <v>1151</v>
      </c>
      <c r="N2396" s="198" t="s">
        <v>1152</v>
      </c>
      <c r="O2396" s="196" t="s">
        <v>40</v>
      </c>
      <c r="P2396" s="198" t="s">
        <v>166</v>
      </c>
      <c r="R2396" s="196" t="s">
        <v>39</v>
      </c>
      <c r="S2396" s="196" t="s">
        <v>45</v>
      </c>
      <c r="T2396" s="211">
        <v>2.5000000000000001E-2</v>
      </c>
      <c r="U2396" s="201">
        <v>44841</v>
      </c>
      <c r="W2396" s="200" t="s">
        <v>93</v>
      </c>
      <c r="X2396" s="196" t="s">
        <v>186</v>
      </c>
      <c r="Z2396" s="198" t="s">
        <v>1153</v>
      </c>
      <c r="AA2396" s="196" t="s">
        <v>13098</v>
      </c>
      <c r="AC2396" s="200">
        <v>0</v>
      </c>
      <c r="AD2396" s="200" t="s">
        <v>8250</v>
      </c>
      <c r="AE2396" s="203" t="s">
        <v>505</v>
      </c>
      <c r="AF2396" s="212">
        <v>93775</v>
      </c>
    </row>
    <row r="2397" spans="1:32" ht="54" hidden="1" x14ac:dyDescent="0.25">
      <c r="A2397" s="209">
        <v>124442</v>
      </c>
      <c r="B2397" s="210">
        <v>3</v>
      </c>
      <c r="C2397" s="196" t="s">
        <v>85</v>
      </c>
      <c r="D2397" s="201">
        <v>42577</v>
      </c>
      <c r="E2397" s="196" t="s">
        <v>189</v>
      </c>
      <c r="F2397" s="201">
        <v>44652</v>
      </c>
      <c r="G2397" s="196" t="s">
        <v>228</v>
      </c>
      <c r="H2397" s="198" t="s">
        <v>306</v>
      </c>
      <c r="I2397" s="196" t="s">
        <v>1149</v>
      </c>
      <c r="K2397" s="196" t="s">
        <v>1150</v>
      </c>
      <c r="L2397" s="200" t="s">
        <v>183</v>
      </c>
      <c r="M2397" s="198" t="s">
        <v>1151</v>
      </c>
      <c r="N2397" s="198" t="s">
        <v>1152</v>
      </c>
      <c r="O2397" s="196" t="s">
        <v>40</v>
      </c>
      <c r="P2397" s="198" t="s">
        <v>166</v>
      </c>
      <c r="R2397" s="196" t="s">
        <v>39</v>
      </c>
      <c r="S2397" s="196" t="s">
        <v>45</v>
      </c>
      <c r="T2397" s="211">
        <v>2.5000000000000001E-2</v>
      </c>
      <c r="U2397" s="201">
        <v>44841</v>
      </c>
      <c r="W2397" s="200" t="s">
        <v>93</v>
      </c>
      <c r="X2397" s="196" t="s">
        <v>186</v>
      </c>
      <c r="Z2397" s="198" t="s">
        <v>1153</v>
      </c>
      <c r="AA2397" s="196" t="s">
        <v>13099</v>
      </c>
      <c r="AC2397" s="200">
        <v>1</v>
      </c>
      <c r="AD2397" s="200" t="s">
        <v>8250</v>
      </c>
      <c r="AE2397" s="212">
        <v>73723.960000000006</v>
      </c>
      <c r="AF2397" s="212">
        <v>186498.96</v>
      </c>
    </row>
    <row r="2398" spans="1:32" ht="54" hidden="1" x14ac:dyDescent="0.25">
      <c r="A2398" s="209">
        <v>124442</v>
      </c>
      <c r="B2398" s="210">
        <v>3</v>
      </c>
      <c r="C2398" s="196" t="s">
        <v>85</v>
      </c>
      <c r="D2398" s="201">
        <v>42577</v>
      </c>
      <c r="E2398" s="196" t="s">
        <v>189</v>
      </c>
      <c r="F2398" s="201">
        <v>44652</v>
      </c>
      <c r="G2398" s="196" t="s">
        <v>228</v>
      </c>
      <c r="H2398" s="198" t="s">
        <v>306</v>
      </c>
      <c r="I2398" s="196" t="s">
        <v>1149</v>
      </c>
      <c r="K2398" s="196" t="s">
        <v>1150</v>
      </c>
      <c r="L2398" s="200" t="s">
        <v>183</v>
      </c>
      <c r="M2398" s="198" t="s">
        <v>1151</v>
      </c>
      <c r="N2398" s="198" t="s">
        <v>1152</v>
      </c>
      <c r="O2398" s="196" t="s">
        <v>40</v>
      </c>
      <c r="P2398" s="198" t="s">
        <v>166</v>
      </c>
      <c r="R2398" s="196" t="s">
        <v>39</v>
      </c>
      <c r="S2398" s="196" t="s">
        <v>45</v>
      </c>
      <c r="T2398" s="211">
        <v>2.5000000000000001E-2</v>
      </c>
      <c r="U2398" s="201">
        <v>44841</v>
      </c>
      <c r="W2398" s="200" t="s">
        <v>93</v>
      </c>
      <c r="X2398" s="196" t="s">
        <v>186</v>
      </c>
      <c r="Z2398" s="198" t="s">
        <v>1153</v>
      </c>
      <c r="AA2398" s="196" t="s">
        <v>13100</v>
      </c>
      <c r="AC2398" s="200">
        <v>2</v>
      </c>
      <c r="AD2398" s="200" t="s">
        <v>8250</v>
      </c>
      <c r="AE2398" s="203" t="s">
        <v>505</v>
      </c>
      <c r="AF2398" s="212">
        <v>38670</v>
      </c>
    </row>
    <row r="2399" spans="1:32" hidden="1" x14ac:dyDescent="0.25">
      <c r="A2399" s="209">
        <v>124443</v>
      </c>
      <c r="B2399" s="210">
        <v>1</v>
      </c>
      <c r="C2399" s="196" t="s">
        <v>85</v>
      </c>
      <c r="D2399" s="201">
        <v>42577</v>
      </c>
      <c r="E2399" s="196" t="s">
        <v>247</v>
      </c>
      <c r="F2399" s="201">
        <v>43867</v>
      </c>
      <c r="G2399" s="196" t="s">
        <v>189</v>
      </c>
      <c r="H2399" s="198" t="s">
        <v>297</v>
      </c>
      <c r="I2399" s="196" t="s">
        <v>603</v>
      </c>
      <c r="J2399" s="196" t="s">
        <v>299</v>
      </c>
      <c r="L2399" s="200" t="s">
        <v>300</v>
      </c>
      <c r="M2399" s="198" t="s">
        <v>3713</v>
      </c>
      <c r="N2399" s="198" t="s">
        <v>3714</v>
      </c>
      <c r="O2399" s="196" t="s">
        <v>553</v>
      </c>
      <c r="P2399" s="198" t="s">
        <v>2166</v>
      </c>
      <c r="R2399" s="196" t="s">
        <v>47</v>
      </c>
      <c r="S2399" s="196" t="s">
        <v>45</v>
      </c>
      <c r="T2399" s="211">
        <v>0.56999999999999995</v>
      </c>
      <c r="U2399" s="201">
        <v>45996</v>
      </c>
      <c r="W2399" s="200" t="s">
        <v>93</v>
      </c>
      <c r="X2399" s="196" t="s">
        <v>303</v>
      </c>
      <c r="AA2399" s="196" t="s">
        <v>13101</v>
      </c>
      <c r="AC2399" s="200">
        <v>0</v>
      </c>
      <c r="AD2399" s="200" t="s">
        <v>8250</v>
      </c>
      <c r="AE2399" s="212">
        <v>71400</v>
      </c>
      <c r="AF2399" s="212">
        <v>440900</v>
      </c>
    </row>
    <row r="2400" spans="1:32" hidden="1" x14ac:dyDescent="0.25">
      <c r="A2400" s="209">
        <v>124444</v>
      </c>
      <c r="B2400" s="210">
        <v>3</v>
      </c>
      <c r="C2400" s="196" t="s">
        <v>85</v>
      </c>
      <c r="D2400" s="201">
        <v>42577</v>
      </c>
      <c r="E2400" s="196" t="s">
        <v>189</v>
      </c>
      <c r="F2400" s="201">
        <v>44603</v>
      </c>
      <c r="G2400" s="196" t="s">
        <v>148</v>
      </c>
      <c r="H2400" s="198" t="s">
        <v>306</v>
      </c>
      <c r="I2400" s="196" t="s">
        <v>307</v>
      </c>
      <c r="K2400" s="196" t="s">
        <v>308</v>
      </c>
      <c r="L2400" s="200" t="s">
        <v>183</v>
      </c>
      <c r="M2400" s="198" t="s">
        <v>309</v>
      </c>
      <c r="N2400" s="198" t="s">
        <v>310</v>
      </c>
      <c r="O2400" s="196" t="s">
        <v>40</v>
      </c>
      <c r="P2400" s="198" t="s">
        <v>166</v>
      </c>
      <c r="R2400" s="196" t="s">
        <v>39</v>
      </c>
      <c r="S2400" s="196" t="s">
        <v>45</v>
      </c>
      <c r="T2400" s="211">
        <v>0.02</v>
      </c>
      <c r="U2400" s="201">
        <v>45016</v>
      </c>
      <c r="W2400" s="200" t="s">
        <v>93</v>
      </c>
      <c r="X2400" s="196" t="s">
        <v>186</v>
      </c>
      <c r="Z2400" s="198" t="s">
        <v>311</v>
      </c>
      <c r="AA2400" s="196" t="s">
        <v>13102</v>
      </c>
      <c r="AC2400" s="200">
        <v>0</v>
      </c>
      <c r="AD2400" s="200" t="s">
        <v>8250</v>
      </c>
      <c r="AE2400" s="203" t="s">
        <v>505</v>
      </c>
      <c r="AF2400" s="212">
        <v>96208.9</v>
      </c>
    </row>
    <row r="2401" spans="1:33" hidden="1" x14ac:dyDescent="0.25">
      <c r="A2401" s="209">
        <v>124444</v>
      </c>
      <c r="B2401" s="210">
        <v>3</v>
      </c>
      <c r="C2401" s="196" t="s">
        <v>85</v>
      </c>
      <c r="D2401" s="201">
        <v>42577</v>
      </c>
      <c r="E2401" s="196" t="s">
        <v>189</v>
      </c>
      <c r="F2401" s="201">
        <v>44603</v>
      </c>
      <c r="G2401" s="196" t="s">
        <v>148</v>
      </c>
      <c r="H2401" s="198" t="s">
        <v>306</v>
      </c>
      <c r="I2401" s="196" t="s">
        <v>307</v>
      </c>
      <c r="K2401" s="196" t="s">
        <v>308</v>
      </c>
      <c r="L2401" s="200" t="s">
        <v>183</v>
      </c>
      <c r="M2401" s="198" t="s">
        <v>309</v>
      </c>
      <c r="N2401" s="198" t="s">
        <v>310</v>
      </c>
      <c r="O2401" s="196" t="s">
        <v>40</v>
      </c>
      <c r="P2401" s="198" t="s">
        <v>166</v>
      </c>
      <c r="R2401" s="196" t="s">
        <v>39</v>
      </c>
      <c r="S2401" s="196" t="s">
        <v>45</v>
      </c>
      <c r="T2401" s="211">
        <v>0.02</v>
      </c>
      <c r="U2401" s="201">
        <v>45016</v>
      </c>
      <c r="W2401" s="200" t="s">
        <v>93</v>
      </c>
      <c r="X2401" s="196" t="s">
        <v>186</v>
      </c>
      <c r="Z2401" s="198" t="s">
        <v>311</v>
      </c>
      <c r="AA2401" s="196" t="s">
        <v>13103</v>
      </c>
      <c r="AC2401" s="200">
        <v>1</v>
      </c>
      <c r="AD2401" s="200" t="s">
        <v>8250</v>
      </c>
      <c r="AE2401" s="212">
        <v>2866.18</v>
      </c>
      <c r="AF2401" s="212">
        <v>105116.95</v>
      </c>
    </row>
    <row r="2402" spans="1:33" hidden="1" x14ac:dyDescent="0.25">
      <c r="A2402" s="209">
        <v>124444</v>
      </c>
      <c r="B2402" s="210">
        <v>3</v>
      </c>
      <c r="C2402" s="196" t="s">
        <v>85</v>
      </c>
      <c r="D2402" s="201">
        <v>42577</v>
      </c>
      <c r="E2402" s="196" t="s">
        <v>189</v>
      </c>
      <c r="F2402" s="201">
        <v>44603</v>
      </c>
      <c r="G2402" s="196" t="s">
        <v>148</v>
      </c>
      <c r="H2402" s="198" t="s">
        <v>306</v>
      </c>
      <c r="I2402" s="196" t="s">
        <v>307</v>
      </c>
      <c r="K2402" s="196" t="s">
        <v>308</v>
      </c>
      <c r="L2402" s="200" t="s">
        <v>183</v>
      </c>
      <c r="M2402" s="198" t="s">
        <v>309</v>
      </c>
      <c r="N2402" s="198" t="s">
        <v>310</v>
      </c>
      <c r="O2402" s="196" t="s">
        <v>40</v>
      </c>
      <c r="P2402" s="198" t="s">
        <v>166</v>
      </c>
      <c r="R2402" s="196" t="s">
        <v>39</v>
      </c>
      <c r="S2402" s="196" t="s">
        <v>45</v>
      </c>
      <c r="T2402" s="211">
        <v>0.02</v>
      </c>
      <c r="U2402" s="201">
        <v>45016</v>
      </c>
      <c r="W2402" s="200" t="s">
        <v>93</v>
      </c>
      <c r="X2402" s="196" t="s">
        <v>186</v>
      </c>
      <c r="Z2402" s="198" t="s">
        <v>311</v>
      </c>
      <c r="AA2402" s="196" t="s">
        <v>13104</v>
      </c>
      <c r="AC2402" s="200">
        <v>2</v>
      </c>
      <c r="AD2402" s="200" t="s">
        <v>8250</v>
      </c>
      <c r="AE2402" s="212">
        <v>36257.42</v>
      </c>
      <c r="AF2402" s="212">
        <v>36257.42</v>
      </c>
    </row>
    <row r="2403" spans="1:33" hidden="1" x14ac:dyDescent="0.25">
      <c r="A2403" s="209">
        <v>124447</v>
      </c>
      <c r="B2403" s="210">
        <v>3</v>
      </c>
      <c r="C2403" s="196" t="s">
        <v>85</v>
      </c>
      <c r="D2403" s="201">
        <v>42577</v>
      </c>
      <c r="E2403" s="196" t="s">
        <v>189</v>
      </c>
      <c r="F2403" s="201">
        <v>44559</v>
      </c>
      <c r="G2403" s="196" t="s">
        <v>666</v>
      </c>
      <c r="H2403" s="198" t="s">
        <v>306</v>
      </c>
      <c r="I2403" s="196" t="s">
        <v>13105</v>
      </c>
      <c r="K2403" s="196" t="s">
        <v>13106</v>
      </c>
      <c r="L2403" s="200" t="s">
        <v>183</v>
      </c>
      <c r="M2403" s="198" t="s">
        <v>13107</v>
      </c>
      <c r="N2403" s="198" t="s">
        <v>310</v>
      </c>
      <c r="O2403" s="196" t="s">
        <v>40</v>
      </c>
      <c r="P2403" s="198" t="s">
        <v>166</v>
      </c>
      <c r="R2403" s="196" t="s">
        <v>39</v>
      </c>
      <c r="S2403" s="196" t="s">
        <v>45</v>
      </c>
      <c r="T2403" s="211">
        <v>7.0000000000000007E-2</v>
      </c>
      <c r="U2403" s="201">
        <v>45520</v>
      </c>
      <c r="W2403" s="200" t="s">
        <v>93</v>
      </c>
      <c r="X2403" s="196" t="s">
        <v>186</v>
      </c>
      <c r="Z2403" s="198" t="s">
        <v>13108</v>
      </c>
      <c r="AA2403" s="196" t="s">
        <v>13109</v>
      </c>
      <c r="AC2403" s="200">
        <v>0</v>
      </c>
      <c r="AD2403" s="200" t="s">
        <v>8250</v>
      </c>
      <c r="AE2403" s="203" t="s">
        <v>505</v>
      </c>
      <c r="AF2403" s="212">
        <v>177540</v>
      </c>
    </row>
    <row r="2404" spans="1:33" hidden="1" x14ac:dyDescent="0.25">
      <c r="A2404" s="209">
        <v>124447</v>
      </c>
      <c r="B2404" s="210">
        <v>3</v>
      </c>
      <c r="C2404" s="196" t="s">
        <v>85</v>
      </c>
      <c r="D2404" s="201">
        <v>42577</v>
      </c>
      <c r="E2404" s="196" t="s">
        <v>189</v>
      </c>
      <c r="F2404" s="201">
        <v>44559</v>
      </c>
      <c r="G2404" s="196" t="s">
        <v>666</v>
      </c>
      <c r="H2404" s="198" t="s">
        <v>306</v>
      </c>
      <c r="I2404" s="196" t="s">
        <v>13105</v>
      </c>
      <c r="K2404" s="196" t="s">
        <v>13106</v>
      </c>
      <c r="L2404" s="200" t="s">
        <v>183</v>
      </c>
      <c r="M2404" s="198" t="s">
        <v>13107</v>
      </c>
      <c r="N2404" s="198" t="s">
        <v>310</v>
      </c>
      <c r="O2404" s="196" t="s">
        <v>40</v>
      </c>
      <c r="P2404" s="198" t="s">
        <v>166</v>
      </c>
      <c r="R2404" s="196" t="s">
        <v>39</v>
      </c>
      <c r="S2404" s="196" t="s">
        <v>45</v>
      </c>
      <c r="T2404" s="211">
        <v>7.0000000000000007E-2</v>
      </c>
      <c r="U2404" s="201">
        <v>45520</v>
      </c>
      <c r="W2404" s="200" t="s">
        <v>93</v>
      </c>
      <c r="X2404" s="196" t="s">
        <v>186</v>
      </c>
      <c r="Z2404" s="198" t="s">
        <v>13108</v>
      </c>
      <c r="AA2404" s="196" t="s">
        <v>13110</v>
      </c>
      <c r="AC2404" s="200">
        <v>1</v>
      </c>
      <c r="AD2404" s="200" t="s">
        <v>8250</v>
      </c>
      <c r="AE2404" s="203" t="s">
        <v>505</v>
      </c>
      <c r="AF2404" s="212">
        <v>177540</v>
      </c>
    </row>
    <row r="2405" spans="1:33" ht="72" hidden="1" x14ac:dyDescent="0.25">
      <c r="A2405" s="209">
        <v>124448</v>
      </c>
      <c r="B2405" s="210">
        <v>3</v>
      </c>
      <c r="C2405" s="196" t="s">
        <v>85</v>
      </c>
      <c r="D2405" s="201">
        <v>42577</v>
      </c>
      <c r="E2405" s="196" t="s">
        <v>189</v>
      </c>
      <c r="F2405" s="201">
        <v>44496</v>
      </c>
      <c r="G2405" s="196" t="s">
        <v>241</v>
      </c>
      <c r="H2405" s="198" t="s">
        <v>306</v>
      </c>
      <c r="I2405" s="196" t="s">
        <v>13111</v>
      </c>
      <c r="K2405" s="196" t="s">
        <v>13112</v>
      </c>
      <c r="L2405" s="200" t="s">
        <v>183</v>
      </c>
      <c r="M2405" s="198" t="s">
        <v>13113</v>
      </c>
      <c r="N2405" s="198" t="s">
        <v>13114</v>
      </c>
      <c r="O2405" s="196" t="s">
        <v>40</v>
      </c>
      <c r="P2405" s="198" t="s">
        <v>166</v>
      </c>
      <c r="R2405" s="196" t="s">
        <v>39</v>
      </c>
      <c r="S2405" s="196" t="s">
        <v>45</v>
      </c>
      <c r="T2405" s="211">
        <v>0.06</v>
      </c>
      <c r="U2405" s="201">
        <v>45331</v>
      </c>
      <c r="W2405" s="200" t="s">
        <v>93</v>
      </c>
      <c r="X2405" s="196" t="s">
        <v>186</v>
      </c>
      <c r="Z2405" s="198" t="s">
        <v>13115</v>
      </c>
      <c r="AA2405" s="196" t="s">
        <v>13116</v>
      </c>
      <c r="AC2405" s="200">
        <v>0</v>
      </c>
      <c r="AD2405" s="200" t="s">
        <v>8250</v>
      </c>
      <c r="AE2405" s="203" t="s">
        <v>505</v>
      </c>
      <c r="AF2405" s="212">
        <v>169400</v>
      </c>
    </row>
    <row r="2406" spans="1:33" ht="72" hidden="1" x14ac:dyDescent="0.25">
      <c r="A2406" s="209">
        <v>124448</v>
      </c>
      <c r="B2406" s="210">
        <v>3</v>
      </c>
      <c r="C2406" s="196" t="s">
        <v>85</v>
      </c>
      <c r="D2406" s="201">
        <v>42577</v>
      </c>
      <c r="E2406" s="196" t="s">
        <v>189</v>
      </c>
      <c r="F2406" s="201">
        <v>44496</v>
      </c>
      <c r="G2406" s="196" t="s">
        <v>241</v>
      </c>
      <c r="H2406" s="198" t="s">
        <v>306</v>
      </c>
      <c r="I2406" s="196" t="s">
        <v>13111</v>
      </c>
      <c r="K2406" s="196" t="s">
        <v>13112</v>
      </c>
      <c r="L2406" s="200" t="s">
        <v>183</v>
      </c>
      <c r="M2406" s="198" t="s">
        <v>13113</v>
      </c>
      <c r="N2406" s="198" t="s">
        <v>13114</v>
      </c>
      <c r="O2406" s="196" t="s">
        <v>40</v>
      </c>
      <c r="P2406" s="198" t="s">
        <v>166</v>
      </c>
      <c r="R2406" s="196" t="s">
        <v>39</v>
      </c>
      <c r="S2406" s="196" t="s">
        <v>45</v>
      </c>
      <c r="T2406" s="211">
        <v>0.06</v>
      </c>
      <c r="U2406" s="201">
        <v>45331</v>
      </c>
      <c r="W2406" s="200" t="s">
        <v>93</v>
      </c>
      <c r="X2406" s="196" t="s">
        <v>186</v>
      </c>
      <c r="Z2406" s="198" t="s">
        <v>13115</v>
      </c>
      <c r="AA2406" s="196" t="s">
        <v>13117</v>
      </c>
      <c r="AC2406" s="200">
        <v>0</v>
      </c>
      <c r="AD2406" s="200" t="s">
        <v>8250</v>
      </c>
      <c r="AE2406" s="203" t="s">
        <v>505</v>
      </c>
      <c r="AF2406" s="212">
        <v>52000</v>
      </c>
    </row>
    <row r="2407" spans="1:33" hidden="1" x14ac:dyDescent="0.25">
      <c r="A2407" s="209">
        <v>124451</v>
      </c>
      <c r="B2407" s="210">
        <v>1</v>
      </c>
      <c r="C2407" s="196" t="s">
        <v>85</v>
      </c>
      <c r="D2407" s="201">
        <v>42577</v>
      </c>
      <c r="E2407" s="196" t="s">
        <v>247</v>
      </c>
      <c r="F2407" s="201">
        <v>44392</v>
      </c>
      <c r="G2407" s="196" t="s">
        <v>1397</v>
      </c>
      <c r="H2407" s="198" t="s">
        <v>297</v>
      </c>
      <c r="I2407" s="196" t="s">
        <v>603</v>
      </c>
      <c r="J2407" s="196" t="s">
        <v>299</v>
      </c>
      <c r="L2407" s="200" t="s">
        <v>300</v>
      </c>
      <c r="M2407" s="198" t="s">
        <v>13118</v>
      </c>
      <c r="N2407" s="198" t="s">
        <v>4094</v>
      </c>
      <c r="O2407" s="196" t="s">
        <v>553</v>
      </c>
      <c r="P2407" s="198" t="s">
        <v>1789</v>
      </c>
      <c r="R2407" s="196" t="s">
        <v>47</v>
      </c>
      <c r="S2407" s="196" t="s">
        <v>45</v>
      </c>
      <c r="T2407" s="211">
        <v>5.14</v>
      </c>
      <c r="U2407" s="201">
        <v>45996</v>
      </c>
      <c r="W2407" s="200" t="s">
        <v>93</v>
      </c>
      <c r="X2407" s="196" t="s">
        <v>303</v>
      </c>
      <c r="AA2407" s="196" t="s">
        <v>13119</v>
      </c>
      <c r="AB2407" s="196" t="s">
        <v>13120</v>
      </c>
      <c r="AC2407" s="200">
        <v>0</v>
      </c>
      <c r="AD2407" s="200" t="s">
        <v>8231</v>
      </c>
      <c r="AE2407" s="203" t="s">
        <v>505</v>
      </c>
      <c r="AF2407" s="212">
        <v>2600000</v>
      </c>
    </row>
    <row r="2408" spans="1:33" hidden="1" x14ac:dyDescent="0.25">
      <c r="A2408" s="209">
        <v>124451</v>
      </c>
      <c r="B2408" s="210">
        <v>1</v>
      </c>
      <c r="C2408" s="196" t="s">
        <v>85</v>
      </c>
      <c r="D2408" s="201">
        <v>42577</v>
      </c>
      <c r="E2408" s="196" t="s">
        <v>247</v>
      </c>
      <c r="F2408" s="201">
        <v>44392</v>
      </c>
      <c r="G2408" s="196" t="s">
        <v>1397</v>
      </c>
      <c r="H2408" s="198" t="s">
        <v>297</v>
      </c>
      <c r="I2408" s="196" t="s">
        <v>603</v>
      </c>
      <c r="J2408" s="196" t="s">
        <v>299</v>
      </c>
      <c r="L2408" s="200" t="s">
        <v>300</v>
      </c>
      <c r="M2408" s="198" t="s">
        <v>13118</v>
      </c>
      <c r="N2408" s="198" t="s">
        <v>4094</v>
      </c>
      <c r="O2408" s="196" t="s">
        <v>553</v>
      </c>
      <c r="P2408" s="198" t="s">
        <v>1789</v>
      </c>
      <c r="R2408" s="196" t="s">
        <v>47</v>
      </c>
      <c r="S2408" s="196" t="s">
        <v>45</v>
      </c>
      <c r="T2408" s="211">
        <v>5.14</v>
      </c>
      <c r="U2408" s="201">
        <v>45996</v>
      </c>
      <c r="W2408" s="200" t="s">
        <v>93</v>
      </c>
      <c r="X2408" s="196" t="s">
        <v>303</v>
      </c>
      <c r="AA2408" s="196" t="s">
        <v>13121</v>
      </c>
      <c r="AC2408" s="200">
        <v>0</v>
      </c>
      <c r="AD2408" s="200" t="s">
        <v>8250</v>
      </c>
      <c r="AE2408" s="203" t="s">
        <v>505</v>
      </c>
      <c r="AF2408" s="212">
        <v>535000</v>
      </c>
    </row>
    <row r="2409" spans="1:33" ht="36" hidden="1" x14ac:dyDescent="0.25">
      <c r="A2409" s="209">
        <v>124452</v>
      </c>
      <c r="B2409" s="210">
        <v>3</v>
      </c>
      <c r="C2409" s="196" t="s">
        <v>85</v>
      </c>
      <c r="D2409" s="201">
        <v>42577</v>
      </c>
      <c r="E2409" s="196" t="s">
        <v>189</v>
      </c>
      <c r="F2409" s="201">
        <v>44718</v>
      </c>
      <c r="G2409" s="196" t="s">
        <v>189</v>
      </c>
      <c r="H2409" s="198" t="s">
        <v>306</v>
      </c>
      <c r="I2409" s="196" t="s">
        <v>477</v>
      </c>
      <c r="J2409" s="196" t="s">
        <v>299</v>
      </c>
      <c r="L2409" s="200" t="s">
        <v>300</v>
      </c>
      <c r="M2409" s="198" t="s">
        <v>13122</v>
      </c>
      <c r="O2409" s="196" t="s">
        <v>40</v>
      </c>
      <c r="P2409" s="198" t="s">
        <v>166</v>
      </c>
      <c r="R2409" s="196" t="s">
        <v>39</v>
      </c>
      <c r="S2409" s="196" t="s">
        <v>45</v>
      </c>
      <c r="T2409" s="211">
        <v>0.72</v>
      </c>
      <c r="U2409" s="201">
        <v>44904</v>
      </c>
      <c r="W2409" s="200" t="s">
        <v>93</v>
      </c>
      <c r="X2409" s="196" t="s">
        <v>303</v>
      </c>
      <c r="Z2409" s="198" t="s">
        <v>13123</v>
      </c>
      <c r="AA2409" s="196" t="s">
        <v>13124</v>
      </c>
      <c r="AC2409" s="200">
        <v>0</v>
      </c>
      <c r="AD2409" s="200" t="s">
        <v>8250</v>
      </c>
      <c r="AE2409" s="203" t="s">
        <v>505</v>
      </c>
      <c r="AF2409" s="212">
        <v>20000</v>
      </c>
    </row>
    <row r="2410" spans="1:33" ht="36" hidden="1" x14ac:dyDescent="0.25">
      <c r="A2410" s="209">
        <v>124452</v>
      </c>
      <c r="B2410" s="210">
        <v>3</v>
      </c>
      <c r="C2410" s="196" t="s">
        <v>85</v>
      </c>
      <c r="D2410" s="201">
        <v>42577</v>
      </c>
      <c r="E2410" s="196" t="s">
        <v>189</v>
      </c>
      <c r="F2410" s="201">
        <v>44718</v>
      </c>
      <c r="G2410" s="196" t="s">
        <v>189</v>
      </c>
      <c r="H2410" s="198" t="s">
        <v>306</v>
      </c>
      <c r="I2410" s="196" t="s">
        <v>477</v>
      </c>
      <c r="J2410" s="196" t="s">
        <v>299</v>
      </c>
      <c r="L2410" s="200" t="s">
        <v>300</v>
      </c>
      <c r="M2410" s="198" t="s">
        <v>13122</v>
      </c>
      <c r="O2410" s="196" t="s">
        <v>40</v>
      </c>
      <c r="P2410" s="198" t="s">
        <v>166</v>
      </c>
      <c r="R2410" s="196" t="s">
        <v>39</v>
      </c>
      <c r="S2410" s="196" t="s">
        <v>45</v>
      </c>
      <c r="T2410" s="211">
        <v>0.72</v>
      </c>
      <c r="U2410" s="201">
        <v>44904</v>
      </c>
      <c r="W2410" s="200" t="s">
        <v>93</v>
      </c>
      <c r="X2410" s="196" t="s">
        <v>303</v>
      </c>
      <c r="Z2410" s="198" t="s">
        <v>13123</v>
      </c>
      <c r="AA2410" s="196" t="s">
        <v>13125</v>
      </c>
      <c r="AC2410" s="200">
        <v>1</v>
      </c>
      <c r="AD2410" s="200" t="s">
        <v>8274</v>
      </c>
      <c r="AE2410" s="203" t="s">
        <v>505</v>
      </c>
      <c r="AF2410" s="212">
        <v>1451000</v>
      </c>
    </row>
    <row r="2411" spans="1:33" hidden="1" x14ac:dyDescent="0.25">
      <c r="A2411" s="209">
        <v>124452.01</v>
      </c>
      <c r="B2411" s="210">
        <v>3</v>
      </c>
      <c r="C2411" s="196" t="s">
        <v>97</v>
      </c>
      <c r="D2411" s="201">
        <v>44112</v>
      </c>
      <c r="E2411" s="196" t="s">
        <v>98</v>
      </c>
      <c r="F2411" s="201">
        <v>44565.875138888892</v>
      </c>
      <c r="G2411" s="196" t="s">
        <v>108</v>
      </c>
      <c r="H2411" s="198" t="s">
        <v>306</v>
      </c>
      <c r="I2411" s="196" t="s">
        <v>477</v>
      </c>
      <c r="J2411" s="196" t="s">
        <v>299</v>
      </c>
      <c r="L2411" s="200" t="s">
        <v>300</v>
      </c>
      <c r="M2411" s="198" t="s">
        <v>478</v>
      </c>
      <c r="N2411" s="198" t="s">
        <v>479</v>
      </c>
      <c r="O2411" s="196" t="s">
        <v>438</v>
      </c>
      <c r="P2411" s="198" t="s">
        <v>439</v>
      </c>
      <c r="R2411" s="196" t="s">
        <v>39</v>
      </c>
      <c r="S2411" s="196" t="s">
        <v>46</v>
      </c>
      <c r="T2411" s="211">
        <v>0</v>
      </c>
      <c r="U2411" s="201">
        <v>44176</v>
      </c>
      <c r="W2411" s="200" t="s">
        <v>93</v>
      </c>
      <c r="X2411" s="196" t="s">
        <v>303</v>
      </c>
      <c r="Z2411" s="198" t="s">
        <v>480</v>
      </c>
      <c r="AA2411" s="196" t="s">
        <v>13126</v>
      </c>
      <c r="AC2411" s="200">
        <v>3</v>
      </c>
      <c r="AD2411" s="200" t="s">
        <v>8274</v>
      </c>
      <c r="AE2411" s="212">
        <v>141100</v>
      </c>
      <c r="AF2411" s="212">
        <v>1686053</v>
      </c>
      <c r="AG2411" s="198" t="s">
        <v>481</v>
      </c>
    </row>
    <row r="2412" spans="1:33" ht="36" hidden="1" x14ac:dyDescent="0.25">
      <c r="A2412" s="209">
        <v>124455</v>
      </c>
      <c r="B2412" s="210">
        <v>1</v>
      </c>
      <c r="C2412" s="196" t="s">
        <v>85</v>
      </c>
      <c r="D2412" s="201">
        <v>42577</v>
      </c>
      <c r="E2412" s="196" t="s">
        <v>247</v>
      </c>
      <c r="F2412" s="201">
        <v>44070</v>
      </c>
      <c r="G2412" s="196" t="s">
        <v>189</v>
      </c>
      <c r="H2412" s="198" t="s">
        <v>297</v>
      </c>
      <c r="I2412" s="196" t="s">
        <v>1436</v>
      </c>
      <c r="J2412" s="196" t="s">
        <v>101</v>
      </c>
      <c r="L2412" s="200" t="s">
        <v>101</v>
      </c>
      <c r="M2412" s="198" t="s">
        <v>3939</v>
      </c>
      <c r="N2412" s="198" t="s">
        <v>3940</v>
      </c>
      <c r="O2412" s="196" t="s">
        <v>553</v>
      </c>
      <c r="P2412" s="198" t="s">
        <v>1789</v>
      </c>
      <c r="R2412" s="196" t="s">
        <v>47</v>
      </c>
      <c r="S2412" s="196" t="s">
        <v>45</v>
      </c>
      <c r="T2412" s="211">
        <v>4.87</v>
      </c>
      <c r="U2412" s="201">
        <v>46367</v>
      </c>
      <c r="W2412" s="200" t="s">
        <v>93</v>
      </c>
      <c r="X2412" s="196" t="s">
        <v>103</v>
      </c>
      <c r="AA2412" s="196" t="s">
        <v>13127</v>
      </c>
      <c r="AB2412" s="196" t="s">
        <v>13128</v>
      </c>
      <c r="AC2412" s="200">
        <v>0</v>
      </c>
      <c r="AD2412" s="200" t="s">
        <v>8231</v>
      </c>
      <c r="AE2412" s="203" t="s">
        <v>505</v>
      </c>
      <c r="AF2412" s="212">
        <v>1307000</v>
      </c>
    </row>
    <row r="2413" spans="1:33" ht="36" hidden="1" x14ac:dyDescent="0.25">
      <c r="A2413" s="209">
        <v>124455</v>
      </c>
      <c r="B2413" s="210">
        <v>1</v>
      </c>
      <c r="C2413" s="196" t="s">
        <v>85</v>
      </c>
      <c r="D2413" s="201">
        <v>42577</v>
      </c>
      <c r="E2413" s="196" t="s">
        <v>247</v>
      </c>
      <c r="F2413" s="201">
        <v>44070</v>
      </c>
      <c r="G2413" s="196" t="s">
        <v>189</v>
      </c>
      <c r="H2413" s="198" t="s">
        <v>297</v>
      </c>
      <c r="I2413" s="196" t="s">
        <v>1436</v>
      </c>
      <c r="J2413" s="196" t="s">
        <v>101</v>
      </c>
      <c r="L2413" s="200" t="s">
        <v>101</v>
      </c>
      <c r="M2413" s="198" t="s">
        <v>3939</v>
      </c>
      <c r="N2413" s="198" t="s">
        <v>3940</v>
      </c>
      <c r="O2413" s="196" t="s">
        <v>553</v>
      </c>
      <c r="P2413" s="198" t="s">
        <v>1789</v>
      </c>
      <c r="R2413" s="196" t="s">
        <v>47</v>
      </c>
      <c r="S2413" s="196" t="s">
        <v>45</v>
      </c>
      <c r="T2413" s="211">
        <v>4.87</v>
      </c>
      <c r="U2413" s="201">
        <v>46367</v>
      </c>
      <c r="W2413" s="200" t="s">
        <v>93</v>
      </c>
      <c r="X2413" s="196" t="s">
        <v>103</v>
      </c>
      <c r="AA2413" s="196" t="s">
        <v>13129</v>
      </c>
      <c r="AC2413" s="200">
        <v>0</v>
      </c>
      <c r="AD2413" s="200" t="s">
        <v>8250</v>
      </c>
      <c r="AE2413" s="212">
        <v>95500</v>
      </c>
      <c r="AF2413" s="212">
        <v>705000</v>
      </c>
    </row>
    <row r="2414" spans="1:33" hidden="1" x14ac:dyDescent="0.25">
      <c r="A2414" s="209">
        <v>124456</v>
      </c>
      <c r="B2414" s="210">
        <v>3</v>
      </c>
      <c r="C2414" s="196" t="s">
        <v>85</v>
      </c>
      <c r="D2414" s="201">
        <v>42577</v>
      </c>
      <c r="E2414" s="196" t="s">
        <v>189</v>
      </c>
      <c r="F2414" s="201">
        <v>44488</v>
      </c>
      <c r="G2414" s="196" t="s">
        <v>148</v>
      </c>
      <c r="H2414" s="198" t="s">
        <v>306</v>
      </c>
      <c r="I2414" s="196" t="s">
        <v>1417</v>
      </c>
      <c r="J2414" s="196" t="s">
        <v>101</v>
      </c>
      <c r="L2414" s="200" t="s">
        <v>101</v>
      </c>
      <c r="M2414" s="198" t="s">
        <v>1459</v>
      </c>
      <c r="O2414" s="196" t="s">
        <v>40</v>
      </c>
      <c r="P2414" s="198" t="s">
        <v>166</v>
      </c>
      <c r="R2414" s="196" t="s">
        <v>39</v>
      </c>
      <c r="S2414" s="196" t="s">
        <v>45</v>
      </c>
      <c r="T2414" s="211">
        <v>0.13</v>
      </c>
      <c r="U2414" s="201">
        <v>45268</v>
      </c>
      <c r="W2414" s="200" t="s">
        <v>93</v>
      </c>
      <c r="X2414" s="196" t="s">
        <v>103</v>
      </c>
      <c r="Z2414" s="198" t="s">
        <v>1460</v>
      </c>
      <c r="AA2414" s="196" t="s">
        <v>13130</v>
      </c>
      <c r="AB2414" s="196" t="s">
        <v>13131</v>
      </c>
      <c r="AC2414" s="200">
        <v>0</v>
      </c>
      <c r="AD2414" s="200" t="s">
        <v>8231</v>
      </c>
      <c r="AE2414" s="212">
        <v>30000</v>
      </c>
      <c r="AF2414" s="212">
        <v>330000</v>
      </c>
    </row>
    <row r="2415" spans="1:33" hidden="1" x14ac:dyDescent="0.25">
      <c r="A2415" s="209">
        <v>124456</v>
      </c>
      <c r="B2415" s="210">
        <v>3</v>
      </c>
      <c r="C2415" s="196" t="s">
        <v>85</v>
      </c>
      <c r="D2415" s="201">
        <v>42577</v>
      </c>
      <c r="E2415" s="196" t="s">
        <v>189</v>
      </c>
      <c r="F2415" s="201">
        <v>44488</v>
      </c>
      <c r="G2415" s="196" t="s">
        <v>148</v>
      </c>
      <c r="H2415" s="198" t="s">
        <v>306</v>
      </c>
      <c r="I2415" s="196" t="s">
        <v>1417</v>
      </c>
      <c r="J2415" s="196" t="s">
        <v>101</v>
      </c>
      <c r="L2415" s="200" t="s">
        <v>101</v>
      </c>
      <c r="M2415" s="198" t="s">
        <v>1459</v>
      </c>
      <c r="O2415" s="196" t="s">
        <v>40</v>
      </c>
      <c r="P2415" s="198" t="s">
        <v>166</v>
      </c>
      <c r="R2415" s="196" t="s">
        <v>39</v>
      </c>
      <c r="S2415" s="196" t="s">
        <v>45</v>
      </c>
      <c r="T2415" s="211">
        <v>0.13</v>
      </c>
      <c r="U2415" s="201">
        <v>45268</v>
      </c>
      <c r="W2415" s="200" t="s">
        <v>93</v>
      </c>
      <c r="X2415" s="196" t="s">
        <v>103</v>
      </c>
      <c r="Z2415" s="198" t="s">
        <v>1460</v>
      </c>
      <c r="AA2415" s="196" t="s">
        <v>13132</v>
      </c>
      <c r="AB2415" s="196" t="s">
        <v>13131</v>
      </c>
      <c r="AC2415" s="200">
        <v>1</v>
      </c>
      <c r="AD2415" s="200" t="s">
        <v>8231</v>
      </c>
      <c r="AE2415" s="203" t="s">
        <v>505</v>
      </c>
      <c r="AF2415" s="212">
        <v>150000</v>
      </c>
    </row>
    <row r="2416" spans="1:33" hidden="1" x14ac:dyDescent="0.25">
      <c r="A2416" s="209">
        <v>124456</v>
      </c>
      <c r="B2416" s="210">
        <v>3</v>
      </c>
      <c r="C2416" s="196" t="s">
        <v>85</v>
      </c>
      <c r="D2416" s="201">
        <v>42577</v>
      </c>
      <c r="E2416" s="196" t="s">
        <v>189</v>
      </c>
      <c r="F2416" s="201">
        <v>44488</v>
      </c>
      <c r="G2416" s="196" t="s">
        <v>148</v>
      </c>
      <c r="H2416" s="198" t="s">
        <v>306</v>
      </c>
      <c r="I2416" s="196" t="s">
        <v>1417</v>
      </c>
      <c r="J2416" s="196" t="s">
        <v>101</v>
      </c>
      <c r="L2416" s="200" t="s">
        <v>101</v>
      </c>
      <c r="M2416" s="198" t="s">
        <v>1459</v>
      </c>
      <c r="O2416" s="196" t="s">
        <v>40</v>
      </c>
      <c r="P2416" s="198" t="s">
        <v>166</v>
      </c>
      <c r="R2416" s="196" t="s">
        <v>39</v>
      </c>
      <c r="S2416" s="196" t="s">
        <v>45</v>
      </c>
      <c r="T2416" s="211">
        <v>0.13</v>
      </c>
      <c r="U2416" s="201">
        <v>45268</v>
      </c>
      <c r="W2416" s="200" t="s">
        <v>93</v>
      </c>
      <c r="X2416" s="196" t="s">
        <v>103</v>
      </c>
      <c r="Z2416" s="198" t="s">
        <v>1460</v>
      </c>
      <c r="AA2416" s="196" t="s">
        <v>13133</v>
      </c>
      <c r="AB2416" s="196" t="s">
        <v>13131</v>
      </c>
      <c r="AC2416" s="200">
        <v>2</v>
      </c>
      <c r="AD2416" s="200" t="s">
        <v>8231</v>
      </c>
      <c r="AE2416" s="212">
        <v>374370</v>
      </c>
      <c r="AF2416" s="212">
        <v>374370</v>
      </c>
    </row>
    <row r="2417" spans="1:32" hidden="1" x14ac:dyDescent="0.25">
      <c r="A2417" s="209">
        <v>124458</v>
      </c>
      <c r="B2417" s="210">
        <v>3</v>
      </c>
      <c r="C2417" s="196" t="s">
        <v>114</v>
      </c>
      <c r="D2417" s="201">
        <v>42577</v>
      </c>
      <c r="E2417" s="196" t="s">
        <v>189</v>
      </c>
      <c r="F2417" s="201">
        <v>44602</v>
      </c>
      <c r="G2417" s="196" t="s">
        <v>98</v>
      </c>
      <c r="H2417" s="198" t="s">
        <v>306</v>
      </c>
      <c r="I2417" s="196" t="s">
        <v>1417</v>
      </c>
      <c r="J2417" s="196" t="s">
        <v>101</v>
      </c>
      <c r="L2417" s="200" t="s">
        <v>101</v>
      </c>
      <c r="M2417" s="198" t="s">
        <v>13134</v>
      </c>
      <c r="N2417" s="198" t="s">
        <v>13135</v>
      </c>
      <c r="O2417" s="196" t="s">
        <v>40</v>
      </c>
      <c r="P2417" s="198" t="s">
        <v>166</v>
      </c>
      <c r="R2417" s="196" t="s">
        <v>39</v>
      </c>
      <c r="S2417" s="196" t="s">
        <v>45</v>
      </c>
      <c r="T2417" s="211">
        <v>0.01</v>
      </c>
      <c r="W2417" s="200" t="s">
        <v>93</v>
      </c>
      <c r="X2417" s="196" t="s">
        <v>103</v>
      </c>
      <c r="Z2417" s="198" t="s">
        <v>13136</v>
      </c>
      <c r="AA2417" s="196" t="s">
        <v>13137</v>
      </c>
      <c r="AC2417" s="200">
        <v>0</v>
      </c>
      <c r="AD2417" s="200" t="s">
        <v>8250</v>
      </c>
      <c r="AE2417" s="212">
        <v>-17257.259999999998</v>
      </c>
      <c r="AF2417" s="212">
        <v>2742.74</v>
      </c>
    </row>
    <row r="2418" spans="1:32" hidden="1" x14ac:dyDescent="0.25">
      <c r="A2418" s="209">
        <v>124460</v>
      </c>
      <c r="B2418" s="210">
        <v>3</v>
      </c>
      <c r="C2418" s="196" t="s">
        <v>85</v>
      </c>
      <c r="D2418" s="201">
        <v>42577</v>
      </c>
      <c r="E2418" s="196" t="s">
        <v>189</v>
      </c>
      <c r="F2418" s="201">
        <v>44473</v>
      </c>
      <c r="G2418" s="196" t="s">
        <v>98</v>
      </c>
      <c r="H2418" s="198" t="s">
        <v>313</v>
      </c>
      <c r="I2418" s="196" t="s">
        <v>314</v>
      </c>
      <c r="K2418" s="196" t="s">
        <v>315</v>
      </c>
      <c r="L2418" s="200" t="s">
        <v>183</v>
      </c>
      <c r="M2418" s="198" t="s">
        <v>316</v>
      </c>
      <c r="O2418" s="196" t="s">
        <v>40</v>
      </c>
      <c r="P2418" s="198" t="s">
        <v>166</v>
      </c>
      <c r="R2418" s="196" t="s">
        <v>39</v>
      </c>
      <c r="S2418" s="196" t="s">
        <v>45</v>
      </c>
      <c r="T2418" s="211">
        <v>4.4999999999999998E-2</v>
      </c>
      <c r="U2418" s="201">
        <v>44841</v>
      </c>
      <c r="W2418" s="200" t="s">
        <v>93</v>
      </c>
      <c r="X2418" s="196" t="s">
        <v>186</v>
      </c>
      <c r="Z2418" s="198" t="s">
        <v>317</v>
      </c>
      <c r="AA2418" s="196" t="s">
        <v>13138</v>
      </c>
      <c r="AC2418" s="200">
        <v>0</v>
      </c>
      <c r="AD2418" s="200" t="s">
        <v>8250</v>
      </c>
      <c r="AE2418" s="212">
        <v>18397.060000000001</v>
      </c>
      <c r="AF2418" s="212">
        <v>247915.5</v>
      </c>
    </row>
    <row r="2419" spans="1:32" hidden="1" x14ac:dyDescent="0.25">
      <c r="A2419" s="209">
        <v>124460</v>
      </c>
      <c r="B2419" s="210">
        <v>3</v>
      </c>
      <c r="C2419" s="196" t="s">
        <v>85</v>
      </c>
      <c r="D2419" s="201">
        <v>42577</v>
      </c>
      <c r="E2419" s="196" t="s">
        <v>189</v>
      </c>
      <c r="F2419" s="201">
        <v>44473</v>
      </c>
      <c r="G2419" s="196" t="s">
        <v>98</v>
      </c>
      <c r="H2419" s="198" t="s">
        <v>313</v>
      </c>
      <c r="I2419" s="196" t="s">
        <v>314</v>
      </c>
      <c r="K2419" s="196" t="s">
        <v>315</v>
      </c>
      <c r="L2419" s="200" t="s">
        <v>183</v>
      </c>
      <c r="M2419" s="198" t="s">
        <v>316</v>
      </c>
      <c r="O2419" s="196" t="s">
        <v>40</v>
      </c>
      <c r="P2419" s="198" t="s">
        <v>166</v>
      </c>
      <c r="R2419" s="196" t="s">
        <v>39</v>
      </c>
      <c r="S2419" s="196" t="s">
        <v>45</v>
      </c>
      <c r="T2419" s="211">
        <v>4.4999999999999998E-2</v>
      </c>
      <c r="U2419" s="201">
        <v>44841</v>
      </c>
      <c r="W2419" s="200" t="s">
        <v>93</v>
      </c>
      <c r="X2419" s="196" t="s">
        <v>186</v>
      </c>
      <c r="Z2419" s="198" t="s">
        <v>317</v>
      </c>
      <c r="AA2419" s="196" t="s">
        <v>13139</v>
      </c>
      <c r="AC2419" s="200">
        <v>1</v>
      </c>
      <c r="AD2419" s="200" t="s">
        <v>8250</v>
      </c>
      <c r="AE2419" s="203" t="s">
        <v>505</v>
      </c>
      <c r="AF2419" s="212">
        <v>110880</v>
      </c>
    </row>
    <row r="2420" spans="1:32" hidden="1" x14ac:dyDescent="0.25">
      <c r="A2420" s="209">
        <v>124460</v>
      </c>
      <c r="B2420" s="210">
        <v>3</v>
      </c>
      <c r="C2420" s="196" t="s">
        <v>85</v>
      </c>
      <c r="D2420" s="201">
        <v>42577</v>
      </c>
      <c r="E2420" s="196" t="s">
        <v>189</v>
      </c>
      <c r="F2420" s="201">
        <v>44473</v>
      </c>
      <c r="G2420" s="196" t="s">
        <v>98</v>
      </c>
      <c r="H2420" s="198" t="s">
        <v>313</v>
      </c>
      <c r="I2420" s="196" t="s">
        <v>314</v>
      </c>
      <c r="K2420" s="196" t="s">
        <v>315</v>
      </c>
      <c r="L2420" s="200" t="s">
        <v>183</v>
      </c>
      <c r="M2420" s="198" t="s">
        <v>316</v>
      </c>
      <c r="O2420" s="196" t="s">
        <v>40</v>
      </c>
      <c r="P2420" s="198" t="s">
        <v>166</v>
      </c>
      <c r="R2420" s="196" t="s">
        <v>39</v>
      </c>
      <c r="S2420" s="196" t="s">
        <v>45</v>
      </c>
      <c r="T2420" s="211">
        <v>4.4999999999999998E-2</v>
      </c>
      <c r="U2420" s="201">
        <v>44841</v>
      </c>
      <c r="W2420" s="200" t="s">
        <v>93</v>
      </c>
      <c r="X2420" s="196" t="s">
        <v>186</v>
      </c>
      <c r="Z2420" s="198" t="s">
        <v>317</v>
      </c>
      <c r="AA2420" s="196" t="s">
        <v>13140</v>
      </c>
      <c r="AC2420" s="200">
        <v>2</v>
      </c>
      <c r="AD2420" s="200" t="s">
        <v>8250</v>
      </c>
      <c r="AE2420" s="203" t="s">
        <v>505</v>
      </c>
      <c r="AF2420" s="212">
        <v>40761.03</v>
      </c>
    </row>
    <row r="2421" spans="1:32" hidden="1" x14ac:dyDescent="0.25">
      <c r="A2421" s="209">
        <v>124462</v>
      </c>
      <c r="B2421" s="210">
        <v>3</v>
      </c>
      <c r="C2421" s="196" t="s">
        <v>85</v>
      </c>
      <c r="D2421" s="201">
        <v>42577</v>
      </c>
      <c r="E2421" s="196" t="s">
        <v>189</v>
      </c>
      <c r="F2421" s="201">
        <v>44427</v>
      </c>
      <c r="G2421" s="196" t="s">
        <v>148</v>
      </c>
      <c r="H2421" s="198" t="s">
        <v>313</v>
      </c>
      <c r="I2421" s="196" t="s">
        <v>1155</v>
      </c>
      <c r="K2421" s="196" t="s">
        <v>1156</v>
      </c>
      <c r="L2421" s="200" t="s">
        <v>183</v>
      </c>
      <c r="M2421" s="198" t="s">
        <v>1157</v>
      </c>
      <c r="O2421" s="196" t="s">
        <v>40</v>
      </c>
      <c r="P2421" s="198" t="s">
        <v>166</v>
      </c>
      <c r="R2421" s="196" t="s">
        <v>39</v>
      </c>
      <c r="S2421" s="196" t="s">
        <v>45</v>
      </c>
      <c r="T2421" s="211">
        <v>0.01</v>
      </c>
      <c r="U2421" s="201">
        <v>45156</v>
      </c>
      <c r="W2421" s="200" t="s">
        <v>93</v>
      </c>
      <c r="X2421" s="196" t="s">
        <v>186</v>
      </c>
      <c r="Z2421" s="198" t="s">
        <v>1158</v>
      </c>
      <c r="AA2421" s="196" t="s">
        <v>13141</v>
      </c>
      <c r="AC2421" s="200">
        <v>0</v>
      </c>
      <c r="AD2421" s="200" t="s">
        <v>8250</v>
      </c>
      <c r="AE2421" s="212">
        <v>10008.25</v>
      </c>
      <c r="AF2421" s="212">
        <v>75507.05</v>
      </c>
    </row>
    <row r="2422" spans="1:32" hidden="1" x14ac:dyDescent="0.25">
      <c r="A2422" s="209">
        <v>124462</v>
      </c>
      <c r="B2422" s="210">
        <v>3</v>
      </c>
      <c r="C2422" s="196" t="s">
        <v>85</v>
      </c>
      <c r="D2422" s="201">
        <v>42577</v>
      </c>
      <c r="E2422" s="196" t="s">
        <v>189</v>
      </c>
      <c r="F2422" s="201">
        <v>44427</v>
      </c>
      <c r="G2422" s="196" t="s">
        <v>148</v>
      </c>
      <c r="H2422" s="198" t="s">
        <v>313</v>
      </c>
      <c r="I2422" s="196" t="s">
        <v>1155</v>
      </c>
      <c r="K2422" s="196" t="s">
        <v>1156</v>
      </c>
      <c r="L2422" s="200" t="s">
        <v>183</v>
      </c>
      <c r="M2422" s="198" t="s">
        <v>1157</v>
      </c>
      <c r="O2422" s="196" t="s">
        <v>40</v>
      </c>
      <c r="P2422" s="198" t="s">
        <v>166</v>
      </c>
      <c r="R2422" s="196" t="s">
        <v>39</v>
      </c>
      <c r="S2422" s="196" t="s">
        <v>45</v>
      </c>
      <c r="T2422" s="211">
        <v>0.01</v>
      </c>
      <c r="U2422" s="201">
        <v>45156</v>
      </c>
      <c r="W2422" s="200" t="s">
        <v>93</v>
      </c>
      <c r="X2422" s="196" t="s">
        <v>186</v>
      </c>
      <c r="Z2422" s="198" t="s">
        <v>1158</v>
      </c>
      <c r="AA2422" s="196" t="s">
        <v>13142</v>
      </c>
      <c r="AC2422" s="200">
        <v>1</v>
      </c>
      <c r="AD2422" s="200" t="s">
        <v>8250</v>
      </c>
      <c r="AE2422" s="203" t="s">
        <v>505</v>
      </c>
      <c r="AF2422" s="212">
        <v>27665</v>
      </c>
    </row>
    <row r="2423" spans="1:32" hidden="1" x14ac:dyDescent="0.25">
      <c r="A2423" s="209">
        <v>124463</v>
      </c>
      <c r="B2423" s="210">
        <v>4</v>
      </c>
      <c r="C2423" s="196" t="s">
        <v>114</v>
      </c>
      <c r="D2423" s="201">
        <v>42577</v>
      </c>
      <c r="E2423" s="196" t="s">
        <v>195</v>
      </c>
      <c r="F2423" s="201">
        <v>44284</v>
      </c>
      <c r="G2423" s="196" t="s">
        <v>228</v>
      </c>
      <c r="H2423" s="198" t="s">
        <v>420</v>
      </c>
      <c r="I2423" s="196" t="s">
        <v>13143</v>
      </c>
      <c r="K2423" s="196" t="s">
        <v>13144</v>
      </c>
      <c r="L2423" s="200" t="s">
        <v>183</v>
      </c>
      <c r="M2423" s="198" t="s">
        <v>13145</v>
      </c>
      <c r="O2423" s="196" t="s">
        <v>271</v>
      </c>
      <c r="P2423" s="198" t="s">
        <v>166</v>
      </c>
      <c r="R2423" s="196" t="s">
        <v>39</v>
      </c>
      <c r="S2423" s="196" t="s">
        <v>45</v>
      </c>
      <c r="T2423" s="211">
        <v>0.01</v>
      </c>
      <c r="W2423" s="200" t="s">
        <v>93</v>
      </c>
      <c r="X2423" s="196" t="s">
        <v>186</v>
      </c>
      <c r="Z2423" s="198" t="s">
        <v>13146</v>
      </c>
      <c r="AA2423" s="196" t="s">
        <v>13147</v>
      </c>
      <c r="AC2423" s="200">
        <v>3</v>
      </c>
      <c r="AD2423" s="200" t="s">
        <v>8250</v>
      </c>
      <c r="AE2423" s="203" t="s">
        <v>505</v>
      </c>
      <c r="AF2423" s="212">
        <v>619259.06999999995</v>
      </c>
    </row>
    <row r="2424" spans="1:32" hidden="1" x14ac:dyDescent="0.25">
      <c r="A2424" s="209">
        <v>124469</v>
      </c>
      <c r="B2424" s="210">
        <v>4</v>
      </c>
      <c r="C2424" s="196" t="s">
        <v>114</v>
      </c>
      <c r="D2424" s="201">
        <v>42577</v>
      </c>
      <c r="E2424" s="196" t="s">
        <v>195</v>
      </c>
      <c r="F2424" s="201">
        <v>44358</v>
      </c>
      <c r="G2424" s="196" t="s">
        <v>228</v>
      </c>
      <c r="H2424" s="198" t="s">
        <v>420</v>
      </c>
      <c r="I2424" s="196" t="s">
        <v>13148</v>
      </c>
      <c r="K2424" s="196" t="s">
        <v>13149</v>
      </c>
      <c r="L2424" s="200" t="s">
        <v>183</v>
      </c>
      <c r="M2424" s="198" t="s">
        <v>13150</v>
      </c>
      <c r="O2424" s="196" t="s">
        <v>271</v>
      </c>
      <c r="P2424" s="198" t="s">
        <v>166</v>
      </c>
      <c r="R2424" s="196" t="s">
        <v>39</v>
      </c>
      <c r="S2424" s="196" t="s">
        <v>45</v>
      </c>
      <c r="T2424" s="211">
        <v>0.01</v>
      </c>
      <c r="W2424" s="200" t="s">
        <v>93</v>
      </c>
      <c r="X2424" s="196" t="s">
        <v>186</v>
      </c>
      <c r="Z2424" s="198" t="s">
        <v>13151</v>
      </c>
      <c r="AA2424" s="196" t="s">
        <v>13152</v>
      </c>
      <c r="AC2424" s="200">
        <v>3</v>
      </c>
      <c r="AD2424" s="200" t="s">
        <v>8250</v>
      </c>
      <c r="AE2424" s="212">
        <v>-4114.9399999999996</v>
      </c>
      <c r="AF2424" s="212">
        <v>320450.52</v>
      </c>
    </row>
    <row r="2425" spans="1:32" hidden="1" x14ac:dyDescent="0.25">
      <c r="A2425" s="209">
        <v>124472</v>
      </c>
      <c r="B2425" s="210">
        <v>4</v>
      </c>
      <c r="C2425" s="196" t="s">
        <v>114</v>
      </c>
      <c r="D2425" s="201">
        <v>42577</v>
      </c>
      <c r="E2425" s="196" t="s">
        <v>195</v>
      </c>
      <c r="F2425" s="201">
        <v>44284</v>
      </c>
      <c r="G2425" s="196" t="s">
        <v>228</v>
      </c>
      <c r="H2425" s="198" t="s">
        <v>420</v>
      </c>
      <c r="I2425" s="196" t="s">
        <v>13153</v>
      </c>
      <c r="K2425" s="196" t="s">
        <v>13154</v>
      </c>
      <c r="L2425" s="200" t="s">
        <v>183</v>
      </c>
      <c r="M2425" s="198" t="s">
        <v>13155</v>
      </c>
      <c r="O2425" s="196" t="s">
        <v>271</v>
      </c>
      <c r="P2425" s="198" t="s">
        <v>166</v>
      </c>
      <c r="R2425" s="196" t="s">
        <v>39</v>
      </c>
      <c r="S2425" s="196" t="s">
        <v>45</v>
      </c>
      <c r="T2425" s="211">
        <v>0.01</v>
      </c>
      <c r="W2425" s="200" t="s">
        <v>93</v>
      </c>
      <c r="X2425" s="196" t="s">
        <v>186</v>
      </c>
      <c r="Z2425" s="198" t="s">
        <v>13156</v>
      </c>
      <c r="AA2425" s="196" t="s">
        <v>13157</v>
      </c>
      <c r="AC2425" s="200">
        <v>3</v>
      </c>
      <c r="AD2425" s="200" t="s">
        <v>8250</v>
      </c>
      <c r="AE2425" s="203" t="s">
        <v>505</v>
      </c>
      <c r="AF2425" s="212">
        <v>314593.2</v>
      </c>
    </row>
    <row r="2426" spans="1:32" hidden="1" x14ac:dyDescent="0.25">
      <c r="A2426" s="209">
        <v>124473</v>
      </c>
      <c r="B2426" s="210">
        <v>1</v>
      </c>
      <c r="C2426" s="196" t="s">
        <v>85</v>
      </c>
      <c r="D2426" s="201">
        <v>42577</v>
      </c>
      <c r="E2426" s="196" t="s">
        <v>247</v>
      </c>
      <c r="F2426" s="201">
        <v>44063</v>
      </c>
      <c r="G2426" s="196" t="s">
        <v>189</v>
      </c>
      <c r="H2426" s="198" t="s">
        <v>297</v>
      </c>
      <c r="I2426" s="196" t="s">
        <v>2791</v>
      </c>
      <c r="J2426" s="196" t="s">
        <v>101</v>
      </c>
      <c r="L2426" s="200" t="s">
        <v>101</v>
      </c>
      <c r="M2426" s="198" t="s">
        <v>13158</v>
      </c>
      <c r="N2426" s="198" t="s">
        <v>1783</v>
      </c>
      <c r="O2426" s="196" t="s">
        <v>553</v>
      </c>
      <c r="P2426" s="198" t="s">
        <v>1783</v>
      </c>
      <c r="R2426" s="196" t="s">
        <v>47</v>
      </c>
      <c r="S2426" s="196" t="s">
        <v>45</v>
      </c>
      <c r="T2426" s="211">
        <v>4.2</v>
      </c>
      <c r="U2426" s="201">
        <v>46197</v>
      </c>
      <c r="W2426" s="200" t="s">
        <v>93</v>
      </c>
      <c r="X2426" s="196" t="s">
        <v>13</v>
      </c>
      <c r="AA2426" s="196" t="s">
        <v>13159</v>
      </c>
      <c r="AC2426" s="200">
        <v>0</v>
      </c>
      <c r="AD2426" s="200" t="s">
        <v>8250</v>
      </c>
      <c r="AE2426" s="203" t="s">
        <v>505</v>
      </c>
      <c r="AF2426" s="212">
        <v>175000</v>
      </c>
    </row>
    <row r="2427" spans="1:32" ht="72" hidden="1" x14ac:dyDescent="0.25">
      <c r="A2427" s="209">
        <v>124476</v>
      </c>
      <c r="B2427" s="210">
        <v>1</v>
      </c>
      <c r="C2427" s="196" t="s">
        <v>85</v>
      </c>
      <c r="D2427" s="201">
        <v>42577</v>
      </c>
      <c r="E2427" s="196" t="s">
        <v>247</v>
      </c>
      <c r="F2427" s="201">
        <v>44323</v>
      </c>
      <c r="G2427" s="196" t="s">
        <v>284</v>
      </c>
      <c r="H2427" s="198" t="s">
        <v>1633</v>
      </c>
      <c r="I2427" s="196" t="s">
        <v>13160</v>
      </c>
      <c r="K2427" s="196" t="s">
        <v>13161</v>
      </c>
      <c r="L2427" s="200" t="s">
        <v>183</v>
      </c>
      <c r="M2427" s="198" t="s">
        <v>13162</v>
      </c>
      <c r="N2427" s="198" t="s">
        <v>13163</v>
      </c>
      <c r="O2427" s="196" t="s">
        <v>40</v>
      </c>
      <c r="P2427" s="198" t="s">
        <v>166</v>
      </c>
      <c r="R2427" s="196" t="s">
        <v>39</v>
      </c>
      <c r="S2427" s="196" t="s">
        <v>45</v>
      </c>
      <c r="T2427" s="211">
        <v>0.01</v>
      </c>
      <c r="U2427" s="201">
        <v>45695</v>
      </c>
      <c r="W2427" s="200" t="s">
        <v>93</v>
      </c>
      <c r="X2427" s="196" t="s">
        <v>186</v>
      </c>
      <c r="Z2427" s="198" t="s">
        <v>13164</v>
      </c>
      <c r="AA2427" s="196" t="s">
        <v>13165</v>
      </c>
      <c r="AC2427" s="200">
        <v>0</v>
      </c>
      <c r="AD2427" s="200" t="s">
        <v>8250</v>
      </c>
      <c r="AE2427" s="203" t="s">
        <v>505</v>
      </c>
      <c r="AF2427" s="212">
        <v>41657</v>
      </c>
    </row>
    <row r="2428" spans="1:32" ht="72" hidden="1" x14ac:dyDescent="0.25">
      <c r="A2428" s="209">
        <v>124476</v>
      </c>
      <c r="B2428" s="210">
        <v>1</v>
      </c>
      <c r="C2428" s="196" t="s">
        <v>85</v>
      </c>
      <c r="D2428" s="201">
        <v>42577</v>
      </c>
      <c r="E2428" s="196" t="s">
        <v>247</v>
      </c>
      <c r="F2428" s="201">
        <v>44323</v>
      </c>
      <c r="G2428" s="196" t="s">
        <v>284</v>
      </c>
      <c r="H2428" s="198" t="s">
        <v>1633</v>
      </c>
      <c r="I2428" s="196" t="s">
        <v>13160</v>
      </c>
      <c r="K2428" s="196" t="s">
        <v>13161</v>
      </c>
      <c r="L2428" s="200" t="s">
        <v>183</v>
      </c>
      <c r="M2428" s="198" t="s">
        <v>13162</v>
      </c>
      <c r="N2428" s="198" t="s">
        <v>13163</v>
      </c>
      <c r="O2428" s="196" t="s">
        <v>40</v>
      </c>
      <c r="P2428" s="198" t="s">
        <v>166</v>
      </c>
      <c r="R2428" s="196" t="s">
        <v>39</v>
      </c>
      <c r="S2428" s="196" t="s">
        <v>45</v>
      </c>
      <c r="T2428" s="211">
        <v>0.01</v>
      </c>
      <c r="U2428" s="201">
        <v>45695</v>
      </c>
      <c r="W2428" s="200" t="s">
        <v>93</v>
      </c>
      <c r="X2428" s="196" t="s">
        <v>186</v>
      </c>
      <c r="Z2428" s="198" t="s">
        <v>13164</v>
      </c>
      <c r="AA2428" s="196" t="s">
        <v>13166</v>
      </c>
      <c r="AC2428" s="200">
        <v>0</v>
      </c>
      <c r="AD2428" s="200" t="s">
        <v>8250</v>
      </c>
      <c r="AE2428" s="203" t="s">
        <v>505</v>
      </c>
      <c r="AF2428" s="212">
        <v>15000</v>
      </c>
    </row>
    <row r="2429" spans="1:32" hidden="1" x14ac:dyDescent="0.25">
      <c r="A2429" s="209">
        <v>124480</v>
      </c>
      <c r="B2429" s="210">
        <v>1</v>
      </c>
      <c r="C2429" s="196" t="s">
        <v>85</v>
      </c>
      <c r="D2429" s="201">
        <v>42577</v>
      </c>
      <c r="E2429" s="196" t="s">
        <v>247</v>
      </c>
      <c r="F2429" s="201">
        <v>43867</v>
      </c>
      <c r="G2429" s="196" t="s">
        <v>189</v>
      </c>
      <c r="H2429" s="198" t="s">
        <v>1633</v>
      </c>
      <c r="I2429" s="196" t="s">
        <v>603</v>
      </c>
      <c r="J2429" s="196" t="s">
        <v>299</v>
      </c>
      <c r="L2429" s="200" t="s">
        <v>300</v>
      </c>
      <c r="M2429" s="198" t="s">
        <v>13167</v>
      </c>
      <c r="O2429" s="196" t="s">
        <v>553</v>
      </c>
      <c r="P2429" s="198" t="s">
        <v>1783</v>
      </c>
      <c r="R2429" s="196" t="s">
        <v>47</v>
      </c>
      <c r="S2429" s="196" t="s">
        <v>45</v>
      </c>
      <c r="T2429" s="211">
        <v>16.11</v>
      </c>
      <c r="U2429" s="201">
        <v>45632</v>
      </c>
      <c r="W2429" s="200" t="s">
        <v>93</v>
      </c>
      <c r="X2429" s="196" t="s">
        <v>303</v>
      </c>
      <c r="AA2429" s="196" t="s">
        <v>13168</v>
      </c>
      <c r="AC2429" s="200">
        <v>0</v>
      </c>
      <c r="AD2429" s="200" t="s">
        <v>8250</v>
      </c>
      <c r="AE2429" s="203" t="s">
        <v>505</v>
      </c>
      <c r="AF2429" s="212">
        <v>100000</v>
      </c>
    </row>
    <row r="2430" spans="1:32" hidden="1" x14ac:dyDescent="0.25">
      <c r="A2430" s="209">
        <v>124480.01</v>
      </c>
      <c r="B2430" s="210">
        <v>1</v>
      </c>
      <c r="C2430" s="196" t="s">
        <v>85</v>
      </c>
      <c r="D2430" s="201">
        <v>42577</v>
      </c>
      <c r="E2430" s="196" t="s">
        <v>247</v>
      </c>
      <c r="F2430" s="201">
        <v>44482</v>
      </c>
      <c r="G2430" s="196" t="s">
        <v>370</v>
      </c>
      <c r="H2430" s="198" t="s">
        <v>1633</v>
      </c>
      <c r="I2430" s="196" t="s">
        <v>477</v>
      </c>
      <c r="J2430" s="196" t="s">
        <v>299</v>
      </c>
      <c r="L2430" s="200" t="s">
        <v>300</v>
      </c>
      <c r="M2430" s="198" t="s">
        <v>13169</v>
      </c>
      <c r="N2430" s="198" t="s">
        <v>13170</v>
      </c>
      <c r="O2430" s="196" t="s">
        <v>40</v>
      </c>
      <c r="P2430" s="198" t="s">
        <v>166</v>
      </c>
      <c r="R2430" s="196" t="s">
        <v>39</v>
      </c>
      <c r="S2430" s="196" t="s">
        <v>45</v>
      </c>
      <c r="T2430" s="211">
        <v>8.5000000000000006E-2</v>
      </c>
      <c r="W2430" s="200" t="s">
        <v>93</v>
      </c>
      <c r="X2430" s="196" t="s">
        <v>303</v>
      </c>
      <c r="Z2430" s="198" t="s">
        <v>13171</v>
      </c>
      <c r="AA2430" s="196" t="s">
        <v>13172</v>
      </c>
      <c r="AC2430" s="200">
        <v>0</v>
      </c>
      <c r="AD2430" s="200" t="s">
        <v>8250</v>
      </c>
      <c r="AE2430" s="203" t="s">
        <v>505</v>
      </c>
      <c r="AF2430" s="212">
        <v>30000</v>
      </c>
    </row>
    <row r="2431" spans="1:32" hidden="1" x14ac:dyDescent="0.25">
      <c r="A2431" s="209">
        <v>124483</v>
      </c>
      <c r="B2431" s="210">
        <v>1</v>
      </c>
      <c r="C2431" s="196" t="s">
        <v>114</v>
      </c>
      <c r="D2431" s="201">
        <v>42577</v>
      </c>
      <c r="E2431" s="196" t="s">
        <v>247</v>
      </c>
      <c r="F2431" s="201">
        <v>44599</v>
      </c>
      <c r="G2431" s="196" t="s">
        <v>228</v>
      </c>
      <c r="H2431" s="198" t="s">
        <v>1160</v>
      </c>
      <c r="I2431" s="196" t="s">
        <v>1161</v>
      </c>
      <c r="K2431" s="196" t="s">
        <v>1162</v>
      </c>
      <c r="L2431" s="200" t="s">
        <v>183</v>
      </c>
      <c r="M2431" s="198" t="s">
        <v>1163</v>
      </c>
      <c r="O2431" s="196" t="s">
        <v>271</v>
      </c>
      <c r="P2431" s="198" t="s">
        <v>166</v>
      </c>
      <c r="R2431" s="196" t="s">
        <v>39</v>
      </c>
      <c r="S2431" s="196" t="s">
        <v>45</v>
      </c>
      <c r="T2431" s="211">
        <v>0.01</v>
      </c>
      <c r="W2431" s="200" t="s">
        <v>93</v>
      </c>
      <c r="X2431" s="196" t="s">
        <v>186</v>
      </c>
      <c r="Z2431" s="198" t="s">
        <v>1164</v>
      </c>
      <c r="AA2431" s="196" t="s">
        <v>13173</v>
      </c>
      <c r="AC2431" s="200">
        <v>3</v>
      </c>
      <c r="AD2431" s="200" t="s">
        <v>8250</v>
      </c>
      <c r="AE2431" s="212">
        <v>417741.44</v>
      </c>
      <c r="AF2431" s="212">
        <v>417741.44</v>
      </c>
    </row>
    <row r="2432" spans="1:32" hidden="1" x14ac:dyDescent="0.25">
      <c r="A2432" s="209">
        <v>124484</v>
      </c>
      <c r="B2432" s="210">
        <v>1</v>
      </c>
      <c r="C2432" s="196" t="s">
        <v>114</v>
      </c>
      <c r="D2432" s="201">
        <v>42577</v>
      </c>
      <c r="E2432" s="196" t="s">
        <v>247</v>
      </c>
      <c r="F2432" s="201">
        <v>44364</v>
      </c>
      <c r="G2432" s="196" t="s">
        <v>228</v>
      </c>
      <c r="H2432" s="198" t="s">
        <v>1160</v>
      </c>
      <c r="I2432" s="196" t="s">
        <v>1161</v>
      </c>
      <c r="K2432" s="196" t="s">
        <v>1162</v>
      </c>
      <c r="L2432" s="200" t="s">
        <v>183</v>
      </c>
      <c r="M2432" s="198" t="s">
        <v>1163</v>
      </c>
      <c r="O2432" s="196" t="s">
        <v>271</v>
      </c>
      <c r="P2432" s="198" t="s">
        <v>166</v>
      </c>
      <c r="R2432" s="196" t="s">
        <v>39</v>
      </c>
      <c r="S2432" s="196" t="s">
        <v>45</v>
      </c>
      <c r="T2432" s="211">
        <v>0.01</v>
      </c>
      <c r="W2432" s="200" t="s">
        <v>93</v>
      </c>
      <c r="X2432" s="196" t="s">
        <v>186</v>
      </c>
      <c r="Z2432" s="198" t="s">
        <v>13174</v>
      </c>
      <c r="AA2432" s="196" t="s">
        <v>13175</v>
      </c>
      <c r="AC2432" s="200">
        <v>3</v>
      </c>
      <c r="AD2432" s="200" t="s">
        <v>8250</v>
      </c>
      <c r="AE2432" s="212">
        <v>0</v>
      </c>
      <c r="AF2432" s="212">
        <v>347516.32</v>
      </c>
    </row>
    <row r="2433" spans="1:32" hidden="1" x14ac:dyDescent="0.25">
      <c r="A2433" s="209">
        <v>124487</v>
      </c>
      <c r="B2433" s="210">
        <v>4</v>
      </c>
      <c r="C2433" s="196" t="s">
        <v>114</v>
      </c>
      <c r="D2433" s="201">
        <v>42577</v>
      </c>
      <c r="E2433" s="196" t="s">
        <v>195</v>
      </c>
      <c r="F2433" s="201">
        <v>44698</v>
      </c>
      <c r="G2433" s="196" t="s">
        <v>228</v>
      </c>
      <c r="H2433" s="198" t="s">
        <v>489</v>
      </c>
      <c r="I2433" s="196" t="s">
        <v>13176</v>
      </c>
      <c r="K2433" s="196" t="s">
        <v>13177</v>
      </c>
      <c r="L2433" s="200" t="s">
        <v>183</v>
      </c>
      <c r="M2433" s="198" t="s">
        <v>13178</v>
      </c>
      <c r="O2433" s="196" t="s">
        <v>271</v>
      </c>
      <c r="P2433" s="198" t="s">
        <v>166</v>
      </c>
      <c r="R2433" s="196" t="s">
        <v>39</v>
      </c>
      <c r="S2433" s="196" t="s">
        <v>45</v>
      </c>
      <c r="T2433" s="211">
        <v>0.01</v>
      </c>
      <c r="W2433" s="200" t="s">
        <v>93</v>
      </c>
      <c r="X2433" s="196" t="s">
        <v>186</v>
      </c>
      <c r="Z2433" s="198" t="s">
        <v>13179</v>
      </c>
      <c r="AA2433" s="196" t="s">
        <v>13180</v>
      </c>
      <c r="AC2433" s="200">
        <v>3</v>
      </c>
      <c r="AD2433" s="200" t="s">
        <v>8250</v>
      </c>
      <c r="AE2433" s="212">
        <v>-3696.64</v>
      </c>
      <c r="AF2433" s="212">
        <v>453355.67</v>
      </c>
    </row>
    <row r="2434" spans="1:32" hidden="1" x14ac:dyDescent="0.25">
      <c r="A2434" s="209">
        <v>124488</v>
      </c>
      <c r="B2434" s="210">
        <v>4</v>
      </c>
      <c r="C2434" s="196" t="s">
        <v>114</v>
      </c>
      <c r="D2434" s="201">
        <v>42577</v>
      </c>
      <c r="E2434" s="196" t="s">
        <v>195</v>
      </c>
      <c r="F2434" s="201">
        <v>44355</v>
      </c>
      <c r="G2434" s="196" t="s">
        <v>228</v>
      </c>
      <c r="H2434" s="198" t="s">
        <v>489</v>
      </c>
      <c r="I2434" s="196" t="s">
        <v>13181</v>
      </c>
      <c r="K2434" s="196" t="s">
        <v>495</v>
      </c>
      <c r="L2434" s="200" t="s">
        <v>183</v>
      </c>
      <c r="M2434" s="198" t="s">
        <v>13182</v>
      </c>
      <c r="O2434" s="196" t="s">
        <v>271</v>
      </c>
      <c r="P2434" s="198" t="s">
        <v>166</v>
      </c>
      <c r="R2434" s="196" t="s">
        <v>39</v>
      </c>
      <c r="S2434" s="196" t="s">
        <v>45</v>
      </c>
      <c r="T2434" s="211">
        <v>0.01</v>
      </c>
      <c r="W2434" s="200" t="s">
        <v>93</v>
      </c>
      <c r="X2434" s="196" t="s">
        <v>186</v>
      </c>
      <c r="Z2434" s="198" t="s">
        <v>13183</v>
      </c>
      <c r="AA2434" s="196" t="s">
        <v>13184</v>
      </c>
      <c r="AC2434" s="200">
        <v>3</v>
      </c>
      <c r="AD2434" s="200" t="s">
        <v>8250</v>
      </c>
      <c r="AE2434" s="203" t="s">
        <v>505</v>
      </c>
      <c r="AF2434" s="212">
        <v>333748.51</v>
      </c>
    </row>
    <row r="2435" spans="1:32" hidden="1" x14ac:dyDescent="0.25">
      <c r="A2435" s="209">
        <v>124490</v>
      </c>
      <c r="B2435" s="210">
        <v>1</v>
      </c>
      <c r="C2435" s="196" t="s">
        <v>85</v>
      </c>
      <c r="D2435" s="201">
        <v>42577</v>
      </c>
      <c r="E2435" s="196" t="s">
        <v>247</v>
      </c>
      <c r="F2435" s="201">
        <v>44720</v>
      </c>
      <c r="G2435" s="196" t="s">
        <v>284</v>
      </c>
      <c r="H2435" s="198" t="s">
        <v>1160</v>
      </c>
      <c r="I2435" s="196" t="s">
        <v>466</v>
      </c>
      <c r="J2435" s="196" t="s">
        <v>101</v>
      </c>
      <c r="L2435" s="200" t="s">
        <v>101</v>
      </c>
      <c r="M2435" s="198" t="s">
        <v>13185</v>
      </c>
      <c r="N2435" s="198" t="s">
        <v>166</v>
      </c>
      <c r="O2435" s="196" t="s">
        <v>40</v>
      </c>
      <c r="P2435" s="198" t="s">
        <v>166</v>
      </c>
      <c r="R2435" s="196" t="s">
        <v>39</v>
      </c>
      <c r="S2435" s="196" t="s">
        <v>45</v>
      </c>
      <c r="T2435" s="211">
        <v>0.03</v>
      </c>
      <c r="U2435" s="201">
        <v>45100</v>
      </c>
      <c r="W2435" s="200" t="s">
        <v>93</v>
      </c>
      <c r="X2435" s="196" t="s">
        <v>13</v>
      </c>
      <c r="Z2435" s="198" t="s">
        <v>13186</v>
      </c>
      <c r="AA2435" s="196" t="s">
        <v>13187</v>
      </c>
      <c r="AB2435" s="196" t="s">
        <v>13188</v>
      </c>
      <c r="AC2435" s="200">
        <v>0</v>
      </c>
      <c r="AD2435" s="200" t="s">
        <v>8231</v>
      </c>
      <c r="AE2435" s="203" t="s">
        <v>505</v>
      </c>
      <c r="AF2435" s="212">
        <v>60000</v>
      </c>
    </row>
    <row r="2436" spans="1:32" hidden="1" x14ac:dyDescent="0.25">
      <c r="A2436" s="209">
        <v>124490</v>
      </c>
      <c r="B2436" s="210">
        <v>1</v>
      </c>
      <c r="C2436" s="196" t="s">
        <v>85</v>
      </c>
      <c r="D2436" s="201">
        <v>42577</v>
      </c>
      <c r="E2436" s="196" t="s">
        <v>247</v>
      </c>
      <c r="F2436" s="201">
        <v>44720</v>
      </c>
      <c r="G2436" s="196" t="s">
        <v>284</v>
      </c>
      <c r="H2436" s="198" t="s">
        <v>1160</v>
      </c>
      <c r="I2436" s="196" t="s">
        <v>466</v>
      </c>
      <c r="J2436" s="196" t="s">
        <v>101</v>
      </c>
      <c r="L2436" s="200" t="s">
        <v>101</v>
      </c>
      <c r="M2436" s="198" t="s">
        <v>13185</v>
      </c>
      <c r="N2436" s="198" t="s">
        <v>166</v>
      </c>
      <c r="O2436" s="196" t="s">
        <v>40</v>
      </c>
      <c r="P2436" s="198" t="s">
        <v>166</v>
      </c>
      <c r="R2436" s="196" t="s">
        <v>39</v>
      </c>
      <c r="S2436" s="196" t="s">
        <v>45</v>
      </c>
      <c r="T2436" s="211">
        <v>0.03</v>
      </c>
      <c r="U2436" s="201">
        <v>45100</v>
      </c>
      <c r="W2436" s="200" t="s">
        <v>93</v>
      </c>
      <c r="X2436" s="196" t="s">
        <v>13</v>
      </c>
      <c r="Z2436" s="198" t="s">
        <v>13186</v>
      </c>
      <c r="AA2436" s="196" t="s">
        <v>13189</v>
      </c>
      <c r="AB2436" s="196" t="s">
        <v>13188</v>
      </c>
      <c r="AC2436" s="200">
        <v>1</v>
      </c>
      <c r="AD2436" s="200" t="s">
        <v>8231</v>
      </c>
      <c r="AE2436" s="203" t="s">
        <v>505</v>
      </c>
      <c r="AF2436" s="212">
        <v>40000</v>
      </c>
    </row>
    <row r="2437" spans="1:32" hidden="1" x14ac:dyDescent="0.25">
      <c r="A2437" s="209">
        <v>124492</v>
      </c>
      <c r="B2437" s="210">
        <v>4</v>
      </c>
      <c r="C2437" s="196" t="s">
        <v>122</v>
      </c>
      <c r="D2437" s="201">
        <v>42577</v>
      </c>
      <c r="E2437" s="196" t="s">
        <v>195</v>
      </c>
      <c r="F2437" s="201">
        <v>44298</v>
      </c>
      <c r="G2437" s="196" t="s">
        <v>253</v>
      </c>
      <c r="H2437" s="198" t="s">
        <v>489</v>
      </c>
      <c r="I2437" s="196" t="s">
        <v>1166</v>
      </c>
      <c r="K2437" s="196" t="s">
        <v>1167</v>
      </c>
      <c r="L2437" s="200" t="s">
        <v>183</v>
      </c>
      <c r="M2437" s="198" t="s">
        <v>1168</v>
      </c>
      <c r="O2437" s="196" t="s">
        <v>271</v>
      </c>
      <c r="P2437" s="198" t="s">
        <v>166</v>
      </c>
      <c r="R2437" s="196" t="s">
        <v>39</v>
      </c>
      <c r="S2437" s="196" t="s">
        <v>45</v>
      </c>
      <c r="T2437" s="211">
        <v>0.01</v>
      </c>
      <c r="W2437" s="200" t="s">
        <v>93</v>
      </c>
      <c r="X2437" s="196" t="s">
        <v>186</v>
      </c>
      <c r="Z2437" s="198" t="s">
        <v>1169</v>
      </c>
      <c r="AA2437" s="196" t="s">
        <v>13190</v>
      </c>
      <c r="AC2437" s="200">
        <v>3</v>
      </c>
      <c r="AD2437" s="200" t="s">
        <v>8250</v>
      </c>
      <c r="AE2437" s="212">
        <v>5309.35</v>
      </c>
      <c r="AF2437" s="212">
        <v>410165.02</v>
      </c>
    </row>
    <row r="2438" spans="1:32" hidden="1" x14ac:dyDescent="0.25">
      <c r="A2438" s="209">
        <v>124493</v>
      </c>
      <c r="B2438" s="210">
        <v>3</v>
      </c>
      <c r="C2438" s="196" t="s">
        <v>85</v>
      </c>
      <c r="D2438" s="201">
        <v>42577</v>
      </c>
      <c r="E2438" s="196" t="s">
        <v>189</v>
      </c>
      <c r="F2438" s="201">
        <v>44620</v>
      </c>
      <c r="G2438" s="196" t="s">
        <v>241</v>
      </c>
      <c r="H2438" s="198" t="s">
        <v>450</v>
      </c>
      <c r="I2438" s="196" t="s">
        <v>1171</v>
      </c>
      <c r="K2438" s="196" t="s">
        <v>1172</v>
      </c>
      <c r="L2438" s="200" t="s">
        <v>183</v>
      </c>
      <c r="M2438" s="198" t="s">
        <v>1173</v>
      </c>
      <c r="O2438" s="196" t="s">
        <v>40</v>
      </c>
      <c r="P2438" s="198" t="s">
        <v>166</v>
      </c>
      <c r="R2438" s="196" t="s">
        <v>39</v>
      </c>
      <c r="S2438" s="196" t="s">
        <v>45</v>
      </c>
      <c r="T2438" s="211">
        <v>6.5000000000000002E-2</v>
      </c>
      <c r="U2438" s="201">
        <v>45100</v>
      </c>
      <c r="W2438" s="200" t="s">
        <v>93</v>
      </c>
      <c r="X2438" s="196" t="s">
        <v>186</v>
      </c>
      <c r="Z2438" s="198" t="s">
        <v>1174</v>
      </c>
      <c r="AA2438" s="196" t="s">
        <v>13191</v>
      </c>
      <c r="AC2438" s="200">
        <v>0</v>
      </c>
      <c r="AD2438" s="200" t="s">
        <v>8250</v>
      </c>
      <c r="AE2438" s="203" t="s">
        <v>505</v>
      </c>
      <c r="AF2438" s="212">
        <v>383000</v>
      </c>
    </row>
    <row r="2439" spans="1:32" hidden="1" x14ac:dyDescent="0.25">
      <c r="A2439" s="209">
        <v>124493</v>
      </c>
      <c r="B2439" s="210">
        <v>3</v>
      </c>
      <c r="C2439" s="196" t="s">
        <v>85</v>
      </c>
      <c r="D2439" s="201">
        <v>42577</v>
      </c>
      <c r="E2439" s="196" t="s">
        <v>189</v>
      </c>
      <c r="F2439" s="201">
        <v>44620</v>
      </c>
      <c r="G2439" s="196" t="s">
        <v>241</v>
      </c>
      <c r="H2439" s="198" t="s">
        <v>450</v>
      </c>
      <c r="I2439" s="196" t="s">
        <v>1171</v>
      </c>
      <c r="K2439" s="196" t="s">
        <v>1172</v>
      </c>
      <c r="L2439" s="200" t="s">
        <v>183</v>
      </c>
      <c r="M2439" s="198" t="s">
        <v>1173</v>
      </c>
      <c r="O2439" s="196" t="s">
        <v>40</v>
      </c>
      <c r="P2439" s="198" t="s">
        <v>166</v>
      </c>
      <c r="R2439" s="196" t="s">
        <v>39</v>
      </c>
      <c r="S2439" s="196" t="s">
        <v>45</v>
      </c>
      <c r="T2439" s="211">
        <v>6.5000000000000002E-2</v>
      </c>
      <c r="U2439" s="201">
        <v>45100</v>
      </c>
      <c r="W2439" s="200" t="s">
        <v>93</v>
      </c>
      <c r="X2439" s="196" t="s">
        <v>186</v>
      </c>
      <c r="Z2439" s="198" t="s">
        <v>1174</v>
      </c>
      <c r="AA2439" s="196" t="s">
        <v>13192</v>
      </c>
      <c r="AC2439" s="200">
        <v>1</v>
      </c>
      <c r="AD2439" s="200" t="s">
        <v>8250</v>
      </c>
      <c r="AE2439" s="203" t="s">
        <v>505</v>
      </c>
      <c r="AF2439" s="212">
        <v>498135</v>
      </c>
    </row>
    <row r="2440" spans="1:32" hidden="1" x14ac:dyDescent="0.25">
      <c r="A2440" s="209">
        <v>124493</v>
      </c>
      <c r="B2440" s="210">
        <v>3</v>
      </c>
      <c r="C2440" s="196" t="s">
        <v>85</v>
      </c>
      <c r="D2440" s="201">
        <v>42577</v>
      </c>
      <c r="E2440" s="196" t="s">
        <v>189</v>
      </c>
      <c r="F2440" s="201">
        <v>44620</v>
      </c>
      <c r="G2440" s="196" t="s">
        <v>241</v>
      </c>
      <c r="H2440" s="198" t="s">
        <v>450</v>
      </c>
      <c r="I2440" s="196" t="s">
        <v>1171</v>
      </c>
      <c r="K2440" s="196" t="s">
        <v>1172</v>
      </c>
      <c r="L2440" s="200" t="s">
        <v>183</v>
      </c>
      <c r="M2440" s="198" t="s">
        <v>1173</v>
      </c>
      <c r="O2440" s="196" t="s">
        <v>40</v>
      </c>
      <c r="P2440" s="198" t="s">
        <v>166</v>
      </c>
      <c r="R2440" s="196" t="s">
        <v>39</v>
      </c>
      <c r="S2440" s="196" t="s">
        <v>45</v>
      </c>
      <c r="T2440" s="211">
        <v>6.5000000000000002E-2</v>
      </c>
      <c r="U2440" s="201">
        <v>45100</v>
      </c>
      <c r="W2440" s="200" t="s">
        <v>93</v>
      </c>
      <c r="X2440" s="196" t="s">
        <v>186</v>
      </c>
      <c r="Z2440" s="198" t="s">
        <v>1174</v>
      </c>
      <c r="AA2440" s="196" t="s">
        <v>13193</v>
      </c>
      <c r="AC2440" s="200">
        <v>2</v>
      </c>
      <c r="AD2440" s="200" t="s">
        <v>8250</v>
      </c>
      <c r="AE2440" s="212">
        <v>199607.96</v>
      </c>
      <c r="AF2440" s="212">
        <v>199607.96</v>
      </c>
    </row>
    <row r="2441" spans="1:32" hidden="1" x14ac:dyDescent="0.25">
      <c r="A2441" s="209">
        <v>124494</v>
      </c>
      <c r="B2441" s="210">
        <v>1</v>
      </c>
      <c r="C2441" s="196" t="s">
        <v>114</v>
      </c>
      <c r="D2441" s="201">
        <v>42577</v>
      </c>
      <c r="E2441" s="196" t="s">
        <v>247</v>
      </c>
      <c r="F2441" s="201">
        <v>44704</v>
      </c>
      <c r="G2441" s="196" t="s">
        <v>228</v>
      </c>
      <c r="H2441" s="198" t="s">
        <v>1176</v>
      </c>
      <c r="I2441" s="196" t="s">
        <v>13194</v>
      </c>
      <c r="K2441" s="196" t="s">
        <v>13195</v>
      </c>
      <c r="L2441" s="200" t="s">
        <v>183</v>
      </c>
      <c r="M2441" s="198" t="s">
        <v>13196</v>
      </c>
      <c r="O2441" s="196" t="s">
        <v>271</v>
      </c>
      <c r="P2441" s="198" t="s">
        <v>166</v>
      </c>
      <c r="R2441" s="196" t="s">
        <v>39</v>
      </c>
      <c r="S2441" s="196" t="s">
        <v>45</v>
      </c>
      <c r="T2441" s="211">
        <v>0.01</v>
      </c>
      <c r="W2441" s="200" t="s">
        <v>93</v>
      </c>
      <c r="X2441" s="196" t="s">
        <v>186</v>
      </c>
      <c r="Z2441" s="198" t="s">
        <v>13197</v>
      </c>
      <c r="AA2441" s="196" t="s">
        <v>13198</v>
      </c>
      <c r="AC2441" s="200">
        <v>3</v>
      </c>
      <c r="AD2441" s="200" t="s">
        <v>8250</v>
      </c>
      <c r="AE2441" s="203" t="s">
        <v>505</v>
      </c>
      <c r="AF2441" s="212">
        <v>342775.37</v>
      </c>
    </row>
    <row r="2442" spans="1:32" ht="36" hidden="1" x14ac:dyDescent="0.25">
      <c r="A2442" s="209">
        <v>124496</v>
      </c>
      <c r="B2442" s="210">
        <v>3</v>
      </c>
      <c r="C2442" s="196" t="s">
        <v>85</v>
      </c>
      <c r="D2442" s="201">
        <v>42577</v>
      </c>
      <c r="E2442" s="196" t="s">
        <v>189</v>
      </c>
      <c r="F2442" s="201">
        <v>44622</v>
      </c>
      <c r="G2442" s="196" t="s">
        <v>241</v>
      </c>
      <c r="H2442" s="198" t="s">
        <v>450</v>
      </c>
      <c r="I2442" s="196" t="s">
        <v>786</v>
      </c>
      <c r="J2442" s="196" t="s">
        <v>101</v>
      </c>
      <c r="L2442" s="200" t="s">
        <v>101</v>
      </c>
      <c r="M2442" s="198" t="s">
        <v>3778</v>
      </c>
      <c r="N2442" s="198" t="s">
        <v>3779</v>
      </c>
      <c r="O2442" s="196" t="s">
        <v>553</v>
      </c>
      <c r="P2442" s="198" t="s">
        <v>1835</v>
      </c>
      <c r="R2442" s="196" t="s">
        <v>47</v>
      </c>
      <c r="S2442" s="196" t="s">
        <v>45</v>
      </c>
      <c r="T2442" s="211">
        <v>1.37</v>
      </c>
      <c r="U2442" s="201">
        <v>45268</v>
      </c>
      <c r="W2442" s="200" t="s">
        <v>93</v>
      </c>
      <c r="X2442" s="196" t="s">
        <v>13</v>
      </c>
      <c r="AA2442" s="196" t="s">
        <v>13199</v>
      </c>
      <c r="AC2442" s="200">
        <v>0</v>
      </c>
      <c r="AD2442" s="200" t="s">
        <v>8250</v>
      </c>
      <c r="AE2442" s="203" t="s">
        <v>505</v>
      </c>
      <c r="AF2442" s="212">
        <v>250000</v>
      </c>
    </row>
    <row r="2443" spans="1:32" ht="36" hidden="1" x14ac:dyDescent="0.25">
      <c r="A2443" s="209">
        <v>124496</v>
      </c>
      <c r="B2443" s="210">
        <v>3</v>
      </c>
      <c r="C2443" s="196" t="s">
        <v>85</v>
      </c>
      <c r="D2443" s="201">
        <v>42577</v>
      </c>
      <c r="E2443" s="196" t="s">
        <v>189</v>
      </c>
      <c r="F2443" s="201">
        <v>44622</v>
      </c>
      <c r="G2443" s="196" t="s">
        <v>241</v>
      </c>
      <c r="H2443" s="198" t="s">
        <v>450</v>
      </c>
      <c r="I2443" s="196" t="s">
        <v>786</v>
      </c>
      <c r="J2443" s="196" t="s">
        <v>101</v>
      </c>
      <c r="L2443" s="200" t="s">
        <v>101</v>
      </c>
      <c r="M2443" s="198" t="s">
        <v>3778</v>
      </c>
      <c r="N2443" s="198" t="s">
        <v>3779</v>
      </c>
      <c r="O2443" s="196" t="s">
        <v>553</v>
      </c>
      <c r="P2443" s="198" t="s">
        <v>1835</v>
      </c>
      <c r="R2443" s="196" t="s">
        <v>47</v>
      </c>
      <c r="S2443" s="196" t="s">
        <v>45</v>
      </c>
      <c r="T2443" s="211">
        <v>1.37</v>
      </c>
      <c r="U2443" s="201">
        <v>45268</v>
      </c>
      <c r="W2443" s="200" t="s">
        <v>93</v>
      </c>
      <c r="X2443" s="196" t="s">
        <v>13</v>
      </c>
      <c r="AA2443" s="196" t="s">
        <v>13200</v>
      </c>
      <c r="AB2443" s="196" t="s">
        <v>13201</v>
      </c>
      <c r="AC2443" s="200">
        <v>0</v>
      </c>
      <c r="AD2443" s="200" t="s">
        <v>8231</v>
      </c>
      <c r="AE2443" s="203" t="s">
        <v>505</v>
      </c>
      <c r="AF2443" s="212">
        <v>560000</v>
      </c>
    </row>
    <row r="2444" spans="1:32" ht="36" hidden="1" x14ac:dyDescent="0.25">
      <c r="A2444" s="209">
        <v>124496</v>
      </c>
      <c r="B2444" s="210">
        <v>3</v>
      </c>
      <c r="C2444" s="196" t="s">
        <v>85</v>
      </c>
      <c r="D2444" s="201">
        <v>42577</v>
      </c>
      <c r="E2444" s="196" t="s">
        <v>189</v>
      </c>
      <c r="F2444" s="201">
        <v>44622</v>
      </c>
      <c r="G2444" s="196" t="s">
        <v>241</v>
      </c>
      <c r="H2444" s="198" t="s">
        <v>450</v>
      </c>
      <c r="I2444" s="196" t="s">
        <v>786</v>
      </c>
      <c r="J2444" s="196" t="s">
        <v>101</v>
      </c>
      <c r="L2444" s="200" t="s">
        <v>101</v>
      </c>
      <c r="M2444" s="198" t="s">
        <v>3778</v>
      </c>
      <c r="N2444" s="198" t="s">
        <v>3779</v>
      </c>
      <c r="O2444" s="196" t="s">
        <v>553</v>
      </c>
      <c r="P2444" s="198" t="s">
        <v>1835</v>
      </c>
      <c r="R2444" s="196" t="s">
        <v>47</v>
      </c>
      <c r="S2444" s="196" t="s">
        <v>45</v>
      </c>
      <c r="T2444" s="211">
        <v>1.37</v>
      </c>
      <c r="U2444" s="201">
        <v>45268</v>
      </c>
      <c r="W2444" s="200" t="s">
        <v>93</v>
      </c>
      <c r="X2444" s="196" t="s">
        <v>13</v>
      </c>
      <c r="AA2444" s="196" t="s">
        <v>13202</v>
      </c>
      <c r="AB2444" s="196" t="s">
        <v>13201</v>
      </c>
      <c r="AC2444" s="200">
        <v>1</v>
      </c>
      <c r="AD2444" s="200" t="s">
        <v>8231</v>
      </c>
      <c r="AE2444" s="212">
        <v>200000</v>
      </c>
      <c r="AF2444" s="212">
        <v>200000</v>
      </c>
    </row>
    <row r="2445" spans="1:32" hidden="1" x14ac:dyDescent="0.25">
      <c r="A2445" s="209">
        <v>124498</v>
      </c>
      <c r="B2445" s="210">
        <v>1</v>
      </c>
      <c r="C2445" s="196" t="s">
        <v>85</v>
      </c>
      <c r="D2445" s="201">
        <v>42577</v>
      </c>
      <c r="E2445" s="196" t="s">
        <v>247</v>
      </c>
      <c r="F2445" s="201">
        <v>44718</v>
      </c>
      <c r="G2445" s="196" t="s">
        <v>253</v>
      </c>
      <c r="H2445" s="198" t="s">
        <v>1176</v>
      </c>
      <c r="I2445" s="196" t="s">
        <v>1177</v>
      </c>
      <c r="K2445" s="196" t="s">
        <v>1178</v>
      </c>
      <c r="L2445" s="200" t="s">
        <v>183</v>
      </c>
      <c r="M2445" s="198" t="s">
        <v>1179</v>
      </c>
      <c r="O2445" s="196" t="s">
        <v>40</v>
      </c>
      <c r="P2445" s="198" t="s">
        <v>166</v>
      </c>
      <c r="R2445" s="196" t="s">
        <v>39</v>
      </c>
      <c r="S2445" s="196" t="s">
        <v>45</v>
      </c>
      <c r="T2445" s="211">
        <v>0.01</v>
      </c>
      <c r="W2445" s="200" t="s">
        <v>93</v>
      </c>
      <c r="X2445" s="196" t="s">
        <v>186</v>
      </c>
      <c r="Z2445" s="198" t="s">
        <v>1180</v>
      </c>
      <c r="AA2445" s="196" t="s">
        <v>13203</v>
      </c>
      <c r="AC2445" s="200">
        <v>0</v>
      </c>
      <c r="AD2445" s="200" t="s">
        <v>8250</v>
      </c>
      <c r="AE2445" s="212">
        <v>20000</v>
      </c>
      <c r="AF2445" s="212">
        <v>20000</v>
      </c>
    </row>
    <row r="2446" spans="1:32" hidden="1" x14ac:dyDescent="0.25">
      <c r="A2446" s="209">
        <v>124500</v>
      </c>
      <c r="B2446" s="210">
        <v>4</v>
      </c>
      <c r="C2446" s="196" t="s">
        <v>114</v>
      </c>
      <c r="D2446" s="201">
        <v>42577</v>
      </c>
      <c r="E2446" s="196" t="s">
        <v>195</v>
      </c>
      <c r="F2446" s="201">
        <v>44358</v>
      </c>
      <c r="G2446" s="196" t="s">
        <v>228</v>
      </c>
      <c r="H2446" s="198" t="s">
        <v>489</v>
      </c>
      <c r="I2446" s="196" t="s">
        <v>13204</v>
      </c>
      <c r="K2446" s="196" t="s">
        <v>1341</v>
      </c>
      <c r="L2446" s="200" t="s">
        <v>183</v>
      </c>
      <c r="M2446" s="198" t="s">
        <v>13205</v>
      </c>
      <c r="O2446" s="196" t="s">
        <v>271</v>
      </c>
      <c r="P2446" s="198" t="s">
        <v>166</v>
      </c>
      <c r="R2446" s="196" t="s">
        <v>39</v>
      </c>
      <c r="S2446" s="196" t="s">
        <v>45</v>
      </c>
      <c r="T2446" s="211">
        <v>0.01</v>
      </c>
      <c r="W2446" s="200" t="s">
        <v>93</v>
      </c>
      <c r="X2446" s="196" t="s">
        <v>186</v>
      </c>
      <c r="Z2446" s="198" t="s">
        <v>13206</v>
      </c>
      <c r="AA2446" s="196" t="s">
        <v>13207</v>
      </c>
      <c r="AC2446" s="200">
        <v>3</v>
      </c>
      <c r="AD2446" s="200" t="s">
        <v>8250</v>
      </c>
      <c r="AE2446" s="212">
        <v>-15211.21</v>
      </c>
      <c r="AF2446" s="212">
        <v>201490.56</v>
      </c>
    </row>
    <row r="2447" spans="1:32" hidden="1" x14ac:dyDescent="0.25">
      <c r="A2447" s="209">
        <v>124501</v>
      </c>
      <c r="B2447" s="210">
        <v>1</v>
      </c>
      <c r="C2447" s="196" t="s">
        <v>85</v>
      </c>
      <c r="D2447" s="201">
        <v>42577</v>
      </c>
      <c r="E2447" s="196" t="s">
        <v>247</v>
      </c>
      <c r="F2447" s="201">
        <v>44655</v>
      </c>
      <c r="G2447" s="196" t="s">
        <v>228</v>
      </c>
      <c r="H2447" s="198" t="s">
        <v>1176</v>
      </c>
      <c r="I2447" s="196" t="s">
        <v>1181</v>
      </c>
      <c r="K2447" s="196" t="s">
        <v>1182</v>
      </c>
      <c r="L2447" s="200" t="s">
        <v>183</v>
      </c>
      <c r="M2447" s="198" t="s">
        <v>1183</v>
      </c>
      <c r="O2447" s="196" t="s">
        <v>40</v>
      </c>
      <c r="P2447" s="198" t="s">
        <v>166</v>
      </c>
      <c r="R2447" s="196" t="s">
        <v>39</v>
      </c>
      <c r="S2447" s="196" t="s">
        <v>45</v>
      </c>
      <c r="T2447" s="211">
        <v>0.01</v>
      </c>
      <c r="U2447" s="201">
        <v>44792</v>
      </c>
      <c r="W2447" s="200" t="s">
        <v>93</v>
      </c>
      <c r="X2447" s="196" t="s">
        <v>186</v>
      </c>
      <c r="Z2447" s="198" t="s">
        <v>1184</v>
      </c>
      <c r="AA2447" s="196" t="s">
        <v>13208</v>
      </c>
      <c r="AC2447" s="200">
        <v>0</v>
      </c>
      <c r="AD2447" s="200" t="s">
        <v>8250</v>
      </c>
      <c r="AE2447" s="212">
        <v>38852.25</v>
      </c>
      <c r="AF2447" s="212">
        <v>203472.19</v>
      </c>
    </row>
    <row r="2448" spans="1:32" hidden="1" x14ac:dyDescent="0.25">
      <c r="A2448" s="209">
        <v>124501</v>
      </c>
      <c r="B2448" s="210">
        <v>1</v>
      </c>
      <c r="C2448" s="196" t="s">
        <v>85</v>
      </c>
      <c r="D2448" s="201">
        <v>42577</v>
      </c>
      <c r="E2448" s="196" t="s">
        <v>247</v>
      </c>
      <c r="F2448" s="201">
        <v>44655</v>
      </c>
      <c r="G2448" s="196" t="s">
        <v>228</v>
      </c>
      <c r="H2448" s="198" t="s">
        <v>1176</v>
      </c>
      <c r="I2448" s="196" t="s">
        <v>1181</v>
      </c>
      <c r="K2448" s="196" t="s">
        <v>1182</v>
      </c>
      <c r="L2448" s="200" t="s">
        <v>183</v>
      </c>
      <c r="M2448" s="198" t="s">
        <v>1183</v>
      </c>
      <c r="O2448" s="196" t="s">
        <v>40</v>
      </c>
      <c r="P2448" s="198" t="s">
        <v>166</v>
      </c>
      <c r="R2448" s="196" t="s">
        <v>39</v>
      </c>
      <c r="S2448" s="196" t="s">
        <v>45</v>
      </c>
      <c r="T2448" s="211">
        <v>0.01</v>
      </c>
      <c r="U2448" s="201">
        <v>44792</v>
      </c>
      <c r="W2448" s="200" t="s">
        <v>93</v>
      </c>
      <c r="X2448" s="196" t="s">
        <v>186</v>
      </c>
      <c r="Z2448" s="198" t="s">
        <v>1184</v>
      </c>
      <c r="AA2448" s="196" t="s">
        <v>13209</v>
      </c>
      <c r="AC2448" s="200">
        <v>1</v>
      </c>
      <c r="AD2448" s="200" t="s">
        <v>8250</v>
      </c>
      <c r="AE2448" s="212">
        <v>6192.92</v>
      </c>
      <c r="AF2448" s="212">
        <v>35551.85</v>
      </c>
    </row>
    <row r="2449" spans="1:33" hidden="1" x14ac:dyDescent="0.25">
      <c r="A2449" s="209">
        <v>124501</v>
      </c>
      <c r="B2449" s="210">
        <v>1</v>
      </c>
      <c r="C2449" s="196" t="s">
        <v>85</v>
      </c>
      <c r="D2449" s="201">
        <v>42577</v>
      </c>
      <c r="E2449" s="196" t="s">
        <v>247</v>
      </c>
      <c r="F2449" s="201">
        <v>44655</v>
      </c>
      <c r="G2449" s="196" t="s">
        <v>228</v>
      </c>
      <c r="H2449" s="198" t="s">
        <v>1176</v>
      </c>
      <c r="I2449" s="196" t="s">
        <v>1181</v>
      </c>
      <c r="K2449" s="196" t="s">
        <v>1182</v>
      </c>
      <c r="L2449" s="200" t="s">
        <v>183</v>
      </c>
      <c r="M2449" s="198" t="s">
        <v>1183</v>
      </c>
      <c r="O2449" s="196" t="s">
        <v>40</v>
      </c>
      <c r="P2449" s="198" t="s">
        <v>166</v>
      </c>
      <c r="R2449" s="196" t="s">
        <v>39</v>
      </c>
      <c r="S2449" s="196" t="s">
        <v>45</v>
      </c>
      <c r="T2449" s="211">
        <v>0.01</v>
      </c>
      <c r="U2449" s="201">
        <v>44792</v>
      </c>
      <c r="W2449" s="200" t="s">
        <v>93</v>
      </c>
      <c r="X2449" s="196" t="s">
        <v>186</v>
      </c>
      <c r="Z2449" s="198" t="s">
        <v>1184</v>
      </c>
      <c r="AA2449" s="196" t="s">
        <v>13210</v>
      </c>
      <c r="AC2449" s="200">
        <v>2</v>
      </c>
      <c r="AD2449" s="200" t="s">
        <v>8250</v>
      </c>
      <c r="AE2449" s="203" t="s">
        <v>505</v>
      </c>
      <c r="AF2449" s="212">
        <v>15000</v>
      </c>
    </row>
    <row r="2450" spans="1:33" hidden="1" x14ac:dyDescent="0.25">
      <c r="A2450" s="209">
        <v>124506</v>
      </c>
      <c r="B2450" s="210">
        <v>3</v>
      </c>
      <c r="C2450" s="196" t="s">
        <v>85</v>
      </c>
      <c r="D2450" s="201">
        <v>42577</v>
      </c>
      <c r="E2450" s="196" t="s">
        <v>189</v>
      </c>
      <c r="F2450" s="201">
        <v>44439</v>
      </c>
      <c r="G2450" s="196" t="s">
        <v>241</v>
      </c>
      <c r="H2450" s="198" t="s">
        <v>1462</v>
      </c>
      <c r="I2450" s="196" t="s">
        <v>1463</v>
      </c>
      <c r="J2450" s="196" t="s">
        <v>101</v>
      </c>
      <c r="L2450" s="200" t="s">
        <v>101</v>
      </c>
      <c r="M2450" s="198" t="s">
        <v>1464</v>
      </c>
      <c r="O2450" s="196" t="s">
        <v>40</v>
      </c>
      <c r="P2450" s="198" t="s">
        <v>166</v>
      </c>
      <c r="R2450" s="196" t="s">
        <v>39</v>
      </c>
      <c r="S2450" s="196" t="s">
        <v>45</v>
      </c>
      <c r="T2450" s="211">
        <v>0.04</v>
      </c>
      <c r="U2450" s="201">
        <v>45205</v>
      </c>
      <c r="W2450" s="200" t="s">
        <v>93</v>
      </c>
      <c r="X2450" s="196" t="s">
        <v>103</v>
      </c>
      <c r="Z2450" s="198" t="s">
        <v>1465</v>
      </c>
      <c r="AA2450" s="196" t="s">
        <v>13211</v>
      </c>
      <c r="AB2450" s="196" t="s">
        <v>13212</v>
      </c>
      <c r="AC2450" s="200">
        <v>0</v>
      </c>
      <c r="AD2450" s="200" t="s">
        <v>8231</v>
      </c>
      <c r="AE2450" s="212">
        <v>90000</v>
      </c>
      <c r="AF2450" s="212">
        <v>140000</v>
      </c>
    </row>
    <row r="2451" spans="1:33" hidden="1" x14ac:dyDescent="0.25">
      <c r="A2451" s="209">
        <v>124506</v>
      </c>
      <c r="B2451" s="210">
        <v>3</v>
      </c>
      <c r="C2451" s="196" t="s">
        <v>85</v>
      </c>
      <c r="D2451" s="201">
        <v>42577</v>
      </c>
      <c r="E2451" s="196" t="s">
        <v>189</v>
      </c>
      <c r="F2451" s="201">
        <v>44439</v>
      </c>
      <c r="G2451" s="196" t="s">
        <v>241</v>
      </c>
      <c r="H2451" s="198" t="s">
        <v>1462</v>
      </c>
      <c r="I2451" s="196" t="s">
        <v>1463</v>
      </c>
      <c r="J2451" s="196" t="s">
        <v>101</v>
      </c>
      <c r="L2451" s="200" t="s">
        <v>101</v>
      </c>
      <c r="M2451" s="198" t="s">
        <v>1464</v>
      </c>
      <c r="O2451" s="196" t="s">
        <v>40</v>
      </c>
      <c r="P2451" s="198" t="s">
        <v>166</v>
      </c>
      <c r="R2451" s="196" t="s">
        <v>39</v>
      </c>
      <c r="S2451" s="196" t="s">
        <v>45</v>
      </c>
      <c r="T2451" s="211">
        <v>0.04</v>
      </c>
      <c r="U2451" s="201">
        <v>45205</v>
      </c>
      <c r="W2451" s="200" t="s">
        <v>93</v>
      </c>
      <c r="X2451" s="196" t="s">
        <v>103</v>
      </c>
      <c r="Z2451" s="198" t="s">
        <v>1465</v>
      </c>
      <c r="AA2451" s="196" t="s">
        <v>13213</v>
      </c>
      <c r="AB2451" s="196" t="s">
        <v>13212</v>
      </c>
      <c r="AC2451" s="200">
        <v>1</v>
      </c>
      <c r="AD2451" s="200" t="s">
        <v>8231</v>
      </c>
      <c r="AE2451" s="212">
        <v>80000</v>
      </c>
      <c r="AF2451" s="212">
        <v>80000</v>
      </c>
    </row>
    <row r="2452" spans="1:33" hidden="1" x14ac:dyDescent="0.25">
      <c r="A2452" s="209">
        <v>124507</v>
      </c>
      <c r="B2452" s="210">
        <v>1</v>
      </c>
      <c r="C2452" s="196" t="s">
        <v>122</v>
      </c>
      <c r="D2452" s="201">
        <v>42577</v>
      </c>
      <c r="E2452" s="196" t="s">
        <v>247</v>
      </c>
      <c r="F2452" s="201">
        <v>44621.8753125</v>
      </c>
      <c r="G2452" s="196" t="s">
        <v>108</v>
      </c>
      <c r="H2452" s="198" t="s">
        <v>1176</v>
      </c>
      <c r="I2452" s="196" t="s">
        <v>1186</v>
      </c>
      <c r="K2452" s="196" t="s">
        <v>1187</v>
      </c>
      <c r="L2452" s="200" t="s">
        <v>183</v>
      </c>
      <c r="M2452" s="198" t="s">
        <v>1188</v>
      </c>
      <c r="N2452" s="198" t="s">
        <v>310</v>
      </c>
      <c r="O2452" s="196" t="s">
        <v>40</v>
      </c>
      <c r="P2452" s="198" t="s">
        <v>166</v>
      </c>
      <c r="R2452" s="196" t="s">
        <v>39</v>
      </c>
      <c r="S2452" s="196" t="s">
        <v>45</v>
      </c>
      <c r="T2452" s="211">
        <v>2.1000000000000001E-2</v>
      </c>
      <c r="U2452" s="201">
        <v>44603</v>
      </c>
      <c r="W2452" s="200" t="s">
        <v>93</v>
      </c>
      <c r="X2452" s="196" t="s">
        <v>186</v>
      </c>
      <c r="Z2452" s="198" t="s">
        <v>1189</v>
      </c>
      <c r="AA2452" s="196" t="s">
        <v>13214</v>
      </c>
      <c r="AC2452" s="200">
        <v>0</v>
      </c>
      <c r="AD2452" s="200" t="s">
        <v>8250</v>
      </c>
      <c r="AE2452" s="212">
        <v>21610.78</v>
      </c>
      <c r="AF2452" s="212">
        <v>162331.66</v>
      </c>
      <c r="AG2452" s="198" t="s">
        <v>1190</v>
      </c>
    </row>
    <row r="2453" spans="1:33" hidden="1" x14ac:dyDescent="0.25">
      <c r="A2453" s="209">
        <v>124507</v>
      </c>
      <c r="B2453" s="210">
        <v>1</v>
      </c>
      <c r="C2453" s="196" t="s">
        <v>122</v>
      </c>
      <c r="D2453" s="201">
        <v>42577</v>
      </c>
      <c r="E2453" s="196" t="s">
        <v>247</v>
      </c>
      <c r="F2453" s="201">
        <v>44621.8753125</v>
      </c>
      <c r="G2453" s="196" t="s">
        <v>108</v>
      </c>
      <c r="H2453" s="198" t="s">
        <v>1176</v>
      </c>
      <c r="I2453" s="196" t="s">
        <v>1186</v>
      </c>
      <c r="K2453" s="196" t="s">
        <v>1187</v>
      </c>
      <c r="L2453" s="200" t="s">
        <v>183</v>
      </c>
      <c r="M2453" s="198" t="s">
        <v>1188</v>
      </c>
      <c r="N2453" s="198" t="s">
        <v>310</v>
      </c>
      <c r="O2453" s="196" t="s">
        <v>40</v>
      </c>
      <c r="P2453" s="198" t="s">
        <v>166</v>
      </c>
      <c r="R2453" s="196" t="s">
        <v>39</v>
      </c>
      <c r="S2453" s="196" t="s">
        <v>45</v>
      </c>
      <c r="T2453" s="211">
        <v>2.1000000000000001E-2</v>
      </c>
      <c r="U2453" s="201">
        <v>44603</v>
      </c>
      <c r="W2453" s="200" t="s">
        <v>93</v>
      </c>
      <c r="X2453" s="196" t="s">
        <v>186</v>
      </c>
      <c r="Z2453" s="198" t="s">
        <v>1189</v>
      </c>
      <c r="AA2453" s="196" t="s">
        <v>13215</v>
      </c>
      <c r="AC2453" s="200">
        <v>1</v>
      </c>
      <c r="AD2453" s="200" t="s">
        <v>8250</v>
      </c>
      <c r="AE2453" s="203" t="s">
        <v>505</v>
      </c>
      <c r="AF2453" s="212">
        <v>59613.77</v>
      </c>
      <c r="AG2453" s="198" t="s">
        <v>1190</v>
      </c>
    </row>
    <row r="2454" spans="1:33" hidden="1" x14ac:dyDescent="0.25">
      <c r="A2454" s="209">
        <v>124507</v>
      </c>
      <c r="B2454" s="210">
        <v>1</v>
      </c>
      <c r="C2454" s="196" t="s">
        <v>122</v>
      </c>
      <c r="D2454" s="201">
        <v>42577</v>
      </c>
      <c r="E2454" s="196" t="s">
        <v>247</v>
      </c>
      <c r="F2454" s="201">
        <v>44621.8753125</v>
      </c>
      <c r="G2454" s="196" t="s">
        <v>108</v>
      </c>
      <c r="H2454" s="198" t="s">
        <v>1176</v>
      </c>
      <c r="I2454" s="196" t="s">
        <v>1186</v>
      </c>
      <c r="K2454" s="196" t="s">
        <v>1187</v>
      </c>
      <c r="L2454" s="200" t="s">
        <v>183</v>
      </c>
      <c r="M2454" s="198" t="s">
        <v>1188</v>
      </c>
      <c r="N2454" s="198" t="s">
        <v>310</v>
      </c>
      <c r="O2454" s="196" t="s">
        <v>40</v>
      </c>
      <c r="P2454" s="198" t="s">
        <v>166</v>
      </c>
      <c r="R2454" s="196" t="s">
        <v>39</v>
      </c>
      <c r="S2454" s="196" t="s">
        <v>45</v>
      </c>
      <c r="T2454" s="211">
        <v>2.1000000000000001E-2</v>
      </c>
      <c r="U2454" s="201">
        <v>44603</v>
      </c>
      <c r="W2454" s="200" t="s">
        <v>93</v>
      </c>
      <c r="X2454" s="196" t="s">
        <v>186</v>
      </c>
      <c r="Z2454" s="198" t="s">
        <v>1189</v>
      </c>
      <c r="AA2454" s="196" t="s">
        <v>13216</v>
      </c>
      <c r="AC2454" s="200">
        <v>2</v>
      </c>
      <c r="AD2454" s="200" t="s">
        <v>8250</v>
      </c>
      <c r="AE2454" s="203" t="s">
        <v>505</v>
      </c>
      <c r="AF2454" s="212">
        <v>10343</v>
      </c>
      <c r="AG2454" s="198" t="s">
        <v>1190</v>
      </c>
    </row>
    <row r="2455" spans="1:33" hidden="1" x14ac:dyDescent="0.25">
      <c r="A2455" s="209">
        <v>124507</v>
      </c>
      <c r="B2455" s="210">
        <v>1</v>
      </c>
      <c r="C2455" s="196" t="s">
        <v>122</v>
      </c>
      <c r="D2455" s="201">
        <v>42577</v>
      </c>
      <c r="E2455" s="196" t="s">
        <v>247</v>
      </c>
      <c r="F2455" s="201">
        <v>44621.8753125</v>
      </c>
      <c r="G2455" s="196" t="s">
        <v>108</v>
      </c>
      <c r="H2455" s="198" t="s">
        <v>1176</v>
      </c>
      <c r="I2455" s="196" t="s">
        <v>1186</v>
      </c>
      <c r="K2455" s="196" t="s">
        <v>1187</v>
      </c>
      <c r="L2455" s="200" t="s">
        <v>183</v>
      </c>
      <c r="M2455" s="198" t="s">
        <v>1188</v>
      </c>
      <c r="N2455" s="198" t="s">
        <v>310</v>
      </c>
      <c r="O2455" s="196" t="s">
        <v>40</v>
      </c>
      <c r="P2455" s="198" t="s">
        <v>166</v>
      </c>
      <c r="R2455" s="196" t="s">
        <v>39</v>
      </c>
      <c r="S2455" s="196" t="s">
        <v>45</v>
      </c>
      <c r="T2455" s="211">
        <v>2.1000000000000001E-2</v>
      </c>
      <c r="U2455" s="201">
        <v>44603</v>
      </c>
      <c r="W2455" s="200" t="s">
        <v>93</v>
      </c>
      <c r="X2455" s="196" t="s">
        <v>186</v>
      </c>
      <c r="Z2455" s="198" t="s">
        <v>1189</v>
      </c>
      <c r="AA2455" s="196" t="s">
        <v>13217</v>
      </c>
      <c r="AC2455" s="200">
        <v>3</v>
      </c>
      <c r="AD2455" s="200" t="s">
        <v>8250</v>
      </c>
      <c r="AE2455" s="212">
        <v>1181038.43</v>
      </c>
      <c r="AF2455" s="212">
        <v>1181038.43</v>
      </c>
      <c r="AG2455" s="198" t="s">
        <v>1190</v>
      </c>
    </row>
    <row r="2456" spans="1:33" ht="36" hidden="1" x14ac:dyDescent="0.25">
      <c r="A2456" s="209">
        <v>124509</v>
      </c>
      <c r="B2456" s="210">
        <v>3</v>
      </c>
      <c r="C2456" s="196" t="s">
        <v>85</v>
      </c>
      <c r="D2456" s="201">
        <v>42577</v>
      </c>
      <c r="E2456" s="196" t="s">
        <v>189</v>
      </c>
      <c r="F2456" s="201">
        <v>44636</v>
      </c>
      <c r="G2456" s="196" t="s">
        <v>179</v>
      </c>
      <c r="H2456" s="198" t="s">
        <v>319</v>
      </c>
      <c r="I2456" s="196" t="s">
        <v>320</v>
      </c>
      <c r="J2456" s="196" t="s">
        <v>101</v>
      </c>
      <c r="L2456" s="200" t="s">
        <v>101</v>
      </c>
      <c r="M2456" s="198" t="s">
        <v>321</v>
      </c>
      <c r="N2456" s="198" t="s">
        <v>322</v>
      </c>
      <c r="O2456" s="196" t="s">
        <v>40</v>
      </c>
      <c r="P2456" s="198" t="s">
        <v>166</v>
      </c>
      <c r="R2456" s="196" t="s">
        <v>39</v>
      </c>
      <c r="S2456" s="196" t="s">
        <v>45</v>
      </c>
      <c r="T2456" s="211">
        <v>0.05</v>
      </c>
      <c r="U2456" s="201">
        <v>44792</v>
      </c>
      <c r="W2456" s="200" t="s">
        <v>93</v>
      </c>
      <c r="X2456" s="196" t="s">
        <v>103</v>
      </c>
      <c r="Z2456" s="198" t="s">
        <v>323</v>
      </c>
      <c r="AA2456" s="196" t="s">
        <v>13218</v>
      </c>
      <c r="AB2456" s="196" t="s">
        <v>13219</v>
      </c>
      <c r="AC2456" s="200">
        <v>0</v>
      </c>
      <c r="AD2456" s="200" t="s">
        <v>8231</v>
      </c>
      <c r="AE2456" s="203" t="s">
        <v>505</v>
      </c>
      <c r="AF2456" s="212">
        <v>200000</v>
      </c>
    </row>
    <row r="2457" spans="1:33" ht="36" hidden="1" x14ac:dyDescent="0.25">
      <c r="A2457" s="209">
        <v>124509</v>
      </c>
      <c r="B2457" s="210">
        <v>3</v>
      </c>
      <c r="C2457" s="196" t="s">
        <v>85</v>
      </c>
      <c r="D2457" s="201">
        <v>42577</v>
      </c>
      <c r="E2457" s="196" t="s">
        <v>189</v>
      </c>
      <c r="F2457" s="201">
        <v>44636</v>
      </c>
      <c r="G2457" s="196" t="s">
        <v>179</v>
      </c>
      <c r="H2457" s="198" t="s">
        <v>319</v>
      </c>
      <c r="I2457" s="196" t="s">
        <v>320</v>
      </c>
      <c r="J2457" s="196" t="s">
        <v>101</v>
      </c>
      <c r="L2457" s="200" t="s">
        <v>101</v>
      </c>
      <c r="M2457" s="198" t="s">
        <v>321</v>
      </c>
      <c r="N2457" s="198" t="s">
        <v>322</v>
      </c>
      <c r="O2457" s="196" t="s">
        <v>40</v>
      </c>
      <c r="P2457" s="198" t="s">
        <v>166</v>
      </c>
      <c r="R2457" s="196" t="s">
        <v>39</v>
      </c>
      <c r="S2457" s="196" t="s">
        <v>45</v>
      </c>
      <c r="T2457" s="211">
        <v>0.05</v>
      </c>
      <c r="U2457" s="201">
        <v>44792</v>
      </c>
      <c r="W2457" s="200" t="s">
        <v>93</v>
      </c>
      <c r="X2457" s="196" t="s">
        <v>103</v>
      </c>
      <c r="Z2457" s="198" t="s">
        <v>323</v>
      </c>
      <c r="AA2457" s="196" t="s">
        <v>13220</v>
      </c>
      <c r="AB2457" s="196" t="s">
        <v>13219</v>
      </c>
      <c r="AC2457" s="200">
        <v>1</v>
      </c>
      <c r="AD2457" s="200" t="s">
        <v>8231</v>
      </c>
      <c r="AE2457" s="203" t="s">
        <v>505</v>
      </c>
      <c r="AF2457" s="212">
        <v>125000</v>
      </c>
    </row>
    <row r="2458" spans="1:33" ht="36" hidden="1" x14ac:dyDescent="0.25">
      <c r="A2458" s="209">
        <v>124509</v>
      </c>
      <c r="B2458" s="210">
        <v>3</v>
      </c>
      <c r="C2458" s="196" t="s">
        <v>85</v>
      </c>
      <c r="D2458" s="201">
        <v>42577</v>
      </c>
      <c r="E2458" s="196" t="s">
        <v>189</v>
      </c>
      <c r="F2458" s="201">
        <v>44636</v>
      </c>
      <c r="G2458" s="196" t="s">
        <v>179</v>
      </c>
      <c r="H2458" s="198" t="s">
        <v>319</v>
      </c>
      <c r="I2458" s="196" t="s">
        <v>320</v>
      </c>
      <c r="J2458" s="196" t="s">
        <v>101</v>
      </c>
      <c r="L2458" s="200" t="s">
        <v>101</v>
      </c>
      <c r="M2458" s="198" t="s">
        <v>321</v>
      </c>
      <c r="N2458" s="198" t="s">
        <v>322</v>
      </c>
      <c r="O2458" s="196" t="s">
        <v>40</v>
      </c>
      <c r="P2458" s="198" t="s">
        <v>166</v>
      </c>
      <c r="R2458" s="196" t="s">
        <v>39</v>
      </c>
      <c r="S2458" s="196" t="s">
        <v>45</v>
      </c>
      <c r="T2458" s="211">
        <v>0.05</v>
      </c>
      <c r="U2458" s="201">
        <v>44792</v>
      </c>
      <c r="W2458" s="200" t="s">
        <v>93</v>
      </c>
      <c r="X2458" s="196" t="s">
        <v>103</v>
      </c>
      <c r="Z2458" s="198" t="s">
        <v>323</v>
      </c>
      <c r="AA2458" s="196" t="s">
        <v>13221</v>
      </c>
      <c r="AB2458" s="196" t="s">
        <v>13219</v>
      </c>
      <c r="AC2458" s="200">
        <v>2</v>
      </c>
      <c r="AD2458" s="200" t="s">
        <v>8231</v>
      </c>
      <c r="AE2458" s="203" t="s">
        <v>505</v>
      </c>
      <c r="AF2458" s="212">
        <v>210953</v>
      </c>
    </row>
    <row r="2459" spans="1:33" ht="36" hidden="1" x14ac:dyDescent="0.25">
      <c r="A2459" s="209">
        <v>124509</v>
      </c>
      <c r="B2459" s="210">
        <v>3</v>
      </c>
      <c r="C2459" s="196" t="s">
        <v>85</v>
      </c>
      <c r="D2459" s="201">
        <v>42577</v>
      </c>
      <c r="E2459" s="196" t="s">
        <v>189</v>
      </c>
      <c r="F2459" s="201">
        <v>44636</v>
      </c>
      <c r="G2459" s="196" t="s">
        <v>179</v>
      </c>
      <c r="H2459" s="198" t="s">
        <v>319</v>
      </c>
      <c r="I2459" s="196" t="s">
        <v>320</v>
      </c>
      <c r="J2459" s="196" t="s">
        <v>101</v>
      </c>
      <c r="L2459" s="200" t="s">
        <v>101</v>
      </c>
      <c r="M2459" s="198" t="s">
        <v>321</v>
      </c>
      <c r="N2459" s="198" t="s">
        <v>322</v>
      </c>
      <c r="O2459" s="196" t="s">
        <v>40</v>
      </c>
      <c r="P2459" s="198" t="s">
        <v>166</v>
      </c>
      <c r="R2459" s="196" t="s">
        <v>39</v>
      </c>
      <c r="S2459" s="196" t="s">
        <v>45</v>
      </c>
      <c r="T2459" s="211">
        <v>0.05</v>
      </c>
      <c r="U2459" s="201">
        <v>44792</v>
      </c>
      <c r="W2459" s="200" t="s">
        <v>93</v>
      </c>
      <c r="X2459" s="196" t="s">
        <v>103</v>
      </c>
      <c r="Z2459" s="198" t="s">
        <v>323</v>
      </c>
      <c r="AA2459" s="196" t="s">
        <v>13222</v>
      </c>
      <c r="AB2459" s="196" t="s">
        <v>13219</v>
      </c>
      <c r="AC2459" s="200">
        <v>3</v>
      </c>
      <c r="AD2459" s="200" t="s">
        <v>8231</v>
      </c>
      <c r="AE2459" s="212">
        <v>3604313</v>
      </c>
      <c r="AF2459" s="212">
        <v>3604313</v>
      </c>
    </row>
    <row r="2460" spans="1:33" hidden="1" x14ac:dyDescent="0.25">
      <c r="A2460" s="209">
        <v>124513</v>
      </c>
      <c r="B2460" s="210">
        <v>1</v>
      </c>
      <c r="C2460" s="196" t="s">
        <v>85</v>
      </c>
      <c r="D2460" s="201">
        <v>42577</v>
      </c>
      <c r="E2460" s="196" t="s">
        <v>247</v>
      </c>
      <c r="F2460" s="201">
        <v>44594</v>
      </c>
      <c r="G2460" s="196" t="s">
        <v>666</v>
      </c>
      <c r="H2460" s="198" t="s">
        <v>1176</v>
      </c>
      <c r="I2460" s="196" t="s">
        <v>1467</v>
      </c>
      <c r="J2460" s="196" t="s">
        <v>101</v>
      </c>
      <c r="L2460" s="200" t="s">
        <v>101</v>
      </c>
      <c r="M2460" s="198" t="s">
        <v>1468</v>
      </c>
      <c r="O2460" s="196" t="s">
        <v>40</v>
      </c>
      <c r="P2460" s="198" t="s">
        <v>166</v>
      </c>
      <c r="R2460" s="196" t="s">
        <v>39</v>
      </c>
      <c r="S2460" s="196" t="s">
        <v>45</v>
      </c>
      <c r="T2460" s="211">
        <v>0.01</v>
      </c>
      <c r="U2460" s="201">
        <v>44792</v>
      </c>
      <c r="W2460" s="200" t="s">
        <v>93</v>
      </c>
      <c r="X2460" s="196" t="s">
        <v>103</v>
      </c>
      <c r="Z2460" s="198" t="s">
        <v>1469</v>
      </c>
      <c r="AA2460" s="196" t="s">
        <v>13223</v>
      </c>
      <c r="AC2460" s="200">
        <v>0</v>
      </c>
      <c r="AD2460" s="200" t="s">
        <v>8250</v>
      </c>
      <c r="AE2460" s="212">
        <v>55150</v>
      </c>
      <c r="AF2460" s="212">
        <v>126750</v>
      </c>
    </row>
    <row r="2461" spans="1:33" hidden="1" x14ac:dyDescent="0.25">
      <c r="A2461" s="209">
        <v>124513</v>
      </c>
      <c r="B2461" s="210">
        <v>1</v>
      </c>
      <c r="C2461" s="196" t="s">
        <v>85</v>
      </c>
      <c r="D2461" s="201">
        <v>42577</v>
      </c>
      <c r="E2461" s="196" t="s">
        <v>247</v>
      </c>
      <c r="F2461" s="201">
        <v>44594</v>
      </c>
      <c r="G2461" s="196" t="s">
        <v>666</v>
      </c>
      <c r="H2461" s="198" t="s">
        <v>1176</v>
      </c>
      <c r="I2461" s="196" t="s">
        <v>1467</v>
      </c>
      <c r="J2461" s="196" t="s">
        <v>101</v>
      </c>
      <c r="L2461" s="200" t="s">
        <v>101</v>
      </c>
      <c r="M2461" s="198" t="s">
        <v>1468</v>
      </c>
      <c r="O2461" s="196" t="s">
        <v>40</v>
      </c>
      <c r="P2461" s="198" t="s">
        <v>166</v>
      </c>
      <c r="R2461" s="196" t="s">
        <v>39</v>
      </c>
      <c r="S2461" s="196" t="s">
        <v>45</v>
      </c>
      <c r="T2461" s="211">
        <v>0.01</v>
      </c>
      <c r="U2461" s="201">
        <v>44792</v>
      </c>
      <c r="W2461" s="200" t="s">
        <v>93</v>
      </c>
      <c r="X2461" s="196" t="s">
        <v>103</v>
      </c>
      <c r="Z2461" s="198" t="s">
        <v>1469</v>
      </c>
      <c r="AA2461" s="196" t="s">
        <v>13224</v>
      </c>
      <c r="AB2461" s="196" t="s">
        <v>13225</v>
      </c>
      <c r="AC2461" s="200">
        <v>0</v>
      </c>
      <c r="AD2461" s="200" t="s">
        <v>8231</v>
      </c>
      <c r="AE2461" s="203" t="s">
        <v>505</v>
      </c>
      <c r="AF2461" s="212">
        <v>50000</v>
      </c>
    </row>
    <row r="2462" spans="1:33" hidden="1" x14ac:dyDescent="0.25">
      <c r="A2462" s="209">
        <v>124513</v>
      </c>
      <c r="B2462" s="210">
        <v>1</v>
      </c>
      <c r="C2462" s="196" t="s">
        <v>85</v>
      </c>
      <c r="D2462" s="201">
        <v>42577</v>
      </c>
      <c r="E2462" s="196" t="s">
        <v>247</v>
      </c>
      <c r="F2462" s="201">
        <v>44594</v>
      </c>
      <c r="G2462" s="196" t="s">
        <v>666</v>
      </c>
      <c r="H2462" s="198" t="s">
        <v>1176</v>
      </c>
      <c r="I2462" s="196" t="s">
        <v>1467</v>
      </c>
      <c r="J2462" s="196" t="s">
        <v>101</v>
      </c>
      <c r="L2462" s="200" t="s">
        <v>101</v>
      </c>
      <c r="M2462" s="198" t="s">
        <v>1468</v>
      </c>
      <c r="O2462" s="196" t="s">
        <v>40</v>
      </c>
      <c r="P2462" s="198" t="s">
        <v>166</v>
      </c>
      <c r="R2462" s="196" t="s">
        <v>39</v>
      </c>
      <c r="S2462" s="196" t="s">
        <v>45</v>
      </c>
      <c r="T2462" s="211">
        <v>0.01</v>
      </c>
      <c r="U2462" s="201">
        <v>44792</v>
      </c>
      <c r="W2462" s="200" t="s">
        <v>93</v>
      </c>
      <c r="X2462" s="196" t="s">
        <v>103</v>
      </c>
      <c r="Z2462" s="198" t="s">
        <v>1469</v>
      </c>
      <c r="AA2462" s="196" t="s">
        <v>13226</v>
      </c>
      <c r="AB2462" s="196" t="s">
        <v>13225</v>
      </c>
      <c r="AC2462" s="200">
        <v>1</v>
      </c>
      <c r="AD2462" s="200" t="s">
        <v>8231</v>
      </c>
      <c r="AE2462" s="203" t="s">
        <v>505</v>
      </c>
      <c r="AF2462" s="212">
        <v>50000</v>
      </c>
    </row>
    <row r="2463" spans="1:33" hidden="1" x14ac:dyDescent="0.25">
      <c r="A2463" s="209">
        <v>124513</v>
      </c>
      <c r="B2463" s="210">
        <v>1</v>
      </c>
      <c r="C2463" s="196" t="s">
        <v>85</v>
      </c>
      <c r="D2463" s="201">
        <v>42577</v>
      </c>
      <c r="E2463" s="196" t="s">
        <v>247</v>
      </c>
      <c r="F2463" s="201">
        <v>44594</v>
      </c>
      <c r="G2463" s="196" t="s">
        <v>666</v>
      </c>
      <c r="H2463" s="198" t="s">
        <v>1176</v>
      </c>
      <c r="I2463" s="196" t="s">
        <v>1467</v>
      </c>
      <c r="J2463" s="196" t="s">
        <v>101</v>
      </c>
      <c r="L2463" s="200" t="s">
        <v>101</v>
      </c>
      <c r="M2463" s="198" t="s">
        <v>1468</v>
      </c>
      <c r="O2463" s="196" t="s">
        <v>40</v>
      </c>
      <c r="P2463" s="198" t="s">
        <v>166</v>
      </c>
      <c r="R2463" s="196" t="s">
        <v>39</v>
      </c>
      <c r="S2463" s="196" t="s">
        <v>45</v>
      </c>
      <c r="T2463" s="211">
        <v>0.01</v>
      </c>
      <c r="U2463" s="201">
        <v>44792</v>
      </c>
      <c r="W2463" s="200" t="s">
        <v>93</v>
      </c>
      <c r="X2463" s="196" t="s">
        <v>103</v>
      </c>
      <c r="Z2463" s="198" t="s">
        <v>1469</v>
      </c>
      <c r="AA2463" s="196" t="s">
        <v>13227</v>
      </c>
      <c r="AB2463" s="196" t="s">
        <v>13225</v>
      </c>
      <c r="AC2463" s="200">
        <v>2</v>
      </c>
      <c r="AD2463" s="200" t="s">
        <v>8231</v>
      </c>
      <c r="AE2463" s="203" t="s">
        <v>505</v>
      </c>
      <c r="AF2463" s="212">
        <v>67000</v>
      </c>
    </row>
    <row r="2464" spans="1:33" hidden="1" x14ac:dyDescent="0.25">
      <c r="A2464" s="209">
        <v>124514</v>
      </c>
      <c r="B2464" s="210">
        <v>1</v>
      </c>
      <c r="C2464" s="196" t="s">
        <v>85</v>
      </c>
      <c r="D2464" s="201">
        <v>42577</v>
      </c>
      <c r="E2464" s="196" t="s">
        <v>247</v>
      </c>
      <c r="F2464" s="201">
        <v>44001</v>
      </c>
      <c r="G2464" s="196" t="s">
        <v>179</v>
      </c>
      <c r="H2464" s="198" t="s">
        <v>1176</v>
      </c>
      <c r="I2464" s="196" t="s">
        <v>1467</v>
      </c>
      <c r="J2464" s="196" t="s">
        <v>101</v>
      </c>
      <c r="L2464" s="200" t="s">
        <v>101</v>
      </c>
      <c r="M2464" s="198" t="s">
        <v>13228</v>
      </c>
      <c r="N2464" s="198" t="s">
        <v>166</v>
      </c>
      <c r="O2464" s="196" t="s">
        <v>40</v>
      </c>
      <c r="P2464" s="198" t="s">
        <v>166</v>
      </c>
      <c r="R2464" s="196" t="s">
        <v>39</v>
      </c>
      <c r="S2464" s="196" t="s">
        <v>45</v>
      </c>
      <c r="T2464" s="211">
        <v>0.01</v>
      </c>
      <c r="U2464" s="201">
        <v>44792</v>
      </c>
      <c r="W2464" s="200" t="s">
        <v>93</v>
      </c>
      <c r="X2464" s="196" t="s">
        <v>103</v>
      </c>
      <c r="Z2464" s="198" t="s">
        <v>13229</v>
      </c>
      <c r="AA2464" s="196" t="s">
        <v>13230</v>
      </c>
      <c r="AB2464" s="196" t="s">
        <v>13231</v>
      </c>
      <c r="AC2464" s="200">
        <v>0</v>
      </c>
      <c r="AD2464" s="200" t="s">
        <v>8231</v>
      </c>
      <c r="AE2464" s="203" t="s">
        <v>505</v>
      </c>
      <c r="AF2464" s="212">
        <v>116000</v>
      </c>
    </row>
    <row r="2465" spans="1:32" hidden="1" x14ac:dyDescent="0.25">
      <c r="A2465" s="209">
        <v>124514</v>
      </c>
      <c r="B2465" s="210">
        <v>1</v>
      </c>
      <c r="C2465" s="196" t="s">
        <v>85</v>
      </c>
      <c r="D2465" s="201">
        <v>42577</v>
      </c>
      <c r="E2465" s="196" t="s">
        <v>247</v>
      </c>
      <c r="F2465" s="201">
        <v>44001</v>
      </c>
      <c r="G2465" s="196" t="s">
        <v>179</v>
      </c>
      <c r="H2465" s="198" t="s">
        <v>1176</v>
      </c>
      <c r="I2465" s="196" t="s">
        <v>1467</v>
      </c>
      <c r="J2465" s="196" t="s">
        <v>101</v>
      </c>
      <c r="L2465" s="200" t="s">
        <v>101</v>
      </c>
      <c r="M2465" s="198" t="s">
        <v>13228</v>
      </c>
      <c r="N2465" s="198" t="s">
        <v>166</v>
      </c>
      <c r="O2465" s="196" t="s">
        <v>40</v>
      </c>
      <c r="P2465" s="198" t="s">
        <v>166</v>
      </c>
      <c r="R2465" s="196" t="s">
        <v>39</v>
      </c>
      <c r="S2465" s="196" t="s">
        <v>45</v>
      </c>
      <c r="T2465" s="211">
        <v>0.01</v>
      </c>
      <c r="U2465" s="201">
        <v>44792</v>
      </c>
      <c r="W2465" s="200" t="s">
        <v>93</v>
      </c>
      <c r="X2465" s="196" t="s">
        <v>103</v>
      </c>
      <c r="Z2465" s="198" t="s">
        <v>13229</v>
      </c>
      <c r="AA2465" s="196" t="s">
        <v>13232</v>
      </c>
      <c r="AB2465" s="196" t="s">
        <v>13231</v>
      </c>
      <c r="AC2465" s="200">
        <v>1</v>
      </c>
      <c r="AD2465" s="200" t="s">
        <v>8231</v>
      </c>
      <c r="AE2465" s="203" t="s">
        <v>505</v>
      </c>
      <c r="AF2465" s="212">
        <v>50000</v>
      </c>
    </row>
    <row r="2466" spans="1:32" hidden="1" x14ac:dyDescent="0.25">
      <c r="A2466" s="209">
        <v>124514</v>
      </c>
      <c r="B2466" s="210">
        <v>1</v>
      </c>
      <c r="C2466" s="196" t="s">
        <v>85</v>
      </c>
      <c r="D2466" s="201">
        <v>42577</v>
      </c>
      <c r="E2466" s="196" t="s">
        <v>247</v>
      </c>
      <c r="F2466" s="201">
        <v>44001</v>
      </c>
      <c r="G2466" s="196" t="s">
        <v>179</v>
      </c>
      <c r="H2466" s="198" t="s">
        <v>1176</v>
      </c>
      <c r="I2466" s="196" t="s">
        <v>1467</v>
      </c>
      <c r="J2466" s="196" t="s">
        <v>101</v>
      </c>
      <c r="L2466" s="200" t="s">
        <v>101</v>
      </c>
      <c r="M2466" s="198" t="s">
        <v>13228</v>
      </c>
      <c r="N2466" s="198" t="s">
        <v>166</v>
      </c>
      <c r="O2466" s="196" t="s">
        <v>40</v>
      </c>
      <c r="P2466" s="198" t="s">
        <v>166</v>
      </c>
      <c r="R2466" s="196" t="s">
        <v>39</v>
      </c>
      <c r="S2466" s="196" t="s">
        <v>45</v>
      </c>
      <c r="T2466" s="211">
        <v>0.01</v>
      </c>
      <c r="U2466" s="201">
        <v>44792</v>
      </c>
      <c r="W2466" s="200" t="s">
        <v>93</v>
      </c>
      <c r="X2466" s="196" t="s">
        <v>103</v>
      </c>
      <c r="Z2466" s="198" t="s">
        <v>13229</v>
      </c>
      <c r="AA2466" s="196" t="s">
        <v>13233</v>
      </c>
      <c r="AB2466" s="196" t="s">
        <v>13231</v>
      </c>
      <c r="AC2466" s="200">
        <v>2</v>
      </c>
      <c r="AD2466" s="200" t="s">
        <v>8231</v>
      </c>
      <c r="AE2466" s="203" t="s">
        <v>505</v>
      </c>
      <c r="AF2466" s="212">
        <v>213000</v>
      </c>
    </row>
    <row r="2467" spans="1:32" hidden="1" x14ac:dyDescent="0.25">
      <c r="A2467" s="209">
        <v>124515</v>
      </c>
      <c r="B2467" s="210">
        <v>1</v>
      </c>
      <c r="C2467" s="196" t="s">
        <v>85</v>
      </c>
      <c r="D2467" s="201">
        <v>42577</v>
      </c>
      <c r="E2467" s="196" t="s">
        <v>247</v>
      </c>
      <c r="F2467" s="201">
        <v>44291</v>
      </c>
      <c r="G2467" s="196" t="s">
        <v>343</v>
      </c>
      <c r="H2467" s="198" t="s">
        <v>1176</v>
      </c>
      <c r="I2467" s="196" t="s">
        <v>4487</v>
      </c>
      <c r="J2467" s="196" t="s">
        <v>101</v>
      </c>
      <c r="L2467" s="200" t="s">
        <v>101</v>
      </c>
      <c r="M2467" s="198" t="s">
        <v>13234</v>
      </c>
      <c r="O2467" s="196" t="s">
        <v>40</v>
      </c>
      <c r="P2467" s="198" t="s">
        <v>166</v>
      </c>
      <c r="R2467" s="196" t="s">
        <v>39</v>
      </c>
      <c r="S2467" s="196" t="s">
        <v>45</v>
      </c>
      <c r="T2467" s="211">
        <v>7.0000000000000007E-2</v>
      </c>
      <c r="U2467" s="201">
        <v>45925</v>
      </c>
      <c r="W2467" s="200" t="s">
        <v>93</v>
      </c>
      <c r="X2467" s="196" t="s">
        <v>103</v>
      </c>
      <c r="Z2467" s="198" t="s">
        <v>13235</v>
      </c>
      <c r="AA2467" s="196" t="s">
        <v>13236</v>
      </c>
      <c r="AC2467" s="200">
        <v>0</v>
      </c>
      <c r="AD2467" s="200" t="s">
        <v>8250</v>
      </c>
      <c r="AE2467" s="203" t="s">
        <v>505</v>
      </c>
      <c r="AF2467" s="212">
        <v>20000</v>
      </c>
    </row>
    <row r="2468" spans="1:32" hidden="1" x14ac:dyDescent="0.25">
      <c r="A2468" s="209">
        <v>124516.02</v>
      </c>
      <c r="B2468" s="210">
        <v>1</v>
      </c>
      <c r="C2468" s="196" t="s">
        <v>85</v>
      </c>
      <c r="D2468" s="201">
        <v>43175</v>
      </c>
      <c r="E2468" s="196" t="s">
        <v>143</v>
      </c>
      <c r="F2468" s="201">
        <v>43835</v>
      </c>
      <c r="G2468" s="196" t="s">
        <v>189</v>
      </c>
      <c r="H2468" s="198" t="s">
        <v>1176</v>
      </c>
      <c r="I2468" s="196" t="s">
        <v>2791</v>
      </c>
      <c r="J2468" s="196" t="s">
        <v>101</v>
      </c>
      <c r="L2468" s="200" t="s">
        <v>101</v>
      </c>
      <c r="M2468" s="198" t="s">
        <v>13237</v>
      </c>
      <c r="O2468" s="196" t="s">
        <v>553</v>
      </c>
      <c r="P2468" s="198" t="s">
        <v>1783</v>
      </c>
      <c r="R2468" s="196" t="s">
        <v>47</v>
      </c>
      <c r="S2468" s="196" t="s">
        <v>45</v>
      </c>
      <c r="T2468" s="211">
        <v>3.26</v>
      </c>
      <c r="U2468" s="201">
        <v>45632</v>
      </c>
      <c r="W2468" s="200" t="s">
        <v>93</v>
      </c>
      <c r="X2468" s="196" t="s">
        <v>103</v>
      </c>
      <c r="AA2468" s="196" t="s">
        <v>13238</v>
      </c>
      <c r="AC2468" s="200">
        <v>0</v>
      </c>
      <c r="AD2468" s="200" t="s">
        <v>8250</v>
      </c>
      <c r="AE2468" s="203" t="s">
        <v>505</v>
      </c>
      <c r="AF2468" s="212">
        <v>100000</v>
      </c>
    </row>
    <row r="2469" spans="1:32" hidden="1" x14ac:dyDescent="0.25">
      <c r="A2469" s="209">
        <v>124516.03</v>
      </c>
      <c r="B2469" s="210">
        <v>1</v>
      </c>
      <c r="C2469" s="196" t="s">
        <v>85</v>
      </c>
      <c r="D2469" s="201">
        <v>43175</v>
      </c>
      <c r="E2469" s="196" t="s">
        <v>143</v>
      </c>
      <c r="F2469" s="201">
        <v>44693</v>
      </c>
      <c r="G2469" s="196" t="s">
        <v>152</v>
      </c>
      <c r="H2469" s="198" t="s">
        <v>13239</v>
      </c>
      <c r="I2469" s="196" t="s">
        <v>2791</v>
      </c>
      <c r="J2469" s="196" t="s">
        <v>101</v>
      </c>
      <c r="L2469" s="200" t="s">
        <v>101</v>
      </c>
      <c r="M2469" s="198" t="s">
        <v>13240</v>
      </c>
      <c r="N2469" s="198" t="s">
        <v>1783</v>
      </c>
      <c r="O2469" s="196" t="s">
        <v>553</v>
      </c>
      <c r="P2469" s="198" t="s">
        <v>1783</v>
      </c>
      <c r="R2469" s="196" t="s">
        <v>47</v>
      </c>
      <c r="S2469" s="196" t="s">
        <v>45</v>
      </c>
      <c r="T2469" s="211">
        <v>4.7</v>
      </c>
      <c r="U2469" s="201">
        <v>45632</v>
      </c>
      <c r="W2469" s="200" t="s">
        <v>93</v>
      </c>
      <c r="X2469" s="196" t="s">
        <v>103</v>
      </c>
      <c r="AA2469" s="196" t="s">
        <v>13241</v>
      </c>
      <c r="AC2469" s="200">
        <v>0</v>
      </c>
      <c r="AD2469" s="200" t="s">
        <v>8250</v>
      </c>
      <c r="AE2469" s="203" t="s">
        <v>505</v>
      </c>
      <c r="AF2469" s="212">
        <v>250000</v>
      </c>
    </row>
    <row r="2470" spans="1:32" hidden="1" x14ac:dyDescent="0.25">
      <c r="A2470" s="209">
        <v>124518</v>
      </c>
      <c r="B2470" s="210">
        <v>1</v>
      </c>
      <c r="C2470" s="196" t="s">
        <v>85</v>
      </c>
      <c r="D2470" s="201">
        <v>42577</v>
      </c>
      <c r="E2470" s="196" t="s">
        <v>247</v>
      </c>
      <c r="F2470" s="201">
        <v>44312</v>
      </c>
      <c r="G2470" s="196" t="s">
        <v>98</v>
      </c>
      <c r="H2470" s="198" t="s">
        <v>1192</v>
      </c>
      <c r="I2470" s="196" t="s">
        <v>13242</v>
      </c>
      <c r="K2470" s="196" t="s">
        <v>13243</v>
      </c>
      <c r="L2470" s="200" t="s">
        <v>183</v>
      </c>
      <c r="M2470" s="198" t="s">
        <v>13244</v>
      </c>
      <c r="O2470" s="196" t="s">
        <v>40</v>
      </c>
      <c r="P2470" s="198" t="s">
        <v>473</v>
      </c>
      <c r="R2470" s="196" t="s">
        <v>39</v>
      </c>
      <c r="S2470" s="196" t="s">
        <v>46</v>
      </c>
      <c r="T2470" s="211">
        <v>0.15</v>
      </c>
      <c r="W2470" s="200" t="s">
        <v>93</v>
      </c>
      <c r="X2470" s="196" t="s">
        <v>103</v>
      </c>
      <c r="Z2470" s="198" t="s">
        <v>13245</v>
      </c>
      <c r="AA2470" s="196" t="s">
        <v>13246</v>
      </c>
      <c r="AC2470" s="200">
        <v>0</v>
      </c>
      <c r="AD2470" s="200" t="s">
        <v>8250</v>
      </c>
      <c r="AE2470" s="203" t="s">
        <v>505</v>
      </c>
      <c r="AF2470" s="212">
        <v>86799.12</v>
      </c>
    </row>
    <row r="2471" spans="1:32" hidden="1" x14ac:dyDescent="0.25">
      <c r="A2471" s="209">
        <v>124518</v>
      </c>
      <c r="B2471" s="210">
        <v>1</v>
      </c>
      <c r="C2471" s="196" t="s">
        <v>85</v>
      </c>
      <c r="D2471" s="201">
        <v>42577</v>
      </c>
      <c r="E2471" s="196" t="s">
        <v>247</v>
      </c>
      <c r="F2471" s="201">
        <v>44312</v>
      </c>
      <c r="G2471" s="196" t="s">
        <v>98</v>
      </c>
      <c r="H2471" s="198" t="s">
        <v>1192</v>
      </c>
      <c r="I2471" s="196" t="s">
        <v>13242</v>
      </c>
      <c r="K2471" s="196" t="s">
        <v>13243</v>
      </c>
      <c r="L2471" s="200" t="s">
        <v>183</v>
      </c>
      <c r="M2471" s="198" t="s">
        <v>13244</v>
      </c>
      <c r="O2471" s="196" t="s">
        <v>40</v>
      </c>
      <c r="P2471" s="198" t="s">
        <v>473</v>
      </c>
      <c r="R2471" s="196" t="s">
        <v>39</v>
      </c>
      <c r="S2471" s="196" t="s">
        <v>46</v>
      </c>
      <c r="T2471" s="211">
        <v>0.15</v>
      </c>
      <c r="W2471" s="200" t="s">
        <v>93</v>
      </c>
      <c r="X2471" s="196" t="s">
        <v>103</v>
      </c>
      <c r="Z2471" s="198" t="s">
        <v>13245</v>
      </c>
      <c r="AA2471" s="196" t="s">
        <v>13247</v>
      </c>
      <c r="AC2471" s="200">
        <v>1</v>
      </c>
      <c r="AD2471" s="200" t="s">
        <v>8250</v>
      </c>
      <c r="AE2471" s="203" t="s">
        <v>505</v>
      </c>
      <c r="AF2471" s="212">
        <v>21876</v>
      </c>
    </row>
    <row r="2472" spans="1:32" hidden="1" x14ac:dyDescent="0.25">
      <c r="A2472" s="209">
        <v>124519</v>
      </c>
      <c r="B2472" s="210">
        <v>1</v>
      </c>
      <c r="C2472" s="196" t="s">
        <v>85</v>
      </c>
      <c r="D2472" s="201">
        <v>42577</v>
      </c>
      <c r="E2472" s="196" t="s">
        <v>247</v>
      </c>
      <c r="F2472" s="201">
        <v>44487</v>
      </c>
      <c r="G2472" s="196" t="s">
        <v>98</v>
      </c>
      <c r="H2472" s="198" t="s">
        <v>1192</v>
      </c>
      <c r="I2472" s="196" t="s">
        <v>1193</v>
      </c>
      <c r="K2472" s="196" t="s">
        <v>1194</v>
      </c>
      <c r="L2472" s="200" t="s">
        <v>183</v>
      </c>
      <c r="M2472" s="198" t="s">
        <v>1195</v>
      </c>
      <c r="O2472" s="196" t="s">
        <v>40</v>
      </c>
      <c r="P2472" s="198" t="s">
        <v>166</v>
      </c>
      <c r="R2472" s="196" t="s">
        <v>39</v>
      </c>
      <c r="S2472" s="196" t="s">
        <v>45</v>
      </c>
      <c r="T2472" s="211">
        <v>7.0000000000000007E-2</v>
      </c>
      <c r="U2472" s="201">
        <v>45100</v>
      </c>
      <c r="W2472" s="200" t="s">
        <v>93</v>
      </c>
      <c r="X2472" s="196" t="s">
        <v>1058</v>
      </c>
      <c r="Z2472" s="198" t="s">
        <v>1196</v>
      </c>
      <c r="AA2472" s="196" t="s">
        <v>13248</v>
      </c>
      <c r="AC2472" s="200">
        <v>0</v>
      </c>
      <c r="AD2472" s="200" t="s">
        <v>8250</v>
      </c>
      <c r="AE2472" s="203" t="s">
        <v>505</v>
      </c>
      <c r="AF2472" s="212">
        <v>241159.57</v>
      </c>
    </row>
    <row r="2473" spans="1:32" hidden="1" x14ac:dyDescent="0.25">
      <c r="A2473" s="209">
        <v>124519</v>
      </c>
      <c r="B2473" s="210">
        <v>1</v>
      </c>
      <c r="C2473" s="196" t="s">
        <v>85</v>
      </c>
      <c r="D2473" s="201">
        <v>42577</v>
      </c>
      <c r="E2473" s="196" t="s">
        <v>247</v>
      </c>
      <c r="F2473" s="201">
        <v>44487</v>
      </c>
      <c r="G2473" s="196" t="s">
        <v>98</v>
      </c>
      <c r="H2473" s="198" t="s">
        <v>1192</v>
      </c>
      <c r="I2473" s="196" t="s">
        <v>1193</v>
      </c>
      <c r="K2473" s="196" t="s">
        <v>1194</v>
      </c>
      <c r="L2473" s="200" t="s">
        <v>183</v>
      </c>
      <c r="M2473" s="198" t="s">
        <v>1195</v>
      </c>
      <c r="O2473" s="196" t="s">
        <v>40</v>
      </c>
      <c r="P2473" s="198" t="s">
        <v>166</v>
      </c>
      <c r="R2473" s="196" t="s">
        <v>39</v>
      </c>
      <c r="S2473" s="196" t="s">
        <v>45</v>
      </c>
      <c r="T2473" s="211">
        <v>7.0000000000000007E-2</v>
      </c>
      <c r="U2473" s="201">
        <v>45100</v>
      </c>
      <c r="W2473" s="200" t="s">
        <v>93</v>
      </c>
      <c r="X2473" s="196" t="s">
        <v>1058</v>
      </c>
      <c r="Z2473" s="198" t="s">
        <v>1196</v>
      </c>
      <c r="AA2473" s="196" t="s">
        <v>13249</v>
      </c>
      <c r="AC2473" s="200">
        <v>1</v>
      </c>
      <c r="AD2473" s="200" t="s">
        <v>8250</v>
      </c>
      <c r="AE2473" s="212">
        <v>15888.03</v>
      </c>
      <c r="AF2473" s="212">
        <v>226053.31</v>
      </c>
    </row>
    <row r="2474" spans="1:32" hidden="1" x14ac:dyDescent="0.25">
      <c r="A2474" s="209">
        <v>124519</v>
      </c>
      <c r="B2474" s="210">
        <v>1</v>
      </c>
      <c r="C2474" s="196" t="s">
        <v>85</v>
      </c>
      <c r="D2474" s="201">
        <v>42577</v>
      </c>
      <c r="E2474" s="196" t="s">
        <v>247</v>
      </c>
      <c r="F2474" s="201">
        <v>44487</v>
      </c>
      <c r="G2474" s="196" t="s">
        <v>98</v>
      </c>
      <c r="H2474" s="198" t="s">
        <v>1192</v>
      </c>
      <c r="I2474" s="196" t="s">
        <v>1193</v>
      </c>
      <c r="K2474" s="196" t="s">
        <v>1194</v>
      </c>
      <c r="L2474" s="200" t="s">
        <v>183</v>
      </c>
      <c r="M2474" s="198" t="s">
        <v>1195</v>
      </c>
      <c r="O2474" s="196" t="s">
        <v>40</v>
      </c>
      <c r="P2474" s="198" t="s">
        <v>166</v>
      </c>
      <c r="R2474" s="196" t="s">
        <v>39</v>
      </c>
      <c r="S2474" s="196" t="s">
        <v>45</v>
      </c>
      <c r="T2474" s="211">
        <v>7.0000000000000007E-2</v>
      </c>
      <c r="U2474" s="201">
        <v>45100</v>
      </c>
      <c r="W2474" s="200" t="s">
        <v>93</v>
      </c>
      <c r="X2474" s="196" t="s">
        <v>1058</v>
      </c>
      <c r="Z2474" s="198" t="s">
        <v>1196</v>
      </c>
      <c r="AA2474" s="196" t="s">
        <v>13250</v>
      </c>
      <c r="AC2474" s="200">
        <v>2</v>
      </c>
      <c r="AD2474" s="200" t="s">
        <v>8250</v>
      </c>
      <c r="AE2474" s="203" t="s">
        <v>505</v>
      </c>
      <c r="AF2474" s="212">
        <v>316527.08</v>
      </c>
    </row>
    <row r="2475" spans="1:32" hidden="1" x14ac:dyDescent="0.25">
      <c r="A2475" s="209">
        <v>124520</v>
      </c>
      <c r="B2475" s="210">
        <v>1</v>
      </c>
      <c r="C2475" s="196" t="s">
        <v>85</v>
      </c>
      <c r="D2475" s="201">
        <v>42577</v>
      </c>
      <c r="E2475" s="196" t="s">
        <v>247</v>
      </c>
      <c r="F2475" s="201">
        <v>44726</v>
      </c>
      <c r="G2475" s="196" t="s">
        <v>284</v>
      </c>
      <c r="H2475" s="198" t="s">
        <v>1192</v>
      </c>
      <c r="K2475" s="196" t="s">
        <v>13251</v>
      </c>
      <c r="L2475" s="200" t="s">
        <v>183</v>
      </c>
      <c r="M2475" s="198" t="s">
        <v>13252</v>
      </c>
      <c r="O2475" s="196" t="s">
        <v>40</v>
      </c>
      <c r="P2475" s="198" t="s">
        <v>166</v>
      </c>
      <c r="R2475" s="196" t="s">
        <v>39</v>
      </c>
      <c r="S2475" s="196" t="s">
        <v>45</v>
      </c>
      <c r="T2475" s="211">
        <v>3.5000000000000003E-2</v>
      </c>
      <c r="U2475" s="201">
        <v>45940</v>
      </c>
      <c r="W2475" s="200" t="s">
        <v>93</v>
      </c>
      <c r="X2475" s="196" t="s">
        <v>186</v>
      </c>
      <c r="Z2475" s="198" t="s">
        <v>13253</v>
      </c>
      <c r="AA2475" s="196" t="s">
        <v>13254</v>
      </c>
      <c r="AC2475" s="200">
        <v>0</v>
      </c>
      <c r="AD2475" s="200" t="s">
        <v>8250</v>
      </c>
      <c r="AE2475" s="203" t="s">
        <v>505</v>
      </c>
      <c r="AF2475" s="212">
        <v>280280</v>
      </c>
    </row>
    <row r="2476" spans="1:32" hidden="1" x14ac:dyDescent="0.25">
      <c r="A2476" s="209">
        <v>124520</v>
      </c>
      <c r="B2476" s="210">
        <v>1</v>
      </c>
      <c r="C2476" s="196" t="s">
        <v>85</v>
      </c>
      <c r="D2476" s="201">
        <v>42577</v>
      </c>
      <c r="E2476" s="196" t="s">
        <v>247</v>
      </c>
      <c r="F2476" s="201">
        <v>44726</v>
      </c>
      <c r="G2476" s="196" t="s">
        <v>284</v>
      </c>
      <c r="H2476" s="198" t="s">
        <v>1192</v>
      </c>
      <c r="K2476" s="196" t="s">
        <v>13251</v>
      </c>
      <c r="L2476" s="200" t="s">
        <v>183</v>
      </c>
      <c r="M2476" s="198" t="s">
        <v>13252</v>
      </c>
      <c r="O2476" s="196" t="s">
        <v>40</v>
      </c>
      <c r="P2476" s="198" t="s">
        <v>166</v>
      </c>
      <c r="R2476" s="196" t="s">
        <v>39</v>
      </c>
      <c r="S2476" s="196" t="s">
        <v>45</v>
      </c>
      <c r="T2476" s="211">
        <v>3.5000000000000003E-2</v>
      </c>
      <c r="U2476" s="201">
        <v>45940</v>
      </c>
      <c r="W2476" s="200" t="s">
        <v>93</v>
      </c>
      <c r="X2476" s="196" t="s">
        <v>186</v>
      </c>
      <c r="Z2476" s="198" t="s">
        <v>13253</v>
      </c>
      <c r="AA2476" s="196" t="s">
        <v>13255</v>
      </c>
      <c r="AC2476" s="200">
        <v>0</v>
      </c>
      <c r="AD2476" s="200" t="s">
        <v>8250</v>
      </c>
      <c r="AE2476" s="203" t="s">
        <v>505</v>
      </c>
      <c r="AF2476" s="212">
        <v>15000</v>
      </c>
    </row>
    <row r="2477" spans="1:32" hidden="1" x14ac:dyDescent="0.25">
      <c r="A2477" s="209">
        <v>124520</v>
      </c>
      <c r="B2477" s="210">
        <v>1</v>
      </c>
      <c r="C2477" s="196" t="s">
        <v>85</v>
      </c>
      <c r="D2477" s="201">
        <v>42577</v>
      </c>
      <c r="E2477" s="196" t="s">
        <v>247</v>
      </c>
      <c r="F2477" s="201">
        <v>44726</v>
      </c>
      <c r="G2477" s="196" t="s">
        <v>284</v>
      </c>
      <c r="H2477" s="198" t="s">
        <v>1192</v>
      </c>
      <c r="K2477" s="196" t="s">
        <v>13251</v>
      </c>
      <c r="L2477" s="200" t="s">
        <v>183</v>
      </c>
      <c r="M2477" s="198" t="s">
        <v>13252</v>
      </c>
      <c r="O2477" s="196" t="s">
        <v>40</v>
      </c>
      <c r="P2477" s="198" t="s">
        <v>166</v>
      </c>
      <c r="R2477" s="196" t="s">
        <v>39</v>
      </c>
      <c r="S2477" s="196" t="s">
        <v>45</v>
      </c>
      <c r="T2477" s="211">
        <v>3.5000000000000003E-2</v>
      </c>
      <c r="U2477" s="201">
        <v>45940</v>
      </c>
      <c r="W2477" s="200" t="s">
        <v>93</v>
      </c>
      <c r="X2477" s="196" t="s">
        <v>186</v>
      </c>
      <c r="Z2477" s="198" t="s">
        <v>13253</v>
      </c>
      <c r="AA2477" s="196" t="s">
        <v>13256</v>
      </c>
      <c r="AC2477" s="200">
        <v>1</v>
      </c>
      <c r="AD2477" s="200" t="s">
        <v>8250</v>
      </c>
      <c r="AE2477" s="203" t="s">
        <v>505</v>
      </c>
      <c r="AF2477" s="212">
        <v>120120</v>
      </c>
    </row>
    <row r="2478" spans="1:32" hidden="1" x14ac:dyDescent="0.25">
      <c r="A2478" s="209">
        <v>124522</v>
      </c>
      <c r="B2478" s="210">
        <v>1</v>
      </c>
      <c r="C2478" s="196" t="s">
        <v>85</v>
      </c>
      <c r="D2478" s="201">
        <v>42577</v>
      </c>
      <c r="E2478" s="196" t="s">
        <v>247</v>
      </c>
      <c r="F2478" s="201">
        <v>44713</v>
      </c>
      <c r="G2478" s="196" t="s">
        <v>253</v>
      </c>
      <c r="H2478" s="198" t="s">
        <v>1192</v>
      </c>
      <c r="K2478" s="196" t="s">
        <v>13257</v>
      </c>
      <c r="L2478" s="200" t="s">
        <v>183</v>
      </c>
      <c r="M2478" s="198" t="s">
        <v>13258</v>
      </c>
      <c r="O2478" s="196" t="s">
        <v>40</v>
      </c>
      <c r="P2478" s="198" t="s">
        <v>166</v>
      </c>
      <c r="R2478" s="196" t="s">
        <v>39</v>
      </c>
      <c r="S2478" s="196" t="s">
        <v>45</v>
      </c>
      <c r="T2478" s="211">
        <v>0.03</v>
      </c>
      <c r="W2478" s="200" t="s">
        <v>93</v>
      </c>
      <c r="X2478" s="196" t="s">
        <v>186</v>
      </c>
      <c r="Z2478" s="198" t="s">
        <v>13259</v>
      </c>
      <c r="AA2478" s="196" t="s">
        <v>13260</v>
      </c>
      <c r="AC2478" s="200">
        <v>0</v>
      </c>
      <c r="AD2478" s="200" t="s">
        <v>8250</v>
      </c>
      <c r="AE2478" s="203" t="s">
        <v>505</v>
      </c>
      <c r="AF2478" s="212">
        <v>20000</v>
      </c>
    </row>
    <row r="2479" spans="1:32" ht="36" hidden="1" x14ac:dyDescent="0.25">
      <c r="A2479" s="209">
        <v>124523</v>
      </c>
      <c r="B2479" s="210">
        <v>1</v>
      </c>
      <c r="C2479" s="196" t="s">
        <v>85</v>
      </c>
      <c r="D2479" s="201">
        <v>42577</v>
      </c>
      <c r="E2479" s="196" t="s">
        <v>247</v>
      </c>
      <c r="F2479" s="201">
        <v>44663</v>
      </c>
      <c r="G2479" s="196" t="s">
        <v>284</v>
      </c>
      <c r="H2479" s="198" t="s">
        <v>1192</v>
      </c>
      <c r="I2479" s="196" t="s">
        <v>477</v>
      </c>
      <c r="J2479" s="196" t="s">
        <v>299</v>
      </c>
      <c r="L2479" s="200" t="s">
        <v>300</v>
      </c>
      <c r="M2479" s="198" t="s">
        <v>13261</v>
      </c>
      <c r="N2479" s="198" t="s">
        <v>13262</v>
      </c>
      <c r="O2479" s="196" t="s">
        <v>40</v>
      </c>
      <c r="P2479" s="198" t="s">
        <v>166</v>
      </c>
      <c r="R2479" s="196" t="s">
        <v>39</v>
      </c>
      <c r="S2479" s="196" t="s">
        <v>45</v>
      </c>
      <c r="T2479" s="211">
        <v>0.27500000000000002</v>
      </c>
      <c r="U2479" s="201">
        <v>45882</v>
      </c>
      <c r="W2479" s="200" t="s">
        <v>93</v>
      </c>
      <c r="X2479" s="196" t="s">
        <v>303</v>
      </c>
      <c r="Z2479" s="198" t="s">
        <v>13263</v>
      </c>
      <c r="AA2479" s="196" t="s">
        <v>13264</v>
      </c>
      <c r="AC2479" s="200">
        <v>0</v>
      </c>
      <c r="AD2479" s="200" t="s">
        <v>8250</v>
      </c>
      <c r="AE2479" s="203" t="s">
        <v>505</v>
      </c>
      <c r="AF2479" s="212">
        <v>25000</v>
      </c>
    </row>
    <row r="2480" spans="1:32" hidden="1" x14ac:dyDescent="0.25">
      <c r="A2480" s="209">
        <v>124525</v>
      </c>
      <c r="B2480" s="210">
        <v>1</v>
      </c>
      <c r="C2480" s="196" t="s">
        <v>85</v>
      </c>
      <c r="D2480" s="201">
        <v>42577</v>
      </c>
      <c r="E2480" s="196" t="s">
        <v>247</v>
      </c>
      <c r="F2480" s="201">
        <v>44691</v>
      </c>
      <c r="G2480" s="196" t="s">
        <v>222</v>
      </c>
      <c r="H2480" s="198" t="s">
        <v>1192</v>
      </c>
      <c r="I2480" s="196" t="s">
        <v>524</v>
      </c>
      <c r="J2480" s="196" t="s">
        <v>101</v>
      </c>
      <c r="L2480" s="200" t="s">
        <v>101</v>
      </c>
      <c r="M2480" s="198" t="s">
        <v>13265</v>
      </c>
      <c r="O2480" s="196" t="s">
        <v>40</v>
      </c>
      <c r="P2480" s="198" t="s">
        <v>166</v>
      </c>
      <c r="R2480" s="196" t="s">
        <v>39</v>
      </c>
      <c r="S2480" s="196" t="s">
        <v>45</v>
      </c>
      <c r="T2480" s="211">
        <v>0.20499999999999999</v>
      </c>
      <c r="U2480" s="201">
        <v>46059</v>
      </c>
      <c r="W2480" s="200" t="s">
        <v>93</v>
      </c>
      <c r="X2480" s="196" t="s">
        <v>13</v>
      </c>
      <c r="Z2480" s="198" t="s">
        <v>13266</v>
      </c>
      <c r="AA2480" s="196" t="s">
        <v>13267</v>
      </c>
      <c r="AB2480" s="196" t="s">
        <v>13268</v>
      </c>
      <c r="AC2480" s="200">
        <v>0</v>
      </c>
      <c r="AD2480" s="200" t="s">
        <v>8231</v>
      </c>
      <c r="AE2480" s="203" t="s">
        <v>505</v>
      </c>
      <c r="AF2480" s="212">
        <v>575000</v>
      </c>
    </row>
    <row r="2481" spans="1:32" hidden="1" x14ac:dyDescent="0.25">
      <c r="A2481" s="209">
        <v>124525</v>
      </c>
      <c r="B2481" s="210">
        <v>1</v>
      </c>
      <c r="C2481" s="196" t="s">
        <v>85</v>
      </c>
      <c r="D2481" s="201">
        <v>42577</v>
      </c>
      <c r="E2481" s="196" t="s">
        <v>247</v>
      </c>
      <c r="F2481" s="201">
        <v>44691</v>
      </c>
      <c r="G2481" s="196" t="s">
        <v>222</v>
      </c>
      <c r="H2481" s="198" t="s">
        <v>1192</v>
      </c>
      <c r="I2481" s="196" t="s">
        <v>524</v>
      </c>
      <c r="J2481" s="196" t="s">
        <v>101</v>
      </c>
      <c r="L2481" s="200" t="s">
        <v>101</v>
      </c>
      <c r="M2481" s="198" t="s">
        <v>13265</v>
      </c>
      <c r="O2481" s="196" t="s">
        <v>40</v>
      </c>
      <c r="P2481" s="198" t="s">
        <v>166</v>
      </c>
      <c r="R2481" s="196" t="s">
        <v>39</v>
      </c>
      <c r="S2481" s="196" t="s">
        <v>45</v>
      </c>
      <c r="T2481" s="211">
        <v>0.20499999999999999</v>
      </c>
      <c r="U2481" s="201">
        <v>46059</v>
      </c>
      <c r="W2481" s="200" t="s">
        <v>93</v>
      </c>
      <c r="X2481" s="196" t="s">
        <v>13</v>
      </c>
      <c r="Z2481" s="198" t="s">
        <v>13266</v>
      </c>
      <c r="AA2481" s="196" t="s">
        <v>13269</v>
      </c>
      <c r="AC2481" s="200">
        <v>0</v>
      </c>
      <c r="AD2481" s="200" t="s">
        <v>8250</v>
      </c>
      <c r="AE2481" s="203" t="s">
        <v>505</v>
      </c>
      <c r="AF2481" s="212">
        <v>10000</v>
      </c>
    </row>
    <row r="2482" spans="1:32" hidden="1" x14ac:dyDescent="0.25">
      <c r="A2482" s="209">
        <v>124526</v>
      </c>
      <c r="B2482" s="210">
        <v>1</v>
      </c>
      <c r="C2482" s="196" t="s">
        <v>85</v>
      </c>
      <c r="D2482" s="201">
        <v>42577</v>
      </c>
      <c r="E2482" s="196" t="s">
        <v>247</v>
      </c>
      <c r="F2482" s="201">
        <v>44099</v>
      </c>
      <c r="G2482" s="196" t="s">
        <v>161</v>
      </c>
      <c r="H2482" s="198" t="s">
        <v>1192</v>
      </c>
      <c r="I2482" s="196" t="s">
        <v>524</v>
      </c>
      <c r="J2482" s="196" t="s">
        <v>101</v>
      </c>
      <c r="L2482" s="200" t="s">
        <v>101</v>
      </c>
      <c r="M2482" s="198" t="s">
        <v>13270</v>
      </c>
      <c r="O2482" s="196" t="s">
        <v>40</v>
      </c>
      <c r="P2482" s="198" t="s">
        <v>166</v>
      </c>
      <c r="R2482" s="196" t="s">
        <v>39</v>
      </c>
      <c r="S2482" s="196" t="s">
        <v>45</v>
      </c>
      <c r="T2482" s="211">
        <v>0.04</v>
      </c>
      <c r="U2482" s="201">
        <v>45331</v>
      </c>
      <c r="W2482" s="200" t="s">
        <v>93</v>
      </c>
      <c r="X2482" s="196" t="s">
        <v>13</v>
      </c>
      <c r="Z2482" s="198" t="s">
        <v>13271</v>
      </c>
      <c r="AA2482" s="196" t="s">
        <v>13272</v>
      </c>
      <c r="AC2482" s="200">
        <v>0</v>
      </c>
      <c r="AD2482" s="200" t="s">
        <v>8250</v>
      </c>
      <c r="AE2482" s="203" t="s">
        <v>505</v>
      </c>
      <c r="AF2482" s="212">
        <v>10000</v>
      </c>
    </row>
    <row r="2483" spans="1:32" hidden="1" x14ac:dyDescent="0.25">
      <c r="A2483" s="209">
        <v>124526</v>
      </c>
      <c r="B2483" s="210">
        <v>1</v>
      </c>
      <c r="C2483" s="196" t="s">
        <v>85</v>
      </c>
      <c r="D2483" s="201">
        <v>42577</v>
      </c>
      <c r="E2483" s="196" t="s">
        <v>247</v>
      </c>
      <c r="F2483" s="201">
        <v>44099</v>
      </c>
      <c r="G2483" s="196" t="s">
        <v>161</v>
      </c>
      <c r="H2483" s="198" t="s">
        <v>1192</v>
      </c>
      <c r="I2483" s="196" t="s">
        <v>524</v>
      </c>
      <c r="J2483" s="196" t="s">
        <v>101</v>
      </c>
      <c r="L2483" s="200" t="s">
        <v>101</v>
      </c>
      <c r="M2483" s="198" t="s">
        <v>13270</v>
      </c>
      <c r="O2483" s="196" t="s">
        <v>40</v>
      </c>
      <c r="P2483" s="198" t="s">
        <v>166</v>
      </c>
      <c r="R2483" s="196" t="s">
        <v>39</v>
      </c>
      <c r="S2483" s="196" t="s">
        <v>45</v>
      </c>
      <c r="T2483" s="211">
        <v>0.04</v>
      </c>
      <c r="U2483" s="201">
        <v>45331</v>
      </c>
      <c r="W2483" s="200" t="s">
        <v>93</v>
      </c>
      <c r="X2483" s="196" t="s">
        <v>13</v>
      </c>
      <c r="Z2483" s="198" t="s">
        <v>13271</v>
      </c>
      <c r="AA2483" s="196" t="s">
        <v>13273</v>
      </c>
      <c r="AB2483" s="196" t="s">
        <v>13274</v>
      </c>
      <c r="AC2483" s="200">
        <v>1</v>
      </c>
      <c r="AD2483" s="200" t="s">
        <v>8231</v>
      </c>
      <c r="AE2483" s="203" t="s">
        <v>505</v>
      </c>
      <c r="AF2483" s="212">
        <v>133000</v>
      </c>
    </row>
    <row r="2484" spans="1:32" hidden="1" x14ac:dyDescent="0.25">
      <c r="A2484" s="209">
        <v>124531</v>
      </c>
      <c r="B2484" s="210">
        <v>1</v>
      </c>
      <c r="C2484" s="196" t="s">
        <v>114</v>
      </c>
      <c r="D2484" s="201">
        <v>42577</v>
      </c>
      <c r="E2484" s="196" t="s">
        <v>247</v>
      </c>
      <c r="F2484" s="201">
        <v>44596</v>
      </c>
      <c r="G2484" s="196" t="s">
        <v>228</v>
      </c>
      <c r="H2484" s="198" t="s">
        <v>523</v>
      </c>
      <c r="K2484" s="196" t="s">
        <v>1198</v>
      </c>
      <c r="L2484" s="200" t="s">
        <v>183</v>
      </c>
      <c r="M2484" s="198" t="s">
        <v>1199</v>
      </c>
      <c r="O2484" s="196" t="s">
        <v>271</v>
      </c>
      <c r="P2484" s="198" t="s">
        <v>166</v>
      </c>
      <c r="R2484" s="196" t="s">
        <v>39</v>
      </c>
      <c r="S2484" s="196" t="s">
        <v>45</v>
      </c>
      <c r="T2484" s="211">
        <v>0.01</v>
      </c>
      <c r="W2484" s="200" t="s">
        <v>93</v>
      </c>
      <c r="X2484" s="196" t="s">
        <v>186</v>
      </c>
      <c r="Z2484" s="198" t="s">
        <v>1200</v>
      </c>
      <c r="AA2484" s="196" t="s">
        <v>13275</v>
      </c>
      <c r="AC2484" s="200">
        <v>3</v>
      </c>
      <c r="AD2484" s="200" t="s">
        <v>8250</v>
      </c>
      <c r="AE2484" s="212">
        <v>4226.3999999999996</v>
      </c>
      <c r="AF2484" s="212">
        <v>329282.02</v>
      </c>
    </row>
    <row r="2485" spans="1:32" hidden="1" x14ac:dyDescent="0.25">
      <c r="A2485" s="209">
        <v>124536</v>
      </c>
      <c r="B2485" s="210">
        <v>4</v>
      </c>
      <c r="C2485" s="196" t="s">
        <v>114</v>
      </c>
      <c r="D2485" s="201">
        <v>42577</v>
      </c>
      <c r="E2485" s="196" t="s">
        <v>195</v>
      </c>
      <c r="F2485" s="201">
        <v>44586</v>
      </c>
      <c r="G2485" s="196" t="s">
        <v>228</v>
      </c>
      <c r="H2485" s="198" t="s">
        <v>325</v>
      </c>
      <c r="I2485" s="196" t="s">
        <v>5627</v>
      </c>
      <c r="K2485" s="196" t="s">
        <v>5628</v>
      </c>
      <c r="L2485" s="200" t="s">
        <v>183</v>
      </c>
      <c r="M2485" s="198" t="s">
        <v>13276</v>
      </c>
      <c r="O2485" s="196" t="s">
        <v>271</v>
      </c>
      <c r="P2485" s="198" t="s">
        <v>166</v>
      </c>
      <c r="R2485" s="196" t="s">
        <v>39</v>
      </c>
      <c r="S2485" s="196" t="s">
        <v>45</v>
      </c>
      <c r="T2485" s="211">
        <v>0.01</v>
      </c>
      <c r="W2485" s="200" t="s">
        <v>93</v>
      </c>
      <c r="X2485" s="196" t="s">
        <v>186</v>
      </c>
      <c r="Z2485" s="198" t="s">
        <v>13277</v>
      </c>
      <c r="AA2485" s="196" t="s">
        <v>13278</v>
      </c>
      <c r="AC2485" s="200">
        <v>3</v>
      </c>
      <c r="AD2485" s="200" t="s">
        <v>8250</v>
      </c>
      <c r="AE2485" s="212">
        <v>-3197.6</v>
      </c>
      <c r="AF2485" s="212">
        <v>841563.97</v>
      </c>
    </row>
    <row r="2486" spans="1:32" hidden="1" x14ac:dyDescent="0.25">
      <c r="A2486" s="209">
        <v>124538</v>
      </c>
      <c r="B2486" s="210">
        <v>4</v>
      </c>
      <c r="C2486" s="196" t="s">
        <v>114</v>
      </c>
      <c r="D2486" s="201">
        <v>42577</v>
      </c>
      <c r="E2486" s="196" t="s">
        <v>195</v>
      </c>
      <c r="F2486" s="201">
        <v>44699</v>
      </c>
      <c r="G2486" s="196" t="s">
        <v>228</v>
      </c>
      <c r="H2486" s="198" t="s">
        <v>325</v>
      </c>
      <c r="I2486" s="196" t="s">
        <v>5627</v>
      </c>
      <c r="K2486" s="196" t="s">
        <v>5628</v>
      </c>
      <c r="L2486" s="200" t="s">
        <v>183</v>
      </c>
      <c r="M2486" s="198" t="s">
        <v>5629</v>
      </c>
      <c r="O2486" s="196" t="s">
        <v>271</v>
      </c>
      <c r="P2486" s="198" t="s">
        <v>166</v>
      </c>
      <c r="R2486" s="196" t="s">
        <v>39</v>
      </c>
      <c r="S2486" s="196" t="s">
        <v>45</v>
      </c>
      <c r="T2486" s="211">
        <v>0.01</v>
      </c>
      <c r="W2486" s="200" t="s">
        <v>93</v>
      </c>
      <c r="X2486" s="196" t="s">
        <v>186</v>
      </c>
      <c r="Z2486" s="198" t="s">
        <v>5630</v>
      </c>
      <c r="AA2486" s="196" t="s">
        <v>13279</v>
      </c>
      <c r="AC2486" s="200">
        <v>3</v>
      </c>
      <c r="AD2486" s="200" t="s">
        <v>8250</v>
      </c>
      <c r="AE2486" s="212">
        <v>-3391.3</v>
      </c>
      <c r="AF2486" s="212">
        <v>545261.59</v>
      </c>
    </row>
    <row r="2487" spans="1:32" hidden="1" x14ac:dyDescent="0.25">
      <c r="A2487" s="209">
        <v>124539</v>
      </c>
      <c r="B2487" s="210">
        <v>1</v>
      </c>
      <c r="C2487" s="196" t="s">
        <v>122</v>
      </c>
      <c r="D2487" s="201">
        <v>42577</v>
      </c>
      <c r="E2487" s="196" t="s">
        <v>247</v>
      </c>
      <c r="F2487" s="201">
        <v>44279</v>
      </c>
      <c r="G2487" s="196" t="s">
        <v>253</v>
      </c>
      <c r="H2487" s="198" t="s">
        <v>523</v>
      </c>
      <c r="I2487" s="196" t="s">
        <v>13280</v>
      </c>
      <c r="K2487" s="196" t="s">
        <v>13281</v>
      </c>
      <c r="L2487" s="200" t="s">
        <v>183</v>
      </c>
      <c r="M2487" s="198" t="s">
        <v>13282</v>
      </c>
      <c r="O2487" s="196" t="s">
        <v>271</v>
      </c>
      <c r="P2487" s="198" t="s">
        <v>166</v>
      </c>
      <c r="R2487" s="196" t="s">
        <v>39</v>
      </c>
      <c r="S2487" s="196" t="s">
        <v>45</v>
      </c>
      <c r="T2487" s="211">
        <v>0.01</v>
      </c>
      <c r="W2487" s="200" t="s">
        <v>93</v>
      </c>
      <c r="X2487" s="196" t="s">
        <v>186</v>
      </c>
      <c r="Z2487" s="198" t="s">
        <v>13283</v>
      </c>
      <c r="AA2487" s="196" t="s">
        <v>13284</v>
      </c>
      <c r="AC2487" s="200">
        <v>3</v>
      </c>
      <c r="AD2487" s="200" t="s">
        <v>8250</v>
      </c>
      <c r="AE2487" s="203" t="s">
        <v>505</v>
      </c>
      <c r="AF2487" s="212">
        <v>876352</v>
      </c>
    </row>
    <row r="2488" spans="1:32" ht="36" hidden="1" x14ac:dyDescent="0.25">
      <c r="A2488" s="209">
        <v>124540</v>
      </c>
      <c r="B2488" s="210">
        <v>3</v>
      </c>
      <c r="C2488" s="196" t="s">
        <v>85</v>
      </c>
      <c r="D2488" s="201">
        <v>42577</v>
      </c>
      <c r="E2488" s="196" t="s">
        <v>189</v>
      </c>
      <c r="F2488" s="201">
        <v>44551</v>
      </c>
      <c r="G2488" s="196" t="s">
        <v>98</v>
      </c>
      <c r="H2488" s="198" t="s">
        <v>910</v>
      </c>
      <c r="I2488" s="196" t="s">
        <v>1202</v>
      </c>
      <c r="K2488" s="196" t="s">
        <v>1203</v>
      </c>
      <c r="L2488" s="200" t="s">
        <v>183</v>
      </c>
      <c r="M2488" s="198" t="s">
        <v>1204</v>
      </c>
      <c r="N2488" s="198" t="s">
        <v>1205</v>
      </c>
      <c r="O2488" s="196" t="s">
        <v>40</v>
      </c>
      <c r="P2488" s="198" t="s">
        <v>166</v>
      </c>
      <c r="R2488" s="196" t="s">
        <v>39</v>
      </c>
      <c r="S2488" s="196" t="s">
        <v>45</v>
      </c>
      <c r="T2488" s="211">
        <v>2.5000000000000001E-2</v>
      </c>
      <c r="U2488" s="201">
        <v>44904</v>
      </c>
      <c r="W2488" s="200" t="s">
        <v>93</v>
      </c>
      <c r="X2488" s="196" t="s">
        <v>186</v>
      </c>
      <c r="Z2488" s="198" t="s">
        <v>1206</v>
      </c>
      <c r="AA2488" s="196" t="s">
        <v>13285</v>
      </c>
      <c r="AC2488" s="200">
        <v>0</v>
      </c>
      <c r="AD2488" s="200" t="s">
        <v>8250</v>
      </c>
      <c r="AE2488" s="203" t="s">
        <v>505</v>
      </c>
      <c r="AF2488" s="212">
        <v>62645</v>
      </c>
    </row>
    <row r="2489" spans="1:32" ht="36" hidden="1" x14ac:dyDescent="0.25">
      <c r="A2489" s="209">
        <v>124540</v>
      </c>
      <c r="B2489" s="210">
        <v>3</v>
      </c>
      <c r="C2489" s="196" t="s">
        <v>85</v>
      </c>
      <c r="D2489" s="201">
        <v>42577</v>
      </c>
      <c r="E2489" s="196" t="s">
        <v>189</v>
      </c>
      <c r="F2489" s="201">
        <v>44551</v>
      </c>
      <c r="G2489" s="196" t="s">
        <v>98</v>
      </c>
      <c r="H2489" s="198" t="s">
        <v>910</v>
      </c>
      <c r="I2489" s="196" t="s">
        <v>1202</v>
      </c>
      <c r="K2489" s="196" t="s">
        <v>1203</v>
      </c>
      <c r="L2489" s="200" t="s">
        <v>183</v>
      </c>
      <c r="M2489" s="198" t="s">
        <v>1204</v>
      </c>
      <c r="N2489" s="198" t="s">
        <v>1205</v>
      </c>
      <c r="O2489" s="196" t="s">
        <v>40</v>
      </c>
      <c r="P2489" s="198" t="s">
        <v>166</v>
      </c>
      <c r="R2489" s="196" t="s">
        <v>39</v>
      </c>
      <c r="S2489" s="196" t="s">
        <v>45</v>
      </c>
      <c r="T2489" s="211">
        <v>2.5000000000000001E-2</v>
      </c>
      <c r="U2489" s="201">
        <v>44904</v>
      </c>
      <c r="W2489" s="200" t="s">
        <v>93</v>
      </c>
      <c r="X2489" s="196" t="s">
        <v>186</v>
      </c>
      <c r="Z2489" s="198" t="s">
        <v>1206</v>
      </c>
      <c r="AA2489" s="196" t="s">
        <v>13286</v>
      </c>
      <c r="AC2489" s="200">
        <v>1</v>
      </c>
      <c r="AD2489" s="200" t="s">
        <v>8250</v>
      </c>
      <c r="AE2489" s="212">
        <v>44707.7</v>
      </c>
      <c r="AF2489" s="212">
        <v>235053.9</v>
      </c>
    </row>
    <row r="2490" spans="1:32" ht="36" hidden="1" x14ac:dyDescent="0.25">
      <c r="A2490" s="209">
        <v>124540</v>
      </c>
      <c r="B2490" s="210">
        <v>3</v>
      </c>
      <c r="C2490" s="196" t="s">
        <v>85</v>
      </c>
      <c r="D2490" s="201">
        <v>42577</v>
      </c>
      <c r="E2490" s="196" t="s">
        <v>189</v>
      </c>
      <c r="F2490" s="201">
        <v>44551</v>
      </c>
      <c r="G2490" s="196" t="s">
        <v>98</v>
      </c>
      <c r="H2490" s="198" t="s">
        <v>910</v>
      </c>
      <c r="I2490" s="196" t="s">
        <v>1202</v>
      </c>
      <c r="K2490" s="196" t="s">
        <v>1203</v>
      </c>
      <c r="L2490" s="200" t="s">
        <v>183</v>
      </c>
      <c r="M2490" s="198" t="s">
        <v>1204</v>
      </c>
      <c r="N2490" s="198" t="s">
        <v>1205</v>
      </c>
      <c r="O2490" s="196" t="s">
        <v>40</v>
      </c>
      <c r="P2490" s="198" t="s">
        <v>166</v>
      </c>
      <c r="R2490" s="196" t="s">
        <v>39</v>
      </c>
      <c r="S2490" s="196" t="s">
        <v>45</v>
      </c>
      <c r="T2490" s="211">
        <v>2.5000000000000001E-2</v>
      </c>
      <c r="U2490" s="201">
        <v>44904</v>
      </c>
      <c r="W2490" s="200" t="s">
        <v>93</v>
      </c>
      <c r="X2490" s="196" t="s">
        <v>186</v>
      </c>
      <c r="Z2490" s="198" t="s">
        <v>1206</v>
      </c>
      <c r="AA2490" s="196" t="s">
        <v>13287</v>
      </c>
      <c r="AC2490" s="200">
        <v>2</v>
      </c>
      <c r="AD2490" s="200" t="s">
        <v>8250</v>
      </c>
      <c r="AE2490" s="203" t="s">
        <v>505</v>
      </c>
      <c r="AF2490" s="212">
        <v>725070.38</v>
      </c>
    </row>
    <row r="2491" spans="1:32" hidden="1" x14ac:dyDescent="0.25">
      <c r="A2491" s="209">
        <v>124542</v>
      </c>
      <c r="B2491" s="210">
        <v>3</v>
      </c>
      <c r="C2491" s="196" t="s">
        <v>85</v>
      </c>
      <c r="D2491" s="201">
        <v>42577</v>
      </c>
      <c r="E2491" s="196" t="s">
        <v>189</v>
      </c>
      <c r="F2491" s="201">
        <v>44718</v>
      </c>
      <c r="G2491" s="196" t="s">
        <v>253</v>
      </c>
      <c r="H2491" s="198" t="s">
        <v>910</v>
      </c>
      <c r="K2491" s="196" t="s">
        <v>1208</v>
      </c>
      <c r="L2491" s="200" t="s">
        <v>183</v>
      </c>
      <c r="M2491" s="198" t="s">
        <v>1209</v>
      </c>
      <c r="O2491" s="196" t="s">
        <v>40</v>
      </c>
      <c r="P2491" s="198" t="s">
        <v>166</v>
      </c>
      <c r="R2491" s="196" t="s">
        <v>39</v>
      </c>
      <c r="S2491" s="196" t="s">
        <v>45</v>
      </c>
      <c r="T2491" s="211">
        <v>0.01</v>
      </c>
      <c r="W2491" s="200" t="s">
        <v>93</v>
      </c>
      <c r="X2491" s="196" t="s">
        <v>103</v>
      </c>
      <c r="Z2491" s="198" t="s">
        <v>1210</v>
      </c>
      <c r="AA2491" s="196" t="s">
        <v>13288</v>
      </c>
      <c r="AC2491" s="200">
        <v>0</v>
      </c>
      <c r="AD2491" s="200" t="s">
        <v>8250</v>
      </c>
      <c r="AE2491" s="212">
        <v>32515</v>
      </c>
      <c r="AF2491" s="212">
        <v>36222.28</v>
      </c>
    </row>
    <row r="2492" spans="1:32" hidden="1" x14ac:dyDescent="0.25">
      <c r="A2492" s="209">
        <v>124547</v>
      </c>
      <c r="B2492" s="210">
        <v>3</v>
      </c>
      <c r="C2492" s="196" t="s">
        <v>114</v>
      </c>
      <c r="D2492" s="201">
        <v>42577</v>
      </c>
      <c r="E2492" s="196" t="s">
        <v>189</v>
      </c>
      <c r="F2492" s="201">
        <v>44516</v>
      </c>
      <c r="G2492" s="196" t="s">
        <v>228</v>
      </c>
      <c r="H2492" s="198" t="s">
        <v>910</v>
      </c>
      <c r="I2492" s="196" t="s">
        <v>1211</v>
      </c>
      <c r="K2492" s="196" t="s">
        <v>986</v>
      </c>
      <c r="L2492" s="200" t="s">
        <v>183</v>
      </c>
      <c r="M2492" s="198" t="s">
        <v>1212</v>
      </c>
      <c r="O2492" s="196" t="s">
        <v>271</v>
      </c>
      <c r="P2492" s="198" t="s">
        <v>166</v>
      </c>
      <c r="R2492" s="196" t="s">
        <v>39</v>
      </c>
      <c r="S2492" s="196" t="s">
        <v>45</v>
      </c>
      <c r="T2492" s="211">
        <v>0.03</v>
      </c>
      <c r="W2492" s="200" t="s">
        <v>93</v>
      </c>
      <c r="X2492" s="196" t="s">
        <v>186</v>
      </c>
      <c r="Z2492" s="198" t="s">
        <v>1213</v>
      </c>
      <c r="AA2492" s="196" t="s">
        <v>13289</v>
      </c>
      <c r="AC2492" s="200">
        <v>3</v>
      </c>
      <c r="AD2492" s="200" t="s">
        <v>8250</v>
      </c>
      <c r="AE2492" s="212">
        <v>9358.5499999999993</v>
      </c>
      <c r="AF2492" s="212">
        <v>607204.30000000005</v>
      </c>
    </row>
    <row r="2493" spans="1:32" hidden="1" x14ac:dyDescent="0.25">
      <c r="A2493" s="209">
        <v>124548</v>
      </c>
      <c r="B2493" s="210">
        <v>4</v>
      </c>
      <c r="C2493" s="196" t="s">
        <v>114</v>
      </c>
      <c r="D2493" s="201">
        <v>42577</v>
      </c>
      <c r="E2493" s="196" t="s">
        <v>195</v>
      </c>
      <c r="F2493" s="201">
        <v>44279</v>
      </c>
      <c r="G2493" s="196" t="s">
        <v>228</v>
      </c>
      <c r="H2493" s="198" t="s">
        <v>325</v>
      </c>
      <c r="I2493" s="196" t="s">
        <v>13290</v>
      </c>
      <c r="K2493" s="196" t="s">
        <v>13291</v>
      </c>
      <c r="L2493" s="200" t="s">
        <v>183</v>
      </c>
      <c r="M2493" s="198" t="s">
        <v>13292</v>
      </c>
      <c r="O2493" s="196" t="s">
        <v>271</v>
      </c>
      <c r="P2493" s="198" t="s">
        <v>166</v>
      </c>
      <c r="R2493" s="196" t="s">
        <v>39</v>
      </c>
      <c r="S2493" s="196" t="s">
        <v>45</v>
      </c>
      <c r="T2493" s="211">
        <v>0.01</v>
      </c>
      <c r="W2493" s="200" t="s">
        <v>93</v>
      </c>
      <c r="X2493" s="196" t="s">
        <v>186</v>
      </c>
      <c r="Z2493" s="198" t="s">
        <v>13293</v>
      </c>
      <c r="AA2493" s="196" t="s">
        <v>13294</v>
      </c>
      <c r="AC2493" s="200">
        <v>3</v>
      </c>
      <c r="AD2493" s="200" t="s">
        <v>8250</v>
      </c>
      <c r="AE2493" s="203" t="s">
        <v>505</v>
      </c>
      <c r="AF2493" s="212">
        <v>427305.7</v>
      </c>
    </row>
    <row r="2494" spans="1:32" hidden="1" x14ac:dyDescent="0.25">
      <c r="A2494" s="209">
        <v>124551</v>
      </c>
      <c r="B2494" s="210">
        <v>3</v>
      </c>
      <c r="C2494" s="196" t="s">
        <v>114</v>
      </c>
      <c r="D2494" s="201">
        <v>42577</v>
      </c>
      <c r="E2494" s="196" t="s">
        <v>189</v>
      </c>
      <c r="F2494" s="201">
        <v>44650</v>
      </c>
      <c r="G2494" s="196" t="s">
        <v>228</v>
      </c>
      <c r="H2494" s="198" t="s">
        <v>910</v>
      </c>
      <c r="I2494" s="196" t="s">
        <v>13295</v>
      </c>
      <c r="K2494" s="196" t="s">
        <v>1095</v>
      </c>
      <c r="L2494" s="200" t="s">
        <v>183</v>
      </c>
      <c r="M2494" s="198" t="s">
        <v>13296</v>
      </c>
      <c r="O2494" s="196" t="s">
        <v>271</v>
      </c>
      <c r="P2494" s="198" t="s">
        <v>166</v>
      </c>
      <c r="R2494" s="196" t="s">
        <v>39</v>
      </c>
      <c r="S2494" s="196" t="s">
        <v>45</v>
      </c>
      <c r="T2494" s="211">
        <v>1.4999999999999999E-2</v>
      </c>
      <c r="W2494" s="200" t="s">
        <v>93</v>
      </c>
      <c r="X2494" s="196" t="s">
        <v>186</v>
      </c>
      <c r="Z2494" s="198" t="s">
        <v>13297</v>
      </c>
      <c r="AA2494" s="196" t="s">
        <v>13298</v>
      </c>
      <c r="AC2494" s="200">
        <v>3</v>
      </c>
      <c r="AD2494" s="200" t="s">
        <v>8250</v>
      </c>
      <c r="AE2494" s="212">
        <v>-9942.34</v>
      </c>
      <c r="AF2494" s="212">
        <v>387002.16</v>
      </c>
    </row>
    <row r="2495" spans="1:32" hidden="1" x14ac:dyDescent="0.25">
      <c r="A2495" s="209">
        <v>124552</v>
      </c>
      <c r="B2495" s="210">
        <v>3</v>
      </c>
      <c r="C2495" s="196" t="s">
        <v>122</v>
      </c>
      <c r="D2495" s="201">
        <v>42577</v>
      </c>
      <c r="E2495" s="196" t="s">
        <v>189</v>
      </c>
      <c r="F2495" s="201">
        <v>44694</v>
      </c>
      <c r="G2495" s="196" t="s">
        <v>253</v>
      </c>
      <c r="H2495" s="198" t="s">
        <v>910</v>
      </c>
      <c r="I2495" s="196" t="s">
        <v>1215</v>
      </c>
      <c r="K2495" s="196" t="s">
        <v>1101</v>
      </c>
      <c r="L2495" s="200" t="s">
        <v>183</v>
      </c>
      <c r="M2495" s="198" t="s">
        <v>1216</v>
      </c>
      <c r="O2495" s="196" t="s">
        <v>271</v>
      </c>
      <c r="P2495" s="198" t="s">
        <v>166</v>
      </c>
      <c r="R2495" s="196" t="s">
        <v>39</v>
      </c>
      <c r="S2495" s="196" t="s">
        <v>45</v>
      </c>
      <c r="T2495" s="211">
        <v>0.01</v>
      </c>
      <c r="W2495" s="200" t="s">
        <v>93</v>
      </c>
      <c r="X2495" s="196" t="s">
        <v>186</v>
      </c>
      <c r="Z2495" s="198" t="s">
        <v>1217</v>
      </c>
      <c r="AA2495" s="196" t="s">
        <v>13299</v>
      </c>
      <c r="AC2495" s="200">
        <v>3</v>
      </c>
      <c r="AD2495" s="200" t="s">
        <v>8250</v>
      </c>
      <c r="AE2495" s="212">
        <v>444543</v>
      </c>
      <c r="AF2495" s="212">
        <v>444543</v>
      </c>
    </row>
    <row r="2496" spans="1:32" hidden="1" x14ac:dyDescent="0.25">
      <c r="A2496" s="209">
        <v>124559</v>
      </c>
      <c r="B2496" s="210">
        <v>1</v>
      </c>
      <c r="C2496" s="196" t="s">
        <v>122</v>
      </c>
      <c r="D2496" s="201">
        <v>42577</v>
      </c>
      <c r="E2496" s="196" t="s">
        <v>247</v>
      </c>
      <c r="F2496" s="201">
        <v>44410</v>
      </c>
      <c r="G2496" s="196" t="s">
        <v>152</v>
      </c>
      <c r="H2496" s="198" t="s">
        <v>523</v>
      </c>
      <c r="I2496" s="196" t="s">
        <v>1219</v>
      </c>
      <c r="K2496" s="196" t="s">
        <v>1220</v>
      </c>
      <c r="L2496" s="200" t="s">
        <v>183</v>
      </c>
      <c r="M2496" s="198" t="s">
        <v>1221</v>
      </c>
      <c r="O2496" s="196" t="s">
        <v>271</v>
      </c>
      <c r="P2496" s="198" t="s">
        <v>166</v>
      </c>
      <c r="R2496" s="196" t="s">
        <v>39</v>
      </c>
      <c r="S2496" s="196" t="s">
        <v>45</v>
      </c>
      <c r="T2496" s="211">
        <v>0.01</v>
      </c>
      <c r="W2496" s="200" t="s">
        <v>93</v>
      </c>
      <c r="X2496" s="196" t="s">
        <v>186</v>
      </c>
      <c r="Z2496" s="198" t="s">
        <v>1222</v>
      </c>
      <c r="AA2496" s="196" t="s">
        <v>13300</v>
      </c>
      <c r="AC2496" s="200">
        <v>3</v>
      </c>
      <c r="AD2496" s="200" t="s">
        <v>8250</v>
      </c>
      <c r="AE2496" s="212">
        <v>425793.6</v>
      </c>
      <c r="AF2496" s="212">
        <v>425793.6</v>
      </c>
    </row>
    <row r="2497" spans="1:33" hidden="1" x14ac:dyDescent="0.25">
      <c r="A2497" s="209">
        <v>124563</v>
      </c>
      <c r="B2497" s="210">
        <v>1</v>
      </c>
      <c r="C2497" s="196" t="s">
        <v>85</v>
      </c>
      <c r="D2497" s="201">
        <v>42577</v>
      </c>
      <c r="E2497" s="196" t="s">
        <v>247</v>
      </c>
      <c r="F2497" s="201">
        <v>44285</v>
      </c>
      <c r="G2497" s="196" t="s">
        <v>148</v>
      </c>
      <c r="H2497" s="198" t="s">
        <v>689</v>
      </c>
      <c r="I2497" s="196" t="s">
        <v>690</v>
      </c>
      <c r="J2497" s="196" t="s">
        <v>101</v>
      </c>
      <c r="L2497" s="200" t="s">
        <v>101</v>
      </c>
      <c r="M2497" s="198" t="s">
        <v>691</v>
      </c>
      <c r="N2497" s="198" t="s">
        <v>166</v>
      </c>
      <c r="O2497" s="196" t="s">
        <v>40</v>
      </c>
      <c r="P2497" s="198" t="s">
        <v>166</v>
      </c>
      <c r="R2497" s="196" t="s">
        <v>39</v>
      </c>
      <c r="S2497" s="196" t="s">
        <v>45</v>
      </c>
      <c r="T2497" s="211">
        <v>0.01</v>
      </c>
      <c r="U2497" s="201">
        <v>44967</v>
      </c>
      <c r="W2497" s="200" t="s">
        <v>93</v>
      </c>
      <c r="X2497" s="196" t="s">
        <v>13</v>
      </c>
      <c r="Z2497" s="198" t="s">
        <v>692</v>
      </c>
      <c r="AA2497" s="196" t="s">
        <v>13301</v>
      </c>
      <c r="AB2497" s="196" t="s">
        <v>13302</v>
      </c>
      <c r="AC2497" s="200">
        <v>0</v>
      </c>
      <c r="AD2497" s="200" t="s">
        <v>8231</v>
      </c>
      <c r="AE2497" s="212">
        <v>13000</v>
      </c>
      <c r="AF2497" s="212">
        <v>326000</v>
      </c>
    </row>
    <row r="2498" spans="1:33" hidden="1" x14ac:dyDescent="0.25">
      <c r="A2498" s="209">
        <v>124563</v>
      </c>
      <c r="B2498" s="210">
        <v>1</v>
      </c>
      <c r="C2498" s="196" t="s">
        <v>85</v>
      </c>
      <c r="D2498" s="201">
        <v>42577</v>
      </c>
      <c r="E2498" s="196" t="s">
        <v>247</v>
      </c>
      <c r="F2498" s="201">
        <v>44285</v>
      </c>
      <c r="G2498" s="196" t="s">
        <v>148</v>
      </c>
      <c r="H2498" s="198" t="s">
        <v>689</v>
      </c>
      <c r="I2498" s="196" t="s">
        <v>690</v>
      </c>
      <c r="J2498" s="196" t="s">
        <v>101</v>
      </c>
      <c r="L2498" s="200" t="s">
        <v>101</v>
      </c>
      <c r="M2498" s="198" t="s">
        <v>691</v>
      </c>
      <c r="N2498" s="198" t="s">
        <v>166</v>
      </c>
      <c r="O2498" s="196" t="s">
        <v>40</v>
      </c>
      <c r="P2498" s="198" t="s">
        <v>166</v>
      </c>
      <c r="R2498" s="196" t="s">
        <v>39</v>
      </c>
      <c r="S2498" s="196" t="s">
        <v>45</v>
      </c>
      <c r="T2498" s="211">
        <v>0.01</v>
      </c>
      <c r="U2498" s="201">
        <v>44967</v>
      </c>
      <c r="W2498" s="200" t="s">
        <v>93</v>
      </c>
      <c r="X2498" s="196" t="s">
        <v>13</v>
      </c>
      <c r="Z2498" s="198" t="s">
        <v>692</v>
      </c>
      <c r="AA2498" s="196" t="s">
        <v>13303</v>
      </c>
      <c r="AB2498" s="196" t="s">
        <v>13302</v>
      </c>
      <c r="AC2498" s="200">
        <v>1</v>
      </c>
      <c r="AD2498" s="200" t="s">
        <v>8231</v>
      </c>
      <c r="AE2498" s="203" t="s">
        <v>505</v>
      </c>
      <c r="AF2498" s="212">
        <v>120000</v>
      </c>
    </row>
    <row r="2499" spans="1:33" hidden="1" x14ac:dyDescent="0.25">
      <c r="A2499" s="209">
        <v>124563</v>
      </c>
      <c r="B2499" s="210">
        <v>1</v>
      </c>
      <c r="C2499" s="196" t="s">
        <v>85</v>
      </c>
      <c r="D2499" s="201">
        <v>42577</v>
      </c>
      <c r="E2499" s="196" t="s">
        <v>247</v>
      </c>
      <c r="F2499" s="201">
        <v>44285</v>
      </c>
      <c r="G2499" s="196" t="s">
        <v>148</v>
      </c>
      <c r="H2499" s="198" t="s">
        <v>689</v>
      </c>
      <c r="I2499" s="196" t="s">
        <v>690</v>
      </c>
      <c r="J2499" s="196" t="s">
        <v>101</v>
      </c>
      <c r="L2499" s="200" t="s">
        <v>101</v>
      </c>
      <c r="M2499" s="198" t="s">
        <v>691</v>
      </c>
      <c r="N2499" s="198" t="s">
        <v>166</v>
      </c>
      <c r="O2499" s="196" t="s">
        <v>40</v>
      </c>
      <c r="P2499" s="198" t="s">
        <v>166</v>
      </c>
      <c r="R2499" s="196" t="s">
        <v>39</v>
      </c>
      <c r="S2499" s="196" t="s">
        <v>45</v>
      </c>
      <c r="T2499" s="211">
        <v>0.01</v>
      </c>
      <c r="U2499" s="201">
        <v>44967</v>
      </c>
      <c r="W2499" s="200" t="s">
        <v>93</v>
      </c>
      <c r="X2499" s="196" t="s">
        <v>13</v>
      </c>
      <c r="Z2499" s="198" t="s">
        <v>692</v>
      </c>
      <c r="AA2499" s="196" t="s">
        <v>13304</v>
      </c>
      <c r="AB2499" s="196" t="s">
        <v>13302</v>
      </c>
      <c r="AC2499" s="200">
        <v>2</v>
      </c>
      <c r="AD2499" s="200" t="s">
        <v>8231</v>
      </c>
      <c r="AE2499" s="212">
        <v>292000</v>
      </c>
      <c r="AF2499" s="212">
        <v>292000</v>
      </c>
    </row>
    <row r="2500" spans="1:33" hidden="1" x14ac:dyDescent="0.25">
      <c r="A2500" s="209">
        <v>124564</v>
      </c>
      <c r="B2500" s="210">
        <v>4</v>
      </c>
      <c r="C2500" s="196" t="s">
        <v>85</v>
      </c>
      <c r="D2500" s="201">
        <v>42577</v>
      </c>
      <c r="E2500" s="196" t="s">
        <v>195</v>
      </c>
      <c r="F2500" s="201">
        <v>44650</v>
      </c>
      <c r="G2500" s="196" t="s">
        <v>228</v>
      </c>
      <c r="H2500" s="198" t="s">
        <v>325</v>
      </c>
      <c r="I2500" s="196" t="s">
        <v>326</v>
      </c>
      <c r="K2500" s="196" t="s">
        <v>327</v>
      </c>
      <c r="L2500" s="200" t="s">
        <v>183</v>
      </c>
      <c r="M2500" s="198" t="s">
        <v>328</v>
      </c>
      <c r="O2500" s="196" t="s">
        <v>40</v>
      </c>
      <c r="P2500" s="198" t="s">
        <v>166</v>
      </c>
      <c r="R2500" s="196" t="s">
        <v>39</v>
      </c>
      <c r="S2500" s="196" t="s">
        <v>45</v>
      </c>
      <c r="T2500" s="211">
        <v>0.01</v>
      </c>
      <c r="W2500" s="200" t="s">
        <v>93</v>
      </c>
      <c r="X2500" s="196" t="s">
        <v>186</v>
      </c>
      <c r="Z2500" s="198" t="s">
        <v>329</v>
      </c>
      <c r="AA2500" s="196" t="s">
        <v>13305</v>
      </c>
      <c r="AC2500" s="200">
        <v>3</v>
      </c>
      <c r="AD2500" s="200" t="s">
        <v>8250</v>
      </c>
      <c r="AE2500" s="212">
        <v>652618.9</v>
      </c>
      <c r="AF2500" s="212">
        <v>652618.9</v>
      </c>
    </row>
    <row r="2501" spans="1:33" hidden="1" x14ac:dyDescent="0.25">
      <c r="A2501" s="209">
        <v>124565</v>
      </c>
      <c r="B2501" s="210">
        <v>3</v>
      </c>
      <c r="C2501" s="196" t="s">
        <v>85</v>
      </c>
      <c r="D2501" s="201">
        <v>42577</v>
      </c>
      <c r="E2501" s="196" t="s">
        <v>189</v>
      </c>
      <c r="F2501" s="201">
        <v>44441</v>
      </c>
      <c r="G2501" s="196" t="s">
        <v>179</v>
      </c>
      <c r="H2501" s="198" t="s">
        <v>910</v>
      </c>
      <c r="I2501" s="196" t="s">
        <v>1224</v>
      </c>
      <c r="K2501" s="196" t="s">
        <v>1225</v>
      </c>
      <c r="L2501" s="200" t="s">
        <v>183</v>
      </c>
      <c r="M2501" s="198" t="s">
        <v>1226</v>
      </c>
      <c r="N2501" s="198" t="s">
        <v>1227</v>
      </c>
      <c r="O2501" s="196" t="s">
        <v>40</v>
      </c>
      <c r="P2501" s="198" t="s">
        <v>166</v>
      </c>
      <c r="R2501" s="196" t="s">
        <v>39</v>
      </c>
      <c r="S2501" s="196" t="s">
        <v>45</v>
      </c>
      <c r="T2501" s="211">
        <v>0.03</v>
      </c>
      <c r="U2501" s="201">
        <v>44792</v>
      </c>
      <c r="W2501" s="200" t="s">
        <v>93</v>
      </c>
      <c r="X2501" s="196" t="s">
        <v>186</v>
      </c>
      <c r="Z2501" s="198" t="s">
        <v>1228</v>
      </c>
      <c r="AA2501" s="196" t="s">
        <v>13306</v>
      </c>
      <c r="AC2501" s="200">
        <v>0</v>
      </c>
      <c r="AD2501" s="200" t="s">
        <v>8250</v>
      </c>
      <c r="AE2501" s="212">
        <v>281.33</v>
      </c>
      <c r="AF2501" s="212">
        <v>98953.59</v>
      </c>
    </row>
    <row r="2502" spans="1:33" hidden="1" x14ac:dyDescent="0.25">
      <c r="A2502" s="209">
        <v>124565</v>
      </c>
      <c r="B2502" s="210">
        <v>3</v>
      </c>
      <c r="C2502" s="196" t="s">
        <v>85</v>
      </c>
      <c r="D2502" s="201">
        <v>42577</v>
      </c>
      <c r="E2502" s="196" t="s">
        <v>189</v>
      </c>
      <c r="F2502" s="201">
        <v>44441</v>
      </c>
      <c r="G2502" s="196" t="s">
        <v>179</v>
      </c>
      <c r="H2502" s="198" t="s">
        <v>910</v>
      </c>
      <c r="I2502" s="196" t="s">
        <v>1224</v>
      </c>
      <c r="K2502" s="196" t="s">
        <v>1225</v>
      </c>
      <c r="L2502" s="200" t="s">
        <v>183</v>
      </c>
      <c r="M2502" s="198" t="s">
        <v>1226</v>
      </c>
      <c r="N2502" s="198" t="s">
        <v>1227</v>
      </c>
      <c r="O2502" s="196" t="s">
        <v>40</v>
      </c>
      <c r="P2502" s="198" t="s">
        <v>166</v>
      </c>
      <c r="R2502" s="196" t="s">
        <v>39</v>
      </c>
      <c r="S2502" s="196" t="s">
        <v>45</v>
      </c>
      <c r="T2502" s="211">
        <v>0.03</v>
      </c>
      <c r="U2502" s="201">
        <v>44792</v>
      </c>
      <c r="W2502" s="200" t="s">
        <v>93</v>
      </c>
      <c r="X2502" s="196" t="s">
        <v>186</v>
      </c>
      <c r="Z2502" s="198" t="s">
        <v>1228</v>
      </c>
      <c r="AA2502" s="196" t="s">
        <v>13307</v>
      </c>
      <c r="AC2502" s="200">
        <v>1</v>
      </c>
      <c r="AD2502" s="200" t="s">
        <v>8250</v>
      </c>
      <c r="AE2502" s="212">
        <v>10701.31</v>
      </c>
      <c r="AF2502" s="212">
        <v>24071.96</v>
      </c>
    </row>
    <row r="2503" spans="1:33" hidden="1" x14ac:dyDescent="0.25">
      <c r="A2503" s="209">
        <v>124565</v>
      </c>
      <c r="B2503" s="210">
        <v>3</v>
      </c>
      <c r="C2503" s="196" t="s">
        <v>85</v>
      </c>
      <c r="D2503" s="201">
        <v>42577</v>
      </c>
      <c r="E2503" s="196" t="s">
        <v>189</v>
      </c>
      <c r="F2503" s="201">
        <v>44441</v>
      </c>
      <c r="G2503" s="196" t="s">
        <v>179</v>
      </c>
      <c r="H2503" s="198" t="s">
        <v>910</v>
      </c>
      <c r="I2503" s="196" t="s">
        <v>1224</v>
      </c>
      <c r="K2503" s="196" t="s">
        <v>1225</v>
      </c>
      <c r="L2503" s="200" t="s">
        <v>183</v>
      </c>
      <c r="M2503" s="198" t="s">
        <v>1226</v>
      </c>
      <c r="N2503" s="198" t="s">
        <v>1227</v>
      </c>
      <c r="O2503" s="196" t="s">
        <v>40</v>
      </c>
      <c r="P2503" s="198" t="s">
        <v>166</v>
      </c>
      <c r="R2503" s="196" t="s">
        <v>39</v>
      </c>
      <c r="S2503" s="196" t="s">
        <v>45</v>
      </c>
      <c r="T2503" s="211">
        <v>0.03</v>
      </c>
      <c r="U2503" s="201">
        <v>44792</v>
      </c>
      <c r="W2503" s="200" t="s">
        <v>93</v>
      </c>
      <c r="X2503" s="196" t="s">
        <v>186</v>
      </c>
      <c r="Z2503" s="198" t="s">
        <v>1228</v>
      </c>
      <c r="AA2503" s="196" t="s">
        <v>13308</v>
      </c>
      <c r="AC2503" s="200">
        <v>2</v>
      </c>
      <c r="AD2503" s="200" t="s">
        <v>8250</v>
      </c>
      <c r="AE2503" s="203" t="s">
        <v>505</v>
      </c>
      <c r="AF2503" s="212">
        <v>20000</v>
      </c>
    </row>
    <row r="2504" spans="1:33" hidden="1" x14ac:dyDescent="0.25">
      <c r="A2504" s="209">
        <v>124568</v>
      </c>
      <c r="B2504" s="210">
        <v>4</v>
      </c>
      <c r="C2504" s="196" t="s">
        <v>114</v>
      </c>
      <c r="D2504" s="201">
        <v>42577</v>
      </c>
      <c r="E2504" s="196" t="s">
        <v>195</v>
      </c>
      <c r="F2504" s="201">
        <v>44699</v>
      </c>
      <c r="G2504" s="196" t="s">
        <v>228</v>
      </c>
      <c r="H2504" s="198" t="s">
        <v>325</v>
      </c>
      <c r="I2504" s="196" t="s">
        <v>13309</v>
      </c>
      <c r="K2504" s="196" t="s">
        <v>13310</v>
      </c>
      <c r="L2504" s="200" t="s">
        <v>183</v>
      </c>
      <c r="M2504" s="198" t="s">
        <v>13311</v>
      </c>
      <c r="O2504" s="196" t="s">
        <v>271</v>
      </c>
      <c r="P2504" s="198" t="s">
        <v>166</v>
      </c>
      <c r="R2504" s="196" t="s">
        <v>39</v>
      </c>
      <c r="S2504" s="196" t="s">
        <v>45</v>
      </c>
      <c r="T2504" s="211">
        <v>0.01</v>
      </c>
      <c r="W2504" s="200" t="s">
        <v>93</v>
      </c>
      <c r="X2504" s="196" t="s">
        <v>186</v>
      </c>
      <c r="Z2504" s="198" t="s">
        <v>13312</v>
      </c>
      <c r="AA2504" s="196" t="s">
        <v>13313</v>
      </c>
      <c r="AC2504" s="200">
        <v>3</v>
      </c>
      <c r="AD2504" s="200" t="s">
        <v>8250</v>
      </c>
      <c r="AE2504" s="212">
        <v>-2606.5</v>
      </c>
      <c r="AF2504" s="212">
        <v>496651.53</v>
      </c>
    </row>
    <row r="2505" spans="1:33" hidden="1" x14ac:dyDescent="0.25">
      <c r="A2505" s="209">
        <v>124572</v>
      </c>
      <c r="B2505" s="210">
        <v>3</v>
      </c>
      <c r="C2505" s="196" t="s">
        <v>122</v>
      </c>
      <c r="D2505" s="201">
        <v>42577</v>
      </c>
      <c r="E2505" s="196" t="s">
        <v>189</v>
      </c>
      <c r="F2505" s="201">
        <v>44685</v>
      </c>
      <c r="G2505" s="196" t="s">
        <v>98</v>
      </c>
      <c r="H2505" s="198" t="s">
        <v>910</v>
      </c>
      <c r="I2505" s="196" t="s">
        <v>1230</v>
      </c>
      <c r="K2505" s="196" t="s">
        <v>1231</v>
      </c>
      <c r="L2505" s="200" t="s">
        <v>183</v>
      </c>
      <c r="M2505" s="198" t="s">
        <v>1232</v>
      </c>
      <c r="O2505" s="196" t="s">
        <v>40</v>
      </c>
      <c r="P2505" s="198" t="s">
        <v>166</v>
      </c>
      <c r="R2505" s="196" t="s">
        <v>39</v>
      </c>
      <c r="S2505" s="196" t="s">
        <v>45</v>
      </c>
      <c r="T2505" s="211">
        <v>3.5000000000000003E-2</v>
      </c>
      <c r="U2505" s="201">
        <v>44603</v>
      </c>
      <c r="W2505" s="200" t="s">
        <v>93</v>
      </c>
      <c r="X2505" s="196" t="s">
        <v>186</v>
      </c>
      <c r="Z2505" s="198" t="s">
        <v>1233</v>
      </c>
      <c r="AA2505" s="196" t="s">
        <v>13314</v>
      </c>
      <c r="AC2505" s="200">
        <v>0</v>
      </c>
      <c r="AD2505" s="200" t="s">
        <v>8250</v>
      </c>
      <c r="AE2505" s="212">
        <v>21730.51</v>
      </c>
      <c r="AF2505" s="212">
        <v>230860.64</v>
      </c>
      <c r="AG2505" s="198" t="s">
        <v>1234</v>
      </c>
    </row>
    <row r="2506" spans="1:33" hidden="1" x14ac:dyDescent="0.25">
      <c r="A2506" s="209">
        <v>124572</v>
      </c>
      <c r="B2506" s="210">
        <v>3</v>
      </c>
      <c r="C2506" s="196" t="s">
        <v>122</v>
      </c>
      <c r="D2506" s="201">
        <v>42577</v>
      </c>
      <c r="E2506" s="196" t="s">
        <v>189</v>
      </c>
      <c r="F2506" s="201">
        <v>44685</v>
      </c>
      <c r="G2506" s="196" t="s">
        <v>98</v>
      </c>
      <c r="H2506" s="198" t="s">
        <v>910</v>
      </c>
      <c r="I2506" s="196" t="s">
        <v>1230</v>
      </c>
      <c r="K2506" s="196" t="s">
        <v>1231</v>
      </c>
      <c r="L2506" s="200" t="s">
        <v>183</v>
      </c>
      <c r="M2506" s="198" t="s">
        <v>1232</v>
      </c>
      <c r="O2506" s="196" t="s">
        <v>40</v>
      </c>
      <c r="P2506" s="198" t="s">
        <v>166</v>
      </c>
      <c r="R2506" s="196" t="s">
        <v>39</v>
      </c>
      <c r="S2506" s="196" t="s">
        <v>45</v>
      </c>
      <c r="T2506" s="211">
        <v>3.5000000000000003E-2</v>
      </c>
      <c r="U2506" s="201">
        <v>44603</v>
      </c>
      <c r="W2506" s="200" t="s">
        <v>93</v>
      </c>
      <c r="X2506" s="196" t="s">
        <v>186</v>
      </c>
      <c r="Z2506" s="198" t="s">
        <v>1233</v>
      </c>
      <c r="AA2506" s="196" t="s">
        <v>13315</v>
      </c>
      <c r="AC2506" s="200">
        <v>1</v>
      </c>
      <c r="AD2506" s="200" t="s">
        <v>8250</v>
      </c>
      <c r="AE2506" s="212">
        <v>53500.66</v>
      </c>
      <c r="AF2506" s="212">
        <v>184976.74</v>
      </c>
      <c r="AG2506" s="198" t="s">
        <v>1234</v>
      </c>
    </row>
    <row r="2507" spans="1:33" hidden="1" x14ac:dyDescent="0.25">
      <c r="A2507" s="209">
        <v>124572</v>
      </c>
      <c r="B2507" s="210">
        <v>3</v>
      </c>
      <c r="C2507" s="196" t="s">
        <v>122</v>
      </c>
      <c r="D2507" s="201">
        <v>42577</v>
      </c>
      <c r="E2507" s="196" t="s">
        <v>189</v>
      </c>
      <c r="F2507" s="201">
        <v>44685</v>
      </c>
      <c r="G2507" s="196" t="s">
        <v>98</v>
      </c>
      <c r="H2507" s="198" t="s">
        <v>910</v>
      </c>
      <c r="I2507" s="196" t="s">
        <v>1230</v>
      </c>
      <c r="K2507" s="196" t="s">
        <v>1231</v>
      </c>
      <c r="L2507" s="200" t="s">
        <v>183</v>
      </c>
      <c r="M2507" s="198" t="s">
        <v>1232</v>
      </c>
      <c r="O2507" s="196" t="s">
        <v>40</v>
      </c>
      <c r="P2507" s="198" t="s">
        <v>166</v>
      </c>
      <c r="R2507" s="196" t="s">
        <v>39</v>
      </c>
      <c r="S2507" s="196" t="s">
        <v>45</v>
      </c>
      <c r="T2507" s="211">
        <v>3.5000000000000003E-2</v>
      </c>
      <c r="U2507" s="201">
        <v>44603</v>
      </c>
      <c r="W2507" s="200" t="s">
        <v>93</v>
      </c>
      <c r="X2507" s="196" t="s">
        <v>186</v>
      </c>
      <c r="Z2507" s="198" t="s">
        <v>1233</v>
      </c>
      <c r="AA2507" s="196" t="s">
        <v>13316</v>
      </c>
      <c r="AC2507" s="200">
        <v>2</v>
      </c>
      <c r="AD2507" s="200" t="s">
        <v>8250</v>
      </c>
      <c r="AE2507" s="203" t="s">
        <v>505</v>
      </c>
      <c r="AF2507" s="212">
        <v>74415</v>
      </c>
      <c r="AG2507" s="198" t="s">
        <v>1234</v>
      </c>
    </row>
    <row r="2508" spans="1:33" hidden="1" x14ac:dyDescent="0.25">
      <c r="A2508" s="209">
        <v>124572</v>
      </c>
      <c r="B2508" s="210">
        <v>3</v>
      </c>
      <c r="C2508" s="196" t="s">
        <v>122</v>
      </c>
      <c r="D2508" s="201">
        <v>42577</v>
      </c>
      <c r="E2508" s="196" t="s">
        <v>189</v>
      </c>
      <c r="F2508" s="201">
        <v>44685</v>
      </c>
      <c r="G2508" s="196" t="s">
        <v>98</v>
      </c>
      <c r="H2508" s="198" t="s">
        <v>910</v>
      </c>
      <c r="I2508" s="196" t="s">
        <v>1230</v>
      </c>
      <c r="K2508" s="196" t="s">
        <v>1231</v>
      </c>
      <c r="L2508" s="200" t="s">
        <v>183</v>
      </c>
      <c r="M2508" s="198" t="s">
        <v>1232</v>
      </c>
      <c r="O2508" s="196" t="s">
        <v>40</v>
      </c>
      <c r="P2508" s="198" t="s">
        <v>166</v>
      </c>
      <c r="R2508" s="196" t="s">
        <v>39</v>
      </c>
      <c r="S2508" s="196" t="s">
        <v>45</v>
      </c>
      <c r="T2508" s="211">
        <v>3.5000000000000003E-2</v>
      </c>
      <c r="U2508" s="201">
        <v>44603</v>
      </c>
      <c r="W2508" s="200" t="s">
        <v>93</v>
      </c>
      <c r="X2508" s="196" t="s">
        <v>186</v>
      </c>
      <c r="Z2508" s="198" t="s">
        <v>1233</v>
      </c>
      <c r="AA2508" s="196" t="s">
        <v>13317</v>
      </c>
      <c r="AC2508" s="200">
        <v>3</v>
      </c>
      <c r="AD2508" s="200" t="s">
        <v>8250</v>
      </c>
      <c r="AE2508" s="212">
        <v>2165178.2200000002</v>
      </c>
      <c r="AF2508" s="212">
        <v>2165178.2200000002</v>
      </c>
      <c r="AG2508" s="198" t="s">
        <v>1234</v>
      </c>
    </row>
    <row r="2509" spans="1:33" hidden="1" x14ac:dyDescent="0.25">
      <c r="A2509" s="209">
        <v>124582</v>
      </c>
      <c r="B2509" s="210">
        <v>4</v>
      </c>
      <c r="C2509" s="196" t="s">
        <v>114</v>
      </c>
      <c r="D2509" s="201">
        <v>42577</v>
      </c>
      <c r="E2509" s="196" t="s">
        <v>195</v>
      </c>
      <c r="F2509" s="201">
        <v>44454</v>
      </c>
      <c r="G2509" s="196" t="s">
        <v>228</v>
      </c>
      <c r="H2509" s="198" t="s">
        <v>2124</v>
      </c>
      <c r="I2509" s="196" t="s">
        <v>13318</v>
      </c>
      <c r="K2509" s="196" t="s">
        <v>6628</v>
      </c>
      <c r="L2509" s="200" t="s">
        <v>183</v>
      </c>
      <c r="M2509" s="198" t="s">
        <v>13319</v>
      </c>
      <c r="O2509" s="196" t="s">
        <v>271</v>
      </c>
      <c r="P2509" s="198" t="s">
        <v>166</v>
      </c>
      <c r="R2509" s="196" t="s">
        <v>39</v>
      </c>
      <c r="S2509" s="196" t="s">
        <v>45</v>
      </c>
      <c r="T2509" s="211">
        <v>0.01</v>
      </c>
      <c r="W2509" s="200" t="s">
        <v>93</v>
      </c>
      <c r="X2509" s="196" t="s">
        <v>186</v>
      </c>
      <c r="Z2509" s="198" t="s">
        <v>13320</v>
      </c>
      <c r="AA2509" s="196" t="s">
        <v>13321</v>
      </c>
      <c r="AC2509" s="200">
        <v>3</v>
      </c>
      <c r="AD2509" s="200" t="s">
        <v>8250</v>
      </c>
      <c r="AE2509" s="203" t="s">
        <v>505</v>
      </c>
      <c r="AF2509" s="212">
        <v>1033578.9</v>
      </c>
    </row>
    <row r="2510" spans="1:33" ht="36" hidden="1" x14ac:dyDescent="0.25">
      <c r="A2510" s="209">
        <v>124583</v>
      </c>
      <c r="B2510" s="210">
        <v>4</v>
      </c>
      <c r="C2510" s="196" t="s">
        <v>85</v>
      </c>
      <c r="D2510" s="201">
        <v>42577</v>
      </c>
      <c r="E2510" s="196" t="s">
        <v>195</v>
      </c>
      <c r="F2510" s="201">
        <v>44181</v>
      </c>
      <c r="G2510" s="196" t="s">
        <v>189</v>
      </c>
      <c r="H2510" s="198" t="s">
        <v>13322</v>
      </c>
      <c r="I2510" s="196" t="s">
        <v>5033</v>
      </c>
      <c r="J2510" s="196" t="s">
        <v>101</v>
      </c>
      <c r="L2510" s="200" t="s">
        <v>101</v>
      </c>
      <c r="M2510" s="198" t="s">
        <v>13323</v>
      </c>
      <c r="N2510" s="198" t="s">
        <v>13324</v>
      </c>
      <c r="O2510" s="196" t="s">
        <v>553</v>
      </c>
      <c r="P2510" s="198" t="s">
        <v>1783</v>
      </c>
      <c r="R2510" s="196" t="s">
        <v>47</v>
      </c>
      <c r="S2510" s="196" t="s">
        <v>45</v>
      </c>
      <c r="T2510" s="211">
        <v>5.6</v>
      </c>
      <c r="U2510" s="201">
        <v>46003</v>
      </c>
      <c r="W2510" s="200" t="s">
        <v>93</v>
      </c>
      <c r="X2510" s="196" t="s">
        <v>103</v>
      </c>
      <c r="AA2510" s="196" t="s">
        <v>13325</v>
      </c>
      <c r="AB2510" s="196" t="s">
        <v>13326</v>
      </c>
      <c r="AC2510" s="200">
        <v>0</v>
      </c>
      <c r="AD2510" s="200" t="s">
        <v>8231</v>
      </c>
      <c r="AE2510" s="203" t="s">
        <v>505</v>
      </c>
      <c r="AF2510" s="212">
        <v>160000</v>
      </c>
    </row>
    <row r="2511" spans="1:33" ht="36" hidden="1" x14ac:dyDescent="0.25">
      <c r="A2511" s="209">
        <v>124583</v>
      </c>
      <c r="B2511" s="210">
        <v>4</v>
      </c>
      <c r="C2511" s="196" t="s">
        <v>85</v>
      </c>
      <c r="D2511" s="201">
        <v>42577</v>
      </c>
      <c r="E2511" s="196" t="s">
        <v>195</v>
      </c>
      <c r="F2511" s="201">
        <v>44181</v>
      </c>
      <c r="G2511" s="196" t="s">
        <v>189</v>
      </c>
      <c r="H2511" s="198" t="s">
        <v>13322</v>
      </c>
      <c r="I2511" s="196" t="s">
        <v>5033</v>
      </c>
      <c r="J2511" s="196" t="s">
        <v>101</v>
      </c>
      <c r="L2511" s="200" t="s">
        <v>101</v>
      </c>
      <c r="M2511" s="198" t="s">
        <v>13323</v>
      </c>
      <c r="N2511" s="198" t="s">
        <v>13324</v>
      </c>
      <c r="O2511" s="196" t="s">
        <v>553</v>
      </c>
      <c r="P2511" s="198" t="s">
        <v>1783</v>
      </c>
      <c r="R2511" s="196" t="s">
        <v>47</v>
      </c>
      <c r="S2511" s="196" t="s">
        <v>45</v>
      </c>
      <c r="T2511" s="211">
        <v>5.6</v>
      </c>
      <c r="U2511" s="201">
        <v>46003</v>
      </c>
      <c r="W2511" s="200" t="s">
        <v>93</v>
      </c>
      <c r="X2511" s="196" t="s">
        <v>103</v>
      </c>
      <c r="AA2511" s="196" t="s">
        <v>13327</v>
      </c>
      <c r="AC2511" s="200">
        <v>0</v>
      </c>
      <c r="AD2511" s="200" t="s">
        <v>8250</v>
      </c>
      <c r="AE2511" s="203" t="s">
        <v>505</v>
      </c>
      <c r="AF2511" s="212">
        <v>25000</v>
      </c>
    </row>
    <row r="2512" spans="1:33" ht="36" hidden="1" x14ac:dyDescent="0.25">
      <c r="A2512" s="209">
        <v>124583</v>
      </c>
      <c r="B2512" s="210">
        <v>4</v>
      </c>
      <c r="C2512" s="196" t="s">
        <v>85</v>
      </c>
      <c r="D2512" s="201">
        <v>42577</v>
      </c>
      <c r="E2512" s="196" t="s">
        <v>195</v>
      </c>
      <c r="F2512" s="201">
        <v>44181</v>
      </c>
      <c r="G2512" s="196" t="s">
        <v>189</v>
      </c>
      <c r="H2512" s="198" t="s">
        <v>13322</v>
      </c>
      <c r="I2512" s="196" t="s">
        <v>5033</v>
      </c>
      <c r="J2512" s="196" t="s">
        <v>101</v>
      </c>
      <c r="L2512" s="200" t="s">
        <v>101</v>
      </c>
      <c r="M2512" s="198" t="s">
        <v>13323</v>
      </c>
      <c r="N2512" s="198" t="s">
        <v>13324</v>
      </c>
      <c r="O2512" s="196" t="s">
        <v>553</v>
      </c>
      <c r="P2512" s="198" t="s">
        <v>1783</v>
      </c>
      <c r="R2512" s="196" t="s">
        <v>47</v>
      </c>
      <c r="S2512" s="196" t="s">
        <v>45</v>
      </c>
      <c r="T2512" s="211">
        <v>5.6</v>
      </c>
      <c r="U2512" s="201">
        <v>46003</v>
      </c>
      <c r="W2512" s="200" t="s">
        <v>93</v>
      </c>
      <c r="X2512" s="196" t="s">
        <v>103</v>
      </c>
      <c r="AA2512" s="196" t="s">
        <v>13328</v>
      </c>
      <c r="AB2512" s="196" t="s">
        <v>13326</v>
      </c>
      <c r="AC2512" s="200">
        <v>0</v>
      </c>
      <c r="AD2512" s="200" t="s">
        <v>8231</v>
      </c>
      <c r="AE2512" s="203" t="s">
        <v>505</v>
      </c>
      <c r="AF2512" s="212">
        <v>40000</v>
      </c>
    </row>
    <row r="2513" spans="1:32" hidden="1" x14ac:dyDescent="0.25">
      <c r="A2513" s="209">
        <v>124594</v>
      </c>
      <c r="B2513" s="210">
        <v>4</v>
      </c>
      <c r="C2513" s="196" t="s">
        <v>114</v>
      </c>
      <c r="D2513" s="201">
        <v>42577</v>
      </c>
      <c r="E2513" s="196" t="s">
        <v>195</v>
      </c>
      <c r="F2513" s="201">
        <v>44364</v>
      </c>
      <c r="G2513" s="196" t="s">
        <v>253</v>
      </c>
      <c r="H2513" s="198" t="s">
        <v>331</v>
      </c>
      <c r="I2513" s="196" t="s">
        <v>13329</v>
      </c>
      <c r="K2513" s="196" t="s">
        <v>13330</v>
      </c>
      <c r="L2513" s="200" t="s">
        <v>183</v>
      </c>
      <c r="M2513" s="198" t="s">
        <v>13331</v>
      </c>
      <c r="O2513" s="196" t="s">
        <v>271</v>
      </c>
      <c r="P2513" s="198" t="s">
        <v>166</v>
      </c>
      <c r="R2513" s="196" t="s">
        <v>39</v>
      </c>
      <c r="S2513" s="196" t="s">
        <v>45</v>
      </c>
      <c r="T2513" s="211">
        <v>0.01</v>
      </c>
      <c r="W2513" s="200" t="s">
        <v>93</v>
      </c>
      <c r="X2513" s="196" t="s">
        <v>186</v>
      </c>
      <c r="Z2513" s="198" t="s">
        <v>13332</v>
      </c>
      <c r="AA2513" s="196" t="s">
        <v>13333</v>
      </c>
      <c r="AC2513" s="200">
        <v>3</v>
      </c>
      <c r="AD2513" s="200" t="s">
        <v>8250</v>
      </c>
      <c r="AE2513" s="212">
        <v>-263.72000000000003</v>
      </c>
      <c r="AF2513" s="212">
        <v>404112.66</v>
      </c>
    </row>
    <row r="2514" spans="1:32" hidden="1" x14ac:dyDescent="0.25">
      <c r="A2514" s="209">
        <v>124595</v>
      </c>
      <c r="B2514" s="210">
        <v>4</v>
      </c>
      <c r="C2514" s="196" t="s">
        <v>122</v>
      </c>
      <c r="D2514" s="201">
        <v>42577</v>
      </c>
      <c r="E2514" s="196" t="s">
        <v>195</v>
      </c>
      <c r="F2514" s="201">
        <v>44410</v>
      </c>
      <c r="G2514" s="196" t="s">
        <v>152</v>
      </c>
      <c r="H2514" s="198" t="s">
        <v>331</v>
      </c>
      <c r="I2514" s="196" t="s">
        <v>1236</v>
      </c>
      <c r="K2514" s="196" t="s">
        <v>1237</v>
      </c>
      <c r="L2514" s="200" t="s">
        <v>183</v>
      </c>
      <c r="M2514" s="198" t="s">
        <v>1238</v>
      </c>
      <c r="O2514" s="196" t="s">
        <v>40</v>
      </c>
      <c r="P2514" s="198" t="s">
        <v>166</v>
      </c>
      <c r="R2514" s="196" t="s">
        <v>39</v>
      </c>
      <c r="S2514" s="196" t="s">
        <v>45</v>
      </c>
      <c r="T2514" s="211">
        <v>0.01</v>
      </c>
      <c r="W2514" s="200" t="s">
        <v>93</v>
      </c>
      <c r="X2514" s="196" t="s">
        <v>186</v>
      </c>
      <c r="Z2514" s="198" t="s">
        <v>1239</v>
      </c>
      <c r="AA2514" s="196" t="s">
        <v>13334</v>
      </c>
      <c r="AC2514" s="200">
        <v>3</v>
      </c>
      <c r="AD2514" s="200" t="s">
        <v>8250</v>
      </c>
      <c r="AE2514" s="212">
        <v>421272.29</v>
      </c>
      <c r="AF2514" s="212">
        <v>421272.29</v>
      </c>
    </row>
    <row r="2515" spans="1:32" hidden="1" x14ac:dyDescent="0.25">
      <c r="A2515" s="209">
        <v>124596</v>
      </c>
      <c r="B2515" s="210">
        <v>3</v>
      </c>
      <c r="C2515" s="196" t="s">
        <v>122</v>
      </c>
      <c r="D2515" s="201">
        <v>42577</v>
      </c>
      <c r="E2515" s="196" t="s">
        <v>189</v>
      </c>
      <c r="F2515" s="201">
        <v>44694</v>
      </c>
      <c r="G2515" s="196" t="s">
        <v>253</v>
      </c>
      <c r="H2515" s="198" t="s">
        <v>910</v>
      </c>
      <c r="K2515" s="196" t="s">
        <v>1241</v>
      </c>
      <c r="L2515" s="200" t="s">
        <v>183</v>
      </c>
      <c r="M2515" s="198" t="s">
        <v>1242</v>
      </c>
      <c r="O2515" s="196" t="s">
        <v>271</v>
      </c>
      <c r="P2515" s="198" t="s">
        <v>166</v>
      </c>
      <c r="R2515" s="196" t="s">
        <v>39</v>
      </c>
      <c r="S2515" s="196" t="s">
        <v>45</v>
      </c>
      <c r="T2515" s="211">
        <v>0.02</v>
      </c>
      <c r="W2515" s="200" t="s">
        <v>93</v>
      </c>
      <c r="X2515" s="196" t="s">
        <v>186</v>
      </c>
      <c r="Z2515" s="198" t="s">
        <v>1243</v>
      </c>
      <c r="AA2515" s="196" t="s">
        <v>13335</v>
      </c>
      <c r="AC2515" s="200">
        <v>3</v>
      </c>
      <c r="AD2515" s="200" t="s">
        <v>8250</v>
      </c>
      <c r="AE2515" s="212">
        <v>663497.25</v>
      </c>
      <c r="AF2515" s="212">
        <v>663497.25</v>
      </c>
    </row>
    <row r="2516" spans="1:32" hidden="1" x14ac:dyDescent="0.25">
      <c r="A2516" s="209">
        <v>124602</v>
      </c>
      <c r="B2516" s="210">
        <v>3</v>
      </c>
      <c r="C2516" s="196" t="s">
        <v>85</v>
      </c>
      <c r="D2516" s="201">
        <v>42577</v>
      </c>
      <c r="E2516" s="196" t="s">
        <v>189</v>
      </c>
      <c r="F2516" s="201">
        <v>44360</v>
      </c>
      <c r="G2516" s="196" t="s">
        <v>143</v>
      </c>
      <c r="H2516" s="198" t="s">
        <v>910</v>
      </c>
      <c r="I2516" s="196" t="s">
        <v>1471</v>
      </c>
      <c r="J2516" s="196" t="s">
        <v>101</v>
      </c>
      <c r="L2516" s="200" t="s">
        <v>101</v>
      </c>
      <c r="M2516" s="198" t="s">
        <v>1472</v>
      </c>
      <c r="O2516" s="196" t="s">
        <v>40</v>
      </c>
      <c r="P2516" s="198" t="s">
        <v>166</v>
      </c>
      <c r="R2516" s="196" t="s">
        <v>39</v>
      </c>
      <c r="S2516" s="196" t="s">
        <v>45</v>
      </c>
      <c r="T2516" s="211">
        <v>0.03</v>
      </c>
      <c r="U2516" s="201">
        <v>44967</v>
      </c>
      <c r="W2516" s="200" t="s">
        <v>93</v>
      </c>
      <c r="X2516" s="196" t="s">
        <v>103</v>
      </c>
      <c r="Z2516" s="198" t="s">
        <v>1473</v>
      </c>
      <c r="AA2516" s="196" t="s">
        <v>13336</v>
      </c>
      <c r="AC2516" s="200">
        <v>0</v>
      </c>
      <c r="AD2516" s="200" t="s">
        <v>8250</v>
      </c>
      <c r="AE2516" s="203" t="s">
        <v>505</v>
      </c>
      <c r="AF2516" s="212">
        <v>50000</v>
      </c>
    </row>
    <row r="2517" spans="1:32" hidden="1" x14ac:dyDescent="0.25">
      <c r="A2517" s="209">
        <v>124602</v>
      </c>
      <c r="B2517" s="210">
        <v>3</v>
      </c>
      <c r="C2517" s="196" t="s">
        <v>85</v>
      </c>
      <c r="D2517" s="201">
        <v>42577</v>
      </c>
      <c r="E2517" s="196" t="s">
        <v>189</v>
      </c>
      <c r="F2517" s="201">
        <v>44360</v>
      </c>
      <c r="G2517" s="196" t="s">
        <v>143</v>
      </c>
      <c r="H2517" s="198" t="s">
        <v>910</v>
      </c>
      <c r="I2517" s="196" t="s">
        <v>1471</v>
      </c>
      <c r="J2517" s="196" t="s">
        <v>101</v>
      </c>
      <c r="L2517" s="200" t="s">
        <v>101</v>
      </c>
      <c r="M2517" s="198" t="s">
        <v>1472</v>
      </c>
      <c r="O2517" s="196" t="s">
        <v>40</v>
      </c>
      <c r="P2517" s="198" t="s">
        <v>166</v>
      </c>
      <c r="R2517" s="196" t="s">
        <v>39</v>
      </c>
      <c r="S2517" s="196" t="s">
        <v>45</v>
      </c>
      <c r="T2517" s="211">
        <v>0.03</v>
      </c>
      <c r="U2517" s="201">
        <v>44967</v>
      </c>
      <c r="W2517" s="200" t="s">
        <v>93</v>
      </c>
      <c r="X2517" s="196" t="s">
        <v>103</v>
      </c>
      <c r="Z2517" s="198" t="s">
        <v>1473</v>
      </c>
      <c r="AA2517" s="196" t="s">
        <v>13337</v>
      </c>
      <c r="AB2517" s="196" t="s">
        <v>13338</v>
      </c>
      <c r="AC2517" s="200">
        <v>0</v>
      </c>
      <c r="AD2517" s="200" t="s">
        <v>8231</v>
      </c>
      <c r="AE2517" s="212">
        <v>85000</v>
      </c>
      <c r="AF2517" s="212">
        <v>210000</v>
      </c>
    </row>
    <row r="2518" spans="1:32" hidden="1" x14ac:dyDescent="0.25">
      <c r="A2518" s="209">
        <v>124602</v>
      </c>
      <c r="B2518" s="210">
        <v>3</v>
      </c>
      <c r="C2518" s="196" t="s">
        <v>85</v>
      </c>
      <c r="D2518" s="201">
        <v>42577</v>
      </c>
      <c r="E2518" s="196" t="s">
        <v>189</v>
      </c>
      <c r="F2518" s="201">
        <v>44360</v>
      </c>
      <c r="G2518" s="196" t="s">
        <v>143</v>
      </c>
      <c r="H2518" s="198" t="s">
        <v>910</v>
      </c>
      <c r="I2518" s="196" t="s">
        <v>1471</v>
      </c>
      <c r="J2518" s="196" t="s">
        <v>101</v>
      </c>
      <c r="L2518" s="200" t="s">
        <v>101</v>
      </c>
      <c r="M2518" s="198" t="s">
        <v>1472</v>
      </c>
      <c r="O2518" s="196" t="s">
        <v>40</v>
      </c>
      <c r="P2518" s="198" t="s">
        <v>166</v>
      </c>
      <c r="R2518" s="196" t="s">
        <v>39</v>
      </c>
      <c r="S2518" s="196" t="s">
        <v>45</v>
      </c>
      <c r="T2518" s="211">
        <v>0.03</v>
      </c>
      <c r="U2518" s="201">
        <v>44967</v>
      </c>
      <c r="W2518" s="200" t="s">
        <v>93</v>
      </c>
      <c r="X2518" s="196" t="s">
        <v>103</v>
      </c>
      <c r="Z2518" s="198" t="s">
        <v>1473</v>
      </c>
      <c r="AA2518" s="196" t="s">
        <v>13339</v>
      </c>
      <c r="AB2518" s="196" t="s">
        <v>13338</v>
      </c>
      <c r="AC2518" s="200">
        <v>1</v>
      </c>
      <c r="AD2518" s="200" t="s">
        <v>8231</v>
      </c>
      <c r="AE2518" s="203" t="s">
        <v>505</v>
      </c>
      <c r="AF2518" s="212">
        <v>80000</v>
      </c>
    </row>
    <row r="2519" spans="1:32" hidden="1" x14ac:dyDescent="0.25">
      <c r="A2519" s="209">
        <v>124602</v>
      </c>
      <c r="B2519" s="210">
        <v>3</v>
      </c>
      <c r="C2519" s="196" t="s">
        <v>85</v>
      </c>
      <c r="D2519" s="201">
        <v>42577</v>
      </c>
      <c r="E2519" s="196" t="s">
        <v>189</v>
      </c>
      <c r="F2519" s="201">
        <v>44360</v>
      </c>
      <c r="G2519" s="196" t="s">
        <v>143</v>
      </c>
      <c r="H2519" s="198" t="s">
        <v>910</v>
      </c>
      <c r="I2519" s="196" t="s">
        <v>1471</v>
      </c>
      <c r="J2519" s="196" t="s">
        <v>101</v>
      </c>
      <c r="L2519" s="200" t="s">
        <v>101</v>
      </c>
      <c r="M2519" s="198" t="s">
        <v>1472</v>
      </c>
      <c r="O2519" s="196" t="s">
        <v>40</v>
      </c>
      <c r="P2519" s="198" t="s">
        <v>166</v>
      </c>
      <c r="R2519" s="196" t="s">
        <v>39</v>
      </c>
      <c r="S2519" s="196" t="s">
        <v>45</v>
      </c>
      <c r="T2519" s="211">
        <v>0.03</v>
      </c>
      <c r="U2519" s="201">
        <v>44967</v>
      </c>
      <c r="W2519" s="200" t="s">
        <v>93</v>
      </c>
      <c r="X2519" s="196" t="s">
        <v>103</v>
      </c>
      <c r="Z2519" s="198" t="s">
        <v>1473</v>
      </c>
      <c r="AA2519" s="196" t="s">
        <v>13340</v>
      </c>
      <c r="AB2519" s="196" t="s">
        <v>13338</v>
      </c>
      <c r="AC2519" s="200">
        <v>2</v>
      </c>
      <c r="AD2519" s="200" t="s">
        <v>8231</v>
      </c>
      <c r="AE2519" s="212">
        <v>448033</v>
      </c>
      <c r="AF2519" s="212">
        <v>448033</v>
      </c>
    </row>
    <row r="2520" spans="1:32" hidden="1" x14ac:dyDescent="0.25">
      <c r="A2520" s="209">
        <v>124604</v>
      </c>
      <c r="B2520" s="210">
        <v>4</v>
      </c>
      <c r="C2520" s="196" t="s">
        <v>85</v>
      </c>
      <c r="D2520" s="201">
        <v>42577</v>
      </c>
      <c r="E2520" s="196" t="s">
        <v>195</v>
      </c>
      <c r="F2520" s="201">
        <v>44391</v>
      </c>
      <c r="G2520" s="196" t="s">
        <v>253</v>
      </c>
      <c r="H2520" s="198" t="s">
        <v>331</v>
      </c>
      <c r="I2520" s="196" t="s">
        <v>332</v>
      </c>
      <c r="K2520" s="196" t="s">
        <v>333</v>
      </c>
      <c r="L2520" s="200" t="s">
        <v>183</v>
      </c>
      <c r="M2520" s="198" t="s">
        <v>334</v>
      </c>
      <c r="O2520" s="196" t="s">
        <v>40</v>
      </c>
      <c r="P2520" s="198" t="s">
        <v>166</v>
      </c>
      <c r="R2520" s="196" t="s">
        <v>39</v>
      </c>
      <c r="S2520" s="196" t="s">
        <v>45</v>
      </c>
      <c r="T2520" s="211">
        <v>0.01</v>
      </c>
      <c r="W2520" s="200" t="s">
        <v>93</v>
      </c>
      <c r="X2520" s="196" t="s">
        <v>186</v>
      </c>
      <c r="Z2520" s="198" t="s">
        <v>335</v>
      </c>
      <c r="AA2520" s="196" t="s">
        <v>13341</v>
      </c>
      <c r="AC2520" s="200">
        <v>3</v>
      </c>
      <c r="AD2520" s="200" t="s">
        <v>8250</v>
      </c>
      <c r="AE2520" s="212">
        <v>257971.5</v>
      </c>
      <c r="AF2520" s="212">
        <v>257971.5</v>
      </c>
    </row>
    <row r="2521" spans="1:32" hidden="1" x14ac:dyDescent="0.25">
      <c r="A2521" s="209">
        <v>124605</v>
      </c>
      <c r="B2521" s="210">
        <v>3</v>
      </c>
      <c r="C2521" s="196" t="s">
        <v>85</v>
      </c>
      <c r="D2521" s="201">
        <v>42577</v>
      </c>
      <c r="E2521" s="196" t="s">
        <v>189</v>
      </c>
      <c r="F2521" s="201">
        <v>44424</v>
      </c>
      <c r="G2521" s="196" t="s">
        <v>179</v>
      </c>
      <c r="H2521" s="198" t="s">
        <v>910</v>
      </c>
      <c r="I2521" s="196" t="s">
        <v>1475</v>
      </c>
      <c r="J2521" s="196" t="s">
        <v>101</v>
      </c>
      <c r="L2521" s="200" t="s">
        <v>101</v>
      </c>
      <c r="M2521" s="198" t="s">
        <v>1476</v>
      </c>
      <c r="O2521" s="196" t="s">
        <v>40</v>
      </c>
      <c r="P2521" s="198" t="s">
        <v>166</v>
      </c>
      <c r="R2521" s="196" t="s">
        <v>39</v>
      </c>
      <c r="S2521" s="196" t="s">
        <v>45</v>
      </c>
      <c r="T2521" s="211">
        <v>0.02</v>
      </c>
      <c r="U2521" s="201">
        <v>44841</v>
      </c>
      <c r="W2521" s="200" t="s">
        <v>93</v>
      </c>
      <c r="X2521" s="196" t="s">
        <v>103</v>
      </c>
      <c r="Z2521" s="198" t="s">
        <v>1477</v>
      </c>
      <c r="AA2521" s="196" t="s">
        <v>13342</v>
      </c>
      <c r="AB2521" s="196" t="s">
        <v>13343</v>
      </c>
      <c r="AC2521" s="200">
        <v>0</v>
      </c>
      <c r="AD2521" s="200" t="s">
        <v>8231</v>
      </c>
      <c r="AE2521" s="212">
        <v>60000</v>
      </c>
      <c r="AF2521" s="212">
        <v>330000</v>
      </c>
    </row>
    <row r="2522" spans="1:32" hidden="1" x14ac:dyDescent="0.25">
      <c r="A2522" s="209">
        <v>124605</v>
      </c>
      <c r="B2522" s="210">
        <v>3</v>
      </c>
      <c r="C2522" s="196" t="s">
        <v>85</v>
      </c>
      <c r="D2522" s="201">
        <v>42577</v>
      </c>
      <c r="E2522" s="196" t="s">
        <v>189</v>
      </c>
      <c r="F2522" s="201">
        <v>44424</v>
      </c>
      <c r="G2522" s="196" t="s">
        <v>179</v>
      </c>
      <c r="H2522" s="198" t="s">
        <v>910</v>
      </c>
      <c r="I2522" s="196" t="s">
        <v>1475</v>
      </c>
      <c r="J2522" s="196" t="s">
        <v>101</v>
      </c>
      <c r="L2522" s="200" t="s">
        <v>101</v>
      </c>
      <c r="M2522" s="198" t="s">
        <v>1476</v>
      </c>
      <c r="O2522" s="196" t="s">
        <v>40</v>
      </c>
      <c r="P2522" s="198" t="s">
        <v>166</v>
      </c>
      <c r="R2522" s="196" t="s">
        <v>39</v>
      </c>
      <c r="S2522" s="196" t="s">
        <v>45</v>
      </c>
      <c r="T2522" s="211">
        <v>0.02</v>
      </c>
      <c r="U2522" s="201">
        <v>44841</v>
      </c>
      <c r="W2522" s="200" t="s">
        <v>93</v>
      </c>
      <c r="X2522" s="196" t="s">
        <v>103</v>
      </c>
      <c r="Z2522" s="198" t="s">
        <v>1477</v>
      </c>
      <c r="AA2522" s="196" t="s">
        <v>13344</v>
      </c>
      <c r="AB2522" s="196" t="s">
        <v>13343</v>
      </c>
      <c r="AC2522" s="200">
        <v>1</v>
      </c>
      <c r="AD2522" s="200" t="s">
        <v>8231</v>
      </c>
      <c r="AE2522" s="203" t="s">
        <v>505</v>
      </c>
      <c r="AF2522" s="212">
        <v>100000</v>
      </c>
    </row>
    <row r="2523" spans="1:32" hidden="1" x14ac:dyDescent="0.25">
      <c r="A2523" s="209">
        <v>124605</v>
      </c>
      <c r="B2523" s="210">
        <v>3</v>
      </c>
      <c r="C2523" s="196" t="s">
        <v>85</v>
      </c>
      <c r="D2523" s="201">
        <v>42577</v>
      </c>
      <c r="E2523" s="196" t="s">
        <v>189</v>
      </c>
      <c r="F2523" s="201">
        <v>44424</v>
      </c>
      <c r="G2523" s="196" t="s">
        <v>179</v>
      </c>
      <c r="H2523" s="198" t="s">
        <v>910</v>
      </c>
      <c r="I2523" s="196" t="s">
        <v>1475</v>
      </c>
      <c r="J2523" s="196" t="s">
        <v>101</v>
      </c>
      <c r="L2523" s="200" t="s">
        <v>101</v>
      </c>
      <c r="M2523" s="198" t="s">
        <v>1476</v>
      </c>
      <c r="O2523" s="196" t="s">
        <v>40</v>
      </c>
      <c r="P2523" s="198" t="s">
        <v>166</v>
      </c>
      <c r="R2523" s="196" t="s">
        <v>39</v>
      </c>
      <c r="S2523" s="196" t="s">
        <v>45</v>
      </c>
      <c r="T2523" s="211">
        <v>0.02</v>
      </c>
      <c r="U2523" s="201">
        <v>44841</v>
      </c>
      <c r="W2523" s="200" t="s">
        <v>93</v>
      </c>
      <c r="X2523" s="196" t="s">
        <v>103</v>
      </c>
      <c r="Z2523" s="198" t="s">
        <v>1477</v>
      </c>
      <c r="AA2523" s="196" t="s">
        <v>13345</v>
      </c>
      <c r="AB2523" s="196" t="s">
        <v>13343</v>
      </c>
      <c r="AC2523" s="200">
        <v>2</v>
      </c>
      <c r="AD2523" s="200" t="s">
        <v>8231</v>
      </c>
      <c r="AE2523" s="203" t="s">
        <v>505</v>
      </c>
      <c r="AF2523" s="212">
        <v>273516</v>
      </c>
    </row>
    <row r="2524" spans="1:32" hidden="1" x14ac:dyDescent="0.25">
      <c r="A2524" s="209">
        <v>124610</v>
      </c>
      <c r="B2524" s="210">
        <v>3</v>
      </c>
      <c r="C2524" s="196" t="s">
        <v>114</v>
      </c>
      <c r="D2524" s="201">
        <v>42577</v>
      </c>
      <c r="E2524" s="196" t="s">
        <v>189</v>
      </c>
      <c r="F2524" s="201">
        <v>44361</v>
      </c>
      <c r="G2524" s="196" t="s">
        <v>228</v>
      </c>
      <c r="H2524" s="198" t="s">
        <v>140</v>
      </c>
      <c r="I2524" s="196" t="s">
        <v>13346</v>
      </c>
      <c r="K2524" s="196" t="s">
        <v>13347</v>
      </c>
      <c r="L2524" s="200" t="s">
        <v>183</v>
      </c>
      <c r="M2524" s="198" t="s">
        <v>13348</v>
      </c>
      <c r="O2524" s="196" t="s">
        <v>271</v>
      </c>
      <c r="P2524" s="198" t="s">
        <v>166</v>
      </c>
      <c r="R2524" s="196" t="s">
        <v>39</v>
      </c>
      <c r="S2524" s="196" t="s">
        <v>45</v>
      </c>
      <c r="T2524" s="211">
        <v>0.01</v>
      </c>
      <c r="W2524" s="200" t="s">
        <v>93</v>
      </c>
      <c r="X2524" s="196" t="s">
        <v>103</v>
      </c>
      <c r="Z2524" s="198" t="s">
        <v>13349</v>
      </c>
      <c r="AA2524" s="196" t="s">
        <v>13350</v>
      </c>
      <c r="AC2524" s="200">
        <v>3</v>
      </c>
      <c r="AD2524" s="200" t="s">
        <v>8250</v>
      </c>
      <c r="AE2524" s="212">
        <v>-26121.86</v>
      </c>
      <c r="AF2524" s="212">
        <v>504138.14</v>
      </c>
    </row>
    <row r="2525" spans="1:32" hidden="1" x14ac:dyDescent="0.25">
      <c r="A2525" s="209">
        <v>124611</v>
      </c>
      <c r="B2525" s="210">
        <v>4</v>
      </c>
      <c r="C2525" s="196" t="s">
        <v>122</v>
      </c>
      <c r="D2525" s="201">
        <v>42577</v>
      </c>
      <c r="E2525" s="196" t="s">
        <v>195</v>
      </c>
      <c r="F2525" s="201">
        <v>44410</v>
      </c>
      <c r="G2525" s="196" t="s">
        <v>152</v>
      </c>
      <c r="H2525" s="198" t="s">
        <v>331</v>
      </c>
      <c r="I2525" s="196" t="s">
        <v>1245</v>
      </c>
      <c r="K2525" s="196" t="s">
        <v>1246</v>
      </c>
      <c r="L2525" s="200" t="s">
        <v>183</v>
      </c>
      <c r="M2525" s="198" t="s">
        <v>1247</v>
      </c>
      <c r="O2525" s="196" t="s">
        <v>40</v>
      </c>
      <c r="P2525" s="198" t="s">
        <v>166</v>
      </c>
      <c r="R2525" s="196" t="s">
        <v>39</v>
      </c>
      <c r="S2525" s="196" t="s">
        <v>45</v>
      </c>
      <c r="T2525" s="211">
        <v>0.01</v>
      </c>
      <c r="W2525" s="200" t="s">
        <v>93</v>
      </c>
      <c r="X2525" s="196" t="s">
        <v>186</v>
      </c>
      <c r="Z2525" s="198" t="s">
        <v>1248</v>
      </c>
      <c r="AA2525" s="196" t="s">
        <v>13351</v>
      </c>
      <c r="AC2525" s="200">
        <v>3</v>
      </c>
      <c r="AD2525" s="200" t="s">
        <v>8250</v>
      </c>
      <c r="AE2525" s="212">
        <v>245940.45</v>
      </c>
      <c r="AF2525" s="212">
        <v>245940.45</v>
      </c>
    </row>
    <row r="2526" spans="1:32" ht="54" hidden="1" x14ac:dyDescent="0.25">
      <c r="A2526" s="209">
        <v>124614</v>
      </c>
      <c r="B2526" s="210">
        <v>1</v>
      </c>
      <c r="C2526" s="196" t="s">
        <v>85</v>
      </c>
      <c r="D2526" s="201">
        <v>42578</v>
      </c>
      <c r="E2526" s="196" t="s">
        <v>247</v>
      </c>
      <c r="F2526" s="201">
        <v>44683</v>
      </c>
      <c r="G2526" s="196" t="s">
        <v>161</v>
      </c>
      <c r="H2526" s="198" t="s">
        <v>337</v>
      </c>
      <c r="I2526" s="196" t="s">
        <v>338</v>
      </c>
      <c r="J2526" s="196" t="s">
        <v>101</v>
      </c>
      <c r="L2526" s="200" t="s">
        <v>101</v>
      </c>
      <c r="M2526" s="198" t="s">
        <v>339</v>
      </c>
      <c r="N2526" s="198" t="s">
        <v>340</v>
      </c>
      <c r="O2526" s="196" t="s">
        <v>40</v>
      </c>
      <c r="P2526" s="198" t="s">
        <v>166</v>
      </c>
      <c r="R2526" s="196" t="s">
        <v>39</v>
      </c>
      <c r="S2526" s="196" t="s">
        <v>45</v>
      </c>
      <c r="T2526" s="211">
        <v>0.18</v>
      </c>
      <c r="U2526" s="201">
        <v>45373</v>
      </c>
      <c r="W2526" s="200" t="s">
        <v>93</v>
      </c>
      <c r="X2526" s="196" t="s">
        <v>13</v>
      </c>
      <c r="Z2526" s="198" t="s">
        <v>341</v>
      </c>
      <c r="AA2526" s="196" t="s">
        <v>13352</v>
      </c>
      <c r="AB2526" s="196" t="s">
        <v>13353</v>
      </c>
      <c r="AC2526" s="200">
        <v>0</v>
      </c>
      <c r="AD2526" s="200" t="s">
        <v>8231</v>
      </c>
      <c r="AE2526" s="212">
        <v>1000000</v>
      </c>
      <c r="AF2526" s="212">
        <v>1000000</v>
      </c>
    </row>
    <row r="2527" spans="1:32" ht="54" hidden="1" x14ac:dyDescent="0.25">
      <c r="A2527" s="209">
        <v>124614</v>
      </c>
      <c r="B2527" s="210">
        <v>1</v>
      </c>
      <c r="C2527" s="196" t="s">
        <v>85</v>
      </c>
      <c r="D2527" s="201">
        <v>42578</v>
      </c>
      <c r="E2527" s="196" t="s">
        <v>247</v>
      </c>
      <c r="F2527" s="201">
        <v>44683</v>
      </c>
      <c r="G2527" s="196" t="s">
        <v>161</v>
      </c>
      <c r="H2527" s="198" t="s">
        <v>337</v>
      </c>
      <c r="I2527" s="196" t="s">
        <v>338</v>
      </c>
      <c r="J2527" s="196" t="s">
        <v>101</v>
      </c>
      <c r="L2527" s="200" t="s">
        <v>101</v>
      </c>
      <c r="M2527" s="198" t="s">
        <v>339</v>
      </c>
      <c r="N2527" s="198" t="s">
        <v>340</v>
      </c>
      <c r="O2527" s="196" t="s">
        <v>40</v>
      </c>
      <c r="P2527" s="198" t="s">
        <v>166</v>
      </c>
      <c r="R2527" s="196" t="s">
        <v>39</v>
      </c>
      <c r="S2527" s="196" t="s">
        <v>45</v>
      </c>
      <c r="T2527" s="211">
        <v>0.18</v>
      </c>
      <c r="U2527" s="201">
        <v>45373</v>
      </c>
      <c r="W2527" s="200" t="s">
        <v>93</v>
      </c>
      <c r="X2527" s="196" t="s">
        <v>13</v>
      </c>
      <c r="Z2527" s="198" t="s">
        <v>341</v>
      </c>
      <c r="AA2527" s="196" t="s">
        <v>13354</v>
      </c>
      <c r="AC2527" s="200">
        <v>0</v>
      </c>
      <c r="AD2527" s="200" t="s">
        <v>8250</v>
      </c>
      <c r="AE2527" s="203" t="s">
        <v>505</v>
      </c>
      <c r="AF2527" s="212">
        <v>15000</v>
      </c>
    </row>
    <row r="2528" spans="1:32" ht="54" hidden="1" x14ac:dyDescent="0.25">
      <c r="A2528" s="209">
        <v>124615</v>
      </c>
      <c r="B2528" s="210">
        <v>1</v>
      </c>
      <c r="C2528" s="196" t="s">
        <v>85</v>
      </c>
      <c r="D2528" s="201">
        <v>42578</v>
      </c>
      <c r="E2528" s="196" t="s">
        <v>247</v>
      </c>
      <c r="F2528" s="201">
        <v>44678</v>
      </c>
      <c r="G2528" s="196" t="s">
        <v>87</v>
      </c>
      <c r="H2528" s="198" t="s">
        <v>337</v>
      </c>
      <c r="I2528" s="196" t="s">
        <v>338</v>
      </c>
      <c r="J2528" s="196" t="s">
        <v>101</v>
      </c>
      <c r="L2528" s="200" t="s">
        <v>101</v>
      </c>
      <c r="M2528" s="198" t="s">
        <v>694</v>
      </c>
      <c r="N2528" s="198" t="s">
        <v>340</v>
      </c>
      <c r="O2528" s="196" t="s">
        <v>40</v>
      </c>
      <c r="P2528" s="198" t="s">
        <v>166</v>
      </c>
      <c r="R2528" s="196" t="s">
        <v>39</v>
      </c>
      <c r="S2528" s="196" t="s">
        <v>45</v>
      </c>
      <c r="T2528" s="211">
        <v>4.4999999999999998E-2</v>
      </c>
      <c r="U2528" s="201">
        <v>45373</v>
      </c>
      <c r="W2528" s="200" t="s">
        <v>93</v>
      </c>
      <c r="X2528" s="196" t="s">
        <v>13</v>
      </c>
      <c r="Z2528" s="198" t="s">
        <v>695</v>
      </c>
      <c r="AA2528" s="196" t="s">
        <v>13355</v>
      </c>
      <c r="AC2528" s="200">
        <v>0</v>
      </c>
      <c r="AD2528" s="200" t="s">
        <v>8250</v>
      </c>
      <c r="AE2528" s="212">
        <v>78500</v>
      </c>
      <c r="AF2528" s="212">
        <v>93500</v>
      </c>
    </row>
    <row r="2529" spans="1:32" hidden="1" x14ac:dyDescent="0.25">
      <c r="A2529" s="209">
        <v>124616</v>
      </c>
      <c r="B2529" s="210">
        <v>3</v>
      </c>
      <c r="C2529" s="196" t="s">
        <v>114</v>
      </c>
      <c r="D2529" s="201">
        <v>42578</v>
      </c>
      <c r="E2529" s="196" t="s">
        <v>189</v>
      </c>
      <c r="F2529" s="201">
        <v>44516</v>
      </c>
      <c r="G2529" s="196" t="s">
        <v>228</v>
      </c>
      <c r="H2529" s="198" t="s">
        <v>140</v>
      </c>
      <c r="I2529" s="196" t="s">
        <v>13356</v>
      </c>
      <c r="K2529" s="196" t="s">
        <v>13357</v>
      </c>
      <c r="L2529" s="200" t="s">
        <v>183</v>
      </c>
      <c r="M2529" s="198" t="s">
        <v>13358</v>
      </c>
      <c r="O2529" s="196" t="s">
        <v>271</v>
      </c>
      <c r="P2529" s="198" t="s">
        <v>166</v>
      </c>
      <c r="R2529" s="196" t="s">
        <v>39</v>
      </c>
      <c r="S2529" s="196" t="s">
        <v>45</v>
      </c>
      <c r="T2529" s="211">
        <v>0.01</v>
      </c>
      <c r="W2529" s="200" t="s">
        <v>93</v>
      </c>
      <c r="X2529" s="196" t="s">
        <v>186</v>
      </c>
      <c r="Z2529" s="198" t="s">
        <v>13359</v>
      </c>
      <c r="AA2529" s="196" t="s">
        <v>13360</v>
      </c>
      <c r="AC2529" s="200">
        <v>3</v>
      </c>
      <c r="AD2529" s="200" t="s">
        <v>8250</v>
      </c>
      <c r="AE2529" s="212">
        <v>-7912.25</v>
      </c>
      <c r="AF2529" s="212">
        <v>554428.81999999995</v>
      </c>
    </row>
    <row r="2530" spans="1:32" ht="72" hidden="1" x14ac:dyDescent="0.25">
      <c r="A2530" s="209">
        <v>124617</v>
      </c>
      <c r="B2530" s="210">
        <v>1</v>
      </c>
      <c r="C2530" s="196" t="s">
        <v>85</v>
      </c>
      <c r="D2530" s="201">
        <v>42578</v>
      </c>
      <c r="E2530" s="196" t="s">
        <v>247</v>
      </c>
      <c r="F2530" s="201">
        <v>44455</v>
      </c>
      <c r="G2530" s="196" t="s">
        <v>1479</v>
      </c>
      <c r="H2530" s="198" t="s">
        <v>337</v>
      </c>
      <c r="I2530" s="196" t="s">
        <v>1480</v>
      </c>
      <c r="J2530" s="196" t="s">
        <v>101</v>
      </c>
      <c r="L2530" s="200" t="s">
        <v>101</v>
      </c>
      <c r="M2530" s="198" t="s">
        <v>1481</v>
      </c>
      <c r="N2530" s="198" t="s">
        <v>1482</v>
      </c>
      <c r="O2530" s="196" t="s">
        <v>40</v>
      </c>
      <c r="P2530" s="198" t="s">
        <v>166</v>
      </c>
      <c r="R2530" s="196" t="s">
        <v>39</v>
      </c>
      <c r="S2530" s="196" t="s">
        <v>45</v>
      </c>
      <c r="T2530" s="211">
        <v>0.04</v>
      </c>
      <c r="U2530" s="201">
        <v>45205</v>
      </c>
      <c r="W2530" s="200" t="s">
        <v>93</v>
      </c>
      <c r="X2530" s="196" t="s">
        <v>103</v>
      </c>
      <c r="Z2530" s="198" t="s">
        <v>1483</v>
      </c>
      <c r="AA2530" s="196" t="s">
        <v>13361</v>
      </c>
      <c r="AB2530" s="196" t="s">
        <v>13362</v>
      </c>
      <c r="AC2530" s="200">
        <v>0</v>
      </c>
      <c r="AD2530" s="200" t="s">
        <v>8231</v>
      </c>
      <c r="AE2530" s="203" t="s">
        <v>505</v>
      </c>
      <c r="AF2530" s="212">
        <v>95000</v>
      </c>
    </row>
    <row r="2531" spans="1:32" ht="72" hidden="1" x14ac:dyDescent="0.25">
      <c r="A2531" s="209">
        <v>124617</v>
      </c>
      <c r="B2531" s="210">
        <v>1</v>
      </c>
      <c r="C2531" s="196" t="s">
        <v>85</v>
      </c>
      <c r="D2531" s="201">
        <v>42578</v>
      </c>
      <c r="E2531" s="196" t="s">
        <v>247</v>
      </c>
      <c r="F2531" s="201">
        <v>44455</v>
      </c>
      <c r="G2531" s="196" t="s">
        <v>1479</v>
      </c>
      <c r="H2531" s="198" t="s">
        <v>337</v>
      </c>
      <c r="I2531" s="196" t="s">
        <v>1480</v>
      </c>
      <c r="J2531" s="196" t="s">
        <v>101</v>
      </c>
      <c r="L2531" s="200" t="s">
        <v>101</v>
      </c>
      <c r="M2531" s="198" t="s">
        <v>1481</v>
      </c>
      <c r="N2531" s="198" t="s">
        <v>1482</v>
      </c>
      <c r="O2531" s="196" t="s">
        <v>40</v>
      </c>
      <c r="P2531" s="198" t="s">
        <v>166</v>
      </c>
      <c r="R2531" s="196" t="s">
        <v>39</v>
      </c>
      <c r="S2531" s="196" t="s">
        <v>45</v>
      </c>
      <c r="T2531" s="211">
        <v>0.04</v>
      </c>
      <c r="U2531" s="201">
        <v>45205</v>
      </c>
      <c r="W2531" s="200" t="s">
        <v>93</v>
      </c>
      <c r="X2531" s="196" t="s">
        <v>103</v>
      </c>
      <c r="Z2531" s="198" t="s">
        <v>1483</v>
      </c>
      <c r="AA2531" s="196" t="s">
        <v>13363</v>
      </c>
      <c r="AC2531" s="200">
        <v>0</v>
      </c>
      <c r="AD2531" s="200" t="s">
        <v>8250</v>
      </c>
      <c r="AE2531" s="212">
        <v>77400</v>
      </c>
      <c r="AF2531" s="212">
        <v>92400</v>
      </c>
    </row>
    <row r="2532" spans="1:32" hidden="1" x14ac:dyDescent="0.25">
      <c r="A2532" s="209">
        <v>124620</v>
      </c>
      <c r="B2532" s="210">
        <v>1</v>
      </c>
      <c r="C2532" s="196" t="s">
        <v>85</v>
      </c>
      <c r="D2532" s="201">
        <v>42578</v>
      </c>
      <c r="E2532" s="196" t="s">
        <v>247</v>
      </c>
      <c r="F2532" s="201">
        <v>44634</v>
      </c>
      <c r="G2532" s="196" t="s">
        <v>343</v>
      </c>
      <c r="H2532" s="198" t="s">
        <v>337</v>
      </c>
      <c r="I2532" s="196" t="s">
        <v>344</v>
      </c>
      <c r="J2532" s="196" t="s">
        <v>101</v>
      </c>
      <c r="L2532" s="200" t="s">
        <v>101</v>
      </c>
      <c r="M2532" s="198" t="s">
        <v>345</v>
      </c>
      <c r="O2532" s="196" t="s">
        <v>40</v>
      </c>
      <c r="P2532" s="198" t="s">
        <v>166</v>
      </c>
      <c r="R2532" s="196" t="s">
        <v>39</v>
      </c>
      <c r="S2532" s="196" t="s">
        <v>45</v>
      </c>
      <c r="T2532" s="211">
        <v>0.01</v>
      </c>
      <c r="U2532" s="201">
        <v>45464</v>
      </c>
      <c r="W2532" s="200" t="s">
        <v>93</v>
      </c>
      <c r="X2532" s="196" t="s">
        <v>13</v>
      </c>
      <c r="AA2532" s="196" t="s">
        <v>13364</v>
      </c>
      <c r="AC2532" s="200">
        <v>0</v>
      </c>
      <c r="AD2532" s="200" t="s">
        <v>8250</v>
      </c>
      <c r="AE2532" s="212">
        <v>103800</v>
      </c>
      <c r="AF2532" s="212">
        <v>128800</v>
      </c>
    </row>
    <row r="2533" spans="1:32" ht="54" hidden="1" x14ac:dyDescent="0.25">
      <c r="A2533" s="209">
        <v>124621</v>
      </c>
      <c r="B2533" s="210">
        <v>1</v>
      </c>
      <c r="C2533" s="196" t="s">
        <v>85</v>
      </c>
      <c r="D2533" s="201">
        <v>42578</v>
      </c>
      <c r="E2533" s="196" t="s">
        <v>247</v>
      </c>
      <c r="F2533" s="201">
        <v>44106</v>
      </c>
      <c r="G2533" s="196" t="s">
        <v>152</v>
      </c>
      <c r="H2533" s="198" t="s">
        <v>337</v>
      </c>
      <c r="M2533" s="198" t="s">
        <v>3704</v>
      </c>
      <c r="N2533" s="198" t="s">
        <v>3705</v>
      </c>
      <c r="O2533" s="196" t="s">
        <v>553</v>
      </c>
      <c r="P2533" s="198" t="s">
        <v>92</v>
      </c>
      <c r="R2533" s="196" t="s">
        <v>47</v>
      </c>
      <c r="S2533" s="196" t="s">
        <v>41</v>
      </c>
      <c r="T2533" s="211">
        <v>6</v>
      </c>
      <c r="U2533" s="201">
        <v>46360</v>
      </c>
      <c r="W2533" s="200" t="s">
        <v>93</v>
      </c>
      <c r="X2533" s="196" t="s">
        <v>103</v>
      </c>
      <c r="Y2533" s="196" t="s">
        <v>31</v>
      </c>
      <c r="AA2533" s="196" t="s">
        <v>13365</v>
      </c>
      <c r="AC2533" s="200">
        <v>0</v>
      </c>
      <c r="AD2533" s="200" t="s">
        <v>8250</v>
      </c>
      <c r="AE2533" s="212">
        <v>461000</v>
      </c>
      <c r="AF2533" s="212">
        <v>561000</v>
      </c>
    </row>
    <row r="2534" spans="1:32" hidden="1" x14ac:dyDescent="0.25">
      <c r="A2534" s="209">
        <v>124623</v>
      </c>
      <c r="B2534" s="210">
        <v>4</v>
      </c>
      <c r="C2534" s="196" t="s">
        <v>122</v>
      </c>
      <c r="D2534" s="201">
        <v>42578</v>
      </c>
      <c r="E2534" s="196" t="s">
        <v>195</v>
      </c>
      <c r="F2534" s="201">
        <v>44410</v>
      </c>
      <c r="G2534" s="196" t="s">
        <v>152</v>
      </c>
      <c r="H2534" s="198" t="s">
        <v>331</v>
      </c>
      <c r="I2534" s="196" t="s">
        <v>1245</v>
      </c>
      <c r="K2534" s="196" t="s">
        <v>1246</v>
      </c>
      <c r="L2534" s="200" t="s">
        <v>183</v>
      </c>
      <c r="M2534" s="198" t="s">
        <v>1247</v>
      </c>
      <c r="O2534" s="196" t="s">
        <v>40</v>
      </c>
      <c r="P2534" s="198" t="s">
        <v>166</v>
      </c>
      <c r="R2534" s="196" t="s">
        <v>39</v>
      </c>
      <c r="S2534" s="196" t="s">
        <v>45</v>
      </c>
      <c r="T2534" s="211">
        <v>0.01</v>
      </c>
      <c r="W2534" s="200" t="s">
        <v>93</v>
      </c>
      <c r="X2534" s="196" t="s">
        <v>186</v>
      </c>
      <c r="Z2534" s="198" t="s">
        <v>1250</v>
      </c>
      <c r="AA2534" s="196" t="s">
        <v>13366</v>
      </c>
      <c r="AC2534" s="200">
        <v>3</v>
      </c>
      <c r="AD2534" s="200" t="s">
        <v>8250</v>
      </c>
      <c r="AE2534" s="212">
        <v>332858.93</v>
      </c>
      <c r="AF2534" s="212">
        <v>332858.93</v>
      </c>
    </row>
    <row r="2535" spans="1:32" hidden="1" x14ac:dyDescent="0.25">
      <c r="A2535" s="209">
        <v>124628</v>
      </c>
      <c r="B2535" s="210">
        <v>1</v>
      </c>
      <c r="C2535" s="196" t="s">
        <v>122</v>
      </c>
      <c r="D2535" s="201">
        <v>42578</v>
      </c>
      <c r="E2535" s="196" t="s">
        <v>247</v>
      </c>
      <c r="F2535" s="201">
        <v>44294</v>
      </c>
      <c r="G2535" s="196" t="s">
        <v>152</v>
      </c>
      <c r="H2535" s="198" t="s">
        <v>648</v>
      </c>
      <c r="I2535" s="196" t="s">
        <v>13367</v>
      </c>
      <c r="K2535" s="196" t="s">
        <v>13368</v>
      </c>
      <c r="L2535" s="200" t="s">
        <v>183</v>
      </c>
      <c r="M2535" s="198" t="s">
        <v>13369</v>
      </c>
      <c r="O2535" s="196" t="s">
        <v>271</v>
      </c>
      <c r="P2535" s="198" t="s">
        <v>166</v>
      </c>
      <c r="R2535" s="196" t="s">
        <v>39</v>
      </c>
      <c r="S2535" s="196" t="s">
        <v>45</v>
      </c>
      <c r="T2535" s="211">
        <v>0.01</v>
      </c>
      <c r="W2535" s="200" t="s">
        <v>93</v>
      </c>
      <c r="X2535" s="196" t="s">
        <v>186</v>
      </c>
      <c r="Z2535" s="198" t="s">
        <v>13370</v>
      </c>
      <c r="AA2535" s="196" t="s">
        <v>13371</v>
      </c>
      <c r="AC2535" s="200">
        <v>3</v>
      </c>
      <c r="AD2535" s="200" t="s">
        <v>8250</v>
      </c>
      <c r="AE2535" s="203" t="s">
        <v>505</v>
      </c>
      <c r="AF2535" s="212">
        <v>622072.80000000005</v>
      </c>
    </row>
    <row r="2536" spans="1:32" hidden="1" x14ac:dyDescent="0.25">
      <c r="A2536" s="209">
        <v>124631</v>
      </c>
      <c r="B2536" s="210">
        <v>1</v>
      </c>
      <c r="C2536" s="196" t="s">
        <v>85</v>
      </c>
      <c r="D2536" s="201">
        <v>42578</v>
      </c>
      <c r="E2536" s="196" t="s">
        <v>247</v>
      </c>
      <c r="F2536" s="201">
        <v>44124</v>
      </c>
      <c r="G2536" s="196" t="s">
        <v>5602</v>
      </c>
      <c r="H2536" s="198" t="s">
        <v>648</v>
      </c>
      <c r="I2536" s="196" t="s">
        <v>1603</v>
      </c>
      <c r="J2536" s="196" t="s">
        <v>101</v>
      </c>
      <c r="L2536" s="200" t="s">
        <v>101</v>
      </c>
      <c r="M2536" s="198" t="s">
        <v>13372</v>
      </c>
      <c r="N2536" s="198" t="s">
        <v>166</v>
      </c>
      <c r="O2536" s="196" t="s">
        <v>40</v>
      </c>
      <c r="P2536" s="198" t="s">
        <v>166</v>
      </c>
      <c r="R2536" s="196" t="s">
        <v>39</v>
      </c>
      <c r="S2536" s="196" t="s">
        <v>45</v>
      </c>
      <c r="T2536" s="211">
        <v>0.21</v>
      </c>
      <c r="U2536" s="201">
        <v>44967</v>
      </c>
      <c r="W2536" s="200" t="s">
        <v>93</v>
      </c>
      <c r="X2536" s="196" t="s">
        <v>103</v>
      </c>
      <c r="Z2536" s="198" t="s">
        <v>13373</v>
      </c>
      <c r="AA2536" s="196" t="s">
        <v>13374</v>
      </c>
      <c r="AB2536" s="196" t="s">
        <v>13375</v>
      </c>
      <c r="AC2536" s="200">
        <v>0</v>
      </c>
      <c r="AD2536" s="200" t="s">
        <v>8231</v>
      </c>
      <c r="AE2536" s="203" t="s">
        <v>505</v>
      </c>
      <c r="AF2536" s="212">
        <v>122000</v>
      </c>
    </row>
    <row r="2537" spans="1:32" hidden="1" x14ac:dyDescent="0.25">
      <c r="A2537" s="209">
        <v>124631</v>
      </c>
      <c r="B2537" s="210">
        <v>1</v>
      </c>
      <c r="C2537" s="196" t="s">
        <v>85</v>
      </c>
      <c r="D2537" s="201">
        <v>42578</v>
      </c>
      <c r="E2537" s="196" t="s">
        <v>247</v>
      </c>
      <c r="F2537" s="201">
        <v>44124</v>
      </c>
      <c r="G2537" s="196" t="s">
        <v>5602</v>
      </c>
      <c r="H2537" s="198" t="s">
        <v>648</v>
      </c>
      <c r="I2537" s="196" t="s">
        <v>1603</v>
      </c>
      <c r="J2537" s="196" t="s">
        <v>101</v>
      </c>
      <c r="L2537" s="200" t="s">
        <v>101</v>
      </c>
      <c r="M2537" s="198" t="s">
        <v>13372</v>
      </c>
      <c r="N2537" s="198" t="s">
        <v>166</v>
      </c>
      <c r="O2537" s="196" t="s">
        <v>40</v>
      </c>
      <c r="P2537" s="198" t="s">
        <v>166</v>
      </c>
      <c r="R2537" s="196" t="s">
        <v>39</v>
      </c>
      <c r="S2537" s="196" t="s">
        <v>45</v>
      </c>
      <c r="T2537" s="211">
        <v>0.21</v>
      </c>
      <c r="U2537" s="201">
        <v>44967</v>
      </c>
      <c r="W2537" s="200" t="s">
        <v>93</v>
      </c>
      <c r="X2537" s="196" t="s">
        <v>103</v>
      </c>
      <c r="Z2537" s="198" t="s">
        <v>13373</v>
      </c>
      <c r="AA2537" s="196" t="s">
        <v>13376</v>
      </c>
      <c r="AB2537" s="196" t="s">
        <v>13375</v>
      </c>
      <c r="AC2537" s="200">
        <v>1</v>
      </c>
      <c r="AD2537" s="200" t="s">
        <v>8231</v>
      </c>
      <c r="AE2537" s="203" t="s">
        <v>505</v>
      </c>
      <c r="AF2537" s="212">
        <v>50000</v>
      </c>
    </row>
    <row r="2538" spans="1:32" hidden="1" x14ac:dyDescent="0.25">
      <c r="A2538" s="209">
        <v>124631</v>
      </c>
      <c r="B2538" s="210">
        <v>1</v>
      </c>
      <c r="C2538" s="196" t="s">
        <v>85</v>
      </c>
      <c r="D2538" s="201">
        <v>42578</v>
      </c>
      <c r="E2538" s="196" t="s">
        <v>247</v>
      </c>
      <c r="F2538" s="201">
        <v>44124</v>
      </c>
      <c r="G2538" s="196" t="s">
        <v>5602</v>
      </c>
      <c r="H2538" s="198" t="s">
        <v>648</v>
      </c>
      <c r="I2538" s="196" t="s">
        <v>1603</v>
      </c>
      <c r="J2538" s="196" t="s">
        <v>101</v>
      </c>
      <c r="L2538" s="200" t="s">
        <v>101</v>
      </c>
      <c r="M2538" s="198" t="s">
        <v>13372</v>
      </c>
      <c r="N2538" s="198" t="s">
        <v>166</v>
      </c>
      <c r="O2538" s="196" t="s">
        <v>40</v>
      </c>
      <c r="P2538" s="198" t="s">
        <v>166</v>
      </c>
      <c r="R2538" s="196" t="s">
        <v>39</v>
      </c>
      <c r="S2538" s="196" t="s">
        <v>45</v>
      </c>
      <c r="T2538" s="211">
        <v>0.21</v>
      </c>
      <c r="U2538" s="201">
        <v>44967</v>
      </c>
      <c r="W2538" s="200" t="s">
        <v>93</v>
      </c>
      <c r="X2538" s="196" t="s">
        <v>103</v>
      </c>
      <c r="Z2538" s="198" t="s">
        <v>13373</v>
      </c>
      <c r="AA2538" s="196" t="s">
        <v>13377</v>
      </c>
      <c r="AB2538" s="196" t="s">
        <v>13375</v>
      </c>
      <c r="AC2538" s="200">
        <v>2</v>
      </c>
      <c r="AD2538" s="200" t="s">
        <v>8231</v>
      </c>
      <c r="AE2538" s="203" t="s">
        <v>505</v>
      </c>
      <c r="AF2538" s="212">
        <v>611000</v>
      </c>
    </row>
    <row r="2539" spans="1:32" hidden="1" x14ac:dyDescent="0.25">
      <c r="A2539" s="209">
        <v>124632</v>
      </c>
      <c r="B2539" s="210">
        <v>1</v>
      </c>
      <c r="C2539" s="196" t="s">
        <v>114</v>
      </c>
      <c r="D2539" s="201">
        <v>42578</v>
      </c>
      <c r="E2539" s="196" t="s">
        <v>247</v>
      </c>
      <c r="F2539" s="201">
        <v>44358</v>
      </c>
      <c r="G2539" s="196" t="s">
        <v>228</v>
      </c>
      <c r="H2539" s="198" t="s">
        <v>443</v>
      </c>
      <c r="I2539" s="196" t="s">
        <v>13378</v>
      </c>
      <c r="K2539" s="196" t="s">
        <v>13379</v>
      </c>
      <c r="L2539" s="200" t="s">
        <v>183</v>
      </c>
      <c r="M2539" s="198" t="s">
        <v>13380</v>
      </c>
      <c r="O2539" s="196" t="s">
        <v>271</v>
      </c>
      <c r="P2539" s="198" t="s">
        <v>166</v>
      </c>
      <c r="R2539" s="196" t="s">
        <v>39</v>
      </c>
      <c r="S2539" s="196" t="s">
        <v>45</v>
      </c>
      <c r="T2539" s="211">
        <v>0.01</v>
      </c>
      <c r="W2539" s="200" t="s">
        <v>93</v>
      </c>
      <c r="X2539" s="196" t="s">
        <v>186</v>
      </c>
      <c r="Z2539" s="198" t="s">
        <v>13381</v>
      </c>
      <c r="AA2539" s="196" t="s">
        <v>13382</v>
      </c>
      <c r="AC2539" s="200">
        <v>3</v>
      </c>
      <c r="AD2539" s="200" t="s">
        <v>8250</v>
      </c>
      <c r="AE2539" s="212">
        <v>-1834.5</v>
      </c>
      <c r="AF2539" s="212">
        <v>341063.22</v>
      </c>
    </row>
    <row r="2540" spans="1:32" hidden="1" x14ac:dyDescent="0.25">
      <c r="A2540" s="209">
        <v>124634</v>
      </c>
      <c r="B2540" s="210">
        <v>4</v>
      </c>
      <c r="C2540" s="196" t="s">
        <v>114</v>
      </c>
      <c r="D2540" s="201">
        <v>42578</v>
      </c>
      <c r="E2540" s="196" t="s">
        <v>195</v>
      </c>
      <c r="F2540" s="201">
        <v>44363</v>
      </c>
      <c r="G2540" s="196" t="s">
        <v>228</v>
      </c>
      <c r="H2540" s="198" t="s">
        <v>331</v>
      </c>
      <c r="I2540" s="196" t="s">
        <v>13383</v>
      </c>
      <c r="K2540" s="196" t="s">
        <v>13384</v>
      </c>
      <c r="L2540" s="200" t="s">
        <v>183</v>
      </c>
      <c r="M2540" s="198" t="s">
        <v>13385</v>
      </c>
      <c r="O2540" s="196" t="s">
        <v>271</v>
      </c>
      <c r="P2540" s="198" t="s">
        <v>166</v>
      </c>
      <c r="R2540" s="196" t="s">
        <v>39</v>
      </c>
      <c r="S2540" s="196" t="s">
        <v>45</v>
      </c>
      <c r="T2540" s="211">
        <v>0.01</v>
      </c>
      <c r="W2540" s="200" t="s">
        <v>93</v>
      </c>
      <c r="X2540" s="196" t="s">
        <v>186</v>
      </c>
      <c r="Z2540" s="198" t="s">
        <v>13386</v>
      </c>
      <c r="AA2540" s="196" t="s">
        <v>13387</v>
      </c>
      <c r="AC2540" s="200">
        <v>3</v>
      </c>
      <c r="AD2540" s="200" t="s">
        <v>8250</v>
      </c>
      <c r="AE2540" s="212">
        <v>-7648.26</v>
      </c>
      <c r="AF2540" s="212">
        <v>369413.29</v>
      </c>
    </row>
    <row r="2541" spans="1:32" hidden="1" x14ac:dyDescent="0.25">
      <c r="A2541" s="209">
        <v>124638</v>
      </c>
      <c r="B2541" s="210">
        <v>1</v>
      </c>
      <c r="C2541" s="196" t="s">
        <v>122</v>
      </c>
      <c r="D2541" s="201">
        <v>42578</v>
      </c>
      <c r="E2541" s="196" t="s">
        <v>247</v>
      </c>
      <c r="F2541" s="201">
        <v>44455</v>
      </c>
      <c r="G2541" s="196" t="s">
        <v>152</v>
      </c>
      <c r="H2541" s="198" t="s">
        <v>443</v>
      </c>
      <c r="I2541" s="196" t="s">
        <v>1252</v>
      </c>
      <c r="K2541" s="196" t="s">
        <v>1253</v>
      </c>
      <c r="L2541" s="200" t="s">
        <v>183</v>
      </c>
      <c r="M2541" s="198" t="s">
        <v>1254</v>
      </c>
      <c r="O2541" s="196" t="s">
        <v>271</v>
      </c>
      <c r="P2541" s="198" t="s">
        <v>166</v>
      </c>
      <c r="R2541" s="196" t="s">
        <v>39</v>
      </c>
      <c r="S2541" s="196" t="s">
        <v>45</v>
      </c>
      <c r="T2541" s="211">
        <v>0.01</v>
      </c>
      <c r="W2541" s="200" t="s">
        <v>93</v>
      </c>
      <c r="X2541" s="196" t="s">
        <v>186</v>
      </c>
      <c r="Z2541" s="198" t="s">
        <v>1255</v>
      </c>
      <c r="AA2541" s="196" t="s">
        <v>13388</v>
      </c>
      <c r="AC2541" s="200">
        <v>3</v>
      </c>
      <c r="AD2541" s="200" t="s">
        <v>8250</v>
      </c>
      <c r="AE2541" s="212">
        <v>431586.32</v>
      </c>
      <c r="AF2541" s="212">
        <v>431586.32</v>
      </c>
    </row>
    <row r="2542" spans="1:32" hidden="1" x14ac:dyDescent="0.25">
      <c r="A2542" s="209">
        <v>124643</v>
      </c>
      <c r="B2542" s="210">
        <v>1</v>
      </c>
      <c r="C2542" s="196" t="s">
        <v>114</v>
      </c>
      <c r="D2542" s="201">
        <v>42578</v>
      </c>
      <c r="E2542" s="196" t="s">
        <v>247</v>
      </c>
      <c r="F2542" s="201">
        <v>44691</v>
      </c>
      <c r="G2542" s="196" t="s">
        <v>253</v>
      </c>
      <c r="H2542" s="198" t="s">
        <v>347</v>
      </c>
      <c r="I2542" s="196" t="s">
        <v>348</v>
      </c>
      <c r="K2542" s="196" t="s">
        <v>349</v>
      </c>
      <c r="L2542" s="200" t="s">
        <v>183</v>
      </c>
      <c r="M2542" s="198" t="s">
        <v>350</v>
      </c>
      <c r="O2542" s="196" t="s">
        <v>271</v>
      </c>
      <c r="P2542" s="198" t="s">
        <v>166</v>
      </c>
      <c r="R2542" s="196" t="s">
        <v>39</v>
      </c>
      <c r="S2542" s="196" t="s">
        <v>45</v>
      </c>
      <c r="T2542" s="211">
        <v>0.01</v>
      </c>
      <c r="W2542" s="200" t="s">
        <v>93</v>
      </c>
      <c r="X2542" s="196" t="s">
        <v>103</v>
      </c>
      <c r="Z2542" s="198" t="s">
        <v>351</v>
      </c>
      <c r="AA2542" s="196" t="s">
        <v>13389</v>
      </c>
      <c r="AC2542" s="200">
        <v>3</v>
      </c>
      <c r="AD2542" s="200" t="s">
        <v>8250</v>
      </c>
      <c r="AE2542" s="212">
        <v>31104.49</v>
      </c>
      <c r="AF2542" s="212">
        <v>619033.68999999994</v>
      </c>
    </row>
    <row r="2543" spans="1:32" hidden="1" x14ac:dyDescent="0.25">
      <c r="A2543" s="209">
        <v>124648</v>
      </c>
      <c r="B2543" s="210">
        <v>1</v>
      </c>
      <c r="C2543" s="196" t="s">
        <v>122</v>
      </c>
      <c r="D2543" s="201">
        <v>42578</v>
      </c>
      <c r="E2543" s="196" t="s">
        <v>247</v>
      </c>
      <c r="F2543" s="201">
        <v>44698</v>
      </c>
      <c r="G2543" s="196" t="s">
        <v>253</v>
      </c>
      <c r="H2543" s="198" t="s">
        <v>347</v>
      </c>
      <c r="I2543" s="196" t="s">
        <v>353</v>
      </c>
      <c r="K2543" s="196" t="s">
        <v>354</v>
      </c>
      <c r="L2543" s="200" t="s">
        <v>183</v>
      </c>
      <c r="M2543" s="198" t="s">
        <v>355</v>
      </c>
      <c r="O2543" s="196" t="s">
        <v>271</v>
      </c>
      <c r="P2543" s="198" t="s">
        <v>166</v>
      </c>
      <c r="R2543" s="196" t="s">
        <v>39</v>
      </c>
      <c r="S2543" s="196" t="s">
        <v>45</v>
      </c>
      <c r="T2543" s="211">
        <v>0.01</v>
      </c>
      <c r="W2543" s="200" t="s">
        <v>93</v>
      </c>
      <c r="X2543" s="196" t="s">
        <v>186</v>
      </c>
      <c r="Z2543" s="198" t="s">
        <v>356</v>
      </c>
      <c r="AA2543" s="196" t="s">
        <v>13390</v>
      </c>
      <c r="AC2543" s="200">
        <v>3</v>
      </c>
      <c r="AD2543" s="200" t="s">
        <v>8250</v>
      </c>
      <c r="AE2543" s="212">
        <v>879865.07</v>
      </c>
      <c r="AF2543" s="212">
        <v>879865.07</v>
      </c>
    </row>
    <row r="2544" spans="1:32" hidden="1" x14ac:dyDescent="0.25">
      <c r="A2544" s="209">
        <v>124652</v>
      </c>
      <c r="B2544" s="210">
        <v>1</v>
      </c>
      <c r="C2544" s="196" t="s">
        <v>114</v>
      </c>
      <c r="D2544" s="201">
        <v>42578</v>
      </c>
      <c r="E2544" s="196" t="s">
        <v>247</v>
      </c>
      <c r="F2544" s="201">
        <v>44580</v>
      </c>
      <c r="G2544" s="196" t="s">
        <v>228</v>
      </c>
      <c r="H2544" s="198" t="s">
        <v>347</v>
      </c>
      <c r="I2544" s="196" t="s">
        <v>1257</v>
      </c>
      <c r="K2544" s="196" t="s">
        <v>1258</v>
      </c>
      <c r="L2544" s="200" t="s">
        <v>183</v>
      </c>
      <c r="M2544" s="198" t="s">
        <v>1259</v>
      </c>
      <c r="O2544" s="196" t="s">
        <v>271</v>
      </c>
      <c r="P2544" s="198" t="s">
        <v>166</v>
      </c>
      <c r="R2544" s="196" t="s">
        <v>39</v>
      </c>
      <c r="S2544" s="196" t="s">
        <v>45</v>
      </c>
      <c r="T2544" s="211">
        <v>0.01</v>
      </c>
      <c r="W2544" s="200" t="s">
        <v>93</v>
      </c>
      <c r="X2544" s="196" t="s">
        <v>186</v>
      </c>
      <c r="Z2544" s="198" t="s">
        <v>1260</v>
      </c>
      <c r="AA2544" s="196" t="s">
        <v>13391</v>
      </c>
      <c r="AC2544" s="200">
        <v>3</v>
      </c>
      <c r="AD2544" s="200" t="s">
        <v>8250</v>
      </c>
      <c r="AE2544" s="212">
        <v>17436.36</v>
      </c>
      <c r="AF2544" s="212">
        <v>898015.96</v>
      </c>
    </row>
    <row r="2545" spans="1:32" hidden="1" x14ac:dyDescent="0.25">
      <c r="A2545" s="209">
        <v>124656</v>
      </c>
      <c r="B2545" s="210">
        <v>3</v>
      </c>
      <c r="C2545" s="196" t="s">
        <v>85</v>
      </c>
      <c r="D2545" s="201">
        <v>42578</v>
      </c>
      <c r="E2545" s="196" t="s">
        <v>143</v>
      </c>
      <c r="F2545" s="201">
        <v>44656</v>
      </c>
      <c r="G2545" s="196" t="s">
        <v>241</v>
      </c>
      <c r="H2545" s="198" t="s">
        <v>140</v>
      </c>
      <c r="I2545" s="196" t="s">
        <v>539</v>
      </c>
      <c r="J2545" s="196" t="s">
        <v>299</v>
      </c>
      <c r="L2545" s="200" t="s">
        <v>300</v>
      </c>
      <c r="M2545" s="198" t="s">
        <v>1909</v>
      </c>
      <c r="N2545" s="198" t="s">
        <v>1910</v>
      </c>
      <c r="O2545" s="196" t="s">
        <v>553</v>
      </c>
      <c r="P2545" s="198" t="s">
        <v>1783</v>
      </c>
      <c r="R2545" s="196" t="s">
        <v>47</v>
      </c>
      <c r="S2545" s="196" t="s">
        <v>45</v>
      </c>
      <c r="T2545" s="211">
        <v>11.63</v>
      </c>
      <c r="U2545" s="201">
        <v>45331</v>
      </c>
      <c r="W2545" s="200" t="s">
        <v>93</v>
      </c>
      <c r="X2545" s="196" t="s">
        <v>303</v>
      </c>
      <c r="AA2545" s="196" t="s">
        <v>13392</v>
      </c>
      <c r="AB2545" s="196" t="s">
        <v>13393</v>
      </c>
      <c r="AC2545" s="200">
        <v>0</v>
      </c>
      <c r="AD2545" s="200" t="s">
        <v>8231</v>
      </c>
      <c r="AE2545" s="212">
        <v>1000000</v>
      </c>
      <c r="AF2545" s="212">
        <v>1000000</v>
      </c>
    </row>
    <row r="2546" spans="1:32" hidden="1" x14ac:dyDescent="0.25">
      <c r="A2546" s="209">
        <v>124656</v>
      </c>
      <c r="B2546" s="210">
        <v>3</v>
      </c>
      <c r="C2546" s="196" t="s">
        <v>85</v>
      </c>
      <c r="D2546" s="201">
        <v>42578</v>
      </c>
      <c r="E2546" s="196" t="s">
        <v>143</v>
      </c>
      <c r="F2546" s="201">
        <v>44656</v>
      </c>
      <c r="G2546" s="196" t="s">
        <v>241</v>
      </c>
      <c r="H2546" s="198" t="s">
        <v>140</v>
      </c>
      <c r="I2546" s="196" t="s">
        <v>539</v>
      </c>
      <c r="J2546" s="196" t="s">
        <v>299</v>
      </c>
      <c r="L2546" s="200" t="s">
        <v>300</v>
      </c>
      <c r="M2546" s="198" t="s">
        <v>1909</v>
      </c>
      <c r="N2546" s="198" t="s">
        <v>1910</v>
      </c>
      <c r="O2546" s="196" t="s">
        <v>553</v>
      </c>
      <c r="P2546" s="198" t="s">
        <v>1783</v>
      </c>
      <c r="R2546" s="196" t="s">
        <v>47</v>
      </c>
      <c r="S2546" s="196" t="s">
        <v>45</v>
      </c>
      <c r="T2546" s="211">
        <v>11.63</v>
      </c>
      <c r="U2546" s="201">
        <v>45331</v>
      </c>
      <c r="W2546" s="200" t="s">
        <v>93</v>
      </c>
      <c r="X2546" s="196" t="s">
        <v>303</v>
      </c>
      <c r="AA2546" s="196" t="s">
        <v>13394</v>
      </c>
      <c r="AC2546" s="200">
        <v>0</v>
      </c>
      <c r="AD2546" s="200" t="s">
        <v>8250</v>
      </c>
      <c r="AE2546" s="212">
        <v>168000</v>
      </c>
      <c r="AF2546" s="212">
        <v>268000</v>
      </c>
    </row>
    <row r="2547" spans="1:32" hidden="1" x14ac:dyDescent="0.25">
      <c r="A2547" s="209">
        <v>124660</v>
      </c>
      <c r="B2547" s="210">
        <v>1</v>
      </c>
      <c r="C2547" s="196" t="s">
        <v>85</v>
      </c>
      <c r="D2547" s="201">
        <v>42578</v>
      </c>
      <c r="E2547" s="196" t="s">
        <v>247</v>
      </c>
      <c r="F2547" s="201">
        <v>43886</v>
      </c>
      <c r="G2547" s="196" t="s">
        <v>179</v>
      </c>
      <c r="H2547" s="198" t="s">
        <v>347</v>
      </c>
      <c r="I2547" s="196" t="s">
        <v>13395</v>
      </c>
      <c r="J2547" s="196" t="s">
        <v>101</v>
      </c>
      <c r="L2547" s="200" t="s">
        <v>101</v>
      </c>
      <c r="M2547" s="198" t="s">
        <v>13396</v>
      </c>
      <c r="O2547" s="196" t="s">
        <v>40</v>
      </c>
      <c r="P2547" s="198" t="s">
        <v>166</v>
      </c>
      <c r="R2547" s="196" t="s">
        <v>39</v>
      </c>
      <c r="S2547" s="196" t="s">
        <v>45</v>
      </c>
      <c r="T2547" s="211">
        <v>0.01</v>
      </c>
      <c r="U2547" s="201">
        <v>44904</v>
      </c>
      <c r="W2547" s="200" t="s">
        <v>93</v>
      </c>
      <c r="X2547" s="196" t="s">
        <v>103</v>
      </c>
      <c r="Z2547" s="198" t="s">
        <v>13397</v>
      </c>
      <c r="AA2547" s="196" t="s">
        <v>13398</v>
      </c>
      <c r="AC2547" s="200">
        <v>0</v>
      </c>
      <c r="AD2547" s="200" t="s">
        <v>8250</v>
      </c>
      <c r="AE2547" s="203" t="s">
        <v>505</v>
      </c>
      <c r="AF2547" s="212">
        <v>50000</v>
      </c>
    </row>
    <row r="2548" spans="1:32" hidden="1" x14ac:dyDescent="0.25">
      <c r="A2548" s="209">
        <v>124660</v>
      </c>
      <c r="B2548" s="210">
        <v>1</v>
      </c>
      <c r="C2548" s="196" t="s">
        <v>85</v>
      </c>
      <c r="D2548" s="201">
        <v>42578</v>
      </c>
      <c r="E2548" s="196" t="s">
        <v>247</v>
      </c>
      <c r="F2548" s="201">
        <v>43886</v>
      </c>
      <c r="G2548" s="196" t="s">
        <v>179</v>
      </c>
      <c r="H2548" s="198" t="s">
        <v>347</v>
      </c>
      <c r="I2548" s="196" t="s">
        <v>13395</v>
      </c>
      <c r="J2548" s="196" t="s">
        <v>101</v>
      </c>
      <c r="L2548" s="200" t="s">
        <v>101</v>
      </c>
      <c r="M2548" s="198" t="s">
        <v>13396</v>
      </c>
      <c r="O2548" s="196" t="s">
        <v>40</v>
      </c>
      <c r="P2548" s="198" t="s">
        <v>166</v>
      </c>
      <c r="R2548" s="196" t="s">
        <v>39</v>
      </c>
      <c r="S2548" s="196" t="s">
        <v>45</v>
      </c>
      <c r="T2548" s="211">
        <v>0.01</v>
      </c>
      <c r="U2548" s="201">
        <v>44904</v>
      </c>
      <c r="W2548" s="200" t="s">
        <v>93</v>
      </c>
      <c r="X2548" s="196" t="s">
        <v>103</v>
      </c>
      <c r="Z2548" s="198" t="s">
        <v>13397</v>
      </c>
      <c r="AA2548" s="196" t="s">
        <v>13399</v>
      </c>
      <c r="AB2548" s="196" t="s">
        <v>13400</v>
      </c>
      <c r="AC2548" s="200">
        <v>0</v>
      </c>
      <c r="AD2548" s="200" t="s">
        <v>8231</v>
      </c>
      <c r="AE2548" s="203" t="s">
        <v>505</v>
      </c>
      <c r="AF2548" s="212">
        <v>50000</v>
      </c>
    </row>
    <row r="2549" spans="1:32" hidden="1" x14ac:dyDescent="0.25">
      <c r="A2549" s="209">
        <v>124660</v>
      </c>
      <c r="B2549" s="210">
        <v>1</v>
      </c>
      <c r="C2549" s="196" t="s">
        <v>85</v>
      </c>
      <c r="D2549" s="201">
        <v>42578</v>
      </c>
      <c r="E2549" s="196" t="s">
        <v>247</v>
      </c>
      <c r="F2549" s="201">
        <v>43886</v>
      </c>
      <c r="G2549" s="196" t="s">
        <v>179</v>
      </c>
      <c r="H2549" s="198" t="s">
        <v>347</v>
      </c>
      <c r="I2549" s="196" t="s">
        <v>13395</v>
      </c>
      <c r="J2549" s="196" t="s">
        <v>101</v>
      </c>
      <c r="L2549" s="200" t="s">
        <v>101</v>
      </c>
      <c r="M2549" s="198" t="s">
        <v>13396</v>
      </c>
      <c r="O2549" s="196" t="s">
        <v>40</v>
      </c>
      <c r="P2549" s="198" t="s">
        <v>166</v>
      </c>
      <c r="R2549" s="196" t="s">
        <v>39</v>
      </c>
      <c r="S2549" s="196" t="s">
        <v>45</v>
      </c>
      <c r="T2549" s="211">
        <v>0.01</v>
      </c>
      <c r="U2549" s="201">
        <v>44904</v>
      </c>
      <c r="W2549" s="200" t="s">
        <v>93</v>
      </c>
      <c r="X2549" s="196" t="s">
        <v>103</v>
      </c>
      <c r="Z2549" s="198" t="s">
        <v>13397</v>
      </c>
      <c r="AA2549" s="196" t="s">
        <v>13401</v>
      </c>
      <c r="AB2549" s="196" t="s">
        <v>13400</v>
      </c>
      <c r="AC2549" s="200">
        <v>1</v>
      </c>
      <c r="AD2549" s="200" t="s">
        <v>8231</v>
      </c>
      <c r="AE2549" s="203" t="s">
        <v>505</v>
      </c>
      <c r="AF2549" s="212">
        <v>50000</v>
      </c>
    </row>
    <row r="2550" spans="1:32" hidden="1" x14ac:dyDescent="0.25">
      <c r="A2550" s="209">
        <v>124660</v>
      </c>
      <c r="B2550" s="210">
        <v>1</v>
      </c>
      <c r="C2550" s="196" t="s">
        <v>85</v>
      </c>
      <c r="D2550" s="201">
        <v>42578</v>
      </c>
      <c r="E2550" s="196" t="s">
        <v>247</v>
      </c>
      <c r="F2550" s="201">
        <v>43886</v>
      </c>
      <c r="G2550" s="196" t="s">
        <v>179</v>
      </c>
      <c r="H2550" s="198" t="s">
        <v>347</v>
      </c>
      <c r="I2550" s="196" t="s">
        <v>13395</v>
      </c>
      <c r="J2550" s="196" t="s">
        <v>101</v>
      </c>
      <c r="L2550" s="200" t="s">
        <v>101</v>
      </c>
      <c r="M2550" s="198" t="s">
        <v>13396</v>
      </c>
      <c r="O2550" s="196" t="s">
        <v>40</v>
      </c>
      <c r="P2550" s="198" t="s">
        <v>166</v>
      </c>
      <c r="R2550" s="196" t="s">
        <v>39</v>
      </c>
      <c r="S2550" s="196" t="s">
        <v>45</v>
      </c>
      <c r="T2550" s="211">
        <v>0.01</v>
      </c>
      <c r="U2550" s="201">
        <v>44904</v>
      </c>
      <c r="W2550" s="200" t="s">
        <v>93</v>
      </c>
      <c r="X2550" s="196" t="s">
        <v>103</v>
      </c>
      <c r="Z2550" s="198" t="s">
        <v>13397</v>
      </c>
      <c r="AA2550" s="196" t="s">
        <v>13402</v>
      </c>
      <c r="AB2550" s="196" t="s">
        <v>13400</v>
      </c>
      <c r="AC2550" s="200">
        <v>2</v>
      </c>
      <c r="AD2550" s="200" t="s">
        <v>8231</v>
      </c>
      <c r="AE2550" s="203" t="s">
        <v>505</v>
      </c>
      <c r="AF2550" s="212">
        <v>232000</v>
      </c>
    </row>
    <row r="2551" spans="1:32" hidden="1" x14ac:dyDescent="0.25">
      <c r="A2551" s="209">
        <v>124662</v>
      </c>
      <c r="B2551" s="210">
        <v>1</v>
      </c>
      <c r="C2551" s="196" t="s">
        <v>85</v>
      </c>
      <c r="D2551" s="201">
        <v>42578</v>
      </c>
      <c r="E2551" s="196" t="s">
        <v>247</v>
      </c>
      <c r="F2551" s="201">
        <v>44691</v>
      </c>
      <c r="G2551" s="196" t="s">
        <v>222</v>
      </c>
      <c r="H2551" s="198" t="s">
        <v>347</v>
      </c>
      <c r="I2551" s="196" t="s">
        <v>697</v>
      </c>
      <c r="J2551" s="196" t="s">
        <v>101</v>
      </c>
      <c r="L2551" s="200" t="s">
        <v>101</v>
      </c>
      <c r="M2551" s="198" t="s">
        <v>698</v>
      </c>
      <c r="O2551" s="196" t="s">
        <v>40</v>
      </c>
      <c r="P2551" s="198" t="s">
        <v>166</v>
      </c>
      <c r="R2551" s="196" t="s">
        <v>39</v>
      </c>
      <c r="S2551" s="196" t="s">
        <v>45</v>
      </c>
      <c r="T2551" s="211">
        <v>0.03</v>
      </c>
      <c r="U2551" s="201">
        <v>45268</v>
      </c>
      <c r="W2551" s="200" t="s">
        <v>93</v>
      </c>
      <c r="X2551" s="196" t="s">
        <v>13</v>
      </c>
      <c r="Z2551" s="198" t="s">
        <v>699</v>
      </c>
      <c r="AA2551" s="196" t="s">
        <v>13403</v>
      </c>
      <c r="AB2551" s="196" t="s">
        <v>13404</v>
      </c>
      <c r="AC2551" s="200">
        <v>0</v>
      </c>
      <c r="AD2551" s="200" t="s">
        <v>8231</v>
      </c>
      <c r="AE2551" s="203" t="s">
        <v>505</v>
      </c>
      <c r="AF2551" s="212">
        <v>300000</v>
      </c>
    </row>
    <row r="2552" spans="1:32" hidden="1" x14ac:dyDescent="0.25">
      <c r="A2552" s="209">
        <v>124662</v>
      </c>
      <c r="B2552" s="210">
        <v>1</v>
      </c>
      <c r="C2552" s="196" t="s">
        <v>85</v>
      </c>
      <c r="D2552" s="201">
        <v>42578</v>
      </c>
      <c r="E2552" s="196" t="s">
        <v>247</v>
      </c>
      <c r="F2552" s="201">
        <v>44691</v>
      </c>
      <c r="G2552" s="196" t="s">
        <v>222</v>
      </c>
      <c r="H2552" s="198" t="s">
        <v>347</v>
      </c>
      <c r="I2552" s="196" t="s">
        <v>697</v>
      </c>
      <c r="J2552" s="196" t="s">
        <v>101</v>
      </c>
      <c r="L2552" s="200" t="s">
        <v>101</v>
      </c>
      <c r="M2552" s="198" t="s">
        <v>698</v>
      </c>
      <c r="O2552" s="196" t="s">
        <v>40</v>
      </c>
      <c r="P2552" s="198" t="s">
        <v>166</v>
      </c>
      <c r="R2552" s="196" t="s">
        <v>39</v>
      </c>
      <c r="S2552" s="196" t="s">
        <v>45</v>
      </c>
      <c r="T2552" s="211">
        <v>0.03</v>
      </c>
      <c r="U2552" s="201">
        <v>45268</v>
      </c>
      <c r="W2552" s="200" t="s">
        <v>93</v>
      </c>
      <c r="X2552" s="196" t="s">
        <v>13</v>
      </c>
      <c r="Z2552" s="198" t="s">
        <v>699</v>
      </c>
      <c r="AA2552" s="196" t="s">
        <v>13405</v>
      </c>
      <c r="AC2552" s="200">
        <v>0</v>
      </c>
      <c r="AD2552" s="200" t="s">
        <v>8250</v>
      </c>
      <c r="AE2552" s="203" t="s">
        <v>505</v>
      </c>
      <c r="AF2552" s="212">
        <v>33500</v>
      </c>
    </row>
    <row r="2553" spans="1:32" hidden="1" x14ac:dyDescent="0.25">
      <c r="A2553" s="209">
        <v>124662</v>
      </c>
      <c r="B2553" s="210">
        <v>1</v>
      </c>
      <c r="C2553" s="196" t="s">
        <v>85</v>
      </c>
      <c r="D2553" s="201">
        <v>42578</v>
      </c>
      <c r="E2553" s="196" t="s">
        <v>247</v>
      </c>
      <c r="F2553" s="201">
        <v>44691</v>
      </c>
      <c r="G2553" s="196" t="s">
        <v>222</v>
      </c>
      <c r="H2553" s="198" t="s">
        <v>347</v>
      </c>
      <c r="I2553" s="196" t="s">
        <v>697</v>
      </c>
      <c r="J2553" s="196" t="s">
        <v>101</v>
      </c>
      <c r="L2553" s="200" t="s">
        <v>101</v>
      </c>
      <c r="M2553" s="198" t="s">
        <v>698</v>
      </c>
      <c r="O2553" s="196" t="s">
        <v>40</v>
      </c>
      <c r="P2553" s="198" t="s">
        <v>166</v>
      </c>
      <c r="R2553" s="196" t="s">
        <v>39</v>
      </c>
      <c r="S2553" s="196" t="s">
        <v>45</v>
      </c>
      <c r="T2553" s="211">
        <v>0.03</v>
      </c>
      <c r="U2553" s="201">
        <v>45268</v>
      </c>
      <c r="W2553" s="200" t="s">
        <v>93</v>
      </c>
      <c r="X2553" s="196" t="s">
        <v>13</v>
      </c>
      <c r="Z2553" s="198" t="s">
        <v>699</v>
      </c>
      <c r="AA2553" s="196" t="s">
        <v>13406</v>
      </c>
      <c r="AB2553" s="196" t="s">
        <v>13404</v>
      </c>
      <c r="AC2553" s="200">
        <v>1</v>
      </c>
      <c r="AD2553" s="200" t="s">
        <v>8231</v>
      </c>
      <c r="AE2553" s="212">
        <v>435000</v>
      </c>
      <c r="AF2553" s="212">
        <v>435000</v>
      </c>
    </row>
    <row r="2554" spans="1:32" hidden="1" x14ac:dyDescent="0.25">
      <c r="A2554" s="209">
        <v>124663</v>
      </c>
      <c r="B2554" s="210">
        <v>1</v>
      </c>
      <c r="C2554" s="196" t="s">
        <v>85</v>
      </c>
      <c r="D2554" s="201">
        <v>42578</v>
      </c>
      <c r="E2554" s="196" t="s">
        <v>247</v>
      </c>
      <c r="F2554" s="201">
        <v>44545</v>
      </c>
      <c r="G2554" s="196" t="s">
        <v>5602</v>
      </c>
      <c r="H2554" s="198" t="s">
        <v>10407</v>
      </c>
      <c r="I2554" s="196" t="s">
        <v>338</v>
      </c>
      <c r="J2554" s="196" t="s">
        <v>101</v>
      </c>
      <c r="L2554" s="200" t="s">
        <v>101</v>
      </c>
      <c r="M2554" s="198" t="s">
        <v>13407</v>
      </c>
      <c r="N2554" s="198" t="s">
        <v>13408</v>
      </c>
      <c r="O2554" s="196" t="s">
        <v>553</v>
      </c>
      <c r="P2554" s="198" t="s">
        <v>1783</v>
      </c>
      <c r="R2554" s="196" t="s">
        <v>47</v>
      </c>
      <c r="S2554" s="196" t="s">
        <v>45</v>
      </c>
      <c r="T2554" s="211">
        <v>3.53</v>
      </c>
      <c r="U2554" s="201">
        <v>46192</v>
      </c>
      <c r="W2554" s="200" t="s">
        <v>93</v>
      </c>
      <c r="X2554" s="196" t="s">
        <v>13</v>
      </c>
      <c r="AA2554" s="196" t="s">
        <v>13409</v>
      </c>
      <c r="AC2554" s="200">
        <v>0</v>
      </c>
      <c r="AD2554" s="200" t="s">
        <v>8250</v>
      </c>
      <c r="AE2554" s="203" t="s">
        <v>505</v>
      </c>
      <c r="AF2554" s="212">
        <v>150000</v>
      </c>
    </row>
    <row r="2555" spans="1:32" hidden="1" x14ac:dyDescent="0.25">
      <c r="A2555" s="209">
        <v>124663</v>
      </c>
      <c r="B2555" s="210">
        <v>1</v>
      </c>
      <c r="C2555" s="196" t="s">
        <v>85</v>
      </c>
      <c r="D2555" s="201">
        <v>42578</v>
      </c>
      <c r="E2555" s="196" t="s">
        <v>247</v>
      </c>
      <c r="F2555" s="201">
        <v>44545</v>
      </c>
      <c r="G2555" s="196" t="s">
        <v>5602</v>
      </c>
      <c r="H2555" s="198" t="s">
        <v>10407</v>
      </c>
      <c r="I2555" s="196" t="s">
        <v>338</v>
      </c>
      <c r="J2555" s="196" t="s">
        <v>101</v>
      </c>
      <c r="L2555" s="200" t="s">
        <v>101</v>
      </c>
      <c r="M2555" s="198" t="s">
        <v>13407</v>
      </c>
      <c r="N2555" s="198" t="s">
        <v>13408</v>
      </c>
      <c r="O2555" s="196" t="s">
        <v>553</v>
      </c>
      <c r="P2555" s="198" t="s">
        <v>1783</v>
      </c>
      <c r="R2555" s="196" t="s">
        <v>47</v>
      </c>
      <c r="S2555" s="196" t="s">
        <v>45</v>
      </c>
      <c r="T2555" s="211">
        <v>3.53</v>
      </c>
      <c r="U2555" s="201">
        <v>46192</v>
      </c>
      <c r="W2555" s="200" t="s">
        <v>93</v>
      </c>
      <c r="X2555" s="196" t="s">
        <v>13</v>
      </c>
      <c r="AA2555" s="196" t="s">
        <v>13410</v>
      </c>
      <c r="AB2555" s="196" t="s">
        <v>13411</v>
      </c>
      <c r="AC2555" s="200">
        <v>0</v>
      </c>
      <c r="AD2555" s="200" t="s">
        <v>8231</v>
      </c>
      <c r="AE2555" s="203" t="s">
        <v>505</v>
      </c>
      <c r="AF2555" s="212">
        <v>300000</v>
      </c>
    </row>
    <row r="2556" spans="1:32" hidden="1" x14ac:dyDescent="0.25">
      <c r="A2556" s="209">
        <v>124663</v>
      </c>
      <c r="B2556" s="210">
        <v>1</v>
      </c>
      <c r="C2556" s="196" t="s">
        <v>85</v>
      </c>
      <c r="D2556" s="201">
        <v>42578</v>
      </c>
      <c r="E2556" s="196" t="s">
        <v>247</v>
      </c>
      <c r="F2556" s="201">
        <v>44545</v>
      </c>
      <c r="G2556" s="196" t="s">
        <v>5602</v>
      </c>
      <c r="H2556" s="198" t="s">
        <v>10407</v>
      </c>
      <c r="I2556" s="196" t="s">
        <v>338</v>
      </c>
      <c r="J2556" s="196" t="s">
        <v>101</v>
      </c>
      <c r="L2556" s="200" t="s">
        <v>101</v>
      </c>
      <c r="M2556" s="198" t="s">
        <v>13407</v>
      </c>
      <c r="N2556" s="198" t="s">
        <v>13408</v>
      </c>
      <c r="O2556" s="196" t="s">
        <v>553</v>
      </c>
      <c r="P2556" s="198" t="s">
        <v>1783</v>
      </c>
      <c r="R2556" s="196" t="s">
        <v>47</v>
      </c>
      <c r="S2556" s="196" t="s">
        <v>45</v>
      </c>
      <c r="T2556" s="211">
        <v>3.53</v>
      </c>
      <c r="U2556" s="201">
        <v>46192</v>
      </c>
      <c r="W2556" s="200" t="s">
        <v>93</v>
      </c>
      <c r="X2556" s="196" t="s">
        <v>13</v>
      </c>
      <c r="AA2556" s="196" t="s">
        <v>13412</v>
      </c>
      <c r="AB2556" s="196" t="s">
        <v>13411</v>
      </c>
      <c r="AC2556" s="200">
        <v>0</v>
      </c>
      <c r="AD2556" s="200" t="s">
        <v>8231</v>
      </c>
      <c r="AE2556" s="203" t="s">
        <v>505</v>
      </c>
      <c r="AF2556" s="212">
        <v>100000</v>
      </c>
    </row>
    <row r="2557" spans="1:32" hidden="1" x14ac:dyDescent="0.25">
      <c r="A2557" s="209">
        <v>124664</v>
      </c>
      <c r="B2557" s="210">
        <v>4</v>
      </c>
      <c r="C2557" s="196" t="s">
        <v>85</v>
      </c>
      <c r="D2557" s="201">
        <v>42578</v>
      </c>
      <c r="E2557" s="196" t="s">
        <v>195</v>
      </c>
      <c r="F2557" s="201">
        <v>44097</v>
      </c>
      <c r="G2557" s="196" t="s">
        <v>228</v>
      </c>
      <c r="H2557" s="198" t="s">
        <v>196</v>
      </c>
      <c r="I2557" s="196" t="s">
        <v>1262</v>
      </c>
      <c r="K2557" s="196" t="s">
        <v>1263</v>
      </c>
      <c r="L2557" s="200" t="s">
        <v>183</v>
      </c>
      <c r="M2557" s="198" t="s">
        <v>1264</v>
      </c>
      <c r="O2557" s="196" t="s">
        <v>271</v>
      </c>
      <c r="P2557" s="198" t="s">
        <v>166</v>
      </c>
      <c r="R2557" s="196" t="s">
        <v>39</v>
      </c>
      <c r="S2557" s="196" t="s">
        <v>45</v>
      </c>
      <c r="T2557" s="211">
        <v>1.4999999999999999E-2</v>
      </c>
      <c r="W2557" s="200" t="s">
        <v>93</v>
      </c>
      <c r="X2557" s="196" t="s">
        <v>186</v>
      </c>
      <c r="Z2557" s="198" t="s">
        <v>1265</v>
      </c>
      <c r="AA2557" s="196" t="s">
        <v>13413</v>
      </c>
      <c r="AC2557" s="200">
        <v>3</v>
      </c>
      <c r="AD2557" s="200" t="s">
        <v>8250</v>
      </c>
      <c r="AE2557" s="212">
        <v>494687.01</v>
      </c>
      <c r="AF2557" s="212">
        <v>494687.01</v>
      </c>
    </row>
    <row r="2558" spans="1:32" hidden="1" x14ac:dyDescent="0.25">
      <c r="A2558" s="209">
        <v>124666</v>
      </c>
      <c r="B2558" s="210">
        <v>3</v>
      </c>
      <c r="C2558" s="196" t="s">
        <v>85</v>
      </c>
      <c r="D2558" s="201">
        <v>42578</v>
      </c>
      <c r="E2558" s="196" t="s">
        <v>143</v>
      </c>
      <c r="F2558" s="201">
        <v>44173</v>
      </c>
      <c r="G2558" s="196" t="s">
        <v>370</v>
      </c>
      <c r="H2558" s="198" t="s">
        <v>140</v>
      </c>
      <c r="I2558" s="196" t="s">
        <v>1417</v>
      </c>
      <c r="J2558" s="196" t="s">
        <v>101</v>
      </c>
      <c r="L2558" s="200" t="s">
        <v>101</v>
      </c>
      <c r="M2558" s="198" t="s">
        <v>13414</v>
      </c>
      <c r="O2558" s="196" t="s">
        <v>40</v>
      </c>
      <c r="P2558" s="198" t="s">
        <v>166</v>
      </c>
      <c r="R2558" s="196" t="s">
        <v>39</v>
      </c>
      <c r="S2558" s="196" t="s">
        <v>45</v>
      </c>
      <c r="T2558" s="211">
        <v>0.04</v>
      </c>
      <c r="U2558" s="201">
        <v>45331</v>
      </c>
      <c r="W2558" s="200" t="s">
        <v>93</v>
      </c>
      <c r="X2558" s="196" t="s">
        <v>13</v>
      </c>
      <c r="Z2558" s="198" t="s">
        <v>13415</v>
      </c>
      <c r="AA2558" s="196" t="s">
        <v>13416</v>
      </c>
      <c r="AC2558" s="200">
        <v>0</v>
      </c>
      <c r="AD2558" s="200" t="s">
        <v>8250</v>
      </c>
      <c r="AE2558" s="203" t="s">
        <v>505</v>
      </c>
      <c r="AF2558" s="212">
        <v>20000</v>
      </c>
    </row>
    <row r="2559" spans="1:32" ht="36" hidden="1" x14ac:dyDescent="0.25">
      <c r="A2559" s="209">
        <v>124669</v>
      </c>
      <c r="B2559" s="210">
        <v>3</v>
      </c>
      <c r="C2559" s="196" t="s">
        <v>85</v>
      </c>
      <c r="D2559" s="201">
        <v>42578</v>
      </c>
      <c r="E2559" s="196" t="s">
        <v>143</v>
      </c>
      <c r="F2559" s="201">
        <v>44427</v>
      </c>
      <c r="G2559" s="196" t="s">
        <v>714</v>
      </c>
      <c r="H2559" s="198" t="s">
        <v>4247</v>
      </c>
      <c r="I2559" s="196" t="s">
        <v>843</v>
      </c>
      <c r="J2559" s="196" t="s">
        <v>101</v>
      </c>
      <c r="L2559" s="200" t="s">
        <v>101</v>
      </c>
      <c r="M2559" s="198" t="s">
        <v>13417</v>
      </c>
      <c r="N2559" s="198" t="s">
        <v>13418</v>
      </c>
      <c r="O2559" s="196" t="s">
        <v>553</v>
      </c>
      <c r="P2559" s="198" t="s">
        <v>2935</v>
      </c>
      <c r="R2559" s="196" t="s">
        <v>47</v>
      </c>
      <c r="S2559" s="196" t="s">
        <v>45</v>
      </c>
      <c r="T2559" s="211">
        <v>1.82</v>
      </c>
      <c r="U2559" s="201">
        <v>45996</v>
      </c>
      <c r="W2559" s="200" t="s">
        <v>93</v>
      </c>
      <c r="X2559" s="196" t="s">
        <v>13</v>
      </c>
      <c r="AA2559" s="196" t="s">
        <v>13419</v>
      </c>
      <c r="AC2559" s="200">
        <v>0</v>
      </c>
      <c r="AD2559" s="200" t="s">
        <v>8250</v>
      </c>
      <c r="AE2559" s="203" t="s">
        <v>505</v>
      </c>
      <c r="AF2559" s="212">
        <v>100000</v>
      </c>
    </row>
    <row r="2560" spans="1:32" ht="36" hidden="1" x14ac:dyDescent="0.25">
      <c r="A2560" s="209">
        <v>124671</v>
      </c>
      <c r="B2560" s="210">
        <v>3</v>
      </c>
      <c r="C2560" s="196" t="s">
        <v>85</v>
      </c>
      <c r="D2560" s="201">
        <v>42578</v>
      </c>
      <c r="E2560" s="196" t="s">
        <v>143</v>
      </c>
      <c r="F2560" s="201">
        <v>44665</v>
      </c>
      <c r="G2560" s="196" t="s">
        <v>148</v>
      </c>
      <c r="H2560" s="198" t="s">
        <v>358</v>
      </c>
      <c r="I2560" s="196" t="s">
        <v>359</v>
      </c>
      <c r="K2560" s="196" t="s">
        <v>360</v>
      </c>
      <c r="L2560" s="200" t="s">
        <v>183</v>
      </c>
      <c r="M2560" s="198" t="s">
        <v>361</v>
      </c>
      <c r="N2560" s="198" t="s">
        <v>362</v>
      </c>
      <c r="O2560" s="196" t="s">
        <v>40</v>
      </c>
      <c r="P2560" s="198" t="s">
        <v>166</v>
      </c>
      <c r="R2560" s="196" t="s">
        <v>39</v>
      </c>
      <c r="S2560" s="196" t="s">
        <v>45</v>
      </c>
      <c r="T2560" s="211">
        <v>0.13500000000000001</v>
      </c>
      <c r="U2560" s="201">
        <v>45156</v>
      </c>
      <c r="W2560" s="200" t="s">
        <v>93</v>
      </c>
      <c r="X2560" s="196" t="s">
        <v>186</v>
      </c>
      <c r="Z2560" s="198" t="s">
        <v>363</v>
      </c>
      <c r="AA2560" s="196" t="s">
        <v>13420</v>
      </c>
      <c r="AC2560" s="200">
        <v>0</v>
      </c>
      <c r="AD2560" s="200" t="s">
        <v>8250</v>
      </c>
      <c r="AE2560" s="203" t="s">
        <v>505</v>
      </c>
      <c r="AF2560" s="212">
        <v>386045</v>
      </c>
    </row>
    <row r="2561" spans="1:32" ht="36" hidden="1" x14ac:dyDescent="0.25">
      <c r="A2561" s="209">
        <v>124671</v>
      </c>
      <c r="B2561" s="210">
        <v>3</v>
      </c>
      <c r="C2561" s="196" t="s">
        <v>85</v>
      </c>
      <c r="D2561" s="201">
        <v>42578</v>
      </c>
      <c r="E2561" s="196" t="s">
        <v>143</v>
      </c>
      <c r="F2561" s="201">
        <v>44665</v>
      </c>
      <c r="G2561" s="196" t="s">
        <v>148</v>
      </c>
      <c r="H2561" s="198" t="s">
        <v>358</v>
      </c>
      <c r="I2561" s="196" t="s">
        <v>359</v>
      </c>
      <c r="K2561" s="196" t="s">
        <v>360</v>
      </c>
      <c r="L2561" s="200" t="s">
        <v>183</v>
      </c>
      <c r="M2561" s="198" t="s">
        <v>361</v>
      </c>
      <c r="N2561" s="198" t="s">
        <v>362</v>
      </c>
      <c r="O2561" s="196" t="s">
        <v>40</v>
      </c>
      <c r="P2561" s="198" t="s">
        <v>166</v>
      </c>
      <c r="R2561" s="196" t="s">
        <v>39</v>
      </c>
      <c r="S2561" s="196" t="s">
        <v>45</v>
      </c>
      <c r="T2561" s="211">
        <v>0.13500000000000001</v>
      </c>
      <c r="U2561" s="201">
        <v>45156</v>
      </c>
      <c r="W2561" s="200" t="s">
        <v>93</v>
      </c>
      <c r="X2561" s="196" t="s">
        <v>186</v>
      </c>
      <c r="Z2561" s="198" t="s">
        <v>363</v>
      </c>
      <c r="AA2561" s="196" t="s">
        <v>13421</v>
      </c>
      <c r="AC2561" s="200">
        <v>1</v>
      </c>
      <c r="AD2561" s="200" t="s">
        <v>8250</v>
      </c>
      <c r="AE2561" s="203" t="s">
        <v>505</v>
      </c>
      <c r="AF2561" s="212">
        <v>386045</v>
      </c>
    </row>
    <row r="2562" spans="1:32" ht="36" hidden="1" x14ac:dyDescent="0.25">
      <c r="A2562" s="209">
        <v>124671</v>
      </c>
      <c r="B2562" s="210">
        <v>3</v>
      </c>
      <c r="C2562" s="196" t="s">
        <v>85</v>
      </c>
      <c r="D2562" s="201">
        <v>42578</v>
      </c>
      <c r="E2562" s="196" t="s">
        <v>143</v>
      </c>
      <c r="F2562" s="201">
        <v>44665</v>
      </c>
      <c r="G2562" s="196" t="s">
        <v>148</v>
      </c>
      <c r="H2562" s="198" t="s">
        <v>358</v>
      </c>
      <c r="I2562" s="196" t="s">
        <v>359</v>
      </c>
      <c r="K2562" s="196" t="s">
        <v>360</v>
      </c>
      <c r="L2562" s="200" t="s">
        <v>183</v>
      </c>
      <c r="M2562" s="198" t="s">
        <v>361</v>
      </c>
      <c r="N2562" s="198" t="s">
        <v>362</v>
      </c>
      <c r="O2562" s="196" t="s">
        <v>40</v>
      </c>
      <c r="P2562" s="198" t="s">
        <v>166</v>
      </c>
      <c r="R2562" s="196" t="s">
        <v>39</v>
      </c>
      <c r="S2562" s="196" t="s">
        <v>45</v>
      </c>
      <c r="T2562" s="211">
        <v>0.13500000000000001</v>
      </c>
      <c r="U2562" s="201">
        <v>45156</v>
      </c>
      <c r="W2562" s="200" t="s">
        <v>93</v>
      </c>
      <c r="X2562" s="196" t="s">
        <v>186</v>
      </c>
      <c r="Z2562" s="198" t="s">
        <v>363</v>
      </c>
      <c r="AA2562" s="196" t="s">
        <v>13422</v>
      </c>
      <c r="AC2562" s="200">
        <v>2</v>
      </c>
      <c r="AD2562" s="200" t="s">
        <v>8250</v>
      </c>
      <c r="AE2562" s="212">
        <v>49727.46</v>
      </c>
      <c r="AF2562" s="212">
        <v>49727.46</v>
      </c>
    </row>
    <row r="2563" spans="1:32" hidden="1" x14ac:dyDescent="0.25">
      <c r="A2563" s="209">
        <v>124675</v>
      </c>
      <c r="B2563" s="210">
        <v>3</v>
      </c>
      <c r="C2563" s="196" t="s">
        <v>85</v>
      </c>
      <c r="D2563" s="201">
        <v>42578</v>
      </c>
      <c r="E2563" s="196" t="s">
        <v>143</v>
      </c>
      <c r="F2563" s="201">
        <v>44470</v>
      </c>
      <c r="G2563" s="196" t="s">
        <v>179</v>
      </c>
      <c r="H2563" s="198" t="s">
        <v>659</v>
      </c>
      <c r="I2563" s="196" t="s">
        <v>1267</v>
      </c>
      <c r="K2563" s="196" t="s">
        <v>1268</v>
      </c>
      <c r="L2563" s="200" t="s">
        <v>183</v>
      </c>
      <c r="M2563" s="198" t="s">
        <v>1269</v>
      </c>
      <c r="O2563" s="196" t="s">
        <v>40</v>
      </c>
      <c r="P2563" s="198" t="s">
        <v>166</v>
      </c>
      <c r="R2563" s="196" t="s">
        <v>39</v>
      </c>
      <c r="S2563" s="196" t="s">
        <v>45</v>
      </c>
      <c r="T2563" s="211">
        <v>0.01</v>
      </c>
      <c r="U2563" s="201">
        <v>45058</v>
      </c>
      <c r="W2563" s="200" t="s">
        <v>93</v>
      </c>
      <c r="X2563" s="196" t="s">
        <v>103</v>
      </c>
      <c r="Z2563" s="198" t="s">
        <v>1270</v>
      </c>
      <c r="AA2563" s="196" t="s">
        <v>13423</v>
      </c>
      <c r="AC2563" s="200">
        <v>0</v>
      </c>
      <c r="AD2563" s="200" t="s">
        <v>8250</v>
      </c>
      <c r="AE2563" s="212">
        <v>18560.810000000001</v>
      </c>
      <c r="AF2563" s="212">
        <v>123449.92</v>
      </c>
    </row>
    <row r="2564" spans="1:32" hidden="1" x14ac:dyDescent="0.25">
      <c r="A2564" s="209">
        <v>124675</v>
      </c>
      <c r="B2564" s="210">
        <v>3</v>
      </c>
      <c r="C2564" s="196" t="s">
        <v>85</v>
      </c>
      <c r="D2564" s="201">
        <v>42578</v>
      </c>
      <c r="E2564" s="196" t="s">
        <v>143</v>
      </c>
      <c r="F2564" s="201">
        <v>44470</v>
      </c>
      <c r="G2564" s="196" t="s">
        <v>179</v>
      </c>
      <c r="H2564" s="198" t="s">
        <v>659</v>
      </c>
      <c r="I2564" s="196" t="s">
        <v>1267</v>
      </c>
      <c r="K2564" s="196" t="s">
        <v>1268</v>
      </c>
      <c r="L2564" s="200" t="s">
        <v>183</v>
      </c>
      <c r="M2564" s="198" t="s">
        <v>1269</v>
      </c>
      <c r="O2564" s="196" t="s">
        <v>40</v>
      </c>
      <c r="P2564" s="198" t="s">
        <v>166</v>
      </c>
      <c r="R2564" s="196" t="s">
        <v>39</v>
      </c>
      <c r="S2564" s="196" t="s">
        <v>45</v>
      </c>
      <c r="T2564" s="211">
        <v>0.01</v>
      </c>
      <c r="U2564" s="201">
        <v>45058</v>
      </c>
      <c r="W2564" s="200" t="s">
        <v>93</v>
      </c>
      <c r="X2564" s="196" t="s">
        <v>103</v>
      </c>
      <c r="Z2564" s="198" t="s">
        <v>1270</v>
      </c>
      <c r="AA2564" s="196" t="s">
        <v>13424</v>
      </c>
      <c r="AC2564" s="200">
        <v>1</v>
      </c>
      <c r="AD2564" s="200" t="s">
        <v>8250</v>
      </c>
      <c r="AE2564" s="203" t="s">
        <v>505</v>
      </c>
      <c r="AF2564" s="212">
        <v>59180</v>
      </c>
    </row>
    <row r="2565" spans="1:32" hidden="1" x14ac:dyDescent="0.25">
      <c r="A2565" s="209">
        <v>124675</v>
      </c>
      <c r="B2565" s="210">
        <v>3</v>
      </c>
      <c r="C2565" s="196" t="s">
        <v>85</v>
      </c>
      <c r="D2565" s="201">
        <v>42578</v>
      </c>
      <c r="E2565" s="196" t="s">
        <v>143</v>
      </c>
      <c r="F2565" s="201">
        <v>44470</v>
      </c>
      <c r="G2565" s="196" t="s">
        <v>179</v>
      </c>
      <c r="H2565" s="198" t="s">
        <v>659</v>
      </c>
      <c r="I2565" s="196" t="s">
        <v>1267</v>
      </c>
      <c r="K2565" s="196" t="s">
        <v>1268</v>
      </c>
      <c r="L2565" s="200" t="s">
        <v>183</v>
      </c>
      <c r="M2565" s="198" t="s">
        <v>1269</v>
      </c>
      <c r="O2565" s="196" t="s">
        <v>40</v>
      </c>
      <c r="P2565" s="198" t="s">
        <v>166</v>
      </c>
      <c r="R2565" s="196" t="s">
        <v>39</v>
      </c>
      <c r="S2565" s="196" t="s">
        <v>45</v>
      </c>
      <c r="T2565" s="211">
        <v>0.01</v>
      </c>
      <c r="U2565" s="201">
        <v>45058</v>
      </c>
      <c r="W2565" s="200" t="s">
        <v>93</v>
      </c>
      <c r="X2565" s="196" t="s">
        <v>103</v>
      </c>
      <c r="Z2565" s="198" t="s">
        <v>1270</v>
      </c>
      <c r="AA2565" s="196" t="s">
        <v>13425</v>
      </c>
      <c r="AC2565" s="200">
        <v>2</v>
      </c>
      <c r="AD2565" s="200" t="s">
        <v>8250</v>
      </c>
      <c r="AE2565" s="203" t="s">
        <v>505</v>
      </c>
      <c r="AF2565" s="212">
        <v>130934</v>
      </c>
    </row>
    <row r="2566" spans="1:32" hidden="1" x14ac:dyDescent="0.25">
      <c r="A2566" s="209">
        <v>124677</v>
      </c>
      <c r="B2566" s="210">
        <v>2</v>
      </c>
      <c r="C2566" s="196" t="s">
        <v>85</v>
      </c>
      <c r="D2566" s="201">
        <v>42578</v>
      </c>
      <c r="E2566" s="196" t="s">
        <v>195</v>
      </c>
      <c r="F2566" s="201">
        <v>44265</v>
      </c>
      <c r="G2566" s="196" t="s">
        <v>148</v>
      </c>
      <c r="H2566" s="198" t="s">
        <v>128</v>
      </c>
      <c r="I2566" s="196" t="s">
        <v>13426</v>
      </c>
      <c r="K2566" s="196" t="s">
        <v>13427</v>
      </c>
      <c r="L2566" s="200" t="s">
        <v>183</v>
      </c>
      <c r="M2566" s="198" t="s">
        <v>13428</v>
      </c>
      <c r="O2566" s="196" t="s">
        <v>40</v>
      </c>
      <c r="P2566" s="198" t="s">
        <v>166</v>
      </c>
      <c r="R2566" s="196" t="s">
        <v>39</v>
      </c>
      <c r="S2566" s="196" t="s">
        <v>45</v>
      </c>
      <c r="T2566" s="211">
        <v>0.03</v>
      </c>
      <c r="U2566" s="201">
        <v>45016</v>
      </c>
      <c r="W2566" s="200" t="s">
        <v>93</v>
      </c>
      <c r="X2566" s="196" t="s">
        <v>103</v>
      </c>
      <c r="Z2566" s="198" t="s">
        <v>13429</v>
      </c>
      <c r="AA2566" s="196" t="s">
        <v>13430</v>
      </c>
      <c r="AB2566" s="196" t="s">
        <v>13431</v>
      </c>
      <c r="AC2566" s="200">
        <v>0</v>
      </c>
      <c r="AD2566" s="200" t="s">
        <v>183</v>
      </c>
      <c r="AE2566" s="203" t="s">
        <v>505</v>
      </c>
      <c r="AF2566" s="212">
        <v>130625</v>
      </c>
    </row>
    <row r="2567" spans="1:32" hidden="1" x14ac:dyDescent="0.25">
      <c r="A2567" s="209">
        <v>124677</v>
      </c>
      <c r="B2567" s="210">
        <v>2</v>
      </c>
      <c r="C2567" s="196" t="s">
        <v>85</v>
      </c>
      <c r="D2567" s="201">
        <v>42578</v>
      </c>
      <c r="E2567" s="196" t="s">
        <v>195</v>
      </c>
      <c r="F2567" s="201">
        <v>44265</v>
      </c>
      <c r="G2567" s="196" t="s">
        <v>148</v>
      </c>
      <c r="H2567" s="198" t="s">
        <v>128</v>
      </c>
      <c r="I2567" s="196" t="s">
        <v>13426</v>
      </c>
      <c r="K2567" s="196" t="s">
        <v>13427</v>
      </c>
      <c r="L2567" s="200" t="s">
        <v>183</v>
      </c>
      <c r="M2567" s="198" t="s">
        <v>13428</v>
      </c>
      <c r="O2567" s="196" t="s">
        <v>40</v>
      </c>
      <c r="P2567" s="198" t="s">
        <v>166</v>
      </c>
      <c r="R2567" s="196" t="s">
        <v>39</v>
      </c>
      <c r="S2567" s="196" t="s">
        <v>45</v>
      </c>
      <c r="T2567" s="211">
        <v>0.03</v>
      </c>
      <c r="U2567" s="201">
        <v>45016</v>
      </c>
      <c r="W2567" s="200" t="s">
        <v>93</v>
      </c>
      <c r="X2567" s="196" t="s">
        <v>103</v>
      </c>
      <c r="Z2567" s="198" t="s">
        <v>13429</v>
      </c>
      <c r="AA2567" s="196" t="s">
        <v>13432</v>
      </c>
      <c r="AB2567" s="196" t="s">
        <v>13431</v>
      </c>
      <c r="AC2567" s="200">
        <v>1</v>
      </c>
      <c r="AD2567" s="200" t="s">
        <v>183</v>
      </c>
      <c r="AE2567" s="203" t="s">
        <v>505</v>
      </c>
      <c r="AF2567" s="212">
        <v>42625</v>
      </c>
    </row>
    <row r="2568" spans="1:32" hidden="1" x14ac:dyDescent="0.25">
      <c r="A2568" s="209">
        <v>124677</v>
      </c>
      <c r="B2568" s="210">
        <v>2</v>
      </c>
      <c r="C2568" s="196" t="s">
        <v>85</v>
      </c>
      <c r="D2568" s="201">
        <v>42578</v>
      </c>
      <c r="E2568" s="196" t="s">
        <v>195</v>
      </c>
      <c r="F2568" s="201">
        <v>44265</v>
      </c>
      <c r="G2568" s="196" t="s">
        <v>148</v>
      </c>
      <c r="H2568" s="198" t="s">
        <v>128</v>
      </c>
      <c r="I2568" s="196" t="s">
        <v>13426</v>
      </c>
      <c r="K2568" s="196" t="s">
        <v>13427</v>
      </c>
      <c r="L2568" s="200" t="s">
        <v>183</v>
      </c>
      <c r="M2568" s="198" t="s">
        <v>13428</v>
      </c>
      <c r="O2568" s="196" t="s">
        <v>40</v>
      </c>
      <c r="P2568" s="198" t="s">
        <v>166</v>
      </c>
      <c r="R2568" s="196" t="s">
        <v>39</v>
      </c>
      <c r="S2568" s="196" t="s">
        <v>45</v>
      </c>
      <c r="T2568" s="211">
        <v>0.03</v>
      </c>
      <c r="U2568" s="201">
        <v>45016</v>
      </c>
      <c r="W2568" s="200" t="s">
        <v>93</v>
      </c>
      <c r="X2568" s="196" t="s">
        <v>103</v>
      </c>
      <c r="Z2568" s="198" t="s">
        <v>13429</v>
      </c>
      <c r="AA2568" s="196" t="s">
        <v>13433</v>
      </c>
      <c r="AB2568" s="196" t="s">
        <v>13431</v>
      </c>
      <c r="AC2568" s="200">
        <v>2</v>
      </c>
      <c r="AD2568" s="200" t="s">
        <v>183</v>
      </c>
      <c r="AE2568" s="203" t="s">
        <v>505</v>
      </c>
      <c r="AF2568" s="212">
        <v>155575</v>
      </c>
    </row>
    <row r="2569" spans="1:32" hidden="1" x14ac:dyDescent="0.25">
      <c r="A2569" s="209">
        <v>124683.01</v>
      </c>
      <c r="B2569" s="210">
        <v>3</v>
      </c>
      <c r="C2569" s="196" t="s">
        <v>85</v>
      </c>
      <c r="D2569" s="201">
        <v>43725</v>
      </c>
      <c r="E2569" s="196" t="s">
        <v>143</v>
      </c>
      <c r="F2569" s="201">
        <v>44505</v>
      </c>
      <c r="G2569" s="196" t="s">
        <v>152</v>
      </c>
      <c r="H2569" s="198" t="s">
        <v>365</v>
      </c>
      <c r="I2569" s="196" t="s">
        <v>539</v>
      </c>
      <c r="J2569" s="196" t="s">
        <v>299</v>
      </c>
      <c r="L2569" s="200" t="s">
        <v>300</v>
      </c>
      <c r="M2569" s="198" t="s">
        <v>3785</v>
      </c>
      <c r="N2569" s="198" t="s">
        <v>2430</v>
      </c>
      <c r="O2569" s="196" t="s">
        <v>553</v>
      </c>
      <c r="P2569" s="198" t="s">
        <v>2430</v>
      </c>
      <c r="R2569" s="196" t="s">
        <v>47</v>
      </c>
      <c r="S2569" s="196" t="s">
        <v>45</v>
      </c>
      <c r="T2569" s="211">
        <v>1.17</v>
      </c>
      <c r="U2569" s="201">
        <v>45268</v>
      </c>
      <c r="W2569" s="200" t="s">
        <v>93</v>
      </c>
      <c r="X2569" s="196" t="s">
        <v>303</v>
      </c>
      <c r="AA2569" s="196" t="s">
        <v>13434</v>
      </c>
      <c r="AB2569" s="196" t="s">
        <v>13435</v>
      </c>
      <c r="AC2569" s="200">
        <v>0</v>
      </c>
      <c r="AD2569" s="200" t="s">
        <v>8231</v>
      </c>
      <c r="AE2569" s="212">
        <v>-75000</v>
      </c>
      <c r="AF2569" s="212">
        <v>5000</v>
      </c>
    </row>
    <row r="2570" spans="1:32" hidden="1" x14ac:dyDescent="0.25">
      <c r="A2570" s="209">
        <v>124683.01</v>
      </c>
      <c r="B2570" s="210">
        <v>3</v>
      </c>
      <c r="C2570" s="196" t="s">
        <v>85</v>
      </c>
      <c r="D2570" s="201">
        <v>43725</v>
      </c>
      <c r="E2570" s="196" t="s">
        <v>143</v>
      </c>
      <c r="F2570" s="201">
        <v>44505</v>
      </c>
      <c r="G2570" s="196" t="s">
        <v>152</v>
      </c>
      <c r="H2570" s="198" t="s">
        <v>365</v>
      </c>
      <c r="I2570" s="196" t="s">
        <v>539</v>
      </c>
      <c r="J2570" s="196" t="s">
        <v>299</v>
      </c>
      <c r="L2570" s="200" t="s">
        <v>300</v>
      </c>
      <c r="M2570" s="198" t="s">
        <v>3785</v>
      </c>
      <c r="N2570" s="198" t="s">
        <v>2430</v>
      </c>
      <c r="O2570" s="196" t="s">
        <v>553</v>
      </c>
      <c r="P2570" s="198" t="s">
        <v>2430</v>
      </c>
      <c r="R2570" s="196" t="s">
        <v>47</v>
      </c>
      <c r="S2570" s="196" t="s">
        <v>45</v>
      </c>
      <c r="T2570" s="211">
        <v>1.17</v>
      </c>
      <c r="U2570" s="201">
        <v>45268</v>
      </c>
      <c r="W2570" s="200" t="s">
        <v>93</v>
      </c>
      <c r="X2570" s="196" t="s">
        <v>303</v>
      </c>
      <c r="AA2570" s="196" t="s">
        <v>13436</v>
      </c>
      <c r="AB2570" s="196" t="s">
        <v>13435</v>
      </c>
      <c r="AC2570" s="200">
        <v>1</v>
      </c>
      <c r="AD2570" s="200" t="s">
        <v>8231</v>
      </c>
      <c r="AE2570" s="212">
        <v>120000</v>
      </c>
      <c r="AF2570" s="212">
        <v>120000</v>
      </c>
    </row>
    <row r="2571" spans="1:32" hidden="1" x14ac:dyDescent="0.25">
      <c r="A2571" s="209">
        <v>124683.02</v>
      </c>
      <c r="B2571" s="210">
        <v>3</v>
      </c>
      <c r="C2571" s="196" t="s">
        <v>85</v>
      </c>
      <c r="D2571" s="201">
        <v>43725</v>
      </c>
      <c r="E2571" s="196" t="s">
        <v>143</v>
      </c>
      <c r="F2571" s="201">
        <v>44631</v>
      </c>
      <c r="G2571" s="196" t="s">
        <v>152</v>
      </c>
      <c r="H2571" s="198" t="s">
        <v>365</v>
      </c>
      <c r="I2571" s="196" t="s">
        <v>539</v>
      </c>
      <c r="J2571" s="196" t="s">
        <v>299</v>
      </c>
      <c r="L2571" s="200" t="s">
        <v>300</v>
      </c>
      <c r="M2571" s="198" t="s">
        <v>3581</v>
      </c>
      <c r="N2571" s="198" t="s">
        <v>2430</v>
      </c>
      <c r="O2571" s="196" t="s">
        <v>553</v>
      </c>
      <c r="P2571" s="198" t="s">
        <v>2430</v>
      </c>
      <c r="R2571" s="196" t="s">
        <v>47</v>
      </c>
      <c r="S2571" s="196" t="s">
        <v>45</v>
      </c>
      <c r="T2571" s="211">
        <v>1.22</v>
      </c>
      <c r="U2571" s="201">
        <v>45205</v>
      </c>
      <c r="W2571" s="200" t="s">
        <v>93</v>
      </c>
      <c r="X2571" s="196" t="s">
        <v>303</v>
      </c>
      <c r="AA2571" s="196" t="s">
        <v>13437</v>
      </c>
      <c r="AB2571" s="196" t="s">
        <v>13438</v>
      </c>
      <c r="AC2571" s="200">
        <v>0</v>
      </c>
      <c r="AD2571" s="200" t="s">
        <v>8231</v>
      </c>
      <c r="AE2571" s="203" t="s">
        <v>505</v>
      </c>
      <c r="AF2571" s="212">
        <v>80000</v>
      </c>
    </row>
    <row r="2572" spans="1:32" hidden="1" x14ac:dyDescent="0.25">
      <c r="A2572" s="209">
        <v>124683.02</v>
      </c>
      <c r="B2572" s="210">
        <v>3</v>
      </c>
      <c r="C2572" s="196" t="s">
        <v>85</v>
      </c>
      <c r="D2572" s="201">
        <v>43725</v>
      </c>
      <c r="E2572" s="196" t="s">
        <v>143</v>
      </c>
      <c r="F2572" s="201">
        <v>44631</v>
      </c>
      <c r="G2572" s="196" t="s">
        <v>152</v>
      </c>
      <c r="H2572" s="198" t="s">
        <v>365</v>
      </c>
      <c r="I2572" s="196" t="s">
        <v>539</v>
      </c>
      <c r="J2572" s="196" t="s">
        <v>299</v>
      </c>
      <c r="L2572" s="200" t="s">
        <v>300</v>
      </c>
      <c r="M2572" s="198" t="s">
        <v>3581</v>
      </c>
      <c r="N2572" s="198" t="s">
        <v>2430</v>
      </c>
      <c r="O2572" s="196" t="s">
        <v>553</v>
      </c>
      <c r="P2572" s="198" t="s">
        <v>2430</v>
      </c>
      <c r="R2572" s="196" t="s">
        <v>47</v>
      </c>
      <c r="S2572" s="196" t="s">
        <v>45</v>
      </c>
      <c r="T2572" s="211">
        <v>1.22</v>
      </c>
      <c r="U2572" s="201">
        <v>45205</v>
      </c>
      <c r="W2572" s="200" t="s">
        <v>93</v>
      </c>
      <c r="X2572" s="196" t="s">
        <v>303</v>
      </c>
      <c r="AA2572" s="196" t="s">
        <v>13439</v>
      </c>
      <c r="AB2572" s="196" t="s">
        <v>13438</v>
      </c>
      <c r="AC2572" s="200">
        <v>1</v>
      </c>
      <c r="AD2572" s="200" t="s">
        <v>8231</v>
      </c>
      <c r="AE2572" s="212">
        <v>120000</v>
      </c>
      <c r="AF2572" s="212">
        <v>120000</v>
      </c>
    </row>
    <row r="2573" spans="1:32" hidden="1" x14ac:dyDescent="0.25">
      <c r="A2573" s="209">
        <v>124683.03</v>
      </c>
      <c r="B2573" s="210">
        <v>3</v>
      </c>
      <c r="C2573" s="196" t="s">
        <v>85</v>
      </c>
      <c r="D2573" s="201">
        <v>43725</v>
      </c>
      <c r="E2573" s="196" t="s">
        <v>143</v>
      </c>
      <c r="F2573" s="201">
        <v>44631</v>
      </c>
      <c r="G2573" s="196" t="s">
        <v>152</v>
      </c>
      <c r="H2573" s="198" t="s">
        <v>365</v>
      </c>
      <c r="I2573" s="196" t="s">
        <v>539</v>
      </c>
      <c r="J2573" s="196" t="s">
        <v>299</v>
      </c>
      <c r="L2573" s="200" t="s">
        <v>300</v>
      </c>
      <c r="M2573" s="198" t="s">
        <v>3787</v>
      </c>
      <c r="N2573" s="198" t="s">
        <v>2430</v>
      </c>
      <c r="O2573" s="196" t="s">
        <v>553</v>
      </c>
      <c r="P2573" s="198" t="s">
        <v>2430</v>
      </c>
      <c r="R2573" s="196" t="s">
        <v>47</v>
      </c>
      <c r="S2573" s="196" t="s">
        <v>45</v>
      </c>
      <c r="T2573" s="211">
        <v>0.86</v>
      </c>
      <c r="U2573" s="201">
        <v>45268</v>
      </c>
      <c r="W2573" s="200" t="s">
        <v>93</v>
      </c>
      <c r="X2573" s="196" t="s">
        <v>303</v>
      </c>
      <c r="AA2573" s="196" t="s">
        <v>13440</v>
      </c>
      <c r="AB2573" s="196" t="s">
        <v>13441</v>
      </c>
      <c r="AC2573" s="200">
        <v>0</v>
      </c>
      <c r="AD2573" s="200" t="s">
        <v>8231</v>
      </c>
      <c r="AE2573" s="212">
        <v>-75000</v>
      </c>
      <c r="AF2573" s="212">
        <v>5000</v>
      </c>
    </row>
    <row r="2574" spans="1:32" hidden="1" x14ac:dyDescent="0.25">
      <c r="A2574" s="209">
        <v>124683.03</v>
      </c>
      <c r="B2574" s="210">
        <v>3</v>
      </c>
      <c r="C2574" s="196" t="s">
        <v>85</v>
      </c>
      <c r="D2574" s="201">
        <v>43725</v>
      </c>
      <c r="E2574" s="196" t="s">
        <v>143</v>
      </c>
      <c r="F2574" s="201">
        <v>44631</v>
      </c>
      <c r="G2574" s="196" t="s">
        <v>152</v>
      </c>
      <c r="H2574" s="198" t="s">
        <v>365</v>
      </c>
      <c r="I2574" s="196" t="s">
        <v>539</v>
      </c>
      <c r="J2574" s="196" t="s">
        <v>299</v>
      </c>
      <c r="L2574" s="200" t="s">
        <v>300</v>
      </c>
      <c r="M2574" s="198" t="s">
        <v>3787</v>
      </c>
      <c r="N2574" s="198" t="s">
        <v>2430</v>
      </c>
      <c r="O2574" s="196" t="s">
        <v>553</v>
      </c>
      <c r="P2574" s="198" t="s">
        <v>2430</v>
      </c>
      <c r="R2574" s="196" t="s">
        <v>47</v>
      </c>
      <c r="S2574" s="196" t="s">
        <v>45</v>
      </c>
      <c r="T2574" s="211">
        <v>0.86</v>
      </c>
      <c r="U2574" s="201">
        <v>45268</v>
      </c>
      <c r="W2574" s="200" t="s">
        <v>93</v>
      </c>
      <c r="X2574" s="196" t="s">
        <v>303</v>
      </c>
      <c r="AA2574" s="196" t="s">
        <v>13442</v>
      </c>
      <c r="AB2574" s="196" t="s">
        <v>13441</v>
      </c>
      <c r="AC2574" s="200">
        <v>1</v>
      </c>
      <c r="AD2574" s="200" t="s">
        <v>8231</v>
      </c>
      <c r="AE2574" s="212">
        <v>120000</v>
      </c>
      <c r="AF2574" s="212">
        <v>120000</v>
      </c>
    </row>
    <row r="2575" spans="1:32" hidden="1" x14ac:dyDescent="0.25">
      <c r="A2575" s="209">
        <v>124683.04</v>
      </c>
      <c r="B2575" s="210">
        <v>3</v>
      </c>
      <c r="C2575" s="196" t="s">
        <v>85</v>
      </c>
      <c r="D2575" s="201">
        <v>43725</v>
      </c>
      <c r="E2575" s="196" t="s">
        <v>143</v>
      </c>
      <c r="F2575" s="201">
        <v>44631</v>
      </c>
      <c r="G2575" s="196" t="s">
        <v>152</v>
      </c>
      <c r="H2575" s="198" t="s">
        <v>365</v>
      </c>
      <c r="I2575" s="196" t="s">
        <v>539</v>
      </c>
      <c r="J2575" s="196" t="s">
        <v>299</v>
      </c>
      <c r="K2575" s="196" t="s">
        <v>3789</v>
      </c>
      <c r="L2575" s="200" t="s">
        <v>300</v>
      </c>
      <c r="M2575" s="198" t="s">
        <v>3790</v>
      </c>
      <c r="N2575" s="198" t="s">
        <v>2430</v>
      </c>
      <c r="O2575" s="196" t="s">
        <v>553</v>
      </c>
      <c r="P2575" s="198" t="s">
        <v>2430</v>
      </c>
      <c r="R2575" s="196" t="s">
        <v>47</v>
      </c>
      <c r="S2575" s="196" t="s">
        <v>45</v>
      </c>
      <c r="T2575" s="211">
        <v>0.82</v>
      </c>
      <c r="U2575" s="201">
        <v>45268</v>
      </c>
      <c r="W2575" s="200" t="s">
        <v>93</v>
      </c>
      <c r="X2575" s="196" t="s">
        <v>303</v>
      </c>
      <c r="AA2575" s="196" t="s">
        <v>13443</v>
      </c>
      <c r="AB2575" s="196" t="s">
        <v>13444</v>
      </c>
      <c r="AC2575" s="200">
        <v>0</v>
      </c>
      <c r="AD2575" s="200" t="s">
        <v>8231</v>
      </c>
      <c r="AE2575" s="212">
        <v>-75000</v>
      </c>
      <c r="AF2575" s="212">
        <v>5000</v>
      </c>
    </row>
    <row r="2576" spans="1:32" hidden="1" x14ac:dyDescent="0.25">
      <c r="A2576" s="209">
        <v>124683.04</v>
      </c>
      <c r="B2576" s="210">
        <v>3</v>
      </c>
      <c r="C2576" s="196" t="s">
        <v>85</v>
      </c>
      <c r="D2576" s="201">
        <v>43725</v>
      </c>
      <c r="E2576" s="196" t="s">
        <v>143</v>
      </c>
      <c r="F2576" s="201">
        <v>44631</v>
      </c>
      <c r="G2576" s="196" t="s">
        <v>152</v>
      </c>
      <c r="H2576" s="198" t="s">
        <v>365</v>
      </c>
      <c r="I2576" s="196" t="s">
        <v>539</v>
      </c>
      <c r="J2576" s="196" t="s">
        <v>299</v>
      </c>
      <c r="K2576" s="196" t="s">
        <v>3789</v>
      </c>
      <c r="L2576" s="200" t="s">
        <v>300</v>
      </c>
      <c r="M2576" s="198" t="s">
        <v>3790</v>
      </c>
      <c r="N2576" s="198" t="s">
        <v>2430</v>
      </c>
      <c r="O2576" s="196" t="s">
        <v>553</v>
      </c>
      <c r="P2576" s="198" t="s">
        <v>2430</v>
      </c>
      <c r="R2576" s="196" t="s">
        <v>47</v>
      </c>
      <c r="S2576" s="196" t="s">
        <v>45</v>
      </c>
      <c r="T2576" s="211">
        <v>0.82</v>
      </c>
      <c r="U2576" s="201">
        <v>45268</v>
      </c>
      <c r="W2576" s="200" t="s">
        <v>93</v>
      </c>
      <c r="X2576" s="196" t="s">
        <v>303</v>
      </c>
      <c r="AA2576" s="196" t="s">
        <v>13445</v>
      </c>
      <c r="AB2576" s="196" t="s">
        <v>13444</v>
      </c>
      <c r="AC2576" s="200">
        <v>1</v>
      </c>
      <c r="AD2576" s="200" t="s">
        <v>8231</v>
      </c>
      <c r="AE2576" s="212">
        <v>120000</v>
      </c>
      <c r="AF2576" s="212">
        <v>120000</v>
      </c>
    </row>
    <row r="2577" spans="1:33" hidden="1" x14ac:dyDescent="0.25">
      <c r="A2577" s="209">
        <v>124683.05</v>
      </c>
      <c r="B2577" s="210">
        <v>3</v>
      </c>
      <c r="C2577" s="196" t="s">
        <v>85</v>
      </c>
      <c r="D2577" s="201">
        <v>43725</v>
      </c>
      <c r="E2577" s="196" t="s">
        <v>143</v>
      </c>
      <c r="F2577" s="201">
        <v>44631</v>
      </c>
      <c r="G2577" s="196" t="s">
        <v>152</v>
      </c>
      <c r="H2577" s="198" t="s">
        <v>365</v>
      </c>
      <c r="I2577" s="196" t="s">
        <v>539</v>
      </c>
      <c r="J2577" s="196" t="s">
        <v>299</v>
      </c>
      <c r="K2577" s="196" t="s">
        <v>2903</v>
      </c>
      <c r="L2577" s="200" t="s">
        <v>300</v>
      </c>
      <c r="M2577" s="198" t="s">
        <v>2904</v>
      </c>
      <c r="N2577" s="198" t="s">
        <v>2430</v>
      </c>
      <c r="O2577" s="196" t="s">
        <v>553</v>
      </c>
      <c r="P2577" s="198" t="s">
        <v>2430</v>
      </c>
      <c r="R2577" s="196" t="s">
        <v>47</v>
      </c>
      <c r="S2577" s="196" t="s">
        <v>45</v>
      </c>
      <c r="T2577" s="211">
        <v>1.1499999999999999</v>
      </c>
      <c r="U2577" s="201">
        <v>45422</v>
      </c>
      <c r="W2577" s="200" t="s">
        <v>93</v>
      </c>
      <c r="X2577" s="196" t="s">
        <v>303</v>
      </c>
      <c r="AA2577" s="196" t="s">
        <v>13446</v>
      </c>
      <c r="AB2577" s="196" t="s">
        <v>13447</v>
      </c>
      <c r="AC2577" s="200">
        <v>0</v>
      </c>
      <c r="AD2577" s="200" t="s">
        <v>8231</v>
      </c>
      <c r="AE2577" s="212">
        <v>-75000</v>
      </c>
      <c r="AF2577" s="212">
        <v>5000</v>
      </c>
    </row>
    <row r="2578" spans="1:33" hidden="1" x14ac:dyDescent="0.25">
      <c r="A2578" s="209">
        <v>124683.05</v>
      </c>
      <c r="B2578" s="210">
        <v>3</v>
      </c>
      <c r="C2578" s="196" t="s">
        <v>85</v>
      </c>
      <c r="D2578" s="201">
        <v>43725</v>
      </c>
      <c r="E2578" s="196" t="s">
        <v>143</v>
      </c>
      <c r="F2578" s="201">
        <v>44631</v>
      </c>
      <c r="G2578" s="196" t="s">
        <v>152</v>
      </c>
      <c r="H2578" s="198" t="s">
        <v>365</v>
      </c>
      <c r="I2578" s="196" t="s">
        <v>539</v>
      </c>
      <c r="J2578" s="196" t="s">
        <v>299</v>
      </c>
      <c r="K2578" s="196" t="s">
        <v>2903</v>
      </c>
      <c r="L2578" s="200" t="s">
        <v>300</v>
      </c>
      <c r="M2578" s="198" t="s">
        <v>2904</v>
      </c>
      <c r="N2578" s="198" t="s">
        <v>2430</v>
      </c>
      <c r="O2578" s="196" t="s">
        <v>553</v>
      </c>
      <c r="P2578" s="198" t="s">
        <v>2430</v>
      </c>
      <c r="R2578" s="196" t="s">
        <v>47</v>
      </c>
      <c r="S2578" s="196" t="s">
        <v>45</v>
      </c>
      <c r="T2578" s="211">
        <v>1.1499999999999999</v>
      </c>
      <c r="U2578" s="201">
        <v>45422</v>
      </c>
      <c r="W2578" s="200" t="s">
        <v>93</v>
      </c>
      <c r="X2578" s="196" t="s">
        <v>303</v>
      </c>
      <c r="AA2578" s="196" t="s">
        <v>13448</v>
      </c>
      <c r="AB2578" s="196" t="s">
        <v>13447</v>
      </c>
      <c r="AC2578" s="200">
        <v>1</v>
      </c>
      <c r="AD2578" s="200" t="s">
        <v>8231</v>
      </c>
      <c r="AE2578" s="212">
        <v>120000</v>
      </c>
      <c r="AF2578" s="212">
        <v>120000</v>
      </c>
    </row>
    <row r="2579" spans="1:33" hidden="1" x14ac:dyDescent="0.25">
      <c r="A2579" s="209">
        <v>124686</v>
      </c>
      <c r="B2579" s="210">
        <v>3</v>
      </c>
      <c r="C2579" s="196" t="s">
        <v>85</v>
      </c>
      <c r="D2579" s="201">
        <v>42578</v>
      </c>
      <c r="E2579" s="196" t="s">
        <v>143</v>
      </c>
      <c r="F2579" s="201">
        <v>44671</v>
      </c>
      <c r="G2579" s="196" t="s">
        <v>241</v>
      </c>
      <c r="H2579" s="198" t="s">
        <v>365</v>
      </c>
      <c r="I2579" s="196" t="s">
        <v>366</v>
      </c>
      <c r="J2579" s="196" t="s">
        <v>101</v>
      </c>
      <c r="L2579" s="200" t="s">
        <v>101</v>
      </c>
      <c r="M2579" s="198" t="s">
        <v>367</v>
      </c>
      <c r="O2579" s="196" t="s">
        <v>40</v>
      </c>
      <c r="P2579" s="198" t="s">
        <v>166</v>
      </c>
      <c r="R2579" s="196" t="s">
        <v>39</v>
      </c>
      <c r="S2579" s="196" t="s">
        <v>45</v>
      </c>
      <c r="T2579" s="211">
        <v>0.01</v>
      </c>
      <c r="U2579" s="201">
        <v>45520</v>
      </c>
      <c r="W2579" s="200" t="s">
        <v>93</v>
      </c>
      <c r="X2579" s="196" t="s">
        <v>103</v>
      </c>
      <c r="Z2579" s="198" t="s">
        <v>368</v>
      </c>
      <c r="AA2579" s="196" t="s">
        <v>13449</v>
      </c>
      <c r="AB2579" s="196" t="s">
        <v>13450</v>
      </c>
      <c r="AC2579" s="200">
        <v>0</v>
      </c>
      <c r="AD2579" s="200" t="s">
        <v>8231</v>
      </c>
      <c r="AE2579" s="203" t="s">
        <v>505</v>
      </c>
      <c r="AF2579" s="212">
        <v>67200</v>
      </c>
    </row>
    <row r="2580" spans="1:33" hidden="1" x14ac:dyDescent="0.25">
      <c r="A2580" s="209">
        <v>124686</v>
      </c>
      <c r="B2580" s="210">
        <v>3</v>
      </c>
      <c r="C2580" s="196" t="s">
        <v>85</v>
      </c>
      <c r="D2580" s="201">
        <v>42578</v>
      </c>
      <c r="E2580" s="196" t="s">
        <v>143</v>
      </c>
      <c r="F2580" s="201">
        <v>44671</v>
      </c>
      <c r="G2580" s="196" t="s">
        <v>241</v>
      </c>
      <c r="H2580" s="198" t="s">
        <v>365</v>
      </c>
      <c r="I2580" s="196" t="s">
        <v>366</v>
      </c>
      <c r="J2580" s="196" t="s">
        <v>101</v>
      </c>
      <c r="L2580" s="200" t="s">
        <v>101</v>
      </c>
      <c r="M2580" s="198" t="s">
        <v>367</v>
      </c>
      <c r="O2580" s="196" t="s">
        <v>40</v>
      </c>
      <c r="P2580" s="198" t="s">
        <v>166</v>
      </c>
      <c r="R2580" s="196" t="s">
        <v>39</v>
      </c>
      <c r="S2580" s="196" t="s">
        <v>45</v>
      </c>
      <c r="T2580" s="211">
        <v>0.01</v>
      </c>
      <c r="U2580" s="201">
        <v>45520</v>
      </c>
      <c r="W2580" s="200" t="s">
        <v>93</v>
      </c>
      <c r="X2580" s="196" t="s">
        <v>103</v>
      </c>
      <c r="Z2580" s="198" t="s">
        <v>368</v>
      </c>
      <c r="AA2580" s="196" t="s">
        <v>13451</v>
      </c>
      <c r="AC2580" s="200">
        <v>0</v>
      </c>
      <c r="AD2580" s="200" t="s">
        <v>8250</v>
      </c>
      <c r="AE2580" s="203" t="s">
        <v>505</v>
      </c>
      <c r="AF2580" s="212">
        <v>15000</v>
      </c>
    </row>
    <row r="2581" spans="1:33" hidden="1" x14ac:dyDescent="0.25">
      <c r="A2581" s="209">
        <v>124686</v>
      </c>
      <c r="B2581" s="210">
        <v>3</v>
      </c>
      <c r="C2581" s="196" t="s">
        <v>85</v>
      </c>
      <c r="D2581" s="201">
        <v>42578</v>
      </c>
      <c r="E2581" s="196" t="s">
        <v>143</v>
      </c>
      <c r="F2581" s="201">
        <v>44671</v>
      </c>
      <c r="G2581" s="196" t="s">
        <v>241</v>
      </c>
      <c r="H2581" s="198" t="s">
        <v>365</v>
      </c>
      <c r="I2581" s="196" t="s">
        <v>366</v>
      </c>
      <c r="J2581" s="196" t="s">
        <v>101</v>
      </c>
      <c r="L2581" s="200" t="s">
        <v>101</v>
      </c>
      <c r="M2581" s="198" t="s">
        <v>367</v>
      </c>
      <c r="O2581" s="196" t="s">
        <v>40</v>
      </c>
      <c r="P2581" s="198" t="s">
        <v>166</v>
      </c>
      <c r="R2581" s="196" t="s">
        <v>39</v>
      </c>
      <c r="S2581" s="196" t="s">
        <v>45</v>
      </c>
      <c r="T2581" s="211">
        <v>0.01</v>
      </c>
      <c r="U2581" s="201">
        <v>45520</v>
      </c>
      <c r="W2581" s="200" t="s">
        <v>93</v>
      </c>
      <c r="X2581" s="196" t="s">
        <v>103</v>
      </c>
      <c r="Z2581" s="198" t="s">
        <v>368</v>
      </c>
      <c r="AA2581" s="196" t="s">
        <v>13452</v>
      </c>
      <c r="AB2581" s="196" t="s">
        <v>13450</v>
      </c>
      <c r="AC2581" s="200">
        <v>1</v>
      </c>
      <c r="AD2581" s="200" t="s">
        <v>8231</v>
      </c>
      <c r="AE2581" s="212">
        <v>37000</v>
      </c>
      <c r="AF2581" s="212">
        <v>37000</v>
      </c>
    </row>
    <row r="2582" spans="1:33" hidden="1" x14ac:dyDescent="0.25">
      <c r="A2582" s="209">
        <v>124688</v>
      </c>
      <c r="B2582" s="210">
        <v>3</v>
      </c>
      <c r="C2582" s="196" t="s">
        <v>85</v>
      </c>
      <c r="D2582" s="201">
        <v>42578</v>
      </c>
      <c r="E2582" s="196" t="s">
        <v>143</v>
      </c>
      <c r="F2582" s="201">
        <v>44272</v>
      </c>
      <c r="G2582" s="196" t="s">
        <v>5600</v>
      </c>
      <c r="H2582" s="198" t="s">
        <v>365</v>
      </c>
      <c r="I2582" s="196" t="s">
        <v>786</v>
      </c>
      <c r="J2582" s="196" t="s">
        <v>101</v>
      </c>
      <c r="L2582" s="200" t="s">
        <v>101</v>
      </c>
      <c r="M2582" s="198" t="s">
        <v>13453</v>
      </c>
      <c r="O2582" s="196" t="s">
        <v>40</v>
      </c>
      <c r="P2582" s="198" t="s">
        <v>166</v>
      </c>
      <c r="R2582" s="196" t="s">
        <v>39</v>
      </c>
      <c r="S2582" s="196" t="s">
        <v>45</v>
      </c>
      <c r="T2582" s="211">
        <v>0.12</v>
      </c>
      <c r="U2582" s="201">
        <v>45058</v>
      </c>
      <c r="W2582" s="200" t="s">
        <v>93</v>
      </c>
      <c r="X2582" s="196" t="s">
        <v>13</v>
      </c>
      <c r="Z2582" s="198" t="s">
        <v>13454</v>
      </c>
      <c r="AA2582" s="196" t="s">
        <v>13455</v>
      </c>
      <c r="AC2582" s="200">
        <v>0</v>
      </c>
      <c r="AD2582" s="200" t="s">
        <v>8250</v>
      </c>
      <c r="AE2582" s="203" t="s">
        <v>505</v>
      </c>
      <c r="AF2582" s="212">
        <v>44000</v>
      </c>
    </row>
    <row r="2583" spans="1:33" hidden="1" x14ac:dyDescent="0.25">
      <c r="A2583" s="209">
        <v>124688</v>
      </c>
      <c r="B2583" s="210">
        <v>3</v>
      </c>
      <c r="C2583" s="196" t="s">
        <v>85</v>
      </c>
      <c r="D2583" s="201">
        <v>42578</v>
      </c>
      <c r="E2583" s="196" t="s">
        <v>143</v>
      </c>
      <c r="F2583" s="201">
        <v>44272</v>
      </c>
      <c r="G2583" s="196" t="s">
        <v>5600</v>
      </c>
      <c r="H2583" s="198" t="s">
        <v>365</v>
      </c>
      <c r="I2583" s="196" t="s">
        <v>786</v>
      </c>
      <c r="J2583" s="196" t="s">
        <v>101</v>
      </c>
      <c r="L2583" s="200" t="s">
        <v>101</v>
      </c>
      <c r="M2583" s="198" t="s">
        <v>13453</v>
      </c>
      <c r="O2583" s="196" t="s">
        <v>40</v>
      </c>
      <c r="P2583" s="198" t="s">
        <v>166</v>
      </c>
      <c r="R2583" s="196" t="s">
        <v>39</v>
      </c>
      <c r="S2583" s="196" t="s">
        <v>45</v>
      </c>
      <c r="T2583" s="211">
        <v>0.12</v>
      </c>
      <c r="U2583" s="201">
        <v>45058</v>
      </c>
      <c r="W2583" s="200" t="s">
        <v>93</v>
      </c>
      <c r="X2583" s="196" t="s">
        <v>13</v>
      </c>
      <c r="Z2583" s="198" t="s">
        <v>13454</v>
      </c>
      <c r="AA2583" s="196" t="s">
        <v>13456</v>
      </c>
      <c r="AB2583" s="196" t="s">
        <v>13457</v>
      </c>
      <c r="AC2583" s="200">
        <v>0</v>
      </c>
      <c r="AD2583" s="200" t="s">
        <v>8231</v>
      </c>
      <c r="AE2583" s="203" t="s">
        <v>505</v>
      </c>
      <c r="AF2583" s="212">
        <v>420000</v>
      </c>
    </row>
    <row r="2584" spans="1:33" hidden="1" x14ac:dyDescent="0.25">
      <c r="A2584" s="209">
        <v>124688</v>
      </c>
      <c r="B2584" s="210">
        <v>3</v>
      </c>
      <c r="C2584" s="196" t="s">
        <v>85</v>
      </c>
      <c r="D2584" s="201">
        <v>42578</v>
      </c>
      <c r="E2584" s="196" t="s">
        <v>143</v>
      </c>
      <c r="F2584" s="201">
        <v>44272</v>
      </c>
      <c r="G2584" s="196" t="s">
        <v>5600</v>
      </c>
      <c r="H2584" s="198" t="s">
        <v>365</v>
      </c>
      <c r="I2584" s="196" t="s">
        <v>786</v>
      </c>
      <c r="J2584" s="196" t="s">
        <v>101</v>
      </c>
      <c r="L2584" s="200" t="s">
        <v>101</v>
      </c>
      <c r="M2584" s="198" t="s">
        <v>13453</v>
      </c>
      <c r="O2584" s="196" t="s">
        <v>40</v>
      </c>
      <c r="P2584" s="198" t="s">
        <v>166</v>
      </c>
      <c r="R2584" s="196" t="s">
        <v>39</v>
      </c>
      <c r="S2584" s="196" t="s">
        <v>45</v>
      </c>
      <c r="T2584" s="211">
        <v>0.12</v>
      </c>
      <c r="U2584" s="201">
        <v>45058</v>
      </c>
      <c r="W2584" s="200" t="s">
        <v>93</v>
      </c>
      <c r="X2584" s="196" t="s">
        <v>13</v>
      </c>
      <c r="Z2584" s="198" t="s">
        <v>13454</v>
      </c>
      <c r="AA2584" s="196" t="s">
        <v>13458</v>
      </c>
      <c r="AB2584" s="196" t="s">
        <v>13457</v>
      </c>
      <c r="AC2584" s="200">
        <v>1</v>
      </c>
      <c r="AD2584" s="200" t="s">
        <v>8231</v>
      </c>
      <c r="AE2584" s="203" t="s">
        <v>505</v>
      </c>
      <c r="AF2584" s="212">
        <v>207000</v>
      </c>
    </row>
    <row r="2585" spans="1:33" hidden="1" x14ac:dyDescent="0.25">
      <c r="A2585" s="209">
        <v>124689.01</v>
      </c>
      <c r="B2585" s="210">
        <v>3</v>
      </c>
      <c r="C2585" s="196" t="s">
        <v>114</v>
      </c>
      <c r="D2585" s="201">
        <v>42872</v>
      </c>
      <c r="E2585" s="196" t="s">
        <v>98</v>
      </c>
      <c r="F2585" s="201">
        <v>44005</v>
      </c>
      <c r="G2585" s="196" t="s">
        <v>98</v>
      </c>
      <c r="H2585" s="198" t="s">
        <v>365</v>
      </c>
      <c r="I2585" s="196" t="s">
        <v>4010</v>
      </c>
      <c r="J2585" s="196" t="s">
        <v>101</v>
      </c>
      <c r="L2585" s="200" t="s">
        <v>101</v>
      </c>
      <c r="M2585" s="198" t="s">
        <v>13459</v>
      </c>
      <c r="N2585" s="198" t="s">
        <v>13460</v>
      </c>
      <c r="O2585" s="196" t="s">
        <v>438</v>
      </c>
      <c r="P2585" s="198" t="s">
        <v>439</v>
      </c>
      <c r="R2585" s="196" t="s">
        <v>39</v>
      </c>
      <c r="S2585" s="196" t="s">
        <v>46</v>
      </c>
      <c r="T2585" s="211">
        <v>0.01</v>
      </c>
      <c r="U2585" s="201">
        <v>43329</v>
      </c>
      <c r="W2585" s="200" t="s">
        <v>93</v>
      </c>
      <c r="X2585" s="196" t="s">
        <v>103</v>
      </c>
      <c r="Z2585" s="198" t="s">
        <v>13461</v>
      </c>
      <c r="AA2585" s="196" t="s">
        <v>13462</v>
      </c>
      <c r="AC2585" s="200">
        <v>3</v>
      </c>
      <c r="AD2585" s="200" t="s">
        <v>8274</v>
      </c>
      <c r="AE2585" s="203" t="s">
        <v>505</v>
      </c>
      <c r="AF2585" s="212">
        <v>1363379.26</v>
      </c>
      <c r="AG2585" s="198" t="s">
        <v>13463</v>
      </c>
    </row>
    <row r="2586" spans="1:33" hidden="1" x14ac:dyDescent="0.25">
      <c r="A2586" s="209">
        <v>124692</v>
      </c>
      <c r="B2586" s="210">
        <v>3</v>
      </c>
      <c r="C2586" s="196" t="s">
        <v>85</v>
      </c>
      <c r="D2586" s="201">
        <v>42578</v>
      </c>
      <c r="E2586" s="196" t="s">
        <v>143</v>
      </c>
      <c r="F2586" s="201">
        <v>44340</v>
      </c>
      <c r="G2586" s="196" t="s">
        <v>6214</v>
      </c>
      <c r="H2586" s="198" t="s">
        <v>551</v>
      </c>
      <c r="I2586" s="196" t="s">
        <v>13464</v>
      </c>
      <c r="K2586" s="196" t="s">
        <v>13465</v>
      </c>
      <c r="L2586" s="200" t="s">
        <v>183</v>
      </c>
      <c r="M2586" s="198" t="s">
        <v>13466</v>
      </c>
      <c r="O2586" s="196" t="s">
        <v>40</v>
      </c>
      <c r="P2586" s="198" t="s">
        <v>166</v>
      </c>
      <c r="R2586" s="196" t="s">
        <v>39</v>
      </c>
      <c r="S2586" s="196" t="s">
        <v>45</v>
      </c>
      <c r="T2586" s="211">
        <v>0.01</v>
      </c>
      <c r="U2586" s="201">
        <v>45205</v>
      </c>
      <c r="W2586" s="200" t="s">
        <v>93</v>
      </c>
      <c r="X2586" s="196" t="s">
        <v>186</v>
      </c>
      <c r="Z2586" s="198" t="s">
        <v>13467</v>
      </c>
      <c r="AA2586" s="196" t="s">
        <v>13468</v>
      </c>
      <c r="AC2586" s="200">
        <v>0</v>
      </c>
      <c r="AD2586" s="200" t="s">
        <v>8250</v>
      </c>
      <c r="AE2586" s="203" t="s">
        <v>505</v>
      </c>
      <c r="AF2586" s="212">
        <v>45000</v>
      </c>
    </row>
    <row r="2587" spans="1:33" hidden="1" x14ac:dyDescent="0.25">
      <c r="A2587" s="209">
        <v>124692</v>
      </c>
      <c r="B2587" s="210">
        <v>3</v>
      </c>
      <c r="C2587" s="196" t="s">
        <v>85</v>
      </c>
      <c r="D2587" s="201">
        <v>42578</v>
      </c>
      <c r="E2587" s="196" t="s">
        <v>143</v>
      </c>
      <c r="F2587" s="201">
        <v>44340</v>
      </c>
      <c r="G2587" s="196" t="s">
        <v>6214</v>
      </c>
      <c r="H2587" s="198" t="s">
        <v>551</v>
      </c>
      <c r="I2587" s="196" t="s">
        <v>13464</v>
      </c>
      <c r="K2587" s="196" t="s">
        <v>13465</v>
      </c>
      <c r="L2587" s="200" t="s">
        <v>183</v>
      </c>
      <c r="M2587" s="198" t="s">
        <v>13466</v>
      </c>
      <c r="O2587" s="196" t="s">
        <v>40</v>
      </c>
      <c r="P2587" s="198" t="s">
        <v>166</v>
      </c>
      <c r="R2587" s="196" t="s">
        <v>39</v>
      </c>
      <c r="S2587" s="196" t="s">
        <v>45</v>
      </c>
      <c r="T2587" s="211">
        <v>0.01</v>
      </c>
      <c r="U2587" s="201">
        <v>45205</v>
      </c>
      <c r="W2587" s="200" t="s">
        <v>93</v>
      </c>
      <c r="X2587" s="196" t="s">
        <v>186</v>
      </c>
      <c r="Z2587" s="198" t="s">
        <v>13467</v>
      </c>
      <c r="AA2587" s="196" t="s">
        <v>13469</v>
      </c>
      <c r="AC2587" s="200">
        <v>1</v>
      </c>
      <c r="AD2587" s="200" t="s">
        <v>8250</v>
      </c>
      <c r="AE2587" s="203" t="s">
        <v>505</v>
      </c>
      <c r="AF2587" s="212">
        <v>114251</v>
      </c>
    </row>
    <row r="2588" spans="1:33" hidden="1" x14ac:dyDescent="0.25">
      <c r="A2588" s="209">
        <v>124711</v>
      </c>
      <c r="B2588" s="210">
        <v>4</v>
      </c>
      <c r="C2588" s="196" t="s">
        <v>85</v>
      </c>
      <c r="D2588" s="201">
        <v>42578</v>
      </c>
      <c r="E2588" s="196" t="s">
        <v>195</v>
      </c>
      <c r="F2588" s="201">
        <v>44427</v>
      </c>
      <c r="G2588" s="196" t="s">
        <v>370</v>
      </c>
      <c r="H2588" s="198" t="s">
        <v>196</v>
      </c>
      <c r="I2588" s="196" t="s">
        <v>12247</v>
      </c>
      <c r="J2588" s="196" t="s">
        <v>101</v>
      </c>
      <c r="L2588" s="200" t="s">
        <v>101</v>
      </c>
      <c r="M2588" s="198" t="s">
        <v>13470</v>
      </c>
      <c r="O2588" s="196" t="s">
        <v>40</v>
      </c>
      <c r="P2588" s="198" t="s">
        <v>166</v>
      </c>
      <c r="R2588" s="196" t="s">
        <v>39</v>
      </c>
      <c r="S2588" s="196" t="s">
        <v>45</v>
      </c>
      <c r="T2588" s="211">
        <v>0.05</v>
      </c>
      <c r="U2588" s="201">
        <v>45464</v>
      </c>
      <c r="W2588" s="200" t="s">
        <v>93</v>
      </c>
      <c r="X2588" s="196" t="s">
        <v>103</v>
      </c>
      <c r="Z2588" s="198" t="s">
        <v>13471</v>
      </c>
      <c r="AA2588" s="196" t="s">
        <v>13472</v>
      </c>
      <c r="AC2588" s="200">
        <v>0</v>
      </c>
      <c r="AD2588" s="200" t="s">
        <v>8250</v>
      </c>
      <c r="AE2588" s="203" t="s">
        <v>505</v>
      </c>
      <c r="AF2588" s="212">
        <v>20000</v>
      </c>
    </row>
    <row r="2589" spans="1:33" hidden="1" x14ac:dyDescent="0.25">
      <c r="A2589" s="209">
        <v>124717</v>
      </c>
      <c r="B2589" s="210">
        <v>3</v>
      </c>
      <c r="C2589" s="196" t="s">
        <v>85</v>
      </c>
      <c r="D2589" s="201">
        <v>42578</v>
      </c>
      <c r="E2589" s="196" t="s">
        <v>143</v>
      </c>
      <c r="F2589" s="201">
        <v>44342</v>
      </c>
      <c r="G2589" s="196" t="s">
        <v>179</v>
      </c>
      <c r="H2589" s="198" t="s">
        <v>701</v>
      </c>
      <c r="I2589" s="196" t="s">
        <v>2147</v>
      </c>
      <c r="J2589" s="196" t="s">
        <v>101</v>
      </c>
      <c r="L2589" s="200" t="s">
        <v>101</v>
      </c>
      <c r="M2589" s="198" t="s">
        <v>13473</v>
      </c>
      <c r="O2589" s="196" t="s">
        <v>40</v>
      </c>
      <c r="P2589" s="198" t="s">
        <v>166</v>
      </c>
      <c r="R2589" s="196" t="s">
        <v>39</v>
      </c>
      <c r="S2589" s="196" t="s">
        <v>45</v>
      </c>
      <c r="T2589" s="211">
        <v>0.03</v>
      </c>
      <c r="U2589" s="201">
        <v>45016</v>
      </c>
      <c r="W2589" s="200" t="s">
        <v>93</v>
      </c>
      <c r="X2589" s="196" t="s">
        <v>103</v>
      </c>
      <c r="Z2589" s="198" t="s">
        <v>13474</v>
      </c>
      <c r="AA2589" s="196" t="s">
        <v>13475</v>
      </c>
      <c r="AB2589" s="196" t="s">
        <v>13476</v>
      </c>
      <c r="AC2589" s="200">
        <v>0</v>
      </c>
      <c r="AD2589" s="200" t="s">
        <v>8231</v>
      </c>
      <c r="AE2589" s="203" t="s">
        <v>505</v>
      </c>
      <c r="AF2589" s="212">
        <v>340000</v>
      </c>
    </row>
    <row r="2590" spans="1:33" hidden="1" x14ac:dyDescent="0.25">
      <c r="A2590" s="209">
        <v>124717</v>
      </c>
      <c r="B2590" s="210">
        <v>3</v>
      </c>
      <c r="C2590" s="196" t="s">
        <v>85</v>
      </c>
      <c r="D2590" s="201">
        <v>42578</v>
      </c>
      <c r="E2590" s="196" t="s">
        <v>143</v>
      </c>
      <c r="F2590" s="201">
        <v>44342</v>
      </c>
      <c r="G2590" s="196" t="s">
        <v>179</v>
      </c>
      <c r="H2590" s="198" t="s">
        <v>701</v>
      </c>
      <c r="I2590" s="196" t="s">
        <v>2147</v>
      </c>
      <c r="J2590" s="196" t="s">
        <v>101</v>
      </c>
      <c r="L2590" s="200" t="s">
        <v>101</v>
      </c>
      <c r="M2590" s="198" t="s">
        <v>13473</v>
      </c>
      <c r="O2590" s="196" t="s">
        <v>40</v>
      </c>
      <c r="P2590" s="198" t="s">
        <v>166</v>
      </c>
      <c r="R2590" s="196" t="s">
        <v>39</v>
      </c>
      <c r="S2590" s="196" t="s">
        <v>45</v>
      </c>
      <c r="T2590" s="211">
        <v>0.03</v>
      </c>
      <c r="U2590" s="201">
        <v>45016</v>
      </c>
      <c r="W2590" s="200" t="s">
        <v>93</v>
      </c>
      <c r="X2590" s="196" t="s">
        <v>103</v>
      </c>
      <c r="Z2590" s="198" t="s">
        <v>13474</v>
      </c>
      <c r="AA2590" s="196" t="s">
        <v>13477</v>
      </c>
      <c r="AB2590" s="196" t="s">
        <v>13476</v>
      </c>
      <c r="AC2590" s="200">
        <v>1</v>
      </c>
      <c r="AD2590" s="200" t="s">
        <v>8231</v>
      </c>
      <c r="AE2590" s="203" t="s">
        <v>505</v>
      </c>
      <c r="AF2590" s="212">
        <v>50000</v>
      </c>
    </row>
    <row r="2591" spans="1:33" hidden="1" x14ac:dyDescent="0.25">
      <c r="A2591" s="209">
        <v>124717</v>
      </c>
      <c r="B2591" s="210">
        <v>3</v>
      </c>
      <c r="C2591" s="196" t="s">
        <v>85</v>
      </c>
      <c r="D2591" s="201">
        <v>42578</v>
      </c>
      <c r="E2591" s="196" t="s">
        <v>143</v>
      </c>
      <c r="F2591" s="201">
        <v>44342</v>
      </c>
      <c r="G2591" s="196" t="s">
        <v>179</v>
      </c>
      <c r="H2591" s="198" t="s">
        <v>701</v>
      </c>
      <c r="I2591" s="196" t="s">
        <v>2147</v>
      </c>
      <c r="J2591" s="196" t="s">
        <v>101</v>
      </c>
      <c r="L2591" s="200" t="s">
        <v>101</v>
      </c>
      <c r="M2591" s="198" t="s">
        <v>13473</v>
      </c>
      <c r="O2591" s="196" t="s">
        <v>40</v>
      </c>
      <c r="P2591" s="198" t="s">
        <v>166</v>
      </c>
      <c r="R2591" s="196" t="s">
        <v>39</v>
      </c>
      <c r="S2591" s="196" t="s">
        <v>45</v>
      </c>
      <c r="T2591" s="211">
        <v>0.03</v>
      </c>
      <c r="U2591" s="201">
        <v>45016</v>
      </c>
      <c r="W2591" s="200" t="s">
        <v>93</v>
      </c>
      <c r="X2591" s="196" t="s">
        <v>103</v>
      </c>
      <c r="Z2591" s="198" t="s">
        <v>13474</v>
      </c>
      <c r="AA2591" s="196" t="s">
        <v>13478</v>
      </c>
      <c r="AB2591" s="196" t="s">
        <v>13476</v>
      </c>
      <c r="AC2591" s="200">
        <v>2</v>
      </c>
      <c r="AD2591" s="200" t="s">
        <v>8231</v>
      </c>
      <c r="AE2591" s="203" t="s">
        <v>505</v>
      </c>
      <c r="AF2591" s="212">
        <v>62719</v>
      </c>
    </row>
    <row r="2592" spans="1:33" hidden="1" x14ac:dyDescent="0.25">
      <c r="A2592" s="209">
        <v>124720</v>
      </c>
      <c r="B2592" s="210">
        <v>3</v>
      </c>
      <c r="C2592" s="196" t="s">
        <v>85</v>
      </c>
      <c r="D2592" s="201">
        <v>42578</v>
      </c>
      <c r="E2592" s="196" t="s">
        <v>143</v>
      </c>
      <c r="F2592" s="201">
        <v>44523</v>
      </c>
      <c r="G2592" s="196" t="s">
        <v>152</v>
      </c>
      <c r="H2592" s="198" t="s">
        <v>3649</v>
      </c>
      <c r="I2592" s="196" t="s">
        <v>3650</v>
      </c>
      <c r="J2592" s="196" t="s">
        <v>101</v>
      </c>
      <c r="L2592" s="200" t="s">
        <v>101</v>
      </c>
      <c r="M2592" s="198" t="s">
        <v>3651</v>
      </c>
      <c r="N2592" s="198" t="s">
        <v>3652</v>
      </c>
      <c r="O2592" s="196" t="s">
        <v>553</v>
      </c>
      <c r="P2592" s="198" t="s">
        <v>1783</v>
      </c>
      <c r="R2592" s="196" t="s">
        <v>47</v>
      </c>
      <c r="S2592" s="196" t="s">
        <v>45</v>
      </c>
      <c r="T2592" s="211">
        <v>9.9700000000000006</v>
      </c>
      <c r="U2592" s="201">
        <v>45943</v>
      </c>
      <c r="W2592" s="200" t="s">
        <v>93</v>
      </c>
      <c r="X2592" s="196" t="s">
        <v>13</v>
      </c>
      <c r="AA2592" s="196" t="s">
        <v>13479</v>
      </c>
      <c r="AC2592" s="200">
        <v>0</v>
      </c>
      <c r="AD2592" s="200" t="s">
        <v>8250</v>
      </c>
      <c r="AE2592" s="212">
        <v>122000</v>
      </c>
      <c r="AF2592" s="212">
        <v>461000</v>
      </c>
    </row>
    <row r="2593" spans="1:32" hidden="1" x14ac:dyDescent="0.25">
      <c r="A2593" s="209">
        <v>124721</v>
      </c>
      <c r="B2593" s="210">
        <v>3</v>
      </c>
      <c r="C2593" s="196" t="s">
        <v>85</v>
      </c>
      <c r="D2593" s="201">
        <v>42578</v>
      </c>
      <c r="E2593" s="196" t="s">
        <v>143</v>
      </c>
      <c r="F2593" s="201">
        <v>44707</v>
      </c>
      <c r="G2593" s="196" t="s">
        <v>284</v>
      </c>
      <c r="H2593" s="198" t="s">
        <v>701</v>
      </c>
      <c r="I2593" s="196" t="s">
        <v>680</v>
      </c>
      <c r="J2593" s="196" t="s">
        <v>101</v>
      </c>
      <c r="L2593" s="200" t="s">
        <v>101</v>
      </c>
      <c r="M2593" s="198" t="s">
        <v>13480</v>
      </c>
      <c r="O2593" s="196" t="s">
        <v>40</v>
      </c>
      <c r="P2593" s="198" t="s">
        <v>166</v>
      </c>
      <c r="R2593" s="196" t="s">
        <v>39</v>
      </c>
      <c r="S2593" s="196" t="s">
        <v>45</v>
      </c>
      <c r="T2593" s="211">
        <v>0.03</v>
      </c>
      <c r="U2593" s="201">
        <v>45268</v>
      </c>
      <c r="W2593" s="200" t="s">
        <v>93</v>
      </c>
      <c r="X2593" s="196" t="s">
        <v>13</v>
      </c>
      <c r="Z2593" s="198" t="s">
        <v>13481</v>
      </c>
      <c r="AA2593" s="196" t="s">
        <v>13482</v>
      </c>
      <c r="AB2593" s="196" t="s">
        <v>13483</v>
      </c>
      <c r="AC2593" s="200">
        <v>0</v>
      </c>
      <c r="AD2593" s="200" t="s">
        <v>8231</v>
      </c>
      <c r="AE2593" s="203" t="s">
        <v>505</v>
      </c>
      <c r="AF2593" s="212">
        <v>105000</v>
      </c>
    </row>
    <row r="2594" spans="1:32" hidden="1" x14ac:dyDescent="0.25">
      <c r="A2594" s="209">
        <v>124721</v>
      </c>
      <c r="B2594" s="210">
        <v>3</v>
      </c>
      <c r="C2594" s="196" t="s">
        <v>85</v>
      </c>
      <c r="D2594" s="201">
        <v>42578</v>
      </c>
      <c r="E2594" s="196" t="s">
        <v>143</v>
      </c>
      <c r="F2594" s="201">
        <v>44707</v>
      </c>
      <c r="G2594" s="196" t="s">
        <v>284</v>
      </c>
      <c r="H2594" s="198" t="s">
        <v>701</v>
      </c>
      <c r="I2594" s="196" t="s">
        <v>680</v>
      </c>
      <c r="J2594" s="196" t="s">
        <v>101</v>
      </c>
      <c r="L2594" s="200" t="s">
        <v>101</v>
      </c>
      <c r="M2594" s="198" t="s">
        <v>13480</v>
      </c>
      <c r="O2594" s="196" t="s">
        <v>40</v>
      </c>
      <c r="P2594" s="198" t="s">
        <v>166</v>
      </c>
      <c r="R2594" s="196" t="s">
        <v>39</v>
      </c>
      <c r="S2594" s="196" t="s">
        <v>45</v>
      </c>
      <c r="T2594" s="211">
        <v>0.03</v>
      </c>
      <c r="U2594" s="201">
        <v>45268</v>
      </c>
      <c r="W2594" s="200" t="s">
        <v>93</v>
      </c>
      <c r="X2594" s="196" t="s">
        <v>13</v>
      </c>
      <c r="Z2594" s="198" t="s">
        <v>13481</v>
      </c>
      <c r="AA2594" s="196" t="s">
        <v>13484</v>
      </c>
      <c r="AB2594" s="196" t="s">
        <v>13483</v>
      </c>
      <c r="AC2594" s="200">
        <v>1</v>
      </c>
      <c r="AD2594" s="200" t="s">
        <v>8231</v>
      </c>
      <c r="AE2594" s="203" t="s">
        <v>505</v>
      </c>
      <c r="AF2594" s="212">
        <v>75000</v>
      </c>
    </row>
    <row r="2595" spans="1:32" hidden="1" x14ac:dyDescent="0.25">
      <c r="A2595" s="209">
        <v>124722</v>
      </c>
      <c r="B2595" s="210">
        <v>3</v>
      </c>
      <c r="C2595" s="196" t="s">
        <v>85</v>
      </c>
      <c r="D2595" s="201">
        <v>42578</v>
      </c>
      <c r="E2595" s="196" t="s">
        <v>143</v>
      </c>
      <c r="F2595" s="201">
        <v>44707</v>
      </c>
      <c r="G2595" s="196" t="s">
        <v>284</v>
      </c>
      <c r="H2595" s="198" t="s">
        <v>701</v>
      </c>
      <c r="I2595" s="196" t="s">
        <v>680</v>
      </c>
      <c r="J2595" s="196" t="s">
        <v>101</v>
      </c>
      <c r="L2595" s="200" t="s">
        <v>101</v>
      </c>
      <c r="M2595" s="198" t="s">
        <v>702</v>
      </c>
      <c r="O2595" s="196" t="s">
        <v>40</v>
      </c>
      <c r="P2595" s="198" t="s">
        <v>166</v>
      </c>
      <c r="R2595" s="196" t="s">
        <v>39</v>
      </c>
      <c r="S2595" s="196" t="s">
        <v>45</v>
      </c>
      <c r="T2595" s="211">
        <v>3.5000000000000003E-2</v>
      </c>
      <c r="U2595" s="201">
        <v>45268</v>
      </c>
      <c r="W2595" s="200" t="s">
        <v>93</v>
      </c>
      <c r="X2595" s="196" t="s">
        <v>13</v>
      </c>
      <c r="Z2595" s="198" t="s">
        <v>703</v>
      </c>
      <c r="AA2595" s="196" t="s">
        <v>13485</v>
      </c>
      <c r="AB2595" s="196" t="s">
        <v>13486</v>
      </c>
      <c r="AC2595" s="200">
        <v>0</v>
      </c>
      <c r="AD2595" s="200" t="s">
        <v>8231</v>
      </c>
      <c r="AE2595" s="212">
        <v>140000</v>
      </c>
      <c r="AF2595" s="212">
        <v>250000</v>
      </c>
    </row>
    <row r="2596" spans="1:32" hidden="1" x14ac:dyDescent="0.25">
      <c r="A2596" s="209">
        <v>124722</v>
      </c>
      <c r="B2596" s="210">
        <v>3</v>
      </c>
      <c r="C2596" s="196" t="s">
        <v>85</v>
      </c>
      <c r="D2596" s="201">
        <v>42578</v>
      </c>
      <c r="E2596" s="196" t="s">
        <v>143</v>
      </c>
      <c r="F2596" s="201">
        <v>44707</v>
      </c>
      <c r="G2596" s="196" t="s">
        <v>284</v>
      </c>
      <c r="H2596" s="198" t="s">
        <v>701</v>
      </c>
      <c r="I2596" s="196" t="s">
        <v>680</v>
      </c>
      <c r="J2596" s="196" t="s">
        <v>101</v>
      </c>
      <c r="L2596" s="200" t="s">
        <v>101</v>
      </c>
      <c r="M2596" s="198" t="s">
        <v>702</v>
      </c>
      <c r="O2596" s="196" t="s">
        <v>40</v>
      </c>
      <c r="P2596" s="198" t="s">
        <v>166</v>
      </c>
      <c r="R2596" s="196" t="s">
        <v>39</v>
      </c>
      <c r="S2596" s="196" t="s">
        <v>45</v>
      </c>
      <c r="T2596" s="211">
        <v>3.5000000000000003E-2</v>
      </c>
      <c r="U2596" s="201">
        <v>45268</v>
      </c>
      <c r="W2596" s="200" t="s">
        <v>93</v>
      </c>
      <c r="X2596" s="196" t="s">
        <v>13</v>
      </c>
      <c r="Z2596" s="198" t="s">
        <v>703</v>
      </c>
      <c r="AA2596" s="196" t="s">
        <v>13487</v>
      </c>
      <c r="AB2596" s="196" t="s">
        <v>13486</v>
      </c>
      <c r="AC2596" s="200">
        <v>1</v>
      </c>
      <c r="AD2596" s="200" t="s">
        <v>8231</v>
      </c>
      <c r="AE2596" s="203" t="s">
        <v>505</v>
      </c>
      <c r="AF2596" s="212">
        <v>132000</v>
      </c>
    </row>
    <row r="2597" spans="1:32" hidden="1" x14ac:dyDescent="0.25">
      <c r="A2597" s="209">
        <v>124722</v>
      </c>
      <c r="B2597" s="210">
        <v>3</v>
      </c>
      <c r="C2597" s="196" t="s">
        <v>85</v>
      </c>
      <c r="D2597" s="201">
        <v>42578</v>
      </c>
      <c r="E2597" s="196" t="s">
        <v>143</v>
      </c>
      <c r="F2597" s="201">
        <v>44707</v>
      </c>
      <c r="G2597" s="196" t="s">
        <v>284</v>
      </c>
      <c r="H2597" s="198" t="s">
        <v>701</v>
      </c>
      <c r="I2597" s="196" t="s">
        <v>680</v>
      </c>
      <c r="J2597" s="196" t="s">
        <v>101</v>
      </c>
      <c r="L2597" s="200" t="s">
        <v>101</v>
      </c>
      <c r="M2597" s="198" t="s">
        <v>702</v>
      </c>
      <c r="O2597" s="196" t="s">
        <v>40</v>
      </c>
      <c r="P2597" s="198" t="s">
        <v>166</v>
      </c>
      <c r="R2597" s="196" t="s">
        <v>39</v>
      </c>
      <c r="S2597" s="196" t="s">
        <v>45</v>
      </c>
      <c r="T2597" s="211">
        <v>3.5000000000000003E-2</v>
      </c>
      <c r="U2597" s="201">
        <v>45268</v>
      </c>
      <c r="W2597" s="200" t="s">
        <v>93</v>
      </c>
      <c r="X2597" s="196" t="s">
        <v>13</v>
      </c>
      <c r="Z2597" s="198" t="s">
        <v>703</v>
      </c>
      <c r="AA2597" s="196" t="s">
        <v>13488</v>
      </c>
      <c r="AB2597" s="196" t="s">
        <v>13486</v>
      </c>
      <c r="AC2597" s="200">
        <v>2</v>
      </c>
      <c r="AD2597" s="200" t="s">
        <v>8231</v>
      </c>
      <c r="AE2597" s="212">
        <v>1076203</v>
      </c>
      <c r="AF2597" s="212">
        <v>1076203</v>
      </c>
    </row>
    <row r="2598" spans="1:32" hidden="1" x14ac:dyDescent="0.25">
      <c r="A2598" s="209">
        <v>124723</v>
      </c>
      <c r="B2598" s="210">
        <v>3</v>
      </c>
      <c r="C2598" s="196" t="s">
        <v>85</v>
      </c>
      <c r="D2598" s="201">
        <v>42578</v>
      </c>
      <c r="E2598" s="196" t="s">
        <v>143</v>
      </c>
      <c r="F2598" s="201">
        <v>44454</v>
      </c>
      <c r="G2598" s="196" t="s">
        <v>537</v>
      </c>
      <c r="H2598" s="198" t="s">
        <v>701</v>
      </c>
      <c r="I2598" s="196" t="s">
        <v>680</v>
      </c>
      <c r="J2598" s="196" t="s">
        <v>101</v>
      </c>
      <c r="L2598" s="200" t="s">
        <v>101</v>
      </c>
      <c r="M2598" s="198" t="s">
        <v>13489</v>
      </c>
      <c r="N2598" s="198" t="s">
        <v>1783</v>
      </c>
      <c r="O2598" s="196" t="s">
        <v>553</v>
      </c>
      <c r="P2598" s="198" t="s">
        <v>1783</v>
      </c>
      <c r="R2598" s="196" t="s">
        <v>47</v>
      </c>
      <c r="S2598" s="196" t="s">
        <v>45</v>
      </c>
      <c r="T2598" s="211">
        <v>1.6</v>
      </c>
      <c r="U2598" s="201">
        <v>45520</v>
      </c>
      <c r="W2598" s="200" t="s">
        <v>93</v>
      </c>
      <c r="X2598" s="196" t="s">
        <v>13</v>
      </c>
      <c r="AA2598" s="196" t="s">
        <v>13490</v>
      </c>
      <c r="AC2598" s="200">
        <v>0</v>
      </c>
      <c r="AD2598" s="200" t="s">
        <v>8250</v>
      </c>
      <c r="AE2598" s="203" t="s">
        <v>505</v>
      </c>
      <c r="AF2598" s="212">
        <v>40000</v>
      </c>
    </row>
    <row r="2599" spans="1:32" hidden="1" x14ac:dyDescent="0.25">
      <c r="A2599" s="209">
        <v>124724</v>
      </c>
      <c r="B2599" s="210">
        <v>4</v>
      </c>
      <c r="C2599" s="196" t="s">
        <v>114</v>
      </c>
      <c r="D2599" s="201">
        <v>42578</v>
      </c>
      <c r="E2599" s="196" t="s">
        <v>195</v>
      </c>
      <c r="F2599" s="201">
        <v>44455</v>
      </c>
      <c r="G2599" s="196" t="s">
        <v>228</v>
      </c>
      <c r="H2599" s="198" t="s">
        <v>893</v>
      </c>
      <c r="I2599" s="196" t="s">
        <v>13491</v>
      </c>
      <c r="K2599" s="196" t="s">
        <v>13492</v>
      </c>
      <c r="L2599" s="200" t="s">
        <v>183</v>
      </c>
      <c r="M2599" s="198" t="s">
        <v>13493</v>
      </c>
      <c r="O2599" s="196" t="s">
        <v>271</v>
      </c>
      <c r="P2599" s="198" t="s">
        <v>166</v>
      </c>
      <c r="R2599" s="196" t="s">
        <v>39</v>
      </c>
      <c r="S2599" s="196" t="s">
        <v>45</v>
      </c>
      <c r="T2599" s="211">
        <v>0.01</v>
      </c>
      <c r="W2599" s="200" t="s">
        <v>93</v>
      </c>
      <c r="X2599" s="196" t="s">
        <v>186</v>
      </c>
      <c r="Z2599" s="198" t="s">
        <v>13494</v>
      </c>
      <c r="AA2599" s="196" t="s">
        <v>13495</v>
      </c>
      <c r="AC2599" s="200">
        <v>3</v>
      </c>
      <c r="AD2599" s="200" t="s">
        <v>8250</v>
      </c>
      <c r="AE2599" s="212">
        <v>-4206.84</v>
      </c>
      <c r="AF2599" s="212">
        <v>375541.42</v>
      </c>
    </row>
    <row r="2600" spans="1:32" hidden="1" x14ac:dyDescent="0.25">
      <c r="A2600" s="209">
        <v>124731</v>
      </c>
      <c r="B2600" s="210">
        <v>4</v>
      </c>
      <c r="C2600" s="196" t="s">
        <v>85</v>
      </c>
      <c r="D2600" s="201">
        <v>42578</v>
      </c>
      <c r="E2600" s="196" t="s">
        <v>195</v>
      </c>
      <c r="F2600" s="201">
        <v>44427</v>
      </c>
      <c r="G2600" s="196" t="s">
        <v>370</v>
      </c>
      <c r="H2600" s="198" t="s">
        <v>893</v>
      </c>
      <c r="I2600" s="196" t="s">
        <v>116</v>
      </c>
      <c r="J2600" s="196" t="s">
        <v>101</v>
      </c>
      <c r="L2600" s="200" t="s">
        <v>101</v>
      </c>
      <c r="M2600" s="198" t="s">
        <v>13496</v>
      </c>
      <c r="O2600" s="196" t="s">
        <v>40</v>
      </c>
      <c r="P2600" s="198" t="s">
        <v>166</v>
      </c>
      <c r="R2600" s="196" t="s">
        <v>39</v>
      </c>
      <c r="S2600" s="196" t="s">
        <v>45</v>
      </c>
      <c r="T2600" s="211">
        <v>0.05</v>
      </c>
      <c r="U2600" s="201">
        <v>45632</v>
      </c>
      <c r="W2600" s="200" t="s">
        <v>93</v>
      </c>
      <c r="X2600" s="196" t="s">
        <v>103</v>
      </c>
      <c r="Z2600" s="198" t="s">
        <v>13497</v>
      </c>
      <c r="AA2600" s="196" t="s">
        <v>13498</v>
      </c>
      <c r="AC2600" s="200">
        <v>0</v>
      </c>
      <c r="AD2600" s="200" t="s">
        <v>8250</v>
      </c>
      <c r="AE2600" s="203" t="s">
        <v>505</v>
      </c>
      <c r="AF2600" s="212">
        <v>20000</v>
      </c>
    </row>
    <row r="2601" spans="1:32" hidden="1" x14ac:dyDescent="0.25">
      <c r="A2601" s="209">
        <v>124735</v>
      </c>
      <c r="B2601" s="210">
        <v>3</v>
      </c>
      <c r="C2601" s="196" t="s">
        <v>122</v>
      </c>
      <c r="D2601" s="201">
        <v>42578</v>
      </c>
      <c r="E2601" s="196" t="s">
        <v>143</v>
      </c>
      <c r="F2601" s="201">
        <v>44432</v>
      </c>
      <c r="G2601" s="196" t="s">
        <v>152</v>
      </c>
      <c r="H2601" s="198" t="s">
        <v>1272</v>
      </c>
      <c r="I2601" s="196" t="s">
        <v>1273</v>
      </c>
      <c r="K2601" s="196" t="s">
        <v>1274</v>
      </c>
      <c r="L2601" s="200" t="s">
        <v>183</v>
      </c>
      <c r="M2601" s="198" t="s">
        <v>1275</v>
      </c>
      <c r="O2601" s="196" t="s">
        <v>271</v>
      </c>
      <c r="P2601" s="198" t="s">
        <v>166</v>
      </c>
      <c r="R2601" s="196" t="s">
        <v>39</v>
      </c>
      <c r="S2601" s="196" t="s">
        <v>45</v>
      </c>
      <c r="T2601" s="211">
        <v>0.01</v>
      </c>
      <c r="W2601" s="200" t="s">
        <v>93</v>
      </c>
      <c r="X2601" s="196" t="s">
        <v>186</v>
      </c>
      <c r="Z2601" s="198" t="s">
        <v>1276</v>
      </c>
      <c r="AA2601" s="196" t="s">
        <v>13499</v>
      </c>
      <c r="AC2601" s="200">
        <v>3</v>
      </c>
      <c r="AD2601" s="200" t="s">
        <v>8250</v>
      </c>
      <c r="AE2601" s="212">
        <v>363377.81</v>
      </c>
      <c r="AF2601" s="212">
        <v>363377.81</v>
      </c>
    </row>
    <row r="2602" spans="1:32" hidden="1" x14ac:dyDescent="0.25">
      <c r="A2602" s="209">
        <v>124736</v>
      </c>
      <c r="B2602" s="210">
        <v>4</v>
      </c>
      <c r="C2602" s="196" t="s">
        <v>114</v>
      </c>
      <c r="D2602" s="201">
        <v>42578</v>
      </c>
      <c r="E2602" s="196" t="s">
        <v>195</v>
      </c>
      <c r="F2602" s="201">
        <v>44284</v>
      </c>
      <c r="G2602" s="196" t="s">
        <v>228</v>
      </c>
      <c r="H2602" s="198" t="s">
        <v>770</v>
      </c>
      <c r="I2602" s="196" t="s">
        <v>13500</v>
      </c>
      <c r="K2602" s="196" t="s">
        <v>13501</v>
      </c>
      <c r="L2602" s="200" t="s">
        <v>183</v>
      </c>
      <c r="M2602" s="198" t="s">
        <v>13502</v>
      </c>
      <c r="O2602" s="196" t="s">
        <v>271</v>
      </c>
      <c r="P2602" s="198" t="s">
        <v>166</v>
      </c>
      <c r="R2602" s="196" t="s">
        <v>39</v>
      </c>
      <c r="S2602" s="196" t="s">
        <v>45</v>
      </c>
      <c r="T2602" s="211">
        <v>0.01</v>
      </c>
      <c r="W2602" s="200" t="s">
        <v>93</v>
      </c>
      <c r="X2602" s="196" t="s">
        <v>186</v>
      </c>
      <c r="Z2602" s="198" t="s">
        <v>13503</v>
      </c>
      <c r="AA2602" s="196" t="s">
        <v>13504</v>
      </c>
      <c r="AC2602" s="200">
        <v>3</v>
      </c>
      <c r="AD2602" s="200" t="s">
        <v>8250</v>
      </c>
      <c r="AE2602" s="203" t="s">
        <v>505</v>
      </c>
      <c r="AF2602" s="212">
        <v>694293.62</v>
      </c>
    </row>
    <row r="2603" spans="1:32" hidden="1" x14ac:dyDescent="0.25">
      <c r="A2603" s="209">
        <v>124739</v>
      </c>
      <c r="B2603" s="210">
        <v>4</v>
      </c>
      <c r="C2603" s="196" t="s">
        <v>114</v>
      </c>
      <c r="D2603" s="201">
        <v>42578</v>
      </c>
      <c r="E2603" s="196" t="s">
        <v>195</v>
      </c>
      <c r="F2603" s="201">
        <v>44586</v>
      </c>
      <c r="G2603" s="196" t="s">
        <v>228</v>
      </c>
      <c r="H2603" s="198" t="s">
        <v>770</v>
      </c>
      <c r="I2603" s="196" t="s">
        <v>13505</v>
      </c>
      <c r="K2603" s="196" t="s">
        <v>13506</v>
      </c>
      <c r="L2603" s="200" t="s">
        <v>183</v>
      </c>
      <c r="M2603" s="198" t="s">
        <v>13507</v>
      </c>
      <c r="O2603" s="196" t="s">
        <v>271</v>
      </c>
      <c r="P2603" s="198" t="s">
        <v>166</v>
      </c>
      <c r="R2603" s="196" t="s">
        <v>39</v>
      </c>
      <c r="S2603" s="196" t="s">
        <v>45</v>
      </c>
      <c r="T2603" s="211">
        <v>0.01</v>
      </c>
      <c r="W2603" s="200" t="s">
        <v>93</v>
      </c>
      <c r="X2603" s="196" t="s">
        <v>186</v>
      </c>
      <c r="Z2603" s="198" t="s">
        <v>13508</v>
      </c>
      <c r="AA2603" s="196" t="s">
        <v>13509</v>
      </c>
      <c r="AC2603" s="200">
        <v>3</v>
      </c>
      <c r="AD2603" s="200" t="s">
        <v>8250</v>
      </c>
      <c r="AE2603" s="212">
        <v>-9616.48</v>
      </c>
      <c r="AF2603" s="212">
        <v>583813.43999999994</v>
      </c>
    </row>
    <row r="2604" spans="1:32" hidden="1" x14ac:dyDescent="0.25">
      <c r="A2604" s="209">
        <v>124743</v>
      </c>
      <c r="B2604" s="210">
        <v>4</v>
      </c>
      <c r="C2604" s="196" t="s">
        <v>114</v>
      </c>
      <c r="D2604" s="201">
        <v>42578</v>
      </c>
      <c r="E2604" s="196" t="s">
        <v>195</v>
      </c>
      <c r="F2604" s="201">
        <v>44587</v>
      </c>
      <c r="G2604" s="196" t="s">
        <v>228</v>
      </c>
      <c r="H2604" s="198" t="s">
        <v>770</v>
      </c>
      <c r="I2604" s="196" t="s">
        <v>13510</v>
      </c>
      <c r="K2604" s="196" t="s">
        <v>13511</v>
      </c>
      <c r="L2604" s="200" t="s">
        <v>183</v>
      </c>
      <c r="M2604" s="198" t="s">
        <v>13512</v>
      </c>
      <c r="O2604" s="196" t="s">
        <v>271</v>
      </c>
      <c r="P2604" s="198" t="s">
        <v>166</v>
      </c>
      <c r="R2604" s="196" t="s">
        <v>39</v>
      </c>
      <c r="S2604" s="196" t="s">
        <v>45</v>
      </c>
      <c r="T2604" s="211">
        <v>0.01</v>
      </c>
      <c r="W2604" s="200" t="s">
        <v>93</v>
      </c>
      <c r="X2604" s="196" t="s">
        <v>186</v>
      </c>
      <c r="Z2604" s="198" t="s">
        <v>13513</v>
      </c>
      <c r="AA2604" s="196" t="s">
        <v>13514</v>
      </c>
      <c r="AC2604" s="200">
        <v>3</v>
      </c>
      <c r="AD2604" s="200" t="s">
        <v>8250</v>
      </c>
      <c r="AE2604" s="212">
        <v>-6511.27</v>
      </c>
      <c r="AF2604" s="212">
        <v>523688.83</v>
      </c>
    </row>
    <row r="2605" spans="1:32" hidden="1" x14ac:dyDescent="0.25">
      <c r="A2605" s="209">
        <v>124745</v>
      </c>
      <c r="B2605" s="210">
        <v>4</v>
      </c>
      <c r="C2605" s="196" t="s">
        <v>85</v>
      </c>
      <c r="D2605" s="201">
        <v>42578</v>
      </c>
      <c r="E2605" s="196" t="s">
        <v>195</v>
      </c>
      <c r="F2605" s="201">
        <v>44180</v>
      </c>
      <c r="G2605" s="196" t="s">
        <v>189</v>
      </c>
      <c r="H2605" s="198" t="s">
        <v>770</v>
      </c>
      <c r="I2605" s="196" t="s">
        <v>8848</v>
      </c>
      <c r="J2605" s="196" t="s">
        <v>299</v>
      </c>
      <c r="L2605" s="200" t="s">
        <v>300</v>
      </c>
      <c r="M2605" s="198" t="s">
        <v>13515</v>
      </c>
      <c r="N2605" s="198" t="s">
        <v>13516</v>
      </c>
      <c r="O2605" s="196" t="s">
        <v>553</v>
      </c>
      <c r="P2605" s="198" t="s">
        <v>1783</v>
      </c>
      <c r="R2605" s="196" t="s">
        <v>47</v>
      </c>
      <c r="S2605" s="196" t="s">
        <v>45</v>
      </c>
      <c r="T2605" s="211">
        <v>5</v>
      </c>
      <c r="U2605" s="201">
        <v>45940</v>
      </c>
      <c r="W2605" s="200" t="s">
        <v>93</v>
      </c>
      <c r="X2605" s="196" t="s">
        <v>303</v>
      </c>
      <c r="AA2605" s="196" t="s">
        <v>13517</v>
      </c>
      <c r="AC2605" s="200">
        <v>0</v>
      </c>
      <c r="AD2605" s="200" t="s">
        <v>8250</v>
      </c>
      <c r="AE2605" s="203" t="s">
        <v>505</v>
      </c>
      <c r="AF2605" s="212">
        <v>200000</v>
      </c>
    </row>
    <row r="2606" spans="1:32" hidden="1" x14ac:dyDescent="0.25">
      <c r="A2606" s="209">
        <v>124745</v>
      </c>
      <c r="B2606" s="210">
        <v>4</v>
      </c>
      <c r="C2606" s="196" t="s">
        <v>85</v>
      </c>
      <c r="D2606" s="201">
        <v>42578</v>
      </c>
      <c r="E2606" s="196" t="s">
        <v>195</v>
      </c>
      <c r="F2606" s="201">
        <v>44180</v>
      </c>
      <c r="G2606" s="196" t="s">
        <v>189</v>
      </c>
      <c r="H2606" s="198" t="s">
        <v>770</v>
      </c>
      <c r="I2606" s="196" t="s">
        <v>8848</v>
      </c>
      <c r="J2606" s="196" t="s">
        <v>299</v>
      </c>
      <c r="L2606" s="200" t="s">
        <v>300</v>
      </c>
      <c r="M2606" s="198" t="s">
        <v>13515</v>
      </c>
      <c r="N2606" s="198" t="s">
        <v>13516</v>
      </c>
      <c r="O2606" s="196" t="s">
        <v>553</v>
      </c>
      <c r="P2606" s="198" t="s">
        <v>1783</v>
      </c>
      <c r="R2606" s="196" t="s">
        <v>47</v>
      </c>
      <c r="S2606" s="196" t="s">
        <v>45</v>
      </c>
      <c r="T2606" s="211">
        <v>5</v>
      </c>
      <c r="U2606" s="201">
        <v>45940</v>
      </c>
      <c r="W2606" s="200" t="s">
        <v>93</v>
      </c>
      <c r="X2606" s="196" t="s">
        <v>303</v>
      </c>
      <c r="AA2606" s="196" t="s">
        <v>13518</v>
      </c>
      <c r="AB2606" s="196" t="s">
        <v>13519</v>
      </c>
      <c r="AC2606" s="200">
        <v>0</v>
      </c>
      <c r="AD2606" s="200" t="s">
        <v>8231</v>
      </c>
      <c r="AE2606" s="203" t="s">
        <v>505</v>
      </c>
      <c r="AF2606" s="212">
        <v>2100000</v>
      </c>
    </row>
    <row r="2607" spans="1:32" hidden="1" x14ac:dyDescent="0.25">
      <c r="A2607" s="209">
        <v>124747</v>
      </c>
      <c r="B2607" s="210">
        <v>4</v>
      </c>
      <c r="C2607" s="196" t="s">
        <v>85</v>
      </c>
      <c r="D2607" s="201">
        <v>42578</v>
      </c>
      <c r="E2607" s="196" t="s">
        <v>195</v>
      </c>
      <c r="F2607" s="201">
        <v>44180</v>
      </c>
      <c r="G2607" s="196" t="s">
        <v>189</v>
      </c>
      <c r="H2607" s="198" t="s">
        <v>88</v>
      </c>
      <c r="I2607" s="196" t="s">
        <v>455</v>
      </c>
      <c r="J2607" s="196" t="s">
        <v>101</v>
      </c>
      <c r="L2607" s="200" t="s">
        <v>101</v>
      </c>
      <c r="M2607" s="198" t="s">
        <v>13520</v>
      </c>
      <c r="O2607" s="196" t="s">
        <v>40</v>
      </c>
      <c r="P2607" s="198" t="s">
        <v>166</v>
      </c>
      <c r="R2607" s="196" t="s">
        <v>39</v>
      </c>
      <c r="S2607" s="196" t="s">
        <v>45</v>
      </c>
      <c r="T2607" s="211">
        <v>0.02</v>
      </c>
      <c r="U2607" s="201">
        <v>45331</v>
      </c>
      <c r="W2607" s="200" t="s">
        <v>93</v>
      </c>
      <c r="X2607" s="196" t="s">
        <v>13</v>
      </c>
      <c r="Z2607" s="198" t="s">
        <v>13521</v>
      </c>
      <c r="AA2607" s="196" t="s">
        <v>13522</v>
      </c>
      <c r="AB2607" s="196" t="s">
        <v>13523</v>
      </c>
      <c r="AC2607" s="200">
        <v>0</v>
      </c>
      <c r="AD2607" s="200" t="s">
        <v>8231</v>
      </c>
      <c r="AE2607" s="203" t="s">
        <v>505</v>
      </c>
      <c r="AF2607" s="212">
        <v>63000</v>
      </c>
    </row>
    <row r="2608" spans="1:32" hidden="1" x14ac:dyDescent="0.25">
      <c r="A2608" s="209">
        <v>124747</v>
      </c>
      <c r="B2608" s="210">
        <v>4</v>
      </c>
      <c r="C2608" s="196" t="s">
        <v>85</v>
      </c>
      <c r="D2608" s="201">
        <v>42578</v>
      </c>
      <c r="E2608" s="196" t="s">
        <v>195</v>
      </c>
      <c r="F2608" s="201">
        <v>44180</v>
      </c>
      <c r="G2608" s="196" t="s">
        <v>189</v>
      </c>
      <c r="H2608" s="198" t="s">
        <v>88</v>
      </c>
      <c r="I2608" s="196" t="s">
        <v>455</v>
      </c>
      <c r="J2608" s="196" t="s">
        <v>101</v>
      </c>
      <c r="L2608" s="200" t="s">
        <v>101</v>
      </c>
      <c r="M2608" s="198" t="s">
        <v>13520</v>
      </c>
      <c r="O2608" s="196" t="s">
        <v>40</v>
      </c>
      <c r="P2608" s="198" t="s">
        <v>166</v>
      </c>
      <c r="R2608" s="196" t="s">
        <v>39</v>
      </c>
      <c r="S2608" s="196" t="s">
        <v>45</v>
      </c>
      <c r="T2608" s="211">
        <v>0.02</v>
      </c>
      <c r="U2608" s="201">
        <v>45331</v>
      </c>
      <c r="W2608" s="200" t="s">
        <v>93</v>
      </c>
      <c r="X2608" s="196" t="s">
        <v>13</v>
      </c>
      <c r="Z2608" s="198" t="s">
        <v>13521</v>
      </c>
      <c r="AA2608" s="196" t="s">
        <v>13524</v>
      </c>
      <c r="AB2608" s="196" t="s">
        <v>13523</v>
      </c>
      <c r="AC2608" s="200">
        <v>1</v>
      </c>
      <c r="AD2608" s="200" t="s">
        <v>8231</v>
      </c>
      <c r="AE2608" s="203" t="s">
        <v>505</v>
      </c>
      <c r="AF2608" s="212">
        <v>65000</v>
      </c>
    </row>
    <row r="2609" spans="1:32" hidden="1" x14ac:dyDescent="0.25">
      <c r="A2609" s="209">
        <v>124748</v>
      </c>
      <c r="B2609" s="210">
        <v>4</v>
      </c>
      <c r="C2609" s="196" t="s">
        <v>85</v>
      </c>
      <c r="D2609" s="201">
        <v>42578</v>
      </c>
      <c r="E2609" s="196" t="s">
        <v>195</v>
      </c>
      <c r="F2609" s="201">
        <v>44180</v>
      </c>
      <c r="G2609" s="196" t="s">
        <v>189</v>
      </c>
      <c r="H2609" s="198" t="s">
        <v>88</v>
      </c>
      <c r="I2609" s="196" t="s">
        <v>484</v>
      </c>
      <c r="J2609" s="196" t="s">
        <v>101</v>
      </c>
      <c r="L2609" s="200" t="s">
        <v>101</v>
      </c>
      <c r="M2609" s="198" t="s">
        <v>13525</v>
      </c>
      <c r="O2609" s="196" t="s">
        <v>40</v>
      </c>
      <c r="P2609" s="198" t="s">
        <v>166</v>
      </c>
      <c r="R2609" s="196" t="s">
        <v>39</v>
      </c>
      <c r="S2609" s="196" t="s">
        <v>45</v>
      </c>
      <c r="T2609" s="211">
        <v>0.06</v>
      </c>
      <c r="U2609" s="201">
        <v>45205</v>
      </c>
      <c r="W2609" s="200" t="s">
        <v>93</v>
      </c>
      <c r="X2609" s="196" t="s">
        <v>103</v>
      </c>
      <c r="Z2609" s="198" t="s">
        <v>13526</v>
      </c>
      <c r="AA2609" s="196" t="s">
        <v>13527</v>
      </c>
      <c r="AB2609" s="196" t="s">
        <v>13528</v>
      </c>
      <c r="AC2609" s="200">
        <v>0</v>
      </c>
      <c r="AD2609" s="200" t="s">
        <v>8231</v>
      </c>
      <c r="AE2609" s="203" t="s">
        <v>505</v>
      </c>
      <c r="AF2609" s="212">
        <v>100000</v>
      </c>
    </row>
    <row r="2610" spans="1:32" hidden="1" x14ac:dyDescent="0.25">
      <c r="A2610" s="209">
        <v>124748</v>
      </c>
      <c r="B2610" s="210">
        <v>4</v>
      </c>
      <c r="C2610" s="196" t="s">
        <v>85</v>
      </c>
      <c r="D2610" s="201">
        <v>42578</v>
      </c>
      <c r="E2610" s="196" t="s">
        <v>195</v>
      </c>
      <c r="F2610" s="201">
        <v>44180</v>
      </c>
      <c r="G2610" s="196" t="s">
        <v>189</v>
      </c>
      <c r="H2610" s="198" t="s">
        <v>88</v>
      </c>
      <c r="I2610" s="196" t="s">
        <v>484</v>
      </c>
      <c r="J2610" s="196" t="s">
        <v>101</v>
      </c>
      <c r="L2610" s="200" t="s">
        <v>101</v>
      </c>
      <c r="M2610" s="198" t="s">
        <v>13525</v>
      </c>
      <c r="O2610" s="196" t="s">
        <v>40</v>
      </c>
      <c r="P2610" s="198" t="s">
        <v>166</v>
      </c>
      <c r="R2610" s="196" t="s">
        <v>39</v>
      </c>
      <c r="S2610" s="196" t="s">
        <v>45</v>
      </c>
      <c r="T2610" s="211">
        <v>0.06</v>
      </c>
      <c r="U2610" s="201">
        <v>45205</v>
      </c>
      <c r="W2610" s="200" t="s">
        <v>93</v>
      </c>
      <c r="X2610" s="196" t="s">
        <v>103</v>
      </c>
      <c r="Z2610" s="198" t="s">
        <v>13526</v>
      </c>
      <c r="AA2610" s="196" t="s">
        <v>13529</v>
      </c>
      <c r="AB2610" s="196" t="s">
        <v>13528</v>
      </c>
      <c r="AC2610" s="200">
        <v>1</v>
      </c>
      <c r="AD2610" s="200" t="s">
        <v>8231</v>
      </c>
      <c r="AE2610" s="203" t="s">
        <v>505</v>
      </c>
      <c r="AF2610" s="212">
        <v>50000</v>
      </c>
    </row>
    <row r="2611" spans="1:32" hidden="1" x14ac:dyDescent="0.25">
      <c r="A2611" s="209">
        <v>124749</v>
      </c>
      <c r="B2611" s="210">
        <v>4</v>
      </c>
      <c r="C2611" s="196" t="s">
        <v>85</v>
      </c>
      <c r="D2611" s="201">
        <v>42578</v>
      </c>
      <c r="E2611" s="196" t="s">
        <v>195</v>
      </c>
      <c r="F2611" s="201">
        <v>44180</v>
      </c>
      <c r="G2611" s="196" t="s">
        <v>189</v>
      </c>
      <c r="H2611" s="198" t="s">
        <v>88</v>
      </c>
      <c r="I2611" s="196" t="s">
        <v>484</v>
      </c>
      <c r="J2611" s="196" t="s">
        <v>101</v>
      </c>
      <c r="L2611" s="200" t="s">
        <v>101</v>
      </c>
      <c r="M2611" s="198" t="s">
        <v>13530</v>
      </c>
      <c r="O2611" s="196" t="s">
        <v>40</v>
      </c>
      <c r="P2611" s="198" t="s">
        <v>166</v>
      </c>
      <c r="R2611" s="196" t="s">
        <v>39</v>
      </c>
      <c r="S2611" s="196" t="s">
        <v>45</v>
      </c>
      <c r="T2611" s="211">
        <v>0.04</v>
      </c>
      <c r="U2611" s="201">
        <v>45205</v>
      </c>
      <c r="W2611" s="200" t="s">
        <v>93</v>
      </c>
      <c r="X2611" s="196" t="s">
        <v>13</v>
      </c>
      <c r="Z2611" s="198" t="s">
        <v>13531</v>
      </c>
      <c r="AA2611" s="196" t="s">
        <v>13532</v>
      </c>
      <c r="AB2611" s="196" t="s">
        <v>13533</v>
      </c>
      <c r="AC2611" s="200">
        <v>0</v>
      </c>
      <c r="AD2611" s="200" t="s">
        <v>8231</v>
      </c>
      <c r="AE2611" s="203" t="s">
        <v>505</v>
      </c>
      <c r="AF2611" s="212">
        <v>155000</v>
      </c>
    </row>
    <row r="2612" spans="1:32" hidden="1" x14ac:dyDescent="0.25">
      <c r="A2612" s="209">
        <v>124749</v>
      </c>
      <c r="B2612" s="210">
        <v>4</v>
      </c>
      <c r="C2612" s="196" t="s">
        <v>85</v>
      </c>
      <c r="D2612" s="201">
        <v>42578</v>
      </c>
      <c r="E2612" s="196" t="s">
        <v>195</v>
      </c>
      <c r="F2612" s="201">
        <v>44180</v>
      </c>
      <c r="G2612" s="196" t="s">
        <v>189</v>
      </c>
      <c r="H2612" s="198" t="s">
        <v>88</v>
      </c>
      <c r="I2612" s="196" t="s">
        <v>484</v>
      </c>
      <c r="J2612" s="196" t="s">
        <v>101</v>
      </c>
      <c r="L2612" s="200" t="s">
        <v>101</v>
      </c>
      <c r="M2612" s="198" t="s">
        <v>13530</v>
      </c>
      <c r="O2612" s="196" t="s">
        <v>40</v>
      </c>
      <c r="P2612" s="198" t="s">
        <v>166</v>
      </c>
      <c r="R2612" s="196" t="s">
        <v>39</v>
      </c>
      <c r="S2612" s="196" t="s">
        <v>45</v>
      </c>
      <c r="T2612" s="211">
        <v>0.04</v>
      </c>
      <c r="U2612" s="201">
        <v>45205</v>
      </c>
      <c r="W2612" s="200" t="s">
        <v>93</v>
      </c>
      <c r="X2612" s="196" t="s">
        <v>13</v>
      </c>
      <c r="Z2612" s="198" t="s">
        <v>13531</v>
      </c>
      <c r="AA2612" s="196" t="s">
        <v>13534</v>
      </c>
      <c r="AB2612" s="196" t="s">
        <v>13533</v>
      </c>
      <c r="AC2612" s="200">
        <v>1</v>
      </c>
      <c r="AD2612" s="200" t="s">
        <v>8231</v>
      </c>
      <c r="AE2612" s="203" t="s">
        <v>505</v>
      </c>
      <c r="AF2612" s="212">
        <v>150000</v>
      </c>
    </row>
    <row r="2613" spans="1:32" hidden="1" x14ac:dyDescent="0.25">
      <c r="A2613" s="209">
        <v>124750</v>
      </c>
      <c r="B2613" s="210">
        <v>4</v>
      </c>
      <c r="C2613" s="196" t="s">
        <v>85</v>
      </c>
      <c r="D2613" s="201">
        <v>42578</v>
      </c>
      <c r="E2613" s="196" t="s">
        <v>195</v>
      </c>
      <c r="F2613" s="201">
        <v>44286</v>
      </c>
      <c r="G2613" s="196" t="s">
        <v>666</v>
      </c>
      <c r="H2613" s="198" t="s">
        <v>88</v>
      </c>
      <c r="I2613" s="196" t="s">
        <v>292</v>
      </c>
      <c r="J2613" s="196" t="s">
        <v>101</v>
      </c>
      <c r="L2613" s="200" t="s">
        <v>101</v>
      </c>
      <c r="M2613" s="198" t="s">
        <v>705</v>
      </c>
      <c r="O2613" s="196" t="s">
        <v>40</v>
      </c>
      <c r="P2613" s="198" t="s">
        <v>166</v>
      </c>
      <c r="R2613" s="196" t="s">
        <v>39</v>
      </c>
      <c r="S2613" s="196" t="s">
        <v>45</v>
      </c>
      <c r="T2613" s="211">
        <v>0.03</v>
      </c>
      <c r="U2613" s="201">
        <v>45331</v>
      </c>
      <c r="W2613" s="200" t="s">
        <v>93</v>
      </c>
      <c r="X2613" s="196" t="s">
        <v>13</v>
      </c>
      <c r="Z2613" s="198" t="s">
        <v>706</v>
      </c>
      <c r="AA2613" s="196" t="s">
        <v>13535</v>
      </c>
      <c r="AB2613" s="196" t="s">
        <v>13536</v>
      </c>
      <c r="AC2613" s="200">
        <v>0</v>
      </c>
      <c r="AD2613" s="200" t="s">
        <v>8231</v>
      </c>
      <c r="AE2613" s="203" t="s">
        <v>505</v>
      </c>
      <c r="AF2613" s="212">
        <v>150000</v>
      </c>
    </row>
    <row r="2614" spans="1:32" hidden="1" x14ac:dyDescent="0.25">
      <c r="A2614" s="209">
        <v>124750</v>
      </c>
      <c r="B2614" s="210">
        <v>4</v>
      </c>
      <c r="C2614" s="196" t="s">
        <v>85</v>
      </c>
      <c r="D2614" s="201">
        <v>42578</v>
      </c>
      <c r="E2614" s="196" t="s">
        <v>195</v>
      </c>
      <c r="F2614" s="201">
        <v>44286</v>
      </c>
      <c r="G2614" s="196" t="s">
        <v>666</v>
      </c>
      <c r="H2614" s="198" t="s">
        <v>88</v>
      </c>
      <c r="I2614" s="196" t="s">
        <v>292</v>
      </c>
      <c r="J2614" s="196" t="s">
        <v>101</v>
      </c>
      <c r="L2614" s="200" t="s">
        <v>101</v>
      </c>
      <c r="M2614" s="198" t="s">
        <v>705</v>
      </c>
      <c r="O2614" s="196" t="s">
        <v>40</v>
      </c>
      <c r="P2614" s="198" t="s">
        <v>166</v>
      </c>
      <c r="R2614" s="196" t="s">
        <v>39</v>
      </c>
      <c r="S2614" s="196" t="s">
        <v>45</v>
      </c>
      <c r="T2614" s="211">
        <v>0.03</v>
      </c>
      <c r="U2614" s="201">
        <v>45331</v>
      </c>
      <c r="W2614" s="200" t="s">
        <v>93</v>
      </c>
      <c r="X2614" s="196" t="s">
        <v>13</v>
      </c>
      <c r="Z2614" s="198" t="s">
        <v>706</v>
      </c>
      <c r="AA2614" s="196" t="s">
        <v>13537</v>
      </c>
      <c r="AC2614" s="200">
        <v>0</v>
      </c>
      <c r="AD2614" s="200" t="s">
        <v>8250</v>
      </c>
      <c r="AE2614" s="212">
        <v>44700</v>
      </c>
      <c r="AF2614" s="212">
        <v>59700</v>
      </c>
    </row>
    <row r="2615" spans="1:32" hidden="1" x14ac:dyDescent="0.25">
      <c r="A2615" s="209">
        <v>124751</v>
      </c>
      <c r="B2615" s="210">
        <v>4</v>
      </c>
      <c r="C2615" s="196" t="s">
        <v>85</v>
      </c>
      <c r="D2615" s="201">
        <v>42578</v>
      </c>
      <c r="E2615" s="196" t="s">
        <v>195</v>
      </c>
      <c r="F2615" s="201">
        <v>44502</v>
      </c>
      <c r="G2615" s="196" t="s">
        <v>510</v>
      </c>
      <c r="H2615" s="198" t="s">
        <v>88</v>
      </c>
      <c r="I2615" s="196" t="s">
        <v>708</v>
      </c>
      <c r="J2615" s="196" t="s">
        <v>101</v>
      </c>
      <c r="L2615" s="200" t="s">
        <v>101</v>
      </c>
      <c r="M2615" s="198" t="s">
        <v>709</v>
      </c>
      <c r="O2615" s="196" t="s">
        <v>40</v>
      </c>
      <c r="P2615" s="198" t="s">
        <v>166</v>
      </c>
      <c r="R2615" s="196" t="s">
        <v>39</v>
      </c>
      <c r="S2615" s="196" t="s">
        <v>45</v>
      </c>
      <c r="T2615" s="211">
        <v>1.4999999999999999E-2</v>
      </c>
      <c r="U2615" s="201">
        <v>45520</v>
      </c>
      <c r="W2615" s="200" t="s">
        <v>93</v>
      </c>
      <c r="X2615" s="196" t="s">
        <v>13</v>
      </c>
      <c r="Z2615" s="198" t="s">
        <v>710</v>
      </c>
      <c r="AA2615" s="196" t="s">
        <v>13538</v>
      </c>
      <c r="AB2615" s="196" t="s">
        <v>13539</v>
      </c>
      <c r="AC2615" s="200">
        <v>0</v>
      </c>
      <c r="AD2615" s="200" t="s">
        <v>8231</v>
      </c>
      <c r="AE2615" s="212">
        <v>400000</v>
      </c>
      <c r="AF2615" s="212">
        <v>400000</v>
      </c>
    </row>
    <row r="2616" spans="1:32" hidden="1" x14ac:dyDescent="0.25">
      <c r="A2616" s="209">
        <v>124751</v>
      </c>
      <c r="B2616" s="210">
        <v>4</v>
      </c>
      <c r="C2616" s="196" t="s">
        <v>85</v>
      </c>
      <c r="D2616" s="201">
        <v>42578</v>
      </c>
      <c r="E2616" s="196" t="s">
        <v>195</v>
      </c>
      <c r="F2616" s="201">
        <v>44502</v>
      </c>
      <c r="G2616" s="196" t="s">
        <v>510</v>
      </c>
      <c r="H2616" s="198" t="s">
        <v>88</v>
      </c>
      <c r="I2616" s="196" t="s">
        <v>708</v>
      </c>
      <c r="J2616" s="196" t="s">
        <v>101</v>
      </c>
      <c r="L2616" s="200" t="s">
        <v>101</v>
      </c>
      <c r="M2616" s="198" t="s">
        <v>709</v>
      </c>
      <c r="O2616" s="196" t="s">
        <v>40</v>
      </c>
      <c r="P2616" s="198" t="s">
        <v>166</v>
      </c>
      <c r="R2616" s="196" t="s">
        <v>39</v>
      </c>
      <c r="S2616" s="196" t="s">
        <v>45</v>
      </c>
      <c r="T2616" s="211">
        <v>1.4999999999999999E-2</v>
      </c>
      <c r="U2616" s="201">
        <v>45520</v>
      </c>
      <c r="W2616" s="200" t="s">
        <v>93</v>
      </c>
      <c r="X2616" s="196" t="s">
        <v>13</v>
      </c>
      <c r="Z2616" s="198" t="s">
        <v>710</v>
      </c>
      <c r="AA2616" s="196" t="s">
        <v>13540</v>
      </c>
      <c r="AC2616" s="200">
        <v>0</v>
      </c>
      <c r="AD2616" s="200" t="s">
        <v>8250</v>
      </c>
      <c r="AE2616" s="203" t="s">
        <v>505</v>
      </c>
      <c r="AF2616" s="212">
        <v>30000</v>
      </c>
    </row>
    <row r="2617" spans="1:32" hidden="1" x14ac:dyDescent="0.25">
      <c r="A2617" s="209">
        <v>124754</v>
      </c>
      <c r="B2617" s="210">
        <v>1</v>
      </c>
      <c r="C2617" s="196" t="s">
        <v>85</v>
      </c>
      <c r="D2617" s="201">
        <v>42578</v>
      </c>
      <c r="E2617" s="196" t="s">
        <v>143</v>
      </c>
      <c r="F2617" s="201">
        <v>44694</v>
      </c>
      <c r="G2617" s="196" t="s">
        <v>222</v>
      </c>
      <c r="H2617" s="198" t="s">
        <v>1588</v>
      </c>
      <c r="I2617" s="196" t="s">
        <v>2175</v>
      </c>
      <c r="J2617" s="196" t="s">
        <v>101</v>
      </c>
      <c r="L2617" s="200" t="s">
        <v>101</v>
      </c>
      <c r="M2617" s="198" t="s">
        <v>3719</v>
      </c>
      <c r="N2617" s="198" t="s">
        <v>3720</v>
      </c>
      <c r="O2617" s="196" t="s">
        <v>553</v>
      </c>
      <c r="P2617" s="198" t="s">
        <v>1789</v>
      </c>
      <c r="R2617" s="196" t="s">
        <v>47</v>
      </c>
      <c r="S2617" s="196" t="s">
        <v>45</v>
      </c>
      <c r="T2617" s="211">
        <v>2.94</v>
      </c>
      <c r="U2617" s="201">
        <v>45632</v>
      </c>
      <c r="W2617" s="200" t="s">
        <v>93</v>
      </c>
      <c r="X2617" s="196" t="s">
        <v>13</v>
      </c>
      <c r="AA2617" s="196" t="s">
        <v>13541</v>
      </c>
      <c r="AB2617" s="196" t="s">
        <v>13542</v>
      </c>
      <c r="AC2617" s="200">
        <v>0</v>
      </c>
      <c r="AD2617" s="200" t="s">
        <v>8231</v>
      </c>
      <c r="AE2617" s="203" t="s">
        <v>505</v>
      </c>
      <c r="AF2617" s="212">
        <v>200000</v>
      </c>
    </row>
    <row r="2618" spans="1:32" hidden="1" x14ac:dyDescent="0.25">
      <c r="A2618" s="209">
        <v>124754</v>
      </c>
      <c r="B2618" s="210">
        <v>1</v>
      </c>
      <c r="C2618" s="196" t="s">
        <v>85</v>
      </c>
      <c r="D2618" s="201">
        <v>42578</v>
      </c>
      <c r="E2618" s="196" t="s">
        <v>143</v>
      </c>
      <c r="F2618" s="201">
        <v>44694</v>
      </c>
      <c r="G2618" s="196" t="s">
        <v>222</v>
      </c>
      <c r="H2618" s="198" t="s">
        <v>1588</v>
      </c>
      <c r="I2618" s="196" t="s">
        <v>2175</v>
      </c>
      <c r="J2618" s="196" t="s">
        <v>101</v>
      </c>
      <c r="L2618" s="200" t="s">
        <v>101</v>
      </c>
      <c r="M2618" s="198" t="s">
        <v>3719</v>
      </c>
      <c r="N2618" s="198" t="s">
        <v>3720</v>
      </c>
      <c r="O2618" s="196" t="s">
        <v>553</v>
      </c>
      <c r="P2618" s="198" t="s">
        <v>1789</v>
      </c>
      <c r="R2618" s="196" t="s">
        <v>47</v>
      </c>
      <c r="S2618" s="196" t="s">
        <v>45</v>
      </c>
      <c r="T2618" s="211">
        <v>2.94</v>
      </c>
      <c r="U2618" s="201">
        <v>45632</v>
      </c>
      <c r="W2618" s="200" t="s">
        <v>93</v>
      </c>
      <c r="X2618" s="196" t="s">
        <v>13</v>
      </c>
      <c r="AA2618" s="196" t="s">
        <v>13543</v>
      </c>
      <c r="AC2618" s="200">
        <v>0</v>
      </c>
      <c r="AD2618" s="200" t="s">
        <v>8250</v>
      </c>
      <c r="AE2618" s="212">
        <v>48800</v>
      </c>
      <c r="AF2618" s="212">
        <v>255600</v>
      </c>
    </row>
    <row r="2619" spans="1:32" ht="36" hidden="1" x14ac:dyDescent="0.25">
      <c r="A2619" s="209">
        <v>124756</v>
      </c>
      <c r="B2619" s="210">
        <v>1</v>
      </c>
      <c r="C2619" s="196" t="s">
        <v>122</v>
      </c>
      <c r="D2619" s="201">
        <v>42578</v>
      </c>
      <c r="E2619" s="196" t="s">
        <v>143</v>
      </c>
      <c r="F2619" s="201">
        <v>43475</v>
      </c>
      <c r="G2619" s="196" t="s">
        <v>152</v>
      </c>
      <c r="H2619" s="198" t="s">
        <v>13544</v>
      </c>
      <c r="I2619" s="196" t="s">
        <v>13545</v>
      </c>
      <c r="M2619" s="198" t="s">
        <v>13546</v>
      </c>
      <c r="N2619" s="198" t="s">
        <v>13547</v>
      </c>
      <c r="O2619" s="196" t="s">
        <v>553</v>
      </c>
      <c r="P2619" s="198" t="s">
        <v>92</v>
      </c>
      <c r="R2619" s="196" t="s">
        <v>47</v>
      </c>
      <c r="S2619" s="196" t="s">
        <v>41</v>
      </c>
      <c r="T2619" s="211">
        <v>16</v>
      </c>
      <c r="W2619" s="200" t="s">
        <v>93</v>
      </c>
      <c r="X2619" s="196" t="s">
        <v>186</v>
      </c>
      <c r="AA2619" s="196" t="s">
        <v>13548</v>
      </c>
      <c r="AC2619" s="200">
        <v>3</v>
      </c>
      <c r="AD2619" s="200" t="s">
        <v>8250</v>
      </c>
      <c r="AE2619" s="203" t="s">
        <v>505</v>
      </c>
      <c r="AF2619" s="212">
        <v>15000000</v>
      </c>
    </row>
    <row r="2620" spans="1:32" hidden="1" x14ac:dyDescent="0.25">
      <c r="A2620" s="209">
        <v>124773</v>
      </c>
      <c r="B2620" s="210">
        <v>4</v>
      </c>
      <c r="C2620" s="196" t="s">
        <v>85</v>
      </c>
      <c r="D2620" s="201">
        <v>42578</v>
      </c>
      <c r="E2620" s="196" t="s">
        <v>195</v>
      </c>
      <c r="F2620" s="201">
        <v>44679</v>
      </c>
      <c r="G2620" s="196" t="s">
        <v>370</v>
      </c>
      <c r="H2620" s="198" t="s">
        <v>371</v>
      </c>
      <c r="I2620" s="196" t="s">
        <v>372</v>
      </c>
      <c r="K2620" s="196" t="s">
        <v>373</v>
      </c>
      <c r="L2620" s="200" t="s">
        <v>183</v>
      </c>
      <c r="M2620" s="198" t="s">
        <v>374</v>
      </c>
      <c r="O2620" s="196" t="s">
        <v>40</v>
      </c>
      <c r="P2620" s="198" t="s">
        <v>166</v>
      </c>
      <c r="R2620" s="196" t="s">
        <v>39</v>
      </c>
      <c r="S2620" s="196" t="s">
        <v>45</v>
      </c>
      <c r="T2620" s="211">
        <v>0.09</v>
      </c>
      <c r="W2620" s="200" t="s">
        <v>93</v>
      </c>
      <c r="X2620" s="196" t="s">
        <v>186</v>
      </c>
      <c r="Z2620" s="198" t="s">
        <v>375</v>
      </c>
      <c r="AA2620" s="196" t="s">
        <v>13549</v>
      </c>
      <c r="AC2620" s="200">
        <v>0</v>
      </c>
      <c r="AD2620" s="200" t="s">
        <v>8250</v>
      </c>
      <c r="AE2620" s="203" t="s">
        <v>505</v>
      </c>
      <c r="AF2620" s="212">
        <v>101750</v>
      </c>
    </row>
    <row r="2621" spans="1:32" hidden="1" x14ac:dyDescent="0.25">
      <c r="A2621" s="209">
        <v>124773</v>
      </c>
      <c r="B2621" s="210">
        <v>4</v>
      </c>
      <c r="C2621" s="196" t="s">
        <v>85</v>
      </c>
      <c r="D2621" s="201">
        <v>42578</v>
      </c>
      <c r="E2621" s="196" t="s">
        <v>195</v>
      </c>
      <c r="F2621" s="201">
        <v>44679</v>
      </c>
      <c r="G2621" s="196" t="s">
        <v>370</v>
      </c>
      <c r="H2621" s="198" t="s">
        <v>371</v>
      </c>
      <c r="I2621" s="196" t="s">
        <v>372</v>
      </c>
      <c r="K2621" s="196" t="s">
        <v>373</v>
      </c>
      <c r="L2621" s="200" t="s">
        <v>183</v>
      </c>
      <c r="M2621" s="198" t="s">
        <v>374</v>
      </c>
      <c r="O2621" s="196" t="s">
        <v>40</v>
      </c>
      <c r="P2621" s="198" t="s">
        <v>166</v>
      </c>
      <c r="R2621" s="196" t="s">
        <v>39</v>
      </c>
      <c r="S2621" s="196" t="s">
        <v>45</v>
      </c>
      <c r="T2621" s="211">
        <v>0.09</v>
      </c>
      <c r="W2621" s="200" t="s">
        <v>93</v>
      </c>
      <c r="X2621" s="196" t="s">
        <v>186</v>
      </c>
      <c r="Z2621" s="198" t="s">
        <v>375</v>
      </c>
      <c r="AA2621" s="196" t="s">
        <v>13550</v>
      </c>
      <c r="AC2621" s="200">
        <v>1</v>
      </c>
      <c r="AD2621" s="200" t="s">
        <v>8250</v>
      </c>
      <c r="AE2621" s="212">
        <v>346000</v>
      </c>
      <c r="AF2621" s="212">
        <v>346000</v>
      </c>
    </row>
    <row r="2622" spans="1:32" hidden="1" x14ac:dyDescent="0.25">
      <c r="A2622" s="209">
        <v>124774</v>
      </c>
      <c r="B2622" s="210">
        <v>4</v>
      </c>
      <c r="C2622" s="196" t="s">
        <v>114</v>
      </c>
      <c r="D2622" s="201">
        <v>42578</v>
      </c>
      <c r="E2622" s="196" t="s">
        <v>195</v>
      </c>
      <c r="F2622" s="201">
        <v>44362</v>
      </c>
      <c r="G2622" s="196" t="s">
        <v>228</v>
      </c>
      <c r="H2622" s="198" t="s">
        <v>371</v>
      </c>
      <c r="I2622" s="196" t="s">
        <v>1278</v>
      </c>
      <c r="K2622" s="196" t="s">
        <v>1279</v>
      </c>
      <c r="L2622" s="200" t="s">
        <v>183</v>
      </c>
      <c r="M2622" s="198" t="s">
        <v>1280</v>
      </c>
      <c r="O2622" s="196" t="s">
        <v>271</v>
      </c>
      <c r="P2622" s="198" t="s">
        <v>166</v>
      </c>
      <c r="R2622" s="196" t="s">
        <v>39</v>
      </c>
      <c r="S2622" s="196" t="s">
        <v>45</v>
      </c>
      <c r="T2622" s="211">
        <v>1.4999999999999999E-2</v>
      </c>
      <c r="W2622" s="200" t="s">
        <v>93</v>
      </c>
      <c r="X2622" s="196" t="s">
        <v>186</v>
      </c>
      <c r="Z2622" s="198" t="s">
        <v>1281</v>
      </c>
      <c r="AA2622" s="196" t="s">
        <v>13551</v>
      </c>
      <c r="AC2622" s="200">
        <v>3</v>
      </c>
      <c r="AD2622" s="200" t="s">
        <v>8250</v>
      </c>
      <c r="AE2622" s="212">
        <v>6786.6</v>
      </c>
      <c r="AF2622" s="212">
        <v>767597.42</v>
      </c>
    </row>
    <row r="2623" spans="1:32" hidden="1" x14ac:dyDescent="0.25">
      <c r="A2623" s="209">
        <v>124775</v>
      </c>
      <c r="B2623" s="210">
        <v>4</v>
      </c>
      <c r="C2623" s="196" t="s">
        <v>114</v>
      </c>
      <c r="D2623" s="201">
        <v>42578</v>
      </c>
      <c r="E2623" s="196" t="s">
        <v>195</v>
      </c>
      <c r="F2623" s="201">
        <v>44358</v>
      </c>
      <c r="G2623" s="196" t="s">
        <v>228</v>
      </c>
      <c r="H2623" s="198" t="s">
        <v>371</v>
      </c>
      <c r="I2623" s="196" t="s">
        <v>1278</v>
      </c>
      <c r="K2623" s="196" t="s">
        <v>1279</v>
      </c>
      <c r="L2623" s="200" t="s">
        <v>183</v>
      </c>
      <c r="M2623" s="198" t="s">
        <v>13552</v>
      </c>
      <c r="O2623" s="196" t="s">
        <v>271</v>
      </c>
      <c r="P2623" s="198" t="s">
        <v>166</v>
      </c>
      <c r="R2623" s="196" t="s">
        <v>39</v>
      </c>
      <c r="S2623" s="196" t="s">
        <v>45</v>
      </c>
      <c r="T2623" s="211">
        <v>0.02</v>
      </c>
      <c r="W2623" s="200" t="s">
        <v>93</v>
      </c>
      <c r="X2623" s="196" t="s">
        <v>186</v>
      </c>
      <c r="Z2623" s="198" t="s">
        <v>13553</v>
      </c>
      <c r="AA2623" s="196" t="s">
        <v>13554</v>
      </c>
      <c r="AC2623" s="200">
        <v>3</v>
      </c>
      <c r="AD2623" s="200" t="s">
        <v>8250</v>
      </c>
      <c r="AE2623" s="212">
        <v>-135669.03</v>
      </c>
      <c r="AF2623" s="212">
        <v>563260.21</v>
      </c>
    </row>
    <row r="2624" spans="1:32" hidden="1" x14ac:dyDescent="0.25">
      <c r="A2624" s="209">
        <v>124777</v>
      </c>
      <c r="B2624" s="210">
        <v>4</v>
      </c>
      <c r="C2624" s="196" t="s">
        <v>85</v>
      </c>
      <c r="D2624" s="201">
        <v>42578</v>
      </c>
      <c r="E2624" s="196" t="s">
        <v>195</v>
      </c>
      <c r="F2624" s="201">
        <v>44411</v>
      </c>
      <c r="G2624" s="196" t="s">
        <v>152</v>
      </c>
      <c r="H2624" s="198" t="s">
        <v>371</v>
      </c>
      <c r="I2624" s="196" t="s">
        <v>1283</v>
      </c>
      <c r="K2624" s="196" t="s">
        <v>1284</v>
      </c>
      <c r="L2624" s="200" t="s">
        <v>183</v>
      </c>
      <c r="M2624" s="198" t="s">
        <v>1285</v>
      </c>
      <c r="O2624" s="196" t="s">
        <v>40</v>
      </c>
      <c r="P2624" s="198" t="s">
        <v>166</v>
      </c>
      <c r="R2624" s="196" t="s">
        <v>39</v>
      </c>
      <c r="S2624" s="196" t="s">
        <v>45</v>
      </c>
      <c r="T2624" s="211">
        <v>1.4999999999999999E-2</v>
      </c>
      <c r="W2624" s="200" t="s">
        <v>93</v>
      </c>
      <c r="X2624" s="196" t="s">
        <v>186</v>
      </c>
      <c r="Z2624" s="198" t="s">
        <v>1286</v>
      </c>
      <c r="AA2624" s="196" t="s">
        <v>13555</v>
      </c>
      <c r="AC2624" s="200">
        <v>3</v>
      </c>
      <c r="AD2624" s="200" t="s">
        <v>8250</v>
      </c>
      <c r="AE2624" s="212">
        <v>548754.13</v>
      </c>
      <c r="AF2624" s="212">
        <v>548754.13</v>
      </c>
    </row>
    <row r="2625" spans="1:32" hidden="1" x14ac:dyDescent="0.25">
      <c r="A2625" s="209">
        <v>124778</v>
      </c>
      <c r="B2625" s="210">
        <v>4</v>
      </c>
      <c r="C2625" s="196" t="s">
        <v>85</v>
      </c>
      <c r="D2625" s="201">
        <v>42578</v>
      </c>
      <c r="E2625" s="196" t="s">
        <v>195</v>
      </c>
      <c r="F2625" s="201">
        <v>44671</v>
      </c>
      <c r="G2625" s="196" t="s">
        <v>228</v>
      </c>
      <c r="H2625" s="198" t="s">
        <v>371</v>
      </c>
      <c r="K2625" s="196" t="s">
        <v>376</v>
      </c>
      <c r="L2625" s="200" t="s">
        <v>183</v>
      </c>
      <c r="M2625" s="198" t="s">
        <v>377</v>
      </c>
      <c r="O2625" s="196" t="s">
        <v>40</v>
      </c>
      <c r="P2625" s="198" t="s">
        <v>166</v>
      </c>
      <c r="R2625" s="196" t="s">
        <v>39</v>
      </c>
      <c r="S2625" s="196" t="s">
        <v>45</v>
      </c>
      <c r="T2625" s="211">
        <v>1.4999999999999999E-2</v>
      </c>
      <c r="W2625" s="200" t="s">
        <v>93</v>
      </c>
      <c r="X2625" s="196" t="s">
        <v>186</v>
      </c>
      <c r="Z2625" s="198" t="s">
        <v>378</v>
      </c>
      <c r="AA2625" s="196" t="s">
        <v>13556</v>
      </c>
      <c r="AC2625" s="200">
        <v>3</v>
      </c>
      <c r="AD2625" s="200" t="s">
        <v>8250</v>
      </c>
      <c r="AE2625" s="212">
        <v>732775.91</v>
      </c>
      <c r="AF2625" s="212">
        <v>732775.91</v>
      </c>
    </row>
    <row r="2626" spans="1:32" hidden="1" x14ac:dyDescent="0.25">
      <c r="A2626" s="209">
        <v>124780</v>
      </c>
      <c r="B2626" s="210">
        <v>4</v>
      </c>
      <c r="C2626" s="196" t="s">
        <v>85</v>
      </c>
      <c r="D2626" s="201">
        <v>42578</v>
      </c>
      <c r="E2626" s="196" t="s">
        <v>195</v>
      </c>
      <c r="F2626" s="201">
        <v>44446</v>
      </c>
      <c r="G2626" s="196" t="s">
        <v>510</v>
      </c>
      <c r="H2626" s="198" t="s">
        <v>371</v>
      </c>
      <c r="I2626" s="196" t="s">
        <v>1485</v>
      </c>
      <c r="J2626" s="196" t="s">
        <v>101</v>
      </c>
      <c r="L2626" s="200" t="s">
        <v>101</v>
      </c>
      <c r="M2626" s="198" t="s">
        <v>1486</v>
      </c>
      <c r="O2626" s="196" t="s">
        <v>40</v>
      </c>
      <c r="P2626" s="198" t="s">
        <v>166</v>
      </c>
      <c r="R2626" s="196" t="s">
        <v>39</v>
      </c>
      <c r="S2626" s="196" t="s">
        <v>45</v>
      </c>
      <c r="T2626" s="211">
        <v>0.01</v>
      </c>
      <c r="U2626" s="201">
        <v>45520</v>
      </c>
      <c r="W2626" s="200" t="s">
        <v>93</v>
      </c>
      <c r="X2626" s="196" t="s">
        <v>103</v>
      </c>
      <c r="Z2626" s="198" t="s">
        <v>1487</v>
      </c>
      <c r="AA2626" s="196" t="s">
        <v>13557</v>
      </c>
      <c r="AB2626" s="196" t="s">
        <v>13558</v>
      </c>
      <c r="AC2626" s="200">
        <v>0</v>
      </c>
      <c r="AD2626" s="200" t="s">
        <v>8231</v>
      </c>
      <c r="AE2626" s="203" t="s">
        <v>505</v>
      </c>
      <c r="AF2626" s="212">
        <v>50000</v>
      </c>
    </row>
    <row r="2627" spans="1:32" hidden="1" x14ac:dyDescent="0.25">
      <c r="A2627" s="209">
        <v>124780</v>
      </c>
      <c r="B2627" s="210">
        <v>4</v>
      </c>
      <c r="C2627" s="196" t="s">
        <v>85</v>
      </c>
      <c r="D2627" s="201">
        <v>42578</v>
      </c>
      <c r="E2627" s="196" t="s">
        <v>195</v>
      </c>
      <c r="F2627" s="201">
        <v>44446</v>
      </c>
      <c r="G2627" s="196" t="s">
        <v>510</v>
      </c>
      <c r="H2627" s="198" t="s">
        <v>371</v>
      </c>
      <c r="I2627" s="196" t="s">
        <v>1485</v>
      </c>
      <c r="J2627" s="196" t="s">
        <v>101</v>
      </c>
      <c r="L2627" s="200" t="s">
        <v>101</v>
      </c>
      <c r="M2627" s="198" t="s">
        <v>1486</v>
      </c>
      <c r="O2627" s="196" t="s">
        <v>40</v>
      </c>
      <c r="P2627" s="198" t="s">
        <v>166</v>
      </c>
      <c r="R2627" s="196" t="s">
        <v>39</v>
      </c>
      <c r="S2627" s="196" t="s">
        <v>45</v>
      </c>
      <c r="T2627" s="211">
        <v>0.01</v>
      </c>
      <c r="U2627" s="201">
        <v>45520</v>
      </c>
      <c r="W2627" s="200" t="s">
        <v>93</v>
      </c>
      <c r="X2627" s="196" t="s">
        <v>103</v>
      </c>
      <c r="Z2627" s="198" t="s">
        <v>1487</v>
      </c>
      <c r="AA2627" s="196" t="s">
        <v>13559</v>
      </c>
      <c r="AC2627" s="200">
        <v>0</v>
      </c>
      <c r="AD2627" s="200" t="s">
        <v>8250</v>
      </c>
      <c r="AE2627" s="212">
        <v>50500</v>
      </c>
      <c r="AF2627" s="212">
        <v>80500</v>
      </c>
    </row>
    <row r="2628" spans="1:32" ht="36" hidden="1" x14ac:dyDescent="0.25">
      <c r="A2628" s="209">
        <v>124781</v>
      </c>
      <c r="B2628" s="210">
        <v>3</v>
      </c>
      <c r="C2628" s="196" t="s">
        <v>85</v>
      </c>
      <c r="D2628" s="201">
        <v>42579</v>
      </c>
      <c r="E2628" s="196" t="s">
        <v>143</v>
      </c>
      <c r="F2628" s="201">
        <v>44622</v>
      </c>
      <c r="G2628" s="196" t="s">
        <v>152</v>
      </c>
      <c r="H2628" s="198" t="s">
        <v>538</v>
      </c>
      <c r="I2628" s="196" t="s">
        <v>320</v>
      </c>
      <c r="J2628" s="196" t="s">
        <v>101</v>
      </c>
      <c r="L2628" s="200" t="s">
        <v>101</v>
      </c>
      <c r="M2628" s="198" t="s">
        <v>3722</v>
      </c>
      <c r="N2628" s="198" t="s">
        <v>3723</v>
      </c>
      <c r="O2628" s="196" t="s">
        <v>553</v>
      </c>
      <c r="P2628" s="198" t="s">
        <v>1783</v>
      </c>
      <c r="R2628" s="196" t="s">
        <v>47</v>
      </c>
      <c r="S2628" s="196" t="s">
        <v>45</v>
      </c>
      <c r="T2628" s="211">
        <v>0.22</v>
      </c>
      <c r="U2628" s="201">
        <v>45632</v>
      </c>
      <c r="W2628" s="200" t="s">
        <v>93</v>
      </c>
      <c r="X2628" s="196" t="s">
        <v>13</v>
      </c>
      <c r="AA2628" s="196" t="s">
        <v>13560</v>
      </c>
      <c r="AC2628" s="200">
        <v>0</v>
      </c>
      <c r="AD2628" s="200" t="s">
        <v>8250</v>
      </c>
      <c r="AE2628" s="203" t="s">
        <v>505</v>
      </c>
      <c r="AF2628" s="212">
        <v>150000</v>
      </c>
    </row>
    <row r="2629" spans="1:32" ht="36" hidden="1" x14ac:dyDescent="0.25">
      <c r="A2629" s="209">
        <v>124781</v>
      </c>
      <c r="B2629" s="210">
        <v>3</v>
      </c>
      <c r="C2629" s="196" t="s">
        <v>85</v>
      </c>
      <c r="D2629" s="201">
        <v>42579</v>
      </c>
      <c r="E2629" s="196" t="s">
        <v>143</v>
      </c>
      <c r="F2629" s="201">
        <v>44622</v>
      </c>
      <c r="G2629" s="196" t="s">
        <v>152</v>
      </c>
      <c r="H2629" s="198" t="s">
        <v>538</v>
      </c>
      <c r="I2629" s="196" t="s">
        <v>320</v>
      </c>
      <c r="J2629" s="196" t="s">
        <v>101</v>
      </c>
      <c r="L2629" s="200" t="s">
        <v>101</v>
      </c>
      <c r="M2629" s="198" t="s">
        <v>3722</v>
      </c>
      <c r="N2629" s="198" t="s">
        <v>3723</v>
      </c>
      <c r="O2629" s="196" t="s">
        <v>553</v>
      </c>
      <c r="P2629" s="198" t="s">
        <v>1783</v>
      </c>
      <c r="R2629" s="196" t="s">
        <v>47</v>
      </c>
      <c r="S2629" s="196" t="s">
        <v>45</v>
      </c>
      <c r="T2629" s="211">
        <v>0.22</v>
      </c>
      <c r="U2629" s="201">
        <v>45632</v>
      </c>
      <c r="W2629" s="200" t="s">
        <v>93</v>
      </c>
      <c r="X2629" s="196" t="s">
        <v>13</v>
      </c>
      <c r="AA2629" s="196" t="s">
        <v>13561</v>
      </c>
      <c r="AB2629" s="196" t="s">
        <v>13562</v>
      </c>
      <c r="AC2629" s="200">
        <v>0</v>
      </c>
      <c r="AD2629" s="200" t="s">
        <v>8231</v>
      </c>
      <c r="AE2629" s="203" t="s">
        <v>505</v>
      </c>
      <c r="AF2629" s="212">
        <v>700000</v>
      </c>
    </row>
    <row r="2630" spans="1:32" ht="36" hidden="1" x14ac:dyDescent="0.25">
      <c r="A2630" s="209">
        <v>124781</v>
      </c>
      <c r="B2630" s="210">
        <v>3</v>
      </c>
      <c r="C2630" s="196" t="s">
        <v>85</v>
      </c>
      <c r="D2630" s="201">
        <v>42579</v>
      </c>
      <c r="E2630" s="196" t="s">
        <v>143</v>
      </c>
      <c r="F2630" s="201">
        <v>44622</v>
      </c>
      <c r="G2630" s="196" t="s">
        <v>152</v>
      </c>
      <c r="H2630" s="198" t="s">
        <v>538</v>
      </c>
      <c r="I2630" s="196" t="s">
        <v>320</v>
      </c>
      <c r="J2630" s="196" t="s">
        <v>101</v>
      </c>
      <c r="L2630" s="200" t="s">
        <v>101</v>
      </c>
      <c r="M2630" s="198" t="s">
        <v>3722</v>
      </c>
      <c r="N2630" s="198" t="s">
        <v>3723</v>
      </c>
      <c r="O2630" s="196" t="s">
        <v>553</v>
      </c>
      <c r="P2630" s="198" t="s">
        <v>1783</v>
      </c>
      <c r="R2630" s="196" t="s">
        <v>47</v>
      </c>
      <c r="S2630" s="196" t="s">
        <v>45</v>
      </c>
      <c r="T2630" s="211">
        <v>0.22</v>
      </c>
      <c r="U2630" s="201">
        <v>45632</v>
      </c>
      <c r="W2630" s="200" t="s">
        <v>93</v>
      </c>
      <c r="X2630" s="196" t="s">
        <v>13</v>
      </c>
      <c r="AA2630" s="196" t="s">
        <v>13563</v>
      </c>
      <c r="AB2630" s="196" t="s">
        <v>13562</v>
      </c>
      <c r="AC2630" s="200">
        <v>1</v>
      </c>
      <c r="AD2630" s="200" t="s">
        <v>8231</v>
      </c>
      <c r="AE2630" s="212">
        <v>810000</v>
      </c>
      <c r="AF2630" s="212">
        <v>810000</v>
      </c>
    </row>
    <row r="2631" spans="1:32" hidden="1" x14ac:dyDescent="0.25">
      <c r="A2631" s="209">
        <v>124782</v>
      </c>
      <c r="B2631" s="210">
        <v>2</v>
      </c>
      <c r="C2631" s="196" t="s">
        <v>85</v>
      </c>
      <c r="D2631" s="201">
        <v>42579</v>
      </c>
      <c r="E2631" s="196" t="s">
        <v>143</v>
      </c>
      <c r="F2631" s="201">
        <v>44609</v>
      </c>
      <c r="G2631" s="196" t="s">
        <v>143</v>
      </c>
      <c r="H2631" s="198" t="s">
        <v>392</v>
      </c>
      <c r="I2631" s="196" t="s">
        <v>124</v>
      </c>
      <c r="J2631" s="196" t="s">
        <v>101</v>
      </c>
      <c r="L2631" s="200" t="s">
        <v>101</v>
      </c>
      <c r="M2631" s="198" t="s">
        <v>2204</v>
      </c>
      <c r="N2631" s="198" t="s">
        <v>1783</v>
      </c>
      <c r="O2631" s="196" t="s">
        <v>553</v>
      </c>
      <c r="P2631" s="198" t="s">
        <v>1783</v>
      </c>
      <c r="R2631" s="196" t="s">
        <v>47</v>
      </c>
      <c r="S2631" s="196" t="s">
        <v>45</v>
      </c>
      <c r="T2631" s="211">
        <v>3.13</v>
      </c>
      <c r="U2631" s="201">
        <v>45373</v>
      </c>
      <c r="W2631" s="200" t="s">
        <v>93</v>
      </c>
      <c r="X2631" s="196" t="s">
        <v>103</v>
      </c>
      <c r="AA2631" s="196" t="s">
        <v>13564</v>
      </c>
      <c r="AC2631" s="200">
        <v>0</v>
      </c>
      <c r="AD2631" s="200" t="s">
        <v>8250</v>
      </c>
      <c r="AE2631" s="212">
        <v>240000</v>
      </c>
      <c r="AF2631" s="212">
        <v>340000</v>
      </c>
    </row>
    <row r="2632" spans="1:32" hidden="1" x14ac:dyDescent="0.25">
      <c r="A2632" s="209">
        <v>124782</v>
      </c>
      <c r="B2632" s="210">
        <v>2</v>
      </c>
      <c r="C2632" s="196" t="s">
        <v>85</v>
      </c>
      <c r="D2632" s="201">
        <v>42579</v>
      </c>
      <c r="E2632" s="196" t="s">
        <v>143</v>
      </c>
      <c r="F2632" s="201">
        <v>44609</v>
      </c>
      <c r="G2632" s="196" t="s">
        <v>143</v>
      </c>
      <c r="H2632" s="198" t="s">
        <v>392</v>
      </c>
      <c r="I2632" s="196" t="s">
        <v>124</v>
      </c>
      <c r="J2632" s="196" t="s">
        <v>101</v>
      </c>
      <c r="L2632" s="200" t="s">
        <v>101</v>
      </c>
      <c r="M2632" s="198" t="s">
        <v>2204</v>
      </c>
      <c r="N2632" s="198" t="s">
        <v>1783</v>
      </c>
      <c r="O2632" s="196" t="s">
        <v>553</v>
      </c>
      <c r="P2632" s="198" t="s">
        <v>1783</v>
      </c>
      <c r="R2632" s="196" t="s">
        <v>47</v>
      </c>
      <c r="S2632" s="196" t="s">
        <v>45</v>
      </c>
      <c r="T2632" s="211">
        <v>3.13</v>
      </c>
      <c r="U2632" s="201">
        <v>45373</v>
      </c>
      <c r="W2632" s="200" t="s">
        <v>93</v>
      </c>
      <c r="X2632" s="196" t="s">
        <v>103</v>
      </c>
      <c r="AA2632" s="196" t="s">
        <v>13565</v>
      </c>
      <c r="AB2632" s="196" t="s">
        <v>13566</v>
      </c>
      <c r="AC2632" s="200">
        <v>1</v>
      </c>
      <c r="AD2632" s="200" t="s">
        <v>8231</v>
      </c>
      <c r="AE2632" s="212">
        <v>300000</v>
      </c>
      <c r="AF2632" s="212">
        <v>300000</v>
      </c>
    </row>
    <row r="2633" spans="1:32" ht="72" hidden="1" x14ac:dyDescent="0.25">
      <c r="A2633" s="209">
        <v>124783</v>
      </c>
      <c r="B2633" s="210">
        <v>1</v>
      </c>
      <c r="C2633" s="196" t="s">
        <v>85</v>
      </c>
      <c r="D2633" s="201">
        <v>42579</v>
      </c>
      <c r="E2633" s="196" t="s">
        <v>143</v>
      </c>
      <c r="F2633" s="201">
        <v>44322</v>
      </c>
      <c r="G2633" s="196" t="s">
        <v>161</v>
      </c>
      <c r="H2633" s="198" t="s">
        <v>297</v>
      </c>
      <c r="I2633" s="196" t="s">
        <v>292</v>
      </c>
      <c r="J2633" s="196" t="s">
        <v>101</v>
      </c>
      <c r="L2633" s="200" t="s">
        <v>101</v>
      </c>
      <c r="M2633" s="198" t="s">
        <v>3717</v>
      </c>
      <c r="N2633" s="198" t="s">
        <v>3718</v>
      </c>
      <c r="O2633" s="196" t="s">
        <v>553</v>
      </c>
      <c r="P2633" s="198" t="s">
        <v>1897</v>
      </c>
      <c r="R2633" s="196" t="s">
        <v>47</v>
      </c>
      <c r="S2633" s="196" t="s">
        <v>45</v>
      </c>
      <c r="T2633" s="211">
        <v>0.2</v>
      </c>
      <c r="U2633" s="201">
        <v>45996</v>
      </c>
      <c r="W2633" s="200" t="s">
        <v>93</v>
      </c>
      <c r="X2633" s="196" t="s">
        <v>13</v>
      </c>
      <c r="AA2633" s="196" t="s">
        <v>13567</v>
      </c>
      <c r="AB2633" s="196" t="s">
        <v>13568</v>
      </c>
      <c r="AC2633" s="200">
        <v>0</v>
      </c>
      <c r="AD2633" s="200" t="s">
        <v>8231</v>
      </c>
      <c r="AE2633" s="203" t="s">
        <v>505</v>
      </c>
      <c r="AF2633" s="212">
        <v>300000</v>
      </c>
    </row>
    <row r="2634" spans="1:32" ht="72" hidden="1" x14ac:dyDescent="0.25">
      <c r="A2634" s="209">
        <v>124783</v>
      </c>
      <c r="B2634" s="210">
        <v>1</v>
      </c>
      <c r="C2634" s="196" t="s">
        <v>85</v>
      </c>
      <c r="D2634" s="201">
        <v>42579</v>
      </c>
      <c r="E2634" s="196" t="s">
        <v>143</v>
      </c>
      <c r="F2634" s="201">
        <v>44322</v>
      </c>
      <c r="G2634" s="196" t="s">
        <v>161</v>
      </c>
      <c r="H2634" s="198" t="s">
        <v>297</v>
      </c>
      <c r="I2634" s="196" t="s">
        <v>292</v>
      </c>
      <c r="J2634" s="196" t="s">
        <v>101</v>
      </c>
      <c r="L2634" s="200" t="s">
        <v>101</v>
      </c>
      <c r="M2634" s="198" t="s">
        <v>3717</v>
      </c>
      <c r="N2634" s="198" t="s">
        <v>3718</v>
      </c>
      <c r="O2634" s="196" t="s">
        <v>553</v>
      </c>
      <c r="P2634" s="198" t="s">
        <v>1897</v>
      </c>
      <c r="R2634" s="196" t="s">
        <v>47</v>
      </c>
      <c r="S2634" s="196" t="s">
        <v>45</v>
      </c>
      <c r="T2634" s="211">
        <v>0.2</v>
      </c>
      <c r="U2634" s="201">
        <v>45996</v>
      </c>
      <c r="W2634" s="200" t="s">
        <v>93</v>
      </c>
      <c r="X2634" s="196" t="s">
        <v>13</v>
      </c>
      <c r="AA2634" s="196" t="s">
        <v>13569</v>
      </c>
      <c r="AC2634" s="200">
        <v>0</v>
      </c>
      <c r="AD2634" s="200" t="s">
        <v>8250</v>
      </c>
      <c r="AE2634" s="203" t="s">
        <v>505</v>
      </c>
      <c r="AF2634" s="212">
        <v>50000</v>
      </c>
    </row>
    <row r="2635" spans="1:32" ht="72" hidden="1" x14ac:dyDescent="0.25">
      <c r="A2635" s="209">
        <v>124783</v>
      </c>
      <c r="B2635" s="210">
        <v>1</v>
      </c>
      <c r="C2635" s="196" t="s">
        <v>85</v>
      </c>
      <c r="D2635" s="201">
        <v>42579</v>
      </c>
      <c r="E2635" s="196" t="s">
        <v>143</v>
      </c>
      <c r="F2635" s="201">
        <v>44322</v>
      </c>
      <c r="G2635" s="196" t="s">
        <v>161</v>
      </c>
      <c r="H2635" s="198" t="s">
        <v>297</v>
      </c>
      <c r="I2635" s="196" t="s">
        <v>292</v>
      </c>
      <c r="J2635" s="196" t="s">
        <v>101</v>
      </c>
      <c r="L2635" s="200" t="s">
        <v>101</v>
      </c>
      <c r="M2635" s="198" t="s">
        <v>3717</v>
      </c>
      <c r="N2635" s="198" t="s">
        <v>3718</v>
      </c>
      <c r="O2635" s="196" t="s">
        <v>553</v>
      </c>
      <c r="P2635" s="198" t="s">
        <v>1897</v>
      </c>
      <c r="R2635" s="196" t="s">
        <v>47</v>
      </c>
      <c r="S2635" s="196" t="s">
        <v>45</v>
      </c>
      <c r="T2635" s="211">
        <v>0.2</v>
      </c>
      <c r="U2635" s="201">
        <v>45996</v>
      </c>
      <c r="W2635" s="200" t="s">
        <v>93</v>
      </c>
      <c r="X2635" s="196" t="s">
        <v>13</v>
      </c>
      <c r="AA2635" s="196" t="s">
        <v>13570</v>
      </c>
      <c r="AB2635" s="196" t="s">
        <v>13568</v>
      </c>
      <c r="AC2635" s="200">
        <v>1</v>
      </c>
      <c r="AD2635" s="200" t="s">
        <v>8231</v>
      </c>
      <c r="AE2635" s="212">
        <v>900000</v>
      </c>
      <c r="AF2635" s="212">
        <v>900000</v>
      </c>
    </row>
    <row r="2636" spans="1:32" ht="36" hidden="1" x14ac:dyDescent="0.25">
      <c r="A2636" s="209">
        <v>124784</v>
      </c>
      <c r="B2636" s="210">
        <v>1</v>
      </c>
      <c r="C2636" s="196" t="s">
        <v>85</v>
      </c>
      <c r="D2636" s="201">
        <v>42579</v>
      </c>
      <c r="E2636" s="196" t="s">
        <v>143</v>
      </c>
      <c r="F2636" s="201">
        <v>44692</v>
      </c>
      <c r="G2636" s="196" t="s">
        <v>222</v>
      </c>
      <c r="H2636" s="198" t="s">
        <v>13571</v>
      </c>
      <c r="I2636" s="196" t="s">
        <v>690</v>
      </c>
      <c r="J2636" s="196" t="s">
        <v>101</v>
      </c>
      <c r="L2636" s="200" t="s">
        <v>101</v>
      </c>
      <c r="M2636" s="198" t="s">
        <v>13572</v>
      </c>
      <c r="N2636" s="198" t="s">
        <v>13573</v>
      </c>
      <c r="O2636" s="196" t="s">
        <v>553</v>
      </c>
      <c r="P2636" s="198" t="s">
        <v>1835</v>
      </c>
      <c r="R2636" s="196" t="s">
        <v>47</v>
      </c>
      <c r="S2636" s="196" t="s">
        <v>45</v>
      </c>
      <c r="T2636" s="211">
        <v>10.3</v>
      </c>
      <c r="W2636" s="200" t="s">
        <v>93</v>
      </c>
      <c r="X2636" s="196" t="s">
        <v>13</v>
      </c>
      <c r="AA2636" s="196" t="s">
        <v>13574</v>
      </c>
      <c r="AB2636" s="196" t="s">
        <v>13575</v>
      </c>
      <c r="AC2636" s="200">
        <v>0</v>
      </c>
      <c r="AD2636" s="200" t="s">
        <v>8231</v>
      </c>
      <c r="AE2636" s="203" t="s">
        <v>505</v>
      </c>
      <c r="AF2636" s="212">
        <v>1500000</v>
      </c>
    </row>
    <row r="2637" spans="1:32" ht="36" hidden="1" x14ac:dyDescent="0.25">
      <c r="A2637" s="209">
        <v>124784</v>
      </c>
      <c r="B2637" s="210">
        <v>1</v>
      </c>
      <c r="C2637" s="196" t="s">
        <v>85</v>
      </c>
      <c r="D2637" s="201">
        <v>42579</v>
      </c>
      <c r="E2637" s="196" t="s">
        <v>143</v>
      </c>
      <c r="F2637" s="201">
        <v>44692</v>
      </c>
      <c r="G2637" s="196" t="s">
        <v>222</v>
      </c>
      <c r="H2637" s="198" t="s">
        <v>13571</v>
      </c>
      <c r="I2637" s="196" t="s">
        <v>690</v>
      </c>
      <c r="J2637" s="196" t="s">
        <v>101</v>
      </c>
      <c r="L2637" s="200" t="s">
        <v>101</v>
      </c>
      <c r="M2637" s="198" t="s">
        <v>13572</v>
      </c>
      <c r="N2637" s="198" t="s">
        <v>13573</v>
      </c>
      <c r="O2637" s="196" t="s">
        <v>553</v>
      </c>
      <c r="P2637" s="198" t="s">
        <v>1835</v>
      </c>
      <c r="R2637" s="196" t="s">
        <v>47</v>
      </c>
      <c r="S2637" s="196" t="s">
        <v>45</v>
      </c>
      <c r="T2637" s="211">
        <v>10.3</v>
      </c>
      <c r="W2637" s="200" t="s">
        <v>93</v>
      </c>
      <c r="X2637" s="196" t="s">
        <v>13</v>
      </c>
      <c r="AA2637" s="196" t="s">
        <v>13576</v>
      </c>
      <c r="AC2637" s="200">
        <v>0</v>
      </c>
      <c r="AD2637" s="200" t="s">
        <v>8250</v>
      </c>
      <c r="AE2637" s="203" t="s">
        <v>505</v>
      </c>
      <c r="AF2637" s="212">
        <v>50000</v>
      </c>
    </row>
    <row r="2638" spans="1:32" hidden="1" x14ac:dyDescent="0.25">
      <c r="A2638" s="209">
        <v>124785</v>
      </c>
      <c r="B2638" s="210">
        <v>2</v>
      </c>
      <c r="C2638" s="196" t="s">
        <v>85</v>
      </c>
      <c r="D2638" s="201">
        <v>42579</v>
      </c>
      <c r="E2638" s="196" t="s">
        <v>143</v>
      </c>
      <c r="F2638" s="201">
        <v>44641</v>
      </c>
      <c r="G2638" s="196" t="s">
        <v>189</v>
      </c>
      <c r="H2638" s="198" t="s">
        <v>838</v>
      </c>
      <c r="I2638" s="196" t="s">
        <v>3134</v>
      </c>
      <c r="J2638" s="196" t="s">
        <v>101</v>
      </c>
      <c r="L2638" s="200" t="s">
        <v>101</v>
      </c>
      <c r="M2638" s="198" t="s">
        <v>13577</v>
      </c>
      <c r="N2638" s="198" t="s">
        <v>1783</v>
      </c>
      <c r="O2638" s="196" t="s">
        <v>553</v>
      </c>
      <c r="P2638" s="198" t="s">
        <v>1783</v>
      </c>
      <c r="R2638" s="196" t="s">
        <v>47</v>
      </c>
      <c r="S2638" s="196" t="s">
        <v>45</v>
      </c>
      <c r="T2638" s="211">
        <v>2.4</v>
      </c>
      <c r="U2638" s="201">
        <v>45373</v>
      </c>
      <c r="W2638" s="200" t="s">
        <v>93</v>
      </c>
      <c r="X2638" s="196" t="s">
        <v>103</v>
      </c>
      <c r="AA2638" s="196" t="s">
        <v>13578</v>
      </c>
      <c r="AC2638" s="200">
        <v>0</v>
      </c>
      <c r="AD2638" s="200" t="s">
        <v>8250</v>
      </c>
      <c r="AE2638" s="203" t="s">
        <v>505</v>
      </c>
      <c r="AF2638" s="212">
        <v>100000</v>
      </c>
    </row>
    <row r="2639" spans="1:32" ht="54" hidden="1" x14ac:dyDescent="0.25">
      <c r="A2639" s="209">
        <v>124786</v>
      </c>
      <c r="B2639" s="210">
        <v>3</v>
      </c>
      <c r="C2639" s="196" t="s">
        <v>85</v>
      </c>
      <c r="D2639" s="201">
        <v>42579</v>
      </c>
      <c r="E2639" s="196" t="s">
        <v>143</v>
      </c>
      <c r="F2639" s="201">
        <v>44692</v>
      </c>
      <c r="G2639" s="196" t="s">
        <v>241</v>
      </c>
      <c r="H2639" s="198" t="s">
        <v>4148</v>
      </c>
      <c r="I2639" s="196" t="s">
        <v>680</v>
      </c>
      <c r="J2639" s="196" t="s">
        <v>101</v>
      </c>
      <c r="L2639" s="200" t="s">
        <v>101</v>
      </c>
      <c r="M2639" s="198" t="s">
        <v>4149</v>
      </c>
      <c r="N2639" s="198" t="s">
        <v>4150</v>
      </c>
      <c r="O2639" s="196" t="s">
        <v>553</v>
      </c>
      <c r="P2639" s="198" t="s">
        <v>1783</v>
      </c>
      <c r="R2639" s="196" t="s">
        <v>47</v>
      </c>
      <c r="S2639" s="196" t="s">
        <v>45</v>
      </c>
      <c r="T2639" s="211">
        <v>6.06</v>
      </c>
      <c r="W2639" s="200" t="s">
        <v>93</v>
      </c>
      <c r="X2639" s="196" t="s">
        <v>13</v>
      </c>
      <c r="AA2639" s="196" t="s">
        <v>13579</v>
      </c>
      <c r="AB2639" s="196" t="s">
        <v>13580</v>
      </c>
      <c r="AC2639" s="200">
        <v>0</v>
      </c>
      <c r="AD2639" s="200" t="s">
        <v>8231</v>
      </c>
      <c r="AE2639" s="212">
        <v>4900000</v>
      </c>
      <c r="AF2639" s="212">
        <v>4900000</v>
      </c>
    </row>
    <row r="2640" spans="1:32" ht="54" hidden="1" x14ac:dyDescent="0.25">
      <c r="A2640" s="209">
        <v>124786</v>
      </c>
      <c r="B2640" s="210">
        <v>3</v>
      </c>
      <c r="C2640" s="196" t="s">
        <v>85</v>
      </c>
      <c r="D2640" s="201">
        <v>42579</v>
      </c>
      <c r="E2640" s="196" t="s">
        <v>143</v>
      </c>
      <c r="F2640" s="201">
        <v>44692</v>
      </c>
      <c r="G2640" s="196" t="s">
        <v>241</v>
      </c>
      <c r="H2640" s="198" t="s">
        <v>4148</v>
      </c>
      <c r="I2640" s="196" t="s">
        <v>680</v>
      </c>
      <c r="J2640" s="196" t="s">
        <v>101</v>
      </c>
      <c r="L2640" s="200" t="s">
        <v>101</v>
      </c>
      <c r="M2640" s="198" t="s">
        <v>4149</v>
      </c>
      <c r="N2640" s="198" t="s">
        <v>4150</v>
      </c>
      <c r="O2640" s="196" t="s">
        <v>553</v>
      </c>
      <c r="P2640" s="198" t="s">
        <v>1783</v>
      </c>
      <c r="R2640" s="196" t="s">
        <v>47</v>
      </c>
      <c r="S2640" s="196" t="s">
        <v>45</v>
      </c>
      <c r="T2640" s="211">
        <v>6.06</v>
      </c>
      <c r="W2640" s="200" t="s">
        <v>93</v>
      </c>
      <c r="X2640" s="196" t="s">
        <v>13</v>
      </c>
      <c r="AA2640" s="196" t="s">
        <v>13581</v>
      </c>
      <c r="AC2640" s="200">
        <v>0</v>
      </c>
      <c r="AD2640" s="200" t="s">
        <v>8250</v>
      </c>
      <c r="AE2640" s="212">
        <v>330000</v>
      </c>
      <c r="AF2640" s="212">
        <v>430000</v>
      </c>
    </row>
    <row r="2641" spans="1:33" hidden="1" x14ac:dyDescent="0.25">
      <c r="A2641" s="209">
        <v>124788</v>
      </c>
      <c r="B2641" s="210">
        <v>1</v>
      </c>
      <c r="C2641" s="196" t="s">
        <v>85</v>
      </c>
      <c r="D2641" s="201">
        <v>42579</v>
      </c>
      <c r="E2641" s="196" t="s">
        <v>143</v>
      </c>
      <c r="F2641" s="201">
        <v>44106</v>
      </c>
      <c r="G2641" s="196" t="s">
        <v>152</v>
      </c>
      <c r="H2641" s="198" t="s">
        <v>689</v>
      </c>
      <c r="I2641" s="196" t="s">
        <v>13582</v>
      </c>
      <c r="J2641" s="196" t="s">
        <v>101</v>
      </c>
      <c r="L2641" s="200" t="s">
        <v>101</v>
      </c>
      <c r="M2641" s="198" t="s">
        <v>13583</v>
      </c>
      <c r="N2641" s="198" t="s">
        <v>13584</v>
      </c>
      <c r="O2641" s="196" t="s">
        <v>553</v>
      </c>
      <c r="P2641" s="198" t="s">
        <v>1783</v>
      </c>
      <c r="R2641" s="196" t="s">
        <v>47</v>
      </c>
      <c r="S2641" s="196" t="s">
        <v>45</v>
      </c>
      <c r="T2641" s="211">
        <v>0.4</v>
      </c>
      <c r="U2641" s="201">
        <v>45331</v>
      </c>
      <c r="W2641" s="200" t="s">
        <v>93</v>
      </c>
      <c r="X2641" s="196" t="s">
        <v>103</v>
      </c>
      <c r="AA2641" s="196" t="s">
        <v>13585</v>
      </c>
      <c r="AB2641" s="196" t="s">
        <v>13586</v>
      </c>
      <c r="AC2641" s="200">
        <v>0</v>
      </c>
      <c r="AD2641" s="200" t="s">
        <v>8231</v>
      </c>
      <c r="AE2641" s="203" t="s">
        <v>505</v>
      </c>
      <c r="AF2641" s="212">
        <v>700000</v>
      </c>
    </row>
    <row r="2642" spans="1:33" hidden="1" x14ac:dyDescent="0.25">
      <c r="A2642" s="209">
        <v>124788</v>
      </c>
      <c r="B2642" s="210">
        <v>1</v>
      </c>
      <c r="C2642" s="196" t="s">
        <v>85</v>
      </c>
      <c r="D2642" s="201">
        <v>42579</v>
      </c>
      <c r="E2642" s="196" t="s">
        <v>143</v>
      </c>
      <c r="F2642" s="201">
        <v>44106</v>
      </c>
      <c r="G2642" s="196" t="s">
        <v>152</v>
      </c>
      <c r="H2642" s="198" t="s">
        <v>689</v>
      </c>
      <c r="I2642" s="196" t="s">
        <v>13582</v>
      </c>
      <c r="J2642" s="196" t="s">
        <v>101</v>
      </c>
      <c r="L2642" s="200" t="s">
        <v>101</v>
      </c>
      <c r="M2642" s="198" t="s">
        <v>13583</v>
      </c>
      <c r="N2642" s="198" t="s">
        <v>13584</v>
      </c>
      <c r="O2642" s="196" t="s">
        <v>553</v>
      </c>
      <c r="P2642" s="198" t="s">
        <v>1783</v>
      </c>
      <c r="R2642" s="196" t="s">
        <v>47</v>
      </c>
      <c r="S2642" s="196" t="s">
        <v>45</v>
      </c>
      <c r="T2642" s="211">
        <v>0.4</v>
      </c>
      <c r="U2642" s="201">
        <v>45331</v>
      </c>
      <c r="W2642" s="200" t="s">
        <v>93</v>
      </c>
      <c r="X2642" s="196" t="s">
        <v>103</v>
      </c>
      <c r="AA2642" s="196" t="s">
        <v>13587</v>
      </c>
      <c r="AC2642" s="200">
        <v>0</v>
      </c>
      <c r="AD2642" s="200" t="s">
        <v>8250</v>
      </c>
      <c r="AE2642" s="203" t="s">
        <v>505</v>
      </c>
      <c r="AF2642" s="212">
        <v>50000</v>
      </c>
    </row>
    <row r="2643" spans="1:33" ht="54" hidden="1" x14ac:dyDescent="0.25">
      <c r="A2643" s="209">
        <v>124789</v>
      </c>
      <c r="B2643" s="210">
        <v>1</v>
      </c>
      <c r="C2643" s="196" t="s">
        <v>122</v>
      </c>
      <c r="D2643" s="201">
        <v>42579</v>
      </c>
      <c r="E2643" s="196" t="s">
        <v>143</v>
      </c>
      <c r="F2643" s="201">
        <v>44188.875185185185</v>
      </c>
      <c r="G2643" s="196" t="s">
        <v>108</v>
      </c>
      <c r="H2643" s="198" t="s">
        <v>689</v>
      </c>
      <c r="M2643" s="198" t="s">
        <v>13588</v>
      </c>
      <c r="N2643" s="198" t="s">
        <v>13589</v>
      </c>
      <c r="O2643" s="196" t="s">
        <v>553</v>
      </c>
      <c r="P2643" s="198" t="s">
        <v>92</v>
      </c>
      <c r="R2643" s="196" t="s">
        <v>47</v>
      </c>
      <c r="S2643" s="196" t="s">
        <v>41</v>
      </c>
      <c r="T2643" s="211">
        <v>2.0099999999999998</v>
      </c>
      <c r="U2643" s="201">
        <v>44176</v>
      </c>
      <c r="W2643" s="200" t="s">
        <v>93</v>
      </c>
      <c r="AA2643" s="196" t="s">
        <v>13590</v>
      </c>
      <c r="AC2643" s="200">
        <v>0</v>
      </c>
      <c r="AD2643" s="200" t="s">
        <v>8250</v>
      </c>
      <c r="AE2643" s="203" t="s">
        <v>505</v>
      </c>
      <c r="AF2643" s="212">
        <v>800000</v>
      </c>
      <c r="AG2643" s="198" t="s">
        <v>13591</v>
      </c>
    </row>
    <row r="2644" spans="1:33" ht="54" hidden="1" x14ac:dyDescent="0.25">
      <c r="A2644" s="209">
        <v>124789</v>
      </c>
      <c r="B2644" s="210">
        <v>1</v>
      </c>
      <c r="C2644" s="196" t="s">
        <v>122</v>
      </c>
      <c r="D2644" s="201">
        <v>42579</v>
      </c>
      <c r="E2644" s="196" t="s">
        <v>143</v>
      </c>
      <c r="F2644" s="201">
        <v>44188.875185185185</v>
      </c>
      <c r="G2644" s="196" t="s">
        <v>108</v>
      </c>
      <c r="H2644" s="198" t="s">
        <v>689</v>
      </c>
      <c r="M2644" s="198" t="s">
        <v>13588</v>
      </c>
      <c r="N2644" s="198" t="s">
        <v>13589</v>
      </c>
      <c r="O2644" s="196" t="s">
        <v>553</v>
      </c>
      <c r="P2644" s="198" t="s">
        <v>92</v>
      </c>
      <c r="R2644" s="196" t="s">
        <v>47</v>
      </c>
      <c r="S2644" s="196" t="s">
        <v>41</v>
      </c>
      <c r="T2644" s="211">
        <v>2.0099999999999998</v>
      </c>
      <c r="U2644" s="201">
        <v>44176</v>
      </c>
      <c r="W2644" s="200" t="s">
        <v>93</v>
      </c>
      <c r="AA2644" s="196" t="s">
        <v>13592</v>
      </c>
      <c r="AC2644" s="200">
        <v>3</v>
      </c>
      <c r="AD2644" s="200" t="s">
        <v>8250</v>
      </c>
      <c r="AE2644" s="203" t="s">
        <v>505</v>
      </c>
      <c r="AF2644" s="212">
        <v>31670287</v>
      </c>
      <c r="AG2644" s="198" t="s">
        <v>13591</v>
      </c>
    </row>
    <row r="2645" spans="1:33" hidden="1" x14ac:dyDescent="0.25">
      <c r="A2645" s="209">
        <v>124790</v>
      </c>
      <c r="B2645" s="210">
        <v>1</v>
      </c>
      <c r="C2645" s="196" t="s">
        <v>85</v>
      </c>
      <c r="D2645" s="201">
        <v>42579</v>
      </c>
      <c r="E2645" s="196" t="s">
        <v>143</v>
      </c>
      <c r="F2645" s="201">
        <v>44718</v>
      </c>
      <c r="G2645" s="196" t="s">
        <v>222</v>
      </c>
      <c r="H2645" s="198" t="s">
        <v>347</v>
      </c>
      <c r="I2645" s="196" t="s">
        <v>13593</v>
      </c>
      <c r="K2645" s="196" t="s">
        <v>13594</v>
      </c>
      <c r="L2645" s="200" t="s">
        <v>183</v>
      </c>
      <c r="M2645" s="198" t="s">
        <v>13595</v>
      </c>
      <c r="N2645" s="198" t="s">
        <v>13596</v>
      </c>
      <c r="O2645" s="196" t="s">
        <v>553</v>
      </c>
      <c r="P2645" s="198" t="s">
        <v>1783</v>
      </c>
      <c r="R2645" s="196" t="s">
        <v>47</v>
      </c>
      <c r="S2645" s="196" t="s">
        <v>45</v>
      </c>
      <c r="T2645" s="211">
        <v>1.99</v>
      </c>
      <c r="U2645" s="201">
        <v>45520</v>
      </c>
      <c r="W2645" s="200" t="s">
        <v>93</v>
      </c>
      <c r="X2645" s="196" t="s">
        <v>103</v>
      </c>
      <c r="AA2645" s="196" t="s">
        <v>13597</v>
      </c>
      <c r="AC2645" s="200">
        <v>0</v>
      </c>
      <c r="AD2645" s="200" t="s">
        <v>8250</v>
      </c>
      <c r="AE2645" s="203" t="s">
        <v>505</v>
      </c>
      <c r="AF2645" s="212">
        <v>100000</v>
      </c>
    </row>
    <row r="2646" spans="1:33" ht="36" hidden="1" x14ac:dyDescent="0.25">
      <c r="A2646" s="209">
        <v>124792</v>
      </c>
      <c r="B2646" s="210">
        <v>3</v>
      </c>
      <c r="C2646" s="196" t="s">
        <v>85</v>
      </c>
      <c r="D2646" s="201">
        <v>42579</v>
      </c>
      <c r="E2646" s="196" t="s">
        <v>143</v>
      </c>
      <c r="F2646" s="201">
        <v>44718</v>
      </c>
      <c r="G2646" s="196" t="s">
        <v>222</v>
      </c>
      <c r="H2646" s="198" t="s">
        <v>109</v>
      </c>
      <c r="I2646" s="196" t="s">
        <v>680</v>
      </c>
      <c r="J2646" s="196" t="s">
        <v>101</v>
      </c>
      <c r="L2646" s="200" t="s">
        <v>101</v>
      </c>
      <c r="M2646" s="198" t="s">
        <v>2657</v>
      </c>
      <c r="N2646" s="198" t="s">
        <v>1783</v>
      </c>
      <c r="O2646" s="196" t="s">
        <v>553</v>
      </c>
      <c r="P2646" s="198" t="s">
        <v>1783</v>
      </c>
      <c r="R2646" s="196" t="s">
        <v>47</v>
      </c>
      <c r="S2646" s="196" t="s">
        <v>45</v>
      </c>
      <c r="T2646" s="211">
        <v>4.2699999999999996</v>
      </c>
      <c r="U2646" s="201">
        <v>46108</v>
      </c>
      <c r="W2646" s="200" t="s">
        <v>93</v>
      </c>
      <c r="X2646" s="196" t="s">
        <v>13</v>
      </c>
      <c r="Z2646" s="198" t="s">
        <v>2658</v>
      </c>
      <c r="AA2646" s="196" t="s">
        <v>13598</v>
      </c>
      <c r="AC2646" s="200">
        <v>0</v>
      </c>
      <c r="AD2646" s="200" t="s">
        <v>8250</v>
      </c>
      <c r="AE2646" s="212">
        <v>38000</v>
      </c>
      <c r="AF2646" s="212">
        <v>138000</v>
      </c>
    </row>
    <row r="2647" spans="1:33" hidden="1" x14ac:dyDescent="0.25">
      <c r="A2647" s="209">
        <v>124793</v>
      </c>
      <c r="B2647" s="210">
        <v>1</v>
      </c>
      <c r="C2647" s="196" t="s">
        <v>97</v>
      </c>
      <c r="D2647" s="201">
        <v>42579</v>
      </c>
      <c r="E2647" s="196" t="s">
        <v>98</v>
      </c>
      <c r="F2647" s="201">
        <v>44378.875081018516</v>
      </c>
      <c r="G2647" s="196" t="s">
        <v>108</v>
      </c>
      <c r="H2647" s="198" t="s">
        <v>337</v>
      </c>
      <c r="I2647" s="196" t="s">
        <v>3583</v>
      </c>
      <c r="J2647" s="196" t="s">
        <v>299</v>
      </c>
      <c r="L2647" s="200" t="s">
        <v>300</v>
      </c>
      <c r="M2647" s="198" t="s">
        <v>13599</v>
      </c>
      <c r="O2647" s="196" t="s">
        <v>438</v>
      </c>
      <c r="P2647" s="198" t="s">
        <v>439</v>
      </c>
      <c r="R2647" s="196" t="s">
        <v>39</v>
      </c>
      <c r="S2647" s="196" t="s">
        <v>46</v>
      </c>
      <c r="T2647" s="211">
        <v>0.01</v>
      </c>
      <c r="U2647" s="201">
        <v>44008</v>
      </c>
      <c r="W2647" s="200" t="s">
        <v>93</v>
      </c>
      <c r="X2647" s="196" t="s">
        <v>303</v>
      </c>
      <c r="Z2647" s="198" t="s">
        <v>13600</v>
      </c>
      <c r="AA2647" s="196" t="s">
        <v>13601</v>
      </c>
      <c r="AC2647" s="200">
        <v>3</v>
      </c>
      <c r="AD2647" s="200" t="s">
        <v>8274</v>
      </c>
      <c r="AE2647" s="203" t="s">
        <v>505</v>
      </c>
      <c r="AF2647" s="212">
        <v>1756916</v>
      </c>
      <c r="AG2647" s="198" t="s">
        <v>13602</v>
      </c>
    </row>
    <row r="2648" spans="1:33" ht="72" hidden="1" x14ac:dyDescent="0.25">
      <c r="A2648" s="209">
        <v>124863</v>
      </c>
      <c r="B2648" s="210">
        <v>1</v>
      </c>
      <c r="C2648" s="196" t="s">
        <v>122</v>
      </c>
      <c r="D2648" s="201">
        <v>42580</v>
      </c>
      <c r="E2648" s="196" t="s">
        <v>1503</v>
      </c>
      <c r="F2648" s="201">
        <v>43984</v>
      </c>
      <c r="G2648" s="196" t="s">
        <v>1827</v>
      </c>
      <c r="H2648" s="198" t="s">
        <v>1588</v>
      </c>
      <c r="I2648" s="196" t="s">
        <v>1505</v>
      </c>
      <c r="J2648" s="196" t="s">
        <v>1506</v>
      </c>
      <c r="M2648" s="198" t="s">
        <v>13603</v>
      </c>
      <c r="N2648" s="198" t="s">
        <v>13604</v>
      </c>
      <c r="O2648" s="196" t="s">
        <v>1509</v>
      </c>
      <c r="P2648" s="198" t="s">
        <v>92</v>
      </c>
      <c r="R2648" s="196" t="s">
        <v>47</v>
      </c>
      <c r="S2648" s="196" t="s">
        <v>41</v>
      </c>
      <c r="T2648" s="202" t="s">
        <v>505</v>
      </c>
      <c r="U2648" s="201">
        <v>43917</v>
      </c>
      <c r="W2648" s="200" t="s">
        <v>93</v>
      </c>
      <c r="X2648" s="196" t="s">
        <v>103</v>
      </c>
      <c r="AA2648" s="196" t="s">
        <v>13605</v>
      </c>
      <c r="AC2648" s="200">
        <v>1</v>
      </c>
      <c r="AD2648" s="200" t="s">
        <v>8250</v>
      </c>
      <c r="AE2648" s="203" t="s">
        <v>505</v>
      </c>
      <c r="AF2648" s="212">
        <v>500100</v>
      </c>
      <c r="AG2648" s="198" t="s">
        <v>13606</v>
      </c>
    </row>
    <row r="2649" spans="1:33" ht="72" hidden="1" x14ac:dyDescent="0.25">
      <c r="A2649" s="209">
        <v>124863</v>
      </c>
      <c r="B2649" s="210">
        <v>1</v>
      </c>
      <c r="C2649" s="196" t="s">
        <v>122</v>
      </c>
      <c r="D2649" s="201">
        <v>42580</v>
      </c>
      <c r="E2649" s="196" t="s">
        <v>1503</v>
      </c>
      <c r="F2649" s="201">
        <v>43984</v>
      </c>
      <c r="G2649" s="196" t="s">
        <v>1827</v>
      </c>
      <c r="H2649" s="198" t="s">
        <v>1588</v>
      </c>
      <c r="I2649" s="196" t="s">
        <v>1505</v>
      </c>
      <c r="J2649" s="196" t="s">
        <v>1506</v>
      </c>
      <c r="M2649" s="198" t="s">
        <v>13603</v>
      </c>
      <c r="N2649" s="198" t="s">
        <v>13604</v>
      </c>
      <c r="O2649" s="196" t="s">
        <v>1509</v>
      </c>
      <c r="P2649" s="198" t="s">
        <v>92</v>
      </c>
      <c r="R2649" s="196" t="s">
        <v>47</v>
      </c>
      <c r="S2649" s="196" t="s">
        <v>41</v>
      </c>
      <c r="T2649" s="202" t="s">
        <v>505</v>
      </c>
      <c r="U2649" s="201">
        <v>43917</v>
      </c>
      <c r="W2649" s="200" t="s">
        <v>93</v>
      </c>
      <c r="X2649" s="196" t="s">
        <v>103</v>
      </c>
      <c r="AA2649" s="196" t="s">
        <v>13607</v>
      </c>
      <c r="AC2649" s="200">
        <v>2</v>
      </c>
      <c r="AD2649" s="200" t="s">
        <v>8250</v>
      </c>
      <c r="AE2649" s="203" t="s">
        <v>505</v>
      </c>
      <c r="AF2649" s="212">
        <v>957104</v>
      </c>
      <c r="AG2649" s="198" t="s">
        <v>13606</v>
      </c>
    </row>
    <row r="2650" spans="1:33" ht="72" hidden="1" x14ac:dyDescent="0.25">
      <c r="A2650" s="209">
        <v>124863</v>
      </c>
      <c r="B2650" s="210">
        <v>1</v>
      </c>
      <c r="C2650" s="196" t="s">
        <v>122</v>
      </c>
      <c r="D2650" s="201">
        <v>42580</v>
      </c>
      <c r="E2650" s="196" t="s">
        <v>1503</v>
      </c>
      <c r="F2650" s="201">
        <v>43984</v>
      </c>
      <c r="G2650" s="196" t="s">
        <v>1827</v>
      </c>
      <c r="H2650" s="198" t="s">
        <v>1588</v>
      </c>
      <c r="I2650" s="196" t="s">
        <v>1505</v>
      </c>
      <c r="J2650" s="196" t="s">
        <v>1506</v>
      </c>
      <c r="M2650" s="198" t="s">
        <v>13603</v>
      </c>
      <c r="N2650" s="198" t="s">
        <v>13604</v>
      </c>
      <c r="O2650" s="196" t="s">
        <v>1509</v>
      </c>
      <c r="P2650" s="198" t="s">
        <v>92</v>
      </c>
      <c r="R2650" s="196" t="s">
        <v>47</v>
      </c>
      <c r="S2650" s="196" t="s">
        <v>41</v>
      </c>
      <c r="T2650" s="202" t="s">
        <v>505</v>
      </c>
      <c r="U2650" s="201">
        <v>43917</v>
      </c>
      <c r="W2650" s="200" t="s">
        <v>93</v>
      </c>
      <c r="X2650" s="196" t="s">
        <v>103</v>
      </c>
      <c r="AA2650" s="196" t="s">
        <v>13608</v>
      </c>
      <c r="AC2650" s="200">
        <v>3</v>
      </c>
      <c r="AD2650" s="200" t="s">
        <v>8250</v>
      </c>
      <c r="AE2650" s="203" t="s">
        <v>505</v>
      </c>
      <c r="AF2650" s="212">
        <v>4979468</v>
      </c>
      <c r="AG2650" s="198" t="s">
        <v>13606</v>
      </c>
    </row>
    <row r="2651" spans="1:33" ht="36" hidden="1" x14ac:dyDescent="0.25">
      <c r="A2651" s="209">
        <v>124864</v>
      </c>
      <c r="B2651" s="210">
        <v>2</v>
      </c>
      <c r="C2651" s="196" t="s">
        <v>114</v>
      </c>
      <c r="D2651" s="201">
        <v>42580</v>
      </c>
      <c r="E2651" s="196" t="s">
        <v>1503</v>
      </c>
      <c r="F2651" s="201">
        <v>44650</v>
      </c>
      <c r="G2651" s="196" t="s">
        <v>98</v>
      </c>
      <c r="H2651" s="198" t="s">
        <v>2064</v>
      </c>
      <c r="I2651" s="196" t="s">
        <v>1505</v>
      </c>
      <c r="J2651" s="196" t="s">
        <v>1506</v>
      </c>
      <c r="K2651" s="196" t="s">
        <v>182</v>
      </c>
      <c r="M2651" s="198" t="s">
        <v>5635</v>
      </c>
      <c r="N2651" s="198" t="s">
        <v>5636</v>
      </c>
      <c r="O2651" s="196" t="s">
        <v>1509</v>
      </c>
      <c r="P2651" s="198" t="s">
        <v>92</v>
      </c>
      <c r="R2651" s="196" t="s">
        <v>47</v>
      </c>
      <c r="S2651" s="196" t="s">
        <v>41</v>
      </c>
      <c r="T2651" s="211">
        <v>0.61</v>
      </c>
      <c r="U2651" s="201">
        <v>43686</v>
      </c>
      <c r="W2651" s="200" t="s">
        <v>93</v>
      </c>
      <c r="X2651" s="196" t="s">
        <v>186</v>
      </c>
      <c r="Y2651" s="196" t="s">
        <v>34</v>
      </c>
      <c r="AA2651" s="196" t="s">
        <v>13609</v>
      </c>
      <c r="AC2651" s="200">
        <v>1</v>
      </c>
      <c r="AD2651" s="200" t="s">
        <v>8250</v>
      </c>
      <c r="AE2651" s="212">
        <v>3189.34</v>
      </c>
      <c r="AF2651" s="212">
        <v>229389.34</v>
      </c>
      <c r="AG2651" s="198" t="s">
        <v>13610</v>
      </c>
    </row>
    <row r="2652" spans="1:33" ht="36" hidden="1" x14ac:dyDescent="0.25">
      <c r="A2652" s="209">
        <v>124864</v>
      </c>
      <c r="B2652" s="210">
        <v>2</v>
      </c>
      <c r="C2652" s="196" t="s">
        <v>114</v>
      </c>
      <c r="D2652" s="201">
        <v>42580</v>
      </c>
      <c r="E2652" s="196" t="s">
        <v>1503</v>
      </c>
      <c r="F2652" s="201">
        <v>44650</v>
      </c>
      <c r="G2652" s="196" t="s">
        <v>98</v>
      </c>
      <c r="H2652" s="198" t="s">
        <v>2064</v>
      </c>
      <c r="I2652" s="196" t="s">
        <v>1505</v>
      </c>
      <c r="J2652" s="196" t="s">
        <v>1506</v>
      </c>
      <c r="K2652" s="196" t="s">
        <v>182</v>
      </c>
      <c r="M2652" s="198" t="s">
        <v>5635</v>
      </c>
      <c r="N2652" s="198" t="s">
        <v>5636</v>
      </c>
      <c r="O2652" s="196" t="s">
        <v>1509</v>
      </c>
      <c r="P2652" s="198" t="s">
        <v>92</v>
      </c>
      <c r="R2652" s="196" t="s">
        <v>47</v>
      </c>
      <c r="S2652" s="196" t="s">
        <v>41</v>
      </c>
      <c r="T2652" s="211">
        <v>0.61</v>
      </c>
      <c r="U2652" s="201">
        <v>43686</v>
      </c>
      <c r="W2652" s="200" t="s">
        <v>93</v>
      </c>
      <c r="X2652" s="196" t="s">
        <v>186</v>
      </c>
      <c r="Y2652" s="196" t="s">
        <v>34</v>
      </c>
      <c r="AA2652" s="196" t="s">
        <v>13611</v>
      </c>
      <c r="AC2652" s="200">
        <v>2</v>
      </c>
      <c r="AD2652" s="200" t="s">
        <v>8250</v>
      </c>
      <c r="AE2652" s="212">
        <v>-98464.09</v>
      </c>
      <c r="AF2652" s="212">
        <v>331935.90999999997</v>
      </c>
      <c r="AG2652" s="198" t="s">
        <v>13610</v>
      </c>
    </row>
    <row r="2653" spans="1:33" ht="36" hidden="1" x14ac:dyDescent="0.25">
      <c r="A2653" s="209">
        <v>124864</v>
      </c>
      <c r="B2653" s="210">
        <v>2</v>
      </c>
      <c r="C2653" s="196" t="s">
        <v>114</v>
      </c>
      <c r="D2653" s="201">
        <v>42580</v>
      </c>
      <c r="E2653" s="196" t="s">
        <v>1503</v>
      </c>
      <c r="F2653" s="201">
        <v>44650</v>
      </c>
      <c r="G2653" s="196" t="s">
        <v>98</v>
      </c>
      <c r="H2653" s="198" t="s">
        <v>2064</v>
      </c>
      <c r="I2653" s="196" t="s">
        <v>1505</v>
      </c>
      <c r="J2653" s="196" t="s">
        <v>1506</v>
      </c>
      <c r="K2653" s="196" t="s">
        <v>182</v>
      </c>
      <c r="M2653" s="198" t="s">
        <v>5635</v>
      </c>
      <c r="N2653" s="198" t="s">
        <v>5636</v>
      </c>
      <c r="O2653" s="196" t="s">
        <v>1509</v>
      </c>
      <c r="P2653" s="198" t="s">
        <v>92</v>
      </c>
      <c r="R2653" s="196" t="s">
        <v>47</v>
      </c>
      <c r="S2653" s="196" t="s">
        <v>41</v>
      </c>
      <c r="T2653" s="211">
        <v>0.61</v>
      </c>
      <c r="U2653" s="201">
        <v>43686</v>
      </c>
      <c r="W2653" s="200" t="s">
        <v>93</v>
      </c>
      <c r="X2653" s="196" t="s">
        <v>186</v>
      </c>
      <c r="Y2653" s="196" t="s">
        <v>34</v>
      </c>
      <c r="AA2653" s="196" t="s">
        <v>13612</v>
      </c>
      <c r="AC2653" s="200">
        <v>3</v>
      </c>
      <c r="AD2653" s="200" t="s">
        <v>8250</v>
      </c>
      <c r="AE2653" s="212">
        <v>-1438.06</v>
      </c>
      <c r="AF2653" s="212">
        <v>3520932.94</v>
      </c>
      <c r="AG2653" s="198" t="s">
        <v>13610</v>
      </c>
    </row>
    <row r="2654" spans="1:33" ht="54" hidden="1" x14ac:dyDescent="0.25">
      <c r="A2654" s="209">
        <v>124865</v>
      </c>
      <c r="B2654" s="210">
        <v>3</v>
      </c>
      <c r="C2654" s="196" t="s">
        <v>114</v>
      </c>
      <c r="D2654" s="201">
        <v>42580</v>
      </c>
      <c r="E2654" s="196" t="s">
        <v>1503</v>
      </c>
      <c r="F2654" s="201">
        <v>44551</v>
      </c>
      <c r="G2654" s="196" t="s">
        <v>98</v>
      </c>
      <c r="H2654" s="198" t="s">
        <v>1272</v>
      </c>
      <c r="I2654" s="196" t="s">
        <v>1505</v>
      </c>
      <c r="J2654" s="196" t="s">
        <v>1506</v>
      </c>
      <c r="M2654" s="198" t="s">
        <v>13613</v>
      </c>
      <c r="N2654" s="198" t="s">
        <v>13614</v>
      </c>
      <c r="O2654" s="196" t="s">
        <v>1509</v>
      </c>
      <c r="P2654" s="198" t="s">
        <v>3419</v>
      </c>
      <c r="R2654" s="196" t="s">
        <v>47</v>
      </c>
      <c r="S2654" s="196" t="s">
        <v>45</v>
      </c>
      <c r="T2654" s="202" t="s">
        <v>505</v>
      </c>
      <c r="U2654" s="201">
        <v>43966</v>
      </c>
      <c r="W2654" s="200" t="s">
        <v>93</v>
      </c>
      <c r="X2654" s="196" t="s">
        <v>186</v>
      </c>
      <c r="AA2654" s="196" t="s">
        <v>13615</v>
      </c>
      <c r="AC2654" s="200">
        <v>1</v>
      </c>
      <c r="AD2654" s="200" t="s">
        <v>8250</v>
      </c>
      <c r="AE2654" s="212">
        <v>2911.2</v>
      </c>
      <c r="AF2654" s="212">
        <v>93511.2</v>
      </c>
      <c r="AG2654" s="198" t="s">
        <v>13616</v>
      </c>
    </row>
    <row r="2655" spans="1:33" ht="54" hidden="1" x14ac:dyDescent="0.25">
      <c r="A2655" s="209">
        <v>124865</v>
      </c>
      <c r="B2655" s="210">
        <v>3</v>
      </c>
      <c r="C2655" s="196" t="s">
        <v>114</v>
      </c>
      <c r="D2655" s="201">
        <v>42580</v>
      </c>
      <c r="E2655" s="196" t="s">
        <v>1503</v>
      </c>
      <c r="F2655" s="201">
        <v>44551</v>
      </c>
      <c r="G2655" s="196" t="s">
        <v>98</v>
      </c>
      <c r="H2655" s="198" t="s">
        <v>1272</v>
      </c>
      <c r="I2655" s="196" t="s">
        <v>1505</v>
      </c>
      <c r="J2655" s="196" t="s">
        <v>1506</v>
      </c>
      <c r="M2655" s="198" t="s">
        <v>13613</v>
      </c>
      <c r="N2655" s="198" t="s">
        <v>13614</v>
      </c>
      <c r="O2655" s="196" t="s">
        <v>1509</v>
      </c>
      <c r="P2655" s="198" t="s">
        <v>3419</v>
      </c>
      <c r="R2655" s="196" t="s">
        <v>47</v>
      </c>
      <c r="S2655" s="196" t="s">
        <v>45</v>
      </c>
      <c r="T2655" s="202" t="s">
        <v>505</v>
      </c>
      <c r="U2655" s="201">
        <v>43966</v>
      </c>
      <c r="W2655" s="200" t="s">
        <v>93</v>
      </c>
      <c r="X2655" s="196" t="s">
        <v>186</v>
      </c>
      <c r="AA2655" s="196" t="s">
        <v>13617</v>
      </c>
      <c r="AC2655" s="200">
        <v>2</v>
      </c>
      <c r="AD2655" s="200" t="s">
        <v>8250</v>
      </c>
      <c r="AE2655" s="212">
        <v>-22694.77</v>
      </c>
      <c r="AF2655" s="212">
        <v>12282.23</v>
      </c>
      <c r="AG2655" s="198" t="s">
        <v>13616</v>
      </c>
    </row>
    <row r="2656" spans="1:33" ht="54" hidden="1" x14ac:dyDescent="0.25">
      <c r="A2656" s="209">
        <v>124865</v>
      </c>
      <c r="B2656" s="210">
        <v>3</v>
      </c>
      <c r="C2656" s="196" t="s">
        <v>114</v>
      </c>
      <c r="D2656" s="201">
        <v>42580</v>
      </c>
      <c r="E2656" s="196" t="s">
        <v>1503</v>
      </c>
      <c r="F2656" s="201">
        <v>44551</v>
      </c>
      <c r="G2656" s="196" t="s">
        <v>98</v>
      </c>
      <c r="H2656" s="198" t="s">
        <v>1272</v>
      </c>
      <c r="I2656" s="196" t="s">
        <v>1505</v>
      </c>
      <c r="J2656" s="196" t="s">
        <v>1506</v>
      </c>
      <c r="M2656" s="198" t="s">
        <v>13613</v>
      </c>
      <c r="N2656" s="198" t="s">
        <v>13614</v>
      </c>
      <c r="O2656" s="196" t="s">
        <v>1509</v>
      </c>
      <c r="P2656" s="198" t="s">
        <v>3419</v>
      </c>
      <c r="R2656" s="196" t="s">
        <v>47</v>
      </c>
      <c r="S2656" s="196" t="s">
        <v>45</v>
      </c>
      <c r="T2656" s="202" t="s">
        <v>505</v>
      </c>
      <c r="U2656" s="201">
        <v>43966</v>
      </c>
      <c r="W2656" s="200" t="s">
        <v>93</v>
      </c>
      <c r="X2656" s="196" t="s">
        <v>186</v>
      </c>
      <c r="AA2656" s="196" t="s">
        <v>13618</v>
      </c>
      <c r="AC2656" s="200">
        <v>3</v>
      </c>
      <c r="AD2656" s="200" t="s">
        <v>8250</v>
      </c>
      <c r="AE2656" s="212">
        <v>17688.48</v>
      </c>
      <c r="AF2656" s="212">
        <v>398664.02</v>
      </c>
      <c r="AG2656" s="198" t="s">
        <v>13616</v>
      </c>
    </row>
    <row r="2657" spans="1:32" hidden="1" x14ac:dyDescent="0.25">
      <c r="A2657" s="209">
        <v>124868</v>
      </c>
      <c r="B2657" s="210">
        <v>3</v>
      </c>
      <c r="C2657" s="196" t="s">
        <v>85</v>
      </c>
      <c r="D2657" s="201">
        <v>42583</v>
      </c>
      <c r="E2657" s="196" t="s">
        <v>143</v>
      </c>
      <c r="F2657" s="201">
        <v>44183</v>
      </c>
      <c r="G2657" s="196" t="s">
        <v>189</v>
      </c>
      <c r="H2657" s="198" t="s">
        <v>109</v>
      </c>
      <c r="I2657" s="196" t="s">
        <v>613</v>
      </c>
      <c r="J2657" s="196" t="s">
        <v>299</v>
      </c>
      <c r="L2657" s="200" t="s">
        <v>300</v>
      </c>
      <c r="M2657" s="198" t="s">
        <v>13619</v>
      </c>
      <c r="N2657" s="198" t="s">
        <v>1897</v>
      </c>
      <c r="O2657" s="196" t="s">
        <v>553</v>
      </c>
      <c r="P2657" s="198" t="s">
        <v>1897</v>
      </c>
      <c r="R2657" s="196" t="s">
        <v>47</v>
      </c>
      <c r="S2657" s="196" t="s">
        <v>45</v>
      </c>
      <c r="T2657" s="211">
        <v>0.02</v>
      </c>
      <c r="U2657" s="201">
        <v>45576</v>
      </c>
      <c r="W2657" s="200" t="s">
        <v>93</v>
      </c>
      <c r="X2657" s="196" t="s">
        <v>303</v>
      </c>
      <c r="AA2657" s="196" t="s">
        <v>13620</v>
      </c>
      <c r="AC2657" s="200">
        <v>0</v>
      </c>
      <c r="AD2657" s="200" t="s">
        <v>8250</v>
      </c>
      <c r="AE2657" s="203" t="s">
        <v>505</v>
      </c>
      <c r="AF2657" s="212">
        <v>100000</v>
      </c>
    </row>
    <row r="2658" spans="1:32" hidden="1" x14ac:dyDescent="0.25">
      <c r="A2658" s="209">
        <v>124869</v>
      </c>
      <c r="B2658" s="210">
        <v>3</v>
      </c>
      <c r="C2658" s="196" t="s">
        <v>85</v>
      </c>
      <c r="D2658" s="201">
        <v>42583</v>
      </c>
      <c r="E2658" s="196" t="s">
        <v>143</v>
      </c>
      <c r="F2658" s="201">
        <v>44459</v>
      </c>
      <c r="G2658" s="196" t="s">
        <v>537</v>
      </c>
      <c r="H2658" s="198" t="s">
        <v>109</v>
      </c>
      <c r="I2658" s="196" t="s">
        <v>1893</v>
      </c>
      <c r="J2658" s="196" t="s">
        <v>101</v>
      </c>
      <c r="L2658" s="200" t="s">
        <v>101</v>
      </c>
      <c r="M2658" s="198" t="s">
        <v>13621</v>
      </c>
      <c r="N2658" s="198" t="s">
        <v>1783</v>
      </c>
      <c r="O2658" s="196" t="s">
        <v>553</v>
      </c>
      <c r="P2658" s="198" t="s">
        <v>1783</v>
      </c>
      <c r="R2658" s="196" t="s">
        <v>47</v>
      </c>
      <c r="S2658" s="196" t="s">
        <v>45</v>
      </c>
      <c r="T2658" s="211">
        <v>4.49</v>
      </c>
      <c r="U2658" s="201">
        <v>45422</v>
      </c>
      <c r="W2658" s="200" t="s">
        <v>93</v>
      </c>
      <c r="X2658" s="196" t="s">
        <v>13</v>
      </c>
      <c r="AA2658" s="196" t="s">
        <v>13622</v>
      </c>
      <c r="AC2658" s="200">
        <v>0</v>
      </c>
      <c r="AE2658" s="203" t="s">
        <v>505</v>
      </c>
      <c r="AF2658" s="212">
        <v>50000</v>
      </c>
    </row>
    <row r="2659" spans="1:32" ht="36" hidden="1" x14ac:dyDescent="0.25">
      <c r="A2659" s="209">
        <v>124870</v>
      </c>
      <c r="B2659" s="210">
        <v>3</v>
      </c>
      <c r="C2659" s="196" t="s">
        <v>85</v>
      </c>
      <c r="D2659" s="201">
        <v>42583</v>
      </c>
      <c r="E2659" s="196" t="s">
        <v>143</v>
      </c>
      <c r="F2659" s="201">
        <v>44183</v>
      </c>
      <c r="G2659" s="196" t="s">
        <v>189</v>
      </c>
      <c r="H2659" s="198" t="s">
        <v>109</v>
      </c>
      <c r="I2659" s="196" t="s">
        <v>3743</v>
      </c>
      <c r="J2659" s="196" t="s">
        <v>101</v>
      </c>
      <c r="L2659" s="200" t="s">
        <v>101</v>
      </c>
      <c r="M2659" s="198" t="s">
        <v>13623</v>
      </c>
      <c r="N2659" s="198" t="s">
        <v>13624</v>
      </c>
      <c r="O2659" s="196" t="s">
        <v>553</v>
      </c>
      <c r="P2659" s="198" t="s">
        <v>1783</v>
      </c>
      <c r="R2659" s="196" t="s">
        <v>47</v>
      </c>
      <c r="S2659" s="196" t="s">
        <v>45</v>
      </c>
      <c r="T2659" s="211">
        <v>3.2</v>
      </c>
      <c r="U2659" s="201">
        <v>45331</v>
      </c>
      <c r="W2659" s="200" t="s">
        <v>93</v>
      </c>
      <c r="X2659" s="196" t="s">
        <v>13</v>
      </c>
      <c r="AA2659" s="196" t="s">
        <v>13625</v>
      </c>
      <c r="AC2659" s="200">
        <v>0</v>
      </c>
      <c r="AD2659" s="200" t="s">
        <v>8250</v>
      </c>
      <c r="AE2659" s="203" t="s">
        <v>505</v>
      </c>
      <c r="AF2659" s="212">
        <v>200000</v>
      </c>
    </row>
    <row r="2660" spans="1:32" hidden="1" x14ac:dyDescent="0.25">
      <c r="A2660" s="209">
        <v>124872</v>
      </c>
      <c r="B2660" s="210">
        <v>3</v>
      </c>
      <c r="C2660" s="196" t="s">
        <v>85</v>
      </c>
      <c r="D2660" s="201">
        <v>42583</v>
      </c>
      <c r="E2660" s="196" t="s">
        <v>143</v>
      </c>
      <c r="F2660" s="201">
        <v>44439</v>
      </c>
      <c r="G2660" s="196" t="s">
        <v>13626</v>
      </c>
      <c r="H2660" s="198" t="s">
        <v>109</v>
      </c>
      <c r="I2660" s="196" t="s">
        <v>2270</v>
      </c>
      <c r="J2660" s="196" t="s">
        <v>101</v>
      </c>
      <c r="L2660" s="200" t="s">
        <v>101</v>
      </c>
      <c r="M2660" s="198" t="s">
        <v>13627</v>
      </c>
      <c r="O2660" s="196" t="s">
        <v>40</v>
      </c>
      <c r="P2660" s="198" t="s">
        <v>166</v>
      </c>
      <c r="R2660" s="196" t="s">
        <v>39</v>
      </c>
      <c r="S2660" s="196" t="s">
        <v>45</v>
      </c>
      <c r="T2660" s="211">
        <v>0.01</v>
      </c>
      <c r="U2660" s="201">
        <v>46407</v>
      </c>
      <c r="W2660" s="200" t="s">
        <v>93</v>
      </c>
      <c r="X2660" s="196" t="s">
        <v>13</v>
      </c>
      <c r="Z2660" s="198" t="s">
        <v>13628</v>
      </c>
      <c r="AA2660" s="196" t="s">
        <v>13629</v>
      </c>
      <c r="AC2660" s="200">
        <v>0</v>
      </c>
      <c r="AD2660" s="200" t="s">
        <v>8250</v>
      </c>
      <c r="AE2660" s="203" t="s">
        <v>505</v>
      </c>
      <c r="AF2660" s="212">
        <v>20000</v>
      </c>
    </row>
    <row r="2661" spans="1:32" hidden="1" x14ac:dyDescent="0.25">
      <c r="A2661" s="209">
        <v>124872</v>
      </c>
      <c r="B2661" s="210">
        <v>3</v>
      </c>
      <c r="C2661" s="196" t="s">
        <v>85</v>
      </c>
      <c r="D2661" s="201">
        <v>42583</v>
      </c>
      <c r="E2661" s="196" t="s">
        <v>143</v>
      </c>
      <c r="F2661" s="201">
        <v>44439</v>
      </c>
      <c r="G2661" s="196" t="s">
        <v>13626</v>
      </c>
      <c r="H2661" s="198" t="s">
        <v>109</v>
      </c>
      <c r="I2661" s="196" t="s">
        <v>2270</v>
      </c>
      <c r="J2661" s="196" t="s">
        <v>101</v>
      </c>
      <c r="L2661" s="200" t="s">
        <v>101</v>
      </c>
      <c r="M2661" s="198" t="s">
        <v>13627</v>
      </c>
      <c r="O2661" s="196" t="s">
        <v>40</v>
      </c>
      <c r="P2661" s="198" t="s">
        <v>166</v>
      </c>
      <c r="R2661" s="196" t="s">
        <v>39</v>
      </c>
      <c r="S2661" s="196" t="s">
        <v>45</v>
      </c>
      <c r="T2661" s="211">
        <v>0.01</v>
      </c>
      <c r="U2661" s="201">
        <v>46407</v>
      </c>
      <c r="W2661" s="200" t="s">
        <v>93</v>
      </c>
      <c r="X2661" s="196" t="s">
        <v>13</v>
      </c>
      <c r="Z2661" s="198" t="s">
        <v>13628</v>
      </c>
      <c r="AA2661" s="196" t="s">
        <v>13630</v>
      </c>
      <c r="AB2661" s="196" t="s">
        <v>13631</v>
      </c>
      <c r="AC2661" s="200">
        <v>0</v>
      </c>
      <c r="AD2661" s="200" t="s">
        <v>8231</v>
      </c>
      <c r="AE2661" s="203" t="s">
        <v>505</v>
      </c>
      <c r="AF2661" s="212">
        <v>400000</v>
      </c>
    </row>
    <row r="2662" spans="1:32" hidden="1" x14ac:dyDescent="0.25">
      <c r="A2662" s="209">
        <v>124873</v>
      </c>
      <c r="B2662" s="210">
        <v>3</v>
      </c>
      <c r="C2662" s="196" t="s">
        <v>85</v>
      </c>
      <c r="D2662" s="201">
        <v>42583</v>
      </c>
      <c r="E2662" s="196" t="s">
        <v>143</v>
      </c>
      <c r="F2662" s="201">
        <v>44439</v>
      </c>
      <c r="G2662" s="196" t="s">
        <v>13626</v>
      </c>
      <c r="H2662" s="198" t="s">
        <v>109</v>
      </c>
      <c r="I2662" s="196" t="s">
        <v>680</v>
      </c>
      <c r="J2662" s="196" t="s">
        <v>101</v>
      </c>
      <c r="L2662" s="200" t="s">
        <v>101</v>
      </c>
      <c r="M2662" s="198" t="s">
        <v>13632</v>
      </c>
      <c r="O2662" s="196" t="s">
        <v>40</v>
      </c>
      <c r="P2662" s="198" t="s">
        <v>166</v>
      </c>
      <c r="R2662" s="196" t="s">
        <v>39</v>
      </c>
      <c r="S2662" s="196" t="s">
        <v>45</v>
      </c>
      <c r="T2662" s="211">
        <v>0.06</v>
      </c>
      <c r="U2662" s="201">
        <v>45743</v>
      </c>
      <c r="W2662" s="200" t="s">
        <v>93</v>
      </c>
      <c r="X2662" s="196" t="s">
        <v>13</v>
      </c>
      <c r="Z2662" s="198" t="s">
        <v>13633</v>
      </c>
      <c r="AA2662" s="196" t="s">
        <v>13634</v>
      </c>
      <c r="AB2662" s="196" t="s">
        <v>13635</v>
      </c>
      <c r="AC2662" s="200">
        <v>0</v>
      </c>
      <c r="AD2662" s="200" t="s">
        <v>8250</v>
      </c>
      <c r="AE2662" s="203" t="s">
        <v>505</v>
      </c>
      <c r="AF2662" s="212">
        <v>20000</v>
      </c>
    </row>
    <row r="2663" spans="1:32" hidden="1" x14ac:dyDescent="0.25">
      <c r="A2663" s="209">
        <v>124873</v>
      </c>
      <c r="B2663" s="210">
        <v>3</v>
      </c>
      <c r="C2663" s="196" t="s">
        <v>85</v>
      </c>
      <c r="D2663" s="201">
        <v>42583</v>
      </c>
      <c r="E2663" s="196" t="s">
        <v>143</v>
      </c>
      <c r="F2663" s="201">
        <v>44439</v>
      </c>
      <c r="G2663" s="196" t="s">
        <v>13626</v>
      </c>
      <c r="H2663" s="198" t="s">
        <v>109</v>
      </c>
      <c r="I2663" s="196" t="s">
        <v>680</v>
      </c>
      <c r="J2663" s="196" t="s">
        <v>101</v>
      </c>
      <c r="L2663" s="200" t="s">
        <v>101</v>
      </c>
      <c r="M2663" s="198" t="s">
        <v>13632</v>
      </c>
      <c r="O2663" s="196" t="s">
        <v>40</v>
      </c>
      <c r="P2663" s="198" t="s">
        <v>166</v>
      </c>
      <c r="R2663" s="196" t="s">
        <v>39</v>
      </c>
      <c r="S2663" s="196" t="s">
        <v>45</v>
      </c>
      <c r="T2663" s="211">
        <v>0.06</v>
      </c>
      <c r="U2663" s="201">
        <v>45743</v>
      </c>
      <c r="W2663" s="200" t="s">
        <v>93</v>
      </c>
      <c r="X2663" s="196" t="s">
        <v>13</v>
      </c>
      <c r="Z2663" s="198" t="s">
        <v>13633</v>
      </c>
      <c r="AA2663" s="196" t="s">
        <v>13636</v>
      </c>
      <c r="AB2663" s="196" t="s">
        <v>13635</v>
      </c>
      <c r="AC2663" s="200">
        <v>0</v>
      </c>
      <c r="AD2663" s="200" t="s">
        <v>8231</v>
      </c>
      <c r="AE2663" s="203" t="s">
        <v>505</v>
      </c>
      <c r="AF2663" s="212">
        <v>327110</v>
      </c>
    </row>
    <row r="2664" spans="1:32" hidden="1" x14ac:dyDescent="0.25">
      <c r="A2664" s="209">
        <v>124875</v>
      </c>
      <c r="B2664" s="210">
        <v>3</v>
      </c>
      <c r="C2664" s="196" t="s">
        <v>85</v>
      </c>
      <c r="D2664" s="201">
        <v>42583</v>
      </c>
      <c r="E2664" s="196" t="s">
        <v>143</v>
      </c>
      <c r="F2664" s="201">
        <v>44363</v>
      </c>
      <c r="G2664" s="196" t="s">
        <v>170</v>
      </c>
      <c r="H2664" s="198" t="s">
        <v>109</v>
      </c>
      <c r="I2664" s="196" t="s">
        <v>680</v>
      </c>
      <c r="J2664" s="196" t="s">
        <v>101</v>
      </c>
      <c r="L2664" s="200" t="s">
        <v>101</v>
      </c>
      <c r="M2664" s="198" t="s">
        <v>13637</v>
      </c>
      <c r="N2664" s="198" t="s">
        <v>13638</v>
      </c>
      <c r="O2664" s="196" t="s">
        <v>40</v>
      </c>
      <c r="P2664" s="198" t="s">
        <v>166</v>
      </c>
      <c r="R2664" s="196" t="s">
        <v>39</v>
      </c>
      <c r="S2664" s="196" t="s">
        <v>45</v>
      </c>
      <c r="T2664" s="211">
        <v>2.5000000000000001E-2</v>
      </c>
      <c r="W2664" s="200" t="s">
        <v>93</v>
      </c>
      <c r="X2664" s="196" t="s">
        <v>13</v>
      </c>
      <c r="Z2664" s="198" t="s">
        <v>13639</v>
      </c>
      <c r="AA2664" s="196" t="s">
        <v>13640</v>
      </c>
      <c r="AB2664" s="196" t="s">
        <v>13641</v>
      </c>
      <c r="AC2664" s="200">
        <v>0</v>
      </c>
      <c r="AD2664" s="200" t="s">
        <v>8231</v>
      </c>
      <c r="AE2664" s="203" t="s">
        <v>505</v>
      </c>
      <c r="AF2664" s="212">
        <v>0</v>
      </c>
    </row>
    <row r="2665" spans="1:32" hidden="1" x14ac:dyDescent="0.25">
      <c r="A2665" s="209">
        <v>124877</v>
      </c>
      <c r="B2665" s="210">
        <v>3</v>
      </c>
      <c r="C2665" s="196" t="s">
        <v>85</v>
      </c>
      <c r="D2665" s="201">
        <v>42583</v>
      </c>
      <c r="E2665" s="196" t="s">
        <v>143</v>
      </c>
      <c r="F2665" s="201">
        <v>44518</v>
      </c>
      <c r="G2665" s="196" t="s">
        <v>537</v>
      </c>
      <c r="H2665" s="198" t="s">
        <v>109</v>
      </c>
      <c r="I2665" s="196" t="s">
        <v>320</v>
      </c>
      <c r="J2665" s="196" t="s">
        <v>101</v>
      </c>
      <c r="L2665" s="200" t="s">
        <v>101</v>
      </c>
      <c r="M2665" s="198" t="s">
        <v>712</v>
      </c>
      <c r="O2665" s="196" t="s">
        <v>40</v>
      </c>
      <c r="P2665" s="198" t="s">
        <v>166</v>
      </c>
      <c r="R2665" s="196" t="s">
        <v>39</v>
      </c>
      <c r="S2665" s="196" t="s">
        <v>45</v>
      </c>
      <c r="T2665" s="211">
        <v>0.01</v>
      </c>
      <c r="U2665" s="201">
        <v>45373</v>
      </c>
      <c r="W2665" s="200" t="s">
        <v>93</v>
      </c>
      <c r="X2665" s="196" t="s">
        <v>13</v>
      </c>
      <c r="Z2665" s="198" t="s">
        <v>713</v>
      </c>
      <c r="AA2665" s="196" t="s">
        <v>13642</v>
      </c>
      <c r="AC2665" s="200">
        <v>0</v>
      </c>
      <c r="AD2665" s="200" t="s">
        <v>8250</v>
      </c>
      <c r="AE2665" s="212">
        <v>20000</v>
      </c>
      <c r="AF2665" s="212">
        <v>20000</v>
      </c>
    </row>
    <row r="2666" spans="1:32" hidden="1" x14ac:dyDescent="0.25">
      <c r="A2666" s="209">
        <v>124878</v>
      </c>
      <c r="B2666" s="210">
        <v>3</v>
      </c>
      <c r="C2666" s="196" t="s">
        <v>85</v>
      </c>
      <c r="D2666" s="201">
        <v>42583</v>
      </c>
      <c r="E2666" s="196" t="s">
        <v>143</v>
      </c>
      <c r="F2666" s="201">
        <v>44567</v>
      </c>
      <c r="G2666" s="196" t="s">
        <v>537</v>
      </c>
      <c r="H2666" s="198" t="s">
        <v>109</v>
      </c>
      <c r="I2666" s="196" t="s">
        <v>320</v>
      </c>
      <c r="J2666" s="196" t="s">
        <v>101</v>
      </c>
      <c r="L2666" s="200" t="s">
        <v>101</v>
      </c>
      <c r="M2666" s="198" t="s">
        <v>13643</v>
      </c>
      <c r="O2666" s="196" t="s">
        <v>40</v>
      </c>
      <c r="P2666" s="198" t="s">
        <v>166</v>
      </c>
      <c r="R2666" s="196" t="s">
        <v>39</v>
      </c>
      <c r="S2666" s="196" t="s">
        <v>45</v>
      </c>
      <c r="T2666" s="211">
        <v>0</v>
      </c>
      <c r="U2666" s="201">
        <v>45373</v>
      </c>
      <c r="W2666" s="200" t="s">
        <v>93</v>
      </c>
      <c r="X2666" s="196" t="s">
        <v>13</v>
      </c>
      <c r="Z2666" s="198" t="s">
        <v>13644</v>
      </c>
      <c r="AA2666" s="196" t="s">
        <v>13645</v>
      </c>
      <c r="AC2666" s="200">
        <v>0</v>
      </c>
      <c r="AD2666" s="200" t="s">
        <v>8250</v>
      </c>
      <c r="AE2666" s="203" t="s">
        <v>505</v>
      </c>
      <c r="AF2666" s="212">
        <v>25000</v>
      </c>
    </row>
    <row r="2667" spans="1:32" hidden="1" x14ac:dyDescent="0.25">
      <c r="A2667" s="209">
        <v>124879</v>
      </c>
      <c r="B2667" s="210">
        <v>3</v>
      </c>
      <c r="C2667" s="196" t="s">
        <v>85</v>
      </c>
      <c r="D2667" s="201">
        <v>42583</v>
      </c>
      <c r="E2667" s="196" t="s">
        <v>143</v>
      </c>
      <c r="F2667" s="201">
        <v>44340</v>
      </c>
      <c r="G2667" s="196" t="s">
        <v>6214</v>
      </c>
      <c r="H2667" s="198" t="s">
        <v>109</v>
      </c>
      <c r="I2667" s="196" t="s">
        <v>320</v>
      </c>
      <c r="J2667" s="196" t="s">
        <v>101</v>
      </c>
      <c r="L2667" s="200" t="s">
        <v>101</v>
      </c>
      <c r="M2667" s="198" t="s">
        <v>13646</v>
      </c>
      <c r="O2667" s="196" t="s">
        <v>40</v>
      </c>
      <c r="P2667" s="198" t="s">
        <v>166</v>
      </c>
      <c r="R2667" s="196" t="s">
        <v>39</v>
      </c>
      <c r="S2667" s="196" t="s">
        <v>45</v>
      </c>
      <c r="T2667" s="211">
        <v>1.4999999999999999E-2</v>
      </c>
      <c r="U2667" s="201">
        <v>45761</v>
      </c>
      <c r="W2667" s="200" t="s">
        <v>93</v>
      </c>
      <c r="X2667" s="196" t="s">
        <v>13</v>
      </c>
      <c r="Z2667" s="198" t="s">
        <v>13647</v>
      </c>
      <c r="AA2667" s="196" t="s">
        <v>13648</v>
      </c>
      <c r="AB2667" s="196" t="s">
        <v>13649</v>
      </c>
      <c r="AC2667" s="200">
        <v>0</v>
      </c>
      <c r="AD2667" s="200" t="s">
        <v>8231</v>
      </c>
      <c r="AE2667" s="203" t="s">
        <v>505</v>
      </c>
      <c r="AF2667" s="212">
        <v>50000</v>
      </c>
    </row>
    <row r="2668" spans="1:32" hidden="1" x14ac:dyDescent="0.25">
      <c r="A2668" s="209">
        <v>124880</v>
      </c>
      <c r="B2668" s="210">
        <v>3</v>
      </c>
      <c r="C2668" s="196" t="s">
        <v>85</v>
      </c>
      <c r="D2668" s="201">
        <v>42583</v>
      </c>
      <c r="E2668" s="196" t="s">
        <v>143</v>
      </c>
      <c r="F2668" s="201">
        <v>43944</v>
      </c>
      <c r="G2668" s="196" t="s">
        <v>714</v>
      </c>
      <c r="H2668" s="198" t="s">
        <v>109</v>
      </c>
      <c r="I2668" s="196" t="s">
        <v>320</v>
      </c>
      <c r="J2668" s="196" t="s">
        <v>101</v>
      </c>
      <c r="L2668" s="200" t="s">
        <v>101</v>
      </c>
      <c r="M2668" s="198" t="s">
        <v>715</v>
      </c>
      <c r="O2668" s="196" t="s">
        <v>40</v>
      </c>
      <c r="P2668" s="198" t="s">
        <v>166</v>
      </c>
      <c r="R2668" s="196" t="s">
        <v>39</v>
      </c>
      <c r="S2668" s="196" t="s">
        <v>45</v>
      </c>
      <c r="T2668" s="211">
        <v>0.02</v>
      </c>
      <c r="U2668" s="201">
        <v>45331</v>
      </c>
      <c r="W2668" s="200" t="s">
        <v>93</v>
      </c>
      <c r="X2668" s="196" t="s">
        <v>13</v>
      </c>
      <c r="Z2668" s="198" t="s">
        <v>716</v>
      </c>
      <c r="AA2668" s="196" t="s">
        <v>13650</v>
      </c>
      <c r="AB2668" s="196" t="s">
        <v>13651</v>
      </c>
      <c r="AC2668" s="200">
        <v>0</v>
      </c>
      <c r="AD2668" s="200" t="s">
        <v>8231</v>
      </c>
      <c r="AE2668" s="212">
        <v>68845.84</v>
      </c>
      <c r="AF2668" s="212">
        <v>118845.84</v>
      </c>
    </row>
    <row r="2669" spans="1:32" hidden="1" x14ac:dyDescent="0.25">
      <c r="A2669" s="209">
        <v>124881</v>
      </c>
      <c r="B2669" s="210">
        <v>3</v>
      </c>
      <c r="C2669" s="196" t="s">
        <v>85</v>
      </c>
      <c r="D2669" s="201">
        <v>42583</v>
      </c>
      <c r="E2669" s="196" t="s">
        <v>143</v>
      </c>
      <c r="F2669" s="201">
        <v>44340</v>
      </c>
      <c r="G2669" s="196" t="s">
        <v>6214</v>
      </c>
      <c r="H2669" s="198" t="s">
        <v>109</v>
      </c>
      <c r="I2669" s="196" t="s">
        <v>320</v>
      </c>
      <c r="J2669" s="196" t="s">
        <v>101</v>
      </c>
      <c r="L2669" s="200" t="s">
        <v>101</v>
      </c>
      <c r="M2669" s="198" t="s">
        <v>13652</v>
      </c>
      <c r="O2669" s="196" t="s">
        <v>40</v>
      </c>
      <c r="P2669" s="198" t="s">
        <v>166</v>
      </c>
      <c r="R2669" s="196" t="s">
        <v>39</v>
      </c>
      <c r="S2669" s="196" t="s">
        <v>45</v>
      </c>
      <c r="T2669" s="211">
        <v>0.04</v>
      </c>
      <c r="U2669" s="201">
        <v>45268</v>
      </c>
      <c r="W2669" s="200" t="s">
        <v>93</v>
      </c>
      <c r="X2669" s="196" t="s">
        <v>13</v>
      </c>
      <c r="Z2669" s="198" t="s">
        <v>13653</v>
      </c>
      <c r="AA2669" s="196" t="s">
        <v>13654</v>
      </c>
      <c r="AB2669" s="196" t="s">
        <v>13655</v>
      </c>
      <c r="AC2669" s="200">
        <v>0</v>
      </c>
      <c r="AD2669" s="200" t="s">
        <v>8231</v>
      </c>
      <c r="AE2669" s="203" t="s">
        <v>505</v>
      </c>
      <c r="AF2669" s="212">
        <v>50000</v>
      </c>
    </row>
    <row r="2670" spans="1:32" hidden="1" x14ac:dyDescent="0.25">
      <c r="A2670" s="209">
        <v>124881</v>
      </c>
      <c r="B2670" s="210">
        <v>3</v>
      </c>
      <c r="C2670" s="196" t="s">
        <v>85</v>
      </c>
      <c r="D2670" s="201">
        <v>42583</v>
      </c>
      <c r="E2670" s="196" t="s">
        <v>143</v>
      </c>
      <c r="F2670" s="201">
        <v>44340</v>
      </c>
      <c r="G2670" s="196" t="s">
        <v>6214</v>
      </c>
      <c r="H2670" s="198" t="s">
        <v>109</v>
      </c>
      <c r="I2670" s="196" t="s">
        <v>320</v>
      </c>
      <c r="J2670" s="196" t="s">
        <v>101</v>
      </c>
      <c r="L2670" s="200" t="s">
        <v>101</v>
      </c>
      <c r="M2670" s="198" t="s">
        <v>13652</v>
      </c>
      <c r="O2670" s="196" t="s">
        <v>40</v>
      </c>
      <c r="P2670" s="198" t="s">
        <v>166</v>
      </c>
      <c r="R2670" s="196" t="s">
        <v>39</v>
      </c>
      <c r="S2670" s="196" t="s">
        <v>45</v>
      </c>
      <c r="T2670" s="211">
        <v>0.04</v>
      </c>
      <c r="U2670" s="201">
        <v>45268</v>
      </c>
      <c r="W2670" s="200" t="s">
        <v>93</v>
      </c>
      <c r="X2670" s="196" t="s">
        <v>13</v>
      </c>
      <c r="Z2670" s="198" t="s">
        <v>13653</v>
      </c>
      <c r="AA2670" s="196" t="s">
        <v>13656</v>
      </c>
      <c r="AB2670" s="196" t="s">
        <v>13655</v>
      </c>
      <c r="AC2670" s="200">
        <v>1</v>
      </c>
      <c r="AD2670" s="200" t="s">
        <v>8231</v>
      </c>
      <c r="AE2670" s="203" t="s">
        <v>505</v>
      </c>
      <c r="AF2670" s="212">
        <v>50000</v>
      </c>
    </row>
    <row r="2671" spans="1:32" hidden="1" x14ac:dyDescent="0.25">
      <c r="A2671" s="209">
        <v>124884</v>
      </c>
      <c r="B2671" s="210">
        <v>3</v>
      </c>
      <c r="C2671" s="196" t="s">
        <v>85</v>
      </c>
      <c r="D2671" s="201">
        <v>42583</v>
      </c>
      <c r="E2671" s="196" t="s">
        <v>143</v>
      </c>
      <c r="F2671" s="201">
        <v>44130</v>
      </c>
      <c r="G2671" s="196" t="s">
        <v>152</v>
      </c>
      <c r="H2671" s="198" t="s">
        <v>785</v>
      </c>
      <c r="I2671" s="196" t="s">
        <v>477</v>
      </c>
      <c r="J2671" s="196" t="s">
        <v>299</v>
      </c>
      <c r="L2671" s="200" t="s">
        <v>300</v>
      </c>
      <c r="M2671" s="198" t="s">
        <v>13657</v>
      </c>
      <c r="N2671" s="198" t="s">
        <v>2919</v>
      </c>
      <c r="O2671" s="196" t="s">
        <v>553</v>
      </c>
      <c r="P2671" s="198" t="s">
        <v>2919</v>
      </c>
      <c r="R2671" s="196" t="s">
        <v>47</v>
      </c>
      <c r="S2671" s="196" t="s">
        <v>41</v>
      </c>
      <c r="T2671" s="211">
        <v>0.02</v>
      </c>
      <c r="U2671" s="201">
        <v>45520</v>
      </c>
      <c r="W2671" s="200" t="s">
        <v>93</v>
      </c>
      <c r="X2671" s="196" t="s">
        <v>303</v>
      </c>
      <c r="AA2671" s="196" t="s">
        <v>13658</v>
      </c>
      <c r="AC2671" s="200">
        <v>0</v>
      </c>
      <c r="AD2671" s="200" t="s">
        <v>183</v>
      </c>
      <c r="AE2671" s="203" t="s">
        <v>505</v>
      </c>
      <c r="AF2671" s="212">
        <v>1000000</v>
      </c>
    </row>
    <row r="2672" spans="1:32" hidden="1" x14ac:dyDescent="0.25">
      <c r="A2672" s="209">
        <v>124887</v>
      </c>
      <c r="B2672" s="210">
        <v>3</v>
      </c>
      <c r="C2672" s="196" t="s">
        <v>85</v>
      </c>
      <c r="D2672" s="201">
        <v>42583</v>
      </c>
      <c r="E2672" s="196" t="s">
        <v>143</v>
      </c>
      <c r="F2672" s="201">
        <v>43838</v>
      </c>
      <c r="G2672" s="196" t="s">
        <v>152</v>
      </c>
      <c r="H2672" s="198" t="s">
        <v>2900</v>
      </c>
      <c r="I2672" s="196" t="s">
        <v>2901</v>
      </c>
      <c r="J2672" s="196" t="s">
        <v>101</v>
      </c>
      <c r="L2672" s="200" t="s">
        <v>101</v>
      </c>
      <c r="M2672" s="198" t="s">
        <v>2902</v>
      </c>
      <c r="N2672" s="198" t="s">
        <v>2194</v>
      </c>
      <c r="O2672" s="196" t="s">
        <v>553</v>
      </c>
      <c r="P2672" s="198" t="s">
        <v>1783</v>
      </c>
      <c r="R2672" s="196" t="s">
        <v>47</v>
      </c>
      <c r="S2672" s="196" t="s">
        <v>45</v>
      </c>
      <c r="T2672" s="211">
        <v>5.4</v>
      </c>
      <c r="U2672" s="201">
        <v>45422</v>
      </c>
      <c r="W2672" s="200" t="s">
        <v>93</v>
      </c>
      <c r="X2672" s="196" t="s">
        <v>103</v>
      </c>
      <c r="AA2672" s="196" t="s">
        <v>13659</v>
      </c>
      <c r="AC2672" s="200">
        <v>0</v>
      </c>
      <c r="AD2672" s="200" t="s">
        <v>8250</v>
      </c>
      <c r="AE2672" s="212">
        <v>46100</v>
      </c>
      <c r="AF2672" s="212">
        <v>146100</v>
      </c>
    </row>
    <row r="2673" spans="1:33" hidden="1" x14ac:dyDescent="0.25">
      <c r="A2673" s="209">
        <v>124892</v>
      </c>
      <c r="B2673" s="210">
        <v>2</v>
      </c>
      <c r="C2673" s="196" t="s">
        <v>114</v>
      </c>
      <c r="D2673" s="201">
        <v>42584</v>
      </c>
      <c r="E2673" s="196" t="s">
        <v>152</v>
      </c>
      <c r="F2673" s="201">
        <v>43698</v>
      </c>
      <c r="G2673" s="196" t="s">
        <v>170</v>
      </c>
      <c r="H2673" s="198" t="s">
        <v>223</v>
      </c>
      <c r="I2673" s="196" t="s">
        <v>466</v>
      </c>
      <c r="J2673" s="196" t="s">
        <v>101</v>
      </c>
      <c r="L2673" s="200" t="s">
        <v>101</v>
      </c>
      <c r="M2673" s="198" t="s">
        <v>13660</v>
      </c>
      <c r="N2673" s="198" t="s">
        <v>13661</v>
      </c>
      <c r="O2673" s="196" t="s">
        <v>157</v>
      </c>
      <c r="P2673" s="198" t="s">
        <v>158</v>
      </c>
      <c r="Q2673" s="198" t="s">
        <v>1793</v>
      </c>
      <c r="R2673" s="196" t="s">
        <v>47</v>
      </c>
      <c r="S2673" s="196" t="s">
        <v>46</v>
      </c>
      <c r="T2673" s="211">
        <v>2.02</v>
      </c>
      <c r="U2673" s="201">
        <v>42909</v>
      </c>
      <c r="V2673" s="196" t="s">
        <v>1805</v>
      </c>
      <c r="W2673" s="200" t="s">
        <v>670</v>
      </c>
      <c r="X2673" s="196" t="s">
        <v>13</v>
      </c>
      <c r="AA2673" s="196" t="s">
        <v>13662</v>
      </c>
      <c r="AB2673" s="196" t="s">
        <v>13663</v>
      </c>
      <c r="AC2673" s="200">
        <v>3</v>
      </c>
      <c r="AD2673" s="200" t="s">
        <v>8231</v>
      </c>
      <c r="AE2673" s="212">
        <v>5193.13</v>
      </c>
      <c r="AF2673" s="212">
        <v>250532.13</v>
      </c>
      <c r="AG2673" s="198" t="s">
        <v>13664</v>
      </c>
    </row>
    <row r="2674" spans="1:33" hidden="1" x14ac:dyDescent="0.25">
      <c r="A2674" s="209">
        <v>124892</v>
      </c>
      <c r="B2674" s="210">
        <v>2</v>
      </c>
      <c r="C2674" s="196" t="s">
        <v>114</v>
      </c>
      <c r="D2674" s="201">
        <v>42584</v>
      </c>
      <c r="E2674" s="196" t="s">
        <v>152</v>
      </c>
      <c r="F2674" s="201">
        <v>43698</v>
      </c>
      <c r="G2674" s="196" t="s">
        <v>170</v>
      </c>
      <c r="H2674" s="198" t="s">
        <v>223</v>
      </c>
      <c r="I2674" s="196" t="s">
        <v>466</v>
      </c>
      <c r="J2674" s="196" t="s">
        <v>101</v>
      </c>
      <c r="L2674" s="200" t="s">
        <v>101</v>
      </c>
      <c r="M2674" s="198" t="s">
        <v>13660</v>
      </c>
      <c r="N2674" s="198" t="s">
        <v>13661</v>
      </c>
      <c r="O2674" s="196" t="s">
        <v>157</v>
      </c>
      <c r="P2674" s="198" t="s">
        <v>158</v>
      </c>
      <c r="Q2674" s="198" t="s">
        <v>1793</v>
      </c>
      <c r="R2674" s="196" t="s">
        <v>47</v>
      </c>
      <c r="S2674" s="196" t="s">
        <v>46</v>
      </c>
      <c r="T2674" s="211">
        <v>2.02</v>
      </c>
      <c r="U2674" s="201">
        <v>42909</v>
      </c>
      <c r="V2674" s="196" t="s">
        <v>1805</v>
      </c>
      <c r="W2674" s="200" t="s">
        <v>670</v>
      </c>
      <c r="X2674" s="196" t="s">
        <v>13</v>
      </c>
      <c r="AA2674" s="196" t="s">
        <v>13665</v>
      </c>
      <c r="AB2674" s="196" t="s">
        <v>13663</v>
      </c>
      <c r="AC2674" s="200">
        <v>8</v>
      </c>
      <c r="AD2674" s="200" t="s">
        <v>8231</v>
      </c>
      <c r="AE2674" s="212">
        <v>-11348.94</v>
      </c>
      <c r="AF2674" s="212">
        <v>1356330.06</v>
      </c>
      <c r="AG2674" s="198" t="s">
        <v>13664</v>
      </c>
    </row>
    <row r="2675" spans="1:33" hidden="1" x14ac:dyDescent="0.25">
      <c r="A2675" s="209">
        <v>124922</v>
      </c>
      <c r="B2675" s="210">
        <v>2</v>
      </c>
      <c r="C2675" s="196" t="s">
        <v>114</v>
      </c>
      <c r="D2675" s="201">
        <v>42584</v>
      </c>
      <c r="E2675" s="196" t="s">
        <v>152</v>
      </c>
      <c r="F2675" s="201">
        <v>44281</v>
      </c>
      <c r="G2675" s="196" t="s">
        <v>170</v>
      </c>
      <c r="H2675" s="198" t="s">
        <v>128</v>
      </c>
      <c r="I2675" s="196" t="s">
        <v>1709</v>
      </c>
      <c r="J2675" s="196" t="s">
        <v>101</v>
      </c>
      <c r="L2675" s="200" t="s">
        <v>101</v>
      </c>
      <c r="M2675" s="198" t="s">
        <v>2678</v>
      </c>
      <c r="N2675" s="198" t="s">
        <v>2679</v>
      </c>
      <c r="O2675" s="196" t="s">
        <v>157</v>
      </c>
      <c r="P2675" s="198" t="s">
        <v>158</v>
      </c>
      <c r="Q2675" s="198" t="s">
        <v>2306</v>
      </c>
      <c r="R2675" s="196" t="s">
        <v>47</v>
      </c>
      <c r="S2675" s="196" t="s">
        <v>43</v>
      </c>
      <c r="T2675" s="211">
        <v>3.73</v>
      </c>
      <c r="U2675" s="201">
        <v>42825</v>
      </c>
      <c r="V2675" s="196" t="s">
        <v>1860</v>
      </c>
      <c r="W2675" s="200" t="s">
        <v>93</v>
      </c>
      <c r="X2675" s="196" t="s">
        <v>103</v>
      </c>
      <c r="Y2675" s="196" t="s">
        <v>32</v>
      </c>
      <c r="AA2675" s="196" t="s">
        <v>13666</v>
      </c>
      <c r="AB2675" s="196" t="s">
        <v>13667</v>
      </c>
      <c r="AC2675" s="200">
        <v>3</v>
      </c>
      <c r="AD2675" s="200" t="s">
        <v>8231</v>
      </c>
      <c r="AE2675" s="212">
        <v>6901.62</v>
      </c>
      <c r="AF2675" s="212">
        <v>102952.62</v>
      </c>
      <c r="AG2675" s="198" t="s">
        <v>2680</v>
      </c>
    </row>
    <row r="2676" spans="1:33" hidden="1" x14ac:dyDescent="0.25">
      <c r="A2676" s="209">
        <v>124922</v>
      </c>
      <c r="B2676" s="210">
        <v>2</v>
      </c>
      <c r="C2676" s="196" t="s">
        <v>114</v>
      </c>
      <c r="D2676" s="201">
        <v>42584</v>
      </c>
      <c r="E2676" s="196" t="s">
        <v>152</v>
      </c>
      <c r="F2676" s="201">
        <v>44281</v>
      </c>
      <c r="G2676" s="196" t="s">
        <v>170</v>
      </c>
      <c r="H2676" s="198" t="s">
        <v>128</v>
      </c>
      <c r="I2676" s="196" t="s">
        <v>1709</v>
      </c>
      <c r="J2676" s="196" t="s">
        <v>101</v>
      </c>
      <c r="L2676" s="200" t="s">
        <v>101</v>
      </c>
      <c r="M2676" s="198" t="s">
        <v>2678</v>
      </c>
      <c r="N2676" s="198" t="s">
        <v>2679</v>
      </c>
      <c r="O2676" s="196" t="s">
        <v>157</v>
      </c>
      <c r="P2676" s="198" t="s">
        <v>158</v>
      </c>
      <c r="Q2676" s="198" t="s">
        <v>2306</v>
      </c>
      <c r="R2676" s="196" t="s">
        <v>47</v>
      </c>
      <c r="S2676" s="196" t="s">
        <v>43</v>
      </c>
      <c r="T2676" s="211">
        <v>3.73</v>
      </c>
      <c r="U2676" s="201">
        <v>42825</v>
      </c>
      <c r="V2676" s="196" t="s">
        <v>1860</v>
      </c>
      <c r="W2676" s="200" t="s">
        <v>93</v>
      </c>
      <c r="X2676" s="196" t="s">
        <v>103</v>
      </c>
      <c r="Y2676" s="196" t="s">
        <v>32</v>
      </c>
      <c r="AA2676" s="196" t="s">
        <v>13668</v>
      </c>
      <c r="AB2676" s="196" t="s">
        <v>13667</v>
      </c>
      <c r="AC2676" s="200">
        <v>8</v>
      </c>
      <c r="AD2676" s="200" t="s">
        <v>8250</v>
      </c>
      <c r="AE2676" s="212">
        <v>47051.95</v>
      </c>
      <c r="AF2676" s="212">
        <v>241925.95</v>
      </c>
      <c r="AG2676" s="198" t="s">
        <v>2680</v>
      </c>
    </row>
    <row r="2677" spans="1:33" ht="36" hidden="1" x14ac:dyDescent="0.25">
      <c r="A2677" s="209">
        <v>124928</v>
      </c>
      <c r="B2677" s="210">
        <v>1</v>
      </c>
      <c r="C2677" s="196" t="s">
        <v>114</v>
      </c>
      <c r="D2677" s="201">
        <v>42584</v>
      </c>
      <c r="E2677" s="196" t="s">
        <v>2180</v>
      </c>
      <c r="F2677" s="201">
        <v>44538</v>
      </c>
      <c r="G2677" s="196" t="s">
        <v>170</v>
      </c>
      <c r="H2677" s="198" t="s">
        <v>718</v>
      </c>
      <c r="I2677" s="196" t="s">
        <v>697</v>
      </c>
      <c r="J2677" s="196" t="s">
        <v>101</v>
      </c>
      <c r="L2677" s="200" t="s">
        <v>101</v>
      </c>
      <c r="M2677" s="198" t="s">
        <v>3551</v>
      </c>
      <c r="N2677" s="198" t="s">
        <v>3552</v>
      </c>
      <c r="O2677" s="196" t="s">
        <v>1836</v>
      </c>
      <c r="P2677" s="198" t="s">
        <v>1835</v>
      </c>
      <c r="R2677" s="196" t="s">
        <v>47</v>
      </c>
      <c r="S2677" s="196" t="s">
        <v>45</v>
      </c>
      <c r="T2677" s="211">
        <v>0.38100000000000001</v>
      </c>
      <c r="U2677" s="201">
        <v>43742</v>
      </c>
      <c r="W2677" s="200" t="s">
        <v>93</v>
      </c>
      <c r="X2677" s="196" t="s">
        <v>13</v>
      </c>
      <c r="AA2677" s="196" t="s">
        <v>13669</v>
      </c>
      <c r="AB2677" s="196" t="s">
        <v>13670</v>
      </c>
      <c r="AC2677" s="200">
        <v>0</v>
      </c>
      <c r="AD2677" s="200" t="s">
        <v>8231</v>
      </c>
      <c r="AE2677" s="212">
        <v>-54.84</v>
      </c>
      <c r="AF2677" s="212">
        <v>42445.16</v>
      </c>
      <c r="AG2677" s="198" t="s">
        <v>3553</v>
      </c>
    </row>
    <row r="2678" spans="1:33" ht="36" hidden="1" x14ac:dyDescent="0.25">
      <c r="A2678" s="209">
        <v>124928</v>
      </c>
      <c r="B2678" s="210">
        <v>1</v>
      </c>
      <c r="C2678" s="196" t="s">
        <v>114</v>
      </c>
      <c r="D2678" s="201">
        <v>42584</v>
      </c>
      <c r="E2678" s="196" t="s">
        <v>2180</v>
      </c>
      <c r="F2678" s="201">
        <v>44538</v>
      </c>
      <c r="G2678" s="196" t="s">
        <v>170</v>
      </c>
      <c r="H2678" s="198" t="s">
        <v>718</v>
      </c>
      <c r="I2678" s="196" t="s">
        <v>697</v>
      </c>
      <c r="J2678" s="196" t="s">
        <v>101</v>
      </c>
      <c r="L2678" s="200" t="s">
        <v>101</v>
      </c>
      <c r="M2678" s="198" t="s">
        <v>3551</v>
      </c>
      <c r="N2678" s="198" t="s">
        <v>3552</v>
      </c>
      <c r="O2678" s="196" t="s">
        <v>1836</v>
      </c>
      <c r="P2678" s="198" t="s">
        <v>1835</v>
      </c>
      <c r="R2678" s="196" t="s">
        <v>47</v>
      </c>
      <c r="S2678" s="196" t="s">
        <v>45</v>
      </c>
      <c r="T2678" s="211">
        <v>0.38100000000000001</v>
      </c>
      <c r="U2678" s="201">
        <v>43742</v>
      </c>
      <c r="W2678" s="200" t="s">
        <v>93</v>
      </c>
      <c r="X2678" s="196" t="s">
        <v>13</v>
      </c>
      <c r="AA2678" s="196" t="s">
        <v>13671</v>
      </c>
      <c r="AB2678" s="196" t="s">
        <v>13670</v>
      </c>
      <c r="AC2678" s="200">
        <v>1</v>
      </c>
      <c r="AD2678" s="200" t="s">
        <v>8231</v>
      </c>
      <c r="AE2678" s="212">
        <v>-38.07</v>
      </c>
      <c r="AF2678" s="212">
        <v>21461.93</v>
      </c>
      <c r="AG2678" s="198" t="s">
        <v>3553</v>
      </c>
    </row>
    <row r="2679" spans="1:33" ht="36" hidden="1" x14ac:dyDescent="0.25">
      <c r="A2679" s="209">
        <v>124928</v>
      </c>
      <c r="B2679" s="210">
        <v>1</v>
      </c>
      <c r="C2679" s="196" t="s">
        <v>114</v>
      </c>
      <c r="D2679" s="201">
        <v>42584</v>
      </c>
      <c r="E2679" s="196" t="s">
        <v>2180</v>
      </c>
      <c r="F2679" s="201">
        <v>44538</v>
      </c>
      <c r="G2679" s="196" t="s">
        <v>170</v>
      </c>
      <c r="H2679" s="198" t="s">
        <v>718</v>
      </c>
      <c r="I2679" s="196" t="s">
        <v>697</v>
      </c>
      <c r="J2679" s="196" t="s">
        <v>101</v>
      </c>
      <c r="L2679" s="200" t="s">
        <v>101</v>
      </c>
      <c r="M2679" s="198" t="s">
        <v>3551</v>
      </c>
      <c r="N2679" s="198" t="s">
        <v>3552</v>
      </c>
      <c r="O2679" s="196" t="s">
        <v>1836</v>
      </c>
      <c r="P2679" s="198" t="s">
        <v>1835</v>
      </c>
      <c r="R2679" s="196" t="s">
        <v>47</v>
      </c>
      <c r="S2679" s="196" t="s">
        <v>45</v>
      </c>
      <c r="T2679" s="211">
        <v>0.38100000000000001</v>
      </c>
      <c r="U2679" s="201">
        <v>43742</v>
      </c>
      <c r="W2679" s="200" t="s">
        <v>93</v>
      </c>
      <c r="X2679" s="196" t="s">
        <v>13</v>
      </c>
      <c r="AA2679" s="196" t="s">
        <v>13672</v>
      </c>
      <c r="AB2679" s="196" t="s">
        <v>13670</v>
      </c>
      <c r="AC2679" s="200">
        <v>3</v>
      </c>
      <c r="AD2679" s="200" t="s">
        <v>8231</v>
      </c>
      <c r="AE2679" s="212">
        <v>27503.1</v>
      </c>
      <c r="AF2679" s="212">
        <v>317503.09999999998</v>
      </c>
      <c r="AG2679" s="198" t="s">
        <v>3553</v>
      </c>
    </row>
    <row r="2680" spans="1:33" ht="72" hidden="1" x14ac:dyDescent="0.25">
      <c r="A2680" s="209">
        <v>124932</v>
      </c>
      <c r="B2680" s="210">
        <v>1</v>
      </c>
      <c r="C2680" s="196" t="s">
        <v>114</v>
      </c>
      <c r="D2680" s="201">
        <v>42584</v>
      </c>
      <c r="E2680" s="196" t="s">
        <v>3907</v>
      </c>
      <c r="F2680" s="201">
        <v>44538</v>
      </c>
      <c r="G2680" s="196" t="s">
        <v>170</v>
      </c>
      <c r="H2680" s="198" t="s">
        <v>337</v>
      </c>
      <c r="I2680" s="196" t="s">
        <v>338</v>
      </c>
      <c r="J2680" s="196" t="s">
        <v>101</v>
      </c>
      <c r="L2680" s="200" t="s">
        <v>101</v>
      </c>
      <c r="M2680" s="198" t="s">
        <v>13673</v>
      </c>
      <c r="N2680" s="198" t="s">
        <v>13674</v>
      </c>
      <c r="O2680" s="196" t="s">
        <v>1836</v>
      </c>
      <c r="P2680" s="198" t="s">
        <v>1902</v>
      </c>
      <c r="R2680" s="196" t="s">
        <v>47</v>
      </c>
      <c r="S2680" s="196" t="s">
        <v>45</v>
      </c>
      <c r="T2680" s="211">
        <v>0.12</v>
      </c>
      <c r="U2680" s="201">
        <v>44057</v>
      </c>
      <c r="W2680" s="200" t="s">
        <v>93</v>
      </c>
      <c r="X2680" s="196" t="s">
        <v>13</v>
      </c>
      <c r="AA2680" s="196" t="s">
        <v>13675</v>
      </c>
      <c r="AB2680" s="196" t="s">
        <v>13676</v>
      </c>
      <c r="AC2680" s="200">
        <v>0</v>
      </c>
      <c r="AD2680" s="200" t="s">
        <v>8231</v>
      </c>
      <c r="AE2680" s="212">
        <v>126.98</v>
      </c>
      <c r="AF2680" s="212">
        <v>104226.98</v>
      </c>
      <c r="AG2680" s="198" t="s">
        <v>13677</v>
      </c>
    </row>
    <row r="2681" spans="1:33" ht="72" hidden="1" x14ac:dyDescent="0.25">
      <c r="A2681" s="209">
        <v>124932</v>
      </c>
      <c r="B2681" s="210">
        <v>1</v>
      </c>
      <c r="C2681" s="196" t="s">
        <v>114</v>
      </c>
      <c r="D2681" s="201">
        <v>42584</v>
      </c>
      <c r="E2681" s="196" t="s">
        <v>3907</v>
      </c>
      <c r="F2681" s="201">
        <v>44538</v>
      </c>
      <c r="G2681" s="196" t="s">
        <v>170</v>
      </c>
      <c r="H2681" s="198" t="s">
        <v>337</v>
      </c>
      <c r="I2681" s="196" t="s">
        <v>338</v>
      </c>
      <c r="J2681" s="196" t="s">
        <v>101</v>
      </c>
      <c r="L2681" s="200" t="s">
        <v>101</v>
      </c>
      <c r="M2681" s="198" t="s">
        <v>13673</v>
      </c>
      <c r="N2681" s="198" t="s">
        <v>13674</v>
      </c>
      <c r="O2681" s="196" t="s">
        <v>1836</v>
      </c>
      <c r="P2681" s="198" t="s">
        <v>1902</v>
      </c>
      <c r="R2681" s="196" t="s">
        <v>47</v>
      </c>
      <c r="S2681" s="196" t="s">
        <v>45</v>
      </c>
      <c r="T2681" s="211">
        <v>0.12</v>
      </c>
      <c r="U2681" s="201">
        <v>44057</v>
      </c>
      <c r="W2681" s="200" t="s">
        <v>93</v>
      </c>
      <c r="X2681" s="196" t="s">
        <v>13</v>
      </c>
      <c r="AA2681" s="196" t="s">
        <v>13678</v>
      </c>
      <c r="AB2681" s="196" t="s">
        <v>13676</v>
      </c>
      <c r="AC2681" s="200">
        <v>1</v>
      </c>
      <c r="AD2681" s="200" t="s">
        <v>8231</v>
      </c>
      <c r="AE2681" s="212">
        <v>-77.17</v>
      </c>
      <c r="AF2681" s="212">
        <v>35122.83</v>
      </c>
      <c r="AG2681" s="198" t="s">
        <v>13677</v>
      </c>
    </row>
    <row r="2682" spans="1:33" ht="72" hidden="1" x14ac:dyDescent="0.25">
      <c r="A2682" s="209">
        <v>124932</v>
      </c>
      <c r="B2682" s="210">
        <v>1</v>
      </c>
      <c r="C2682" s="196" t="s">
        <v>114</v>
      </c>
      <c r="D2682" s="201">
        <v>42584</v>
      </c>
      <c r="E2682" s="196" t="s">
        <v>3907</v>
      </c>
      <c r="F2682" s="201">
        <v>44538</v>
      </c>
      <c r="G2682" s="196" t="s">
        <v>170</v>
      </c>
      <c r="H2682" s="198" t="s">
        <v>337</v>
      </c>
      <c r="I2682" s="196" t="s">
        <v>338</v>
      </c>
      <c r="J2682" s="196" t="s">
        <v>101</v>
      </c>
      <c r="L2682" s="200" t="s">
        <v>101</v>
      </c>
      <c r="M2682" s="198" t="s">
        <v>13673</v>
      </c>
      <c r="N2682" s="198" t="s">
        <v>13674</v>
      </c>
      <c r="O2682" s="196" t="s">
        <v>1836</v>
      </c>
      <c r="P2682" s="198" t="s">
        <v>1902</v>
      </c>
      <c r="R2682" s="196" t="s">
        <v>47</v>
      </c>
      <c r="S2682" s="196" t="s">
        <v>45</v>
      </c>
      <c r="T2682" s="211">
        <v>0.12</v>
      </c>
      <c r="U2682" s="201">
        <v>44057</v>
      </c>
      <c r="W2682" s="200" t="s">
        <v>93</v>
      </c>
      <c r="X2682" s="196" t="s">
        <v>13</v>
      </c>
      <c r="AA2682" s="196" t="s">
        <v>13679</v>
      </c>
      <c r="AB2682" s="196" t="s">
        <v>13676</v>
      </c>
      <c r="AC2682" s="200">
        <v>3</v>
      </c>
      <c r="AD2682" s="200" t="s">
        <v>8231</v>
      </c>
      <c r="AE2682" s="212">
        <v>-152716.01999999999</v>
      </c>
      <c r="AF2682" s="212">
        <v>723383.98</v>
      </c>
      <c r="AG2682" s="198" t="s">
        <v>13677</v>
      </c>
    </row>
    <row r="2683" spans="1:33" hidden="1" x14ac:dyDescent="0.25">
      <c r="A2683" s="209">
        <v>124964</v>
      </c>
      <c r="B2683" s="210">
        <v>1</v>
      </c>
      <c r="C2683" s="196" t="s">
        <v>97</v>
      </c>
      <c r="D2683" s="201">
        <v>42591</v>
      </c>
      <c r="E2683" s="196" t="s">
        <v>98</v>
      </c>
      <c r="F2683" s="201">
        <v>44246</v>
      </c>
      <c r="G2683" s="196" t="s">
        <v>143</v>
      </c>
      <c r="H2683" s="198" t="s">
        <v>722</v>
      </c>
      <c r="I2683" s="196" t="s">
        <v>603</v>
      </c>
      <c r="J2683" s="196" t="s">
        <v>299</v>
      </c>
      <c r="L2683" s="200" t="s">
        <v>300</v>
      </c>
      <c r="M2683" s="198" t="s">
        <v>13680</v>
      </c>
      <c r="O2683" s="196" t="s">
        <v>438</v>
      </c>
      <c r="P2683" s="198" t="s">
        <v>439</v>
      </c>
      <c r="R2683" s="196" t="s">
        <v>39</v>
      </c>
      <c r="S2683" s="196" t="s">
        <v>46</v>
      </c>
      <c r="T2683" s="211">
        <v>0.01</v>
      </c>
      <c r="U2683" s="201">
        <v>43917</v>
      </c>
      <c r="W2683" s="200" t="s">
        <v>93</v>
      </c>
      <c r="X2683" s="196" t="s">
        <v>303</v>
      </c>
      <c r="Z2683" s="198" t="s">
        <v>13681</v>
      </c>
      <c r="AA2683" s="196" t="s">
        <v>13682</v>
      </c>
      <c r="AC2683" s="200">
        <v>3</v>
      </c>
      <c r="AD2683" s="200" t="s">
        <v>8274</v>
      </c>
      <c r="AE2683" s="203" t="s">
        <v>505</v>
      </c>
      <c r="AF2683" s="212">
        <v>713280</v>
      </c>
      <c r="AG2683" s="198" t="s">
        <v>13683</v>
      </c>
    </row>
    <row r="2684" spans="1:33" ht="72" hidden="1" x14ac:dyDescent="0.25">
      <c r="A2684" s="209">
        <v>125009</v>
      </c>
      <c r="B2684" s="210">
        <v>1</v>
      </c>
      <c r="C2684" s="196" t="s">
        <v>85</v>
      </c>
      <c r="D2684" s="201">
        <v>42598</v>
      </c>
      <c r="E2684" s="196" t="s">
        <v>1728</v>
      </c>
      <c r="F2684" s="201">
        <v>44720</v>
      </c>
      <c r="G2684" s="196" t="s">
        <v>1741</v>
      </c>
      <c r="H2684" s="198" t="s">
        <v>1192</v>
      </c>
      <c r="M2684" s="198" t="s">
        <v>13684</v>
      </c>
      <c r="N2684" s="198" t="s">
        <v>13685</v>
      </c>
      <c r="O2684" s="196" t="s">
        <v>91</v>
      </c>
      <c r="P2684" s="198" t="s">
        <v>2226</v>
      </c>
      <c r="R2684" s="196" t="s">
        <v>47</v>
      </c>
      <c r="S2684" s="196" t="s">
        <v>43</v>
      </c>
      <c r="T2684" s="202" t="s">
        <v>505</v>
      </c>
      <c r="W2684" s="200" t="s">
        <v>93</v>
      </c>
      <c r="X2684" s="196" t="s">
        <v>103</v>
      </c>
      <c r="AA2684" s="196" t="s">
        <v>13686</v>
      </c>
      <c r="AB2684" s="196" t="s">
        <v>13687</v>
      </c>
      <c r="AC2684" s="200">
        <v>0</v>
      </c>
      <c r="AD2684" s="200" t="s">
        <v>8231</v>
      </c>
      <c r="AE2684" s="203" t="s">
        <v>505</v>
      </c>
      <c r="AF2684" s="212">
        <v>70000</v>
      </c>
    </row>
    <row r="2685" spans="1:33" ht="72" hidden="1" x14ac:dyDescent="0.25">
      <c r="A2685" s="209">
        <v>125009</v>
      </c>
      <c r="B2685" s="210">
        <v>1</v>
      </c>
      <c r="C2685" s="196" t="s">
        <v>85</v>
      </c>
      <c r="D2685" s="201">
        <v>42598</v>
      </c>
      <c r="E2685" s="196" t="s">
        <v>1728</v>
      </c>
      <c r="F2685" s="201">
        <v>44720</v>
      </c>
      <c r="G2685" s="196" t="s">
        <v>1741</v>
      </c>
      <c r="H2685" s="198" t="s">
        <v>1192</v>
      </c>
      <c r="M2685" s="198" t="s">
        <v>13684</v>
      </c>
      <c r="N2685" s="198" t="s">
        <v>13685</v>
      </c>
      <c r="O2685" s="196" t="s">
        <v>91</v>
      </c>
      <c r="P2685" s="198" t="s">
        <v>2226</v>
      </c>
      <c r="R2685" s="196" t="s">
        <v>47</v>
      </c>
      <c r="S2685" s="196" t="s">
        <v>43</v>
      </c>
      <c r="T2685" s="202" t="s">
        <v>505</v>
      </c>
      <c r="W2685" s="200" t="s">
        <v>93</v>
      </c>
      <c r="X2685" s="196" t="s">
        <v>103</v>
      </c>
      <c r="AA2685" s="196" t="s">
        <v>13688</v>
      </c>
      <c r="AB2685" s="196" t="s">
        <v>13687</v>
      </c>
      <c r="AC2685" s="200">
        <v>1</v>
      </c>
      <c r="AD2685" s="200" t="s">
        <v>8231</v>
      </c>
      <c r="AE2685" s="203" t="s">
        <v>505</v>
      </c>
      <c r="AF2685" s="212">
        <v>47800</v>
      </c>
    </row>
    <row r="2686" spans="1:33" ht="72" hidden="1" x14ac:dyDescent="0.25">
      <c r="A2686" s="209">
        <v>125009</v>
      </c>
      <c r="B2686" s="210">
        <v>1</v>
      </c>
      <c r="C2686" s="196" t="s">
        <v>85</v>
      </c>
      <c r="D2686" s="201">
        <v>42598</v>
      </c>
      <c r="E2686" s="196" t="s">
        <v>1728</v>
      </c>
      <c r="F2686" s="201">
        <v>44720</v>
      </c>
      <c r="G2686" s="196" t="s">
        <v>1741</v>
      </c>
      <c r="H2686" s="198" t="s">
        <v>1192</v>
      </c>
      <c r="M2686" s="198" t="s">
        <v>13684</v>
      </c>
      <c r="N2686" s="198" t="s">
        <v>13685</v>
      </c>
      <c r="O2686" s="196" t="s">
        <v>91</v>
      </c>
      <c r="P2686" s="198" t="s">
        <v>2226</v>
      </c>
      <c r="R2686" s="196" t="s">
        <v>47</v>
      </c>
      <c r="S2686" s="196" t="s">
        <v>43</v>
      </c>
      <c r="T2686" s="202" t="s">
        <v>505</v>
      </c>
      <c r="W2686" s="200" t="s">
        <v>93</v>
      </c>
      <c r="X2686" s="196" t="s">
        <v>103</v>
      </c>
      <c r="AA2686" s="196" t="s">
        <v>13689</v>
      </c>
      <c r="AB2686" s="196" t="s">
        <v>13687</v>
      </c>
      <c r="AC2686" s="200">
        <v>3</v>
      </c>
      <c r="AD2686" s="200" t="s">
        <v>8231</v>
      </c>
      <c r="AE2686" s="203" t="s">
        <v>505</v>
      </c>
      <c r="AF2686" s="212">
        <v>652470</v>
      </c>
    </row>
    <row r="2687" spans="1:33" hidden="1" x14ac:dyDescent="0.25">
      <c r="A2687" s="209">
        <v>125010</v>
      </c>
      <c r="B2687" s="210">
        <v>3</v>
      </c>
      <c r="C2687" s="196" t="s">
        <v>97</v>
      </c>
      <c r="D2687" s="201">
        <v>42598</v>
      </c>
      <c r="E2687" s="196" t="s">
        <v>1503</v>
      </c>
      <c r="F2687" s="201">
        <v>44321.875069444446</v>
      </c>
      <c r="G2687" s="196" t="s">
        <v>108</v>
      </c>
      <c r="H2687" s="198" t="s">
        <v>785</v>
      </c>
      <c r="I2687" s="196" t="s">
        <v>1505</v>
      </c>
      <c r="J2687" s="196" t="s">
        <v>1506</v>
      </c>
      <c r="K2687" s="196" t="s">
        <v>3975</v>
      </c>
      <c r="M2687" s="198" t="s">
        <v>3976</v>
      </c>
      <c r="N2687" s="198" t="s">
        <v>3977</v>
      </c>
      <c r="O2687" s="196" t="s">
        <v>91</v>
      </c>
      <c r="P2687" s="198" t="s">
        <v>92</v>
      </c>
      <c r="R2687" s="196" t="s">
        <v>47</v>
      </c>
      <c r="S2687" s="196" t="s">
        <v>41</v>
      </c>
      <c r="T2687" s="211">
        <v>0.59</v>
      </c>
      <c r="U2687" s="201">
        <v>43812</v>
      </c>
      <c r="W2687" s="200" t="s">
        <v>93</v>
      </c>
      <c r="X2687" s="196" t="s">
        <v>186</v>
      </c>
      <c r="Y2687" s="196" t="s">
        <v>34</v>
      </c>
      <c r="AA2687" s="196" t="s">
        <v>13690</v>
      </c>
      <c r="AC2687" s="200">
        <v>1</v>
      </c>
      <c r="AD2687" s="200" t="s">
        <v>8250</v>
      </c>
      <c r="AE2687" s="212">
        <v>-4179.29</v>
      </c>
      <c r="AF2687" s="212">
        <v>503420.71</v>
      </c>
      <c r="AG2687" s="198" t="s">
        <v>3978</v>
      </c>
    </row>
    <row r="2688" spans="1:33" hidden="1" x14ac:dyDescent="0.25">
      <c r="A2688" s="209">
        <v>125010</v>
      </c>
      <c r="B2688" s="210">
        <v>3</v>
      </c>
      <c r="C2688" s="196" t="s">
        <v>97</v>
      </c>
      <c r="D2688" s="201">
        <v>42598</v>
      </c>
      <c r="E2688" s="196" t="s">
        <v>1503</v>
      </c>
      <c r="F2688" s="201">
        <v>44321.875069444446</v>
      </c>
      <c r="G2688" s="196" t="s">
        <v>108</v>
      </c>
      <c r="H2688" s="198" t="s">
        <v>785</v>
      </c>
      <c r="I2688" s="196" t="s">
        <v>1505</v>
      </c>
      <c r="J2688" s="196" t="s">
        <v>1506</v>
      </c>
      <c r="K2688" s="196" t="s">
        <v>3975</v>
      </c>
      <c r="M2688" s="198" t="s">
        <v>3976</v>
      </c>
      <c r="N2688" s="198" t="s">
        <v>3977</v>
      </c>
      <c r="O2688" s="196" t="s">
        <v>91</v>
      </c>
      <c r="P2688" s="198" t="s">
        <v>92</v>
      </c>
      <c r="R2688" s="196" t="s">
        <v>47</v>
      </c>
      <c r="S2688" s="196" t="s">
        <v>41</v>
      </c>
      <c r="T2688" s="211">
        <v>0.59</v>
      </c>
      <c r="U2688" s="201">
        <v>43812</v>
      </c>
      <c r="W2688" s="200" t="s">
        <v>93</v>
      </c>
      <c r="X2688" s="196" t="s">
        <v>186</v>
      </c>
      <c r="Y2688" s="196" t="s">
        <v>34</v>
      </c>
      <c r="AA2688" s="196" t="s">
        <v>13691</v>
      </c>
      <c r="AC2688" s="200">
        <v>2</v>
      </c>
      <c r="AD2688" s="200" t="s">
        <v>8250</v>
      </c>
      <c r="AE2688" s="203" t="s">
        <v>505</v>
      </c>
      <c r="AF2688" s="212">
        <v>580962.9</v>
      </c>
      <c r="AG2688" s="198" t="s">
        <v>3978</v>
      </c>
    </row>
    <row r="2689" spans="1:33" hidden="1" x14ac:dyDescent="0.25">
      <c r="A2689" s="209">
        <v>125010</v>
      </c>
      <c r="B2689" s="210">
        <v>3</v>
      </c>
      <c r="C2689" s="196" t="s">
        <v>97</v>
      </c>
      <c r="D2689" s="201">
        <v>42598</v>
      </c>
      <c r="E2689" s="196" t="s">
        <v>1503</v>
      </c>
      <c r="F2689" s="201">
        <v>44321.875069444446</v>
      </c>
      <c r="G2689" s="196" t="s">
        <v>108</v>
      </c>
      <c r="H2689" s="198" t="s">
        <v>785</v>
      </c>
      <c r="I2689" s="196" t="s">
        <v>1505</v>
      </c>
      <c r="J2689" s="196" t="s">
        <v>1506</v>
      </c>
      <c r="K2689" s="196" t="s">
        <v>3975</v>
      </c>
      <c r="M2689" s="198" t="s">
        <v>3976</v>
      </c>
      <c r="N2689" s="198" t="s">
        <v>3977</v>
      </c>
      <c r="O2689" s="196" t="s">
        <v>91</v>
      </c>
      <c r="P2689" s="198" t="s">
        <v>92</v>
      </c>
      <c r="R2689" s="196" t="s">
        <v>47</v>
      </c>
      <c r="S2689" s="196" t="s">
        <v>41</v>
      </c>
      <c r="T2689" s="211">
        <v>0.59</v>
      </c>
      <c r="U2689" s="201">
        <v>43812</v>
      </c>
      <c r="W2689" s="200" t="s">
        <v>93</v>
      </c>
      <c r="X2689" s="196" t="s">
        <v>186</v>
      </c>
      <c r="Y2689" s="196" t="s">
        <v>34</v>
      </c>
      <c r="AA2689" s="196" t="s">
        <v>13692</v>
      </c>
      <c r="AC2689" s="200">
        <v>3</v>
      </c>
      <c r="AD2689" s="200" t="s">
        <v>8250</v>
      </c>
      <c r="AE2689" s="212">
        <v>75075.69</v>
      </c>
      <c r="AF2689" s="212">
        <v>1956430.69</v>
      </c>
      <c r="AG2689" s="198" t="s">
        <v>3978</v>
      </c>
    </row>
    <row r="2690" spans="1:33" ht="36" hidden="1" x14ac:dyDescent="0.25">
      <c r="A2690" s="209">
        <v>125028</v>
      </c>
      <c r="B2690" s="210">
        <v>2</v>
      </c>
      <c r="C2690" s="196" t="s">
        <v>85</v>
      </c>
      <c r="D2690" s="201">
        <v>42606</v>
      </c>
      <c r="E2690" s="196" t="s">
        <v>2180</v>
      </c>
      <c r="F2690" s="201">
        <v>44614</v>
      </c>
      <c r="G2690" s="196" t="s">
        <v>426</v>
      </c>
      <c r="H2690" s="198" t="s">
        <v>399</v>
      </c>
      <c r="I2690" s="196" t="s">
        <v>400</v>
      </c>
      <c r="J2690" s="196" t="s">
        <v>101</v>
      </c>
      <c r="L2690" s="200" t="s">
        <v>101</v>
      </c>
      <c r="M2690" s="198" t="s">
        <v>2181</v>
      </c>
      <c r="N2690" s="198" t="s">
        <v>2182</v>
      </c>
      <c r="O2690" s="196" t="s">
        <v>553</v>
      </c>
      <c r="P2690" s="198" t="s">
        <v>1783</v>
      </c>
      <c r="R2690" s="196" t="s">
        <v>47</v>
      </c>
      <c r="S2690" s="196" t="s">
        <v>45</v>
      </c>
      <c r="T2690" s="211">
        <v>1</v>
      </c>
      <c r="U2690" s="201">
        <v>46430</v>
      </c>
      <c r="W2690" s="200" t="s">
        <v>93</v>
      </c>
      <c r="X2690" s="196" t="s">
        <v>103</v>
      </c>
      <c r="AA2690" s="196" t="s">
        <v>13693</v>
      </c>
      <c r="AB2690" s="196" t="s">
        <v>13694</v>
      </c>
      <c r="AC2690" s="200">
        <v>0</v>
      </c>
      <c r="AD2690" s="200" t="s">
        <v>8231</v>
      </c>
      <c r="AE2690" s="212">
        <v>700000</v>
      </c>
      <c r="AF2690" s="212">
        <v>700000</v>
      </c>
    </row>
    <row r="2691" spans="1:33" ht="36" hidden="1" x14ac:dyDescent="0.25">
      <c r="A2691" s="209">
        <v>125028</v>
      </c>
      <c r="B2691" s="210">
        <v>2</v>
      </c>
      <c r="C2691" s="196" t="s">
        <v>85</v>
      </c>
      <c r="D2691" s="201">
        <v>42606</v>
      </c>
      <c r="E2691" s="196" t="s">
        <v>2180</v>
      </c>
      <c r="F2691" s="201">
        <v>44614</v>
      </c>
      <c r="G2691" s="196" t="s">
        <v>426</v>
      </c>
      <c r="H2691" s="198" t="s">
        <v>399</v>
      </c>
      <c r="I2691" s="196" t="s">
        <v>400</v>
      </c>
      <c r="J2691" s="196" t="s">
        <v>101</v>
      </c>
      <c r="L2691" s="200" t="s">
        <v>101</v>
      </c>
      <c r="M2691" s="198" t="s">
        <v>2181</v>
      </c>
      <c r="N2691" s="198" t="s">
        <v>2182</v>
      </c>
      <c r="O2691" s="196" t="s">
        <v>553</v>
      </c>
      <c r="P2691" s="198" t="s">
        <v>1783</v>
      </c>
      <c r="R2691" s="196" t="s">
        <v>47</v>
      </c>
      <c r="S2691" s="196" t="s">
        <v>45</v>
      </c>
      <c r="T2691" s="211">
        <v>1</v>
      </c>
      <c r="U2691" s="201">
        <v>46430</v>
      </c>
      <c r="W2691" s="200" t="s">
        <v>93</v>
      </c>
      <c r="X2691" s="196" t="s">
        <v>103</v>
      </c>
      <c r="AA2691" s="196" t="s">
        <v>13695</v>
      </c>
      <c r="AC2691" s="200">
        <v>0</v>
      </c>
      <c r="AD2691" s="200" t="s">
        <v>8250</v>
      </c>
      <c r="AE2691" s="203" t="s">
        <v>505</v>
      </c>
      <c r="AF2691" s="212">
        <v>100000</v>
      </c>
    </row>
    <row r="2692" spans="1:33" ht="36" hidden="1" x14ac:dyDescent="0.25">
      <c r="A2692" s="209">
        <v>125038</v>
      </c>
      <c r="B2692" s="210">
        <v>3</v>
      </c>
      <c r="C2692" s="196" t="s">
        <v>85</v>
      </c>
      <c r="D2692" s="201">
        <v>42607</v>
      </c>
      <c r="E2692" s="196" t="s">
        <v>1732</v>
      </c>
      <c r="F2692" s="201">
        <v>44412</v>
      </c>
      <c r="G2692" s="196" t="s">
        <v>4070</v>
      </c>
      <c r="H2692" s="198" t="s">
        <v>242</v>
      </c>
      <c r="I2692" s="196" t="s">
        <v>13696</v>
      </c>
      <c r="K2692" s="196" t="s">
        <v>13697</v>
      </c>
      <c r="L2692" s="200" t="s">
        <v>183</v>
      </c>
      <c r="M2692" s="198" t="s">
        <v>13698</v>
      </c>
      <c r="N2692" s="198" t="s">
        <v>13699</v>
      </c>
      <c r="O2692" s="196" t="s">
        <v>91</v>
      </c>
      <c r="P2692" s="198" t="s">
        <v>1906</v>
      </c>
      <c r="R2692" s="196" t="s">
        <v>47</v>
      </c>
      <c r="S2692" s="196" t="s">
        <v>45</v>
      </c>
      <c r="T2692" s="211">
        <v>0</v>
      </c>
      <c r="W2692" s="200" t="s">
        <v>93</v>
      </c>
      <c r="X2692" s="196" t="s">
        <v>103</v>
      </c>
      <c r="AA2692" s="196" t="s">
        <v>13700</v>
      </c>
      <c r="AB2692" s="196" t="s">
        <v>13701</v>
      </c>
      <c r="AC2692" s="200">
        <v>0</v>
      </c>
      <c r="AD2692" s="200" t="s">
        <v>8231</v>
      </c>
      <c r="AE2692" s="203" t="s">
        <v>505</v>
      </c>
      <c r="AF2692" s="212">
        <v>100000</v>
      </c>
    </row>
    <row r="2693" spans="1:33" ht="36" hidden="1" x14ac:dyDescent="0.25">
      <c r="A2693" s="209">
        <v>125038</v>
      </c>
      <c r="B2693" s="210">
        <v>3</v>
      </c>
      <c r="C2693" s="196" t="s">
        <v>85</v>
      </c>
      <c r="D2693" s="201">
        <v>42607</v>
      </c>
      <c r="E2693" s="196" t="s">
        <v>1732</v>
      </c>
      <c r="F2693" s="201">
        <v>44412</v>
      </c>
      <c r="G2693" s="196" t="s">
        <v>4070</v>
      </c>
      <c r="H2693" s="198" t="s">
        <v>242</v>
      </c>
      <c r="I2693" s="196" t="s">
        <v>13696</v>
      </c>
      <c r="K2693" s="196" t="s">
        <v>13697</v>
      </c>
      <c r="L2693" s="200" t="s">
        <v>183</v>
      </c>
      <c r="M2693" s="198" t="s">
        <v>13698</v>
      </c>
      <c r="N2693" s="198" t="s">
        <v>13699</v>
      </c>
      <c r="O2693" s="196" t="s">
        <v>91</v>
      </c>
      <c r="P2693" s="198" t="s">
        <v>1906</v>
      </c>
      <c r="R2693" s="196" t="s">
        <v>47</v>
      </c>
      <c r="S2693" s="196" t="s">
        <v>45</v>
      </c>
      <c r="T2693" s="211">
        <v>0</v>
      </c>
      <c r="W2693" s="200" t="s">
        <v>93</v>
      </c>
      <c r="X2693" s="196" t="s">
        <v>103</v>
      </c>
      <c r="AA2693" s="196" t="s">
        <v>13702</v>
      </c>
      <c r="AB2693" s="196" t="s">
        <v>13701</v>
      </c>
      <c r="AC2693" s="200">
        <v>1</v>
      </c>
      <c r="AD2693" s="200" t="s">
        <v>8231</v>
      </c>
      <c r="AE2693" s="203" t="s">
        <v>505</v>
      </c>
      <c r="AF2693" s="212">
        <v>202000</v>
      </c>
    </row>
    <row r="2694" spans="1:33" ht="108" hidden="1" x14ac:dyDescent="0.25">
      <c r="A2694" s="209">
        <v>125045</v>
      </c>
      <c r="B2694" s="210">
        <v>1</v>
      </c>
      <c r="C2694" s="196" t="s">
        <v>85</v>
      </c>
      <c r="D2694" s="201">
        <v>42612</v>
      </c>
      <c r="E2694" s="196" t="s">
        <v>1728</v>
      </c>
      <c r="F2694" s="201">
        <v>44571</v>
      </c>
      <c r="G2694" s="196" t="s">
        <v>161</v>
      </c>
      <c r="H2694" s="198" t="s">
        <v>297</v>
      </c>
      <c r="K2694" s="196" t="s">
        <v>4038</v>
      </c>
      <c r="L2694" s="200" t="s">
        <v>183</v>
      </c>
      <c r="M2694" s="198" t="s">
        <v>4039</v>
      </c>
      <c r="N2694" s="198" t="s">
        <v>4040</v>
      </c>
      <c r="O2694" s="196" t="s">
        <v>91</v>
      </c>
      <c r="P2694" s="198" t="s">
        <v>1789</v>
      </c>
      <c r="R2694" s="196" t="s">
        <v>47</v>
      </c>
      <c r="S2694" s="196" t="s">
        <v>45</v>
      </c>
      <c r="T2694" s="211">
        <v>0.79</v>
      </c>
      <c r="W2694" s="200" t="s">
        <v>93</v>
      </c>
      <c r="X2694" s="196" t="s">
        <v>103</v>
      </c>
      <c r="AA2694" s="196" t="s">
        <v>13703</v>
      </c>
      <c r="AB2694" s="196" t="s">
        <v>13704</v>
      </c>
      <c r="AC2694" s="200">
        <v>0</v>
      </c>
      <c r="AD2694" s="200" t="s">
        <v>8231</v>
      </c>
      <c r="AE2694" s="203" t="s">
        <v>505</v>
      </c>
      <c r="AF2694" s="212">
        <v>350000</v>
      </c>
    </row>
    <row r="2695" spans="1:33" ht="108" hidden="1" x14ac:dyDescent="0.25">
      <c r="A2695" s="209">
        <v>125045</v>
      </c>
      <c r="B2695" s="210">
        <v>1</v>
      </c>
      <c r="C2695" s="196" t="s">
        <v>85</v>
      </c>
      <c r="D2695" s="201">
        <v>42612</v>
      </c>
      <c r="E2695" s="196" t="s">
        <v>1728</v>
      </c>
      <c r="F2695" s="201">
        <v>44571</v>
      </c>
      <c r="G2695" s="196" t="s">
        <v>161</v>
      </c>
      <c r="H2695" s="198" t="s">
        <v>297</v>
      </c>
      <c r="K2695" s="196" t="s">
        <v>4038</v>
      </c>
      <c r="L2695" s="200" t="s">
        <v>183</v>
      </c>
      <c r="M2695" s="198" t="s">
        <v>4039</v>
      </c>
      <c r="N2695" s="198" t="s">
        <v>4040</v>
      </c>
      <c r="O2695" s="196" t="s">
        <v>91</v>
      </c>
      <c r="P2695" s="198" t="s">
        <v>1789</v>
      </c>
      <c r="R2695" s="196" t="s">
        <v>47</v>
      </c>
      <c r="S2695" s="196" t="s">
        <v>45</v>
      </c>
      <c r="T2695" s="211">
        <v>0.79</v>
      </c>
      <c r="W2695" s="200" t="s">
        <v>93</v>
      </c>
      <c r="X2695" s="196" t="s">
        <v>103</v>
      </c>
      <c r="AA2695" s="196" t="s">
        <v>13705</v>
      </c>
      <c r="AB2695" s="196" t="s">
        <v>13704</v>
      </c>
      <c r="AC2695" s="200">
        <v>1</v>
      </c>
      <c r="AD2695" s="200" t="s">
        <v>8231</v>
      </c>
      <c r="AE2695" s="203" t="s">
        <v>505</v>
      </c>
      <c r="AF2695" s="212">
        <v>97905</v>
      </c>
    </row>
    <row r="2696" spans="1:33" ht="108" hidden="1" x14ac:dyDescent="0.25">
      <c r="A2696" s="209">
        <v>125045</v>
      </c>
      <c r="B2696" s="210">
        <v>1</v>
      </c>
      <c r="C2696" s="196" t="s">
        <v>85</v>
      </c>
      <c r="D2696" s="201">
        <v>42612</v>
      </c>
      <c r="E2696" s="196" t="s">
        <v>1728</v>
      </c>
      <c r="F2696" s="201">
        <v>44571</v>
      </c>
      <c r="G2696" s="196" t="s">
        <v>161</v>
      </c>
      <c r="H2696" s="198" t="s">
        <v>297</v>
      </c>
      <c r="K2696" s="196" t="s">
        <v>4038</v>
      </c>
      <c r="L2696" s="200" t="s">
        <v>183</v>
      </c>
      <c r="M2696" s="198" t="s">
        <v>4039</v>
      </c>
      <c r="N2696" s="198" t="s">
        <v>4040</v>
      </c>
      <c r="O2696" s="196" t="s">
        <v>91</v>
      </c>
      <c r="P2696" s="198" t="s">
        <v>1789</v>
      </c>
      <c r="R2696" s="196" t="s">
        <v>47</v>
      </c>
      <c r="S2696" s="196" t="s">
        <v>45</v>
      </c>
      <c r="T2696" s="211">
        <v>0.79</v>
      </c>
      <c r="W2696" s="200" t="s">
        <v>93</v>
      </c>
      <c r="X2696" s="196" t="s">
        <v>103</v>
      </c>
      <c r="AA2696" s="196" t="s">
        <v>13706</v>
      </c>
      <c r="AB2696" s="196" t="s">
        <v>13704</v>
      </c>
      <c r="AC2696" s="200">
        <v>2</v>
      </c>
      <c r="AD2696" s="200" t="s">
        <v>8231</v>
      </c>
      <c r="AE2696" s="212">
        <v>870000</v>
      </c>
      <c r="AF2696" s="212">
        <v>870000</v>
      </c>
    </row>
    <row r="2697" spans="1:33" ht="36" hidden="1" x14ac:dyDescent="0.25">
      <c r="A2697" s="209">
        <v>125058</v>
      </c>
      <c r="B2697" s="210">
        <v>2</v>
      </c>
      <c r="C2697" s="196" t="s">
        <v>122</v>
      </c>
      <c r="D2697" s="201">
        <v>42614</v>
      </c>
      <c r="E2697" s="196" t="s">
        <v>3285</v>
      </c>
      <c r="F2697" s="201">
        <v>44560</v>
      </c>
      <c r="G2697" s="196" t="s">
        <v>425</v>
      </c>
      <c r="H2697" s="198" t="s">
        <v>465</v>
      </c>
      <c r="M2697" s="198" t="s">
        <v>3286</v>
      </c>
      <c r="N2697" s="198" t="s">
        <v>3287</v>
      </c>
      <c r="O2697" s="196" t="s">
        <v>91</v>
      </c>
      <c r="P2697" s="198" t="s">
        <v>1783</v>
      </c>
      <c r="R2697" s="196" t="s">
        <v>47</v>
      </c>
      <c r="S2697" s="196" t="s">
        <v>45</v>
      </c>
      <c r="T2697" s="211">
        <v>0.82</v>
      </c>
      <c r="U2697" s="201">
        <v>44365</v>
      </c>
      <c r="W2697" s="200" t="s">
        <v>93</v>
      </c>
      <c r="X2697" s="196" t="s">
        <v>103</v>
      </c>
      <c r="Y2697" s="196" t="s">
        <v>32</v>
      </c>
      <c r="AA2697" s="196" t="s">
        <v>13707</v>
      </c>
      <c r="AB2697" s="196" t="s">
        <v>13708</v>
      </c>
      <c r="AC2697" s="200">
        <v>0</v>
      </c>
      <c r="AD2697" s="200" t="s">
        <v>8231</v>
      </c>
      <c r="AE2697" s="203" t="s">
        <v>505</v>
      </c>
      <c r="AF2697" s="212">
        <v>200000</v>
      </c>
      <c r="AG2697" s="198" t="s">
        <v>3288</v>
      </c>
    </row>
    <row r="2698" spans="1:33" ht="36" hidden="1" x14ac:dyDescent="0.25">
      <c r="A2698" s="209">
        <v>125058</v>
      </c>
      <c r="B2698" s="210">
        <v>2</v>
      </c>
      <c r="C2698" s="196" t="s">
        <v>122</v>
      </c>
      <c r="D2698" s="201">
        <v>42614</v>
      </c>
      <c r="E2698" s="196" t="s">
        <v>3285</v>
      </c>
      <c r="F2698" s="201">
        <v>44560</v>
      </c>
      <c r="G2698" s="196" t="s">
        <v>425</v>
      </c>
      <c r="H2698" s="198" t="s">
        <v>465</v>
      </c>
      <c r="M2698" s="198" t="s">
        <v>3286</v>
      </c>
      <c r="N2698" s="198" t="s">
        <v>3287</v>
      </c>
      <c r="O2698" s="196" t="s">
        <v>91</v>
      </c>
      <c r="P2698" s="198" t="s">
        <v>1783</v>
      </c>
      <c r="R2698" s="196" t="s">
        <v>47</v>
      </c>
      <c r="S2698" s="196" t="s">
        <v>45</v>
      </c>
      <c r="T2698" s="211">
        <v>0.82</v>
      </c>
      <c r="U2698" s="201">
        <v>44365</v>
      </c>
      <c r="W2698" s="200" t="s">
        <v>93</v>
      </c>
      <c r="X2698" s="196" t="s">
        <v>103</v>
      </c>
      <c r="Y2698" s="196" t="s">
        <v>32</v>
      </c>
      <c r="AA2698" s="196" t="s">
        <v>13709</v>
      </c>
      <c r="AB2698" s="196" t="s">
        <v>13708</v>
      </c>
      <c r="AC2698" s="200">
        <v>1</v>
      </c>
      <c r="AD2698" s="200" t="s">
        <v>8231</v>
      </c>
      <c r="AE2698" s="203" t="s">
        <v>505</v>
      </c>
      <c r="AF2698" s="212">
        <v>82851</v>
      </c>
      <c r="AG2698" s="198" t="s">
        <v>3288</v>
      </c>
    </row>
    <row r="2699" spans="1:33" ht="36" hidden="1" x14ac:dyDescent="0.25">
      <c r="A2699" s="209">
        <v>125058</v>
      </c>
      <c r="B2699" s="210">
        <v>2</v>
      </c>
      <c r="C2699" s="196" t="s">
        <v>122</v>
      </c>
      <c r="D2699" s="201">
        <v>42614</v>
      </c>
      <c r="E2699" s="196" t="s">
        <v>3285</v>
      </c>
      <c r="F2699" s="201">
        <v>44560</v>
      </c>
      <c r="G2699" s="196" t="s">
        <v>425</v>
      </c>
      <c r="H2699" s="198" t="s">
        <v>465</v>
      </c>
      <c r="M2699" s="198" t="s">
        <v>3286</v>
      </c>
      <c r="N2699" s="198" t="s">
        <v>3287</v>
      </c>
      <c r="O2699" s="196" t="s">
        <v>91</v>
      </c>
      <c r="P2699" s="198" t="s">
        <v>1783</v>
      </c>
      <c r="R2699" s="196" t="s">
        <v>47</v>
      </c>
      <c r="S2699" s="196" t="s">
        <v>45</v>
      </c>
      <c r="T2699" s="211">
        <v>0.82</v>
      </c>
      <c r="U2699" s="201">
        <v>44365</v>
      </c>
      <c r="W2699" s="200" t="s">
        <v>93</v>
      </c>
      <c r="X2699" s="196" t="s">
        <v>103</v>
      </c>
      <c r="Y2699" s="196" t="s">
        <v>32</v>
      </c>
      <c r="AA2699" s="196" t="s">
        <v>13710</v>
      </c>
      <c r="AB2699" s="196" t="s">
        <v>13708</v>
      </c>
      <c r="AC2699" s="200">
        <v>2</v>
      </c>
      <c r="AD2699" s="200" t="s">
        <v>8231</v>
      </c>
      <c r="AE2699" s="203" t="s">
        <v>505</v>
      </c>
      <c r="AF2699" s="212">
        <v>157085</v>
      </c>
      <c r="AG2699" s="198" t="s">
        <v>3288</v>
      </c>
    </row>
    <row r="2700" spans="1:33" ht="36" hidden="1" x14ac:dyDescent="0.25">
      <c r="A2700" s="209">
        <v>125058</v>
      </c>
      <c r="B2700" s="210">
        <v>2</v>
      </c>
      <c r="C2700" s="196" t="s">
        <v>122</v>
      </c>
      <c r="D2700" s="201">
        <v>42614</v>
      </c>
      <c r="E2700" s="196" t="s">
        <v>3285</v>
      </c>
      <c r="F2700" s="201">
        <v>44560</v>
      </c>
      <c r="G2700" s="196" t="s">
        <v>425</v>
      </c>
      <c r="H2700" s="198" t="s">
        <v>465</v>
      </c>
      <c r="M2700" s="198" t="s">
        <v>3286</v>
      </c>
      <c r="N2700" s="198" t="s">
        <v>3287</v>
      </c>
      <c r="O2700" s="196" t="s">
        <v>91</v>
      </c>
      <c r="P2700" s="198" t="s">
        <v>1783</v>
      </c>
      <c r="R2700" s="196" t="s">
        <v>47</v>
      </c>
      <c r="S2700" s="196" t="s">
        <v>45</v>
      </c>
      <c r="T2700" s="211">
        <v>0.82</v>
      </c>
      <c r="U2700" s="201">
        <v>44365</v>
      </c>
      <c r="W2700" s="200" t="s">
        <v>93</v>
      </c>
      <c r="X2700" s="196" t="s">
        <v>103</v>
      </c>
      <c r="Y2700" s="196" t="s">
        <v>32</v>
      </c>
      <c r="AA2700" s="196" t="s">
        <v>13711</v>
      </c>
      <c r="AB2700" s="196" t="s">
        <v>13708</v>
      </c>
      <c r="AC2700" s="200">
        <v>3</v>
      </c>
      <c r="AD2700" s="200" t="s">
        <v>8231</v>
      </c>
      <c r="AE2700" s="212">
        <v>92983</v>
      </c>
      <c r="AF2700" s="212">
        <v>1677154</v>
      </c>
      <c r="AG2700" s="198" t="s">
        <v>3288</v>
      </c>
    </row>
    <row r="2701" spans="1:33" hidden="1" x14ac:dyDescent="0.25">
      <c r="A2701" s="209">
        <v>125064</v>
      </c>
      <c r="B2701" s="210">
        <v>1</v>
      </c>
      <c r="C2701" s="196" t="s">
        <v>97</v>
      </c>
      <c r="D2701" s="201">
        <v>42620</v>
      </c>
      <c r="E2701" s="196" t="s">
        <v>3907</v>
      </c>
      <c r="F2701" s="201">
        <v>44538.875104166669</v>
      </c>
      <c r="G2701" s="196" t="s">
        <v>161</v>
      </c>
      <c r="H2701" s="198" t="s">
        <v>722</v>
      </c>
      <c r="I2701" s="196" t="s">
        <v>603</v>
      </c>
      <c r="J2701" s="196" t="s">
        <v>299</v>
      </c>
      <c r="K2701" s="196" t="s">
        <v>1894</v>
      </c>
      <c r="L2701" s="200" t="s">
        <v>300</v>
      </c>
      <c r="M2701" s="198" t="s">
        <v>13712</v>
      </c>
      <c r="N2701" s="198" t="s">
        <v>13713</v>
      </c>
      <c r="O2701" s="196" t="s">
        <v>1836</v>
      </c>
      <c r="P2701" s="198" t="s">
        <v>2430</v>
      </c>
      <c r="R2701" s="196" t="s">
        <v>47</v>
      </c>
      <c r="S2701" s="196" t="s">
        <v>45</v>
      </c>
      <c r="T2701" s="211">
        <v>0.27</v>
      </c>
      <c r="U2701" s="201">
        <v>43742</v>
      </c>
      <c r="W2701" s="200" t="s">
        <v>93</v>
      </c>
      <c r="X2701" s="196" t="s">
        <v>303</v>
      </c>
      <c r="AA2701" s="196" t="s">
        <v>13714</v>
      </c>
      <c r="AB2701" s="196" t="s">
        <v>13715</v>
      </c>
      <c r="AC2701" s="200">
        <v>0</v>
      </c>
      <c r="AD2701" s="200" t="s">
        <v>8231</v>
      </c>
      <c r="AE2701" s="203" t="s">
        <v>505</v>
      </c>
      <c r="AF2701" s="212">
        <v>45300</v>
      </c>
      <c r="AG2701" s="198" t="s">
        <v>13716</v>
      </c>
    </row>
    <row r="2702" spans="1:33" hidden="1" x14ac:dyDescent="0.25">
      <c r="A2702" s="209">
        <v>125064</v>
      </c>
      <c r="B2702" s="210">
        <v>1</v>
      </c>
      <c r="C2702" s="196" t="s">
        <v>97</v>
      </c>
      <c r="D2702" s="201">
        <v>42620</v>
      </c>
      <c r="E2702" s="196" t="s">
        <v>3907</v>
      </c>
      <c r="F2702" s="201">
        <v>44538.875104166669</v>
      </c>
      <c r="G2702" s="196" t="s">
        <v>161</v>
      </c>
      <c r="H2702" s="198" t="s">
        <v>722</v>
      </c>
      <c r="I2702" s="196" t="s">
        <v>603</v>
      </c>
      <c r="J2702" s="196" t="s">
        <v>299</v>
      </c>
      <c r="K2702" s="196" t="s">
        <v>1894</v>
      </c>
      <c r="L2702" s="200" t="s">
        <v>300</v>
      </c>
      <c r="M2702" s="198" t="s">
        <v>13712</v>
      </c>
      <c r="N2702" s="198" t="s">
        <v>13713</v>
      </c>
      <c r="O2702" s="196" t="s">
        <v>1836</v>
      </c>
      <c r="P2702" s="198" t="s">
        <v>2430</v>
      </c>
      <c r="R2702" s="196" t="s">
        <v>47</v>
      </c>
      <c r="S2702" s="196" t="s">
        <v>45</v>
      </c>
      <c r="T2702" s="211">
        <v>0.27</v>
      </c>
      <c r="U2702" s="201">
        <v>43742</v>
      </c>
      <c r="W2702" s="200" t="s">
        <v>93</v>
      </c>
      <c r="X2702" s="196" t="s">
        <v>303</v>
      </c>
      <c r="AA2702" s="196" t="s">
        <v>13717</v>
      </c>
      <c r="AB2702" s="196" t="s">
        <v>13715</v>
      </c>
      <c r="AC2702" s="200">
        <v>1</v>
      </c>
      <c r="AD2702" s="200" t="s">
        <v>8231</v>
      </c>
      <c r="AE2702" s="203" t="s">
        <v>505</v>
      </c>
      <c r="AF2702" s="212">
        <v>20000</v>
      </c>
      <c r="AG2702" s="198" t="s">
        <v>13716</v>
      </c>
    </row>
    <row r="2703" spans="1:33" hidden="1" x14ac:dyDescent="0.25">
      <c r="A2703" s="209">
        <v>125064</v>
      </c>
      <c r="B2703" s="210">
        <v>1</v>
      </c>
      <c r="C2703" s="196" t="s">
        <v>97</v>
      </c>
      <c r="D2703" s="201">
        <v>42620</v>
      </c>
      <c r="E2703" s="196" t="s">
        <v>3907</v>
      </c>
      <c r="F2703" s="201">
        <v>44538.875104166669</v>
      </c>
      <c r="G2703" s="196" t="s">
        <v>161</v>
      </c>
      <c r="H2703" s="198" t="s">
        <v>722</v>
      </c>
      <c r="I2703" s="196" t="s">
        <v>603</v>
      </c>
      <c r="J2703" s="196" t="s">
        <v>299</v>
      </c>
      <c r="K2703" s="196" t="s">
        <v>1894</v>
      </c>
      <c r="L2703" s="200" t="s">
        <v>300</v>
      </c>
      <c r="M2703" s="198" t="s">
        <v>13712</v>
      </c>
      <c r="N2703" s="198" t="s">
        <v>13713</v>
      </c>
      <c r="O2703" s="196" t="s">
        <v>1836</v>
      </c>
      <c r="P2703" s="198" t="s">
        <v>2430</v>
      </c>
      <c r="R2703" s="196" t="s">
        <v>47</v>
      </c>
      <c r="S2703" s="196" t="s">
        <v>45</v>
      </c>
      <c r="T2703" s="211">
        <v>0.27</v>
      </c>
      <c r="U2703" s="201">
        <v>43742</v>
      </c>
      <c r="W2703" s="200" t="s">
        <v>93</v>
      </c>
      <c r="X2703" s="196" t="s">
        <v>303</v>
      </c>
      <c r="AA2703" s="196" t="s">
        <v>13718</v>
      </c>
      <c r="AB2703" s="196" t="s">
        <v>13715</v>
      </c>
      <c r="AC2703" s="200">
        <v>3</v>
      </c>
      <c r="AD2703" s="200" t="s">
        <v>8231</v>
      </c>
      <c r="AE2703" s="203" t="s">
        <v>505</v>
      </c>
      <c r="AF2703" s="212">
        <v>839500</v>
      </c>
      <c r="AG2703" s="198" t="s">
        <v>13716</v>
      </c>
    </row>
    <row r="2704" spans="1:33" ht="54" hidden="1" x14ac:dyDescent="0.25">
      <c r="A2704" s="209">
        <v>125070</v>
      </c>
      <c r="B2704" s="210">
        <v>2</v>
      </c>
      <c r="C2704" s="196" t="s">
        <v>85</v>
      </c>
      <c r="D2704" s="201">
        <v>42622</v>
      </c>
      <c r="E2704" s="196" t="s">
        <v>3285</v>
      </c>
      <c r="F2704" s="201">
        <v>44376</v>
      </c>
      <c r="G2704" s="196" t="s">
        <v>4070</v>
      </c>
      <c r="H2704" s="198" t="s">
        <v>465</v>
      </c>
      <c r="I2704" s="196" t="s">
        <v>13719</v>
      </c>
      <c r="M2704" s="198" t="s">
        <v>13720</v>
      </c>
      <c r="N2704" s="198" t="s">
        <v>13721</v>
      </c>
      <c r="O2704" s="196" t="s">
        <v>91</v>
      </c>
      <c r="P2704" s="198" t="s">
        <v>1783</v>
      </c>
      <c r="R2704" s="196" t="s">
        <v>47</v>
      </c>
      <c r="S2704" s="196" t="s">
        <v>45</v>
      </c>
      <c r="T2704" s="211">
        <v>0.73</v>
      </c>
      <c r="W2704" s="200" t="s">
        <v>93</v>
      </c>
      <c r="X2704" s="196" t="s">
        <v>103</v>
      </c>
      <c r="AA2704" s="196" t="s">
        <v>13722</v>
      </c>
      <c r="AB2704" s="196" t="s">
        <v>13723</v>
      </c>
      <c r="AC2704" s="200">
        <v>0</v>
      </c>
      <c r="AD2704" s="200" t="s">
        <v>8231</v>
      </c>
      <c r="AE2704" s="203" t="s">
        <v>505</v>
      </c>
      <c r="AF2704" s="212">
        <v>10345</v>
      </c>
    </row>
    <row r="2705" spans="1:32" ht="54" hidden="1" x14ac:dyDescent="0.25">
      <c r="A2705" s="209">
        <v>125070</v>
      </c>
      <c r="B2705" s="210">
        <v>2</v>
      </c>
      <c r="C2705" s="196" t="s">
        <v>85</v>
      </c>
      <c r="D2705" s="201">
        <v>42622</v>
      </c>
      <c r="E2705" s="196" t="s">
        <v>3285</v>
      </c>
      <c r="F2705" s="201">
        <v>44376</v>
      </c>
      <c r="G2705" s="196" t="s">
        <v>4070</v>
      </c>
      <c r="H2705" s="198" t="s">
        <v>465</v>
      </c>
      <c r="I2705" s="196" t="s">
        <v>13719</v>
      </c>
      <c r="M2705" s="198" t="s">
        <v>13720</v>
      </c>
      <c r="N2705" s="198" t="s">
        <v>13721</v>
      </c>
      <c r="O2705" s="196" t="s">
        <v>91</v>
      </c>
      <c r="P2705" s="198" t="s">
        <v>1783</v>
      </c>
      <c r="R2705" s="196" t="s">
        <v>47</v>
      </c>
      <c r="S2705" s="196" t="s">
        <v>45</v>
      </c>
      <c r="T2705" s="211">
        <v>0.73</v>
      </c>
      <c r="W2705" s="200" t="s">
        <v>93</v>
      </c>
      <c r="X2705" s="196" t="s">
        <v>103</v>
      </c>
      <c r="AA2705" s="196" t="s">
        <v>13724</v>
      </c>
      <c r="AB2705" s="196" t="s">
        <v>13723</v>
      </c>
      <c r="AC2705" s="200">
        <v>1</v>
      </c>
      <c r="AD2705" s="200" t="s">
        <v>8231</v>
      </c>
      <c r="AE2705" s="203" t="s">
        <v>505</v>
      </c>
      <c r="AF2705" s="212">
        <v>29750</v>
      </c>
    </row>
    <row r="2706" spans="1:32" hidden="1" x14ac:dyDescent="0.25">
      <c r="A2706" s="209">
        <v>125076</v>
      </c>
      <c r="B2706" s="210">
        <v>4</v>
      </c>
      <c r="C2706" s="196" t="s">
        <v>85</v>
      </c>
      <c r="D2706" s="201">
        <v>42625</v>
      </c>
      <c r="E2706" s="196" t="s">
        <v>3907</v>
      </c>
      <c r="F2706" s="201">
        <v>44560</v>
      </c>
      <c r="G2706" s="196" t="s">
        <v>179</v>
      </c>
      <c r="H2706" s="198" t="s">
        <v>770</v>
      </c>
      <c r="I2706" s="196" t="s">
        <v>484</v>
      </c>
      <c r="J2706" s="196" t="s">
        <v>101</v>
      </c>
      <c r="K2706" s="196" t="s">
        <v>1894</v>
      </c>
      <c r="L2706" s="200" t="s">
        <v>101</v>
      </c>
      <c r="M2706" s="198" t="s">
        <v>13725</v>
      </c>
      <c r="N2706" s="198" t="s">
        <v>13726</v>
      </c>
      <c r="O2706" s="196" t="s">
        <v>1836</v>
      </c>
      <c r="P2706" s="198" t="s">
        <v>1897</v>
      </c>
      <c r="R2706" s="196" t="s">
        <v>47</v>
      </c>
      <c r="S2706" s="196" t="s">
        <v>45</v>
      </c>
      <c r="T2706" s="211">
        <v>0.02</v>
      </c>
      <c r="U2706" s="201">
        <v>44792</v>
      </c>
      <c r="W2706" s="200" t="s">
        <v>93</v>
      </c>
      <c r="X2706" s="196" t="s">
        <v>13</v>
      </c>
      <c r="AA2706" s="196" t="s">
        <v>13727</v>
      </c>
      <c r="AB2706" s="196" t="s">
        <v>13728</v>
      </c>
      <c r="AC2706" s="200">
        <v>0</v>
      </c>
      <c r="AD2706" s="200" t="s">
        <v>8231</v>
      </c>
      <c r="AE2706" s="203" t="s">
        <v>505</v>
      </c>
      <c r="AF2706" s="212">
        <v>40000</v>
      </c>
    </row>
    <row r="2707" spans="1:32" hidden="1" x14ac:dyDescent="0.25">
      <c r="A2707" s="209">
        <v>125076</v>
      </c>
      <c r="B2707" s="210">
        <v>4</v>
      </c>
      <c r="C2707" s="196" t="s">
        <v>85</v>
      </c>
      <c r="D2707" s="201">
        <v>42625</v>
      </c>
      <c r="E2707" s="196" t="s">
        <v>3907</v>
      </c>
      <c r="F2707" s="201">
        <v>44560</v>
      </c>
      <c r="G2707" s="196" t="s">
        <v>179</v>
      </c>
      <c r="H2707" s="198" t="s">
        <v>770</v>
      </c>
      <c r="I2707" s="196" t="s">
        <v>484</v>
      </c>
      <c r="J2707" s="196" t="s">
        <v>101</v>
      </c>
      <c r="K2707" s="196" t="s">
        <v>1894</v>
      </c>
      <c r="L2707" s="200" t="s">
        <v>101</v>
      </c>
      <c r="M2707" s="198" t="s">
        <v>13725</v>
      </c>
      <c r="N2707" s="198" t="s">
        <v>13726</v>
      </c>
      <c r="O2707" s="196" t="s">
        <v>1836</v>
      </c>
      <c r="P2707" s="198" t="s">
        <v>1897</v>
      </c>
      <c r="R2707" s="196" t="s">
        <v>47</v>
      </c>
      <c r="S2707" s="196" t="s">
        <v>45</v>
      </c>
      <c r="T2707" s="211">
        <v>0.02</v>
      </c>
      <c r="U2707" s="201">
        <v>44792</v>
      </c>
      <c r="W2707" s="200" t="s">
        <v>93</v>
      </c>
      <c r="X2707" s="196" t="s">
        <v>13</v>
      </c>
      <c r="AA2707" s="196" t="s">
        <v>13729</v>
      </c>
      <c r="AB2707" s="196" t="s">
        <v>13728</v>
      </c>
      <c r="AC2707" s="200">
        <v>1</v>
      </c>
      <c r="AD2707" s="200" t="s">
        <v>8231</v>
      </c>
      <c r="AE2707" s="203" t="s">
        <v>505</v>
      </c>
      <c r="AF2707" s="212">
        <v>20000</v>
      </c>
    </row>
    <row r="2708" spans="1:32" ht="36" hidden="1" x14ac:dyDescent="0.25">
      <c r="A2708" s="209">
        <v>125077</v>
      </c>
      <c r="B2708" s="210">
        <v>4</v>
      </c>
      <c r="C2708" s="196" t="s">
        <v>85</v>
      </c>
      <c r="D2708" s="201">
        <v>42626</v>
      </c>
      <c r="E2708" s="196" t="s">
        <v>3907</v>
      </c>
      <c r="F2708" s="201">
        <v>44676</v>
      </c>
      <c r="G2708" s="196" t="s">
        <v>666</v>
      </c>
      <c r="H2708" s="198" t="s">
        <v>196</v>
      </c>
      <c r="I2708" s="196" t="s">
        <v>771</v>
      </c>
      <c r="J2708" s="196" t="s">
        <v>101</v>
      </c>
      <c r="L2708" s="200" t="s">
        <v>101</v>
      </c>
      <c r="M2708" s="198" t="s">
        <v>13730</v>
      </c>
      <c r="N2708" s="198" t="s">
        <v>13731</v>
      </c>
      <c r="O2708" s="196" t="s">
        <v>1836</v>
      </c>
      <c r="P2708" s="198" t="s">
        <v>1906</v>
      </c>
      <c r="R2708" s="196" t="s">
        <v>47</v>
      </c>
      <c r="S2708" s="196" t="s">
        <v>45</v>
      </c>
      <c r="T2708" s="211">
        <v>0.31</v>
      </c>
      <c r="U2708" s="201">
        <v>44904</v>
      </c>
      <c r="W2708" s="200" t="s">
        <v>93</v>
      </c>
      <c r="X2708" s="196" t="s">
        <v>13</v>
      </c>
      <c r="AA2708" s="196" t="s">
        <v>13732</v>
      </c>
      <c r="AB2708" s="196" t="s">
        <v>13733</v>
      </c>
      <c r="AC2708" s="200">
        <v>0</v>
      </c>
      <c r="AD2708" s="200" t="s">
        <v>8231</v>
      </c>
      <c r="AE2708" s="203" t="s">
        <v>505</v>
      </c>
      <c r="AF2708" s="212">
        <v>40000</v>
      </c>
    </row>
    <row r="2709" spans="1:32" ht="36" hidden="1" x14ac:dyDescent="0.25">
      <c r="A2709" s="209">
        <v>125077</v>
      </c>
      <c r="B2709" s="210">
        <v>4</v>
      </c>
      <c r="C2709" s="196" t="s">
        <v>85</v>
      </c>
      <c r="D2709" s="201">
        <v>42626</v>
      </c>
      <c r="E2709" s="196" t="s">
        <v>3907</v>
      </c>
      <c r="F2709" s="201">
        <v>44676</v>
      </c>
      <c r="G2709" s="196" t="s">
        <v>666</v>
      </c>
      <c r="H2709" s="198" t="s">
        <v>196</v>
      </c>
      <c r="I2709" s="196" t="s">
        <v>771</v>
      </c>
      <c r="J2709" s="196" t="s">
        <v>101</v>
      </c>
      <c r="L2709" s="200" t="s">
        <v>101</v>
      </c>
      <c r="M2709" s="198" t="s">
        <v>13730</v>
      </c>
      <c r="N2709" s="198" t="s">
        <v>13731</v>
      </c>
      <c r="O2709" s="196" t="s">
        <v>1836</v>
      </c>
      <c r="P2709" s="198" t="s">
        <v>1906</v>
      </c>
      <c r="R2709" s="196" t="s">
        <v>47</v>
      </c>
      <c r="S2709" s="196" t="s">
        <v>45</v>
      </c>
      <c r="T2709" s="211">
        <v>0.31</v>
      </c>
      <c r="U2709" s="201">
        <v>44904</v>
      </c>
      <c r="W2709" s="200" t="s">
        <v>93</v>
      </c>
      <c r="X2709" s="196" t="s">
        <v>13</v>
      </c>
      <c r="AA2709" s="196" t="s">
        <v>13734</v>
      </c>
      <c r="AB2709" s="196" t="s">
        <v>13733</v>
      </c>
      <c r="AC2709" s="200">
        <v>1</v>
      </c>
      <c r="AD2709" s="200" t="s">
        <v>8231</v>
      </c>
      <c r="AE2709" s="203" t="s">
        <v>505</v>
      </c>
      <c r="AF2709" s="212">
        <v>20000</v>
      </c>
    </row>
    <row r="2710" spans="1:32" ht="36" hidden="1" x14ac:dyDescent="0.25">
      <c r="A2710" s="209">
        <v>125083</v>
      </c>
      <c r="B2710" s="210">
        <v>4</v>
      </c>
      <c r="C2710" s="196" t="s">
        <v>122</v>
      </c>
      <c r="D2710" s="201">
        <v>42629</v>
      </c>
      <c r="E2710" s="196" t="s">
        <v>1768</v>
      </c>
      <c r="F2710" s="201">
        <v>44539</v>
      </c>
      <c r="G2710" s="196" t="s">
        <v>4418</v>
      </c>
      <c r="H2710" s="198" t="s">
        <v>331</v>
      </c>
      <c r="M2710" s="198" t="s">
        <v>4419</v>
      </c>
      <c r="N2710" s="198" t="s">
        <v>4420</v>
      </c>
      <c r="O2710" s="196" t="s">
        <v>91</v>
      </c>
      <c r="P2710" s="198" t="s">
        <v>158</v>
      </c>
      <c r="R2710" s="196" t="s">
        <v>47</v>
      </c>
      <c r="S2710" s="196" t="s">
        <v>46</v>
      </c>
      <c r="T2710" s="211">
        <v>0.89</v>
      </c>
      <c r="W2710" s="200" t="s">
        <v>93</v>
      </c>
      <c r="X2710" s="196" t="s">
        <v>103</v>
      </c>
      <c r="Y2710" s="196" t="s">
        <v>34</v>
      </c>
      <c r="AA2710" s="196" t="s">
        <v>13735</v>
      </c>
      <c r="AB2710" s="196" t="s">
        <v>13736</v>
      </c>
      <c r="AC2710" s="200">
        <v>0</v>
      </c>
      <c r="AD2710" s="200" t="s">
        <v>8231</v>
      </c>
      <c r="AE2710" s="203" t="s">
        <v>505</v>
      </c>
      <c r="AF2710" s="212">
        <v>18000</v>
      </c>
    </row>
    <row r="2711" spans="1:32" ht="36" hidden="1" x14ac:dyDescent="0.25">
      <c r="A2711" s="209">
        <v>125083</v>
      </c>
      <c r="B2711" s="210">
        <v>4</v>
      </c>
      <c r="C2711" s="196" t="s">
        <v>122</v>
      </c>
      <c r="D2711" s="201">
        <v>42629</v>
      </c>
      <c r="E2711" s="196" t="s">
        <v>1768</v>
      </c>
      <c r="F2711" s="201">
        <v>44539</v>
      </c>
      <c r="G2711" s="196" t="s">
        <v>4418</v>
      </c>
      <c r="H2711" s="198" t="s">
        <v>331</v>
      </c>
      <c r="M2711" s="198" t="s">
        <v>4419</v>
      </c>
      <c r="N2711" s="198" t="s">
        <v>4420</v>
      </c>
      <c r="O2711" s="196" t="s">
        <v>91</v>
      </c>
      <c r="P2711" s="198" t="s">
        <v>158</v>
      </c>
      <c r="R2711" s="196" t="s">
        <v>47</v>
      </c>
      <c r="S2711" s="196" t="s">
        <v>46</v>
      </c>
      <c r="T2711" s="211">
        <v>0.89</v>
      </c>
      <c r="W2711" s="200" t="s">
        <v>93</v>
      </c>
      <c r="X2711" s="196" t="s">
        <v>103</v>
      </c>
      <c r="Y2711" s="196" t="s">
        <v>34</v>
      </c>
      <c r="AA2711" s="196" t="s">
        <v>13737</v>
      </c>
      <c r="AB2711" s="196" t="s">
        <v>13736</v>
      </c>
      <c r="AC2711" s="200">
        <v>1</v>
      </c>
      <c r="AD2711" s="200" t="s">
        <v>8231</v>
      </c>
      <c r="AE2711" s="203" t="s">
        <v>505</v>
      </c>
      <c r="AF2711" s="212">
        <v>32000</v>
      </c>
    </row>
    <row r="2712" spans="1:32" ht="36" hidden="1" x14ac:dyDescent="0.25">
      <c r="A2712" s="209">
        <v>125083</v>
      </c>
      <c r="B2712" s="210">
        <v>4</v>
      </c>
      <c r="C2712" s="196" t="s">
        <v>122</v>
      </c>
      <c r="D2712" s="201">
        <v>42629</v>
      </c>
      <c r="E2712" s="196" t="s">
        <v>1768</v>
      </c>
      <c r="F2712" s="201">
        <v>44539</v>
      </c>
      <c r="G2712" s="196" t="s">
        <v>4418</v>
      </c>
      <c r="H2712" s="198" t="s">
        <v>331</v>
      </c>
      <c r="M2712" s="198" t="s">
        <v>4419</v>
      </c>
      <c r="N2712" s="198" t="s">
        <v>4420</v>
      </c>
      <c r="O2712" s="196" t="s">
        <v>91</v>
      </c>
      <c r="P2712" s="198" t="s">
        <v>158</v>
      </c>
      <c r="R2712" s="196" t="s">
        <v>47</v>
      </c>
      <c r="S2712" s="196" t="s">
        <v>46</v>
      </c>
      <c r="T2712" s="211">
        <v>0.89</v>
      </c>
      <c r="W2712" s="200" t="s">
        <v>93</v>
      </c>
      <c r="X2712" s="196" t="s">
        <v>103</v>
      </c>
      <c r="Y2712" s="196" t="s">
        <v>34</v>
      </c>
      <c r="AA2712" s="196" t="s">
        <v>13738</v>
      </c>
      <c r="AB2712" s="196" t="s">
        <v>13736</v>
      </c>
      <c r="AC2712" s="200">
        <v>3</v>
      </c>
      <c r="AD2712" s="200" t="s">
        <v>8231</v>
      </c>
      <c r="AE2712" s="212">
        <v>517417</v>
      </c>
      <c r="AF2712" s="212">
        <v>517417</v>
      </c>
    </row>
    <row r="2713" spans="1:32" ht="36" hidden="1" x14ac:dyDescent="0.25">
      <c r="A2713" s="209">
        <v>125091</v>
      </c>
      <c r="B2713" s="210">
        <v>1</v>
      </c>
      <c r="C2713" s="196" t="s">
        <v>85</v>
      </c>
      <c r="D2713" s="201">
        <v>42632</v>
      </c>
      <c r="E2713" s="196" t="s">
        <v>1728</v>
      </c>
      <c r="F2713" s="201">
        <v>44720</v>
      </c>
      <c r="G2713" s="196" t="s">
        <v>1741</v>
      </c>
      <c r="H2713" s="198" t="s">
        <v>648</v>
      </c>
      <c r="M2713" s="198" t="s">
        <v>13739</v>
      </c>
      <c r="N2713" s="198" t="s">
        <v>13740</v>
      </c>
      <c r="O2713" s="196" t="s">
        <v>91</v>
      </c>
      <c r="P2713" s="198" t="s">
        <v>157</v>
      </c>
      <c r="R2713" s="196" t="s">
        <v>47</v>
      </c>
      <c r="S2713" s="196" t="s">
        <v>46</v>
      </c>
      <c r="T2713" s="211">
        <v>6.1189999999999998</v>
      </c>
      <c r="W2713" s="200" t="s">
        <v>93</v>
      </c>
      <c r="X2713" s="196" t="s">
        <v>103</v>
      </c>
      <c r="AA2713" s="196" t="s">
        <v>13741</v>
      </c>
      <c r="AB2713" s="196" t="s">
        <v>13742</v>
      </c>
      <c r="AC2713" s="200">
        <v>0</v>
      </c>
      <c r="AD2713" s="200" t="s">
        <v>8231</v>
      </c>
      <c r="AE2713" s="203" t="s">
        <v>505</v>
      </c>
      <c r="AF2713" s="212">
        <v>31200</v>
      </c>
    </row>
    <row r="2714" spans="1:32" ht="36" hidden="1" x14ac:dyDescent="0.25">
      <c r="A2714" s="209">
        <v>125091</v>
      </c>
      <c r="B2714" s="210">
        <v>1</v>
      </c>
      <c r="C2714" s="196" t="s">
        <v>85</v>
      </c>
      <c r="D2714" s="201">
        <v>42632</v>
      </c>
      <c r="E2714" s="196" t="s">
        <v>1728</v>
      </c>
      <c r="F2714" s="201">
        <v>44720</v>
      </c>
      <c r="G2714" s="196" t="s">
        <v>1741</v>
      </c>
      <c r="H2714" s="198" t="s">
        <v>648</v>
      </c>
      <c r="M2714" s="198" t="s">
        <v>13739</v>
      </c>
      <c r="N2714" s="198" t="s">
        <v>13740</v>
      </c>
      <c r="O2714" s="196" t="s">
        <v>91</v>
      </c>
      <c r="P2714" s="198" t="s">
        <v>157</v>
      </c>
      <c r="R2714" s="196" t="s">
        <v>47</v>
      </c>
      <c r="S2714" s="196" t="s">
        <v>46</v>
      </c>
      <c r="T2714" s="211">
        <v>6.1189999999999998</v>
      </c>
      <c r="W2714" s="200" t="s">
        <v>93</v>
      </c>
      <c r="X2714" s="196" t="s">
        <v>103</v>
      </c>
      <c r="AA2714" s="196" t="s">
        <v>13743</v>
      </c>
      <c r="AB2714" s="196" t="s">
        <v>13742</v>
      </c>
      <c r="AC2714" s="200">
        <v>1</v>
      </c>
      <c r="AD2714" s="200" t="s">
        <v>8231</v>
      </c>
      <c r="AE2714" s="203" t="s">
        <v>505</v>
      </c>
      <c r="AF2714" s="212">
        <v>35300</v>
      </c>
    </row>
    <row r="2715" spans="1:32" ht="36" hidden="1" x14ac:dyDescent="0.25">
      <c r="A2715" s="209">
        <v>125149</v>
      </c>
      <c r="B2715" s="210">
        <v>1</v>
      </c>
      <c r="C2715" s="196" t="s">
        <v>114</v>
      </c>
      <c r="D2715" s="201">
        <v>42639</v>
      </c>
      <c r="E2715" s="196" t="s">
        <v>1728</v>
      </c>
      <c r="F2715" s="201">
        <v>44456</v>
      </c>
      <c r="G2715" s="196" t="s">
        <v>170</v>
      </c>
      <c r="H2715" s="198" t="s">
        <v>1633</v>
      </c>
      <c r="M2715" s="198" t="s">
        <v>13744</v>
      </c>
      <c r="N2715" s="198" t="s">
        <v>13745</v>
      </c>
      <c r="O2715" s="196" t="s">
        <v>91</v>
      </c>
      <c r="P2715" s="198" t="s">
        <v>158</v>
      </c>
      <c r="R2715" s="196" t="s">
        <v>47</v>
      </c>
      <c r="S2715" s="196" t="s">
        <v>46</v>
      </c>
      <c r="T2715" s="211">
        <v>1.9</v>
      </c>
      <c r="W2715" s="200" t="s">
        <v>93</v>
      </c>
      <c r="X2715" s="196" t="s">
        <v>103</v>
      </c>
      <c r="AA2715" s="196" t="s">
        <v>13746</v>
      </c>
      <c r="AB2715" s="196" t="s">
        <v>13747</v>
      </c>
      <c r="AC2715" s="200">
        <v>0</v>
      </c>
      <c r="AD2715" s="200" t="s">
        <v>8231</v>
      </c>
      <c r="AE2715" s="212">
        <v>192.61</v>
      </c>
      <c r="AF2715" s="212">
        <v>5192.6099999999997</v>
      </c>
    </row>
    <row r="2716" spans="1:32" ht="36" hidden="1" x14ac:dyDescent="0.25">
      <c r="A2716" s="209">
        <v>125149</v>
      </c>
      <c r="B2716" s="210">
        <v>1</v>
      </c>
      <c r="C2716" s="196" t="s">
        <v>114</v>
      </c>
      <c r="D2716" s="201">
        <v>42639</v>
      </c>
      <c r="E2716" s="196" t="s">
        <v>1728</v>
      </c>
      <c r="F2716" s="201">
        <v>44456</v>
      </c>
      <c r="G2716" s="196" t="s">
        <v>170</v>
      </c>
      <c r="H2716" s="198" t="s">
        <v>1633</v>
      </c>
      <c r="M2716" s="198" t="s">
        <v>13744</v>
      </c>
      <c r="N2716" s="198" t="s">
        <v>13745</v>
      </c>
      <c r="O2716" s="196" t="s">
        <v>91</v>
      </c>
      <c r="P2716" s="198" t="s">
        <v>158</v>
      </c>
      <c r="R2716" s="196" t="s">
        <v>47</v>
      </c>
      <c r="S2716" s="196" t="s">
        <v>46</v>
      </c>
      <c r="T2716" s="211">
        <v>1.9</v>
      </c>
      <c r="W2716" s="200" t="s">
        <v>93</v>
      </c>
      <c r="X2716" s="196" t="s">
        <v>103</v>
      </c>
      <c r="AA2716" s="196" t="s">
        <v>13748</v>
      </c>
      <c r="AB2716" s="196" t="s">
        <v>13747</v>
      </c>
      <c r="AC2716" s="200">
        <v>1</v>
      </c>
      <c r="AD2716" s="200" t="s">
        <v>8231</v>
      </c>
      <c r="AE2716" s="203" t="s">
        <v>505</v>
      </c>
      <c r="AF2716" s="212">
        <v>27000</v>
      </c>
    </row>
    <row r="2717" spans="1:32" ht="36" hidden="1" x14ac:dyDescent="0.25">
      <c r="A2717" s="209">
        <v>125149</v>
      </c>
      <c r="B2717" s="210">
        <v>1</v>
      </c>
      <c r="C2717" s="196" t="s">
        <v>114</v>
      </c>
      <c r="D2717" s="201">
        <v>42639</v>
      </c>
      <c r="E2717" s="196" t="s">
        <v>1728</v>
      </c>
      <c r="F2717" s="201">
        <v>44456</v>
      </c>
      <c r="G2717" s="196" t="s">
        <v>170</v>
      </c>
      <c r="H2717" s="198" t="s">
        <v>1633</v>
      </c>
      <c r="M2717" s="198" t="s">
        <v>13744</v>
      </c>
      <c r="N2717" s="198" t="s">
        <v>13745</v>
      </c>
      <c r="O2717" s="196" t="s">
        <v>91</v>
      </c>
      <c r="P2717" s="198" t="s">
        <v>158</v>
      </c>
      <c r="R2717" s="196" t="s">
        <v>47</v>
      </c>
      <c r="S2717" s="196" t="s">
        <v>46</v>
      </c>
      <c r="T2717" s="211">
        <v>1.9</v>
      </c>
      <c r="W2717" s="200" t="s">
        <v>93</v>
      </c>
      <c r="X2717" s="196" t="s">
        <v>103</v>
      </c>
      <c r="AA2717" s="196" t="s">
        <v>13749</v>
      </c>
      <c r="AB2717" s="196" t="s">
        <v>13747</v>
      </c>
      <c r="AC2717" s="200">
        <v>3</v>
      </c>
      <c r="AD2717" s="200" t="s">
        <v>8231</v>
      </c>
      <c r="AE2717" s="212">
        <v>-112914.84</v>
      </c>
      <c r="AF2717" s="212">
        <v>775085.16</v>
      </c>
    </row>
    <row r="2718" spans="1:32" ht="36" hidden="1" x14ac:dyDescent="0.25">
      <c r="A2718" s="209">
        <v>125164</v>
      </c>
      <c r="B2718" s="210">
        <v>2</v>
      </c>
      <c r="C2718" s="196" t="s">
        <v>97</v>
      </c>
      <c r="D2718" s="201">
        <v>42643</v>
      </c>
      <c r="E2718" s="196" t="s">
        <v>3285</v>
      </c>
      <c r="F2718" s="201">
        <v>44376</v>
      </c>
      <c r="G2718" s="196" t="s">
        <v>4553</v>
      </c>
      <c r="H2718" s="198" t="s">
        <v>123</v>
      </c>
      <c r="I2718" s="196" t="s">
        <v>13750</v>
      </c>
      <c r="M2718" s="198" t="s">
        <v>13751</v>
      </c>
      <c r="N2718" s="198" t="s">
        <v>13752</v>
      </c>
      <c r="O2718" s="196" t="s">
        <v>91</v>
      </c>
      <c r="P2718" s="198" t="s">
        <v>92</v>
      </c>
      <c r="R2718" s="196" t="s">
        <v>47</v>
      </c>
      <c r="S2718" s="196" t="s">
        <v>41</v>
      </c>
      <c r="T2718" s="202" t="s">
        <v>505</v>
      </c>
      <c r="W2718" s="200" t="s">
        <v>93</v>
      </c>
      <c r="AA2718" s="196" t="s">
        <v>13753</v>
      </c>
      <c r="AB2718" s="196" t="s">
        <v>13754</v>
      </c>
      <c r="AC2718" s="200">
        <v>0</v>
      </c>
      <c r="AD2718" s="200" t="s">
        <v>8231</v>
      </c>
      <c r="AE2718" s="203" t="s">
        <v>505</v>
      </c>
      <c r="AF2718" s="212">
        <v>74216.070000000007</v>
      </c>
    </row>
    <row r="2719" spans="1:32" ht="36" hidden="1" x14ac:dyDescent="0.25">
      <c r="A2719" s="209">
        <v>125164</v>
      </c>
      <c r="B2719" s="210">
        <v>2</v>
      </c>
      <c r="C2719" s="196" t="s">
        <v>97</v>
      </c>
      <c r="D2719" s="201">
        <v>42643</v>
      </c>
      <c r="E2719" s="196" t="s">
        <v>3285</v>
      </c>
      <c r="F2719" s="201">
        <v>44376</v>
      </c>
      <c r="G2719" s="196" t="s">
        <v>4553</v>
      </c>
      <c r="H2719" s="198" t="s">
        <v>123</v>
      </c>
      <c r="I2719" s="196" t="s">
        <v>13750</v>
      </c>
      <c r="M2719" s="198" t="s">
        <v>13751</v>
      </c>
      <c r="N2719" s="198" t="s">
        <v>13752</v>
      </c>
      <c r="O2719" s="196" t="s">
        <v>91</v>
      </c>
      <c r="P2719" s="198" t="s">
        <v>92</v>
      </c>
      <c r="R2719" s="196" t="s">
        <v>47</v>
      </c>
      <c r="S2719" s="196" t="s">
        <v>41</v>
      </c>
      <c r="T2719" s="202" t="s">
        <v>505</v>
      </c>
      <c r="W2719" s="200" t="s">
        <v>93</v>
      </c>
      <c r="AA2719" s="196" t="s">
        <v>13755</v>
      </c>
      <c r="AB2719" s="196" t="s">
        <v>13754</v>
      </c>
      <c r="AC2719" s="200">
        <v>1</v>
      </c>
      <c r="AD2719" s="200" t="s">
        <v>8231</v>
      </c>
      <c r="AE2719" s="203" t="s">
        <v>505</v>
      </c>
      <c r="AF2719" s="212">
        <v>11550.12</v>
      </c>
    </row>
    <row r="2720" spans="1:32" ht="36" hidden="1" x14ac:dyDescent="0.25">
      <c r="A2720" s="209">
        <v>125164</v>
      </c>
      <c r="B2720" s="210">
        <v>2</v>
      </c>
      <c r="C2720" s="196" t="s">
        <v>97</v>
      </c>
      <c r="D2720" s="201">
        <v>42643</v>
      </c>
      <c r="E2720" s="196" t="s">
        <v>3285</v>
      </c>
      <c r="F2720" s="201">
        <v>44376</v>
      </c>
      <c r="G2720" s="196" t="s">
        <v>4553</v>
      </c>
      <c r="H2720" s="198" t="s">
        <v>123</v>
      </c>
      <c r="I2720" s="196" t="s">
        <v>13750</v>
      </c>
      <c r="M2720" s="198" t="s">
        <v>13751</v>
      </c>
      <c r="N2720" s="198" t="s">
        <v>13752</v>
      </c>
      <c r="O2720" s="196" t="s">
        <v>91</v>
      </c>
      <c r="P2720" s="198" t="s">
        <v>92</v>
      </c>
      <c r="R2720" s="196" t="s">
        <v>47</v>
      </c>
      <c r="S2720" s="196" t="s">
        <v>41</v>
      </c>
      <c r="T2720" s="202" t="s">
        <v>505</v>
      </c>
      <c r="W2720" s="200" t="s">
        <v>93</v>
      </c>
      <c r="AA2720" s="196" t="s">
        <v>13756</v>
      </c>
      <c r="AB2720" s="196" t="s">
        <v>13754</v>
      </c>
      <c r="AC2720" s="200">
        <v>3</v>
      </c>
      <c r="AD2720" s="200" t="s">
        <v>8231</v>
      </c>
      <c r="AE2720" s="203" t="s">
        <v>505</v>
      </c>
      <c r="AF2720" s="212">
        <v>672331.19</v>
      </c>
    </row>
    <row r="2721" spans="1:33" ht="36" hidden="1" x14ac:dyDescent="0.25">
      <c r="A2721" s="209">
        <v>125165</v>
      </c>
      <c r="B2721" s="210">
        <v>4</v>
      </c>
      <c r="C2721" s="196" t="s">
        <v>114</v>
      </c>
      <c r="D2721" s="201">
        <v>42643</v>
      </c>
      <c r="E2721" s="196" t="s">
        <v>1768</v>
      </c>
      <c r="F2721" s="201">
        <v>44377</v>
      </c>
      <c r="G2721" s="196" t="s">
        <v>170</v>
      </c>
      <c r="H2721" s="198" t="s">
        <v>770</v>
      </c>
      <c r="K2721" s="196" t="s">
        <v>13757</v>
      </c>
      <c r="L2721" s="200" t="s">
        <v>183</v>
      </c>
      <c r="M2721" s="198" t="s">
        <v>13758</v>
      </c>
      <c r="N2721" s="198" t="s">
        <v>13759</v>
      </c>
      <c r="O2721" s="196" t="s">
        <v>91</v>
      </c>
      <c r="P2721" s="198" t="s">
        <v>158</v>
      </c>
      <c r="R2721" s="196" t="s">
        <v>47</v>
      </c>
      <c r="S2721" s="196" t="s">
        <v>46</v>
      </c>
      <c r="T2721" s="211">
        <v>0.66</v>
      </c>
      <c r="W2721" s="200" t="s">
        <v>93</v>
      </c>
      <c r="X2721" s="196" t="s">
        <v>103</v>
      </c>
      <c r="AA2721" s="196" t="s">
        <v>13760</v>
      </c>
      <c r="AB2721" s="196" t="s">
        <v>13761</v>
      </c>
      <c r="AC2721" s="200">
        <v>0</v>
      </c>
      <c r="AD2721" s="200" t="s">
        <v>8231</v>
      </c>
      <c r="AE2721" s="212">
        <v>754.91</v>
      </c>
      <c r="AF2721" s="212">
        <v>15854.91</v>
      </c>
    </row>
    <row r="2722" spans="1:33" ht="36" hidden="1" x14ac:dyDescent="0.25">
      <c r="A2722" s="209">
        <v>125165</v>
      </c>
      <c r="B2722" s="210">
        <v>4</v>
      </c>
      <c r="C2722" s="196" t="s">
        <v>114</v>
      </c>
      <c r="D2722" s="201">
        <v>42643</v>
      </c>
      <c r="E2722" s="196" t="s">
        <v>1768</v>
      </c>
      <c r="F2722" s="201">
        <v>44377</v>
      </c>
      <c r="G2722" s="196" t="s">
        <v>170</v>
      </c>
      <c r="H2722" s="198" t="s">
        <v>770</v>
      </c>
      <c r="K2722" s="196" t="s">
        <v>13757</v>
      </c>
      <c r="L2722" s="200" t="s">
        <v>183</v>
      </c>
      <c r="M2722" s="198" t="s">
        <v>13758</v>
      </c>
      <c r="N2722" s="198" t="s">
        <v>13759</v>
      </c>
      <c r="O2722" s="196" t="s">
        <v>91</v>
      </c>
      <c r="P2722" s="198" t="s">
        <v>158</v>
      </c>
      <c r="R2722" s="196" t="s">
        <v>47</v>
      </c>
      <c r="S2722" s="196" t="s">
        <v>46</v>
      </c>
      <c r="T2722" s="211">
        <v>0.66</v>
      </c>
      <c r="W2722" s="200" t="s">
        <v>93</v>
      </c>
      <c r="X2722" s="196" t="s">
        <v>103</v>
      </c>
      <c r="AA2722" s="196" t="s">
        <v>13762</v>
      </c>
      <c r="AB2722" s="196" t="s">
        <v>13761</v>
      </c>
      <c r="AC2722" s="200">
        <v>1</v>
      </c>
      <c r="AD2722" s="200" t="s">
        <v>8231</v>
      </c>
      <c r="AE2722" s="212">
        <v>1878.24</v>
      </c>
      <c r="AF2722" s="212">
        <v>39278.239999999998</v>
      </c>
    </row>
    <row r="2723" spans="1:33" ht="36" hidden="1" x14ac:dyDescent="0.25">
      <c r="A2723" s="209">
        <v>125165</v>
      </c>
      <c r="B2723" s="210">
        <v>4</v>
      </c>
      <c r="C2723" s="196" t="s">
        <v>114</v>
      </c>
      <c r="D2723" s="201">
        <v>42643</v>
      </c>
      <c r="E2723" s="196" t="s">
        <v>1768</v>
      </c>
      <c r="F2723" s="201">
        <v>44377</v>
      </c>
      <c r="G2723" s="196" t="s">
        <v>170</v>
      </c>
      <c r="H2723" s="198" t="s">
        <v>770</v>
      </c>
      <c r="K2723" s="196" t="s">
        <v>13757</v>
      </c>
      <c r="L2723" s="200" t="s">
        <v>183</v>
      </c>
      <c r="M2723" s="198" t="s">
        <v>13758</v>
      </c>
      <c r="N2723" s="198" t="s">
        <v>13759</v>
      </c>
      <c r="O2723" s="196" t="s">
        <v>91</v>
      </c>
      <c r="P2723" s="198" t="s">
        <v>158</v>
      </c>
      <c r="R2723" s="196" t="s">
        <v>47</v>
      </c>
      <c r="S2723" s="196" t="s">
        <v>46</v>
      </c>
      <c r="T2723" s="211">
        <v>0.66</v>
      </c>
      <c r="W2723" s="200" t="s">
        <v>93</v>
      </c>
      <c r="X2723" s="196" t="s">
        <v>103</v>
      </c>
      <c r="AA2723" s="196" t="s">
        <v>13763</v>
      </c>
      <c r="AB2723" s="196" t="s">
        <v>13761</v>
      </c>
      <c r="AC2723" s="200">
        <v>3</v>
      </c>
      <c r="AD2723" s="200" t="s">
        <v>8231</v>
      </c>
      <c r="AE2723" s="212">
        <v>-140824.51999999999</v>
      </c>
      <c r="AF2723" s="212">
        <v>504937.48</v>
      </c>
    </row>
    <row r="2724" spans="1:33" ht="36" hidden="1" x14ac:dyDescent="0.25">
      <c r="A2724" s="209">
        <v>125200</v>
      </c>
      <c r="B2724" s="210">
        <v>1</v>
      </c>
      <c r="C2724" s="196" t="s">
        <v>114</v>
      </c>
      <c r="D2724" s="201">
        <v>42648</v>
      </c>
      <c r="E2724" s="196" t="s">
        <v>5660</v>
      </c>
      <c r="F2724" s="201">
        <v>44361.875127314815</v>
      </c>
      <c r="G2724" s="196" t="s">
        <v>170</v>
      </c>
      <c r="H2724" s="198" t="s">
        <v>1633</v>
      </c>
      <c r="I2724" s="196" t="s">
        <v>466</v>
      </c>
      <c r="J2724" s="196" t="s">
        <v>101</v>
      </c>
      <c r="L2724" s="200" t="s">
        <v>101</v>
      </c>
      <c r="M2724" s="198" t="s">
        <v>5661</v>
      </c>
      <c r="N2724" s="198" t="s">
        <v>5662</v>
      </c>
      <c r="O2724" s="196" t="s">
        <v>1836</v>
      </c>
      <c r="P2724" s="198" t="s">
        <v>1783</v>
      </c>
      <c r="R2724" s="196" t="s">
        <v>47</v>
      </c>
      <c r="S2724" s="196" t="s">
        <v>45</v>
      </c>
      <c r="T2724" s="211">
        <v>0.54</v>
      </c>
      <c r="U2724" s="201">
        <v>44113</v>
      </c>
      <c r="W2724" s="200" t="s">
        <v>93</v>
      </c>
      <c r="X2724" s="196" t="s">
        <v>103</v>
      </c>
      <c r="AA2724" s="196" t="s">
        <v>13764</v>
      </c>
      <c r="AB2724" s="196" t="s">
        <v>13765</v>
      </c>
      <c r="AC2724" s="200">
        <v>0</v>
      </c>
      <c r="AD2724" s="200" t="s">
        <v>8231</v>
      </c>
      <c r="AE2724" s="212">
        <v>-2223.77</v>
      </c>
      <c r="AF2724" s="212">
        <v>90881.23</v>
      </c>
      <c r="AG2724" s="198" t="s">
        <v>13766</v>
      </c>
    </row>
    <row r="2725" spans="1:33" ht="36" hidden="1" x14ac:dyDescent="0.25">
      <c r="A2725" s="209">
        <v>125200</v>
      </c>
      <c r="B2725" s="210">
        <v>1</v>
      </c>
      <c r="C2725" s="196" t="s">
        <v>114</v>
      </c>
      <c r="D2725" s="201">
        <v>42648</v>
      </c>
      <c r="E2725" s="196" t="s">
        <v>5660</v>
      </c>
      <c r="F2725" s="201">
        <v>44361.875127314815</v>
      </c>
      <c r="G2725" s="196" t="s">
        <v>170</v>
      </c>
      <c r="H2725" s="198" t="s">
        <v>1633</v>
      </c>
      <c r="I2725" s="196" t="s">
        <v>466</v>
      </c>
      <c r="J2725" s="196" t="s">
        <v>101</v>
      </c>
      <c r="L2725" s="200" t="s">
        <v>101</v>
      </c>
      <c r="M2725" s="198" t="s">
        <v>5661</v>
      </c>
      <c r="N2725" s="198" t="s">
        <v>5662</v>
      </c>
      <c r="O2725" s="196" t="s">
        <v>1836</v>
      </c>
      <c r="P2725" s="198" t="s">
        <v>1783</v>
      </c>
      <c r="R2725" s="196" t="s">
        <v>47</v>
      </c>
      <c r="S2725" s="196" t="s">
        <v>45</v>
      </c>
      <c r="T2725" s="211">
        <v>0.54</v>
      </c>
      <c r="U2725" s="201">
        <v>44113</v>
      </c>
      <c r="W2725" s="200" t="s">
        <v>93</v>
      </c>
      <c r="X2725" s="196" t="s">
        <v>103</v>
      </c>
      <c r="AA2725" s="196" t="s">
        <v>13767</v>
      </c>
      <c r="AB2725" s="196" t="s">
        <v>13765</v>
      </c>
      <c r="AC2725" s="200">
        <v>1</v>
      </c>
      <c r="AD2725" s="200" t="s">
        <v>8231</v>
      </c>
      <c r="AE2725" s="212">
        <v>-104.74</v>
      </c>
      <c r="AF2725" s="212">
        <v>16335.26</v>
      </c>
      <c r="AG2725" s="198" t="s">
        <v>13766</v>
      </c>
    </row>
    <row r="2726" spans="1:33" ht="36" hidden="1" x14ac:dyDescent="0.25">
      <c r="A2726" s="209">
        <v>125200</v>
      </c>
      <c r="B2726" s="210">
        <v>1</v>
      </c>
      <c r="C2726" s="196" t="s">
        <v>114</v>
      </c>
      <c r="D2726" s="201">
        <v>42648</v>
      </c>
      <c r="E2726" s="196" t="s">
        <v>5660</v>
      </c>
      <c r="F2726" s="201">
        <v>44361.875127314815</v>
      </c>
      <c r="G2726" s="196" t="s">
        <v>170</v>
      </c>
      <c r="H2726" s="198" t="s">
        <v>1633</v>
      </c>
      <c r="I2726" s="196" t="s">
        <v>466</v>
      </c>
      <c r="J2726" s="196" t="s">
        <v>101</v>
      </c>
      <c r="L2726" s="200" t="s">
        <v>101</v>
      </c>
      <c r="M2726" s="198" t="s">
        <v>5661</v>
      </c>
      <c r="N2726" s="198" t="s">
        <v>5662</v>
      </c>
      <c r="O2726" s="196" t="s">
        <v>1836</v>
      </c>
      <c r="P2726" s="198" t="s">
        <v>1783</v>
      </c>
      <c r="R2726" s="196" t="s">
        <v>47</v>
      </c>
      <c r="S2726" s="196" t="s">
        <v>45</v>
      </c>
      <c r="T2726" s="211">
        <v>0.54</v>
      </c>
      <c r="U2726" s="201">
        <v>44113</v>
      </c>
      <c r="W2726" s="200" t="s">
        <v>93</v>
      </c>
      <c r="X2726" s="196" t="s">
        <v>103</v>
      </c>
      <c r="AA2726" s="196" t="s">
        <v>13768</v>
      </c>
      <c r="AB2726" s="196" t="s">
        <v>13765</v>
      </c>
      <c r="AC2726" s="200">
        <v>3</v>
      </c>
      <c r="AD2726" s="200" t="s">
        <v>8231</v>
      </c>
      <c r="AE2726" s="212">
        <v>-26642.639999999999</v>
      </c>
      <c r="AF2726" s="212">
        <v>468207.35999999999</v>
      </c>
      <c r="AG2726" s="198" t="s">
        <v>13766</v>
      </c>
    </row>
    <row r="2727" spans="1:33" ht="90" hidden="1" x14ac:dyDescent="0.25">
      <c r="A2727" s="209">
        <v>125203</v>
      </c>
      <c r="B2727" s="210">
        <v>1</v>
      </c>
      <c r="C2727" s="196" t="s">
        <v>114</v>
      </c>
      <c r="D2727" s="201">
        <v>42649</v>
      </c>
      <c r="E2727" s="196" t="s">
        <v>1728</v>
      </c>
      <c r="F2727" s="201">
        <v>44677</v>
      </c>
      <c r="G2727" s="196" t="s">
        <v>1741</v>
      </c>
      <c r="H2727" s="198" t="s">
        <v>689</v>
      </c>
      <c r="I2727" s="196" t="s">
        <v>1655</v>
      </c>
      <c r="J2727" s="196" t="s">
        <v>101</v>
      </c>
      <c r="L2727" s="200" t="s">
        <v>101</v>
      </c>
      <c r="M2727" s="198" t="s">
        <v>13769</v>
      </c>
      <c r="N2727" s="198" t="s">
        <v>13770</v>
      </c>
      <c r="O2727" s="196" t="s">
        <v>91</v>
      </c>
      <c r="P2727" s="198" t="s">
        <v>1897</v>
      </c>
      <c r="R2727" s="196" t="s">
        <v>47</v>
      </c>
      <c r="S2727" s="196" t="s">
        <v>45</v>
      </c>
      <c r="T2727" s="211">
        <v>0</v>
      </c>
      <c r="W2727" s="200" t="s">
        <v>93</v>
      </c>
      <c r="X2727" s="196" t="s">
        <v>103</v>
      </c>
      <c r="AA2727" s="196" t="s">
        <v>13771</v>
      </c>
      <c r="AB2727" s="196" t="s">
        <v>13772</v>
      </c>
      <c r="AC2727" s="200">
        <v>0</v>
      </c>
      <c r="AD2727" s="200" t="s">
        <v>8231</v>
      </c>
      <c r="AE2727" s="212">
        <v>-3.67</v>
      </c>
      <c r="AF2727" s="212">
        <v>32586.33</v>
      </c>
    </row>
    <row r="2728" spans="1:33" ht="90" hidden="1" x14ac:dyDescent="0.25">
      <c r="A2728" s="209">
        <v>125203</v>
      </c>
      <c r="B2728" s="210">
        <v>1</v>
      </c>
      <c r="C2728" s="196" t="s">
        <v>114</v>
      </c>
      <c r="D2728" s="201">
        <v>42649</v>
      </c>
      <c r="E2728" s="196" t="s">
        <v>1728</v>
      </c>
      <c r="F2728" s="201">
        <v>44677</v>
      </c>
      <c r="G2728" s="196" t="s">
        <v>1741</v>
      </c>
      <c r="H2728" s="198" t="s">
        <v>689</v>
      </c>
      <c r="I2728" s="196" t="s">
        <v>1655</v>
      </c>
      <c r="J2728" s="196" t="s">
        <v>101</v>
      </c>
      <c r="L2728" s="200" t="s">
        <v>101</v>
      </c>
      <c r="M2728" s="198" t="s">
        <v>13769</v>
      </c>
      <c r="N2728" s="198" t="s">
        <v>13770</v>
      </c>
      <c r="O2728" s="196" t="s">
        <v>91</v>
      </c>
      <c r="P2728" s="198" t="s">
        <v>1897</v>
      </c>
      <c r="R2728" s="196" t="s">
        <v>47</v>
      </c>
      <c r="S2728" s="196" t="s">
        <v>45</v>
      </c>
      <c r="T2728" s="211">
        <v>0</v>
      </c>
      <c r="W2728" s="200" t="s">
        <v>93</v>
      </c>
      <c r="X2728" s="196" t="s">
        <v>103</v>
      </c>
      <c r="AA2728" s="196" t="s">
        <v>13773</v>
      </c>
      <c r="AB2728" s="196" t="s">
        <v>13772</v>
      </c>
      <c r="AC2728" s="200">
        <v>1</v>
      </c>
      <c r="AD2728" s="200" t="s">
        <v>8231</v>
      </c>
      <c r="AE2728" s="212">
        <v>962.6</v>
      </c>
      <c r="AF2728" s="212">
        <v>43372.6</v>
      </c>
    </row>
    <row r="2729" spans="1:33" ht="90" hidden="1" x14ac:dyDescent="0.25">
      <c r="A2729" s="209">
        <v>125203</v>
      </c>
      <c r="B2729" s="210">
        <v>1</v>
      </c>
      <c r="C2729" s="196" t="s">
        <v>114</v>
      </c>
      <c r="D2729" s="201">
        <v>42649</v>
      </c>
      <c r="E2729" s="196" t="s">
        <v>1728</v>
      </c>
      <c r="F2729" s="201">
        <v>44677</v>
      </c>
      <c r="G2729" s="196" t="s">
        <v>1741</v>
      </c>
      <c r="H2729" s="198" t="s">
        <v>689</v>
      </c>
      <c r="I2729" s="196" t="s">
        <v>1655</v>
      </c>
      <c r="J2729" s="196" t="s">
        <v>101</v>
      </c>
      <c r="L2729" s="200" t="s">
        <v>101</v>
      </c>
      <c r="M2729" s="198" t="s">
        <v>13769</v>
      </c>
      <c r="N2729" s="198" t="s">
        <v>13770</v>
      </c>
      <c r="O2729" s="196" t="s">
        <v>91</v>
      </c>
      <c r="P2729" s="198" t="s">
        <v>1897</v>
      </c>
      <c r="R2729" s="196" t="s">
        <v>47</v>
      </c>
      <c r="S2729" s="196" t="s">
        <v>45</v>
      </c>
      <c r="T2729" s="211">
        <v>0</v>
      </c>
      <c r="W2729" s="200" t="s">
        <v>93</v>
      </c>
      <c r="X2729" s="196" t="s">
        <v>103</v>
      </c>
      <c r="AA2729" s="196" t="s">
        <v>13774</v>
      </c>
      <c r="AB2729" s="196" t="s">
        <v>13772</v>
      </c>
      <c r="AC2729" s="200">
        <v>3</v>
      </c>
      <c r="AD2729" s="200" t="s">
        <v>8231</v>
      </c>
      <c r="AE2729" s="212">
        <v>-3077.62</v>
      </c>
      <c r="AF2729" s="212">
        <v>422372.38</v>
      </c>
    </row>
    <row r="2730" spans="1:33" ht="54" hidden="1" x14ac:dyDescent="0.25">
      <c r="A2730" s="209">
        <v>125204</v>
      </c>
      <c r="B2730" s="210">
        <v>3</v>
      </c>
      <c r="C2730" s="196" t="s">
        <v>85</v>
      </c>
      <c r="D2730" s="201">
        <v>42653</v>
      </c>
      <c r="E2730" s="196" t="s">
        <v>1732</v>
      </c>
      <c r="F2730" s="201">
        <v>44567</v>
      </c>
      <c r="G2730" s="196" t="s">
        <v>241</v>
      </c>
      <c r="H2730" s="198" t="s">
        <v>313</v>
      </c>
      <c r="I2730" s="196" t="s">
        <v>3415</v>
      </c>
      <c r="K2730" s="196" t="s">
        <v>3416</v>
      </c>
      <c r="L2730" s="200" t="s">
        <v>183</v>
      </c>
      <c r="M2730" s="198" t="s">
        <v>3417</v>
      </c>
      <c r="N2730" s="198" t="s">
        <v>3418</v>
      </c>
      <c r="O2730" s="196" t="s">
        <v>91</v>
      </c>
      <c r="P2730" s="198" t="s">
        <v>3419</v>
      </c>
      <c r="R2730" s="196" t="s">
        <v>47</v>
      </c>
      <c r="S2730" s="196" t="s">
        <v>45</v>
      </c>
      <c r="T2730" s="211">
        <v>0.5</v>
      </c>
      <c r="U2730" s="201">
        <v>45520</v>
      </c>
      <c r="W2730" s="200" t="s">
        <v>93</v>
      </c>
      <c r="X2730" s="196" t="s">
        <v>103</v>
      </c>
      <c r="AA2730" s="196" t="s">
        <v>13775</v>
      </c>
      <c r="AB2730" s="196" t="s">
        <v>13776</v>
      </c>
      <c r="AC2730" s="200">
        <v>0</v>
      </c>
      <c r="AD2730" s="200" t="s">
        <v>8231</v>
      </c>
      <c r="AE2730" s="212">
        <v>91200</v>
      </c>
      <c r="AF2730" s="212">
        <v>115000</v>
      </c>
    </row>
    <row r="2731" spans="1:33" ht="54" hidden="1" x14ac:dyDescent="0.25">
      <c r="A2731" s="209">
        <v>125204</v>
      </c>
      <c r="B2731" s="210">
        <v>3</v>
      </c>
      <c r="C2731" s="196" t="s">
        <v>85</v>
      </c>
      <c r="D2731" s="201">
        <v>42653</v>
      </c>
      <c r="E2731" s="196" t="s">
        <v>1732</v>
      </c>
      <c r="F2731" s="201">
        <v>44567</v>
      </c>
      <c r="G2731" s="196" t="s">
        <v>241</v>
      </c>
      <c r="H2731" s="198" t="s">
        <v>313</v>
      </c>
      <c r="I2731" s="196" t="s">
        <v>3415</v>
      </c>
      <c r="K2731" s="196" t="s">
        <v>3416</v>
      </c>
      <c r="L2731" s="200" t="s">
        <v>183</v>
      </c>
      <c r="M2731" s="198" t="s">
        <v>3417</v>
      </c>
      <c r="N2731" s="198" t="s">
        <v>3418</v>
      </c>
      <c r="O2731" s="196" t="s">
        <v>91</v>
      </c>
      <c r="P2731" s="198" t="s">
        <v>3419</v>
      </c>
      <c r="R2731" s="196" t="s">
        <v>47</v>
      </c>
      <c r="S2731" s="196" t="s">
        <v>45</v>
      </c>
      <c r="T2731" s="211">
        <v>0.5</v>
      </c>
      <c r="U2731" s="201">
        <v>45520</v>
      </c>
      <c r="W2731" s="200" t="s">
        <v>93</v>
      </c>
      <c r="X2731" s="196" t="s">
        <v>103</v>
      </c>
      <c r="AA2731" s="196" t="s">
        <v>13777</v>
      </c>
      <c r="AB2731" s="196" t="s">
        <v>13776</v>
      </c>
      <c r="AC2731" s="200">
        <v>1</v>
      </c>
      <c r="AD2731" s="200" t="s">
        <v>8231</v>
      </c>
      <c r="AE2731" s="212">
        <v>59362</v>
      </c>
      <c r="AF2731" s="212">
        <v>59362</v>
      </c>
    </row>
    <row r="2732" spans="1:33" ht="72" hidden="1" x14ac:dyDescent="0.25">
      <c r="A2732" s="209">
        <v>125210</v>
      </c>
      <c r="B2732" s="210">
        <v>3</v>
      </c>
      <c r="C2732" s="196" t="s">
        <v>85</v>
      </c>
      <c r="D2732" s="201">
        <v>42654</v>
      </c>
      <c r="E2732" s="196" t="s">
        <v>1732</v>
      </c>
      <c r="F2732" s="201">
        <v>44719</v>
      </c>
      <c r="G2732" s="196" t="s">
        <v>4222</v>
      </c>
      <c r="H2732" s="198" t="s">
        <v>659</v>
      </c>
      <c r="M2732" s="198" t="s">
        <v>13778</v>
      </c>
      <c r="N2732" s="198" t="s">
        <v>13779</v>
      </c>
      <c r="O2732" s="196" t="s">
        <v>91</v>
      </c>
      <c r="P2732" s="198" t="s">
        <v>92</v>
      </c>
      <c r="R2732" s="196" t="s">
        <v>47</v>
      </c>
      <c r="S2732" s="196" t="s">
        <v>41</v>
      </c>
      <c r="T2732" s="202" t="s">
        <v>505</v>
      </c>
      <c r="W2732" s="200" t="s">
        <v>93</v>
      </c>
      <c r="AA2732" s="196" t="s">
        <v>13780</v>
      </c>
      <c r="AB2732" s="196" t="s">
        <v>13781</v>
      </c>
      <c r="AC2732" s="200">
        <v>0</v>
      </c>
      <c r="AD2732" s="200" t="s">
        <v>8231</v>
      </c>
      <c r="AE2732" s="203" t="s">
        <v>505</v>
      </c>
      <c r="AF2732" s="212">
        <v>125000</v>
      </c>
    </row>
    <row r="2733" spans="1:33" ht="72" hidden="1" x14ac:dyDescent="0.25">
      <c r="A2733" s="209">
        <v>125210</v>
      </c>
      <c r="B2733" s="210">
        <v>3</v>
      </c>
      <c r="C2733" s="196" t="s">
        <v>85</v>
      </c>
      <c r="D2733" s="201">
        <v>42654</v>
      </c>
      <c r="E2733" s="196" t="s">
        <v>1732</v>
      </c>
      <c r="F2733" s="201">
        <v>44719</v>
      </c>
      <c r="G2733" s="196" t="s">
        <v>4222</v>
      </c>
      <c r="H2733" s="198" t="s">
        <v>659</v>
      </c>
      <c r="M2733" s="198" t="s">
        <v>13778</v>
      </c>
      <c r="N2733" s="198" t="s">
        <v>13779</v>
      </c>
      <c r="O2733" s="196" t="s">
        <v>91</v>
      </c>
      <c r="P2733" s="198" t="s">
        <v>92</v>
      </c>
      <c r="R2733" s="196" t="s">
        <v>47</v>
      </c>
      <c r="S2733" s="196" t="s">
        <v>41</v>
      </c>
      <c r="T2733" s="202" t="s">
        <v>505</v>
      </c>
      <c r="W2733" s="200" t="s">
        <v>93</v>
      </c>
      <c r="AA2733" s="196" t="s">
        <v>13782</v>
      </c>
      <c r="AB2733" s="196" t="s">
        <v>13781</v>
      </c>
      <c r="AC2733" s="200">
        <v>1</v>
      </c>
      <c r="AD2733" s="200" t="s">
        <v>8231</v>
      </c>
      <c r="AE2733" s="203" t="s">
        <v>505</v>
      </c>
      <c r="AF2733" s="212">
        <v>242500</v>
      </c>
    </row>
    <row r="2734" spans="1:33" hidden="1" x14ac:dyDescent="0.25">
      <c r="A2734" s="209">
        <v>125228</v>
      </c>
      <c r="B2734" s="210">
        <v>3</v>
      </c>
      <c r="C2734" s="196" t="s">
        <v>97</v>
      </c>
      <c r="D2734" s="201">
        <v>42662</v>
      </c>
      <c r="E2734" s="196" t="s">
        <v>98</v>
      </c>
      <c r="F2734" s="201">
        <v>43818</v>
      </c>
      <c r="G2734" s="196" t="s">
        <v>98</v>
      </c>
      <c r="H2734" s="198" t="s">
        <v>99</v>
      </c>
      <c r="I2734" s="196" t="s">
        <v>100</v>
      </c>
      <c r="J2734" s="196" t="s">
        <v>101</v>
      </c>
      <c r="L2734" s="200" t="s">
        <v>101</v>
      </c>
      <c r="M2734" s="198" t="s">
        <v>102</v>
      </c>
      <c r="O2734" s="196" t="s">
        <v>103</v>
      </c>
      <c r="P2734" s="198" t="s">
        <v>104</v>
      </c>
      <c r="R2734" s="196" t="s">
        <v>105</v>
      </c>
      <c r="S2734" s="196" t="s">
        <v>45</v>
      </c>
      <c r="T2734" s="211">
        <v>0</v>
      </c>
      <c r="U2734" s="201">
        <v>43553</v>
      </c>
      <c r="W2734" s="200" t="s">
        <v>93</v>
      </c>
      <c r="X2734" s="196" t="s">
        <v>103</v>
      </c>
      <c r="AA2734" s="196" t="s">
        <v>13783</v>
      </c>
      <c r="AC2734" s="200">
        <v>1</v>
      </c>
      <c r="AD2734" s="200" t="s">
        <v>8274</v>
      </c>
      <c r="AE2734" s="203" t="s">
        <v>505</v>
      </c>
      <c r="AF2734" s="212">
        <v>90000</v>
      </c>
      <c r="AG2734" s="198" t="s">
        <v>106</v>
      </c>
    </row>
    <row r="2735" spans="1:33" hidden="1" x14ac:dyDescent="0.25">
      <c r="A2735" s="209">
        <v>125228</v>
      </c>
      <c r="B2735" s="210">
        <v>3</v>
      </c>
      <c r="C2735" s="196" t="s">
        <v>97</v>
      </c>
      <c r="D2735" s="201">
        <v>42662</v>
      </c>
      <c r="E2735" s="196" t="s">
        <v>98</v>
      </c>
      <c r="F2735" s="201">
        <v>43818</v>
      </c>
      <c r="G2735" s="196" t="s">
        <v>98</v>
      </c>
      <c r="H2735" s="198" t="s">
        <v>99</v>
      </c>
      <c r="I2735" s="196" t="s">
        <v>100</v>
      </c>
      <c r="J2735" s="196" t="s">
        <v>101</v>
      </c>
      <c r="L2735" s="200" t="s">
        <v>101</v>
      </c>
      <c r="M2735" s="198" t="s">
        <v>102</v>
      </c>
      <c r="O2735" s="196" t="s">
        <v>103</v>
      </c>
      <c r="P2735" s="198" t="s">
        <v>104</v>
      </c>
      <c r="R2735" s="196" t="s">
        <v>105</v>
      </c>
      <c r="S2735" s="196" t="s">
        <v>45</v>
      </c>
      <c r="T2735" s="211">
        <v>0</v>
      </c>
      <c r="U2735" s="201">
        <v>43553</v>
      </c>
      <c r="W2735" s="200" t="s">
        <v>93</v>
      </c>
      <c r="X2735" s="196" t="s">
        <v>103</v>
      </c>
      <c r="AA2735" s="196" t="s">
        <v>13784</v>
      </c>
      <c r="AC2735" s="200">
        <v>2</v>
      </c>
      <c r="AD2735" s="200" t="s">
        <v>8274</v>
      </c>
      <c r="AE2735" s="203" t="s">
        <v>505</v>
      </c>
      <c r="AF2735" s="212">
        <v>118144.46</v>
      </c>
      <c r="AG2735" s="198" t="s">
        <v>106</v>
      </c>
    </row>
    <row r="2736" spans="1:33" hidden="1" x14ac:dyDescent="0.25">
      <c r="A2736" s="209">
        <v>125228</v>
      </c>
      <c r="B2736" s="210">
        <v>3</v>
      </c>
      <c r="C2736" s="196" t="s">
        <v>97</v>
      </c>
      <c r="D2736" s="201">
        <v>42662</v>
      </c>
      <c r="E2736" s="196" t="s">
        <v>98</v>
      </c>
      <c r="F2736" s="201">
        <v>43818</v>
      </c>
      <c r="G2736" s="196" t="s">
        <v>98</v>
      </c>
      <c r="H2736" s="198" t="s">
        <v>99</v>
      </c>
      <c r="I2736" s="196" t="s">
        <v>100</v>
      </c>
      <c r="J2736" s="196" t="s">
        <v>101</v>
      </c>
      <c r="L2736" s="200" t="s">
        <v>101</v>
      </c>
      <c r="M2736" s="198" t="s">
        <v>102</v>
      </c>
      <c r="O2736" s="196" t="s">
        <v>103</v>
      </c>
      <c r="P2736" s="198" t="s">
        <v>104</v>
      </c>
      <c r="R2736" s="196" t="s">
        <v>105</v>
      </c>
      <c r="S2736" s="196" t="s">
        <v>45</v>
      </c>
      <c r="T2736" s="211">
        <v>0</v>
      </c>
      <c r="U2736" s="201">
        <v>43553</v>
      </c>
      <c r="W2736" s="200" t="s">
        <v>93</v>
      </c>
      <c r="X2736" s="196" t="s">
        <v>103</v>
      </c>
      <c r="AA2736" s="196" t="s">
        <v>13785</v>
      </c>
      <c r="AC2736" s="200">
        <v>3</v>
      </c>
      <c r="AD2736" s="200" t="s">
        <v>8274</v>
      </c>
      <c r="AE2736" s="212">
        <v>27600</v>
      </c>
      <c r="AF2736" s="212">
        <v>586397</v>
      </c>
      <c r="AG2736" s="198" t="s">
        <v>106</v>
      </c>
    </row>
    <row r="2737" spans="1:33" hidden="1" x14ac:dyDescent="0.25">
      <c r="A2737" s="209">
        <v>125229</v>
      </c>
      <c r="B2737" s="210">
        <v>4</v>
      </c>
      <c r="C2737" s="196" t="s">
        <v>114</v>
      </c>
      <c r="D2737" s="201">
        <v>42662</v>
      </c>
      <c r="E2737" s="196" t="s">
        <v>98</v>
      </c>
      <c r="F2737" s="201">
        <v>44705</v>
      </c>
      <c r="G2737" s="196" t="s">
        <v>98</v>
      </c>
      <c r="H2737" s="198" t="s">
        <v>483</v>
      </c>
      <c r="I2737" s="196" t="s">
        <v>484</v>
      </c>
      <c r="J2737" s="196" t="s">
        <v>101</v>
      </c>
      <c r="L2737" s="200" t="s">
        <v>101</v>
      </c>
      <c r="M2737" s="198" t="s">
        <v>485</v>
      </c>
      <c r="O2737" s="196" t="s">
        <v>438</v>
      </c>
      <c r="P2737" s="198" t="s">
        <v>439</v>
      </c>
      <c r="R2737" s="196" t="s">
        <v>39</v>
      </c>
      <c r="S2737" s="196" t="s">
        <v>46</v>
      </c>
      <c r="T2737" s="211">
        <v>0.01</v>
      </c>
      <c r="U2737" s="201">
        <v>43812</v>
      </c>
      <c r="W2737" s="200" t="s">
        <v>93</v>
      </c>
      <c r="X2737" s="196" t="s">
        <v>13</v>
      </c>
      <c r="Z2737" s="198" t="s">
        <v>486</v>
      </c>
      <c r="AA2737" s="196" t="s">
        <v>13786</v>
      </c>
      <c r="AC2737" s="200">
        <v>3</v>
      </c>
      <c r="AD2737" s="200" t="s">
        <v>8274</v>
      </c>
      <c r="AE2737" s="212">
        <v>34280</v>
      </c>
      <c r="AF2737" s="212">
        <v>1319422.26</v>
      </c>
      <c r="AG2737" s="198" t="s">
        <v>487</v>
      </c>
    </row>
    <row r="2738" spans="1:33" ht="54" hidden="1" x14ac:dyDescent="0.25">
      <c r="A2738" s="209">
        <v>125231</v>
      </c>
      <c r="B2738" s="210">
        <v>1</v>
      </c>
      <c r="C2738" s="196" t="s">
        <v>114</v>
      </c>
      <c r="D2738" s="201">
        <v>42662</v>
      </c>
      <c r="E2738" s="196" t="s">
        <v>1728</v>
      </c>
      <c r="F2738" s="201">
        <v>44677</v>
      </c>
      <c r="G2738" s="196" t="s">
        <v>1741</v>
      </c>
      <c r="H2738" s="198" t="s">
        <v>190</v>
      </c>
      <c r="M2738" s="198" t="s">
        <v>13787</v>
      </c>
      <c r="N2738" s="198" t="s">
        <v>13788</v>
      </c>
      <c r="O2738" s="196" t="s">
        <v>91</v>
      </c>
      <c r="P2738" s="198" t="s">
        <v>157</v>
      </c>
      <c r="R2738" s="196" t="s">
        <v>47</v>
      </c>
      <c r="S2738" s="196" t="s">
        <v>46</v>
      </c>
      <c r="T2738" s="202" t="s">
        <v>505</v>
      </c>
      <c r="W2738" s="200" t="s">
        <v>93</v>
      </c>
      <c r="X2738" s="196" t="s">
        <v>103</v>
      </c>
      <c r="AA2738" s="196" t="s">
        <v>13789</v>
      </c>
      <c r="AB2738" s="196" t="s">
        <v>13790</v>
      </c>
      <c r="AC2738" s="200">
        <v>0</v>
      </c>
      <c r="AD2738" s="200" t="s">
        <v>8231</v>
      </c>
      <c r="AE2738" s="212">
        <v>-5278.91</v>
      </c>
      <c r="AF2738" s="212">
        <v>5221.09</v>
      </c>
    </row>
    <row r="2739" spans="1:33" ht="54" hidden="1" x14ac:dyDescent="0.25">
      <c r="A2739" s="209">
        <v>125231</v>
      </c>
      <c r="B2739" s="210">
        <v>1</v>
      </c>
      <c r="C2739" s="196" t="s">
        <v>114</v>
      </c>
      <c r="D2739" s="201">
        <v>42662</v>
      </c>
      <c r="E2739" s="196" t="s">
        <v>1728</v>
      </c>
      <c r="F2739" s="201">
        <v>44677</v>
      </c>
      <c r="G2739" s="196" t="s">
        <v>1741</v>
      </c>
      <c r="H2739" s="198" t="s">
        <v>190</v>
      </c>
      <c r="M2739" s="198" t="s">
        <v>13787</v>
      </c>
      <c r="N2739" s="198" t="s">
        <v>13788</v>
      </c>
      <c r="O2739" s="196" t="s">
        <v>91</v>
      </c>
      <c r="P2739" s="198" t="s">
        <v>157</v>
      </c>
      <c r="R2739" s="196" t="s">
        <v>47</v>
      </c>
      <c r="S2739" s="196" t="s">
        <v>46</v>
      </c>
      <c r="T2739" s="202" t="s">
        <v>505</v>
      </c>
      <c r="W2739" s="200" t="s">
        <v>93</v>
      </c>
      <c r="X2739" s="196" t="s">
        <v>103</v>
      </c>
      <c r="AA2739" s="196" t="s">
        <v>13791</v>
      </c>
      <c r="AB2739" s="196" t="s">
        <v>13790</v>
      </c>
      <c r="AC2739" s="200">
        <v>1</v>
      </c>
      <c r="AD2739" s="200" t="s">
        <v>8231</v>
      </c>
      <c r="AE2739" s="212">
        <v>160.4</v>
      </c>
      <c r="AF2739" s="212">
        <v>11760.4</v>
      </c>
    </row>
    <row r="2740" spans="1:33" ht="54" hidden="1" x14ac:dyDescent="0.25">
      <c r="A2740" s="209">
        <v>125231</v>
      </c>
      <c r="B2740" s="210">
        <v>1</v>
      </c>
      <c r="C2740" s="196" t="s">
        <v>114</v>
      </c>
      <c r="D2740" s="201">
        <v>42662</v>
      </c>
      <c r="E2740" s="196" t="s">
        <v>1728</v>
      </c>
      <c r="F2740" s="201">
        <v>44677</v>
      </c>
      <c r="G2740" s="196" t="s">
        <v>1741</v>
      </c>
      <c r="H2740" s="198" t="s">
        <v>190</v>
      </c>
      <c r="M2740" s="198" t="s">
        <v>13787</v>
      </c>
      <c r="N2740" s="198" t="s">
        <v>13788</v>
      </c>
      <c r="O2740" s="196" t="s">
        <v>91</v>
      </c>
      <c r="P2740" s="198" t="s">
        <v>157</v>
      </c>
      <c r="R2740" s="196" t="s">
        <v>47</v>
      </c>
      <c r="S2740" s="196" t="s">
        <v>46</v>
      </c>
      <c r="T2740" s="202" t="s">
        <v>505</v>
      </c>
      <c r="W2740" s="200" t="s">
        <v>93</v>
      </c>
      <c r="X2740" s="196" t="s">
        <v>103</v>
      </c>
      <c r="AA2740" s="196" t="s">
        <v>13792</v>
      </c>
      <c r="AB2740" s="196" t="s">
        <v>13790</v>
      </c>
      <c r="AC2740" s="200">
        <v>3</v>
      </c>
      <c r="AD2740" s="200" t="s">
        <v>8231</v>
      </c>
      <c r="AE2740" s="212">
        <v>-85554.16</v>
      </c>
      <c r="AF2740" s="212">
        <v>308305.84000000003</v>
      </c>
    </row>
    <row r="2741" spans="1:33" hidden="1" x14ac:dyDescent="0.25">
      <c r="A2741" s="209">
        <v>125234</v>
      </c>
      <c r="B2741" s="210">
        <v>4</v>
      </c>
      <c r="C2741" s="196" t="s">
        <v>114</v>
      </c>
      <c r="D2741" s="201">
        <v>42663</v>
      </c>
      <c r="E2741" s="196" t="s">
        <v>98</v>
      </c>
      <c r="F2741" s="201">
        <v>44705</v>
      </c>
      <c r="G2741" s="196" t="s">
        <v>98</v>
      </c>
      <c r="H2741" s="198" t="s">
        <v>88</v>
      </c>
      <c r="I2741" s="196" t="s">
        <v>455</v>
      </c>
      <c r="J2741" s="196" t="s">
        <v>101</v>
      </c>
      <c r="L2741" s="200" t="s">
        <v>101</v>
      </c>
      <c r="M2741" s="198" t="s">
        <v>766</v>
      </c>
      <c r="O2741" s="196" t="s">
        <v>438</v>
      </c>
      <c r="P2741" s="198" t="s">
        <v>439</v>
      </c>
      <c r="R2741" s="196" t="s">
        <v>39</v>
      </c>
      <c r="S2741" s="196" t="s">
        <v>46</v>
      </c>
      <c r="T2741" s="211">
        <v>0.01</v>
      </c>
      <c r="U2741" s="201">
        <v>43273</v>
      </c>
      <c r="W2741" s="200" t="s">
        <v>93</v>
      </c>
      <c r="X2741" s="196" t="s">
        <v>13</v>
      </c>
      <c r="Z2741" s="198" t="s">
        <v>767</v>
      </c>
      <c r="AA2741" s="196" t="s">
        <v>13793</v>
      </c>
      <c r="AC2741" s="200">
        <v>3</v>
      </c>
      <c r="AD2741" s="200" t="s">
        <v>8274</v>
      </c>
      <c r="AE2741" s="212">
        <v>321600</v>
      </c>
      <c r="AF2741" s="212">
        <v>1355192.67</v>
      </c>
      <c r="AG2741" s="198" t="s">
        <v>768</v>
      </c>
    </row>
    <row r="2742" spans="1:33" hidden="1" x14ac:dyDescent="0.25">
      <c r="A2742" s="209">
        <v>125242</v>
      </c>
      <c r="B2742" s="210">
        <v>4</v>
      </c>
      <c r="C2742" s="196" t="s">
        <v>85</v>
      </c>
      <c r="D2742" s="201">
        <v>42668</v>
      </c>
      <c r="E2742" s="196" t="s">
        <v>98</v>
      </c>
      <c r="F2742" s="201">
        <v>44680</v>
      </c>
      <c r="G2742" s="196" t="s">
        <v>189</v>
      </c>
      <c r="H2742" s="198" t="s">
        <v>489</v>
      </c>
      <c r="I2742" s="196" t="s">
        <v>490</v>
      </c>
      <c r="K2742" s="196" t="s">
        <v>491</v>
      </c>
      <c r="L2742" s="200" t="s">
        <v>183</v>
      </c>
      <c r="M2742" s="198" t="s">
        <v>492</v>
      </c>
      <c r="O2742" s="196" t="s">
        <v>438</v>
      </c>
      <c r="P2742" s="198" t="s">
        <v>439</v>
      </c>
      <c r="R2742" s="196" t="s">
        <v>39</v>
      </c>
      <c r="S2742" s="196" t="s">
        <v>46</v>
      </c>
      <c r="T2742" s="211">
        <v>0.1</v>
      </c>
      <c r="W2742" s="200" t="s">
        <v>93</v>
      </c>
      <c r="X2742" s="196" t="s">
        <v>186</v>
      </c>
      <c r="Z2742" s="198" t="s">
        <v>493</v>
      </c>
      <c r="AA2742" s="196" t="s">
        <v>13794</v>
      </c>
      <c r="AC2742" s="200">
        <v>3</v>
      </c>
      <c r="AD2742" s="200" t="s">
        <v>8274</v>
      </c>
      <c r="AE2742" s="212">
        <v>29000</v>
      </c>
      <c r="AF2742" s="212">
        <v>80450</v>
      </c>
    </row>
    <row r="2743" spans="1:33" hidden="1" x14ac:dyDescent="0.25">
      <c r="A2743" s="209">
        <v>125256</v>
      </c>
      <c r="B2743" s="210">
        <v>1</v>
      </c>
      <c r="C2743" s="196" t="s">
        <v>122</v>
      </c>
      <c r="D2743" s="201">
        <v>42676</v>
      </c>
      <c r="E2743" s="196" t="s">
        <v>98</v>
      </c>
      <c r="F2743" s="201">
        <v>44662</v>
      </c>
      <c r="G2743" s="196" t="s">
        <v>203</v>
      </c>
      <c r="H2743" s="198" t="s">
        <v>248</v>
      </c>
      <c r="I2743" s="196" t="s">
        <v>799</v>
      </c>
      <c r="J2743" s="196" t="s">
        <v>101</v>
      </c>
      <c r="L2743" s="200" t="s">
        <v>101</v>
      </c>
      <c r="M2743" s="198" t="s">
        <v>4640</v>
      </c>
      <c r="O2743" s="196" t="s">
        <v>119</v>
      </c>
      <c r="P2743" s="198" t="s">
        <v>4518</v>
      </c>
      <c r="R2743" s="196" t="s">
        <v>4525</v>
      </c>
      <c r="S2743" s="196" t="s">
        <v>46</v>
      </c>
      <c r="T2743" s="211">
        <v>0</v>
      </c>
      <c r="U2743" s="201">
        <v>44603</v>
      </c>
      <c r="W2743" s="200" t="s">
        <v>93</v>
      </c>
      <c r="X2743" s="196" t="s">
        <v>103</v>
      </c>
      <c r="AA2743" s="196" t="s">
        <v>13795</v>
      </c>
      <c r="AC2743" s="200">
        <v>1</v>
      </c>
      <c r="AD2743" s="200" t="s">
        <v>8250</v>
      </c>
      <c r="AE2743" s="203" t="s">
        <v>505</v>
      </c>
      <c r="AF2743" s="212">
        <v>248400</v>
      </c>
      <c r="AG2743" s="198" t="s">
        <v>4641</v>
      </c>
    </row>
    <row r="2744" spans="1:33" hidden="1" x14ac:dyDescent="0.25">
      <c r="A2744" s="209">
        <v>125256</v>
      </c>
      <c r="B2744" s="210">
        <v>1</v>
      </c>
      <c r="C2744" s="196" t="s">
        <v>122</v>
      </c>
      <c r="D2744" s="201">
        <v>42676</v>
      </c>
      <c r="E2744" s="196" t="s">
        <v>98</v>
      </c>
      <c r="F2744" s="201">
        <v>44662</v>
      </c>
      <c r="G2744" s="196" t="s">
        <v>203</v>
      </c>
      <c r="H2744" s="198" t="s">
        <v>248</v>
      </c>
      <c r="I2744" s="196" t="s">
        <v>799</v>
      </c>
      <c r="J2744" s="196" t="s">
        <v>101</v>
      </c>
      <c r="L2744" s="200" t="s">
        <v>101</v>
      </c>
      <c r="M2744" s="198" t="s">
        <v>4640</v>
      </c>
      <c r="O2744" s="196" t="s">
        <v>119</v>
      </c>
      <c r="P2744" s="198" t="s">
        <v>4518</v>
      </c>
      <c r="R2744" s="196" t="s">
        <v>4525</v>
      </c>
      <c r="S2744" s="196" t="s">
        <v>46</v>
      </c>
      <c r="T2744" s="211">
        <v>0</v>
      </c>
      <c r="U2744" s="201">
        <v>44603</v>
      </c>
      <c r="W2744" s="200" t="s">
        <v>93</v>
      </c>
      <c r="X2744" s="196" t="s">
        <v>103</v>
      </c>
      <c r="AA2744" s="196" t="s">
        <v>13796</v>
      </c>
      <c r="AB2744" s="196" t="s">
        <v>13797</v>
      </c>
      <c r="AC2744" s="200">
        <v>2</v>
      </c>
      <c r="AD2744" s="200" t="s">
        <v>8250</v>
      </c>
      <c r="AE2744" s="203" t="s">
        <v>505</v>
      </c>
      <c r="AF2744" s="212">
        <v>13000</v>
      </c>
      <c r="AG2744" s="198" t="s">
        <v>4641</v>
      </c>
    </row>
    <row r="2745" spans="1:33" hidden="1" x14ac:dyDescent="0.25">
      <c r="A2745" s="209">
        <v>125256</v>
      </c>
      <c r="B2745" s="210">
        <v>1</v>
      </c>
      <c r="C2745" s="196" t="s">
        <v>122</v>
      </c>
      <c r="D2745" s="201">
        <v>42676</v>
      </c>
      <c r="E2745" s="196" t="s">
        <v>98</v>
      </c>
      <c r="F2745" s="201">
        <v>44662</v>
      </c>
      <c r="G2745" s="196" t="s">
        <v>203</v>
      </c>
      <c r="H2745" s="198" t="s">
        <v>248</v>
      </c>
      <c r="I2745" s="196" t="s">
        <v>799</v>
      </c>
      <c r="J2745" s="196" t="s">
        <v>101</v>
      </c>
      <c r="L2745" s="200" t="s">
        <v>101</v>
      </c>
      <c r="M2745" s="198" t="s">
        <v>4640</v>
      </c>
      <c r="O2745" s="196" t="s">
        <v>119</v>
      </c>
      <c r="P2745" s="198" t="s">
        <v>4518</v>
      </c>
      <c r="R2745" s="196" t="s">
        <v>4525</v>
      </c>
      <c r="S2745" s="196" t="s">
        <v>46</v>
      </c>
      <c r="T2745" s="211">
        <v>0</v>
      </c>
      <c r="U2745" s="201">
        <v>44603</v>
      </c>
      <c r="W2745" s="200" t="s">
        <v>93</v>
      </c>
      <c r="X2745" s="196" t="s">
        <v>103</v>
      </c>
      <c r="AA2745" s="196" t="s">
        <v>13798</v>
      </c>
      <c r="AB2745" s="196" t="s">
        <v>13797</v>
      </c>
      <c r="AC2745" s="200">
        <v>3</v>
      </c>
      <c r="AD2745" s="200" t="s">
        <v>8250</v>
      </c>
      <c r="AE2745" s="212">
        <v>2744330</v>
      </c>
      <c r="AF2745" s="212">
        <v>2744330</v>
      </c>
      <c r="AG2745" s="198" t="s">
        <v>4641</v>
      </c>
    </row>
    <row r="2746" spans="1:33" hidden="1" x14ac:dyDescent="0.25">
      <c r="A2746" s="209">
        <v>125257</v>
      </c>
      <c r="B2746" s="210">
        <v>2</v>
      </c>
      <c r="C2746" s="196" t="s">
        <v>122</v>
      </c>
      <c r="D2746" s="201">
        <v>42676</v>
      </c>
      <c r="E2746" s="196" t="s">
        <v>98</v>
      </c>
      <c r="F2746" s="201">
        <v>44496</v>
      </c>
      <c r="G2746" s="196" t="s">
        <v>426</v>
      </c>
      <c r="H2746" s="198" t="s">
        <v>838</v>
      </c>
      <c r="I2746" s="196" t="s">
        <v>539</v>
      </c>
      <c r="J2746" s="196" t="s">
        <v>299</v>
      </c>
      <c r="L2746" s="200" t="s">
        <v>300</v>
      </c>
      <c r="M2746" s="198" t="s">
        <v>4596</v>
      </c>
      <c r="O2746" s="196" t="s">
        <v>119</v>
      </c>
      <c r="P2746" s="198" t="s">
        <v>4518</v>
      </c>
      <c r="R2746" s="196" t="s">
        <v>4525</v>
      </c>
      <c r="S2746" s="196" t="s">
        <v>46</v>
      </c>
      <c r="T2746" s="211">
        <v>0</v>
      </c>
      <c r="U2746" s="201">
        <v>44477</v>
      </c>
      <c r="W2746" s="200" t="s">
        <v>93</v>
      </c>
      <c r="X2746" s="196" t="s">
        <v>303</v>
      </c>
      <c r="AA2746" s="196" t="s">
        <v>13799</v>
      </c>
      <c r="AC2746" s="200">
        <v>1</v>
      </c>
      <c r="AD2746" s="200" t="s">
        <v>8250</v>
      </c>
      <c r="AE2746" s="203" t="s">
        <v>505</v>
      </c>
      <c r="AF2746" s="212">
        <v>361200</v>
      </c>
      <c r="AG2746" s="198" t="s">
        <v>4594</v>
      </c>
    </row>
    <row r="2747" spans="1:33" hidden="1" x14ac:dyDescent="0.25">
      <c r="A2747" s="209">
        <v>125257</v>
      </c>
      <c r="B2747" s="210">
        <v>2</v>
      </c>
      <c r="C2747" s="196" t="s">
        <v>122</v>
      </c>
      <c r="D2747" s="201">
        <v>42676</v>
      </c>
      <c r="E2747" s="196" t="s">
        <v>98</v>
      </c>
      <c r="F2747" s="201">
        <v>44496</v>
      </c>
      <c r="G2747" s="196" t="s">
        <v>426</v>
      </c>
      <c r="H2747" s="198" t="s">
        <v>838</v>
      </c>
      <c r="I2747" s="196" t="s">
        <v>539</v>
      </c>
      <c r="J2747" s="196" t="s">
        <v>299</v>
      </c>
      <c r="L2747" s="200" t="s">
        <v>300</v>
      </c>
      <c r="M2747" s="198" t="s">
        <v>4596</v>
      </c>
      <c r="O2747" s="196" t="s">
        <v>119</v>
      </c>
      <c r="P2747" s="198" t="s">
        <v>4518</v>
      </c>
      <c r="R2747" s="196" t="s">
        <v>4525</v>
      </c>
      <c r="S2747" s="196" t="s">
        <v>46</v>
      </c>
      <c r="T2747" s="211">
        <v>0</v>
      </c>
      <c r="U2747" s="201">
        <v>44477</v>
      </c>
      <c r="W2747" s="200" t="s">
        <v>93</v>
      </c>
      <c r="X2747" s="196" t="s">
        <v>303</v>
      </c>
      <c r="AA2747" s="196" t="s">
        <v>13800</v>
      </c>
      <c r="AB2747" s="196" t="s">
        <v>13801</v>
      </c>
      <c r="AC2747" s="200">
        <v>3</v>
      </c>
      <c r="AD2747" s="200" t="s">
        <v>8250</v>
      </c>
      <c r="AE2747" s="212">
        <v>2471853</v>
      </c>
      <c r="AF2747" s="212">
        <v>2471853</v>
      </c>
      <c r="AG2747" s="198" t="s">
        <v>4594</v>
      </c>
    </row>
    <row r="2748" spans="1:33" hidden="1" x14ac:dyDescent="0.25">
      <c r="A2748" s="209">
        <v>125258</v>
      </c>
      <c r="B2748" s="210">
        <v>2</v>
      </c>
      <c r="C2748" s="196" t="s">
        <v>122</v>
      </c>
      <c r="D2748" s="201">
        <v>42676</v>
      </c>
      <c r="E2748" s="196" t="s">
        <v>98</v>
      </c>
      <c r="F2748" s="201">
        <v>44502</v>
      </c>
      <c r="G2748" s="196" t="s">
        <v>426</v>
      </c>
      <c r="H2748" s="198" t="s">
        <v>838</v>
      </c>
      <c r="I2748" s="196" t="s">
        <v>539</v>
      </c>
      <c r="J2748" s="196" t="s">
        <v>299</v>
      </c>
      <c r="L2748" s="200" t="s">
        <v>300</v>
      </c>
      <c r="M2748" s="198" t="s">
        <v>4598</v>
      </c>
      <c r="O2748" s="196" t="s">
        <v>119</v>
      </c>
      <c r="P2748" s="198" t="s">
        <v>4518</v>
      </c>
      <c r="R2748" s="196" t="s">
        <v>4525</v>
      </c>
      <c r="S2748" s="196" t="s">
        <v>46</v>
      </c>
      <c r="T2748" s="211">
        <v>0.01</v>
      </c>
      <c r="U2748" s="201">
        <v>44477</v>
      </c>
      <c r="W2748" s="200" t="s">
        <v>93</v>
      </c>
      <c r="X2748" s="196" t="s">
        <v>303</v>
      </c>
      <c r="AA2748" s="196" t="s">
        <v>13802</v>
      </c>
      <c r="AC2748" s="200">
        <v>1</v>
      </c>
      <c r="AD2748" s="200" t="s">
        <v>8250</v>
      </c>
      <c r="AE2748" s="203" t="s">
        <v>505</v>
      </c>
      <c r="AF2748" s="212">
        <v>271200</v>
      </c>
      <c r="AG2748" s="198" t="s">
        <v>4594</v>
      </c>
    </row>
    <row r="2749" spans="1:33" hidden="1" x14ac:dyDescent="0.25">
      <c r="A2749" s="209">
        <v>125258</v>
      </c>
      <c r="B2749" s="210">
        <v>2</v>
      </c>
      <c r="C2749" s="196" t="s">
        <v>122</v>
      </c>
      <c r="D2749" s="201">
        <v>42676</v>
      </c>
      <c r="E2749" s="196" t="s">
        <v>98</v>
      </c>
      <c r="F2749" s="201">
        <v>44502</v>
      </c>
      <c r="G2749" s="196" t="s">
        <v>426</v>
      </c>
      <c r="H2749" s="198" t="s">
        <v>838</v>
      </c>
      <c r="I2749" s="196" t="s">
        <v>539</v>
      </c>
      <c r="J2749" s="196" t="s">
        <v>299</v>
      </c>
      <c r="L2749" s="200" t="s">
        <v>300</v>
      </c>
      <c r="M2749" s="198" t="s">
        <v>4598</v>
      </c>
      <c r="O2749" s="196" t="s">
        <v>119</v>
      </c>
      <c r="P2749" s="198" t="s">
        <v>4518</v>
      </c>
      <c r="R2749" s="196" t="s">
        <v>4525</v>
      </c>
      <c r="S2749" s="196" t="s">
        <v>46</v>
      </c>
      <c r="T2749" s="211">
        <v>0.01</v>
      </c>
      <c r="U2749" s="201">
        <v>44477</v>
      </c>
      <c r="W2749" s="200" t="s">
        <v>93</v>
      </c>
      <c r="X2749" s="196" t="s">
        <v>303</v>
      </c>
      <c r="AA2749" s="196" t="s">
        <v>13803</v>
      </c>
      <c r="AB2749" s="196" t="s">
        <v>13804</v>
      </c>
      <c r="AC2749" s="200">
        <v>3</v>
      </c>
      <c r="AD2749" s="200" t="s">
        <v>8250</v>
      </c>
      <c r="AE2749" s="212">
        <v>5601111</v>
      </c>
      <c r="AF2749" s="212">
        <v>5601111</v>
      </c>
      <c r="AG2749" s="198" t="s">
        <v>4594</v>
      </c>
    </row>
    <row r="2750" spans="1:33" hidden="1" x14ac:dyDescent="0.25">
      <c r="A2750" s="209">
        <v>125258.01</v>
      </c>
      <c r="B2750" s="210">
        <v>2</v>
      </c>
      <c r="C2750" s="196" t="s">
        <v>97</v>
      </c>
      <c r="D2750" s="201">
        <v>43439</v>
      </c>
      <c r="E2750" s="196" t="s">
        <v>98</v>
      </c>
      <c r="F2750" s="201">
        <v>44300</v>
      </c>
      <c r="G2750" s="196" t="s">
        <v>87</v>
      </c>
      <c r="H2750" s="198" t="s">
        <v>838</v>
      </c>
      <c r="I2750" s="196" t="s">
        <v>539</v>
      </c>
      <c r="J2750" s="196" t="s">
        <v>299</v>
      </c>
      <c r="L2750" s="200" t="s">
        <v>300</v>
      </c>
      <c r="M2750" s="198" t="s">
        <v>4600</v>
      </c>
      <c r="N2750" s="198" t="s">
        <v>4601</v>
      </c>
      <c r="O2750" s="196" t="s">
        <v>119</v>
      </c>
      <c r="P2750" s="198" t="s">
        <v>4518</v>
      </c>
      <c r="R2750" s="196" t="s">
        <v>4525</v>
      </c>
      <c r="S2750" s="196" t="s">
        <v>46</v>
      </c>
      <c r="T2750" s="211">
        <v>0.01</v>
      </c>
      <c r="W2750" s="200" t="s">
        <v>93</v>
      </c>
      <c r="X2750" s="196" t="s">
        <v>303</v>
      </c>
      <c r="AA2750" s="196" t="s">
        <v>13805</v>
      </c>
      <c r="AB2750" s="196" t="s">
        <v>13806</v>
      </c>
      <c r="AC2750" s="200">
        <v>3</v>
      </c>
      <c r="AD2750" s="200" t="s">
        <v>8274</v>
      </c>
      <c r="AE2750" s="203" t="s">
        <v>505</v>
      </c>
      <c r="AF2750" s="212">
        <v>1546692</v>
      </c>
      <c r="AG2750" s="198" t="s">
        <v>4602</v>
      </c>
    </row>
    <row r="2751" spans="1:33" hidden="1" x14ac:dyDescent="0.25">
      <c r="A2751" s="209">
        <v>125258.01</v>
      </c>
      <c r="B2751" s="210">
        <v>2</v>
      </c>
      <c r="C2751" s="196" t="s">
        <v>97</v>
      </c>
      <c r="D2751" s="201">
        <v>43439</v>
      </c>
      <c r="E2751" s="196" t="s">
        <v>98</v>
      </c>
      <c r="F2751" s="201">
        <v>44300</v>
      </c>
      <c r="G2751" s="196" t="s">
        <v>87</v>
      </c>
      <c r="H2751" s="198" t="s">
        <v>838</v>
      </c>
      <c r="I2751" s="196" t="s">
        <v>539</v>
      </c>
      <c r="J2751" s="196" t="s">
        <v>299</v>
      </c>
      <c r="L2751" s="200" t="s">
        <v>300</v>
      </c>
      <c r="M2751" s="198" t="s">
        <v>4600</v>
      </c>
      <c r="N2751" s="198" t="s">
        <v>4601</v>
      </c>
      <c r="O2751" s="196" t="s">
        <v>119</v>
      </c>
      <c r="P2751" s="198" t="s">
        <v>4518</v>
      </c>
      <c r="R2751" s="196" t="s">
        <v>4525</v>
      </c>
      <c r="S2751" s="196" t="s">
        <v>46</v>
      </c>
      <c r="T2751" s="211">
        <v>0.01</v>
      </c>
      <c r="W2751" s="200" t="s">
        <v>93</v>
      </c>
      <c r="X2751" s="196" t="s">
        <v>303</v>
      </c>
      <c r="AA2751" s="196" t="s">
        <v>13807</v>
      </c>
      <c r="AB2751" s="196" t="s">
        <v>13806</v>
      </c>
      <c r="AC2751" s="200">
        <v>3</v>
      </c>
      <c r="AD2751" s="200" t="s">
        <v>8274</v>
      </c>
      <c r="AE2751" s="212">
        <v>0</v>
      </c>
      <c r="AF2751" s="212">
        <v>25393</v>
      </c>
      <c r="AG2751" s="198" t="s">
        <v>4602</v>
      </c>
    </row>
    <row r="2752" spans="1:33" hidden="1" x14ac:dyDescent="0.25">
      <c r="A2752" s="209">
        <v>125259</v>
      </c>
      <c r="B2752" s="210">
        <v>2</v>
      </c>
      <c r="C2752" s="196" t="s">
        <v>85</v>
      </c>
      <c r="D2752" s="201">
        <v>42676</v>
      </c>
      <c r="E2752" s="196" t="s">
        <v>98</v>
      </c>
      <c r="F2752" s="201">
        <v>43745</v>
      </c>
      <c r="G2752" s="196" t="s">
        <v>143</v>
      </c>
      <c r="H2752" s="198" t="s">
        <v>223</v>
      </c>
      <c r="I2752" s="196" t="s">
        <v>4532</v>
      </c>
      <c r="J2752" s="196" t="s">
        <v>101</v>
      </c>
      <c r="L2752" s="200" t="s">
        <v>101</v>
      </c>
      <c r="M2752" s="198" t="s">
        <v>4533</v>
      </c>
      <c r="O2752" s="196" t="s">
        <v>119</v>
      </c>
      <c r="P2752" s="198" t="s">
        <v>4518</v>
      </c>
      <c r="R2752" s="196" t="s">
        <v>4525</v>
      </c>
      <c r="S2752" s="196" t="s">
        <v>46</v>
      </c>
      <c r="T2752" s="211">
        <v>0</v>
      </c>
      <c r="U2752" s="201">
        <v>45268</v>
      </c>
      <c r="W2752" s="200" t="s">
        <v>93</v>
      </c>
      <c r="X2752" s="196" t="s">
        <v>103</v>
      </c>
      <c r="AA2752" s="196" t="s">
        <v>13808</v>
      </c>
      <c r="AC2752" s="200">
        <v>1</v>
      </c>
      <c r="AD2752" s="200" t="s">
        <v>8250</v>
      </c>
      <c r="AE2752" s="212">
        <v>101300</v>
      </c>
      <c r="AF2752" s="212">
        <v>209100</v>
      </c>
    </row>
    <row r="2753" spans="1:33" hidden="1" x14ac:dyDescent="0.25">
      <c r="A2753" s="209">
        <v>125278</v>
      </c>
      <c r="B2753" s="210">
        <v>3</v>
      </c>
      <c r="C2753" s="196" t="s">
        <v>114</v>
      </c>
      <c r="D2753" s="201">
        <v>42688</v>
      </c>
      <c r="E2753" s="196" t="s">
        <v>1503</v>
      </c>
      <c r="F2753" s="201">
        <v>44272</v>
      </c>
      <c r="G2753" s="196" t="s">
        <v>98</v>
      </c>
      <c r="H2753" s="198" t="s">
        <v>538</v>
      </c>
      <c r="I2753" s="196" t="s">
        <v>1505</v>
      </c>
      <c r="J2753" s="196" t="s">
        <v>1506</v>
      </c>
      <c r="M2753" s="198" t="s">
        <v>3568</v>
      </c>
      <c r="O2753" s="196" t="s">
        <v>1509</v>
      </c>
      <c r="P2753" s="198" t="s">
        <v>92</v>
      </c>
      <c r="R2753" s="196" t="s">
        <v>47</v>
      </c>
      <c r="S2753" s="196" t="s">
        <v>41</v>
      </c>
      <c r="T2753" s="202" t="s">
        <v>505</v>
      </c>
      <c r="U2753" s="201">
        <v>43378</v>
      </c>
      <c r="W2753" s="200" t="s">
        <v>93</v>
      </c>
      <c r="X2753" s="196" t="s">
        <v>103</v>
      </c>
      <c r="AA2753" s="196" t="s">
        <v>13809</v>
      </c>
      <c r="AC2753" s="200">
        <v>1</v>
      </c>
      <c r="AD2753" s="200" t="s">
        <v>8250</v>
      </c>
      <c r="AE2753" s="212">
        <v>6730.05</v>
      </c>
      <c r="AF2753" s="212">
        <v>120486.43</v>
      </c>
      <c r="AG2753" s="198" t="s">
        <v>3569</v>
      </c>
    </row>
    <row r="2754" spans="1:33" hidden="1" x14ac:dyDescent="0.25">
      <c r="A2754" s="209">
        <v>125278</v>
      </c>
      <c r="B2754" s="210">
        <v>3</v>
      </c>
      <c r="C2754" s="196" t="s">
        <v>114</v>
      </c>
      <c r="D2754" s="201">
        <v>42688</v>
      </c>
      <c r="E2754" s="196" t="s">
        <v>1503</v>
      </c>
      <c r="F2754" s="201">
        <v>44272</v>
      </c>
      <c r="G2754" s="196" t="s">
        <v>98</v>
      </c>
      <c r="H2754" s="198" t="s">
        <v>538</v>
      </c>
      <c r="I2754" s="196" t="s">
        <v>1505</v>
      </c>
      <c r="J2754" s="196" t="s">
        <v>1506</v>
      </c>
      <c r="M2754" s="198" t="s">
        <v>3568</v>
      </c>
      <c r="O2754" s="196" t="s">
        <v>1509</v>
      </c>
      <c r="P2754" s="198" t="s">
        <v>92</v>
      </c>
      <c r="R2754" s="196" t="s">
        <v>47</v>
      </c>
      <c r="S2754" s="196" t="s">
        <v>41</v>
      </c>
      <c r="T2754" s="202" t="s">
        <v>505</v>
      </c>
      <c r="U2754" s="201">
        <v>43378</v>
      </c>
      <c r="W2754" s="200" t="s">
        <v>93</v>
      </c>
      <c r="X2754" s="196" t="s">
        <v>103</v>
      </c>
      <c r="AA2754" s="196" t="s">
        <v>13810</v>
      </c>
      <c r="AC2754" s="200">
        <v>2</v>
      </c>
      <c r="AD2754" s="200" t="s">
        <v>8250</v>
      </c>
      <c r="AE2754" s="203" t="s">
        <v>505</v>
      </c>
      <c r="AF2754" s="212">
        <v>431.86</v>
      </c>
      <c r="AG2754" s="198" t="s">
        <v>3569</v>
      </c>
    </row>
    <row r="2755" spans="1:33" hidden="1" x14ac:dyDescent="0.25">
      <c r="A2755" s="209">
        <v>125278</v>
      </c>
      <c r="B2755" s="210">
        <v>3</v>
      </c>
      <c r="C2755" s="196" t="s">
        <v>114</v>
      </c>
      <c r="D2755" s="201">
        <v>42688</v>
      </c>
      <c r="E2755" s="196" t="s">
        <v>1503</v>
      </c>
      <c r="F2755" s="201">
        <v>44272</v>
      </c>
      <c r="G2755" s="196" t="s">
        <v>98</v>
      </c>
      <c r="H2755" s="198" t="s">
        <v>538</v>
      </c>
      <c r="I2755" s="196" t="s">
        <v>1505</v>
      </c>
      <c r="J2755" s="196" t="s">
        <v>1506</v>
      </c>
      <c r="M2755" s="198" t="s">
        <v>3568</v>
      </c>
      <c r="O2755" s="196" t="s">
        <v>1509</v>
      </c>
      <c r="P2755" s="198" t="s">
        <v>92</v>
      </c>
      <c r="R2755" s="196" t="s">
        <v>47</v>
      </c>
      <c r="S2755" s="196" t="s">
        <v>41</v>
      </c>
      <c r="T2755" s="202" t="s">
        <v>505</v>
      </c>
      <c r="U2755" s="201">
        <v>43378</v>
      </c>
      <c r="W2755" s="200" t="s">
        <v>93</v>
      </c>
      <c r="X2755" s="196" t="s">
        <v>103</v>
      </c>
      <c r="AA2755" s="196" t="s">
        <v>13811</v>
      </c>
      <c r="AC2755" s="200">
        <v>3</v>
      </c>
      <c r="AD2755" s="200" t="s">
        <v>8250</v>
      </c>
      <c r="AE2755" s="203" t="s">
        <v>505</v>
      </c>
      <c r="AF2755" s="212">
        <v>1050908.08</v>
      </c>
      <c r="AG2755" s="198" t="s">
        <v>3569</v>
      </c>
    </row>
    <row r="2756" spans="1:33" hidden="1" x14ac:dyDescent="0.25">
      <c r="A2756" s="209">
        <v>125325</v>
      </c>
      <c r="B2756" s="210">
        <v>3</v>
      </c>
      <c r="C2756" s="196" t="s">
        <v>97</v>
      </c>
      <c r="D2756" s="201">
        <v>42711</v>
      </c>
      <c r="E2756" s="196" t="s">
        <v>87</v>
      </c>
      <c r="F2756" s="201">
        <v>44089.800509259258</v>
      </c>
      <c r="G2756" s="196" t="s">
        <v>108</v>
      </c>
      <c r="H2756" s="198" t="s">
        <v>538</v>
      </c>
      <c r="I2756" s="196" t="s">
        <v>3357</v>
      </c>
      <c r="J2756" s="196" t="s">
        <v>299</v>
      </c>
      <c r="L2756" s="200" t="s">
        <v>300</v>
      </c>
      <c r="M2756" s="198" t="s">
        <v>3358</v>
      </c>
      <c r="N2756" s="198" t="s">
        <v>3359</v>
      </c>
      <c r="O2756" s="196" t="s">
        <v>553</v>
      </c>
      <c r="P2756" s="198" t="s">
        <v>1789</v>
      </c>
      <c r="R2756" s="196" t="s">
        <v>47</v>
      </c>
      <c r="S2756" s="196" t="s">
        <v>45</v>
      </c>
      <c r="T2756" s="211">
        <v>7.66</v>
      </c>
      <c r="U2756" s="201">
        <v>43294</v>
      </c>
      <c r="W2756" s="200" t="s">
        <v>93</v>
      </c>
      <c r="X2756" s="196" t="s">
        <v>303</v>
      </c>
      <c r="AA2756" s="196" t="s">
        <v>13812</v>
      </c>
      <c r="AC2756" s="200">
        <v>1</v>
      </c>
      <c r="AD2756" s="200" t="s">
        <v>8250</v>
      </c>
      <c r="AE2756" s="212">
        <v>488700</v>
      </c>
      <c r="AF2756" s="212">
        <v>4760700</v>
      </c>
      <c r="AG2756" s="198" t="s">
        <v>3360</v>
      </c>
    </row>
    <row r="2757" spans="1:33" hidden="1" x14ac:dyDescent="0.25">
      <c r="A2757" s="209">
        <v>125325</v>
      </c>
      <c r="B2757" s="210">
        <v>3</v>
      </c>
      <c r="C2757" s="196" t="s">
        <v>97</v>
      </c>
      <c r="D2757" s="201">
        <v>42711</v>
      </c>
      <c r="E2757" s="196" t="s">
        <v>87</v>
      </c>
      <c r="F2757" s="201">
        <v>44089.800509259258</v>
      </c>
      <c r="G2757" s="196" t="s">
        <v>108</v>
      </c>
      <c r="H2757" s="198" t="s">
        <v>538</v>
      </c>
      <c r="I2757" s="196" t="s">
        <v>3357</v>
      </c>
      <c r="J2757" s="196" t="s">
        <v>299</v>
      </c>
      <c r="L2757" s="200" t="s">
        <v>300</v>
      </c>
      <c r="M2757" s="198" t="s">
        <v>3358</v>
      </c>
      <c r="N2757" s="198" t="s">
        <v>3359</v>
      </c>
      <c r="O2757" s="196" t="s">
        <v>553</v>
      </c>
      <c r="P2757" s="198" t="s">
        <v>1789</v>
      </c>
      <c r="R2757" s="196" t="s">
        <v>47</v>
      </c>
      <c r="S2757" s="196" t="s">
        <v>45</v>
      </c>
      <c r="T2757" s="211">
        <v>7.66</v>
      </c>
      <c r="U2757" s="201">
        <v>43294</v>
      </c>
      <c r="W2757" s="200" t="s">
        <v>93</v>
      </c>
      <c r="X2757" s="196" t="s">
        <v>303</v>
      </c>
      <c r="AA2757" s="196" t="s">
        <v>13813</v>
      </c>
      <c r="AB2757" s="196" t="s">
        <v>13814</v>
      </c>
      <c r="AC2757" s="200">
        <v>1</v>
      </c>
      <c r="AD2757" s="200" t="s">
        <v>8231</v>
      </c>
      <c r="AE2757" s="203" t="s">
        <v>505</v>
      </c>
      <c r="AF2757" s="212">
        <v>13850000</v>
      </c>
      <c r="AG2757" s="198" t="s">
        <v>3360</v>
      </c>
    </row>
    <row r="2758" spans="1:33" hidden="1" x14ac:dyDescent="0.25">
      <c r="A2758" s="209">
        <v>125325</v>
      </c>
      <c r="B2758" s="210">
        <v>3</v>
      </c>
      <c r="C2758" s="196" t="s">
        <v>97</v>
      </c>
      <c r="D2758" s="201">
        <v>42711</v>
      </c>
      <c r="E2758" s="196" t="s">
        <v>87</v>
      </c>
      <c r="F2758" s="201">
        <v>44089.800509259258</v>
      </c>
      <c r="G2758" s="196" t="s">
        <v>108</v>
      </c>
      <c r="H2758" s="198" t="s">
        <v>538</v>
      </c>
      <c r="I2758" s="196" t="s">
        <v>3357</v>
      </c>
      <c r="J2758" s="196" t="s">
        <v>299</v>
      </c>
      <c r="L2758" s="200" t="s">
        <v>300</v>
      </c>
      <c r="M2758" s="198" t="s">
        <v>3358</v>
      </c>
      <c r="N2758" s="198" t="s">
        <v>3359</v>
      </c>
      <c r="O2758" s="196" t="s">
        <v>553</v>
      </c>
      <c r="P2758" s="198" t="s">
        <v>1789</v>
      </c>
      <c r="R2758" s="196" t="s">
        <v>47</v>
      </c>
      <c r="S2758" s="196" t="s">
        <v>45</v>
      </c>
      <c r="T2758" s="211">
        <v>7.66</v>
      </c>
      <c r="U2758" s="201">
        <v>43294</v>
      </c>
      <c r="W2758" s="200" t="s">
        <v>93</v>
      </c>
      <c r="X2758" s="196" t="s">
        <v>303</v>
      </c>
      <c r="AA2758" s="196" t="s">
        <v>13815</v>
      </c>
      <c r="AB2758" s="196" t="s">
        <v>13814</v>
      </c>
      <c r="AC2758" s="200">
        <v>2</v>
      </c>
      <c r="AD2758" s="200" t="s">
        <v>8231</v>
      </c>
      <c r="AE2758" s="203" t="s">
        <v>505</v>
      </c>
      <c r="AF2758" s="212">
        <v>13400000</v>
      </c>
      <c r="AG2758" s="198" t="s">
        <v>3360</v>
      </c>
    </row>
    <row r="2759" spans="1:33" hidden="1" x14ac:dyDescent="0.25">
      <c r="A2759" s="209">
        <v>125325</v>
      </c>
      <c r="B2759" s="210">
        <v>3</v>
      </c>
      <c r="C2759" s="196" t="s">
        <v>97</v>
      </c>
      <c r="D2759" s="201">
        <v>42711</v>
      </c>
      <c r="E2759" s="196" t="s">
        <v>87</v>
      </c>
      <c r="F2759" s="201">
        <v>44089.800509259258</v>
      </c>
      <c r="G2759" s="196" t="s">
        <v>108</v>
      </c>
      <c r="H2759" s="198" t="s">
        <v>538</v>
      </c>
      <c r="I2759" s="196" t="s">
        <v>3357</v>
      </c>
      <c r="J2759" s="196" t="s">
        <v>299</v>
      </c>
      <c r="L2759" s="200" t="s">
        <v>300</v>
      </c>
      <c r="M2759" s="198" t="s">
        <v>3358</v>
      </c>
      <c r="N2759" s="198" t="s">
        <v>3359</v>
      </c>
      <c r="O2759" s="196" t="s">
        <v>553</v>
      </c>
      <c r="P2759" s="198" t="s">
        <v>1789</v>
      </c>
      <c r="R2759" s="196" t="s">
        <v>47</v>
      </c>
      <c r="S2759" s="196" t="s">
        <v>45</v>
      </c>
      <c r="T2759" s="211">
        <v>7.66</v>
      </c>
      <c r="U2759" s="201">
        <v>43294</v>
      </c>
      <c r="W2759" s="200" t="s">
        <v>93</v>
      </c>
      <c r="X2759" s="196" t="s">
        <v>303</v>
      </c>
      <c r="AA2759" s="196" t="s">
        <v>13816</v>
      </c>
      <c r="AB2759" s="196" t="s">
        <v>13814</v>
      </c>
      <c r="AC2759" s="200">
        <v>3</v>
      </c>
      <c r="AD2759" s="200" t="s">
        <v>8231</v>
      </c>
      <c r="AE2759" s="203" t="s">
        <v>505</v>
      </c>
      <c r="AF2759" s="212">
        <v>140250000</v>
      </c>
      <c r="AG2759" s="198" t="s">
        <v>3360</v>
      </c>
    </row>
    <row r="2760" spans="1:33" ht="90" hidden="1" x14ac:dyDescent="0.25">
      <c r="A2760" s="209">
        <v>125327</v>
      </c>
      <c r="B2760" s="210">
        <v>1</v>
      </c>
      <c r="C2760" s="196" t="s">
        <v>122</v>
      </c>
      <c r="D2760" s="201">
        <v>42712</v>
      </c>
      <c r="E2760" s="196" t="s">
        <v>1728</v>
      </c>
      <c r="F2760" s="201">
        <v>44629</v>
      </c>
      <c r="G2760" s="196" t="s">
        <v>1745</v>
      </c>
      <c r="H2760" s="198" t="s">
        <v>1588</v>
      </c>
      <c r="M2760" s="198" t="s">
        <v>4168</v>
      </c>
      <c r="N2760" s="198" t="s">
        <v>4169</v>
      </c>
      <c r="O2760" s="196" t="s">
        <v>91</v>
      </c>
      <c r="P2760" s="198" t="s">
        <v>92</v>
      </c>
      <c r="R2760" s="196" t="s">
        <v>47</v>
      </c>
      <c r="S2760" s="196" t="s">
        <v>41</v>
      </c>
      <c r="T2760" s="211">
        <v>0.98499999999999999</v>
      </c>
      <c r="W2760" s="200" t="s">
        <v>93</v>
      </c>
      <c r="X2760" s="196" t="s">
        <v>186</v>
      </c>
      <c r="Y2760" s="196" t="s">
        <v>34</v>
      </c>
      <c r="AA2760" s="196" t="s">
        <v>13817</v>
      </c>
      <c r="AB2760" s="196" t="s">
        <v>13818</v>
      </c>
      <c r="AC2760" s="200">
        <v>3</v>
      </c>
      <c r="AD2760" s="200" t="s">
        <v>8231</v>
      </c>
      <c r="AE2760" s="212">
        <v>1441390</v>
      </c>
      <c r="AF2760" s="212">
        <v>8717390</v>
      </c>
    </row>
    <row r="2761" spans="1:33" hidden="1" x14ac:dyDescent="0.25">
      <c r="A2761" s="209">
        <v>125333</v>
      </c>
      <c r="B2761" s="210">
        <v>3</v>
      </c>
      <c r="C2761" s="196" t="s">
        <v>114</v>
      </c>
      <c r="D2761" s="201">
        <v>42712</v>
      </c>
      <c r="E2761" s="196" t="s">
        <v>98</v>
      </c>
      <c r="F2761" s="201">
        <v>44446</v>
      </c>
      <c r="G2761" s="196" t="s">
        <v>98</v>
      </c>
      <c r="H2761" s="198" t="s">
        <v>785</v>
      </c>
      <c r="I2761" s="196" t="s">
        <v>2576</v>
      </c>
      <c r="J2761" s="196" t="s">
        <v>101</v>
      </c>
      <c r="L2761" s="200" t="s">
        <v>101</v>
      </c>
      <c r="M2761" s="198" t="s">
        <v>13819</v>
      </c>
      <c r="O2761" s="196" t="s">
        <v>438</v>
      </c>
      <c r="P2761" s="198" t="s">
        <v>439</v>
      </c>
      <c r="R2761" s="196" t="s">
        <v>39</v>
      </c>
      <c r="S2761" s="196" t="s">
        <v>46</v>
      </c>
      <c r="T2761" s="211">
        <v>0.01</v>
      </c>
      <c r="U2761" s="201">
        <v>43378</v>
      </c>
      <c r="W2761" s="200" t="s">
        <v>93</v>
      </c>
      <c r="X2761" s="196" t="s">
        <v>13</v>
      </c>
      <c r="Z2761" s="198" t="s">
        <v>13820</v>
      </c>
      <c r="AA2761" s="196" t="s">
        <v>13821</v>
      </c>
      <c r="AC2761" s="200">
        <v>3</v>
      </c>
      <c r="AD2761" s="200" t="s">
        <v>8274</v>
      </c>
      <c r="AE2761" s="212">
        <v>-498.61</v>
      </c>
      <c r="AF2761" s="212">
        <v>1371939.39</v>
      </c>
      <c r="AG2761" s="198" t="s">
        <v>13822</v>
      </c>
    </row>
    <row r="2762" spans="1:33" hidden="1" x14ac:dyDescent="0.25">
      <c r="A2762" s="209">
        <v>125336</v>
      </c>
      <c r="B2762" s="210">
        <v>4</v>
      </c>
      <c r="C2762" s="196" t="s">
        <v>114</v>
      </c>
      <c r="D2762" s="201">
        <v>42712</v>
      </c>
      <c r="E2762" s="196" t="s">
        <v>98</v>
      </c>
      <c r="F2762" s="201">
        <v>44447</v>
      </c>
      <c r="G2762" s="196" t="s">
        <v>98</v>
      </c>
      <c r="H2762" s="198" t="s">
        <v>770</v>
      </c>
      <c r="I2762" s="196" t="s">
        <v>771</v>
      </c>
      <c r="J2762" s="196" t="s">
        <v>101</v>
      </c>
      <c r="L2762" s="200" t="s">
        <v>101</v>
      </c>
      <c r="M2762" s="198" t="s">
        <v>772</v>
      </c>
      <c r="O2762" s="196" t="s">
        <v>438</v>
      </c>
      <c r="P2762" s="198" t="s">
        <v>439</v>
      </c>
      <c r="R2762" s="196" t="s">
        <v>39</v>
      </c>
      <c r="S2762" s="196" t="s">
        <v>46</v>
      </c>
      <c r="T2762" s="211">
        <v>0.01</v>
      </c>
      <c r="U2762" s="201">
        <v>43812</v>
      </c>
      <c r="W2762" s="200" t="s">
        <v>93</v>
      </c>
      <c r="X2762" s="196" t="s">
        <v>13</v>
      </c>
      <c r="Z2762" s="198" t="s">
        <v>773</v>
      </c>
      <c r="AA2762" s="196" t="s">
        <v>13823</v>
      </c>
      <c r="AC2762" s="200">
        <v>3</v>
      </c>
      <c r="AD2762" s="200" t="s">
        <v>8274</v>
      </c>
      <c r="AE2762" s="212">
        <v>129480.81</v>
      </c>
      <c r="AF2762" s="212">
        <v>1102742.81</v>
      </c>
      <c r="AG2762" s="198" t="s">
        <v>774</v>
      </c>
    </row>
    <row r="2763" spans="1:33" hidden="1" x14ac:dyDescent="0.25">
      <c r="A2763" s="209">
        <v>125337</v>
      </c>
      <c r="B2763" s="210">
        <v>4</v>
      </c>
      <c r="C2763" s="196" t="s">
        <v>114</v>
      </c>
      <c r="D2763" s="201">
        <v>42713</v>
      </c>
      <c r="E2763" s="196" t="s">
        <v>98</v>
      </c>
      <c r="F2763" s="201">
        <v>44523</v>
      </c>
      <c r="G2763" s="196" t="s">
        <v>98</v>
      </c>
      <c r="H2763" s="198" t="s">
        <v>371</v>
      </c>
      <c r="I2763" s="196" t="s">
        <v>776</v>
      </c>
      <c r="J2763" s="196" t="s">
        <v>101</v>
      </c>
      <c r="L2763" s="200" t="s">
        <v>101</v>
      </c>
      <c r="M2763" s="198" t="s">
        <v>777</v>
      </c>
      <c r="O2763" s="196" t="s">
        <v>438</v>
      </c>
      <c r="P2763" s="198" t="s">
        <v>439</v>
      </c>
      <c r="R2763" s="196" t="s">
        <v>39</v>
      </c>
      <c r="S2763" s="196" t="s">
        <v>46</v>
      </c>
      <c r="T2763" s="211">
        <v>0.01</v>
      </c>
      <c r="U2763" s="201">
        <v>43917</v>
      </c>
      <c r="W2763" s="200" t="s">
        <v>93</v>
      </c>
      <c r="X2763" s="196" t="s">
        <v>13</v>
      </c>
      <c r="Z2763" s="198" t="s">
        <v>778</v>
      </c>
      <c r="AA2763" s="196" t="s">
        <v>13824</v>
      </c>
      <c r="AC2763" s="200">
        <v>1</v>
      </c>
      <c r="AD2763" s="200" t="s">
        <v>8274</v>
      </c>
      <c r="AE2763" s="212">
        <v>-11377.92</v>
      </c>
      <c r="AF2763" s="212">
        <v>32122.080000000002</v>
      </c>
      <c r="AG2763" s="198" t="s">
        <v>779</v>
      </c>
    </row>
    <row r="2764" spans="1:33" hidden="1" x14ac:dyDescent="0.25">
      <c r="A2764" s="209">
        <v>125337</v>
      </c>
      <c r="B2764" s="210">
        <v>4</v>
      </c>
      <c r="C2764" s="196" t="s">
        <v>114</v>
      </c>
      <c r="D2764" s="201">
        <v>42713</v>
      </c>
      <c r="E2764" s="196" t="s">
        <v>98</v>
      </c>
      <c r="F2764" s="201">
        <v>44523</v>
      </c>
      <c r="G2764" s="196" t="s">
        <v>98</v>
      </c>
      <c r="H2764" s="198" t="s">
        <v>371</v>
      </c>
      <c r="I2764" s="196" t="s">
        <v>776</v>
      </c>
      <c r="J2764" s="196" t="s">
        <v>101</v>
      </c>
      <c r="L2764" s="200" t="s">
        <v>101</v>
      </c>
      <c r="M2764" s="198" t="s">
        <v>777</v>
      </c>
      <c r="O2764" s="196" t="s">
        <v>438</v>
      </c>
      <c r="P2764" s="198" t="s">
        <v>439</v>
      </c>
      <c r="R2764" s="196" t="s">
        <v>39</v>
      </c>
      <c r="S2764" s="196" t="s">
        <v>46</v>
      </c>
      <c r="T2764" s="211">
        <v>0.01</v>
      </c>
      <c r="U2764" s="201">
        <v>43917</v>
      </c>
      <c r="W2764" s="200" t="s">
        <v>93</v>
      </c>
      <c r="X2764" s="196" t="s">
        <v>13</v>
      </c>
      <c r="Z2764" s="198" t="s">
        <v>778</v>
      </c>
      <c r="AA2764" s="196" t="s">
        <v>13825</v>
      </c>
      <c r="AC2764" s="200">
        <v>3</v>
      </c>
      <c r="AD2764" s="200" t="s">
        <v>8274</v>
      </c>
      <c r="AE2764" s="212">
        <v>80032.11</v>
      </c>
      <c r="AF2764" s="212">
        <v>519457.11</v>
      </c>
      <c r="AG2764" s="198" t="s">
        <v>779</v>
      </c>
    </row>
    <row r="2765" spans="1:33" ht="36" hidden="1" x14ac:dyDescent="0.25">
      <c r="A2765" s="209">
        <v>125338</v>
      </c>
      <c r="B2765" s="210">
        <v>4</v>
      </c>
      <c r="C2765" s="196" t="s">
        <v>97</v>
      </c>
      <c r="D2765" s="201">
        <v>42713</v>
      </c>
      <c r="E2765" s="196" t="s">
        <v>98</v>
      </c>
      <c r="F2765" s="201">
        <v>44487.875115740739</v>
      </c>
      <c r="G2765" s="196" t="s">
        <v>108</v>
      </c>
      <c r="H2765" s="198" t="s">
        <v>371</v>
      </c>
      <c r="I2765" s="196" t="s">
        <v>771</v>
      </c>
      <c r="J2765" s="196" t="s">
        <v>101</v>
      </c>
      <c r="L2765" s="200" t="s">
        <v>101</v>
      </c>
      <c r="M2765" s="198" t="s">
        <v>13826</v>
      </c>
      <c r="O2765" s="196" t="s">
        <v>438</v>
      </c>
      <c r="P2765" s="198" t="s">
        <v>439</v>
      </c>
      <c r="R2765" s="196" t="s">
        <v>39</v>
      </c>
      <c r="S2765" s="196" t="s">
        <v>46</v>
      </c>
      <c r="T2765" s="211">
        <v>0.31</v>
      </c>
      <c r="U2765" s="201">
        <v>44176</v>
      </c>
      <c r="W2765" s="200" t="s">
        <v>93</v>
      </c>
      <c r="X2765" s="196" t="s">
        <v>13</v>
      </c>
      <c r="Z2765" s="198" t="s">
        <v>13827</v>
      </c>
      <c r="AA2765" s="196" t="s">
        <v>13828</v>
      </c>
      <c r="AC2765" s="200">
        <v>3</v>
      </c>
      <c r="AD2765" s="200" t="s">
        <v>8274</v>
      </c>
      <c r="AE2765" s="203" t="s">
        <v>505</v>
      </c>
      <c r="AF2765" s="212">
        <v>2043094</v>
      </c>
      <c r="AG2765" s="198" t="s">
        <v>13829</v>
      </c>
    </row>
    <row r="2766" spans="1:33" hidden="1" x14ac:dyDescent="0.25">
      <c r="A2766" s="209">
        <v>125340</v>
      </c>
      <c r="B2766" s="210">
        <v>4</v>
      </c>
      <c r="C2766" s="196" t="s">
        <v>85</v>
      </c>
      <c r="D2766" s="201">
        <v>42716</v>
      </c>
      <c r="E2766" s="196" t="s">
        <v>98</v>
      </c>
      <c r="F2766" s="201">
        <v>43475</v>
      </c>
      <c r="G2766" s="196" t="s">
        <v>152</v>
      </c>
      <c r="H2766" s="198" t="s">
        <v>331</v>
      </c>
      <c r="I2766" s="196" t="s">
        <v>3009</v>
      </c>
      <c r="J2766" s="196" t="s">
        <v>101</v>
      </c>
      <c r="L2766" s="200" t="s">
        <v>101</v>
      </c>
      <c r="M2766" s="198" t="s">
        <v>13830</v>
      </c>
      <c r="O2766" s="196" t="s">
        <v>438</v>
      </c>
      <c r="P2766" s="198" t="s">
        <v>439</v>
      </c>
      <c r="R2766" s="196" t="s">
        <v>39</v>
      </c>
      <c r="S2766" s="196" t="s">
        <v>46</v>
      </c>
      <c r="T2766" s="211">
        <v>0.48</v>
      </c>
      <c r="W2766" s="200" t="s">
        <v>93</v>
      </c>
      <c r="X2766" s="196" t="s">
        <v>13</v>
      </c>
      <c r="Z2766" s="198" t="s">
        <v>13831</v>
      </c>
      <c r="AA2766" s="196" t="s">
        <v>13832</v>
      </c>
      <c r="AC2766" s="200">
        <v>3</v>
      </c>
      <c r="AD2766" s="200" t="s">
        <v>8274</v>
      </c>
      <c r="AE2766" s="203" t="s">
        <v>505</v>
      </c>
      <c r="AF2766" s="212">
        <v>72300</v>
      </c>
    </row>
    <row r="2767" spans="1:33" ht="72" hidden="1" x14ac:dyDescent="0.25">
      <c r="A2767" s="209">
        <v>125341</v>
      </c>
      <c r="B2767" s="210">
        <v>4</v>
      </c>
      <c r="C2767" s="196" t="s">
        <v>114</v>
      </c>
      <c r="D2767" s="201">
        <v>42716</v>
      </c>
      <c r="E2767" s="196" t="s">
        <v>98</v>
      </c>
      <c r="F2767" s="201">
        <v>44462</v>
      </c>
      <c r="G2767" s="196" t="s">
        <v>98</v>
      </c>
      <c r="H2767" s="198" t="s">
        <v>489</v>
      </c>
      <c r="M2767" s="198" t="s">
        <v>13833</v>
      </c>
      <c r="O2767" s="196" t="s">
        <v>438</v>
      </c>
      <c r="R2767" s="196" t="s">
        <v>39</v>
      </c>
      <c r="S2767" s="196" t="s">
        <v>46</v>
      </c>
      <c r="T2767" s="202" t="s">
        <v>505</v>
      </c>
      <c r="W2767" s="200" t="s">
        <v>93</v>
      </c>
      <c r="X2767" s="196" t="s">
        <v>103</v>
      </c>
      <c r="Z2767" s="198" t="s">
        <v>13834</v>
      </c>
      <c r="AA2767" s="196" t="s">
        <v>13835</v>
      </c>
      <c r="AC2767" s="200">
        <v>3</v>
      </c>
      <c r="AD2767" s="200" t="s">
        <v>8274</v>
      </c>
      <c r="AE2767" s="212">
        <v>-3322.86</v>
      </c>
      <c r="AF2767" s="212">
        <v>104511.14</v>
      </c>
    </row>
    <row r="2768" spans="1:33" hidden="1" x14ac:dyDescent="0.25">
      <c r="A2768" s="209">
        <v>125371</v>
      </c>
      <c r="B2768" s="210">
        <v>3</v>
      </c>
      <c r="C2768" s="196" t="s">
        <v>85</v>
      </c>
      <c r="D2768" s="201">
        <v>42739</v>
      </c>
      <c r="E2768" s="196" t="s">
        <v>195</v>
      </c>
      <c r="F2768" s="201">
        <v>44624</v>
      </c>
      <c r="G2768" s="196" t="s">
        <v>241</v>
      </c>
      <c r="H2768" s="198" t="s">
        <v>319</v>
      </c>
      <c r="I2768" s="196" t="s">
        <v>380</v>
      </c>
      <c r="K2768" s="196" t="s">
        <v>381</v>
      </c>
      <c r="L2768" s="200" t="s">
        <v>183</v>
      </c>
      <c r="M2768" s="198" t="s">
        <v>382</v>
      </c>
      <c r="O2768" s="196" t="s">
        <v>40</v>
      </c>
      <c r="P2768" s="198" t="s">
        <v>166</v>
      </c>
      <c r="R2768" s="196" t="s">
        <v>39</v>
      </c>
      <c r="S2768" s="196" t="s">
        <v>45</v>
      </c>
      <c r="T2768" s="211">
        <v>0.03</v>
      </c>
      <c r="U2768" s="201">
        <v>45268</v>
      </c>
      <c r="W2768" s="200" t="s">
        <v>93</v>
      </c>
      <c r="X2768" s="196" t="s">
        <v>186</v>
      </c>
      <c r="Z2768" s="198" t="s">
        <v>383</v>
      </c>
      <c r="AA2768" s="196" t="s">
        <v>13836</v>
      </c>
      <c r="AB2768" s="196" t="s">
        <v>13837</v>
      </c>
      <c r="AC2768" s="200">
        <v>0</v>
      </c>
      <c r="AD2768" s="200" t="s">
        <v>8231</v>
      </c>
      <c r="AE2768" s="203" t="s">
        <v>505</v>
      </c>
      <c r="AF2768" s="212">
        <v>100000</v>
      </c>
    </row>
    <row r="2769" spans="1:33" hidden="1" x14ac:dyDescent="0.25">
      <c r="A2769" s="209">
        <v>125371</v>
      </c>
      <c r="B2769" s="210">
        <v>3</v>
      </c>
      <c r="C2769" s="196" t="s">
        <v>85</v>
      </c>
      <c r="D2769" s="201">
        <v>42739</v>
      </c>
      <c r="E2769" s="196" t="s">
        <v>195</v>
      </c>
      <c r="F2769" s="201">
        <v>44624</v>
      </c>
      <c r="G2769" s="196" t="s">
        <v>241</v>
      </c>
      <c r="H2769" s="198" t="s">
        <v>319</v>
      </c>
      <c r="I2769" s="196" t="s">
        <v>380</v>
      </c>
      <c r="K2769" s="196" t="s">
        <v>381</v>
      </c>
      <c r="L2769" s="200" t="s">
        <v>183</v>
      </c>
      <c r="M2769" s="198" t="s">
        <v>382</v>
      </c>
      <c r="O2769" s="196" t="s">
        <v>40</v>
      </c>
      <c r="P2769" s="198" t="s">
        <v>166</v>
      </c>
      <c r="R2769" s="196" t="s">
        <v>39</v>
      </c>
      <c r="S2769" s="196" t="s">
        <v>45</v>
      </c>
      <c r="T2769" s="211">
        <v>0.03</v>
      </c>
      <c r="U2769" s="201">
        <v>45268</v>
      </c>
      <c r="W2769" s="200" t="s">
        <v>93</v>
      </c>
      <c r="X2769" s="196" t="s">
        <v>186</v>
      </c>
      <c r="Z2769" s="198" t="s">
        <v>383</v>
      </c>
      <c r="AA2769" s="196" t="s">
        <v>13838</v>
      </c>
      <c r="AB2769" s="196" t="s">
        <v>13837</v>
      </c>
      <c r="AC2769" s="200">
        <v>1</v>
      </c>
      <c r="AD2769" s="200" t="s">
        <v>8231</v>
      </c>
      <c r="AE2769" s="212">
        <v>49160</v>
      </c>
      <c r="AF2769" s="212">
        <v>49160</v>
      </c>
    </row>
    <row r="2770" spans="1:33" hidden="1" x14ac:dyDescent="0.25">
      <c r="A2770" s="209">
        <v>125383</v>
      </c>
      <c r="B2770" s="210">
        <v>2</v>
      </c>
      <c r="C2770" s="196" t="s">
        <v>85</v>
      </c>
      <c r="D2770" s="201">
        <v>42744</v>
      </c>
      <c r="E2770" s="196" t="s">
        <v>98</v>
      </c>
      <c r="F2770" s="201">
        <v>44049</v>
      </c>
      <c r="G2770" s="196" t="s">
        <v>1933</v>
      </c>
      <c r="H2770" s="198" t="s">
        <v>392</v>
      </c>
      <c r="I2770" s="196" t="s">
        <v>539</v>
      </c>
      <c r="J2770" s="196" t="s">
        <v>299</v>
      </c>
      <c r="L2770" s="200" t="s">
        <v>300</v>
      </c>
      <c r="M2770" s="198" t="s">
        <v>13839</v>
      </c>
      <c r="O2770" s="196" t="s">
        <v>119</v>
      </c>
      <c r="P2770" s="198" t="s">
        <v>4518</v>
      </c>
      <c r="R2770" s="196" t="s">
        <v>4525</v>
      </c>
      <c r="S2770" s="196" t="s">
        <v>46</v>
      </c>
      <c r="T2770" s="211">
        <v>0</v>
      </c>
      <c r="U2770" s="201">
        <v>44904</v>
      </c>
      <c r="W2770" s="200" t="s">
        <v>93</v>
      </c>
      <c r="X2770" s="196" t="s">
        <v>303</v>
      </c>
      <c r="AA2770" s="196" t="s">
        <v>13840</v>
      </c>
      <c r="AC2770" s="200">
        <v>1</v>
      </c>
      <c r="AD2770" s="200" t="s">
        <v>8250</v>
      </c>
      <c r="AE2770" s="203" t="s">
        <v>505</v>
      </c>
      <c r="AF2770" s="212">
        <v>253000</v>
      </c>
    </row>
    <row r="2771" spans="1:33" hidden="1" x14ac:dyDescent="0.25">
      <c r="A2771" s="209">
        <v>125384</v>
      </c>
      <c r="B2771" s="210">
        <v>1</v>
      </c>
      <c r="C2771" s="196" t="s">
        <v>85</v>
      </c>
      <c r="D2771" s="201">
        <v>42744</v>
      </c>
      <c r="E2771" s="196" t="s">
        <v>98</v>
      </c>
      <c r="F2771" s="201">
        <v>43745</v>
      </c>
      <c r="G2771" s="196" t="s">
        <v>143</v>
      </c>
      <c r="H2771" s="198" t="s">
        <v>248</v>
      </c>
      <c r="I2771" s="196" t="s">
        <v>799</v>
      </c>
      <c r="J2771" s="196" t="s">
        <v>101</v>
      </c>
      <c r="L2771" s="200" t="s">
        <v>101</v>
      </c>
      <c r="M2771" s="198" t="s">
        <v>13841</v>
      </c>
      <c r="O2771" s="196" t="s">
        <v>119</v>
      </c>
      <c r="P2771" s="198" t="s">
        <v>4518</v>
      </c>
      <c r="R2771" s="196" t="s">
        <v>4525</v>
      </c>
      <c r="S2771" s="196" t="s">
        <v>46</v>
      </c>
      <c r="T2771" s="211">
        <v>0</v>
      </c>
      <c r="U2771" s="201">
        <v>45268</v>
      </c>
      <c r="W2771" s="200" t="s">
        <v>93</v>
      </c>
      <c r="X2771" s="196" t="s">
        <v>13</v>
      </c>
      <c r="AA2771" s="196" t="s">
        <v>13842</v>
      </c>
      <c r="AC2771" s="200">
        <v>1</v>
      </c>
      <c r="AD2771" s="200" t="s">
        <v>8250</v>
      </c>
      <c r="AE2771" s="203" t="s">
        <v>505</v>
      </c>
      <c r="AF2771" s="212">
        <v>150000</v>
      </c>
    </row>
    <row r="2772" spans="1:33" hidden="1" x14ac:dyDescent="0.25">
      <c r="A2772" s="209">
        <v>125384</v>
      </c>
      <c r="B2772" s="210">
        <v>1</v>
      </c>
      <c r="C2772" s="196" t="s">
        <v>85</v>
      </c>
      <c r="D2772" s="201">
        <v>42744</v>
      </c>
      <c r="E2772" s="196" t="s">
        <v>98</v>
      </c>
      <c r="F2772" s="201">
        <v>43745</v>
      </c>
      <c r="G2772" s="196" t="s">
        <v>143</v>
      </c>
      <c r="H2772" s="198" t="s">
        <v>248</v>
      </c>
      <c r="I2772" s="196" t="s">
        <v>799</v>
      </c>
      <c r="J2772" s="196" t="s">
        <v>101</v>
      </c>
      <c r="L2772" s="200" t="s">
        <v>101</v>
      </c>
      <c r="M2772" s="198" t="s">
        <v>13841</v>
      </c>
      <c r="O2772" s="196" t="s">
        <v>119</v>
      </c>
      <c r="P2772" s="198" t="s">
        <v>4518</v>
      </c>
      <c r="R2772" s="196" t="s">
        <v>4525</v>
      </c>
      <c r="S2772" s="196" t="s">
        <v>46</v>
      </c>
      <c r="T2772" s="211">
        <v>0</v>
      </c>
      <c r="U2772" s="201">
        <v>45268</v>
      </c>
      <c r="W2772" s="200" t="s">
        <v>93</v>
      </c>
      <c r="X2772" s="196" t="s">
        <v>13</v>
      </c>
      <c r="AA2772" s="196" t="s">
        <v>13843</v>
      </c>
      <c r="AC2772" s="200">
        <v>2</v>
      </c>
      <c r="AD2772" s="200" t="s">
        <v>8250</v>
      </c>
      <c r="AE2772" s="203" t="s">
        <v>505</v>
      </c>
      <c r="AF2772" s="212">
        <v>100000</v>
      </c>
    </row>
    <row r="2773" spans="1:33" hidden="1" x14ac:dyDescent="0.25">
      <c r="A2773" s="209">
        <v>125385</v>
      </c>
      <c r="B2773" s="210">
        <v>1</v>
      </c>
      <c r="C2773" s="196" t="s">
        <v>85</v>
      </c>
      <c r="D2773" s="201">
        <v>42744</v>
      </c>
      <c r="E2773" s="196" t="s">
        <v>98</v>
      </c>
      <c r="F2773" s="201">
        <v>43920</v>
      </c>
      <c r="G2773" s="196" t="s">
        <v>152</v>
      </c>
      <c r="H2773" s="198" t="s">
        <v>153</v>
      </c>
      <c r="I2773" s="196" t="s">
        <v>6465</v>
      </c>
      <c r="J2773" s="196" t="s">
        <v>101</v>
      </c>
      <c r="L2773" s="200" t="s">
        <v>101</v>
      </c>
      <c r="M2773" s="198" t="s">
        <v>13844</v>
      </c>
      <c r="O2773" s="196" t="s">
        <v>119</v>
      </c>
      <c r="P2773" s="198" t="s">
        <v>4518</v>
      </c>
      <c r="R2773" s="196" t="s">
        <v>4525</v>
      </c>
      <c r="S2773" s="196" t="s">
        <v>46</v>
      </c>
      <c r="T2773" s="211">
        <v>0.1</v>
      </c>
      <c r="U2773" s="201">
        <v>45268</v>
      </c>
      <c r="W2773" s="200" t="s">
        <v>93</v>
      </c>
      <c r="X2773" s="196" t="s">
        <v>13</v>
      </c>
      <c r="AA2773" s="196" t="s">
        <v>13845</v>
      </c>
      <c r="AC2773" s="200">
        <v>1</v>
      </c>
      <c r="AD2773" s="200" t="s">
        <v>8250</v>
      </c>
      <c r="AE2773" s="203" t="s">
        <v>505</v>
      </c>
      <c r="AF2773" s="212">
        <v>75000</v>
      </c>
    </row>
    <row r="2774" spans="1:33" hidden="1" x14ac:dyDescent="0.25">
      <c r="A2774" s="209">
        <v>125385</v>
      </c>
      <c r="B2774" s="210">
        <v>1</v>
      </c>
      <c r="C2774" s="196" t="s">
        <v>85</v>
      </c>
      <c r="D2774" s="201">
        <v>42744</v>
      </c>
      <c r="E2774" s="196" t="s">
        <v>98</v>
      </c>
      <c r="F2774" s="201">
        <v>43920</v>
      </c>
      <c r="G2774" s="196" t="s">
        <v>152</v>
      </c>
      <c r="H2774" s="198" t="s">
        <v>153</v>
      </c>
      <c r="I2774" s="196" t="s">
        <v>6465</v>
      </c>
      <c r="J2774" s="196" t="s">
        <v>101</v>
      </c>
      <c r="L2774" s="200" t="s">
        <v>101</v>
      </c>
      <c r="M2774" s="198" t="s">
        <v>13844</v>
      </c>
      <c r="O2774" s="196" t="s">
        <v>119</v>
      </c>
      <c r="P2774" s="198" t="s">
        <v>4518</v>
      </c>
      <c r="R2774" s="196" t="s">
        <v>4525</v>
      </c>
      <c r="S2774" s="196" t="s">
        <v>46</v>
      </c>
      <c r="T2774" s="211">
        <v>0.1</v>
      </c>
      <c r="U2774" s="201">
        <v>45268</v>
      </c>
      <c r="W2774" s="200" t="s">
        <v>93</v>
      </c>
      <c r="X2774" s="196" t="s">
        <v>13</v>
      </c>
      <c r="AA2774" s="196" t="s">
        <v>13846</v>
      </c>
      <c r="AC2774" s="200">
        <v>2</v>
      </c>
      <c r="AD2774" s="200" t="s">
        <v>8250</v>
      </c>
      <c r="AE2774" s="203" t="s">
        <v>505</v>
      </c>
      <c r="AF2774" s="212">
        <v>25000</v>
      </c>
    </row>
    <row r="2775" spans="1:33" hidden="1" x14ac:dyDescent="0.25">
      <c r="A2775" s="209">
        <v>125386</v>
      </c>
      <c r="B2775" s="210">
        <v>3</v>
      </c>
      <c r="C2775" s="196" t="s">
        <v>85</v>
      </c>
      <c r="D2775" s="201">
        <v>42744</v>
      </c>
      <c r="E2775" s="196" t="s">
        <v>98</v>
      </c>
      <c r="F2775" s="201">
        <v>44410</v>
      </c>
      <c r="G2775" s="196" t="s">
        <v>235</v>
      </c>
      <c r="H2775" s="198" t="s">
        <v>551</v>
      </c>
      <c r="I2775" s="196" t="s">
        <v>2466</v>
      </c>
      <c r="J2775" s="196" t="s">
        <v>101</v>
      </c>
      <c r="L2775" s="200" t="s">
        <v>101</v>
      </c>
      <c r="M2775" s="198" t="s">
        <v>4528</v>
      </c>
      <c r="O2775" s="196" t="s">
        <v>1836</v>
      </c>
      <c r="P2775" s="198" t="s">
        <v>4518</v>
      </c>
      <c r="R2775" s="196" t="s">
        <v>4525</v>
      </c>
      <c r="S2775" s="196" t="s">
        <v>4526</v>
      </c>
      <c r="T2775" s="211">
        <v>0</v>
      </c>
      <c r="U2775" s="201">
        <v>44904</v>
      </c>
      <c r="W2775" s="200" t="s">
        <v>93</v>
      </c>
      <c r="X2775" s="196" t="s">
        <v>103</v>
      </c>
      <c r="AA2775" s="196" t="s">
        <v>13847</v>
      </c>
      <c r="AC2775" s="200">
        <v>1</v>
      </c>
      <c r="AD2775" s="200" t="s">
        <v>8250</v>
      </c>
      <c r="AE2775" s="203" t="s">
        <v>505</v>
      </c>
      <c r="AF2775" s="212">
        <v>413200</v>
      </c>
    </row>
    <row r="2776" spans="1:33" hidden="1" x14ac:dyDescent="0.25">
      <c r="A2776" s="209">
        <v>125386</v>
      </c>
      <c r="B2776" s="210">
        <v>3</v>
      </c>
      <c r="C2776" s="196" t="s">
        <v>85</v>
      </c>
      <c r="D2776" s="201">
        <v>42744</v>
      </c>
      <c r="E2776" s="196" t="s">
        <v>98</v>
      </c>
      <c r="F2776" s="201">
        <v>44410</v>
      </c>
      <c r="G2776" s="196" t="s">
        <v>235</v>
      </c>
      <c r="H2776" s="198" t="s">
        <v>551</v>
      </c>
      <c r="I2776" s="196" t="s">
        <v>2466</v>
      </c>
      <c r="J2776" s="196" t="s">
        <v>101</v>
      </c>
      <c r="L2776" s="200" t="s">
        <v>101</v>
      </c>
      <c r="M2776" s="198" t="s">
        <v>4528</v>
      </c>
      <c r="O2776" s="196" t="s">
        <v>1836</v>
      </c>
      <c r="P2776" s="198" t="s">
        <v>4518</v>
      </c>
      <c r="R2776" s="196" t="s">
        <v>4525</v>
      </c>
      <c r="S2776" s="196" t="s">
        <v>4526</v>
      </c>
      <c r="T2776" s="211">
        <v>0</v>
      </c>
      <c r="U2776" s="201">
        <v>44904</v>
      </c>
      <c r="W2776" s="200" t="s">
        <v>93</v>
      </c>
      <c r="X2776" s="196" t="s">
        <v>103</v>
      </c>
      <c r="AA2776" s="196" t="s">
        <v>13848</v>
      </c>
      <c r="AB2776" s="196" t="s">
        <v>13849</v>
      </c>
      <c r="AC2776" s="200">
        <v>2</v>
      </c>
      <c r="AD2776" s="200" t="s">
        <v>8250</v>
      </c>
      <c r="AE2776" s="212">
        <v>525000</v>
      </c>
      <c r="AF2776" s="212">
        <v>745938</v>
      </c>
    </row>
    <row r="2777" spans="1:33" hidden="1" x14ac:dyDescent="0.25">
      <c r="A2777" s="209">
        <v>125387</v>
      </c>
      <c r="B2777" s="210">
        <v>2</v>
      </c>
      <c r="C2777" s="196" t="s">
        <v>85</v>
      </c>
      <c r="D2777" s="201">
        <v>42744</v>
      </c>
      <c r="E2777" s="196" t="s">
        <v>98</v>
      </c>
      <c r="F2777" s="201">
        <v>44718</v>
      </c>
      <c r="G2777" s="196" t="s">
        <v>222</v>
      </c>
      <c r="H2777" s="198" t="s">
        <v>223</v>
      </c>
      <c r="I2777" s="196" t="s">
        <v>466</v>
      </c>
      <c r="J2777" s="196" t="s">
        <v>101</v>
      </c>
      <c r="L2777" s="200" t="s">
        <v>101</v>
      </c>
      <c r="M2777" s="198" t="s">
        <v>4535</v>
      </c>
      <c r="O2777" s="196" t="s">
        <v>119</v>
      </c>
      <c r="P2777" s="198" t="s">
        <v>4518</v>
      </c>
      <c r="R2777" s="196" t="s">
        <v>4525</v>
      </c>
      <c r="S2777" s="196" t="s">
        <v>46</v>
      </c>
      <c r="T2777" s="211">
        <v>0.5</v>
      </c>
      <c r="U2777" s="201">
        <v>45268</v>
      </c>
      <c r="W2777" s="200" t="s">
        <v>93</v>
      </c>
      <c r="X2777" s="196" t="s">
        <v>103</v>
      </c>
      <c r="AA2777" s="196" t="s">
        <v>13850</v>
      </c>
      <c r="AC2777" s="200">
        <v>1</v>
      </c>
      <c r="AD2777" s="200" t="s">
        <v>8250</v>
      </c>
      <c r="AE2777" s="212">
        <v>150300</v>
      </c>
      <c r="AF2777" s="212">
        <v>279300</v>
      </c>
    </row>
    <row r="2778" spans="1:33" hidden="1" x14ac:dyDescent="0.25">
      <c r="A2778" s="209">
        <v>125387</v>
      </c>
      <c r="B2778" s="210">
        <v>2</v>
      </c>
      <c r="C2778" s="196" t="s">
        <v>85</v>
      </c>
      <c r="D2778" s="201">
        <v>42744</v>
      </c>
      <c r="E2778" s="196" t="s">
        <v>98</v>
      </c>
      <c r="F2778" s="201">
        <v>44718</v>
      </c>
      <c r="G2778" s="196" t="s">
        <v>222</v>
      </c>
      <c r="H2778" s="198" t="s">
        <v>223</v>
      </c>
      <c r="I2778" s="196" t="s">
        <v>466</v>
      </c>
      <c r="J2778" s="196" t="s">
        <v>101</v>
      </c>
      <c r="L2778" s="200" t="s">
        <v>101</v>
      </c>
      <c r="M2778" s="198" t="s">
        <v>4535</v>
      </c>
      <c r="O2778" s="196" t="s">
        <v>119</v>
      </c>
      <c r="P2778" s="198" t="s">
        <v>4518</v>
      </c>
      <c r="R2778" s="196" t="s">
        <v>4525</v>
      </c>
      <c r="S2778" s="196" t="s">
        <v>46</v>
      </c>
      <c r="T2778" s="211">
        <v>0.5</v>
      </c>
      <c r="U2778" s="201">
        <v>45268</v>
      </c>
      <c r="W2778" s="200" t="s">
        <v>93</v>
      </c>
      <c r="X2778" s="196" t="s">
        <v>103</v>
      </c>
      <c r="AA2778" s="196" t="s">
        <v>13851</v>
      </c>
      <c r="AC2778" s="200">
        <v>2</v>
      </c>
      <c r="AD2778" s="200" t="s">
        <v>8250</v>
      </c>
      <c r="AE2778" s="203" t="s">
        <v>505</v>
      </c>
      <c r="AF2778" s="212">
        <v>50000</v>
      </c>
    </row>
    <row r="2779" spans="1:33" hidden="1" x14ac:dyDescent="0.25">
      <c r="A2779" s="209">
        <v>125402</v>
      </c>
      <c r="B2779" s="210">
        <v>3</v>
      </c>
      <c r="C2779" s="196" t="s">
        <v>85</v>
      </c>
      <c r="D2779" s="201">
        <v>42745</v>
      </c>
      <c r="E2779" s="196" t="s">
        <v>143</v>
      </c>
      <c r="F2779" s="201">
        <v>44501</v>
      </c>
      <c r="G2779" s="196" t="s">
        <v>179</v>
      </c>
      <c r="H2779" s="198" t="s">
        <v>1489</v>
      </c>
      <c r="I2779" s="196" t="s">
        <v>1490</v>
      </c>
      <c r="J2779" s="196" t="s">
        <v>101</v>
      </c>
      <c r="L2779" s="200" t="s">
        <v>101</v>
      </c>
      <c r="M2779" s="198" t="s">
        <v>1491</v>
      </c>
      <c r="O2779" s="196" t="s">
        <v>40</v>
      </c>
      <c r="P2779" s="198" t="s">
        <v>166</v>
      </c>
      <c r="R2779" s="196" t="s">
        <v>39</v>
      </c>
      <c r="S2779" s="196" t="s">
        <v>45</v>
      </c>
      <c r="T2779" s="211">
        <v>0.05</v>
      </c>
      <c r="U2779" s="201">
        <v>44967</v>
      </c>
      <c r="W2779" s="200" t="s">
        <v>93</v>
      </c>
      <c r="X2779" s="196" t="s">
        <v>103</v>
      </c>
      <c r="Z2779" s="198" t="s">
        <v>1492</v>
      </c>
      <c r="AA2779" s="196" t="s">
        <v>13852</v>
      </c>
      <c r="AB2779" s="196" t="s">
        <v>13853</v>
      </c>
      <c r="AC2779" s="200">
        <v>0</v>
      </c>
      <c r="AD2779" s="200" t="s">
        <v>8231</v>
      </c>
      <c r="AE2779" s="212">
        <v>213911.9</v>
      </c>
      <c r="AF2779" s="212">
        <v>263911.90000000002</v>
      </c>
    </row>
    <row r="2780" spans="1:33" hidden="1" x14ac:dyDescent="0.25">
      <c r="A2780" s="209">
        <v>125402</v>
      </c>
      <c r="B2780" s="210">
        <v>3</v>
      </c>
      <c r="C2780" s="196" t="s">
        <v>85</v>
      </c>
      <c r="D2780" s="201">
        <v>42745</v>
      </c>
      <c r="E2780" s="196" t="s">
        <v>143</v>
      </c>
      <c r="F2780" s="201">
        <v>44501</v>
      </c>
      <c r="G2780" s="196" t="s">
        <v>179</v>
      </c>
      <c r="H2780" s="198" t="s">
        <v>1489</v>
      </c>
      <c r="I2780" s="196" t="s">
        <v>1490</v>
      </c>
      <c r="J2780" s="196" t="s">
        <v>101</v>
      </c>
      <c r="L2780" s="200" t="s">
        <v>101</v>
      </c>
      <c r="M2780" s="198" t="s">
        <v>1491</v>
      </c>
      <c r="O2780" s="196" t="s">
        <v>40</v>
      </c>
      <c r="P2780" s="198" t="s">
        <v>166</v>
      </c>
      <c r="R2780" s="196" t="s">
        <v>39</v>
      </c>
      <c r="S2780" s="196" t="s">
        <v>45</v>
      </c>
      <c r="T2780" s="211">
        <v>0.05</v>
      </c>
      <c r="U2780" s="201">
        <v>44967</v>
      </c>
      <c r="W2780" s="200" t="s">
        <v>93</v>
      </c>
      <c r="X2780" s="196" t="s">
        <v>103</v>
      </c>
      <c r="Z2780" s="198" t="s">
        <v>1492</v>
      </c>
      <c r="AA2780" s="196" t="s">
        <v>13854</v>
      </c>
      <c r="AB2780" s="196" t="s">
        <v>13853</v>
      </c>
      <c r="AC2780" s="200">
        <v>1</v>
      </c>
      <c r="AD2780" s="200" t="s">
        <v>8231</v>
      </c>
      <c r="AE2780" s="212">
        <v>100000</v>
      </c>
      <c r="AF2780" s="212">
        <v>100000</v>
      </c>
    </row>
    <row r="2781" spans="1:33" hidden="1" x14ac:dyDescent="0.25">
      <c r="A2781" s="209">
        <v>125402</v>
      </c>
      <c r="B2781" s="210">
        <v>3</v>
      </c>
      <c r="C2781" s="196" t="s">
        <v>85</v>
      </c>
      <c r="D2781" s="201">
        <v>42745</v>
      </c>
      <c r="E2781" s="196" t="s">
        <v>143</v>
      </c>
      <c r="F2781" s="201">
        <v>44501</v>
      </c>
      <c r="G2781" s="196" t="s">
        <v>179</v>
      </c>
      <c r="H2781" s="198" t="s">
        <v>1489</v>
      </c>
      <c r="I2781" s="196" t="s">
        <v>1490</v>
      </c>
      <c r="J2781" s="196" t="s">
        <v>101</v>
      </c>
      <c r="L2781" s="200" t="s">
        <v>101</v>
      </c>
      <c r="M2781" s="198" t="s">
        <v>1491</v>
      </c>
      <c r="O2781" s="196" t="s">
        <v>40</v>
      </c>
      <c r="P2781" s="198" t="s">
        <v>166</v>
      </c>
      <c r="R2781" s="196" t="s">
        <v>39</v>
      </c>
      <c r="S2781" s="196" t="s">
        <v>45</v>
      </c>
      <c r="T2781" s="211">
        <v>0.05</v>
      </c>
      <c r="U2781" s="201">
        <v>44967</v>
      </c>
      <c r="W2781" s="200" t="s">
        <v>93</v>
      </c>
      <c r="X2781" s="196" t="s">
        <v>103</v>
      </c>
      <c r="Z2781" s="198" t="s">
        <v>1492</v>
      </c>
      <c r="AA2781" s="196" t="s">
        <v>13855</v>
      </c>
      <c r="AB2781" s="196" t="s">
        <v>13853</v>
      </c>
      <c r="AC2781" s="200">
        <v>2</v>
      </c>
      <c r="AD2781" s="200" t="s">
        <v>8231</v>
      </c>
      <c r="AE2781" s="212">
        <v>256161</v>
      </c>
      <c r="AF2781" s="212">
        <v>256161</v>
      </c>
    </row>
    <row r="2782" spans="1:33" ht="36" hidden="1" x14ac:dyDescent="0.25">
      <c r="A2782" s="209">
        <v>125409</v>
      </c>
      <c r="B2782" s="210">
        <v>3</v>
      </c>
      <c r="C2782" s="196" t="s">
        <v>122</v>
      </c>
      <c r="D2782" s="201">
        <v>42753</v>
      </c>
      <c r="E2782" s="196" t="s">
        <v>1397</v>
      </c>
      <c r="F2782" s="201">
        <v>44215</v>
      </c>
      <c r="G2782" s="196" t="s">
        <v>152</v>
      </c>
      <c r="H2782" s="198" t="s">
        <v>785</v>
      </c>
      <c r="I2782" s="196" t="s">
        <v>13856</v>
      </c>
      <c r="J2782" s="196" t="s">
        <v>101</v>
      </c>
      <c r="L2782" s="200" t="s">
        <v>101</v>
      </c>
      <c r="M2782" s="198" t="s">
        <v>13857</v>
      </c>
      <c r="N2782" s="198" t="s">
        <v>13858</v>
      </c>
      <c r="O2782" s="196" t="s">
        <v>91</v>
      </c>
      <c r="P2782" s="198" t="s">
        <v>1783</v>
      </c>
      <c r="R2782" s="196" t="s">
        <v>47</v>
      </c>
      <c r="S2782" s="196" t="s">
        <v>45</v>
      </c>
      <c r="T2782" s="211">
        <v>0.72599999999999998</v>
      </c>
      <c r="U2782" s="201">
        <v>44113</v>
      </c>
      <c r="W2782" s="200" t="s">
        <v>93</v>
      </c>
      <c r="X2782" s="196" t="s">
        <v>103</v>
      </c>
      <c r="AA2782" s="196" t="s">
        <v>13859</v>
      </c>
      <c r="AC2782" s="200">
        <v>1</v>
      </c>
      <c r="AD2782" s="200" t="s">
        <v>8250</v>
      </c>
      <c r="AE2782" s="203" t="s">
        <v>505</v>
      </c>
      <c r="AF2782" s="212">
        <v>45920.99</v>
      </c>
      <c r="AG2782" s="198" t="s">
        <v>4899</v>
      </c>
    </row>
    <row r="2783" spans="1:33" ht="36" hidden="1" x14ac:dyDescent="0.25">
      <c r="A2783" s="209">
        <v>125409</v>
      </c>
      <c r="B2783" s="210">
        <v>3</v>
      </c>
      <c r="C2783" s="196" t="s">
        <v>122</v>
      </c>
      <c r="D2783" s="201">
        <v>42753</v>
      </c>
      <c r="E2783" s="196" t="s">
        <v>1397</v>
      </c>
      <c r="F2783" s="201">
        <v>44215</v>
      </c>
      <c r="G2783" s="196" t="s">
        <v>152</v>
      </c>
      <c r="H2783" s="198" t="s">
        <v>785</v>
      </c>
      <c r="I2783" s="196" t="s">
        <v>13856</v>
      </c>
      <c r="J2783" s="196" t="s">
        <v>101</v>
      </c>
      <c r="L2783" s="200" t="s">
        <v>101</v>
      </c>
      <c r="M2783" s="198" t="s">
        <v>13857</v>
      </c>
      <c r="N2783" s="198" t="s">
        <v>13858</v>
      </c>
      <c r="O2783" s="196" t="s">
        <v>91</v>
      </c>
      <c r="P2783" s="198" t="s">
        <v>1783</v>
      </c>
      <c r="R2783" s="196" t="s">
        <v>47</v>
      </c>
      <c r="S2783" s="196" t="s">
        <v>45</v>
      </c>
      <c r="T2783" s="211">
        <v>0.72599999999999998</v>
      </c>
      <c r="U2783" s="201">
        <v>44113</v>
      </c>
      <c r="W2783" s="200" t="s">
        <v>93</v>
      </c>
      <c r="X2783" s="196" t="s">
        <v>103</v>
      </c>
      <c r="AA2783" s="196" t="s">
        <v>13860</v>
      </c>
      <c r="AB2783" s="196" t="s">
        <v>13861</v>
      </c>
      <c r="AC2783" s="200">
        <v>3</v>
      </c>
      <c r="AD2783" s="200" t="s">
        <v>8231</v>
      </c>
      <c r="AE2783" s="203" t="s">
        <v>505</v>
      </c>
      <c r="AF2783" s="212">
        <v>6218482</v>
      </c>
      <c r="AG2783" s="198" t="s">
        <v>4899</v>
      </c>
    </row>
    <row r="2784" spans="1:33" hidden="1" x14ac:dyDescent="0.25">
      <c r="A2784" s="209">
        <v>125411</v>
      </c>
      <c r="B2784" s="210">
        <v>2</v>
      </c>
      <c r="C2784" s="196" t="s">
        <v>85</v>
      </c>
      <c r="D2784" s="201">
        <v>42755</v>
      </c>
      <c r="E2784" s="196" t="s">
        <v>98</v>
      </c>
      <c r="F2784" s="201">
        <v>44417</v>
      </c>
      <c r="G2784" s="196" t="s">
        <v>98</v>
      </c>
      <c r="H2784" s="198" t="s">
        <v>1006</v>
      </c>
      <c r="I2784" s="196" t="s">
        <v>13862</v>
      </c>
      <c r="J2784" s="196" t="s">
        <v>101</v>
      </c>
      <c r="L2784" s="200" t="s">
        <v>101</v>
      </c>
      <c r="M2784" s="198" t="s">
        <v>13863</v>
      </c>
      <c r="N2784" s="198" t="s">
        <v>4904</v>
      </c>
      <c r="O2784" s="196" t="s">
        <v>119</v>
      </c>
      <c r="P2784" s="198" t="s">
        <v>104</v>
      </c>
      <c r="R2784" s="196" t="s">
        <v>105</v>
      </c>
      <c r="S2784" s="196" t="s">
        <v>45</v>
      </c>
      <c r="T2784" s="211">
        <v>0</v>
      </c>
      <c r="W2784" s="200" t="s">
        <v>93</v>
      </c>
      <c r="X2784" s="196" t="s">
        <v>103</v>
      </c>
      <c r="AA2784" s="196" t="s">
        <v>13864</v>
      </c>
      <c r="AC2784" s="200">
        <v>3</v>
      </c>
      <c r="AD2784" s="200" t="s">
        <v>8274</v>
      </c>
      <c r="AE2784" s="203" t="s">
        <v>505</v>
      </c>
      <c r="AF2784" s="212">
        <v>20000</v>
      </c>
    </row>
    <row r="2785" spans="1:33" ht="36" hidden="1" x14ac:dyDescent="0.25">
      <c r="A2785" s="209">
        <v>125430</v>
      </c>
      <c r="B2785" s="210">
        <v>4</v>
      </c>
      <c r="C2785" s="196" t="s">
        <v>85</v>
      </c>
      <c r="D2785" s="201">
        <v>42761</v>
      </c>
      <c r="E2785" s="196" t="s">
        <v>1768</v>
      </c>
      <c r="F2785" s="201">
        <v>44377</v>
      </c>
      <c r="G2785" s="196" t="s">
        <v>4070</v>
      </c>
      <c r="H2785" s="198" t="s">
        <v>88</v>
      </c>
      <c r="M2785" s="198" t="s">
        <v>13865</v>
      </c>
      <c r="N2785" s="198" t="s">
        <v>13866</v>
      </c>
      <c r="O2785" s="196" t="s">
        <v>91</v>
      </c>
      <c r="P2785" s="198" t="s">
        <v>5359</v>
      </c>
      <c r="R2785" s="196" t="s">
        <v>47</v>
      </c>
      <c r="S2785" s="196" t="s">
        <v>45</v>
      </c>
      <c r="T2785" s="211">
        <v>0.02</v>
      </c>
      <c r="W2785" s="200" t="s">
        <v>93</v>
      </c>
      <c r="X2785" s="196" t="s">
        <v>103</v>
      </c>
      <c r="AA2785" s="196" t="s">
        <v>13867</v>
      </c>
      <c r="AB2785" s="196" t="s">
        <v>13868</v>
      </c>
      <c r="AC2785" s="200">
        <v>0</v>
      </c>
      <c r="AD2785" s="200" t="s">
        <v>8231</v>
      </c>
      <c r="AE2785" s="203" t="s">
        <v>505</v>
      </c>
      <c r="AF2785" s="212">
        <v>100000</v>
      </c>
    </row>
    <row r="2786" spans="1:33" ht="36" hidden="1" x14ac:dyDescent="0.25">
      <c r="A2786" s="209">
        <v>125430</v>
      </c>
      <c r="B2786" s="210">
        <v>4</v>
      </c>
      <c r="C2786" s="196" t="s">
        <v>85</v>
      </c>
      <c r="D2786" s="201">
        <v>42761</v>
      </c>
      <c r="E2786" s="196" t="s">
        <v>1768</v>
      </c>
      <c r="F2786" s="201">
        <v>44377</v>
      </c>
      <c r="G2786" s="196" t="s">
        <v>4070</v>
      </c>
      <c r="H2786" s="198" t="s">
        <v>88</v>
      </c>
      <c r="M2786" s="198" t="s">
        <v>13865</v>
      </c>
      <c r="N2786" s="198" t="s">
        <v>13866</v>
      </c>
      <c r="O2786" s="196" t="s">
        <v>91</v>
      </c>
      <c r="P2786" s="198" t="s">
        <v>5359</v>
      </c>
      <c r="R2786" s="196" t="s">
        <v>47</v>
      </c>
      <c r="S2786" s="196" t="s">
        <v>45</v>
      </c>
      <c r="T2786" s="211">
        <v>0.02</v>
      </c>
      <c r="W2786" s="200" t="s">
        <v>93</v>
      </c>
      <c r="X2786" s="196" t="s">
        <v>103</v>
      </c>
      <c r="AA2786" s="196" t="s">
        <v>13869</v>
      </c>
      <c r="AB2786" s="196" t="s">
        <v>13868</v>
      </c>
      <c r="AC2786" s="200">
        <v>1</v>
      </c>
      <c r="AD2786" s="200" t="s">
        <v>8231</v>
      </c>
      <c r="AE2786" s="203" t="s">
        <v>505</v>
      </c>
      <c r="AF2786" s="212">
        <v>47100</v>
      </c>
    </row>
    <row r="2787" spans="1:33" hidden="1" x14ac:dyDescent="0.25">
      <c r="A2787" s="209">
        <v>125446</v>
      </c>
      <c r="B2787" s="210">
        <v>3</v>
      </c>
      <c r="C2787" s="196" t="s">
        <v>114</v>
      </c>
      <c r="D2787" s="201">
        <v>42766</v>
      </c>
      <c r="E2787" s="196" t="s">
        <v>98</v>
      </c>
      <c r="F2787" s="201">
        <v>44272</v>
      </c>
      <c r="G2787" s="196" t="s">
        <v>98</v>
      </c>
      <c r="H2787" s="198" t="s">
        <v>365</v>
      </c>
      <c r="I2787" s="196" t="s">
        <v>292</v>
      </c>
      <c r="J2787" s="196" t="s">
        <v>101</v>
      </c>
      <c r="L2787" s="200" t="s">
        <v>101</v>
      </c>
      <c r="M2787" s="198" t="s">
        <v>781</v>
      </c>
      <c r="O2787" s="196" t="s">
        <v>438</v>
      </c>
      <c r="P2787" s="198" t="s">
        <v>439</v>
      </c>
      <c r="R2787" s="196" t="s">
        <v>39</v>
      </c>
      <c r="S2787" s="196" t="s">
        <v>46</v>
      </c>
      <c r="T2787" s="202" t="s">
        <v>505</v>
      </c>
      <c r="U2787" s="201">
        <v>43812</v>
      </c>
      <c r="W2787" s="200" t="s">
        <v>93</v>
      </c>
      <c r="X2787" s="196" t="s">
        <v>13</v>
      </c>
      <c r="Z2787" s="198" t="s">
        <v>782</v>
      </c>
      <c r="AA2787" s="196" t="s">
        <v>13870</v>
      </c>
      <c r="AC2787" s="200">
        <v>3</v>
      </c>
      <c r="AD2787" s="200" t="s">
        <v>8274</v>
      </c>
      <c r="AE2787" s="212">
        <v>1088.8900000000001</v>
      </c>
      <c r="AF2787" s="212">
        <v>617631.81000000006</v>
      </c>
      <c r="AG2787" s="198" t="s">
        <v>783</v>
      </c>
    </row>
    <row r="2788" spans="1:33" ht="162" hidden="1" x14ac:dyDescent="0.25">
      <c r="A2788" s="209">
        <v>125462</v>
      </c>
      <c r="B2788" s="210">
        <v>1</v>
      </c>
      <c r="C2788" s="196" t="s">
        <v>122</v>
      </c>
      <c r="D2788" s="201">
        <v>42774</v>
      </c>
      <c r="E2788" s="196" t="s">
        <v>1728</v>
      </c>
      <c r="F2788" s="201">
        <v>44677</v>
      </c>
      <c r="G2788" s="196" t="s">
        <v>195</v>
      </c>
      <c r="H2788" s="198" t="s">
        <v>297</v>
      </c>
      <c r="M2788" s="198" t="s">
        <v>1737</v>
      </c>
      <c r="N2788" s="198" t="s">
        <v>1738</v>
      </c>
      <c r="O2788" s="196" t="s">
        <v>91</v>
      </c>
      <c r="P2788" s="198" t="s">
        <v>1723</v>
      </c>
      <c r="R2788" s="196" t="s">
        <v>1724</v>
      </c>
      <c r="S2788" s="196" t="s">
        <v>41</v>
      </c>
      <c r="T2788" s="202" t="s">
        <v>505</v>
      </c>
      <c r="W2788" s="200" t="s">
        <v>93</v>
      </c>
      <c r="X2788" s="196" t="s">
        <v>94</v>
      </c>
      <c r="Y2788" s="196" t="s">
        <v>30</v>
      </c>
      <c r="AA2788" s="196" t="s">
        <v>13871</v>
      </c>
      <c r="AB2788" s="196" t="s">
        <v>13872</v>
      </c>
      <c r="AC2788" s="200">
        <v>0</v>
      </c>
      <c r="AD2788" s="200" t="s">
        <v>8231</v>
      </c>
      <c r="AE2788" s="203" t="s">
        <v>505</v>
      </c>
      <c r="AF2788" s="212">
        <v>165000</v>
      </c>
    </row>
    <row r="2789" spans="1:33" ht="162" hidden="1" x14ac:dyDescent="0.25">
      <c r="A2789" s="209">
        <v>125462</v>
      </c>
      <c r="B2789" s="210">
        <v>1</v>
      </c>
      <c r="C2789" s="196" t="s">
        <v>122</v>
      </c>
      <c r="D2789" s="201">
        <v>42774</v>
      </c>
      <c r="E2789" s="196" t="s">
        <v>1728</v>
      </c>
      <c r="F2789" s="201">
        <v>44677</v>
      </c>
      <c r="G2789" s="196" t="s">
        <v>195</v>
      </c>
      <c r="H2789" s="198" t="s">
        <v>297</v>
      </c>
      <c r="M2789" s="198" t="s">
        <v>1737</v>
      </c>
      <c r="N2789" s="198" t="s">
        <v>1738</v>
      </c>
      <c r="O2789" s="196" t="s">
        <v>91</v>
      </c>
      <c r="P2789" s="198" t="s">
        <v>1723</v>
      </c>
      <c r="R2789" s="196" t="s">
        <v>1724</v>
      </c>
      <c r="S2789" s="196" t="s">
        <v>41</v>
      </c>
      <c r="T2789" s="202" t="s">
        <v>505</v>
      </c>
      <c r="W2789" s="200" t="s">
        <v>93</v>
      </c>
      <c r="X2789" s="196" t="s">
        <v>94</v>
      </c>
      <c r="Y2789" s="196" t="s">
        <v>30</v>
      </c>
      <c r="AA2789" s="196" t="s">
        <v>13873</v>
      </c>
      <c r="AB2789" s="196" t="s">
        <v>13872</v>
      </c>
      <c r="AC2789" s="200">
        <v>1</v>
      </c>
      <c r="AD2789" s="200" t="s">
        <v>8231</v>
      </c>
      <c r="AE2789" s="203" t="s">
        <v>505</v>
      </c>
      <c r="AF2789" s="212">
        <v>255000</v>
      </c>
    </row>
    <row r="2790" spans="1:33" ht="162" hidden="1" x14ac:dyDescent="0.25">
      <c r="A2790" s="209">
        <v>125462</v>
      </c>
      <c r="B2790" s="210">
        <v>1</v>
      </c>
      <c r="C2790" s="196" t="s">
        <v>122</v>
      </c>
      <c r="D2790" s="201">
        <v>42774</v>
      </c>
      <c r="E2790" s="196" t="s">
        <v>1728</v>
      </c>
      <c r="F2790" s="201">
        <v>44677</v>
      </c>
      <c r="G2790" s="196" t="s">
        <v>195</v>
      </c>
      <c r="H2790" s="198" t="s">
        <v>297</v>
      </c>
      <c r="M2790" s="198" t="s">
        <v>1737</v>
      </c>
      <c r="N2790" s="198" t="s">
        <v>1738</v>
      </c>
      <c r="O2790" s="196" t="s">
        <v>91</v>
      </c>
      <c r="P2790" s="198" t="s">
        <v>1723</v>
      </c>
      <c r="R2790" s="196" t="s">
        <v>1724</v>
      </c>
      <c r="S2790" s="196" t="s">
        <v>41</v>
      </c>
      <c r="T2790" s="202" t="s">
        <v>505</v>
      </c>
      <c r="W2790" s="200" t="s">
        <v>93</v>
      </c>
      <c r="X2790" s="196" t="s">
        <v>94</v>
      </c>
      <c r="Y2790" s="196" t="s">
        <v>30</v>
      </c>
      <c r="AA2790" s="196" t="s">
        <v>13874</v>
      </c>
      <c r="AB2790" s="196" t="s">
        <v>13872</v>
      </c>
      <c r="AC2790" s="200">
        <v>3</v>
      </c>
      <c r="AD2790" s="200" t="s">
        <v>8231</v>
      </c>
      <c r="AE2790" s="212">
        <v>6602608</v>
      </c>
      <c r="AF2790" s="212">
        <v>6602608</v>
      </c>
    </row>
    <row r="2791" spans="1:33" hidden="1" x14ac:dyDescent="0.25">
      <c r="A2791" s="209">
        <v>125464</v>
      </c>
      <c r="B2791" s="210">
        <v>3</v>
      </c>
      <c r="C2791" s="196" t="s">
        <v>85</v>
      </c>
      <c r="D2791" s="201">
        <v>42774</v>
      </c>
      <c r="E2791" s="196" t="s">
        <v>1732</v>
      </c>
      <c r="F2791" s="201">
        <v>44412</v>
      </c>
      <c r="G2791" s="196" t="s">
        <v>4070</v>
      </c>
      <c r="H2791" s="198" t="s">
        <v>1272</v>
      </c>
      <c r="I2791" s="196" t="s">
        <v>13875</v>
      </c>
      <c r="K2791" s="196" t="s">
        <v>13876</v>
      </c>
      <c r="L2791" s="200" t="s">
        <v>183</v>
      </c>
      <c r="M2791" s="198" t="s">
        <v>13877</v>
      </c>
      <c r="N2791" s="198" t="s">
        <v>13878</v>
      </c>
      <c r="O2791" s="196" t="s">
        <v>91</v>
      </c>
      <c r="P2791" s="198" t="s">
        <v>3419</v>
      </c>
      <c r="R2791" s="196" t="s">
        <v>47</v>
      </c>
      <c r="S2791" s="196" t="s">
        <v>45</v>
      </c>
      <c r="T2791" s="211">
        <v>10.19</v>
      </c>
      <c r="W2791" s="200" t="s">
        <v>93</v>
      </c>
      <c r="X2791" s="196" t="s">
        <v>186</v>
      </c>
      <c r="AA2791" s="196" t="s">
        <v>13879</v>
      </c>
      <c r="AB2791" s="196" t="s">
        <v>13880</v>
      </c>
      <c r="AC2791" s="200">
        <v>0</v>
      </c>
      <c r="AD2791" s="200" t="s">
        <v>8231</v>
      </c>
      <c r="AE2791" s="203" t="s">
        <v>505</v>
      </c>
      <c r="AF2791" s="212">
        <v>5220</v>
      </c>
    </row>
    <row r="2792" spans="1:33" hidden="1" x14ac:dyDescent="0.25">
      <c r="A2792" s="209">
        <v>125464</v>
      </c>
      <c r="B2792" s="210">
        <v>3</v>
      </c>
      <c r="C2792" s="196" t="s">
        <v>85</v>
      </c>
      <c r="D2792" s="201">
        <v>42774</v>
      </c>
      <c r="E2792" s="196" t="s">
        <v>1732</v>
      </c>
      <c r="F2792" s="201">
        <v>44412</v>
      </c>
      <c r="G2792" s="196" t="s">
        <v>4070</v>
      </c>
      <c r="H2792" s="198" t="s">
        <v>1272</v>
      </c>
      <c r="I2792" s="196" t="s">
        <v>13875</v>
      </c>
      <c r="K2792" s="196" t="s">
        <v>13876</v>
      </c>
      <c r="L2792" s="200" t="s">
        <v>183</v>
      </c>
      <c r="M2792" s="198" t="s">
        <v>13877</v>
      </c>
      <c r="N2792" s="198" t="s">
        <v>13878</v>
      </c>
      <c r="O2792" s="196" t="s">
        <v>91</v>
      </c>
      <c r="P2792" s="198" t="s">
        <v>3419</v>
      </c>
      <c r="R2792" s="196" t="s">
        <v>47</v>
      </c>
      <c r="S2792" s="196" t="s">
        <v>45</v>
      </c>
      <c r="T2792" s="211">
        <v>10.19</v>
      </c>
      <c r="W2792" s="200" t="s">
        <v>93</v>
      </c>
      <c r="X2792" s="196" t="s">
        <v>186</v>
      </c>
      <c r="AA2792" s="196" t="s">
        <v>13881</v>
      </c>
      <c r="AB2792" s="196" t="s">
        <v>13880</v>
      </c>
      <c r="AC2792" s="200">
        <v>1</v>
      </c>
      <c r="AD2792" s="200" t="s">
        <v>8231</v>
      </c>
      <c r="AE2792" s="203" t="s">
        <v>505</v>
      </c>
      <c r="AF2792" s="212">
        <v>20000</v>
      </c>
    </row>
    <row r="2793" spans="1:33" hidden="1" x14ac:dyDescent="0.25">
      <c r="A2793" s="209">
        <v>125504</v>
      </c>
      <c r="B2793" s="210">
        <v>3</v>
      </c>
      <c r="C2793" s="196" t="s">
        <v>114</v>
      </c>
      <c r="D2793" s="201">
        <v>42781</v>
      </c>
      <c r="E2793" s="196" t="s">
        <v>98</v>
      </c>
      <c r="F2793" s="201">
        <v>44271</v>
      </c>
      <c r="G2793" s="196" t="s">
        <v>98</v>
      </c>
      <c r="H2793" s="198" t="s">
        <v>1111</v>
      </c>
      <c r="I2793" s="196" t="s">
        <v>477</v>
      </c>
      <c r="J2793" s="196" t="s">
        <v>299</v>
      </c>
      <c r="L2793" s="200" t="s">
        <v>300</v>
      </c>
      <c r="M2793" s="198" t="s">
        <v>13882</v>
      </c>
      <c r="O2793" s="196" t="s">
        <v>438</v>
      </c>
      <c r="P2793" s="198" t="s">
        <v>439</v>
      </c>
      <c r="R2793" s="196" t="s">
        <v>39</v>
      </c>
      <c r="S2793" s="196" t="s">
        <v>46</v>
      </c>
      <c r="T2793" s="211">
        <v>0.01</v>
      </c>
      <c r="U2793" s="201">
        <v>43077</v>
      </c>
      <c r="W2793" s="200" t="s">
        <v>93</v>
      </c>
      <c r="X2793" s="196" t="s">
        <v>303</v>
      </c>
      <c r="Z2793" s="198" t="s">
        <v>13883</v>
      </c>
      <c r="AA2793" s="196" t="s">
        <v>13884</v>
      </c>
      <c r="AC2793" s="200">
        <v>3</v>
      </c>
      <c r="AD2793" s="200" t="s">
        <v>8274</v>
      </c>
      <c r="AE2793" s="203" t="s">
        <v>505</v>
      </c>
      <c r="AF2793" s="212">
        <v>5099292.58</v>
      </c>
      <c r="AG2793" s="198" t="s">
        <v>13885</v>
      </c>
    </row>
    <row r="2794" spans="1:33" ht="54" hidden="1" x14ac:dyDescent="0.25">
      <c r="A2794" s="209">
        <v>125508</v>
      </c>
      <c r="B2794" s="210">
        <v>3</v>
      </c>
      <c r="C2794" s="196" t="s">
        <v>85</v>
      </c>
      <c r="D2794" s="201">
        <v>42782</v>
      </c>
      <c r="E2794" s="196" t="s">
        <v>1732</v>
      </c>
      <c r="F2794" s="201">
        <v>44671</v>
      </c>
      <c r="G2794" s="196" t="s">
        <v>87</v>
      </c>
      <c r="H2794" s="198" t="s">
        <v>785</v>
      </c>
      <c r="M2794" s="198" t="s">
        <v>1755</v>
      </c>
      <c r="N2794" s="198" t="s">
        <v>1756</v>
      </c>
      <c r="O2794" s="196" t="s">
        <v>91</v>
      </c>
      <c r="P2794" s="198" t="s">
        <v>1723</v>
      </c>
      <c r="R2794" s="196" t="s">
        <v>1724</v>
      </c>
      <c r="S2794" s="196" t="s">
        <v>41</v>
      </c>
      <c r="T2794" s="202" t="s">
        <v>505</v>
      </c>
      <c r="W2794" s="200" t="s">
        <v>93</v>
      </c>
      <c r="Y2794" s="196" t="s">
        <v>671</v>
      </c>
      <c r="AA2794" s="196" t="s">
        <v>13886</v>
      </c>
      <c r="AB2794" s="196" t="s">
        <v>13887</v>
      </c>
      <c r="AC2794" s="200">
        <v>0</v>
      </c>
      <c r="AD2794" s="200" t="s">
        <v>8231</v>
      </c>
      <c r="AE2794" s="212">
        <v>13756</v>
      </c>
      <c r="AF2794" s="212">
        <v>33756</v>
      </c>
    </row>
    <row r="2795" spans="1:33" ht="54" hidden="1" x14ac:dyDescent="0.25">
      <c r="A2795" s="209">
        <v>125508</v>
      </c>
      <c r="B2795" s="210">
        <v>3</v>
      </c>
      <c r="C2795" s="196" t="s">
        <v>85</v>
      </c>
      <c r="D2795" s="201">
        <v>42782</v>
      </c>
      <c r="E2795" s="196" t="s">
        <v>1732</v>
      </c>
      <c r="F2795" s="201">
        <v>44671</v>
      </c>
      <c r="G2795" s="196" t="s">
        <v>87</v>
      </c>
      <c r="H2795" s="198" t="s">
        <v>785</v>
      </c>
      <c r="M2795" s="198" t="s">
        <v>1755</v>
      </c>
      <c r="N2795" s="198" t="s">
        <v>1756</v>
      </c>
      <c r="O2795" s="196" t="s">
        <v>91</v>
      </c>
      <c r="P2795" s="198" t="s">
        <v>1723</v>
      </c>
      <c r="R2795" s="196" t="s">
        <v>1724</v>
      </c>
      <c r="S2795" s="196" t="s">
        <v>41</v>
      </c>
      <c r="T2795" s="202" t="s">
        <v>505</v>
      </c>
      <c r="W2795" s="200" t="s">
        <v>93</v>
      </c>
      <c r="Y2795" s="196" t="s">
        <v>671</v>
      </c>
      <c r="AA2795" s="196" t="s">
        <v>13888</v>
      </c>
      <c r="AB2795" s="196" t="s">
        <v>13887</v>
      </c>
      <c r="AC2795" s="200">
        <v>1</v>
      </c>
      <c r="AD2795" s="200" t="s">
        <v>8231</v>
      </c>
      <c r="AE2795" s="212">
        <v>38744</v>
      </c>
      <c r="AF2795" s="212">
        <v>292744</v>
      </c>
    </row>
    <row r="2796" spans="1:33" ht="54" hidden="1" x14ac:dyDescent="0.25">
      <c r="A2796" s="209">
        <v>125508</v>
      </c>
      <c r="B2796" s="210">
        <v>3</v>
      </c>
      <c r="C2796" s="196" t="s">
        <v>85</v>
      </c>
      <c r="D2796" s="201">
        <v>42782</v>
      </c>
      <c r="E2796" s="196" t="s">
        <v>1732</v>
      </c>
      <c r="F2796" s="201">
        <v>44671</v>
      </c>
      <c r="G2796" s="196" t="s">
        <v>87</v>
      </c>
      <c r="H2796" s="198" t="s">
        <v>785</v>
      </c>
      <c r="M2796" s="198" t="s">
        <v>1755</v>
      </c>
      <c r="N2796" s="198" t="s">
        <v>1756</v>
      </c>
      <c r="O2796" s="196" t="s">
        <v>91</v>
      </c>
      <c r="P2796" s="198" t="s">
        <v>1723</v>
      </c>
      <c r="R2796" s="196" t="s">
        <v>1724</v>
      </c>
      <c r="S2796" s="196" t="s">
        <v>41</v>
      </c>
      <c r="T2796" s="202" t="s">
        <v>505</v>
      </c>
      <c r="W2796" s="200" t="s">
        <v>93</v>
      </c>
      <c r="Y2796" s="196" t="s">
        <v>671</v>
      </c>
      <c r="AA2796" s="196" t="s">
        <v>13889</v>
      </c>
      <c r="AB2796" s="196" t="s">
        <v>13887</v>
      </c>
      <c r="AC2796" s="200">
        <v>3</v>
      </c>
      <c r="AD2796" s="200" t="s">
        <v>8231</v>
      </c>
      <c r="AE2796" s="212">
        <v>2526646</v>
      </c>
      <c r="AF2796" s="212">
        <v>2526646</v>
      </c>
    </row>
    <row r="2797" spans="1:33" ht="72" hidden="1" x14ac:dyDescent="0.25">
      <c r="A2797" s="209">
        <v>125510</v>
      </c>
      <c r="B2797" s="210">
        <v>3</v>
      </c>
      <c r="C2797" s="196" t="s">
        <v>85</v>
      </c>
      <c r="D2797" s="201">
        <v>42782</v>
      </c>
      <c r="E2797" s="196" t="s">
        <v>1732</v>
      </c>
      <c r="F2797" s="201">
        <v>44658</v>
      </c>
      <c r="G2797" s="196" t="s">
        <v>241</v>
      </c>
      <c r="H2797" s="198" t="s">
        <v>450</v>
      </c>
      <c r="I2797" s="196" t="s">
        <v>4059</v>
      </c>
      <c r="K2797" s="196" t="s">
        <v>4060</v>
      </c>
      <c r="L2797" s="200" t="s">
        <v>183</v>
      </c>
      <c r="M2797" s="198" t="s">
        <v>4061</v>
      </c>
      <c r="N2797" s="198" t="s">
        <v>4062</v>
      </c>
      <c r="O2797" s="196" t="s">
        <v>91</v>
      </c>
      <c r="P2797" s="198" t="s">
        <v>157</v>
      </c>
      <c r="R2797" s="196" t="s">
        <v>47</v>
      </c>
      <c r="S2797" s="196" t="s">
        <v>46</v>
      </c>
      <c r="T2797" s="211">
        <v>0.36</v>
      </c>
      <c r="W2797" s="200" t="s">
        <v>93</v>
      </c>
      <c r="X2797" s="196" t="s">
        <v>103</v>
      </c>
      <c r="AA2797" s="196" t="s">
        <v>13890</v>
      </c>
      <c r="AB2797" s="196" t="s">
        <v>13891</v>
      </c>
      <c r="AC2797" s="200">
        <v>0</v>
      </c>
      <c r="AD2797" s="200" t="s">
        <v>8231</v>
      </c>
      <c r="AE2797" s="203" t="s">
        <v>505</v>
      </c>
      <c r="AF2797" s="212">
        <v>7500</v>
      </c>
    </row>
    <row r="2798" spans="1:33" ht="72" hidden="1" x14ac:dyDescent="0.25">
      <c r="A2798" s="209">
        <v>125510</v>
      </c>
      <c r="B2798" s="210">
        <v>3</v>
      </c>
      <c r="C2798" s="196" t="s">
        <v>85</v>
      </c>
      <c r="D2798" s="201">
        <v>42782</v>
      </c>
      <c r="E2798" s="196" t="s">
        <v>1732</v>
      </c>
      <c r="F2798" s="201">
        <v>44658</v>
      </c>
      <c r="G2798" s="196" t="s">
        <v>241</v>
      </c>
      <c r="H2798" s="198" t="s">
        <v>450</v>
      </c>
      <c r="I2798" s="196" t="s">
        <v>4059</v>
      </c>
      <c r="K2798" s="196" t="s">
        <v>4060</v>
      </c>
      <c r="L2798" s="200" t="s">
        <v>183</v>
      </c>
      <c r="M2798" s="198" t="s">
        <v>4061</v>
      </c>
      <c r="N2798" s="198" t="s">
        <v>4062</v>
      </c>
      <c r="O2798" s="196" t="s">
        <v>91</v>
      </c>
      <c r="P2798" s="198" t="s">
        <v>157</v>
      </c>
      <c r="R2798" s="196" t="s">
        <v>47</v>
      </c>
      <c r="S2798" s="196" t="s">
        <v>46</v>
      </c>
      <c r="T2798" s="211">
        <v>0.36</v>
      </c>
      <c r="W2798" s="200" t="s">
        <v>93</v>
      </c>
      <c r="X2798" s="196" t="s">
        <v>103</v>
      </c>
      <c r="AA2798" s="196" t="s">
        <v>13892</v>
      </c>
      <c r="AB2798" s="196" t="s">
        <v>13891</v>
      </c>
      <c r="AC2798" s="200">
        <v>1</v>
      </c>
      <c r="AD2798" s="200" t="s">
        <v>8231</v>
      </c>
      <c r="AE2798" s="212">
        <v>-3428</v>
      </c>
      <c r="AF2798" s="212">
        <v>64072</v>
      </c>
    </row>
    <row r="2799" spans="1:33" ht="72" hidden="1" x14ac:dyDescent="0.25">
      <c r="A2799" s="209">
        <v>125510</v>
      </c>
      <c r="B2799" s="210">
        <v>3</v>
      </c>
      <c r="C2799" s="196" t="s">
        <v>85</v>
      </c>
      <c r="D2799" s="201">
        <v>42782</v>
      </c>
      <c r="E2799" s="196" t="s">
        <v>1732</v>
      </c>
      <c r="F2799" s="201">
        <v>44658</v>
      </c>
      <c r="G2799" s="196" t="s">
        <v>241</v>
      </c>
      <c r="H2799" s="198" t="s">
        <v>450</v>
      </c>
      <c r="I2799" s="196" t="s">
        <v>4059</v>
      </c>
      <c r="K2799" s="196" t="s">
        <v>4060</v>
      </c>
      <c r="L2799" s="200" t="s">
        <v>183</v>
      </c>
      <c r="M2799" s="198" t="s">
        <v>4061</v>
      </c>
      <c r="N2799" s="198" t="s">
        <v>4062</v>
      </c>
      <c r="O2799" s="196" t="s">
        <v>91</v>
      </c>
      <c r="P2799" s="198" t="s">
        <v>157</v>
      </c>
      <c r="R2799" s="196" t="s">
        <v>47</v>
      </c>
      <c r="S2799" s="196" t="s">
        <v>46</v>
      </c>
      <c r="T2799" s="211">
        <v>0.36</v>
      </c>
      <c r="W2799" s="200" t="s">
        <v>93</v>
      </c>
      <c r="X2799" s="196" t="s">
        <v>103</v>
      </c>
      <c r="AA2799" s="196" t="s">
        <v>13893</v>
      </c>
      <c r="AB2799" s="196" t="s">
        <v>13891</v>
      </c>
      <c r="AC2799" s="200">
        <v>3</v>
      </c>
      <c r="AD2799" s="200" t="s">
        <v>8231</v>
      </c>
      <c r="AE2799" s="212">
        <v>1135840</v>
      </c>
      <c r="AF2799" s="212">
        <v>1135840</v>
      </c>
    </row>
    <row r="2800" spans="1:33" hidden="1" x14ac:dyDescent="0.25">
      <c r="A2800" s="209">
        <v>125528</v>
      </c>
      <c r="B2800" s="210">
        <v>1</v>
      </c>
      <c r="C2800" s="196" t="s">
        <v>97</v>
      </c>
      <c r="D2800" s="201">
        <v>42793</v>
      </c>
      <c r="E2800" s="196" t="s">
        <v>1397</v>
      </c>
      <c r="F2800" s="201">
        <v>44509.875104166669</v>
      </c>
      <c r="G2800" s="196" t="s">
        <v>161</v>
      </c>
      <c r="H2800" s="198" t="s">
        <v>248</v>
      </c>
      <c r="I2800" s="196" t="s">
        <v>1398</v>
      </c>
      <c r="K2800" s="196" t="s">
        <v>1399</v>
      </c>
      <c r="L2800" s="200" t="s">
        <v>183</v>
      </c>
      <c r="M2800" s="198" t="s">
        <v>1400</v>
      </c>
      <c r="O2800" s="196" t="s">
        <v>91</v>
      </c>
      <c r="P2800" s="198" t="s">
        <v>473</v>
      </c>
      <c r="R2800" s="196" t="s">
        <v>39</v>
      </c>
      <c r="S2800" s="196" t="s">
        <v>46</v>
      </c>
      <c r="T2800" s="211">
        <v>0.05</v>
      </c>
      <c r="U2800" s="201">
        <v>44008</v>
      </c>
      <c r="W2800" s="200" t="s">
        <v>93</v>
      </c>
      <c r="X2800" s="196" t="s">
        <v>103</v>
      </c>
      <c r="Z2800" s="198" t="s">
        <v>1401</v>
      </c>
      <c r="AA2800" s="196" t="s">
        <v>13894</v>
      </c>
      <c r="AB2800" s="196" t="s">
        <v>13895</v>
      </c>
      <c r="AC2800" s="200">
        <v>0</v>
      </c>
      <c r="AD2800" s="200" t="s">
        <v>8231</v>
      </c>
      <c r="AE2800" s="212">
        <v>95614</v>
      </c>
      <c r="AF2800" s="212">
        <v>115614</v>
      </c>
      <c r="AG2800" s="198" t="s">
        <v>1402</v>
      </c>
    </row>
    <row r="2801" spans="1:33" hidden="1" x14ac:dyDescent="0.25">
      <c r="A2801" s="209">
        <v>125528</v>
      </c>
      <c r="B2801" s="210">
        <v>1</v>
      </c>
      <c r="C2801" s="196" t="s">
        <v>97</v>
      </c>
      <c r="D2801" s="201">
        <v>42793</v>
      </c>
      <c r="E2801" s="196" t="s">
        <v>1397</v>
      </c>
      <c r="F2801" s="201">
        <v>44509.875104166669</v>
      </c>
      <c r="G2801" s="196" t="s">
        <v>161</v>
      </c>
      <c r="H2801" s="198" t="s">
        <v>248</v>
      </c>
      <c r="I2801" s="196" t="s">
        <v>1398</v>
      </c>
      <c r="K2801" s="196" t="s">
        <v>1399</v>
      </c>
      <c r="L2801" s="200" t="s">
        <v>183</v>
      </c>
      <c r="M2801" s="198" t="s">
        <v>1400</v>
      </c>
      <c r="O2801" s="196" t="s">
        <v>91</v>
      </c>
      <c r="P2801" s="198" t="s">
        <v>473</v>
      </c>
      <c r="R2801" s="196" t="s">
        <v>39</v>
      </c>
      <c r="S2801" s="196" t="s">
        <v>46</v>
      </c>
      <c r="T2801" s="211">
        <v>0.05</v>
      </c>
      <c r="U2801" s="201">
        <v>44008</v>
      </c>
      <c r="W2801" s="200" t="s">
        <v>93</v>
      </c>
      <c r="X2801" s="196" t="s">
        <v>103</v>
      </c>
      <c r="Z2801" s="198" t="s">
        <v>1401</v>
      </c>
      <c r="AA2801" s="196" t="s">
        <v>13896</v>
      </c>
      <c r="AB2801" s="196" t="s">
        <v>13895</v>
      </c>
      <c r="AC2801" s="200">
        <v>1</v>
      </c>
      <c r="AD2801" s="200" t="s">
        <v>8231</v>
      </c>
      <c r="AE2801" s="212">
        <v>-68065</v>
      </c>
      <c r="AF2801" s="212">
        <v>1935</v>
      </c>
      <c r="AG2801" s="198" t="s">
        <v>1402</v>
      </c>
    </row>
    <row r="2802" spans="1:33" hidden="1" x14ac:dyDescent="0.25">
      <c r="A2802" s="209">
        <v>125528</v>
      </c>
      <c r="B2802" s="210">
        <v>1</v>
      </c>
      <c r="C2802" s="196" t="s">
        <v>97</v>
      </c>
      <c r="D2802" s="201">
        <v>42793</v>
      </c>
      <c r="E2802" s="196" t="s">
        <v>1397</v>
      </c>
      <c r="F2802" s="201">
        <v>44509.875104166669</v>
      </c>
      <c r="G2802" s="196" t="s">
        <v>161</v>
      </c>
      <c r="H2802" s="198" t="s">
        <v>248</v>
      </c>
      <c r="I2802" s="196" t="s">
        <v>1398</v>
      </c>
      <c r="K2802" s="196" t="s">
        <v>1399</v>
      </c>
      <c r="L2802" s="200" t="s">
        <v>183</v>
      </c>
      <c r="M2802" s="198" t="s">
        <v>1400</v>
      </c>
      <c r="O2802" s="196" t="s">
        <v>91</v>
      </c>
      <c r="P2802" s="198" t="s">
        <v>473</v>
      </c>
      <c r="R2802" s="196" t="s">
        <v>39</v>
      </c>
      <c r="S2802" s="196" t="s">
        <v>46</v>
      </c>
      <c r="T2802" s="211">
        <v>0.05</v>
      </c>
      <c r="U2802" s="201">
        <v>44008</v>
      </c>
      <c r="W2802" s="200" t="s">
        <v>93</v>
      </c>
      <c r="X2802" s="196" t="s">
        <v>103</v>
      </c>
      <c r="Z2802" s="198" t="s">
        <v>1401</v>
      </c>
      <c r="AA2802" s="196" t="s">
        <v>13897</v>
      </c>
      <c r="AB2802" s="196" t="s">
        <v>13895</v>
      </c>
      <c r="AC2802" s="200">
        <v>3</v>
      </c>
      <c r="AD2802" s="200" t="s">
        <v>8231</v>
      </c>
      <c r="AE2802" s="212">
        <v>300333</v>
      </c>
      <c r="AF2802" s="212">
        <v>1192728</v>
      </c>
      <c r="AG2802" s="198" t="s">
        <v>1402</v>
      </c>
    </row>
    <row r="2803" spans="1:33" ht="54" hidden="1" x14ac:dyDescent="0.25">
      <c r="A2803" s="209">
        <v>125568</v>
      </c>
      <c r="B2803" s="210">
        <v>4</v>
      </c>
      <c r="C2803" s="196" t="s">
        <v>85</v>
      </c>
      <c r="D2803" s="201">
        <v>42796</v>
      </c>
      <c r="E2803" s="196" t="s">
        <v>1768</v>
      </c>
      <c r="F2803" s="201">
        <v>44491</v>
      </c>
      <c r="G2803" s="196" t="s">
        <v>1356</v>
      </c>
      <c r="H2803" s="198" t="s">
        <v>88</v>
      </c>
      <c r="M2803" s="198" t="s">
        <v>13898</v>
      </c>
      <c r="N2803" s="198" t="s">
        <v>13899</v>
      </c>
      <c r="O2803" s="196" t="s">
        <v>91</v>
      </c>
      <c r="P2803" s="198" t="s">
        <v>1783</v>
      </c>
      <c r="R2803" s="196" t="s">
        <v>47</v>
      </c>
      <c r="S2803" s="196" t="s">
        <v>45</v>
      </c>
      <c r="T2803" s="211">
        <v>1.35</v>
      </c>
      <c r="W2803" s="200" t="s">
        <v>93</v>
      </c>
      <c r="X2803" s="196" t="s">
        <v>103</v>
      </c>
      <c r="AA2803" s="196" t="s">
        <v>13900</v>
      </c>
      <c r="AB2803" s="196" t="s">
        <v>13901</v>
      </c>
      <c r="AC2803" s="200">
        <v>0</v>
      </c>
      <c r="AD2803" s="200" t="s">
        <v>8231</v>
      </c>
      <c r="AE2803" s="203" t="s">
        <v>505</v>
      </c>
      <c r="AF2803" s="212">
        <v>149547</v>
      </c>
    </row>
    <row r="2804" spans="1:33" ht="54" hidden="1" x14ac:dyDescent="0.25">
      <c r="A2804" s="209">
        <v>125568</v>
      </c>
      <c r="B2804" s="210">
        <v>4</v>
      </c>
      <c r="C2804" s="196" t="s">
        <v>85</v>
      </c>
      <c r="D2804" s="201">
        <v>42796</v>
      </c>
      <c r="E2804" s="196" t="s">
        <v>1768</v>
      </c>
      <c r="F2804" s="201">
        <v>44491</v>
      </c>
      <c r="G2804" s="196" t="s">
        <v>1356</v>
      </c>
      <c r="H2804" s="198" t="s">
        <v>88</v>
      </c>
      <c r="M2804" s="198" t="s">
        <v>13898</v>
      </c>
      <c r="N2804" s="198" t="s">
        <v>13899</v>
      </c>
      <c r="O2804" s="196" t="s">
        <v>91</v>
      </c>
      <c r="P2804" s="198" t="s">
        <v>1783</v>
      </c>
      <c r="R2804" s="196" t="s">
        <v>47</v>
      </c>
      <c r="S2804" s="196" t="s">
        <v>45</v>
      </c>
      <c r="T2804" s="211">
        <v>1.35</v>
      </c>
      <c r="W2804" s="200" t="s">
        <v>93</v>
      </c>
      <c r="X2804" s="196" t="s">
        <v>103</v>
      </c>
      <c r="AA2804" s="196" t="s">
        <v>13902</v>
      </c>
      <c r="AB2804" s="196" t="s">
        <v>13901</v>
      </c>
      <c r="AC2804" s="200">
        <v>1</v>
      </c>
      <c r="AD2804" s="200" t="s">
        <v>8231</v>
      </c>
      <c r="AE2804" s="203" t="s">
        <v>505</v>
      </c>
      <c r="AF2804" s="212">
        <v>727000</v>
      </c>
    </row>
    <row r="2805" spans="1:33" ht="54" hidden="1" x14ac:dyDescent="0.25">
      <c r="A2805" s="209">
        <v>125568</v>
      </c>
      <c r="B2805" s="210">
        <v>4</v>
      </c>
      <c r="C2805" s="196" t="s">
        <v>85</v>
      </c>
      <c r="D2805" s="201">
        <v>42796</v>
      </c>
      <c r="E2805" s="196" t="s">
        <v>1768</v>
      </c>
      <c r="F2805" s="201">
        <v>44491</v>
      </c>
      <c r="G2805" s="196" t="s">
        <v>1356</v>
      </c>
      <c r="H2805" s="198" t="s">
        <v>88</v>
      </c>
      <c r="M2805" s="198" t="s">
        <v>13898</v>
      </c>
      <c r="N2805" s="198" t="s">
        <v>13899</v>
      </c>
      <c r="O2805" s="196" t="s">
        <v>91</v>
      </c>
      <c r="P2805" s="198" t="s">
        <v>1783</v>
      </c>
      <c r="R2805" s="196" t="s">
        <v>47</v>
      </c>
      <c r="S2805" s="196" t="s">
        <v>45</v>
      </c>
      <c r="T2805" s="211">
        <v>1.35</v>
      </c>
      <c r="W2805" s="200" t="s">
        <v>93</v>
      </c>
      <c r="X2805" s="196" t="s">
        <v>103</v>
      </c>
      <c r="AA2805" s="196" t="s">
        <v>13903</v>
      </c>
      <c r="AB2805" s="196" t="s">
        <v>13901</v>
      </c>
      <c r="AC2805" s="200">
        <v>2</v>
      </c>
      <c r="AD2805" s="200" t="s">
        <v>8231</v>
      </c>
      <c r="AE2805" s="203" t="s">
        <v>505</v>
      </c>
      <c r="AF2805" s="212">
        <v>885665</v>
      </c>
    </row>
    <row r="2806" spans="1:33" ht="36" hidden="1" x14ac:dyDescent="0.25">
      <c r="A2806" s="209">
        <v>125570</v>
      </c>
      <c r="B2806" s="210">
        <v>1</v>
      </c>
      <c r="C2806" s="196" t="s">
        <v>85</v>
      </c>
      <c r="D2806" s="201">
        <v>42797</v>
      </c>
      <c r="E2806" s="196" t="s">
        <v>2180</v>
      </c>
      <c r="F2806" s="201">
        <v>44536</v>
      </c>
      <c r="G2806" s="196" t="s">
        <v>148</v>
      </c>
      <c r="H2806" s="198" t="s">
        <v>297</v>
      </c>
      <c r="I2806" s="196" t="s">
        <v>1436</v>
      </c>
      <c r="J2806" s="196" t="s">
        <v>101</v>
      </c>
      <c r="L2806" s="200" t="s">
        <v>101</v>
      </c>
      <c r="M2806" s="198" t="s">
        <v>2933</v>
      </c>
      <c r="N2806" s="198" t="s">
        <v>2934</v>
      </c>
      <c r="O2806" s="196" t="s">
        <v>1836</v>
      </c>
      <c r="P2806" s="198" t="s">
        <v>2935</v>
      </c>
      <c r="R2806" s="196" t="s">
        <v>47</v>
      </c>
      <c r="S2806" s="196" t="s">
        <v>45</v>
      </c>
      <c r="T2806" s="211">
        <v>3.7999999999999999E-2</v>
      </c>
      <c r="U2806" s="201">
        <v>45058</v>
      </c>
      <c r="W2806" s="200" t="s">
        <v>93</v>
      </c>
      <c r="X2806" s="196" t="s">
        <v>103</v>
      </c>
      <c r="AA2806" s="196" t="s">
        <v>13904</v>
      </c>
      <c r="AC2806" s="200">
        <v>0</v>
      </c>
      <c r="AD2806" s="200" t="s">
        <v>183</v>
      </c>
      <c r="AE2806" s="203" t="s">
        <v>505</v>
      </c>
      <c r="AF2806" s="212">
        <v>125000</v>
      </c>
    </row>
    <row r="2807" spans="1:33" ht="36" hidden="1" x14ac:dyDescent="0.25">
      <c r="A2807" s="209">
        <v>125570</v>
      </c>
      <c r="B2807" s="210">
        <v>1</v>
      </c>
      <c r="C2807" s="196" t="s">
        <v>85</v>
      </c>
      <c r="D2807" s="201">
        <v>42797</v>
      </c>
      <c r="E2807" s="196" t="s">
        <v>2180</v>
      </c>
      <c r="F2807" s="201">
        <v>44536</v>
      </c>
      <c r="G2807" s="196" t="s">
        <v>148</v>
      </c>
      <c r="H2807" s="198" t="s">
        <v>297</v>
      </c>
      <c r="I2807" s="196" t="s">
        <v>1436</v>
      </c>
      <c r="J2807" s="196" t="s">
        <v>101</v>
      </c>
      <c r="L2807" s="200" t="s">
        <v>101</v>
      </c>
      <c r="M2807" s="198" t="s">
        <v>2933</v>
      </c>
      <c r="N2807" s="198" t="s">
        <v>2934</v>
      </c>
      <c r="O2807" s="196" t="s">
        <v>1836</v>
      </c>
      <c r="P2807" s="198" t="s">
        <v>2935</v>
      </c>
      <c r="R2807" s="196" t="s">
        <v>47</v>
      </c>
      <c r="S2807" s="196" t="s">
        <v>45</v>
      </c>
      <c r="T2807" s="211">
        <v>3.7999999999999999E-2</v>
      </c>
      <c r="U2807" s="201">
        <v>45058</v>
      </c>
      <c r="W2807" s="200" t="s">
        <v>93</v>
      </c>
      <c r="X2807" s="196" t="s">
        <v>103</v>
      </c>
      <c r="AA2807" s="196" t="s">
        <v>13905</v>
      </c>
      <c r="AC2807" s="200">
        <v>1</v>
      </c>
      <c r="AD2807" s="200" t="s">
        <v>183</v>
      </c>
      <c r="AE2807" s="203" t="s">
        <v>505</v>
      </c>
      <c r="AF2807" s="212">
        <v>125000</v>
      </c>
    </row>
    <row r="2808" spans="1:33" ht="36" hidden="1" x14ac:dyDescent="0.25">
      <c r="A2808" s="209">
        <v>125570</v>
      </c>
      <c r="B2808" s="210">
        <v>1</v>
      </c>
      <c r="C2808" s="196" t="s">
        <v>85</v>
      </c>
      <c r="D2808" s="201">
        <v>42797</v>
      </c>
      <c r="E2808" s="196" t="s">
        <v>2180</v>
      </c>
      <c r="F2808" s="201">
        <v>44536</v>
      </c>
      <c r="G2808" s="196" t="s">
        <v>148</v>
      </c>
      <c r="H2808" s="198" t="s">
        <v>297</v>
      </c>
      <c r="I2808" s="196" t="s">
        <v>1436</v>
      </c>
      <c r="J2808" s="196" t="s">
        <v>101</v>
      </c>
      <c r="L2808" s="200" t="s">
        <v>101</v>
      </c>
      <c r="M2808" s="198" t="s">
        <v>2933</v>
      </c>
      <c r="N2808" s="198" t="s">
        <v>2934</v>
      </c>
      <c r="O2808" s="196" t="s">
        <v>1836</v>
      </c>
      <c r="P2808" s="198" t="s">
        <v>2935</v>
      </c>
      <c r="R2808" s="196" t="s">
        <v>47</v>
      </c>
      <c r="S2808" s="196" t="s">
        <v>45</v>
      </c>
      <c r="T2808" s="211">
        <v>3.7999999999999999E-2</v>
      </c>
      <c r="U2808" s="201">
        <v>45058</v>
      </c>
      <c r="W2808" s="200" t="s">
        <v>93</v>
      </c>
      <c r="X2808" s="196" t="s">
        <v>103</v>
      </c>
      <c r="AA2808" s="196" t="s">
        <v>13906</v>
      </c>
      <c r="AB2808" s="196" t="s">
        <v>13907</v>
      </c>
      <c r="AC2808" s="200">
        <v>2</v>
      </c>
      <c r="AD2808" s="200" t="s">
        <v>8231</v>
      </c>
      <c r="AE2808" s="212">
        <v>224000</v>
      </c>
      <c r="AF2808" s="212">
        <v>224000</v>
      </c>
    </row>
    <row r="2809" spans="1:33" ht="54" hidden="1" x14ac:dyDescent="0.25">
      <c r="A2809" s="209">
        <v>125571</v>
      </c>
      <c r="B2809" s="210">
        <v>4</v>
      </c>
      <c r="C2809" s="196" t="s">
        <v>114</v>
      </c>
      <c r="D2809" s="201">
        <v>42797</v>
      </c>
      <c r="E2809" s="196" t="s">
        <v>1768</v>
      </c>
      <c r="F2809" s="201">
        <v>44377</v>
      </c>
      <c r="G2809" s="196" t="s">
        <v>170</v>
      </c>
      <c r="H2809" s="198" t="s">
        <v>489</v>
      </c>
      <c r="M2809" s="198" t="s">
        <v>4422</v>
      </c>
      <c r="N2809" s="198" t="s">
        <v>4423</v>
      </c>
      <c r="O2809" s="196" t="s">
        <v>91</v>
      </c>
      <c r="P2809" s="198" t="s">
        <v>158</v>
      </c>
      <c r="R2809" s="196" t="s">
        <v>47</v>
      </c>
      <c r="S2809" s="196" t="s">
        <v>46</v>
      </c>
      <c r="T2809" s="211">
        <v>0.38</v>
      </c>
      <c r="W2809" s="200" t="s">
        <v>93</v>
      </c>
      <c r="X2809" s="196" t="s">
        <v>103</v>
      </c>
      <c r="Y2809" s="196" t="s">
        <v>34</v>
      </c>
      <c r="AA2809" s="196" t="s">
        <v>13908</v>
      </c>
      <c r="AB2809" s="196" t="s">
        <v>13909</v>
      </c>
      <c r="AC2809" s="200">
        <v>0</v>
      </c>
      <c r="AD2809" s="200" t="s">
        <v>8231</v>
      </c>
      <c r="AE2809" s="212">
        <v>689.68</v>
      </c>
      <c r="AF2809" s="212">
        <v>13089.68</v>
      </c>
    </row>
    <row r="2810" spans="1:33" ht="54" hidden="1" x14ac:dyDescent="0.25">
      <c r="A2810" s="209">
        <v>125571</v>
      </c>
      <c r="B2810" s="210">
        <v>4</v>
      </c>
      <c r="C2810" s="196" t="s">
        <v>114</v>
      </c>
      <c r="D2810" s="201">
        <v>42797</v>
      </c>
      <c r="E2810" s="196" t="s">
        <v>1768</v>
      </c>
      <c r="F2810" s="201">
        <v>44377</v>
      </c>
      <c r="G2810" s="196" t="s">
        <v>170</v>
      </c>
      <c r="H2810" s="198" t="s">
        <v>489</v>
      </c>
      <c r="M2810" s="198" t="s">
        <v>4422</v>
      </c>
      <c r="N2810" s="198" t="s">
        <v>4423</v>
      </c>
      <c r="O2810" s="196" t="s">
        <v>91</v>
      </c>
      <c r="P2810" s="198" t="s">
        <v>158</v>
      </c>
      <c r="R2810" s="196" t="s">
        <v>47</v>
      </c>
      <c r="S2810" s="196" t="s">
        <v>46</v>
      </c>
      <c r="T2810" s="211">
        <v>0.38</v>
      </c>
      <c r="W2810" s="200" t="s">
        <v>93</v>
      </c>
      <c r="X2810" s="196" t="s">
        <v>103</v>
      </c>
      <c r="Y2810" s="196" t="s">
        <v>34</v>
      </c>
      <c r="AA2810" s="196" t="s">
        <v>13910</v>
      </c>
      <c r="AB2810" s="196" t="s">
        <v>13909</v>
      </c>
      <c r="AC2810" s="200">
        <v>1</v>
      </c>
      <c r="AD2810" s="200" t="s">
        <v>8231</v>
      </c>
      <c r="AE2810" s="212">
        <v>-1177.32</v>
      </c>
      <c r="AF2810" s="212">
        <v>21322.68</v>
      </c>
    </row>
    <row r="2811" spans="1:33" ht="54" hidden="1" x14ac:dyDescent="0.25">
      <c r="A2811" s="209">
        <v>125571</v>
      </c>
      <c r="B2811" s="210">
        <v>4</v>
      </c>
      <c r="C2811" s="196" t="s">
        <v>114</v>
      </c>
      <c r="D2811" s="201">
        <v>42797</v>
      </c>
      <c r="E2811" s="196" t="s">
        <v>1768</v>
      </c>
      <c r="F2811" s="201">
        <v>44377</v>
      </c>
      <c r="G2811" s="196" t="s">
        <v>170</v>
      </c>
      <c r="H2811" s="198" t="s">
        <v>489</v>
      </c>
      <c r="M2811" s="198" t="s">
        <v>4422</v>
      </c>
      <c r="N2811" s="198" t="s">
        <v>4423</v>
      </c>
      <c r="O2811" s="196" t="s">
        <v>91</v>
      </c>
      <c r="P2811" s="198" t="s">
        <v>158</v>
      </c>
      <c r="R2811" s="196" t="s">
        <v>47</v>
      </c>
      <c r="S2811" s="196" t="s">
        <v>46</v>
      </c>
      <c r="T2811" s="211">
        <v>0.38</v>
      </c>
      <c r="W2811" s="200" t="s">
        <v>93</v>
      </c>
      <c r="X2811" s="196" t="s">
        <v>103</v>
      </c>
      <c r="Y2811" s="196" t="s">
        <v>34</v>
      </c>
      <c r="AA2811" s="196" t="s">
        <v>13911</v>
      </c>
      <c r="AB2811" s="196" t="s">
        <v>13909</v>
      </c>
      <c r="AC2811" s="200">
        <v>3</v>
      </c>
      <c r="AD2811" s="200" t="s">
        <v>8231</v>
      </c>
      <c r="AE2811" s="212">
        <v>7114.35</v>
      </c>
      <c r="AF2811" s="212">
        <v>473214.35</v>
      </c>
    </row>
    <row r="2812" spans="1:33" ht="72" hidden="1" x14ac:dyDescent="0.25">
      <c r="A2812" s="209">
        <v>125584</v>
      </c>
      <c r="B2812" s="210">
        <v>2</v>
      </c>
      <c r="C2812" s="196" t="s">
        <v>85</v>
      </c>
      <c r="D2812" s="201">
        <v>42802</v>
      </c>
      <c r="E2812" s="196" t="s">
        <v>3285</v>
      </c>
      <c r="F2812" s="201">
        <v>44376</v>
      </c>
      <c r="G2812" s="196" t="s">
        <v>4070</v>
      </c>
      <c r="H2812" s="198" t="s">
        <v>128</v>
      </c>
      <c r="M2812" s="198" t="s">
        <v>13912</v>
      </c>
      <c r="N2812" s="198" t="s">
        <v>13913</v>
      </c>
      <c r="O2812" s="196" t="s">
        <v>91</v>
      </c>
      <c r="P2812" s="198" t="s">
        <v>92</v>
      </c>
      <c r="R2812" s="196" t="s">
        <v>47</v>
      </c>
      <c r="S2812" s="196" t="s">
        <v>41</v>
      </c>
      <c r="T2812" s="202" t="s">
        <v>505</v>
      </c>
      <c r="W2812" s="200" t="s">
        <v>93</v>
      </c>
      <c r="X2812" s="196" t="s">
        <v>103</v>
      </c>
      <c r="AA2812" s="196" t="s">
        <v>13914</v>
      </c>
      <c r="AB2812" s="196" t="s">
        <v>13915</v>
      </c>
      <c r="AC2812" s="200">
        <v>0</v>
      </c>
      <c r="AD2812" s="200" t="s">
        <v>8231</v>
      </c>
      <c r="AE2812" s="203" t="s">
        <v>505</v>
      </c>
      <c r="AF2812" s="212">
        <v>20000</v>
      </c>
    </row>
    <row r="2813" spans="1:33" ht="36" hidden="1" x14ac:dyDescent="0.25">
      <c r="A2813" s="209">
        <v>125612.01</v>
      </c>
      <c r="B2813" s="210">
        <v>3</v>
      </c>
      <c r="C2813" s="196" t="s">
        <v>97</v>
      </c>
      <c r="D2813" s="201">
        <v>43131</v>
      </c>
      <c r="E2813" s="196" t="s">
        <v>1785</v>
      </c>
      <c r="F2813" s="201">
        <v>44176.875069444446</v>
      </c>
      <c r="G2813" s="196" t="s">
        <v>108</v>
      </c>
      <c r="H2813" s="198" t="s">
        <v>140</v>
      </c>
      <c r="I2813" s="196" t="s">
        <v>1505</v>
      </c>
      <c r="J2813" s="196" t="s">
        <v>1506</v>
      </c>
      <c r="M2813" s="198" t="s">
        <v>3538</v>
      </c>
      <c r="N2813" s="198" t="s">
        <v>3539</v>
      </c>
      <c r="O2813" s="196" t="s">
        <v>1509</v>
      </c>
      <c r="P2813" s="198" t="s">
        <v>92</v>
      </c>
      <c r="R2813" s="196" t="s">
        <v>47</v>
      </c>
      <c r="S2813" s="196" t="s">
        <v>41</v>
      </c>
      <c r="T2813" s="202" t="s">
        <v>505</v>
      </c>
      <c r="U2813" s="201">
        <v>43742</v>
      </c>
      <c r="W2813" s="200" t="s">
        <v>93</v>
      </c>
      <c r="AA2813" s="196" t="s">
        <v>13916</v>
      </c>
      <c r="AC2813" s="200">
        <v>1</v>
      </c>
      <c r="AD2813" s="200" t="s">
        <v>8250</v>
      </c>
      <c r="AE2813" s="212">
        <v>-103738.37</v>
      </c>
      <c r="AF2813" s="212">
        <v>46261.63</v>
      </c>
      <c r="AG2813" s="198" t="s">
        <v>3540</v>
      </c>
    </row>
    <row r="2814" spans="1:33" ht="36" hidden="1" x14ac:dyDescent="0.25">
      <c r="A2814" s="209">
        <v>125612.01</v>
      </c>
      <c r="B2814" s="210">
        <v>3</v>
      </c>
      <c r="C2814" s="196" t="s">
        <v>97</v>
      </c>
      <c r="D2814" s="201">
        <v>43131</v>
      </c>
      <c r="E2814" s="196" t="s">
        <v>1785</v>
      </c>
      <c r="F2814" s="201">
        <v>44176.875069444446</v>
      </c>
      <c r="G2814" s="196" t="s">
        <v>108</v>
      </c>
      <c r="H2814" s="198" t="s">
        <v>140</v>
      </c>
      <c r="I2814" s="196" t="s">
        <v>1505</v>
      </c>
      <c r="J2814" s="196" t="s">
        <v>1506</v>
      </c>
      <c r="M2814" s="198" t="s">
        <v>3538</v>
      </c>
      <c r="N2814" s="198" t="s">
        <v>3539</v>
      </c>
      <c r="O2814" s="196" t="s">
        <v>1509</v>
      </c>
      <c r="P2814" s="198" t="s">
        <v>92</v>
      </c>
      <c r="R2814" s="196" t="s">
        <v>47</v>
      </c>
      <c r="S2814" s="196" t="s">
        <v>41</v>
      </c>
      <c r="T2814" s="202" t="s">
        <v>505</v>
      </c>
      <c r="U2814" s="201">
        <v>43742</v>
      </c>
      <c r="W2814" s="200" t="s">
        <v>93</v>
      </c>
      <c r="AA2814" s="196" t="s">
        <v>13917</v>
      </c>
      <c r="AC2814" s="200">
        <v>3</v>
      </c>
      <c r="AD2814" s="200" t="s">
        <v>8250</v>
      </c>
      <c r="AE2814" s="203" t="s">
        <v>505</v>
      </c>
      <c r="AF2814" s="212">
        <v>990275</v>
      </c>
      <c r="AG2814" s="198" t="s">
        <v>3540</v>
      </c>
    </row>
    <row r="2815" spans="1:33" ht="36" hidden="1" x14ac:dyDescent="0.25">
      <c r="A2815" s="209">
        <v>125645</v>
      </c>
      <c r="B2815" s="210">
        <v>3</v>
      </c>
      <c r="C2815" s="196" t="s">
        <v>114</v>
      </c>
      <c r="D2815" s="201">
        <v>42843</v>
      </c>
      <c r="E2815" s="196" t="s">
        <v>152</v>
      </c>
      <c r="F2815" s="201">
        <v>44281</v>
      </c>
      <c r="G2815" s="196" t="s">
        <v>170</v>
      </c>
      <c r="H2815" s="198" t="s">
        <v>5749</v>
      </c>
      <c r="I2815" s="196" t="s">
        <v>621</v>
      </c>
      <c r="J2815" s="196" t="s">
        <v>299</v>
      </c>
      <c r="L2815" s="200" t="s">
        <v>300</v>
      </c>
      <c r="M2815" s="198" t="s">
        <v>5750</v>
      </c>
      <c r="N2815" s="198" t="s">
        <v>2604</v>
      </c>
      <c r="O2815" s="196" t="s">
        <v>157</v>
      </c>
      <c r="P2815" s="198" t="s">
        <v>157</v>
      </c>
      <c r="Q2815" s="198" t="s">
        <v>2604</v>
      </c>
      <c r="R2815" s="196" t="s">
        <v>47</v>
      </c>
      <c r="S2815" s="196" t="s">
        <v>43</v>
      </c>
      <c r="T2815" s="211">
        <v>5.28</v>
      </c>
      <c r="U2815" s="201">
        <v>43077</v>
      </c>
      <c r="V2815" s="196" t="s">
        <v>1805</v>
      </c>
      <c r="W2815" s="200" t="s">
        <v>93</v>
      </c>
      <c r="X2815" s="196" t="s">
        <v>303</v>
      </c>
      <c r="Y2815" s="196" t="s">
        <v>29</v>
      </c>
      <c r="Z2815" s="198" t="s">
        <v>5751</v>
      </c>
      <c r="AA2815" s="196" t="s">
        <v>13918</v>
      </c>
      <c r="AB2815" s="196" t="s">
        <v>13919</v>
      </c>
      <c r="AC2815" s="200">
        <v>3</v>
      </c>
      <c r="AD2815" s="200" t="s">
        <v>8274</v>
      </c>
      <c r="AE2815" s="212">
        <v>28318.3</v>
      </c>
      <c r="AF2815" s="212">
        <v>322051.3</v>
      </c>
      <c r="AG2815" s="198" t="s">
        <v>13920</v>
      </c>
    </row>
    <row r="2816" spans="1:33" ht="36" hidden="1" x14ac:dyDescent="0.25">
      <c r="A2816" s="209">
        <v>125645</v>
      </c>
      <c r="B2816" s="210">
        <v>3</v>
      </c>
      <c r="C2816" s="196" t="s">
        <v>114</v>
      </c>
      <c r="D2816" s="201">
        <v>42843</v>
      </c>
      <c r="E2816" s="196" t="s">
        <v>152</v>
      </c>
      <c r="F2816" s="201">
        <v>44281</v>
      </c>
      <c r="G2816" s="196" t="s">
        <v>170</v>
      </c>
      <c r="H2816" s="198" t="s">
        <v>5749</v>
      </c>
      <c r="I2816" s="196" t="s">
        <v>621</v>
      </c>
      <c r="J2816" s="196" t="s">
        <v>299</v>
      </c>
      <c r="L2816" s="200" t="s">
        <v>300</v>
      </c>
      <c r="M2816" s="198" t="s">
        <v>5750</v>
      </c>
      <c r="N2816" s="198" t="s">
        <v>2604</v>
      </c>
      <c r="O2816" s="196" t="s">
        <v>157</v>
      </c>
      <c r="P2816" s="198" t="s">
        <v>157</v>
      </c>
      <c r="Q2816" s="198" t="s">
        <v>2604</v>
      </c>
      <c r="R2816" s="196" t="s">
        <v>47</v>
      </c>
      <c r="S2816" s="196" t="s">
        <v>43</v>
      </c>
      <c r="T2816" s="211">
        <v>5.28</v>
      </c>
      <c r="U2816" s="201">
        <v>43077</v>
      </c>
      <c r="V2816" s="196" t="s">
        <v>1805</v>
      </c>
      <c r="W2816" s="200" t="s">
        <v>93</v>
      </c>
      <c r="X2816" s="196" t="s">
        <v>303</v>
      </c>
      <c r="Y2816" s="196" t="s">
        <v>29</v>
      </c>
      <c r="Z2816" s="198" t="s">
        <v>5751</v>
      </c>
      <c r="AA2816" s="196" t="s">
        <v>13921</v>
      </c>
      <c r="AB2816" s="196" t="s">
        <v>13919</v>
      </c>
      <c r="AC2816" s="200">
        <v>8</v>
      </c>
      <c r="AD2816" s="200" t="s">
        <v>8231</v>
      </c>
      <c r="AE2816" s="212">
        <v>-101557.6</v>
      </c>
      <c r="AF2816" s="212">
        <v>3514324.4</v>
      </c>
      <c r="AG2816" s="198" t="s">
        <v>13920</v>
      </c>
    </row>
    <row r="2817" spans="1:33" ht="162" hidden="1" x14ac:dyDescent="0.25">
      <c r="A2817" s="209">
        <v>125646</v>
      </c>
      <c r="B2817" s="210">
        <v>3</v>
      </c>
      <c r="C2817" s="196" t="s">
        <v>114</v>
      </c>
      <c r="D2817" s="201">
        <v>42843</v>
      </c>
      <c r="E2817" s="196" t="s">
        <v>152</v>
      </c>
      <c r="F2817" s="201">
        <v>44281</v>
      </c>
      <c r="G2817" s="196" t="s">
        <v>170</v>
      </c>
      <c r="H2817" s="198" t="s">
        <v>109</v>
      </c>
      <c r="I2817" s="196" t="s">
        <v>621</v>
      </c>
      <c r="J2817" s="196" t="s">
        <v>299</v>
      </c>
      <c r="L2817" s="200" t="s">
        <v>300</v>
      </c>
      <c r="M2817" s="198" t="s">
        <v>3752</v>
      </c>
      <c r="N2817" s="198" t="s">
        <v>2604</v>
      </c>
      <c r="O2817" s="196" t="s">
        <v>157</v>
      </c>
      <c r="P2817" s="198" t="s">
        <v>157</v>
      </c>
      <c r="Q2817" s="198" t="s">
        <v>2604</v>
      </c>
      <c r="R2817" s="196" t="s">
        <v>47</v>
      </c>
      <c r="S2817" s="196" t="s">
        <v>43</v>
      </c>
      <c r="T2817" s="211">
        <v>4.3</v>
      </c>
      <c r="U2817" s="201">
        <v>43077</v>
      </c>
      <c r="V2817" s="196" t="s">
        <v>1805</v>
      </c>
      <c r="W2817" s="200" t="s">
        <v>93</v>
      </c>
      <c r="X2817" s="196" t="s">
        <v>303</v>
      </c>
      <c r="Y2817" s="196" t="s">
        <v>29</v>
      </c>
      <c r="Z2817" s="198" t="s">
        <v>3753</v>
      </c>
      <c r="AA2817" s="196" t="s">
        <v>13922</v>
      </c>
      <c r="AB2817" s="196" t="s">
        <v>13923</v>
      </c>
      <c r="AC2817" s="200">
        <v>3</v>
      </c>
      <c r="AD2817" s="200" t="s">
        <v>8274</v>
      </c>
      <c r="AE2817" s="212">
        <v>134499.23000000001</v>
      </c>
      <c r="AF2817" s="212">
        <v>580224.23</v>
      </c>
      <c r="AG2817" s="198" t="s">
        <v>3754</v>
      </c>
    </row>
    <row r="2818" spans="1:33" ht="162" hidden="1" x14ac:dyDescent="0.25">
      <c r="A2818" s="209">
        <v>125646</v>
      </c>
      <c r="B2818" s="210">
        <v>3</v>
      </c>
      <c r="C2818" s="196" t="s">
        <v>114</v>
      </c>
      <c r="D2818" s="201">
        <v>42843</v>
      </c>
      <c r="E2818" s="196" t="s">
        <v>152</v>
      </c>
      <c r="F2818" s="201">
        <v>44281</v>
      </c>
      <c r="G2818" s="196" t="s">
        <v>170</v>
      </c>
      <c r="H2818" s="198" t="s">
        <v>109</v>
      </c>
      <c r="I2818" s="196" t="s">
        <v>621</v>
      </c>
      <c r="J2818" s="196" t="s">
        <v>299</v>
      </c>
      <c r="L2818" s="200" t="s">
        <v>300</v>
      </c>
      <c r="M2818" s="198" t="s">
        <v>3752</v>
      </c>
      <c r="N2818" s="198" t="s">
        <v>2604</v>
      </c>
      <c r="O2818" s="196" t="s">
        <v>157</v>
      </c>
      <c r="P2818" s="198" t="s">
        <v>157</v>
      </c>
      <c r="Q2818" s="198" t="s">
        <v>2604</v>
      </c>
      <c r="R2818" s="196" t="s">
        <v>47</v>
      </c>
      <c r="S2818" s="196" t="s">
        <v>43</v>
      </c>
      <c r="T2818" s="211">
        <v>4.3</v>
      </c>
      <c r="U2818" s="201">
        <v>43077</v>
      </c>
      <c r="V2818" s="196" t="s">
        <v>1805</v>
      </c>
      <c r="W2818" s="200" t="s">
        <v>93</v>
      </c>
      <c r="X2818" s="196" t="s">
        <v>303</v>
      </c>
      <c r="Y2818" s="196" t="s">
        <v>29</v>
      </c>
      <c r="Z2818" s="198" t="s">
        <v>3753</v>
      </c>
      <c r="AA2818" s="196" t="s">
        <v>13924</v>
      </c>
      <c r="AB2818" s="196" t="s">
        <v>13923</v>
      </c>
      <c r="AC2818" s="200">
        <v>8</v>
      </c>
      <c r="AD2818" s="200" t="s">
        <v>8231</v>
      </c>
      <c r="AE2818" s="212">
        <v>-55556.99</v>
      </c>
      <c r="AF2818" s="212">
        <v>3037050.01</v>
      </c>
      <c r="AG2818" s="198" t="s">
        <v>3754</v>
      </c>
    </row>
    <row r="2819" spans="1:33" hidden="1" x14ac:dyDescent="0.25">
      <c r="A2819" s="209">
        <v>125658</v>
      </c>
      <c r="B2819" s="210">
        <v>1</v>
      </c>
      <c r="C2819" s="196" t="s">
        <v>85</v>
      </c>
      <c r="D2819" s="201">
        <v>42849</v>
      </c>
      <c r="E2819" s="196" t="s">
        <v>98</v>
      </c>
      <c r="F2819" s="201">
        <v>43776</v>
      </c>
      <c r="G2819" s="196" t="s">
        <v>203</v>
      </c>
      <c r="H2819" s="198" t="s">
        <v>722</v>
      </c>
      <c r="I2819" s="196" t="s">
        <v>1467</v>
      </c>
      <c r="J2819" s="196" t="s">
        <v>101</v>
      </c>
      <c r="L2819" s="200" t="s">
        <v>101</v>
      </c>
      <c r="M2819" s="198" t="s">
        <v>13925</v>
      </c>
      <c r="N2819" s="198" t="s">
        <v>13926</v>
      </c>
      <c r="O2819" s="196" t="s">
        <v>119</v>
      </c>
      <c r="P2819" s="198" t="s">
        <v>1329</v>
      </c>
      <c r="R2819" s="196" t="s">
        <v>4525</v>
      </c>
      <c r="S2819" s="196" t="s">
        <v>46</v>
      </c>
      <c r="T2819" s="202" t="s">
        <v>505</v>
      </c>
      <c r="W2819" s="200" t="s">
        <v>93</v>
      </c>
      <c r="X2819" s="196" t="s">
        <v>103</v>
      </c>
      <c r="AA2819" s="196" t="s">
        <v>13927</v>
      </c>
      <c r="AB2819" s="196" t="s">
        <v>13928</v>
      </c>
      <c r="AC2819" s="200">
        <v>3</v>
      </c>
      <c r="AD2819" s="200" t="s">
        <v>8274</v>
      </c>
      <c r="AE2819" s="203" t="s">
        <v>505</v>
      </c>
      <c r="AF2819" s="212">
        <v>127074</v>
      </c>
    </row>
    <row r="2820" spans="1:33" hidden="1" x14ac:dyDescent="0.25">
      <c r="A2820" s="209">
        <v>125659</v>
      </c>
      <c r="B2820" s="210">
        <v>1</v>
      </c>
      <c r="C2820" s="196" t="s">
        <v>85</v>
      </c>
      <c r="D2820" s="201">
        <v>42849</v>
      </c>
      <c r="E2820" s="196" t="s">
        <v>98</v>
      </c>
      <c r="F2820" s="201">
        <v>43501</v>
      </c>
      <c r="G2820" s="196" t="s">
        <v>203</v>
      </c>
      <c r="H2820" s="198" t="s">
        <v>523</v>
      </c>
      <c r="I2820" s="196" t="s">
        <v>1691</v>
      </c>
      <c r="J2820" s="196" t="s">
        <v>101</v>
      </c>
      <c r="L2820" s="200" t="s">
        <v>101</v>
      </c>
      <c r="M2820" s="198" t="s">
        <v>13929</v>
      </c>
      <c r="N2820" s="198" t="s">
        <v>13926</v>
      </c>
      <c r="O2820" s="196" t="s">
        <v>119</v>
      </c>
      <c r="P2820" s="198" t="s">
        <v>1329</v>
      </c>
      <c r="R2820" s="196" t="s">
        <v>4525</v>
      </c>
      <c r="S2820" s="196" t="s">
        <v>46</v>
      </c>
      <c r="T2820" s="202" t="s">
        <v>505</v>
      </c>
      <c r="W2820" s="200" t="s">
        <v>93</v>
      </c>
      <c r="X2820" s="196" t="s">
        <v>103</v>
      </c>
      <c r="AA2820" s="196" t="s">
        <v>13930</v>
      </c>
      <c r="AB2820" s="196" t="s">
        <v>13931</v>
      </c>
      <c r="AC2820" s="200">
        <v>3</v>
      </c>
      <c r="AD2820" s="200" t="s">
        <v>8274</v>
      </c>
      <c r="AE2820" s="203" t="s">
        <v>505</v>
      </c>
      <c r="AF2820" s="212">
        <v>163010</v>
      </c>
    </row>
    <row r="2821" spans="1:33" hidden="1" x14ac:dyDescent="0.25">
      <c r="A2821" s="209">
        <v>125660</v>
      </c>
      <c r="B2821" s="210">
        <v>1</v>
      </c>
      <c r="C2821" s="196" t="s">
        <v>97</v>
      </c>
      <c r="D2821" s="201">
        <v>42849</v>
      </c>
      <c r="E2821" s="196" t="s">
        <v>98</v>
      </c>
      <c r="F2821" s="201">
        <v>44279</v>
      </c>
      <c r="G2821" s="196" t="s">
        <v>203</v>
      </c>
      <c r="H2821" s="198" t="s">
        <v>443</v>
      </c>
      <c r="I2821" s="196" t="s">
        <v>723</v>
      </c>
      <c r="J2821" s="196" t="s">
        <v>101</v>
      </c>
      <c r="L2821" s="200" t="s">
        <v>101</v>
      </c>
      <c r="M2821" s="198" t="s">
        <v>13932</v>
      </c>
      <c r="N2821" s="198" t="s">
        <v>13926</v>
      </c>
      <c r="O2821" s="196" t="s">
        <v>119</v>
      </c>
      <c r="P2821" s="198" t="s">
        <v>1329</v>
      </c>
      <c r="R2821" s="196" t="s">
        <v>4525</v>
      </c>
      <c r="S2821" s="196" t="s">
        <v>46</v>
      </c>
      <c r="T2821" s="202" t="s">
        <v>505</v>
      </c>
      <c r="U2821" s="201">
        <v>42852</v>
      </c>
      <c r="W2821" s="200" t="s">
        <v>93</v>
      </c>
      <c r="X2821" s="196" t="s">
        <v>103</v>
      </c>
      <c r="AA2821" s="196" t="s">
        <v>13933</v>
      </c>
      <c r="AB2821" s="196" t="s">
        <v>13934</v>
      </c>
      <c r="AC2821" s="200">
        <v>3</v>
      </c>
      <c r="AD2821" s="200" t="s">
        <v>8274</v>
      </c>
      <c r="AE2821" s="203" t="s">
        <v>505</v>
      </c>
      <c r="AF2821" s="212">
        <v>51000</v>
      </c>
      <c r="AG2821" s="198" t="s">
        <v>13935</v>
      </c>
    </row>
    <row r="2822" spans="1:33" hidden="1" x14ac:dyDescent="0.25">
      <c r="A2822" s="209">
        <v>125660</v>
      </c>
      <c r="B2822" s="210">
        <v>1</v>
      </c>
      <c r="C2822" s="196" t="s">
        <v>97</v>
      </c>
      <c r="D2822" s="201">
        <v>42849</v>
      </c>
      <c r="E2822" s="196" t="s">
        <v>98</v>
      </c>
      <c r="F2822" s="201">
        <v>44279</v>
      </c>
      <c r="G2822" s="196" t="s">
        <v>203</v>
      </c>
      <c r="H2822" s="198" t="s">
        <v>443</v>
      </c>
      <c r="I2822" s="196" t="s">
        <v>723</v>
      </c>
      <c r="J2822" s="196" t="s">
        <v>101</v>
      </c>
      <c r="L2822" s="200" t="s">
        <v>101</v>
      </c>
      <c r="M2822" s="198" t="s">
        <v>13932</v>
      </c>
      <c r="N2822" s="198" t="s">
        <v>13926</v>
      </c>
      <c r="O2822" s="196" t="s">
        <v>119</v>
      </c>
      <c r="P2822" s="198" t="s">
        <v>1329</v>
      </c>
      <c r="R2822" s="196" t="s">
        <v>4525</v>
      </c>
      <c r="S2822" s="196" t="s">
        <v>46</v>
      </c>
      <c r="T2822" s="202" t="s">
        <v>505</v>
      </c>
      <c r="U2822" s="201">
        <v>42852</v>
      </c>
      <c r="W2822" s="200" t="s">
        <v>93</v>
      </c>
      <c r="X2822" s="196" t="s">
        <v>103</v>
      </c>
      <c r="AA2822" s="196" t="s">
        <v>13936</v>
      </c>
      <c r="AB2822" s="196" t="s">
        <v>13934</v>
      </c>
      <c r="AC2822" s="200">
        <v>3</v>
      </c>
      <c r="AD2822" s="200" t="s">
        <v>8274</v>
      </c>
      <c r="AE2822" s="203" t="s">
        <v>505</v>
      </c>
      <c r="AF2822" s="212">
        <v>561280</v>
      </c>
      <c r="AG2822" s="198" t="s">
        <v>13935</v>
      </c>
    </row>
    <row r="2823" spans="1:33" hidden="1" x14ac:dyDescent="0.25">
      <c r="A2823" s="209">
        <v>125660</v>
      </c>
      <c r="B2823" s="210">
        <v>1</v>
      </c>
      <c r="C2823" s="196" t="s">
        <v>97</v>
      </c>
      <c r="D2823" s="201">
        <v>42849</v>
      </c>
      <c r="E2823" s="196" t="s">
        <v>98</v>
      </c>
      <c r="F2823" s="201">
        <v>44279</v>
      </c>
      <c r="G2823" s="196" t="s">
        <v>203</v>
      </c>
      <c r="H2823" s="198" t="s">
        <v>443</v>
      </c>
      <c r="I2823" s="196" t="s">
        <v>723</v>
      </c>
      <c r="J2823" s="196" t="s">
        <v>101</v>
      </c>
      <c r="L2823" s="200" t="s">
        <v>101</v>
      </c>
      <c r="M2823" s="198" t="s">
        <v>13932</v>
      </c>
      <c r="N2823" s="198" t="s">
        <v>13926</v>
      </c>
      <c r="O2823" s="196" t="s">
        <v>119</v>
      </c>
      <c r="P2823" s="198" t="s">
        <v>1329</v>
      </c>
      <c r="R2823" s="196" t="s">
        <v>4525</v>
      </c>
      <c r="S2823" s="196" t="s">
        <v>46</v>
      </c>
      <c r="T2823" s="202" t="s">
        <v>505</v>
      </c>
      <c r="U2823" s="201">
        <v>42852</v>
      </c>
      <c r="W2823" s="200" t="s">
        <v>93</v>
      </c>
      <c r="X2823" s="196" t="s">
        <v>103</v>
      </c>
      <c r="AA2823" s="196" t="s">
        <v>13937</v>
      </c>
      <c r="AB2823" s="196" t="s">
        <v>13934</v>
      </c>
      <c r="AC2823" s="200">
        <v>3</v>
      </c>
      <c r="AD2823" s="200" t="s">
        <v>8274</v>
      </c>
      <c r="AE2823" s="203" t="s">
        <v>505</v>
      </c>
      <c r="AF2823" s="212">
        <v>27000</v>
      </c>
      <c r="AG2823" s="198" t="s">
        <v>13935</v>
      </c>
    </row>
    <row r="2824" spans="1:33" hidden="1" x14ac:dyDescent="0.25">
      <c r="A2824" s="209">
        <v>125690</v>
      </c>
      <c r="B2824" s="210">
        <v>2</v>
      </c>
      <c r="C2824" s="196" t="s">
        <v>122</v>
      </c>
      <c r="D2824" s="201">
        <v>42859</v>
      </c>
      <c r="E2824" s="196" t="s">
        <v>1827</v>
      </c>
      <c r="F2824" s="201">
        <v>44022</v>
      </c>
      <c r="G2824" s="196" t="s">
        <v>189</v>
      </c>
      <c r="H2824" s="198" t="s">
        <v>1828</v>
      </c>
      <c r="I2824" s="196" t="s">
        <v>1505</v>
      </c>
      <c r="J2824" s="196" t="s">
        <v>1506</v>
      </c>
      <c r="M2824" s="198" t="s">
        <v>1829</v>
      </c>
      <c r="N2824" s="198" t="s">
        <v>1830</v>
      </c>
      <c r="O2824" s="196" t="s">
        <v>1509</v>
      </c>
      <c r="P2824" s="198" t="s">
        <v>92</v>
      </c>
      <c r="R2824" s="196" t="s">
        <v>47</v>
      </c>
      <c r="S2824" s="196" t="s">
        <v>41</v>
      </c>
      <c r="T2824" s="202" t="s">
        <v>505</v>
      </c>
      <c r="U2824" s="201">
        <v>43868</v>
      </c>
      <c r="W2824" s="200" t="s">
        <v>93</v>
      </c>
      <c r="X2824" s="196" t="s">
        <v>186</v>
      </c>
      <c r="AA2824" s="196" t="s">
        <v>13938</v>
      </c>
      <c r="AC2824" s="200">
        <v>1</v>
      </c>
      <c r="AD2824" s="200" t="s">
        <v>8250</v>
      </c>
      <c r="AE2824" s="203" t="s">
        <v>505</v>
      </c>
      <c r="AF2824" s="212">
        <v>685000</v>
      </c>
      <c r="AG2824" s="198" t="s">
        <v>1831</v>
      </c>
    </row>
    <row r="2825" spans="1:33" hidden="1" x14ac:dyDescent="0.25">
      <c r="A2825" s="209">
        <v>125690</v>
      </c>
      <c r="B2825" s="210">
        <v>2</v>
      </c>
      <c r="C2825" s="196" t="s">
        <v>122</v>
      </c>
      <c r="D2825" s="201">
        <v>42859</v>
      </c>
      <c r="E2825" s="196" t="s">
        <v>1827</v>
      </c>
      <c r="F2825" s="201">
        <v>44022</v>
      </c>
      <c r="G2825" s="196" t="s">
        <v>189</v>
      </c>
      <c r="H2825" s="198" t="s">
        <v>1828</v>
      </c>
      <c r="I2825" s="196" t="s">
        <v>1505</v>
      </c>
      <c r="J2825" s="196" t="s">
        <v>1506</v>
      </c>
      <c r="M2825" s="198" t="s">
        <v>1829</v>
      </c>
      <c r="N2825" s="198" t="s">
        <v>1830</v>
      </c>
      <c r="O2825" s="196" t="s">
        <v>1509</v>
      </c>
      <c r="P2825" s="198" t="s">
        <v>92</v>
      </c>
      <c r="R2825" s="196" t="s">
        <v>47</v>
      </c>
      <c r="S2825" s="196" t="s">
        <v>41</v>
      </c>
      <c r="T2825" s="202" t="s">
        <v>505</v>
      </c>
      <c r="U2825" s="201">
        <v>43868</v>
      </c>
      <c r="W2825" s="200" t="s">
        <v>93</v>
      </c>
      <c r="X2825" s="196" t="s">
        <v>186</v>
      </c>
      <c r="AA2825" s="196" t="s">
        <v>13939</v>
      </c>
      <c r="AC2825" s="200">
        <v>2</v>
      </c>
      <c r="AD2825" s="200" t="s">
        <v>8250</v>
      </c>
      <c r="AE2825" s="212">
        <v>378902</v>
      </c>
      <c r="AF2825" s="212">
        <v>1085702</v>
      </c>
      <c r="AG2825" s="198" t="s">
        <v>1831</v>
      </c>
    </row>
    <row r="2826" spans="1:33" hidden="1" x14ac:dyDescent="0.25">
      <c r="A2826" s="209">
        <v>125690</v>
      </c>
      <c r="B2826" s="210">
        <v>2</v>
      </c>
      <c r="C2826" s="196" t="s">
        <v>122</v>
      </c>
      <c r="D2826" s="201">
        <v>42859</v>
      </c>
      <c r="E2826" s="196" t="s">
        <v>1827</v>
      </c>
      <c r="F2826" s="201">
        <v>44022</v>
      </c>
      <c r="G2826" s="196" t="s">
        <v>189</v>
      </c>
      <c r="H2826" s="198" t="s">
        <v>1828</v>
      </c>
      <c r="I2826" s="196" t="s">
        <v>1505</v>
      </c>
      <c r="J2826" s="196" t="s">
        <v>1506</v>
      </c>
      <c r="M2826" s="198" t="s">
        <v>1829</v>
      </c>
      <c r="N2826" s="198" t="s">
        <v>1830</v>
      </c>
      <c r="O2826" s="196" t="s">
        <v>1509</v>
      </c>
      <c r="P2826" s="198" t="s">
        <v>92</v>
      </c>
      <c r="R2826" s="196" t="s">
        <v>47</v>
      </c>
      <c r="S2826" s="196" t="s">
        <v>41</v>
      </c>
      <c r="T2826" s="202" t="s">
        <v>505</v>
      </c>
      <c r="U2826" s="201">
        <v>43868</v>
      </c>
      <c r="W2826" s="200" t="s">
        <v>93</v>
      </c>
      <c r="X2826" s="196" t="s">
        <v>186</v>
      </c>
      <c r="AA2826" s="196" t="s">
        <v>13940</v>
      </c>
      <c r="AC2826" s="200">
        <v>3</v>
      </c>
      <c r="AD2826" s="200" t="s">
        <v>8250</v>
      </c>
      <c r="AE2826" s="212">
        <v>343000</v>
      </c>
      <c r="AF2826" s="212">
        <v>6062090</v>
      </c>
      <c r="AG2826" s="198" t="s">
        <v>1831</v>
      </c>
    </row>
    <row r="2827" spans="1:33" hidden="1" x14ac:dyDescent="0.25">
      <c r="A2827" s="209">
        <v>125716</v>
      </c>
      <c r="B2827" s="210">
        <v>3</v>
      </c>
      <c r="C2827" s="196" t="s">
        <v>85</v>
      </c>
      <c r="D2827" s="201">
        <v>42866</v>
      </c>
      <c r="E2827" s="196" t="s">
        <v>98</v>
      </c>
      <c r="F2827" s="201">
        <v>43489</v>
      </c>
      <c r="G2827" s="196" t="s">
        <v>152</v>
      </c>
      <c r="H2827" s="198" t="s">
        <v>1489</v>
      </c>
      <c r="I2827" s="196" t="s">
        <v>1490</v>
      </c>
      <c r="J2827" s="196" t="s">
        <v>101</v>
      </c>
      <c r="L2827" s="200" t="s">
        <v>101</v>
      </c>
      <c r="M2827" s="198" t="s">
        <v>13941</v>
      </c>
      <c r="O2827" s="196" t="s">
        <v>438</v>
      </c>
      <c r="P2827" s="198" t="s">
        <v>439</v>
      </c>
      <c r="R2827" s="196" t="s">
        <v>39</v>
      </c>
      <c r="S2827" s="196" t="s">
        <v>46</v>
      </c>
      <c r="T2827" s="202" t="s">
        <v>505</v>
      </c>
      <c r="W2827" s="200" t="s">
        <v>93</v>
      </c>
      <c r="X2827" s="196" t="s">
        <v>103</v>
      </c>
      <c r="Z2827" s="198" t="s">
        <v>13942</v>
      </c>
      <c r="AA2827" s="196" t="s">
        <v>13943</v>
      </c>
      <c r="AC2827" s="200">
        <v>3</v>
      </c>
      <c r="AD2827" s="200" t="s">
        <v>8274</v>
      </c>
      <c r="AE2827" s="203" t="s">
        <v>505</v>
      </c>
      <c r="AF2827" s="212">
        <v>86500</v>
      </c>
    </row>
    <row r="2828" spans="1:33" hidden="1" x14ac:dyDescent="0.25">
      <c r="A2828" s="209">
        <v>125732</v>
      </c>
      <c r="B2828" s="210">
        <v>1</v>
      </c>
      <c r="C2828" s="196" t="s">
        <v>97</v>
      </c>
      <c r="D2828" s="201">
        <v>42871</v>
      </c>
      <c r="E2828" s="196" t="s">
        <v>98</v>
      </c>
      <c r="F2828" s="201">
        <v>44279</v>
      </c>
      <c r="G2828" s="196" t="s">
        <v>666</v>
      </c>
      <c r="H2828" s="198" t="s">
        <v>285</v>
      </c>
      <c r="I2828" s="196" t="s">
        <v>4537</v>
      </c>
      <c r="J2828" s="196" t="s">
        <v>101</v>
      </c>
      <c r="L2828" s="200" t="s">
        <v>101</v>
      </c>
      <c r="M2828" s="198" t="s">
        <v>13944</v>
      </c>
      <c r="O2828" s="196" t="s">
        <v>119</v>
      </c>
      <c r="P2828" s="198" t="s">
        <v>1329</v>
      </c>
      <c r="R2828" s="196" t="s">
        <v>4525</v>
      </c>
      <c r="S2828" s="196" t="s">
        <v>46</v>
      </c>
      <c r="T2828" s="211">
        <v>0.01</v>
      </c>
      <c r="U2828" s="201">
        <v>43077</v>
      </c>
      <c r="W2828" s="200" t="s">
        <v>93</v>
      </c>
      <c r="X2828" s="196" t="s">
        <v>103</v>
      </c>
      <c r="AA2828" s="196" t="s">
        <v>13945</v>
      </c>
      <c r="AB2828" s="196" t="s">
        <v>13946</v>
      </c>
      <c r="AC2828" s="200">
        <v>3</v>
      </c>
      <c r="AD2828" s="200" t="s">
        <v>8274</v>
      </c>
      <c r="AE2828" s="203" t="s">
        <v>505</v>
      </c>
      <c r="AF2828" s="212">
        <v>890063</v>
      </c>
      <c r="AG2828" s="198" t="s">
        <v>13947</v>
      </c>
    </row>
    <row r="2829" spans="1:33" ht="54" hidden="1" x14ac:dyDescent="0.25">
      <c r="A2829" s="209">
        <v>125741</v>
      </c>
      <c r="B2829" s="210">
        <v>4</v>
      </c>
      <c r="C2829" s="196" t="s">
        <v>114</v>
      </c>
      <c r="D2829" s="201">
        <v>42872</v>
      </c>
      <c r="E2829" s="196" t="s">
        <v>98</v>
      </c>
      <c r="F2829" s="201">
        <v>44348</v>
      </c>
      <c r="G2829" s="196" t="s">
        <v>98</v>
      </c>
      <c r="H2829" s="198" t="s">
        <v>770</v>
      </c>
      <c r="I2829" s="196" t="s">
        <v>484</v>
      </c>
      <c r="J2829" s="196" t="s">
        <v>101</v>
      </c>
      <c r="L2829" s="200" t="s">
        <v>101</v>
      </c>
      <c r="M2829" s="198" t="s">
        <v>13948</v>
      </c>
      <c r="O2829" s="196" t="s">
        <v>438</v>
      </c>
      <c r="P2829" s="198" t="s">
        <v>439</v>
      </c>
      <c r="R2829" s="196" t="s">
        <v>39</v>
      </c>
      <c r="S2829" s="196" t="s">
        <v>46</v>
      </c>
      <c r="T2829" s="211">
        <v>4.96</v>
      </c>
      <c r="U2829" s="201">
        <v>43504</v>
      </c>
      <c r="W2829" s="200" t="s">
        <v>93</v>
      </c>
      <c r="X2829" s="196" t="s">
        <v>186</v>
      </c>
      <c r="Z2829" s="198" t="s">
        <v>13949</v>
      </c>
      <c r="AA2829" s="196" t="s">
        <v>13950</v>
      </c>
      <c r="AC2829" s="200">
        <v>3</v>
      </c>
      <c r="AD2829" s="200" t="s">
        <v>8274</v>
      </c>
      <c r="AE2829" s="212">
        <v>-96055.2</v>
      </c>
      <c r="AF2829" s="212">
        <v>1211150.8</v>
      </c>
      <c r="AG2829" s="198" t="s">
        <v>13951</v>
      </c>
    </row>
    <row r="2830" spans="1:33" hidden="1" x14ac:dyDescent="0.25">
      <c r="A2830" s="209">
        <v>125743</v>
      </c>
      <c r="B2830" s="210">
        <v>4</v>
      </c>
      <c r="C2830" s="196" t="s">
        <v>97</v>
      </c>
      <c r="D2830" s="201">
        <v>42872</v>
      </c>
      <c r="E2830" s="196" t="s">
        <v>98</v>
      </c>
      <c r="F2830" s="201">
        <v>44501.875115740739</v>
      </c>
      <c r="G2830" s="196" t="s">
        <v>108</v>
      </c>
      <c r="H2830" s="198" t="s">
        <v>88</v>
      </c>
      <c r="K2830" s="196" t="s">
        <v>495</v>
      </c>
      <c r="L2830" s="200" t="s">
        <v>183</v>
      </c>
      <c r="M2830" s="198" t="s">
        <v>496</v>
      </c>
      <c r="O2830" s="196" t="s">
        <v>438</v>
      </c>
      <c r="P2830" s="198" t="s">
        <v>439</v>
      </c>
      <c r="R2830" s="196" t="s">
        <v>39</v>
      </c>
      <c r="S2830" s="196" t="s">
        <v>46</v>
      </c>
      <c r="T2830" s="211">
        <v>0.01</v>
      </c>
      <c r="U2830" s="201">
        <v>44281</v>
      </c>
      <c r="W2830" s="200" t="s">
        <v>93</v>
      </c>
      <c r="X2830" s="196" t="s">
        <v>186</v>
      </c>
      <c r="Z2830" s="198" t="s">
        <v>497</v>
      </c>
      <c r="AA2830" s="196" t="s">
        <v>13952</v>
      </c>
      <c r="AC2830" s="200">
        <v>3</v>
      </c>
      <c r="AD2830" s="200" t="s">
        <v>8274</v>
      </c>
      <c r="AE2830" s="212">
        <v>28600</v>
      </c>
      <c r="AF2830" s="212">
        <v>645209</v>
      </c>
      <c r="AG2830" s="198" t="s">
        <v>498</v>
      </c>
    </row>
    <row r="2831" spans="1:33" hidden="1" x14ac:dyDescent="0.25">
      <c r="A2831" s="209">
        <v>125744</v>
      </c>
      <c r="B2831" s="210">
        <v>3</v>
      </c>
      <c r="C2831" s="196" t="s">
        <v>114</v>
      </c>
      <c r="D2831" s="201">
        <v>42872</v>
      </c>
      <c r="E2831" s="196" t="s">
        <v>98</v>
      </c>
      <c r="F2831" s="201">
        <v>44348</v>
      </c>
      <c r="G2831" s="196" t="s">
        <v>98</v>
      </c>
      <c r="H2831" s="198" t="s">
        <v>785</v>
      </c>
      <c r="I2831" s="196" t="s">
        <v>786</v>
      </c>
      <c r="J2831" s="196" t="s">
        <v>101</v>
      </c>
      <c r="L2831" s="200" t="s">
        <v>101</v>
      </c>
      <c r="M2831" s="198" t="s">
        <v>13953</v>
      </c>
      <c r="O2831" s="196" t="s">
        <v>438</v>
      </c>
      <c r="P2831" s="198" t="s">
        <v>439</v>
      </c>
      <c r="R2831" s="196" t="s">
        <v>39</v>
      </c>
      <c r="S2831" s="196" t="s">
        <v>46</v>
      </c>
      <c r="T2831" s="211">
        <v>0.01</v>
      </c>
      <c r="U2831" s="201">
        <v>43686</v>
      </c>
      <c r="W2831" s="200" t="s">
        <v>93</v>
      </c>
      <c r="X2831" s="196" t="s">
        <v>13</v>
      </c>
      <c r="AA2831" s="196" t="s">
        <v>13954</v>
      </c>
      <c r="AC2831" s="200">
        <v>3</v>
      </c>
      <c r="AD2831" s="200" t="s">
        <v>8274</v>
      </c>
      <c r="AE2831" s="212">
        <v>-950.18</v>
      </c>
      <c r="AF2831" s="212">
        <v>1441552.82</v>
      </c>
      <c r="AG2831" s="198" t="s">
        <v>13955</v>
      </c>
    </row>
    <row r="2832" spans="1:33" hidden="1" x14ac:dyDescent="0.25">
      <c r="A2832" s="209">
        <v>125746</v>
      </c>
      <c r="B2832" s="210">
        <v>3</v>
      </c>
      <c r="C2832" s="196" t="s">
        <v>114</v>
      </c>
      <c r="D2832" s="201">
        <v>42873</v>
      </c>
      <c r="E2832" s="196" t="s">
        <v>98</v>
      </c>
      <c r="F2832" s="201">
        <v>44641</v>
      </c>
      <c r="G2832" s="196" t="s">
        <v>98</v>
      </c>
      <c r="H2832" s="198" t="s">
        <v>785</v>
      </c>
      <c r="I2832" s="196" t="s">
        <v>786</v>
      </c>
      <c r="J2832" s="196" t="s">
        <v>101</v>
      </c>
      <c r="L2832" s="200" t="s">
        <v>101</v>
      </c>
      <c r="M2832" s="198" t="s">
        <v>787</v>
      </c>
      <c r="O2832" s="196" t="s">
        <v>438</v>
      </c>
      <c r="P2832" s="198" t="s">
        <v>439</v>
      </c>
      <c r="R2832" s="196" t="s">
        <v>39</v>
      </c>
      <c r="S2832" s="196" t="s">
        <v>46</v>
      </c>
      <c r="T2832" s="202" t="s">
        <v>505</v>
      </c>
      <c r="U2832" s="201">
        <v>43742</v>
      </c>
      <c r="W2832" s="200" t="s">
        <v>93</v>
      </c>
      <c r="X2832" s="196" t="s">
        <v>13</v>
      </c>
      <c r="AA2832" s="196" t="s">
        <v>13956</v>
      </c>
      <c r="AC2832" s="200">
        <v>3</v>
      </c>
      <c r="AD2832" s="200" t="s">
        <v>8274</v>
      </c>
      <c r="AE2832" s="212">
        <v>190782.59</v>
      </c>
      <c r="AF2832" s="212">
        <v>3159381.59</v>
      </c>
      <c r="AG2832" s="198" t="s">
        <v>788</v>
      </c>
    </row>
    <row r="2833" spans="1:33" hidden="1" x14ac:dyDescent="0.25">
      <c r="A2833" s="209">
        <v>125749</v>
      </c>
      <c r="B2833" s="210">
        <v>1</v>
      </c>
      <c r="C2833" s="196" t="s">
        <v>114</v>
      </c>
      <c r="D2833" s="201">
        <v>42874</v>
      </c>
      <c r="E2833" s="196" t="s">
        <v>98</v>
      </c>
      <c r="F2833" s="201">
        <v>44462</v>
      </c>
      <c r="G2833" s="196" t="s">
        <v>98</v>
      </c>
      <c r="H2833" s="198" t="s">
        <v>1633</v>
      </c>
      <c r="I2833" s="196" t="s">
        <v>1655</v>
      </c>
      <c r="J2833" s="196" t="s">
        <v>101</v>
      </c>
      <c r="L2833" s="200" t="s">
        <v>101</v>
      </c>
      <c r="M2833" s="198" t="s">
        <v>13957</v>
      </c>
      <c r="N2833" s="198" t="s">
        <v>13958</v>
      </c>
      <c r="O2833" s="196" t="s">
        <v>438</v>
      </c>
      <c r="P2833" s="198" t="s">
        <v>439</v>
      </c>
      <c r="R2833" s="196" t="s">
        <v>39</v>
      </c>
      <c r="S2833" s="196" t="s">
        <v>46</v>
      </c>
      <c r="T2833" s="211">
        <v>0.01</v>
      </c>
      <c r="W2833" s="200" t="s">
        <v>93</v>
      </c>
      <c r="X2833" s="196" t="s">
        <v>13</v>
      </c>
      <c r="Z2833" s="198" t="s">
        <v>13959</v>
      </c>
      <c r="AA2833" s="196" t="s">
        <v>13960</v>
      </c>
      <c r="AC2833" s="200">
        <v>3</v>
      </c>
      <c r="AD2833" s="200" t="s">
        <v>8274</v>
      </c>
      <c r="AE2833" s="212">
        <v>-4118.7</v>
      </c>
      <c r="AF2833" s="212">
        <v>20881.3</v>
      </c>
    </row>
    <row r="2834" spans="1:33" ht="36" hidden="1" x14ac:dyDescent="0.25">
      <c r="A2834" s="209">
        <v>125901</v>
      </c>
      <c r="B2834" s="210">
        <v>1</v>
      </c>
      <c r="C2834" s="196" t="s">
        <v>85</v>
      </c>
      <c r="D2834" s="201">
        <v>42900</v>
      </c>
      <c r="E2834" s="196" t="s">
        <v>1728</v>
      </c>
      <c r="F2834" s="201">
        <v>44720</v>
      </c>
      <c r="G2834" s="196" t="s">
        <v>1741</v>
      </c>
      <c r="H2834" s="198" t="s">
        <v>689</v>
      </c>
      <c r="M2834" s="198" t="s">
        <v>4425</v>
      </c>
      <c r="N2834" s="198" t="s">
        <v>4426</v>
      </c>
      <c r="O2834" s="196" t="s">
        <v>91</v>
      </c>
      <c r="P2834" s="198" t="s">
        <v>158</v>
      </c>
      <c r="R2834" s="196" t="s">
        <v>47</v>
      </c>
      <c r="S2834" s="196" t="s">
        <v>46</v>
      </c>
      <c r="T2834" s="202" t="s">
        <v>505</v>
      </c>
      <c r="W2834" s="200" t="s">
        <v>93</v>
      </c>
      <c r="X2834" s="196" t="s">
        <v>103</v>
      </c>
      <c r="Y2834" s="196" t="s">
        <v>34</v>
      </c>
      <c r="AA2834" s="196" t="s">
        <v>13961</v>
      </c>
      <c r="AB2834" s="196" t="s">
        <v>13962</v>
      </c>
      <c r="AC2834" s="200">
        <v>0</v>
      </c>
      <c r="AD2834" s="200" t="s">
        <v>8231</v>
      </c>
      <c r="AE2834" s="212">
        <v>31450</v>
      </c>
      <c r="AF2834" s="212">
        <v>123750</v>
      </c>
    </row>
    <row r="2835" spans="1:33" ht="108" hidden="1" x14ac:dyDescent="0.25">
      <c r="A2835" s="209">
        <v>125912</v>
      </c>
      <c r="B2835" s="210">
        <v>3</v>
      </c>
      <c r="C2835" s="196" t="s">
        <v>85</v>
      </c>
      <c r="D2835" s="201">
        <v>42901</v>
      </c>
      <c r="E2835" s="196" t="s">
        <v>1732</v>
      </c>
      <c r="F2835" s="201">
        <v>44579</v>
      </c>
      <c r="G2835" s="196" t="s">
        <v>241</v>
      </c>
      <c r="H2835" s="198" t="s">
        <v>910</v>
      </c>
      <c r="I2835" s="196" t="s">
        <v>680</v>
      </c>
      <c r="J2835" s="196" t="s">
        <v>101</v>
      </c>
      <c r="L2835" s="200" t="s">
        <v>101</v>
      </c>
      <c r="M2835" s="198" t="s">
        <v>4042</v>
      </c>
      <c r="N2835" s="198" t="s">
        <v>4043</v>
      </c>
      <c r="O2835" s="196" t="s">
        <v>91</v>
      </c>
      <c r="P2835" s="198" t="s">
        <v>1897</v>
      </c>
      <c r="R2835" s="196" t="s">
        <v>47</v>
      </c>
      <c r="S2835" s="196" t="s">
        <v>45</v>
      </c>
      <c r="T2835" s="211">
        <v>0.42</v>
      </c>
      <c r="W2835" s="200" t="s">
        <v>93</v>
      </c>
      <c r="X2835" s="196" t="s">
        <v>13</v>
      </c>
      <c r="AA2835" s="196" t="s">
        <v>13963</v>
      </c>
      <c r="AB2835" s="196" t="s">
        <v>13964</v>
      </c>
      <c r="AC2835" s="200">
        <v>0</v>
      </c>
      <c r="AD2835" s="200" t="s">
        <v>8231</v>
      </c>
      <c r="AE2835" s="203" t="s">
        <v>505</v>
      </c>
      <c r="AF2835" s="212">
        <v>125000</v>
      </c>
    </row>
    <row r="2836" spans="1:33" ht="108" hidden="1" x14ac:dyDescent="0.25">
      <c r="A2836" s="209">
        <v>125912</v>
      </c>
      <c r="B2836" s="210">
        <v>3</v>
      </c>
      <c r="C2836" s="196" t="s">
        <v>85</v>
      </c>
      <c r="D2836" s="201">
        <v>42901</v>
      </c>
      <c r="E2836" s="196" t="s">
        <v>1732</v>
      </c>
      <c r="F2836" s="201">
        <v>44579</v>
      </c>
      <c r="G2836" s="196" t="s">
        <v>241</v>
      </c>
      <c r="H2836" s="198" t="s">
        <v>910</v>
      </c>
      <c r="I2836" s="196" t="s">
        <v>680</v>
      </c>
      <c r="J2836" s="196" t="s">
        <v>101</v>
      </c>
      <c r="L2836" s="200" t="s">
        <v>101</v>
      </c>
      <c r="M2836" s="198" t="s">
        <v>4042</v>
      </c>
      <c r="N2836" s="198" t="s">
        <v>4043</v>
      </c>
      <c r="O2836" s="196" t="s">
        <v>91</v>
      </c>
      <c r="P2836" s="198" t="s">
        <v>1897</v>
      </c>
      <c r="R2836" s="196" t="s">
        <v>47</v>
      </c>
      <c r="S2836" s="196" t="s">
        <v>45</v>
      </c>
      <c r="T2836" s="211">
        <v>0.42</v>
      </c>
      <c r="W2836" s="200" t="s">
        <v>93</v>
      </c>
      <c r="X2836" s="196" t="s">
        <v>13</v>
      </c>
      <c r="AA2836" s="196" t="s">
        <v>13965</v>
      </c>
      <c r="AB2836" s="196" t="s">
        <v>13964</v>
      </c>
      <c r="AC2836" s="200">
        <v>1</v>
      </c>
      <c r="AD2836" s="200" t="s">
        <v>8231</v>
      </c>
      <c r="AE2836" s="203" t="s">
        <v>505</v>
      </c>
      <c r="AF2836" s="212">
        <v>250000</v>
      </c>
    </row>
    <row r="2837" spans="1:33" ht="108" hidden="1" x14ac:dyDescent="0.25">
      <c r="A2837" s="209">
        <v>125912</v>
      </c>
      <c r="B2837" s="210">
        <v>3</v>
      </c>
      <c r="C2837" s="196" t="s">
        <v>85</v>
      </c>
      <c r="D2837" s="201">
        <v>42901</v>
      </c>
      <c r="E2837" s="196" t="s">
        <v>1732</v>
      </c>
      <c r="F2837" s="201">
        <v>44579</v>
      </c>
      <c r="G2837" s="196" t="s">
        <v>241</v>
      </c>
      <c r="H2837" s="198" t="s">
        <v>910</v>
      </c>
      <c r="I2837" s="196" t="s">
        <v>680</v>
      </c>
      <c r="J2837" s="196" t="s">
        <v>101</v>
      </c>
      <c r="L2837" s="200" t="s">
        <v>101</v>
      </c>
      <c r="M2837" s="198" t="s">
        <v>4042</v>
      </c>
      <c r="N2837" s="198" t="s">
        <v>4043</v>
      </c>
      <c r="O2837" s="196" t="s">
        <v>91</v>
      </c>
      <c r="P2837" s="198" t="s">
        <v>1897</v>
      </c>
      <c r="R2837" s="196" t="s">
        <v>47</v>
      </c>
      <c r="S2837" s="196" t="s">
        <v>45</v>
      </c>
      <c r="T2837" s="211">
        <v>0.42</v>
      </c>
      <c r="W2837" s="200" t="s">
        <v>93</v>
      </c>
      <c r="X2837" s="196" t="s">
        <v>13</v>
      </c>
      <c r="AA2837" s="196" t="s">
        <v>13966</v>
      </c>
      <c r="AB2837" s="196" t="s">
        <v>13964</v>
      </c>
      <c r="AC2837" s="200">
        <v>2</v>
      </c>
      <c r="AD2837" s="200" t="s">
        <v>8231</v>
      </c>
      <c r="AE2837" s="212">
        <v>50000</v>
      </c>
      <c r="AF2837" s="212">
        <v>50000</v>
      </c>
    </row>
    <row r="2838" spans="1:33" hidden="1" x14ac:dyDescent="0.25">
      <c r="A2838" s="209">
        <v>125994</v>
      </c>
      <c r="B2838" s="210">
        <v>2</v>
      </c>
      <c r="C2838" s="196" t="s">
        <v>114</v>
      </c>
      <c r="D2838" s="201">
        <v>42914</v>
      </c>
      <c r="E2838" s="196" t="s">
        <v>6662</v>
      </c>
      <c r="F2838" s="201">
        <v>44706</v>
      </c>
      <c r="G2838" s="196" t="s">
        <v>6624</v>
      </c>
      <c r="H2838" s="198" t="s">
        <v>236</v>
      </c>
      <c r="L2838" s="200" t="s">
        <v>4981</v>
      </c>
      <c r="M2838" s="198" t="s">
        <v>13967</v>
      </c>
      <c r="O2838" s="196" t="s">
        <v>5040</v>
      </c>
      <c r="P2838" s="198" t="s">
        <v>19</v>
      </c>
      <c r="R2838" s="196" t="s">
        <v>47</v>
      </c>
      <c r="S2838" s="196" t="s">
        <v>46</v>
      </c>
      <c r="T2838" s="202" t="s">
        <v>505</v>
      </c>
      <c r="W2838" s="200" t="s">
        <v>93</v>
      </c>
      <c r="AA2838" s="196" t="s">
        <v>13968</v>
      </c>
      <c r="AC2838" s="200">
        <v>3</v>
      </c>
      <c r="AD2838" s="200" t="s">
        <v>8274</v>
      </c>
      <c r="AE2838" s="203" t="s">
        <v>505</v>
      </c>
      <c r="AF2838" s="212">
        <v>25780.32</v>
      </c>
    </row>
    <row r="2839" spans="1:33" hidden="1" x14ac:dyDescent="0.25">
      <c r="A2839" s="209">
        <v>126061</v>
      </c>
      <c r="B2839" s="210">
        <v>1</v>
      </c>
      <c r="C2839" s="196" t="s">
        <v>114</v>
      </c>
      <c r="D2839" s="201">
        <v>42929</v>
      </c>
      <c r="E2839" s="196" t="s">
        <v>152</v>
      </c>
      <c r="F2839" s="201">
        <v>44281</v>
      </c>
      <c r="G2839" s="196" t="s">
        <v>170</v>
      </c>
      <c r="H2839" s="198" t="s">
        <v>1192</v>
      </c>
      <c r="I2839" s="196" t="s">
        <v>524</v>
      </c>
      <c r="J2839" s="196" t="s">
        <v>101</v>
      </c>
      <c r="L2839" s="200" t="s">
        <v>101</v>
      </c>
      <c r="M2839" s="198" t="s">
        <v>13969</v>
      </c>
      <c r="N2839" s="198" t="s">
        <v>13970</v>
      </c>
      <c r="O2839" s="196" t="s">
        <v>157</v>
      </c>
      <c r="P2839" s="198" t="s">
        <v>158</v>
      </c>
      <c r="Q2839" s="198" t="s">
        <v>1793</v>
      </c>
      <c r="R2839" s="196" t="s">
        <v>47</v>
      </c>
      <c r="S2839" s="196" t="s">
        <v>46</v>
      </c>
      <c r="T2839" s="211">
        <v>3.28</v>
      </c>
      <c r="U2839" s="201">
        <v>43140</v>
      </c>
      <c r="V2839" s="196" t="s">
        <v>1805</v>
      </c>
      <c r="W2839" s="200" t="s">
        <v>93</v>
      </c>
      <c r="X2839" s="196" t="s">
        <v>13</v>
      </c>
      <c r="AA2839" s="196" t="s">
        <v>13971</v>
      </c>
      <c r="AB2839" s="196" t="s">
        <v>13972</v>
      </c>
      <c r="AC2839" s="200">
        <v>3</v>
      </c>
      <c r="AD2839" s="200" t="s">
        <v>8231</v>
      </c>
      <c r="AE2839" s="212">
        <v>-105546.31</v>
      </c>
      <c r="AF2839" s="212">
        <v>1133453.69</v>
      </c>
      <c r="AG2839" s="198" t="s">
        <v>13973</v>
      </c>
    </row>
    <row r="2840" spans="1:33" hidden="1" x14ac:dyDescent="0.25">
      <c r="A2840" s="209">
        <v>126061</v>
      </c>
      <c r="B2840" s="210">
        <v>1</v>
      </c>
      <c r="C2840" s="196" t="s">
        <v>114</v>
      </c>
      <c r="D2840" s="201">
        <v>42929</v>
      </c>
      <c r="E2840" s="196" t="s">
        <v>152</v>
      </c>
      <c r="F2840" s="201">
        <v>44281</v>
      </c>
      <c r="G2840" s="196" t="s">
        <v>170</v>
      </c>
      <c r="H2840" s="198" t="s">
        <v>1192</v>
      </c>
      <c r="I2840" s="196" t="s">
        <v>524</v>
      </c>
      <c r="J2840" s="196" t="s">
        <v>101</v>
      </c>
      <c r="L2840" s="200" t="s">
        <v>101</v>
      </c>
      <c r="M2840" s="198" t="s">
        <v>13969</v>
      </c>
      <c r="N2840" s="198" t="s">
        <v>13970</v>
      </c>
      <c r="O2840" s="196" t="s">
        <v>157</v>
      </c>
      <c r="P2840" s="198" t="s">
        <v>158</v>
      </c>
      <c r="Q2840" s="198" t="s">
        <v>1793</v>
      </c>
      <c r="R2840" s="196" t="s">
        <v>47</v>
      </c>
      <c r="S2840" s="196" t="s">
        <v>46</v>
      </c>
      <c r="T2840" s="211">
        <v>3.28</v>
      </c>
      <c r="U2840" s="201">
        <v>43140</v>
      </c>
      <c r="V2840" s="196" t="s">
        <v>1805</v>
      </c>
      <c r="W2840" s="200" t="s">
        <v>93</v>
      </c>
      <c r="X2840" s="196" t="s">
        <v>13</v>
      </c>
      <c r="AA2840" s="196" t="s">
        <v>13974</v>
      </c>
      <c r="AB2840" s="196" t="s">
        <v>13972</v>
      </c>
      <c r="AC2840" s="200">
        <v>8</v>
      </c>
      <c r="AD2840" s="200" t="s">
        <v>8231</v>
      </c>
      <c r="AE2840" s="212">
        <v>1714.78</v>
      </c>
      <c r="AF2840" s="212">
        <v>1516261.31</v>
      </c>
      <c r="AG2840" s="198" t="s">
        <v>13973</v>
      </c>
    </row>
    <row r="2841" spans="1:33" hidden="1" x14ac:dyDescent="0.25">
      <c r="A2841" s="209">
        <v>126079</v>
      </c>
      <c r="B2841" s="210">
        <v>1</v>
      </c>
      <c r="C2841" s="196" t="s">
        <v>114</v>
      </c>
      <c r="D2841" s="201">
        <v>42929</v>
      </c>
      <c r="E2841" s="196" t="s">
        <v>152</v>
      </c>
      <c r="F2841" s="201">
        <v>43668.875092592592</v>
      </c>
      <c r="G2841" s="196" t="s">
        <v>170</v>
      </c>
      <c r="H2841" s="198" t="s">
        <v>204</v>
      </c>
      <c r="I2841" s="196" t="s">
        <v>1451</v>
      </c>
      <c r="J2841" s="196" t="s">
        <v>101</v>
      </c>
      <c r="L2841" s="200" t="s">
        <v>101</v>
      </c>
      <c r="M2841" s="198" t="s">
        <v>13975</v>
      </c>
      <c r="N2841" s="198" t="s">
        <v>1793</v>
      </c>
      <c r="O2841" s="196" t="s">
        <v>157</v>
      </c>
      <c r="P2841" s="198" t="s">
        <v>158</v>
      </c>
      <c r="Q2841" s="198" t="s">
        <v>1793</v>
      </c>
      <c r="R2841" s="196" t="s">
        <v>47</v>
      </c>
      <c r="S2841" s="196" t="s">
        <v>46</v>
      </c>
      <c r="T2841" s="211">
        <v>4.62</v>
      </c>
      <c r="U2841" s="201">
        <v>43231</v>
      </c>
      <c r="V2841" s="196" t="s">
        <v>1805</v>
      </c>
      <c r="W2841" s="200" t="s">
        <v>670</v>
      </c>
      <c r="X2841" s="196" t="s">
        <v>94</v>
      </c>
      <c r="AA2841" s="196" t="s">
        <v>13976</v>
      </c>
      <c r="AB2841" s="196" t="s">
        <v>13977</v>
      </c>
      <c r="AC2841" s="200">
        <v>3</v>
      </c>
      <c r="AD2841" s="200" t="s">
        <v>8231</v>
      </c>
      <c r="AE2841" s="212">
        <v>-6260.85</v>
      </c>
      <c r="AF2841" s="212">
        <v>430369.15</v>
      </c>
      <c r="AG2841" s="198" t="s">
        <v>13978</v>
      </c>
    </row>
    <row r="2842" spans="1:33" hidden="1" x14ac:dyDescent="0.25">
      <c r="A2842" s="209">
        <v>126079</v>
      </c>
      <c r="B2842" s="210">
        <v>1</v>
      </c>
      <c r="C2842" s="196" t="s">
        <v>114</v>
      </c>
      <c r="D2842" s="201">
        <v>42929</v>
      </c>
      <c r="E2842" s="196" t="s">
        <v>152</v>
      </c>
      <c r="F2842" s="201">
        <v>43668.875092592592</v>
      </c>
      <c r="G2842" s="196" t="s">
        <v>170</v>
      </c>
      <c r="H2842" s="198" t="s">
        <v>204</v>
      </c>
      <c r="I2842" s="196" t="s">
        <v>1451</v>
      </c>
      <c r="J2842" s="196" t="s">
        <v>101</v>
      </c>
      <c r="L2842" s="200" t="s">
        <v>101</v>
      </c>
      <c r="M2842" s="198" t="s">
        <v>13975</v>
      </c>
      <c r="N2842" s="198" t="s">
        <v>1793</v>
      </c>
      <c r="O2842" s="196" t="s">
        <v>157</v>
      </c>
      <c r="P2842" s="198" t="s">
        <v>158</v>
      </c>
      <c r="Q2842" s="198" t="s">
        <v>1793</v>
      </c>
      <c r="R2842" s="196" t="s">
        <v>47</v>
      </c>
      <c r="S2842" s="196" t="s">
        <v>46</v>
      </c>
      <c r="T2842" s="211">
        <v>4.62</v>
      </c>
      <c r="U2842" s="201">
        <v>43231</v>
      </c>
      <c r="V2842" s="196" t="s">
        <v>1805</v>
      </c>
      <c r="W2842" s="200" t="s">
        <v>670</v>
      </c>
      <c r="X2842" s="196" t="s">
        <v>94</v>
      </c>
      <c r="AA2842" s="196" t="s">
        <v>13979</v>
      </c>
      <c r="AB2842" s="196" t="s">
        <v>13977</v>
      </c>
      <c r="AC2842" s="200">
        <v>8</v>
      </c>
      <c r="AD2842" s="200" t="s">
        <v>8231</v>
      </c>
      <c r="AE2842" s="212">
        <v>-4459.51</v>
      </c>
      <c r="AF2842" s="212">
        <v>2703890.49</v>
      </c>
      <c r="AG2842" s="198" t="s">
        <v>13978</v>
      </c>
    </row>
    <row r="2843" spans="1:33" hidden="1" x14ac:dyDescent="0.25">
      <c r="A2843" s="209">
        <v>126109</v>
      </c>
      <c r="B2843" s="210">
        <v>3</v>
      </c>
      <c r="C2843" s="196" t="s">
        <v>114</v>
      </c>
      <c r="D2843" s="201">
        <v>42934</v>
      </c>
      <c r="E2843" s="196" t="s">
        <v>98</v>
      </c>
      <c r="F2843" s="201">
        <v>44551</v>
      </c>
      <c r="G2843" s="196" t="s">
        <v>98</v>
      </c>
      <c r="H2843" s="198" t="s">
        <v>13980</v>
      </c>
      <c r="I2843" s="196" t="s">
        <v>680</v>
      </c>
      <c r="J2843" s="196" t="s">
        <v>101</v>
      </c>
      <c r="L2843" s="200" t="s">
        <v>101</v>
      </c>
      <c r="M2843" s="198" t="s">
        <v>13981</v>
      </c>
      <c r="N2843" s="198" t="s">
        <v>13982</v>
      </c>
      <c r="O2843" s="196" t="s">
        <v>103</v>
      </c>
      <c r="P2843" s="198" t="s">
        <v>1783</v>
      </c>
      <c r="R2843" s="196" t="s">
        <v>47</v>
      </c>
      <c r="S2843" s="196" t="s">
        <v>45</v>
      </c>
      <c r="T2843" s="211">
        <v>1.6850000000000001</v>
      </c>
      <c r="U2843" s="201">
        <v>43686</v>
      </c>
      <c r="W2843" s="200" t="s">
        <v>93</v>
      </c>
      <c r="X2843" s="196" t="s">
        <v>13</v>
      </c>
      <c r="AA2843" s="196" t="s">
        <v>13983</v>
      </c>
      <c r="AC2843" s="200">
        <v>1</v>
      </c>
      <c r="AD2843" s="200" t="s">
        <v>8250</v>
      </c>
      <c r="AE2843" s="212">
        <v>-132738.72</v>
      </c>
      <c r="AF2843" s="212">
        <v>122751.28</v>
      </c>
      <c r="AG2843" s="198" t="s">
        <v>13984</v>
      </c>
    </row>
    <row r="2844" spans="1:33" hidden="1" x14ac:dyDescent="0.25">
      <c r="A2844" s="209">
        <v>126109</v>
      </c>
      <c r="B2844" s="210">
        <v>3</v>
      </c>
      <c r="C2844" s="196" t="s">
        <v>114</v>
      </c>
      <c r="D2844" s="201">
        <v>42934</v>
      </c>
      <c r="E2844" s="196" t="s">
        <v>98</v>
      </c>
      <c r="F2844" s="201">
        <v>44551</v>
      </c>
      <c r="G2844" s="196" t="s">
        <v>98</v>
      </c>
      <c r="H2844" s="198" t="s">
        <v>13980</v>
      </c>
      <c r="I2844" s="196" t="s">
        <v>680</v>
      </c>
      <c r="J2844" s="196" t="s">
        <v>101</v>
      </c>
      <c r="L2844" s="200" t="s">
        <v>101</v>
      </c>
      <c r="M2844" s="198" t="s">
        <v>13981</v>
      </c>
      <c r="N2844" s="198" t="s">
        <v>13982</v>
      </c>
      <c r="O2844" s="196" t="s">
        <v>103</v>
      </c>
      <c r="P2844" s="198" t="s">
        <v>1783</v>
      </c>
      <c r="R2844" s="196" t="s">
        <v>47</v>
      </c>
      <c r="S2844" s="196" t="s">
        <v>45</v>
      </c>
      <c r="T2844" s="211">
        <v>1.6850000000000001</v>
      </c>
      <c r="U2844" s="201">
        <v>43686</v>
      </c>
      <c r="W2844" s="200" t="s">
        <v>93</v>
      </c>
      <c r="X2844" s="196" t="s">
        <v>13</v>
      </c>
      <c r="AA2844" s="196" t="s">
        <v>13985</v>
      </c>
      <c r="AC2844" s="200">
        <v>1</v>
      </c>
      <c r="AD2844" s="200" t="s">
        <v>8250</v>
      </c>
      <c r="AE2844" s="212">
        <v>-76903.87</v>
      </c>
      <c r="AF2844" s="212">
        <v>108106.13</v>
      </c>
      <c r="AG2844" s="198" t="s">
        <v>13984</v>
      </c>
    </row>
    <row r="2845" spans="1:33" hidden="1" x14ac:dyDescent="0.25">
      <c r="A2845" s="209">
        <v>126109</v>
      </c>
      <c r="B2845" s="210">
        <v>3</v>
      </c>
      <c r="C2845" s="196" t="s">
        <v>114</v>
      </c>
      <c r="D2845" s="201">
        <v>42934</v>
      </c>
      <c r="E2845" s="196" t="s">
        <v>98</v>
      </c>
      <c r="F2845" s="201">
        <v>44551</v>
      </c>
      <c r="G2845" s="196" t="s">
        <v>98</v>
      </c>
      <c r="H2845" s="198" t="s">
        <v>13980</v>
      </c>
      <c r="I2845" s="196" t="s">
        <v>680</v>
      </c>
      <c r="J2845" s="196" t="s">
        <v>101</v>
      </c>
      <c r="L2845" s="200" t="s">
        <v>101</v>
      </c>
      <c r="M2845" s="198" t="s">
        <v>13981</v>
      </c>
      <c r="N2845" s="198" t="s">
        <v>13982</v>
      </c>
      <c r="O2845" s="196" t="s">
        <v>103</v>
      </c>
      <c r="P2845" s="198" t="s">
        <v>1783</v>
      </c>
      <c r="R2845" s="196" t="s">
        <v>47</v>
      </c>
      <c r="S2845" s="196" t="s">
        <v>45</v>
      </c>
      <c r="T2845" s="211">
        <v>1.6850000000000001</v>
      </c>
      <c r="U2845" s="201">
        <v>43686</v>
      </c>
      <c r="W2845" s="200" t="s">
        <v>93</v>
      </c>
      <c r="X2845" s="196" t="s">
        <v>13</v>
      </c>
      <c r="AA2845" s="196" t="s">
        <v>13986</v>
      </c>
      <c r="AC2845" s="200">
        <v>3</v>
      </c>
      <c r="AD2845" s="200" t="s">
        <v>8250</v>
      </c>
      <c r="AE2845" s="212">
        <v>-169293.43</v>
      </c>
      <c r="AF2845" s="212">
        <v>3069405.57</v>
      </c>
      <c r="AG2845" s="198" t="s">
        <v>13984</v>
      </c>
    </row>
    <row r="2846" spans="1:33" hidden="1" x14ac:dyDescent="0.25">
      <c r="A2846" s="209">
        <v>126109</v>
      </c>
      <c r="B2846" s="210">
        <v>3</v>
      </c>
      <c r="C2846" s="196" t="s">
        <v>114</v>
      </c>
      <c r="D2846" s="201">
        <v>42934</v>
      </c>
      <c r="E2846" s="196" t="s">
        <v>98</v>
      </c>
      <c r="F2846" s="201">
        <v>44551</v>
      </c>
      <c r="G2846" s="196" t="s">
        <v>98</v>
      </c>
      <c r="H2846" s="198" t="s">
        <v>13980</v>
      </c>
      <c r="I2846" s="196" t="s">
        <v>680</v>
      </c>
      <c r="J2846" s="196" t="s">
        <v>101</v>
      </c>
      <c r="L2846" s="200" t="s">
        <v>101</v>
      </c>
      <c r="M2846" s="198" t="s">
        <v>13981</v>
      </c>
      <c r="N2846" s="198" t="s">
        <v>13982</v>
      </c>
      <c r="O2846" s="196" t="s">
        <v>103</v>
      </c>
      <c r="P2846" s="198" t="s">
        <v>1783</v>
      </c>
      <c r="R2846" s="196" t="s">
        <v>47</v>
      </c>
      <c r="S2846" s="196" t="s">
        <v>45</v>
      </c>
      <c r="T2846" s="211">
        <v>1.6850000000000001</v>
      </c>
      <c r="U2846" s="201">
        <v>43686</v>
      </c>
      <c r="W2846" s="200" t="s">
        <v>93</v>
      </c>
      <c r="X2846" s="196" t="s">
        <v>13</v>
      </c>
      <c r="AA2846" s="196" t="s">
        <v>13987</v>
      </c>
      <c r="AC2846" s="200">
        <v>3</v>
      </c>
      <c r="AD2846" s="200" t="s">
        <v>8250</v>
      </c>
      <c r="AE2846" s="212">
        <v>-51273.45</v>
      </c>
      <c r="AF2846" s="212">
        <v>2990865.55</v>
      </c>
      <c r="AG2846" s="198" t="s">
        <v>13984</v>
      </c>
    </row>
    <row r="2847" spans="1:33" hidden="1" x14ac:dyDescent="0.25">
      <c r="A2847" s="209">
        <v>126123</v>
      </c>
      <c r="B2847" s="210">
        <v>2</v>
      </c>
      <c r="C2847" s="196" t="s">
        <v>114</v>
      </c>
      <c r="D2847" s="201">
        <v>42935</v>
      </c>
      <c r="E2847" s="196" t="s">
        <v>152</v>
      </c>
      <c r="F2847" s="201">
        <v>43448.875092592592</v>
      </c>
      <c r="G2847" s="196" t="s">
        <v>170</v>
      </c>
      <c r="H2847" s="198" t="s">
        <v>223</v>
      </c>
      <c r="I2847" s="196" t="s">
        <v>466</v>
      </c>
      <c r="J2847" s="196" t="s">
        <v>101</v>
      </c>
      <c r="L2847" s="200" t="s">
        <v>101</v>
      </c>
      <c r="M2847" s="198" t="s">
        <v>13988</v>
      </c>
      <c r="N2847" s="198" t="s">
        <v>1793</v>
      </c>
      <c r="O2847" s="196" t="s">
        <v>157</v>
      </c>
      <c r="P2847" s="198" t="s">
        <v>158</v>
      </c>
      <c r="Q2847" s="198" t="s">
        <v>1793</v>
      </c>
      <c r="R2847" s="196" t="s">
        <v>47</v>
      </c>
      <c r="S2847" s="196" t="s">
        <v>46</v>
      </c>
      <c r="T2847" s="211">
        <v>1.99</v>
      </c>
      <c r="U2847" s="201">
        <v>43231</v>
      </c>
      <c r="V2847" s="196" t="s">
        <v>1805</v>
      </c>
      <c r="W2847" s="200" t="s">
        <v>670</v>
      </c>
      <c r="X2847" s="196" t="s">
        <v>13</v>
      </c>
      <c r="AA2847" s="196" t="s">
        <v>13989</v>
      </c>
      <c r="AB2847" s="196" t="s">
        <v>13990</v>
      </c>
      <c r="AC2847" s="200">
        <v>3</v>
      </c>
      <c r="AD2847" s="200" t="s">
        <v>8231</v>
      </c>
      <c r="AE2847" s="212">
        <v>-64582.87</v>
      </c>
      <c r="AF2847" s="212">
        <v>127267.13</v>
      </c>
      <c r="AG2847" s="198" t="s">
        <v>13991</v>
      </c>
    </row>
    <row r="2848" spans="1:33" hidden="1" x14ac:dyDescent="0.25">
      <c r="A2848" s="209">
        <v>126123</v>
      </c>
      <c r="B2848" s="210">
        <v>2</v>
      </c>
      <c r="C2848" s="196" t="s">
        <v>114</v>
      </c>
      <c r="D2848" s="201">
        <v>42935</v>
      </c>
      <c r="E2848" s="196" t="s">
        <v>152</v>
      </c>
      <c r="F2848" s="201">
        <v>43448.875092592592</v>
      </c>
      <c r="G2848" s="196" t="s">
        <v>170</v>
      </c>
      <c r="H2848" s="198" t="s">
        <v>223</v>
      </c>
      <c r="I2848" s="196" t="s">
        <v>466</v>
      </c>
      <c r="J2848" s="196" t="s">
        <v>101</v>
      </c>
      <c r="L2848" s="200" t="s">
        <v>101</v>
      </c>
      <c r="M2848" s="198" t="s">
        <v>13988</v>
      </c>
      <c r="N2848" s="198" t="s">
        <v>1793</v>
      </c>
      <c r="O2848" s="196" t="s">
        <v>157</v>
      </c>
      <c r="P2848" s="198" t="s">
        <v>158</v>
      </c>
      <c r="Q2848" s="198" t="s">
        <v>1793</v>
      </c>
      <c r="R2848" s="196" t="s">
        <v>47</v>
      </c>
      <c r="S2848" s="196" t="s">
        <v>46</v>
      </c>
      <c r="T2848" s="211">
        <v>1.99</v>
      </c>
      <c r="U2848" s="201">
        <v>43231</v>
      </c>
      <c r="V2848" s="196" t="s">
        <v>1805</v>
      </c>
      <c r="W2848" s="200" t="s">
        <v>670</v>
      </c>
      <c r="X2848" s="196" t="s">
        <v>13</v>
      </c>
      <c r="AA2848" s="196" t="s">
        <v>13992</v>
      </c>
      <c r="AB2848" s="196" t="s">
        <v>13990</v>
      </c>
      <c r="AC2848" s="200">
        <v>8</v>
      </c>
      <c r="AD2848" s="200" t="s">
        <v>8231</v>
      </c>
      <c r="AE2848" s="212">
        <v>-27355.85</v>
      </c>
      <c r="AF2848" s="212">
        <v>1689897.15</v>
      </c>
      <c r="AG2848" s="198" t="s">
        <v>13991</v>
      </c>
    </row>
    <row r="2849" spans="1:33" hidden="1" x14ac:dyDescent="0.25">
      <c r="A2849" s="209">
        <v>126139</v>
      </c>
      <c r="B2849" s="210">
        <v>2</v>
      </c>
      <c r="C2849" s="196" t="s">
        <v>114</v>
      </c>
      <c r="D2849" s="201">
        <v>42935</v>
      </c>
      <c r="E2849" s="196" t="s">
        <v>152</v>
      </c>
      <c r="F2849" s="201">
        <v>44281</v>
      </c>
      <c r="G2849" s="196" t="s">
        <v>170</v>
      </c>
      <c r="H2849" s="198" t="s">
        <v>1613</v>
      </c>
      <c r="I2849" s="196" t="s">
        <v>3205</v>
      </c>
      <c r="J2849" s="196" t="s">
        <v>101</v>
      </c>
      <c r="L2849" s="200" t="s">
        <v>101</v>
      </c>
      <c r="M2849" s="198" t="s">
        <v>3324</v>
      </c>
      <c r="N2849" s="198" t="s">
        <v>2088</v>
      </c>
      <c r="O2849" s="196" t="s">
        <v>157</v>
      </c>
      <c r="P2849" s="198" t="s">
        <v>158</v>
      </c>
      <c r="Q2849" s="198" t="s">
        <v>2088</v>
      </c>
      <c r="R2849" s="196" t="s">
        <v>47</v>
      </c>
      <c r="S2849" s="196" t="s">
        <v>43</v>
      </c>
      <c r="T2849" s="211">
        <v>5</v>
      </c>
      <c r="U2849" s="201">
        <v>43273</v>
      </c>
      <c r="V2849" s="196" t="s">
        <v>1860</v>
      </c>
      <c r="W2849" s="200" t="s">
        <v>93</v>
      </c>
      <c r="X2849" s="196" t="s">
        <v>103</v>
      </c>
      <c r="Y2849" s="196" t="s">
        <v>32</v>
      </c>
      <c r="AA2849" s="196" t="s">
        <v>13993</v>
      </c>
      <c r="AB2849" s="196" t="s">
        <v>13994</v>
      </c>
      <c r="AC2849" s="200">
        <v>3</v>
      </c>
      <c r="AD2849" s="200" t="s">
        <v>8231</v>
      </c>
      <c r="AE2849" s="212">
        <v>427.57</v>
      </c>
      <c r="AF2849" s="212">
        <v>16848.57</v>
      </c>
      <c r="AG2849" s="198" t="s">
        <v>3325</v>
      </c>
    </row>
    <row r="2850" spans="1:33" hidden="1" x14ac:dyDescent="0.25">
      <c r="A2850" s="209">
        <v>126139</v>
      </c>
      <c r="B2850" s="210">
        <v>2</v>
      </c>
      <c r="C2850" s="196" t="s">
        <v>114</v>
      </c>
      <c r="D2850" s="201">
        <v>42935</v>
      </c>
      <c r="E2850" s="196" t="s">
        <v>152</v>
      </c>
      <c r="F2850" s="201">
        <v>44281</v>
      </c>
      <c r="G2850" s="196" t="s">
        <v>170</v>
      </c>
      <c r="H2850" s="198" t="s">
        <v>1613</v>
      </c>
      <c r="I2850" s="196" t="s">
        <v>3205</v>
      </c>
      <c r="J2850" s="196" t="s">
        <v>101</v>
      </c>
      <c r="L2850" s="200" t="s">
        <v>101</v>
      </c>
      <c r="M2850" s="198" t="s">
        <v>3324</v>
      </c>
      <c r="N2850" s="198" t="s">
        <v>2088</v>
      </c>
      <c r="O2850" s="196" t="s">
        <v>157</v>
      </c>
      <c r="P2850" s="198" t="s">
        <v>158</v>
      </c>
      <c r="Q2850" s="198" t="s">
        <v>2088</v>
      </c>
      <c r="R2850" s="196" t="s">
        <v>47</v>
      </c>
      <c r="S2850" s="196" t="s">
        <v>43</v>
      </c>
      <c r="T2850" s="211">
        <v>5</v>
      </c>
      <c r="U2850" s="201">
        <v>43273</v>
      </c>
      <c r="V2850" s="196" t="s">
        <v>1860</v>
      </c>
      <c r="W2850" s="200" t="s">
        <v>93</v>
      </c>
      <c r="X2850" s="196" t="s">
        <v>103</v>
      </c>
      <c r="Y2850" s="196" t="s">
        <v>32</v>
      </c>
      <c r="AA2850" s="196" t="s">
        <v>13995</v>
      </c>
      <c r="AB2850" s="196" t="s">
        <v>13994</v>
      </c>
      <c r="AC2850" s="200">
        <v>8</v>
      </c>
      <c r="AD2850" s="200" t="s">
        <v>8231</v>
      </c>
      <c r="AE2850" s="212">
        <v>15116.95</v>
      </c>
      <c r="AF2850" s="212">
        <v>467485.95</v>
      </c>
      <c r="AG2850" s="198" t="s">
        <v>3325</v>
      </c>
    </row>
    <row r="2851" spans="1:33" hidden="1" x14ac:dyDescent="0.25">
      <c r="A2851" s="209">
        <v>126140</v>
      </c>
      <c r="B2851" s="210">
        <v>2</v>
      </c>
      <c r="C2851" s="196" t="s">
        <v>114</v>
      </c>
      <c r="D2851" s="201">
        <v>42935</v>
      </c>
      <c r="E2851" s="196" t="s">
        <v>152</v>
      </c>
      <c r="F2851" s="201">
        <v>44281</v>
      </c>
      <c r="G2851" s="196" t="s">
        <v>170</v>
      </c>
      <c r="H2851" s="198" t="s">
        <v>1613</v>
      </c>
      <c r="I2851" s="196" t="s">
        <v>218</v>
      </c>
      <c r="J2851" s="196" t="s">
        <v>101</v>
      </c>
      <c r="L2851" s="200" t="s">
        <v>101</v>
      </c>
      <c r="M2851" s="198" t="s">
        <v>3327</v>
      </c>
      <c r="N2851" s="198" t="s">
        <v>2088</v>
      </c>
      <c r="O2851" s="196" t="s">
        <v>157</v>
      </c>
      <c r="P2851" s="198" t="s">
        <v>158</v>
      </c>
      <c r="Q2851" s="198" t="s">
        <v>2088</v>
      </c>
      <c r="R2851" s="196" t="s">
        <v>47</v>
      </c>
      <c r="S2851" s="196" t="s">
        <v>43</v>
      </c>
      <c r="T2851" s="211">
        <v>2.74</v>
      </c>
      <c r="U2851" s="201">
        <v>43273</v>
      </c>
      <c r="V2851" s="196" t="s">
        <v>1860</v>
      </c>
      <c r="W2851" s="200" t="s">
        <v>93</v>
      </c>
      <c r="X2851" s="196" t="s">
        <v>103</v>
      </c>
      <c r="Y2851" s="196" t="s">
        <v>32</v>
      </c>
      <c r="AA2851" s="196" t="s">
        <v>13996</v>
      </c>
      <c r="AB2851" s="196" t="s">
        <v>13997</v>
      </c>
      <c r="AC2851" s="200">
        <v>8</v>
      </c>
      <c r="AD2851" s="200" t="s">
        <v>8231</v>
      </c>
      <c r="AE2851" s="212">
        <v>60350.080000000002</v>
      </c>
      <c r="AF2851" s="212">
        <v>266224.08</v>
      </c>
      <c r="AG2851" s="198" t="s">
        <v>3328</v>
      </c>
    </row>
    <row r="2852" spans="1:33" hidden="1" x14ac:dyDescent="0.25">
      <c r="A2852" s="209">
        <v>126141</v>
      </c>
      <c r="B2852" s="210">
        <v>2</v>
      </c>
      <c r="C2852" s="196" t="s">
        <v>114</v>
      </c>
      <c r="D2852" s="201">
        <v>42935</v>
      </c>
      <c r="E2852" s="196" t="s">
        <v>152</v>
      </c>
      <c r="F2852" s="201">
        <v>44281</v>
      </c>
      <c r="G2852" s="196" t="s">
        <v>170</v>
      </c>
      <c r="H2852" s="198" t="s">
        <v>144</v>
      </c>
      <c r="I2852" s="196" t="s">
        <v>218</v>
      </c>
      <c r="J2852" s="196" t="s">
        <v>101</v>
      </c>
      <c r="L2852" s="200" t="s">
        <v>101</v>
      </c>
      <c r="M2852" s="198" t="s">
        <v>3330</v>
      </c>
      <c r="N2852" s="198" t="s">
        <v>2088</v>
      </c>
      <c r="O2852" s="196" t="s">
        <v>157</v>
      </c>
      <c r="P2852" s="198" t="s">
        <v>158</v>
      </c>
      <c r="Q2852" s="198" t="s">
        <v>2088</v>
      </c>
      <c r="R2852" s="196" t="s">
        <v>47</v>
      </c>
      <c r="S2852" s="196" t="s">
        <v>43</v>
      </c>
      <c r="T2852" s="211">
        <v>8</v>
      </c>
      <c r="U2852" s="201">
        <v>43273</v>
      </c>
      <c r="V2852" s="196" t="s">
        <v>1860</v>
      </c>
      <c r="W2852" s="200" t="s">
        <v>93</v>
      </c>
      <c r="X2852" s="196" t="s">
        <v>103</v>
      </c>
      <c r="Y2852" s="196" t="s">
        <v>32</v>
      </c>
      <c r="AA2852" s="196" t="s">
        <v>13998</v>
      </c>
      <c r="AB2852" s="196" t="s">
        <v>13999</v>
      </c>
      <c r="AC2852" s="200">
        <v>3</v>
      </c>
      <c r="AD2852" s="200" t="s">
        <v>8231</v>
      </c>
      <c r="AE2852" s="212">
        <v>13207.57</v>
      </c>
      <c r="AF2852" s="212">
        <v>28672.57</v>
      </c>
      <c r="AG2852" s="198" t="s">
        <v>3325</v>
      </c>
    </row>
    <row r="2853" spans="1:33" hidden="1" x14ac:dyDescent="0.25">
      <c r="A2853" s="209">
        <v>126141</v>
      </c>
      <c r="B2853" s="210">
        <v>2</v>
      </c>
      <c r="C2853" s="196" t="s">
        <v>114</v>
      </c>
      <c r="D2853" s="201">
        <v>42935</v>
      </c>
      <c r="E2853" s="196" t="s">
        <v>152</v>
      </c>
      <c r="F2853" s="201">
        <v>44281</v>
      </c>
      <c r="G2853" s="196" t="s">
        <v>170</v>
      </c>
      <c r="H2853" s="198" t="s">
        <v>144</v>
      </c>
      <c r="I2853" s="196" t="s">
        <v>218</v>
      </c>
      <c r="J2853" s="196" t="s">
        <v>101</v>
      </c>
      <c r="L2853" s="200" t="s">
        <v>101</v>
      </c>
      <c r="M2853" s="198" t="s">
        <v>3330</v>
      </c>
      <c r="N2853" s="198" t="s">
        <v>2088</v>
      </c>
      <c r="O2853" s="196" t="s">
        <v>157</v>
      </c>
      <c r="P2853" s="198" t="s">
        <v>158</v>
      </c>
      <c r="Q2853" s="198" t="s">
        <v>2088</v>
      </c>
      <c r="R2853" s="196" t="s">
        <v>47</v>
      </c>
      <c r="S2853" s="196" t="s">
        <v>43</v>
      </c>
      <c r="T2853" s="211">
        <v>8</v>
      </c>
      <c r="U2853" s="201">
        <v>43273</v>
      </c>
      <c r="V2853" s="196" t="s">
        <v>1860</v>
      </c>
      <c r="W2853" s="200" t="s">
        <v>93</v>
      </c>
      <c r="X2853" s="196" t="s">
        <v>103</v>
      </c>
      <c r="Y2853" s="196" t="s">
        <v>32</v>
      </c>
      <c r="AA2853" s="196" t="s">
        <v>14000</v>
      </c>
      <c r="AB2853" s="196" t="s">
        <v>13999</v>
      </c>
      <c r="AC2853" s="200">
        <v>8</v>
      </c>
      <c r="AD2853" s="200" t="s">
        <v>8231</v>
      </c>
      <c r="AE2853" s="212">
        <v>97689.3</v>
      </c>
      <c r="AF2853" s="212">
        <v>697730.3</v>
      </c>
      <c r="AG2853" s="198" t="s">
        <v>3325</v>
      </c>
    </row>
    <row r="2854" spans="1:33" hidden="1" x14ac:dyDescent="0.25">
      <c r="A2854" s="209">
        <v>126146</v>
      </c>
      <c r="B2854" s="210">
        <v>2</v>
      </c>
      <c r="C2854" s="196" t="s">
        <v>114</v>
      </c>
      <c r="D2854" s="201">
        <v>42935</v>
      </c>
      <c r="E2854" s="196" t="s">
        <v>152</v>
      </c>
      <c r="F2854" s="201">
        <v>43958</v>
      </c>
      <c r="G2854" s="196" t="s">
        <v>170</v>
      </c>
      <c r="H2854" s="198" t="s">
        <v>128</v>
      </c>
      <c r="I2854" s="196" t="s">
        <v>1623</v>
      </c>
      <c r="J2854" s="196" t="s">
        <v>101</v>
      </c>
      <c r="L2854" s="200" t="s">
        <v>101</v>
      </c>
      <c r="M2854" s="198" t="s">
        <v>14001</v>
      </c>
      <c r="N2854" s="198" t="s">
        <v>2890</v>
      </c>
      <c r="O2854" s="196" t="s">
        <v>157</v>
      </c>
      <c r="P2854" s="198" t="s">
        <v>158</v>
      </c>
      <c r="Q2854" s="198" t="s">
        <v>2890</v>
      </c>
      <c r="R2854" s="196" t="s">
        <v>47</v>
      </c>
      <c r="S2854" s="196" t="s">
        <v>46</v>
      </c>
      <c r="T2854" s="211">
        <v>3.87</v>
      </c>
      <c r="U2854" s="201">
        <v>43504</v>
      </c>
      <c r="V2854" s="196" t="s">
        <v>2036</v>
      </c>
      <c r="W2854" s="200" t="s">
        <v>93</v>
      </c>
      <c r="X2854" s="196" t="s">
        <v>103</v>
      </c>
      <c r="AA2854" s="196" t="s">
        <v>14002</v>
      </c>
      <c r="AB2854" s="196" t="s">
        <v>14003</v>
      </c>
      <c r="AC2854" s="200">
        <v>8</v>
      </c>
      <c r="AD2854" s="200" t="s">
        <v>8231</v>
      </c>
      <c r="AE2854" s="203" t="s">
        <v>505</v>
      </c>
      <c r="AF2854" s="212">
        <v>464261.16</v>
      </c>
      <c r="AG2854" s="198" t="s">
        <v>14004</v>
      </c>
    </row>
    <row r="2855" spans="1:33" hidden="1" x14ac:dyDescent="0.25">
      <c r="A2855" s="209">
        <v>126147</v>
      </c>
      <c r="B2855" s="210">
        <v>2</v>
      </c>
      <c r="C2855" s="196" t="s">
        <v>114</v>
      </c>
      <c r="D2855" s="201">
        <v>42935</v>
      </c>
      <c r="E2855" s="196" t="s">
        <v>152</v>
      </c>
      <c r="F2855" s="201">
        <v>43703.875104166669</v>
      </c>
      <c r="G2855" s="196" t="s">
        <v>170</v>
      </c>
      <c r="H2855" s="198" t="s">
        <v>128</v>
      </c>
      <c r="I2855" s="196" t="s">
        <v>3427</v>
      </c>
      <c r="J2855" s="196" t="s">
        <v>101</v>
      </c>
      <c r="L2855" s="200" t="s">
        <v>101</v>
      </c>
      <c r="M2855" s="198" t="s">
        <v>3428</v>
      </c>
      <c r="N2855" s="198" t="s">
        <v>1793</v>
      </c>
      <c r="O2855" s="196" t="s">
        <v>157</v>
      </c>
      <c r="P2855" s="198" t="s">
        <v>1794</v>
      </c>
      <c r="Q2855" s="198" t="s">
        <v>1793</v>
      </c>
      <c r="R2855" s="196" t="s">
        <v>47</v>
      </c>
      <c r="S2855" s="196" t="s">
        <v>43</v>
      </c>
      <c r="T2855" s="211">
        <v>1.92</v>
      </c>
      <c r="U2855" s="201">
        <v>43329</v>
      </c>
      <c r="V2855" s="196" t="s">
        <v>1805</v>
      </c>
      <c r="W2855" s="200" t="s">
        <v>670</v>
      </c>
      <c r="X2855" s="196" t="s">
        <v>94</v>
      </c>
      <c r="Y2855" s="196" t="s">
        <v>31</v>
      </c>
      <c r="AA2855" s="196" t="s">
        <v>14005</v>
      </c>
      <c r="AB2855" s="196" t="s">
        <v>14006</v>
      </c>
      <c r="AC2855" s="200">
        <v>3</v>
      </c>
      <c r="AD2855" s="200" t="s">
        <v>8231</v>
      </c>
      <c r="AE2855" s="212">
        <v>3837.08</v>
      </c>
      <c r="AF2855" s="212">
        <v>17247.080000000002</v>
      </c>
      <c r="AG2855" s="198" t="s">
        <v>3429</v>
      </c>
    </row>
    <row r="2856" spans="1:33" hidden="1" x14ac:dyDescent="0.25">
      <c r="A2856" s="209">
        <v>126147</v>
      </c>
      <c r="B2856" s="210">
        <v>2</v>
      </c>
      <c r="C2856" s="196" t="s">
        <v>114</v>
      </c>
      <c r="D2856" s="201">
        <v>42935</v>
      </c>
      <c r="E2856" s="196" t="s">
        <v>152</v>
      </c>
      <c r="F2856" s="201">
        <v>43703.875104166669</v>
      </c>
      <c r="G2856" s="196" t="s">
        <v>170</v>
      </c>
      <c r="H2856" s="198" t="s">
        <v>128</v>
      </c>
      <c r="I2856" s="196" t="s">
        <v>3427</v>
      </c>
      <c r="J2856" s="196" t="s">
        <v>101</v>
      </c>
      <c r="L2856" s="200" t="s">
        <v>101</v>
      </c>
      <c r="M2856" s="198" t="s">
        <v>3428</v>
      </c>
      <c r="N2856" s="198" t="s">
        <v>1793</v>
      </c>
      <c r="O2856" s="196" t="s">
        <v>157</v>
      </c>
      <c r="P2856" s="198" t="s">
        <v>1794</v>
      </c>
      <c r="Q2856" s="198" t="s">
        <v>1793</v>
      </c>
      <c r="R2856" s="196" t="s">
        <v>47</v>
      </c>
      <c r="S2856" s="196" t="s">
        <v>43</v>
      </c>
      <c r="T2856" s="211">
        <v>1.92</v>
      </c>
      <c r="U2856" s="201">
        <v>43329</v>
      </c>
      <c r="V2856" s="196" t="s">
        <v>1805</v>
      </c>
      <c r="W2856" s="200" t="s">
        <v>670</v>
      </c>
      <c r="X2856" s="196" t="s">
        <v>94</v>
      </c>
      <c r="Y2856" s="196" t="s">
        <v>31</v>
      </c>
      <c r="AA2856" s="196" t="s">
        <v>14007</v>
      </c>
      <c r="AB2856" s="196" t="s">
        <v>14006</v>
      </c>
      <c r="AC2856" s="200">
        <v>3</v>
      </c>
      <c r="AD2856" s="200" t="s">
        <v>8274</v>
      </c>
      <c r="AE2856" s="212">
        <v>147315.35999999999</v>
      </c>
      <c r="AF2856" s="212">
        <v>220785.36</v>
      </c>
      <c r="AG2856" s="198" t="s">
        <v>3429</v>
      </c>
    </row>
    <row r="2857" spans="1:33" hidden="1" x14ac:dyDescent="0.25">
      <c r="A2857" s="209">
        <v>126147</v>
      </c>
      <c r="B2857" s="210">
        <v>2</v>
      </c>
      <c r="C2857" s="196" t="s">
        <v>114</v>
      </c>
      <c r="D2857" s="201">
        <v>42935</v>
      </c>
      <c r="E2857" s="196" t="s">
        <v>152</v>
      </c>
      <c r="F2857" s="201">
        <v>43703.875104166669</v>
      </c>
      <c r="G2857" s="196" t="s">
        <v>170</v>
      </c>
      <c r="H2857" s="198" t="s">
        <v>128</v>
      </c>
      <c r="I2857" s="196" t="s">
        <v>3427</v>
      </c>
      <c r="J2857" s="196" t="s">
        <v>101</v>
      </c>
      <c r="L2857" s="200" t="s">
        <v>101</v>
      </c>
      <c r="M2857" s="198" t="s">
        <v>3428</v>
      </c>
      <c r="N2857" s="198" t="s">
        <v>1793</v>
      </c>
      <c r="O2857" s="196" t="s">
        <v>157</v>
      </c>
      <c r="P2857" s="198" t="s">
        <v>1794</v>
      </c>
      <c r="Q2857" s="198" t="s">
        <v>1793</v>
      </c>
      <c r="R2857" s="196" t="s">
        <v>47</v>
      </c>
      <c r="S2857" s="196" t="s">
        <v>43</v>
      </c>
      <c r="T2857" s="211">
        <v>1.92</v>
      </c>
      <c r="U2857" s="201">
        <v>43329</v>
      </c>
      <c r="V2857" s="196" t="s">
        <v>1805</v>
      </c>
      <c r="W2857" s="200" t="s">
        <v>670</v>
      </c>
      <c r="X2857" s="196" t="s">
        <v>94</v>
      </c>
      <c r="Y2857" s="196" t="s">
        <v>31</v>
      </c>
      <c r="AA2857" s="196" t="s">
        <v>14008</v>
      </c>
      <c r="AB2857" s="196" t="s">
        <v>14006</v>
      </c>
      <c r="AC2857" s="200">
        <v>8</v>
      </c>
      <c r="AD2857" s="200" t="s">
        <v>8231</v>
      </c>
      <c r="AE2857" s="212">
        <v>-124391.46</v>
      </c>
      <c r="AF2857" s="212">
        <v>1320169.54</v>
      </c>
      <c r="AG2857" s="198" t="s">
        <v>3429</v>
      </c>
    </row>
    <row r="2858" spans="1:33" hidden="1" x14ac:dyDescent="0.25">
      <c r="A2858" s="209">
        <v>126176</v>
      </c>
      <c r="B2858" s="210">
        <v>2</v>
      </c>
      <c r="C2858" s="196" t="s">
        <v>122</v>
      </c>
      <c r="D2858" s="201">
        <v>42940</v>
      </c>
      <c r="E2858" s="196" t="s">
        <v>98</v>
      </c>
      <c r="F2858" s="201">
        <v>44502</v>
      </c>
      <c r="G2858" s="196" t="s">
        <v>426</v>
      </c>
      <c r="H2858" s="198" t="s">
        <v>838</v>
      </c>
      <c r="I2858" s="196" t="s">
        <v>539</v>
      </c>
      <c r="J2858" s="196" t="s">
        <v>299</v>
      </c>
      <c r="L2858" s="200" t="s">
        <v>300</v>
      </c>
      <c r="M2858" s="198" t="s">
        <v>4604</v>
      </c>
      <c r="O2858" s="196" t="s">
        <v>119</v>
      </c>
      <c r="P2858" s="198" t="s">
        <v>4518</v>
      </c>
      <c r="R2858" s="196" t="s">
        <v>4525</v>
      </c>
      <c r="S2858" s="196" t="s">
        <v>46</v>
      </c>
      <c r="T2858" s="211">
        <v>0</v>
      </c>
      <c r="U2858" s="201">
        <v>44477</v>
      </c>
      <c r="W2858" s="200" t="s">
        <v>93</v>
      </c>
      <c r="X2858" s="196" t="s">
        <v>303</v>
      </c>
      <c r="AA2858" s="196" t="s">
        <v>14009</v>
      </c>
      <c r="AC2858" s="200">
        <v>1</v>
      </c>
      <c r="AD2858" s="200" t="s">
        <v>8250</v>
      </c>
      <c r="AE2858" s="203" t="s">
        <v>505</v>
      </c>
      <c r="AF2858" s="212">
        <v>350000</v>
      </c>
      <c r="AG2858" s="198" t="s">
        <v>4594</v>
      </c>
    </row>
    <row r="2859" spans="1:33" hidden="1" x14ac:dyDescent="0.25">
      <c r="A2859" s="209">
        <v>126176</v>
      </c>
      <c r="B2859" s="210">
        <v>2</v>
      </c>
      <c r="C2859" s="196" t="s">
        <v>122</v>
      </c>
      <c r="D2859" s="201">
        <v>42940</v>
      </c>
      <c r="E2859" s="196" t="s">
        <v>98</v>
      </c>
      <c r="F2859" s="201">
        <v>44502</v>
      </c>
      <c r="G2859" s="196" t="s">
        <v>426</v>
      </c>
      <c r="H2859" s="198" t="s">
        <v>838</v>
      </c>
      <c r="I2859" s="196" t="s">
        <v>539</v>
      </c>
      <c r="J2859" s="196" t="s">
        <v>299</v>
      </c>
      <c r="L2859" s="200" t="s">
        <v>300</v>
      </c>
      <c r="M2859" s="198" t="s">
        <v>4604</v>
      </c>
      <c r="O2859" s="196" t="s">
        <v>119</v>
      </c>
      <c r="P2859" s="198" t="s">
        <v>4518</v>
      </c>
      <c r="R2859" s="196" t="s">
        <v>4525</v>
      </c>
      <c r="S2859" s="196" t="s">
        <v>46</v>
      </c>
      <c r="T2859" s="211">
        <v>0</v>
      </c>
      <c r="U2859" s="201">
        <v>44477</v>
      </c>
      <c r="W2859" s="200" t="s">
        <v>93</v>
      </c>
      <c r="X2859" s="196" t="s">
        <v>303</v>
      </c>
      <c r="AA2859" s="196" t="s">
        <v>14010</v>
      </c>
      <c r="AB2859" s="196" t="s">
        <v>14011</v>
      </c>
      <c r="AC2859" s="200">
        <v>3</v>
      </c>
      <c r="AD2859" s="200" t="s">
        <v>8250</v>
      </c>
      <c r="AE2859" s="212">
        <v>3390501</v>
      </c>
      <c r="AF2859" s="212">
        <v>3390501</v>
      </c>
      <c r="AG2859" s="198" t="s">
        <v>4594</v>
      </c>
    </row>
    <row r="2860" spans="1:33" hidden="1" x14ac:dyDescent="0.25">
      <c r="A2860" s="209">
        <v>126236</v>
      </c>
      <c r="B2860" s="210">
        <v>3</v>
      </c>
      <c r="C2860" s="196" t="s">
        <v>97</v>
      </c>
      <c r="D2860" s="201">
        <v>42944</v>
      </c>
      <c r="E2860" s="196" t="s">
        <v>152</v>
      </c>
      <c r="F2860" s="201">
        <v>44281</v>
      </c>
      <c r="G2860" s="196" t="s">
        <v>152</v>
      </c>
      <c r="H2860" s="198" t="s">
        <v>1111</v>
      </c>
      <c r="I2860" s="196" t="s">
        <v>2135</v>
      </c>
      <c r="J2860" s="196" t="s">
        <v>101</v>
      </c>
      <c r="L2860" s="200" t="s">
        <v>101</v>
      </c>
      <c r="M2860" s="198" t="s">
        <v>14012</v>
      </c>
      <c r="N2860" s="198" t="s">
        <v>14013</v>
      </c>
      <c r="O2860" s="196" t="s">
        <v>157</v>
      </c>
      <c r="P2860" s="198" t="s">
        <v>1794</v>
      </c>
      <c r="Q2860" s="198" t="s">
        <v>2651</v>
      </c>
      <c r="R2860" s="196" t="s">
        <v>47</v>
      </c>
      <c r="S2860" s="196" t="s">
        <v>46</v>
      </c>
      <c r="T2860" s="211">
        <v>6.94</v>
      </c>
      <c r="U2860" s="201">
        <v>43231</v>
      </c>
      <c r="V2860" s="196" t="s">
        <v>1860</v>
      </c>
      <c r="W2860" s="200" t="s">
        <v>93</v>
      </c>
      <c r="X2860" s="196" t="s">
        <v>103</v>
      </c>
      <c r="Z2860" s="198" t="s">
        <v>14014</v>
      </c>
      <c r="AA2860" s="196" t="s">
        <v>14015</v>
      </c>
      <c r="AC2860" s="200">
        <v>3</v>
      </c>
      <c r="AD2860" s="200" t="s">
        <v>8274</v>
      </c>
      <c r="AE2860" s="203" t="s">
        <v>505</v>
      </c>
      <c r="AF2860" s="212">
        <v>80013.95</v>
      </c>
      <c r="AG2860" s="198" t="s">
        <v>14016</v>
      </c>
    </row>
    <row r="2861" spans="1:33" hidden="1" x14ac:dyDescent="0.25">
      <c r="A2861" s="209">
        <v>126236</v>
      </c>
      <c r="B2861" s="210">
        <v>3</v>
      </c>
      <c r="C2861" s="196" t="s">
        <v>97</v>
      </c>
      <c r="D2861" s="201">
        <v>42944</v>
      </c>
      <c r="E2861" s="196" t="s">
        <v>152</v>
      </c>
      <c r="F2861" s="201">
        <v>44281</v>
      </c>
      <c r="G2861" s="196" t="s">
        <v>152</v>
      </c>
      <c r="H2861" s="198" t="s">
        <v>1111</v>
      </c>
      <c r="I2861" s="196" t="s">
        <v>2135</v>
      </c>
      <c r="J2861" s="196" t="s">
        <v>101</v>
      </c>
      <c r="L2861" s="200" t="s">
        <v>101</v>
      </c>
      <c r="M2861" s="198" t="s">
        <v>14012</v>
      </c>
      <c r="N2861" s="198" t="s">
        <v>14013</v>
      </c>
      <c r="O2861" s="196" t="s">
        <v>157</v>
      </c>
      <c r="P2861" s="198" t="s">
        <v>1794</v>
      </c>
      <c r="Q2861" s="198" t="s">
        <v>2651</v>
      </c>
      <c r="R2861" s="196" t="s">
        <v>47</v>
      </c>
      <c r="S2861" s="196" t="s">
        <v>46</v>
      </c>
      <c r="T2861" s="211">
        <v>6.94</v>
      </c>
      <c r="U2861" s="201">
        <v>43231</v>
      </c>
      <c r="V2861" s="196" t="s">
        <v>1860</v>
      </c>
      <c r="W2861" s="200" t="s">
        <v>93</v>
      </c>
      <c r="X2861" s="196" t="s">
        <v>103</v>
      </c>
      <c r="Z2861" s="198" t="s">
        <v>14014</v>
      </c>
      <c r="AA2861" s="196" t="s">
        <v>14017</v>
      </c>
      <c r="AC2861" s="200">
        <v>8</v>
      </c>
      <c r="AD2861" s="200" t="s">
        <v>8250</v>
      </c>
      <c r="AE2861" s="203" t="s">
        <v>505</v>
      </c>
      <c r="AF2861" s="212">
        <v>749032.91</v>
      </c>
      <c r="AG2861" s="198" t="s">
        <v>14016</v>
      </c>
    </row>
    <row r="2862" spans="1:33" hidden="1" x14ac:dyDescent="0.25">
      <c r="A2862" s="209">
        <v>126238</v>
      </c>
      <c r="B2862" s="210">
        <v>3</v>
      </c>
      <c r="C2862" s="196" t="s">
        <v>114</v>
      </c>
      <c r="D2862" s="201">
        <v>42944</v>
      </c>
      <c r="E2862" s="196" t="s">
        <v>152</v>
      </c>
      <c r="F2862" s="201">
        <v>44517</v>
      </c>
      <c r="G2862" s="196" t="s">
        <v>170</v>
      </c>
      <c r="H2862" s="198" t="s">
        <v>180</v>
      </c>
      <c r="I2862" s="196" t="s">
        <v>1578</v>
      </c>
      <c r="J2862" s="196" t="s">
        <v>101</v>
      </c>
      <c r="L2862" s="200" t="s">
        <v>101</v>
      </c>
      <c r="M2862" s="198" t="s">
        <v>2212</v>
      </c>
      <c r="N2862" s="198" t="s">
        <v>1845</v>
      </c>
      <c r="O2862" s="196" t="s">
        <v>157</v>
      </c>
      <c r="P2862" s="198" t="s">
        <v>158</v>
      </c>
      <c r="Q2862" s="198" t="s">
        <v>1845</v>
      </c>
      <c r="R2862" s="196" t="s">
        <v>47</v>
      </c>
      <c r="S2862" s="196" t="s">
        <v>43</v>
      </c>
      <c r="T2862" s="211">
        <v>5.39</v>
      </c>
      <c r="U2862" s="201">
        <v>43182</v>
      </c>
      <c r="V2862" s="196" t="s">
        <v>1805</v>
      </c>
      <c r="W2862" s="200" t="s">
        <v>93</v>
      </c>
      <c r="X2862" s="196" t="s">
        <v>103</v>
      </c>
      <c r="Y2862" s="196" t="s">
        <v>32</v>
      </c>
      <c r="AA2862" s="196" t="s">
        <v>14018</v>
      </c>
      <c r="AB2862" s="196" t="s">
        <v>14019</v>
      </c>
      <c r="AC2862" s="200">
        <v>3</v>
      </c>
      <c r="AD2862" s="200" t="s">
        <v>8231</v>
      </c>
      <c r="AE2862" s="212">
        <v>-2614.3000000000002</v>
      </c>
      <c r="AF2862" s="212">
        <v>18587.7</v>
      </c>
      <c r="AG2862" s="198" t="s">
        <v>2213</v>
      </c>
    </row>
    <row r="2863" spans="1:33" hidden="1" x14ac:dyDescent="0.25">
      <c r="A2863" s="209">
        <v>126238</v>
      </c>
      <c r="B2863" s="210">
        <v>3</v>
      </c>
      <c r="C2863" s="196" t="s">
        <v>114</v>
      </c>
      <c r="D2863" s="201">
        <v>42944</v>
      </c>
      <c r="E2863" s="196" t="s">
        <v>152</v>
      </c>
      <c r="F2863" s="201">
        <v>44517</v>
      </c>
      <c r="G2863" s="196" t="s">
        <v>170</v>
      </c>
      <c r="H2863" s="198" t="s">
        <v>180</v>
      </c>
      <c r="I2863" s="196" t="s">
        <v>1578</v>
      </c>
      <c r="J2863" s="196" t="s">
        <v>101</v>
      </c>
      <c r="L2863" s="200" t="s">
        <v>101</v>
      </c>
      <c r="M2863" s="198" t="s">
        <v>2212</v>
      </c>
      <c r="N2863" s="198" t="s">
        <v>1845</v>
      </c>
      <c r="O2863" s="196" t="s">
        <v>157</v>
      </c>
      <c r="P2863" s="198" t="s">
        <v>158</v>
      </c>
      <c r="Q2863" s="198" t="s">
        <v>1845</v>
      </c>
      <c r="R2863" s="196" t="s">
        <v>47</v>
      </c>
      <c r="S2863" s="196" t="s">
        <v>43</v>
      </c>
      <c r="T2863" s="211">
        <v>5.39</v>
      </c>
      <c r="U2863" s="201">
        <v>43182</v>
      </c>
      <c r="V2863" s="196" t="s">
        <v>1805</v>
      </c>
      <c r="W2863" s="200" t="s">
        <v>93</v>
      </c>
      <c r="X2863" s="196" t="s">
        <v>103</v>
      </c>
      <c r="Y2863" s="196" t="s">
        <v>32</v>
      </c>
      <c r="AA2863" s="196" t="s">
        <v>14020</v>
      </c>
      <c r="AB2863" s="196" t="s">
        <v>14019</v>
      </c>
      <c r="AC2863" s="200">
        <v>8</v>
      </c>
      <c r="AD2863" s="200" t="s">
        <v>8250</v>
      </c>
      <c r="AE2863" s="212">
        <v>48522.39</v>
      </c>
      <c r="AF2863" s="212">
        <v>669464.39</v>
      </c>
      <c r="AG2863" s="198" t="s">
        <v>2213</v>
      </c>
    </row>
    <row r="2864" spans="1:33" hidden="1" x14ac:dyDescent="0.25">
      <c r="A2864" s="209">
        <v>126249</v>
      </c>
      <c r="B2864" s="210">
        <v>3</v>
      </c>
      <c r="C2864" s="196" t="s">
        <v>114</v>
      </c>
      <c r="D2864" s="201">
        <v>42944</v>
      </c>
      <c r="E2864" s="196" t="s">
        <v>152</v>
      </c>
      <c r="F2864" s="201">
        <v>44271</v>
      </c>
      <c r="G2864" s="196" t="s">
        <v>98</v>
      </c>
      <c r="H2864" s="198" t="s">
        <v>551</v>
      </c>
      <c r="I2864" s="196" t="s">
        <v>3127</v>
      </c>
      <c r="J2864" s="196" t="s">
        <v>101</v>
      </c>
      <c r="L2864" s="200" t="s">
        <v>101</v>
      </c>
      <c r="M2864" s="198" t="s">
        <v>14021</v>
      </c>
      <c r="N2864" s="198" t="s">
        <v>1845</v>
      </c>
      <c r="O2864" s="196" t="s">
        <v>157</v>
      </c>
      <c r="P2864" s="198" t="s">
        <v>158</v>
      </c>
      <c r="Q2864" s="198" t="s">
        <v>1845</v>
      </c>
      <c r="R2864" s="196" t="s">
        <v>47</v>
      </c>
      <c r="S2864" s="196" t="s">
        <v>46</v>
      </c>
      <c r="T2864" s="211">
        <v>8.5</v>
      </c>
      <c r="U2864" s="201">
        <v>43231</v>
      </c>
      <c r="V2864" s="196" t="s">
        <v>1805</v>
      </c>
      <c r="W2864" s="200" t="s">
        <v>93</v>
      </c>
      <c r="X2864" s="196" t="s">
        <v>103</v>
      </c>
      <c r="AA2864" s="196" t="s">
        <v>14022</v>
      </c>
      <c r="AC2864" s="200">
        <v>8</v>
      </c>
      <c r="AD2864" s="200" t="s">
        <v>8250</v>
      </c>
      <c r="AE2864" s="203" t="s">
        <v>505</v>
      </c>
      <c r="AF2864" s="212">
        <v>1520992.4</v>
      </c>
      <c r="AG2864" s="198" t="s">
        <v>14023</v>
      </c>
    </row>
    <row r="2865" spans="1:33" hidden="1" x14ac:dyDescent="0.25">
      <c r="A2865" s="209">
        <v>126311</v>
      </c>
      <c r="B2865" s="210">
        <v>4</v>
      </c>
      <c r="C2865" s="196" t="s">
        <v>97</v>
      </c>
      <c r="D2865" s="201">
        <v>42950</v>
      </c>
      <c r="E2865" s="196" t="s">
        <v>152</v>
      </c>
      <c r="F2865" s="201">
        <v>44281</v>
      </c>
      <c r="G2865" s="196" t="s">
        <v>152</v>
      </c>
      <c r="H2865" s="198" t="s">
        <v>415</v>
      </c>
      <c r="I2865" s="196" t="s">
        <v>776</v>
      </c>
      <c r="J2865" s="196" t="s">
        <v>101</v>
      </c>
      <c r="L2865" s="200" t="s">
        <v>101</v>
      </c>
      <c r="M2865" s="198" t="s">
        <v>14024</v>
      </c>
      <c r="N2865" s="198" t="s">
        <v>2769</v>
      </c>
      <c r="O2865" s="196" t="s">
        <v>157</v>
      </c>
      <c r="P2865" s="198" t="s">
        <v>158</v>
      </c>
      <c r="Q2865" s="198" t="s">
        <v>2769</v>
      </c>
      <c r="R2865" s="196" t="s">
        <v>47</v>
      </c>
      <c r="S2865" s="196" t="s">
        <v>46</v>
      </c>
      <c r="T2865" s="211">
        <v>4.742</v>
      </c>
      <c r="U2865" s="201">
        <v>43182</v>
      </c>
      <c r="V2865" s="196" t="s">
        <v>2155</v>
      </c>
      <c r="W2865" s="200" t="s">
        <v>93</v>
      </c>
      <c r="X2865" s="196" t="s">
        <v>94</v>
      </c>
      <c r="AA2865" s="196" t="s">
        <v>14025</v>
      </c>
      <c r="AB2865" s="196" t="s">
        <v>14026</v>
      </c>
      <c r="AC2865" s="200">
        <v>3</v>
      </c>
      <c r="AD2865" s="200" t="s">
        <v>8231</v>
      </c>
      <c r="AE2865" s="203" t="s">
        <v>505</v>
      </c>
      <c r="AF2865" s="212">
        <v>131706.46</v>
      </c>
      <c r="AG2865" s="198" t="s">
        <v>14027</v>
      </c>
    </row>
    <row r="2866" spans="1:33" hidden="1" x14ac:dyDescent="0.25">
      <c r="A2866" s="209">
        <v>126311</v>
      </c>
      <c r="B2866" s="210">
        <v>4</v>
      </c>
      <c r="C2866" s="196" t="s">
        <v>97</v>
      </c>
      <c r="D2866" s="201">
        <v>42950</v>
      </c>
      <c r="E2866" s="196" t="s">
        <v>152</v>
      </c>
      <c r="F2866" s="201">
        <v>44281</v>
      </c>
      <c r="G2866" s="196" t="s">
        <v>152</v>
      </c>
      <c r="H2866" s="198" t="s">
        <v>415</v>
      </c>
      <c r="I2866" s="196" t="s">
        <v>776</v>
      </c>
      <c r="J2866" s="196" t="s">
        <v>101</v>
      </c>
      <c r="L2866" s="200" t="s">
        <v>101</v>
      </c>
      <c r="M2866" s="198" t="s">
        <v>14024</v>
      </c>
      <c r="N2866" s="198" t="s">
        <v>2769</v>
      </c>
      <c r="O2866" s="196" t="s">
        <v>157</v>
      </c>
      <c r="P2866" s="198" t="s">
        <v>158</v>
      </c>
      <c r="Q2866" s="198" t="s">
        <v>2769</v>
      </c>
      <c r="R2866" s="196" t="s">
        <v>47</v>
      </c>
      <c r="S2866" s="196" t="s">
        <v>46</v>
      </c>
      <c r="T2866" s="211">
        <v>4.742</v>
      </c>
      <c r="U2866" s="201">
        <v>43182</v>
      </c>
      <c r="V2866" s="196" t="s">
        <v>2155</v>
      </c>
      <c r="W2866" s="200" t="s">
        <v>93</v>
      </c>
      <c r="X2866" s="196" t="s">
        <v>94</v>
      </c>
      <c r="AA2866" s="196" t="s">
        <v>14028</v>
      </c>
      <c r="AB2866" s="196" t="s">
        <v>14026</v>
      </c>
      <c r="AC2866" s="200">
        <v>8</v>
      </c>
      <c r="AD2866" s="200" t="s">
        <v>8231</v>
      </c>
      <c r="AE2866" s="203" t="s">
        <v>505</v>
      </c>
      <c r="AF2866" s="212">
        <v>2195068.06</v>
      </c>
      <c r="AG2866" s="198" t="s">
        <v>14027</v>
      </c>
    </row>
    <row r="2867" spans="1:33" hidden="1" x14ac:dyDescent="0.25">
      <c r="A2867" s="209">
        <v>126315</v>
      </c>
      <c r="B2867" s="210">
        <v>4</v>
      </c>
      <c r="C2867" s="196" t="s">
        <v>114</v>
      </c>
      <c r="D2867" s="201">
        <v>42950</v>
      </c>
      <c r="E2867" s="196" t="s">
        <v>152</v>
      </c>
      <c r="F2867" s="201">
        <v>44538</v>
      </c>
      <c r="G2867" s="196" t="s">
        <v>170</v>
      </c>
      <c r="H2867" s="198" t="s">
        <v>88</v>
      </c>
      <c r="I2867" s="196" t="s">
        <v>484</v>
      </c>
      <c r="J2867" s="196" t="s">
        <v>101</v>
      </c>
      <c r="L2867" s="200" t="s">
        <v>101</v>
      </c>
      <c r="M2867" s="198" t="s">
        <v>2886</v>
      </c>
      <c r="N2867" s="198" t="s">
        <v>1793</v>
      </c>
      <c r="O2867" s="196" t="s">
        <v>157</v>
      </c>
      <c r="P2867" s="198" t="s">
        <v>158</v>
      </c>
      <c r="Q2867" s="198" t="s">
        <v>1793</v>
      </c>
      <c r="R2867" s="196" t="s">
        <v>47</v>
      </c>
      <c r="S2867" s="196" t="s">
        <v>43</v>
      </c>
      <c r="T2867" s="211">
        <v>3.38</v>
      </c>
      <c r="U2867" s="201">
        <v>43595</v>
      </c>
      <c r="V2867" s="196" t="s">
        <v>1805</v>
      </c>
      <c r="W2867" s="200" t="s">
        <v>93</v>
      </c>
      <c r="X2867" s="196" t="s">
        <v>94</v>
      </c>
      <c r="Y2867" s="196" t="s">
        <v>31</v>
      </c>
      <c r="AA2867" s="196" t="s">
        <v>14029</v>
      </c>
      <c r="AB2867" s="196" t="s">
        <v>14030</v>
      </c>
      <c r="AC2867" s="200">
        <v>3</v>
      </c>
      <c r="AD2867" s="200" t="s">
        <v>8231</v>
      </c>
      <c r="AE2867" s="212">
        <v>69750.8</v>
      </c>
      <c r="AF2867" s="212">
        <v>709750.8</v>
      </c>
      <c r="AG2867" s="198" t="s">
        <v>2887</v>
      </c>
    </row>
    <row r="2868" spans="1:33" hidden="1" x14ac:dyDescent="0.25">
      <c r="A2868" s="209">
        <v>126315</v>
      </c>
      <c r="B2868" s="210">
        <v>4</v>
      </c>
      <c r="C2868" s="196" t="s">
        <v>114</v>
      </c>
      <c r="D2868" s="201">
        <v>42950</v>
      </c>
      <c r="E2868" s="196" t="s">
        <v>152</v>
      </c>
      <c r="F2868" s="201">
        <v>44538</v>
      </c>
      <c r="G2868" s="196" t="s">
        <v>170</v>
      </c>
      <c r="H2868" s="198" t="s">
        <v>88</v>
      </c>
      <c r="I2868" s="196" t="s">
        <v>484</v>
      </c>
      <c r="J2868" s="196" t="s">
        <v>101</v>
      </c>
      <c r="L2868" s="200" t="s">
        <v>101</v>
      </c>
      <c r="M2868" s="198" t="s">
        <v>2886</v>
      </c>
      <c r="N2868" s="198" t="s">
        <v>1793</v>
      </c>
      <c r="O2868" s="196" t="s">
        <v>157</v>
      </c>
      <c r="P2868" s="198" t="s">
        <v>158</v>
      </c>
      <c r="Q2868" s="198" t="s">
        <v>1793</v>
      </c>
      <c r="R2868" s="196" t="s">
        <v>47</v>
      </c>
      <c r="S2868" s="196" t="s">
        <v>43</v>
      </c>
      <c r="T2868" s="211">
        <v>3.38</v>
      </c>
      <c r="U2868" s="201">
        <v>43595</v>
      </c>
      <c r="V2868" s="196" t="s">
        <v>1805</v>
      </c>
      <c r="W2868" s="200" t="s">
        <v>93</v>
      </c>
      <c r="X2868" s="196" t="s">
        <v>94</v>
      </c>
      <c r="Y2868" s="196" t="s">
        <v>31</v>
      </c>
      <c r="AA2868" s="196" t="s">
        <v>14031</v>
      </c>
      <c r="AB2868" s="196" t="s">
        <v>14030</v>
      </c>
      <c r="AC2868" s="200">
        <v>8</v>
      </c>
      <c r="AD2868" s="200" t="s">
        <v>8250</v>
      </c>
      <c r="AE2868" s="212">
        <v>120588.01</v>
      </c>
      <c r="AF2868" s="212">
        <v>3009588.01</v>
      </c>
      <c r="AG2868" s="198" t="s">
        <v>2887</v>
      </c>
    </row>
    <row r="2869" spans="1:33" hidden="1" x14ac:dyDescent="0.25">
      <c r="A2869" s="209">
        <v>126315.01</v>
      </c>
      <c r="B2869" s="210">
        <v>4</v>
      </c>
      <c r="C2869" s="196" t="s">
        <v>85</v>
      </c>
      <c r="D2869" s="201">
        <v>43598</v>
      </c>
      <c r="E2869" s="196" t="s">
        <v>152</v>
      </c>
      <c r="F2869" s="201">
        <v>44610</v>
      </c>
      <c r="G2869" s="196" t="s">
        <v>152</v>
      </c>
      <c r="H2869" s="198" t="s">
        <v>88</v>
      </c>
      <c r="I2869" s="196" t="s">
        <v>484</v>
      </c>
      <c r="J2869" s="196" t="s">
        <v>101</v>
      </c>
      <c r="L2869" s="200" t="s">
        <v>101</v>
      </c>
      <c r="M2869" s="198" t="s">
        <v>3469</v>
      </c>
      <c r="N2869" s="198" t="s">
        <v>1793</v>
      </c>
      <c r="O2869" s="196" t="s">
        <v>157</v>
      </c>
      <c r="P2869" s="198" t="s">
        <v>158</v>
      </c>
      <c r="Q2869" s="198" t="s">
        <v>1793</v>
      </c>
      <c r="R2869" s="196" t="s">
        <v>47</v>
      </c>
      <c r="S2869" s="196" t="s">
        <v>43</v>
      </c>
      <c r="T2869" s="211">
        <v>0.14000000000000001</v>
      </c>
      <c r="U2869" s="201">
        <v>44792</v>
      </c>
      <c r="V2869" s="196" t="s">
        <v>1805</v>
      </c>
      <c r="W2869" s="200" t="s">
        <v>93</v>
      </c>
      <c r="X2869" s="196" t="s">
        <v>103</v>
      </c>
      <c r="AA2869" s="196" t="s">
        <v>14032</v>
      </c>
      <c r="AC2869" s="200">
        <v>2</v>
      </c>
      <c r="AD2869" s="200" t="s">
        <v>8250</v>
      </c>
      <c r="AE2869" s="212">
        <v>20000</v>
      </c>
      <c r="AF2869" s="212">
        <v>20000</v>
      </c>
    </row>
    <row r="2870" spans="1:33" hidden="1" x14ac:dyDescent="0.25">
      <c r="A2870" s="209">
        <v>126330</v>
      </c>
      <c r="B2870" s="210">
        <v>4</v>
      </c>
      <c r="C2870" s="196" t="s">
        <v>114</v>
      </c>
      <c r="D2870" s="201">
        <v>42951</v>
      </c>
      <c r="E2870" s="196" t="s">
        <v>152</v>
      </c>
      <c r="F2870" s="201">
        <v>44341</v>
      </c>
      <c r="G2870" s="196" t="s">
        <v>170</v>
      </c>
      <c r="H2870" s="198" t="s">
        <v>420</v>
      </c>
      <c r="I2870" s="196" t="s">
        <v>3748</v>
      </c>
      <c r="J2870" s="196" t="s">
        <v>101</v>
      </c>
      <c r="L2870" s="200" t="s">
        <v>101</v>
      </c>
      <c r="M2870" s="198" t="s">
        <v>14033</v>
      </c>
      <c r="N2870" s="198" t="s">
        <v>2856</v>
      </c>
      <c r="O2870" s="196" t="s">
        <v>157</v>
      </c>
      <c r="P2870" s="198" t="s">
        <v>158</v>
      </c>
      <c r="Q2870" s="198" t="s">
        <v>2856</v>
      </c>
      <c r="R2870" s="196" t="s">
        <v>47</v>
      </c>
      <c r="S2870" s="196" t="s">
        <v>46</v>
      </c>
      <c r="T2870" s="211">
        <v>6.16</v>
      </c>
      <c r="U2870" s="201">
        <v>43273</v>
      </c>
      <c r="V2870" s="196" t="s">
        <v>2036</v>
      </c>
      <c r="W2870" s="200" t="s">
        <v>93</v>
      </c>
      <c r="X2870" s="196" t="s">
        <v>103</v>
      </c>
      <c r="AA2870" s="196" t="s">
        <v>14034</v>
      </c>
      <c r="AB2870" s="196" t="s">
        <v>14035</v>
      </c>
      <c r="AC2870" s="200">
        <v>3</v>
      </c>
      <c r="AD2870" s="200" t="s">
        <v>8231</v>
      </c>
      <c r="AE2870" s="203" t="s">
        <v>505</v>
      </c>
      <c r="AF2870" s="212">
        <v>82160.58</v>
      </c>
      <c r="AG2870" s="198" t="s">
        <v>14036</v>
      </c>
    </row>
    <row r="2871" spans="1:33" hidden="1" x14ac:dyDescent="0.25">
      <c r="A2871" s="209">
        <v>126330</v>
      </c>
      <c r="B2871" s="210">
        <v>4</v>
      </c>
      <c r="C2871" s="196" t="s">
        <v>114</v>
      </c>
      <c r="D2871" s="201">
        <v>42951</v>
      </c>
      <c r="E2871" s="196" t="s">
        <v>152</v>
      </c>
      <c r="F2871" s="201">
        <v>44341</v>
      </c>
      <c r="G2871" s="196" t="s">
        <v>170</v>
      </c>
      <c r="H2871" s="198" t="s">
        <v>420</v>
      </c>
      <c r="I2871" s="196" t="s">
        <v>3748</v>
      </c>
      <c r="J2871" s="196" t="s">
        <v>101</v>
      </c>
      <c r="L2871" s="200" t="s">
        <v>101</v>
      </c>
      <c r="M2871" s="198" t="s">
        <v>14033</v>
      </c>
      <c r="N2871" s="198" t="s">
        <v>2856</v>
      </c>
      <c r="O2871" s="196" t="s">
        <v>157</v>
      </c>
      <c r="P2871" s="198" t="s">
        <v>158</v>
      </c>
      <c r="Q2871" s="198" t="s">
        <v>2856</v>
      </c>
      <c r="R2871" s="196" t="s">
        <v>47</v>
      </c>
      <c r="S2871" s="196" t="s">
        <v>46</v>
      </c>
      <c r="T2871" s="211">
        <v>6.16</v>
      </c>
      <c r="U2871" s="201">
        <v>43273</v>
      </c>
      <c r="V2871" s="196" t="s">
        <v>2036</v>
      </c>
      <c r="W2871" s="200" t="s">
        <v>93</v>
      </c>
      <c r="X2871" s="196" t="s">
        <v>103</v>
      </c>
      <c r="AA2871" s="196" t="s">
        <v>14037</v>
      </c>
      <c r="AB2871" s="196" t="s">
        <v>14035</v>
      </c>
      <c r="AC2871" s="200">
        <v>8</v>
      </c>
      <c r="AD2871" s="200" t="s">
        <v>8231</v>
      </c>
      <c r="AE2871" s="203" t="s">
        <v>505</v>
      </c>
      <c r="AF2871" s="212">
        <v>1248582.18</v>
      </c>
      <c r="AG2871" s="198" t="s">
        <v>14036</v>
      </c>
    </row>
    <row r="2872" spans="1:33" hidden="1" x14ac:dyDescent="0.25">
      <c r="A2872" s="209">
        <v>126334</v>
      </c>
      <c r="B2872" s="210">
        <v>4</v>
      </c>
      <c r="C2872" s="196" t="s">
        <v>114</v>
      </c>
      <c r="D2872" s="201">
        <v>42951</v>
      </c>
      <c r="E2872" s="196" t="s">
        <v>152</v>
      </c>
      <c r="F2872" s="201">
        <v>43494.875092592592</v>
      </c>
      <c r="G2872" s="196" t="s">
        <v>170</v>
      </c>
      <c r="H2872" s="198" t="s">
        <v>1099</v>
      </c>
      <c r="I2872" s="196" t="s">
        <v>14038</v>
      </c>
      <c r="J2872" s="196" t="s">
        <v>101</v>
      </c>
      <c r="L2872" s="200" t="s">
        <v>101</v>
      </c>
      <c r="M2872" s="198" t="s">
        <v>14039</v>
      </c>
      <c r="N2872" s="198" t="s">
        <v>1793</v>
      </c>
      <c r="O2872" s="196" t="s">
        <v>157</v>
      </c>
      <c r="P2872" s="198" t="s">
        <v>158</v>
      </c>
      <c r="Q2872" s="198" t="s">
        <v>1793</v>
      </c>
      <c r="R2872" s="196" t="s">
        <v>47</v>
      </c>
      <c r="S2872" s="196" t="s">
        <v>46</v>
      </c>
      <c r="T2872" s="211">
        <v>3.36</v>
      </c>
      <c r="U2872" s="201">
        <v>43231</v>
      </c>
      <c r="V2872" s="196" t="s">
        <v>1805</v>
      </c>
      <c r="W2872" s="200" t="s">
        <v>670</v>
      </c>
      <c r="X2872" s="196" t="s">
        <v>13</v>
      </c>
      <c r="AA2872" s="196" t="s">
        <v>14040</v>
      </c>
      <c r="AB2872" s="196" t="s">
        <v>14041</v>
      </c>
      <c r="AC2872" s="200">
        <v>3</v>
      </c>
      <c r="AD2872" s="200" t="s">
        <v>8231</v>
      </c>
      <c r="AE2872" s="203" t="s">
        <v>505</v>
      </c>
      <c r="AF2872" s="212">
        <v>98033.02</v>
      </c>
      <c r="AG2872" s="198" t="s">
        <v>14042</v>
      </c>
    </row>
    <row r="2873" spans="1:33" hidden="1" x14ac:dyDescent="0.25">
      <c r="A2873" s="209">
        <v>126334</v>
      </c>
      <c r="B2873" s="210">
        <v>4</v>
      </c>
      <c r="C2873" s="196" t="s">
        <v>114</v>
      </c>
      <c r="D2873" s="201">
        <v>42951</v>
      </c>
      <c r="E2873" s="196" t="s">
        <v>152</v>
      </c>
      <c r="F2873" s="201">
        <v>43494.875092592592</v>
      </c>
      <c r="G2873" s="196" t="s">
        <v>170</v>
      </c>
      <c r="H2873" s="198" t="s">
        <v>1099</v>
      </c>
      <c r="I2873" s="196" t="s">
        <v>14038</v>
      </c>
      <c r="J2873" s="196" t="s">
        <v>101</v>
      </c>
      <c r="L2873" s="200" t="s">
        <v>101</v>
      </c>
      <c r="M2873" s="198" t="s">
        <v>14039</v>
      </c>
      <c r="N2873" s="198" t="s">
        <v>1793</v>
      </c>
      <c r="O2873" s="196" t="s">
        <v>157</v>
      </c>
      <c r="P2873" s="198" t="s">
        <v>158</v>
      </c>
      <c r="Q2873" s="198" t="s">
        <v>1793</v>
      </c>
      <c r="R2873" s="196" t="s">
        <v>47</v>
      </c>
      <c r="S2873" s="196" t="s">
        <v>46</v>
      </c>
      <c r="T2873" s="211">
        <v>3.36</v>
      </c>
      <c r="U2873" s="201">
        <v>43231</v>
      </c>
      <c r="V2873" s="196" t="s">
        <v>1805</v>
      </c>
      <c r="W2873" s="200" t="s">
        <v>670</v>
      </c>
      <c r="X2873" s="196" t="s">
        <v>13</v>
      </c>
      <c r="AA2873" s="196" t="s">
        <v>14043</v>
      </c>
      <c r="AB2873" s="196" t="s">
        <v>14041</v>
      </c>
      <c r="AC2873" s="200">
        <v>8</v>
      </c>
      <c r="AD2873" s="200" t="s">
        <v>8231</v>
      </c>
      <c r="AE2873" s="203" t="s">
        <v>505</v>
      </c>
      <c r="AF2873" s="212">
        <v>1959980.65</v>
      </c>
      <c r="AG2873" s="198" t="s">
        <v>14042</v>
      </c>
    </row>
    <row r="2874" spans="1:33" hidden="1" x14ac:dyDescent="0.25">
      <c r="A2874" s="209">
        <v>126335</v>
      </c>
      <c r="B2874" s="210">
        <v>4</v>
      </c>
      <c r="C2874" s="196" t="s">
        <v>114</v>
      </c>
      <c r="D2874" s="201">
        <v>42951</v>
      </c>
      <c r="E2874" s="196" t="s">
        <v>152</v>
      </c>
      <c r="F2874" s="201">
        <v>44399</v>
      </c>
      <c r="G2874" s="196" t="s">
        <v>170</v>
      </c>
      <c r="H2874" s="198" t="s">
        <v>88</v>
      </c>
      <c r="I2874" s="196" t="s">
        <v>2692</v>
      </c>
      <c r="J2874" s="196" t="s">
        <v>101</v>
      </c>
      <c r="L2874" s="200" t="s">
        <v>101</v>
      </c>
      <c r="M2874" s="198" t="s">
        <v>14044</v>
      </c>
      <c r="N2874" s="198" t="s">
        <v>1793</v>
      </c>
      <c r="O2874" s="196" t="s">
        <v>157</v>
      </c>
      <c r="P2874" s="198" t="s">
        <v>158</v>
      </c>
      <c r="Q2874" s="198" t="s">
        <v>1793</v>
      </c>
      <c r="R2874" s="196" t="s">
        <v>47</v>
      </c>
      <c r="S2874" s="196" t="s">
        <v>46</v>
      </c>
      <c r="T2874" s="211">
        <v>2.98</v>
      </c>
      <c r="U2874" s="201">
        <v>43231</v>
      </c>
      <c r="V2874" s="196" t="s">
        <v>1805</v>
      </c>
      <c r="W2874" s="200" t="s">
        <v>670</v>
      </c>
      <c r="X2874" s="196" t="s">
        <v>13</v>
      </c>
      <c r="AA2874" s="196" t="s">
        <v>14045</v>
      </c>
      <c r="AB2874" s="196" t="s">
        <v>14046</v>
      </c>
      <c r="AC2874" s="200">
        <v>3</v>
      </c>
      <c r="AD2874" s="200" t="s">
        <v>8231</v>
      </c>
      <c r="AE2874" s="212">
        <v>-9120.06</v>
      </c>
      <c r="AF2874" s="212">
        <v>962860.94</v>
      </c>
      <c r="AG2874" s="198" t="s">
        <v>14047</v>
      </c>
    </row>
    <row r="2875" spans="1:33" hidden="1" x14ac:dyDescent="0.25">
      <c r="A2875" s="209">
        <v>126335</v>
      </c>
      <c r="B2875" s="210">
        <v>4</v>
      </c>
      <c r="C2875" s="196" t="s">
        <v>114</v>
      </c>
      <c r="D2875" s="201">
        <v>42951</v>
      </c>
      <c r="E2875" s="196" t="s">
        <v>152</v>
      </c>
      <c r="F2875" s="201">
        <v>44399</v>
      </c>
      <c r="G2875" s="196" t="s">
        <v>170</v>
      </c>
      <c r="H2875" s="198" t="s">
        <v>88</v>
      </c>
      <c r="I2875" s="196" t="s">
        <v>2692</v>
      </c>
      <c r="J2875" s="196" t="s">
        <v>101</v>
      </c>
      <c r="L2875" s="200" t="s">
        <v>101</v>
      </c>
      <c r="M2875" s="198" t="s">
        <v>14044</v>
      </c>
      <c r="N2875" s="198" t="s">
        <v>1793</v>
      </c>
      <c r="O2875" s="196" t="s">
        <v>157</v>
      </c>
      <c r="P2875" s="198" t="s">
        <v>158</v>
      </c>
      <c r="Q2875" s="198" t="s">
        <v>1793</v>
      </c>
      <c r="R2875" s="196" t="s">
        <v>47</v>
      </c>
      <c r="S2875" s="196" t="s">
        <v>46</v>
      </c>
      <c r="T2875" s="211">
        <v>2.98</v>
      </c>
      <c r="U2875" s="201">
        <v>43231</v>
      </c>
      <c r="V2875" s="196" t="s">
        <v>1805</v>
      </c>
      <c r="W2875" s="200" t="s">
        <v>670</v>
      </c>
      <c r="X2875" s="196" t="s">
        <v>13</v>
      </c>
      <c r="AA2875" s="196" t="s">
        <v>14048</v>
      </c>
      <c r="AB2875" s="196" t="s">
        <v>14046</v>
      </c>
      <c r="AC2875" s="200">
        <v>8</v>
      </c>
      <c r="AD2875" s="200" t="s">
        <v>8231</v>
      </c>
      <c r="AE2875" s="212">
        <v>-83401.740000000005</v>
      </c>
      <c r="AF2875" s="212">
        <v>2742465.26</v>
      </c>
      <c r="AG2875" s="198" t="s">
        <v>14047</v>
      </c>
    </row>
    <row r="2876" spans="1:33" ht="36" hidden="1" x14ac:dyDescent="0.25">
      <c r="A2876" s="209">
        <v>126345</v>
      </c>
      <c r="B2876" s="210">
        <v>4</v>
      </c>
      <c r="C2876" s="196" t="s">
        <v>97</v>
      </c>
      <c r="D2876" s="201">
        <v>42954</v>
      </c>
      <c r="E2876" s="196" t="s">
        <v>1768</v>
      </c>
      <c r="F2876" s="201">
        <v>44671</v>
      </c>
      <c r="G2876" s="196" t="s">
        <v>1356</v>
      </c>
      <c r="H2876" s="198" t="s">
        <v>88</v>
      </c>
      <c r="M2876" s="198" t="s">
        <v>14049</v>
      </c>
      <c r="N2876" s="198" t="s">
        <v>14050</v>
      </c>
      <c r="O2876" s="196" t="s">
        <v>91</v>
      </c>
      <c r="P2876" s="198" t="s">
        <v>158</v>
      </c>
      <c r="R2876" s="196" t="s">
        <v>47</v>
      </c>
      <c r="S2876" s="196" t="s">
        <v>46</v>
      </c>
      <c r="T2876" s="211">
        <v>0.98</v>
      </c>
      <c r="W2876" s="200" t="s">
        <v>93</v>
      </c>
      <c r="X2876" s="196" t="s">
        <v>103</v>
      </c>
      <c r="AA2876" s="196" t="s">
        <v>14051</v>
      </c>
      <c r="AB2876" s="196" t="s">
        <v>14052</v>
      </c>
      <c r="AC2876" s="200">
        <v>0</v>
      </c>
      <c r="AD2876" s="200" t="s">
        <v>8231</v>
      </c>
      <c r="AE2876" s="203" t="s">
        <v>505</v>
      </c>
      <c r="AF2876" s="212">
        <v>24050</v>
      </c>
    </row>
    <row r="2877" spans="1:33" ht="36" hidden="1" x14ac:dyDescent="0.25">
      <c r="A2877" s="209">
        <v>126345</v>
      </c>
      <c r="B2877" s="210">
        <v>4</v>
      </c>
      <c r="C2877" s="196" t="s">
        <v>97</v>
      </c>
      <c r="D2877" s="201">
        <v>42954</v>
      </c>
      <c r="E2877" s="196" t="s">
        <v>1768</v>
      </c>
      <c r="F2877" s="201">
        <v>44671</v>
      </c>
      <c r="G2877" s="196" t="s">
        <v>1356</v>
      </c>
      <c r="H2877" s="198" t="s">
        <v>88</v>
      </c>
      <c r="M2877" s="198" t="s">
        <v>14049</v>
      </c>
      <c r="N2877" s="198" t="s">
        <v>14050</v>
      </c>
      <c r="O2877" s="196" t="s">
        <v>91</v>
      </c>
      <c r="P2877" s="198" t="s">
        <v>158</v>
      </c>
      <c r="R2877" s="196" t="s">
        <v>47</v>
      </c>
      <c r="S2877" s="196" t="s">
        <v>46</v>
      </c>
      <c r="T2877" s="211">
        <v>0.98</v>
      </c>
      <c r="W2877" s="200" t="s">
        <v>93</v>
      </c>
      <c r="X2877" s="196" t="s">
        <v>103</v>
      </c>
      <c r="AA2877" s="196" t="s">
        <v>14053</v>
      </c>
      <c r="AB2877" s="196" t="s">
        <v>14052</v>
      </c>
      <c r="AC2877" s="200">
        <v>1</v>
      </c>
      <c r="AD2877" s="200" t="s">
        <v>8231</v>
      </c>
      <c r="AE2877" s="203" t="s">
        <v>505</v>
      </c>
      <c r="AF2877" s="212">
        <v>56600</v>
      </c>
    </row>
    <row r="2878" spans="1:33" ht="36" hidden="1" x14ac:dyDescent="0.25">
      <c r="A2878" s="209">
        <v>126345</v>
      </c>
      <c r="B2878" s="210">
        <v>4</v>
      </c>
      <c r="C2878" s="196" t="s">
        <v>97</v>
      </c>
      <c r="D2878" s="201">
        <v>42954</v>
      </c>
      <c r="E2878" s="196" t="s">
        <v>1768</v>
      </c>
      <c r="F2878" s="201">
        <v>44671</v>
      </c>
      <c r="G2878" s="196" t="s">
        <v>1356</v>
      </c>
      <c r="H2878" s="198" t="s">
        <v>88</v>
      </c>
      <c r="M2878" s="198" t="s">
        <v>14049</v>
      </c>
      <c r="N2878" s="198" t="s">
        <v>14050</v>
      </c>
      <c r="O2878" s="196" t="s">
        <v>91</v>
      </c>
      <c r="P2878" s="198" t="s">
        <v>158</v>
      </c>
      <c r="R2878" s="196" t="s">
        <v>47</v>
      </c>
      <c r="S2878" s="196" t="s">
        <v>46</v>
      </c>
      <c r="T2878" s="211">
        <v>0.98</v>
      </c>
      <c r="W2878" s="200" t="s">
        <v>93</v>
      </c>
      <c r="X2878" s="196" t="s">
        <v>103</v>
      </c>
      <c r="AA2878" s="196" t="s">
        <v>14054</v>
      </c>
      <c r="AB2878" s="196" t="s">
        <v>14052</v>
      </c>
      <c r="AC2878" s="200">
        <v>3</v>
      </c>
      <c r="AD2878" s="200" t="s">
        <v>8231</v>
      </c>
      <c r="AE2878" s="203" t="s">
        <v>505</v>
      </c>
      <c r="AF2878" s="212">
        <v>1372809</v>
      </c>
    </row>
    <row r="2879" spans="1:33" hidden="1" x14ac:dyDescent="0.25">
      <c r="A2879" s="209">
        <v>126468</v>
      </c>
      <c r="B2879" s="210">
        <v>3</v>
      </c>
      <c r="C2879" s="196" t="s">
        <v>97</v>
      </c>
      <c r="D2879" s="201">
        <v>42968</v>
      </c>
      <c r="E2879" s="196" t="s">
        <v>152</v>
      </c>
      <c r="F2879" s="201">
        <v>44139.875069444446</v>
      </c>
      <c r="G2879" s="196" t="s">
        <v>241</v>
      </c>
      <c r="H2879" s="198" t="s">
        <v>242</v>
      </c>
      <c r="I2879" s="196" t="s">
        <v>14055</v>
      </c>
      <c r="J2879" s="196" t="s">
        <v>101</v>
      </c>
      <c r="L2879" s="200" t="s">
        <v>101</v>
      </c>
      <c r="M2879" s="198" t="s">
        <v>14056</v>
      </c>
      <c r="N2879" s="198" t="s">
        <v>1845</v>
      </c>
      <c r="O2879" s="196" t="s">
        <v>157</v>
      </c>
      <c r="P2879" s="198" t="s">
        <v>158</v>
      </c>
      <c r="Q2879" s="198" t="s">
        <v>1845</v>
      </c>
      <c r="R2879" s="196" t="s">
        <v>47</v>
      </c>
      <c r="S2879" s="196" t="s">
        <v>46</v>
      </c>
      <c r="T2879" s="211">
        <v>5.59</v>
      </c>
      <c r="U2879" s="201">
        <v>43966</v>
      </c>
      <c r="V2879" s="196" t="s">
        <v>1860</v>
      </c>
      <c r="W2879" s="200" t="s">
        <v>93</v>
      </c>
      <c r="X2879" s="196" t="s">
        <v>103</v>
      </c>
      <c r="AA2879" s="196" t="s">
        <v>14057</v>
      </c>
      <c r="AB2879" s="196" t="s">
        <v>14058</v>
      </c>
      <c r="AC2879" s="200">
        <v>3</v>
      </c>
      <c r="AD2879" s="200" t="s">
        <v>8231</v>
      </c>
      <c r="AE2879" s="203" t="s">
        <v>505</v>
      </c>
      <c r="AF2879" s="212">
        <v>62922</v>
      </c>
      <c r="AG2879" s="198" t="s">
        <v>14059</v>
      </c>
    </row>
    <row r="2880" spans="1:33" hidden="1" x14ac:dyDescent="0.25">
      <c r="A2880" s="209">
        <v>126468</v>
      </c>
      <c r="B2880" s="210">
        <v>3</v>
      </c>
      <c r="C2880" s="196" t="s">
        <v>97</v>
      </c>
      <c r="D2880" s="201">
        <v>42968</v>
      </c>
      <c r="E2880" s="196" t="s">
        <v>152</v>
      </c>
      <c r="F2880" s="201">
        <v>44139.875069444446</v>
      </c>
      <c r="G2880" s="196" t="s">
        <v>241</v>
      </c>
      <c r="H2880" s="198" t="s">
        <v>242</v>
      </c>
      <c r="I2880" s="196" t="s">
        <v>14055</v>
      </c>
      <c r="J2880" s="196" t="s">
        <v>101</v>
      </c>
      <c r="L2880" s="200" t="s">
        <v>101</v>
      </c>
      <c r="M2880" s="198" t="s">
        <v>14056</v>
      </c>
      <c r="N2880" s="198" t="s">
        <v>1845</v>
      </c>
      <c r="O2880" s="196" t="s">
        <v>157</v>
      </c>
      <c r="P2880" s="198" t="s">
        <v>158</v>
      </c>
      <c r="Q2880" s="198" t="s">
        <v>1845</v>
      </c>
      <c r="R2880" s="196" t="s">
        <v>47</v>
      </c>
      <c r="S2880" s="196" t="s">
        <v>46</v>
      </c>
      <c r="T2880" s="211">
        <v>5.59</v>
      </c>
      <c r="U2880" s="201">
        <v>43966</v>
      </c>
      <c r="V2880" s="196" t="s">
        <v>1860</v>
      </c>
      <c r="W2880" s="200" t="s">
        <v>93</v>
      </c>
      <c r="X2880" s="196" t="s">
        <v>103</v>
      </c>
      <c r="AA2880" s="196" t="s">
        <v>14060</v>
      </c>
      <c r="AB2880" s="196" t="s">
        <v>14058</v>
      </c>
      <c r="AC2880" s="200">
        <v>8</v>
      </c>
      <c r="AD2880" s="200" t="s">
        <v>8231</v>
      </c>
      <c r="AE2880" s="203" t="s">
        <v>505</v>
      </c>
      <c r="AF2880" s="212">
        <v>725768</v>
      </c>
      <c r="AG2880" s="198" t="s">
        <v>14059</v>
      </c>
    </row>
    <row r="2881" spans="1:33" hidden="1" x14ac:dyDescent="0.25">
      <c r="A2881" s="209">
        <v>126469</v>
      </c>
      <c r="B2881" s="210">
        <v>3</v>
      </c>
      <c r="C2881" s="196" t="s">
        <v>114</v>
      </c>
      <c r="D2881" s="201">
        <v>42968</v>
      </c>
      <c r="E2881" s="196" t="s">
        <v>152</v>
      </c>
      <c r="F2881" s="201">
        <v>43738.875138888892</v>
      </c>
      <c r="G2881" s="196" t="s">
        <v>170</v>
      </c>
      <c r="H2881" s="198" t="s">
        <v>99</v>
      </c>
      <c r="I2881" s="196" t="s">
        <v>1455</v>
      </c>
      <c r="J2881" s="196" t="s">
        <v>101</v>
      </c>
      <c r="L2881" s="200" t="s">
        <v>101</v>
      </c>
      <c r="M2881" s="198" t="s">
        <v>14061</v>
      </c>
      <c r="N2881" s="198" t="s">
        <v>14013</v>
      </c>
      <c r="O2881" s="196" t="s">
        <v>157</v>
      </c>
      <c r="P2881" s="198" t="s">
        <v>158</v>
      </c>
      <c r="Q2881" s="198" t="s">
        <v>14013</v>
      </c>
      <c r="R2881" s="196" t="s">
        <v>47</v>
      </c>
      <c r="S2881" s="196" t="s">
        <v>46</v>
      </c>
      <c r="T2881" s="211">
        <v>9.49</v>
      </c>
      <c r="U2881" s="201">
        <v>43553</v>
      </c>
      <c r="V2881" s="196" t="s">
        <v>1805</v>
      </c>
      <c r="W2881" s="200" t="s">
        <v>93</v>
      </c>
      <c r="X2881" s="196" t="s">
        <v>103</v>
      </c>
      <c r="AA2881" s="196" t="s">
        <v>14062</v>
      </c>
      <c r="AB2881" s="196" t="s">
        <v>14063</v>
      </c>
      <c r="AC2881" s="200">
        <v>3</v>
      </c>
      <c r="AD2881" s="200" t="s">
        <v>8231</v>
      </c>
      <c r="AE2881" s="203" t="s">
        <v>505</v>
      </c>
      <c r="AF2881" s="212">
        <v>253257.24</v>
      </c>
      <c r="AG2881" s="198" t="s">
        <v>14064</v>
      </c>
    </row>
    <row r="2882" spans="1:33" hidden="1" x14ac:dyDescent="0.25">
      <c r="A2882" s="209">
        <v>126469</v>
      </c>
      <c r="B2882" s="210">
        <v>3</v>
      </c>
      <c r="C2882" s="196" t="s">
        <v>114</v>
      </c>
      <c r="D2882" s="201">
        <v>42968</v>
      </c>
      <c r="E2882" s="196" t="s">
        <v>152</v>
      </c>
      <c r="F2882" s="201">
        <v>43738.875138888892</v>
      </c>
      <c r="G2882" s="196" t="s">
        <v>170</v>
      </c>
      <c r="H2882" s="198" t="s">
        <v>99</v>
      </c>
      <c r="I2882" s="196" t="s">
        <v>1455</v>
      </c>
      <c r="J2882" s="196" t="s">
        <v>101</v>
      </c>
      <c r="L2882" s="200" t="s">
        <v>101</v>
      </c>
      <c r="M2882" s="198" t="s">
        <v>14061</v>
      </c>
      <c r="N2882" s="198" t="s">
        <v>14013</v>
      </c>
      <c r="O2882" s="196" t="s">
        <v>157</v>
      </c>
      <c r="P2882" s="198" t="s">
        <v>158</v>
      </c>
      <c r="Q2882" s="198" t="s">
        <v>14013</v>
      </c>
      <c r="R2882" s="196" t="s">
        <v>47</v>
      </c>
      <c r="S2882" s="196" t="s">
        <v>46</v>
      </c>
      <c r="T2882" s="211">
        <v>9.49</v>
      </c>
      <c r="U2882" s="201">
        <v>43553</v>
      </c>
      <c r="V2882" s="196" t="s">
        <v>1805</v>
      </c>
      <c r="W2882" s="200" t="s">
        <v>93</v>
      </c>
      <c r="X2882" s="196" t="s">
        <v>103</v>
      </c>
      <c r="AA2882" s="196" t="s">
        <v>14065</v>
      </c>
      <c r="AB2882" s="196" t="s">
        <v>14063</v>
      </c>
      <c r="AC2882" s="200">
        <v>8</v>
      </c>
      <c r="AD2882" s="200" t="s">
        <v>8250</v>
      </c>
      <c r="AE2882" s="203" t="s">
        <v>505</v>
      </c>
      <c r="AF2882" s="212">
        <v>1086884.01</v>
      </c>
      <c r="AG2882" s="198" t="s">
        <v>14064</v>
      </c>
    </row>
    <row r="2883" spans="1:33" hidden="1" x14ac:dyDescent="0.25">
      <c r="A2883" s="209">
        <v>126523</v>
      </c>
      <c r="B2883" s="210">
        <v>3</v>
      </c>
      <c r="C2883" s="196" t="s">
        <v>97</v>
      </c>
      <c r="D2883" s="201">
        <v>42977</v>
      </c>
      <c r="E2883" s="196" t="s">
        <v>1503</v>
      </c>
      <c r="F2883" s="201">
        <v>44503.875115740739</v>
      </c>
      <c r="G2883" s="196" t="s">
        <v>108</v>
      </c>
      <c r="H2883" s="198" t="s">
        <v>701</v>
      </c>
      <c r="I2883" s="196" t="s">
        <v>1505</v>
      </c>
      <c r="J2883" s="196" t="s">
        <v>1506</v>
      </c>
      <c r="K2883" s="196" t="s">
        <v>3400</v>
      </c>
      <c r="M2883" s="198" t="s">
        <v>3401</v>
      </c>
      <c r="O2883" s="196" t="s">
        <v>1509</v>
      </c>
      <c r="P2883" s="198" t="s">
        <v>92</v>
      </c>
      <c r="R2883" s="196" t="s">
        <v>47</v>
      </c>
      <c r="S2883" s="196" t="s">
        <v>41</v>
      </c>
      <c r="T2883" s="211">
        <v>0.16</v>
      </c>
      <c r="U2883" s="201">
        <v>44057</v>
      </c>
      <c r="W2883" s="200" t="s">
        <v>93</v>
      </c>
      <c r="X2883" s="196" t="s">
        <v>103</v>
      </c>
      <c r="Y2883" s="196" t="s">
        <v>32</v>
      </c>
      <c r="AA2883" s="196" t="s">
        <v>14066</v>
      </c>
      <c r="AC2883" s="200">
        <v>1</v>
      </c>
      <c r="AD2883" s="200" t="s">
        <v>8250</v>
      </c>
      <c r="AE2883" s="203" t="s">
        <v>505</v>
      </c>
      <c r="AF2883" s="212">
        <v>124800</v>
      </c>
      <c r="AG2883" s="198" t="s">
        <v>3402</v>
      </c>
    </row>
    <row r="2884" spans="1:33" hidden="1" x14ac:dyDescent="0.25">
      <c r="A2884" s="209">
        <v>126523</v>
      </c>
      <c r="B2884" s="210">
        <v>3</v>
      </c>
      <c r="C2884" s="196" t="s">
        <v>97</v>
      </c>
      <c r="D2884" s="201">
        <v>42977</v>
      </c>
      <c r="E2884" s="196" t="s">
        <v>1503</v>
      </c>
      <c r="F2884" s="201">
        <v>44503.875115740739</v>
      </c>
      <c r="G2884" s="196" t="s">
        <v>108</v>
      </c>
      <c r="H2884" s="198" t="s">
        <v>701</v>
      </c>
      <c r="I2884" s="196" t="s">
        <v>1505</v>
      </c>
      <c r="J2884" s="196" t="s">
        <v>1506</v>
      </c>
      <c r="K2884" s="196" t="s">
        <v>3400</v>
      </c>
      <c r="M2884" s="198" t="s">
        <v>3401</v>
      </c>
      <c r="O2884" s="196" t="s">
        <v>1509</v>
      </c>
      <c r="P2884" s="198" t="s">
        <v>92</v>
      </c>
      <c r="R2884" s="196" t="s">
        <v>47</v>
      </c>
      <c r="S2884" s="196" t="s">
        <v>41</v>
      </c>
      <c r="T2884" s="211">
        <v>0.16</v>
      </c>
      <c r="U2884" s="201">
        <v>44057</v>
      </c>
      <c r="W2884" s="200" t="s">
        <v>93</v>
      </c>
      <c r="X2884" s="196" t="s">
        <v>103</v>
      </c>
      <c r="Y2884" s="196" t="s">
        <v>32</v>
      </c>
      <c r="AA2884" s="196" t="s">
        <v>14067</v>
      </c>
      <c r="AC2884" s="200">
        <v>2</v>
      </c>
      <c r="AD2884" s="200" t="s">
        <v>8250</v>
      </c>
      <c r="AE2884" s="203" t="s">
        <v>505</v>
      </c>
      <c r="AF2884" s="212">
        <v>114310</v>
      </c>
      <c r="AG2884" s="198" t="s">
        <v>3402</v>
      </c>
    </row>
    <row r="2885" spans="1:33" hidden="1" x14ac:dyDescent="0.25">
      <c r="A2885" s="209">
        <v>126523</v>
      </c>
      <c r="B2885" s="210">
        <v>3</v>
      </c>
      <c r="C2885" s="196" t="s">
        <v>97</v>
      </c>
      <c r="D2885" s="201">
        <v>42977</v>
      </c>
      <c r="E2885" s="196" t="s">
        <v>1503</v>
      </c>
      <c r="F2885" s="201">
        <v>44503.875115740739</v>
      </c>
      <c r="G2885" s="196" t="s">
        <v>108</v>
      </c>
      <c r="H2885" s="198" t="s">
        <v>701</v>
      </c>
      <c r="I2885" s="196" t="s">
        <v>1505</v>
      </c>
      <c r="J2885" s="196" t="s">
        <v>1506</v>
      </c>
      <c r="K2885" s="196" t="s">
        <v>3400</v>
      </c>
      <c r="M2885" s="198" t="s">
        <v>3401</v>
      </c>
      <c r="O2885" s="196" t="s">
        <v>1509</v>
      </c>
      <c r="P2885" s="198" t="s">
        <v>92</v>
      </c>
      <c r="R2885" s="196" t="s">
        <v>47</v>
      </c>
      <c r="S2885" s="196" t="s">
        <v>41</v>
      </c>
      <c r="T2885" s="211">
        <v>0.16</v>
      </c>
      <c r="U2885" s="201">
        <v>44057</v>
      </c>
      <c r="W2885" s="200" t="s">
        <v>93</v>
      </c>
      <c r="X2885" s="196" t="s">
        <v>103</v>
      </c>
      <c r="Y2885" s="196" t="s">
        <v>32</v>
      </c>
      <c r="AA2885" s="196" t="s">
        <v>14068</v>
      </c>
      <c r="AC2885" s="200">
        <v>3</v>
      </c>
      <c r="AD2885" s="200" t="s">
        <v>8250</v>
      </c>
      <c r="AE2885" s="212">
        <v>211500</v>
      </c>
      <c r="AF2885" s="212">
        <v>755739.05</v>
      </c>
      <c r="AG2885" s="198" t="s">
        <v>3402</v>
      </c>
    </row>
    <row r="2886" spans="1:33" ht="36" hidden="1" x14ac:dyDescent="0.25">
      <c r="A2886" s="209">
        <v>126523.01</v>
      </c>
      <c r="B2886" s="210">
        <v>3</v>
      </c>
      <c r="C2886" s="196" t="s">
        <v>114</v>
      </c>
      <c r="D2886" s="201">
        <v>43609</v>
      </c>
      <c r="E2886" s="196" t="s">
        <v>2685</v>
      </c>
      <c r="F2886" s="201">
        <v>44285</v>
      </c>
      <c r="G2886" s="196" t="s">
        <v>98</v>
      </c>
      <c r="H2886" s="198" t="s">
        <v>701</v>
      </c>
      <c r="I2886" s="196" t="s">
        <v>1505</v>
      </c>
      <c r="J2886" s="196" t="s">
        <v>1506</v>
      </c>
      <c r="K2886" s="196" t="s">
        <v>3400</v>
      </c>
      <c r="M2886" s="198" t="s">
        <v>14069</v>
      </c>
      <c r="N2886" s="198" t="s">
        <v>14070</v>
      </c>
      <c r="O2886" s="196" t="s">
        <v>1509</v>
      </c>
      <c r="P2886" s="198" t="s">
        <v>2705</v>
      </c>
      <c r="R2886" s="196" t="s">
        <v>47</v>
      </c>
      <c r="S2886" s="196" t="s">
        <v>45</v>
      </c>
      <c r="T2886" s="211">
        <v>0.182</v>
      </c>
      <c r="W2886" s="200" t="s">
        <v>93</v>
      </c>
      <c r="X2886" s="196" t="s">
        <v>103</v>
      </c>
      <c r="AA2886" s="196" t="s">
        <v>14071</v>
      </c>
      <c r="AC2886" s="200">
        <v>8</v>
      </c>
      <c r="AD2886" s="200" t="s">
        <v>8250</v>
      </c>
      <c r="AE2886" s="203" t="s">
        <v>505</v>
      </c>
      <c r="AF2886" s="212">
        <v>57495.28</v>
      </c>
    </row>
    <row r="2887" spans="1:33" ht="36" hidden="1" x14ac:dyDescent="0.25">
      <c r="A2887" s="209">
        <v>126525</v>
      </c>
      <c r="B2887" s="210">
        <v>2</v>
      </c>
      <c r="C2887" s="196" t="s">
        <v>85</v>
      </c>
      <c r="D2887" s="201">
        <v>42978</v>
      </c>
      <c r="E2887" s="196" t="s">
        <v>98</v>
      </c>
      <c r="F2887" s="201">
        <v>44064</v>
      </c>
      <c r="G2887" s="196" t="s">
        <v>179</v>
      </c>
      <c r="H2887" s="198" t="s">
        <v>392</v>
      </c>
      <c r="I2887" s="196" t="s">
        <v>1598</v>
      </c>
      <c r="J2887" s="196" t="s">
        <v>101</v>
      </c>
      <c r="L2887" s="200" t="s">
        <v>101</v>
      </c>
      <c r="M2887" s="198" t="s">
        <v>14072</v>
      </c>
      <c r="N2887" s="198" t="s">
        <v>14073</v>
      </c>
      <c r="O2887" s="196" t="s">
        <v>103</v>
      </c>
      <c r="P2887" s="198" t="s">
        <v>1783</v>
      </c>
      <c r="R2887" s="196" t="s">
        <v>47</v>
      </c>
      <c r="S2887" s="196" t="s">
        <v>45</v>
      </c>
      <c r="T2887" s="211">
        <v>0.3</v>
      </c>
      <c r="U2887" s="201">
        <v>44967</v>
      </c>
      <c r="W2887" s="200" t="s">
        <v>93</v>
      </c>
      <c r="X2887" s="196" t="s">
        <v>103</v>
      </c>
      <c r="AA2887" s="196" t="s">
        <v>14074</v>
      </c>
      <c r="AC2887" s="200">
        <v>1</v>
      </c>
      <c r="AD2887" s="200" t="s">
        <v>8250</v>
      </c>
      <c r="AE2887" s="203" t="s">
        <v>505</v>
      </c>
      <c r="AF2887" s="212">
        <v>147800</v>
      </c>
    </row>
    <row r="2888" spans="1:33" ht="36" hidden="1" x14ac:dyDescent="0.25">
      <c r="A2888" s="209">
        <v>126525</v>
      </c>
      <c r="B2888" s="210">
        <v>2</v>
      </c>
      <c r="C2888" s="196" t="s">
        <v>85</v>
      </c>
      <c r="D2888" s="201">
        <v>42978</v>
      </c>
      <c r="E2888" s="196" t="s">
        <v>98</v>
      </c>
      <c r="F2888" s="201">
        <v>44064</v>
      </c>
      <c r="G2888" s="196" t="s">
        <v>179</v>
      </c>
      <c r="H2888" s="198" t="s">
        <v>392</v>
      </c>
      <c r="I2888" s="196" t="s">
        <v>1598</v>
      </c>
      <c r="J2888" s="196" t="s">
        <v>101</v>
      </c>
      <c r="L2888" s="200" t="s">
        <v>101</v>
      </c>
      <c r="M2888" s="198" t="s">
        <v>14072</v>
      </c>
      <c r="N2888" s="198" t="s">
        <v>14073</v>
      </c>
      <c r="O2888" s="196" t="s">
        <v>103</v>
      </c>
      <c r="P2888" s="198" t="s">
        <v>1783</v>
      </c>
      <c r="R2888" s="196" t="s">
        <v>47</v>
      </c>
      <c r="S2888" s="196" t="s">
        <v>45</v>
      </c>
      <c r="T2888" s="211">
        <v>0.3</v>
      </c>
      <c r="U2888" s="201">
        <v>44967</v>
      </c>
      <c r="W2888" s="200" t="s">
        <v>93</v>
      </c>
      <c r="X2888" s="196" t="s">
        <v>103</v>
      </c>
      <c r="AA2888" s="196" t="s">
        <v>14075</v>
      </c>
      <c r="AC2888" s="200">
        <v>2</v>
      </c>
      <c r="AD2888" s="200" t="s">
        <v>8250</v>
      </c>
      <c r="AE2888" s="203" t="s">
        <v>505</v>
      </c>
      <c r="AF2888" s="212">
        <v>1107400</v>
      </c>
    </row>
    <row r="2889" spans="1:33" hidden="1" x14ac:dyDescent="0.25">
      <c r="A2889" s="209">
        <v>126529</v>
      </c>
      <c r="B2889" s="210">
        <v>2</v>
      </c>
      <c r="C2889" s="196" t="s">
        <v>114</v>
      </c>
      <c r="D2889" s="201">
        <v>42983</v>
      </c>
      <c r="E2889" s="196" t="s">
        <v>152</v>
      </c>
      <c r="F2889" s="201">
        <v>44281</v>
      </c>
      <c r="G2889" s="196" t="s">
        <v>170</v>
      </c>
      <c r="H2889" s="198" t="s">
        <v>392</v>
      </c>
      <c r="I2889" s="196" t="s">
        <v>1598</v>
      </c>
      <c r="J2889" s="196" t="s">
        <v>101</v>
      </c>
      <c r="L2889" s="200" t="s">
        <v>101</v>
      </c>
      <c r="M2889" s="198" t="s">
        <v>14076</v>
      </c>
      <c r="N2889" s="198" t="s">
        <v>1793</v>
      </c>
      <c r="O2889" s="196" t="s">
        <v>157</v>
      </c>
      <c r="P2889" s="198" t="s">
        <v>158</v>
      </c>
      <c r="Q2889" s="198" t="s">
        <v>1793</v>
      </c>
      <c r="R2889" s="196" t="s">
        <v>47</v>
      </c>
      <c r="S2889" s="196" t="s">
        <v>46</v>
      </c>
      <c r="T2889" s="211">
        <v>2.98</v>
      </c>
      <c r="U2889" s="201">
        <v>43273</v>
      </c>
      <c r="V2889" s="196" t="s">
        <v>1805</v>
      </c>
      <c r="W2889" s="200" t="s">
        <v>93</v>
      </c>
      <c r="X2889" s="196" t="s">
        <v>103</v>
      </c>
      <c r="AA2889" s="196" t="s">
        <v>14077</v>
      </c>
      <c r="AB2889" s="196" t="s">
        <v>14078</v>
      </c>
      <c r="AC2889" s="200">
        <v>3</v>
      </c>
      <c r="AD2889" s="200" t="s">
        <v>8231</v>
      </c>
      <c r="AE2889" s="203" t="s">
        <v>505</v>
      </c>
      <c r="AF2889" s="212">
        <v>30601.43</v>
      </c>
      <c r="AG2889" s="198" t="s">
        <v>14079</v>
      </c>
    </row>
    <row r="2890" spans="1:33" hidden="1" x14ac:dyDescent="0.25">
      <c r="A2890" s="209">
        <v>126529</v>
      </c>
      <c r="B2890" s="210">
        <v>2</v>
      </c>
      <c r="C2890" s="196" t="s">
        <v>114</v>
      </c>
      <c r="D2890" s="201">
        <v>42983</v>
      </c>
      <c r="E2890" s="196" t="s">
        <v>152</v>
      </c>
      <c r="F2890" s="201">
        <v>44281</v>
      </c>
      <c r="G2890" s="196" t="s">
        <v>170</v>
      </c>
      <c r="H2890" s="198" t="s">
        <v>392</v>
      </c>
      <c r="I2890" s="196" t="s">
        <v>1598</v>
      </c>
      <c r="J2890" s="196" t="s">
        <v>101</v>
      </c>
      <c r="L2890" s="200" t="s">
        <v>101</v>
      </c>
      <c r="M2890" s="198" t="s">
        <v>14076</v>
      </c>
      <c r="N2890" s="198" t="s">
        <v>1793</v>
      </c>
      <c r="O2890" s="196" t="s">
        <v>157</v>
      </c>
      <c r="P2890" s="198" t="s">
        <v>158</v>
      </c>
      <c r="Q2890" s="198" t="s">
        <v>1793</v>
      </c>
      <c r="R2890" s="196" t="s">
        <v>47</v>
      </c>
      <c r="S2890" s="196" t="s">
        <v>46</v>
      </c>
      <c r="T2890" s="211">
        <v>2.98</v>
      </c>
      <c r="U2890" s="201">
        <v>43273</v>
      </c>
      <c r="V2890" s="196" t="s">
        <v>1805</v>
      </c>
      <c r="W2890" s="200" t="s">
        <v>93</v>
      </c>
      <c r="X2890" s="196" t="s">
        <v>103</v>
      </c>
      <c r="AA2890" s="196" t="s">
        <v>14080</v>
      </c>
      <c r="AB2890" s="196" t="s">
        <v>14078</v>
      </c>
      <c r="AC2890" s="200">
        <v>8</v>
      </c>
      <c r="AD2890" s="200" t="s">
        <v>8250</v>
      </c>
      <c r="AE2890" s="203" t="s">
        <v>505</v>
      </c>
      <c r="AF2890" s="212">
        <v>1391925.82</v>
      </c>
      <c r="AG2890" s="198" t="s">
        <v>14079</v>
      </c>
    </row>
    <row r="2891" spans="1:33" hidden="1" x14ac:dyDescent="0.25">
      <c r="A2891" s="209">
        <v>126532</v>
      </c>
      <c r="B2891" s="210">
        <v>2</v>
      </c>
      <c r="C2891" s="196" t="s">
        <v>114</v>
      </c>
      <c r="D2891" s="201">
        <v>42983</v>
      </c>
      <c r="E2891" s="196" t="s">
        <v>152</v>
      </c>
      <c r="F2891" s="201">
        <v>43676.875115740739</v>
      </c>
      <c r="G2891" s="196" t="s">
        <v>170</v>
      </c>
      <c r="H2891" s="198" t="s">
        <v>236</v>
      </c>
      <c r="I2891" s="196" t="s">
        <v>466</v>
      </c>
      <c r="J2891" s="196" t="s">
        <v>101</v>
      </c>
      <c r="L2891" s="200" t="s">
        <v>101</v>
      </c>
      <c r="M2891" s="198" t="s">
        <v>14081</v>
      </c>
      <c r="N2891" s="198" t="s">
        <v>1793</v>
      </c>
      <c r="O2891" s="196" t="s">
        <v>157</v>
      </c>
      <c r="P2891" s="198" t="s">
        <v>158</v>
      </c>
      <c r="Q2891" s="198" t="s">
        <v>1793</v>
      </c>
      <c r="R2891" s="196" t="s">
        <v>47</v>
      </c>
      <c r="S2891" s="196" t="s">
        <v>46</v>
      </c>
      <c r="T2891" s="211">
        <v>2.62</v>
      </c>
      <c r="U2891" s="201">
        <v>43504</v>
      </c>
      <c r="V2891" s="196" t="s">
        <v>1805</v>
      </c>
      <c r="W2891" s="200" t="s">
        <v>93</v>
      </c>
      <c r="X2891" s="196" t="s">
        <v>94</v>
      </c>
      <c r="AA2891" s="196" t="s">
        <v>14082</v>
      </c>
      <c r="AB2891" s="196" t="s">
        <v>14083</v>
      </c>
      <c r="AC2891" s="200">
        <v>3</v>
      </c>
      <c r="AD2891" s="200" t="s">
        <v>8231</v>
      </c>
      <c r="AE2891" s="203" t="s">
        <v>505</v>
      </c>
      <c r="AF2891" s="212">
        <v>680.69</v>
      </c>
      <c r="AG2891" s="198" t="s">
        <v>14084</v>
      </c>
    </row>
    <row r="2892" spans="1:33" hidden="1" x14ac:dyDescent="0.25">
      <c r="A2892" s="209">
        <v>126532</v>
      </c>
      <c r="B2892" s="210">
        <v>2</v>
      </c>
      <c r="C2892" s="196" t="s">
        <v>114</v>
      </c>
      <c r="D2892" s="201">
        <v>42983</v>
      </c>
      <c r="E2892" s="196" t="s">
        <v>152</v>
      </c>
      <c r="F2892" s="201">
        <v>43676.875115740739</v>
      </c>
      <c r="G2892" s="196" t="s">
        <v>170</v>
      </c>
      <c r="H2892" s="198" t="s">
        <v>236</v>
      </c>
      <c r="I2892" s="196" t="s">
        <v>466</v>
      </c>
      <c r="J2892" s="196" t="s">
        <v>101</v>
      </c>
      <c r="L2892" s="200" t="s">
        <v>101</v>
      </c>
      <c r="M2892" s="198" t="s">
        <v>14081</v>
      </c>
      <c r="N2892" s="198" t="s">
        <v>1793</v>
      </c>
      <c r="O2892" s="196" t="s">
        <v>157</v>
      </c>
      <c r="P2892" s="198" t="s">
        <v>158</v>
      </c>
      <c r="Q2892" s="198" t="s">
        <v>1793</v>
      </c>
      <c r="R2892" s="196" t="s">
        <v>47</v>
      </c>
      <c r="S2892" s="196" t="s">
        <v>46</v>
      </c>
      <c r="T2892" s="211">
        <v>2.62</v>
      </c>
      <c r="U2892" s="201">
        <v>43504</v>
      </c>
      <c r="V2892" s="196" t="s">
        <v>1805</v>
      </c>
      <c r="W2892" s="200" t="s">
        <v>93</v>
      </c>
      <c r="X2892" s="196" t="s">
        <v>94</v>
      </c>
      <c r="AA2892" s="196" t="s">
        <v>14085</v>
      </c>
      <c r="AB2892" s="196" t="s">
        <v>14083</v>
      </c>
      <c r="AC2892" s="200">
        <v>8</v>
      </c>
      <c r="AD2892" s="200" t="s">
        <v>8231</v>
      </c>
      <c r="AE2892" s="203" t="s">
        <v>505</v>
      </c>
      <c r="AF2892" s="212">
        <v>1663131.94</v>
      </c>
      <c r="AG2892" s="198" t="s">
        <v>14084</v>
      </c>
    </row>
    <row r="2893" spans="1:33" hidden="1" x14ac:dyDescent="0.25">
      <c r="A2893" s="209">
        <v>126539</v>
      </c>
      <c r="B2893" s="210">
        <v>2</v>
      </c>
      <c r="C2893" s="196" t="s">
        <v>114</v>
      </c>
      <c r="D2893" s="201">
        <v>42983</v>
      </c>
      <c r="E2893" s="196" t="s">
        <v>152</v>
      </c>
      <c r="F2893" s="201">
        <v>43517.875092592592</v>
      </c>
      <c r="G2893" s="196" t="s">
        <v>170</v>
      </c>
      <c r="H2893" s="198" t="s">
        <v>460</v>
      </c>
      <c r="I2893" s="196" t="s">
        <v>518</v>
      </c>
      <c r="J2893" s="196" t="s">
        <v>101</v>
      </c>
      <c r="L2893" s="200" t="s">
        <v>101</v>
      </c>
      <c r="M2893" s="198" t="s">
        <v>14086</v>
      </c>
      <c r="N2893" s="198" t="s">
        <v>1793</v>
      </c>
      <c r="O2893" s="196" t="s">
        <v>157</v>
      </c>
      <c r="P2893" s="198" t="s">
        <v>158</v>
      </c>
      <c r="Q2893" s="198" t="s">
        <v>1793</v>
      </c>
      <c r="R2893" s="196" t="s">
        <v>47</v>
      </c>
      <c r="S2893" s="196" t="s">
        <v>46</v>
      </c>
      <c r="T2893" s="211">
        <v>5.35</v>
      </c>
      <c r="U2893" s="201">
        <v>43273</v>
      </c>
      <c r="V2893" s="196" t="s">
        <v>1805</v>
      </c>
      <c r="W2893" s="200" t="s">
        <v>93</v>
      </c>
      <c r="X2893" s="196" t="s">
        <v>103</v>
      </c>
      <c r="AA2893" s="196" t="s">
        <v>14087</v>
      </c>
      <c r="AB2893" s="196" t="s">
        <v>14088</v>
      </c>
      <c r="AC2893" s="200">
        <v>3</v>
      </c>
      <c r="AD2893" s="200" t="s">
        <v>8231</v>
      </c>
      <c r="AE2893" s="212">
        <v>-2702.22</v>
      </c>
      <c r="AF2893" s="212">
        <v>17525.78</v>
      </c>
      <c r="AG2893" s="198" t="s">
        <v>14089</v>
      </c>
    </row>
    <row r="2894" spans="1:33" hidden="1" x14ac:dyDescent="0.25">
      <c r="A2894" s="209">
        <v>126539</v>
      </c>
      <c r="B2894" s="210">
        <v>2</v>
      </c>
      <c r="C2894" s="196" t="s">
        <v>114</v>
      </c>
      <c r="D2894" s="201">
        <v>42983</v>
      </c>
      <c r="E2894" s="196" t="s">
        <v>152</v>
      </c>
      <c r="F2894" s="201">
        <v>43517.875092592592</v>
      </c>
      <c r="G2894" s="196" t="s">
        <v>170</v>
      </c>
      <c r="H2894" s="198" t="s">
        <v>460</v>
      </c>
      <c r="I2894" s="196" t="s">
        <v>518</v>
      </c>
      <c r="J2894" s="196" t="s">
        <v>101</v>
      </c>
      <c r="L2894" s="200" t="s">
        <v>101</v>
      </c>
      <c r="M2894" s="198" t="s">
        <v>14086</v>
      </c>
      <c r="N2894" s="198" t="s">
        <v>1793</v>
      </c>
      <c r="O2894" s="196" t="s">
        <v>157</v>
      </c>
      <c r="P2894" s="198" t="s">
        <v>158</v>
      </c>
      <c r="Q2894" s="198" t="s">
        <v>1793</v>
      </c>
      <c r="R2894" s="196" t="s">
        <v>47</v>
      </c>
      <c r="S2894" s="196" t="s">
        <v>46</v>
      </c>
      <c r="T2894" s="211">
        <v>5.35</v>
      </c>
      <c r="U2894" s="201">
        <v>43273</v>
      </c>
      <c r="V2894" s="196" t="s">
        <v>1805</v>
      </c>
      <c r="W2894" s="200" t="s">
        <v>93</v>
      </c>
      <c r="X2894" s="196" t="s">
        <v>103</v>
      </c>
      <c r="AA2894" s="196" t="s">
        <v>14090</v>
      </c>
      <c r="AB2894" s="196" t="s">
        <v>14088</v>
      </c>
      <c r="AC2894" s="200">
        <v>8</v>
      </c>
      <c r="AD2894" s="200" t="s">
        <v>8231</v>
      </c>
      <c r="AE2894" s="212">
        <v>-5105.8500000000004</v>
      </c>
      <c r="AF2894" s="212">
        <v>1088325.1499999999</v>
      </c>
      <c r="AG2894" s="198" t="s">
        <v>14089</v>
      </c>
    </row>
    <row r="2895" spans="1:33" hidden="1" x14ac:dyDescent="0.25">
      <c r="A2895" s="209">
        <v>126573</v>
      </c>
      <c r="B2895" s="210">
        <v>1</v>
      </c>
      <c r="C2895" s="196" t="s">
        <v>114</v>
      </c>
      <c r="D2895" s="201">
        <v>42992</v>
      </c>
      <c r="E2895" s="196" t="s">
        <v>152</v>
      </c>
      <c r="F2895" s="201">
        <v>44167.875092592592</v>
      </c>
      <c r="G2895" s="196" t="s">
        <v>170</v>
      </c>
      <c r="H2895" s="198" t="s">
        <v>153</v>
      </c>
      <c r="I2895" s="196" t="s">
        <v>4664</v>
      </c>
      <c r="J2895" s="196" t="s">
        <v>101</v>
      </c>
      <c r="L2895" s="200" t="s">
        <v>101</v>
      </c>
      <c r="M2895" s="198" t="s">
        <v>5798</v>
      </c>
      <c r="N2895" s="198" t="s">
        <v>1845</v>
      </c>
      <c r="O2895" s="196" t="s">
        <v>157</v>
      </c>
      <c r="P2895" s="198" t="s">
        <v>158</v>
      </c>
      <c r="Q2895" s="198" t="s">
        <v>1845</v>
      </c>
      <c r="R2895" s="196" t="s">
        <v>47</v>
      </c>
      <c r="S2895" s="196" t="s">
        <v>43</v>
      </c>
      <c r="T2895" s="211">
        <v>7.04</v>
      </c>
      <c r="U2895" s="201">
        <v>43868</v>
      </c>
      <c r="V2895" s="196" t="s">
        <v>1860</v>
      </c>
      <c r="W2895" s="200" t="s">
        <v>93</v>
      </c>
      <c r="X2895" s="196" t="s">
        <v>103</v>
      </c>
      <c r="Y2895" s="196" t="s">
        <v>32</v>
      </c>
      <c r="AA2895" s="196" t="s">
        <v>14091</v>
      </c>
      <c r="AB2895" s="196" t="s">
        <v>14092</v>
      </c>
      <c r="AC2895" s="200">
        <v>3</v>
      </c>
      <c r="AD2895" s="200" t="s">
        <v>8231</v>
      </c>
      <c r="AE2895" s="212">
        <v>-10113.24</v>
      </c>
      <c r="AF2895" s="212">
        <v>475826.76</v>
      </c>
      <c r="AG2895" s="198" t="s">
        <v>14093</v>
      </c>
    </row>
    <row r="2896" spans="1:33" hidden="1" x14ac:dyDescent="0.25">
      <c r="A2896" s="209">
        <v>126573</v>
      </c>
      <c r="B2896" s="210">
        <v>1</v>
      </c>
      <c r="C2896" s="196" t="s">
        <v>114</v>
      </c>
      <c r="D2896" s="201">
        <v>42992</v>
      </c>
      <c r="E2896" s="196" t="s">
        <v>152</v>
      </c>
      <c r="F2896" s="201">
        <v>44167.875092592592</v>
      </c>
      <c r="G2896" s="196" t="s">
        <v>170</v>
      </c>
      <c r="H2896" s="198" t="s">
        <v>153</v>
      </c>
      <c r="I2896" s="196" t="s">
        <v>4664</v>
      </c>
      <c r="J2896" s="196" t="s">
        <v>101</v>
      </c>
      <c r="L2896" s="200" t="s">
        <v>101</v>
      </c>
      <c r="M2896" s="198" t="s">
        <v>5798</v>
      </c>
      <c r="N2896" s="198" t="s">
        <v>1845</v>
      </c>
      <c r="O2896" s="196" t="s">
        <v>157</v>
      </c>
      <c r="P2896" s="198" t="s">
        <v>158</v>
      </c>
      <c r="Q2896" s="198" t="s">
        <v>1845</v>
      </c>
      <c r="R2896" s="196" t="s">
        <v>47</v>
      </c>
      <c r="S2896" s="196" t="s">
        <v>43</v>
      </c>
      <c r="T2896" s="211">
        <v>7.04</v>
      </c>
      <c r="U2896" s="201">
        <v>43868</v>
      </c>
      <c r="V2896" s="196" t="s">
        <v>1860</v>
      </c>
      <c r="W2896" s="200" t="s">
        <v>93</v>
      </c>
      <c r="X2896" s="196" t="s">
        <v>103</v>
      </c>
      <c r="Y2896" s="196" t="s">
        <v>32</v>
      </c>
      <c r="AA2896" s="196" t="s">
        <v>14094</v>
      </c>
      <c r="AB2896" s="196" t="s">
        <v>14092</v>
      </c>
      <c r="AC2896" s="200">
        <v>8</v>
      </c>
      <c r="AD2896" s="200" t="s">
        <v>8250</v>
      </c>
      <c r="AE2896" s="212">
        <v>5654.29</v>
      </c>
      <c r="AF2896" s="212">
        <v>1134454.29</v>
      </c>
      <c r="AG2896" s="198" t="s">
        <v>14093</v>
      </c>
    </row>
    <row r="2897" spans="1:33" ht="54" hidden="1" x14ac:dyDescent="0.25">
      <c r="A2897" s="209">
        <v>126580</v>
      </c>
      <c r="B2897" s="210">
        <v>4</v>
      </c>
      <c r="C2897" s="196" t="s">
        <v>114</v>
      </c>
      <c r="D2897" s="201">
        <v>42996</v>
      </c>
      <c r="E2897" s="196" t="s">
        <v>98</v>
      </c>
      <c r="F2897" s="201">
        <v>44705</v>
      </c>
      <c r="G2897" s="196" t="s">
        <v>98</v>
      </c>
      <c r="H2897" s="198" t="s">
        <v>750</v>
      </c>
      <c r="I2897" s="196" t="s">
        <v>790</v>
      </c>
      <c r="J2897" s="196" t="s">
        <v>101</v>
      </c>
      <c r="L2897" s="200" t="s">
        <v>101</v>
      </c>
      <c r="M2897" s="198" t="s">
        <v>14095</v>
      </c>
      <c r="N2897" s="198" t="s">
        <v>11154</v>
      </c>
      <c r="O2897" s="196" t="s">
        <v>438</v>
      </c>
      <c r="P2897" s="198" t="s">
        <v>439</v>
      </c>
      <c r="R2897" s="196" t="s">
        <v>39</v>
      </c>
      <c r="S2897" s="196" t="s">
        <v>46</v>
      </c>
      <c r="T2897" s="202" t="s">
        <v>505</v>
      </c>
      <c r="W2897" s="200" t="s">
        <v>93</v>
      </c>
      <c r="X2897" s="196" t="s">
        <v>103</v>
      </c>
      <c r="Z2897" s="198" t="s">
        <v>14096</v>
      </c>
      <c r="AA2897" s="196" t="s">
        <v>14097</v>
      </c>
      <c r="AC2897" s="200">
        <v>3</v>
      </c>
      <c r="AD2897" s="200" t="s">
        <v>8274</v>
      </c>
      <c r="AE2897" s="203" t="s">
        <v>505</v>
      </c>
      <c r="AF2897" s="212">
        <v>101425.98</v>
      </c>
    </row>
    <row r="2898" spans="1:33" hidden="1" x14ac:dyDescent="0.25">
      <c r="A2898" s="209">
        <v>126582</v>
      </c>
      <c r="B2898" s="210">
        <v>4</v>
      </c>
      <c r="C2898" s="196" t="s">
        <v>114</v>
      </c>
      <c r="D2898" s="201">
        <v>42996</v>
      </c>
      <c r="E2898" s="196" t="s">
        <v>98</v>
      </c>
      <c r="F2898" s="201">
        <v>44351</v>
      </c>
      <c r="G2898" s="196" t="s">
        <v>98</v>
      </c>
      <c r="H2898" s="198" t="s">
        <v>331</v>
      </c>
      <c r="I2898" s="196" t="s">
        <v>1608</v>
      </c>
      <c r="J2898" s="196" t="s">
        <v>101</v>
      </c>
      <c r="L2898" s="200" t="s">
        <v>101</v>
      </c>
      <c r="M2898" s="198" t="s">
        <v>1609</v>
      </c>
      <c r="O2898" s="196" t="s">
        <v>438</v>
      </c>
      <c r="P2898" s="198" t="s">
        <v>439</v>
      </c>
      <c r="R2898" s="196" t="s">
        <v>39</v>
      </c>
      <c r="S2898" s="196" t="s">
        <v>46</v>
      </c>
      <c r="T2898" s="211">
        <v>0.01</v>
      </c>
      <c r="U2898" s="201">
        <v>43868</v>
      </c>
      <c r="W2898" s="200" t="s">
        <v>93</v>
      </c>
      <c r="X2898" s="196" t="s">
        <v>103</v>
      </c>
      <c r="Z2898" s="198" t="s">
        <v>1610</v>
      </c>
      <c r="AA2898" s="196" t="s">
        <v>14098</v>
      </c>
      <c r="AC2898" s="200">
        <v>3</v>
      </c>
      <c r="AD2898" s="200" t="s">
        <v>8274</v>
      </c>
      <c r="AE2898" s="212">
        <v>14554.94</v>
      </c>
      <c r="AF2898" s="212">
        <v>507158.94</v>
      </c>
      <c r="AG2898" s="198" t="s">
        <v>1611</v>
      </c>
    </row>
    <row r="2899" spans="1:33" hidden="1" x14ac:dyDescent="0.25">
      <c r="A2899" s="209">
        <v>126583</v>
      </c>
      <c r="B2899" s="210">
        <v>3</v>
      </c>
      <c r="C2899" s="196" t="s">
        <v>114</v>
      </c>
      <c r="D2899" s="201">
        <v>42996</v>
      </c>
      <c r="E2899" s="196" t="s">
        <v>98</v>
      </c>
      <c r="F2899" s="201">
        <v>44271</v>
      </c>
      <c r="G2899" s="196" t="s">
        <v>87</v>
      </c>
      <c r="H2899" s="198" t="s">
        <v>538</v>
      </c>
      <c r="M2899" s="198" t="s">
        <v>14099</v>
      </c>
      <c r="N2899" s="198" t="s">
        <v>14100</v>
      </c>
      <c r="O2899" s="196" t="s">
        <v>438</v>
      </c>
      <c r="P2899" s="198" t="s">
        <v>439</v>
      </c>
      <c r="R2899" s="196" t="s">
        <v>39</v>
      </c>
      <c r="S2899" s="196" t="s">
        <v>46</v>
      </c>
      <c r="T2899" s="202" t="s">
        <v>505</v>
      </c>
      <c r="U2899" s="201">
        <v>43504</v>
      </c>
      <c r="W2899" s="200" t="s">
        <v>93</v>
      </c>
      <c r="X2899" s="196" t="s">
        <v>3574</v>
      </c>
      <c r="Z2899" s="198" t="s">
        <v>14101</v>
      </c>
      <c r="AA2899" s="196" t="s">
        <v>14102</v>
      </c>
      <c r="AC2899" s="200">
        <v>3</v>
      </c>
      <c r="AD2899" s="200" t="s">
        <v>8274</v>
      </c>
      <c r="AE2899" s="203" t="s">
        <v>505</v>
      </c>
      <c r="AF2899" s="212">
        <v>723414.15</v>
      </c>
      <c r="AG2899" s="198" t="s">
        <v>14103</v>
      </c>
    </row>
    <row r="2900" spans="1:33" hidden="1" x14ac:dyDescent="0.25">
      <c r="A2900" s="209">
        <v>126584</v>
      </c>
      <c r="B2900" s="210">
        <v>3</v>
      </c>
      <c r="C2900" s="196" t="s">
        <v>97</v>
      </c>
      <c r="D2900" s="201">
        <v>42996</v>
      </c>
      <c r="E2900" s="196" t="s">
        <v>98</v>
      </c>
      <c r="F2900" s="201">
        <v>44354.875081018516</v>
      </c>
      <c r="G2900" s="196" t="s">
        <v>108</v>
      </c>
      <c r="H2900" s="198" t="s">
        <v>659</v>
      </c>
      <c r="I2900" s="196" t="s">
        <v>613</v>
      </c>
      <c r="J2900" s="196" t="s">
        <v>299</v>
      </c>
      <c r="L2900" s="200" t="s">
        <v>300</v>
      </c>
      <c r="M2900" s="198" t="s">
        <v>14104</v>
      </c>
      <c r="N2900" s="198" t="s">
        <v>14105</v>
      </c>
      <c r="O2900" s="196" t="s">
        <v>438</v>
      </c>
      <c r="P2900" s="198" t="s">
        <v>439</v>
      </c>
      <c r="R2900" s="196" t="s">
        <v>39</v>
      </c>
      <c r="S2900" s="196" t="s">
        <v>46</v>
      </c>
      <c r="T2900" s="211">
        <v>0</v>
      </c>
      <c r="U2900" s="201">
        <v>43637</v>
      </c>
      <c r="W2900" s="200" t="s">
        <v>93</v>
      </c>
      <c r="X2900" s="196" t="s">
        <v>303</v>
      </c>
      <c r="Z2900" s="198" t="s">
        <v>14106</v>
      </c>
      <c r="AA2900" s="196" t="s">
        <v>14107</v>
      </c>
      <c r="AC2900" s="200">
        <v>3</v>
      </c>
      <c r="AD2900" s="200" t="s">
        <v>8274</v>
      </c>
      <c r="AE2900" s="203" t="s">
        <v>505</v>
      </c>
      <c r="AF2900" s="212">
        <v>574041</v>
      </c>
      <c r="AG2900" s="198" t="s">
        <v>14108</v>
      </c>
    </row>
    <row r="2901" spans="1:33" ht="36" hidden="1" x14ac:dyDescent="0.25">
      <c r="A2901" s="209">
        <v>126586</v>
      </c>
      <c r="B2901" s="210">
        <v>3</v>
      </c>
      <c r="C2901" s="196" t="s">
        <v>85</v>
      </c>
      <c r="D2901" s="201">
        <v>42997</v>
      </c>
      <c r="E2901" s="196" t="s">
        <v>98</v>
      </c>
      <c r="F2901" s="201">
        <v>43852</v>
      </c>
      <c r="G2901" s="196" t="s">
        <v>189</v>
      </c>
      <c r="H2901" s="198" t="s">
        <v>538</v>
      </c>
      <c r="I2901" s="196" t="s">
        <v>680</v>
      </c>
      <c r="J2901" s="196" t="s">
        <v>101</v>
      </c>
      <c r="L2901" s="200" t="s">
        <v>101</v>
      </c>
      <c r="M2901" s="198" t="s">
        <v>14109</v>
      </c>
      <c r="N2901" s="198" t="s">
        <v>14110</v>
      </c>
      <c r="O2901" s="196" t="s">
        <v>438</v>
      </c>
      <c r="P2901" s="198" t="s">
        <v>439</v>
      </c>
      <c r="R2901" s="196" t="s">
        <v>39</v>
      </c>
      <c r="S2901" s="196" t="s">
        <v>46</v>
      </c>
      <c r="T2901" s="211">
        <v>0</v>
      </c>
      <c r="W2901" s="200" t="s">
        <v>93</v>
      </c>
      <c r="X2901" s="196" t="s">
        <v>13</v>
      </c>
      <c r="Z2901" s="198" t="s">
        <v>14111</v>
      </c>
      <c r="AA2901" s="196" t="s">
        <v>14112</v>
      </c>
      <c r="AC2901" s="200">
        <v>1</v>
      </c>
      <c r="AD2901" s="200" t="s">
        <v>8274</v>
      </c>
      <c r="AE2901" s="203" t="s">
        <v>505</v>
      </c>
      <c r="AF2901" s="212">
        <v>101000</v>
      </c>
    </row>
    <row r="2902" spans="1:33" hidden="1" x14ac:dyDescent="0.25">
      <c r="A2902" s="209">
        <v>126586.01</v>
      </c>
      <c r="B2902" s="210">
        <v>3</v>
      </c>
      <c r="C2902" s="196" t="s">
        <v>114</v>
      </c>
      <c r="D2902" s="201">
        <v>43846</v>
      </c>
      <c r="E2902" s="196" t="s">
        <v>98</v>
      </c>
      <c r="F2902" s="201">
        <v>44523</v>
      </c>
      <c r="G2902" s="196" t="s">
        <v>98</v>
      </c>
      <c r="H2902" s="198" t="s">
        <v>538</v>
      </c>
      <c r="I2902" s="196" t="s">
        <v>680</v>
      </c>
      <c r="J2902" s="196" t="s">
        <v>101</v>
      </c>
      <c r="L2902" s="200" t="s">
        <v>101</v>
      </c>
      <c r="M2902" s="198" t="s">
        <v>14113</v>
      </c>
      <c r="N2902" s="198" t="s">
        <v>14114</v>
      </c>
      <c r="O2902" s="196" t="s">
        <v>438</v>
      </c>
      <c r="P2902" s="198" t="s">
        <v>439</v>
      </c>
      <c r="R2902" s="196" t="s">
        <v>39</v>
      </c>
      <c r="S2902" s="196" t="s">
        <v>46</v>
      </c>
      <c r="T2902" s="211">
        <v>0.01</v>
      </c>
      <c r="U2902" s="201">
        <v>43980</v>
      </c>
      <c r="W2902" s="200" t="s">
        <v>93</v>
      </c>
      <c r="X2902" s="196" t="s">
        <v>13</v>
      </c>
      <c r="Z2902" s="198" t="s">
        <v>14115</v>
      </c>
      <c r="AA2902" s="196" t="s">
        <v>14116</v>
      </c>
      <c r="AC2902" s="200">
        <v>3</v>
      </c>
      <c r="AD2902" s="200" t="s">
        <v>8274</v>
      </c>
      <c r="AE2902" s="212">
        <v>-20911.37</v>
      </c>
      <c r="AF2902" s="212">
        <v>132782.63</v>
      </c>
      <c r="AG2902" s="198" t="s">
        <v>14117</v>
      </c>
    </row>
    <row r="2903" spans="1:33" hidden="1" x14ac:dyDescent="0.25">
      <c r="A2903" s="209">
        <v>126587</v>
      </c>
      <c r="B2903" s="210">
        <v>3</v>
      </c>
      <c r="C2903" s="196" t="s">
        <v>85</v>
      </c>
      <c r="D2903" s="201">
        <v>42997</v>
      </c>
      <c r="E2903" s="196" t="s">
        <v>98</v>
      </c>
      <c r="F2903" s="201">
        <v>43693</v>
      </c>
      <c r="G2903" s="196" t="s">
        <v>98</v>
      </c>
      <c r="H2903" s="198" t="s">
        <v>538</v>
      </c>
      <c r="I2903" s="196" t="s">
        <v>14118</v>
      </c>
      <c r="K2903" s="196" t="s">
        <v>14119</v>
      </c>
      <c r="L2903" s="200" t="s">
        <v>183</v>
      </c>
      <c r="M2903" s="198" t="s">
        <v>14120</v>
      </c>
      <c r="N2903" s="198" t="s">
        <v>11154</v>
      </c>
      <c r="O2903" s="196" t="s">
        <v>438</v>
      </c>
      <c r="P2903" s="198" t="s">
        <v>439</v>
      </c>
      <c r="R2903" s="196" t="s">
        <v>39</v>
      </c>
      <c r="S2903" s="196" t="s">
        <v>46</v>
      </c>
      <c r="T2903" s="211">
        <v>0</v>
      </c>
      <c r="W2903" s="200" t="s">
        <v>93</v>
      </c>
      <c r="X2903" s="196" t="s">
        <v>103</v>
      </c>
      <c r="AA2903" s="196" t="s">
        <v>14121</v>
      </c>
      <c r="AC2903" s="200">
        <v>3</v>
      </c>
      <c r="AD2903" s="200" t="s">
        <v>8274</v>
      </c>
      <c r="AE2903" s="203" t="s">
        <v>505</v>
      </c>
      <c r="AF2903" s="212">
        <v>77000</v>
      </c>
    </row>
    <row r="2904" spans="1:33" hidden="1" x14ac:dyDescent="0.25">
      <c r="A2904" s="209">
        <v>126596</v>
      </c>
      <c r="B2904" s="210">
        <v>2</v>
      </c>
      <c r="C2904" s="196" t="s">
        <v>114</v>
      </c>
      <c r="D2904" s="201">
        <v>42999</v>
      </c>
      <c r="E2904" s="196" t="s">
        <v>98</v>
      </c>
      <c r="F2904" s="201">
        <v>44483</v>
      </c>
      <c r="G2904" s="196" t="s">
        <v>152</v>
      </c>
      <c r="H2904" s="198" t="s">
        <v>1006</v>
      </c>
      <c r="M2904" s="198" t="s">
        <v>14122</v>
      </c>
      <c r="O2904" s="196" t="s">
        <v>103</v>
      </c>
      <c r="P2904" s="198" t="s">
        <v>92</v>
      </c>
      <c r="R2904" s="196" t="s">
        <v>47</v>
      </c>
      <c r="S2904" s="196" t="s">
        <v>41</v>
      </c>
      <c r="T2904" s="202" t="s">
        <v>505</v>
      </c>
      <c r="U2904" s="201">
        <v>43182</v>
      </c>
      <c r="W2904" s="200" t="s">
        <v>93</v>
      </c>
      <c r="AA2904" s="196" t="s">
        <v>14123</v>
      </c>
      <c r="AC2904" s="200">
        <v>3</v>
      </c>
      <c r="AD2904" s="200" t="s">
        <v>8250</v>
      </c>
      <c r="AE2904" s="203" t="s">
        <v>505</v>
      </c>
      <c r="AF2904" s="212">
        <v>340136.61</v>
      </c>
      <c r="AG2904" s="198" t="s">
        <v>14124</v>
      </c>
    </row>
    <row r="2905" spans="1:33" hidden="1" x14ac:dyDescent="0.25">
      <c r="A2905" s="209">
        <v>126597</v>
      </c>
      <c r="B2905" s="210">
        <v>3</v>
      </c>
      <c r="C2905" s="196" t="s">
        <v>114</v>
      </c>
      <c r="D2905" s="201">
        <v>42999</v>
      </c>
      <c r="E2905" s="196" t="s">
        <v>98</v>
      </c>
      <c r="F2905" s="201">
        <v>44473</v>
      </c>
      <c r="G2905" s="196" t="s">
        <v>98</v>
      </c>
      <c r="H2905" s="198" t="s">
        <v>1272</v>
      </c>
      <c r="M2905" s="198" t="s">
        <v>2879</v>
      </c>
      <c r="O2905" s="196" t="s">
        <v>103</v>
      </c>
      <c r="P2905" s="198" t="s">
        <v>92</v>
      </c>
      <c r="R2905" s="196" t="s">
        <v>47</v>
      </c>
      <c r="S2905" s="196" t="s">
        <v>41</v>
      </c>
      <c r="T2905" s="202" t="s">
        <v>505</v>
      </c>
      <c r="U2905" s="201">
        <v>43595</v>
      </c>
      <c r="W2905" s="200" t="s">
        <v>93</v>
      </c>
      <c r="AA2905" s="196" t="s">
        <v>14125</v>
      </c>
      <c r="AC2905" s="200">
        <v>3</v>
      </c>
      <c r="AD2905" s="200" t="s">
        <v>8250</v>
      </c>
      <c r="AE2905" s="212">
        <v>11653.64</v>
      </c>
      <c r="AF2905" s="212">
        <v>554649.13</v>
      </c>
      <c r="AG2905" s="198" t="s">
        <v>2880</v>
      </c>
    </row>
    <row r="2906" spans="1:33" hidden="1" x14ac:dyDescent="0.25">
      <c r="A2906" s="209">
        <v>126598</v>
      </c>
      <c r="B2906" s="210">
        <v>3</v>
      </c>
      <c r="C2906" s="196" t="s">
        <v>114</v>
      </c>
      <c r="D2906" s="201">
        <v>42999</v>
      </c>
      <c r="E2906" s="196" t="s">
        <v>98</v>
      </c>
      <c r="F2906" s="201">
        <v>43902</v>
      </c>
      <c r="G2906" s="196" t="s">
        <v>98</v>
      </c>
      <c r="H2906" s="198" t="s">
        <v>785</v>
      </c>
      <c r="M2906" s="198" t="s">
        <v>14126</v>
      </c>
      <c r="O2906" s="196" t="s">
        <v>103</v>
      </c>
      <c r="P2906" s="198" t="s">
        <v>92</v>
      </c>
      <c r="R2906" s="196" t="s">
        <v>47</v>
      </c>
      <c r="S2906" s="196" t="s">
        <v>41</v>
      </c>
      <c r="T2906" s="202" t="s">
        <v>505</v>
      </c>
      <c r="U2906" s="201">
        <v>43231</v>
      </c>
      <c r="W2906" s="200" t="s">
        <v>93</v>
      </c>
      <c r="AA2906" s="196" t="s">
        <v>14127</v>
      </c>
      <c r="AC2906" s="200">
        <v>3</v>
      </c>
      <c r="AD2906" s="200" t="s">
        <v>8250</v>
      </c>
      <c r="AE2906" s="203" t="s">
        <v>505</v>
      </c>
      <c r="AF2906" s="212">
        <v>406347.41</v>
      </c>
      <c r="AG2906" s="198" t="s">
        <v>14128</v>
      </c>
    </row>
    <row r="2907" spans="1:33" hidden="1" x14ac:dyDescent="0.25">
      <c r="A2907" s="209">
        <v>126599</v>
      </c>
      <c r="B2907" s="210">
        <v>3</v>
      </c>
      <c r="C2907" s="196" t="s">
        <v>114</v>
      </c>
      <c r="D2907" s="201">
        <v>42999</v>
      </c>
      <c r="E2907" s="196" t="s">
        <v>98</v>
      </c>
      <c r="F2907" s="201">
        <v>44340</v>
      </c>
      <c r="G2907" s="196" t="s">
        <v>98</v>
      </c>
      <c r="H2907" s="198" t="s">
        <v>1272</v>
      </c>
      <c r="M2907" s="198" t="s">
        <v>14129</v>
      </c>
      <c r="O2907" s="196" t="s">
        <v>103</v>
      </c>
      <c r="P2907" s="198" t="s">
        <v>92</v>
      </c>
      <c r="R2907" s="196" t="s">
        <v>47</v>
      </c>
      <c r="S2907" s="196" t="s">
        <v>41</v>
      </c>
      <c r="T2907" s="202" t="s">
        <v>505</v>
      </c>
      <c r="U2907" s="201">
        <v>43595</v>
      </c>
      <c r="W2907" s="200" t="s">
        <v>93</v>
      </c>
      <c r="AA2907" s="196" t="s">
        <v>14130</v>
      </c>
      <c r="AC2907" s="200">
        <v>3</v>
      </c>
      <c r="AD2907" s="200" t="s">
        <v>8250</v>
      </c>
      <c r="AE2907" s="203" t="s">
        <v>505</v>
      </c>
      <c r="AF2907" s="212">
        <v>202954.54</v>
      </c>
      <c r="AG2907" s="198" t="s">
        <v>2880</v>
      </c>
    </row>
    <row r="2908" spans="1:33" ht="36" hidden="1" x14ac:dyDescent="0.25">
      <c r="A2908" s="209">
        <v>126600</v>
      </c>
      <c r="B2908" s="210">
        <v>3</v>
      </c>
      <c r="C2908" s="196" t="s">
        <v>122</v>
      </c>
      <c r="D2908" s="201">
        <v>43000</v>
      </c>
      <c r="E2908" s="196" t="s">
        <v>3907</v>
      </c>
      <c r="F2908" s="201">
        <v>44607</v>
      </c>
      <c r="G2908" s="196" t="s">
        <v>253</v>
      </c>
      <c r="H2908" s="198" t="s">
        <v>538</v>
      </c>
      <c r="I2908" s="196" t="s">
        <v>808</v>
      </c>
      <c r="J2908" s="196" t="s">
        <v>101</v>
      </c>
      <c r="L2908" s="200" t="s">
        <v>101</v>
      </c>
      <c r="M2908" s="198" t="s">
        <v>3908</v>
      </c>
      <c r="N2908" s="198" t="s">
        <v>3909</v>
      </c>
      <c r="O2908" s="196" t="s">
        <v>1836</v>
      </c>
      <c r="P2908" s="198" t="s">
        <v>1835</v>
      </c>
      <c r="R2908" s="196" t="s">
        <v>47</v>
      </c>
      <c r="S2908" s="196" t="s">
        <v>45</v>
      </c>
      <c r="T2908" s="211">
        <v>0.17</v>
      </c>
      <c r="U2908" s="201">
        <v>44540</v>
      </c>
      <c r="W2908" s="200" t="s">
        <v>93</v>
      </c>
      <c r="X2908" s="196" t="s">
        <v>13</v>
      </c>
      <c r="AA2908" s="196" t="s">
        <v>14131</v>
      </c>
      <c r="AB2908" s="196" t="s">
        <v>14132</v>
      </c>
      <c r="AC2908" s="200">
        <v>0</v>
      </c>
      <c r="AD2908" s="200" t="s">
        <v>8231</v>
      </c>
      <c r="AE2908" s="203" t="s">
        <v>505</v>
      </c>
      <c r="AF2908" s="212">
        <v>147500</v>
      </c>
      <c r="AG2908" s="198" t="s">
        <v>3910</v>
      </c>
    </row>
    <row r="2909" spans="1:33" ht="36" hidden="1" x14ac:dyDescent="0.25">
      <c r="A2909" s="209">
        <v>126600</v>
      </c>
      <c r="B2909" s="210">
        <v>3</v>
      </c>
      <c r="C2909" s="196" t="s">
        <v>122</v>
      </c>
      <c r="D2909" s="201">
        <v>43000</v>
      </c>
      <c r="E2909" s="196" t="s">
        <v>3907</v>
      </c>
      <c r="F2909" s="201">
        <v>44607</v>
      </c>
      <c r="G2909" s="196" t="s">
        <v>253</v>
      </c>
      <c r="H2909" s="198" t="s">
        <v>538</v>
      </c>
      <c r="I2909" s="196" t="s">
        <v>808</v>
      </c>
      <c r="J2909" s="196" t="s">
        <v>101</v>
      </c>
      <c r="L2909" s="200" t="s">
        <v>101</v>
      </c>
      <c r="M2909" s="198" t="s">
        <v>3908</v>
      </c>
      <c r="N2909" s="198" t="s">
        <v>3909</v>
      </c>
      <c r="O2909" s="196" t="s">
        <v>1836</v>
      </c>
      <c r="P2909" s="198" t="s">
        <v>1835</v>
      </c>
      <c r="R2909" s="196" t="s">
        <v>47</v>
      </c>
      <c r="S2909" s="196" t="s">
        <v>45</v>
      </c>
      <c r="T2909" s="211">
        <v>0.17</v>
      </c>
      <c r="U2909" s="201">
        <v>44540</v>
      </c>
      <c r="W2909" s="200" t="s">
        <v>93</v>
      </c>
      <c r="X2909" s="196" t="s">
        <v>13</v>
      </c>
      <c r="AA2909" s="196" t="s">
        <v>14133</v>
      </c>
      <c r="AB2909" s="196" t="s">
        <v>14132</v>
      </c>
      <c r="AC2909" s="200">
        <v>1</v>
      </c>
      <c r="AD2909" s="200" t="s">
        <v>8231</v>
      </c>
      <c r="AE2909" s="203" t="s">
        <v>505</v>
      </c>
      <c r="AF2909" s="212">
        <v>20000</v>
      </c>
      <c r="AG2909" s="198" t="s">
        <v>3910</v>
      </c>
    </row>
    <row r="2910" spans="1:33" ht="36" hidden="1" x14ac:dyDescent="0.25">
      <c r="A2910" s="209">
        <v>126600</v>
      </c>
      <c r="B2910" s="210">
        <v>3</v>
      </c>
      <c r="C2910" s="196" t="s">
        <v>122</v>
      </c>
      <c r="D2910" s="201">
        <v>43000</v>
      </c>
      <c r="E2910" s="196" t="s">
        <v>3907</v>
      </c>
      <c r="F2910" s="201">
        <v>44607</v>
      </c>
      <c r="G2910" s="196" t="s">
        <v>253</v>
      </c>
      <c r="H2910" s="198" t="s">
        <v>538</v>
      </c>
      <c r="I2910" s="196" t="s">
        <v>808</v>
      </c>
      <c r="J2910" s="196" t="s">
        <v>101</v>
      </c>
      <c r="L2910" s="200" t="s">
        <v>101</v>
      </c>
      <c r="M2910" s="198" t="s">
        <v>3908</v>
      </c>
      <c r="N2910" s="198" t="s">
        <v>3909</v>
      </c>
      <c r="O2910" s="196" t="s">
        <v>1836</v>
      </c>
      <c r="P2910" s="198" t="s">
        <v>1835</v>
      </c>
      <c r="R2910" s="196" t="s">
        <v>47</v>
      </c>
      <c r="S2910" s="196" t="s">
        <v>45</v>
      </c>
      <c r="T2910" s="211">
        <v>0.17</v>
      </c>
      <c r="U2910" s="201">
        <v>44540</v>
      </c>
      <c r="W2910" s="200" t="s">
        <v>93</v>
      </c>
      <c r="X2910" s="196" t="s">
        <v>13</v>
      </c>
      <c r="AA2910" s="196" t="s">
        <v>14134</v>
      </c>
      <c r="AB2910" s="196" t="s">
        <v>14132</v>
      </c>
      <c r="AC2910" s="200">
        <v>3</v>
      </c>
      <c r="AD2910" s="200" t="s">
        <v>8231</v>
      </c>
      <c r="AE2910" s="212">
        <v>1345775</v>
      </c>
      <c r="AF2910" s="212">
        <v>1345775</v>
      </c>
      <c r="AG2910" s="198" t="s">
        <v>3910</v>
      </c>
    </row>
    <row r="2911" spans="1:33" hidden="1" x14ac:dyDescent="0.25">
      <c r="A2911" s="209">
        <v>126602</v>
      </c>
      <c r="B2911" s="210">
        <v>4</v>
      </c>
      <c r="C2911" s="196" t="s">
        <v>122</v>
      </c>
      <c r="D2911" s="201">
        <v>43003</v>
      </c>
      <c r="E2911" s="196" t="s">
        <v>1503</v>
      </c>
      <c r="F2911" s="201">
        <v>44665.875324074077</v>
      </c>
      <c r="G2911" s="196" t="s">
        <v>108</v>
      </c>
      <c r="H2911" s="198" t="s">
        <v>2044</v>
      </c>
      <c r="I2911" s="196" t="s">
        <v>1505</v>
      </c>
      <c r="J2911" s="196" t="s">
        <v>1506</v>
      </c>
      <c r="K2911" s="196" t="s">
        <v>2223</v>
      </c>
      <c r="M2911" s="198" t="s">
        <v>2224</v>
      </c>
      <c r="N2911" s="198" t="s">
        <v>2225</v>
      </c>
      <c r="O2911" s="196" t="s">
        <v>1509</v>
      </c>
      <c r="P2911" s="198" t="s">
        <v>2226</v>
      </c>
      <c r="R2911" s="196" t="s">
        <v>47</v>
      </c>
      <c r="S2911" s="196" t="s">
        <v>45</v>
      </c>
      <c r="T2911" s="211">
        <v>0.25</v>
      </c>
      <c r="U2911" s="201">
        <v>44645</v>
      </c>
      <c r="W2911" s="200" t="s">
        <v>93</v>
      </c>
      <c r="X2911" s="196" t="s">
        <v>103</v>
      </c>
      <c r="AA2911" s="196" t="s">
        <v>14135</v>
      </c>
      <c r="AC2911" s="200">
        <v>1</v>
      </c>
      <c r="AD2911" s="200" t="s">
        <v>8250</v>
      </c>
      <c r="AE2911" s="203" t="s">
        <v>505</v>
      </c>
      <c r="AF2911" s="212">
        <v>381400</v>
      </c>
      <c r="AG2911" s="198" t="s">
        <v>2227</v>
      </c>
    </row>
    <row r="2912" spans="1:33" hidden="1" x14ac:dyDescent="0.25">
      <c r="A2912" s="209">
        <v>126602</v>
      </c>
      <c r="B2912" s="210">
        <v>4</v>
      </c>
      <c r="C2912" s="196" t="s">
        <v>122</v>
      </c>
      <c r="D2912" s="201">
        <v>43003</v>
      </c>
      <c r="E2912" s="196" t="s">
        <v>1503</v>
      </c>
      <c r="F2912" s="201">
        <v>44665.875324074077</v>
      </c>
      <c r="G2912" s="196" t="s">
        <v>108</v>
      </c>
      <c r="H2912" s="198" t="s">
        <v>2044</v>
      </c>
      <c r="I2912" s="196" t="s">
        <v>1505</v>
      </c>
      <c r="J2912" s="196" t="s">
        <v>1506</v>
      </c>
      <c r="K2912" s="196" t="s">
        <v>2223</v>
      </c>
      <c r="M2912" s="198" t="s">
        <v>2224</v>
      </c>
      <c r="N2912" s="198" t="s">
        <v>2225</v>
      </c>
      <c r="O2912" s="196" t="s">
        <v>1509</v>
      </c>
      <c r="P2912" s="198" t="s">
        <v>2226</v>
      </c>
      <c r="R2912" s="196" t="s">
        <v>47</v>
      </c>
      <c r="S2912" s="196" t="s">
        <v>45</v>
      </c>
      <c r="T2912" s="211">
        <v>0.25</v>
      </c>
      <c r="U2912" s="201">
        <v>44645</v>
      </c>
      <c r="W2912" s="200" t="s">
        <v>93</v>
      </c>
      <c r="X2912" s="196" t="s">
        <v>103</v>
      </c>
      <c r="AA2912" s="196" t="s">
        <v>14136</v>
      </c>
      <c r="AC2912" s="200">
        <v>3</v>
      </c>
      <c r="AD2912" s="200" t="s">
        <v>8250</v>
      </c>
      <c r="AE2912" s="212">
        <v>2172404.33</v>
      </c>
      <c r="AF2912" s="212">
        <v>2172404.33</v>
      </c>
      <c r="AG2912" s="198" t="s">
        <v>2227</v>
      </c>
    </row>
    <row r="2913" spans="1:33" ht="36" hidden="1" x14ac:dyDescent="0.25">
      <c r="A2913" s="209">
        <v>126612</v>
      </c>
      <c r="B2913" s="210">
        <v>1</v>
      </c>
      <c r="C2913" s="196" t="s">
        <v>85</v>
      </c>
      <c r="D2913" s="201">
        <v>43004</v>
      </c>
      <c r="E2913" s="196" t="s">
        <v>1728</v>
      </c>
      <c r="F2913" s="201">
        <v>44720</v>
      </c>
      <c r="G2913" s="196" t="s">
        <v>1741</v>
      </c>
      <c r="H2913" s="198" t="s">
        <v>190</v>
      </c>
      <c r="M2913" s="198" t="s">
        <v>14137</v>
      </c>
      <c r="N2913" s="198" t="s">
        <v>14138</v>
      </c>
      <c r="O2913" s="196" t="s">
        <v>91</v>
      </c>
      <c r="P2913" s="198" t="s">
        <v>157</v>
      </c>
      <c r="R2913" s="196" t="s">
        <v>47</v>
      </c>
      <c r="S2913" s="196" t="s">
        <v>46</v>
      </c>
      <c r="T2913" s="211">
        <v>2.46</v>
      </c>
      <c r="W2913" s="200" t="s">
        <v>93</v>
      </c>
      <c r="X2913" s="196" t="s">
        <v>103</v>
      </c>
      <c r="AA2913" s="196" t="s">
        <v>14139</v>
      </c>
      <c r="AB2913" s="196" t="s">
        <v>14140</v>
      </c>
      <c r="AC2913" s="200">
        <v>0</v>
      </c>
      <c r="AD2913" s="200" t="s">
        <v>8231</v>
      </c>
      <c r="AE2913" s="203" t="s">
        <v>505</v>
      </c>
      <c r="AF2913" s="212">
        <v>49900</v>
      </c>
    </row>
    <row r="2914" spans="1:33" ht="36" hidden="1" x14ac:dyDescent="0.25">
      <c r="A2914" s="209">
        <v>126619</v>
      </c>
      <c r="B2914" s="210">
        <v>6</v>
      </c>
      <c r="C2914" s="196" t="s">
        <v>85</v>
      </c>
      <c r="D2914" s="201">
        <v>43006</v>
      </c>
      <c r="E2914" s="196" t="s">
        <v>98</v>
      </c>
      <c r="F2914" s="201">
        <v>43424</v>
      </c>
      <c r="G2914" s="196" t="s">
        <v>152</v>
      </c>
      <c r="H2914" s="198" t="s">
        <v>667</v>
      </c>
      <c r="M2914" s="198" t="s">
        <v>14141</v>
      </c>
      <c r="N2914" s="198" t="s">
        <v>14142</v>
      </c>
      <c r="O2914" s="196" t="s">
        <v>103</v>
      </c>
      <c r="P2914" s="198" t="s">
        <v>4518</v>
      </c>
      <c r="R2914" s="196" t="s">
        <v>4525</v>
      </c>
      <c r="S2914" s="196" t="s">
        <v>4526</v>
      </c>
      <c r="T2914" s="202" t="s">
        <v>505</v>
      </c>
      <c r="W2914" s="200" t="s">
        <v>93</v>
      </c>
      <c r="AA2914" s="196" t="s">
        <v>14143</v>
      </c>
      <c r="AC2914" s="200">
        <v>1</v>
      </c>
      <c r="AD2914" s="200" t="s">
        <v>8250</v>
      </c>
      <c r="AE2914" s="203" t="s">
        <v>505</v>
      </c>
      <c r="AF2914" s="212">
        <v>795000</v>
      </c>
    </row>
    <row r="2915" spans="1:33" ht="36" hidden="1" x14ac:dyDescent="0.25">
      <c r="A2915" s="209">
        <v>126620</v>
      </c>
      <c r="B2915" s="210">
        <v>1</v>
      </c>
      <c r="C2915" s="196" t="s">
        <v>85</v>
      </c>
      <c r="D2915" s="201">
        <v>43006</v>
      </c>
      <c r="E2915" s="196" t="s">
        <v>98</v>
      </c>
      <c r="F2915" s="201">
        <v>43424</v>
      </c>
      <c r="G2915" s="196" t="s">
        <v>152</v>
      </c>
      <c r="H2915" s="198" t="s">
        <v>2232</v>
      </c>
      <c r="M2915" s="198" t="s">
        <v>14144</v>
      </c>
      <c r="N2915" s="198" t="s">
        <v>14145</v>
      </c>
      <c r="O2915" s="196" t="s">
        <v>103</v>
      </c>
      <c r="P2915" s="198" t="s">
        <v>4518</v>
      </c>
      <c r="R2915" s="196" t="s">
        <v>4525</v>
      </c>
      <c r="S2915" s="196" t="s">
        <v>4526</v>
      </c>
      <c r="T2915" s="202" t="s">
        <v>505</v>
      </c>
      <c r="W2915" s="200" t="s">
        <v>93</v>
      </c>
      <c r="AA2915" s="196" t="s">
        <v>14146</v>
      </c>
      <c r="AC2915" s="200">
        <v>1</v>
      </c>
      <c r="AD2915" s="200" t="s">
        <v>8250</v>
      </c>
      <c r="AE2915" s="203" t="s">
        <v>505</v>
      </c>
      <c r="AF2915" s="212">
        <v>1500000</v>
      </c>
    </row>
    <row r="2916" spans="1:33" hidden="1" x14ac:dyDescent="0.25">
      <c r="A2916" s="209">
        <v>126623</v>
      </c>
      <c r="B2916" s="210">
        <v>3</v>
      </c>
      <c r="C2916" s="196" t="s">
        <v>97</v>
      </c>
      <c r="D2916" s="201">
        <v>43010</v>
      </c>
      <c r="E2916" s="196" t="s">
        <v>98</v>
      </c>
      <c r="F2916" s="201">
        <v>44657.875138888892</v>
      </c>
      <c r="G2916" s="196" t="s">
        <v>108</v>
      </c>
      <c r="H2916" s="198" t="s">
        <v>306</v>
      </c>
      <c r="I2916" s="196" t="s">
        <v>292</v>
      </c>
      <c r="J2916" s="196" t="s">
        <v>101</v>
      </c>
      <c r="L2916" s="200" t="s">
        <v>101</v>
      </c>
      <c r="M2916" s="198" t="s">
        <v>500</v>
      </c>
      <c r="O2916" s="196" t="s">
        <v>438</v>
      </c>
      <c r="P2916" s="198" t="s">
        <v>439</v>
      </c>
      <c r="R2916" s="196" t="s">
        <v>39</v>
      </c>
      <c r="S2916" s="196" t="s">
        <v>46</v>
      </c>
      <c r="T2916" s="211">
        <v>0</v>
      </c>
      <c r="U2916" s="201">
        <v>44057</v>
      </c>
      <c r="W2916" s="200" t="s">
        <v>93</v>
      </c>
      <c r="X2916" s="196" t="s">
        <v>103</v>
      </c>
      <c r="Z2916" s="198" t="s">
        <v>501</v>
      </c>
      <c r="AA2916" s="196" t="s">
        <v>14147</v>
      </c>
      <c r="AC2916" s="200">
        <v>3</v>
      </c>
      <c r="AD2916" s="200" t="s">
        <v>8274</v>
      </c>
      <c r="AE2916" s="212">
        <v>273700</v>
      </c>
      <c r="AF2916" s="212">
        <v>2146403</v>
      </c>
      <c r="AG2916" s="198" t="s">
        <v>502</v>
      </c>
    </row>
    <row r="2917" spans="1:33" hidden="1" x14ac:dyDescent="0.25">
      <c r="A2917" s="209">
        <v>126626</v>
      </c>
      <c r="B2917" s="210">
        <v>3</v>
      </c>
      <c r="C2917" s="196" t="s">
        <v>97</v>
      </c>
      <c r="D2917" s="201">
        <v>43010</v>
      </c>
      <c r="E2917" s="196" t="s">
        <v>98</v>
      </c>
      <c r="F2917" s="201">
        <v>44089.798414351855</v>
      </c>
      <c r="G2917" s="196" t="s">
        <v>241</v>
      </c>
      <c r="H2917" s="198" t="s">
        <v>538</v>
      </c>
      <c r="I2917" s="196" t="s">
        <v>539</v>
      </c>
      <c r="J2917" s="196" t="s">
        <v>299</v>
      </c>
      <c r="L2917" s="200" t="s">
        <v>300</v>
      </c>
      <c r="M2917" s="198" t="s">
        <v>14148</v>
      </c>
      <c r="N2917" s="198" t="s">
        <v>14149</v>
      </c>
      <c r="O2917" s="196" t="s">
        <v>119</v>
      </c>
      <c r="P2917" s="198" t="s">
        <v>1329</v>
      </c>
      <c r="R2917" s="196" t="s">
        <v>4525</v>
      </c>
      <c r="S2917" s="196" t="s">
        <v>46</v>
      </c>
      <c r="T2917" s="211">
        <v>0.01</v>
      </c>
      <c r="U2917" s="201">
        <v>43519</v>
      </c>
      <c r="W2917" s="200" t="s">
        <v>93</v>
      </c>
      <c r="X2917" s="196" t="s">
        <v>303</v>
      </c>
      <c r="AA2917" s="196" t="s">
        <v>14150</v>
      </c>
      <c r="AB2917" s="196" t="s">
        <v>14151</v>
      </c>
      <c r="AC2917" s="200">
        <v>1</v>
      </c>
      <c r="AD2917" s="200" t="s">
        <v>8274</v>
      </c>
      <c r="AE2917" s="203" t="s">
        <v>505</v>
      </c>
      <c r="AF2917" s="212">
        <v>50000</v>
      </c>
      <c r="AG2917" s="198" t="s">
        <v>14152</v>
      </c>
    </row>
    <row r="2918" spans="1:33" hidden="1" x14ac:dyDescent="0.25">
      <c r="A2918" s="209">
        <v>126626</v>
      </c>
      <c r="B2918" s="210">
        <v>3</v>
      </c>
      <c r="C2918" s="196" t="s">
        <v>97</v>
      </c>
      <c r="D2918" s="201">
        <v>43010</v>
      </c>
      <c r="E2918" s="196" t="s">
        <v>98</v>
      </c>
      <c r="F2918" s="201">
        <v>44089.798414351855</v>
      </c>
      <c r="G2918" s="196" t="s">
        <v>241</v>
      </c>
      <c r="H2918" s="198" t="s">
        <v>538</v>
      </c>
      <c r="I2918" s="196" t="s">
        <v>539</v>
      </c>
      <c r="J2918" s="196" t="s">
        <v>299</v>
      </c>
      <c r="L2918" s="200" t="s">
        <v>300</v>
      </c>
      <c r="M2918" s="198" t="s">
        <v>14148</v>
      </c>
      <c r="N2918" s="198" t="s">
        <v>14149</v>
      </c>
      <c r="O2918" s="196" t="s">
        <v>119</v>
      </c>
      <c r="P2918" s="198" t="s">
        <v>1329</v>
      </c>
      <c r="R2918" s="196" t="s">
        <v>4525</v>
      </c>
      <c r="S2918" s="196" t="s">
        <v>46</v>
      </c>
      <c r="T2918" s="211">
        <v>0.01</v>
      </c>
      <c r="U2918" s="201">
        <v>43519</v>
      </c>
      <c r="W2918" s="200" t="s">
        <v>93</v>
      </c>
      <c r="X2918" s="196" t="s">
        <v>303</v>
      </c>
      <c r="AA2918" s="196" t="s">
        <v>14153</v>
      </c>
      <c r="AB2918" s="196" t="s">
        <v>14151</v>
      </c>
      <c r="AC2918" s="200">
        <v>2</v>
      </c>
      <c r="AD2918" s="200" t="s">
        <v>8274</v>
      </c>
      <c r="AE2918" s="203" t="s">
        <v>505</v>
      </c>
      <c r="AF2918" s="212">
        <v>80000</v>
      </c>
      <c r="AG2918" s="198" t="s">
        <v>14152</v>
      </c>
    </row>
    <row r="2919" spans="1:33" hidden="1" x14ac:dyDescent="0.25">
      <c r="A2919" s="209">
        <v>126626</v>
      </c>
      <c r="B2919" s="210">
        <v>3</v>
      </c>
      <c r="C2919" s="196" t="s">
        <v>97</v>
      </c>
      <c r="D2919" s="201">
        <v>43010</v>
      </c>
      <c r="E2919" s="196" t="s">
        <v>98</v>
      </c>
      <c r="F2919" s="201">
        <v>44089.798414351855</v>
      </c>
      <c r="G2919" s="196" t="s">
        <v>241</v>
      </c>
      <c r="H2919" s="198" t="s">
        <v>538</v>
      </c>
      <c r="I2919" s="196" t="s">
        <v>539</v>
      </c>
      <c r="J2919" s="196" t="s">
        <v>299</v>
      </c>
      <c r="L2919" s="200" t="s">
        <v>300</v>
      </c>
      <c r="M2919" s="198" t="s">
        <v>14148</v>
      </c>
      <c r="N2919" s="198" t="s">
        <v>14149</v>
      </c>
      <c r="O2919" s="196" t="s">
        <v>119</v>
      </c>
      <c r="P2919" s="198" t="s">
        <v>1329</v>
      </c>
      <c r="R2919" s="196" t="s">
        <v>4525</v>
      </c>
      <c r="S2919" s="196" t="s">
        <v>46</v>
      </c>
      <c r="T2919" s="211">
        <v>0.01</v>
      </c>
      <c r="U2919" s="201">
        <v>43519</v>
      </c>
      <c r="W2919" s="200" t="s">
        <v>93</v>
      </c>
      <c r="X2919" s="196" t="s">
        <v>303</v>
      </c>
      <c r="AA2919" s="196" t="s">
        <v>14154</v>
      </c>
      <c r="AB2919" s="196" t="s">
        <v>14151</v>
      </c>
      <c r="AC2919" s="200">
        <v>3</v>
      </c>
      <c r="AD2919" s="200" t="s">
        <v>8274</v>
      </c>
      <c r="AE2919" s="203" t="s">
        <v>505</v>
      </c>
      <c r="AF2919" s="212">
        <v>2625000</v>
      </c>
      <c r="AG2919" s="198" t="s">
        <v>14152</v>
      </c>
    </row>
    <row r="2920" spans="1:33" hidden="1" x14ac:dyDescent="0.25">
      <c r="A2920" s="209">
        <v>126626</v>
      </c>
      <c r="B2920" s="210">
        <v>3</v>
      </c>
      <c r="C2920" s="196" t="s">
        <v>97</v>
      </c>
      <c r="D2920" s="201">
        <v>43010</v>
      </c>
      <c r="E2920" s="196" t="s">
        <v>98</v>
      </c>
      <c r="F2920" s="201">
        <v>44089.798414351855</v>
      </c>
      <c r="G2920" s="196" t="s">
        <v>241</v>
      </c>
      <c r="H2920" s="198" t="s">
        <v>538</v>
      </c>
      <c r="I2920" s="196" t="s">
        <v>539</v>
      </c>
      <c r="J2920" s="196" t="s">
        <v>299</v>
      </c>
      <c r="L2920" s="200" t="s">
        <v>300</v>
      </c>
      <c r="M2920" s="198" t="s">
        <v>14148</v>
      </c>
      <c r="N2920" s="198" t="s">
        <v>14149</v>
      </c>
      <c r="O2920" s="196" t="s">
        <v>119</v>
      </c>
      <c r="P2920" s="198" t="s">
        <v>1329</v>
      </c>
      <c r="R2920" s="196" t="s">
        <v>4525</v>
      </c>
      <c r="S2920" s="196" t="s">
        <v>46</v>
      </c>
      <c r="T2920" s="211">
        <v>0.01</v>
      </c>
      <c r="U2920" s="201">
        <v>43519</v>
      </c>
      <c r="W2920" s="200" t="s">
        <v>93</v>
      </c>
      <c r="X2920" s="196" t="s">
        <v>303</v>
      </c>
      <c r="AA2920" s="196" t="s">
        <v>14155</v>
      </c>
      <c r="AB2920" s="196" t="s">
        <v>14151</v>
      </c>
      <c r="AC2920" s="200">
        <v>3</v>
      </c>
      <c r="AD2920" s="200" t="s">
        <v>8274</v>
      </c>
      <c r="AE2920" s="203" t="s">
        <v>505</v>
      </c>
      <c r="AF2920" s="212">
        <v>2887500</v>
      </c>
      <c r="AG2920" s="198" t="s">
        <v>14152</v>
      </c>
    </row>
    <row r="2921" spans="1:33" hidden="1" x14ac:dyDescent="0.25">
      <c r="A2921" s="209">
        <v>126669</v>
      </c>
      <c r="B2921" s="210">
        <v>1</v>
      </c>
      <c r="C2921" s="196" t="s">
        <v>97</v>
      </c>
      <c r="D2921" s="201">
        <v>43012</v>
      </c>
      <c r="E2921" s="196" t="s">
        <v>98</v>
      </c>
      <c r="F2921" s="201">
        <v>44663.875127314815</v>
      </c>
      <c r="G2921" s="196" t="s">
        <v>108</v>
      </c>
      <c r="H2921" s="198" t="s">
        <v>337</v>
      </c>
      <c r="I2921" s="196" t="s">
        <v>3583</v>
      </c>
      <c r="J2921" s="196" t="s">
        <v>299</v>
      </c>
      <c r="L2921" s="200" t="s">
        <v>300</v>
      </c>
      <c r="M2921" s="198" t="s">
        <v>4589</v>
      </c>
      <c r="N2921" s="198" t="s">
        <v>4590</v>
      </c>
      <c r="O2921" s="196" t="s">
        <v>103</v>
      </c>
      <c r="P2921" s="198" t="s">
        <v>4518</v>
      </c>
      <c r="R2921" s="196" t="s">
        <v>4525</v>
      </c>
      <c r="S2921" s="196" t="s">
        <v>4526</v>
      </c>
      <c r="T2921" s="211">
        <v>0.52</v>
      </c>
      <c r="U2921" s="201">
        <v>44365</v>
      </c>
      <c r="W2921" s="200" t="s">
        <v>93</v>
      </c>
      <c r="X2921" s="196" t="s">
        <v>303</v>
      </c>
      <c r="AA2921" s="196" t="s">
        <v>14156</v>
      </c>
      <c r="AC2921" s="200">
        <v>1</v>
      </c>
      <c r="AD2921" s="200" t="s">
        <v>8250</v>
      </c>
      <c r="AE2921" s="203" t="s">
        <v>505</v>
      </c>
      <c r="AF2921" s="212">
        <v>210000</v>
      </c>
      <c r="AG2921" s="198" t="s">
        <v>4591</v>
      </c>
    </row>
    <row r="2922" spans="1:33" hidden="1" x14ac:dyDescent="0.25">
      <c r="A2922" s="209">
        <v>126669</v>
      </c>
      <c r="B2922" s="210">
        <v>1</v>
      </c>
      <c r="C2922" s="196" t="s">
        <v>97</v>
      </c>
      <c r="D2922" s="201">
        <v>43012</v>
      </c>
      <c r="E2922" s="196" t="s">
        <v>98</v>
      </c>
      <c r="F2922" s="201">
        <v>44663.875127314815</v>
      </c>
      <c r="G2922" s="196" t="s">
        <v>108</v>
      </c>
      <c r="H2922" s="198" t="s">
        <v>337</v>
      </c>
      <c r="I2922" s="196" t="s">
        <v>3583</v>
      </c>
      <c r="J2922" s="196" t="s">
        <v>299</v>
      </c>
      <c r="L2922" s="200" t="s">
        <v>300</v>
      </c>
      <c r="M2922" s="198" t="s">
        <v>4589</v>
      </c>
      <c r="N2922" s="198" t="s">
        <v>4590</v>
      </c>
      <c r="O2922" s="196" t="s">
        <v>103</v>
      </c>
      <c r="P2922" s="198" t="s">
        <v>4518</v>
      </c>
      <c r="R2922" s="196" t="s">
        <v>4525</v>
      </c>
      <c r="S2922" s="196" t="s">
        <v>4526</v>
      </c>
      <c r="T2922" s="211">
        <v>0.52</v>
      </c>
      <c r="U2922" s="201">
        <v>44365</v>
      </c>
      <c r="W2922" s="200" t="s">
        <v>93</v>
      </c>
      <c r="X2922" s="196" t="s">
        <v>303</v>
      </c>
      <c r="AA2922" s="196" t="s">
        <v>14157</v>
      </c>
      <c r="AB2922" s="196" t="s">
        <v>14158</v>
      </c>
      <c r="AC2922" s="200">
        <v>3</v>
      </c>
      <c r="AD2922" s="200" t="s">
        <v>8250</v>
      </c>
      <c r="AE2922" s="212">
        <v>40790</v>
      </c>
      <c r="AF2922" s="212">
        <v>2112790</v>
      </c>
      <c r="AG2922" s="198" t="s">
        <v>4591</v>
      </c>
    </row>
    <row r="2923" spans="1:33" ht="36" hidden="1" x14ac:dyDescent="0.25">
      <c r="A2923" s="209">
        <v>126679</v>
      </c>
      <c r="B2923" s="210">
        <v>3</v>
      </c>
      <c r="C2923" s="196" t="s">
        <v>97</v>
      </c>
      <c r="D2923" s="201">
        <v>43013</v>
      </c>
      <c r="E2923" s="196" t="s">
        <v>3407</v>
      </c>
      <c r="F2923" s="201">
        <v>44462</v>
      </c>
      <c r="G2923" s="196" t="s">
        <v>4222</v>
      </c>
      <c r="H2923" s="198" t="s">
        <v>785</v>
      </c>
      <c r="M2923" s="198" t="s">
        <v>14159</v>
      </c>
      <c r="N2923" s="198" t="s">
        <v>14160</v>
      </c>
      <c r="O2923" s="196" t="s">
        <v>91</v>
      </c>
      <c r="P2923" s="198" t="s">
        <v>157</v>
      </c>
      <c r="R2923" s="196" t="s">
        <v>47</v>
      </c>
      <c r="S2923" s="196" t="s">
        <v>46</v>
      </c>
      <c r="T2923" s="211">
        <v>2.5</v>
      </c>
      <c r="W2923" s="200" t="s">
        <v>93</v>
      </c>
      <c r="X2923" s="196" t="s">
        <v>103</v>
      </c>
      <c r="AA2923" s="196" t="s">
        <v>14161</v>
      </c>
      <c r="AB2923" s="196" t="s">
        <v>14162</v>
      </c>
      <c r="AC2923" s="200">
        <v>0</v>
      </c>
      <c r="AD2923" s="200" t="s">
        <v>8231</v>
      </c>
      <c r="AE2923" s="203" t="s">
        <v>505</v>
      </c>
      <c r="AF2923" s="212">
        <v>18900</v>
      </c>
    </row>
    <row r="2924" spans="1:33" ht="36" hidden="1" x14ac:dyDescent="0.25">
      <c r="A2924" s="209">
        <v>126679</v>
      </c>
      <c r="B2924" s="210">
        <v>3</v>
      </c>
      <c r="C2924" s="196" t="s">
        <v>97</v>
      </c>
      <c r="D2924" s="201">
        <v>43013</v>
      </c>
      <c r="E2924" s="196" t="s">
        <v>3407</v>
      </c>
      <c r="F2924" s="201">
        <v>44462</v>
      </c>
      <c r="G2924" s="196" t="s">
        <v>4222</v>
      </c>
      <c r="H2924" s="198" t="s">
        <v>785</v>
      </c>
      <c r="M2924" s="198" t="s">
        <v>14159</v>
      </c>
      <c r="N2924" s="198" t="s">
        <v>14160</v>
      </c>
      <c r="O2924" s="196" t="s">
        <v>91</v>
      </c>
      <c r="P2924" s="198" t="s">
        <v>157</v>
      </c>
      <c r="R2924" s="196" t="s">
        <v>47</v>
      </c>
      <c r="S2924" s="196" t="s">
        <v>46</v>
      </c>
      <c r="T2924" s="211">
        <v>2.5</v>
      </c>
      <c r="W2924" s="200" t="s">
        <v>93</v>
      </c>
      <c r="X2924" s="196" t="s">
        <v>103</v>
      </c>
      <c r="AA2924" s="196" t="s">
        <v>14163</v>
      </c>
      <c r="AB2924" s="196" t="s">
        <v>14162</v>
      </c>
      <c r="AC2924" s="200">
        <v>1</v>
      </c>
      <c r="AD2924" s="200" t="s">
        <v>8231</v>
      </c>
      <c r="AE2924" s="203" t="s">
        <v>505</v>
      </c>
      <c r="AF2924" s="212">
        <v>28100</v>
      </c>
    </row>
    <row r="2925" spans="1:33" ht="36" hidden="1" x14ac:dyDescent="0.25">
      <c r="A2925" s="209">
        <v>126679</v>
      </c>
      <c r="B2925" s="210">
        <v>3</v>
      </c>
      <c r="C2925" s="196" t="s">
        <v>97</v>
      </c>
      <c r="D2925" s="201">
        <v>43013</v>
      </c>
      <c r="E2925" s="196" t="s">
        <v>3407</v>
      </c>
      <c r="F2925" s="201">
        <v>44462</v>
      </c>
      <c r="G2925" s="196" t="s">
        <v>4222</v>
      </c>
      <c r="H2925" s="198" t="s">
        <v>785</v>
      </c>
      <c r="M2925" s="198" t="s">
        <v>14159</v>
      </c>
      <c r="N2925" s="198" t="s">
        <v>14160</v>
      </c>
      <c r="O2925" s="196" t="s">
        <v>91</v>
      </c>
      <c r="P2925" s="198" t="s">
        <v>157</v>
      </c>
      <c r="R2925" s="196" t="s">
        <v>47</v>
      </c>
      <c r="S2925" s="196" t="s">
        <v>46</v>
      </c>
      <c r="T2925" s="211">
        <v>2.5</v>
      </c>
      <c r="W2925" s="200" t="s">
        <v>93</v>
      </c>
      <c r="X2925" s="196" t="s">
        <v>103</v>
      </c>
      <c r="AA2925" s="196" t="s">
        <v>14164</v>
      </c>
      <c r="AB2925" s="196" t="s">
        <v>14162</v>
      </c>
      <c r="AC2925" s="200">
        <v>3</v>
      </c>
      <c r="AD2925" s="200" t="s">
        <v>8231</v>
      </c>
      <c r="AE2925" s="203" t="s">
        <v>505</v>
      </c>
      <c r="AF2925" s="212">
        <v>615000</v>
      </c>
    </row>
    <row r="2926" spans="1:33" hidden="1" x14ac:dyDescent="0.25">
      <c r="A2926" s="209">
        <v>126680</v>
      </c>
      <c r="B2926" s="210">
        <v>4</v>
      </c>
      <c r="C2926" s="196" t="s">
        <v>114</v>
      </c>
      <c r="D2926" s="201">
        <v>43013</v>
      </c>
      <c r="E2926" s="196" t="s">
        <v>385</v>
      </c>
      <c r="F2926" s="201">
        <v>44364</v>
      </c>
      <c r="G2926" s="196" t="s">
        <v>253</v>
      </c>
      <c r="H2926" s="198" t="s">
        <v>489</v>
      </c>
      <c r="I2926" s="196" t="s">
        <v>14165</v>
      </c>
      <c r="K2926" s="196" t="s">
        <v>14166</v>
      </c>
      <c r="L2926" s="200" t="s">
        <v>183</v>
      </c>
      <c r="M2926" s="198" t="s">
        <v>14167</v>
      </c>
      <c r="N2926" s="198" t="s">
        <v>14168</v>
      </c>
      <c r="O2926" s="196" t="s">
        <v>271</v>
      </c>
      <c r="P2926" s="198" t="s">
        <v>166</v>
      </c>
      <c r="R2926" s="196" t="s">
        <v>39</v>
      </c>
      <c r="S2926" s="196" t="s">
        <v>45</v>
      </c>
      <c r="T2926" s="211">
        <v>0.01</v>
      </c>
      <c r="W2926" s="200" t="s">
        <v>93</v>
      </c>
      <c r="X2926" s="196" t="s">
        <v>186</v>
      </c>
      <c r="Z2926" s="198" t="s">
        <v>14169</v>
      </c>
      <c r="AA2926" s="196" t="s">
        <v>14170</v>
      </c>
      <c r="AC2926" s="200">
        <v>3</v>
      </c>
      <c r="AD2926" s="200" t="s">
        <v>8250</v>
      </c>
      <c r="AE2926" s="212">
        <v>-18870.13</v>
      </c>
      <c r="AF2926" s="212">
        <v>17332.09</v>
      </c>
    </row>
    <row r="2927" spans="1:33" ht="36" hidden="1" x14ac:dyDescent="0.25">
      <c r="A2927" s="209">
        <v>126683</v>
      </c>
      <c r="B2927" s="210">
        <v>6</v>
      </c>
      <c r="C2927" s="196" t="s">
        <v>85</v>
      </c>
      <c r="D2927" s="201">
        <v>43018</v>
      </c>
      <c r="E2927" s="196" t="s">
        <v>98</v>
      </c>
      <c r="F2927" s="201">
        <v>44523</v>
      </c>
      <c r="G2927" s="196" t="s">
        <v>1132</v>
      </c>
      <c r="H2927" s="198" t="s">
        <v>667</v>
      </c>
      <c r="M2927" s="198" t="s">
        <v>1758</v>
      </c>
      <c r="N2927" s="198" t="s">
        <v>1759</v>
      </c>
      <c r="O2927" s="196" t="s">
        <v>103</v>
      </c>
      <c r="P2927" s="198" t="s">
        <v>1723</v>
      </c>
      <c r="R2927" s="196" t="s">
        <v>1724</v>
      </c>
      <c r="S2927" s="196" t="s">
        <v>41</v>
      </c>
      <c r="T2927" s="202" t="s">
        <v>505</v>
      </c>
      <c r="W2927" s="200" t="s">
        <v>93</v>
      </c>
      <c r="Y2927" s="196" t="s">
        <v>671</v>
      </c>
      <c r="AA2927" s="196" t="s">
        <v>14171</v>
      </c>
      <c r="AC2927" s="200">
        <v>1</v>
      </c>
      <c r="AD2927" s="200" t="s">
        <v>8274</v>
      </c>
      <c r="AE2927" s="203" t="s">
        <v>505</v>
      </c>
      <c r="AF2927" s="212">
        <v>416779</v>
      </c>
    </row>
    <row r="2928" spans="1:33" ht="36" hidden="1" x14ac:dyDescent="0.25">
      <c r="A2928" s="209">
        <v>126683</v>
      </c>
      <c r="B2928" s="210">
        <v>6</v>
      </c>
      <c r="C2928" s="196" t="s">
        <v>85</v>
      </c>
      <c r="D2928" s="201">
        <v>43018</v>
      </c>
      <c r="E2928" s="196" t="s">
        <v>98</v>
      </c>
      <c r="F2928" s="201">
        <v>44523</v>
      </c>
      <c r="G2928" s="196" t="s">
        <v>1132</v>
      </c>
      <c r="H2928" s="198" t="s">
        <v>667</v>
      </c>
      <c r="M2928" s="198" t="s">
        <v>1758</v>
      </c>
      <c r="N2928" s="198" t="s">
        <v>1759</v>
      </c>
      <c r="O2928" s="196" t="s">
        <v>103</v>
      </c>
      <c r="P2928" s="198" t="s">
        <v>1723</v>
      </c>
      <c r="R2928" s="196" t="s">
        <v>1724</v>
      </c>
      <c r="S2928" s="196" t="s">
        <v>41</v>
      </c>
      <c r="T2928" s="202" t="s">
        <v>505</v>
      </c>
      <c r="W2928" s="200" t="s">
        <v>93</v>
      </c>
      <c r="Y2928" s="196" t="s">
        <v>671</v>
      </c>
      <c r="AA2928" s="196" t="s">
        <v>14172</v>
      </c>
      <c r="AB2928" s="196" t="s">
        <v>14173</v>
      </c>
      <c r="AC2928" s="200">
        <v>1</v>
      </c>
      <c r="AD2928" s="200" t="s">
        <v>8231</v>
      </c>
      <c r="AE2928" s="212">
        <v>3325000</v>
      </c>
      <c r="AF2928" s="212">
        <v>6929500</v>
      </c>
    </row>
    <row r="2929" spans="1:33" ht="36" hidden="1" x14ac:dyDescent="0.25">
      <c r="A2929" s="209">
        <v>126684</v>
      </c>
      <c r="B2929" s="210">
        <v>6</v>
      </c>
      <c r="C2929" s="196" t="s">
        <v>85</v>
      </c>
      <c r="D2929" s="201">
        <v>43018</v>
      </c>
      <c r="E2929" s="196" t="s">
        <v>98</v>
      </c>
      <c r="F2929" s="201">
        <v>43424</v>
      </c>
      <c r="G2929" s="196" t="s">
        <v>152</v>
      </c>
      <c r="H2929" s="198" t="s">
        <v>667</v>
      </c>
      <c r="M2929" s="198" t="s">
        <v>14174</v>
      </c>
      <c r="N2929" s="198" t="s">
        <v>14175</v>
      </c>
      <c r="O2929" s="196" t="s">
        <v>438</v>
      </c>
      <c r="P2929" s="198" t="s">
        <v>453</v>
      </c>
      <c r="R2929" s="196" t="s">
        <v>39</v>
      </c>
      <c r="S2929" s="196" t="s">
        <v>46</v>
      </c>
      <c r="T2929" s="202" t="s">
        <v>505</v>
      </c>
      <c r="W2929" s="200" t="s">
        <v>93</v>
      </c>
      <c r="AA2929" s="196" t="s">
        <v>14176</v>
      </c>
      <c r="AC2929" s="200">
        <v>1</v>
      </c>
      <c r="AD2929" s="200" t="s">
        <v>8274</v>
      </c>
      <c r="AE2929" s="203" t="s">
        <v>505</v>
      </c>
      <c r="AF2929" s="212">
        <v>95000</v>
      </c>
    </row>
    <row r="2930" spans="1:33" ht="54" hidden="1" x14ac:dyDescent="0.25">
      <c r="A2930" s="209">
        <v>126685</v>
      </c>
      <c r="B2930" s="210">
        <v>4</v>
      </c>
      <c r="C2930" s="196" t="s">
        <v>85</v>
      </c>
      <c r="D2930" s="201">
        <v>43018</v>
      </c>
      <c r="E2930" s="196" t="s">
        <v>1768</v>
      </c>
      <c r="F2930" s="201">
        <v>44691</v>
      </c>
      <c r="G2930" s="196" t="s">
        <v>509</v>
      </c>
      <c r="H2930" s="198" t="s">
        <v>88</v>
      </c>
      <c r="I2930" s="196" t="s">
        <v>2581</v>
      </c>
      <c r="J2930" s="196" t="s">
        <v>101</v>
      </c>
      <c r="L2930" s="200" t="s">
        <v>101</v>
      </c>
      <c r="M2930" s="198" t="s">
        <v>4045</v>
      </c>
      <c r="N2930" s="198" t="s">
        <v>4046</v>
      </c>
      <c r="O2930" s="196" t="s">
        <v>91</v>
      </c>
      <c r="P2930" s="198" t="s">
        <v>1783</v>
      </c>
      <c r="R2930" s="196" t="s">
        <v>47</v>
      </c>
      <c r="S2930" s="196" t="s">
        <v>45</v>
      </c>
      <c r="T2930" s="211">
        <v>0.8</v>
      </c>
      <c r="W2930" s="200" t="s">
        <v>93</v>
      </c>
      <c r="X2930" s="196" t="s">
        <v>103</v>
      </c>
      <c r="AA2930" s="196" t="s">
        <v>14177</v>
      </c>
      <c r="AB2930" s="196" t="s">
        <v>14178</v>
      </c>
      <c r="AC2930" s="200">
        <v>0</v>
      </c>
      <c r="AD2930" s="200" t="s">
        <v>8231</v>
      </c>
      <c r="AE2930" s="212">
        <v>-5365</v>
      </c>
      <c r="AF2930" s="212">
        <v>179635</v>
      </c>
    </row>
    <row r="2931" spans="1:33" ht="54" hidden="1" x14ac:dyDescent="0.25">
      <c r="A2931" s="209">
        <v>126685</v>
      </c>
      <c r="B2931" s="210">
        <v>4</v>
      </c>
      <c r="C2931" s="196" t="s">
        <v>85</v>
      </c>
      <c r="D2931" s="201">
        <v>43018</v>
      </c>
      <c r="E2931" s="196" t="s">
        <v>1768</v>
      </c>
      <c r="F2931" s="201">
        <v>44691</v>
      </c>
      <c r="G2931" s="196" t="s">
        <v>509</v>
      </c>
      <c r="H2931" s="198" t="s">
        <v>88</v>
      </c>
      <c r="I2931" s="196" t="s">
        <v>2581</v>
      </c>
      <c r="J2931" s="196" t="s">
        <v>101</v>
      </c>
      <c r="L2931" s="200" t="s">
        <v>101</v>
      </c>
      <c r="M2931" s="198" t="s">
        <v>4045</v>
      </c>
      <c r="N2931" s="198" t="s">
        <v>4046</v>
      </c>
      <c r="O2931" s="196" t="s">
        <v>91</v>
      </c>
      <c r="P2931" s="198" t="s">
        <v>1783</v>
      </c>
      <c r="R2931" s="196" t="s">
        <v>47</v>
      </c>
      <c r="S2931" s="196" t="s">
        <v>45</v>
      </c>
      <c r="T2931" s="211">
        <v>0.8</v>
      </c>
      <c r="W2931" s="200" t="s">
        <v>93</v>
      </c>
      <c r="X2931" s="196" t="s">
        <v>103</v>
      </c>
      <c r="AA2931" s="196" t="s">
        <v>14179</v>
      </c>
      <c r="AB2931" s="196" t="s">
        <v>14178</v>
      </c>
      <c r="AC2931" s="200">
        <v>1</v>
      </c>
      <c r="AD2931" s="200" t="s">
        <v>8231</v>
      </c>
      <c r="AE2931" s="212">
        <v>625098</v>
      </c>
      <c r="AF2931" s="212">
        <v>625098</v>
      </c>
    </row>
    <row r="2932" spans="1:33" hidden="1" x14ac:dyDescent="0.25">
      <c r="A2932" s="209">
        <v>126688</v>
      </c>
      <c r="B2932" s="210">
        <v>1</v>
      </c>
      <c r="C2932" s="196" t="s">
        <v>97</v>
      </c>
      <c r="D2932" s="201">
        <v>43020</v>
      </c>
      <c r="E2932" s="196" t="s">
        <v>1728</v>
      </c>
      <c r="F2932" s="201">
        <v>44441</v>
      </c>
      <c r="G2932" s="196" t="s">
        <v>1745</v>
      </c>
      <c r="H2932" s="198" t="s">
        <v>1633</v>
      </c>
      <c r="M2932" s="198" t="s">
        <v>14180</v>
      </c>
      <c r="N2932" s="198" t="s">
        <v>14181</v>
      </c>
      <c r="O2932" s="196" t="s">
        <v>91</v>
      </c>
      <c r="P2932" s="198" t="s">
        <v>158</v>
      </c>
      <c r="R2932" s="196" t="s">
        <v>47</v>
      </c>
      <c r="S2932" s="196" t="s">
        <v>46</v>
      </c>
      <c r="T2932" s="211">
        <v>0.56000000000000005</v>
      </c>
      <c r="W2932" s="200" t="s">
        <v>93</v>
      </c>
      <c r="X2932" s="196" t="s">
        <v>103</v>
      </c>
      <c r="AA2932" s="196" t="s">
        <v>14182</v>
      </c>
      <c r="AB2932" s="196" t="s">
        <v>14183</v>
      </c>
      <c r="AC2932" s="200">
        <v>0</v>
      </c>
      <c r="AD2932" s="200" t="s">
        <v>8231</v>
      </c>
      <c r="AE2932" s="203" t="s">
        <v>505</v>
      </c>
      <c r="AF2932" s="212">
        <v>5000</v>
      </c>
    </row>
    <row r="2933" spans="1:33" hidden="1" x14ac:dyDescent="0.25">
      <c r="A2933" s="209">
        <v>126688</v>
      </c>
      <c r="B2933" s="210">
        <v>1</v>
      </c>
      <c r="C2933" s="196" t="s">
        <v>97</v>
      </c>
      <c r="D2933" s="201">
        <v>43020</v>
      </c>
      <c r="E2933" s="196" t="s">
        <v>1728</v>
      </c>
      <c r="F2933" s="201">
        <v>44441</v>
      </c>
      <c r="G2933" s="196" t="s">
        <v>1745</v>
      </c>
      <c r="H2933" s="198" t="s">
        <v>1633</v>
      </c>
      <c r="M2933" s="198" t="s">
        <v>14180</v>
      </c>
      <c r="N2933" s="198" t="s">
        <v>14181</v>
      </c>
      <c r="O2933" s="196" t="s">
        <v>91</v>
      </c>
      <c r="P2933" s="198" t="s">
        <v>158</v>
      </c>
      <c r="R2933" s="196" t="s">
        <v>47</v>
      </c>
      <c r="S2933" s="196" t="s">
        <v>46</v>
      </c>
      <c r="T2933" s="211">
        <v>0.56000000000000005</v>
      </c>
      <c r="W2933" s="200" t="s">
        <v>93</v>
      </c>
      <c r="X2933" s="196" t="s">
        <v>103</v>
      </c>
      <c r="AA2933" s="196" t="s">
        <v>14184</v>
      </c>
      <c r="AB2933" s="196" t="s">
        <v>14183</v>
      </c>
      <c r="AC2933" s="200">
        <v>1</v>
      </c>
      <c r="AD2933" s="200" t="s">
        <v>8231</v>
      </c>
      <c r="AE2933" s="203" t="s">
        <v>505</v>
      </c>
      <c r="AF2933" s="212">
        <v>37000</v>
      </c>
    </row>
    <row r="2934" spans="1:33" hidden="1" x14ac:dyDescent="0.25">
      <c r="A2934" s="209">
        <v>126688</v>
      </c>
      <c r="B2934" s="210">
        <v>1</v>
      </c>
      <c r="C2934" s="196" t="s">
        <v>97</v>
      </c>
      <c r="D2934" s="201">
        <v>43020</v>
      </c>
      <c r="E2934" s="196" t="s">
        <v>1728</v>
      </c>
      <c r="F2934" s="201">
        <v>44441</v>
      </c>
      <c r="G2934" s="196" t="s">
        <v>1745</v>
      </c>
      <c r="H2934" s="198" t="s">
        <v>1633</v>
      </c>
      <c r="M2934" s="198" t="s">
        <v>14180</v>
      </c>
      <c r="N2934" s="198" t="s">
        <v>14181</v>
      </c>
      <c r="O2934" s="196" t="s">
        <v>91</v>
      </c>
      <c r="P2934" s="198" t="s">
        <v>158</v>
      </c>
      <c r="R2934" s="196" t="s">
        <v>47</v>
      </c>
      <c r="S2934" s="196" t="s">
        <v>46</v>
      </c>
      <c r="T2934" s="211">
        <v>0.56000000000000005</v>
      </c>
      <c r="W2934" s="200" t="s">
        <v>93</v>
      </c>
      <c r="X2934" s="196" t="s">
        <v>103</v>
      </c>
      <c r="AA2934" s="196" t="s">
        <v>14185</v>
      </c>
      <c r="AB2934" s="196" t="s">
        <v>14183</v>
      </c>
      <c r="AC2934" s="200">
        <v>3</v>
      </c>
      <c r="AD2934" s="200" t="s">
        <v>8231</v>
      </c>
      <c r="AE2934" s="203" t="s">
        <v>505</v>
      </c>
      <c r="AF2934" s="212">
        <v>259050</v>
      </c>
    </row>
    <row r="2935" spans="1:33" hidden="1" x14ac:dyDescent="0.25">
      <c r="A2935" s="209">
        <v>126690</v>
      </c>
      <c r="B2935" s="210">
        <v>4</v>
      </c>
      <c r="C2935" s="196" t="s">
        <v>97</v>
      </c>
      <c r="D2935" s="201">
        <v>43024</v>
      </c>
      <c r="E2935" s="196" t="s">
        <v>1785</v>
      </c>
      <c r="F2935" s="201">
        <v>44642</v>
      </c>
      <c r="G2935" s="196" t="s">
        <v>98</v>
      </c>
      <c r="H2935" s="198" t="s">
        <v>1099</v>
      </c>
      <c r="I2935" s="196" t="s">
        <v>1505</v>
      </c>
      <c r="J2935" s="196" t="s">
        <v>1506</v>
      </c>
      <c r="K2935" s="196" t="s">
        <v>3555</v>
      </c>
      <c r="M2935" s="198" t="s">
        <v>1941</v>
      </c>
      <c r="O2935" s="196" t="s">
        <v>1509</v>
      </c>
      <c r="P2935" s="198" t="s">
        <v>92</v>
      </c>
      <c r="R2935" s="196" t="s">
        <v>47</v>
      </c>
      <c r="S2935" s="196" t="s">
        <v>41</v>
      </c>
      <c r="T2935" s="211">
        <v>0.33</v>
      </c>
      <c r="U2935" s="201">
        <v>43742</v>
      </c>
      <c r="W2935" s="200" t="s">
        <v>93</v>
      </c>
      <c r="X2935" s="196" t="s">
        <v>186</v>
      </c>
      <c r="Y2935" s="196" t="s">
        <v>34</v>
      </c>
      <c r="AA2935" s="196" t="s">
        <v>14186</v>
      </c>
      <c r="AC2935" s="200">
        <v>1</v>
      </c>
      <c r="AD2935" s="200" t="s">
        <v>8250</v>
      </c>
      <c r="AE2935" s="203" t="s">
        <v>505</v>
      </c>
      <c r="AF2935" s="212">
        <v>941000</v>
      </c>
      <c r="AG2935" s="198" t="s">
        <v>3556</v>
      </c>
    </row>
    <row r="2936" spans="1:33" hidden="1" x14ac:dyDescent="0.25">
      <c r="A2936" s="209">
        <v>126690</v>
      </c>
      <c r="B2936" s="210">
        <v>4</v>
      </c>
      <c r="C2936" s="196" t="s">
        <v>97</v>
      </c>
      <c r="D2936" s="201">
        <v>43024</v>
      </c>
      <c r="E2936" s="196" t="s">
        <v>1785</v>
      </c>
      <c r="F2936" s="201">
        <v>44642</v>
      </c>
      <c r="G2936" s="196" t="s">
        <v>98</v>
      </c>
      <c r="H2936" s="198" t="s">
        <v>1099</v>
      </c>
      <c r="I2936" s="196" t="s">
        <v>1505</v>
      </c>
      <c r="J2936" s="196" t="s">
        <v>1506</v>
      </c>
      <c r="K2936" s="196" t="s">
        <v>3555</v>
      </c>
      <c r="M2936" s="198" t="s">
        <v>1941</v>
      </c>
      <c r="O2936" s="196" t="s">
        <v>1509</v>
      </c>
      <c r="P2936" s="198" t="s">
        <v>92</v>
      </c>
      <c r="R2936" s="196" t="s">
        <v>47</v>
      </c>
      <c r="S2936" s="196" t="s">
        <v>41</v>
      </c>
      <c r="T2936" s="211">
        <v>0.33</v>
      </c>
      <c r="U2936" s="201">
        <v>43742</v>
      </c>
      <c r="W2936" s="200" t="s">
        <v>93</v>
      </c>
      <c r="X2936" s="196" t="s">
        <v>186</v>
      </c>
      <c r="Y2936" s="196" t="s">
        <v>34</v>
      </c>
      <c r="AA2936" s="196" t="s">
        <v>14187</v>
      </c>
      <c r="AC2936" s="200">
        <v>2</v>
      </c>
      <c r="AD2936" s="200" t="s">
        <v>8250</v>
      </c>
      <c r="AE2936" s="203" t="s">
        <v>505</v>
      </c>
      <c r="AF2936" s="212">
        <v>0</v>
      </c>
      <c r="AG2936" s="198" t="s">
        <v>3556</v>
      </c>
    </row>
    <row r="2937" spans="1:33" hidden="1" x14ac:dyDescent="0.25">
      <c r="A2937" s="209">
        <v>126690</v>
      </c>
      <c r="B2937" s="210">
        <v>4</v>
      </c>
      <c r="C2937" s="196" t="s">
        <v>97</v>
      </c>
      <c r="D2937" s="201">
        <v>43024</v>
      </c>
      <c r="E2937" s="196" t="s">
        <v>1785</v>
      </c>
      <c r="F2937" s="201">
        <v>44642</v>
      </c>
      <c r="G2937" s="196" t="s">
        <v>98</v>
      </c>
      <c r="H2937" s="198" t="s">
        <v>1099</v>
      </c>
      <c r="I2937" s="196" t="s">
        <v>1505</v>
      </c>
      <c r="J2937" s="196" t="s">
        <v>1506</v>
      </c>
      <c r="K2937" s="196" t="s">
        <v>3555</v>
      </c>
      <c r="M2937" s="198" t="s">
        <v>1941</v>
      </c>
      <c r="O2937" s="196" t="s">
        <v>1509</v>
      </c>
      <c r="P2937" s="198" t="s">
        <v>92</v>
      </c>
      <c r="R2937" s="196" t="s">
        <v>47</v>
      </c>
      <c r="S2937" s="196" t="s">
        <v>41</v>
      </c>
      <c r="T2937" s="211">
        <v>0.33</v>
      </c>
      <c r="U2937" s="201">
        <v>43742</v>
      </c>
      <c r="W2937" s="200" t="s">
        <v>93</v>
      </c>
      <c r="X2937" s="196" t="s">
        <v>186</v>
      </c>
      <c r="Y2937" s="196" t="s">
        <v>34</v>
      </c>
      <c r="AA2937" s="196" t="s">
        <v>14188</v>
      </c>
      <c r="AC2937" s="200">
        <v>3</v>
      </c>
      <c r="AD2937" s="200" t="s">
        <v>8250</v>
      </c>
      <c r="AE2937" s="212">
        <v>215000</v>
      </c>
      <c r="AF2937" s="212">
        <v>3752965</v>
      </c>
      <c r="AG2937" s="198" t="s">
        <v>3556</v>
      </c>
    </row>
    <row r="2938" spans="1:33" ht="36" hidden="1" x14ac:dyDescent="0.25">
      <c r="A2938" s="209">
        <v>126690.01</v>
      </c>
      <c r="B2938" s="210">
        <v>4</v>
      </c>
      <c r="C2938" s="196" t="s">
        <v>122</v>
      </c>
      <c r="D2938" s="201">
        <v>43699</v>
      </c>
      <c r="E2938" s="196" t="s">
        <v>1785</v>
      </c>
      <c r="F2938" s="201">
        <v>44621.87537037037</v>
      </c>
      <c r="G2938" s="196" t="s">
        <v>108</v>
      </c>
      <c r="H2938" s="198" t="s">
        <v>1099</v>
      </c>
      <c r="I2938" s="196" t="s">
        <v>1505</v>
      </c>
      <c r="J2938" s="196" t="s">
        <v>1506</v>
      </c>
      <c r="M2938" s="198" t="s">
        <v>1941</v>
      </c>
      <c r="N2938" s="198" t="s">
        <v>1942</v>
      </c>
      <c r="O2938" s="196" t="s">
        <v>1509</v>
      </c>
      <c r="P2938" s="198" t="s">
        <v>92</v>
      </c>
      <c r="R2938" s="196" t="s">
        <v>47</v>
      </c>
      <c r="S2938" s="196" t="s">
        <v>41</v>
      </c>
      <c r="T2938" s="202" t="s">
        <v>505</v>
      </c>
      <c r="U2938" s="201">
        <v>44603</v>
      </c>
      <c r="W2938" s="200" t="s">
        <v>93</v>
      </c>
      <c r="AA2938" s="196" t="s">
        <v>14189</v>
      </c>
      <c r="AC2938" s="200">
        <v>2</v>
      </c>
      <c r="AD2938" s="200" t="s">
        <v>8250</v>
      </c>
      <c r="AE2938" s="203" t="s">
        <v>505</v>
      </c>
      <c r="AF2938" s="212">
        <v>50000</v>
      </c>
      <c r="AG2938" s="198" t="s">
        <v>1943</v>
      </c>
    </row>
    <row r="2939" spans="1:33" ht="36" hidden="1" x14ac:dyDescent="0.25">
      <c r="A2939" s="209">
        <v>126690.01</v>
      </c>
      <c r="B2939" s="210">
        <v>4</v>
      </c>
      <c r="C2939" s="196" t="s">
        <v>122</v>
      </c>
      <c r="D2939" s="201">
        <v>43699</v>
      </c>
      <c r="E2939" s="196" t="s">
        <v>1785</v>
      </c>
      <c r="F2939" s="201">
        <v>44621.87537037037</v>
      </c>
      <c r="G2939" s="196" t="s">
        <v>108</v>
      </c>
      <c r="H2939" s="198" t="s">
        <v>1099</v>
      </c>
      <c r="I2939" s="196" t="s">
        <v>1505</v>
      </c>
      <c r="J2939" s="196" t="s">
        <v>1506</v>
      </c>
      <c r="M2939" s="198" t="s">
        <v>1941</v>
      </c>
      <c r="N2939" s="198" t="s">
        <v>1942</v>
      </c>
      <c r="O2939" s="196" t="s">
        <v>1509</v>
      </c>
      <c r="P2939" s="198" t="s">
        <v>92</v>
      </c>
      <c r="R2939" s="196" t="s">
        <v>47</v>
      </c>
      <c r="S2939" s="196" t="s">
        <v>41</v>
      </c>
      <c r="T2939" s="202" t="s">
        <v>505</v>
      </c>
      <c r="U2939" s="201">
        <v>44603</v>
      </c>
      <c r="W2939" s="200" t="s">
        <v>93</v>
      </c>
      <c r="AA2939" s="196" t="s">
        <v>14190</v>
      </c>
      <c r="AC2939" s="200">
        <v>3</v>
      </c>
      <c r="AD2939" s="200" t="s">
        <v>8250</v>
      </c>
      <c r="AE2939" s="212">
        <v>546131</v>
      </c>
      <c r="AF2939" s="212">
        <v>546131</v>
      </c>
      <c r="AG2939" s="198" t="s">
        <v>1943</v>
      </c>
    </row>
    <row r="2940" spans="1:33" ht="54" hidden="1" x14ac:dyDescent="0.25">
      <c r="A2940" s="209">
        <v>126702</v>
      </c>
      <c r="B2940" s="210">
        <v>3</v>
      </c>
      <c r="C2940" s="196" t="s">
        <v>85</v>
      </c>
      <c r="D2940" s="201">
        <v>43026</v>
      </c>
      <c r="E2940" s="196" t="s">
        <v>3407</v>
      </c>
      <c r="F2940" s="201">
        <v>44412</v>
      </c>
      <c r="G2940" s="196" t="s">
        <v>4070</v>
      </c>
      <c r="H2940" s="198" t="s">
        <v>1776</v>
      </c>
      <c r="M2940" s="198" t="s">
        <v>4428</v>
      </c>
      <c r="N2940" s="198" t="s">
        <v>4429</v>
      </c>
      <c r="O2940" s="196" t="s">
        <v>91</v>
      </c>
      <c r="P2940" s="198" t="s">
        <v>158</v>
      </c>
      <c r="R2940" s="196" t="s">
        <v>47</v>
      </c>
      <c r="S2940" s="196" t="s">
        <v>46</v>
      </c>
      <c r="T2940" s="202" t="s">
        <v>505</v>
      </c>
      <c r="W2940" s="200" t="s">
        <v>93</v>
      </c>
      <c r="X2940" s="196" t="s">
        <v>186</v>
      </c>
      <c r="Y2940" s="196" t="s">
        <v>34</v>
      </c>
      <c r="AA2940" s="196" t="s">
        <v>14191</v>
      </c>
      <c r="AB2940" s="196" t="s">
        <v>14192</v>
      </c>
      <c r="AC2940" s="200">
        <v>0</v>
      </c>
      <c r="AD2940" s="200" t="s">
        <v>8231</v>
      </c>
      <c r="AE2940" s="212">
        <v>34289</v>
      </c>
      <c r="AF2940" s="212">
        <v>109289</v>
      </c>
    </row>
    <row r="2941" spans="1:33" ht="54" hidden="1" x14ac:dyDescent="0.25">
      <c r="A2941" s="209">
        <v>126702</v>
      </c>
      <c r="B2941" s="210">
        <v>3</v>
      </c>
      <c r="C2941" s="196" t="s">
        <v>85</v>
      </c>
      <c r="D2941" s="201">
        <v>43026</v>
      </c>
      <c r="E2941" s="196" t="s">
        <v>3407</v>
      </c>
      <c r="F2941" s="201">
        <v>44412</v>
      </c>
      <c r="G2941" s="196" t="s">
        <v>4070</v>
      </c>
      <c r="H2941" s="198" t="s">
        <v>1776</v>
      </c>
      <c r="M2941" s="198" t="s">
        <v>4428</v>
      </c>
      <c r="N2941" s="198" t="s">
        <v>4429</v>
      </c>
      <c r="O2941" s="196" t="s">
        <v>91</v>
      </c>
      <c r="P2941" s="198" t="s">
        <v>158</v>
      </c>
      <c r="R2941" s="196" t="s">
        <v>47</v>
      </c>
      <c r="S2941" s="196" t="s">
        <v>46</v>
      </c>
      <c r="T2941" s="202" t="s">
        <v>505</v>
      </c>
      <c r="W2941" s="200" t="s">
        <v>93</v>
      </c>
      <c r="X2941" s="196" t="s">
        <v>186</v>
      </c>
      <c r="Y2941" s="196" t="s">
        <v>34</v>
      </c>
      <c r="AA2941" s="196" t="s">
        <v>14193</v>
      </c>
      <c r="AB2941" s="196" t="s">
        <v>14192</v>
      </c>
      <c r="AC2941" s="200">
        <v>1</v>
      </c>
      <c r="AD2941" s="200" t="s">
        <v>8231</v>
      </c>
      <c r="AE2941" s="212">
        <v>-34289</v>
      </c>
      <c r="AF2941" s="212">
        <v>146046</v>
      </c>
    </row>
    <row r="2942" spans="1:33" ht="72" hidden="1" x14ac:dyDescent="0.25">
      <c r="A2942" s="209">
        <v>126705</v>
      </c>
      <c r="B2942" s="210">
        <v>1</v>
      </c>
      <c r="C2942" s="196" t="s">
        <v>85</v>
      </c>
      <c r="D2942" s="201">
        <v>43028</v>
      </c>
      <c r="E2942" s="196" t="s">
        <v>1728</v>
      </c>
      <c r="F2942" s="201">
        <v>44377</v>
      </c>
      <c r="G2942" s="196" t="s">
        <v>1741</v>
      </c>
      <c r="H2942" s="198" t="s">
        <v>1588</v>
      </c>
      <c r="M2942" s="198" t="s">
        <v>4396</v>
      </c>
      <c r="N2942" s="198" t="s">
        <v>4397</v>
      </c>
      <c r="O2942" s="196" t="s">
        <v>91</v>
      </c>
      <c r="P2942" s="198" t="s">
        <v>1789</v>
      </c>
      <c r="R2942" s="196" t="s">
        <v>47</v>
      </c>
      <c r="S2942" s="196" t="s">
        <v>45</v>
      </c>
      <c r="T2942" s="211">
        <v>2.25</v>
      </c>
      <c r="W2942" s="200" t="s">
        <v>93</v>
      </c>
      <c r="X2942" s="196" t="s">
        <v>103</v>
      </c>
      <c r="Y2942" s="196" t="s">
        <v>34</v>
      </c>
      <c r="AA2942" s="196" t="s">
        <v>14194</v>
      </c>
      <c r="AB2942" s="196" t="s">
        <v>14195</v>
      </c>
      <c r="AC2942" s="200">
        <v>0</v>
      </c>
      <c r="AD2942" s="200" t="s">
        <v>8231</v>
      </c>
      <c r="AE2942" s="203" t="s">
        <v>505</v>
      </c>
      <c r="AF2942" s="212">
        <v>200000</v>
      </c>
    </row>
    <row r="2943" spans="1:33" ht="72" hidden="1" x14ac:dyDescent="0.25">
      <c r="A2943" s="209">
        <v>126705</v>
      </c>
      <c r="B2943" s="210">
        <v>1</v>
      </c>
      <c r="C2943" s="196" t="s">
        <v>85</v>
      </c>
      <c r="D2943" s="201">
        <v>43028</v>
      </c>
      <c r="E2943" s="196" t="s">
        <v>1728</v>
      </c>
      <c r="F2943" s="201">
        <v>44377</v>
      </c>
      <c r="G2943" s="196" t="s">
        <v>1741</v>
      </c>
      <c r="H2943" s="198" t="s">
        <v>1588</v>
      </c>
      <c r="M2943" s="198" t="s">
        <v>4396</v>
      </c>
      <c r="N2943" s="198" t="s">
        <v>4397</v>
      </c>
      <c r="O2943" s="196" t="s">
        <v>91</v>
      </c>
      <c r="P2943" s="198" t="s">
        <v>1789</v>
      </c>
      <c r="R2943" s="196" t="s">
        <v>47</v>
      </c>
      <c r="S2943" s="196" t="s">
        <v>45</v>
      </c>
      <c r="T2943" s="211">
        <v>2.25</v>
      </c>
      <c r="W2943" s="200" t="s">
        <v>93</v>
      </c>
      <c r="X2943" s="196" t="s">
        <v>103</v>
      </c>
      <c r="Y2943" s="196" t="s">
        <v>34</v>
      </c>
      <c r="AA2943" s="196" t="s">
        <v>14196</v>
      </c>
      <c r="AB2943" s="196" t="s">
        <v>14195</v>
      </c>
      <c r="AC2943" s="200">
        <v>1</v>
      </c>
      <c r="AD2943" s="200" t="s">
        <v>8231</v>
      </c>
      <c r="AE2943" s="212">
        <v>244346</v>
      </c>
      <c r="AF2943" s="212">
        <v>244346</v>
      </c>
    </row>
    <row r="2944" spans="1:33" hidden="1" x14ac:dyDescent="0.25">
      <c r="A2944" s="209">
        <v>126709</v>
      </c>
      <c r="B2944" s="210">
        <v>1</v>
      </c>
      <c r="C2944" s="196" t="s">
        <v>114</v>
      </c>
      <c r="D2944" s="201">
        <v>43031</v>
      </c>
      <c r="E2944" s="196" t="s">
        <v>385</v>
      </c>
      <c r="F2944" s="201">
        <v>44580</v>
      </c>
      <c r="G2944" s="196" t="s">
        <v>228</v>
      </c>
      <c r="H2944" s="198" t="s">
        <v>1588</v>
      </c>
      <c r="I2944" s="196" t="s">
        <v>14197</v>
      </c>
      <c r="K2944" s="196" t="s">
        <v>12999</v>
      </c>
      <c r="L2944" s="200" t="s">
        <v>183</v>
      </c>
      <c r="M2944" s="198" t="s">
        <v>14198</v>
      </c>
      <c r="N2944" s="198" t="s">
        <v>14199</v>
      </c>
      <c r="O2944" s="196" t="s">
        <v>271</v>
      </c>
      <c r="P2944" s="198" t="s">
        <v>166</v>
      </c>
      <c r="R2944" s="196" t="s">
        <v>39</v>
      </c>
      <c r="S2944" s="196" t="s">
        <v>45</v>
      </c>
      <c r="T2944" s="211">
        <v>0</v>
      </c>
      <c r="W2944" s="200" t="s">
        <v>93</v>
      </c>
      <c r="X2944" s="196" t="s">
        <v>186</v>
      </c>
      <c r="Z2944" s="198" t="s">
        <v>14200</v>
      </c>
      <c r="AA2944" s="196" t="s">
        <v>14201</v>
      </c>
      <c r="AC2944" s="200">
        <v>3</v>
      </c>
      <c r="AD2944" s="200" t="s">
        <v>8250</v>
      </c>
      <c r="AE2944" s="212">
        <v>-23323.57</v>
      </c>
      <c r="AF2944" s="212">
        <v>758364.54</v>
      </c>
    </row>
    <row r="2945" spans="1:33" hidden="1" x14ac:dyDescent="0.25">
      <c r="A2945" s="209">
        <v>126711</v>
      </c>
      <c r="B2945" s="210">
        <v>1</v>
      </c>
      <c r="C2945" s="196" t="s">
        <v>122</v>
      </c>
      <c r="D2945" s="201">
        <v>43032</v>
      </c>
      <c r="E2945" s="196" t="s">
        <v>2685</v>
      </c>
      <c r="F2945" s="201">
        <v>43984</v>
      </c>
      <c r="G2945" s="196" t="s">
        <v>1827</v>
      </c>
      <c r="H2945" s="198" t="s">
        <v>1588</v>
      </c>
      <c r="I2945" s="196" t="s">
        <v>1505</v>
      </c>
      <c r="J2945" s="196" t="s">
        <v>1506</v>
      </c>
      <c r="K2945" s="196" t="s">
        <v>14202</v>
      </c>
      <c r="M2945" s="198" t="s">
        <v>14203</v>
      </c>
      <c r="N2945" s="198" t="s">
        <v>14204</v>
      </c>
      <c r="O2945" s="196" t="s">
        <v>1509</v>
      </c>
      <c r="P2945" s="198" t="s">
        <v>3419</v>
      </c>
      <c r="R2945" s="196" t="s">
        <v>47</v>
      </c>
      <c r="S2945" s="196" t="s">
        <v>45</v>
      </c>
      <c r="T2945" s="202" t="s">
        <v>505</v>
      </c>
      <c r="U2945" s="201">
        <v>43917</v>
      </c>
      <c r="W2945" s="200" t="s">
        <v>93</v>
      </c>
      <c r="X2945" s="196" t="s">
        <v>103</v>
      </c>
      <c r="AA2945" s="196" t="s">
        <v>14205</v>
      </c>
      <c r="AC2945" s="200">
        <v>1</v>
      </c>
      <c r="AD2945" s="200" t="s">
        <v>8250</v>
      </c>
      <c r="AE2945" s="203" t="s">
        <v>505</v>
      </c>
      <c r="AF2945" s="212">
        <v>886300</v>
      </c>
      <c r="AG2945" s="198" t="s">
        <v>13606</v>
      </c>
    </row>
    <row r="2946" spans="1:33" hidden="1" x14ac:dyDescent="0.25">
      <c r="A2946" s="209">
        <v>126711</v>
      </c>
      <c r="B2946" s="210">
        <v>1</v>
      </c>
      <c r="C2946" s="196" t="s">
        <v>122</v>
      </c>
      <c r="D2946" s="201">
        <v>43032</v>
      </c>
      <c r="E2946" s="196" t="s">
        <v>2685</v>
      </c>
      <c r="F2946" s="201">
        <v>43984</v>
      </c>
      <c r="G2946" s="196" t="s">
        <v>1827</v>
      </c>
      <c r="H2946" s="198" t="s">
        <v>1588</v>
      </c>
      <c r="I2946" s="196" t="s">
        <v>1505</v>
      </c>
      <c r="J2946" s="196" t="s">
        <v>1506</v>
      </c>
      <c r="K2946" s="196" t="s">
        <v>14202</v>
      </c>
      <c r="M2946" s="198" t="s">
        <v>14203</v>
      </c>
      <c r="N2946" s="198" t="s">
        <v>14204</v>
      </c>
      <c r="O2946" s="196" t="s">
        <v>1509</v>
      </c>
      <c r="P2946" s="198" t="s">
        <v>3419</v>
      </c>
      <c r="R2946" s="196" t="s">
        <v>47</v>
      </c>
      <c r="S2946" s="196" t="s">
        <v>45</v>
      </c>
      <c r="T2946" s="202" t="s">
        <v>505</v>
      </c>
      <c r="U2946" s="201">
        <v>43917</v>
      </c>
      <c r="W2946" s="200" t="s">
        <v>93</v>
      </c>
      <c r="X2946" s="196" t="s">
        <v>103</v>
      </c>
      <c r="AA2946" s="196" t="s">
        <v>14206</v>
      </c>
      <c r="AC2946" s="200">
        <v>2</v>
      </c>
      <c r="AD2946" s="200" t="s">
        <v>8250</v>
      </c>
      <c r="AE2946" s="203" t="s">
        <v>505</v>
      </c>
      <c r="AF2946" s="212">
        <v>1631088</v>
      </c>
      <c r="AG2946" s="198" t="s">
        <v>13606</v>
      </c>
    </row>
    <row r="2947" spans="1:33" hidden="1" x14ac:dyDescent="0.25">
      <c r="A2947" s="209">
        <v>126711</v>
      </c>
      <c r="B2947" s="210">
        <v>1</v>
      </c>
      <c r="C2947" s="196" t="s">
        <v>122</v>
      </c>
      <c r="D2947" s="201">
        <v>43032</v>
      </c>
      <c r="E2947" s="196" t="s">
        <v>2685</v>
      </c>
      <c r="F2947" s="201">
        <v>43984</v>
      </c>
      <c r="G2947" s="196" t="s">
        <v>1827</v>
      </c>
      <c r="H2947" s="198" t="s">
        <v>1588</v>
      </c>
      <c r="I2947" s="196" t="s">
        <v>1505</v>
      </c>
      <c r="J2947" s="196" t="s">
        <v>1506</v>
      </c>
      <c r="K2947" s="196" t="s">
        <v>14202</v>
      </c>
      <c r="M2947" s="198" t="s">
        <v>14203</v>
      </c>
      <c r="N2947" s="198" t="s">
        <v>14204</v>
      </c>
      <c r="O2947" s="196" t="s">
        <v>1509</v>
      </c>
      <c r="P2947" s="198" t="s">
        <v>3419</v>
      </c>
      <c r="R2947" s="196" t="s">
        <v>47</v>
      </c>
      <c r="S2947" s="196" t="s">
        <v>45</v>
      </c>
      <c r="T2947" s="202" t="s">
        <v>505</v>
      </c>
      <c r="U2947" s="201">
        <v>43917</v>
      </c>
      <c r="W2947" s="200" t="s">
        <v>93</v>
      </c>
      <c r="X2947" s="196" t="s">
        <v>103</v>
      </c>
      <c r="AA2947" s="196" t="s">
        <v>14207</v>
      </c>
      <c r="AC2947" s="200">
        <v>3</v>
      </c>
      <c r="AD2947" s="200" t="s">
        <v>8250</v>
      </c>
      <c r="AE2947" s="203" t="s">
        <v>505</v>
      </c>
      <c r="AF2947" s="212">
        <v>12031570</v>
      </c>
      <c r="AG2947" s="198" t="s">
        <v>13606</v>
      </c>
    </row>
    <row r="2948" spans="1:33" hidden="1" x14ac:dyDescent="0.25">
      <c r="A2948" s="209">
        <v>126711.01</v>
      </c>
      <c r="B2948" s="210">
        <v>1</v>
      </c>
      <c r="C2948" s="196" t="s">
        <v>122</v>
      </c>
      <c r="D2948" s="201">
        <v>43157</v>
      </c>
      <c r="E2948" s="196" t="s">
        <v>1503</v>
      </c>
      <c r="F2948" s="201">
        <v>43935</v>
      </c>
      <c r="G2948" s="196" t="s">
        <v>143</v>
      </c>
      <c r="H2948" s="198" t="s">
        <v>1588</v>
      </c>
      <c r="I2948" s="196" t="s">
        <v>1505</v>
      </c>
      <c r="J2948" s="196" t="s">
        <v>1506</v>
      </c>
      <c r="M2948" s="198" t="s">
        <v>14208</v>
      </c>
      <c r="N2948" s="198" t="s">
        <v>14209</v>
      </c>
      <c r="O2948" s="196" t="s">
        <v>1509</v>
      </c>
      <c r="P2948" s="198" t="s">
        <v>92</v>
      </c>
      <c r="R2948" s="196" t="s">
        <v>47</v>
      </c>
      <c r="S2948" s="196" t="s">
        <v>41</v>
      </c>
      <c r="T2948" s="202" t="s">
        <v>505</v>
      </c>
      <c r="U2948" s="201">
        <v>43917</v>
      </c>
      <c r="W2948" s="200" t="s">
        <v>93</v>
      </c>
      <c r="AA2948" s="196" t="s">
        <v>14210</v>
      </c>
      <c r="AC2948" s="200">
        <v>1</v>
      </c>
      <c r="AD2948" s="200" t="s">
        <v>8250</v>
      </c>
      <c r="AE2948" s="203" t="s">
        <v>505</v>
      </c>
      <c r="AF2948" s="212">
        <v>280000</v>
      </c>
      <c r="AG2948" s="198" t="s">
        <v>13606</v>
      </c>
    </row>
    <row r="2949" spans="1:33" hidden="1" x14ac:dyDescent="0.25">
      <c r="A2949" s="209">
        <v>126711.01</v>
      </c>
      <c r="B2949" s="210">
        <v>1</v>
      </c>
      <c r="C2949" s="196" t="s">
        <v>122</v>
      </c>
      <c r="D2949" s="201">
        <v>43157</v>
      </c>
      <c r="E2949" s="196" t="s">
        <v>1503</v>
      </c>
      <c r="F2949" s="201">
        <v>43935</v>
      </c>
      <c r="G2949" s="196" t="s">
        <v>143</v>
      </c>
      <c r="H2949" s="198" t="s">
        <v>1588</v>
      </c>
      <c r="I2949" s="196" t="s">
        <v>1505</v>
      </c>
      <c r="J2949" s="196" t="s">
        <v>1506</v>
      </c>
      <c r="M2949" s="198" t="s">
        <v>14208</v>
      </c>
      <c r="N2949" s="198" t="s">
        <v>14209</v>
      </c>
      <c r="O2949" s="196" t="s">
        <v>1509</v>
      </c>
      <c r="P2949" s="198" t="s">
        <v>92</v>
      </c>
      <c r="R2949" s="196" t="s">
        <v>47</v>
      </c>
      <c r="S2949" s="196" t="s">
        <v>41</v>
      </c>
      <c r="T2949" s="202" t="s">
        <v>505</v>
      </c>
      <c r="U2949" s="201">
        <v>43917</v>
      </c>
      <c r="W2949" s="200" t="s">
        <v>93</v>
      </c>
      <c r="AA2949" s="196" t="s">
        <v>14211</v>
      </c>
      <c r="AC2949" s="200">
        <v>3</v>
      </c>
      <c r="AD2949" s="200" t="s">
        <v>8250</v>
      </c>
      <c r="AE2949" s="203" t="s">
        <v>505</v>
      </c>
      <c r="AF2949" s="212">
        <v>3034020</v>
      </c>
      <c r="AG2949" s="198" t="s">
        <v>13606</v>
      </c>
    </row>
    <row r="2950" spans="1:33" ht="126" hidden="1" x14ac:dyDescent="0.25">
      <c r="A2950" s="209">
        <v>126732</v>
      </c>
      <c r="B2950" s="210">
        <v>1</v>
      </c>
      <c r="C2950" s="196" t="s">
        <v>85</v>
      </c>
      <c r="D2950" s="201">
        <v>43039</v>
      </c>
      <c r="E2950" s="196" t="s">
        <v>1728</v>
      </c>
      <c r="F2950" s="201">
        <v>44377</v>
      </c>
      <c r="G2950" s="196" t="s">
        <v>1741</v>
      </c>
      <c r="H2950" s="198" t="s">
        <v>1633</v>
      </c>
      <c r="M2950" s="198" t="s">
        <v>14212</v>
      </c>
      <c r="N2950" s="198" t="s">
        <v>14213</v>
      </c>
      <c r="O2950" s="196" t="s">
        <v>91</v>
      </c>
      <c r="P2950" s="198" t="s">
        <v>157</v>
      </c>
      <c r="R2950" s="196" t="s">
        <v>47</v>
      </c>
      <c r="S2950" s="196" t="s">
        <v>46</v>
      </c>
      <c r="T2950" s="211">
        <v>0</v>
      </c>
      <c r="W2950" s="200" t="s">
        <v>93</v>
      </c>
      <c r="X2950" s="196" t="s">
        <v>103</v>
      </c>
      <c r="AA2950" s="196" t="s">
        <v>14214</v>
      </c>
      <c r="AB2950" s="196" t="s">
        <v>14215</v>
      </c>
      <c r="AC2950" s="200">
        <v>0</v>
      </c>
      <c r="AD2950" s="200" t="s">
        <v>8231</v>
      </c>
      <c r="AE2950" s="203" t="s">
        <v>505</v>
      </c>
      <c r="AF2950" s="212">
        <v>10000</v>
      </c>
    </row>
    <row r="2951" spans="1:33" ht="126" hidden="1" x14ac:dyDescent="0.25">
      <c r="A2951" s="209">
        <v>126732</v>
      </c>
      <c r="B2951" s="210">
        <v>1</v>
      </c>
      <c r="C2951" s="196" t="s">
        <v>85</v>
      </c>
      <c r="D2951" s="201">
        <v>43039</v>
      </c>
      <c r="E2951" s="196" t="s">
        <v>1728</v>
      </c>
      <c r="F2951" s="201">
        <v>44377</v>
      </c>
      <c r="G2951" s="196" t="s">
        <v>1741</v>
      </c>
      <c r="H2951" s="198" t="s">
        <v>1633</v>
      </c>
      <c r="M2951" s="198" t="s">
        <v>14212</v>
      </c>
      <c r="N2951" s="198" t="s">
        <v>14213</v>
      </c>
      <c r="O2951" s="196" t="s">
        <v>91</v>
      </c>
      <c r="P2951" s="198" t="s">
        <v>157</v>
      </c>
      <c r="R2951" s="196" t="s">
        <v>47</v>
      </c>
      <c r="S2951" s="196" t="s">
        <v>46</v>
      </c>
      <c r="T2951" s="211">
        <v>0</v>
      </c>
      <c r="W2951" s="200" t="s">
        <v>93</v>
      </c>
      <c r="X2951" s="196" t="s">
        <v>103</v>
      </c>
      <c r="AA2951" s="196" t="s">
        <v>14216</v>
      </c>
      <c r="AB2951" s="196" t="s">
        <v>14215</v>
      </c>
      <c r="AC2951" s="200">
        <v>1</v>
      </c>
      <c r="AD2951" s="200" t="s">
        <v>8231</v>
      </c>
      <c r="AE2951" s="203" t="s">
        <v>505</v>
      </c>
      <c r="AF2951" s="212">
        <v>81000</v>
      </c>
    </row>
    <row r="2952" spans="1:33" hidden="1" x14ac:dyDescent="0.25">
      <c r="A2952" s="209">
        <v>126735</v>
      </c>
      <c r="B2952" s="210">
        <v>4</v>
      </c>
      <c r="C2952" s="196" t="s">
        <v>114</v>
      </c>
      <c r="D2952" s="201">
        <v>43040</v>
      </c>
      <c r="E2952" s="196" t="s">
        <v>98</v>
      </c>
      <c r="F2952" s="201">
        <v>44299</v>
      </c>
      <c r="G2952" s="196" t="s">
        <v>98</v>
      </c>
      <c r="H2952" s="198" t="s">
        <v>371</v>
      </c>
      <c r="I2952" s="196" t="s">
        <v>2009</v>
      </c>
      <c r="J2952" s="196" t="s">
        <v>101</v>
      </c>
      <c r="L2952" s="200" t="s">
        <v>101</v>
      </c>
      <c r="M2952" s="198" t="s">
        <v>14217</v>
      </c>
      <c r="N2952" s="198" t="s">
        <v>14218</v>
      </c>
      <c r="O2952" s="196" t="s">
        <v>119</v>
      </c>
      <c r="P2952" s="198" t="s">
        <v>2705</v>
      </c>
      <c r="R2952" s="196" t="s">
        <v>47</v>
      </c>
      <c r="S2952" s="196" t="s">
        <v>41</v>
      </c>
      <c r="T2952" s="211">
        <v>4.92</v>
      </c>
      <c r="W2952" s="200" t="s">
        <v>93</v>
      </c>
      <c r="X2952" s="196" t="s">
        <v>103</v>
      </c>
      <c r="AA2952" s="196" t="s">
        <v>14219</v>
      </c>
      <c r="AC2952" s="200">
        <v>3</v>
      </c>
      <c r="AD2952" s="200" t="s">
        <v>8274</v>
      </c>
      <c r="AE2952" s="203" t="s">
        <v>505</v>
      </c>
      <c r="AF2952" s="212">
        <v>440659.97</v>
      </c>
    </row>
    <row r="2953" spans="1:33" hidden="1" x14ac:dyDescent="0.25">
      <c r="A2953" s="209">
        <v>126736</v>
      </c>
      <c r="B2953" s="210">
        <v>4</v>
      </c>
      <c r="C2953" s="196" t="s">
        <v>114</v>
      </c>
      <c r="D2953" s="201">
        <v>43040</v>
      </c>
      <c r="E2953" s="196" t="s">
        <v>98</v>
      </c>
      <c r="F2953" s="201">
        <v>44299</v>
      </c>
      <c r="G2953" s="196" t="s">
        <v>98</v>
      </c>
      <c r="H2953" s="198" t="s">
        <v>415</v>
      </c>
      <c r="I2953" s="196" t="s">
        <v>9518</v>
      </c>
      <c r="J2953" s="196" t="s">
        <v>101</v>
      </c>
      <c r="L2953" s="200" t="s">
        <v>101</v>
      </c>
      <c r="M2953" s="198" t="s">
        <v>14220</v>
      </c>
      <c r="N2953" s="198" t="s">
        <v>14218</v>
      </c>
      <c r="O2953" s="196" t="s">
        <v>119</v>
      </c>
      <c r="P2953" s="198" t="s">
        <v>2705</v>
      </c>
      <c r="R2953" s="196" t="s">
        <v>47</v>
      </c>
      <c r="S2953" s="196" t="s">
        <v>41</v>
      </c>
      <c r="T2953" s="211">
        <v>2.13</v>
      </c>
      <c r="W2953" s="200" t="s">
        <v>93</v>
      </c>
      <c r="X2953" s="196" t="s">
        <v>103</v>
      </c>
      <c r="AA2953" s="196" t="s">
        <v>14221</v>
      </c>
      <c r="AC2953" s="200">
        <v>3</v>
      </c>
      <c r="AD2953" s="200" t="s">
        <v>8274</v>
      </c>
      <c r="AE2953" s="203" t="s">
        <v>505</v>
      </c>
      <c r="AF2953" s="212">
        <v>146998.19</v>
      </c>
    </row>
    <row r="2954" spans="1:33" hidden="1" x14ac:dyDescent="0.25">
      <c r="A2954" s="209">
        <v>126737</v>
      </c>
      <c r="B2954" s="210">
        <v>4</v>
      </c>
      <c r="C2954" s="196" t="s">
        <v>114</v>
      </c>
      <c r="D2954" s="201">
        <v>43040</v>
      </c>
      <c r="E2954" s="196" t="s">
        <v>98</v>
      </c>
      <c r="F2954" s="201">
        <v>44299</v>
      </c>
      <c r="G2954" s="196" t="s">
        <v>98</v>
      </c>
      <c r="H2954" s="198" t="s">
        <v>2044</v>
      </c>
      <c r="I2954" s="196" t="s">
        <v>708</v>
      </c>
      <c r="J2954" s="196" t="s">
        <v>101</v>
      </c>
      <c r="L2954" s="200" t="s">
        <v>101</v>
      </c>
      <c r="M2954" s="198" t="s">
        <v>14222</v>
      </c>
      <c r="N2954" s="198" t="s">
        <v>14218</v>
      </c>
      <c r="O2954" s="196" t="s">
        <v>119</v>
      </c>
      <c r="P2954" s="198" t="s">
        <v>2705</v>
      </c>
      <c r="R2954" s="196" t="s">
        <v>47</v>
      </c>
      <c r="S2954" s="196" t="s">
        <v>41</v>
      </c>
      <c r="T2954" s="211">
        <v>1</v>
      </c>
      <c r="W2954" s="200" t="s">
        <v>93</v>
      </c>
      <c r="X2954" s="196" t="s">
        <v>103</v>
      </c>
      <c r="AA2954" s="196" t="s">
        <v>14223</v>
      </c>
      <c r="AC2954" s="200">
        <v>3</v>
      </c>
      <c r="AD2954" s="200" t="s">
        <v>8274</v>
      </c>
      <c r="AE2954" s="203" t="s">
        <v>505</v>
      </c>
      <c r="AF2954" s="212">
        <v>92908.09</v>
      </c>
    </row>
    <row r="2955" spans="1:33" hidden="1" x14ac:dyDescent="0.25">
      <c r="A2955" s="209">
        <v>126738</v>
      </c>
      <c r="B2955" s="210">
        <v>4</v>
      </c>
      <c r="C2955" s="196" t="s">
        <v>114</v>
      </c>
      <c r="D2955" s="201">
        <v>43040</v>
      </c>
      <c r="E2955" s="196" t="s">
        <v>98</v>
      </c>
      <c r="F2955" s="201">
        <v>44299</v>
      </c>
      <c r="G2955" s="196" t="s">
        <v>98</v>
      </c>
      <c r="H2955" s="198" t="s">
        <v>196</v>
      </c>
      <c r="I2955" s="196" t="s">
        <v>12247</v>
      </c>
      <c r="J2955" s="196" t="s">
        <v>101</v>
      </c>
      <c r="L2955" s="200" t="s">
        <v>101</v>
      </c>
      <c r="M2955" s="198" t="s">
        <v>14224</v>
      </c>
      <c r="N2955" s="198" t="s">
        <v>14218</v>
      </c>
      <c r="O2955" s="196" t="s">
        <v>119</v>
      </c>
      <c r="P2955" s="198" t="s">
        <v>2705</v>
      </c>
      <c r="R2955" s="196" t="s">
        <v>47</v>
      </c>
      <c r="S2955" s="196" t="s">
        <v>41</v>
      </c>
      <c r="T2955" s="211">
        <v>2.08</v>
      </c>
      <c r="W2955" s="200" t="s">
        <v>93</v>
      </c>
      <c r="X2955" s="196" t="s">
        <v>103</v>
      </c>
      <c r="AA2955" s="196" t="s">
        <v>14225</v>
      </c>
      <c r="AC2955" s="200">
        <v>3</v>
      </c>
      <c r="AD2955" s="200" t="s">
        <v>8274</v>
      </c>
      <c r="AE2955" s="203" t="s">
        <v>505</v>
      </c>
      <c r="AF2955" s="212">
        <v>129108.98</v>
      </c>
    </row>
    <row r="2956" spans="1:33" hidden="1" x14ac:dyDescent="0.25">
      <c r="A2956" s="209">
        <v>126739</v>
      </c>
      <c r="B2956" s="210">
        <v>4</v>
      </c>
      <c r="C2956" s="196" t="s">
        <v>114</v>
      </c>
      <c r="D2956" s="201">
        <v>43040</v>
      </c>
      <c r="E2956" s="196" t="s">
        <v>98</v>
      </c>
      <c r="F2956" s="201">
        <v>44299</v>
      </c>
      <c r="G2956" s="196" t="s">
        <v>98</v>
      </c>
      <c r="H2956" s="198" t="s">
        <v>196</v>
      </c>
      <c r="I2956" s="196" t="s">
        <v>292</v>
      </c>
      <c r="J2956" s="196" t="s">
        <v>101</v>
      </c>
      <c r="L2956" s="200" t="s">
        <v>101</v>
      </c>
      <c r="M2956" s="198" t="s">
        <v>14226</v>
      </c>
      <c r="N2956" s="198" t="s">
        <v>14218</v>
      </c>
      <c r="O2956" s="196" t="s">
        <v>119</v>
      </c>
      <c r="P2956" s="198" t="s">
        <v>2705</v>
      </c>
      <c r="R2956" s="196" t="s">
        <v>47</v>
      </c>
      <c r="S2956" s="196" t="s">
        <v>41</v>
      </c>
      <c r="T2956" s="211">
        <v>0.45</v>
      </c>
      <c r="W2956" s="200" t="s">
        <v>93</v>
      </c>
      <c r="X2956" s="196" t="s">
        <v>94</v>
      </c>
      <c r="AA2956" s="196" t="s">
        <v>14227</v>
      </c>
      <c r="AC2956" s="200">
        <v>3</v>
      </c>
      <c r="AD2956" s="200" t="s">
        <v>8274</v>
      </c>
      <c r="AE2956" s="203" t="s">
        <v>505</v>
      </c>
      <c r="AF2956" s="212">
        <v>100753.26</v>
      </c>
    </row>
    <row r="2957" spans="1:33" hidden="1" x14ac:dyDescent="0.25">
      <c r="A2957" s="209">
        <v>126741</v>
      </c>
      <c r="B2957" s="210">
        <v>4</v>
      </c>
      <c r="C2957" s="196" t="s">
        <v>114</v>
      </c>
      <c r="D2957" s="201">
        <v>43040</v>
      </c>
      <c r="E2957" s="196" t="s">
        <v>98</v>
      </c>
      <c r="F2957" s="201">
        <v>44299</v>
      </c>
      <c r="G2957" s="196" t="s">
        <v>98</v>
      </c>
      <c r="H2957" s="198" t="s">
        <v>88</v>
      </c>
      <c r="I2957" s="196" t="s">
        <v>4491</v>
      </c>
      <c r="J2957" s="196" t="s">
        <v>101</v>
      </c>
      <c r="L2957" s="200" t="s">
        <v>101</v>
      </c>
      <c r="M2957" s="198" t="s">
        <v>14228</v>
      </c>
      <c r="N2957" s="198" t="s">
        <v>14218</v>
      </c>
      <c r="O2957" s="196" t="s">
        <v>119</v>
      </c>
      <c r="P2957" s="198" t="s">
        <v>2705</v>
      </c>
      <c r="R2957" s="196" t="s">
        <v>47</v>
      </c>
      <c r="S2957" s="196" t="s">
        <v>41</v>
      </c>
      <c r="T2957" s="211">
        <v>1</v>
      </c>
      <c r="W2957" s="200" t="s">
        <v>93</v>
      </c>
      <c r="X2957" s="196" t="s">
        <v>103</v>
      </c>
      <c r="AA2957" s="196" t="s">
        <v>14229</v>
      </c>
      <c r="AC2957" s="200">
        <v>3</v>
      </c>
      <c r="AD2957" s="200" t="s">
        <v>8274</v>
      </c>
      <c r="AE2957" s="203" t="s">
        <v>505</v>
      </c>
      <c r="AF2957" s="212">
        <v>101113.9</v>
      </c>
    </row>
    <row r="2958" spans="1:33" hidden="1" x14ac:dyDescent="0.25">
      <c r="A2958" s="209">
        <v>126742</v>
      </c>
      <c r="B2958" s="210">
        <v>4</v>
      </c>
      <c r="C2958" s="196" t="s">
        <v>114</v>
      </c>
      <c r="D2958" s="201">
        <v>43040</v>
      </c>
      <c r="E2958" s="196" t="s">
        <v>98</v>
      </c>
      <c r="F2958" s="201">
        <v>44299</v>
      </c>
      <c r="G2958" s="196" t="s">
        <v>98</v>
      </c>
      <c r="H2958" s="198" t="s">
        <v>88</v>
      </c>
      <c r="I2958" s="196" t="s">
        <v>2581</v>
      </c>
      <c r="J2958" s="196" t="s">
        <v>101</v>
      </c>
      <c r="L2958" s="200" t="s">
        <v>101</v>
      </c>
      <c r="M2958" s="198" t="s">
        <v>14230</v>
      </c>
      <c r="N2958" s="198" t="s">
        <v>14218</v>
      </c>
      <c r="O2958" s="196" t="s">
        <v>119</v>
      </c>
      <c r="P2958" s="198" t="s">
        <v>2705</v>
      </c>
      <c r="R2958" s="196" t="s">
        <v>47</v>
      </c>
      <c r="S2958" s="196" t="s">
        <v>41</v>
      </c>
      <c r="T2958" s="211">
        <v>1</v>
      </c>
      <c r="W2958" s="200" t="s">
        <v>93</v>
      </c>
      <c r="X2958" s="196" t="s">
        <v>103</v>
      </c>
      <c r="AA2958" s="196" t="s">
        <v>14231</v>
      </c>
      <c r="AC2958" s="200">
        <v>3</v>
      </c>
      <c r="AD2958" s="200" t="s">
        <v>8274</v>
      </c>
      <c r="AE2958" s="203" t="s">
        <v>505</v>
      </c>
      <c r="AF2958" s="212">
        <v>103418.99</v>
      </c>
    </row>
    <row r="2959" spans="1:33" hidden="1" x14ac:dyDescent="0.25">
      <c r="A2959" s="209">
        <v>126749</v>
      </c>
      <c r="B2959" s="210">
        <v>2</v>
      </c>
      <c r="C2959" s="196" t="s">
        <v>85</v>
      </c>
      <c r="D2959" s="201">
        <v>43046</v>
      </c>
      <c r="E2959" s="196" t="s">
        <v>426</v>
      </c>
      <c r="F2959" s="201">
        <v>44627</v>
      </c>
      <c r="G2959" s="196" t="s">
        <v>4894</v>
      </c>
      <c r="H2959" s="198" t="s">
        <v>1572</v>
      </c>
      <c r="I2959" s="196" t="s">
        <v>400</v>
      </c>
      <c r="J2959" s="196" t="s">
        <v>101</v>
      </c>
      <c r="L2959" s="200" t="s">
        <v>101</v>
      </c>
      <c r="M2959" s="198" t="s">
        <v>14232</v>
      </c>
      <c r="O2959" s="196" t="s">
        <v>119</v>
      </c>
      <c r="P2959" s="198" t="s">
        <v>4518</v>
      </c>
      <c r="R2959" s="196" t="s">
        <v>4525</v>
      </c>
      <c r="S2959" s="196" t="s">
        <v>46</v>
      </c>
      <c r="T2959" s="211">
        <v>0</v>
      </c>
      <c r="U2959" s="201">
        <v>45100</v>
      </c>
      <c r="W2959" s="200" t="s">
        <v>93</v>
      </c>
      <c r="X2959" s="196" t="s">
        <v>103</v>
      </c>
      <c r="AA2959" s="196" t="s">
        <v>14233</v>
      </c>
      <c r="AB2959" s="196" t="s">
        <v>14234</v>
      </c>
      <c r="AC2959" s="200">
        <v>0</v>
      </c>
      <c r="AD2959" s="200" t="s">
        <v>8231</v>
      </c>
      <c r="AE2959" s="203" t="s">
        <v>505</v>
      </c>
      <c r="AF2959" s="212">
        <v>140000</v>
      </c>
    </row>
    <row r="2960" spans="1:33" hidden="1" x14ac:dyDescent="0.25">
      <c r="A2960" s="209">
        <v>126749</v>
      </c>
      <c r="B2960" s="210">
        <v>2</v>
      </c>
      <c r="C2960" s="196" t="s">
        <v>85</v>
      </c>
      <c r="D2960" s="201">
        <v>43046</v>
      </c>
      <c r="E2960" s="196" t="s">
        <v>426</v>
      </c>
      <c r="F2960" s="201">
        <v>44627</v>
      </c>
      <c r="G2960" s="196" t="s">
        <v>4894</v>
      </c>
      <c r="H2960" s="198" t="s">
        <v>1572</v>
      </c>
      <c r="I2960" s="196" t="s">
        <v>400</v>
      </c>
      <c r="J2960" s="196" t="s">
        <v>101</v>
      </c>
      <c r="L2960" s="200" t="s">
        <v>101</v>
      </c>
      <c r="M2960" s="198" t="s">
        <v>14232</v>
      </c>
      <c r="O2960" s="196" t="s">
        <v>119</v>
      </c>
      <c r="P2960" s="198" t="s">
        <v>4518</v>
      </c>
      <c r="R2960" s="196" t="s">
        <v>4525</v>
      </c>
      <c r="S2960" s="196" t="s">
        <v>46</v>
      </c>
      <c r="T2960" s="211">
        <v>0</v>
      </c>
      <c r="U2960" s="201">
        <v>45100</v>
      </c>
      <c r="W2960" s="200" t="s">
        <v>93</v>
      </c>
      <c r="X2960" s="196" t="s">
        <v>103</v>
      </c>
      <c r="AA2960" s="196" t="s">
        <v>14235</v>
      </c>
      <c r="AB2960" s="196" t="s">
        <v>14234</v>
      </c>
      <c r="AC2960" s="200">
        <v>1</v>
      </c>
      <c r="AD2960" s="200" t="s">
        <v>8231</v>
      </c>
      <c r="AE2960" s="203" t="s">
        <v>505</v>
      </c>
      <c r="AF2960" s="212">
        <v>70000</v>
      </c>
    </row>
    <row r="2961" spans="1:33" hidden="1" x14ac:dyDescent="0.25">
      <c r="A2961" s="209">
        <v>126750</v>
      </c>
      <c r="B2961" s="210">
        <v>2</v>
      </c>
      <c r="C2961" s="196" t="s">
        <v>85</v>
      </c>
      <c r="D2961" s="201">
        <v>43046</v>
      </c>
      <c r="E2961" s="196" t="s">
        <v>426</v>
      </c>
      <c r="F2961" s="201">
        <v>44627</v>
      </c>
      <c r="G2961" s="196" t="s">
        <v>189</v>
      </c>
      <c r="H2961" s="198" t="s">
        <v>410</v>
      </c>
      <c r="I2961" s="196" t="s">
        <v>1628</v>
      </c>
      <c r="J2961" s="196" t="s">
        <v>101</v>
      </c>
      <c r="L2961" s="200" t="s">
        <v>101</v>
      </c>
      <c r="M2961" s="198" t="s">
        <v>14236</v>
      </c>
      <c r="O2961" s="196" t="s">
        <v>119</v>
      </c>
      <c r="P2961" s="198" t="s">
        <v>4518</v>
      </c>
      <c r="R2961" s="196" t="s">
        <v>4525</v>
      </c>
      <c r="S2961" s="196" t="s">
        <v>46</v>
      </c>
      <c r="T2961" s="211">
        <v>0.2</v>
      </c>
      <c r="U2961" s="201">
        <v>45100</v>
      </c>
      <c r="W2961" s="200" t="s">
        <v>93</v>
      </c>
      <c r="X2961" s="196" t="s">
        <v>13</v>
      </c>
      <c r="AA2961" s="196" t="s">
        <v>14237</v>
      </c>
      <c r="AB2961" s="196" t="s">
        <v>14238</v>
      </c>
      <c r="AC2961" s="200">
        <v>0</v>
      </c>
      <c r="AD2961" s="200" t="s">
        <v>8231</v>
      </c>
      <c r="AE2961" s="203" t="s">
        <v>505</v>
      </c>
      <c r="AF2961" s="212">
        <v>350000</v>
      </c>
    </row>
    <row r="2962" spans="1:33" hidden="1" x14ac:dyDescent="0.25">
      <c r="A2962" s="209">
        <v>126750</v>
      </c>
      <c r="B2962" s="210">
        <v>2</v>
      </c>
      <c r="C2962" s="196" t="s">
        <v>85</v>
      </c>
      <c r="D2962" s="201">
        <v>43046</v>
      </c>
      <c r="E2962" s="196" t="s">
        <v>426</v>
      </c>
      <c r="F2962" s="201">
        <v>44627</v>
      </c>
      <c r="G2962" s="196" t="s">
        <v>189</v>
      </c>
      <c r="H2962" s="198" t="s">
        <v>410</v>
      </c>
      <c r="I2962" s="196" t="s">
        <v>1628</v>
      </c>
      <c r="J2962" s="196" t="s">
        <v>101</v>
      </c>
      <c r="L2962" s="200" t="s">
        <v>101</v>
      </c>
      <c r="M2962" s="198" t="s">
        <v>14236</v>
      </c>
      <c r="O2962" s="196" t="s">
        <v>119</v>
      </c>
      <c r="P2962" s="198" t="s">
        <v>4518</v>
      </c>
      <c r="R2962" s="196" t="s">
        <v>4525</v>
      </c>
      <c r="S2962" s="196" t="s">
        <v>46</v>
      </c>
      <c r="T2962" s="211">
        <v>0.2</v>
      </c>
      <c r="U2962" s="201">
        <v>45100</v>
      </c>
      <c r="W2962" s="200" t="s">
        <v>93</v>
      </c>
      <c r="X2962" s="196" t="s">
        <v>13</v>
      </c>
      <c r="AA2962" s="196" t="s">
        <v>14239</v>
      </c>
      <c r="AB2962" s="196" t="s">
        <v>14238</v>
      </c>
      <c r="AC2962" s="200">
        <v>1</v>
      </c>
      <c r="AD2962" s="200" t="s">
        <v>8231</v>
      </c>
      <c r="AE2962" s="203" t="s">
        <v>505</v>
      </c>
      <c r="AF2962" s="212">
        <v>100000</v>
      </c>
    </row>
    <row r="2963" spans="1:33" hidden="1" x14ac:dyDescent="0.25">
      <c r="A2963" s="209">
        <v>126755</v>
      </c>
      <c r="B2963" s="210">
        <v>2</v>
      </c>
      <c r="C2963" s="196" t="s">
        <v>85</v>
      </c>
      <c r="D2963" s="201">
        <v>43047</v>
      </c>
      <c r="E2963" s="196" t="s">
        <v>426</v>
      </c>
      <c r="F2963" s="201">
        <v>44188</v>
      </c>
      <c r="G2963" s="196" t="s">
        <v>1494</v>
      </c>
      <c r="H2963" s="198" t="s">
        <v>404</v>
      </c>
      <c r="I2963" s="196" t="s">
        <v>1545</v>
      </c>
      <c r="J2963" s="196" t="s">
        <v>101</v>
      </c>
      <c r="L2963" s="200" t="s">
        <v>101</v>
      </c>
      <c r="M2963" s="198" t="s">
        <v>14240</v>
      </c>
      <c r="O2963" s="196" t="s">
        <v>119</v>
      </c>
      <c r="P2963" s="198" t="s">
        <v>4518</v>
      </c>
      <c r="R2963" s="196" t="s">
        <v>4525</v>
      </c>
      <c r="S2963" s="196" t="s">
        <v>46</v>
      </c>
      <c r="T2963" s="211">
        <v>0</v>
      </c>
      <c r="U2963" s="201">
        <v>44904</v>
      </c>
      <c r="W2963" s="200" t="s">
        <v>93</v>
      </c>
      <c r="X2963" s="196" t="s">
        <v>103</v>
      </c>
      <c r="AA2963" s="196" t="s">
        <v>14241</v>
      </c>
      <c r="AB2963" s="196" t="s">
        <v>14242</v>
      </c>
      <c r="AC2963" s="200">
        <v>0</v>
      </c>
      <c r="AD2963" s="200" t="s">
        <v>8231</v>
      </c>
      <c r="AE2963" s="203" t="s">
        <v>505</v>
      </c>
      <c r="AF2963" s="212">
        <v>350000</v>
      </c>
    </row>
    <row r="2964" spans="1:33" hidden="1" x14ac:dyDescent="0.25">
      <c r="A2964" s="209">
        <v>126765</v>
      </c>
      <c r="B2964" s="210">
        <v>1</v>
      </c>
      <c r="C2964" s="196" t="s">
        <v>85</v>
      </c>
      <c r="D2964" s="201">
        <v>43052</v>
      </c>
      <c r="E2964" s="196" t="s">
        <v>161</v>
      </c>
      <c r="F2964" s="201">
        <v>44105</v>
      </c>
      <c r="G2964" s="196" t="s">
        <v>1504</v>
      </c>
      <c r="H2964" s="198" t="s">
        <v>1588</v>
      </c>
      <c r="I2964" s="196" t="s">
        <v>2175</v>
      </c>
      <c r="J2964" s="196" t="s">
        <v>101</v>
      </c>
      <c r="L2964" s="200" t="s">
        <v>101</v>
      </c>
      <c r="M2964" s="198" t="s">
        <v>14243</v>
      </c>
      <c r="O2964" s="196" t="s">
        <v>1836</v>
      </c>
      <c r="P2964" s="198" t="s">
        <v>4518</v>
      </c>
      <c r="R2964" s="196" t="s">
        <v>4525</v>
      </c>
      <c r="S2964" s="196" t="s">
        <v>669</v>
      </c>
      <c r="T2964" s="211">
        <v>0</v>
      </c>
      <c r="U2964" s="201">
        <v>45268</v>
      </c>
      <c r="W2964" s="200" t="s">
        <v>93</v>
      </c>
      <c r="X2964" s="196" t="s">
        <v>103</v>
      </c>
      <c r="AA2964" s="196" t="s">
        <v>14244</v>
      </c>
      <c r="AB2964" s="196" t="s">
        <v>14245</v>
      </c>
      <c r="AC2964" s="200">
        <v>0</v>
      </c>
      <c r="AD2964" s="200" t="s">
        <v>8231</v>
      </c>
      <c r="AE2964" s="203" t="s">
        <v>505</v>
      </c>
      <c r="AF2964" s="212">
        <v>350000</v>
      </c>
    </row>
    <row r="2965" spans="1:33" ht="72" hidden="1" x14ac:dyDescent="0.25">
      <c r="A2965" s="209">
        <v>126769</v>
      </c>
      <c r="B2965" s="210">
        <v>3</v>
      </c>
      <c r="C2965" s="196" t="s">
        <v>122</v>
      </c>
      <c r="D2965" s="201">
        <v>43052</v>
      </c>
      <c r="E2965" s="196" t="s">
        <v>3407</v>
      </c>
      <c r="F2965" s="201">
        <v>44530</v>
      </c>
      <c r="G2965" s="196" t="s">
        <v>2192</v>
      </c>
      <c r="H2965" s="198" t="s">
        <v>365</v>
      </c>
      <c r="I2965" s="196" t="s">
        <v>4502</v>
      </c>
      <c r="J2965" s="196" t="s">
        <v>4159</v>
      </c>
      <c r="M2965" s="198" t="s">
        <v>4503</v>
      </c>
      <c r="N2965" s="198" t="s">
        <v>4504</v>
      </c>
      <c r="O2965" s="196" t="s">
        <v>91</v>
      </c>
      <c r="P2965" s="198" t="s">
        <v>1783</v>
      </c>
      <c r="R2965" s="196" t="s">
        <v>47</v>
      </c>
      <c r="S2965" s="196" t="s">
        <v>45</v>
      </c>
      <c r="T2965" s="211">
        <v>1.51</v>
      </c>
      <c r="W2965" s="200" t="s">
        <v>93</v>
      </c>
      <c r="X2965" s="196" t="s">
        <v>103</v>
      </c>
      <c r="Y2965" s="196" t="s">
        <v>32</v>
      </c>
      <c r="AA2965" s="196" t="s">
        <v>14246</v>
      </c>
      <c r="AC2965" s="200">
        <v>0</v>
      </c>
      <c r="AD2965" s="200" t="s">
        <v>8250</v>
      </c>
      <c r="AE2965" s="203" t="s">
        <v>505</v>
      </c>
      <c r="AF2965" s="212">
        <v>108446.82</v>
      </c>
    </row>
    <row r="2966" spans="1:33" ht="72" hidden="1" x14ac:dyDescent="0.25">
      <c r="A2966" s="209">
        <v>126769</v>
      </c>
      <c r="B2966" s="210">
        <v>3</v>
      </c>
      <c r="C2966" s="196" t="s">
        <v>122</v>
      </c>
      <c r="D2966" s="201">
        <v>43052</v>
      </c>
      <c r="E2966" s="196" t="s">
        <v>3407</v>
      </c>
      <c r="F2966" s="201">
        <v>44530</v>
      </c>
      <c r="G2966" s="196" t="s">
        <v>2192</v>
      </c>
      <c r="H2966" s="198" t="s">
        <v>365</v>
      </c>
      <c r="I2966" s="196" t="s">
        <v>4502</v>
      </c>
      <c r="J2966" s="196" t="s">
        <v>4159</v>
      </c>
      <c r="M2966" s="198" t="s">
        <v>4503</v>
      </c>
      <c r="N2966" s="198" t="s">
        <v>4504</v>
      </c>
      <c r="O2966" s="196" t="s">
        <v>91</v>
      </c>
      <c r="P2966" s="198" t="s">
        <v>1783</v>
      </c>
      <c r="R2966" s="196" t="s">
        <v>47</v>
      </c>
      <c r="S2966" s="196" t="s">
        <v>45</v>
      </c>
      <c r="T2966" s="211">
        <v>1.51</v>
      </c>
      <c r="W2966" s="200" t="s">
        <v>93</v>
      </c>
      <c r="X2966" s="196" t="s">
        <v>103</v>
      </c>
      <c r="Y2966" s="196" t="s">
        <v>32</v>
      </c>
      <c r="AA2966" s="196" t="s">
        <v>14247</v>
      </c>
      <c r="AC2966" s="200">
        <v>1</v>
      </c>
      <c r="AD2966" s="200" t="s">
        <v>8250</v>
      </c>
      <c r="AE2966" s="203" t="s">
        <v>505</v>
      </c>
      <c r="AF2966" s="212">
        <v>447900</v>
      </c>
    </row>
    <row r="2967" spans="1:33" ht="72" hidden="1" x14ac:dyDescent="0.25">
      <c r="A2967" s="209">
        <v>126769</v>
      </c>
      <c r="B2967" s="210">
        <v>3</v>
      </c>
      <c r="C2967" s="196" t="s">
        <v>122</v>
      </c>
      <c r="D2967" s="201">
        <v>43052</v>
      </c>
      <c r="E2967" s="196" t="s">
        <v>3407</v>
      </c>
      <c r="F2967" s="201">
        <v>44530</v>
      </c>
      <c r="G2967" s="196" t="s">
        <v>2192</v>
      </c>
      <c r="H2967" s="198" t="s">
        <v>365</v>
      </c>
      <c r="I2967" s="196" t="s">
        <v>4502</v>
      </c>
      <c r="J2967" s="196" t="s">
        <v>4159</v>
      </c>
      <c r="M2967" s="198" t="s">
        <v>4503</v>
      </c>
      <c r="N2967" s="198" t="s">
        <v>4504</v>
      </c>
      <c r="O2967" s="196" t="s">
        <v>91</v>
      </c>
      <c r="P2967" s="198" t="s">
        <v>1783</v>
      </c>
      <c r="R2967" s="196" t="s">
        <v>47</v>
      </c>
      <c r="S2967" s="196" t="s">
        <v>45</v>
      </c>
      <c r="T2967" s="211">
        <v>1.51</v>
      </c>
      <c r="W2967" s="200" t="s">
        <v>93</v>
      </c>
      <c r="X2967" s="196" t="s">
        <v>103</v>
      </c>
      <c r="Y2967" s="196" t="s">
        <v>32</v>
      </c>
      <c r="AA2967" s="196" t="s">
        <v>14248</v>
      </c>
      <c r="AB2967" s="196" t="s">
        <v>14249</v>
      </c>
      <c r="AC2967" s="200">
        <v>3</v>
      </c>
      <c r="AD2967" s="200" t="s">
        <v>8231</v>
      </c>
      <c r="AE2967" s="212">
        <v>0</v>
      </c>
      <c r="AF2967" s="212">
        <v>9399376</v>
      </c>
    </row>
    <row r="2968" spans="1:33" hidden="1" x14ac:dyDescent="0.25">
      <c r="A2968" s="209">
        <v>126772</v>
      </c>
      <c r="B2968" s="210">
        <v>2</v>
      </c>
      <c r="C2968" s="196" t="s">
        <v>85</v>
      </c>
      <c r="D2968" s="201">
        <v>43053</v>
      </c>
      <c r="E2968" s="196" t="s">
        <v>426</v>
      </c>
      <c r="F2968" s="201">
        <v>44627</v>
      </c>
      <c r="G2968" s="196" t="s">
        <v>189</v>
      </c>
      <c r="H2968" s="198" t="s">
        <v>517</v>
      </c>
      <c r="I2968" s="196" t="s">
        <v>518</v>
      </c>
      <c r="J2968" s="196" t="s">
        <v>101</v>
      </c>
      <c r="L2968" s="200" t="s">
        <v>101</v>
      </c>
      <c r="M2968" s="198" t="s">
        <v>4643</v>
      </c>
      <c r="O2968" s="196" t="s">
        <v>119</v>
      </c>
      <c r="P2968" s="198" t="s">
        <v>4518</v>
      </c>
      <c r="R2968" s="196" t="s">
        <v>4525</v>
      </c>
      <c r="S2968" s="196" t="s">
        <v>46</v>
      </c>
      <c r="T2968" s="211">
        <v>0</v>
      </c>
      <c r="U2968" s="201">
        <v>45268</v>
      </c>
      <c r="W2968" s="200" t="s">
        <v>93</v>
      </c>
      <c r="X2968" s="196" t="s">
        <v>103</v>
      </c>
      <c r="AA2968" s="196" t="s">
        <v>14250</v>
      </c>
      <c r="AB2968" s="196" t="s">
        <v>14251</v>
      </c>
      <c r="AC2968" s="200">
        <v>0</v>
      </c>
      <c r="AD2968" s="200" t="s">
        <v>8231</v>
      </c>
      <c r="AE2968" s="212">
        <v>-100000</v>
      </c>
      <c r="AF2968" s="212">
        <v>250000</v>
      </c>
    </row>
    <row r="2969" spans="1:33" hidden="1" x14ac:dyDescent="0.25">
      <c r="A2969" s="209">
        <v>126772</v>
      </c>
      <c r="B2969" s="210">
        <v>2</v>
      </c>
      <c r="C2969" s="196" t="s">
        <v>85</v>
      </c>
      <c r="D2969" s="201">
        <v>43053</v>
      </c>
      <c r="E2969" s="196" t="s">
        <v>426</v>
      </c>
      <c r="F2969" s="201">
        <v>44627</v>
      </c>
      <c r="G2969" s="196" t="s">
        <v>189</v>
      </c>
      <c r="H2969" s="198" t="s">
        <v>517</v>
      </c>
      <c r="I2969" s="196" t="s">
        <v>518</v>
      </c>
      <c r="J2969" s="196" t="s">
        <v>101</v>
      </c>
      <c r="L2969" s="200" t="s">
        <v>101</v>
      </c>
      <c r="M2969" s="198" t="s">
        <v>4643</v>
      </c>
      <c r="O2969" s="196" t="s">
        <v>119</v>
      </c>
      <c r="P2969" s="198" t="s">
        <v>4518</v>
      </c>
      <c r="R2969" s="196" t="s">
        <v>4525</v>
      </c>
      <c r="S2969" s="196" t="s">
        <v>46</v>
      </c>
      <c r="T2969" s="211">
        <v>0</v>
      </c>
      <c r="U2969" s="201">
        <v>45268</v>
      </c>
      <c r="W2969" s="200" t="s">
        <v>93</v>
      </c>
      <c r="X2969" s="196" t="s">
        <v>103</v>
      </c>
      <c r="AA2969" s="196" t="s">
        <v>14252</v>
      </c>
      <c r="AB2969" s="196" t="s">
        <v>14251</v>
      </c>
      <c r="AC2969" s="200">
        <v>1</v>
      </c>
      <c r="AD2969" s="200" t="s">
        <v>8231</v>
      </c>
      <c r="AE2969" s="212">
        <v>100000</v>
      </c>
      <c r="AF2969" s="212">
        <v>100000</v>
      </c>
    </row>
    <row r="2970" spans="1:33" hidden="1" x14ac:dyDescent="0.25">
      <c r="A2970" s="209">
        <v>126774</v>
      </c>
      <c r="B2970" s="210">
        <v>2</v>
      </c>
      <c r="C2970" s="196" t="s">
        <v>85</v>
      </c>
      <c r="D2970" s="201">
        <v>43053</v>
      </c>
      <c r="E2970" s="196" t="s">
        <v>426</v>
      </c>
      <c r="F2970" s="201">
        <v>44628</v>
      </c>
      <c r="G2970" s="196" t="s">
        <v>189</v>
      </c>
      <c r="H2970" s="198" t="s">
        <v>1828</v>
      </c>
      <c r="I2970" s="196" t="s">
        <v>461</v>
      </c>
      <c r="J2970" s="196" t="s">
        <v>101</v>
      </c>
      <c r="L2970" s="200" t="s">
        <v>101</v>
      </c>
      <c r="M2970" s="198" t="s">
        <v>14253</v>
      </c>
      <c r="O2970" s="196" t="s">
        <v>119</v>
      </c>
      <c r="P2970" s="198" t="s">
        <v>4518</v>
      </c>
      <c r="R2970" s="196" t="s">
        <v>4525</v>
      </c>
      <c r="S2970" s="196" t="s">
        <v>46</v>
      </c>
      <c r="T2970" s="202" t="s">
        <v>505</v>
      </c>
      <c r="U2970" s="201">
        <v>45331</v>
      </c>
      <c r="W2970" s="200" t="s">
        <v>93</v>
      </c>
      <c r="X2970" s="196" t="s">
        <v>103</v>
      </c>
      <c r="AA2970" s="196" t="s">
        <v>14254</v>
      </c>
      <c r="AB2970" s="196" t="s">
        <v>14255</v>
      </c>
      <c r="AC2970" s="200">
        <v>0</v>
      </c>
      <c r="AD2970" s="200" t="s">
        <v>8231</v>
      </c>
      <c r="AE2970" s="203" t="s">
        <v>505</v>
      </c>
      <c r="AF2970" s="212">
        <v>210000</v>
      </c>
    </row>
    <row r="2971" spans="1:33" hidden="1" x14ac:dyDescent="0.25">
      <c r="A2971" s="209">
        <v>126783</v>
      </c>
      <c r="B2971" s="210">
        <v>2</v>
      </c>
      <c r="C2971" s="196" t="s">
        <v>85</v>
      </c>
      <c r="D2971" s="201">
        <v>43054</v>
      </c>
      <c r="E2971" s="196" t="s">
        <v>426</v>
      </c>
      <c r="F2971" s="201">
        <v>43924</v>
      </c>
      <c r="G2971" s="196" t="s">
        <v>189</v>
      </c>
      <c r="H2971" s="198" t="s">
        <v>460</v>
      </c>
      <c r="I2971" s="196" t="s">
        <v>471</v>
      </c>
      <c r="J2971" s="196" t="s">
        <v>101</v>
      </c>
      <c r="L2971" s="200" t="s">
        <v>101</v>
      </c>
      <c r="M2971" s="198" t="s">
        <v>14256</v>
      </c>
      <c r="O2971" s="196" t="s">
        <v>103</v>
      </c>
      <c r="P2971" s="198" t="s">
        <v>4518</v>
      </c>
      <c r="R2971" s="196" t="s">
        <v>4525</v>
      </c>
      <c r="S2971" s="196" t="s">
        <v>4526</v>
      </c>
      <c r="T2971" s="211">
        <v>0</v>
      </c>
      <c r="U2971" s="201">
        <v>45268</v>
      </c>
      <c r="W2971" s="200" t="s">
        <v>93</v>
      </c>
      <c r="X2971" s="196" t="s">
        <v>13</v>
      </c>
      <c r="AA2971" s="196" t="s">
        <v>14257</v>
      </c>
      <c r="AB2971" s="196" t="s">
        <v>14258</v>
      </c>
      <c r="AC2971" s="200">
        <v>0</v>
      </c>
      <c r="AD2971" s="200" t="s">
        <v>8231</v>
      </c>
      <c r="AE2971" s="203" t="s">
        <v>505</v>
      </c>
      <c r="AF2971" s="212">
        <v>350000</v>
      </c>
    </row>
    <row r="2972" spans="1:33" hidden="1" x14ac:dyDescent="0.25">
      <c r="A2972" s="209">
        <v>126784</v>
      </c>
      <c r="B2972" s="210">
        <v>2</v>
      </c>
      <c r="C2972" s="196" t="s">
        <v>85</v>
      </c>
      <c r="D2972" s="201">
        <v>43054</v>
      </c>
      <c r="E2972" s="196" t="s">
        <v>426</v>
      </c>
      <c r="F2972" s="201">
        <v>43924</v>
      </c>
      <c r="G2972" s="196" t="s">
        <v>189</v>
      </c>
      <c r="H2972" s="198" t="s">
        <v>460</v>
      </c>
      <c r="I2972" s="196" t="s">
        <v>471</v>
      </c>
      <c r="J2972" s="196" t="s">
        <v>101</v>
      </c>
      <c r="L2972" s="200" t="s">
        <v>101</v>
      </c>
      <c r="M2972" s="198" t="s">
        <v>14259</v>
      </c>
      <c r="O2972" s="196" t="s">
        <v>119</v>
      </c>
      <c r="P2972" s="198" t="s">
        <v>4518</v>
      </c>
      <c r="R2972" s="196" t="s">
        <v>4525</v>
      </c>
      <c r="S2972" s="196" t="s">
        <v>4526</v>
      </c>
      <c r="T2972" s="211">
        <v>0</v>
      </c>
      <c r="U2972" s="201">
        <v>45268</v>
      </c>
      <c r="W2972" s="200" t="s">
        <v>93</v>
      </c>
      <c r="X2972" s="196" t="s">
        <v>13</v>
      </c>
      <c r="AA2972" s="196" t="s">
        <v>14260</v>
      </c>
      <c r="AB2972" s="196" t="s">
        <v>14261</v>
      </c>
      <c r="AC2972" s="200">
        <v>0</v>
      </c>
      <c r="AD2972" s="200" t="s">
        <v>8231</v>
      </c>
      <c r="AE2972" s="203" t="s">
        <v>505</v>
      </c>
      <c r="AF2972" s="212">
        <v>350000</v>
      </c>
    </row>
    <row r="2973" spans="1:33" hidden="1" x14ac:dyDescent="0.25">
      <c r="A2973" s="209">
        <v>126786</v>
      </c>
      <c r="B2973" s="210">
        <v>2</v>
      </c>
      <c r="C2973" s="196" t="s">
        <v>85</v>
      </c>
      <c r="D2973" s="201">
        <v>43054</v>
      </c>
      <c r="E2973" s="196" t="s">
        <v>426</v>
      </c>
      <c r="F2973" s="201">
        <v>44502</v>
      </c>
      <c r="G2973" s="196" t="s">
        <v>235</v>
      </c>
      <c r="H2973" s="198" t="s">
        <v>460</v>
      </c>
      <c r="I2973" s="196" t="s">
        <v>471</v>
      </c>
      <c r="J2973" s="196" t="s">
        <v>101</v>
      </c>
      <c r="L2973" s="200" t="s">
        <v>101</v>
      </c>
      <c r="M2973" s="198" t="s">
        <v>14262</v>
      </c>
      <c r="O2973" s="196" t="s">
        <v>119</v>
      </c>
      <c r="P2973" s="198" t="s">
        <v>4518</v>
      </c>
      <c r="R2973" s="196" t="s">
        <v>4525</v>
      </c>
      <c r="S2973" s="196" t="s">
        <v>46</v>
      </c>
      <c r="T2973" s="211">
        <v>0</v>
      </c>
      <c r="U2973" s="201">
        <v>45205</v>
      </c>
      <c r="W2973" s="200" t="s">
        <v>93</v>
      </c>
      <c r="X2973" s="196" t="s">
        <v>13</v>
      </c>
      <c r="AA2973" s="196" t="s">
        <v>14263</v>
      </c>
      <c r="AB2973" s="196" t="s">
        <v>14264</v>
      </c>
      <c r="AC2973" s="200">
        <v>0</v>
      </c>
      <c r="AD2973" s="200" t="s">
        <v>8231</v>
      </c>
      <c r="AE2973" s="203" t="s">
        <v>505</v>
      </c>
      <c r="AF2973" s="212">
        <v>350000</v>
      </c>
    </row>
    <row r="2974" spans="1:33" hidden="1" x14ac:dyDescent="0.25">
      <c r="A2974" s="209">
        <v>126865</v>
      </c>
      <c r="B2974" s="210">
        <v>4</v>
      </c>
      <c r="C2974" s="196" t="s">
        <v>97</v>
      </c>
      <c r="D2974" s="201">
        <v>43077</v>
      </c>
      <c r="E2974" s="196" t="s">
        <v>398</v>
      </c>
      <c r="F2974" s="201">
        <v>44567.875115740739</v>
      </c>
      <c r="G2974" s="196" t="s">
        <v>108</v>
      </c>
      <c r="H2974" s="198" t="s">
        <v>415</v>
      </c>
      <c r="I2974" s="196" t="s">
        <v>776</v>
      </c>
      <c r="J2974" s="196" t="s">
        <v>101</v>
      </c>
      <c r="L2974" s="200" t="s">
        <v>101</v>
      </c>
      <c r="M2974" s="198" t="s">
        <v>14265</v>
      </c>
      <c r="O2974" s="196" t="s">
        <v>438</v>
      </c>
      <c r="P2974" s="198" t="s">
        <v>439</v>
      </c>
      <c r="R2974" s="196" t="s">
        <v>39</v>
      </c>
      <c r="S2974" s="196" t="s">
        <v>46</v>
      </c>
      <c r="T2974" s="202" t="s">
        <v>505</v>
      </c>
      <c r="U2974" s="201">
        <v>44176</v>
      </c>
      <c r="W2974" s="200" t="s">
        <v>93</v>
      </c>
      <c r="X2974" s="196" t="s">
        <v>103</v>
      </c>
      <c r="Z2974" s="198" t="s">
        <v>14266</v>
      </c>
      <c r="AA2974" s="196" t="s">
        <v>14267</v>
      </c>
      <c r="AC2974" s="200">
        <v>3</v>
      </c>
      <c r="AD2974" s="200" t="s">
        <v>8274</v>
      </c>
      <c r="AE2974" s="203" t="s">
        <v>505</v>
      </c>
      <c r="AF2974" s="212">
        <v>1253590</v>
      </c>
      <c r="AG2974" s="198" t="s">
        <v>14268</v>
      </c>
    </row>
    <row r="2975" spans="1:33" ht="36" hidden="1" x14ac:dyDescent="0.25">
      <c r="A2975" s="209">
        <v>126869</v>
      </c>
      <c r="B2975" s="210">
        <v>3</v>
      </c>
      <c r="C2975" s="196" t="s">
        <v>85</v>
      </c>
      <c r="D2975" s="201">
        <v>43081</v>
      </c>
      <c r="E2975" s="196" t="s">
        <v>1741</v>
      </c>
      <c r="F2975" s="201">
        <v>44638</v>
      </c>
      <c r="G2975" s="196" t="s">
        <v>235</v>
      </c>
      <c r="H2975" s="198" t="s">
        <v>109</v>
      </c>
      <c r="I2975" s="196" t="s">
        <v>1893</v>
      </c>
      <c r="J2975" s="196" t="s">
        <v>101</v>
      </c>
      <c r="L2975" s="200" t="s">
        <v>101</v>
      </c>
      <c r="M2975" s="198" t="s">
        <v>14269</v>
      </c>
      <c r="N2975" s="198" t="s">
        <v>14270</v>
      </c>
      <c r="O2975" s="196" t="s">
        <v>91</v>
      </c>
      <c r="P2975" s="198" t="s">
        <v>1897</v>
      </c>
      <c r="R2975" s="196" t="s">
        <v>47</v>
      </c>
      <c r="S2975" s="196" t="s">
        <v>45</v>
      </c>
      <c r="T2975" s="211">
        <v>0.3</v>
      </c>
      <c r="U2975" s="201">
        <v>44904</v>
      </c>
      <c r="W2975" s="200" t="s">
        <v>93</v>
      </c>
      <c r="X2975" s="196" t="s">
        <v>13</v>
      </c>
      <c r="AA2975" s="196" t="s">
        <v>14271</v>
      </c>
      <c r="AB2975" s="196" t="s">
        <v>14272</v>
      </c>
      <c r="AC2975" s="200">
        <v>0</v>
      </c>
      <c r="AD2975" s="200" t="s">
        <v>8231</v>
      </c>
      <c r="AE2975" s="203" t="s">
        <v>505</v>
      </c>
      <c r="AF2975" s="212">
        <v>17000</v>
      </c>
    </row>
    <row r="2976" spans="1:33" hidden="1" x14ac:dyDescent="0.25">
      <c r="A2976" s="209">
        <v>126875</v>
      </c>
      <c r="B2976" s="210">
        <v>4</v>
      </c>
      <c r="C2976" s="196" t="s">
        <v>114</v>
      </c>
      <c r="D2976" s="201">
        <v>43082</v>
      </c>
      <c r="E2976" s="196" t="s">
        <v>98</v>
      </c>
      <c r="F2976" s="201">
        <v>44299</v>
      </c>
      <c r="G2976" s="196" t="s">
        <v>98</v>
      </c>
      <c r="H2976" s="198" t="s">
        <v>483</v>
      </c>
      <c r="I2976" s="196" t="s">
        <v>2125</v>
      </c>
      <c r="J2976" s="196" t="s">
        <v>101</v>
      </c>
      <c r="L2976" s="200" t="s">
        <v>101</v>
      </c>
      <c r="M2976" s="198" t="s">
        <v>14273</v>
      </c>
      <c r="N2976" s="198" t="s">
        <v>14218</v>
      </c>
      <c r="O2976" s="196" t="s">
        <v>119</v>
      </c>
      <c r="P2976" s="198" t="s">
        <v>2705</v>
      </c>
      <c r="R2976" s="196" t="s">
        <v>47</v>
      </c>
      <c r="S2976" s="196" t="s">
        <v>41</v>
      </c>
      <c r="T2976" s="211">
        <v>1.5</v>
      </c>
      <c r="W2976" s="200" t="s">
        <v>93</v>
      </c>
      <c r="X2976" s="196" t="s">
        <v>103</v>
      </c>
      <c r="AA2976" s="196" t="s">
        <v>14274</v>
      </c>
      <c r="AC2976" s="200">
        <v>3</v>
      </c>
      <c r="AD2976" s="200" t="s">
        <v>8274</v>
      </c>
      <c r="AE2976" s="203" t="s">
        <v>505</v>
      </c>
      <c r="AF2976" s="212">
        <v>0</v>
      </c>
    </row>
    <row r="2977" spans="1:33" hidden="1" x14ac:dyDescent="0.25">
      <c r="A2977" s="209">
        <v>126876</v>
      </c>
      <c r="B2977" s="210">
        <v>4</v>
      </c>
      <c r="C2977" s="196" t="s">
        <v>114</v>
      </c>
      <c r="D2977" s="201">
        <v>43082</v>
      </c>
      <c r="E2977" s="196" t="s">
        <v>98</v>
      </c>
      <c r="F2977" s="201">
        <v>44299</v>
      </c>
      <c r="G2977" s="196" t="s">
        <v>98</v>
      </c>
      <c r="H2977" s="198" t="s">
        <v>1099</v>
      </c>
      <c r="I2977" s="196" t="s">
        <v>1485</v>
      </c>
      <c r="J2977" s="196" t="s">
        <v>101</v>
      </c>
      <c r="L2977" s="200" t="s">
        <v>101</v>
      </c>
      <c r="M2977" s="198" t="s">
        <v>14275</v>
      </c>
      <c r="N2977" s="198" t="s">
        <v>14218</v>
      </c>
      <c r="O2977" s="196" t="s">
        <v>119</v>
      </c>
      <c r="P2977" s="198" t="s">
        <v>2705</v>
      </c>
      <c r="R2977" s="196" t="s">
        <v>47</v>
      </c>
      <c r="S2977" s="196" t="s">
        <v>41</v>
      </c>
      <c r="T2977" s="211">
        <v>1</v>
      </c>
      <c r="W2977" s="200" t="s">
        <v>93</v>
      </c>
      <c r="X2977" s="196" t="s">
        <v>103</v>
      </c>
      <c r="AA2977" s="196" t="s">
        <v>14276</v>
      </c>
      <c r="AC2977" s="200">
        <v>3</v>
      </c>
      <c r="AD2977" s="200" t="s">
        <v>8274</v>
      </c>
      <c r="AE2977" s="203" t="s">
        <v>505</v>
      </c>
      <c r="AF2977" s="212">
        <v>0</v>
      </c>
    </row>
    <row r="2978" spans="1:33" hidden="1" x14ac:dyDescent="0.25">
      <c r="A2978" s="209">
        <v>126877</v>
      </c>
      <c r="B2978" s="210">
        <v>4</v>
      </c>
      <c r="C2978" s="196" t="s">
        <v>114</v>
      </c>
      <c r="D2978" s="201">
        <v>43082</v>
      </c>
      <c r="E2978" s="196" t="s">
        <v>98</v>
      </c>
      <c r="F2978" s="201">
        <v>44299</v>
      </c>
      <c r="G2978" s="196" t="s">
        <v>98</v>
      </c>
      <c r="H2978" s="198" t="s">
        <v>770</v>
      </c>
      <c r="I2978" s="196" t="s">
        <v>14277</v>
      </c>
      <c r="J2978" s="196" t="s">
        <v>101</v>
      </c>
      <c r="L2978" s="200" t="s">
        <v>101</v>
      </c>
      <c r="M2978" s="198" t="s">
        <v>14278</v>
      </c>
      <c r="N2978" s="198" t="s">
        <v>14218</v>
      </c>
      <c r="O2978" s="196" t="s">
        <v>119</v>
      </c>
      <c r="P2978" s="198" t="s">
        <v>2705</v>
      </c>
      <c r="R2978" s="196" t="s">
        <v>47</v>
      </c>
      <c r="S2978" s="196" t="s">
        <v>41</v>
      </c>
      <c r="T2978" s="211">
        <v>1.6</v>
      </c>
      <c r="W2978" s="200" t="s">
        <v>93</v>
      </c>
      <c r="X2978" s="196" t="s">
        <v>103</v>
      </c>
      <c r="AA2978" s="196" t="s">
        <v>14279</v>
      </c>
      <c r="AC2978" s="200">
        <v>3</v>
      </c>
      <c r="AD2978" s="200" t="s">
        <v>8274</v>
      </c>
      <c r="AE2978" s="203" t="s">
        <v>505</v>
      </c>
      <c r="AF2978" s="212">
        <v>0</v>
      </c>
    </row>
    <row r="2979" spans="1:33" hidden="1" x14ac:dyDescent="0.25">
      <c r="A2979" s="209">
        <v>126878</v>
      </c>
      <c r="B2979" s="210">
        <v>4</v>
      </c>
      <c r="C2979" s="196" t="s">
        <v>114</v>
      </c>
      <c r="D2979" s="201">
        <v>43082</v>
      </c>
      <c r="E2979" s="196" t="s">
        <v>98</v>
      </c>
      <c r="F2979" s="201">
        <v>44299</v>
      </c>
      <c r="G2979" s="196" t="s">
        <v>98</v>
      </c>
      <c r="H2979" s="198" t="s">
        <v>893</v>
      </c>
      <c r="I2979" s="196" t="s">
        <v>14280</v>
      </c>
      <c r="J2979" s="196" t="s">
        <v>101</v>
      </c>
      <c r="L2979" s="200" t="s">
        <v>101</v>
      </c>
      <c r="M2979" s="198" t="s">
        <v>14281</v>
      </c>
      <c r="N2979" s="198" t="s">
        <v>14218</v>
      </c>
      <c r="O2979" s="196" t="s">
        <v>119</v>
      </c>
      <c r="P2979" s="198" t="s">
        <v>2705</v>
      </c>
      <c r="R2979" s="196" t="s">
        <v>47</v>
      </c>
      <c r="S2979" s="196" t="s">
        <v>41</v>
      </c>
      <c r="T2979" s="211">
        <v>2.4</v>
      </c>
      <c r="W2979" s="200" t="s">
        <v>93</v>
      </c>
      <c r="X2979" s="196" t="s">
        <v>103</v>
      </c>
      <c r="AA2979" s="196" t="s">
        <v>14282</v>
      </c>
      <c r="AC2979" s="200">
        <v>3</v>
      </c>
      <c r="AD2979" s="200" t="s">
        <v>8274</v>
      </c>
      <c r="AE2979" s="203" t="s">
        <v>505</v>
      </c>
      <c r="AF2979" s="212">
        <v>182951.77</v>
      </c>
    </row>
    <row r="2980" spans="1:33" hidden="1" x14ac:dyDescent="0.25">
      <c r="A2980" s="209">
        <v>126879</v>
      </c>
      <c r="B2980" s="210">
        <v>4</v>
      </c>
      <c r="C2980" s="196" t="s">
        <v>114</v>
      </c>
      <c r="D2980" s="201">
        <v>43082</v>
      </c>
      <c r="E2980" s="196" t="s">
        <v>98</v>
      </c>
      <c r="F2980" s="201">
        <v>44299</v>
      </c>
      <c r="G2980" s="196" t="s">
        <v>98</v>
      </c>
      <c r="H2980" s="198" t="s">
        <v>420</v>
      </c>
      <c r="I2980" s="196" t="s">
        <v>790</v>
      </c>
      <c r="J2980" s="196" t="s">
        <v>101</v>
      </c>
      <c r="L2980" s="200" t="s">
        <v>101</v>
      </c>
      <c r="M2980" s="198" t="s">
        <v>14283</v>
      </c>
      <c r="N2980" s="198" t="s">
        <v>14218</v>
      </c>
      <c r="O2980" s="196" t="s">
        <v>119</v>
      </c>
      <c r="P2980" s="198" t="s">
        <v>2705</v>
      </c>
      <c r="R2980" s="196" t="s">
        <v>47</v>
      </c>
      <c r="S2980" s="196" t="s">
        <v>41</v>
      </c>
      <c r="T2980" s="211">
        <v>1.79</v>
      </c>
      <c r="W2980" s="200" t="s">
        <v>93</v>
      </c>
      <c r="X2980" s="196" t="s">
        <v>103</v>
      </c>
      <c r="AA2980" s="196" t="s">
        <v>14284</v>
      </c>
      <c r="AC2980" s="200">
        <v>3</v>
      </c>
      <c r="AD2980" s="200" t="s">
        <v>8274</v>
      </c>
      <c r="AE2980" s="203" t="s">
        <v>505</v>
      </c>
      <c r="AF2980" s="212">
        <v>178472.69</v>
      </c>
    </row>
    <row r="2981" spans="1:33" hidden="1" x14ac:dyDescent="0.25">
      <c r="A2981" s="209">
        <v>126880</v>
      </c>
      <c r="B2981" s="210">
        <v>4</v>
      </c>
      <c r="C2981" s="196" t="s">
        <v>114</v>
      </c>
      <c r="D2981" s="201">
        <v>43082</v>
      </c>
      <c r="E2981" s="196" t="s">
        <v>98</v>
      </c>
      <c r="F2981" s="201">
        <v>44299</v>
      </c>
      <c r="G2981" s="196" t="s">
        <v>98</v>
      </c>
      <c r="H2981" s="198" t="s">
        <v>961</v>
      </c>
      <c r="I2981" s="196" t="s">
        <v>2854</v>
      </c>
      <c r="J2981" s="196" t="s">
        <v>101</v>
      </c>
      <c r="L2981" s="200" t="s">
        <v>101</v>
      </c>
      <c r="M2981" s="198" t="s">
        <v>14285</v>
      </c>
      <c r="N2981" s="198" t="s">
        <v>14218</v>
      </c>
      <c r="O2981" s="196" t="s">
        <v>119</v>
      </c>
      <c r="P2981" s="198" t="s">
        <v>2705</v>
      </c>
      <c r="R2981" s="196" t="s">
        <v>47</v>
      </c>
      <c r="S2981" s="196" t="s">
        <v>41</v>
      </c>
      <c r="T2981" s="211">
        <v>2.1</v>
      </c>
      <c r="W2981" s="200" t="s">
        <v>93</v>
      </c>
      <c r="X2981" s="196" t="s">
        <v>103</v>
      </c>
      <c r="AA2981" s="196" t="s">
        <v>14286</v>
      </c>
      <c r="AC2981" s="200">
        <v>3</v>
      </c>
      <c r="AD2981" s="200" t="s">
        <v>8274</v>
      </c>
      <c r="AE2981" s="203" t="s">
        <v>505</v>
      </c>
      <c r="AF2981" s="212">
        <v>179323.39</v>
      </c>
    </row>
    <row r="2982" spans="1:33" hidden="1" x14ac:dyDescent="0.25">
      <c r="A2982" s="209">
        <v>126917</v>
      </c>
      <c r="B2982" s="210">
        <v>4</v>
      </c>
      <c r="C2982" s="196" t="s">
        <v>122</v>
      </c>
      <c r="D2982" s="201">
        <v>43103</v>
      </c>
      <c r="E2982" s="196" t="s">
        <v>195</v>
      </c>
      <c r="F2982" s="201">
        <v>44722</v>
      </c>
      <c r="G2982" s="196" t="s">
        <v>253</v>
      </c>
      <c r="H2982" s="198" t="s">
        <v>331</v>
      </c>
      <c r="I2982" s="196" t="s">
        <v>1288</v>
      </c>
      <c r="K2982" s="196" t="s">
        <v>1289</v>
      </c>
      <c r="L2982" s="200" t="s">
        <v>183</v>
      </c>
      <c r="M2982" s="198" t="s">
        <v>1290</v>
      </c>
      <c r="N2982" s="198" t="s">
        <v>1291</v>
      </c>
      <c r="O2982" s="196" t="s">
        <v>40</v>
      </c>
      <c r="P2982" s="198" t="s">
        <v>166</v>
      </c>
      <c r="R2982" s="196" t="s">
        <v>39</v>
      </c>
      <c r="S2982" s="196" t="s">
        <v>45</v>
      </c>
      <c r="T2982" s="211">
        <v>0.01</v>
      </c>
      <c r="W2982" s="200" t="s">
        <v>93</v>
      </c>
      <c r="X2982" s="196" t="s">
        <v>186</v>
      </c>
      <c r="Z2982" s="198" t="s">
        <v>1292</v>
      </c>
      <c r="AA2982" s="196" t="s">
        <v>14287</v>
      </c>
      <c r="AB2982" s="196" t="s">
        <v>14288</v>
      </c>
      <c r="AC2982" s="200">
        <v>0</v>
      </c>
      <c r="AD2982" s="200" t="s">
        <v>8231</v>
      </c>
      <c r="AE2982" s="203" t="s">
        <v>505</v>
      </c>
      <c r="AF2982" s="212">
        <v>32000</v>
      </c>
    </row>
    <row r="2983" spans="1:33" hidden="1" x14ac:dyDescent="0.25">
      <c r="A2983" s="209">
        <v>126917</v>
      </c>
      <c r="B2983" s="210">
        <v>4</v>
      </c>
      <c r="C2983" s="196" t="s">
        <v>122</v>
      </c>
      <c r="D2983" s="201">
        <v>43103</v>
      </c>
      <c r="E2983" s="196" t="s">
        <v>195</v>
      </c>
      <c r="F2983" s="201">
        <v>44722</v>
      </c>
      <c r="G2983" s="196" t="s">
        <v>253</v>
      </c>
      <c r="H2983" s="198" t="s">
        <v>331</v>
      </c>
      <c r="I2983" s="196" t="s">
        <v>1288</v>
      </c>
      <c r="K2983" s="196" t="s">
        <v>1289</v>
      </c>
      <c r="L2983" s="200" t="s">
        <v>183</v>
      </c>
      <c r="M2983" s="198" t="s">
        <v>1290</v>
      </c>
      <c r="N2983" s="198" t="s">
        <v>1291</v>
      </c>
      <c r="O2983" s="196" t="s">
        <v>40</v>
      </c>
      <c r="P2983" s="198" t="s">
        <v>166</v>
      </c>
      <c r="R2983" s="196" t="s">
        <v>39</v>
      </c>
      <c r="S2983" s="196" t="s">
        <v>45</v>
      </c>
      <c r="T2983" s="211">
        <v>0.01</v>
      </c>
      <c r="W2983" s="200" t="s">
        <v>93</v>
      </c>
      <c r="X2983" s="196" t="s">
        <v>186</v>
      </c>
      <c r="Z2983" s="198" t="s">
        <v>1292</v>
      </c>
      <c r="AA2983" s="196" t="s">
        <v>14289</v>
      </c>
      <c r="AB2983" s="196" t="s">
        <v>14288</v>
      </c>
      <c r="AC2983" s="200">
        <v>1</v>
      </c>
      <c r="AD2983" s="200" t="s">
        <v>8231</v>
      </c>
      <c r="AE2983" s="203" t="s">
        <v>505</v>
      </c>
      <c r="AF2983" s="212">
        <v>61000</v>
      </c>
    </row>
    <row r="2984" spans="1:33" hidden="1" x14ac:dyDescent="0.25">
      <c r="A2984" s="209">
        <v>126917</v>
      </c>
      <c r="B2984" s="210">
        <v>4</v>
      </c>
      <c r="C2984" s="196" t="s">
        <v>122</v>
      </c>
      <c r="D2984" s="201">
        <v>43103</v>
      </c>
      <c r="E2984" s="196" t="s">
        <v>195</v>
      </c>
      <c r="F2984" s="201">
        <v>44722</v>
      </c>
      <c r="G2984" s="196" t="s">
        <v>253</v>
      </c>
      <c r="H2984" s="198" t="s">
        <v>331</v>
      </c>
      <c r="I2984" s="196" t="s">
        <v>1288</v>
      </c>
      <c r="K2984" s="196" t="s">
        <v>1289</v>
      </c>
      <c r="L2984" s="200" t="s">
        <v>183</v>
      </c>
      <c r="M2984" s="198" t="s">
        <v>1290</v>
      </c>
      <c r="N2984" s="198" t="s">
        <v>1291</v>
      </c>
      <c r="O2984" s="196" t="s">
        <v>40</v>
      </c>
      <c r="P2984" s="198" t="s">
        <v>166</v>
      </c>
      <c r="R2984" s="196" t="s">
        <v>39</v>
      </c>
      <c r="S2984" s="196" t="s">
        <v>45</v>
      </c>
      <c r="T2984" s="211">
        <v>0.01</v>
      </c>
      <c r="W2984" s="200" t="s">
        <v>93</v>
      </c>
      <c r="X2984" s="196" t="s">
        <v>186</v>
      </c>
      <c r="Z2984" s="198" t="s">
        <v>1292</v>
      </c>
      <c r="AA2984" s="196" t="s">
        <v>14290</v>
      </c>
      <c r="AB2984" s="196" t="s">
        <v>14288</v>
      </c>
      <c r="AC2984" s="200">
        <v>2</v>
      </c>
      <c r="AD2984" s="200" t="s">
        <v>8231</v>
      </c>
      <c r="AE2984" s="203" t="s">
        <v>505</v>
      </c>
      <c r="AF2984" s="212">
        <v>158183</v>
      </c>
    </row>
    <row r="2985" spans="1:33" hidden="1" x14ac:dyDescent="0.25">
      <c r="A2985" s="209">
        <v>126917</v>
      </c>
      <c r="B2985" s="210">
        <v>4</v>
      </c>
      <c r="C2985" s="196" t="s">
        <v>122</v>
      </c>
      <c r="D2985" s="201">
        <v>43103</v>
      </c>
      <c r="E2985" s="196" t="s">
        <v>195</v>
      </c>
      <c r="F2985" s="201">
        <v>44722</v>
      </c>
      <c r="G2985" s="196" t="s">
        <v>253</v>
      </c>
      <c r="H2985" s="198" t="s">
        <v>331</v>
      </c>
      <c r="I2985" s="196" t="s">
        <v>1288</v>
      </c>
      <c r="K2985" s="196" t="s">
        <v>1289</v>
      </c>
      <c r="L2985" s="200" t="s">
        <v>183</v>
      </c>
      <c r="M2985" s="198" t="s">
        <v>1290</v>
      </c>
      <c r="N2985" s="198" t="s">
        <v>1291</v>
      </c>
      <c r="O2985" s="196" t="s">
        <v>40</v>
      </c>
      <c r="P2985" s="198" t="s">
        <v>166</v>
      </c>
      <c r="R2985" s="196" t="s">
        <v>39</v>
      </c>
      <c r="S2985" s="196" t="s">
        <v>45</v>
      </c>
      <c r="T2985" s="211">
        <v>0.01</v>
      </c>
      <c r="W2985" s="200" t="s">
        <v>93</v>
      </c>
      <c r="X2985" s="196" t="s">
        <v>186</v>
      </c>
      <c r="Z2985" s="198" t="s">
        <v>1292</v>
      </c>
      <c r="AA2985" s="196" t="s">
        <v>14291</v>
      </c>
      <c r="AB2985" s="196" t="s">
        <v>14288</v>
      </c>
      <c r="AC2985" s="200">
        <v>3</v>
      </c>
      <c r="AD2985" s="200" t="s">
        <v>8231</v>
      </c>
      <c r="AE2985" s="212">
        <v>645215</v>
      </c>
      <c r="AF2985" s="212">
        <v>645215</v>
      </c>
    </row>
    <row r="2986" spans="1:33" ht="90" hidden="1" x14ac:dyDescent="0.25">
      <c r="A2986" s="209">
        <v>126924</v>
      </c>
      <c r="B2986" s="210">
        <v>1</v>
      </c>
      <c r="C2986" s="196" t="s">
        <v>85</v>
      </c>
      <c r="D2986" s="201">
        <v>43109</v>
      </c>
      <c r="E2986" s="196" t="s">
        <v>1740</v>
      </c>
      <c r="F2986" s="201">
        <v>44720</v>
      </c>
      <c r="G2986" s="196" t="s">
        <v>1741</v>
      </c>
      <c r="H2986" s="198" t="s">
        <v>204</v>
      </c>
      <c r="M2986" s="198" t="s">
        <v>14292</v>
      </c>
      <c r="N2986" s="198" t="s">
        <v>14293</v>
      </c>
      <c r="O2986" s="196" t="s">
        <v>91</v>
      </c>
      <c r="P2986" s="198" t="s">
        <v>157</v>
      </c>
      <c r="R2986" s="196" t="s">
        <v>47</v>
      </c>
      <c r="S2986" s="196" t="s">
        <v>46</v>
      </c>
      <c r="T2986" s="211">
        <v>0</v>
      </c>
      <c r="W2986" s="200" t="s">
        <v>93</v>
      </c>
      <c r="X2986" s="196" t="s">
        <v>103</v>
      </c>
      <c r="AA2986" s="196" t="s">
        <v>14294</v>
      </c>
      <c r="AB2986" s="196" t="s">
        <v>14295</v>
      </c>
      <c r="AC2986" s="200">
        <v>0</v>
      </c>
      <c r="AD2986" s="200" t="s">
        <v>8231</v>
      </c>
      <c r="AE2986" s="203" t="s">
        <v>505</v>
      </c>
      <c r="AF2986" s="212">
        <v>10000</v>
      </c>
    </row>
    <row r="2987" spans="1:33" ht="90" hidden="1" x14ac:dyDescent="0.25">
      <c r="A2987" s="209">
        <v>126924</v>
      </c>
      <c r="B2987" s="210">
        <v>1</v>
      </c>
      <c r="C2987" s="196" t="s">
        <v>85</v>
      </c>
      <c r="D2987" s="201">
        <v>43109</v>
      </c>
      <c r="E2987" s="196" t="s">
        <v>1740</v>
      </c>
      <c r="F2987" s="201">
        <v>44720</v>
      </c>
      <c r="G2987" s="196" t="s">
        <v>1741</v>
      </c>
      <c r="H2987" s="198" t="s">
        <v>204</v>
      </c>
      <c r="M2987" s="198" t="s">
        <v>14292</v>
      </c>
      <c r="N2987" s="198" t="s">
        <v>14293</v>
      </c>
      <c r="O2987" s="196" t="s">
        <v>91</v>
      </c>
      <c r="P2987" s="198" t="s">
        <v>157</v>
      </c>
      <c r="R2987" s="196" t="s">
        <v>47</v>
      </c>
      <c r="S2987" s="196" t="s">
        <v>46</v>
      </c>
      <c r="T2987" s="211">
        <v>0</v>
      </c>
      <c r="W2987" s="200" t="s">
        <v>93</v>
      </c>
      <c r="X2987" s="196" t="s">
        <v>103</v>
      </c>
      <c r="AA2987" s="196" t="s">
        <v>14296</v>
      </c>
      <c r="AB2987" s="196" t="s">
        <v>14295</v>
      </c>
      <c r="AC2987" s="200">
        <v>1</v>
      </c>
      <c r="AD2987" s="200" t="s">
        <v>8231</v>
      </c>
      <c r="AE2987" s="203" t="s">
        <v>505</v>
      </c>
      <c r="AF2987" s="212">
        <v>24000</v>
      </c>
    </row>
    <row r="2988" spans="1:33" ht="36" hidden="1" x14ac:dyDescent="0.25">
      <c r="A2988" s="209">
        <v>126937</v>
      </c>
      <c r="B2988" s="210">
        <v>2</v>
      </c>
      <c r="C2988" s="196" t="s">
        <v>85</v>
      </c>
      <c r="D2988" s="201">
        <v>43123</v>
      </c>
      <c r="E2988" s="196" t="s">
        <v>398</v>
      </c>
      <c r="F2988" s="201">
        <v>43921</v>
      </c>
      <c r="G2988" s="196" t="s">
        <v>189</v>
      </c>
      <c r="H2988" s="198" t="s">
        <v>223</v>
      </c>
      <c r="I2988" s="196" t="s">
        <v>14297</v>
      </c>
      <c r="K2988" s="196" t="s">
        <v>14298</v>
      </c>
      <c r="L2988" s="200" t="s">
        <v>183</v>
      </c>
      <c r="M2988" s="198" t="s">
        <v>14299</v>
      </c>
      <c r="N2988" s="198" t="s">
        <v>14300</v>
      </c>
      <c r="O2988" s="196" t="s">
        <v>438</v>
      </c>
      <c r="P2988" s="198" t="s">
        <v>439</v>
      </c>
      <c r="R2988" s="196" t="s">
        <v>39</v>
      </c>
      <c r="S2988" s="196" t="s">
        <v>46</v>
      </c>
      <c r="T2988" s="211">
        <v>1E-3</v>
      </c>
      <c r="W2988" s="200" t="s">
        <v>93</v>
      </c>
      <c r="X2988" s="196" t="s">
        <v>186</v>
      </c>
      <c r="AA2988" s="196" t="s">
        <v>14301</v>
      </c>
      <c r="AC2988" s="200">
        <v>3</v>
      </c>
      <c r="AD2988" s="200" t="s">
        <v>8274</v>
      </c>
      <c r="AE2988" s="203" t="s">
        <v>505</v>
      </c>
      <c r="AF2988" s="212">
        <v>79900</v>
      </c>
    </row>
    <row r="2989" spans="1:33" hidden="1" x14ac:dyDescent="0.25">
      <c r="A2989" s="209">
        <v>126938</v>
      </c>
      <c r="B2989" s="210">
        <v>2</v>
      </c>
      <c r="C2989" s="196" t="s">
        <v>114</v>
      </c>
      <c r="D2989" s="201">
        <v>43124</v>
      </c>
      <c r="E2989" s="196" t="s">
        <v>398</v>
      </c>
      <c r="F2989" s="201">
        <v>44348</v>
      </c>
      <c r="G2989" s="196" t="s">
        <v>98</v>
      </c>
      <c r="H2989" s="198" t="s">
        <v>1613</v>
      </c>
      <c r="I2989" s="196" t="s">
        <v>1614</v>
      </c>
      <c r="J2989" s="196" t="s">
        <v>101</v>
      </c>
      <c r="L2989" s="200" t="s">
        <v>101</v>
      </c>
      <c r="M2989" s="198" t="s">
        <v>1615</v>
      </c>
      <c r="O2989" s="196" t="s">
        <v>438</v>
      </c>
      <c r="P2989" s="198" t="s">
        <v>439</v>
      </c>
      <c r="R2989" s="196" t="s">
        <v>39</v>
      </c>
      <c r="S2989" s="196" t="s">
        <v>46</v>
      </c>
      <c r="T2989" s="211">
        <v>0.01</v>
      </c>
      <c r="U2989" s="201">
        <v>43637</v>
      </c>
      <c r="W2989" s="200" t="s">
        <v>93</v>
      </c>
      <c r="X2989" s="196" t="s">
        <v>103</v>
      </c>
      <c r="Z2989" s="198" t="s">
        <v>1616</v>
      </c>
      <c r="AA2989" s="196" t="s">
        <v>14302</v>
      </c>
      <c r="AC2989" s="200">
        <v>3</v>
      </c>
      <c r="AD2989" s="200" t="s">
        <v>8274</v>
      </c>
      <c r="AE2989" s="212">
        <v>38716.550000000003</v>
      </c>
      <c r="AF2989" s="212">
        <v>793755.55</v>
      </c>
      <c r="AG2989" s="198" t="s">
        <v>1617</v>
      </c>
    </row>
    <row r="2990" spans="1:33" ht="36" hidden="1" x14ac:dyDescent="0.25">
      <c r="A2990" s="209">
        <v>126947</v>
      </c>
      <c r="B2990" s="210">
        <v>2</v>
      </c>
      <c r="C2990" s="196" t="s">
        <v>122</v>
      </c>
      <c r="D2990" s="201">
        <v>43125</v>
      </c>
      <c r="E2990" s="196" t="s">
        <v>2180</v>
      </c>
      <c r="F2990" s="201">
        <v>44522</v>
      </c>
      <c r="G2990" s="196" t="s">
        <v>426</v>
      </c>
      <c r="H2990" s="198" t="s">
        <v>399</v>
      </c>
      <c r="I2990" s="196" t="s">
        <v>2466</v>
      </c>
      <c r="J2990" s="196" t="s">
        <v>101</v>
      </c>
      <c r="L2990" s="200" t="s">
        <v>101</v>
      </c>
      <c r="M2990" s="198" t="s">
        <v>3495</v>
      </c>
      <c r="N2990" s="198" t="s">
        <v>3496</v>
      </c>
      <c r="O2990" s="196" t="s">
        <v>1836</v>
      </c>
      <c r="P2990" s="198" t="s">
        <v>2935</v>
      </c>
      <c r="R2990" s="196" t="s">
        <v>47</v>
      </c>
      <c r="S2990" s="196" t="s">
        <v>45</v>
      </c>
      <c r="T2990" s="211">
        <v>0.1</v>
      </c>
      <c r="U2990" s="201">
        <v>44428</v>
      </c>
      <c r="W2990" s="200" t="s">
        <v>93</v>
      </c>
      <c r="X2990" s="196" t="s">
        <v>103</v>
      </c>
      <c r="AA2990" s="196" t="s">
        <v>14303</v>
      </c>
      <c r="AB2990" s="196" t="s">
        <v>14304</v>
      </c>
      <c r="AC2990" s="200">
        <v>0</v>
      </c>
      <c r="AD2990" s="200" t="s">
        <v>8231</v>
      </c>
      <c r="AE2990" s="212">
        <v>21000</v>
      </c>
      <c r="AF2990" s="212">
        <v>120000</v>
      </c>
      <c r="AG2990" s="198" t="s">
        <v>3497</v>
      </c>
    </row>
    <row r="2991" spans="1:33" ht="36" hidden="1" x14ac:dyDescent="0.25">
      <c r="A2991" s="209">
        <v>126947</v>
      </c>
      <c r="B2991" s="210">
        <v>2</v>
      </c>
      <c r="C2991" s="196" t="s">
        <v>122</v>
      </c>
      <c r="D2991" s="201">
        <v>43125</v>
      </c>
      <c r="E2991" s="196" t="s">
        <v>2180</v>
      </c>
      <c r="F2991" s="201">
        <v>44522</v>
      </c>
      <c r="G2991" s="196" t="s">
        <v>426</v>
      </c>
      <c r="H2991" s="198" t="s">
        <v>399</v>
      </c>
      <c r="I2991" s="196" t="s">
        <v>2466</v>
      </c>
      <c r="J2991" s="196" t="s">
        <v>101</v>
      </c>
      <c r="L2991" s="200" t="s">
        <v>101</v>
      </c>
      <c r="M2991" s="198" t="s">
        <v>3495</v>
      </c>
      <c r="N2991" s="198" t="s">
        <v>3496</v>
      </c>
      <c r="O2991" s="196" t="s">
        <v>1836</v>
      </c>
      <c r="P2991" s="198" t="s">
        <v>2935</v>
      </c>
      <c r="R2991" s="196" t="s">
        <v>47</v>
      </c>
      <c r="S2991" s="196" t="s">
        <v>45</v>
      </c>
      <c r="T2991" s="211">
        <v>0.1</v>
      </c>
      <c r="U2991" s="201">
        <v>44428</v>
      </c>
      <c r="W2991" s="200" t="s">
        <v>93</v>
      </c>
      <c r="X2991" s="196" t="s">
        <v>103</v>
      </c>
      <c r="AA2991" s="196" t="s">
        <v>14305</v>
      </c>
      <c r="AB2991" s="196" t="s">
        <v>14304</v>
      </c>
      <c r="AC2991" s="200">
        <v>1</v>
      </c>
      <c r="AD2991" s="200" t="s">
        <v>8231</v>
      </c>
      <c r="AE2991" s="212">
        <v>50000</v>
      </c>
      <c r="AF2991" s="212">
        <v>70000</v>
      </c>
      <c r="AG2991" s="198" t="s">
        <v>3497</v>
      </c>
    </row>
    <row r="2992" spans="1:33" ht="36" hidden="1" x14ac:dyDescent="0.25">
      <c r="A2992" s="209">
        <v>126947</v>
      </c>
      <c r="B2992" s="210">
        <v>2</v>
      </c>
      <c r="C2992" s="196" t="s">
        <v>122</v>
      </c>
      <c r="D2992" s="201">
        <v>43125</v>
      </c>
      <c r="E2992" s="196" t="s">
        <v>2180</v>
      </c>
      <c r="F2992" s="201">
        <v>44522</v>
      </c>
      <c r="G2992" s="196" t="s">
        <v>426</v>
      </c>
      <c r="H2992" s="198" t="s">
        <v>399</v>
      </c>
      <c r="I2992" s="196" t="s">
        <v>2466</v>
      </c>
      <c r="J2992" s="196" t="s">
        <v>101</v>
      </c>
      <c r="L2992" s="200" t="s">
        <v>101</v>
      </c>
      <c r="M2992" s="198" t="s">
        <v>3495</v>
      </c>
      <c r="N2992" s="198" t="s">
        <v>3496</v>
      </c>
      <c r="O2992" s="196" t="s">
        <v>1836</v>
      </c>
      <c r="P2992" s="198" t="s">
        <v>2935</v>
      </c>
      <c r="R2992" s="196" t="s">
        <v>47</v>
      </c>
      <c r="S2992" s="196" t="s">
        <v>45</v>
      </c>
      <c r="T2992" s="211">
        <v>0.1</v>
      </c>
      <c r="U2992" s="201">
        <v>44428</v>
      </c>
      <c r="W2992" s="200" t="s">
        <v>93</v>
      </c>
      <c r="X2992" s="196" t="s">
        <v>103</v>
      </c>
      <c r="AA2992" s="196" t="s">
        <v>14306</v>
      </c>
      <c r="AB2992" s="196" t="s">
        <v>14304</v>
      </c>
      <c r="AC2992" s="200">
        <v>3</v>
      </c>
      <c r="AD2992" s="200" t="s">
        <v>8231</v>
      </c>
      <c r="AE2992" s="212">
        <v>1284236</v>
      </c>
      <c r="AF2992" s="212">
        <v>1284236</v>
      </c>
      <c r="AG2992" s="198" t="s">
        <v>3497</v>
      </c>
    </row>
    <row r="2993" spans="1:33" ht="54" hidden="1" x14ac:dyDescent="0.25">
      <c r="A2993" s="209">
        <v>127024</v>
      </c>
      <c r="B2993" s="210">
        <v>4</v>
      </c>
      <c r="C2993" s="196" t="s">
        <v>85</v>
      </c>
      <c r="D2993" s="201">
        <v>43152</v>
      </c>
      <c r="E2993" s="196" t="s">
        <v>509</v>
      </c>
      <c r="F2993" s="201">
        <v>44377</v>
      </c>
      <c r="G2993" s="196" t="s">
        <v>4070</v>
      </c>
      <c r="H2993" s="198" t="s">
        <v>88</v>
      </c>
      <c r="M2993" s="198" t="s">
        <v>14307</v>
      </c>
      <c r="N2993" s="198" t="s">
        <v>14308</v>
      </c>
      <c r="O2993" s="196" t="s">
        <v>91</v>
      </c>
      <c r="P2993" s="198" t="s">
        <v>92</v>
      </c>
      <c r="R2993" s="196" t="s">
        <v>47</v>
      </c>
      <c r="S2993" s="196" t="s">
        <v>41</v>
      </c>
      <c r="T2993" s="211">
        <v>2.17</v>
      </c>
      <c r="W2993" s="200" t="s">
        <v>93</v>
      </c>
      <c r="X2993" s="196" t="s">
        <v>1058</v>
      </c>
      <c r="AA2993" s="196" t="s">
        <v>14309</v>
      </c>
      <c r="AB2993" s="196" t="s">
        <v>14310</v>
      </c>
      <c r="AC2993" s="200">
        <v>0</v>
      </c>
      <c r="AD2993" s="200" t="s">
        <v>8231</v>
      </c>
      <c r="AE2993" s="203" t="s">
        <v>505</v>
      </c>
      <c r="AF2993" s="212">
        <v>2500000</v>
      </c>
    </row>
    <row r="2994" spans="1:33" ht="36" hidden="1" x14ac:dyDescent="0.25">
      <c r="A2994" s="209">
        <v>127036</v>
      </c>
      <c r="B2994" s="210">
        <v>4</v>
      </c>
      <c r="C2994" s="196" t="s">
        <v>85</v>
      </c>
      <c r="D2994" s="201">
        <v>43154</v>
      </c>
      <c r="E2994" s="196" t="s">
        <v>509</v>
      </c>
      <c r="F2994" s="201">
        <v>44424</v>
      </c>
      <c r="G2994" s="196" t="s">
        <v>1356</v>
      </c>
      <c r="H2994" s="198" t="s">
        <v>88</v>
      </c>
      <c r="M2994" s="198" t="s">
        <v>14311</v>
      </c>
      <c r="N2994" s="198" t="s">
        <v>14312</v>
      </c>
      <c r="O2994" s="196" t="s">
        <v>91</v>
      </c>
      <c r="P2994" s="198" t="s">
        <v>157</v>
      </c>
      <c r="R2994" s="196" t="s">
        <v>47</v>
      </c>
      <c r="S2994" s="196" t="s">
        <v>46</v>
      </c>
      <c r="T2994" s="211">
        <v>3.99</v>
      </c>
      <c r="W2994" s="200" t="s">
        <v>93</v>
      </c>
      <c r="X2994" s="196" t="s">
        <v>13</v>
      </c>
      <c r="AA2994" s="196" t="s">
        <v>14313</v>
      </c>
      <c r="AB2994" s="196" t="s">
        <v>14314</v>
      </c>
      <c r="AC2994" s="200">
        <v>0</v>
      </c>
      <c r="AD2994" s="200" t="s">
        <v>8231</v>
      </c>
      <c r="AE2994" s="203" t="s">
        <v>505</v>
      </c>
      <c r="AF2994" s="212">
        <v>48322</v>
      </c>
    </row>
    <row r="2995" spans="1:33" ht="36" hidden="1" x14ac:dyDescent="0.25">
      <c r="A2995" s="209">
        <v>127036</v>
      </c>
      <c r="B2995" s="210">
        <v>4</v>
      </c>
      <c r="C2995" s="196" t="s">
        <v>85</v>
      </c>
      <c r="D2995" s="201">
        <v>43154</v>
      </c>
      <c r="E2995" s="196" t="s">
        <v>509</v>
      </c>
      <c r="F2995" s="201">
        <v>44424</v>
      </c>
      <c r="G2995" s="196" t="s">
        <v>1356</v>
      </c>
      <c r="H2995" s="198" t="s">
        <v>88</v>
      </c>
      <c r="M2995" s="198" t="s">
        <v>14311</v>
      </c>
      <c r="N2995" s="198" t="s">
        <v>14312</v>
      </c>
      <c r="O2995" s="196" t="s">
        <v>91</v>
      </c>
      <c r="P2995" s="198" t="s">
        <v>157</v>
      </c>
      <c r="R2995" s="196" t="s">
        <v>47</v>
      </c>
      <c r="S2995" s="196" t="s">
        <v>46</v>
      </c>
      <c r="T2995" s="211">
        <v>3.99</v>
      </c>
      <c r="W2995" s="200" t="s">
        <v>93</v>
      </c>
      <c r="X2995" s="196" t="s">
        <v>13</v>
      </c>
      <c r="AA2995" s="196" t="s">
        <v>14315</v>
      </c>
      <c r="AB2995" s="196" t="s">
        <v>14314</v>
      </c>
      <c r="AC2995" s="200">
        <v>1</v>
      </c>
      <c r="AD2995" s="200" t="s">
        <v>8231</v>
      </c>
      <c r="AE2995" s="203" t="s">
        <v>505</v>
      </c>
      <c r="AF2995" s="212">
        <v>38724</v>
      </c>
    </row>
    <row r="2996" spans="1:33" hidden="1" x14ac:dyDescent="0.25">
      <c r="A2996" s="209">
        <v>127039</v>
      </c>
      <c r="B2996" s="210">
        <v>1</v>
      </c>
      <c r="C2996" s="196" t="s">
        <v>85</v>
      </c>
      <c r="D2996" s="201">
        <v>43157</v>
      </c>
      <c r="E2996" s="196" t="s">
        <v>98</v>
      </c>
      <c r="F2996" s="201">
        <v>43693</v>
      </c>
      <c r="G2996" s="196" t="s">
        <v>143</v>
      </c>
      <c r="H2996" s="198" t="s">
        <v>1192</v>
      </c>
      <c r="I2996" s="196" t="s">
        <v>477</v>
      </c>
      <c r="J2996" s="196" t="s">
        <v>299</v>
      </c>
      <c r="L2996" s="200" t="s">
        <v>300</v>
      </c>
      <c r="M2996" s="198" t="s">
        <v>14316</v>
      </c>
      <c r="N2996" s="198" t="s">
        <v>14317</v>
      </c>
      <c r="O2996" s="196" t="s">
        <v>119</v>
      </c>
      <c r="R2996" s="196" t="s">
        <v>4525</v>
      </c>
      <c r="S2996" s="196" t="s">
        <v>46</v>
      </c>
      <c r="T2996" s="211">
        <v>0</v>
      </c>
      <c r="W2996" s="200" t="s">
        <v>93</v>
      </c>
      <c r="X2996" s="196" t="s">
        <v>303</v>
      </c>
      <c r="AA2996" s="196" t="s">
        <v>14318</v>
      </c>
      <c r="AC2996" s="200">
        <v>1</v>
      </c>
      <c r="AD2996" s="200" t="s">
        <v>8250</v>
      </c>
      <c r="AE2996" s="203" t="s">
        <v>505</v>
      </c>
      <c r="AF2996" s="212">
        <v>802100</v>
      </c>
    </row>
    <row r="2997" spans="1:33" ht="36" hidden="1" x14ac:dyDescent="0.25">
      <c r="A2997" s="209">
        <v>127040</v>
      </c>
      <c r="B2997" s="210">
        <v>4</v>
      </c>
      <c r="C2997" s="196" t="s">
        <v>85</v>
      </c>
      <c r="D2997" s="201">
        <v>43157</v>
      </c>
      <c r="E2997" s="196" t="s">
        <v>509</v>
      </c>
      <c r="F2997" s="201">
        <v>44474</v>
      </c>
      <c r="G2997" s="196" t="s">
        <v>1356</v>
      </c>
      <c r="H2997" s="198" t="s">
        <v>88</v>
      </c>
      <c r="M2997" s="198" t="s">
        <v>14319</v>
      </c>
      <c r="N2997" s="198" t="s">
        <v>14320</v>
      </c>
      <c r="O2997" s="196" t="s">
        <v>91</v>
      </c>
      <c r="P2997" s="198" t="s">
        <v>2226</v>
      </c>
      <c r="R2997" s="196" t="s">
        <v>47</v>
      </c>
      <c r="S2997" s="196" t="s">
        <v>45</v>
      </c>
      <c r="T2997" s="211">
        <v>1.31</v>
      </c>
      <c r="W2997" s="200" t="s">
        <v>93</v>
      </c>
      <c r="X2997" s="196" t="s">
        <v>94</v>
      </c>
      <c r="AA2997" s="196" t="s">
        <v>14321</v>
      </c>
      <c r="AB2997" s="196" t="s">
        <v>14322</v>
      </c>
      <c r="AC2997" s="200">
        <v>0</v>
      </c>
      <c r="AD2997" s="200" t="s">
        <v>8231</v>
      </c>
      <c r="AE2997" s="203" t="s">
        <v>505</v>
      </c>
      <c r="AF2997" s="212">
        <v>800000</v>
      </c>
    </row>
    <row r="2998" spans="1:33" ht="108" hidden="1" x14ac:dyDescent="0.25">
      <c r="A2998" s="209">
        <v>127054</v>
      </c>
      <c r="B2998" s="210">
        <v>3</v>
      </c>
      <c r="C2998" s="196" t="s">
        <v>114</v>
      </c>
      <c r="D2998" s="201">
        <v>43164</v>
      </c>
      <c r="E2998" s="196" t="s">
        <v>98</v>
      </c>
      <c r="F2998" s="201">
        <v>44270</v>
      </c>
      <c r="G2998" s="196" t="s">
        <v>666</v>
      </c>
      <c r="H2998" s="198" t="s">
        <v>365</v>
      </c>
      <c r="I2998" s="196" t="s">
        <v>621</v>
      </c>
      <c r="J2998" s="196" t="s">
        <v>299</v>
      </c>
      <c r="L2998" s="200" t="s">
        <v>300</v>
      </c>
      <c r="M2998" s="198" t="s">
        <v>14323</v>
      </c>
      <c r="N2998" s="198" t="s">
        <v>14324</v>
      </c>
      <c r="O2998" s="196" t="s">
        <v>438</v>
      </c>
      <c r="P2998" s="198" t="s">
        <v>439</v>
      </c>
      <c r="R2998" s="196" t="s">
        <v>39</v>
      </c>
      <c r="S2998" s="196" t="s">
        <v>46</v>
      </c>
      <c r="T2998" s="202" t="s">
        <v>505</v>
      </c>
      <c r="U2998" s="201">
        <v>43186</v>
      </c>
      <c r="W2998" s="200" t="s">
        <v>93</v>
      </c>
      <c r="X2998" s="196" t="s">
        <v>303</v>
      </c>
      <c r="Z2998" s="198" t="s">
        <v>14325</v>
      </c>
      <c r="AA2998" s="196" t="s">
        <v>14326</v>
      </c>
      <c r="AB2998" s="196" t="s">
        <v>14327</v>
      </c>
      <c r="AC2998" s="200">
        <v>1</v>
      </c>
      <c r="AD2998" s="200" t="s">
        <v>8274</v>
      </c>
      <c r="AE2998" s="203" t="s">
        <v>505</v>
      </c>
      <c r="AF2998" s="212">
        <v>10290.129999999999</v>
      </c>
      <c r="AG2998" s="198" t="s">
        <v>14328</v>
      </c>
    </row>
    <row r="2999" spans="1:33" ht="108" hidden="1" x14ac:dyDescent="0.25">
      <c r="A2999" s="209">
        <v>127054</v>
      </c>
      <c r="B2999" s="210">
        <v>3</v>
      </c>
      <c r="C2999" s="196" t="s">
        <v>114</v>
      </c>
      <c r="D2999" s="201">
        <v>43164</v>
      </c>
      <c r="E2999" s="196" t="s">
        <v>98</v>
      </c>
      <c r="F2999" s="201">
        <v>44270</v>
      </c>
      <c r="G2999" s="196" t="s">
        <v>666</v>
      </c>
      <c r="H2999" s="198" t="s">
        <v>365</v>
      </c>
      <c r="I2999" s="196" t="s">
        <v>621</v>
      </c>
      <c r="J2999" s="196" t="s">
        <v>299</v>
      </c>
      <c r="L2999" s="200" t="s">
        <v>300</v>
      </c>
      <c r="M2999" s="198" t="s">
        <v>14323</v>
      </c>
      <c r="N2999" s="198" t="s">
        <v>14324</v>
      </c>
      <c r="O2999" s="196" t="s">
        <v>438</v>
      </c>
      <c r="P2999" s="198" t="s">
        <v>439</v>
      </c>
      <c r="R2999" s="196" t="s">
        <v>39</v>
      </c>
      <c r="S2999" s="196" t="s">
        <v>46</v>
      </c>
      <c r="T2999" s="202" t="s">
        <v>505</v>
      </c>
      <c r="U2999" s="201">
        <v>43186</v>
      </c>
      <c r="W2999" s="200" t="s">
        <v>93</v>
      </c>
      <c r="X2999" s="196" t="s">
        <v>303</v>
      </c>
      <c r="Z2999" s="198" t="s">
        <v>14325</v>
      </c>
      <c r="AA2999" s="196" t="s">
        <v>14329</v>
      </c>
      <c r="AB2999" s="196" t="s">
        <v>14327</v>
      </c>
      <c r="AC2999" s="200">
        <v>3</v>
      </c>
      <c r="AD2999" s="200" t="s">
        <v>8274</v>
      </c>
      <c r="AE2999" s="203" t="s">
        <v>505</v>
      </c>
      <c r="AF2999" s="212">
        <v>21490.83</v>
      </c>
      <c r="AG2999" s="198" t="s">
        <v>14328</v>
      </c>
    </row>
    <row r="3000" spans="1:33" ht="108" hidden="1" x14ac:dyDescent="0.25">
      <c r="A3000" s="209">
        <v>127054</v>
      </c>
      <c r="B3000" s="210">
        <v>3</v>
      </c>
      <c r="C3000" s="196" t="s">
        <v>114</v>
      </c>
      <c r="D3000" s="201">
        <v>43164</v>
      </c>
      <c r="E3000" s="196" t="s">
        <v>98</v>
      </c>
      <c r="F3000" s="201">
        <v>44270</v>
      </c>
      <c r="G3000" s="196" t="s">
        <v>666</v>
      </c>
      <c r="H3000" s="198" t="s">
        <v>365</v>
      </c>
      <c r="I3000" s="196" t="s">
        <v>621</v>
      </c>
      <c r="J3000" s="196" t="s">
        <v>299</v>
      </c>
      <c r="L3000" s="200" t="s">
        <v>300</v>
      </c>
      <c r="M3000" s="198" t="s">
        <v>14323</v>
      </c>
      <c r="N3000" s="198" t="s">
        <v>14324</v>
      </c>
      <c r="O3000" s="196" t="s">
        <v>438</v>
      </c>
      <c r="P3000" s="198" t="s">
        <v>439</v>
      </c>
      <c r="R3000" s="196" t="s">
        <v>39</v>
      </c>
      <c r="S3000" s="196" t="s">
        <v>46</v>
      </c>
      <c r="T3000" s="202" t="s">
        <v>505</v>
      </c>
      <c r="U3000" s="201">
        <v>43186</v>
      </c>
      <c r="W3000" s="200" t="s">
        <v>93</v>
      </c>
      <c r="X3000" s="196" t="s">
        <v>303</v>
      </c>
      <c r="Z3000" s="198" t="s">
        <v>14325</v>
      </c>
      <c r="AA3000" s="196" t="s">
        <v>14330</v>
      </c>
      <c r="AB3000" s="196" t="s">
        <v>14327</v>
      </c>
      <c r="AC3000" s="200">
        <v>3</v>
      </c>
      <c r="AD3000" s="200" t="s">
        <v>8274</v>
      </c>
      <c r="AE3000" s="203" t="s">
        <v>505</v>
      </c>
      <c r="AF3000" s="212">
        <v>900967.18</v>
      </c>
      <c r="AG3000" s="198" t="s">
        <v>14328</v>
      </c>
    </row>
    <row r="3001" spans="1:33" ht="108" hidden="1" x14ac:dyDescent="0.25">
      <c r="A3001" s="209">
        <v>127054</v>
      </c>
      <c r="B3001" s="210">
        <v>3</v>
      </c>
      <c r="C3001" s="196" t="s">
        <v>114</v>
      </c>
      <c r="D3001" s="201">
        <v>43164</v>
      </c>
      <c r="E3001" s="196" t="s">
        <v>98</v>
      </c>
      <c r="F3001" s="201">
        <v>44270</v>
      </c>
      <c r="G3001" s="196" t="s">
        <v>666</v>
      </c>
      <c r="H3001" s="198" t="s">
        <v>365</v>
      </c>
      <c r="I3001" s="196" t="s">
        <v>621</v>
      </c>
      <c r="J3001" s="196" t="s">
        <v>299</v>
      </c>
      <c r="L3001" s="200" t="s">
        <v>300</v>
      </c>
      <c r="M3001" s="198" t="s">
        <v>14323</v>
      </c>
      <c r="N3001" s="198" t="s">
        <v>14324</v>
      </c>
      <c r="O3001" s="196" t="s">
        <v>438</v>
      </c>
      <c r="P3001" s="198" t="s">
        <v>439</v>
      </c>
      <c r="R3001" s="196" t="s">
        <v>39</v>
      </c>
      <c r="S3001" s="196" t="s">
        <v>46</v>
      </c>
      <c r="T3001" s="202" t="s">
        <v>505</v>
      </c>
      <c r="U3001" s="201">
        <v>43186</v>
      </c>
      <c r="W3001" s="200" t="s">
        <v>93</v>
      </c>
      <c r="X3001" s="196" t="s">
        <v>303</v>
      </c>
      <c r="Z3001" s="198" t="s">
        <v>14325</v>
      </c>
      <c r="AA3001" s="196" t="s">
        <v>14331</v>
      </c>
      <c r="AC3001" s="200">
        <v>3</v>
      </c>
      <c r="AD3001" s="200" t="s">
        <v>8274</v>
      </c>
      <c r="AE3001" s="203" t="s">
        <v>505</v>
      </c>
      <c r="AF3001" s="212">
        <v>328548.62</v>
      </c>
      <c r="AG3001" s="198" t="s">
        <v>14328</v>
      </c>
    </row>
    <row r="3002" spans="1:33" ht="108" hidden="1" x14ac:dyDescent="0.25">
      <c r="A3002" s="209">
        <v>127054</v>
      </c>
      <c r="B3002" s="210">
        <v>3</v>
      </c>
      <c r="C3002" s="196" t="s">
        <v>114</v>
      </c>
      <c r="D3002" s="201">
        <v>43164</v>
      </c>
      <c r="E3002" s="196" t="s">
        <v>98</v>
      </c>
      <c r="F3002" s="201">
        <v>44270</v>
      </c>
      <c r="G3002" s="196" t="s">
        <v>666</v>
      </c>
      <c r="H3002" s="198" t="s">
        <v>365</v>
      </c>
      <c r="I3002" s="196" t="s">
        <v>621</v>
      </c>
      <c r="J3002" s="196" t="s">
        <v>299</v>
      </c>
      <c r="L3002" s="200" t="s">
        <v>300</v>
      </c>
      <c r="M3002" s="198" t="s">
        <v>14323</v>
      </c>
      <c r="N3002" s="198" t="s">
        <v>14324</v>
      </c>
      <c r="O3002" s="196" t="s">
        <v>438</v>
      </c>
      <c r="P3002" s="198" t="s">
        <v>439</v>
      </c>
      <c r="R3002" s="196" t="s">
        <v>39</v>
      </c>
      <c r="S3002" s="196" t="s">
        <v>46</v>
      </c>
      <c r="T3002" s="202" t="s">
        <v>505</v>
      </c>
      <c r="U3002" s="201">
        <v>43186</v>
      </c>
      <c r="W3002" s="200" t="s">
        <v>93</v>
      </c>
      <c r="X3002" s="196" t="s">
        <v>303</v>
      </c>
      <c r="Z3002" s="198" t="s">
        <v>14325</v>
      </c>
      <c r="AA3002" s="196" t="s">
        <v>14332</v>
      </c>
      <c r="AB3002" s="196" t="s">
        <v>14327</v>
      </c>
      <c r="AC3002" s="200">
        <v>3</v>
      </c>
      <c r="AD3002" s="200" t="s">
        <v>8274</v>
      </c>
      <c r="AE3002" s="203" t="s">
        <v>505</v>
      </c>
      <c r="AF3002" s="212">
        <v>22973.78</v>
      </c>
      <c r="AG3002" s="198" t="s">
        <v>14328</v>
      </c>
    </row>
    <row r="3003" spans="1:33" hidden="1" x14ac:dyDescent="0.25">
      <c r="A3003" s="209">
        <v>127066</v>
      </c>
      <c r="B3003" s="210">
        <v>1</v>
      </c>
      <c r="C3003" s="196" t="s">
        <v>114</v>
      </c>
      <c r="D3003" s="201">
        <v>43168</v>
      </c>
      <c r="E3003" s="196" t="s">
        <v>152</v>
      </c>
      <c r="F3003" s="201">
        <v>44351.875081018516</v>
      </c>
      <c r="G3003" s="196" t="s">
        <v>170</v>
      </c>
      <c r="H3003" s="198" t="s">
        <v>337</v>
      </c>
      <c r="I3003" s="196" t="s">
        <v>14333</v>
      </c>
      <c r="J3003" s="196" t="s">
        <v>101</v>
      </c>
      <c r="L3003" s="200" t="s">
        <v>101</v>
      </c>
      <c r="M3003" s="198" t="s">
        <v>14334</v>
      </c>
      <c r="N3003" s="198" t="s">
        <v>1845</v>
      </c>
      <c r="O3003" s="196" t="s">
        <v>157</v>
      </c>
      <c r="P3003" s="198" t="s">
        <v>158</v>
      </c>
      <c r="Q3003" s="198" t="s">
        <v>1845</v>
      </c>
      <c r="R3003" s="196" t="s">
        <v>47</v>
      </c>
      <c r="S3003" s="196" t="s">
        <v>46</v>
      </c>
      <c r="T3003" s="211">
        <v>2.59</v>
      </c>
      <c r="U3003" s="201">
        <v>44057</v>
      </c>
      <c r="V3003" s="196" t="s">
        <v>1805</v>
      </c>
      <c r="W3003" s="200" t="s">
        <v>93</v>
      </c>
      <c r="X3003" s="196" t="s">
        <v>103</v>
      </c>
      <c r="AA3003" s="196" t="s">
        <v>14335</v>
      </c>
      <c r="AB3003" s="196" t="s">
        <v>14336</v>
      </c>
      <c r="AC3003" s="200">
        <v>3</v>
      </c>
      <c r="AD3003" s="200" t="s">
        <v>8231</v>
      </c>
      <c r="AE3003" s="212">
        <v>-29230.51</v>
      </c>
      <c r="AF3003" s="212">
        <v>23669.49</v>
      </c>
      <c r="AG3003" s="198" t="s">
        <v>14337</v>
      </c>
    </row>
    <row r="3004" spans="1:33" hidden="1" x14ac:dyDescent="0.25">
      <c r="A3004" s="209">
        <v>127066</v>
      </c>
      <c r="B3004" s="210">
        <v>1</v>
      </c>
      <c r="C3004" s="196" t="s">
        <v>114</v>
      </c>
      <c r="D3004" s="201">
        <v>43168</v>
      </c>
      <c r="E3004" s="196" t="s">
        <v>152</v>
      </c>
      <c r="F3004" s="201">
        <v>44351.875081018516</v>
      </c>
      <c r="G3004" s="196" t="s">
        <v>170</v>
      </c>
      <c r="H3004" s="198" t="s">
        <v>337</v>
      </c>
      <c r="I3004" s="196" t="s">
        <v>14333</v>
      </c>
      <c r="J3004" s="196" t="s">
        <v>101</v>
      </c>
      <c r="L3004" s="200" t="s">
        <v>101</v>
      </c>
      <c r="M3004" s="198" t="s">
        <v>14334</v>
      </c>
      <c r="N3004" s="198" t="s">
        <v>1845</v>
      </c>
      <c r="O3004" s="196" t="s">
        <v>157</v>
      </c>
      <c r="P3004" s="198" t="s">
        <v>158</v>
      </c>
      <c r="Q3004" s="198" t="s">
        <v>1845</v>
      </c>
      <c r="R3004" s="196" t="s">
        <v>47</v>
      </c>
      <c r="S3004" s="196" t="s">
        <v>46</v>
      </c>
      <c r="T3004" s="211">
        <v>2.59</v>
      </c>
      <c r="U3004" s="201">
        <v>44057</v>
      </c>
      <c r="V3004" s="196" t="s">
        <v>1805</v>
      </c>
      <c r="W3004" s="200" t="s">
        <v>93</v>
      </c>
      <c r="X3004" s="196" t="s">
        <v>103</v>
      </c>
      <c r="AA3004" s="196" t="s">
        <v>14338</v>
      </c>
      <c r="AB3004" s="196" t="s">
        <v>14336</v>
      </c>
      <c r="AC3004" s="200">
        <v>8</v>
      </c>
      <c r="AD3004" s="200" t="s">
        <v>8231</v>
      </c>
      <c r="AE3004" s="212">
        <v>28427.3</v>
      </c>
      <c r="AF3004" s="212">
        <v>880327.3</v>
      </c>
      <c r="AG3004" s="198" t="s">
        <v>14337</v>
      </c>
    </row>
    <row r="3005" spans="1:33" hidden="1" x14ac:dyDescent="0.25">
      <c r="A3005" s="209">
        <v>127067</v>
      </c>
      <c r="B3005" s="210">
        <v>1</v>
      </c>
      <c r="C3005" s="196" t="s">
        <v>122</v>
      </c>
      <c r="D3005" s="201">
        <v>43168</v>
      </c>
      <c r="E3005" s="196" t="s">
        <v>152</v>
      </c>
      <c r="F3005" s="201">
        <v>44621.875219907408</v>
      </c>
      <c r="G3005" s="196" t="s">
        <v>108</v>
      </c>
      <c r="H3005" s="198" t="s">
        <v>204</v>
      </c>
      <c r="I3005" s="196" t="s">
        <v>1451</v>
      </c>
      <c r="J3005" s="196" t="s">
        <v>101</v>
      </c>
      <c r="L3005" s="200" t="s">
        <v>101</v>
      </c>
      <c r="M3005" s="198" t="s">
        <v>2049</v>
      </c>
      <c r="N3005" s="198" t="s">
        <v>1845</v>
      </c>
      <c r="O3005" s="196" t="s">
        <v>157</v>
      </c>
      <c r="P3005" s="198" t="s">
        <v>158</v>
      </c>
      <c r="Q3005" s="198" t="s">
        <v>1845</v>
      </c>
      <c r="R3005" s="196" t="s">
        <v>47</v>
      </c>
      <c r="S3005" s="196" t="s">
        <v>43</v>
      </c>
      <c r="T3005" s="211">
        <v>11.68</v>
      </c>
      <c r="U3005" s="201">
        <v>44603</v>
      </c>
      <c r="V3005" s="196" t="s">
        <v>1805</v>
      </c>
      <c r="W3005" s="200" t="s">
        <v>93</v>
      </c>
      <c r="X3005" s="196" t="s">
        <v>103</v>
      </c>
      <c r="Y3005" s="196" t="s">
        <v>32</v>
      </c>
      <c r="AA3005" s="196" t="s">
        <v>14339</v>
      </c>
      <c r="AB3005" s="196" t="s">
        <v>14340</v>
      </c>
      <c r="AC3005" s="200">
        <v>8</v>
      </c>
      <c r="AD3005" s="200" t="s">
        <v>8231</v>
      </c>
      <c r="AE3005" s="212">
        <v>1878150</v>
      </c>
      <c r="AF3005" s="212">
        <v>1878150</v>
      </c>
      <c r="AG3005" s="198" t="s">
        <v>2050</v>
      </c>
    </row>
    <row r="3006" spans="1:33" hidden="1" x14ac:dyDescent="0.25">
      <c r="A3006" s="209">
        <v>127068</v>
      </c>
      <c r="B3006" s="210">
        <v>1</v>
      </c>
      <c r="C3006" s="196" t="s">
        <v>114</v>
      </c>
      <c r="D3006" s="201">
        <v>43168</v>
      </c>
      <c r="E3006" s="196" t="s">
        <v>152</v>
      </c>
      <c r="F3006" s="201">
        <v>44067</v>
      </c>
      <c r="G3006" s="196" t="s">
        <v>170</v>
      </c>
      <c r="H3006" s="198" t="s">
        <v>1874</v>
      </c>
      <c r="I3006" s="196" t="s">
        <v>444</v>
      </c>
      <c r="J3006" s="196" t="s">
        <v>101</v>
      </c>
      <c r="L3006" s="200" t="s">
        <v>101</v>
      </c>
      <c r="M3006" s="198" t="s">
        <v>14341</v>
      </c>
      <c r="N3006" s="198" t="s">
        <v>1859</v>
      </c>
      <c r="O3006" s="196" t="s">
        <v>157</v>
      </c>
      <c r="P3006" s="198" t="s">
        <v>1794</v>
      </c>
      <c r="Q3006" s="198" t="s">
        <v>1859</v>
      </c>
      <c r="R3006" s="196" t="s">
        <v>47</v>
      </c>
      <c r="S3006" s="196" t="s">
        <v>46</v>
      </c>
      <c r="T3006" s="211">
        <v>10.130000000000001</v>
      </c>
      <c r="U3006" s="201">
        <v>43868</v>
      </c>
      <c r="V3006" s="196" t="s">
        <v>1860</v>
      </c>
      <c r="W3006" s="200" t="s">
        <v>93</v>
      </c>
      <c r="X3006" s="196" t="s">
        <v>103</v>
      </c>
      <c r="Z3006" s="198" t="s">
        <v>14342</v>
      </c>
      <c r="AA3006" s="196" t="s">
        <v>14343</v>
      </c>
      <c r="AB3006" s="196" t="s">
        <v>14344</v>
      </c>
      <c r="AC3006" s="200">
        <v>3</v>
      </c>
      <c r="AD3006" s="200" t="s">
        <v>8231</v>
      </c>
      <c r="AE3006" s="212">
        <v>-47770.07</v>
      </c>
      <c r="AF3006" s="212">
        <v>52959.93</v>
      </c>
      <c r="AG3006" s="198" t="s">
        <v>14345</v>
      </c>
    </row>
    <row r="3007" spans="1:33" hidden="1" x14ac:dyDescent="0.25">
      <c r="A3007" s="209">
        <v>127068</v>
      </c>
      <c r="B3007" s="210">
        <v>1</v>
      </c>
      <c r="C3007" s="196" t="s">
        <v>114</v>
      </c>
      <c r="D3007" s="201">
        <v>43168</v>
      </c>
      <c r="E3007" s="196" t="s">
        <v>152</v>
      </c>
      <c r="F3007" s="201">
        <v>44067</v>
      </c>
      <c r="G3007" s="196" t="s">
        <v>170</v>
      </c>
      <c r="H3007" s="198" t="s">
        <v>1874</v>
      </c>
      <c r="I3007" s="196" t="s">
        <v>444</v>
      </c>
      <c r="J3007" s="196" t="s">
        <v>101</v>
      </c>
      <c r="L3007" s="200" t="s">
        <v>101</v>
      </c>
      <c r="M3007" s="198" t="s">
        <v>14341</v>
      </c>
      <c r="N3007" s="198" t="s">
        <v>1859</v>
      </c>
      <c r="O3007" s="196" t="s">
        <v>157</v>
      </c>
      <c r="P3007" s="198" t="s">
        <v>1794</v>
      </c>
      <c r="Q3007" s="198" t="s">
        <v>1859</v>
      </c>
      <c r="R3007" s="196" t="s">
        <v>47</v>
      </c>
      <c r="S3007" s="196" t="s">
        <v>46</v>
      </c>
      <c r="T3007" s="211">
        <v>10.130000000000001</v>
      </c>
      <c r="U3007" s="201">
        <v>43868</v>
      </c>
      <c r="V3007" s="196" t="s">
        <v>1860</v>
      </c>
      <c r="W3007" s="200" t="s">
        <v>93</v>
      </c>
      <c r="X3007" s="196" t="s">
        <v>103</v>
      </c>
      <c r="Z3007" s="198" t="s">
        <v>14342</v>
      </c>
      <c r="AA3007" s="196" t="s">
        <v>14346</v>
      </c>
      <c r="AB3007" s="196" t="s">
        <v>14344</v>
      </c>
      <c r="AC3007" s="200">
        <v>3</v>
      </c>
      <c r="AD3007" s="200" t="s">
        <v>8274</v>
      </c>
      <c r="AE3007" s="212">
        <v>13928.56</v>
      </c>
      <c r="AF3007" s="212">
        <v>109376.56</v>
      </c>
      <c r="AG3007" s="198" t="s">
        <v>14345</v>
      </c>
    </row>
    <row r="3008" spans="1:33" hidden="1" x14ac:dyDescent="0.25">
      <c r="A3008" s="209">
        <v>127068</v>
      </c>
      <c r="B3008" s="210">
        <v>1</v>
      </c>
      <c r="C3008" s="196" t="s">
        <v>114</v>
      </c>
      <c r="D3008" s="201">
        <v>43168</v>
      </c>
      <c r="E3008" s="196" t="s">
        <v>152</v>
      </c>
      <c r="F3008" s="201">
        <v>44067</v>
      </c>
      <c r="G3008" s="196" t="s">
        <v>170</v>
      </c>
      <c r="H3008" s="198" t="s">
        <v>1874</v>
      </c>
      <c r="I3008" s="196" t="s">
        <v>444</v>
      </c>
      <c r="J3008" s="196" t="s">
        <v>101</v>
      </c>
      <c r="L3008" s="200" t="s">
        <v>101</v>
      </c>
      <c r="M3008" s="198" t="s">
        <v>14341</v>
      </c>
      <c r="N3008" s="198" t="s">
        <v>1859</v>
      </c>
      <c r="O3008" s="196" t="s">
        <v>157</v>
      </c>
      <c r="P3008" s="198" t="s">
        <v>1794</v>
      </c>
      <c r="Q3008" s="198" t="s">
        <v>1859</v>
      </c>
      <c r="R3008" s="196" t="s">
        <v>47</v>
      </c>
      <c r="S3008" s="196" t="s">
        <v>46</v>
      </c>
      <c r="T3008" s="211">
        <v>10.130000000000001</v>
      </c>
      <c r="U3008" s="201">
        <v>43868</v>
      </c>
      <c r="V3008" s="196" t="s">
        <v>1860</v>
      </c>
      <c r="W3008" s="200" t="s">
        <v>93</v>
      </c>
      <c r="X3008" s="196" t="s">
        <v>103</v>
      </c>
      <c r="Z3008" s="198" t="s">
        <v>14342</v>
      </c>
      <c r="AA3008" s="196" t="s">
        <v>14347</v>
      </c>
      <c r="AB3008" s="196" t="s">
        <v>14344</v>
      </c>
      <c r="AC3008" s="200">
        <v>8</v>
      </c>
      <c r="AD3008" s="200" t="s">
        <v>8231</v>
      </c>
      <c r="AE3008" s="212">
        <v>-79052.679999999993</v>
      </c>
      <c r="AF3008" s="212">
        <v>1215882.32</v>
      </c>
      <c r="AG3008" s="198" t="s">
        <v>14345</v>
      </c>
    </row>
    <row r="3009" spans="1:33" hidden="1" x14ac:dyDescent="0.25">
      <c r="A3009" s="209">
        <v>127069</v>
      </c>
      <c r="B3009" s="210">
        <v>1</v>
      </c>
      <c r="C3009" s="196" t="s">
        <v>114</v>
      </c>
      <c r="D3009" s="201">
        <v>43168</v>
      </c>
      <c r="E3009" s="196" t="s">
        <v>152</v>
      </c>
      <c r="F3009" s="201">
        <v>44089.798333333332</v>
      </c>
      <c r="G3009" s="196" t="s">
        <v>170</v>
      </c>
      <c r="H3009" s="198" t="s">
        <v>443</v>
      </c>
      <c r="I3009" s="196" t="s">
        <v>14348</v>
      </c>
      <c r="J3009" s="196" t="s">
        <v>101</v>
      </c>
      <c r="L3009" s="200" t="s">
        <v>101</v>
      </c>
      <c r="M3009" s="198" t="s">
        <v>14349</v>
      </c>
      <c r="N3009" s="198" t="s">
        <v>2306</v>
      </c>
      <c r="O3009" s="196" t="s">
        <v>157</v>
      </c>
      <c r="P3009" s="198" t="s">
        <v>1794</v>
      </c>
      <c r="Q3009" s="198" t="s">
        <v>2306</v>
      </c>
      <c r="R3009" s="196" t="s">
        <v>47</v>
      </c>
      <c r="S3009" s="196" t="s">
        <v>46</v>
      </c>
      <c r="T3009" s="211">
        <v>5.03</v>
      </c>
      <c r="U3009" s="201">
        <v>43637</v>
      </c>
      <c r="V3009" s="196" t="s">
        <v>1860</v>
      </c>
      <c r="W3009" s="200" t="s">
        <v>93</v>
      </c>
      <c r="X3009" s="196" t="s">
        <v>103</v>
      </c>
      <c r="Z3009" s="198" t="s">
        <v>14350</v>
      </c>
      <c r="AA3009" s="196" t="s">
        <v>14351</v>
      </c>
      <c r="AB3009" s="196" t="s">
        <v>14352</v>
      </c>
      <c r="AC3009" s="200">
        <v>3</v>
      </c>
      <c r="AD3009" s="200" t="s">
        <v>8231</v>
      </c>
      <c r="AE3009" s="212">
        <v>8796.3799999999992</v>
      </c>
      <c r="AF3009" s="212">
        <v>33186.379999999997</v>
      </c>
      <c r="AG3009" s="198" t="s">
        <v>14353</v>
      </c>
    </row>
    <row r="3010" spans="1:33" hidden="1" x14ac:dyDescent="0.25">
      <c r="A3010" s="209">
        <v>127069</v>
      </c>
      <c r="B3010" s="210">
        <v>1</v>
      </c>
      <c r="C3010" s="196" t="s">
        <v>114</v>
      </c>
      <c r="D3010" s="201">
        <v>43168</v>
      </c>
      <c r="E3010" s="196" t="s">
        <v>152</v>
      </c>
      <c r="F3010" s="201">
        <v>44089.798333333332</v>
      </c>
      <c r="G3010" s="196" t="s">
        <v>170</v>
      </c>
      <c r="H3010" s="198" t="s">
        <v>443</v>
      </c>
      <c r="I3010" s="196" t="s">
        <v>14348</v>
      </c>
      <c r="J3010" s="196" t="s">
        <v>101</v>
      </c>
      <c r="L3010" s="200" t="s">
        <v>101</v>
      </c>
      <c r="M3010" s="198" t="s">
        <v>14349</v>
      </c>
      <c r="N3010" s="198" t="s">
        <v>2306</v>
      </c>
      <c r="O3010" s="196" t="s">
        <v>157</v>
      </c>
      <c r="P3010" s="198" t="s">
        <v>1794</v>
      </c>
      <c r="Q3010" s="198" t="s">
        <v>2306</v>
      </c>
      <c r="R3010" s="196" t="s">
        <v>47</v>
      </c>
      <c r="S3010" s="196" t="s">
        <v>46</v>
      </c>
      <c r="T3010" s="211">
        <v>5.03</v>
      </c>
      <c r="U3010" s="201">
        <v>43637</v>
      </c>
      <c r="V3010" s="196" t="s">
        <v>1860</v>
      </c>
      <c r="W3010" s="200" t="s">
        <v>93</v>
      </c>
      <c r="X3010" s="196" t="s">
        <v>103</v>
      </c>
      <c r="Z3010" s="198" t="s">
        <v>14350</v>
      </c>
      <c r="AA3010" s="196" t="s">
        <v>14354</v>
      </c>
      <c r="AB3010" s="196" t="s">
        <v>14352</v>
      </c>
      <c r="AC3010" s="200">
        <v>3</v>
      </c>
      <c r="AD3010" s="200" t="s">
        <v>8274</v>
      </c>
      <c r="AE3010" s="212">
        <v>7041.51</v>
      </c>
      <c r="AF3010" s="212">
        <v>32971.51</v>
      </c>
      <c r="AG3010" s="198" t="s">
        <v>14353</v>
      </c>
    </row>
    <row r="3011" spans="1:33" hidden="1" x14ac:dyDescent="0.25">
      <c r="A3011" s="209">
        <v>127069</v>
      </c>
      <c r="B3011" s="210">
        <v>1</v>
      </c>
      <c r="C3011" s="196" t="s">
        <v>114</v>
      </c>
      <c r="D3011" s="201">
        <v>43168</v>
      </c>
      <c r="E3011" s="196" t="s">
        <v>152</v>
      </c>
      <c r="F3011" s="201">
        <v>44089.798333333332</v>
      </c>
      <c r="G3011" s="196" t="s">
        <v>170</v>
      </c>
      <c r="H3011" s="198" t="s">
        <v>443</v>
      </c>
      <c r="I3011" s="196" t="s">
        <v>14348</v>
      </c>
      <c r="J3011" s="196" t="s">
        <v>101</v>
      </c>
      <c r="L3011" s="200" t="s">
        <v>101</v>
      </c>
      <c r="M3011" s="198" t="s">
        <v>14349</v>
      </c>
      <c r="N3011" s="198" t="s">
        <v>2306</v>
      </c>
      <c r="O3011" s="196" t="s">
        <v>157</v>
      </c>
      <c r="P3011" s="198" t="s">
        <v>1794</v>
      </c>
      <c r="Q3011" s="198" t="s">
        <v>2306</v>
      </c>
      <c r="R3011" s="196" t="s">
        <v>47</v>
      </c>
      <c r="S3011" s="196" t="s">
        <v>46</v>
      </c>
      <c r="T3011" s="211">
        <v>5.03</v>
      </c>
      <c r="U3011" s="201">
        <v>43637</v>
      </c>
      <c r="V3011" s="196" t="s">
        <v>1860</v>
      </c>
      <c r="W3011" s="200" t="s">
        <v>93</v>
      </c>
      <c r="X3011" s="196" t="s">
        <v>103</v>
      </c>
      <c r="Z3011" s="198" t="s">
        <v>14350</v>
      </c>
      <c r="AA3011" s="196" t="s">
        <v>14355</v>
      </c>
      <c r="AB3011" s="196" t="s">
        <v>14352</v>
      </c>
      <c r="AC3011" s="200">
        <v>8</v>
      </c>
      <c r="AD3011" s="200" t="s">
        <v>8250</v>
      </c>
      <c r="AE3011" s="212">
        <v>-49128.52</v>
      </c>
      <c r="AF3011" s="212">
        <v>606911.48</v>
      </c>
      <c r="AG3011" s="198" t="s">
        <v>14353</v>
      </c>
    </row>
    <row r="3012" spans="1:33" hidden="1" x14ac:dyDescent="0.25">
      <c r="A3012" s="209">
        <v>127072</v>
      </c>
      <c r="B3012" s="210">
        <v>1</v>
      </c>
      <c r="C3012" s="196" t="s">
        <v>114</v>
      </c>
      <c r="D3012" s="201">
        <v>43168</v>
      </c>
      <c r="E3012" s="196" t="s">
        <v>152</v>
      </c>
      <c r="F3012" s="201">
        <v>44474.875150462962</v>
      </c>
      <c r="G3012" s="196" t="s">
        <v>134</v>
      </c>
      <c r="H3012" s="198" t="s">
        <v>1588</v>
      </c>
      <c r="I3012" s="196" t="s">
        <v>2449</v>
      </c>
      <c r="J3012" s="196" t="s">
        <v>101</v>
      </c>
      <c r="L3012" s="200" t="s">
        <v>101</v>
      </c>
      <c r="M3012" s="198" t="s">
        <v>2450</v>
      </c>
      <c r="N3012" s="198" t="s">
        <v>1859</v>
      </c>
      <c r="O3012" s="196" t="s">
        <v>157</v>
      </c>
      <c r="P3012" s="198" t="s">
        <v>1794</v>
      </c>
      <c r="Q3012" s="198" t="s">
        <v>1859</v>
      </c>
      <c r="R3012" s="196" t="s">
        <v>47</v>
      </c>
      <c r="S3012" s="196" t="s">
        <v>43</v>
      </c>
      <c r="T3012" s="211">
        <v>13.12</v>
      </c>
      <c r="U3012" s="201">
        <v>44281</v>
      </c>
      <c r="V3012" s="196" t="s">
        <v>1860</v>
      </c>
      <c r="W3012" s="200" t="s">
        <v>93</v>
      </c>
      <c r="X3012" s="196" t="s">
        <v>94</v>
      </c>
      <c r="Y3012" s="196" t="s">
        <v>31</v>
      </c>
      <c r="Z3012" s="198" t="s">
        <v>2451</v>
      </c>
      <c r="AA3012" s="196" t="s">
        <v>14356</v>
      </c>
      <c r="AB3012" s="196" t="s">
        <v>14357</v>
      </c>
      <c r="AC3012" s="200">
        <v>3</v>
      </c>
      <c r="AD3012" s="200" t="s">
        <v>8231</v>
      </c>
      <c r="AE3012" s="212">
        <v>1200</v>
      </c>
      <c r="AF3012" s="212">
        <v>91376.639999999999</v>
      </c>
      <c r="AG3012" s="198" t="s">
        <v>2452</v>
      </c>
    </row>
    <row r="3013" spans="1:33" hidden="1" x14ac:dyDescent="0.25">
      <c r="A3013" s="209">
        <v>127072</v>
      </c>
      <c r="B3013" s="210">
        <v>1</v>
      </c>
      <c r="C3013" s="196" t="s">
        <v>114</v>
      </c>
      <c r="D3013" s="201">
        <v>43168</v>
      </c>
      <c r="E3013" s="196" t="s">
        <v>152</v>
      </c>
      <c r="F3013" s="201">
        <v>44474.875150462962</v>
      </c>
      <c r="G3013" s="196" t="s">
        <v>134</v>
      </c>
      <c r="H3013" s="198" t="s">
        <v>1588</v>
      </c>
      <c r="I3013" s="196" t="s">
        <v>2449</v>
      </c>
      <c r="J3013" s="196" t="s">
        <v>101</v>
      </c>
      <c r="L3013" s="200" t="s">
        <v>101</v>
      </c>
      <c r="M3013" s="198" t="s">
        <v>2450</v>
      </c>
      <c r="N3013" s="198" t="s">
        <v>1859</v>
      </c>
      <c r="O3013" s="196" t="s">
        <v>157</v>
      </c>
      <c r="P3013" s="198" t="s">
        <v>1794</v>
      </c>
      <c r="Q3013" s="198" t="s">
        <v>1859</v>
      </c>
      <c r="R3013" s="196" t="s">
        <v>47</v>
      </c>
      <c r="S3013" s="196" t="s">
        <v>43</v>
      </c>
      <c r="T3013" s="211">
        <v>13.12</v>
      </c>
      <c r="U3013" s="201">
        <v>44281</v>
      </c>
      <c r="V3013" s="196" t="s">
        <v>1860</v>
      </c>
      <c r="W3013" s="200" t="s">
        <v>93</v>
      </c>
      <c r="X3013" s="196" t="s">
        <v>94</v>
      </c>
      <c r="Y3013" s="196" t="s">
        <v>31</v>
      </c>
      <c r="Z3013" s="198" t="s">
        <v>2451</v>
      </c>
      <c r="AA3013" s="196" t="s">
        <v>14358</v>
      </c>
      <c r="AB3013" s="196" t="s">
        <v>14357</v>
      </c>
      <c r="AC3013" s="200">
        <v>3</v>
      </c>
      <c r="AD3013" s="200" t="s">
        <v>8274</v>
      </c>
      <c r="AE3013" s="212">
        <v>-25300</v>
      </c>
      <c r="AF3013" s="212">
        <v>3834.18</v>
      </c>
      <c r="AG3013" s="198" t="s">
        <v>2452</v>
      </c>
    </row>
    <row r="3014" spans="1:33" hidden="1" x14ac:dyDescent="0.25">
      <c r="A3014" s="209">
        <v>127072</v>
      </c>
      <c r="B3014" s="210">
        <v>1</v>
      </c>
      <c r="C3014" s="196" t="s">
        <v>114</v>
      </c>
      <c r="D3014" s="201">
        <v>43168</v>
      </c>
      <c r="E3014" s="196" t="s">
        <v>152</v>
      </c>
      <c r="F3014" s="201">
        <v>44474.875150462962</v>
      </c>
      <c r="G3014" s="196" t="s">
        <v>134</v>
      </c>
      <c r="H3014" s="198" t="s">
        <v>1588</v>
      </c>
      <c r="I3014" s="196" t="s">
        <v>2449</v>
      </c>
      <c r="J3014" s="196" t="s">
        <v>101</v>
      </c>
      <c r="L3014" s="200" t="s">
        <v>101</v>
      </c>
      <c r="M3014" s="198" t="s">
        <v>2450</v>
      </c>
      <c r="N3014" s="198" t="s">
        <v>1859</v>
      </c>
      <c r="O3014" s="196" t="s">
        <v>157</v>
      </c>
      <c r="P3014" s="198" t="s">
        <v>1794</v>
      </c>
      <c r="Q3014" s="198" t="s">
        <v>1859</v>
      </c>
      <c r="R3014" s="196" t="s">
        <v>47</v>
      </c>
      <c r="S3014" s="196" t="s">
        <v>43</v>
      </c>
      <c r="T3014" s="211">
        <v>13.12</v>
      </c>
      <c r="U3014" s="201">
        <v>44281</v>
      </c>
      <c r="V3014" s="196" t="s">
        <v>1860</v>
      </c>
      <c r="W3014" s="200" t="s">
        <v>93</v>
      </c>
      <c r="X3014" s="196" t="s">
        <v>94</v>
      </c>
      <c r="Y3014" s="196" t="s">
        <v>31</v>
      </c>
      <c r="Z3014" s="198" t="s">
        <v>2451</v>
      </c>
      <c r="AA3014" s="196" t="s">
        <v>14359</v>
      </c>
      <c r="AB3014" s="196" t="s">
        <v>14357</v>
      </c>
      <c r="AC3014" s="200">
        <v>8</v>
      </c>
      <c r="AD3014" s="200" t="s">
        <v>8231</v>
      </c>
      <c r="AE3014" s="212">
        <v>50900</v>
      </c>
      <c r="AF3014" s="212">
        <v>1708025.65</v>
      </c>
      <c r="AG3014" s="198" t="s">
        <v>2452</v>
      </c>
    </row>
    <row r="3015" spans="1:33" hidden="1" x14ac:dyDescent="0.25">
      <c r="A3015" s="209">
        <v>127075</v>
      </c>
      <c r="B3015" s="210">
        <v>1</v>
      </c>
      <c r="C3015" s="196" t="s">
        <v>122</v>
      </c>
      <c r="D3015" s="201">
        <v>43168</v>
      </c>
      <c r="E3015" s="196" t="s">
        <v>152</v>
      </c>
      <c r="F3015" s="201">
        <v>44621.875138888892</v>
      </c>
      <c r="G3015" s="196" t="s">
        <v>161</v>
      </c>
      <c r="H3015" s="198" t="s">
        <v>1588</v>
      </c>
      <c r="I3015" s="196" t="s">
        <v>1655</v>
      </c>
      <c r="J3015" s="196" t="s">
        <v>101</v>
      </c>
      <c r="L3015" s="200" t="s">
        <v>101</v>
      </c>
      <c r="M3015" s="198" t="s">
        <v>1979</v>
      </c>
      <c r="N3015" s="198" t="s">
        <v>1859</v>
      </c>
      <c r="O3015" s="196" t="s">
        <v>157</v>
      </c>
      <c r="P3015" s="198" t="s">
        <v>158</v>
      </c>
      <c r="Q3015" s="198" t="s">
        <v>1859</v>
      </c>
      <c r="R3015" s="196" t="s">
        <v>47</v>
      </c>
      <c r="S3015" s="196" t="s">
        <v>43</v>
      </c>
      <c r="T3015" s="211">
        <v>3.75</v>
      </c>
      <c r="U3015" s="201">
        <v>44603</v>
      </c>
      <c r="V3015" s="196" t="s">
        <v>1860</v>
      </c>
      <c r="W3015" s="200" t="s">
        <v>670</v>
      </c>
      <c r="X3015" s="196" t="s">
        <v>13</v>
      </c>
      <c r="Y3015" s="196" t="s">
        <v>31</v>
      </c>
      <c r="AA3015" s="196" t="s">
        <v>14360</v>
      </c>
      <c r="AB3015" s="196" t="s">
        <v>14361</v>
      </c>
      <c r="AC3015" s="200">
        <v>8</v>
      </c>
      <c r="AD3015" s="200" t="s">
        <v>8231</v>
      </c>
      <c r="AE3015" s="212">
        <v>877100</v>
      </c>
      <c r="AF3015" s="212">
        <v>877100</v>
      </c>
      <c r="AG3015" s="198" t="s">
        <v>1980</v>
      </c>
    </row>
    <row r="3016" spans="1:33" ht="54" hidden="1" x14ac:dyDescent="0.25">
      <c r="A3016" s="209">
        <v>127076</v>
      </c>
      <c r="B3016" s="210">
        <v>4</v>
      </c>
      <c r="C3016" s="196" t="s">
        <v>97</v>
      </c>
      <c r="D3016" s="201">
        <v>43168</v>
      </c>
      <c r="E3016" s="196" t="s">
        <v>509</v>
      </c>
      <c r="F3016" s="201">
        <v>44691</v>
      </c>
      <c r="G3016" s="196" t="s">
        <v>509</v>
      </c>
      <c r="H3016" s="198" t="s">
        <v>88</v>
      </c>
      <c r="M3016" s="198" t="s">
        <v>14362</v>
      </c>
      <c r="N3016" s="198" t="s">
        <v>14363</v>
      </c>
      <c r="O3016" s="196" t="s">
        <v>91</v>
      </c>
      <c r="P3016" s="198" t="s">
        <v>1897</v>
      </c>
      <c r="R3016" s="196" t="s">
        <v>47</v>
      </c>
      <c r="S3016" s="196" t="s">
        <v>45</v>
      </c>
      <c r="T3016" s="211">
        <v>0.22</v>
      </c>
      <c r="W3016" s="200" t="s">
        <v>93</v>
      </c>
      <c r="X3016" s="196" t="s">
        <v>103</v>
      </c>
      <c r="AA3016" s="196" t="s">
        <v>14364</v>
      </c>
      <c r="AB3016" s="196" t="s">
        <v>14365</v>
      </c>
      <c r="AC3016" s="200">
        <v>0</v>
      </c>
      <c r="AD3016" s="200" t="s">
        <v>8231</v>
      </c>
      <c r="AE3016" s="203" t="s">
        <v>505</v>
      </c>
      <c r="AF3016" s="212">
        <v>34250</v>
      </c>
    </row>
    <row r="3017" spans="1:33" ht="54" hidden="1" x14ac:dyDescent="0.25">
      <c r="A3017" s="209">
        <v>127076</v>
      </c>
      <c r="B3017" s="210">
        <v>4</v>
      </c>
      <c r="C3017" s="196" t="s">
        <v>97</v>
      </c>
      <c r="D3017" s="201">
        <v>43168</v>
      </c>
      <c r="E3017" s="196" t="s">
        <v>509</v>
      </c>
      <c r="F3017" s="201">
        <v>44691</v>
      </c>
      <c r="G3017" s="196" t="s">
        <v>509</v>
      </c>
      <c r="H3017" s="198" t="s">
        <v>88</v>
      </c>
      <c r="M3017" s="198" t="s">
        <v>14362</v>
      </c>
      <c r="N3017" s="198" t="s">
        <v>14363</v>
      </c>
      <c r="O3017" s="196" t="s">
        <v>91</v>
      </c>
      <c r="P3017" s="198" t="s">
        <v>1897</v>
      </c>
      <c r="R3017" s="196" t="s">
        <v>47</v>
      </c>
      <c r="S3017" s="196" t="s">
        <v>45</v>
      </c>
      <c r="T3017" s="211">
        <v>0.22</v>
      </c>
      <c r="W3017" s="200" t="s">
        <v>93</v>
      </c>
      <c r="X3017" s="196" t="s">
        <v>103</v>
      </c>
      <c r="AA3017" s="196" t="s">
        <v>14366</v>
      </c>
      <c r="AB3017" s="196" t="s">
        <v>14365</v>
      </c>
      <c r="AC3017" s="200">
        <v>1</v>
      </c>
      <c r="AD3017" s="200" t="s">
        <v>8231</v>
      </c>
      <c r="AE3017" s="203" t="s">
        <v>505</v>
      </c>
      <c r="AF3017" s="212">
        <v>50750</v>
      </c>
    </row>
    <row r="3018" spans="1:33" ht="54" hidden="1" x14ac:dyDescent="0.25">
      <c r="A3018" s="209">
        <v>127076</v>
      </c>
      <c r="B3018" s="210">
        <v>4</v>
      </c>
      <c r="C3018" s="196" t="s">
        <v>97</v>
      </c>
      <c r="D3018" s="201">
        <v>43168</v>
      </c>
      <c r="E3018" s="196" t="s">
        <v>509</v>
      </c>
      <c r="F3018" s="201">
        <v>44691</v>
      </c>
      <c r="G3018" s="196" t="s">
        <v>509</v>
      </c>
      <c r="H3018" s="198" t="s">
        <v>88</v>
      </c>
      <c r="M3018" s="198" t="s">
        <v>14362</v>
      </c>
      <c r="N3018" s="198" t="s">
        <v>14363</v>
      </c>
      <c r="O3018" s="196" t="s">
        <v>91</v>
      </c>
      <c r="P3018" s="198" t="s">
        <v>1897</v>
      </c>
      <c r="R3018" s="196" t="s">
        <v>47</v>
      </c>
      <c r="S3018" s="196" t="s">
        <v>45</v>
      </c>
      <c r="T3018" s="211">
        <v>0.22</v>
      </c>
      <c r="W3018" s="200" t="s">
        <v>93</v>
      </c>
      <c r="X3018" s="196" t="s">
        <v>103</v>
      </c>
      <c r="AA3018" s="196" t="s">
        <v>14367</v>
      </c>
      <c r="AB3018" s="196" t="s">
        <v>14365</v>
      </c>
      <c r="AC3018" s="200">
        <v>3</v>
      </c>
      <c r="AD3018" s="200" t="s">
        <v>8231</v>
      </c>
      <c r="AE3018" s="203" t="s">
        <v>505</v>
      </c>
      <c r="AF3018" s="212">
        <v>732166</v>
      </c>
    </row>
    <row r="3019" spans="1:33" hidden="1" x14ac:dyDescent="0.25">
      <c r="A3019" s="209">
        <v>127086</v>
      </c>
      <c r="B3019" s="210">
        <v>1</v>
      </c>
      <c r="C3019" s="196" t="s">
        <v>97</v>
      </c>
      <c r="D3019" s="201">
        <v>43171</v>
      </c>
      <c r="E3019" s="196" t="s">
        <v>152</v>
      </c>
      <c r="F3019" s="201">
        <v>44399.875081018516</v>
      </c>
      <c r="G3019" s="196" t="s">
        <v>161</v>
      </c>
      <c r="H3019" s="198" t="s">
        <v>1633</v>
      </c>
      <c r="I3019" s="196" t="s">
        <v>444</v>
      </c>
      <c r="J3019" s="196" t="s">
        <v>101</v>
      </c>
      <c r="L3019" s="200" t="s">
        <v>101</v>
      </c>
      <c r="M3019" s="198" t="s">
        <v>14368</v>
      </c>
      <c r="N3019" s="198" t="s">
        <v>1845</v>
      </c>
      <c r="O3019" s="196" t="s">
        <v>157</v>
      </c>
      <c r="P3019" s="198" t="s">
        <v>158</v>
      </c>
      <c r="Q3019" s="198" t="s">
        <v>1845</v>
      </c>
      <c r="R3019" s="196" t="s">
        <v>47</v>
      </c>
      <c r="S3019" s="196" t="s">
        <v>46</v>
      </c>
      <c r="T3019" s="211">
        <v>4.07</v>
      </c>
      <c r="U3019" s="201">
        <v>44232</v>
      </c>
      <c r="V3019" s="196" t="s">
        <v>1805</v>
      </c>
      <c r="W3019" s="200" t="s">
        <v>670</v>
      </c>
      <c r="X3019" s="196" t="s">
        <v>13</v>
      </c>
      <c r="AA3019" s="196" t="s">
        <v>14369</v>
      </c>
      <c r="AB3019" s="196" t="s">
        <v>14370</v>
      </c>
      <c r="AC3019" s="200">
        <v>3</v>
      </c>
      <c r="AD3019" s="200" t="s">
        <v>8231</v>
      </c>
      <c r="AE3019" s="203" t="s">
        <v>505</v>
      </c>
      <c r="AF3019" s="212">
        <v>36100</v>
      </c>
      <c r="AG3019" s="198" t="s">
        <v>14371</v>
      </c>
    </row>
    <row r="3020" spans="1:33" hidden="1" x14ac:dyDescent="0.25">
      <c r="A3020" s="209">
        <v>127086</v>
      </c>
      <c r="B3020" s="210">
        <v>1</v>
      </c>
      <c r="C3020" s="196" t="s">
        <v>97</v>
      </c>
      <c r="D3020" s="201">
        <v>43171</v>
      </c>
      <c r="E3020" s="196" t="s">
        <v>152</v>
      </c>
      <c r="F3020" s="201">
        <v>44399.875081018516</v>
      </c>
      <c r="G3020" s="196" t="s">
        <v>161</v>
      </c>
      <c r="H3020" s="198" t="s">
        <v>1633</v>
      </c>
      <c r="I3020" s="196" t="s">
        <v>444</v>
      </c>
      <c r="J3020" s="196" t="s">
        <v>101</v>
      </c>
      <c r="L3020" s="200" t="s">
        <v>101</v>
      </c>
      <c r="M3020" s="198" t="s">
        <v>14368</v>
      </c>
      <c r="N3020" s="198" t="s">
        <v>1845</v>
      </c>
      <c r="O3020" s="196" t="s">
        <v>157</v>
      </c>
      <c r="P3020" s="198" t="s">
        <v>158</v>
      </c>
      <c r="Q3020" s="198" t="s">
        <v>1845</v>
      </c>
      <c r="R3020" s="196" t="s">
        <v>47</v>
      </c>
      <c r="S3020" s="196" t="s">
        <v>46</v>
      </c>
      <c r="T3020" s="211">
        <v>4.07</v>
      </c>
      <c r="U3020" s="201">
        <v>44232</v>
      </c>
      <c r="V3020" s="196" t="s">
        <v>1805</v>
      </c>
      <c r="W3020" s="200" t="s">
        <v>670</v>
      </c>
      <c r="X3020" s="196" t="s">
        <v>13</v>
      </c>
      <c r="AA3020" s="196" t="s">
        <v>14372</v>
      </c>
      <c r="AB3020" s="196" t="s">
        <v>14370</v>
      </c>
      <c r="AC3020" s="200">
        <v>8</v>
      </c>
      <c r="AD3020" s="200" t="s">
        <v>8231</v>
      </c>
      <c r="AE3020" s="203" t="s">
        <v>505</v>
      </c>
      <c r="AF3020" s="212">
        <v>1577100</v>
      </c>
      <c r="AG3020" s="198" t="s">
        <v>14371</v>
      </c>
    </row>
    <row r="3021" spans="1:33" ht="36" hidden="1" x14ac:dyDescent="0.25">
      <c r="A3021" s="209">
        <v>127089</v>
      </c>
      <c r="B3021" s="210">
        <v>1</v>
      </c>
      <c r="C3021" s="196" t="s">
        <v>97</v>
      </c>
      <c r="D3021" s="201">
        <v>43172</v>
      </c>
      <c r="E3021" s="196" t="s">
        <v>152</v>
      </c>
      <c r="F3021" s="201">
        <v>44690.875115740739</v>
      </c>
      <c r="G3021" s="196" t="s">
        <v>161</v>
      </c>
      <c r="H3021" s="198" t="s">
        <v>722</v>
      </c>
      <c r="I3021" s="196" t="s">
        <v>1583</v>
      </c>
      <c r="J3021" s="196" t="s">
        <v>101</v>
      </c>
      <c r="L3021" s="200" t="s">
        <v>101</v>
      </c>
      <c r="M3021" s="198" t="s">
        <v>14373</v>
      </c>
      <c r="N3021" s="198" t="s">
        <v>14374</v>
      </c>
      <c r="O3021" s="196" t="s">
        <v>157</v>
      </c>
      <c r="P3021" s="198" t="s">
        <v>158</v>
      </c>
      <c r="Q3021" s="198" t="s">
        <v>14374</v>
      </c>
      <c r="R3021" s="196" t="s">
        <v>47</v>
      </c>
      <c r="S3021" s="196" t="s">
        <v>46</v>
      </c>
      <c r="T3021" s="211">
        <v>8.15</v>
      </c>
      <c r="U3021" s="201">
        <v>44008</v>
      </c>
      <c r="V3021" s="196" t="s">
        <v>1860</v>
      </c>
      <c r="W3021" s="200" t="s">
        <v>93</v>
      </c>
      <c r="X3021" s="196" t="s">
        <v>103</v>
      </c>
      <c r="AA3021" s="196" t="s">
        <v>14375</v>
      </c>
      <c r="AB3021" s="196" t="s">
        <v>14376</v>
      </c>
      <c r="AC3021" s="200">
        <v>3</v>
      </c>
      <c r="AD3021" s="200" t="s">
        <v>8231</v>
      </c>
      <c r="AE3021" s="203" t="s">
        <v>505</v>
      </c>
      <c r="AF3021" s="212">
        <v>80300</v>
      </c>
      <c r="AG3021" s="198" t="s">
        <v>14377</v>
      </c>
    </row>
    <row r="3022" spans="1:33" ht="36" hidden="1" x14ac:dyDescent="0.25">
      <c r="A3022" s="209">
        <v>127089</v>
      </c>
      <c r="B3022" s="210">
        <v>1</v>
      </c>
      <c r="C3022" s="196" t="s">
        <v>97</v>
      </c>
      <c r="D3022" s="201">
        <v>43172</v>
      </c>
      <c r="E3022" s="196" t="s">
        <v>152</v>
      </c>
      <c r="F3022" s="201">
        <v>44690.875115740739</v>
      </c>
      <c r="G3022" s="196" t="s">
        <v>161</v>
      </c>
      <c r="H3022" s="198" t="s">
        <v>722</v>
      </c>
      <c r="I3022" s="196" t="s">
        <v>1583</v>
      </c>
      <c r="J3022" s="196" t="s">
        <v>101</v>
      </c>
      <c r="L3022" s="200" t="s">
        <v>101</v>
      </c>
      <c r="M3022" s="198" t="s">
        <v>14373</v>
      </c>
      <c r="N3022" s="198" t="s">
        <v>14374</v>
      </c>
      <c r="O3022" s="196" t="s">
        <v>157</v>
      </c>
      <c r="P3022" s="198" t="s">
        <v>158</v>
      </c>
      <c r="Q3022" s="198" t="s">
        <v>14374</v>
      </c>
      <c r="R3022" s="196" t="s">
        <v>47</v>
      </c>
      <c r="S3022" s="196" t="s">
        <v>46</v>
      </c>
      <c r="T3022" s="211">
        <v>8.15</v>
      </c>
      <c r="U3022" s="201">
        <v>44008</v>
      </c>
      <c r="V3022" s="196" t="s">
        <v>1860</v>
      </c>
      <c r="W3022" s="200" t="s">
        <v>93</v>
      </c>
      <c r="X3022" s="196" t="s">
        <v>103</v>
      </c>
      <c r="AA3022" s="196" t="s">
        <v>14378</v>
      </c>
      <c r="AB3022" s="196" t="s">
        <v>14376</v>
      </c>
      <c r="AC3022" s="200">
        <v>8</v>
      </c>
      <c r="AD3022" s="200" t="s">
        <v>8250</v>
      </c>
      <c r="AE3022" s="203" t="s">
        <v>505</v>
      </c>
      <c r="AF3022" s="212">
        <v>1438000</v>
      </c>
      <c r="AG3022" s="198" t="s">
        <v>14377</v>
      </c>
    </row>
    <row r="3023" spans="1:33" hidden="1" x14ac:dyDescent="0.25">
      <c r="A3023" s="209">
        <v>127092</v>
      </c>
      <c r="B3023" s="210">
        <v>1</v>
      </c>
      <c r="C3023" s="196" t="s">
        <v>97</v>
      </c>
      <c r="D3023" s="201">
        <v>43172</v>
      </c>
      <c r="E3023" s="196" t="s">
        <v>152</v>
      </c>
      <c r="F3023" s="201">
        <v>44124.875081018516</v>
      </c>
      <c r="G3023" s="196" t="s">
        <v>203</v>
      </c>
      <c r="H3023" s="198" t="s">
        <v>162</v>
      </c>
      <c r="I3023" s="196" t="s">
        <v>172</v>
      </c>
      <c r="J3023" s="196" t="s">
        <v>101</v>
      </c>
      <c r="L3023" s="200" t="s">
        <v>101</v>
      </c>
      <c r="M3023" s="198" t="s">
        <v>14379</v>
      </c>
      <c r="N3023" s="198" t="s">
        <v>1859</v>
      </c>
      <c r="O3023" s="196" t="s">
        <v>157</v>
      </c>
      <c r="P3023" s="198" t="s">
        <v>1794</v>
      </c>
      <c r="Q3023" s="198" t="s">
        <v>1859</v>
      </c>
      <c r="R3023" s="196" t="s">
        <v>47</v>
      </c>
      <c r="S3023" s="196" t="s">
        <v>46</v>
      </c>
      <c r="T3023" s="211">
        <v>5.82</v>
      </c>
      <c r="U3023" s="201">
        <v>43966</v>
      </c>
      <c r="V3023" s="196" t="s">
        <v>1860</v>
      </c>
      <c r="W3023" s="200" t="s">
        <v>93</v>
      </c>
      <c r="X3023" s="196" t="s">
        <v>103</v>
      </c>
      <c r="Z3023" s="198" t="s">
        <v>14380</v>
      </c>
      <c r="AA3023" s="196" t="s">
        <v>14381</v>
      </c>
      <c r="AB3023" s="196" t="s">
        <v>14382</v>
      </c>
      <c r="AC3023" s="200">
        <v>3</v>
      </c>
      <c r="AD3023" s="200" t="s">
        <v>8231</v>
      </c>
      <c r="AE3023" s="203" t="s">
        <v>505</v>
      </c>
      <c r="AF3023" s="212">
        <v>82100</v>
      </c>
      <c r="AG3023" s="198" t="s">
        <v>14383</v>
      </c>
    </row>
    <row r="3024" spans="1:33" hidden="1" x14ac:dyDescent="0.25">
      <c r="A3024" s="209">
        <v>127092</v>
      </c>
      <c r="B3024" s="210">
        <v>1</v>
      </c>
      <c r="C3024" s="196" t="s">
        <v>97</v>
      </c>
      <c r="D3024" s="201">
        <v>43172</v>
      </c>
      <c r="E3024" s="196" t="s">
        <v>152</v>
      </c>
      <c r="F3024" s="201">
        <v>44124.875081018516</v>
      </c>
      <c r="G3024" s="196" t="s">
        <v>203</v>
      </c>
      <c r="H3024" s="198" t="s">
        <v>162</v>
      </c>
      <c r="I3024" s="196" t="s">
        <v>172</v>
      </c>
      <c r="J3024" s="196" t="s">
        <v>101</v>
      </c>
      <c r="L3024" s="200" t="s">
        <v>101</v>
      </c>
      <c r="M3024" s="198" t="s">
        <v>14379</v>
      </c>
      <c r="N3024" s="198" t="s">
        <v>1859</v>
      </c>
      <c r="O3024" s="196" t="s">
        <v>157</v>
      </c>
      <c r="P3024" s="198" t="s">
        <v>1794</v>
      </c>
      <c r="Q3024" s="198" t="s">
        <v>1859</v>
      </c>
      <c r="R3024" s="196" t="s">
        <v>47</v>
      </c>
      <c r="S3024" s="196" t="s">
        <v>46</v>
      </c>
      <c r="T3024" s="211">
        <v>5.82</v>
      </c>
      <c r="U3024" s="201">
        <v>43966</v>
      </c>
      <c r="V3024" s="196" t="s">
        <v>1860</v>
      </c>
      <c r="W3024" s="200" t="s">
        <v>93</v>
      </c>
      <c r="X3024" s="196" t="s">
        <v>103</v>
      </c>
      <c r="Z3024" s="198" t="s">
        <v>14380</v>
      </c>
      <c r="AA3024" s="196" t="s">
        <v>14384</v>
      </c>
      <c r="AB3024" s="196" t="s">
        <v>14382</v>
      </c>
      <c r="AC3024" s="200">
        <v>3</v>
      </c>
      <c r="AD3024" s="200" t="s">
        <v>8274</v>
      </c>
      <c r="AE3024" s="203" t="s">
        <v>505</v>
      </c>
      <c r="AF3024" s="212">
        <v>221000</v>
      </c>
      <c r="AG3024" s="198" t="s">
        <v>14383</v>
      </c>
    </row>
    <row r="3025" spans="1:33" hidden="1" x14ac:dyDescent="0.25">
      <c r="A3025" s="209">
        <v>127092</v>
      </c>
      <c r="B3025" s="210">
        <v>1</v>
      </c>
      <c r="C3025" s="196" t="s">
        <v>97</v>
      </c>
      <c r="D3025" s="201">
        <v>43172</v>
      </c>
      <c r="E3025" s="196" t="s">
        <v>152</v>
      </c>
      <c r="F3025" s="201">
        <v>44124.875081018516</v>
      </c>
      <c r="G3025" s="196" t="s">
        <v>203</v>
      </c>
      <c r="H3025" s="198" t="s">
        <v>162</v>
      </c>
      <c r="I3025" s="196" t="s">
        <v>172</v>
      </c>
      <c r="J3025" s="196" t="s">
        <v>101</v>
      </c>
      <c r="L3025" s="200" t="s">
        <v>101</v>
      </c>
      <c r="M3025" s="198" t="s">
        <v>14379</v>
      </c>
      <c r="N3025" s="198" t="s">
        <v>1859</v>
      </c>
      <c r="O3025" s="196" t="s">
        <v>157</v>
      </c>
      <c r="P3025" s="198" t="s">
        <v>1794</v>
      </c>
      <c r="Q3025" s="198" t="s">
        <v>1859</v>
      </c>
      <c r="R3025" s="196" t="s">
        <v>47</v>
      </c>
      <c r="S3025" s="196" t="s">
        <v>46</v>
      </c>
      <c r="T3025" s="211">
        <v>5.82</v>
      </c>
      <c r="U3025" s="201">
        <v>43966</v>
      </c>
      <c r="V3025" s="196" t="s">
        <v>1860</v>
      </c>
      <c r="W3025" s="200" t="s">
        <v>93</v>
      </c>
      <c r="X3025" s="196" t="s">
        <v>103</v>
      </c>
      <c r="Z3025" s="198" t="s">
        <v>14380</v>
      </c>
      <c r="AA3025" s="196" t="s">
        <v>14385</v>
      </c>
      <c r="AB3025" s="196" t="s">
        <v>14382</v>
      </c>
      <c r="AC3025" s="200">
        <v>8</v>
      </c>
      <c r="AD3025" s="200" t="s">
        <v>8250</v>
      </c>
      <c r="AE3025" s="203" t="s">
        <v>505</v>
      </c>
      <c r="AF3025" s="212">
        <v>989000</v>
      </c>
      <c r="AG3025" s="198" t="s">
        <v>14383</v>
      </c>
    </row>
    <row r="3026" spans="1:33" hidden="1" x14ac:dyDescent="0.25">
      <c r="A3026" s="209">
        <v>127094.01</v>
      </c>
      <c r="B3026" s="210">
        <v>1</v>
      </c>
      <c r="C3026" s="196" t="s">
        <v>85</v>
      </c>
      <c r="D3026" s="201">
        <v>43598</v>
      </c>
      <c r="E3026" s="196" t="s">
        <v>152</v>
      </c>
      <c r="F3026" s="201">
        <v>44677</v>
      </c>
      <c r="G3026" s="196" t="s">
        <v>152</v>
      </c>
      <c r="H3026" s="198" t="s">
        <v>190</v>
      </c>
      <c r="I3026" s="196" t="s">
        <v>1451</v>
      </c>
      <c r="J3026" s="196" t="s">
        <v>101</v>
      </c>
      <c r="L3026" s="200" t="s">
        <v>101</v>
      </c>
      <c r="M3026" s="198" t="s">
        <v>4117</v>
      </c>
      <c r="N3026" s="198" t="s">
        <v>1859</v>
      </c>
      <c r="O3026" s="196" t="s">
        <v>157</v>
      </c>
      <c r="P3026" s="198" t="s">
        <v>158</v>
      </c>
      <c r="Q3026" s="198" t="s">
        <v>1859</v>
      </c>
      <c r="R3026" s="196" t="s">
        <v>47</v>
      </c>
      <c r="S3026" s="196" t="s">
        <v>43</v>
      </c>
      <c r="T3026" s="211">
        <v>0.44</v>
      </c>
      <c r="V3026" s="196" t="s">
        <v>1860</v>
      </c>
      <c r="W3026" s="200" t="s">
        <v>93</v>
      </c>
      <c r="X3026" s="196" t="s">
        <v>94</v>
      </c>
      <c r="Y3026" s="196" t="s">
        <v>31</v>
      </c>
      <c r="AA3026" s="196" t="s">
        <v>14386</v>
      </c>
      <c r="AC3026" s="200">
        <v>2</v>
      </c>
      <c r="AD3026" s="200" t="s">
        <v>8250</v>
      </c>
      <c r="AE3026" s="212">
        <v>108554.25</v>
      </c>
      <c r="AF3026" s="212">
        <v>108554.25</v>
      </c>
    </row>
    <row r="3027" spans="1:33" hidden="1" x14ac:dyDescent="0.25">
      <c r="A3027" s="209">
        <v>127095</v>
      </c>
      <c r="B3027" s="210">
        <v>1</v>
      </c>
      <c r="C3027" s="196" t="s">
        <v>97</v>
      </c>
      <c r="D3027" s="201">
        <v>43172</v>
      </c>
      <c r="E3027" s="196" t="s">
        <v>152</v>
      </c>
      <c r="F3027" s="201">
        <v>44390.875069444446</v>
      </c>
      <c r="G3027" s="196" t="s">
        <v>161</v>
      </c>
      <c r="H3027" s="198" t="s">
        <v>1105</v>
      </c>
      <c r="I3027" s="196" t="s">
        <v>10734</v>
      </c>
      <c r="J3027" s="196" t="s">
        <v>101</v>
      </c>
      <c r="L3027" s="200" t="s">
        <v>101</v>
      </c>
      <c r="M3027" s="198" t="s">
        <v>14387</v>
      </c>
      <c r="N3027" s="198" t="s">
        <v>1845</v>
      </c>
      <c r="O3027" s="196" t="s">
        <v>157</v>
      </c>
      <c r="P3027" s="198" t="s">
        <v>1794</v>
      </c>
      <c r="Q3027" s="198" t="s">
        <v>1845</v>
      </c>
      <c r="R3027" s="196" t="s">
        <v>47</v>
      </c>
      <c r="S3027" s="196" t="s">
        <v>46</v>
      </c>
      <c r="T3027" s="211">
        <v>4.76</v>
      </c>
      <c r="U3027" s="201">
        <v>43966</v>
      </c>
      <c r="V3027" s="196" t="s">
        <v>1805</v>
      </c>
      <c r="W3027" s="200" t="s">
        <v>670</v>
      </c>
      <c r="X3027" s="196" t="s">
        <v>13</v>
      </c>
      <c r="Z3027" s="198" t="s">
        <v>14388</v>
      </c>
      <c r="AA3027" s="196" t="s">
        <v>14389</v>
      </c>
      <c r="AB3027" s="196" t="s">
        <v>14390</v>
      </c>
      <c r="AC3027" s="200">
        <v>3</v>
      </c>
      <c r="AD3027" s="200" t="s">
        <v>8231</v>
      </c>
      <c r="AE3027" s="203" t="s">
        <v>505</v>
      </c>
      <c r="AF3027" s="212">
        <v>78900</v>
      </c>
      <c r="AG3027" s="198" t="s">
        <v>14391</v>
      </c>
    </row>
    <row r="3028" spans="1:33" hidden="1" x14ac:dyDescent="0.25">
      <c r="A3028" s="209">
        <v>127095</v>
      </c>
      <c r="B3028" s="210">
        <v>1</v>
      </c>
      <c r="C3028" s="196" t="s">
        <v>97</v>
      </c>
      <c r="D3028" s="201">
        <v>43172</v>
      </c>
      <c r="E3028" s="196" t="s">
        <v>152</v>
      </c>
      <c r="F3028" s="201">
        <v>44390.875069444446</v>
      </c>
      <c r="G3028" s="196" t="s">
        <v>161</v>
      </c>
      <c r="H3028" s="198" t="s">
        <v>1105</v>
      </c>
      <c r="I3028" s="196" t="s">
        <v>10734</v>
      </c>
      <c r="J3028" s="196" t="s">
        <v>101</v>
      </c>
      <c r="L3028" s="200" t="s">
        <v>101</v>
      </c>
      <c r="M3028" s="198" t="s">
        <v>14387</v>
      </c>
      <c r="N3028" s="198" t="s">
        <v>1845</v>
      </c>
      <c r="O3028" s="196" t="s">
        <v>157</v>
      </c>
      <c r="P3028" s="198" t="s">
        <v>1794</v>
      </c>
      <c r="Q3028" s="198" t="s">
        <v>1845</v>
      </c>
      <c r="R3028" s="196" t="s">
        <v>47</v>
      </c>
      <c r="S3028" s="196" t="s">
        <v>46</v>
      </c>
      <c r="T3028" s="211">
        <v>4.76</v>
      </c>
      <c r="U3028" s="201">
        <v>43966</v>
      </c>
      <c r="V3028" s="196" t="s">
        <v>1805</v>
      </c>
      <c r="W3028" s="200" t="s">
        <v>670</v>
      </c>
      <c r="X3028" s="196" t="s">
        <v>13</v>
      </c>
      <c r="Z3028" s="198" t="s">
        <v>14388</v>
      </c>
      <c r="AA3028" s="196" t="s">
        <v>14392</v>
      </c>
      <c r="AB3028" s="196" t="s">
        <v>14390</v>
      </c>
      <c r="AC3028" s="200">
        <v>3</v>
      </c>
      <c r="AD3028" s="200" t="s">
        <v>8274</v>
      </c>
      <c r="AE3028" s="203" t="s">
        <v>505</v>
      </c>
      <c r="AF3028" s="212">
        <v>41000</v>
      </c>
      <c r="AG3028" s="198" t="s">
        <v>14391</v>
      </c>
    </row>
    <row r="3029" spans="1:33" hidden="1" x14ac:dyDescent="0.25">
      <c r="A3029" s="209">
        <v>127095</v>
      </c>
      <c r="B3029" s="210">
        <v>1</v>
      </c>
      <c r="C3029" s="196" t="s">
        <v>97</v>
      </c>
      <c r="D3029" s="201">
        <v>43172</v>
      </c>
      <c r="E3029" s="196" t="s">
        <v>152</v>
      </c>
      <c r="F3029" s="201">
        <v>44390.875069444446</v>
      </c>
      <c r="G3029" s="196" t="s">
        <v>161</v>
      </c>
      <c r="H3029" s="198" t="s">
        <v>1105</v>
      </c>
      <c r="I3029" s="196" t="s">
        <v>10734</v>
      </c>
      <c r="J3029" s="196" t="s">
        <v>101</v>
      </c>
      <c r="L3029" s="200" t="s">
        <v>101</v>
      </c>
      <c r="M3029" s="198" t="s">
        <v>14387</v>
      </c>
      <c r="N3029" s="198" t="s">
        <v>1845</v>
      </c>
      <c r="O3029" s="196" t="s">
        <v>157</v>
      </c>
      <c r="P3029" s="198" t="s">
        <v>1794</v>
      </c>
      <c r="Q3029" s="198" t="s">
        <v>1845</v>
      </c>
      <c r="R3029" s="196" t="s">
        <v>47</v>
      </c>
      <c r="S3029" s="196" t="s">
        <v>46</v>
      </c>
      <c r="T3029" s="211">
        <v>4.76</v>
      </c>
      <c r="U3029" s="201">
        <v>43966</v>
      </c>
      <c r="V3029" s="196" t="s">
        <v>1805</v>
      </c>
      <c r="W3029" s="200" t="s">
        <v>670</v>
      </c>
      <c r="X3029" s="196" t="s">
        <v>13</v>
      </c>
      <c r="Z3029" s="198" t="s">
        <v>14388</v>
      </c>
      <c r="AA3029" s="196" t="s">
        <v>14393</v>
      </c>
      <c r="AB3029" s="196" t="s">
        <v>14390</v>
      </c>
      <c r="AC3029" s="200">
        <v>8</v>
      </c>
      <c r="AD3029" s="200" t="s">
        <v>8231</v>
      </c>
      <c r="AE3029" s="203" t="s">
        <v>505</v>
      </c>
      <c r="AF3029" s="212">
        <v>2859700</v>
      </c>
      <c r="AG3029" s="198" t="s">
        <v>14391</v>
      </c>
    </row>
    <row r="3030" spans="1:33" hidden="1" x14ac:dyDescent="0.25">
      <c r="A3030" s="209">
        <v>127096.01</v>
      </c>
      <c r="B3030" s="210">
        <v>1</v>
      </c>
      <c r="C3030" s="196" t="s">
        <v>122</v>
      </c>
      <c r="D3030" s="201">
        <v>43598</v>
      </c>
      <c r="E3030" s="196" t="s">
        <v>152</v>
      </c>
      <c r="F3030" s="201">
        <v>44715.875208333331</v>
      </c>
      <c r="G3030" s="196" t="s">
        <v>108</v>
      </c>
      <c r="H3030" s="198" t="s">
        <v>162</v>
      </c>
      <c r="I3030" s="196" t="s">
        <v>697</v>
      </c>
      <c r="J3030" s="196" t="s">
        <v>101</v>
      </c>
      <c r="L3030" s="200" t="s">
        <v>101</v>
      </c>
      <c r="M3030" s="198" t="s">
        <v>3016</v>
      </c>
      <c r="N3030" s="198" t="s">
        <v>1845</v>
      </c>
      <c r="O3030" s="196" t="s">
        <v>157</v>
      </c>
      <c r="P3030" s="198" t="s">
        <v>158</v>
      </c>
      <c r="Q3030" s="198" t="s">
        <v>1845</v>
      </c>
      <c r="R3030" s="196" t="s">
        <v>47</v>
      </c>
      <c r="S3030" s="196" t="s">
        <v>43</v>
      </c>
      <c r="T3030" s="211">
        <v>0.19</v>
      </c>
      <c r="U3030" s="201">
        <v>44694</v>
      </c>
      <c r="V3030" s="196" t="s">
        <v>1805</v>
      </c>
      <c r="W3030" s="200" t="s">
        <v>93</v>
      </c>
      <c r="X3030" s="196" t="s">
        <v>103</v>
      </c>
      <c r="AA3030" s="196" t="s">
        <v>14394</v>
      </c>
      <c r="AB3030" s="196" t="s">
        <v>14395</v>
      </c>
      <c r="AC3030" s="200">
        <v>8</v>
      </c>
      <c r="AD3030" s="200" t="s">
        <v>8231</v>
      </c>
      <c r="AE3030" s="212">
        <v>131000</v>
      </c>
      <c r="AF3030" s="212">
        <v>131000</v>
      </c>
      <c r="AG3030" s="198" t="s">
        <v>14396</v>
      </c>
    </row>
    <row r="3031" spans="1:33" x14ac:dyDescent="0.25">
      <c r="A3031" s="209">
        <v>127098</v>
      </c>
      <c r="B3031" s="210">
        <v>1</v>
      </c>
      <c r="C3031" s="196" t="s">
        <v>97</v>
      </c>
      <c r="D3031" s="201">
        <v>43172</v>
      </c>
      <c r="E3031" s="196" t="s">
        <v>152</v>
      </c>
      <c r="F3031" s="201">
        <v>44620.875138888892</v>
      </c>
      <c r="G3031" s="196" t="s">
        <v>108</v>
      </c>
      <c r="H3031" s="198" t="s">
        <v>297</v>
      </c>
      <c r="I3031" s="196" t="s">
        <v>4686</v>
      </c>
      <c r="J3031" s="196" t="s">
        <v>101</v>
      </c>
      <c r="L3031" s="200" t="s">
        <v>101</v>
      </c>
      <c r="M3031" s="198" t="s">
        <v>14397</v>
      </c>
      <c r="N3031" s="198" t="s">
        <v>1793</v>
      </c>
      <c r="O3031" s="196" t="s">
        <v>157</v>
      </c>
      <c r="P3031" s="198" t="s">
        <v>158</v>
      </c>
      <c r="Q3031" s="198" t="s">
        <v>1793</v>
      </c>
      <c r="R3031" s="196" t="s">
        <v>47</v>
      </c>
      <c r="S3031" s="196" t="s">
        <v>46</v>
      </c>
      <c r="T3031" s="211">
        <v>1.28</v>
      </c>
      <c r="U3031" s="201">
        <v>44323</v>
      </c>
      <c r="V3031" s="196" t="s">
        <v>1805</v>
      </c>
      <c r="W3031" s="200" t="s">
        <v>93</v>
      </c>
      <c r="X3031" s="196" t="s">
        <v>103</v>
      </c>
      <c r="AA3031" s="196" t="s">
        <v>14398</v>
      </c>
      <c r="AB3031" s="196" t="s">
        <v>14399</v>
      </c>
      <c r="AC3031" s="200">
        <v>3</v>
      </c>
      <c r="AD3031" s="200" t="s">
        <v>8231</v>
      </c>
      <c r="AE3031" s="203" t="s">
        <v>505</v>
      </c>
      <c r="AF3031" s="212">
        <v>59000</v>
      </c>
      <c r="AG3031" s="198" t="s">
        <v>14400</v>
      </c>
    </row>
    <row r="3032" spans="1:33" x14ac:dyDescent="0.25">
      <c r="A3032" s="209">
        <v>127098</v>
      </c>
      <c r="B3032" s="210">
        <v>1</v>
      </c>
      <c r="C3032" s="196" t="s">
        <v>97</v>
      </c>
      <c r="D3032" s="201">
        <v>43172</v>
      </c>
      <c r="E3032" s="196" t="s">
        <v>152</v>
      </c>
      <c r="F3032" s="201">
        <v>44620.875138888892</v>
      </c>
      <c r="G3032" s="196" t="s">
        <v>108</v>
      </c>
      <c r="H3032" s="198" t="s">
        <v>297</v>
      </c>
      <c r="I3032" s="196" t="s">
        <v>4686</v>
      </c>
      <c r="J3032" s="196" t="s">
        <v>101</v>
      </c>
      <c r="L3032" s="200" t="s">
        <v>101</v>
      </c>
      <c r="M3032" s="198" t="s">
        <v>14397</v>
      </c>
      <c r="N3032" s="198" t="s">
        <v>1793</v>
      </c>
      <c r="O3032" s="196" t="s">
        <v>157</v>
      </c>
      <c r="P3032" s="198" t="s">
        <v>158</v>
      </c>
      <c r="Q3032" s="198" t="s">
        <v>1793</v>
      </c>
      <c r="R3032" s="196" t="s">
        <v>47</v>
      </c>
      <c r="S3032" s="196" t="s">
        <v>46</v>
      </c>
      <c r="T3032" s="211">
        <v>1.28</v>
      </c>
      <c r="U3032" s="201">
        <v>44323</v>
      </c>
      <c r="V3032" s="196" t="s">
        <v>1805</v>
      </c>
      <c r="W3032" s="200" t="s">
        <v>93</v>
      </c>
      <c r="X3032" s="196" t="s">
        <v>103</v>
      </c>
      <c r="AA3032" s="196" t="s">
        <v>14401</v>
      </c>
      <c r="AB3032" s="196" t="s">
        <v>14399</v>
      </c>
      <c r="AC3032" s="200">
        <v>8</v>
      </c>
      <c r="AD3032" s="200" t="s">
        <v>8250</v>
      </c>
      <c r="AE3032" s="203" t="s">
        <v>505</v>
      </c>
      <c r="AF3032" s="212">
        <v>660000</v>
      </c>
      <c r="AG3032" s="198" t="s">
        <v>14400</v>
      </c>
    </row>
    <row r="3033" spans="1:33" hidden="1" x14ac:dyDescent="0.25">
      <c r="A3033" s="209">
        <v>127099</v>
      </c>
      <c r="B3033" s="210">
        <v>1</v>
      </c>
      <c r="C3033" s="196" t="s">
        <v>97</v>
      </c>
      <c r="D3033" s="201">
        <v>43172</v>
      </c>
      <c r="E3033" s="196" t="s">
        <v>152</v>
      </c>
      <c r="F3033" s="201">
        <v>44685.875138888892</v>
      </c>
      <c r="G3033" s="196" t="s">
        <v>108</v>
      </c>
      <c r="H3033" s="198" t="s">
        <v>1105</v>
      </c>
      <c r="I3033" s="196" t="s">
        <v>697</v>
      </c>
      <c r="J3033" s="196" t="s">
        <v>101</v>
      </c>
      <c r="L3033" s="200" t="s">
        <v>101</v>
      </c>
      <c r="M3033" s="198" t="s">
        <v>14402</v>
      </c>
      <c r="N3033" s="198" t="s">
        <v>1845</v>
      </c>
      <c r="O3033" s="196" t="s">
        <v>157</v>
      </c>
      <c r="P3033" s="198" t="s">
        <v>158</v>
      </c>
      <c r="Q3033" s="198" t="s">
        <v>1845</v>
      </c>
      <c r="R3033" s="196" t="s">
        <v>47</v>
      </c>
      <c r="S3033" s="196" t="s">
        <v>46</v>
      </c>
      <c r="T3033" s="211">
        <v>7.09</v>
      </c>
      <c r="U3033" s="201">
        <v>44232</v>
      </c>
      <c r="V3033" s="196" t="s">
        <v>1805</v>
      </c>
      <c r="W3033" s="200" t="s">
        <v>670</v>
      </c>
      <c r="X3033" s="196" t="s">
        <v>13</v>
      </c>
      <c r="AA3033" s="196" t="s">
        <v>14403</v>
      </c>
      <c r="AB3033" s="196" t="s">
        <v>14404</v>
      </c>
      <c r="AC3033" s="200">
        <v>3</v>
      </c>
      <c r="AD3033" s="200" t="s">
        <v>8231</v>
      </c>
      <c r="AE3033" s="203" t="s">
        <v>505</v>
      </c>
      <c r="AF3033" s="212">
        <v>372000</v>
      </c>
      <c r="AG3033" s="198" t="s">
        <v>14405</v>
      </c>
    </row>
    <row r="3034" spans="1:33" hidden="1" x14ac:dyDescent="0.25">
      <c r="A3034" s="209">
        <v>127099</v>
      </c>
      <c r="B3034" s="210">
        <v>1</v>
      </c>
      <c r="C3034" s="196" t="s">
        <v>97</v>
      </c>
      <c r="D3034" s="201">
        <v>43172</v>
      </c>
      <c r="E3034" s="196" t="s">
        <v>152</v>
      </c>
      <c r="F3034" s="201">
        <v>44685.875138888892</v>
      </c>
      <c r="G3034" s="196" t="s">
        <v>108</v>
      </c>
      <c r="H3034" s="198" t="s">
        <v>1105</v>
      </c>
      <c r="I3034" s="196" t="s">
        <v>697</v>
      </c>
      <c r="J3034" s="196" t="s">
        <v>101</v>
      </c>
      <c r="L3034" s="200" t="s">
        <v>101</v>
      </c>
      <c r="M3034" s="198" t="s">
        <v>14402</v>
      </c>
      <c r="N3034" s="198" t="s">
        <v>1845</v>
      </c>
      <c r="O3034" s="196" t="s">
        <v>157</v>
      </c>
      <c r="P3034" s="198" t="s">
        <v>158</v>
      </c>
      <c r="Q3034" s="198" t="s">
        <v>1845</v>
      </c>
      <c r="R3034" s="196" t="s">
        <v>47</v>
      </c>
      <c r="S3034" s="196" t="s">
        <v>46</v>
      </c>
      <c r="T3034" s="211">
        <v>7.09</v>
      </c>
      <c r="U3034" s="201">
        <v>44232</v>
      </c>
      <c r="V3034" s="196" t="s">
        <v>1805</v>
      </c>
      <c r="W3034" s="200" t="s">
        <v>670</v>
      </c>
      <c r="X3034" s="196" t="s">
        <v>13</v>
      </c>
      <c r="AA3034" s="196" t="s">
        <v>14406</v>
      </c>
      <c r="AB3034" s="196" t="s">
        <v>14404</v>
      </c>
      <c r="AC3034" s="200">
        <v>8</v>
      </c>
      <c r="AD3034" s="200" t="s">
        <v>8231</v>
      </c>
      <c r="AE3034" s="203" t="s">
        <v>505</v>
      </c>
      <c r="AF3034" s="212">
        <v>4703100</v>
      </c>
      <c r="AG3034" s="198" t="s">
        <v>14405</v>
      </c>
    </row>
    <row r="3035" spans="1:33" hidden="1" x14ac:dyDescent="0.25">
      <c r="A3035" s="209">
        <v>127100</v>
      </c>
      <c r="B3035" s="210">
        <v>1</v>
      </c>
      <c r="C3035" s="196" t="s">
        <v>114</v>
      </c>
      <c r="D3035" s="201">
        <v>43172</v>
      </c>
      <c r="E3035" s="196" t="s">
        <v>152</v>
      </c>
      <c r="F3035" s="201">
        <v>44124.875081018516</v>
      </c>
      <c r="G3035" s="196" t="s">
        <v>170</v>
      </c>
      <c r="H3035" s="198" t="s">
        <v>689</v>
      </c>
      <c r="I3035" s="196" t="s">
        <v>1655</v>
      </c>
      <c r="J3035" s="196" t="s">
        <v>101</v>
      </c>
      <c r="L3035" s="200" t="s">
        <v>101</v>
      </c>
      <c r="M3035" s="198" t="s">
        <v>14407</v>
      </c>
      <c r="N3035" s="198" t="s">
        <v>1859</v>
      </c>
      <c r="O3035" s="196" t="s">
        <v>157</v>
      </c>
      <c r="P3035" s="198" t="s">
        <v>158</v>
      </c>
      <c r="Q3035" s="198" t="s">
        <v>1859</v>
      </c>
      <c r="R3035" s="196" t="s">
        <v>47</v>
      </c>
      <c r="S3035" s="196" t="s">
        <v>46</v>
      </c>
      <c r="T3035" s="211">
        <v>2.2599999999999998</v>
      </c>
      <c r="U3035" s="201">
        <v>43917</v>
      </c>
      <c r="V3035" s="196" t="s">
        <v>1860</v>
      </c>
      <c r="W3035" s="200" t="s">
        <v>93</v>
      </c>
      <c r="X3035" s="196" t="s">
        <v>103</v>
      </c>
      <c r="AA3035" s="196" t="s">
        <v>14408</v>
      </c>
      <c r="AB3035" s="196" t="s">
        <v>14409</v>
      </c>
      <c r="AC3035" s="200">
        <v>3</v>
      </c>
      <c r="AD3035" s="200" t="s">
        <v>8231</v>
      </c>
      <c r="AE3035" s="212">
        <v>-16955.939999999999</v>
      </c>
      <c r="AF3035" s="212">
        <v>5934.06</v>
      </c>
      <c r="AG3035" s="198" t="s">
        <v>2648</v>
      </c>
    </row>
    <row r="3036" spans="1:33" hidden="1" x14ac:dyDescent="0.25">
      <c r="A3036" s="209">
        <v>127100</v>
      </c>
      <c r="B3036" s="210">
        <v>1</v>
      </c>
      <c r="C3036" s="196" t="s">
        <v>114</v>
      </c>
      <c r="D3036" s="201">
        <v>43172</v>
      </c>
      <c r="E3036" s="196" t="s">
        <v>152</v>
      </c>
      <c r="F3036" s="201">
        <v>44124.875081018516</v>
      </c>
      <c r="G3036" s="196" t="s">
        <v>170</v>
      </c>
      <c r="H3036" s="198" t="s">
        <v>689</v>
      </c>
      <c r="I3036" s="196" t="s">
        <v>1655</v>
      </c>
      <c r="J3036" s="196" t="s">
        <v>101</v>
      </c>
      <c r="L3036" s="200" t="s">
        <v>101</v>
      </c>
      <c r="M3036" s="198" t="s">
        <v>14407</v>
      </c>
      <c r="N3036" s="198" t="s">
        <v>1859</v>
      </c>
      <c r="O3036" s="196" t="s">
        <v>157</v>
      </c>
      <c r="P3036" s="198" t="s">
        <v>158</v>
      </c>
      <c r="Q3036" s="198" t="s">
        <v>1859</v>
      </c>
      <c r="R3036" s="196" t="s">
        <v>47</v>
      </c>
      <c r="S3036" s="196" t="s">
        <v>46</v>
      </c>
      <c r="T3036" s="211">
        <v>2.2599999999999998</v>
      </c>
      <c r="U3036" s="201">
        <v>43917</v>
      </c>
      <c r="V3036" s="196" t="s">
        <v>1860</v>
      </c>
      <c r="W3036" s="200" t="s">
        <v>93</v>
      </c>
      <c r="X3036" s="196" t="s">
        <v>103</v>
      </c>
      <c r="AA3036" s="196" t="s">
        <v>14410</v>
      </c>
      <c r="AB3036" s="196" t="s">
        <v>14409</v>
      </c>
      <c r="AC3036" s="200">
        <v>8</v>
      </c>
      <c r="AD3036" s="200" t="s">
        <v>8250</v>
      </c>
      <c r="AE3036" s="212">
        <v>7060.77</v>
      </c>
      <c r="AF3036" s="212">
        <v>443080.77</v>
      </c>
      <c r="AG3036" s="198" t="s">
        <v>2648</v>
      </c>
    </row>
    <row r="3037" spans="1:33" hidden="1" x14ac:dyDescent="0.25">
      <c r="A3037" s="209">
        <v>127101</v>
      </c>
      <c r="B3037" s="210">
        <v>1</v>
      </c>
      <c r="C3037" s="196" t="s">
        <v>97</v>
      </c>
      <c r="D3037" s="201">
        <v>43172</v>
      </c>
      <c r="E3037" s="196" t="s">
        <v>152</v>
      </c>
      <c r="F3037" s="201">
        <v>44557.875115740739</v>
      </c>
      <c r="G3037" s="196" t="s">
        <v>161</v>
      </c>
      <c r="H3037" s="198" t="s">
        <v>1192</v>
      </c>
      <c r="I3037" s="196" t="s">
        <v>3249</v>
      </c>
      <c r="J3037" s="196" t="s">
        <v>101</v>
      </c>
      <c r="L3037" s="200" t="s">
        <v>101</v>
      </c>
      <c r="M3037" s="198" t="s">
        <v>3250</v>
      </c>
      <c r="N3037" s="198" t="s">
        <v>3251</v>
      </c>
      <c r="O3037" s="196" t="s">
        <v>157</v>
      </c>
      <c r="P3037" s="198" t="s">
        <v>1794</v>
      </c>
      <c r="Q3037" s="198" t="s">
        <v>3251</v>
      </c>
      <c r="R3037" s="196" t="s">
        <v>47</v>
      </c>
      <c r="S3037" s="196" t="s">
        <v>43</v>
      </c>
      <c r="T3037" s="211">
        <v>5.73</v>
      </c>
      <c r="U3037" s="201">
        <v>44365</v>
      </c>
      <c r="V3037" s="196" t="s">
        <v>1860</v>
      </c>
      <c r="W3037" s="200" t="s">
        <v>93</v>
      </c>
      <c r="X3037" s="196" t="s">
        <v>103</v>
      </c>
      <c r="Y3037" s="196" t="s">
        <v>32</v>
      </c>
      <c r="Z3037" s="198" t="s">
        <v>3252</v>
      </c>
      <c r="AA3037" s="196" t="s">
        <v>14411</v>
      </c>
      <c r="AB3037" s="196" t="s">
        <v>14412</v>
      </c>
      <c r="AC3037" s="200">
        <v>3</v>
      </c>
      <c r="AD3037" s="200" t="s">
        <v>8231</v>
      </c>
      <c r="AE3037" s="212">
        <v>840</v>
      </c>
      <c r="AF3037" s="212">
        <v>30140</v>
      </c>
      <c r="AG3037" s="198" t="s">
        <v>3253</v>
      </c>
    </row>
    <row r="3038" spans="1:33" hidden="1" x14ac:dyDescent="0.25">
      <c r="A3038" s="209">
        <v>127101</v>
      </c>
      <c r="B3038" s="210">
        <v>1</v>
      </c>
      <c r="C3038" s="196" t="s">
        <v>97</v>
      </c>
      <c r="D3038" s="201">
        <v>43172</v>
      </c>
      <c r="E3038" s="196" t="s">
        <v>152</v>
      </c>
      <c r="F3038" s="201">
        <v>44557.875115740739</v>
      </c>
      <c r="G3038" s="196" t="s">
        <v>161</v>
      </c>
      <c r="H3038" s="198" t="s">
        <v>1192</v>
      </c>
      <c r="I3038" s="196" t="s">
        <v>3249</v>
      </c>
      <c r="J3038" s="196" t="s">
        <v>101</v>
      </c>
      <c r="L3038" s="200" t="s">
        <v>101</v>
      </c>
      <c r="M3038" s="198" t="s">
        <v>3250</v>
      </c>
      <c r="N3038" s="198" t="s">
        <v>3251</v>
      </c>
      <c r="O3038" s="196" t="s">
        <v>157</v>
      </c>
      <c r="P3038" s="198" t="s">
        <v>1794</v>
      </c>
      <c r="Q3038" s="198" t="s">
        <v>3251</v>
      </c>
      <c r="R3038" s="196" t="s">
        <v>47</v>
      </c>
      <c r="S3038" s="196" t="s">
        <v>43</v>
      </c>
      <c r="T3038" s="211">
        <v>5.73</v>
      </c>
      <c r="U3038" s="201">
        <v>44365</v>
      </c>
      <c r="V3038" s="196" t="s">
        <v>1860</v>
      </c>
      <c r="W3038" s="200" t="s">
        <v>93</v>
      </c>
      <c r="X3038" s="196" t="s">
        <v>103</v>
      </c>
      <c r="Y3038" s="196" t="s">
        <v>32</v>
      </c>
      <c r="Z3038" s="198" t="s">
        <v>3252</v>
      </c>
      <c r="AA3038" s="196" t="s">
        <v>14413</v>
      </c>
      <c r="AB3038" s="196" t="s">
        <v>14412</v>
      </c>
      <c r="AC3038" s="200">
        <v>3</v>
      </c>
      <c r="AD3038" s="200" t="s">
        <v>8274</v>
      </c>
      <c r="AE3038" s="212">
        <v>18790</v>
      </c>
      <c r="AF3038" s="212">
        <v>85690</v>
      </c>
      <c r="AG3038" s="198" t="s">
        <v>3253</v>
      </c>
    </row>
    <row r="3039" spans="1:33" hidden="1" x14ac:dyDescent="0.25">
      <c r="A3039" s="209">
        <v>127101</v>
      </c>
      <c r="B3039" s="210">
        <v>1</v>
      </c>
      <c r="C3039" s="196" t="s">
        <v>97</v>
      </c>
      <c r="D3039" s="201">
        <v>43172</v>
      </c>
      <c r="E3039" s="196" t="s">
        <v>152</v>
      </c>
      <c r="F3039" s="201">
        <v>44557.875115740739</v>
      </c>
      <c r="G3039" s="196" t="s">
        <v>161</v>
      </c>
      <c r="H3039" s="198" t="s">
        <v>1192</v>
      </c>
      <c r="I3039" s="196" t="s">
        <v>3249</v>
      </c>
      <c r="J3039" s="196" t="s">
        <v>101</v>
      </c>
      <c r="L3039" s="200" t="s">
        <v>101</v>
      </c>
      <c r="M3039" s="198" t="s">
        <v>3250</v>
      </c>
      <c r="N3039" s="198" t="s">
        <v>3251</v>
      </c>
      <c r="O3039" s="196" t="s">
        <v>157</v>
      </c>
      <c r="P3039" s="198" t="s">
        <v>1794</v>
      </c>
      <c r="Q3039" s="198" t="s">
        <v>3251</v>
      </c>
      <c r="R3039" s="196" t="s">
        <v>47</v>
      </c>
      <c r="S3039" s="196" t="s">
        <v>43</v>
      </c>
      <c r="T3039" s="211">
        <v>5.73</v>
      </c>
      <c r="U3039" s="201">
        <v>44365</v>
      </c>
      <c r="V3039" s="196" t="s">
        <v>1860</v>
      </c>
      <c r="W3039" s="200" t="s">
        <v>93</v>
      </c>
      <c r="X3039" s="196" t="s">
        <v>103</v>
      </c>
      <c r="Y3039" s="196" t="s">
        <v>32</v>
      </c>
      <c r="Z3039" s="198" t="s">
        <v>3252</v>
      </c>
      <c r="AA3039" s="196" t="s">
        <v>14414</v>
      </c>
      <c r="AB3039" s="196" t="s">
        <v>14412</v>
      </c>
      <c r="AC3039" s="200">
        <v>8</v>
      </c>
      <c r="AD3039" s="200" t="s">
        <v>8231</v>
      </c>
      <c r="AE3039" s="212">
        <v>-53950</v>
      </c>
      <c r="AF3039" s="212">
        <v>769750</v>
      </c>
      <c r="AG3039" s="198" t="s">
        <v>3253</v>
      </c>
    </row>
    <row r="3040" spans="1:33" hidden="1" x14ac:dyDescent="0.25">
      <c r="A3040" s="209">
        <v>127102</v>
      </c>
      <c r="B3040" s="210">
        <v>1</v>
      </c>
      <c r="C3040" s="196" t="s">
        <v>97</v>
      </c>
      <c r="D3040" s="201">
        <v>43172</v>
      </c>
      <c r="E3040" s="196" t="s">
        <v>152</v>
      </c>
      <c r="F3040" s="201">
        <v>44538.875138888892</v>
      </c>
      <c r="G3040" s="196" t="s">
        <v>161</v>
      </c>
      <c r="H3040" s="198" t="s">
        <v>2505</v>
      </c>
      <c r="I3040" s="196" t="s">
        <v>2506</v>
      </c>
      <c r="J3040" s="196" t="s">
        <v>101</v>
      </c>
      <c r="L3040" s="200" t="s">
        <v>101</v>
      </c>
      <c r="M3040" s="198" t="s">
        <v>2507</v>
      </c>
      <c r="N3040" s="198" t="s">
        <v>1859</v>
      </c>
      <c r="O3040" s="196" t="s">
        <v>157</v>
      </c>
      <c r="P3040" s="198" t="s">
        <v>158</v>
      </c>
      <c r="Q3040" s="198" t="s">
        <v>1859</v>
      </c>
      <c r="R3040" s="196" t="s">
        <v>47</v>
      </c>
      <c r="S3040" s="196" t="s">
        <v>43</v>
      </c>
      <c r="T3040" s="211">
        <v>6.89</v>
      </c>
      <c r="U3040" s="201">
        <v>44281</v>
      </c>
      <c r="V3040" s="196" t="s">
        <v>1860</v>
      </c>
      <c r="W3040" s="200" t="s">
        <v>93</v>
      </c>
      <c r="X3040" s="196" t="s">
        <v>103</v>
      </c>
      <c r="Y3040" s="196" t="s">
        <v>32</v>
      </c>
      <c r="AA3040" s="196" t="s">
        <v>14415</v>
      </c>
      <c r="AC3040" s="200">
        <v>8</v>
      </c>
      <c r="AD3040" s="200" t="s">
        <v>8250</v>
      </c>
      <c r="AE3040" s="212">
        <v>0</v>
      </c>
      <c r="AF3040" s="212">
        <v>847910</v>
      </c>
      <c r="AG3040" s="198" t="s">
        <v>2508</v>
      </c>
    </row>
    <row r="3041" spans="1:33" hidden="1" x14ac:dyDescent="0.25">
      <c r="A3041" s="209">
        <v>127103</v>
      </c>
      <c r="B3041" s="210">
        <v>1</v>
      </c>
      <c r="C3041" s="196" t="s">
        <v>122</v>
      </c>
      <c r="D3041" s="201">
        <v>43172</v>
      </c>
      <c r="E3041" s="196" t="s">
        <v>152</v>
      </c>
      <c r="F3041" s="201">
        <v>44665.875335648147</v>
      </c>
      <c r="G3041" s="196" t="s">
        <v>108</v>
      </c>
      <c r="H3041" s="198" t="s">
        <v>337</v>
      </c>
      <c r="I3041" s="196" t="s">
        <v>344</v>
      </c>
      <c r="J3041" s="196" t="s">
        <v>101</v>
      </c>
      <c r="L3041" s="200" t="s">
        <v>101</v>
      </c>
      <c r="M3041" s="198" t="s">
        <v>2298</v>
      </c>
      <c r="N3041" s="198" t="s">
        <v>1845</v>
      </c>
      <c r="O3041" s="196" t="s">
        <v>157</v>
      </c>
      <c r="P3041" s="198" t="s">
        <v>158</v>
      </c>
      <c r="Q3041" s="198" t="s">
        <v>1845</v>
      </c>
      <c r="R3041" s="196" t="s">
        <v>47</v>
      </c>
      <c r="S3041" s="196" t="s">
        <v>43</v>
      </c>
      <c r="T3041" s="211">
        <v>3.95</v>
      </c>
      <c r="U3041" s="201">
        <v>44645</v>
      </c>
      <c r="V3041" s="196" t="s">
        <v>1805</v>
      </c>
      <c r="W3041" s="200" t="s">
        <v>93</v>
      </c>
      <c r="X3041" s="196" t="s">
        <v>103</v>
      </c>
      <c r="Y3041" s="196" t="s">
        <v>32</v>
      </c>
      <c r="AA3041" s="196" t="s">
        <v>14416</v>
      </c>
      <c r="AB3041" s="196" t="s">
        <v>14417</v>
      </c>
      <c r="AC3041" s="200">
        <v>3</v>
      </c>
      <c r="AD3041" s="200" t="s">
        <v>8231</v>
      </c>
      <c r="AE3041" s="212">
        <v>112855</v>
      </c>
      <c r="AF3041" s="212">
        <v>112855</v>
      </c>
      <c r="AG3041" s="198" t="s">
        <v>2299</v>
      </c>
    </row>
    <row r="3042" spans="1:33" hidden="1" x14ac:dyDescent="0.25">
      <c r="A3042" s="209">
        <v>127103</v>
      </c>
      <c r="B3042" s="210">
        <v>1</v>
      </c>
      <c r="C3042" s="196" t="s">
        <v>122</v>
      </c>
      <c r="D3042" s="201">
        <v>43172</v>
      </c>
      <c r="E3042" s="196" t="s">
        <v>152</v>
      </c>
      <c r="F3042" s="201">
        <v>44665.875335648147</v>
      </c>
      <c r="G3042" s="196" t="s">
        <v>108</v>
      </c>
      <c r="H3042" s="198" t="s">
        <v>337</v>
      </c>
      <c r="I3042" s="196" t="s">
        <v>344</v>
      </c>
      <c r="J3042" s="196" t="s">
        <v>101</v>
      </c>
      <c r="L3042" s="200" t="s">
        <v>101</v>
      </c>
      <c r="M3042" s="198" t="s">
        <v>2298</v>
      </c>
      <c r="N3042" s="198" t="s">
        <v>1845</v>
      </c>
      <c r="O3042" s="196" t="s">
        <v>157</v>
      </c>
      <c r="P3042" s="198" t="s">
        <v>158</v>
      </c>
      <c r="Q3042" s="198" t="s">
        <v>1845</v>
      </c>
      <c r="R3042" s="196" t="s">
        <v>47</v>
      </c>
      <c r="S3042" s="196" t="s">
        <v>43</v>
      </c>
      <c r="T3042" s="211">
        <v>3.95</v>
      </c>
      <c r="U3042" s="201">
        <v>44645</v>
      </c>
      <c r="V3042" s="196" t="s">
        <v>1805</v>
      </c>
      <c r="W3042" s="200" t="s">
        <v>93</v>
      </c>
      <c r="X3042" s="196" t="s">
        <v>103</v>
      </c>
      <c r="Y3042" s="196" t="s">
        <v>32</v>
      </c>
      <c r="AA3042" s="196" t="s">
        <v>14418</v>
      </c>
      <c r="AB3042" s="196" t="s">
        <v>14417</v>
      </c>
      <c r="AC3042" s="200">
        <v>8</v>
      </c>
      <c r="AD3042" s="200" t="s">
        <v>8231</v>
      </c>
      <c r="AE3042" s="212">
        <v>2451205</v>
      </c>
      <c r="AF3042" s="212">
        <v>2451205</v>
      </c>
      <c r="AG3042" s="198" t="s">
        <v>2299</v>
      </c>
    </row>
    <row r="3043" spans="1:33" hidden="1" x14ac:dyDescent="0.25">
      <c r="A3043" s="209">
        <v>127109</v>
      </c>
      <c r="B3043" s="210">
        <v>1</v>
      </c>
      <c r="C3043" s="196" t="s">
        <v>122</v>
      </c>
      <c r="D3043" s="201">
        <v>43172</v>
      </c>
      <c r="E3043" s="196" t="s">
        <v>152</v>
      </c>
      <c r="F3043" s="201">
        <v>44715.875243055554</v>
      </c>
      <c r="G3043" s="196" t="s">
        <v>108</v>
      </c>
      <c r="H3043" s="198" t="s">
        <v>1160</v>
      </c>
      <c r="I3043" s="196" t="s">
        <v>461</v>
      </c>
      <c r="J3043" s="196" t="s">
        <v>101</v>
      </c>
      <c r="L3043" s="200" t="s">
        <v>101</v>
      </c>
      <c r="M3043" s="198" t="s">
        <v>3018</v>
      </c>
      <c r="N3043" s="198" t="s">
        <v>1859</v>
      </c>
      <c r="O3043" s="196" t="s">
        <v>157</v>
      </c>
      <c r="P3043" s="198" t="s">
        <v>158</v>
      </c>
      <c r="Q3043" s="198" t="s">
        <v>1859</v>
      </c>
      <c r="R3043" s="196" t="s">
        <v>47</v>
      </c>
      <c r="S3043" s="196" t="s">
        <v>43</v>
      </c>
      <c r="T3043" s="211">
        <v>7.67</v>
      </c>
      <c r="U3043" s="201">
        <v>44694</v>
      </c>
      <c r="V3043" s="196" t="s">
        <v>1860</v>
      </c>
      <c r="W3043" s="200" t="s">
        <v>93</v>
      </c>
      <c r="X3043" s="196" t="s">
        <v>103</v>
      </c>
      <c r="AA3043" s="196" t="s">
        <v>14419</v>
      </c>
      <c r="AB3043" s="196" t="s">
        <v>14420</v>
      </c>
      <c r="AC3043" s="200">
        <v>3</v>
      </c>
      <c r="AD3043" s="200" t="s">
        <v>8231</v>
      </c>
      <c r="AE3043" s="212">
        <v>239800</v>
      </c>
      <c r="AF3043" s="212">
        <v>239800</v>
      </c>
      <c r="AG3043" s="198" t="s">
        <v>14421</v>
      </c>
    </row>
    <row r="3044" spans="1:33" hidden="1" x14ac:dyDescent="0.25">
      <c r="A3044" s="209">
        <v>127109</v>
      </c>
      <c r="B3044" s="210">
        <v>1</v>
      </c>
      <c r="C3044" s="196" t="s">
        <v>122</v>
      </c>
      <c r="D3044" s="201">
        <v>43172</v>
      </c>
      <c r="E3044" s="196" t="s">
        <v>152</v>
      </c>
      <c r="F3044" s="201">
        <v>44715.875243055554</v>
      </c>
      <c r="G3044" s="196" t="s">
        <v>108</v>
      </c>
      <c r="H3044" s="198" t="s">
        <v>1160</v>
      </c>
      <c r="I3044" s="196" t="s">
        <v>461</v>
      </c>
      <c r="J3044" s="196" t="s">
        <v>101</v>
      </c>
      <c r="L3044" s="200" t="s">
        <v>101</v>
      </c>
      <c r="M3044" s="198" t="s">
        <v>3018</v>
      </c>
      <c r="N3044" s="198" t="s">
        <v>1859</v>
      </c>
      <c r="O3044" s="196" t="s">
        <v>157</v>
      </c>
      <c r="P3044" s="198" t="s">
        <v>158</v>
      </c>
      <c r="Q3044" s="198" t="s">
        <v>1859</v>
      </c>
      <c r="R3044" s="196" t="s">
        <v>47</v>
      </c>
      <c r="S3044" s="196" t="s">
        <v>43</v>
      </c>
      <c r="T3044" s="211">
        <v>7.67</v>
      </c>
      <c r="U3044" s="201">
        <v>44694</v>
      </c>
      <c r="V3044" s="196" t="s">
        <v>1860</v>
      </c>
      <c r="W3044" s="200" t="s">
        <v>93</v>
      </c>
      <c r="X3044" s="196" t="s">
        <v>103</v>
      </c>
      <c r="AA3044" s="196" t="s">
        <v>14422</v>
      </c>
      <c r="AB3044" s="196" t="s">
        <v>14420</v>
      </c>
      <c r="AC3044" s="200">
        <v>8</v>
      </c>
      <c r="AD3044" s="200" t="s">
        <v>8274</v>
      </c>
      <c r="AE3044" s="212">
        <v>1459400</v>
      </c>
      <c r="AF3044" s="212">
        <v>1459400</v>
      </c>
      <c r="AG3044" s="198" t="s">
        <v>14421</v>
      </c>
    </row>
    <row r="3045" spans="1:33" ht="36" hidden="1" x14ac:dyDescent="0.25">
      <c r="A3045" s="209">
        <v>127111</v>
      </c>
      <c r="B3045" s="210">
        <v>1</v>
      </c>
      <c r="C3045" s="196" t="s">
        <v>97</v>
      </c>
      <c r="D3045" s="201">
        <v>43172</v>
      </c>
      <c r="E3045" s="196" t="s">
        <v>152</v>
      </c>
      <c r="F3045" s="201">
        <v>44538.875127314815</v>
      </c>
      <c r="G3045" s="196" t="s">
        <v>161</v>
      </c>
      <c r="H3045" s="198" t="s">
        <v>1633</v>
      </c>
      <c r="I3045" s="196" t="s">
        <v>1655</v>
      </c>
      <c r="J3045" s="196" t="s">
        <v>101</v>
      </c>
      <c r="L3045" s="200" t="s">
        <v>101</v>
      </c>
      <c r="M3045" s="198" t="s">
        <v>14423</v>
      </c>
      <c r="N3045" s="198" t="s">
        <v>14424</v>
      </c>
      <c r="O3045" s="196" t="s">
        <v>157</v>
      </c>
      <c r="P3045" s="198" t="s">
        <v>1794</v>
      </c>
      <c r="Q3045" s="198" t="s">
        <v>14425</v>
      </c>
      <c r="R3045" s="196" t="s">
        <v>47</v>
      </c>
      <c r="S3045" s="196" t="s">
        <v>46</v>
      </c>
      <c r="T3045" s="211">
        <v>6</v>
      </c>
      <c r="U3045" s="201">
        <v>44281</v>
      </c>
      <c r="V3045" s="196" t="s">
        <v>14426</v>
      </c>
      <c r="W3045" s="200" t="s">
        <v>670</v>
      </c>
      <c r="X3045" s="196" t="s">
        <v>13</v>
      </c>
      <c r="Z3045" s="198" t="s">
        <v>14427</v>
      </c>
      <c r="AA3045" s="196" t="s">
        <v>14428</v>
      </c>
      <c r="AB3045" s="196" t="s">
        <v>14429</v>
      </c>
      <c r="AC3045" s="200">
        <v>3</v>
      </c>
      <c r="AD3045" s="200" t="s">
        <v>8231</v>
      </c>
      <c r="AE3045" s="203" t="s">
        <v>505</v>
      </c>
      <c r="AF3045" s="212">
        <v>150000</v>
      </c>
      <c r="AG3045" s="198" t="s">
        <v>14430</v>
      </c>
    </row>
    <row r="3046" spans="1:33" ht="36" hidden="1" x14ac:dyDescent="0.25">
      <c r="A3046" s="209">
        <v>127111</v>
      </c>
      <c r="B3046" s="210">
        <v>1</v>
      </c>
      <c r="C3046" s="196" t="s">
        <v>97</v>
      </c>
      <c r="D3046" s="201">
        <v>43172</v>
      </c>
      <c r="E3046" s="196" t="s">
        <v>152</v>
      </c>
      <c r="F3046" s="201">
        <v>44538.875127314815</v>
      </c>
      <c r="G3046" s="196" t="s">
        <v>161</v>
      </c>
      <c r="H3046" s="198" t="s">
        <v>1633</v>
      </c>
      <c r="I3046" s="196" t="s">
        <v>1655</v>
      </c>
      <c r="J3046" s="196" t="s">
        <v>101</v>
      </c>
      <c r="L3046" s="200" t="s">
        <v>101</v>
      </c>
      <c r="M3046" s="198" t="s">
        <v>14423</v>
      </c>
      <c r="N3046" s="198" t="s">
        <v>14424</v>
      </c>
      <c r="O3046" s="196" t="s">
        <v>157</v>
      </c>
      <c r="P3046" s="198" t="s">
        <v>1794</v>
      </c>
      <c r="Q3046" s="198" t="s">
        <v>14425</v>
      </c>
      <c r="R3046" s="196" t="s">
        <v>47</v>
      </c>
      <c r="S3046" s="196" t="s">
        <v>46</v>
      </c>
      <c r="T3046" s="211">
        <v>6</v>
      </c>
      <c r="U3046" s="201">
        <v>44281</v>
      </c>
      <c r="V3046" s="196" t="s">
        <v>14426</v>
      </c>
      <c r="W3046" s="200" t="s">
        <v>670</v>
      </c>
      <c r="X3046" s="196" t="s">
        <v>13</v>
      </c>
      <c r="Z3046" s="198" t="s">
        <v>14427</v>
      </c>
      <c r="AA3046" s="196" t="s">
        <v>14431</v>
      </c>
      <c r="AB3046" s="196" t="s">
        <v>14429</v>
      </c>
      <c r="AC3046" s="200">
        <v>3</v>
      </c>
      <c r="AD3046" s="200" t="s">
        <v>8274</v>
      </c>
      <c r="AE3046" s="203" t="s">
        <v>505</v>
      </c>
      <c r="AF3046" s="212">
        <v>169200</v>
      </c>
      <c r="AG3046" s="198" t="s">
        <v>14430</v>
      </c>
    </row>
    <row r="3047" spans="1:33" ht="36" hidden="1" x14ac:dyDescent="0.25">
      <c r="A3047" s="209">
        <v>127111</v>
      </c>
      <c r="B3047" s="210">
        <v>1</v>
      </c>
      <c r="C3047" s="196" t="s">
        <v>97</v>
      </c>
      <c r="D3047" s="201">
        <v>43172</v>
      </c>
      <c r="E3047" s="196" t="s">
        <v>152</v>
      </c>
      <c r="F3047" s="201">
        <v>44538.875127314815</v>
      </c>
      <c r="G3047" s="196" t="s">
        <v>161</v>
      </c>
      <c r="H3047" s="198" t="s">
        <v>1633</v>
      </c>
      <c r="I3047" s="196" t="s">
        <v>1655</v>
      </c>
      <c r="J3047" s="196" t="s">
        <v>101</v>
      </c>
      <c r="L3047" s="200" t="s">
        <v>101</v>
      </c>
      <c r="M3047" s="198" t="s">
        <v>14423</v>
      </c>
      <c r="N3047" s="198" t="s">
        <v>14424</v>
      </c>
      <c r="O3047" s="196" t="s">
        <v>157</v>
      </c>
      <c r="P3047" s="198" t="s">
        <v>1794</v>
      </c>
      <c r="Q3047" s="198" t="s">
        <v>14425</v>
      </c>
      <c r="R3047" s="196" t="s">
        <v>47</v>
      </c>
      <c r="S3047" s="196" t="s">
        <v>46</v>
      </c>
      <c r="T3047" s="211">
        <v>6</v>
      </c>
      <c r="U3047" s="201">
        <v>44281</v>
      </c>
      <c r="V3047" s="196" t="s">
        <v>14426</v>
      </c>
      <c r="W3047" s="200" t="s">
        <v>670</v>
      </c>
      <c r="X3047" s="196" t="s">
        <v>13</v>
      </c>
      <c r="Z3047" s="198" t="s">
        <v>14427</v>
      </c>
      <c r="AA3047" s="196" t="s">
        <v>14432</v>
      </c>
      <c r="AB3047" s="196" t="s">
        <v>14429</v>
      </c>
      <c r="AC3047" s="200">
        <v>8</v>
      </c>
      <c r="AD3047" s="200" t="s">
        <v>8231</v>
      </c>
      <c r="AE3047" s="203" t="s">
        <v>505</v>
      </c>
      <c r="AF3047" s="212">
        <v>2173500</v>
      </c>
      <c r="AG3047" s="198" t="s">
        <v>14430</v>
      </c>
    </row>
    <row r="3048" spans="1:33" hidden="1" x14ac:dyDescent="0.25">
      <c r="A3048" s="209">
        <v>127112</v>
      </c>
      <c r="B3048" s="210">
        <v>1</v>
      </c>
      <c r="C3048" s="196" t="s">
        <v>122</v>
      </c>
      <c r="D3048" s="201">
        <v>43172</v>
      </c>
      <c r="E3048" s="196" t="s">
        <v>152</v>
      </c>
      <c r="F3048" s="201">
        <v>44665.875324074077</v>
      </c>
      <c r="G3048" s="196" t="s">
        <v>108</v>
      </c>
      <c r="H3048" s="198" t="s">
        <v>285</v>
      </c>
      <c r="I3048" s="196" t="s">
        <v>286</v>
      </c>
      <c r="J3048" s="196" t="s">
        <v>101</v>
      </c>
      <c r="L3048" s="200" t="s">
        <v>101</v>
      </c>
      <c r="M3048" s="198" t="s">
        <v>2301</v>
      </c>
      <c r="N3048" s="198" t="s">
        <v>2302</v>
      </c>
      <c r="O3048" s="196" t="s">
        <v>157</v>
      </c>
      <c r="P3048" s="198" t="s">
        <v>158</v>
      </c>
      <c r="Q3048" s="198" t="s">
        <v>1859</v>
      </c>
      <c r="R3048" s="196" t="s">
        <v>47</v>
      </c>
      <c r="S3048" s="196" t="s">
        <v>43</v>
      </c>
      <c r="T3048" s="211">
        <v>7.62</v>
      </c>
      <c r="U3048" s="201">
        <v>44645</v>
      </c>
      <c r="V3048" s="196" t="s">
        <v>1860</v>
      </c>
      <c r="W3048" s="200" t="s">
        <v>93</v>
      </c>
      <c r="X3048" s="196" t="s">
        <v>103</v>
      </c>
      <c r="AA3048" s="196" t="s">
        <v>14433</v>
      </c>
      <c r="AB3048" s="196" t="s">
        <v>14434</v>
      </c>
      <c r="AC3048" s="200">
        <v>3</v>
      </c>
      <c r="AD3048" s="200" t="s">
        <v>8231</v>
      </c>
      <c r="AE3048" s="212">
        <v>28100</v>
      </c>
      <c r="AF3048" s="212">
        <v>31660</v>
      </c>
      <c r="AG3048" s="198" t="s">
        <v>2303</v>
      </c>
    </row>
    <row r="3049" spans="1:33" hidden="1" x14ac:dyDescent="0.25">
      <c r="A3049" s="209">
        <v>127112</v>
      </c>
      <c r="B3049" s="210">
        <v>1</v>
      </c>
      <c r="C3049" s="196" t="s">
        <v>122</v>
      </c>
      <c r="D3049" s="201">
        <v>43172</v>
      </c>
      <c r="E3049" s="196" t="s">
        <v>152</v>
      </c>
      <c r="F3049" s="201">
        <v>44665.875324074077</v>
      </c>
      <c r="G3049" s="196" t="s">
        <v>108</v>
      </c>
      <c r="H3049" s="198" t="s">
        <v>285</v>
      </c>
      <c r="I3049" s="196" t="s">
        <v>286</v>
      </c>
      <c r="J3049" s="196" t="s">
        <v>101</v>
      </c>
      <c r="L3049" s="200" t="s">
        <v>101</v>
      </c>
      <c r="M3049" s="198" t="s">
        <v>2301</v>
      </c>
      <c r="N3049" s="198" t="s">
        <v>2302</v>
      </c>
      <c r="O3049" s="196" t="s">
        <v>157</v>
      </c>
      <c r="P3049" s="198" t="s">
        <v>158</v>
      </c>
      <c r="Q3049" s="198" t="s">
        <v>1859</v>
      </c>
      <c r="R3049" s="196" t="s">
        <v>47</v>
      </c>
      <c r="S3049" s="196" t="s">
        <v>43</v>
      </c>
      <c r="T3049" s="211">
        <v>7.62</v>
      </c>
      <c r="U3049" s="201">
        <v>44645</v>
      </c>
      <c r="V3049" s="196" t="s">
        <v>1860</v>
      </c>
      <c r="W3049" s="200" t="s">
        <v>93</v>
      </c>
      <c r="X3049" s="196" t="s">
        <v>103</v>
      </c>
      <c r="AA3049" s="196" t="s">
        <v>14435</v>
      </c>
      <c r="AB3049" s="196" t="s">
        <v>14434</v>
      </c>
      <c r="AC3049" s="200">
        <v>8</v>
      </c>
      <c r="AD3049" s="200" t="s">
        <v>8231</v>
      </c>
      <c r="AE3049" s="212">
        <v>1325730</v>
      </c>
      <c r="AF3049" s="212">
        <v>1325730</v>
      </c>
      <c r="AG3049" s="198" t="s">
        <v>2303</v>
      </c>
    </row>
    <row r="3050" spans="1:33" hidden="1" x14ac:dyDescent="0.25">
      <c r="A3050" s="209">
        <v>127114</v>
      </c>
      <c r="B3050" s="210">
        <v>1</v>
      </c>
      <c r="C3050" s="196" t="s">
        <v>114</v>
      </c>
      <c r="D3050" s="201">
        <v>43172</v>
      </c>
      <c r="E3050" s="196" t="s">
        <v>152</v>
      </c>
      <c r="F3050" s="201">
        <v>44138.875069444446</v>
      </c>
      <c r="G3050" s="196" t="s">
        <v>170</v>
      </c>
      <c r="H3050" s="198" t="s">
        <v>162</v>
      </c>
      <c r="I3050" s="196" t="s">
        <v>163</v>
      </c>
      <c r="J3050" s="196" t="s">
        <v>101</v>
      </c>
      <c r="L3050" s="200" t="s">
        <v>101</v>
      </c>
      <c r="M3050" s="198" t="s">
        <v>14436</v>
      </c>
      <c r="N3050" s="198" t="s">
        <v>1859</v>
      </c>
      <c r="O3050" s="196" t="s">
        <v>157</v>
      </c>
      <c r="P3050" s="198" t="s">
        <v>158</v>
      </c>
      <c r="Q3050" s="198" t="s">
        <v>1859</v>
      </c>
      <c r="R3050" s="196" t="s">
        <v>47</v>
      </c>
      <c r="S3050" s="196" t="s">
        <v>46</v>
      </c>
      <c r="T3050" s="211">
        <v>7.99</v>
      </c>
      <c r="U3050" s="201">
        <v>43917</v>
      </c>
      <c r="V3050" s="196" t="s">
        <v>1860</v>
      </c>
      <c r="W3050" s="200" t="s">
        <v>93</v>
      </c>
      <c r="X3050" s="196" t="s">
        <v>103</v>
      </c>
      <c r="AA3050" s="196" t="s">
        <v>14437</v>
      </c>
      <c r="AB3050" s="196" t="s">
        <v>14438</v>
      </c>
      <c r="AC3050" s="200">
        <v>3</v>
      </c>
      <c r="AD3050" s="200" t="s">
        <v>8231</v>
      </c>
      <c r="AE3050" s="212">
        <v>-21208.38</v>
      </c>
      <c r="AF3050" s="212">
        <v>92591.62</v>
      </c>
      <c r="AG3050" s="198" t="s">
        <v>14439</v>
      </c>
    </row>
    <row r="3051" spans="1:33" hidden="1" x14ac:dyDescent="0.25">
      <c r="A3051" s="209">
        <v>127114</v>
      </c>
      <c r="B3051" s="210">
        <v>1</v>
      </c>
      <c r="C3051" s="196" t="s">
        <v>114</v>
      </c>
      <c r="D3051" s="201">
        <v>43172</v>
      </c>
      <c r="E3051" s="196" t="s">
        <v>152</v>
      </c>
      <c r="F3051" s="201">
        <v>44138.875069444446</v>
      </c>
      <c r="G3051" s="196" t="s">
        <v>170</v>
      </c>
      <c r="H3051" s="198" t="s">
        <v>162</v>
      </c>
      <c r="I3051" s="196" t="s">
        <v>163</v>
      </c>
      <c r="J3051" s="196" t="s">
        <v>101</v>
      </c>
      <c r="L3051" s="200" t="s">
        <v>101</v>
      </c>
      <c r="M3051" s="198" t="s">
        <v>14436</v>
      </c>
      <c r="N3051" s="198" t="s">
        <v>1859</v>
      </c>
      <c r="O3051" s="196" t="s">
        <v>157</v>
      </c>
      <c r="P3051" s="198" t="s">
        <v>158</v>
      </c>
      <c r="Q3051" s="198" t="s">
        <v>1859</v>
      </c>
      <c r="R3051" s="196" t="s">
        <v>47</v>
      </c>
      <c r="S3051" s="196" t="s">
        <v>46</v>
      </c>
      <c r="T3051" s="211">
        <v>7.99</v>
      </c>
      <c r="U3051" s="201">
        <v>43917</v>
      </c>
      <c r="V3051" s="196" t="s">
        <v>1860</v>
      </c>
      <c r="W3051" s="200" t="s">
        <v>93</v>
      </c>
      <c r="X3051" s="196" t="s">
        <v>103</v>
      </c>
      <c r="AA3051" s="196" t="s">
        <v>14440</v>
      </c>
      <c r="AB3051" s="196" t="s">
        <v>14438</v>
      </c>
      <c r="AC3051" s="200">
        <v>8</v>
      </c>
      <c r="AD3051" s="200" t="s">
        <v>8250</v>
      </c>
      <c r="AE3051" s="212">
        <v>-131654.84</v>
      </c>
      <c r="AF3051" s="212">
        <v>1244445.1599999999</v>
      </c>
      <c r="AG3051" s="198" t="s">
        <v>14439</v>
      </c>
    </row>
    <row r="3052" spans="1:33" hidden="1" x14ac:dyDescent="0.25">
      <c r="A3052" s="209">
        <v>127115</v>
      </c>
      <c r="B3052" s="210">
        <v>1</v>
      </c>
      <c r="C3052" s="196" t="s">
        <v>122</v>
      </c>
      <c r="D3052" s="201">
        <v>43172</v>
      </c>
      <c r="E3052" s="196" t="s">
        <v>152</v>
      </c>
      <c r="F3052" s="201">
        <v>44621.875219907408</v>
      </c>
      <c r="G3052" s="196" t="s">
        <v>161</v>
      </c>
      <c r="H3052" s="198" t="s">
        <v>1633</v>
      </c>
      <c r="I3052" s="196" t="s">
        <v>466</v>
      </c>
      <c r="J3052" s="196" t="s">
        <v>101</v>
      </c>
      <c r="L3052" s="200" t="s">
        <v>101</v>
      </c>
      <c r="M3052" s="198" t="s">
        <v>1982</v>
      </c>
      <c r="N3052" s="198" t="s">
        <v>1859</v>
      </c>
      <c r="O3052" s="196" t="s">
        <v>157</v>
      </c>
      <c r="P3052" s="198" t="s">
        <v>158</v>
      </c>
      <c r="Q3052" s="198" t="s">
        <v>1859</v>
      </c>
      <c r="R3052" s="196" t="s">
        <v>47</v>
      </c>
      <c r="S3052" s="196" t="s">
        <v>43</v>
      </c>
      <c r="T3052" s="211">
        <v>4.74</v>
      </c>
      <c r="U3052" s="201">
        <v>44603</v>
      </c>
      <c r="V3052" s="196" t="s">
        <v>1860</v>
      </c>
      <c r="W3052" s="200" t="s">
        <v>670</v>
      </c>
      <c r="X3052" s="196" t="s">
        <v>13</v>
      </c>
      <c r="Y3052" s="196" t="s">
        <v>31</v>
      </c>
      <c r="AA3052" s="196" t="s">
        <v>14441</v>
      </c>
      <c r="AB3052" s="196" t="s">
        <v>14442</v>
      </c>
      <c r="AC3052" s="200">
        <v>3</v>
      </c>
      <c r="AD3052" s="200" t="s">
        <v>8231</v>
      </c>
      <c r="AE3052" s="212">
        <v>79070</v>
      </c>
      <c r="AF3052" s="212">
        <v>79070</v>
      </c>
      <c r="AG3052" s="198" t="s">
        <v>1983</v>
      </c>
    </row>
    <row r="3053" spans="1:33" hidden="1" x14ac:dyDescent="0.25">
      <c r="A3053" s="209">
        <v>127115</v>
      </c>
      <c r="B3053" s="210">
        <v>1</v>
      </c>
      <c r="C3053" s="196" t="s">
        <v>122</v>
      </c>
      <c r="D3053" s="201">
        <v>43172</v>
      </c>
      <c r="E3053" s="196" t="s">
        <v>152</v>
      </c>
      <c r="F3053" s="201">
        <v>44621.875219907408</v>
      </c>
      <c r="G3053" s="196" t="s">
        <v>161</v>
      </c>
      <c r="H3053" s="198" t="s">
        <v>1633</v>
      </c>
      <c r="I3053" s="196" t="s">
        <v>466</v>
      </c>
      <c r="J3053" s="196" t="s">
        <v>101</v>
      </c>
      <c r="L3053" s="200" t="s">
        <v>101</v>
      </c>
      <c r="M3053" s="198" t="s">
        <v>1982</v>
      </c>
      <c r="N3053" s="198" t="s">
        <v>1859</v>
      </c>
      <c r="O3053" s="196" t="s">
        <v>157</v>
      </c>
      <c r="P3053" s="198" t="s">
        <v>158</v>
      </c>
      <c r="Q3053" s="198" t="s">
        <v>1859</v>
      </c>
      <c r="R3053" s="196" t="s">
        <v>47</v>
      </c>
      <c r="S3053" s="196" t="s">
        <v>43</v>
      </c>
      <c r="T3053" s="211">
        <v>4.74</v>
      </c>
      <c r="U3053" s="201">
        <v>44603</v>
      </c>
      <c r="V3053" s="196" t="s">
        <v>1860</v>
      </c>
      <c r="W3053" s="200" t="s">
        <v>670</v>
      </c>
      <c r="X3053" s="196" t="s">
        <v>13</v>
      </c>
      <c r="Y3053" s="196" t="s">
        <v>31</v>
      </c>
      <c r="AA3053" s="196" t="s">
        <v>14443</v>
      </c>
      <c r="AB3053" s="196" t="s">
        <v>14442</v>
      </c>
      <c r="AC3053" s="200">
        <v>8</v>
      </c>
      <c r="AD3053" s="200" t="s">
        <v>8231</v>
      </c>
      <c r="AE3053" s="212">
        <v>1127940</v>
      </c>
      <c r="AF3053" s="212">
        <v>1127940</v>
      </c>
      <c r="AG3053" s="198" t="s">
        <v>1983</v>
      </c>
    </row>
    <row r="3054" spans="1:33" hidden="1" x14ac:dyDescent="0.25">
      <c r="A3054" s="209">
        <v>127116</v>
      </c>
      <c r="B3054" s="210">
        <v>1</v>
      </c>
      <c r="C3054" s="196" t="s">
        <v>97</v>
      </c>
      <c r="D3054" s="201">
        <v>43172</v>
      </c>
      <c r="E3054" s="196" t="s">
        <v>152</v>
      </c>
      <c r="F3054" s="201">
        <v>44475.875138888892</v>
      </c>
      <c r="G3054" s="196" t="s">
        <v>2601</v>
      </c>
      <c r="H3054" s="198" t="s">
        <v>337</v>
      </c>
      <c r="I3054" s="196" t="s">
        <v>697</v>
      </c>
      <c r="J3054" s="196" t="s">
        <v>101</v>
      </c>
      <c r="L3054" s="200" t="s">
        <v>101</v>
      </c>
      <c r="M3054" s="198" t="s">
        <v>14444</v>
      </c>
      <c r="N3054" s="198" t="s">
        <v>1859</v>
      </c>
      <c r="O3054" s="196" t="s">
        <v>157</v>
      </c>
      <c r="P3054" s="198" t="s">
        <v>158</v>
      </c>
      <c r="Q3054" s="198" t="s">
        <v>1859</v>
      </c>
      <c r="R3054" s="196" t="s">
        <v>47</v>
      </c>
      <c r="S3054" s="196" t="s">
        <v>46</v>
      </c>
      <c r="T3054" s="211">
        <v>7.72</v>
      </c>
      <c r="U3054" s="201">
        <v>44281</v>
      </c>
      <c r="V3054" s="196" t="s">
        <v>1860</v>
      </c>
      <c r="W3054" s="200" t="s">
        <v>93</v>
      </c>
      <c r="X3054" s="196" t="s">
        <v>94</v>
      </c>
      <c r="AA3054" s="196" t="s">
        <v>14445</v>
      </c>
      <c r="AB3054" s="196" t="s">
        <v>14446</v>
      </c>
      <c r="AC3054" s="200">
        <v>3</v>
      </c>
      <c r="AD3054" s="200" t="s">
        <v>8231</v>
      </c>
      <c r="AE3054" s="203" t="s">
        <v>505</v>
      </c>
      <c r="AF3054" s="212">
        <v>117500</v>
      </c>
      <c r="AG3054" s="198" t="s">
        <v>14447</v>
      </c>
    </row>
    <row r="3055" spans="1:33" hidden="1" x14ac:dyDescent="0.25">
      <c r="A3055" s="209">
        <v>127116</v>
      </c>
      <c r="B3055" s="210">
        <v>1</v>
      </c>
      <c r="C3055" s="196" t="s">
        <v>97</v>
      </c>
      <c r="D3055" s="201">
        <v>43172</v>
      </c>
      <c r="E3055" s="196" t="s">
        <v>152</v>
      </c>
      <c r="F3055" s="201">
        <v>44475.875138888892</v>
      </c>
      <c r="G3055" s="196" t="s">
        <v>2601</v>
      </c>
      <c r="H3055" s="198" t="s">
        <v>337</v>
      </c>
      <c r="I3055" s="196" t="s">
        <v>697</v>
      </c>
      <c r="J3055" s="196" t="s">
        <v>101</v>
      </c>
      <c r="L3055" s="200" t="s">
        <v>101</v>
      </c>
      <c r="M3055" s="198" t="s">
        <v>14444</v>
      </c>
      <c r="N3055" s="198" t="s">
        <v>1859</v>
      </c>
      <c r="O3055" s="196" t="s">
        <v>157</v>
      </c>
      <c r="P3055" s="198" t="s">
        <v>158</v>
      </c>
      <c r="Q3055" s="198" t="s">
        <v>1859</v>
      </c>
      <c r="R3055" s="196" t="s">
        <v>47</v>
      </c>
      <c r="S3055" s="196" t="s">
        <v>46</v>
      </c>
      <c r="T3055" s="211">
        <v>7.72</v>
      </c>
      <c r="U3055" s="201">
        <v>44281</v>
      </c>
      <c r="V3055" s="196" t="s">
        <v>1860</v>
      </c>
      <c r="W3055" s="200" t="s">
        <v>93</v>
      </c>
      <c r="X3055" s="196" t="s">
        <v>94</v>
      </c>
      <c r="AA3055" s="196" t="s">
        <v>14448</v>
      </c>
      <c r="AB3055" s="196" t="s">
        <v>14446</v>
      </c>
      <c r="AC3055" s="200">
        <v>8</v>
      </c>
      <c r="AD3055" s="200" t="s">
        <v>8231</v>
      </c>
      <c r="AE3055" s="203" t="s">
        <v>505</v>
      </c>
      <c r="AF3055" s="212">
        <v>1890200</v>
      </c>
      <c r="AG3055" s="198" t="s">
        <v>14447</v>
      </c>
    </row>
    <row r="3056" spans="1:33" hidden="1" x14ac:dyDescent="0.25">
      <c r="A3056" s="209">
        <v>127117</v>
      </c>
      <c r="B3056" s="210">
        <v>1</v>
      </c>
      <c r="C3056" s="196" t="s">
        <v>114</v>
      </c>
      <c r="D3056" s="201">
        <v>43173</v>
      </c>
      <c r="E3056" s="196" t="s">
        <v>152</v>
      </c>
      <c r="F3056" s="201">
        <v>44579</v>
      </c>
      <c r="G3056" s="196" t="s">
        <v>170</v>
      </c>
      <c r="H3056" s="198" t="s">
        <v>2505</v>
      </c>
      <c r="I3056" s="196" t="s">
        <v>172</v>
      </c>
      <c r="J3056" s="196" t="s">
        <v>101</v>
      </c>
      <c r="L3056" s="200" t="s">
        <v>101</v>
      </c>
      <c r="M3056" s="198" t="s">
        <v>3111</v>
      </c>
      <c r="N3056" s="198" t="s">
        <v>1793</v>
      </c>
      <c r="O3056" s="196" t="s">
        <v>157</v>
      </c>
      <c r="P3056" s="198" t="s">
        <v>158</v>
      </c>
      <c r="Q3056" s="198" t="s">
        <v>1793</v>
      </c>
      <c r="R3056" s="196" t="s">
        <v>47</v>
      </c>
      <c r="S3056" s="196" t="s">
        <v>43</v>
      </c>
      <c r="T3056" s="211">
        <v>5.93</v>
      </c>
      <c r="U3056" s="201">
        <v>43966</v>
      </c>
      <c r="V3056" s="196" t="s">
        <v>1805</v>
      </c>
      <c r="W3056" s="200" t="s">
        <v>670</v>
      </c>
      <c r="X3056" s="196" t="s">
        <v>13</v>
      </c>
      <c r="Y3056" s="196" t="s">
        <v>31</v>
      </c>
      <c r="AA3056" s="196" t="s">
        <v>14449</v>
      </c>
      <c r="AB3056" s="196" t="s">
        <v>14450</v>
      </c>
      <c r="AC3056" s="200">
        <v>3</v>
      </c>
      <c r="AD3056" s="200" t="s">
        <v>8231</v>
      </c>
      <c r="AE3056" s="212">
        <v>-33100</v>
      </c>
      <c r="AF3056" s="212">
        <v>16775.95</v>
      </c>
      <c r="AG3056" s="198" t="s">
        <v>3112</v>
      </c>
    </row>
    <row r="3057" spans="1:33" hidden="1" x14ac:dyDescent="0.25">
      <c r="A3057" s="209">
        <v>127117</v>
      </c>
      <c r="B3057" s="210">
        <v>1</v>
      </c>
      <c r="C3057" s="196" t="s">
        <v>114</v>
      </c>
      <c r="D3057" s="201">
        <v>43173</v>
      </c>
      <c r="E3057" s="196" t="s">
        <v>152</v>
      </c>
      <c r="F3057" s="201">
        <v>44579</v>
      </c>
      <c r="G3057" s="196" t="s">
        <v>170</v>
      </c>
      <c r="H3057" s="198" t="s">
        <v>2505</v>
      </c>
      <c r="I3057" s="196" t="s">
        <v>172</v>
      </c>
      <c r="J3057" s="196" t="s">
        <v>101</v>
      </c>
      <c r="L3057" s="200" t="s">
        <v>101</v>
      </c>
      <c r="M3057" s="198" t="s">
        <v>3111</v>
      </c>
      <c r="N3057" s="198" t="s">
        <v>1793</v>
      </c>
      <c r="O3057" s="196" t="s">
        <v>157</v>
      </c>
      <c r="P3057" s="198" t="s">
        <v>158</v>
      </c>
      <c r="Q3057" s="198" t="s">
        <v>1793</v>
      </c>
      <c r="R3057" s="196" t="s">
        <v>47</v>
      </c>
      <c r="S3057" s="196" t="s">
        <v>43</v>
      </c>
      <c r="T3057" s="211">
        <v>5.93</v>
      </c>
      <c r="U3057" s="201">
        <v>43966</v>
      </c>
      <c r="V3057" s="196" t="s">
        <v>1805</v>
      </c>
      <c r="W3057" s="200" t="s">
        <v>670</v>
      </c>
      <c r="X3057" s="196" t="s">
        <v>13</v>
      </c>
      <c r="Y3057" s="196" t="s">
        <v>31</v>
      </c>
      <c r="AA3057" s="196" t="s">
        <v>14451</v>
      </c>
      <c r="AB3057" s="196" t="s">
        <v>14450</v>
      </c>
      <c r="AC3057" s="200">
        <v>8</v>
      </c>
      <c r="AD3057" s="200" t="s">
        <v>8231</v>
      </c>
      <c r="AE3057" s="212">
        <v>-330000</v>
      </c>
      <c r="AF3057" s="212">
        <v>2382148.09</v>
      </c>
      <c r="AG3057" s="198" t="s">
        <v>3112</v>
      </c>
    </row>
    <row r="3058" spans="1:33" hidden="1" x14ac:dyDescent="0.25">
      <c r="A3058" s="209">
        <v>127120</v>
      </c>
      <c r="B3058" s="210">
        <v>1</v>
      </c>
      <c r="C3058" s="196" t="s">
        <v>122</v>
      </c>
      <c r="D3058" s="201">
        <v>43173</v>
      </c>
      <c r="E3058" s="196" t="s">
        <v>152</v>
      </c>
      <c r="F3058" s="201">
        <v>44665.875208333331</v>
      </c>
      <c r="G3058" s="196" t="s">
        <v>108</v>
      </c>
      <c r="H3058" s="198" t="s">
        <v>1192</v>
      </c>
      <c r="I3058" s="196" t="s">
        <v>1553</v>
      </c>
      <c r="J3058" s="196" t="s">
        <v>101</v>
      </c>
      <c r="L3058" s="200" t="s">
        <v>101</v>
      </c>
      <c r="M3058" s="198" t="s">
        <v>2305</v>
      </c>
      <c r="N3058" s="198" t="s">
        <v>2306</v>
      </c>
      <c r="O3058" s="196" t="s">
        <v>157</v>
      </c>
      <c r="P3058" s="198" t="s">
        <v>158</v>
      </c>
      <c r="Q3058" s="198" t="s">
        <v>2306</v>
      </c>
      <c r="R3058" s="196" t="s">
        <v>47</v>
      </c>
      <c r="S3058" s="196" t="s">
        <v>43</v>
      </c>
      <c r="T3058" s="211">
        <v>7.08</v>
      </c>
      <c r="U3058" s="201">
        <v>44645</v>
      </c>
      <c r="V3058" s="196" t="s">
        <v>1860</v>
      </c>
      <c r="W3058" s="200" t="s">
        <v>93</v>
      </c>
      <c r="X3058" s="196" t="s">
        <v>103</v>
      </c>
      <c r="Y3058" s="196" t="s">
        <v>32</v>
      </c>
      <c r="AA3058" s="196" t="s">
        <v>14452</v>
      </c>
      <c r="AB3058" s="196" t="s">
        <v>14453</v>
      </c>
      <c r="AC3058" s="200">
        <v>8</v>
      </c>
      <c r="AD3058" s="200" t="s">
        <v>8231</v>
      </c>
      <c r="AE3058" s="212">
        <v>780700</v>
      </c>
      <c r="AF3058" s="212">
        <v>780700</v>
      </c>
      <c r="AG3058" s="198" t="s">
        <v>2307</v>
      </c>
    </row>
    <row r="3059" spans="1:33" ht="36" hidden="1" x14ac:dyDescent="0.25">
      <c r="A3059" s="209">
        <v>127124</v>
      </c>
      <c r="B3059" s="210">
        <v>1</v>
      </c>
      <c r="C3059" s="196" t="s">
        <v>122</v>
      </c>
      <c r="D3059" s="201">
        <v>43174</v>
      </c>
      <c r="E3059" s="196" t="s">
        <v>152</v>
      </c>
      <c r="F3059" s="201">
        <v>44715.875289351854</v>
      </c>
      <c r="G3059" s="196" t="s">
        <v>108</v>
      </c>
      <c r="H3059" s="198" t="s">
        <v>153</v>
      </c>
      <c r="I3059" s="196" t="s">
        <v>154</v>
      </c>
      <c r="J3059" s="196" t="s">
        <v>101</v>
      </c>
      <c r="L3059" s="200" t="s">
        <v>101</v>
      </c>
      <c r="M3059" s="198" t="s">
        <v>155</v>
      </c>
      <c r="N3059" s="198" t="s">
        <v>156</v>
      </c>
      <c r="O3059" s="196" t="s">
        <v>157</v>
      </c>
      <c r="P3059" s="198" t="s">
        <v>158</v>
      </c>
      <c r="Q3059" s="198" t="s">
        <v>156</v>
      </c>
      <c r="R3059" s="196" t="s">
        <v>39</v>
      </c>
      <c r="S3059" s="196" t="s">
        <v>43</v>
      </c>
      <c r="T3059" s="211">
        <v>6.36</v>
      </c>
      <c r="U3059" s="201">
        <v>44694</v>
      </c>
      <c r="V3059" s="196" t="s">
        <v>159</v>
      </c>
      <c r="W3059" s="200" t="s">
        <v>93</v>
      </c>
      <c r="X3059" s="196" t="s">
        <v>103</v>
      </c>
      <c r="AA3059" s="196" t="s">
        <v>14454</v>
      </c>
      <c r="AB3059" s="196" t="s">
        <v>14455</v>
      </c>
      <c r="AC3059" s="200">
        <v>3</v>
      </c>
      <c r="AD3059" s="200" t="s">
        <v>8231</v>
      </c>
      <c r="AE3059" s="212">
        <v>26400</v>
      </c>
      <c r="AF3059" s="212">
        <v>26400</v>
      </c>
      <c r="AG3059" s="198" t="s">
        <v>14456</v>
      </c>
    </row>
    <row r="3060" spans="1:33" ht="36" hidden="1" x14ac:dyDescent="0.25">
      <c r="A3060" s="209">
        <v>127124</v>
      </c>
      <c r="B3060" s="210">
        <v>1</v>
      </c>
      <c r="C3060" s="196" t="s">
        <v>122</v>
      </c>
      <c r="D3060" s="201">
        <v>43174</v>
      </c>
      <c r="E3060" s="196" t="s">
        <v>152</v>
      </c>
      <c r="F3060" s="201">
        <v>44715.875289351854</v>
      </c>
      <c r="G3060" s="196" t="s">
        <v>108</v>
      </c>
      <c r="H3060" s="198" t="s">
        <v>153</v>
      </c>
      <c r="I3060" s="196" t="s">
        <v>154</v>
      </c>
      <c r="J3060" s="196" t="s">
        <v>101</v>
      </c>
      <c r="L3060" s="200" t="s">
        <v>101</v>
      </c>
      <c r="M3060" s="198" t="s">
        <v>155</v>
      </c>
      <c r="N3060" s="198" t="s">
        <v>156</v>
      </c>
      <c r="O3060" s="196" t="s">
        <v>157</v>
      </c>
      <c r="P3060" s="198" t="s">
        <v>158</v>
      </c>
      <c r="Q3060" s="198" t="s">
        <v>156</v>
      </c>
      <c r="R3060" s="196" t="s">
        <v>39</v>
      </c>
      <c r="S3060" s="196" t="s">
        <v>43</v>
      </c>
      <c r="T3060" s="211">
        <v>6.36</v>
      </c>
      <c r="U3060" s="201">
        <v>44694</v>
      </c>
      <c r="V3060" s="196" t="s">
        <v>159</v>
      </c>
      <c r="W3060" s="200" t="s">
        <v>93</v>
      </c>
      <c r="X3060" s="196" t="s">
        <v>103</v>
      </c>
      <c r="AA3060" s="196" t="s">
        <v>14457</v>
      </c>
      <c r="AB3060" s="196" t="s">
        <v>14455</v>
      </c>
      <c r="AC3060" s="200">
        <v>8</v>
      </c>
      <c r="AD3060" s="200" t="s">
        <v>8231</v>
      </c>
      <c r="AE3060" s="212">
        <v>755150</v>
      </c>
      <c r="AF3060" s="212">
        <v>755150</v>
      </c>
      <c r="AG3060" s="198" t="s">
        <v>14456</v>
      </c>
    </row>
    <row r="3061" spans="1:33" hidden="1" x14ac:dyDescent="0.25">
      <c r="A3061" s="209">
        <v>127127</v>
      </c>
      <c r="B3061" s="210">
        <v>1</v>
      </c>
      <c r="C3061" s="196" t="s">
        <v>97</v>
      </c>
      <c r="D3061" s="201">
        <v>43174</v>
      </c>
      <c r="E3061" s="196" t="s">
        <v>152</v>
      </c>
      <c r="F3061" s="201">
        <v>44512.875127314815</v>
      </c>
      <c r="G3061" s="196" t="s">
        <v>161</v>
      </c>
      <c r="H3061" s="198" t="s">
        <v>648</v>
      </c>
      <c r="I3061" s="196" t="s">
        <v>1603</v>
      </c>
      <c r="J3061" s="196" t="s">
        <v>101</v>
      </c>
      <c r="L3061" s="200" t="s">
        <v>101</v>
      </c>
      <c r="M3061" s="198" t="s">
        <v>14458</v>
      </c>
      <c r="N3061" s="198" t="s">
        <v>14459</v>
      </c>
      <c r="O3061" s="196" t="s">
        <v>157</v>
      </c>
      <c r="P3061" s="198" t="s">
        <v>158</v>
      </c>
      <c r="Q3061" s="198" t="s">
        <v>14459</v>
      </c>
      <c r="R3061" s="196" t="s">
        <v>47</v>
      </c>
      <c r="S3061" s="196" t="s">
        <v>46</v>
      </c>
      <c r="T3061" s="211">
        <v>4.4800000000000004</v>
      </c>
      <c r="U3061" s="201">
        <v>44232</v>
      </c>
      <c r="V3061" s="196" t="s">
        <v>14460</v>
      </c>
      <c r="W3061" s="200" t="s">
        <v>93</v>
      </c>
      <c r="X3061" s="196" t="s">
        <v>103</v>
      </c>
      <c r="AA3061" s="196" t="s">
        <v>14461</v>
      </c>
      <c r="AB3061" s="196" t="s">
        <v>14462</v>
      </c>
      <c r="AC3061" s="200">
        <v>3</v>
      </c>
      <c r="AD3061" s="200" t="s">
        <v>8231</v>
      </c>
      <c r="AE3061" s="203" t="s">
        <v>505</v>
      </c>
      <c r="AF3061" s="212">
        <v>27300</v>
      </c>
      <c r="AG3061" s="198" t="s">
        <v>14463</v>
      </c>
    </row>
    <row r="3062" spans="1:33" hidden="1" x14ac:dyDescent="0.25">
      <c r="A3062" s="209">
        <v>127127</v>
      </c>
      <c r="B3062" s="210">
        <v>1</v>
      </c>
      <c r="C3062" s="196" t="s">
        <v>97</v>
      </c>
      <c r="D3062" s="201">
        <v>43174</v>
      </c>
      <c r="E3062" s="196" t="s">
        <v>152</v>
      </c>
      <c r="F3062" s="201">
        <v>44512.875127314815</v>
      </c>
      <c r="G3062" s="196" t="s">
        <v>161</v>
      </c>
      <c r="H3062" s="198" t="s">
        <v>648</v>
      </c>
      <c r="I3062" s="196" t="s">
        <v>1603</v>
      </c>
      <c r="J3062" s="196" t="s">
        <v>101</v>
      </c>
      <c r="L3062" s="200" t="s">
        <v>101</v>
      </c>
      <c r="M3062" s="198" t="s">
        <v>14458</v>
      </c>
      <c r="N3062" s="198" t="s">
        <v>14459</v>
      </c>
      <c r="O3062" s="196" t="s">
        <v>157</v>
      </c>
      <c r="P3062" s="198" t="s">
        <v>158</v>
      </c>
      <c r="Q3062" s="198" t="s">
        <v>14459</v>
      </c>
      <c r="R3062" s="196" t="s">
        <v>47</v>
      </c>
      <c r="S3062" s="196" t="s">
        <v>46</v>
      </c>
      <c r="T3062" s="211">
        <v>4.4800000000000004</v>
      </c>
      <c r="U3062" s="201">
        <v>44232</v>
      </c>
      <c r="V3062" s="196" t="s">
        <v>14460</v>
      </c>
      <c r="W3062" s="200" t="s">
        <v>93</v>
      </c>
      <c r="X3062" s="196" t="s">
        <v>103</v>
      </c>
      <c r="AA3062" s="196" t="s">
        <v>14464</v>
      </c>
      <c r="AB3062" s="196" t="s">
        <v>14462</v>
      </c>
      <c r="AC3062" s="200">
        <v>8</v>
      </c>
      <c r="AD3062" s="200" t="s">
        <v>8231</v>
      </c>
      <c r="AE3062" s="203" t="s">
        <v>505</v>
      </c>
      <c r="AF3062" s="212">
        <v>690500</v>
      </c>
      <c r="AG3062" s="198" t="s">
        <v>14463</v>
      </c>
    </row>
    <row r="3063" spans="1:33" hidden="1" x14ac:dyDescent="0.25">
      <c r="A3063" s="209">
        <v>127128</v>
      </c>
      <c r="B3063" s="210">
        <v>1</v>
      </c>
      <c r="C3063" s="196" t="s">
        <v>122</v>
      </c>
      <c r="D3063" s="201">
        <v>43174</v>
      </c>
      <c r="E3063" s="196" t="s">
        <v>152</v>
      </c>
      <c r="F3063" s="201">
        <v>44721</v>
      </c>
      <c r="G3063" s="196" t="s">
        <v>134</v>
      </c>
      <c r="H3063" s="198" t="s">
        <v>162</v>
      </c>
      <c r="I3063" s="196" t="s">
        <v>163</v>
      </c>
      <c r="J3063" s="196" t="s">
        <v>101</v>
      </c>
      <c r="L3063" s="200" t="s">
        <v>101</v>
      </c>
      <c r="M3063" s="198" t="s">
        <v>14465</v>
      </c>
      <c r="N3063" s="198" t="s">
        <v>1845</v>
      </c>
      <c r="O3063" s="196" t="s">
        <v>157</v>
      </c>
      <c r="P3063" s="198" t="s">
        <v>1794</v>
      </c>
      <c r="Q3063" s="198" t="s">
        <v>1845</v>
      </c>
      <c r="R3063" s="196" t="s">
        <v>47</v>
      </c>
      <c r="S3063" s="196" t="s">
        <v>43</v>
      </c>
      <c r="T3063" s="211">
        <v>5.62</v>
      </c>
      <c r="U3063" s="201">
        <v>44694</v>
      </c>
      <c r="V3063" s="196" t="s">
        <v>1805</v>
      </c>
      <c r="W3063" s="200" t="s">
        <v>93</v>
      </c>
      <c r="X3063" s="196" t="s">
        <v>103</v>
      </c>
      <c r="Z3063" s="198" t="s">
        <v>14466</v>
      </c>
      <c r="AA3063" s="196" t="s">
        <v>14467</v>
      </c>
      <c r="AC3063" s="200">
        <v>3</v>
      </c>
      <c r="AD3063" s="200" t="s">
        <v>8274</v>
      </c>
      <c r="AE3063" s="203" t="s">
        <v>505</v>
      </c>
      <c r="AF3063" s="212">
        <v>5000</v>
      </c>
      <c r="AG3063" s="198" t="s">
        <v>14468</v>
      </c>
    </row>
    <row r="3064" spans="1:33" hidden="1" x14ac:dyDescent="0.25">
      <c r="A3064" s="209">
        <v>127129</v>
      </c>
      <c r="B3064" s="210">
        <v>1</v>
      </c>
      <c r="C3064" s="196" t="s">
        <v>114</v>
      </c>
      <c r="D3064" s="201">
        <v>43174</v>
      </c>
      <c r="E3064" s="196" t="s">
        <v>152</v>
      </c>
      <c r="F3064" s="201">
        <v>44084</v>
      </c>
      <c r="G3064" s="196" t="s">
        <v>170</v>
      </c>
      <c r="H3064" s="198" t="s">
        <v>718</v>
      </c>
      <c r="I3064" s="196" t="s">
        <v>2327</v>
      </c>
      <c r="J3064" s="196" t="s">
        <v>101</v>
      </c>
      <c r="L3064" s="200" t="s">
        <v>101</v>
      </c>
      <c r="M3064" s="198" t="s">
        <v>14469</v>
      </c>
      <c r="N3064" s="198" t="s">
        <v>1859</v>
      </c>
      <c r="O3064" s="196" t="s">
        <v>157</v>
      </c>
      <c r="P3064" s="198" t="s">
        <v>1794</v>
      </c>
      <c r="Q3064" s="198" t="s">
        <v>1859</v>
      </c>
      <c r="R3064" s="196" t="s">
        <v>47</v>
      </c>
      <c r="S3064" s="196" t="s">
        <v>46</v>
      </c>
      <c r="T3064" s="211">
        <v>8.17</v>
      </c>
      <c r="U3064" s="201">
        <v>43917</v>
      </c>
      <c r="V3064" s="196" t="s">
        <v>1805</v>
      </c>
      <c r="W3064" s="200" t="s">
        <v>93</v>
      </c>
      <c r="X3064" s="196" t="s">
        <v>103</v>
      </c>
      <c r="Z3064" s="198" t="s">
        <v>14470</v>
      </c>
      <c r="AA3064" s="196" t="s">
        <v>14471</v>
      </c>
      <c r="AB3064" s="196" t="s">
        <v>14472</v>
      </c>
      <c r="AC3064" s="200">
        <v>3</v>
      </c>
      <c r="AD3064" s="200" t="s">
        <v>8231</v>
      </c>
      <c r="AE3064" s="212">
        <v>-6184.89</v>
      </c>
      <c r="AF3064" s="212">
        <v>6485.11</v>
      </c>
      <c r="AG3064" s="198" t="s">
        <v>14473</v>
      </c>
    </row>
    <row r="3065" spans="1:33" hidden="1" x14ac:dyDescent="0.25">
      <c r="A3065" s="209">
        <v>127129</v>
      </c>
      <c r="B3065" s="210">
        <v>1</v>
      </c>
      <c r="C3065" s="196" t="s">
        <v>114</v>
      </c>
      <c r="D3065" s="201">
        <v>43174</v>
      </c>
      <c r="E3065" s="196" t="s">
        <v>152</v>
      </c>
      <c r="F3065" s="201">
        <v>44084</v>
      </c>
      <c r="G3065" s="196" t="s">
        <v>170</v>
      </c>
      <c r="H3065" s="198" t="s">
        <v>718</v>
      </c>
      <c r="I3065" s="196" t="s">
        <v>2327</v>
      </c>
      <c r="J3065" s="196" t="s">
        <v>101</v>
      </c>
      <c r="L3065" s="200" t="s">
        <v>101</v>
      </c>
      <c r="M3065" s="198" t="s">
        <v>14469</v>
      </c>
      <c r="N3065" s="198" t="s">
        <v>1859</v>
      </c>
      <c r="O3065" s="196" t="s">
        <v>157</v>
      </c>
      <c r="P3065" s="198" t="s">
        <v>1794</v>
      </c>
      <c r="Q3065" s="198" t="s">
        <v>1859</v>
      </c>
      <c r="R3065" s="196" t="s">
        <v>47</v>
      </c>
      <c r="S3065" s="196" t="s">
        <v>46</v>
      </c>
      <c r="T3065" s="211">
        <v>8.17</v>
      </c>
      <c r="U3065" s="201">
        <v>43917</v>
      </c>
      <c r="V3065" s="196" t="s">
        <v>1805</v>
      </c>
      <c r="W3065" s="200" t="s">
        <v>93</v>
      </c>
      <c r="X3065" s="196" t="s">
        <v>103</v>
      </c>
      <c r="Z3065" s="198" t="s">
        <v>14470</v>
      </c>
      <c r="AA3065" s="196" t="s">
        <v>14474</v>
      </c>
      <c r="AB3065" s="196" t="s">
        <v>14472</v>
      </c>
      <c r="AC3065" s="200">
        <v>3</v>
      </c>
      <c r="AD3065" s="200" t="s">
        <v>8274</v>
      </c>
      <c r="AE3065" s="212">
        <v>-23657.55</v>
      </c>
      <c r="AF3065" s="212">
        <v>8172.45</v>
      </c>
      <c r="AG3065" s="198" t="s">
        <v>14473</v>
      </c>
    </row>
    <row r="3066" spans="1:33" hidden="1" x14ac:dyDescent="0.25">
      <c r="A3066" s="209">
        <v>127129</v>
      </c>
      <c r="B3066" s="210">
        <v>1</v>
      </c>
      <c r="C3066" s="196" t="s">
        <v>114</v>
      </c>
      <c r="D3066" s="201">
        <v>43174</v>
      </c>
      <c r="E3066" s="196" t="s">
        <v>152</v>
      </c>
      <c r="F3066" s="201">
        <v>44084</v>
      </c>
      <c r="G3066" s="196" t="s">
        <v>170</v>
      </c>
      <c r="H3066" s="198" t="s">
        <v>718</v>
      </c>
      <c r="I3066" s="196" t="s">
        <v>2327</v>
      </c>
      <c r="J3066" s="196" t="s">
        <v>101</v>
      </c>
      <c r="L3066" s="200" t="s">
        <v>101</v>
      </c>
      <c r="M3066" s="198" t="s">
        <v>14469</v>
      </c>
      <c r="N3066" s="198" t="s">
        <v>1859</v>
      </c>
      <c r="O3066" s="196" t="s">
        <v>157</v>
      </c>
      <c r="P3066" s="198" t="s">
        <v>1794</v>
      </c>
      <c r="Q3066" s="198" t="s">
        <v>1859</v>
      </c>
      <c r="R3066" s="196" t="s">
        <v>47</v>
      </c>
      <c r="S3066" s="196" t="s">
        <v>46</v>
      </c>
      <c r="T3066" s="211">
        <v>8.17</v>
      </c>
      <c r="U3066" s="201">
        <v>43917</v>
      </c>
      <c r="V3066" s="196" t="s">
        <v>1805</v>
      </c>
      <c r="W3066" s="200" t="s">
        <v>93</v>
      </c>
      <c r="X3066" s="196" t="s">
        <v>103</v>
      </c>
      <c r="Z3066" s="198" t="s">
        <v>14470</v>
      </c>
      <c r="AA3066" s="196" t="s">
        <v>14475</v>
      </c>
      <c r="AB3066" s="196" t="s">
        <v>14472</v>
      </c>
      <c r="AC3066" s="200">
        <v>8</v>
      </c>
      <c r="AD3066" s="200" t="s">
        <v>8231</v>
      </c>
      <c r="AE3066" s="212">
        <v>-73515.83</v>
      </c>
      <c r="AF3066" s="212">
        <v>852104.17</v>
      </c>
      <c r="AG3066" s="198" t="s">
        <v>14473</v>
      </c>
    </row>
    <row r="3067" spans="1:33" hidden="1" x14ac:dyDescent="0.25">
      <c r="A3067" s="209">
        <v>127134.01</v>
      </c>
      <c r="B3067" s="210">
        <v>1</v>
      </c>
      <c r="C3067" s="196" t="s">
        <v>85</v>
      </c>
      <c r="D3067" s="201">
        <v>43598</v>
      </c>
      <c r="E3067" s="196" t="s">
        <v>152</v>
      </c>
      <c r="F3067" s="201">
        <v>44698</v>
      </c>
      <c r="G3067" s="196" t="s">
        <v>222</v>
      </c>
      <c r="H3067" s="198" t="s">
        <v>347</v>
      </c>
      <c r="I3067" s="196" t="s">
        <v>697</v>
      </c>
      <c r="J3067" s="196" t="s">
        <v>101</v>
      </c>
      <c r="L3067" s="200" t="s">
        <v>101</v>
      </c>
      <c r="M3067" s="198" t="s">
        <v>14476</v>
      </c>
      <c r="N3067" s="198" t="s">
        <v>1793</v>
      </c>
      <c r="O3067" s="196" t="s">
        <v>157</v>
      </c>
      <c r="P3067" s="198" t="s">
        <v>158</v>
      </c>
      <c r="Q3067" s="198" t="s">
        <v>1793</v>
      </c>
      <c r="R3067" s="196" t="s">
        <v>47</v>
      </c>
      <c r="S3067" s="196" t="s">
        <v>43</v>
      </c>
      <c r="T3067" s="211">
        <v>4.72</v>
      </c>
      <c r="V3067" s="196" t="s">
        <v>1805</v>
      </c>
      <c r="W3067" s="200" t="s">
        <v>670</v>
      </c>
      <c r="X3067" s="196" t="s">
        <v>13</v>
      </c>
      <c r="AA3067" s="196" t="s">
        <v>14477</v>
      </c>
      <c r="AB3067" s="196" t="s">
        <v>14478</v>
      </c>
      <c r="AC3067" s="200">
        <v>2</v>
      </c>
      <c r="AD3067" s="200" t="s">
        <v>8231</v>
      </c>
      <c r="AE3067" s="203" t="s">
        <v>505</v>
      </c>
      <c r="AF3067" s="212">
        <v>100000</v>
      </c>
    </row>
    <row r="3068" spans="1:33" hidden="1" x14ac:dyDescent="0.25">
      <c r="A3068" s="209">
        <v>127135</v>
      </c>
      <c r="B3068" s="210">
        <v>1</v>
      </c>
      <c r="C3068" s="196" t="s">
        <v>122</v>
      </c>
      <c r="D3068" s="201">
        <v>43174</v>
      </c>
      <c r="E3068" s="196" t="s">
        <v>152</v>
      </c>
      <c r="F3068" s="201">
        <v>44715.875162037039</v>
      </c>
      <c r="G3068" s="196" t="s">
        <v>108</v>
      </c>
      <c r="H3068" s="198" t="s">
        <v>248</v>
      </c>
      <c r="I3068" s="196" t="s">
        <v>3020</v>
      </c>
      <c r="J3068" s="196" t="s">
        <v>101</v>
      </c>
      <c r="L3068" s="200" t="s">
        <v>101</v>
      </c>
      <c r="M3068" s="198" t="s">
        <v>3021</v>
      </c>
      <c r="N3068" s="198" t="s">
        <v>1845</v>
      </c>
      <c r="O3068" s="196" t="s">
        <v>157</v>
      </c>
      <c r="P3068" s="198" t="s">
        <v>158</v>
      </c>
      <c r="Q3068" s="198" t="s">
        <v>1845</v>
      </c>
      <c r="R3068" s="196" t="s">
        <v>47</v>
      </c>
      <c r="S3068" s="196" t="s">
        <v>43</v>
      </c>
      <c r="T3068" s="211">
        <v>7.55</v>
      </c>
      <c r="U3068" s="201">
        <v>44694</v>
      </c>
      <c r="V3068" s="196" t="s">
        <v>1805</v>
      </c>
      <c r="W3068" s="200" t="s">
        <v>93</v>
      </c>
      <c r="X3068" s="196" t="s">
        <v>103</v>
      </c>
      <c r="AA3068" s="196" t="s">
        <v>14479</v>
      </c>
      <c r="AB3068" s="196" t="s">
        <v>14480</v>
      </c>
      <c r="AC3068" s="200">
        <v>3</v>
      </c>
      <c r="AD3068" s="200" t="s">
        <v>8231</v>
      </c>
      <c r="AE3068" s="212">
        <v>464800</v>
      </c>
      <c r="AF3068" s="212">
        <v>464800</v>
      </c>
      <c r="AG3068" s="198" t="s">
        <v>14481</v>
      </c>
    </row>
    <row r="3069" spans="1:33" hidden="1" x14ac:dyDescent="0.25">
      <c r="A3069" s="209">
        <v>127135</v>
      </c>
      <c r="B3069" s="210">
        <v>1</v>
      </c>
      <c r="C3069" s="196" t="s">
        <v>122</v>
      </c>
      <c r="D3069" s="201">
        <v>43174</v>
      </c>
      <c r="E3069" s="196" t="s">
        <v>152</v>
      </c>
      <c r="F3069" s="201">
        <v>44715.875162037039</v>
      </c>
      <c r="G3069" s="196" t="s">
        <v>108</v>
      </c>
      <c r="H3069" s="198" t="s">
        <v>248</v>
      </c>
      <c r="I3069" s="196" t="s">
        <v>3020</v>
      </c>
      <c r="J3069" s="196" t="s">
        <v>101</v>
      </c>
      <c r="L3069" s="200" t="s">
        <v>101</v>
      </c>
      <c r="M3069" s="198" t="s">
        <v>3021</v>
      </c>
      <c r="N3069" s="198" t="s">
        <v>1845</v>
      </c>
      <c r="O3069" s="196" t="s">
        <v>157</v>
      </c>
      <c r="P3069" s="198" t="s">
        <v>158</v>
      </c>
      <c r="Q3069" s="198" t="s">
        <v>1845</v>
      </c>
      <c r="R3069" s="196" t="s">
        <v>47</v>
      </c>
      <c r="S3069" s="196" t="s">
        <v>43</v>
      </c>
      <c r="T3069" s="211">
        <v>7.55</v>
      </c>
      <c r="U3069" s="201">
        <v>44694</v>
      </c>
      <c r="V3069" s="196" t="s">
        <v>1805</v>
      </c>
      <c r="W3069" s="200" t="s">
        <v>93</v>
      </c>
      <c r="X3069" s="196" t="s">
        <v>103</v>
      </c>
      <c r="AA3069" s="196" t="s">
        <v>14482</v>
      </c>
      <c r="AB3069" s="196" t="s">
        <v>14480</v>
      </c>
      <c r="AC3069" s="200">
        <v>8</v>
      </c>
      <c r="AD3069" s="200" t="s">
        <v>8274</v>
      </c>
      <c r="AE3069" s="212">
        <v>1358600</v>
      </c>
      <c r="AF3069" s="212">
        <v>1358600</v>
      </c>
      <c r="AG3069" s="198" t="s">
        <v>14481</v>
      </c>
    </row>
    <row r="3070" spans="1:33" hidden="1" x14ac:dyDescent="0.25">
      <c r="A3070" s="209">
        <v>127137</v>
      </c>
      <c r="B3070" s="210">
        <v>1</v>
      </c>
      <c r="C3070" s="196" t="s">
        <v>114</v>
      </c>
      <c r="D3070" s="201">
        <v>43174</v>
      </c>
      <c r="E3070" s="196" t="s">
        <v>152</v>
      </c>
      <c r="F3070" s="201">
        <v>44474.875162037039</v>
      </c>
      <c r="G3070" s="196" t="s">
        <v>134</v>
      </c>
      <c r="H3070" s="198" t="s">
        <v>1588</v>
      </c>
      <c r="I3070" s="196" t="s">
        <v>2454</v>
      </c>
      <c r="J3070" s="196" t="s">
        <v>101</v>
      </c>
      <c r="L3070" s="200" t="s">
        <v>101</v>
      </c>
      <c r="M3070" s="198" t="s">
        <v>2455</v>
      </c>
      <c r="N3070" s="198" t="s">
        <v>1793</v>
      </c>
      <c r="O3070" s="196" t="s">
        <v>157</v>
      </c>
      <c r="P3070" s="198" t="s">
        <v>158</v>
      </c>
      <c r="Q3070" s="198" t="s">
        <v>1793</v>
      </c>
      <c r="R3070" s="196" t="s">
        <v>47</v>
      </c>
      <c r="S3070" s="196" t="s">
        <v>43</v>
      </c>
      <c r="T3070" s="211">
        <v>0.16</v>
      </c>
      <c r="U3070" s="201">
        <v>44281</v>
      </c>
      <c r="V3070" s="196" t="s">
        <v>1805</v>
      </c>
      <c r="W3070" s="200" t="s">
        <v>93</v>
      </c>
      <c r="X3070" s="196" t="s">
        <v>13</v>
      </c>
      <c r="Y3070" s="196" t="s">
        <v>31</v>
      </c>
      <c r="AA3070" s="196" t="s">
        <v>14483</v>
      </c>
      <c r="AB3070" s="196" t="s">
        <v>14484</v>
      </c>
      <c r="AC3070" s="200">
        <v>3</v>
      </c>
      <c r="AD3070" s="200" t="s">
        <v>8231</v>
      </c>
      <c r="AE3070" s="212">
        <v>1700</v>
      </c>
      <c r="AF3070" s="212">
        <v>39742.46</v>
      </c>
      <c r="AG3070" s="198" t="s">
        <v>2456</v>
      </c>
    </row>
    <row r="3071" spans="1:33" hidden="1" x14ac:dyDescent="0.25">
      <c r="A3071" s="209">
        <v>127137</v>
      </c>
      <c r="B3071" s="210">
        <v>1</v>
      </c>
      <c r="C3071" s="196" t="s">
        <v>114</v>
      </c>
      <c r="D3071" s="201">
        <v>43174</v>
      </c>
      <c r="E3071" s="196" t="s">
        <v>152</v>
      </c>
      <c r="F3071" s="201">
        <v>44474.875162037039</v>
      </c>
      <c r="G3071" s="196" t="s">
        <v>134</v>
      </c>
      <c r="H3071" s="198" t="s">
        <v>1588</v>
      </c>
      <c r="I3071" s="196" t="s">
        <v>2454</v>
      </c>
      <c r="J3071" s="196" t="s">
        <v>101</v>
      </c>
      <c r="L3071" s="200" t="s">
        <v>101</v>
      </c>
      <c r="M3071" s="198" t="s">
        <v>2455</v>
      </c>
      <c r="N3071" s="198" t="s">
        <v>1793</v>
      </c>
      <c r="O3071" s="196" t="s">
        <v>157</v>
      </c>
      <c r="P3071" s="198" t="s">
        <v>158</v>
      </c>
      <c r="Q3071" s="198" t="s">
        <v>1793</v>
      </c>
      <c r="R3071" s="196" t="s">
        <v>47</v>
      </c>
      <c r="S3071" s="196" t="s">
        <v>43</v>
      </c>
      <c r="T3071" s="211">
        <v>0.16</v>
      </c>
      <c r="U3071" s="201">
        <v>44281</v>
      </c>
      <c r="V3071" s="196" t="s">
        <v>1805</v>
      </c>
      <c r="W3071" s="200" t="s">
        <v>93</v>
      </c>
      <c r="X3071" s="196" t="s">
        <v>13</v>
      </c>
      <c r="Y3071" s="196" t="s">
        <v>31</v>
      </c>
      <c r="AA3071" s="196" t="s">
        <v>14485</v>
      </c>
      <c r="AB3071" s="196" t="s">
        <v>14484</v>
      </c>
      <c r="AC3071" s="200">
        <v>8</v>
      </c>
      <c r="AD3071" s="200" t="s">
        <v>8231</v>
      </c>
      <c r="AE3071" s="212">
        <v>20600</v>
      </c>
      <c r="AF3071" s="212">
        <v>94446.99</v>
      </c>
      <c r="AG3071" s="198" t="s">
        <v>2456</v>
      </c>
    </row>
    <row r="3072" spans="1:33" hidden="1" x14ac:dyDescent="0.25">
      <c r="A3072" s="209">
        <v>127138</v>
      </c>
      <c r="B3072" s="210">
        <v>1</v>
      </c>
      <c r="C3072" s="196" t="s">
        <v>114</v>
      </c>
      <c r="D3072" s="201">
        <v>43174</v>
      </c>
      <c r="E3072" s="196" t="s">
        <v>152</v>
      </c>
      <c r="F3072" s="201">
        <v>43808.875104166669</v>
      </c>
      <c r="G3072" s="196" t="s">
        <v>152</v>
      </c>
      <c r="H3072" s="198" t="s">
        <v>1588</v>
      </c>
      <c r="I3072" s="196" t="s">
        <v>1655</v>
      </c>
      <c r="J3072" s="196" t="s">
        <v>101</v>
      </c>
      <c r="L3072" s="200" t="s">
        <v>101</v>
      </c>
      <c r="M3072" s="198" t="s">
        <v>14486</v>
      </c>
      <c r="N3072" s="198" t="s">
        <v>1793</v>
      </c>
      <c r="O3072" s="196" t="s">
        <v>157</v>
      </c>
      <c r="P3072" s="198" t="s">
        <v>158</v>
      </c>
      <c r="Q3072" s="198" t="s">
        <v>1793</v>
      </c>
      <c r="R3072" s="196" t="s">
        <v>47</v>
      </c>
      <c r="S3072" s="196" t="s">
        <v>46</v>
      </c>
      <c r="T3072" s="211">
        <v>4.8</v>
      </c>
      <c r="U3072" s="201">
        <v>43595</v>
      </c>
      <c r="V3072" s="196" t="s">
        <v>1805</v>
      </c>
      <c r="W3072" s="200" t="s">
        <v>670</v>
      </c>
      <c r="X3072" s="196" t="s">
        <v>13</v>
      </c>
      <c r="AA3072" s="196" t="s">
        <v>14487</v>
      </c>
      <c r="AB3072" s="196" t="s">
        <v>14488</v>
      </c>
      <c r="AC3072" s="200">
        <v>3</v>
      </c>
      <c r="AD3072" s="200" t="s">
        <v>8231</v>
      </c>
      <c r="AE3072" s="212">
        <v>21669.61</v>
      </c>
      <c r="AF3072" s="212">
        <v>239369.61</v>
      </c>
      <c r="AG3072" s="198" t="s">
        <v>14489</v>
      </c>
    </row>
    <row r="3073" spans="1:33" hidden="1" x14ac:dyDescent="0.25">
      <c r="A3073" s="209">
        <v>127138</v>
      </c>
      <c r="B3073" s="210">
        <v>1</v>
      </c>
      <c r="C3073" s="196" t="s">
        <v>114</v>
      </c>
      <c r="D3073" s="201">
        <v>43174</v>
      </c>
      <c r="E3073" s="196" t="s">
        <v>152</v>
      </c>
      <c r="F3073" s="201">
        <v>43808.875104166669</v>
      </c>
      <c r="G3073" s="196" t="s">
        <v>152</v>
      </c>
      <c r="H3073" s="198" t="s">
        <v>1588</v>
      </c>
      <c r="I3073" s="196" t="s">
        <v>1655</v>
      </c>
      <c r="J3073" s="196" t="s">
        <v>101</v>
      </c>
      <c r="L3073" s="200" t="s">
        <v>101</v>
      </c>
      <c r="M3073" s="198" t="s">
        <v>14486</v>
      </c>
      <c r="N3073" s="198" t="s">
        <v>1793</v>
      </c>
      <c r="O3073" s="196" t="s">
        <v>157</v>
      </c>
      <c r="P3073" s="198" t="s">
        <v>158</v>
      </c>
      <c r="Q3073" s="198" t="s">
        <v>1793</v>
      </c>
      <c r="R3073" s="196" t="s">
        <v>47</v>
      </c>
      <c r="S3073" s="196" t="s">
        <v>46</v>
      </c>
      <c r="T3073" s="211">
        <v>4.8</v>
      </c>
      <c r="U3073" s="201">
        <v>43595</v>
      </c>
      <c r="V3073" s="196" t="s">
        <v>1805</v>
      </c>
      <c r="W3073" s="200" t="s">
        <v>670</v>
      </c>
      <c r="X3073" s="196" t="s">
        <v>13</v>
      </c>
      <c r="AA3073" s="196" t="s">
        <v>14490</v>
      </c>
      <c r="AB3073" s="196" t="s">
        <v>14488</v>
      </c>
      <c r="AC3073" s="200">
        <v>8</v>
      </c>
      <c r="AD3073" s="200" t="s">
        <v>8231</v>
      </c>
      <c r="AE3073" s="212">
        <v>-77540.98</v>
      </c>
      <c r="AF3073" s="212">
        <v>1957359.02</v>
      </c>
      <c r="AG3073" s="198" t="s">
        <v>14489</v>
      </c>
    </row>
    <row r="3074" spans="1:33" hidden="1" x14ac:dyDescent="0.25">
      <c r="A3074" s="209">
        <v>127148</v>
      </c>
      <c r="B3074" s="210">
        <v>4</v>
      </c>
      <c r="C3074" s="196" t="s">
        <v>85</v>
      </c>
      <c r="D3074" s="201">
        <v>43178</v>
      </c>
      <c r="E3074" s="196" t="s">
        <v>195</v>
      </c>
      <c r="F3074" s="201">
        <v>44517</v>
      </c>
      <c r="G3074" s="196" t="s">
        <v>510</v>
      </c>
      <c r="H3074" s="198" t="s">
        <v>325</v>
      </c>
      <c r="I3074" s="196" t="s">
        <v>1294</v>
      </c>
      <c r="K3074" s="196" t="s">
        <v>1295</v>
      </c>
      <c r="L3074" s="200" t="s">
        <v>183</v>
      </c>
      <c r="M3074" s="198" t="s">
        <v>1296</v>
      </c>
      <c r="N3074" s="198" t="s">
        <v>1297</v>
      </c>
      <c r="O3074" s="196" t="s">
        <v>40</v>
      </c>
      <c r="P3074" s="198" t="s">
        <v>166</v>
      </c>
      <c r="R3074" s="196" t="s">
        <v>39</v>
      </c>
      <c r="S3074" s="196" t="s">
        <v>45</v>
      </c>
      <c r="T3074" s="211">
        <v>0.01</v>
      </c>
      <c r="W3074" s="200" t="s">
        <v>93</v>
      </c>
      <c r="X3074" s="196" t="s">
        <v>186</v>
      </c>
      <c r="Z3074" s="198" t="s">
        <v>1298</v>
      </c>
      <c r="AA3074" s="196" t="s">
        <v>14491</v>
      </c>
      <c r="AB3074" s="196" t="s">
        <v>14492</v>
      </c>
      <c r="AC3074" s="200">
        <v>0</v>
      </c>
      <c r="AD3074" s="200" t="s">
        <v>8231</v>
      </c>
      <c r="AE3074" s="212">
        <v>-18660</v>
      </c>
      <c r="AF3074" s="212">
        <v>45640</v>
      </c>
    </row>
    <row r="3075" spans="1:33" hidden="1" x14ac:dyDescent="0.25">
      <c r="A3075" s="209">
        <v>127148</v>
      </c>
      <c r="B3075" s="210">
        <v>4</v>
      </c>
      <c r="C3075" s="196" t="s">
        <v>85</v>
      </c>
      <c r="D3075" s="201">
        <v>43178</v>
      </c>
      <c r="E3075" s="196" t="s">
        <v>195</v>
      </c>
      <c r="F3075" s="201">
        <v>44517</v>
      </c>
      <c r="G3075" s="196" t="s">
        <v>510</v>
      </c>
      <c r="H3075" s="198" t="s">
        <v>325</v>
      </c>
      <c r="I3075" s="196" t="s">
        <v>1294</v>
      </c>
      <c r="K3075" s="196" t="s">
        <v>1295</v>
      </c>
      <c r="L3075" s="200" t="s">
        <v>183</v>
      </c>
      <c r="M3075" s="198" t="s">
        <v>1296</v>
      </c>
      <c r="N3075" s="198" t="s">
        <v>1297</v>
      </c>
      <c r="O3075" s="196" t="s">
        <v>40</v>
      </c>
      <c r="P3075" s="198" t="s">
        <v>166</v>
      </c>
      <c r="R3075" s="196" t="s">
        <v>39</v>
      </c>
      <c r="S3075" s="196" t="s">
        <v>45</v>
      </c>
      <c r="T3075" s="211">
        <v>0.01</v>
      </c>
      <c r="W3075" s="200" t="s">
        <v>93</v>
      </c>
      <c r="X3075" s="196" t="s">
        <v>186</v>
      </c>
      <c r="Z3075" s="198" t="s">
        <v>1298</v>
      </c>
      <c r="AA3075" s="196" t="s">
        <v>14493</v>
      </c>
      <c r="AB3075" s="196" t="s">
        <v>14492</v>
      </c>
      <c r="AC3075" s="200">
        <v>1</v>
      </c>
      <c r="AD3075" s="200" t="s">
        <v>8231</v>
      </c>
      <c r="AE3075" s="212">
        <v>56060</v>
      </c>
      <c r="AF3075" s="212">
        <v>56060</v>
      </c>
    </row>
    <row r="3076" spans="1:33" hidden="1" x14ac:dyDescent="0.25">
      <c r="A3076" s="209">
        <v>127156</v>
      </c>
      <c r="B3076" s="210">
        <v>2</v>
      </c>
      <c r="C3076" s="196" t="s">
        <v>114</v>
      </c>
      <c r="D3076" s="201">
        <v>43179</v>
      </c>
      <c r="E3076" s="196" t="s">
        <v>152</v>
      </c>
      <c r="F3076" s="201">
        <v>44175.875115740739</v>
      </c>
      <c r="G3076" s="196" t="s">
        <v>170</v>
      </c>
      <c r="H3076" s="198" t="s">
        <v>135</v>
      </c>
      <c r="I3076" s="196" t="s">
        <v>145</v>
      </c>
      <c r="J3076" s="196" t="s">
        <v>101</v>
      </c>
      <c r="L3076" s="200" t="s">
        <v>101</v>
      </c>
      <c r="M3076" s="198" t="s">
        <v>2615</v>
      </c>
      <c r="N3076" s="198" t="s">
        <v>1793</v>
      </c>
      <c r="O3076" s="196" t="s">
        <v>157</v>
      </c>
      <c r="P3076" s="198" t="s">
        <v>1794</v>
      </c>
      <c r="Q3076" s="198" t="s">
        <v>1793</v>
      </c>
      <c r="R3076" s="196" t="s">
        <v>47</v>
      </c>
      <c r="S3076" s="196" t="s">
        <v>43</v>
      </c>
      <c r="T3076" s="211">
        <v>2.95</v>
      </c>
      <c r="U3076" s="201">
        <v>43917</v>
      </c>
      <c r="V3076" s="196" t="s">
        <v>1805</v>
      </c>
      <c r="W3076" s="200" t="s">
        <v>670</v>
      </c>
      <c r="X3076" s="196" t="s">
        <v>13</v>
      </c>
      <c r="Y3076" s="196" t="s">
        <v>31</v>
      </c>
      <c r="Z3076" s="198" t="s">
        <v>2616</v>
      </c>
      <c r="AA3076" s="196" t="s">
        <v>14494</v>
      </c>
      <c r="AB3076" s="196" t="s">
        <v>14495</v>
      </c>
      <c r="AC3076" s="200">
        <v>3</v>
      </c>
      <c r="AD3076" s="200" t="s">
        <v>8231</v>
      </c>
      <c r="AE3076" s="212">
        <v>1576.11</v>
      </c>
      <c r="AF3076" s="212">
        <v>92704.11</v>
      </c>
      <c r="AG3076" s="198" t="s">
        <v>2617</v>
      </c>
    </row>
    <row r="3077" spans="1:33" hidden="1" x14ac:dyDescent="0.25">
      <c r="A3077" s="209">
        <v>127156</v>
      </c>
      <c r="B3077" s="210">
        <v>2</v>
      </c>
      <c r="C3077" s="196" t="s">
        <v>114</v>
      </c>
      <c r="D3077" s="201">
        <v>43179</v>
      </c>
      <c r="E3077" s="196" t="s">
        <v>152</v>
      </c>
      <c r="F3077" s="201">
        <v>44175.875115740739</v>
      </c>
      <c r="G3077" s="196" t="s">
        <v>170</v>
      </c>
      <c r="H3077" s="198" t="s">
        <v>135</v>
      </c>
      <c r="I3077" s="196" t="s">
        <v>145</v>
      </c>
      <c r="J3077" s="196" t="s">
        <v>101</v>
      </c>
      <c r="L3077" s="200" t="s">
        <v>101</v>
      </c>
      <c r="M3077" s="198" t="s">
        <v>2615</v>
      </c>
      <c r="N3077" s="198" t="s">
        <v>1793</v>
      </c>
      <c r="O3077" s="196" t="s">
        <v>157</v>
      </c>
      <c r="P3077" s="198" t="s">
        <v>1794</v>
      </c>
      <c r="Q3077" s="198" t="s">
        <v>1793</v>
      </c>
      <c r="R3077" s="196" t="s">
        <v>47</v>
      </c>
      <c r="S3077" s="196" t="s">
        <v>43</v>
      </c>
      <c r="T3077" s="211">
        <v>2.95</v>
      </c>
      <c r="U3077" s="201">
        <v>43917</v>
      </c>
      <c r="V3077" s="196" t="s">
        <v>1805</v>
      </c>
      <c r="W3077" s="200" t="s">
        <v>670</v>
      </c>
      <c r="X3077" s="196" t="s">
        <v>13</v>
      </c>
      <c r="Y3077" s="196" t="s">
        <v>31</v>
      </c>
      <c r="Z3077" s="198" t="s">
        <v>2616</v>
      </c>
      <c r="AA3077" s="196" t="s">
        <v>14496</v>
      </c>
      <c r="AB3077" s="196" t="s">
        <v>14495</v>
      </c>
      <c r="AC3077" s="200">
        <v>3</v>
      </c>
      <c r="AD3077" s="200" t="s">
        <v>8274</v>
      </c>
      <c r="AE3077" s="212">
        <v>234178.04</v>
      </c>
      <c r="AF3077" s="212">
        <v>601293.04</v>
      </c>
      <c r="AG3077" s="198" t="s">
        <v>2617</v>
      </c>
    </row>
    <row r="3078" spans="1:33" hidden="1" x14ac:dyDescent="0.25">
      <c r="A3078" s="209">
        <v>127156</v>
      </c>
      <c r="B3078" s="210">
        <v>2</v>
      </c>
      <c r="C3078" s="196" t="s">
        <v>114</v>
      </c>
      <c r="D3078" s="201">
        <v>43179</v>
      </c>
      <c r="E3078" s="196" t="s">
        <v>152</v>
      </c>
      <c r="F3078" s="201">
        <v>44175.875115740739</v>
      </c>
      <c r="G3078" s="196" t="s">
        <v>170</v>
      </c>
      <c r="H3078" s="198" t="s">
        <v>135</v>
      </c>
      <c r="I3078" s="196" t="s">
        <v>145</v>
      </c>
      <c r="J3078" s="196" t="s">
        <v>101</v>
      </c>
      <c r="L3078" s="200" t="s">
        <v>101</v>
      </c>
      <c r="M3078" s="198" t="s">
        <v>2615</v>
      </c>
      <c r="N3078" s="198" t="s">
        <v>1793</v>
      </c>
      <c r="O3078" s="196" t="s">
        <v>157</v>
      </c>
      <c r="P3078" s="198" t="s">
        <v>1794</v>
      </c>
      <c r="Q3078" s="198" t="s">
        <v>1793</v>
      </c>
      <c r="R3078" s="196" t="s">
        <v>47</v>
      </c>
      <c r="S3078" s="196" t="s">
        <v>43</v>
      </c>
      <c r="T3078" s="211">
        <v>2.95</v>
      </c>
      <c r="U3078" s="201">
        <v>43917</v>
      </c>
      <c r="V3078" s="196" t="s">
        <v>1805</v>
      </c>
      <c r="W3078" s="200" t="s">
        <v>670</v>
      </c>
      <c r="X3078" s="196" t="s">
        <v>13</v>
      </c>
      <c r="Y3078" s="196" t="s">
        <v>31</v>
      </c>
      <c r="Z3078" s="198" t="s">
        <v>2616</v>
      </c>
      <c r="AA3078" s="196" t="s">
        <v>14497</v>
      </c>
      <c r="AB3078" s="196" t="s">
        <v>14495</v>
      </c>
      <c r="AC3078" s="200">
        <v>8</v>
      </c>
      <c r="AD3078" s="200" t="s">
        <v>8231</v>
      </c>
      <c r="AE3078" s="212">
        <v>-129067.26</v>
      </c>
      <c r="AF3078" s="212">
        <v>2237726.7400000002</v>
      </c>
      <c r="AG3078" s="198" t="s">
        <v>2617</v>
      </c>
    </row>
    <row r="3079" spans="1:33" hidden="1" x14ac:dyDescent="0.25">
      <c r="A3079" s="209">
        <v>127157</v>
      </c>
      <c r="B3079" s="210">
        <v>2</v>
      </c>
      <c r="C3079" s="196" t="s">
        <v>114</v>
      </c>
      <c r="D3079" s="201">
        <v>43179</v>
      </c>
      <c r="E3079" s="196" t="s">
        <v>152</v>
      </c>
      <c r="F3079" s="201">
        <v>44175.875104166669</v>
      </c>
      <c r="G3079" s="196" t="s">
        <v>170</v>
      </c>
      <c r="H3079" s="198" t="s">
        <v>135</v>
      </c>
      <c r="I3079" s="196" t="s">
        <v>2466</v>
      </c>
      <c r="J3079" s="196" t="s">
        <v>101</v>
      </c>
      <c r="L3079" s="200" t="s">
        <v>101</v>
      </c>
      <c r="M3079" s="198" t="s">
        <v>14498</v>
      </c>
      <c r="N3079" s="198" t="s">
        <v>1793</v>
      </c>
      <c r="O3079" s="196" t="s">
        <v>157</v>
      </c>
      <c r="P3079" s="198" t="s">
        <v>158</v>
      </c>
      <c r="Q3079" s="198" t="s">
        <v>1793</v>
      </c>
      <c r="R3079" s="196" t="s">
        <v>47</v>
      </c>
      <c r="S3079" s="196" t="s">
        <v>46</v>
      </c>
      <c r="T3079" s="211">
        <v>0.33</v>
      </c>
      <c r="U3079" s="201">
        <v>43917</v>
      </c>
      <c r="V3079" s="196" t="s">
        <v>1805</v>
      </c>
      <c r="W3079" s="200" t="s">
        <v>670</v>
      </c>
      <c r="X3079" s="196" t="s">
        <v>13</v>
      </c>
      <c r="AA3079" s="196" t="s">
        <v>14499</v>
      </c>
      <c r="AB3079" s="196" t="s">
        <v>14500</v>
      </c>
      <c r="AC3079" s="200">
        <v>3</v>
      </c>
      <c r="AD3079" s="200" t="s">
        <v>8231</v>
      </c>
      <c r="AE3079" s="212">
        <v>-13163.01</v>
      </c>
      <c r="AF3079" s="212">
        <v>50356.99</v>
      </c>
      <c r="AG3079" s="198" t="s">
        <v>14501</v>
      </c>
    </row>
    <row r="3080" spans="1:33" hidden="1" x14ac:dyDescent="0.25">
      <c r="A3080" s="209">
        <v>127157</v>
      </c>
      <c r="B3080" s="210">
        <v>2</v>
      </c>
      <c r="C3080" s="196" t="s">
        <v>114</v>
      </c>
      <c r="D3080" s="201">
        <v>43179</v>
      </c>
      <c r="E3080" s="196" t="s">
        <v>152</v>
      </c>
      <c r="F3080" s="201">
        <v>44175.875104166669</v>
      </c>
      <c r="G3080" s="196" t="s">
        <v>170</v>
      </c>
      <c r="H3080" s="198" t="s">
        <v>135</v>
      </c>
      <c r="I3080" s="196" t="s">
        <v>2466</v>
      </c>
      <c r="J3080" s="196" t="s">
        <v>101</v>
      </c>
      <c r="L3080" s="200" t="s">
        <v>101</v>
      </c>
      <c r="M3080" s="198" t="s">
        <v>14498</v>
      </c>
      <c r="N3080" s="198" t="s">
        <v>1793</v>
      </c>
      <c r="O3080" s="196" t="s">
        <v>157</v>
      </c>
      <c r="P3080" s="198" t="s">
        <v>158</v>
      </c>
      <c r="Q3080" s="198" t="s">
        <v>1793</v>
      </c>
      <c r="R3080" s="196" t="s">
        <v>47</v>
      </c>
      <c r="S3080" s="196" t="s">
        <v>46</v>
      </c>
      <c r="T3080" s="211">
        <v>0.33</v>
      </c>
      <c r="U3080" s="201">
        <v>43917</v>
      </c>
      <c r="V3080" s="196" t="s">
        <v>1805</v>
      </c>
      <c r="W3080" s="200" t="s">
        <v>670</v>
      </c>
      <c r="X3080" s="196" t="s">
        <v>13</v>
      </c>
      <c r="AA3080" s="196" t="s">
        <v>14502</v>
      </c>
      <c r="AB3080" s="196" t="s">
        <v>14500</v>
      </c>
      <c r="AC3080" s="200">
        <v>8</v>
      </c>
      <c r="AD3080" s="200" t="s">
        <v>8231</v>
      </c>
      <c r="AE3080" s="212">
        <v>-80938.100000000006</v>
      </c>
      <c r="AF3080" s="212">
        <v>175313.9</v>
      </c>
      <c r="AG3080" s="198" t="s">
        <v>14501</v>
      </c>
    </row>
    <row r="3081" spans="1:33" ht="36" hidden="1" x14ac:dyDescent="0.25">
      <c r="A3081" s="209">
        <v>127163</v>
      </c>
      <c r="B3081" s="210">
        <v>2</v>
      </c>
      <c r="C3081" s="196" t="s">
        <v>114</v>
      </c>
      <c r="D3081" s="201">
        <v>43179</v>
      </c>
      <c r="E3081" s="196" t="s">
        <v>152</v>
      </c>
      <c r="F3081" s="201">
        <v>44363.875104166669</v>
      </c>
      <c r="G3081" s="196" t="s">
        <v>170</v>
      </c>
      <c r="H3081" s="198" t="s">
        <v>847</v>
      </c>
      <c r="I3081" s="196" t="s">
        <v>400</v>
      </c>
      <c r="J3081" s="196" t="s">
        <v>101</v>
      </c>
      <c r="L3081" s="200" t="s">
        <v>101</v>
      </c>
      <c r="M3081" s="198" t="s">
        <v>14503</v>
      </c>
      <c r="N3081" s="198" t="s">
        <v>14504</v>
      </c>
      <c r="O3081" s="196" t="s">
        <v>157</v>
      </c>
      <c r="P3081" s="198" t="s">
        <v>158</v>
      </c>
      <c r="Q3081" s="198" t="s">
        <v>14505</v>
      </c>
      <c r="R3081" s="196" t="s">
        <v>47</v>
      </c>
      <c r="S3081" s="196" t="s">
        <v>46</v>
      </c>
      <c r="T3081" s="211">
        <v>8.43</v>
      </c>
      <c r="U3081" s="201">
        <v>43917</v>
      </c>
      <c r="V3081" s="196" t="s">
        <v>1805</v>
      </c>
      <c r="W3081" s="200" t="s">
        <v>93</v>
      </c>
      <c r="X3081" s="196" t="s">
        <v>103</v>
      </c>
      <c r="AA3081" s="196" t="s">
        <v>14506</v>
      </c>
      <c r="AB3081" s="196" t="s">
        <v>14507</v>
      </c>
      <c r="AC3081" s="200">
        <v>3</v>
      </c>
      <c r="AD3081" s="200" t="s">
        <v>8231</v>
      </c>
      <c r="AE3081" s="203" t="s">
        <v>505</v>
      </c>
      <c r="AF3081" s="212">
        <v>32029.07</v>
      </c>
      <c r="AG3081" s="198" t="s">
        <v>14508</v>
      </c>
    </row>
    <row r="3082" spans="1:33" ht="36" hidden="1" x14ac:dyDescent="0.25">
      <c r="A3082" s="209">
        <v>127163</v>
      </c>
      <c r="B3082" s="210">
        <v>2</v>
      </c>
      <c r="C3082" s="196" t="s">
        <v>114</v>
      </c>
      <c r="D3082" s="201">
        <v>43179</v>
      </c>
      <c r="E3082" s="196" t="s">
        <v>152</v>
      </c>
      <c r="F3082" s="201">
        <v>44363.875104166669</v>
      </c>
      <c r="G3082" s="196" t="s">
        <v>170</v>
      </c>
      <c r="H3082" s="198" t="s">
        <v>847</v>
      </c>
      <c r="I3082" s="196" t="s">
        <v>400</v>
      </c>
      <c r="J3082" s="196" t="s">
        <v>101</v>
      </c>
      <c r="L3082" s="200" t="s">
        <v>101</v>
      </c>
      <c r="M3082" s="198" t="s">
        <v>14503</v>
      </c>
      <c r="N3082" s="198" t="s">
        <v>14504</v>
      </c>
      <c r="O3082" s="196" t="s">
        <v>157</v>
      </c>
      <c r="P3082" s="198" t="s">
        <v>158</v>
      </c>
      <c r="Q3082" s="198" t="s">
        <v>14505</v>
      </c>
      <c r="R3082" s="196" t="s">
        <v>47</v>
      </c>
      <c r="S3082" s="196" t="s">
        <v>46</v>
      </c>
      <c r="T3082" s="211">
        <v>8.43</v>
      </c>
      <c r="U3082" s="201">
        <v>43917</v>
      </c>
      <c r="V3082" s="196" t="s">
        <v>1805</v>
      </c>
      <c r="W3082" s="200" t="s">
        <v>93</v>
      </c>
      <c r="X3082" s="196" t="s">
        <v>103</v>
      </c>
      <c r="AA3082" s="196" t="s">
        <v>14509</v>
      </c>
      <c r="AB3082" s="196" t="s">
        <v>14507</v>
      </c>
      <c r="AC3082" s="200">
        <v>8</v>
      </c>
      <c r="AD3082" s="200" t="s">
        <v>8250</v>
      </c>
      <c r="AE3082" s="203" t="s">
        <v>505</v>
      </c>
      <c r="AF3082" s="212">
        <v>481278.76</v>
      </c>
      <c r="AG3082" s="198" t="s">
        <v>14508</v>
      </c>
    </row>
    <row r="3083" spans="1:33" hidden="1" x14ac:dyDescent="0.25">
      <c r="A3083" s="209">
        <v>127164</v>
      </c>
      <c r="B3083" s="210">
        <v>2</v>
      </c>
      <c r="C3083" s="196" t="s">
        <v>97</v>
      </c>
      <c r="D3083" s="201">
        <v>43179</v>
      </c>
      <c r="E3083" s="196" t="s">
        <v>152</v>
      </c>
      <c r="F3083" s="201">
        <v>44516.875138888892</v>
      </c>
      <c r="G3083" s="196" t="s">
        <v>426</v>
      </c>
      <c r="H3083" s="198" t="s">
        <v>144</v>
      </c>
      <c r="I3083" s="196" t="s">
        <v>1677</v>
      </c>
      <c r="J3083" s="196" t="s">
        <v>101</v>
      </c>
      <c r="L3083" s="200" t="s">
        <v>101</v>
      </c>
      <c r="M3083" s="198" t="s">
        <v>2782</v>
      </c>
      <c r="N3083" s="198" t="s">
        <v>2088</v>
      </c>
      <c r="O3083" s="196" t="s">
        <v>157</v>
      </c>
      <c r="P3083" s="198" t="s">
        <v>158</v>
      </c>
      <c r="Q3083" s="198" t="s">
        <v>2088</v>
      </c>
      <c r="R3083" s="196" t="s">
        <v>47</v>
      </c>
      <c r="S3083" s="196" t="s">
        <v>43</v>
      </c>
      <c r="T3083" s="211">
        <v>4.87</v>
      </c>
      <c r="U3083" s="201">
        <v>44323</v>
      </c>
      <c r="V3083" s="196" t="s">
        <v>1867</v>
      </c>
      <c r="W3083" s="200" t="s">
        <v>93</v>
      </c>
      <c r="X3083" s="196" t="s">
        <v>103</v>
      </c>
      <c r="Y3083" s="196" t="s">
        <v>32</v>
      </c>
      <c r="AA3083" s="196" t="s">
        <v>14510</v>
      </c>
      <c r="AB3083" s="196" t="s">
        <v>14511</v>
      </c>
      <c r="AC3083" s="200">
        <v>8</v>
      </c>
      <c r="AD3083" s="200" t="s">
        <v>8231</v>
      </c>
      <c r="AE3083" s="212">
        <v>-187729</v>
      </c>
      <c r="AF3083" s="212">
        <v>721321</v>
      </c>
      <c r="AG3083" s="198" t="s">
        <v>2783</v>
      </c>
    </row>
    <row r="3084" spans="1:33" hidden="1" x14ac:dyDescent="0.25">
      <c r="A3084" s="209">
        <v>127166</v>
      </c>
      <c r="B3084" s="210">
        <v>2</v>
      </c>
      <c r="C3084" s="196" t="s">
        <v>114</v>
      </c>
      <c r="D3084" s="201">
        <v>43179</v>
      </c>
      <c r="E3084" s="196" t="s">
        <v>152</v>
      </c>
      <c r="F3084" s="201">
        <v>44110.875081018516</v>
      </c>
      <c r="G3084" s="196" t="s">
        <v>170</v>
      </c>
      <c r="H3084" s="198" t="s">
        <v>1613</v>
      </c>
      <c r="I3084" s="196" t="s">
        <v>1540</v>
      </c>
      <c r="J3084" s="196" t="s">
        <v>101</v>
      </c>
      <c r="L3084" s="200" t="s">
        <v>101</v>
      </c>
      <c r="M3084" s="198" t="s">
        <v>1865</v>
      </c>
      <c r="N3084" s="198" t="s">
        <v>1866</v>
      </c>
      <c r="O3084" s="196" t="s">
        <v>157</v>
      </c>
      <c r="P3084" s="198" t="s">
        <v>1794</v>
      </c>
      <c r="Q3084" s="198" t="s">
        <v>1866</v>
      </c>
      <c r="R3084" s="196" t="s">
        <v>47</v>
      </c>
      <c r="S3084" s="196" t="s">
        <v>43</v>
      </c>
      <c r="T3084" s="211">
        <v>9.2100000000000009</v>
      </c>
      <c r="U3084" s="201">
        <v>43868</v>
      </c>
      <c r="V3084" s="196" t="s">
        <v>1867</v>
      </c>
      <c r="W3084" s="200" t="s">
        <v>93</v>
      </c>
      <c r="X3084" s="196" t="s">
        <v>103</v>
      </c>
      <c r="Y3084" s="196" t="s">
        <v>32</v>
      </c>
      <c r="Z3084" s="198" t="s">
        <v>1868</v>
      </c>
      <c r="AA3084" s="196" t="s">
        <v>14512</v>
      </c>
      <c r="AB3084" s="196" t="s">
        <v>14513</v>
      </c>
      <c r="AC3084" s="200">
        <v>3</v>
      </c>
      <c r="AD3084" s="200" t="s">
        <v>8274</v>
      </c>
      <c r="AE3084" s="212">
        <v>4415.79</v>
      </c>
      <c r="AF3084" s="212">
        <v>32529.79</v>
      </c>
      <c r="AG3084" s="198" t="s">
        <v>1869</v>
      </c>
    </row>
    <row r="3085" spans="1:33" hidden="1" x14ac:dyDescent="0.25">
      <c r="A3085" s="209">
        <v>127166</v>
      </c>
      <c r="B3085" s="210">
        <v>2</v>
      </c>
      <c r="C3085" s="196" t="s">
        <v>114</v>
      </c>
      <c r="D3085" s="201">
        <v>43179</v>
      </c>
      <c r="E3085" s="196" t="s">
        <v>152</v>
      </c>
      <c r="F3085" s="201">
        <v>44110.875081018516</v>
      </c>
      <c r="G3085" s="196" t="s">
        <v>170</v>
      </c>
      <c r="H3085" s="198" t="s">
        <v>1613</v>
      </c>
      <c r="I3085" s="196" t="s">
        <v>1540</v>
      </c>
      <c r="J3085" s="196" t="s">
        <v>101</v>
      </c>
      <c r="L3085" s="200" t="s">
        <v>101</v>
      </c>
      <c r="M3085" s="198" t="s">
        <v>1865</v>
      </c>
      <c r="N3085" s="198" t="s">
        <v>1866</v>
      </c>
      <c r="O3085" s="196" t="s">
        <v>157</v>
      </c>
      <c r="P3085" s="198" t="s">
        <v>1794</v>
      </c>
      <c r="Q3085" s="198" t="s">
        <v>1866</v>
      </c>
      <c r="R3085" s="196" t="s">
        <v>47</v>
      </c>
      <c r="S3085" s="196" t="s">
        <v>43</v>
      </c>
      <c r="T3085" s="211">
        <v>9.2100000000000009</v>
      </c>
      <c r="U3085" s="201">
        <v>43868</v>
      </c>
      <c r="V3085" s="196" t="s">
        <v>1867</v>
      </c>
      <c r="W3085" s="200" t="s">
        <v>93</v>
      </c>
      <c r="X3085" s="196" t="s">
        <v>103</v>
      </c>
      <c r="Y3085" s="196" t="s">
        <v>32</v>
      </c>
      <c r="Z3085" s="198" t="s">
        <v>1868</v>
      </c>
      <c r="AA3085" s="196" t="s">
        <v>14514</v>
      </c>
      <c r="AB3085" s="196" t="s">
        <v>14513</v>
      </c>
      <c r="AC3085" s="200">
        <v>8</v>
      </c>
      <c r="AD3085" s="200" t="s">
        <v>8231</v>
      </c>
      <c r="AE3085" s="212">
        <v>20112.54</v>
      </c>
      <c r="AF3085" s="212">
        <v>588780.54</v>
      </c>
      <c r="AG3085" s="198" t="s">
        <v>1869</v>
      </c>
    </row>
    <row r="3086" spans="1:33" hidden="1" x14ac:dyDescent="0.25">
      <c r="A3086" s="209">
        <v>127167</v>
      </c>
      <c r="B3086" s="210">
        <v>2</v>
      </c>
      <c r="C3086" s="196" t="s">
        <v>114</v>
      </c>
      <c r="D3086" s="201">
        <v>43179</v>
      </c>
      <c r="E3086" s="196" t="s">
        <v>152</v>
      </c>
      <c r="F3086" s="201">
        <v>44110.875092592592</v>
      </c>
      <c r="G3086" s="196" t="s">
        <v>170</v>
      </c>
      <c r="H3086" s="198" t="s">
        <v>1613</v>
      </c>
      <c r="I3086" s="196" t="s">
        <v>1673</v>
      </c>
      <c r="J3086" s="196" t="s">
        <v>101</v>
      </c>
      <c r="L3086" s="200" t="s">
        <v>101</v>
      </c>
      <c r="M3086" s="198" t="s">
        <v>1871</v>
      </c>
      <c r="N3086" s="198" t="s">
        <v>1866</v>
      </c>
      <c r="O3086" s="196" t="s">
        <v>157</v>
      </c>
      <c r="P3086" s="198" t="s">
        <v>158</v>
      </c>
      <c r="Q3086" s="198" t="s">
        <v>1866</v>
      </c>
      <c r="R3086" s="196" t="s">
        <v>47</v>
      </c>
      <c r="S3086" s="196" t="s">
        <v>43</v>
      </c>
      <c r="T3086" s="211">
        <v>6.6</v>
      </c>
      <c r="U3086" s="201">
        <v>43868</v>
      </c>
      <c r="V3086" s="196" t="s">
        <v>1867</v>
      </c>
      <c r="W3086" s="200" t="s">
        <v>93</v>
      </c>
      <c r="X3086" s="196" t="s">
        <v>103</v>
      </c>
      <c r="Y3086" s="196" t="s">
        <v>32</v>
      </c>
      <c r="AA3086" s="196" t="s">
        <v>14515</v>
      </c>
      <c r="AB3086" s="196" t="s">
        <v>14516</v>
      </c>
      <c r="AC3086" s="200">
        <v>8</v>
      </c>
      <c r="AD3086" s="200" t="s">
        <v>8231</v>
      </c>
      <c r="AE3086" s="212">
        <v>6899.21</v>
      </c>
      <c r="AF3086" s="212">
        <v>430504.21</v>
      </c>
      <c r="AG3086" s="198" t="s">
        <v>1872</v>
      </c>
    </row>
    <row r="3087" spans="1:33" hidden="1" x14ac:dyDescent="0.25">
      <c r="A3087" s="209">
        <v>127172</v>
      </c>
      <c r="B3087" s="210">
        <v>2</v>
      </c>
      <c r="C3087" s="196" t="s">
        <v>114</v>
      </c>
      <c r="D3087" s="201">
        <v>43179</v>
      </c>
      <c r="E3087" s="196" t="s">
        <v>152</v>
      </c>
      <c r="F3087" s="201">
        <v>44089.799143518518</v>
      </c>
      <c r="G3087" s="196" t="s">
        <v>170</v>
      </c>
      <c r="H3087" s="198" t="s">
        <v>838</v>
      </c>
      <c r="K3087" s="196" t="s">
        <v>14517</v>
      </c>
      <c r="L3087" s="200" t="s">
        <v>183</v>
      </c>
      <c r="M3087" s="198" t="s">
        <v>14518</v>
      </c>
      <c r="N3087" s="198" t="s">
        <v>1793</v>
      </c>
      <c r="O3087" s="196" t="s">
        <v>157</v>
      </c>
      <c r="P3087" s="198" t="s">
        <v>158</v>
      </c>
      <c r="Q3087" s="198" t="s">
        <v>1793</v>
      </c>
      <c r="R3087" s="196" t="s">
        <v>47</v>
      </c>
      <c r="S3087" s="196" t="s">
        <v>46</v>
      </c>
      <c r="T3087" s="211">
        <v>1.17</v>
      </c>
      <c r="U3087" s="201">
        <v>43868</v>
      </c>
      <c r="V3087" s="196" t="s">
        <v>1805</v>
      </c>
      <c r="W3087" s="200" t="s">
        <v>93</v>
      </c>
      <c r="X3087" s="196" t="s">
        <v>103</v>
      </c>
      <c r="AA3087" s="196" t="s">
        <v>14519</v>
      </c>
      <c r="AB3087" s="196" t="s">
        <v>14520</v>
      </c>
      <c r="AC3087" s="200">
        <v>3</v>
      </c>
      <c r="AD3087" s="200" t="s">
        <v>8231</v>
      </c>
      <c r="AE3087" s="212">
        <v>-560.82000000000005</v>
      </c>
      <c r="AF3087" s="212">
        <v>111209.18</v>
      </c>
      <c r="AG3087" s="198" t="s">
        <v>14521</v>
      </c>
    </row>
    <row r="3088" spans="1:33" hidden="1" x14ac:dyDescent="0.25">
      <c r="A3088" s="209">
        <v>127172</v>
      </c>
      <c r="B3088" s="210">
        <v>2</v>
      </c>
      <c r="C3088" s="196" t="s">
        <v>114</v>
      </c>
      <c r="D3088" s="201">
        <v>43179</v>
      </c>
      <c r="E3088" s="196" t="s">
        <v>152</v>
      </c>
      <c r="F3088" s="201">
        <v>44089.799143518518</v>
      </c>
      <c r="G3088" s="196" t="s">
        <v>170</v>
      </c>
      <c r="H3088" s="198" t="s">
        <v>838</v>
      </c>
      <c r="K3088" s="196" t="s">
        <v>14517</v>
      </c>
      <c r="L3088" s="200" t="s">
        <v>183</v>
      </c>
      <c r="M3088" s="198" t="s">
        <v>14518</v>
      </c>
      <c r="N3088" s="198" t="s">
        <v>1793</v>
      </c>
      <c r="O3088" s="196" t="s">
        <v>157</v>
      </c>
      <c r="P3088" s="198" t="s">
        <v>158</v>
      </c>
      <c r="Q3088" s="198" t="s">
        <v>1793</v>
      </c>
      <c r="R3088" s="196" t="s">
        <v>47</v>
      </c>
      <c r="S3088" s="196" t="s">
        <v>46</v>
      </c>
      <c r="T3088" s="211">
        <v>1.17</v>
      </c>
      <c r="U3088" s="201">
        <v>43868</v>
      </c>
      <c r="V3088" s="196" t="s">
        <v>1805</v>
      </c>
      <c r="W3088" s="200" t="s">
        <v>93</v>
      </c>
      <c r="X3088" s="196" t="s">
        <v>103</v>
      </c>
      <c r="AA3088" s="196" t="s">
        <v>14522</v>
      </c>
      <c r="AB3088" s="196" t="s">
        <v>14520</v>
      </c>
      <c r="AC3088" s="200">
        <v>8</v>
      </c>
      <c r="AD3088" s="200" t="s">
        <v>8231</v>
      </c>
      <c r="AE3088" s="212">
        <v>-29053.37</v>
      </c>
      <c r="AF3088" s="212">
        <v>470416.63</v>
      </c>
      <c r="AG3088" s="198" t="s">
        <v>14521</v>
      </c>
    </row>
    <row r="3089" spans="1:33" hidden="1" x14ac:dyDescent="0.25">
      <c r="A3089" s="209">
        <v>127173</v>
      </c>
      <c r="B3089" s="210">
        <v>2</v>
      </c>
      <c r="C3089" s="196" t="s">
        <v>114</v>
      </c>
      <c r="D3089" s="201">
        <v>43179</v>
      </c>
      <c r="E3089" s="196" t="s">
        <v>152</v>
      </c>
      <c r="F3089" s="201">
        <v>44089.799004629633</v>
      </c>
      <c r="G3089" s="196" t="s">
        <v>170</v>
      </c>
      <c r="H3089" s="198" t="s">
        <v>410</v>
      </c>
      <c r="I3089" s="196" t="s">
        <v>1628</v>
      </c>
      <c r="J3089" s="196" t="s">
        <v>101</v>
      </c>
      <c r="L3089" s="200" t="s">
        <v>101</v>
      </c>
      <c r="M3089" s="198" t="s">
        <v>14523</v>
      </c>
      <c r="N3089" s="198" t="s">
        <v>1793</v>
      </c>
      <c r="O3089" s="196" t="s">
        <v>157</v>
      </c>
      <c r="P3089" s="198" t="s">
        <v>158</v>
      </c>
      <c r="Q3089" s="198" t="s">
        <v>1793</v>
      </c>
      <c r="R3089" s="196" t="s">
        <v>47</v>
      </c>
      <c r="S3089" s="196" t="s">
        <v>46</v>
      </c>
      <c r="T3089" s="211">
        <v>2.68</v>
      </c>
      <c r="U3089" s="201">
        <v>43637</v>
      </c>
      <c r="V3089" s="196" t="s">
        <v>1805</v>
      </c>
      <c r="W3089" s="200" t="s">
        <v>93</v>
      </c>
      <c r="X3089" s="196" t="s">
        <v>13</v>
      </c>
      <c r="AA3089" s="196" t="s">
        <v>14524</v>
      </c>
      <c r="AB3089" s="196" t="s">
        <v>14525</v>
      </c>
      <c r="AC3089" s="200">
        <v>3</v>
      </c>
      <c r="AD3089" s="200" t="s">
        <v>8231</v>
      </c>
      <c r="AE3089" s="203" t="s">
        <v>505</v>
      </c>
      <c r="AF3089" s="212">
        <v>551211.42000000004</v>
      </c>
      <c r="AG3089" s="198" t="s">
        <v>3306</v>
      </c>
    </row>
    <row r="3090" spans="1:33" hidden="1" x14ac:dyDescent="0.25">
      <c r="A3090" s="209">
        <v>127173</v>
      </c>
      <c r="B3090" s="210">
        <v>2</v>
      </c>
      <c r="C3090" s="196" t="s">
        <v>114</v>
      </c>
      <c r="D3090" s="201">
        <v>43179</v>
      </c>
      <c r="E3090" s="196" t="s">
        <v>152</v>
      </c>
      <c r="F3090" s="201">
        <v>44089.799004629633</v>
      </c>
      <c r="G3090" s="196" t="s">
        <v>170</v>
      </c>
      <c r="H3090" s="198" t="s">
        <v>410</v>
      </c>
      <c r="I3090" s="196" t="s">
        <v>1628</v>
      </c>
      <c r="J3090" s="196" t="s">
        <v>101</v>
      </c>
      <c r="L3090" s="200" t="s">
        <v>101</v>
      </c>
      <c r="M3090" s="198" t="s">
        <v>14523</v>
      </c>
      <c r="N3090" s="198" t="s">
        <v>1793</v>
      </c>
      <c r="O3090" s="196" t="s">
        <v>157</v>
      </c>
      <c r="P3090" s="198" t="s">
        <v>158</v>
      </c>
      <c r="Q3090" s="198" t="s">
        <v>1793</v>
      </c>
      <c r="R3090" s="196" t="s">
        <v>47</v>
      </c>
      <c r="S3090" s="196" t="s">
        <v>46</v>
      </c>
      <c r="T3090" s="211">
        <v>2.68</v>
      </c>
      <c r="U3090" s="201">
        <v>43637</v>
      </c>
      <c r="V3090" s="196" t="s">
        <v>1805</v>
      </c>
      <c r="W3090" s="200" t="s">
        <v>93</v>
      </c>
      <c r="X3090" s="196" t="s">
        <v>13</v>
      </c>
      <c r="AA3090" s="196" t="s">
        <v>14526</v>
      </c>
      <c r="AB3090" s="196" t="s">
        <v>14525</v>
      </c>
      <c r="AC3090" s="200">
        <v>8</v>
      </c>
      <c r="AD3090" s="200" t="s">
        <v>8250</v>
      </c>
      <c r="AE3090" s="203" t="s">
        <v>505</v>
      </c>
      <c r="AF3090" s="212">
        <v>1287513.96</v>
      </c>
      <c r="AG3090" s="198" t="s">
        <v>3306</v>
      </c>
    </row>
    <row r="3091" spans="1:33" hidden="1" x14ac:dyDescent="0.25">
      <c r="A3091" s="209">
        <v>127174</v>
      </c>
      <c r="B3091" s="210">
        <v>2</v>
      </c>
      <c r="C3091" s="196" t="s">
        <v>114</v>
      </c>
      <c r="D3091" s="201">
        <v>43179</v>
      </c>
      <c r="E3091" s="196" t="s">
        <v>152</v>
      </c>
      <c r="F3091" s="201">
        <v>44089.799444444441</v>
      </c>
      <c r="G3091" s="196" t="s">
        <v>170</v>
      </c>
      <c r="H3091" s="198" t="s">
        <v>410</v>
      </c>
      <c r="I3091" s="196" t="s">
        <v>14527</v>
      </c>
      <c r="J3091" s="196" t="s">
        <v>101</v>
      </c>
      <c r="L3091" s="200" t="s">
        <v>101</v>
      </c>
      <c r="M3091" s="198" t="s">
        <v>14528</v>
      </c>
      <c r="N3091" s="198" t="s">
        <v>14529</v>
      </c>
      <c r="O3091" s="196" t="s">
        <v>157</v>
      </c>
      <c r="P3091" s="198" t="s">
        <v>158</v>
      </c>
      <c r="Q3091" s="198" t="s">
        <v>14529</v>
      </c>
      <c r="R3091" s="196" t="s">
        <v>47</v>
      </c>
      <c r="S3091" s="196" t="s">
        <v>46</v>
      </c>
      <c r="T3091" s="211">
        <v>5.9</v>
      </c>
      <c r="U3091" s="201">
        <v>43868</v>
      </c>
      <c r="V3091" s="196" t="s">
        <v>1805</v>
      </c>
      <c r="W3091" s="200" t="s">
        <v>93</v>
      </c>
      <c r="X3091" s="196" t="s">
        <v>103</v>
      </c>
      <c r="AA3091" s="196" t="s">
        <v>14530</v>
      </c>
      <c r="AB3091" s="196" t="s">
        <v>14531</v>
      </c>
      <c r="AC3091" s="200">
        <v>3</v>
      </c>
      <c r="AD3091" s="200" t="s">
        <v>8231</v>
      </c>
      <c r="AE3091" s="203" t="s">
        <v>505</v>
      </c>
      <c r="AF3091" s="212">
        <v>66745.14</v>
      </c>
      <c r="AG3091" s="198" t="s">
        <v>14532</v>
      </c>
    </row>
    <row r="3092" spans="1:33" hidden="1" x14ac:dyDescent="0.25">
      <c r="A3092" s="209">
        <v>127174</v>
      </c>
      <c r="B3092" s="210">
        <v>2</v>
      </c>
      <c r="C3092" s="196" t="s">
        <v>114</v>
      </c>
      <c r="D3092" s="201">
        <v>43179</v>
      </c>
      <c r="E3092" s="196" t="s">
        <v>152</v>
      </c>
      <c r="F3092" s="201">
        <v>44089.799444444441</v>
      </c>
      <c r="G3092" s="196" t="s">
        <v>170</v>
      </c>
      <c r="H3092" s="198" t="s">
        <v>410</v>
      </c>
      <c r="I3092" s="196" t="s">
        <v>14527</v>
      </c>
      <c r="J3092" s="196" t="s">
        <v>101</v>
      </c>
      <c r="L3092" s="200" t="s">
        <v>101</v>
      </c>
      <c r="M3092" s="198" t="s">
        <v>14528</v>
      </c>
      <c r="N3092" s="198" t="s">
        <v>14529</v>
      </c>
      <c r="O3092" s="196" t="s">
        <v>157</v>
      </c>
      <c r="P3092" s="198" t="s">
        <v>158</v>
      </c>
      <c r="Q3092" s="198" t="s">
        <v>14529</v>
      </c>
      <c r="R3092" s="196" t="s">
        <v>47</v>
      </c>
      <c r="S3092" s="196" t="s">
        <v>46</v>
      </c>
      <c r="T3092" s="211">
        <v>5.9</v>
      </c>
      <c r="U3092" s="201">
        <v>43868</v>
      </c>
      <c r="V3092" s="196" t="s">
        <v>1805</v>
      </c>
      <c r="W3092" s="200" t="s">
        <v>93</v>
      </c>
      <c r="X3092" s="196" t="s">
        <v>103</v>
      </c>
      <c r="AA3092" s="196" t="s">
        <v>14533</v>
      </c>
      <c r="AB3092" s="196" t="s">
        <v>14531</v>
      </c>
      <c r="AC3092" s="200">
        <v>8</v>
      </c>
      <c r="AD3092" s="200" t="s">
        <v>8250</v>
      </c>
      <c r="AE3092" s="203" t="s">
        <v>505</v>
      </c>
      <c r="AF3092" s="212">
        <v>1155391.33</v>
      </c>
      <c r="AG3092" s="198" t="s">
        <v>14532</v>
      </c>
    </row>
    <row r="3093" spans="1:33" hidden="1" x14ac:dyDescent="0.25">
      <c r="A3093" s="209">
        <v>127176</v>
      </c>
      <c r="B3093" s="210">
        <v>2</v>
      </c>
      <c r="C3093" s="196" t="s">
        <v>97</v>
      </c>
      <c r="D3093" s="201">
        <v>43179</v>
      </c>
      <c r="E3093" s="196" t="s">
        <v>152</v>
      </c>
      <c r="F3093" s="201">
        <v>43958</v>
      </c>
      <c r="G3093" s="196" t="s">
        <v>3970</v>
      </c>
      <c r="H3093" s="198" t="s">
        <v>1006</v>
      </c>
      <c r="I3093" s="196" t="s">
        <v>2270</v>
      </c>
      <c r="J3093" s="196" t="s">
        <v>101</v>
      </c>
      <c r="L3093" s="200" t="s">
        <v>101</v>
      </c>
      <c r="M3093" s="198" t="s">
        <v>14534</v>
      </c>
      <c r="N3093" s="198" t="s">
        <v>2104</v>
      </c>
      <c r="O3093" s="196" t="s">
        <v>157</v>
      </c>
      <c r="P3093" s="198" t="s">
        <v>158</v>
      </c>
      <c r="Q3093" s="198" t="s">
        <v>2104</v>
      </c>
      <c r="R3093" s="196" t="s">
        <v>47</v>
      </c>
      <c r="S3093" s="196" t="s">
        <v>46</v>
      </c>
      <c r="T3093" s="211">
        <v>4.96</v>
      </c>
      <c r="U3093" s="201">
        <v>43595</v>
      </c>
      <c r="V3093" s="196" t="s">
        <v>1867</v>
      </c>
      <c r="W3093" s="200" t="s">
        <v>93</v>
      </c>
      <c r="X3093" s="196" t="s">
        <v>103</v>
      </c>
      <c r="AA3093" s="196" t="s">
        <v>14535</v>
      </c>
      <c r="AB3093" s="196" t="s">
        <v>14536</v>
      </c>
      <c r="AC3093" s="200">
        <v>8</v>
      </c>
      <c r="AD3093" s="200" t="s">
        <v>8231</v>
      </c>
      <c r="AE3093" s="203" t="s">
        <v>505</v>
      </c>
      <c r="AF3093" s="212">
        <v>495174</v>
      </c>
      <c r="AG3093" s="198" t="s">
        <v>14537</v>
      </c>
    </row>
    <row r="3094" spans="1:33" hidden="1" x14ac:dyDescent="0.25">
      <c r="A3094" s="209">
        <v>127182</v>
      </c>
      <c r="B3094" s="210">
        <v>2</v>
      </c>
      <c r="C3094" s="196" t="s">
        <v>97</v>
      </c>
      <c r="D3094" s="201">
        <v>43179</v>
      </c>
      <c r="E3094" s="196" t="s">
        <v>152</v>
      </c>
      <c r="F3094" s="201">
        <v>43741.875127314815</v>
      </c>
      <c r="G3094" s="196" t="s">
        <v>426</v>
      </c>
      <c r="H3094" s="198" t="s">
        <v>1539</v>
      </c>
      <c r="I3094" s="196" t="s">
        <v>1651</v>
      </c>
      <c r="J3094" s="196" t="s">
        <v>101</v>
      </c>
      <c r="L3094" s="200" t="s">
        <v>101</v>
      </c>
      <c r="M3094" s="198" t="s">
        <v>2889</v>
      </c>
      <c r="N3094" s="198" t="s">
        <v>2890</v>
      </c>
      <c r="O3094" s="196" t="s">
        <v>157</v>
      </c>
      <c r="P3094" s="198" t="s">
        <v>158</v>
      </c>
      <c r="Q3094" s="198" t="s">
        <v>2890</v>
      </c>
      <c r="R3094" s="196" t="s">
        <v>47</v>
      </c>
      <c r="S3094" s="196" t="s">
        <v>43</v>
      </c>
      <c r="T3094" s="211">
        <v>4.8499999999999996</v>
      </c>
      <c r="U3094" s="201">
        <v>43595</v>
      </c>
      <c r="V3094" s="196" t="s">
        <v>1867</v>
      </c>
      <c r="W3094" s="200" t="s">
        <v>93</v>
      </c>
      <c r="X3094" s="196" t="s">
        <v>103</v>
      </c>
      <c r="Y3094" s="196" t="s">
        <v>32</v>
      </c>
      <c r="AA3094" s="196" t="s">
        <v>14538</v>
      </c>
      <c r="AB3094" s="196" t="s">
        <v>14539</v>
      </c>
      <c r="AC3094" s="200">
        <v>3</v>
      </c>
      <c r="AD3094" s="200" t="s">
        <v>8231</v>
      </c>
      <c r="AE3094" s="203" t="s">
        <v>505</v>
      </c>
      <c r="AF3094" s="212">
        <v>9233</v>
      </c>
      <c r="AG3094" s="198" t="s">
        <v>2891</v>
      </c>
    </row>
    <row r="3095" spans="1:33" hidden="1" x14ac:dyDescent="0.25">
      <c r="A3095" s="209">
        <v>127182</v>
      </c>
      <c r="B3095" s="210">
        <v>2</v>
      </c>
      <c r="C3095" s="196" t="s">
        <v>97</v>
      </c>
      <c r="D3095" s="201">
        <v>43179</v>
      </c>
      <c r="E3095" s="196" t="s">
        <v>152</v>
      </c>
      <c r="F3095" s="201">
        <v>43741.875127314815</v>
      </c>
      <c r="G3095" s="196" t="s">
        <v>426</v>
      </c>
      <c r="H3095" s="198" t="s">
        <v>1539</v>
      </c>
      <c r="I3095" s="196" t="s">
        <v>1651</v>
      </c>
      <c r="J3095" s="196" t="s">
        <v>101</v>
      </c>
      <c r="L3095" s="200" t="s">
        <v>101</v>
      </c>
      <c r="M3095" s="198" t="s">
        <v>2889</v>
      </c>
      <c r="N3095" s="198" t="s">
        <v>2890</v>
      </c>
      <c r="O3095" s="196" t="s">
        <v>157</v>
      </c>
      <c r="P3095" s="198" t="s">
        <v>158</v>
      </c>
      <c r="Q3095" s="198" t="s">
        <v>2890</v>
      </c>
      <c r="R3095" s="196" t="s">
        <v>47</v>
      </c>
      <c r="S3095" s="196" t="s">
        <v>43</v>
      </c>
      <c r="T3095" s="211">
        <v>4.8499999999999996</v>
      </c>
      <c r="U3095" s="201">
        <v>43595</v>
      </c>
      <c r="V3095" s="196" t="s">
        <v>1867</v>
      </c>
      <c r="W3095" s="200" t="s">
        <v>93</v>
      </c>
      <c r="X3095" s="196" t="s">
        <v>103</v>
      </c>
      <c r="Y3095" s="196" t="s">
        <v>32</v>
      </c>
      <c r="AA3095" s="196" t="s">
        <v>14540</v>
      </c>
      <c r="AB3095" s="196" t="s">
        <v>14539</v>
      </c>
      <c r="AC3095" s="200">
        <v>8</v>
      </c>
      <c r="AD3095" s="200" t="s">
        <v>8250</v>
      </c>
      <c r="AE3095" s="212">
        <v>132400</v>
      </c>
      <c r="AF3095" s="212">
        <v>478615</v>
      </c>
      <c r="AG3095" s="198" t="s">
        <v>2891</v>
      </c>
    </row>
    <row r="3096" spans="1:33" hidden="1" x14ac:dyDescent="0.25">
      <c r="A3096" s="209">
        <v>127182.01</v>
      </c>
      <c r="B3096" s="210">
        <v>2</v>
      </c>
      <c r="C3096" s="196" t="s">
        <v>122</v>
      </c>
      <c r="D3096" s="201">
        <v>43598</v>
      </c>
      <c r="E3096" s="196" t="s">
        <v>152</v>
      </c>
      <c r="F3096" s="201">
        <v>44715.875358796293</v>
      </c>
      <c r="G3096" s="196" t="s">
        <v>426</v>
      </c>
      <c r="H3096" s="198" t="s">
        <v>1539</v>
      </c>
      <c r="I3096" s="196" t="s">
        <v>1651</v>
      </c>
      <c r="J3096" s="196" t="s">
        <v>101</v>
      </c>
      <c r="L3096" s="200" t="s">
        <v>101</v>
      </c>
      <c r="M3096" s="198" t="s">
        <v>3023</v>
      </c>
      <c r="N3096" s="198" t="s">
        <v>3024</v>
      </c>
      <c r="O3096" s="196" t="s">
        <v>157</v>
      </c>
      <c r="P3096" s="198" t="s">
        <v>158</v>
      </c>
      <c r="Q3096" s="198" t="s">
        <v>3024</v>
      </c>
      <c r="R3096" s="196" t="s">
        <v>47</v>
      </c>
      <c r="S3096" s="196" t="s">
        <v>43</v>
      </c>
      <c r="T3096" s="211">
        <v>0.1</v>
      </c>
      <c r="U3096" s="201">
        <v>44694</v>
      </c>
      <c r="V3096" s="196" t="s">
        <v>2030</v>
      </c>
      <c r="W3096" s="200" t="s">
        <v>93</v>
      </c>
      <c r="X3096" s="196" t="s">
        <v>103</v>
      </c>
      <c r="AA3096" s="196" t="s">
        <v>14541</v>
      </c>
      <c r="AB3096" s="196" t="s">
        <v>14542</v>
      </c>
      <c r="AC3096" s="200">
        <v>8</v>
      </c>
      <c r="AD3096" s="200" t="s">
        <v>8231</v>
      </c>
      <c r="AE3096" s="212">
        <v>46678</v>
      </c>
      <c r="AF3096" s="212">
        <v>46678</v>
      </c>
      <c r="AG3096" s="198" t="s">
        <v>14543</v>
      </c>
    </row>
    <row r="3097" spans="1:33" hidden="1" x14ac:dyDescent="0.25">
      <c r="A3097" s="209">
        <v>127183</v>
      </c>
      <c r="B3097" s="210">
        <v>2</v>
      </c>
      <c r="C3097" s="196" t="s">
        <v>114</v>
      </c>
      <c r="D3097" s="201">
        <v>43179</v>
      </c>
      <c r="E3097" s="196" t="s">
        <v>152</v>
      </c>
      <c r="F3097" s="201">
        <v>44089.798993055556</v>
      </c>
      <c r="G3097" s="196" t="s">
        <v>170</v>
      </c>
      <c r="H3097" s="198" t="s">
        <v>517</v>
      </c>
      <c r="I3097" s="196" t="s">
        <v>518</v>
      </c>
      <c r="J3097" s="196" t="s">
        <v>101</v>
      </c>
      <c r="L3097" s="200" t="s">
        <v>101</v>
      </c>
      <c r="M3097" s="198" t="s">
        <v>14544</v>
      </c>
      <c r="N3097" s="198" t="s">
        <v>1793</v>
      </c>
      <c r="O3097" s="196" t="s">
        <v>157</v>
      </c>
      <c r="P3097" s="198" t="s">
        <v>158</v>
      </c>
      <c r="Q3097" s="198" t="s">
        <v>1793</v>
      </c>
      <c r="R3097" s="196" t="s">
        <v>47</v>
      </c>
      <c r="S3097" s="196" t="s">
        <v>46</v>
      </c>
      <c r="T3097" s="211">
        <v>2.94</v>
      </c>
      <c r="U3097" s="201">
        <v>43637</v>
      </c>
      <c r="V3097" s="196" t="s">
        <v>1805</v>
      </c>
      <c r="W3097" s="200" t="s">
        <v>93</v>
      </c>
      <c r="X3097" s="196" t="s">
        <v>103</v>
      </c>
      <c r="AA3097" s="196" t="s">
        <v>14545</v>
      </c>
      <c r="AB3097" s="196" t="s">
        <v>14546</v>
      </c>
      <c r="AC3097" s="200">
        <v>3</v>
      </c>
      <c r="AD3097" s="200" t="s">
        <v>8231</v>
      </c>
      <c r="AE3097" s="203" t="s">
        <v>505</v>
      </c>
      <c r="AF3097" s="212">
        <v>25096.98</v>
      </c>
      <c r="AG3097" s="198" t="s">
        <v>3306</v>
      </c>
    </row>
    <row r="3098" spans="1:33" hidden="1" x14ac:dyDescent="0.25">
      <c r="A3098" s="209">
        <v>127183</v>
      </c>
      <c r="B3098" s="210">
        <v>2</v>
      </c>
      <c r="C3098" s="196" t="s">
        <v>114</v>
      </c>
      <c r="D3098" s="201">
        <v>43179</v>
      </c>
      <c r="E3098" s="196" t="s">
        <v>152</v>
      </c>
      <c r="F3098" s="201">
        <v>44089.798993055556</v>
      </c>
      <c r="G3098" s="196" t="s">
        <v>170</v>
      </c>
      <c r="H3098" s="198" t="s">
        <v>517</v>
      </c>
      <c r="I3098" s="196" t="s">
        <v>518</v>
      </c>
      <c r="J3098" s="196" t="s">
        <v>101</v>
      </c>
      <c r="L3098" s="200" t="s">
        <v>101</v>
      </c>
      <c r="M3098" s="198" t="s">
        <v>14544</v>
      </c>
      <c r="N3098" s="198" t="s">
        <v>1793</v>
      </c>
      <c r="O3098" s="196" t="s">
        <v>157</v>
      </c>
      <c r="P3098" s="198" t="s">
        <v>158</v>
      </c>
      <c r="Q3098" s="198" t="s">
        <v>1793</v>
      </c>
      <c r="R3098" s="196" t="s">
        <v>47</v>
      </c>
      <c r="S3098" s="196" t="s">
        <v>46</v>
      </c>
      <c r="T3098" s="211">
        <v>2.94</v>
      </c>
      <c r="U3098" s="201">
        <v>43637</v>
      </c>
      <c r="V3098" s="196" t="s">
        <v>1805</v>
      </c>
      <c r="W3098" s="200" t="s">
        <v>93</v>
      </c>
      <c r="X3098" s="196" t="s">
        <v>103</v>
      </c>
      <c r="AA3098" s="196" t="s">
        <v>14547</v>
      </c>
      <c r="AB3098" s="196" t="s">
        <v>14546</v>
      </c>
      <c r="AC3098" s="200">
        <v>8</v>
      </c>
      <c r="AD3098" s="200" t="s">
        <v>8231</v>
      </c>
      <c r="AE3098" s="203" t="s">
        <v>505</v>
      </c>
      <c r="AF3098" s="212">
        <v>753263.72</v>
      </c>
      <c r="AG3098" s="198" t="s">
        <v>3306</v>
      </c>
    </row>
    <row r="3099" spans="1:33" hidden="1" x14ac:dyDescent="0.25">
      <c r="A3099" s="209">
        <v>127184</v>
      </c>
      <c r="B3099" s="210">
        <v>2</v>
      </c>
      <c r="C3099" s="196" t="s">
        <v>114</v>
      </c>
      <c r="D3099" s="201">
        <v>43179</v>
      </c>
      <c r="E3099" s="196" t="s">
        <v>152</v>
      </c>
      <c r="F3099" s="201">
        <v>43958</v>
      </c>
      <c r="G3099" s="196" t="s">
        <v>170</v>
      </c>
      <c r="H3099" s="198" t="s">
        <v>465</v>
      </c>
      <c r="I3099" s="196" t="s">
        <v>466</v>
      </c>
      <c r="J3099" s="196" t="s">
        <v>101</v>
      </c>
      <c r="L3099" s="200" t="s">
        <v>101</v>
      </c>
      <c r="M3099" s="198" t="s">
        <v>14548</v>
      </c>
      <c r="N3099" s="198" t="s">
        <v>2569</v>
      </c>
      <c r="O3099" s="196" t="s">
        <v>157</v>
      </c>
      <c r="P3099" s="198" t="s">
        <v>158</v>
      </c>
      <c r="Q3099" s="198" t="s">
        <v>2569</v>
      </c>
      <c r="R3099" s="196" t="s">
        <v>47</v>
      </c>
      <c r="S3099" s="196" t="s">
        <v>46</v>
      </c>
      <c r="T3099" s="211">
        <v>7.33</v>
      </c>
      <c r="U3099" s="201">
        <v>43553</v>
      </c>
      <c r="V3099" s="196" t="s">
        <v>1860</v>
      </c>
      <c r="W3099" s="200" t="s">
        <v>93</v>
      </c>
      <c r="X3099" s="196" t="s">
        <v>103</v>
      </c>
      <c r="AA3099" s="196" t="s">
        <v>14549</v>
      </c>
      <c r="AB3099" s="196" t="s">
        <v>14550</v>
      </c>
      <c r="AC3099" s="200">
        <v>3</v>
      </c>
      <c r="AD3099" s="200" t="s">
        <v>8231</v>
      </c>
      <c r="AE3099" s="212">
        <v>344.3</v>
      </c>
      <c r="AF3099" s="212">
        <v>5463.3</v>
      </c>
      <c r="AG3099" s="198" t="s">
        <v>14551</v>
      </c>
    </row>
    <row r="3100" spans="1:33" hidden="1" x14ac:dyDescent="0.25">
      <c r="A3100" s="209">
        <v>127184</v>
      </c>
      <c r="B3100" s="210">
        <v>2</v>
      </c>
      <c r="C3100" s="196" t="s">
        <v>114</v>
      </c>
      <c r="D3100" s="201">
        <v>43179</v>
      </c>
      <c r="E3100" s="196" t="s">
        <v>152</v>
      </c>
      <c r="F3100" s="201">
        <v>43958</v>
      </c>
      <c r="G3100" s="196" t="s">
        <v>170</v>
      </c>
      <c r="H3100" s="198" t="s">
        <v>465</v>
      </c>
      <c r="I3100" s="196" t="s">
        <v>466</v>
      </c>
      <c r="J3100" s="196" t="s">
        <v>101</v>
      </c>
      <c r="L3100" s="200" t="s">
        <v>101</v>
      </c>
      <c r="M3100" s="198" t="s">
        <v>14548</v>
      </c>
      <c r="N3100" s="198" t="s">
        <v>2569</v>
      </c>
      <c r="O3100" s="196" t="s">
        <v>157</v>
      </c>
      <c r="P3100" s="198" t="s">
        <v>158</v>
      </c>
      <c r="Q3100" s="198" t="s">
        <v>2569</v>
      </c>
      <c r="R3100" s="196" t="s">
        <v>47</v>
      </c>
      <c r="S3100" s="196" t="s">
        <v>46</v>
      </c>
      <c r="T3100" s="211">
        <v>7.33</v>
      </c>
      <c r="U3100" s="201">
        <v>43553</v>
      </c>
      <c r="V3100" s="196" t="s">
        <v>1860</v>
      </c>
      <c r="W3100" s="200" t="s">
        <v>93</v>
      </c>
      <c r="X3100" s="196" t="s">
        <v>103</v>
      </c>
      <c r="AA3100" s="196" t="s">
        <v>14552</v>
      </c>
      <c r="AB3100" s="196" t="s">
        <v>14550</v>
      </c>
      <c r="AC3100" s="200">
        <v>8</v>
      </c>
      <c r="AD3100" s="200" t="s">
        <v>8231</v>
      </c>
      <c r="AE3100" s="212">
        <v>-32767.26</v>
      </c>
      <c r="AF3100" s="212">
        <v>1631894.74</v>
      </c>
      <c r="AG3100" s="198" t="s">
        <v>14551</v>
      </c>
    </row>
    <row r="3101" spans="1:33" hidden="1" x14ac:dyDescent="0.25">
      <c r="A3101" s="209">
        <v>127186</v>
      </c>
      <c r="B3101" s="210">
        <v>2</v>
      </c>
      <c r="C3101" s="196" t="s">
        <v>97</v>
      </c>
      <c r="D3101" s="201">
        <v>43179</v>
      </c>
      <c r="E3101" s="196" t="s">
        <v>152</v>
      </c>
      <c r="F3101" s="201">
        <v>44384.875104166669</v>
      </c>
      <c r="G3101" s="196" t="s">
        <v>426</v>
      </c>
      <c r="H3101" s="198" t="s">
        <v>1539</v>
      </c>
      <c r="I3101" s="196" t="s">
        <v>14553</v>
      </c>
      <c r="J3101" s="196" t="s">
        <v>101</v>
      </c>
      <c r="L3101" s="200" t="s">
        <v>101</v>
      </c>
      <c r="M3101" s="198" t="s">
        <v>14554</v>
      </c>
      <c r="N3101" s="198" t="s">
        <v>1859</v>
      </c>
      <c r="O3101" s="196" t="s">
        <v>157</v>
      </c>
      <c r="P3101" s="198" t="s">
        <v>1794</v>
      </c>
      <c r="Q3101" s="198" t="s">
        <v>1859</v>
      </c>
      <c r="R3101" s="196" t="s">
        <v>47</v>
      </c>
      <c r="S3101" s="196" t="s">
        <v>46</v>
      </c>
      <c r="T3101" s="211">
        <v>2.79</v>
      </c>
      <c r="U3101" s="201">
        <v>43966</v>
      </c>
      <c r="V3101" s="196" t="s">
        <v>1860</v>
      </c>
      <c r="W3101" s="200" t="s">
        <v>93</v>
      </c>
      <c r="X3101" s="196" t="s">
        <v>103</v>
      </c>
      <c r="Z3101" s="198" t="s">
        <v>14555</v>
      </c>
      <c r="AA3101" s="196" t="s">
        <v>14556</v>
      </c>
      <c r="AB3101" s="196" t="s">
        <v>14557</v>
      </c>
      <c r="AC3101" s="200">
        <v>3</v>
      </c>
      <c r="AD3101" s="200" t="s">
        <v>8231</v>
      </c>
      <c r="AE3101" s="203" t="s">
        <v>505</v>
      </c>
      <c r="AF3101" s="212">
        <v>76265</v>
      </c>
      <c r="AG3101" s="198" t="s">
        <v>14558</v>
      </c>
    </row>
    <row r="3102" spans="1:33" hidden="1" x14ac:dyDescent="0.25">
      <c r="A3102" s="209">
        <v>127186</v>
      </c>
      <c r="B3102" s="210">
        <v>2</v>
      </c>
      <c r="C3102" s="196" t="s">
        <v>97</v>
      </c>
      <c r="D3102" s="201">
        <v>43179</v>
      </c>
      <c r="E3102" s="196" t="s">
        <v>152</v>
      </c>
      <c r="F3102" s="201">
        <v>44384.875104166669</v>
      </c>
      <c r="G3102" s="196" t="s">
        <v>426</v>
      </c>
      <c r="H3102" s="198" t="s">
        <v>1539</v>
      </c>
      <c r="I3102" s="196" t="s">
        <v>14553</v>
      </c>
      <c r="J3102" s="196" t="s">
        <v>101</v>
      </c>
      <c r="L3102" s="200" t="s">
        <v>101</v>
      </c>
      <c r="M3102" s="198" t="s">
        <v>14554</v>
      </c>
      <c r="N3102" s="198" t="s">
        <v>1859</v>
      </c>
      <c r="O3102" s="196" t="s">
        <v>157</v>
      </c>
      <c r="P3102" s="198" t="s">
        <v>1794</v>
      </c>
      <c r="Q3102" s="198" t="s">
        <v>1859</v>
      </c>
      <c r="R3102" s="196" t="s">
        <v>47</v>
      </c>
      <c r="S3102" s="196" t="s">
        <v>46</v>
      </c>
      <c r="T3102" s="211">
        <v>2.79</v>
      </c>
      <c r="U3102" s="201">
        <v>43966</v>
      </c>
      <c r="V3102" s="196" t="s">
        <v>1860</v>
      </c>
      <c r="W3102" s="200" t="s">
        <v>93</v>
      </c>
      <c r="X3102" s="196" t="s">
        <v>103</v>
      </c>
      <c r="Z3102" s="198" t="s">
        <v>14555</v>
      </c>
      <c r="AA3102" s="196" t="s">
        <v>14559</v>
      </c>
      <c r="AB3102" s="196" t="s">
        <v>14557</v>
      </c>
      <c r="AC3102" s="200">
        <v>3</v>
      </c>
      <c r="AD3102" s="200" t="s">
        <v>8274</v>
      </c>
      <c r="AE3102" s="203" t="s">
        <v>505</v>
      </c>
      <c r="AF3102" s="212">
        <v>196406</v>
      </c>
      <c r="AG3102" s="198" t="s">
        <v>14558</v>
      </c>
    </row>
    <row r="3103" spans="1:33" hidden="1" x14ac:dyDescent="0.25">
      <c r="A3103" s="209">
        <v>127186</v>
      </c>
      <c r="B3103" s="210">
        <v>2</v>
      </c>
      <c r="C3103" s="196" t="s">
        <v>97</v>
      </c>
      <c r="D3103" s="201">
        <v>43179</v>
      </c>
      <c r="E3103" s="196" t="s">
        <v>152</v>
      </c>
      <c r="F3103" s="201">
        <v>44384.875104166669</v>
      </c>
      <c r="G3103" s="196" t="s">
        <v>426</v>
      </c>
      <c r="H3103" s="198" t="s">
        <v>1539</v>
      </c>
      <c r="I3103" s="196" t="s">
        <v>14553</v>
      </c>
      <c r="J3103" s="196" t="s">
        <v>101</v>
      </c>
      <c r="L3103" s="200" t="s">
        <v>101</v>
      </c>
      <c r="M3103" s="198" t="s">
        <v>14554</v>
      </c>
      <c r="N3103" s="198" t="s">
        <v>1859</v>
      </c>
      <c r="O3103" s="196" t="s">
        <v>157</v>
      </c>
      <c r="P3103" s="198" t="s">
        <v>1794</v>
      </c>
      <c r="Q3103" s="198" t="s">
        <v>1859</v>
      </c>
      <c r="R3103" s="196" t="s">
        <v>47</v>
      </c>
      <c r="S3103" s="196" t="s">
        <v>46</v>
      </c>
      <c r="T3103" s="211">
        <v>2.79</v>
      </c>
      <c r="U3103" s="201">
        <v>43966</v>
      </c>
      <c r="V3103" s="196" t="s">
        <v>1860</v>
      </c>
      <c r="W3103" s="200" t="s">
        <v>93</v>
      </c>
      <c r="X3103" s="196" t="s">
        <v>103</v>
      </c>
      <c r="Z3103" s="198" t="s">
        <v>14555</v>
      </c>
      <c r="AA3103" s="196" t="s">
        <v>14560</v>
      </c>
      <c r="AB3103" s="196" t="s">
        <v>14557</v>
      </c>
      <c r="AC3103" s="200">
        <v>8</v>
      </c>
      <c r="AD3103" s="200" t="s">
        <v>8231</v>
      </c>
      <c r="AE3103" s="203" t="s">
        <v>505</v>
      </c>
      <c r="AF3103" s="212">
        <v>580438</v>
      </c>
      <c r="AG3103" s="198" t="s">
        <v>14558</v>
      </c>
    </row>
    <row r="3104" spans="1:33" hidden="1" x14ac:dyDescent="0.25">
      <c r="A3104" s="209">
        <v>127187</v>
      </c>
      <c r="B3104" s="210">
        <v>2</v>
      </c>
      <c r="C3104" s="196" t="s">
        <v>97</v>
      </c>
      <c r="D3104" s="201">
        <v>43179</v>
      </c>
      <c r="E3104" s="196" t="s">
        <v>152</v>
      </c>
      <c r="F3104" s="201">
        <v>43741.875127314815</v>
      </c>
      <c r="G3104" s="196" t="s">
        <v>4553</v>
      </c>
      <c r="H3104" s="198" t="s">
        <v>838</v>
      </c>
      <c r="I3104" s="196" t="s">
        <v>2331</v>
      </c>
      <c r="J3104" s="196" t="s">
        <v>101</v>
      </c>
      <c r="L3104" s="200" t="s">
        <v>101</v>
      </c>
      <c r="M3104" s="198" t="s">
        <v>14561</v>
      </c>
      <c r="N3104" s="198" t="s">
        <v>1866</v>
      </c>
      <c r="O3104" s="196" t="s">
        <v>157</v>
      </c>
      <c r="P3104" s="198" t="s">
        <v>158</v>
      </c>
      <c r="Q3104" s="198" t="s">
        <v>1866</v>
      </c>
      <c r="R3104" s="196" t="s">
        <v>47</v>
      </c>
      <c r="S3104" s="196" t="s">
        <v>46</v>
      </c>
      <c r="T3104" s="211">
        <v>8.07</v>
      </c>
      <c r="U3104" s="201">
        <v>43595</v>
      </c>
      <c r="V3104" s="196" t="s">
        <v>1867</v>
      </c>
      <c r="W3104" s="200" t="s">
        <v>93</v>
      </c>
      <c r="X3104" s="196" t="s">
        <v>103</v>
      </c>
      <c r="AA3104" s="196" t="s">
        <v>14562</v>
      </c>
      <c r="AB3104" s="196" t="s">
        <v>14563</v>
      </c>
      <c r="AC3104" s="200">
        <v>8</v>
      </c>
      <c r="AD3104" s="200" t="s">
        <v>8231</v>
      </c>
      <c r="AE3104" s="203" t="s">
        <v>505</v>
      </c>
      <c r="AF3104" s="212">
        <v>468373</v>
      </c>
      <c r="AG3104" s="198" t="s">
        <v>14537</v>
      </c>
    </row>
    <row r="3105" spans="1:33" hidden="1" x14ac:dyDescent="0.25">
      <c r="A3105" s="209">
        <v>127192</v>
      </c>
      <c r="B3105" s="210">
        <v>2</v>
      </c>
      <c r="C3105" s="196" t="s">
        <v>114</v>
      </c>
      <c r="D3105" s="201">
        <v>43179</v>
      </c>
      <c r="E3105" s="196" t="s">
        <v>152</v>
      </c>
      <c r="F3105" s="201">
        <v>44483</v>
      </c>
      <c r="G3105" s="196" t="s">
        <v>152</v>
      </c>
      <c r="H3105" s="198" t="s">
        <v>128</v>
      </c>
      <c r="I3105" s="196" t="s">
        <v>14564</v>
      </c>
      <c r="J3105" s="196" t="s">
        <v>101</v>
      </c>
      <c r="L3105" s="200" t="s">
        <v>101</v>
      </c>
      <c r="M3105" s="198" t="s">
        <v>14565</v>
      </c>
      <c r="N3105" s="198" t="s">
        <v>14566</v>
      </c>
      <c r="O3105" s="196" t="s">
        <v>157</v>
      </c>
      <c r="P3105" s="198" t="s">
        <v>158</v>
      </c>
      <c r="Q3105" s="198" t="s">
        <v>14566</v>
      </c>
      <c r="R3105" s="196" t="s">
        <v>47</v>
      </c>
      <c r="S3105" s="196" t="s">
        <v>46</v>
      </c>
      <c r="T3105" s="211">
        <v>3.03</v>
      </c>
      <c r="U3105" s="201">
        <v>43504</v>
      </c>
      <c r="V3105" s="196" t="s">
        <v>2036</v>
      </c>
      <c r="W3105" s="200" t="s">
        <v>93</v>
      </c>
      <c r="X3105" s="196" t="s">
        <v>103</v>
      </c>
      <c r="AA3105" s="196" t="s">
        <v>14567</v>
      </c>
      <c r="AB3105" s="196" t="s">
        <v>14568</v>
      </c>
      <c r="AC3105" s="200">
        <v>8</v>
      </c>
      <c r="AD3105" s="200" t="s">
        <v>8231</v>
      </c>
      <c r="AE3105" s="203" t="s">
        <v>505</v>
      </c>
      <c r="AF3105" s="212">
        <v>359380.78</v>
      </c>
      <c r="AG3105" s="198" t="s">
        <v>14004</v>
      </c>
    </row>
    <row r="3106" spans="1:33" hidden="1" x14ac:dyDescent="0.25">
      <c r="A3106" s="209">
        <v>127193</v>
      </c>
      <c r="B3106" s="210">
        <v>2</v>
      </c>
      <c r="C3106" s="196" t="s">
        <v>114</v>
      </c>
      <c r="D3106" s="201">
        <v>43179</v>
      </c>
      <c r="E3106" s="196" t="s">
        <v>152</v>
      </c>
      <c r="F3106" s="201">
        <v>43699.875104166669</v>
      </c>
      <c r="G3106" s="196" t="s">
        <v>170</v>
      </c>
      <c r="H3106" s="198" t="s">
        <v>1027</v>
      </c>
      <c r="I3106" s="196" t="s">
        <v>14564</v>
      </c>
      <c r="J3106" s="196" t="s">
        <v>101</v>
      </c>
      <c r="L3106" s="200" t="s">
        <v>101</v>
      </c>
      <c r="M3106" s="198" t="s">
        <v>14569</v>
      </c>
      <c r="N3106" s="198" t="s">
        <v>14566</v>
      </c>
      <c r="O3106" s="196" t="s">
        <v>157</v>
      </c>
      <c r="P3106" s="198" t="s">
        <v>158</v>
      </c>
      <c r="Q3106" s="198" t="s">
        <v>14566</v>
      </c>
      <c r="R3106" s="196" t="s">
        <v>47</v>
      </c>
      <c r="S3106" s="196" t="s">
        <v>46</v>
      </c>
      <c r="T3106" s="211">
        <v>2.5</v>
      </c>
      <c r="U3106" s="201">
        <v>43504</v>
      </c>
      <c r="V3106" s="196" t="s">
        <v>2036</v>
      </c>
      <c r="W3106" s="200" t="s">
        <v>93</v>
      </c>
      <c r="X3106" s="196" t="s">
        <v>103</v>
      </c>
      <c r="AA3106" s="196" t="s">
        <v>14570</v>
      </c>
      <c r="AB3106" s="196" t="s">
        <v>14571</v>
      </c>
      <c r="AC3106" s="200">
        <v>8</v>
      </c>
      <c r="AD3106" s="200" t="s">
        <v>8231</v>
      </c>
      <c r="AE3106" s="203" t="s">
        <v>505</v>
      </c>
      <c r="AF3106" s="212">
        <v>267062.5</v>
      </c>
      <c r="AG3106" s="198" t="s">
        <v>14004</v>
      </c>
    </row>
    <row r="3107" spans="1:33" hidden="1" x14ac:dyDescent="0.25">
      <c r="A3107" s="209">
        <v>127195</v>
      </c>
      <c r="B3107" s="210">
        <v>2</v>
      </c>
      <c r="C3107" s="196" t="s">
        <v>97</v>
      </c>
      <c r="D3107" s="201">
        <v>43180</v>
      </c>
      <c r="E3107" s="196" t="s">
        <v>152</v>
      </c>
      <c r="F3107" s="201">
        <v>44454.875127314815</v>
      </c>
      <c r="G3107" s="196" t="s">
        <v>426</v>
      </c>
      <c r="H3107" s="198" t="s">
        <v>223</v>
      </c>
      <c r="I3107" s="196" t="s">
        <v>466</v>
      </c>
      <c r="J3107" s="196" t="s">
        <v>101</v>
      </c>
      <c r="L3107" s="200" t="s">
        <v>101</v>
      </c>
      <c r="M3107" s="198" t="s">
        <v>2666</v>
      </c>
      <c r="N3107" s="198" t="s">
        <v>1793</v>
      </c>
      <c r="O3107" s="196" t="s">
        <v>157</v>
      </c>
      <c r="P3107" s="198" t="s">
        <v>158</v>
      </c>
      <c r="Q3107" s="198" t="s">
        <v>1793</v>
      </c>
      <c r="R3107" s="196" t="s">
        <v>47</v>
      </c>
      <c r="S3107" s="196" t="s">
        <v>43</v>
      </c>
      <c r="T3107" s="211">
        <v>1.69</v>
      </c>
      <c r="U3107" s="201">
        <v>43553</v>
      </c>
      <c r="V3107" s="196" t="s">
        <v>1805</v>
      </c>
      <c r="W3107" s="200" t="s">
        <v>670</v>
      </c>
      <c r="X3107" s="196" t="s">
        <v>13</v>
      </c>
      <c r="Y3107" s="196" t="s">
        <v>31</v>
      </c>
      <c r="AA3107" s="196" t="s">
        <v>14572</v>
      </c>
      <c r="AB3107" s="196" t="s">
        <v>14573</v>
      </c>
      <c r="AC3107" s="200">
        <v>3</v>
      </c>
      <c r="AD3107" s="200" t="s">
        <v>8231</v>
      </c>
      <c r="AE3107" s="212">
        <v>75000</v>
      </c>
      <c r="AF3107" s="212">
        <v>134534</v>
      </c>
      <c r="AG3107" s="198" t="s">
        <v>2667</v>
      </c>
    </row>
    <row r="3108" spans="1:33" hidden="1" x14ac:dyDescent="0.25">
      <c r="A3108" s="209">
        <v>127195</v>
      </c>
      <c r="B3108" s="210">
        <v>2</v>
      </c>
      <c r="C3108" s="196" t="s">
        <v>97</v>
      </c>
      <c r="D3108" s="201">
        <v>43180</v>
      </c>
      <c r="E3108" s="196" t="s">
        <v>152</v>
      </c>
      <c r="F3108" s="201">
        <v>44454.875127314815</v>
      </c>
      <c r="G3108" s="196" t="s">
        <v>426</v>
      </c>
      <c r="H3108" s="198" t="s">
        <v>223</v>
      </c>
      <c r="I3108" s="196" t="s">
        <v>466</v>
      </c>
      <c r="J3108" s="196" t="s">
        <v>101</v>
      </c>
      <c r="L3108" s="200" t="s">
        <v>101</v>
      </c>
      <c r="M3108" s="198" t="s">
        <v>2666</v>
      </c>
      <c r="N3108" s="198" t="s">
        <v>1793</v>
      </c>
      <c r="O3108" s="196" t="s">
        <v>157</v>
      </c>
      <c r="P3108" s="198" t="s">
        <v>158</v>
      </c>
      <c r="Q3108" s="198" t="s">
        <v>1793</v>
      </c>
      <c r="R3108" s="196" t="s">
        <v>47</v>
      </c>
      <c r="S3108" s="196" t="s">
        <v>43</v>
      </c>
      <c r="T3108" s="211">
        <v>1.69</v>
      </c>
      <c r="U3108" s="201">
        <v>43553</v>
      </c>
      <c r="V3108" s="196" t="s">
        <v>1805</v>
      </c>
      <c r="W3108" s="200" t="s">
        <v>670</v>
      </c>
      <c r="X3108" s="196" t="s">
        <v>13</v>
      </c>
      <c r="Y3108" s="196" t="s">
        <v>31</v>
      </c>
      <c r="AA3108" s="196" t="s">
        <v>14574</v>
      </c>
      <c r="AB3108" s="196" t="s">
        <v>14573</v>
      </c>
      <c r="AC3108" s="200">
        <v>8</v>
      </c>
      <c r="AD3108" s="200" t="s">
        <v>8231</v>
      </c>
      <c r="AE3108" s="203" t="s">
        <v>505</v>
      </c>
      <c r="AF3108" s="212">
        <v>763664</v>
      </c>
      <c r="AG3108" s="198" t="s">
        <v>2667</v>
      </c>
    </row>
    <row r="3109" spans="1:33" hidden="1" x14ac:dyDescent="0.25">
      <c r="A3109" s="209">
        <v>127196</v>
      </c>
      <c r="B3109" s="210">
        <v>2</v>
      </c>
      <c r="C3109" s="196" t="s">
        <v>114</v>
      </c>
      <c r="D3109" s="201">
        <v>43180</v>
      </c>
      <c r="E3109" s="196" t="s">
        <v>152</v>
      </c>
      <c r="F3109" s="201">
        <v>43699.875104166669</v>
      </c>
      <c r="G3109" s="196" t="s">
        <v>170</v>
      </c>
      <c r="H3109" s="198" t="s">
        <v>236</v>
      </c>
      <c r="I3109" s="196" t="s">
        <v>14575</v>
      </c>
      <c r="J3109" s="196" t="s">
        <v>101</v>
      </c>
      <c r="L3109" s="200" t="s">
        <v>101</v>
      </c>
      <c r="M3109" s="198" t="s">
        <v>14576</v>
      </c>
      <c r="N3109" s="198" t="s">
        <v>2890</v>
      </c>
      <c r="O3109" s="196" t="s">
        <v>157</v>
      </c>
      <c r="P3109" s="198" t="s">
        <v>158</v>
      </c>
      <c r="Q3109" s="198" t="s">
        <v>2890</v>
      </c>
      <c r="R3109" s="196" t="s">
        <v>47</v>
      </c>
      <c r="S3109" s="196" t="s">
        <v>46</v>
      </c>
      <c r="T3109" s="211">
        <v>7.47</v>
      </c>
      <c r="U3109" s="201">
        <v>43504</v>
      </c>
      <c r="V3109" s="196" t="s">
        <v>1805</v>
      </c>
      <c r="W3109" s="200" t="s">
        <v>93</v>
      </c>
      <c r="X3109" s="196" t="s">
        <v>103</v>
      </c>
      <c r="AA3109" s="196" t="s">
        <v>14577</v>
      </c>
      <c r="AB3109" s="196" t="s">
        <v>14578</v>
      </c>
      <c r="AC3109" s="200">
        <v>8</v>
      </c>
      <c r="AD3109" s="200" t="s">
        <v>8231</v>
      </c>
      <c r="AE3109" s="203" t="s">
        <v>505</v>
      </c>
      <c r="AF3109" s="212">
        <v>792857.12</v>
      </c>
      <c r="AG3109" s="198" t="s">
        <v>14004</v>
      </c>
    </row>
    <row r="3110" spans="1:33" hidden="1" x14ac:dyDescent="0.25">
      <c r="A3110" s="209">
        <v>127198</v>
      </c>
      <c r="B3110" s="210">
        <v>2</v>
      </c>
      <c r="C3110" s="196" t="s">
        <v>97</v>
      </c>
      <c r="D3110" s="201">
        <v>43180</v>
      </c>
      <c r="E3110" s="196" t="s">
        <v>152</v>
      </c>
      <c r="F3110" s="201">
        <v>44615.875127314815</v>
      </c>
      <c r="G3110" s="196" t="s">
        <v>426</v>
      </c>
      <c r="H3110" s="198" t="s">
        <v>1828</v>
      </c>
      <c r="I3110" s="196" t="s">
        <v>14579</v>
      </c>
      <c r="J3110" s="196" t="s">
        <v>101</v>
      </c>
      <c r="L3110" s="200" t="s">
        <v>101</v>
      </c>
      <c r="M3110" s="198" t="s">
        <v>14580</v>
      </c>
      <c r="N3110" s="198" t="s">
        <v>2856</v>
      </c>
      <c r="O3110" s="196" t="s">
        <v>157</v>
      </c>
      <c r="P3110" s="198" t="s">
        <v>158</v>
      </c>
      <c r="Q3110" s="198" t="s">
        <v>2856</v>
      </c>
      <c r="R3110" s="196" t="s">
        <v>47</v>
      </c>
      <c r="S3110" s="196" t="s">
        <v>46</v>
      </c>
      <c r="T3110" s="211">
        <v>8.8699999999999992</v>
      </c>
      <c r="U3110" s="201">
        <v>43966</v>
      </c>
      <c r="V3110" s="196" t="s">
        <v>2036</v>
      </c>
      <c r="W3110" s="200" t="s">
        <v>93</v>
      </c>
      <c r="X3110" s="196" t="s">
        <v>103</v>
      </c>
      <c r="AA3110" s="196" t="s">
        <v>14581</v>
      </c>
      <c r="AB3110" s="196" t="s">
        <v>14582</v>
      </c>
      <c r="AC3110" s="200">
        <v>3</v>
      </c>
      <c r="AD3110" s="200" t="s">
        <v>8231</v>
      </c>
      <c r="AE3110" s="203" t="s">
        <v>505</v>
      </c>
      <c r="AF3110" s="212">
        <v>66336</v>
      </c>
      <c r="AG3110" s="198" t="s">
        <v>14583</v>
      </c>
    </row>
    <row r="3111" spans="1:33" hidden="1" x14ac:dyDescent="0.25">
      <c r="A3111" s="209">
        <v>127198</v>
      </c>
      <c r="B3111" s="210">
        <v>2</v>
      </c>
      <c r="C3111" s="196" t="s">
        <v>97</v>
      </c>
      <c r="D3111" s="201">
        <v>43180</v>
      </c>
      <c r="E3111" s="196" t="s">
        <v>152</v>
      </c>
      <c r="F3111" s="201">
        <v>44615.875127314815</v>
      </c>
      <c r="G3111" s="196" t="s">
        <v>426</v>
      </c>
      <c r="H3111" s="198" t="s">
        <v>1828</v>
      </c>
      <c r="I3111" s="196" t="s">
        <v>14579</v>
      </c>
      <c r="J3111" s="196" t="s">
        <v>101</v>
      </c>
      <c r="L3111" s="200" t="s">
        <v>101</v>
      </c>
      <c r="M3111" s="198" t="s">
        <v>14580</v>
      </c>
      <c r="N3111" s="198" t="s">
        <v>2856</v>
      </c>
      <c r="O3111" s="196" t="s">
        <v>157</v>
      </c>
      <c r="P3111" s="198" t="s">
        <v>158</v>
      </c>
      <c r="Q3111" s="198" t="s">
        <v>2856</v>
      </c>
      <c r="R3111" s="196" t="s">
        <v>47</v>
      </c>
      <c r="S3111" s="196" t="s">
        <v>46</v>
      </c>
      <c r="T3111" s="211">
        <v>8.8699999999999992</v>
      </c>
      <c r="U3111" s="201">
        <v>43966</v>
      </c>
      <c r="V3111" s="196" t="s">
        <v>2036</v>
      </c>
      <c r="W3111" s="200" t="s">
        <v>93</v>
      </c>
      <c r="X3111" s="196" t="s">
        <v>103</v>
      </c>
      <c r="AA3111" s="196" t="s">
        <v>14584</v>
      </c>
      <c r="AB3111" s="196" t="s">
        <v>14582</v>
      </c>
      <c r="AC3111" s="200">
        <v>8</v>
      </c>
      <c r="AD3111" s="200" t="s">
        <v>8231</v>
      </c>
      <c r="AE3111" s="203" t="s">
        <v>505</v>
      </c>
      <c r="AF3111" s="212">
        <v>1419054</v>
      </c>
      <c r="AG3111" s="198" t="s">
        <v>14583</v>
      </c>
    </row>
    <row r="3112" spans="1:33" hidden="1" x14ac:dyDescent="0.25">
      <c r="A3112" s="209">
        <v>127200</v>
      </c>
      <c r="B3112" s="210">
        <v>2</v>
      </c>
      <c r="C3112" s="196" t="s">
        <v>114</v>
      </c>
      <c r="D3112" s="201">
        <v>43180</v>
      </c>
      <c r="E3112" s="196" t="s">
        <v>152</v>
      </c>
      <c r="F3112" s="201">
        <v>43794.875104166669</v>
      </c>
      <c r="G3112" s="196" t="s">
        <v>170</v>
      </c>
      <c r="H3112" s="198" t="s">
        <v>1828</v>
      </c>
      <c r="I3112" s="196" t="s">
        <v>524</v>
      </c>
      <c r="J3112" s="196" t="s">
        <v>101</v>
      </c>
      <c r="L3112" s="200" t="s">
        <v>101</v>
      </c>
      <c r="M3112" s="198" t="s">
        <v>2882</v>
      </c>
      <c r="N3112" s="198" t="s">
        <v>1793</v>
      </c>
      <c r="O3112" s="196" t="s">
        <v>157</v>
      </c>
      <c r="P3112" s="198" t="s">
        <v>1794</v>
      </c>
      <c r="Q3112" s="198" t="s">
        <v>1793</v>
      </c>
      <c r="R3112" s="196" t="s">
        <v>47</v>
      </c>
      <c r="S3112" s="196" t="s">
        <v>46</v>
      </c>
      <c r="T3112" s="211">
        <v>1.63</v>
      </c>
      <c r="U3112" s="201">
        <v>43595</v>
      </c>
      <c r="V3112" s="196" t="s">
        <v>1805</v>
      </c>
      <c r="W3112" s="200" t="s">
        <v>670</v>
      </c>
      <c r="X3112" s="196" t="s">
        <v>13</v>
      </c>
      <c r="Z3112" s="198" t="s">
        <v>2883</v>
      </c>
      <c r="AA3112" s="196" t="s">
        <v>14585</v>
      </c>
      <c r="AB3112" s="196" t="s">
        <v>14586</v>
      </c>
      <c r="AC3112" s="200">
        <v>3</v>
      </c>
      <c r="AD3112" s="200" t="s">
        <v>8231</v>
      </c>
      <c r="AE3112" s="212">
        <v>53817.57</v>
      </c>
      <c r="AF3112" s="212">
        <v>141445.57</v>
      </c>
      <c r="AG3112" s="198" t="s">
        <v>2884</v>
      </c>
    </row>
    <row r="3113" spans="1:33" hidden="1" x14ac:dyDescent="0.25">
      <c r="A3113" s="209">
        <v>127200</v>
      </c>
      <c r="B3113" s="210">
        <v>2</v>
      </c>
      <c r="C3113" s="196" t="s">
        <v>114</v>
      </c>
      <c r="D3113" s="201">
        <v>43180</v>
      </c>
      <c r="E3113" s="196" t="s">
        <v>152</v>
      </c>
      <c r="F3113" s="201">
        <v>43794.875104166669</v>
      </c>
      <c r="G3113" s="196" t="s">
        <v>170</v>
      </c>
      <c r="H3113" s="198" t="s">
        <v>1828</v>
      </c>
      <c r="I3113" s="196" t="s">
        <v>524</v>
      </c>
      <c r="J3113" s="196" t="s">
        <v>101</v>
      </c>
      <c r="L3113" s="200" t="s">
        <v>101</v>
      </c>
      <c r="M3113" s="198" t="s">
        <v>2882</v>
      </c>
      <c r="N3113" s="198" t="s">
        <v>1793</v>
      </c>
      <c r="O3113" s="196" t="s">
        <v>157</v>
      </c>
      <c r="P3113" s="198" t="s">
        <v>1794</v>
      </c>
      <c r="Q3113" s="198" t="s">
        <v>1793</v>
      </c>
      <c r="R3113" s="196" t="s">
        <v>47</v>
      </c>
      <c r="S3113" s="196" t="s">
        <v>46</v>
      </c>
      <c r="T3113" s="211">
        <v>1.63</v>
      </c>
      <c r="U3113" s="201">
        <v>43595</v>
      </c>
      <c r="V3113" s="196" t="s">
        <v>1805</v>
      </c>
      <c r="W3113" s="200" t="s">
        <v>670</v>
      </c>
      <c r="X3113" s="196" t="s">
        <v>13</v>
      </c>
      <c r="Z3113" s="198" t="s">
        <v>2883</v>
      </c>
      <c r="AA3113" s="196" t="s">
        <v>14587</v>
      </c>
      <c r="AB3113" s="196" t="s">
        <v>14586</v>
      </c>
      <c r="AC3113" s="200">
        <v>3</v>
      </c>
      <c r="AD3113" s="200" t="s">
        <v>8274</v>
      </c>
      <c r="AE3113" s="212">
        <v>8126.61</v>
      </c>
      <c r="AF3113" s="212">
        <v>100335.61</v>
      </c>
      <c r="AG3113" s="198" t="s">
        <v>2884</v>
      </c>
    </row>
    <row r="3114" spans="1:33" hidden="1" x14ac:dyDescent="0.25">
      <c r="A3114" s="209">
        <v>127200</v>
      </c>
      <c r="B3114" s="210">
        <v>2</v>
      </c>
      <c r="C3114" s="196" t="s">
        <v>114</v>
      </c>
      <c r="D3114" s="201">
        <v>43180</v>
      </c>
      <c r="E3114" s="196" t="s">
        <v>152</v>
      </c>
      <c r="F3114" s="201">
        <v>43794.875104166669</v>
      </c>
      <c r="G3114" s="196" t="s">
        <v>170</v>
      </c>
      <c r="H3114" s="198" t="s">
        <v>1828</v>
      </c>
      <c r="I3114" s="196" t="s">
        <v>524</v>
      </c>
      <c r="J3114" s="196" t="s">
        <v>101</v>
      </c>
      <c r="L3114" s="200" t="s">
        <v>101</v>
      </c>
      <c r="M3114" s="198" t="s">
        <v>2882</v>
      </c>
      <c r="N3114" s="198" t="s">
        <v>1793</v>
      </c>
      <c r="O3114" s="196" t="s">
        <v>157</v>
      </c>
      <c r="P3114" s="198" t="s">
        <v>1794</v>
      </c>
      <c r="Q3114" s="198" t="s">
        <v>1793</v>
      </c>
      <c r="R3114" s="196" t="s">
        <v>47</v>
      </c>
      <c r="S3114" s="196" t="s">
        <v>46</v>
      </c>
      <c r="T3114" s="211">
        <v>1.63</v>
      </c>
      <c r="U3114" s="201">
        <v>43595</v>
      </c>
      <c r="V3114" s="196" t="s">
        <v>1805</v>
      </c>
      <c r="W3114" s="200" t="s">
        <v>670</v>
      </c>
      <c r="X3114" s="196" t="s">
        <v>13</v>
      </c>
      <c r="Z3114" s="198" t="s">
        <v>2883</v>
      </c>
      <c r="AA3114" s="196" t="s">
        <v>14588</v>
      </c>
      <c r="AB3114" s="196" t="s">
        <v>14586</v>
      </c>
      <c r="AC3114" s="200">
        <v>8</v>
      </c>
      <c r="AD3114" s="200" t="s">
        <v>8231</v>
      </c>
      <c r="AE3114" s="212">
        <v>28829.74</v>
      </c>
      <c r="AF3114" s="212">
        <v>992148.74</v>
      </c>
      <c r="AG3114" s="198" t="s">
        <v>2884</v>
      </c>
    </row>
    <row r="3115" spans="1:33" hidden="1" x14ac:dyDescent="0.25">
      <c r="A3115" s="209">
        <v>127201</v>
      </c>
      <c r="B3115" s="210">
        <v>2</v>
      </c>
      <c r="C3115" s="196" t="s">
        <v>85</v>
      </c>
      <c r="D3115" s="201">
        <v>43180</v>
      </c>
      <c r="E3115" s="196" t="s">
        <v>152</v>
      </c>
      <c r="F3115" s="201">
        <v>44673</v>
      </c>
      <c r="G3115" s="196" t="s">
        <v>426</v>
      </c>
      <c r="H3115" s="198" t="s">
        <v>223</v>
      </c>
      <c r="I3115" s="196" t="s">
        <v>3173</v>
      </c>
      <c r="J3115" s="196" t="s">
        <v>101</v>
      </c>
      <c r="L3115" s="200" t="s">
        <v>101</v>
      </c>
      <c r="M3115" s="198" t="s">
        <v>3174</v>
      </c>
      <c r="N3115" s="198" t="s">
        <v>1793</v>
      </c>
      <c r="O3115" s="196" t="s">
        <v>157</v>
      </c>
      <c r="P3115" s="198" t="s">
        <v>158</v>
      </c>
      <c r="Q3115" s="198" t="s">
        <v>1793</v>
      </c>
      <c r="R3115" s="196" t="s">
        <v>47</v>
      </c>
      <c r="S3115" s="196" t="s">
        <v>43</v>
      </c>
      <c r="T3115" s="211">
        <v>2.2200000000000002</v>
      </c>
      <c r="U3115" s="201">
        <v>44729</v>
      </c>
      <c r="V3115" s="196" t="s">
        <v>1805</v>
      </c>
      <c r="W3115" s="200" t="s">
        <v>670</v>
      </c>
      <c r="X3115" s="196" t="s">
        <v>13</v>
      </c>
      <c r="AA3115" s="196" t="s">
        <v>14589</v>
      </c>
      <c r="AC3115" s="200">
        <v>2</v>
      </c>
      <c r="AD3115" s="200" t="s">
        <v>8250</v>
      </c>
      <c r="AE3115" s="203" t="s">
        <v>505</v>
      </c>
      <c r="AF3115" s="212">
        <v>50000</v>
      </c>
    </row>
    <row r="3116" spans="1:33" hidden="1" x14ac:dyDescent="0.25">
      <c r="A3116" s="209">
        <v>127201</v>
      </c>
      <c r="B3116" s="210">
        <v>2</v>
      </c>
      <c r="C3116" s="196" t="s">
        <v>85</v>
      </c>
      <c r="D3116" s="201">
        <v>43180</v>
      </c>
      <c r="E3116" s="196" t="s">
        <v>152</v>
      </c>
      <c r="F3116" s="201">
        <v>44673</v>
      </c>
      <c r="G3116" s="196" t="s">
        <v>426</v>
      </c>
      <c r="H3116" s="198" t="s">
        <v>223</v>
      </c>
      <c r="I3116" s="196" t="s">
        <v>3173</v>
      </c>
      <c r="J3116" s="196" t="s">
        <v>101</v>
      </c>
      <c r="L3116" s="200" t="s">
        <v>101</v>
      </c>
      <c r="M3116" s="198" t="s">
        <v>3174</v>
      </c>
      <c r="N3116" s="198" t="s">
        <v>1793</v>
      </c>
      <c r="O3116" s="196" t="s">
        <v>157</v>
      </c>
      <c r="P3116" s="198" t="s">
        <v>158</v>
      </c>
      <c r="Q3116" s="198" t="s">
        <v>1793</v>
      </c>
      <c r="R3116" s="196" t="s">
        <v>47</v>
      </c>
      <c r="S3116" s="196" t="s">
        <v>43</v>
      </c>
      <c r="T3116" s="211">
        <v>2.2200000000000002</v>
      </c>
      <c r="U3116" s="201">
        <v>44729</v>
      </c>
      <c r="V3116" s="196" t="s">
        <v>1805</v>
      </c>
      <c r="W3116" s="200" t="s">
        <v>670</v>
      </c>
      <c r="X3116" s="196" t="s">
        <v>13</v>
      </c>
      <c r="AA3116" s="196" t="s">
        <v>14590</v>
      </c>
      <c r="AB3116" s="196" t="s">
        <v>14591</v>
      </c>
      <c r="AC3116" s="200">
        <v>3</v>
      </c>
      <c r="AD3116" s="200" t="s">
        <v>8231</v>
      </c>
      <c r="AE3116" s="212">
        <v>590558</v>
      </c>
      <c r="AF3116" s="212">
        <v>590558</v>
      </c>
    </row>
    <row r="3117" spans="1:33" hidden="1" x14ac:dyDescent="0.25">
      <c r="A3117" s="209">
        <v>127201</v>
      </c>
      <c r="B3117" s="210">
        <v>2</v>
      </c>
      <c r="C3117" s="196" t="s">
        <v>85</v>
      </c>
      <c r="D3117" s="201">
        <v>43180</v>
      </c>
      <c r="E3117" s="196" t="s">
        <v>152</v>
      </c>
      <c r="F3117" s="201">
        <v>44673</v>
      </c>
      <c r="G3117" s="196" t="s">
        <v>426</v>
      </c>
      <c r="H3117" s="198" t="s">
        <v>223</v>
      </c>
      <c r="I3117" s="196" t="s">
        <v>3173</v>
      </c>
      <c r="J3117" s="196" t="s">
        <v>101</v>
      </c>
      <c r="L3117" s="200" t="s">
        <v>101</v>
      </c>
      <c r="M3117" s="198" t="s">
        <v>3174</v>
      </c>
      <c r="N3117" s="198" t="s">
        <v>1793</v>
      </c>
      <c r="O3117" s="196" t="s">
        <v>157</v>
      </c>
      <c r="P3117" s="198" t="s">
        <v>158</v>
      </c>
      <c r="Q3117" s="198" t="s">
        <v>1793</v>
      </c>
      <c r="R3117" s="196" t="s">
        <v>47</v>
      </c>
      <c r="S3117" s="196" t="s">
        <v>43</v>
      </c>
      <c r="T3117" s="211">
        <v>2.2200000000000002</v>
      </c>
      <c r="U3117" s="201">
        <v>44729</v>
      </c>
      <c r="V3117" s="196" t="s">
        <v>1805</v>
      </c>
      <c r="W3117" s="200" t="s">
        <v>670</v>
      </c>
      <c r="X3117" s="196" t="s">
        <v>13</v>
      </c>
      <c r="AA3117" s="196" t="s">
        <v>14592</v>
      </c>
      <c r="AB3117" s="196" t="s">
        <v>14591</v>
      </c>
      <c r="AC3117" s="200">
        <v>8</v>
      </c>
      <c r="AD3117" s="200" t="s">
        <v>8231</v>
      </c>
      <c r="AE3117" s="212">
        <v>985885</v>
      </c>
      <c r="AF3117" s="212">
        <v>985885</v>
      </c>
    </row>
    <row r="3118" spans="1:33" hidden="1" x14ac:dyDescent="0.25">
      <c r="A3118" s="209">
        <v>127203</v>
      </c>
      <c r="B3118" s="210">
        <v>2</v>
      </c>
      <c r="C3118" s="196" t="s">
        <v>114</v>
      </c>
      <c r="D3118" s="201">
        <v>43180</v>
      </c>
      <c r="E3118" s="196" t="s">
        <v>152</v>
      </c>
      <c r="F3118" s="201">
        <v>44089.799467592595</v>
      </c>
      <c r="G3118" s="196" t="s">
        <v>170</v>
      </c>
      <c r="H3118" s="198" t="s">
        <v>1572</v>
      </c>
      <c r="I3118" s="196" t="s">
        <v>218</v>
      </c>
      <c r="J3118" s="196" t="s">
        <v>101</v>
      </c>
      <c r="L3118" s="200" t="s">
        <v>101</v>
      </c>
      <c r="M3118" s="198" t="s">
        <v>14593</v>
      </c>
      <c r="N3118" s="198" t="s">
        <v>1866</v>
      </c>
      <c r="O3118" s="196" t="s">
        <v>157</v>
      </c>
      <c r="P3118" s="198" t="s">
        <v>158</v>
      </c>
      <c r="Q3118" s="198" t="s">
        <v>1866</v>
      </c>
      <c r="R3118" s="196" t="s">
        <v>47</v>
      </c>
      <c r="S3118" s="196" t="s">
        <v>46</v>
      </c>
      <c r="T3118" s="211">
        <v>15.3</v>
      </c>
      <c r="U3118" s="201">
        <v>43868</v>
      </c>
      <c r="V3118" s="196" t="s">
        <v>1805</v>
      </c>
      <c r="W3118" s="200" t="s">
        <v>93</v>
      </c>
      <c r="X3118" s="196" t="s">
        <v>103</v>
      </c>
      <c r="AA3118" s="196" t="s">
        <v>14594</v>
      </c>
      <c r="AB3118" s="196" t="s">
        <v>14595</v>
      </c>
      <c r="AC3118" s="200">
        <v>3</v>
      </c>
      <c r="AD3118" s="200" t="s">
        <v>8231</v>
      </c>
      <c r="AE3118" s="212">
        <v>-53.31</v>
      </c>
      <c r="AF3118" s="212">
        <v>16599.63</v>
      </c>
      <c r="AG3118" s="198" t="s">
        <v>14596</v>
      </c>
    </row>
    <row r="3119" spans="1:33" hidden="1" x14ac:dyDescent="0.25">
      <c r="A3119" s="209">
        <v>127203</v>
      </c>
      <c r="B3119" s="210">
        <v>2</v>
      </c>
      <c r="C3119" s="196" t="s">
        <v>114</v>
      </c>
      <c r="D3119" s="201">
        <v>43180</v>
      </c>
      <c r="E3119" s="196" t="s">
        <v>152</v>
      </c>
      <c r="F3119" s="201">
        <v>44089.799467592595</v>
      </c>
      <c r="G3119" s="196" t="s">
        <v>170</v>
      </c>
      <c r="H3119" s="198" t="s">
        <v>1572</v>
      </c>
      <c r="I3119" s="196" t="s">
        <v>218</v>
      </c>
      <c r="J3119" s="196" t="s">
        <v>101</v>
      </c>
      <c r="L3119" s="200" t="s">
        <v>101</v>
      </c>
      <c r="M3119" s="198" t="s">
        <v>14593</v>
      </c>
      <c r="N3119" s="198" t="s">
        <v>1866</v>
      </c>
      <c r="O3119" s="196" t="s">
        <v>157</v>
      </c>
      <c r="P3119" s="198" t="s">
        <v>158</v>
      </c>
      <c r="Q3119" s="198" t="s">
        <v>1866</v>
      </c>
      <c r="R3119" s="196" t="s">
        <v>47</v>
      </c>
      <c r="S3119" s="196" t="s">
        <v>46</v>
      </c>
      <c r="T3119" s="211">
        <v>15.3</v>
      </c>
      <c r="U3119" s="201">
        <v>43868</v>
      </c>
      <c r="V3119" s="196" t="s">
        <v>1805</v>
      </c>
      <c r="W3119" s="200" t="s">
        <v>93</v>
      </c>
      <c r="X3119" s="196" t="s">
        <v>103</v>
      </c>
      <c r="AA3119" s="196" t="s">
        <v>14597</v>
      </c>
      <c r="AB3119" s="196" t="s">
        <v>14595</v>
      </c>
      <c r="AC3119" s="200">
        <v>8</v>
      </c>
      <c r="AD3119" s="200" t="s">
        <v>8231</v>
      </c>
      <c r="AE3119" s="212">
        <v>-4331.78</v>
      </c>
      <c r="AF3119" s="212">
        <v>848854.22</v>
      </c>
      <c r="AG3119" s="198" t="s">
        <v>14596</v>
      </c>
    </row>
    <row r="3120" spans="1:33" hidden="1" x14ac:dyDescent="0.25">
      <c r="A3120" s="209">
        <v>127212</v>
      </c>
      <c r="B3120" s="210">
        <v>2</v>
      </c>
      <c r="C3120" s="196" t="s">
        <v>97</v>
      </c>
      <c r="D3120" s="201">
        <v>43180</v>
      </c>
      <c r="E3120" s="196" t="s">
        <v>152</v>
      </c>
      <c r="F3120" s="201">
        <v>44384.875092592592</v>
      </c>
      <c r="G3120" s="196" t="s">
        <v>426</v>
      </c>
      <c r="H3120" s="198" t="s">
        <v>1539</v>
      </c>
      <c r="I3120" s="196" t="s">
        <v>843</v>
      </c>
      <c r="J3120" s="196" t="s">
        <v>101</v>
      </c>
      <c r="L3120" s="200" t="s">
        <v>101</v>
      </c>
      <c r="M3120" s="198" t="s">
        <v>14598</v>
      </c>
      <c r="N3120" s="198" t="s">
        <v>1793</v>
      </c>
      <c r="O3120" s="196" t="s">
        <v>157</v>
      </c>
      <c r="P3120" s="198" t="s">
        <v>158</v>
      </c>
      <c r="Q3120" s="198" t="s">
        <v>1793</v>
      </c>
      <c r="R3120" s="196" t="s">
        <v>47</v>
      </c>
      <c r="S3120" s="196" t="s">
        <v>46</v>
      </c>
      <c r="T3120" s="211">
        <v>3.8</v>
      </c>
      <c r="U3120" s="201">
        <v>43966</v>
      </c>
      <c r="V3120" s="196" t="s">
        <v>1805</v>
      </c>
      <c r="W3120" s="200" t="s">
        <v>670</v>
      </c>
      <c r="X3120" s="196" t="s">
        <v>13</v>
      </c>
      <c r="AA3120" s="196" t="s">
        <v>14599</v>
      </c>
      <c r="AB3120" s="196" t="s">
        <v>14600</v>
      </c>
      <c r="AC3120" s="200">
        <v>3</v>
      </c>
      <c r="AD3120" s="200" t="s">
        <v>8231</v>
      </c>
      <c r="AE3120" s="203" t="s">
        <v>505</v>
      </c>
      <c r="AF3120" s="212">
        <v>26799</v>
      </c>
      <c r="AG3120" s="198" t="s">
        <v>14601</v>
      </c>
    </row>
    <row r="3121" spans="1:33" hidden="1" x14ac:dyDescent="0.25">
      <c r="A3121" s="209">
        <v>127212</v>
      </c>
      <c r="B3121" s="210">
        <v>2</v>
      </c>
      <c r="C3121" s="196" t="s">
        <v>97</v>
      </c>
      <c r="D3121" s="201">
        <v>43180</v>
      </c>
      <c r="E3121" s="196" t="s">
        <v>152</v>
      </c>
      <c r="F3121" s="201">
        <v>44384.875092592592</v>
      </c>
      <c r="G3121" s="196" t="s">
        <v>426</v>
      </c>
      <c r="H3121" s="198" t="s">
        <v>1539</v>
      </c>
      <c r="I3121" s="196" t="s">
        <v>843</v>
      </c>
      <c r="J3121" s="196" t="s">
        <v>101</v>
      </c>
      <c r="L3121" s="200" t="s">
        <v>101</v>
      </c>
      <c r="M3121" s="198" t="s">
        <v>14598</v>
      </c>
      <c r="N3121" s="198" t="s">
        <v>1793</v>
      </c>
      <c r="O3121" s="196" t="s">
        <v>157</v>
      </c>
      <c r="P3121" s="198" t="s">
        <v>158</v>
      </c>
      <c r="Q3121" s="198" t="s">
        <v>1793</v>
      </c>
      <c r="R3121" s="196" t="s">
        <v>47</v>
      </c>
      <c r="S3121" s="196" t="s">
        <v>46</v>
      </c>
      <c r="T3121" s="211">
        <v>3.8</v>
      </c>
      <c r="U3121" s="201">
        <v>43966</v>
      </c>
      <c r="V3121" s="196" t="s">
        <v>1805</v>
      </c>
      <c r="W3121" s="200" t="s">
        <v>670</v>
      </c>
      <c r="X3121" s="196" t="s">
        <v>13</v>
      </c>
      <c r="AA3121" s="196" t="s">
        <v>14602</v>
      </c>
      <c r="AB3121" s="196" t="s">
        <v>14600</v>
      </c>
      <c r="AC3121" s="200">
        <v>8</v>
      </c>
      <c r="AD3121" s="200" t="s">
        <v>8250</v>
      </c>
      <c r="AE3121" s="203" t="s">
        <v>505</v>
      </c>
      <c r="AF3121" s="212">
        <v>2231378</v>
      </c>
      <c r="AG3121" s="198" t="s">
        <v>14601</v>
      </c>
    </row>
    <row r="3122" spans="1:33" hidden="1" x14ac:dyDescent="0.25">
      <c r="A3122" s="209">
        <v>127213</v>
      </c>
      <c r="B3122" s="210">
        <v>2</v>
      </c>
      <c r="C3122" s="196" t="s">
        <v>97</v>
      </c>
      <c r="D3122" s="201">
        <v>43180</v>
      </c>
      <c r="E3122" s="196" t="s">
        <v>152</v>
      </c>
      <c r="F3122" s="201">
        <v>44412.875069444446</v>
      </c>
      <c r="G3122" s="196" t="s">
        <v>426</v>
      </c>
      <c r="H3122" s="198" t="s">
        <v>1038</v>
      </c>
      <c r="I3122" s="196" t="s">
        <v>2477</v>
      </c>
      <c r="J3122" s="196" t="s">
        <v>101</v>
      </c>
      <c r="L3122" s="200" t="s">
        <v>101</v>
      </c>
      <c r="M3122" s="198" t="s">
        <v>14603</v>
      </c>
      <c r="N3122" s="198" t="s">
        <v>2104</v>
      </c>
      <c r="O3122" s="196" t="s">
        <v>157</v>
      </c>
      <c r="P3122" s="198" t="s">
        <v>158</v>
      </c>
      <c r="Q3122" s="198" t="s">
        <v>2104</v>
      </c>
      <c r="R3122" s="196" t="s">
        <v>47</v>
      </c>
      <c r="S3122" s="196" t="s">
        <v>46</v>
      </c>
      <c r="T3122" s="211">
        <v>12.51</v>
      </c>
      <c r="U3122" s="201">
        <v>44057</v>
      </c>
      <c r="V3122" s="196" t="s">
        <v>1867</v>
      </c>
      <c r="W3122" s="200" t="s">
        <v>670</v>
      </c>
      <c r="X3122" s="196" t="s">
        <v>13</v>
      </c>
      <c r="AA3122" s="196" t="s">
        <v>14604</v>
      </c>
      <c r="AB3122" s="196" t="s">
        <v>14605</v>
      </c>
      <c r="AC3122" s="200">
        <v>8</v>
      </c>
      <c r="AD3122" s="200" t="s">
        <v>8231</v>
      </c>
      <c r="AE3122" s="203" t="s">
        <v>505</v>
      </c>
      <c r="AF3122" s="212">
        <v>1883258</v>
      </c>
      <c r="AG3122" s="198" t="s">
        <v>14606</v>
      </c>
    </row>
    <row r="3123" spans="1:33" hidden="1" x14ac:dyDescent="0.25">
      <c r="A3123" s="209">
        <v>127215</v>
      </c>
      <c r="B3123" s="210">
        <v>2</v>
      </c>
      <c r="C3123" s="196" t="s">
        <v>114</v>
      </c>
      <c r="D3123" s="201">
        <v>43180</v>
      </c>
      <c r="E3123" s="196" t="s">
        <v>152</v>
      </c>
      <c r="F3123" s="201">
        <v>44167.875092592592</v>
      </c>
      <c r="G3123" s="196" t="s">
        <v>170</v>
      </c>
      <c r="H3123" s="198" t="s">
        <v>410</v>
      </c>
      <c r="I3123" s="196" t="s">
        <v>2477</v>
      </c>
      <c r="J3123" s="196" t="s">
        <v>101</v>
      </c>
      <c r="L3123" s="200" t="s">
        <v>101</v>
      </c>
      <c r="M3123" s="198" t="s">
        <v>14607</v>
      </c>
      <c r="N3123" s="198" t="s">
        <v>1793</v>
      </c>
      <c r="O3123" s="196" t="s">
        <v>157</v>
      </c>
      <c r="P3123" s="198" t="s">
        <v>1794</v>
      </c>
      <c r="Q3123" s="198" t="s">
        <v>1793</v>
      </c>
      <c r="R3123" s="196" t="s">
        <v>47</v>
      </c>
      <c r="S3123" s="196" t="s">
        <v>46</v>
      </c>
      <c r="T3123" s="211">
        <v>2.41</v>
      </c>
      <c r="U3123" s="201">
        <v>43868</v>
      </c>
      <c r="V3123" s="196" t="s">
        <v>1805</v>
      </c>
      <c r="W3123" s="200" t="s">
        <v>670</v>
      </c>
      <c r="X3123" s="196" t="s">
        <v>13</v>
      </c>
      <c r="Z3123" s="198" t="s">
        <v>14608</v>
      </c>
      <c r="AA3123" s="196" t="s">
        <v>14609</v>
      </c>
      <c r="AB3123" s="196" t="s">
        <v>14610</v>
      </c>
      <c r="AC3123" s="200">
        <v>3</v>
      </c>
      <c r="AD3123" s="200" t="s">
        <v>8231</v>
      </c>
      <c r="AE3123" s="212">
        <v>-2019.13</v>
      </c>
      <c r="AF3123" s="212">
        <v>35482.870000000003</v>
      </c>
      <c r="AG3123" s="198" t="s">
        <v>14611</v>
      </c>
    </row>
    <row r="3124" spans="1:33" hidden="1" x14ac:dyDescent="0.25">
      <c r="A3124" s="209">
        <v>127215</v>
      </c>
      <c r="B3124" s="210">
        <v>2</v>
      </c>
      <c r="C3124" s="196" t="s">
        <v>114</v>
      </c>
      <c r="D3124" s="201">
        <v>43180</v>
      </c>
      <c r="E3124" s="196" t="s">
        <v>152</v>
      </c>
      <c r="F3124" s="201">
        <v>44167.875092592592</v>
      </c>
      <c r="G3124" s="196" t="s">
        <v>170</v>
      </c>
      <c r="H3124" s="198" t="s">
        <v>410</v>
      </c>
      <c r="I3124" s="196" t="s">
        <v>2477</v>
      </c>
      <c r="J3124" s="196" t="s">
        <v>101</v>
      </c>
      <c r="L3124" s="200" t="s">
        <v>101</v>
      </c>
      <c r="M3124" s="198" t="s">
        <v>14607</v>
      </c>
      <c r="N3124" s="198" t="s">
        <v>1793</v>
      </c>
      <c r="O3124" s="196" t="s">
        <v>157</v>
      </c>
      <c r="P3124" s="198" t="s">
        <v>1794</v>
      </c>
      <c r="Q3124" s="198" t="s">
        <v>1793</v>
      </c>
      <c r="R3124" s="196" t="s">
        <v>47</v>
      </c>
      <c r="S3124" s="196" t="s">
        <v>46</v>
      </c>
      <c r="T3124" s="211">
        <v>2.41</v>
      </c>
      <c r="U3124" s="201">
        <v>43868</v>
      </c>
      <c r="V3124" s="196" t="s">
        <v>1805</v>
      </c>
      <c r="W3124" s="200" t="s">
        <v>670</v>
      </c>
      <c r="X3124" s="196" t="s">
        <v>13</v>
      </c>
      <c r="Z3124" s="198" t="s">
        <v>14608</v>
      </c>
      <c r="AA3124" s="196" t="s">
        <v>14612</v>
      </c>
      <c r="AB3124" s="196" t="s">
        <v>14610</v>
      </c>
      <c r="AC3124" s="200">
        <v>3</v>
      </c>
      <c r="AD3124" s="200" t="s">
        <v>8274</v>
      </c>
      <c r="AE3124" s="212">
        <v>10388.98</v>
      </c>
      <c r="AF3124" s="212">
        <v>176348.98</v>
      </c>
      <c r="AG3124" s="198" t="s">
        <v>14611</v>
      </c>
    </row>
    <row r="3125" spans="1:33" hidden="1" x14ac:dyDescent="0.25">
      <c r="A3125" s="209">
        <v>127215</v>
      </c>
      <c r="B3125" s="210">
        <v>2</v>
      </c>
      <c r="C3125" s="196" t="s">
        <v>114</v>
      </c>
      <c r="D3125" s="201">
        <v>43180</v>
      </c>
      <c r="E3125" s="196" t="s">
        <v>152</v>
      </c>
      <c r="F3125" s="201">
        <v>44167.875092592592</v>
      </c>
      <c r="G3125" s="196" t="s">
        <v>170</v>
      </c>
      <c r="H3125" s="198" t="s">
        <v>410</v>
      </c>
      <c r="I3125" s="196" t="s">
        <v>2477</v>
      </c>
      <c r="J3125" s="196" t="s">
        <v>101</v>
      </c>
      <c r="L3125" s="200" t="s">
        <v>101</v>
      </c>
      <c r="M3125" s="198" t="s">
        <v>14607</v>
      </c>
      <c r="N3125" s="198" t="s">
        <v>1793</v>
      </c>
      <c r="O3125" s="196" t="s">
        <v>157</v>
      </c>
      <c r="P3125" s="198" t="s">
        <v>1794</v>
      </c>
      <c r="Q3125" s="198" t="s">
        <v>1793</v>
      </c>
      <c r="R3125" s="196" t="s">
        <v>47</v>
      </c>
      <c r="S3125" s="196" t="s">
        <v>46</v>
      </c>
      <c r="T3125" s="211">
        <v>2.41</v>
      </c>
      <c r="U3125" s="201">
        <v>43868</v>
      </c>
      <c r="V3125" s="196" t="s">
        <v>1805</v>
      </c>
      <c r="W3125" s="200" t="s">
        <v>670</v>
      </c>
      <c r="X3125" s="196" t="s">
        <v>13</v>
      </c>
      <c r="Z3125" s="198" t="s">
        <v>14608</v>
      </c>
      <c r="AA3125" s="196" t="s">
        <v>14613</v>
      </c>
      <c r="AB3125" s="196" t="s">
        <v>14610</v>
      </c>
      <c r="AC3125" s="200">
        <v>8</v>
      </c>
      <c r="AD3125" s="200" t="s">
        <v>8231</v>
      </c>
      <c r="AE3125" s="212">
        <v>-411753.86</v>
      </c>
      <c r="AF3125" s="212">
        <v>1435931.14</v>
      </c>
      <c r="AG3125" s="198" t="s">
        <v>14611</v>
      </c>
    </row>
    <row r="3126" spans="1:33" hidden="1" x14ac:dyDescent="0.25">
      <c r="A3126" s="209">
        <v>127218</v>
      </c>
      <c r="B3126" s="210">
        <v>2</v>
      </c>
      <c r="C3126" s="196" t="s">
        <v>97</v>
      </c>
      <c r="D3126" s="201">
        <v>43180</v>
      </c>
      <c r="E3126" s="196" t="s">
        <v>152</v>
      </c>
      <c r="F3126" s="201">
        <v>43741.875127314815</v>
      </c>
      <c r="G3126" s="196" t="s">
        <v>666</v>
      </c>
      <c r="H3126" s="198" t="s">
        <v>838</v>
      </c>
      <c r="I3126" s="196" t="s">
        <v>3134</v>
      </c>
      <c r="J3126" s="196" t="s">
        <v>101</v>
      </c>
      <c r="L3126" s="200" t="s">
        <v>101</v>
      </c>
      <c r="M3126" s="198" t="s">
        <v>14614</v>
      </c>
      <c r="N3126" s="198" t="s">
        <v>1866</v>
      </c>
      <c r="O3126" s="196" t="s">
        <v>157</v>
      </c>
      <c r="P3126" s="198" t="s">
        <v>158</v>
      </c>
      <c r="Q3126" s="198" t="s">
        <v>1866</v>
      </c>
      <c r="R3126" s="196" t="s">
        <v>47</v>
      </c>
      <c r="S3126" s="196" t="s">
        <v>46</v>
      </c>
      <c r="T3126" s="211">
        <v>7.64</v>
      </c>
      <c r="U3126" s="201">
        <v>43595</v>
      </c>
      <c r="V3126" s="196" t="s">
        <v>1867</v>
      </c>
      <c r="W3126" s="200" t="s">
        <v>93</v>
      </c>
      <c r="X3126" s="196" t="s">
        <v>103</v>
      </c>
      <c r="AA3126" s="196" t="s">
        <v>14615</v>
      </c>
      <c r="AB3126" s="196" t="s">
        <v>14616</v>
      </c>
      <c r="AC3126" s="200">
        <v>3</v>
      </c>
      <c r="AD3126" s="200" t="s">
        <v>8231</v>
      </c>
      <c r="AE3126" s="203" t="s">
        <v>505</v>
      </c>
      <c r="AF3126" s="212">
        <v>33876</v>
      </c>
      <c r="AG3126" s="198" t="s">
        <v>2891</v>
      </c>
    </row>
    <row r="3127" spans="1:33" hidden="1" x14ac:dyDescent="0.25">
      <c r="A3127" s="209">
        <v>127218</v>
      </c>
      <c r="B3127" s="210">
        <v>2</v>
      </c>
      <c r="C3127" s="196" t="s">
        <v>97</v>
      </c>
      <c r="D3127" s="201">
        <v>43180</v>
      </c>
      <c r="E3127" s="196" t="s">
        <v>152</v>
      </c>
      <c r="F3127" s="201">
        <v>43741.875127314815</v>
      </c>
      <c r="G3127" s="196" t="s">
        <v>666</v>
      </c>
      <c r="H3127" s="198" t="s">
        <v>838</v>
      </c>
      <c r="I3127" s="196" t="s">
        <v>3134</v>
      </c>
      <c r="J3127" s="196" t="s">
        <v>101</v>
      </c>
      <c r="L3127" s="200" t="s">
        <v>101</v>
      </c>
      <c r="M3127" s="198" t="s">
        <v>14614</v>
      </c>
      <c r="N3127" s="198" t="s">
        <v>1866</v>
      </c>
      <c r="O3127" s="196" t="s">
        <v>157</v>
      </c>
      <c r="P3127" s="198" t="s">
        <v>158</v>
      </c>
      <c r="Q3127" s="198" t="s">
        <v>1866</v>
      </c>
      <c r="R3127" s="196" t="s">
        <v>47</v>
      </c>
      <c r="S3127" s="196" t="s">
        <v>46</v>
      </c>
      <c r="T3127" s="211">
        <v>7.64</v>
      </c>
      <c r="U3127" s="201">
        <v>43595</v>
      </c>
      <c r="V3127" s="196" t="s">
        <v>1867</v>
      </c>
      <c r="W3127" s="200" t="s">
        <v>93</v>
      </c>
      <c r="X3127" s="196" t="s">
        <v>103</v>
      </c>
      <c r="AA3127" s="196" t="s">
        <v>14617</v>
      </c>
      <c r="AB3127" s="196" t="s">
        <v>14616</v>
      </c>
      <c r="AC3127" s="200">
        <v>8</v>
      </c>
      <c r="AD3127" s="200" t="s">
        <v>8250</v>
      </c>
      <c r="AE3127" s="203" t="s">
        <v>505</v>
      </c>
      <c r="AF3127" s="212">
        <v>409013</v>
      </c>
      <c r="AG3127" s="198" t="s">
        <v>2891</v>
      </c>
    </row>
    <row r="3128" spans="1:33" hidden="1" x14ac:dyDescent="0.25">
      <c r="A3128" s="209">
        <v>127219</v>
      </c>
      <c r="B3128" s="210">
        <v>2</v>
      </c>
      <c r="C3128" s="196" t="s">
        <v>114</v>
      </c>
      <c r="D3128" s="201">
        <v>43180</v>
      </c>
      <c r="E3128" s="196" t="s">
        <v>152</v>
      </c>
      <c r="F3128" s="201">
        <v>44096.875092592592</v>
      </c>
      <c r="G3128" s="196" t="s">
        <v>170</v>
      </c>
      <c r="H3128" s="198" t="s">
        <v>392</v>
      </c>
      <c r="I3128" s="196" t="s">
        <v>124</v>
      </c>
      <c r="J3128" s="196" t="s">
        <v>101</v>
      </c>
      <c r="L3128" s="200" t="s">
        <v>101</v>
      </c>
      <c r="M3128" s="198" t="s">
        <v>14618</v>
      </c>
      <c r="N3128" s="198" t="s">
        <v>1845</v>
      </c>
      <c r="O3128" s="196" t="s">
        <v>157</v>
      </c>
      <c r="P3128" s="198" t="s">
        <v>158</v>
      </c>
      <c r="Q3128" s="198" t="s">
        <v>1845</v>
      </c>
      <c r="R3128" s="196" t="s">
        <v>47</v>
      </c>
      <c r="S3128" s="196" t="s">
        <v>46</v>
      </c>
      <c r="T3128" s="211">
        <v>6.26</v>
      </c>
      <c r="U3128" s="201">
        <v>43917</v>
      </c>
      <c r="V3128" s="196" t="s">
        <v>1805</v>
      </c>
      <c r="W3128" s="200" t="s">
        <v>93</v>
      </c>
      <c r="X3128" s="196" t="s">
        <v>103</v>
      </c>
      <c r="AA3128" s="196" t="s">
        <v>14619</v>
      </c>
      <c r="AB3128" s="196" t="s">
        <v>14620</v>
      </c>
      <c r="AC3128" s="200">
        <v>3</v>
      </c>
      <c r="AD3128" s="200" t="s">
        <v>8231</v>
      </c>
      <c r="AE3128" s="212">
        <v>-5270.37</v>
      </c>
      <c r="AF3128" s="212">
        <v>21802.63</v>
      </c>
      <c r="AG3128" s="198" t="s">
        <v>14621</v>
      </c>
    </row>
    <row r="3129" spans="1:33" hidden="1" x14ac:dyDescent="0.25">
      <c r="A3129" s="209">
        <v>127219</v>
      </c>
      <c r="B3129" s="210">
        <v>2</v>
      </c>
      <c r="C3129" s="196" t="s">
        <v>114</v>
      </c>
      <c r="D3129" s="201">
        <v>43180</v>
      </c>
      <c r="E3129" s="196" t="s">
        <v>152</v>
      </c>
      <c r="F3129" s="201">
        <v>44096.875092592592</v>
      </c>
      <c r="G3129" s="196" t="s">
        <v>170</v>
      </c>
      <c r="H3129" s="198" t="s">
        <v>392</v>
      </c>
      <c r="I3129" s="196" t="s">
        <v>124</v>
      </c>
      <c r="J3129" s="196" t="s">
        <v>101</v>
      </c>
      <c r="L3129" s="200" t="s">
        <v>101</v>
      </c>
      <c r="M3129" s="198" t="s">
        <v>14618</v>
      </c>
      <c r="N3129" s="198" t="s">
        <v>1845</v>
      </c>
      <c r="O3129" s="196" t="s">
        <v>157</v>
      </c>
      <c r="P3129" s="198" t="s">
        <v>158</v>
      </c>
      <c r="Q3129" s="198" t="s">
        <v>1845</v>
      </c>
      <c r="R3129" s="196" t="s">
        <v>47</v>
      </c>
      <c r="S3129" s="196" t="s">
        <v>46</v>
      </c>
      <c r="T3129" s="211">
        <v>6.26</v>
      </c>
      <c r="U3129" s="201">
        <v>43917</v>
      </c>
      <c r="V3129" s="196" t="s">
        <v>1805</v>
      </c>
      <c r="W3129" s="200" t="s">
        <v>93</v>
      </c>
      <c r="X3129" s="196" t="s">
        <v>103</v>
      </c>
      <c r="AA3129" s="196" t="s">
        <v>14622</v>
      </c>
      <c r="AB3129" s="196" t="s">
        <v>14620</v>
      </c>
      <c r="AC3129" s="200">
        <v>8</v>
      </c>
      <c r="AD3129" s="200" t="s">
        <v>8231</v>
      </c>
      <c r="AE3129" s="212">
        <v>-25607.42</v>
      </c>
      <c r="AF3129" s="212">
        <v>905235.58</v>
      </c>
      <c r="AG3129" s="198" t="s">
        <v>14621</v>
      </c>
    </row>
    <row r="3130" spans="1:33" hidden="1" x14ac:dyDescent="0.25">
      <c r="A3130" s="209">
        <v>127220</v>
      </c>
      <c r="B3130" s="210">
        <v>2</v>
      </c>
      <c r="C3130" s="196" t="s">
        <v>114</v>
      </c>
      <c r="D3130" s="201">
        <v>43180</v>
      </c>
      <c r="E3130" s="196" t="s">
        <v>152</v>
      </c>
      <c r="F3130" s="201">
        <v>44158.875081018516</v>
      </c>
      <c r="G3130" s="196" t="s">
        <v>170</v>
      </c>
      <c r="H3130" s="198" t="s">
        <v>123</v>
      </c>
      <c r="I3130" s="196" t="s">
        <v>4010</v>
      </c>
      <c r="J3130" s="196" t="s">
        <v>101</v>
      </c>
      <c r="L3130" s="200" t="s">
        <v>101</v>
      </c>
      <c r="M3130" s="198" t="s">
        <v>14623</v>
      </c>
      <c r="N3130" s="198" t="s">
        <v>2306</v>
      </c>
      <c r="O3130" s="196" t="s">
        <v>157</v>
      </c>
      <c r="P3130" s="198" t="s">
        <v>158</v>
      </c>
      <c r="Q3130" s="198" t="s">
        <v>2306</v>
      </c>
      <c r="R3130" s="196" t="s">
        <v>47</v>
      </c>
      <c r="S3130" s="196" t="s">
        <v>46</v>
      </c>
      <c r="T3130" s="211">
        <v>10.41</v>
      </c>
      <c r="U3130" s="201">
        <v>43917</v>
      </c>
      <c r="V3130" s="196" t="s">
        <v>1860</v>
      </c>
      <c r="W3130" s="200" t="s">
        <v>93</v>
      </c>
      <c r="X3130" s="196" t="s">
        <v>103</v>
      </c>
      <c r="AA3130" s="196" t="s">
        <v>14624</v>
      </c>
      <c r="AB3130" s="196" t="s">
        <v>14625</v>
      </c>
      <c r="AC3130" s="200">
        <v>3</v>
      </c>
      <c r="AD3130" s="200" t="s">
        <v>8231</v>
      </c>
      <c r="AE3130" s="212">
        <v>13918.99</v>
      </c>
      <c r="AF3130" s="212">
        <v>19941.990000000002</v>
      </c>
      <c r="AG3130" s="198" t="s">
        <v>14626</v>
      </c>
    </row>
    <row r="3131" spans="1:33" hidden="1" x14ac:dyDescent="0.25">
      <c r="A3131" s="209">
        <v>127220</v>
      </c>
      <c r="B3131" s="210">
        <v>2</v>
      </c>
      <c r="C3131" s="196" t="s">
        <v>114</v>
      </c>
      <c r="D3131" s="201">
        <v>43180</v>
      </c>
      <c r="E3131" s="196" t="s">
        <v>152</v>
      </c>
      <c r="F3131" s="201">
        <v>44158.875081018516</v>
      </c>
      <c r="G3131" s="196" t="s">
        <v>170</v>
      </c>
      <c r="H3131" s="198" t="s">
        <v>123</v>
      </c>
      <c r="I3131" s="196" t="s">
        <v>4010</v>
      </c>
      <c r="J3131" s="196" t="s">
        <v>101</v>
      </c>
      <c r="L3131" s="200" t="s">
        <v>101</v>
      </c>
      <c r="M3131" s="198" t="s">
        <v>14623</v>
      </c>
      <c r="N3131" s="198" t="s">
        <v>2306</v>
      </c>
      <c r="O3131" s="196" t="s">
        <v>157</v>
      </c>
      <c r="P3131" s="198" t="s">
        <v>158</v>
      </c>
      <c r="Q3131" s="198" t="s">
        <v>2306</v>
      </c>
      <c r="R3131" s="196" t="s">
        <v>47</v>
      </c>
      <c r="S3131" s="196" t="s">
        <v>46</v>
      </c>
      <c r="T3131" s="211">
        <v>10.41</v>
      </c>
      <c r="U3131" s="201">
        <v>43917</v>
      </c>
      <c r="V3131" s="196" t="s">
        <v>1860</v>
      </c>
      <c r="W3131" s="200" t="s">
        <v>93</v>
      </c>
      <c r="X3131" s="196" t="s">
        <v>103</v>
      </c>
      <c r="AA3131" s="196" t="s">
        <v>14627</v>
      </c>
      <c r="AB3131" s="196" t="s">
        <v>14625</v>
      </c>
      <c r="AC3131" s="200">
        <v>8</v>
      </c>
      <c r="AD3131" s="200" t="s">
        <v>8231</v>
      </c>
      <c r="AE3131" s="212">
        <v>-105418.44</v>
      </c>
      <c r="AF3131" s="212">
        <v>2029767.56</v>
      </c>
      <c r="AG3131" s="198" t="s">
        <v>14626</v>
      </c>
    </row>
    <row r="3132" spans="1:33" hidden="1" x14ac:dyDescent="0.25">
      <c r="A3132" s="209">
        <v>127222</v>
      </c>
      <c r="B3132" s="210">
        <v>2</v>
      </c>
      <c r="C3132" s="196" t="s">
        <v>122</v>
      </c>
      <c r="D3132" s="201">
        <v>43180</v>
      </c>
      <c r="E3132" s="196" t="s">
        <v>152</v>
      </c>
      <c r="F3132" s="201">
        <v>44665.875300925924</v>
      </c>
      <c r="G3132" s="196" t="s">
        <v>426</v>
      </c>
      <c r="H3132" s="198" t="s">
        <v>517</v>
      </c>
      <c r="I3132" s="196" t="s">
        <v>2309</v>
      </c>
      <c r="J3132" s="196" t="s">
        <v>101</v>
      </c>
      <c r="L3132" s="200" t="s">
        <v>101</v>
      </c>
      <c r="M3132" s="198" t="s">
        <v>2310</v>
      </c>
      <c r="N3132" s="198" t="s">
        <v>1793</v>
      </c>
      <c r="O3132" s="196" t="s">
        <v>157</v>
      </c>
      <c r="P3132" s="198" t="s">
        <v>158</v>
      </c>
      <c r="Q3132" s="198" t="s">
        <v>1793</v>
      </c>
      <c r="R3132" s="196" t="s">
        <v>47</v>
      </c>
      <c r="S3132" s="196" t="s">
        <v>43</v>
      </c>
      <c r="T3132" s="211">
        <v>3.93</v>
      </c>
      <c r="U3132" s="201">
        <v>44645</v>
      </c>
      <c r="V3132" s="196" t="s">
        <v>1805</v>
      </c>
      <c r="W3132" s="200" t="s">
        <v>93</v>
      </c>
      <c r="X3132" s="196" t="s">
        <v>103</v>
      </c>
      <c r="AA3132" s="196" t="s">
        <v>14628</v>
      </c>
      <c r="AB3132" s="196" t="s">
        <v>14629</v>
      </c>
      <c r="AC3132" s="200">
        <v>3</v>
      </c>
      <c r="AD3132" s="200" t="s">
        <v>8231</v>
      </c>
      <c r="AE3132" s="212">
        <v>18914</v>
      </c>
      <c r="AF3132" s="212">
        <v>18914</v>
      </c>
      <c r="AG3132" s="198" t="s">
        <v>2311</v>
      </c>
    </row>
    <row r="3133" spans="1:33" hidden="1" x14ac:dyDescent="0.25">
      <c r="A3133" s="209">
        <v>127222</v>
      </c>
      <c r="B3133" s="210">
        <v>2</v>
      </c>
      <c r="C3133" s="196" t="s">
        <v>122</v>
      </c>
      <c r="D3133" s="201">
        <v>43180</v>
      </c>
      <c r="E3133" s="196" t="s">
        <v>152</v>
      </c>
      <c r="F3133" s="201">
        <v>44665.875300925924</v>
      </c>
      <c r="G3133" s="196" t="s">
        <v>426</v>
      </c>
      <c r="H3133" s="198" t="s">
        <v>517</v>
      </c>
      <c r="I3133" s="196" t="s">
        <v>2309</v>
      </c>
      <c r="J3133" s="196" t="s">
        <v>101</v>
      </c>
      <c r="L3133" s="200" t="s">
        <v>101</v>
      </c>
      <c r="M3133" s="198" t="s">
        <v>2310</v>
      </c>
      <c r="N3133" s="198" t="s">
        <v>1793</v>
      </c>
      <c r="O3133" s="196" t="s">
        <v>157</v>
      </c>
      <c r="P3133" s="198" t="s">
        <v>158</v>
      </c>
      <c r="Q3133" s="198" t="s">
        <v>1793</v>
      </c>
      <c r="R3133" s="196" t="s">
        <v>47</v>
      </c>
      <c r="S3133" s="196" t="s">
        <v>43</v>
      </c>
      <c r="T3133" s="211">
        <v>3.93</v>
      </c>
      <c r="U3133" s="201">
        <v>44645</v>
      </c>
      <c r="V3133" s="196" t="s">
        <v>1805</v>
      </c>
      <c r="W3133" s="200" t="s">
        <v>93</v>
      </c>
      <c r="X3133" s="196" t="s">
        <v>103</v>
      </c>
      <c r="AA3133" s="196" t="s">
        <v>14630</v>
      </c>
      <c r="AB3133" s="196" t="s">
        <v>14629</v>
      </c>
      <c r="AC3133" s="200">
        <v>8</v>
      </c>
      <c r="AD3133" s="200" t="s">
        <v>8274</v>
      </c>
      <c r="AE3133" s="212">
        <v>878516</v>
      </c>
      <c r="AF3133" s="212">
        <v>878516</v>
      </c>
      <c r="AG3133" s="198" t="s">
        <v>2311</v>
      </c>
    </row>
    <row r="3134" spans="1:33" hidden="1" x14ac:dyDescent="0.25">
      <c r="A3134" s="209">
        <v>127223</v>
      </c>
      <c r="B3134" s="210">
        <v>2</v>
      </c>
      <c r="C3134" s="196" t="s">
        <v>97</v>
      </c>
      <c r="D3134" s="201">
        <v>43180</v>
      </c>
      <c r="E3134" s="196" t="s">
        <v>152</v>
      </c>
      <c r="F3134" s="201">
        <v>44469.875127314815</v>
      </c>
      <c r="G3134" s="196" t="s">
        <v>426</v>
      </c>
      <c r="H3134" s="198" t="s">
        <v>1539</v>
      </c>
      <c r="I3134" s="196" t="s">
        <v>1628</v>
      </c>
      <c r="J3134" s="196" t="s">
        <v>101</v>
      </c>
      <c r="L3134" s="200" t="s">
        <v>101</v>
      </c>
      <c r="M3134" s="198" t="s">
        <v>2510</v>
      </c>
      <c r="N3134" s="198" t="s">
        <v>2511</v>
      </c>
      <c r="O3134" s="196" t="s">
        <v>157</v>
      </c>
      <c r="P3134" s="198" t="s">
        <v>158</v>
      </c>
      <c r="Q3134" s="198" t="s">
        <v>2511</v>
      </c>
      <c r="R3134" s="196" t="s">
        <v>47</v>
      </c>
      <c r="S3134" s="196" t="s">
        <v>43</v>
      </c>
      <c r="T3134" s="211">
        <v>4.33</v>
      </c>
      <c r="U3134" s="201">
        <v>44281</v>
      </c>
      <c r="V3134" s="196" t="s">
        <v>1805</v>
      </c>
      <c r="W3134" s="200" t="s">
        <v>93</v>
      </c>
      <c r="X3134" s="196" t="s">
        <v>103</v>
      </c>
      <c r="Y3134" s="196" t="s">
        <v>32</v>
      </c>
      <c r="AA3134" s="196" t="s">
        <v>14631</v>
      </c>
      <c r="AB3134" s="196" t="s">
        <v>14632</v>
      </c>
      <c r="AC3134" s="200">
        <v>3</v>
      </c>
      <c r="AD3134" s="200" t="s">
        <v>8231</v>
      </c>
      <c r="AE3134" s="212">
        <v>-388</v>
      </c>
      <c r="AF3134" s="212">
        <v>69607</v>
      </c>
      <c r="AG3134" s="198" t="s">
        <v>2512</v>
      </c>
    </row>
    <row r="3135" spans="1:33" hidden="1" x14ac:dyDescent="0.25">
      <c r="A3135" s="209">
        <v>127223</v>
      </c>
      <c r="B3135" s="210">
        <v>2</v>
      </c>
      <c r="C3135" s="196" t="s">
        <v>97</v>
      </c>
      <c r="D3135" s="201">
        <v>43180</v>
      </c>
      <c r="E3135" s="196" t="s">
        <v>152</v>
      </c>
      <c r="F3135" s="201">
        <v>44469.875127314815</v>
      </c>
      <c r="G3135" s="196" t="s">
        <v>426</v>
      </c>
      <c r="H3135" s="198" t="s">
        <v>1539</v>
      </c>
      <c r="I3135" s="196" t="s">
        <v>1628</v>
      </c>
      <c r="J3135" s="196" t="s">
        <v>101</v>
      </c>
      <c r="L3135" s="200" t="s">
        <v>101</v>
      </c>
      <c r="M3135" s="198" t="s">
        <v>2510</v>
      </c>
      <c r="N3135" s="198" t="s">
        <v>2511</v>
      </c>
      <c r="O3135" s="196" t="s">
        <v>157</v>
      </c>
      <c r="P3135" s="198" t="s">
        <v>158</v>
      </c>
      <c r="Q3135" s="198" t="s">
        <v>2511</v>
      </c>
      <c r="R3135" s="196" t="s">
        <v>47</v>
      </c>
      <c r="S3135" s="196" t="s">
        <v>43</v>
      </c>
      <c r="T3135" s="211">
        <v>4.33</v>
      </c>
      <c r="U3135" s="201">
        <v>44281</v>
      </c>
      <c r="V3135" s="196" t="s">
        <v>1805</v>
      </c>
      <c r="W3135" s="200" t="s">
        <v>93</v>
      </c>
      <c r="X3135" s="196" t="s">
        <v>103</v>
      </c>
      <c r="Y3135" s="196" t="s">
        <v>32</v>
      </c>
      <c r="AA3135" s="196" t="s">
        <v>14633</v>
      </c>
      <c r="AB3135" s="196" t="s">
        <v>14632</v>
      </c>
      <c r="AC3135" s="200">
        <v>8</v>
      </c>
      <c r="AD3135" s="200" t="s">
        <v>8231</v>
      </c>
      <c r="AE3135" s="212">
        <v>19602</v>
      </c>
      <c r="AF3135" s="212">
        <v>1273885</v>
      </c>
      <c r="AG3135" s="198" t="s">
        <v>2512</v>
      </c>
    </row>
    <row r="3136" spans="1:33" hidden="1" x14ac:dyDescent="0.25">
      <c r="A3136" s="209">
        <v>127224</v>
      </c>
      <c r="B3136" s="210">
        <v>2</v>
      </c>
      <c r="C3136" s="196" t="s">
        <v>114</v>
      </c>
      <c r="D3136" s="201">
        <v>43180</v>
      </c>
      <c r="E3136" s="196" t="s">
        <v>152</v>
      </c>
      <c r="F3136" s="201">
        <v>44117.875081018516</v>
      </c>
      <c r="G3136" s="196" t="s">
        <v>170</v>
      </c>
      <c r="H3136" s="198" t="s">
        <v>517</v>
      </c>
      <c r="I3136" s="196" t="s">
        <v>145</v>
      </c>
      <c r="J3136" s="196" t="s">
        <v>101</v>
      </c>
      <c r="L3136" s="200" t="s">
        <v>101</v>
      </c>
      <c r="M3136" s="198" t="s">
        <v>2619</v>
      </c>
      <c r="N3136" s="198" t="s">
        <v>1793</v>
      </c>
      <c r="O3136" s="196" t="s">
        <v>157</v>
      </c>
      <c r="P3136" s="198" t="s">
        <v>158</v>
      </c>
      <c r="Q3136" s="198" t="s">
        <v>1793</v>
      </c>
      <c r="R3136" s="196" t="s">
        <v>47</v>
      </c>
      <c r="S3136" s="196" t="s">
        <v>43</v>
      </c>
      <c r="T3136" s="211">
        <v>2.48</v>
      </c>
      <c r="U3136" s="201">
        <v>43917</v>
      </c>
      <c r="V3136" s="196" t="s">
        <v>1805</v>
      </c>
      <c r="W3136" s="200" t="s">
        <v>670</v>
      </c>
      <c r="X3136" s="196" t="s">
        <v>13</v>
      </c>
      <c r="Y3136" s="196" t="s">
        <v>31</v>
      </c>
      <c r="AA3136" s="196" t="s">
        <v>14634</v>
      </c>
      <c r="AB3136" s="196" t="s">
        <v>14635</v>
      </c>
      <c r="AC3136" s="200">
        <v>3</v>
      </c>
      <c r="AD3136" s="200" t="s">
        <v>8231</v>
      </c>
      <c r="AE3136" s="212">
        <v>-3803.53</v>
      </c>
      <c r="AF3136" s="212">
        <v>42277.47</v>
      </c>
      <c r="AG3136" s="198" t="s">
        <v>2620</v>
      </c>
    </row>
    <row r="3137" spans="1:33" hidden="1" x14ac:dyDescent="0.25">
      <c r="A3137" s="209">
        <v>127224</v>
      </c>
      <c r="B3137" s="210">
        <v>2</v>
      </c>
      <c r="C3137" s="196" t="s">
        <v>114</v>
      </c>
      <c r="D3137" s="201">
        <v>43180</v>
      </c>
      <c r="E3137" s="196" t="s">
        <v>152</v>
      </c>
      <c r="F3137" s="201">
        <v>44117.875081018516</v>
      </c>
      <c r="G3137" s="196" t="s">
        <v>170</v>
      </c>
      <c r="H3137" s="198" t="s">
        <v>517</v>
      </c>
      <c r="I3137" s="196" t="s">
        <v>145</v>
      </c>
      <c r="J3137" s="196" t="s">
        <v>101</v>
      </c>
      <c r="L3137" s="200" t="s">
        <v>101</v>
      </c>
      <c r="M3137" s="198" t="s">
        <v>2619</v>
      </c>
      <c r="N3137" s="198" t="s">
        <v>1793</v>
      </c>
      <c r="O3137" s="196" t="s">
        <v>157</v>
      </c>
      <c r="P3137" s="198" t="s">
        <v>158</v>
      </c>
      <c r="Q3137" s="198" t="s">
        <v>1793</v>
      </c>
      <c r="R3137" s="196" t="s">
        <v>47</v>
      </c>
      <c r="S3137" s="196" t="s">
        <v>43</v>
      </c>
      <c r="T3137" s="211">
        <v>2.48</v>
      </c>
      <c r="U3137" s="201">
        <v>43917</v>
      </c>
      <c r="V3137" s="196" t="s">
        <v>1805</v>
      </c>
      <c r="W3137" s="200" t="s">
        <v>670</v>
      </c>
      <c r="X3137" s="196" t="s">
        <v>13</v>
      </c>
      <c r="Y3137" s="196" t="s">
        <v>31</v>
      </c>
      <c r="AA3137" s="196" t="s">
        <v>14636</v>
      </c>
      <c r="AB3137" s="196" t="s">
        <v>14635</v>
      </c>
      <c r="AC3137" s="200">
        <v>8</v>
      </c>
      <c r="AD3137" s="200" t="s">
        <v>8231</v>
      </c>
      <c r="AE3137" s="212">
        <v>8142.76</v>
      </c>
      <c r="AF3137" s="212">
        <v>1176597.76</v>
      </c>
      <c r="AG3137" s="198" t="s">
        <v>2620</v>
      </c>
    </row>
    <row r="3138" spans="1:33" hidden="1" x14ac:dyDescent="0.25">
      <c r="A3138" s="209">
        <v>127225</v>
      </c>
      <c r="B3138" s="210">
        <v>2</v>
      </c>
      <c r="C3138" s="196" t="s">
        <v>114</v>
      </c>
      <c r="D3138" s="201">
        <v>43180</v>
      </c>
      <c r="E3138" s="196" t="s">
        <v>152</v>
      </c>
      <c r="F3138" s="201">
        <v>44447</v>
      </c>
      <c r="G3138" s="196" t="s">
        <v>98</v>
      </c>
      <c r="H3138" s="198" t="s">
        <v>1888</v>
      </c>
      <c r="I3138" s="196" t="s">
        <v>790</v>
      </c>
      <c r="J3138" s="196" t="s">
        <v>101</v>
      </c>
      <c r="L3138" s="200" t="s">
        <v>101</v>
      </c>
      <c r="M3138" s="198" t="s">
        <v>2640</v>
      </c>
      <c r="N3138" s="198" t="s">
        <v>2490</v>
      </c>
      <c r="O3138" s="196" t="s">
        <v>157</v>
      </c>
      <c r="P3138" s="198" t="s">
        <v>157</v>
      </c>
      <c r="Q3138" s="198" t="s">
        <v>2490</v>
      </c>
      <c r="R3138" s="196" t="s">
        <v>47</v>
      </c>
      <c r="S3138" s="196" t="s">
        <v>43</v>
      </c>
      <c r="T3138" s="211">
        <v>50.54</v>
      </c>
      <c r="U3138" s="201">
        <v>43917</v>
      </c>
      <c r="V3138" s="196" t="s">
        <v>2036</v>
      </c>
      <c r="W3138" s="200" t="s">
        <v>93</v>
      </c>
      <c r="Y3138" s="196" t="s">
        <v>32</v>
      </c>
      <c r="AA3138" s="196" t="s">
        <v>14637</v>
      </c>
      <c r="AC3138" s="200">
        <v>3</v>
      </c>
      <c r="AD3138" s="200" t="s">
        <v>8250</v>
      </c>
      <c r="AE3138" s="212">
        <v>36588.629999999997</v>
      </c>
      <c r="AF3138" s="212">
        <v>313843.63</v>
      </c>
      <c r="AG3138" s="198" t="s">
        <v>2641</v>
      </c>
    </row>
    <row r="3139" spans="1:33" hidden="1" x14ac:dyDescent="0.25">
      <c r="A3139" s="209">
        <v>127228</v>
      </c>
      <c r="B3139" s="210">
        <v>2</v>
      </c>
      <c r="C3139" s="196" t="s">
        <v>122</v>
      </c>
      <c r="D3139" s="201">
        <v>43180</v>
      </c>
      <c r="E3139" s="196" t="s">
        <v>152</v>
      </c>
      <c r="F3139" s="201">
        <v>44715.875243055554</v>
      </c>
      <c r="G3139" s="196" t="s">
        <v>426</v>
      </c>
      <c r="H3139" s="198" t="s">
        <v>128</v>
      </c>
      <c r="I3139" s="196" t="s">
        <v>466</v>
      </c>
      <c r="J3139" s="196" t="s">
        <v>101</v>
      </c>
      <c r="L3139" s="200" t="s">
        <v>101</v>
      </c>
      <c r="M3139" s="198" t="s">
        <v>3026</v>
      </c>
      <c r="N3139" s="198" t="s">
        <v>1793</v>
      </c>
      <c r="O3139" s="196" t="s">
        <v>157</v>
      </c>
      <c r="P3139" s="198" t="s">
        <v>158</v>
      </c>
      <c r="Q3139" s="198" t="s">
        <v>1793</v>
      </c>
      <c r="R3139" s="196" t="s">
        <v>47</v>
      </c>
      <c r="S3139" s="196" t="s">
        <v>43</v>
      </c>
      <c r="T3139" s="211">
        <v>2.71</v>
      </c>
      <c r="U3139" s="201">
        <v>44694</v>
      </c>
      <c r="V3139" s="196" t="s">
        <v>1805</v>
      </c>
      <c r="W3139" s="200" t="s">
        <v>93</v>
      </c>
      <c r="X3139" s="196" t="s">
        <v>103</v>
      </c>
      <c r="AA3139" s="196" t="s">
        <v>14638</v>
      </c>
      <c r="AB3139" s="196" t="s">
        <v>14639</v>
      </c>
      <c r="AC3139" s="200">
        <v>3</v>
      </c>
      <c r="AD3139" s="200" t="s">
        <v>8231</v>
      </c>
      <c r="AE3139" s="212">
        <v>203228</v>
      </c>
      <c r="AF3139" s="212">
        <v>203228</v>
      </c>
      <c r="AG3139" s="198" t="s">
        <v>14640</v>
      </c>
    </row>
    <row r="3140" spans="1:33" hidden="1" x14ac:dyDescent="0.25">
      <c r="A3140" s="209">
        <v>127228</v>
      </c>
      <c r="B3140" s="210">
        <v>2</v>
      </c>
      <c r="C3140" s="196" t="s">
        <v>122</v>
      </c>
      <c r="D3140" s="201">
        <v>43180</v>
      </c>
      <c r="E3140" s="196" t="s">
        <v>152</v>
      </c>
      <c r="F3140" s="201">
        <v>44715.875243055554</v>
      </c>
      <c r="G3140" s="196" t="s">
        <v>426</v>
      </c>
      <c r="H3140" s="198" t="s">
        <v>128</v>
      </c>
      <c r="I3140" s="196" t="s">
        <v>466</v>
      </c>
      <c r="J3140" s="196" t="s">
        <v>101</v>
      </c>
      <c r="L3140" s="200" t="s">
        <v>101</v>
      </c>
      <c r="M3140" s="198" t="s">
        <v>3026</v>
      </c>
      <c r="N3140" s="198" t="s">
        <v>1793</v>
      </c>
      <c r="O3140" s="196" t="s">
        <v>157</v>
      </c>
      <c r="P3140" s="198" t="s">
        <v>158</v>
      </c>
      <c r="Q3140" s="198" t="s">
        <v>1793</v>
      </c>
      <c r="R3140" s="196" t="s">
        <v>47</v>
      </c>
      <c r="S3140" s="196" t="s">
        <v>43</v>
      </c>
      <c r="T3140" s="211">
        <v>2.71</v>
      </c>
      <c r="U3140" s="201">
        <v>44694</v>
      </c>
      <c r="V3140" s="196" t="s">
        <v>1805</v>
      </c>
      <c r="W3140" s="200" t="s">
        <v>93</v>
      </c>
      <c r="X3140" s="196" t="s">
        <v>103</v>
      </c>
      <c r="AA3140" s="196" t="s">
        <v>14641</v>
      </c>
      <c r="AB3140" s="196" t="s">
        <v>14639</v>
      </c>
      <c r="AC3140" s="200">
        <v>8</v>
      </c>
      <c r="AD3140" s="200" t="s">
        <v>8274</v>
      </c>
      <c r="AE3140" s="212">
        <v>1641462</v>
      </c>
      <c r="AF3140" s="212">
        <v>1641462</v>
      </c>
      <c r="AG3140" s="198" t="s">
        <v>14640</v>
      </c>
    </row>
    <row r="3141" spans="1:33" hidden="1" x14ac:dyDescent="0.25">
      <c r="A3141" s="209">
        <v>127234</v>
      </c>
      <c r="B3141" s="210">
        <v>2</v>
      </c>
      <c r="C3141" s="196" t="s">
        <v>114</v>
      </c>
      <c r="D3141" s="201">
        <v>43180</v>
      </c>
      <c r="E3141" s="196" t="s">
        <v>152</v>
      </c>
      <c r="F3141" s="201">
        <v>44315</v>
      </c>
      <c r="G3141" s="196" t="s">
        <v>170</v>
      </c>
      <c r="H3141" s="198" t="s">
        <v>223</v>
      </c>
      <c r="I3141" s="196" t="s">
        <v>2246</v>
      </c>
      <c r="J3141" s="196" t="s">
        <v>101</v>
      </c>
      <c r="L3141" s="200" t="s">
        <v>101</v>
      </c>
      <c r="M3141" s="198" t="s">
        <v>14642</v>
      </c>
      <c r="N3141" s="198" t="s">
        <v>1793</v>
      </c>
      <c r="O3141" s="196" t="s">
        <v>157</v>
      </c>
      <c r="P3141" s="198" t="s">
        <v>1794</v>
      </c>
      <c r="Q3141" s="198" t="s">
        <v>1793</v>
      </c>
      <c r="R3141" s="196" t="s">
        <v>47</v>
      </c>
      <c r="S3141" s="196" t="s">
        <v>46</v>
      </c>
      <c r="T3141" s="211">
        <v>2.16</v>
      </c>
      <c r="U3141" s="201">
        <v>43595</v>
      </c>
      <c r="V3141" s="196" t="s">
        <v>1805</v>
      </c>
      <c r="W3141" s="200" t="s">
        <v>670</v>
      </c>
      <c r="X3141" s="196" t="s">
        <v>13</v>
      </c>
      <c r="Z3141" s="198" t="s">
        <v>14643</v>
      </c>
      <c r="AA3141" s="196" t="s">
        <v>14644</v>
      </c>
      <c r="AB3141" s="196" t="s">
        <v>14645</v>
      </c>
      <c r="AC3141" s="200">
        <v>3</v>
      </c>
      <c r="AD3141" s="200" t="s">
        <v>8274</v>
      </c>
      <c r="AE3141" s="212">
        <v>48148.33</v>
      </c>
      <c r="AF3141" s="212">
        <v>343053.33</v>
      </c>
      <c r="AG3141" s="198" t="s">
        <v>14646</v>
      </c>
    </row>
    <row r="3142" spans="1:33" hidden="1" x14ac:dyDescent="0.25">
      <c r="A3142" s="209">
        <v>127234</v>
      </c>
      <c r="B3142" s="210">
        <v>2</v>
      </c>
      <c r="C3142" s="196" t="s">
        <v>114</v>
      </c>
      <c r="D3142" s="201">
        <v>43180</v>
      </c>
      <c r="E3142" s="196" t="s">
        <v>152</v>
      </c>
      <c r="F3142" s="201">
        <v>44315</v>
      </c>
      <c r="G3142" s="196" t="s">
        <v>170</v>
      </c>
      <c r="H3142" s="198" t="s">
        <v>223</v>
      </c>
      <c r="I3142" s="196" t="s">
        <v>2246</v>
      </c>
      <c r="J3142" s="196" t="s">
        <v>101</v>
      </c>
      <c r="L3142" s="200" t="s">
        <v>101</v>
      </c>
      <c r="M3142" s="198" t="s">
        <v>14642</v>
      </c>
      <c r="N3142" s="198" t="s">
        <v>1793</v>
      </c>
      <c r="O3142" s="196" t="s">
        <v>157</v>
      </c>
      <c r="P3142" s="198" t="s">
        <v>1794</v>
      </c>
      <c r="Q3142" s="198" t="s">
        <v>1793</v>
      </c>
      <c r="R3142" s="196" t="s">
        <v>47</v>
      </c>
      <c r="S3142" s="196" t="s">
        <v>46</v>
      </c>
      <c r="T3142" s="211">
        <v>2.16</v>
      </c>
      <c r="U3142" s="201">
        <v>43595</v>
      </c>
      <c r="V3142" s="196" t="s">
        <v>1805</v>
      </c>
      <c r="W3142" s="200" t="s">
        <v>670</v>
      </c>
      <c r="X3142" s="196" t="s">
        <v>13</v>
      </c>
      <c r="Z3142" s="198" t="s">
        <v>14643</v>
      </c>
      <c r="AA3142" s="196" t="s">
        <v>14647</v>
      </c>
      <c r="AB3142" s="196" t="s">
        <v>14645</v>
      </c>
      <c r="AC3142" s="200">
        <v>8</v>
      </c>
      <c r="AD3142" s="200" t="s">
        <v>8231</v>
      </c>
      <c r="AE3142" s="212">
        <v>-136752.57999999999</v>
      </c>
      <c r="AF3142" s="212">
        <v>2335418.42</v>
      </c>
      <c r="AG3142" s="198" t="s">
        <v>14646</v>
      </c>
    </row>
    <row r="3143" spans="1:33" hidden="1" x14ac:dyDescent="0.25">
      <c r="A3143" s="209">
        <v>127234.01</v>
      </c>
      <c r="B3143" s="210">
        <v>2</v>
      </c>
      <c r="C3143" s="196" t="s">
        <v>122</v>
      </c>
      <c r="D3143" s="201">
        <v>43598</v>
      </c>
      <c r="E3143" s="196" t="s">
        <v>152</v>
      </c>
      <c r="F3143" s="201">
        <v>44665.875324074077</v>
      </c>
      <c r="G3143" s="196" t="s">
        <v>426</v>
      </c>
      <c r="H3143" s="198" t="s">
        <v>223</v>
      </c>
      <c r="I3143" s="196" t="s">
        <v>2246</v>
      </c>
      <c r="J3143" s="196" t="s">
        <v>101</v>
      </c>
      <c r="L3143" s="200" t="s">
        <v>101</v>
      </c>
      <c r="M3143" s="198" t="s">
        <v>2247</v>
      </c>
      <c r="N3143" s="198" t="s">
        <v>1793</v>
      </c>
      <c r="O3143" s="196" t="s">
        <v>157</v>
      </c>
      <c r="P3143" s="198" t="s">
        <v>1794</v>
      </c>
      <c r="Q3143" s="198" t="s">
        <v>1793</v>
      </c>
      <c r="R3143" s="196" t="s">
        <v>47</v>
      </c>
      <c r="S3143" s="196" t="s">
        <v>43</v>
      </c>
      <c r="T3143" s="211">
        <v>0.18</v>
      </c>
      <c r="U3143" s="201">
        <v>44645</v>
      </c>
      <c r="V3143" s="196" t="s">
        <v>1805</v>
      </c>
      <c r="W3143" s="200" t="s">
        <v>670</v>
      </c>
      <c r="X3143" s="196" t="s">
        <v>13</v>
      </c>
      <c r="Z3143" s="198" t="s">
        <v>2248</v>
      </c>
      <c r="AA3143" s="196" t="s">
        <v>14648</v>
      </c>
      <c r="AB3143" s="196" t="s">
        <v>14649</v>
      </c>
      <c r="AC3143" s="200">
        <v>3</v>
      </c>
      <c r="AD3143" s="200" t="s">
        <v>8274</v>
      </c>
      <c r="AE3143" s="212">
        <v>107153</v>
      </c>
      <c r="AF3143" s="212">
        <v>115658</v>
      </c>
      <c r="AG3143" s="198" t="s">
        <v>2249</v>
      </c>
    </row>
    <row r="3144" spans="1:33" hidden="1" x14ac:dyDescent="0.25">
      <c r="A3144" s="209">
        <v>127234.01</v>
      </c>
      <c r="B3144" s="210">
        <v>2</v>
      </c>
      <c r="C3144" s="196" t="s">
        <v>122</v>
      </c>
      <c r="D3144" s="201">
        <v>43598</v>
      </c>
      <c r="E3144" s="196" t="s">
        <v>152</v>
      </c>
      <c r="F3144" s="201">
        <v>44665.875324074077</v>
      </c>
      <c r="G3144" s="196" t="s">
        <v>426</v>
      </c>
      <c r="H3144" s="198" t="s">
        <v>223</v>
      </c>
      <c r="I3144" s="196" t="s">
        <v>2246</v>
      </c>
      <c r="J3144" s="196" t="s">
        <v>101</v>
      </c>
      <c r="L3144" s="200" t="s">
        <v>101</v>
      </c>
      <c r="M3144" s="198" t="s">
        <v>2247</v>
      </c>
      <c r="N3144" s="198" t="s">
        <v>1793</v>
      </c>
      <c r="O3144" s="196" t="s">
        <v>157</v>
      </c>
      <c r="P3144" s="198" t="s">
        <v>1794</v>
      </c>
      <c r="Q3144" s="198" t="s">
        <v>1793</v>
      </c>
      <c r="R3144" s="196" t="s">
        <v>47</v>
      </c>
      <c r="S3144" s="196" t="s">
        <v>43</v>
      </c>
      <c r="T3144" s="211">
        <v>0.18</v>
      </c>
      <c r="U3144" s="201">
        <v>44645</v>
      </c>
      <c r="V3144" s="196" t="s">
        <v>1805</v>
      </c>
      <c r="W3144" s="200" t="s">
        <v>670</v>
      </c>
      <c r="X3144" s="196" t="s">
        <v>13</v>
      </c>
      <c r="Z3144" s="198" t="s">
        <v>2248</v>
      </c>
      <c r="AA3144" s="196" t="s">
        <v>14650</v>
      </c>
      <c r="AB3144" s="196" t="s">
        <v>14649</v>
      </c>
      <c r="AC3144" s="200">
        <v>8</v>
      </c>
      <c r="AD3144" s="200" t="s">
        <v>8231</v>
      </c>
      <c r="AE3144" s="212">
        <v>371188</v>
      </c>
      <c r="AF3144" s="212">
        <v>371188</v>
      </c>
      <c r="AG3144" s="198" t="s">
        <v>2249</v>
      </c>
    </row>
    <row r="3145" spans="1:33" hidden="1" x14ac:dyDescent="0.25">
      <c r="A3145" s="209">
        <v>127236</v>
      </c>
      <c r="B3145" s="210">
        <v>2</v>
      </c>
      <c r="C3145" s="196" t="s">
        <v>122</v>
      </c>
      <c r="D3145" s="201">
        <v>43180</v>
      </c>
      <c r="E3145" s="196" t="s">
        <v>152</v>
      </c>
      <c r="F3145" s="201">
        <v>44252.876932870371</v>
      </c>
      <c r="G3145" s="196" t="s">
        <v>426</v>
      </c>
      <c r="H3145" s="198" t="s">
        <v>223</v>
      </c>
      <c r="I3145" s="196" t="s">
        <v>1780</v>
      </c>
      <c r="J3145" s="196" t="s">
        <v>101</v>
      </c>
      <c r="L3145" s="200" t="s">
        <v>101</v>
      </c>
      <c r="M3145" s="198" t="s">
        <v>14651</v>
      </c>
      <c r="N3145" s="198" t="s">
        <v>1793</v>
      </c>
      <c r="O3145" s="196" t="s">
        <v>157</v>
      </c>
      <c r="P3145" s="198" t="s">
        <v>1794</v>
      </c>
      <c r="Q3145" s="198" t="s">
        <v>1793</v>
      </c>
      <c r="R3145" s="196" t="s">
        <v>47</v>
      </c>
      <c r="S3145" s="196" t="s">
        <v>46</v>
      </c>
      <c r="T3145" s="211">
        <v>1.5</v>
      </c>
      <c r="U3145" s="201">
        <v>44232</v>
      </c>
      <c r="V3145" s="196" t="s">
        <v>1805</v>
      </c>
      <c r="W3145" s="200" t="s">
        <v>93</v>
      </c>
      <c r="X3145" s="196" t="s">
        <v>103</v>
      </c>
      <c r="Z3145" s="198" t="s">
        <v>14652</v>
      </c>
      <c r="AA3145" s="196" t="s">
        <v>14653</v>
      </c>
      <c r="AB3145" s="196" t="s">
        <v>14654</v>
      </c>
      <c r="AC3145" s="200">
        <v>3</v>
      </c>
      <c r="AD3145" s="200" t="s">
        <v>8231</v>
      </c>
      <c r="AE3145" s="203" t="s">
        <v>505</v>
      </c>
      <c r="AF3145" s="212">
        <v>105145</v>
      </c>
      <c r="AG3145" s="198" t="s">
        <v>14655</v>
      </c>
    </row>
    <row r="3146" spans="1:33" hidden="1" x14ac:dyDescent="0.25">
      <c r="A3146" s="209">
        <v>127236</v>
      </c>
      <c r="B3146" s="210">
        <v>2</v>
      </c>
      <c r="C3146" s="196" t="s">
        <v>122</v>
      </c>
      <c r="D3146" s="201">
        <v>43180</v>
      </c>
      <c r="E3146" s="196" t="s">
        <v>152</v>
      </c>
      <c r="F3146" s="201">
        <v>44252.876932870371</v>
      </c>
      <c r="G3146" s="196" t="s">
        <v>426</v>
      </c>
      <c r="H3146" s="198" t="s">
        <v>223</v>
      </c>
      <c r="I3146" s="196" t="s">
        <v>1780</v>
      </c>
      <c r="J3146" s="196" t="s">
        <v>101</v>
      </c>
      <c r="L3146" s="200" t="s">
        <v>101</v>
      </c>
      <c r="M3146" s="198" t="s">
        <v>14651</v>
      </c>
      <c r="N3146" s="198" t="s">
        <v>1793</v>
      </c>
      <c r="O3146" s="196" t="s">
        <v>157</v>
      </c>
      <c r="P3146" s="198" t="s">
        <v>1794</v>
      </c>
      <c r="Q3146" s="198" t="s">
        <v>1793</v>
      </c>
      <c r="R3146" s="196" t="s">
        <v>47</v>
      </c>
      <c r="S3146" s="196" t="s">
        <v>46</v>
      </c>
      <c r="T3146" s="211">
        <v>1.5</v>
      </c>
      <c r="U3146" s="201">
        <v>44232</v>
      </c>
      <c r="V3146" s="196" t="s">
        <v>1805</v>
      </c>
      <c r="W3146" s="200" t="s">
        <v>93</v>
      </c>
      <c r="X3146" s="196" t="s">
        <v>103</v>
      </c>
      <c r="Z3146" s="198" t="s">
        <v>14652</v>
      </c>
      <c r="AA3146" s="196" t="s">
        <v>14656</v>
      </c>
      <c r="AB3146" s="196" t="s">
        <v>14654</v>
      </c>
      <c r="AC3146" s="200">
        <v>3</v>
      </c>
      <c r="AD3146" s="200" t="s">
        <v>8274</v>
      </c>
      <c r="AE3146" s="203" t="s">
        <v>505</v>
      </c>
      <c r="AF3146" s="212">
        <v>35870</v>
      </c>
      <c r="AG3146" s="198" t="s">
        <v>14655</v>
      </c>
    </row>
    <row r="3147" spans="1:33" hidden="1" x14ac:dyDescent="0.25">
      <c r="A3147" s="209">
        <v>127236</v>
      </c>
      <c r="B3147" s="210">
        <v>2</v>
      </c>
      <c r="C3147" s="196" t="s">
        <v>122</v>
      </c>
      <c r="D3147" s="201">
        <v>43180</v>
      </c>
      <c r="E3147" s="196" t="s">
        <v>152</v>
      </c>
      <c r="F3147" s="201">
        <v>44252.876932870371</v>
      </c>
      <c r="G3147" s="196" t="s">
        <v>426</v>
      </c>
      <c r="H3147" s="198" t="s">
        <v>223</v>
      </c>
      <c r="I3147" s="196" t="s">
        <v>1780</v>
      </c>
      <c r="J3147" s="196" t="s">
        <v>101</v>
      </c>
      <c r="L3147" s="200" t="s">
        <v>101</v>
      </c>
      <c r="M3147" s="198" t="s">
        <v>14651</v>
      </c>
      <c r="N3147" s="198" t="s">
        <v>1793</v>
      </c>
      <c r="O3147" s="196" t="s">
        <v>157</v>
      </c>
      <c r="P3147" s="198" t="s">
        <v>1794</v>
      </c>
      <c r="Q3147" s="198" t="s">
        <v>1793</v>
      </c>
      <c r="R3147" s="196" t="s">
        <v>47</v>
      </c>
      <c r="S3147" s="196" t="s">
        <v>46</v>
      </c>
      <c r="T3147" s="211">
        <v>1.5</v>
      </c>
      <c r="U3147" s="201">
        <v>44232</v>
      </c>
      <c r="V3147" s="196" t="s">
        <v>1805</v>
      </c>
      <c r="W3147" s="200" t="s">
        <v>93</v>
      </c>
      <c r="X3147" s="196" t="s">
        <v>103</v>
      </c>
      <c r="Z3147" s="198" t="s">
        <v>14652</v>
      </c>
      <c r="AA3147" s="196" t="s">
        <v>14657</v>
      </c>
      <c r="AB3147" s="196" t="s">
        <v>14654</v>
      </c>
      <c r="AC3147" s="200">
        <v>8</v>
      </c>
      <c r="AD3147" s="200" t="s">
        <v>8231</v>
      </c>
      <c r="AE3147" s="203" t="s">
        <v>505</v>
      </c>
      <c r="AF3147" s="212">
        <v>756667</v>
      </c>
      <c r="AG3147" s="198" t="s">
        <v>14655</v>
      </c>
    </row>
    <row r="3148" spans="1:33" hidden="1" x14ac:dyDescent="0.25">
      <c r="A3148" s="209">
        <v>127237</v>
      </c>
      <c r="B3148" s="210">
        <v>2</v>
      </c>
      <c r="C3148" s="196" t="s">
        <v>122</v>
      </c>
      <c r="D3148" s="201">
        <v>43180</v>
      </c>
      <c r="E3148" s="196" t="s">
        <v>152</v>
      </c>
      <c r="F3148" s="201">
        <v>44349.875219907408</v>
      </c>
      <c r="G3148" s="196" t="s">
        <v>426</v>
      </c>
      <c r="H3148" s="198" t="s">
        <v>236</v>
      </c>
      <c r="I3148" s="196" t="s">
        <v>466</v>
      </c>
      <c r="J3148" s="196" t="s">
        <v>101</v>
      </c>
      <c r="L3148" s="200" t="s">
        <v>101</v>
      </c>
      <c r="M3148" s="198" t="s">
        <v>2716</v>
      </c>
      <c r="N3148" s="198" t="s">
        <v>1793</v>
      </c>
      <c r="O3148" s="196" t="s">
        <v>157</v>
      </c>
      <c r="P3148" s="198" t="s">
        <v>158</v>
      </c>
      <c r="Q3148" s="198" t="s">
        <v>1793</v>
      </c>
      <c r="R3148" s="196" t="s">
        <v>47</v>
      </c>
      <c r="S3148" s="196" t="s">
        <v>43</v>
      </c>
      <c r="T3148" s="211">
        <v>2.58</v>
      </c>
      <c r="U3148" s="201">
        <v>44323</v>
      </c>
      <c r="V3148" s="196" t="s">
        <v>1805</v>
      </c>
      <c r="W3148" s="200" t="s">
        <v>670</v>
      </c>
      <c r="X3148" s="196" t="s">
        <v>13</v>
      </c>
      <c r="Y3148" s="196" t="s">
        <v>31</v>
      </c>
      <c r="AA3148" s="196" t="s">
        <v>14658</v>
      </c>
      <c r="AB3148" s="196" t="s">
        <v>14659</v>
      </c>
      <c r="AC3148" s="200">
        <v>8</v>
      </c>
      <c r="AD3148" s="200" t="s">
        <v>8231</v>
      </c>
      <c r="AE3148" s="212">
        <v>65984</v>
      </c>
      <c r="AF3148" s="212">
        <v>1641367</v>
      </c>
      <c r="AG3148" s="198" t="s">
        <v>2717</v>
      </c>
    </row>
    <row r="3149" spans="1:33" hidden="1" x14ac:dyDescent="0.25">
      <c r="A3149" s="209">
        <v>127238</v>
      </c>
      <c r="B3149" s="210">
        <v>2</v>
      </c>
      <c r="C3149" s="196" t="s">
        <v>97</v>
      </c>
      <c r="D3149" s="201">
        <v>43180</v>
      </c>
      <c r="E3149" s="196" t="s">
        <v>152</v>
      </c>
      <c r="F3149" s="201">
        <v>44546.875115740739</v>
      </c>
      <c r="G3149" s="196" t="s">
        <v>426</v>
      </c>
      <c r="H3149" s="198" t="s">
        <v>236</v>
      </c>
      <c r="I3149" s="196" t="s">
        <v>444</v>
      </c>
      <c r="J3149" s="196" t="s">
        <v>101</v>
      </c>
      <c r="L3149" s="200" t="s">
        <v>101</v>
      </c>
      <c r="M3149" s="198" t="s">
        <v>3232</v>
      </c>
      <c r="N3149" s="198" t="s">
        <v>1793</v>
      </c>
      <c r="O3149" s="196" t="s">
        <v>157</v>
      </c>
      <c r="P3149" s="198" t="s">
        <v>158</v>
      </c>
      <c r="Q3149" s="198" t="s">
        <v>1793</v>
      </c>
      <c r="R3149" s="196" t="s">
        <v>47</v>
      </c>
      <c r="S3149" s="196" t="s">
        <v>43</v>
      </c>
      <c r="T3149" s="211">
        <v>4.51</v>
      </c>
      <c r="U3149" s="201">
        <v>44365</v>
      </c>
      <c r="V3149" s="196" t="s">
        <v>1805</v>
      </c>
      <c r="W3149" s="200" t="s">
        <v>670</v>
      </c>
      <c r="X3149" s="196" t="s">
        <v>13</v>
      </c>
      <c r="Y3149" s="196" t="s">
        <v>31</v>
      </c>
      <c r="AA3149" s="196" t="s">
        <v>14660</v>
      </c>
      <c r="AB3149" s="196" t="s">
        <v>14661</v>
      </c>
      <c r="AC3149" s="200">
        <v>3</v>
      </c>
      <c r="AD3149" s="200" t="s">
        <v>8231</v>
      </c>
      <c r="AE3149" s="212">
        <v>9371</v>
      </c>
      <c r="AF3149" s="212">
        <v>153330</v>
      </c>
      <c r="AG3149" s="198" t="s">
        <v>3233</v>
      </c>
    </row>
    <row r="3150" spans="1:33" hidden="1" x14ac:dyDescent="0.25">
      <c r="A3150" s="209">
        <v>127238</v>
      </c>
      <c r="B3150" s="210">
        <v>2</v>
      </c>
      <c r="C3150" s="196" t="s">
        <v>97</v>
      </c>
      <c r="D3150" s="201">
        <v>43180</v>
      </c>
      <c r="E3150" s="196" t="s">
        <v>152</v>
      </c>
      <c r="F3150" s="201">
        <v>44546.875115740739</v>
      </c>
      <c r="G3150" s="196" t="s">
        <v>426</v>
      </c>
      <c r="H3150" s="198" t="s">
        <v>236</v>
      </c>
      <c r="I3150" s="196" t="s">
        <v>444</v>
      </c>
      <c r="J3150" s="196" t="s">
        <v>101</v>
      </c>
      <c r="L3150" s="200" t="s">
        <v>101</v>
      </c>
      <c r="M3150" s="198" t="s">
        <v>3232</v>
      </c>
      <c r="N3150" s="198" t="s">
        <v>1793</v>
      </c>
      <c r="O3150" s="196" t="s">
        <v>157</v>
      </c>
      <c r="P3150" s="198" t="s">
        <v>158</v>
      </c>
      <c r="Q3150" s="198" t="s">
        <v>1793</v>
      </c>
      <c r="R3150" s="196" t="s">
        <v>47</v>
      </c>
      <c r="S3150" s="196" t="s">
        <v>43</v>
      </c>
      <c r="T3150" s="211">
        <v>4.51</v>
      </c>
      <c r="U3150" s="201">
        <v>44365</v>
      </c>
      <c r="V3150" s="196" t="s">
        <v>1805</v>
      </c>
      <c r="W3150" s="200" t="s">
        <v>670</v>
      </c>
      <c r="X3150" s="196" t="s">
        <v>13</v>
      </c>
      <c r="Y3150" s="196" t="s">
        <v>31</v>
      </c>
      <c r="AA3150" s="196" t="s">
        <v>14662</v>
      </c>
      <c r="AB3150" s="196" t="s">
        <v>14661</v>
      </c>
      <c r="AC3150" s="200">
        <v>8</v>
      </c>
      <c r="AD3150" s="200" t="s">
        <v>8231</v>
      </c>
      <c r="AE3150" s="212">
        <v>223194</v>
      </c>
      <c r="AF3150" s="212">
        <v>2452613</v>
      </c>
      <c r="AG3150" s="198" t="s">
        <v>3233</v>
      </c>
    </row>
    <row r="3151" spans="1:33" hidden="1" x14ac:dyDescent="0.25">
      <c r="A3151" s="209">
        <v>127241</v>
      </c>
      <c r="B3151" s="210">
        <v>2</v>
      </c>
      <c r="C3151" s="196" t="s">
        <v>114</v>
      </c>
      <c r="D3151" s="201">
        <v>43180</v>
      </c>
      <c r="E3151" s="196" t="s">
        <v>152</v>
      </c>
      <c r="F3151" s="201">
        <v>44154.875092592592</v>
      </c>
      <c r="G3151" s="196" t="s">
        <v>170</v>
      </c>
      <c r="H3151" s="198" t="s">
        <v>236</v>
      </c>
      <c r="I3151" s="196" t="s">
        <v>1660</v>
      </c>
      <c r="J3151" s="196" t="s">
        <v>101</v>
      </c>
      <c r="L3151" s="200" t="s">
        <v>101</v>
      </c>
      <c r="M3151" s="198" t="s">
        <v>14663</v>
      </c>
      <c r="N3151" s="198" t="s">
        <v>2890</v>
      </c>
      <c r="O3151" s="196" t="s">
        <v>157</v>
      </c>
      <c r="P3151" s="198" t="s">
        <v>1794</v>
      </c>
      <c r="Q3151" s="198" t="s">
        <v>2890</v>
      </c>
      <c r="R3151" s="196" t="s">
        <v>47</v>
      </c>
      <c r="S3151" s="196" t="s">
        <v>46</v>
      </c>
      <c r="T3151" s="211">
        <v>6.28</v>
      </c>
      <c r="U3151" s="201">
        <v>44008</v>
      </c>
      <c r="V3151" s="196" t="s">
        <v>1805</v>
      </c>
      <c r="W3151" s="200" t="s">
        <v>93</v>
      </c>
      <c r="X3151" s="196" t="s">
        <v>103</v>
      </c>
      <c r="Z3151" s="198" t="s">
        <v>14664</v>
      </c>
      <c r="AA3151" s="196" t="s">
        <v>14665</v>
      </c>
      <c r="AB3151" s="196" t="s">
        <v>14666</v>
      </c>
      <c r="AC3151" s="200">
        <v>3</v>
      </c>
      <c r="AD3151" s="200" t="s">
        <v>8231</v>
      </c>
      <c r="AE3151" s="212">
        <v>15499.16</v>
      </c>
      <c r="AF3151" s="212">
        <v>55890.16</v>
      </c>
      <c r="AG3151" s="198" t="s">
        <v>14667</v>
      </c>
    </row>
    <row r="3152" spans="1:33" hidden="1" x14ac:dyDescent="0.25">
      <c r="A3152" s="209">
        <v>127241</v>
      </c>
      <c r="B3152" s="210">
        <v>2</v>
      </c>
      <c r="C3152" s="196" t="s">
        <v>114</v>
      </c>
      <c r="D3152" s="201">
        <v>43180</v>
      </c>
      <c r="E3152" s="196" t="s">
        <v>152</v>
      </c>
      <c r="F3152" s="201">
        <v>44154.875092592592</v>
      </c>
      <c r="G3152" s="196" t="s">
        <v>170</v>
      </c>
      <c r="H3152" s="198" t="s">
        <v>236</v>
      </c>
      <c r="I3152" s="196" t="s">
        <v>1660</v>
      </c>
      <c r="J3152" s="196" t="s">
        <v>101</v>
      </c>
      <c r="L3152" s="200" t="s">
        <v>101</v>
      </c>
      <c r="M3152" s="198" t="s">
        <v>14663</v>
      </c>
      <c r="N3152" s="198" t="s">
        <v>2890</v>
      </c>
      <c r="O3152" s="196" t="s">
        <v>157</v>
      </c>
      <c r="P3152" s="198" t="s">
        <v>1794</v>
      </c>
      <c r="Q3152" s="198" t="s">
        <v>2890</v>
      </c>
      <c r="R3152" s="196" t="s">
        <v>47</v>
      </c>
      <c r="S3152" s="196" t="s">
        <v>46</v>
      </c>
      <c r="T3152" s="211">
        <v>6.28</v>
      </c>
      <c r="U3152" s="201">
        <v>44008</v>
      </c>
      <c r="V3152" s="196" t="s">
        <v>1805</v>
      </c>
      <c r="W3152" s="200" t="s">
        <v>93</v>
      </c>
      <c r="X3152" s="196" t="s">
        <v>103</v>
      </c>
      <c r="Z3152" s="198" t="s">
        <v>14664</v>
      </c>
      <c r="AA3152" s="196" t="s">
        <v>14668</v>
      </c>
      <c r="AB3152" s="196" t="s">
        <v>14666</v>
      </c>
      <c r="AC3152" s="200">
        <v>3</v>
      </c>
      <c r="AD3152" s="200" t="s">
        <v>8274</v>
      </c>
      <c r="AE3152" s="212">
        <v>1342.23</v>
      </c>
      <c r="AF3152" s="212">
        <v>48483.23</v>
      </c>
      <c r="AG3152" s="198" t="s">
        <v>14667</v>
      </c>
    </row>
    <row r="3153" spans="1:33" hidden="1" x14ac:dyDescent="0.25">
      <c r="A3153" s="209">
        <v>127241</v>
      </c>
      <c r="B3153" s="210">
        <v>2</v>
      </c>
      <c r="C3153" s="196" t="s">
        <v>114</v>
      </c>
      <c r="D3153" s="201">
        <v>43180</v>
      </c>
      <c r="E3153" s="196" t="s">
        <v>152</v>
      </c>
      <c r="F3153" s="201">
        <v>44154.875092592592</v>
      </c>
      <c r="G3153" s="196" t="s">
        <v>170</v>
      </c>
      <c r="H3153" s="198" t="s">
        <v>236</v>
      </c>
      <c r="I3153" s="196" t="s">
        <v>1660</v>
      </c>
      <c r="J3153" s="196" t="s">
        <v>101</v>
      </c>
      <c r="L3153" s="200" t="s">
        <v>101</v>
      </c>
      <c r="M3153" s="198" t="s">
        <v>14663</v>
      </c>
      <c r="N3153" s="198" t="s">
        <v>2890</v>
      </c>
      <c r="O3153" s="196" t="s">
        <v>157</v>
      </c>
      <c r="P3153" s="198" t="s">
        <v>1794</v>
      </c>
      <c r="Q3153" s="198" t="s">
        <v>2890</v>
      </c>
      <c r="R3153" s="196" t="s">
        <v>47</v>
      </c>
      <c r="S3153" s="196" t="s">
        <v>46</v>
      </c>
      <c r="T3153" s="211">
        <v>6.28</v>
      </c>
      <c r="U3153" s="201">
        <v>44008</v>
      </c>
      <c r="V3153" s="196" t="s">
        <v>1805</v>
      </c>
      <c r="W3153" s="200" t="s">
        <v>93</v>
      </c>
      <c r="X3153" s="196" t="s">
        <v>103</v>
      </c>
      <c r="Z3153" s="198" t="s">
        <v>14664</v>
      </c>
      <c r="AA3153" s="196" t="s">
        <v>14669</v>
      </c>
      <c r="AB3153" s="196" t="s">
        <v>14666</v>
      </c>
      <c r="AC3153" s="200">
        <v>8</v>
      </c>
      <c r="AD3153" s="200" t="s">
        <v>8231</v>
      </c>
      <c r="AE3153" s="212">
        <v>-46988.92</v>
      </c>
      <c r="AF3153" s="212">
        <v>662645.07999999996</v>
      </c>
      <c r="AG3153" s="198" t="s">
        <v>14667</v>
      </c>
    </row>
    <row r="3154" spans="1:33" hidden="1" x14ac:dyDescent="0.25">
      <c r="A3154" s="209">
        <v>127244</v>
      </c>
      <c r="B3154" s="210">
        <v>2</v>
      </c>
      <c r="C3154" s="196" t="s">
        <v>122</v>
      </c>
      <c r="D3154" s="201">
        <v>43180</v>
      </c>
      <c r="E3154" s="196" t="s">
        <v>152</v>
      </c>
      <c r="F3154" s="201">
        <v>44715.875347222223</v>
      </c>
      <c r="G3154" s="196" t="s">
        <v>426</v>
      </c>
      <c r="H3154" s="198" t="s">
        <v>460</v>
      </c>
      <c r="I3154" s="196" t="s">
        <v>444</v>
      </c>
      <c r="J3154" s="196" t="s">
        <v>101</v>
      </c>
      <c r="L3154" s="200" t="s">
        <v>101</v>
      </c>
      <c r="M3154" s="198" t="s">
        <v>2949</v>
      </c>
      <c r="N3154" s="198" t="s">
        <v>2950</v>
      </c>
      <c r="O3154" s="196" t="s">
        <v>157</v>
      </c>
      <c r="P3154" s="198" t="s">
        <v>158</v>
      </c>
      <c r="Q3154" s="198" t="s">
        <v>2950</v>
      </c>
      <c r="R3154" s="196" t="s">
        <v>47</v>
      </c>
      <c r="S3154" s="196" t="s">
        <v>43</v>
      </c>
      <c r="T3154" s="211">
        <v>9.33</v>
      </c>
      <c r="U3154" s="201">
        <v>44694</v>
      </c>
      <c r="V3154" s="196" t="s">
        <v>1860</v>
      </c>
      <c r="W3154" s="200" t="s">
        <v>670</v>
      </c>
      <c r="X3154" s="196" t="s">
        <v>13</v>
      </c>
      <c r="AA3154" s="196" t="s">
        <v>14670</v>
      </c>
      <c r="AB3154" s="196" t="s">
        <v>14671</v>
      </c>
      <c r="AC3154" s="200">
        <v>8</v>
      </c>
      <c r="AD3154" s="200" t="s">
        <v>8231</v>
      </c>
      <c r="AE3154" s="212">
        <v>3991419</v>
      </c>
      <c r="AF3154" s="212">
        <v>3991419</v>
      </c>
      <c r="AG3154" s="198" t="s">
        <v>14672</v>
      </c>
    </row>
    <row r="3155" spans="1:33" hidden="1" x14ac:dyDescent="0.25">
      <c r="A3155" s="209">
        <v>127245</v>
      </c>
      <c r="B3155" s="210">
        <v>2</v>
      </c>
      <c r="C3155" s="196" t="s">
        <v>122</v>
      </c>
      <c r="D3155" s="201">
        <v>43180</v>
      </c>
      <c r="E3155" s="196" t="s">
        <v>152</v>
      </c>
      <c r="F3155" s="201">
        <v>44349.8753125</v>
      </c>
      <c r="G3155" s="196" t="s">
        <v>426</v>
      </c>
      <c r="H3155" s="198" t="s">
        <v>460</v>
      </c>
      <c r="I3155" s="196" t="s">
        <v>461</v>
      </c>
      <c r="J3155" s="196" t="s">
        <v>101</v>
      </c>
      <c r="L3155" s="200" t="s">
        <v>101</v>
      </c>
      <c r="M3155" s="198" t="s">
        <v>2785</v>
      </c>
      <c r="N3155" s="198" t="s">
        <v>1793</v>
      </c>
      <c r="O3155" s="196" t="s">
        <v>157</v>
      </c>
      <c r="P3155" s="198" t="s">
        <v>158</v>
      </c>
      <c r="Q3155" s="198" t="s">
        <v>1793</v>
      </c>
      <c r="R3155" s="196" t="s">
        <v>47</v>
      </c>
      <c r="S3155" s="196" t="s">
        <v>43</v>
      </c>
      <c r="T3155" s="211">
        <v>6.18</v>
      </c>
      <c r="U3155" s="201">
        <v>44323</v>
      </c>
      <c r="V3155" s="196" t="s">
        <v>1805</v>
      </c>
      <c r="W3155" s="200" t="s">
        <v>93</v>
      </c>
      <c r="X3155" s="196" t="s">
        <v>103</v>
      </c>
      <c r="Y3155" s="196" t="s">
        <v>32</v>
      </c>
      <c r="AA3155" s="196" t="s">
        <v>14673</v>
      </c>
      <c r="AB3155" s="196" t="s">
        <v>14674</v>
      </c>
      <c r="AC3155" s="200">
        <v>8</v>
      </c>
      <c r="AD3155" s="200" t="s">
        <v>8231</v>
      </c>
      <c r="AE3155" s="212">
        <v>40778</v>
      </c>
      <c r="AF3155" s="212">
        <v>1366547</v>
      </c>
      <c r="AG3155" s="198" t="s">
        <v>2786</v>
      </c>
    </row>
    <row r="3156" spans="1:33" hidden="1" x14ac:dyDescent="0.25">
      <c r="A3156" s="209">
        <v>127251</v>
      </c>
      <c r="B3156" s="210">
        <v>3</v>
      </c>
      <c r="C3156" s="196" t="s">
        <v>114</v>
      </c>
      <c r="D3156" s="201">
        <v>43181</v>
      </c>
      <c r="E3156" s="196" t="s">
        <v>152</v>
      </c>
      <c r="F3156" s="201">
        <v>44091</v>
      </c>
      <c r="G3156" s="196" t="s">
        <v>170</v>
      </c>
      <c r="H3156" s="198" t="s">
        <v>365</v>
      </c>
      <c r="I3156" s="196" t="s">
        <v>539</v>
      </c>
      <c r="J3156" s="196" t="s">
        <v>299</v>
      </c>
      <c r="L3156" s="200" t="s">
        <v>300</v>
      </c>
      <c r="M3156" s="198" t="s">
        <v>14675</v>
      </c>
      <c r="N3156" s="198" t="s">
        <v>2604</v>
      </c>
      <c r="O3156" s="196" t="s">
        <v>157</v>
      </c>
      <c r="P3156" s="198" t="s">
        <v>1794</v>
      </c>
      <c r="Q3156" s="198" t="s">
        <v>2604</v>
      </c>
      <c r="R3156" s="196" t="s">
        <v>47</v>
      </c>
      <c r="S3156" s="196" t="s">
        <v>46</v>
      </c>
      <c r="T3156" s="211">
        <v>5.2</v>
      </c>
      <c r="U3156" s="201">
        <v>43441</v>
      </c>
      <c r="V3156" s="196" t="s">
        <v>1805</v>
      </c>
      <c r="W3156" s="200" t="s">
        <v>93</v>
      </c>
      <c r="X3156" s="196" t="s">
        <v>303</v>
      </c>
      <c r="Z3156" s="198" t="s">
        <v>14676</v>
      </c>
      <c r="AA3156" s="196" t="s">
        <v>14677</v>
      </c>
      <c r="AB3156" s="196" t="s">
        <v>14678</v>
      </c>
      <c r="AC3156" s="200">
        <v>3</v>
      </c>
      <c r="AD3156" s="200" t="s">
        <v>8274</v>
      </c>
      <c r="AE3156" s="203" t="s">
        <v>505</v>
      </c>
      <c r="AF3156" s="212">
        <v>302812.64</v>
      </c>
      <c r="AG3156" s="198" t="s">
        <v>14679</v>
      </c>
    </row>
    <row r="3157" spans="1:33" hidden="1" x14ac:dyDescent="0.25">
      <c r="A3157" s="209">
        <v>127251</v>
      </c>
      <c r="B3157" s="210">
        <v>3</v>
      </c>
      <c r="C3157" s="196" t="s">
        <v>114</v>
      </c>
      <c r="D3157" s="201">
        <v>43181</v>
      </c>
      <c r="E3157" s="196" t="s">
        <v>152</v>
      </c>
      <c r="F3157" s="201">
        <v>44091</v>
      </c>
      <c r="G3157" s="196" t="s">
        <v>170</v>
      </c>
      <c r="H3157" s="198" t="s">
        <v>365</v>
      </c>
      <c r="I3157" s="196" t="s">
        <v>539</v>
      </c>
      <c r="J3157" s="196" t="s">
        <v>299</v>
      </c>
      <c r="L3157" s="200" t="s">
        <v>300</v>
      </c>
      <c r="M3157" s="198" t="s">
        <v>14675</v>
      </c>
      <c r="N3157" s="198" t="s">
        <v>2604</v>
      </c>
      <c r="O3157" s="196" t="s">
        <v>157</v>
      </c>
      <c r="P3157" s="198" t="s">
        <v>1794</v>
      </c>
      <c r="Q3157" s="198" t="s">
        <v>2604</v>
      </c>
      <c r="R3157" s="196" t="s">
        <v>47</v>
      </c>
      <c r="S3157" s="196" t="s">
        <v>46</v>
      </c>
      <c r="T3157" s="211">
        <v>5.2</v>
      </c>
      <c r="U3157" s="201">
        <v>43441</v>
      </c>
      <c r="V3157" s="196" t="s">
        <v>1805</v>
      </c>
      <c r="W3157" s="200" t="s">
        <v>93</v>
      </c>
      <c r="X3157" s="196" t="s">
        <v>303</v>
      </c>
      <c r="Z3157" s="198" t="s">
        <v>14676</v>
      </c>
      <c r="AA3157" s="196" t="s">
        <v>14680</v>
      </c>
      <c r="AB3157" s="196" t="s">
        <v>14678</v>
      </c>
      <c r="AC3157" s="200">
        <v>8</v>
      </c>
      <c r="AD3157" s="200" t="s">
        <v>8231</v>
      </c>
      <c r="AE3157" s="203" t="s">
        <v>505</v>
      </c>
      <c r="AF3157" s="212">
        <v>8290601.0599999996</v>
      </c>
      <c r="AG3157" s="198" t="s">
        <v>14679</v>
      </c>
    </row>
    <row r="3158" spans="1:33" hidden="1" x14ac:dyDescent="0.25">
      <c r="A3158" s="209">
        <v>127252</v>
      </c>
      <c r="B3158" s="210">
        <v>3</v>
      </c>
      <c r="C3158" s="196" t="s">
        <v>122</v>
      </c>
      <c r="D3158" s="201">
        <v>43181</v>
      </c>
      <c r="E3158" s="196" t="s">
        <v>152</v>
      </c>
      <c r="F3158" s="201">
        <v>44188.875081018516</v>
      </c>
      <c r="G3158" s="196" t="s">
        <v>241</v>
      </c>
      <c r="H3158" s="198" t="s">
        <v>1489</v>
      </c>
      <c r="I3158" s="196" t="s">
        <v>477</v>
      </c>
      <c r="J3158" s="196" t="s">
        <v>299</v>
      </c>
      <c r="L3158" s="200" t="s">
        <v>300</v>
      </c>
      <c r="M3158" s="198" t="s">
        <v>3924</v>
      </c>
      <c r="N3158" s="198" t="s">
        <v>2604</v>
      </c>
      <c r="O3158" s="196" t="s">
        <v>157</v>
      </c>
      <c r="P3158" s="198" t="s">
        <v>1794</v>
      </c>
      <c r="Q3158" s="198" t="s">
        <v>2604</v>
      </c>
      <c r="R3158" s="196" t="s">
        <v>47</v>
      </c>
      <c r="S3158" s="196" t="s">
        <v>46</v>
      </c>
      <c r="T3158" s="211">
        <v>7.82</v>
      </c>
      <c r="U3158" s="201">
        <v>44176</v>
      </c>
      <c r="V3158" s="196" t="s">
        <v>1805</v>
      </c>
      <c r="W3158" s="200" t="s">
        <v>93</v>
      </c>
      <c r="X3158" s="196" t="s">
        <v>303</v>
      </c>
      <c r="Z3158" s="198" t="s">
        <v>3925</v>
      </c>
      <c r="AA3158" s="196" t="s">
        <v>14681</v>
      </c>
      <c r="AB3158" s="196" t="s">
        <v>14682</v>
      </c>
      <c r="AC3158" s="200">
        <v>3</v>
      </c>
      <c r="AD3158" s="200" t="s">
        <v>8274</v>
      </c>
      <c r="AE3158" s="212">
        <v>51600</v>
      </c>
      <c r="AF3158" s="212">
        <v>448168</v>
      </c>
      <c r="AG3158" s="198" t="s">
        <v>3926</v>
      </c>
    </row>
    <row r="3159" spans="1:33" hidden="1" x14ac:dyDescent="0.25">
      <c r="A3159" s="209">
        <v>127252</v>
      </c>
      <c r="B3159" s="210">
        <v>3</v>
      </c>
      <c r="C3159" s="196" t="s">
        <v>122</v>
      </c>
      <c r="D3159" s="201">
        <v>43181</v>
      </c>
      <c r="E3159" s="196" t="s">
        <v>152</v>
      </c>
      <c r="F3159" s="201">
        <v>44188.875081018516</v>
      </c>
      <c r="G3159" s="196" t="s">
        <v>241</v>
      </c>
      <c r="H3159" s="198" t="s">
        <v>1489</v>
      </c>
      <c r="I3159" s="196" t="s">
        <v>477</v>
      </c>
      <c r="J3159" s="196" t="s">
        <v>299</v>
      </c>
      <c r="L3159" s="200" t="s">
        <v>300</v>
      </c>
      <c r="M3159" s="198" t="s">
        <v>3924</v>
      </c>
      <c r="N3159" s="198" t="s">
        <v>2604</v>
      </c>
      <c r="O3159" s="196" t="s">
        <v>157</v>
      </c>
      <c r="P3159" s="198" t="s">
        <v>1794</v>
      </c>
      <c r="Q3159" s="198" t="s">
        <v>2604</v>
      </c>
      <c r="R3159" s="196" t="s">
        <v>47</v>
      </c>
      <c r="S3159" s="196" t="s">
        <v>46</v>
      </c>
      <c r="T3159" s="211">
        <v>7.82</v>
      </c>
      <c r="U3159" s="201">
        <v>44176</v>
      </c>
      <c r="V3159" s="196" t="s">
        <v>1805</v>
      </c>
      <c r="W3159" s="200" t="s">
        <v>93</v>
      </c>
      <c r="X3159" s="196" t="s">
        <v>303</v>
      </c>
      <c r="Z3159" s="198" t="s">
        <v>3925</v>
      </c>
      <c r="AA3159" s="196" t="s">
        <v>14683</v>
      </c>
      <c r="AB3159" s="196" t="s">
        <v>14682</v>
      </c>
      <c r="AC3159" s="200">
        <v>8</v>
      </c>
      <c r="AD3159" s="200" t="s">
        <v>8231</v>
      </c>
      <c r="AE3159" s="203" t="s">
        <v>505</v>
      </c>
      <c r="AF3159" s="212">
        <v>5143234</v>
      </c>
      <c r="AG3159" s="198" t="s">
        <v>3926</v>
      </c>
    </row>
    <row r="3160" spans="1:33" ht="36" hidden="1" x14ac:dyDescent="0.25">
      <c r="A3160" s="209">
        <v>127256</v>
      </c>
      <c r="B3160" s="210">
        <v>3</v>
      </c>
      <c r="C3160" s="196" t="s">
        <v>114</v>
      </c>
      <c r="D3160" s="201">
        <v>43181</v>
      </c>
      <c r="E3160" s="196" t="s">
        <v>152</v>
      </c>
      <c r="F3160" s="201">
        <v>44216</v>
      </c>
      <c r="G3160" s="196" t="s">
        <v>170</v>
      </c>
      <c r="H3160" s="198" t="s">
        <v>785</v>
      </c>
      <c r="I3160" s="196" t="s">
        <v>621</v>
      </c>
      <c r="J3160" s="196" t="s">
        <v>299</v>
      </c>
      <c r="L3160" s="200" t="s">
        <v>300</v>
      </c>
      <c r="M3160" s="198" t="s">
        <v>14684</v>
      </c>
      <c r="N3160" s="198" t="s">
        <v>2604</v>
      </c>
      <c r="O3160" s="196" t="s">
        <v>157</v>
      </c>
      <c r="P3160" s="198" t="s">
        <v>1794</v>
      </c>
      <c r="Q3160" s="198" t="s">
        <v>2604</v>
      </c>
      <c r="R3160" s="196" t="s">
        <v>47</v>
      </c>
      <c r="S3160" s="196" t="s">
        <v>46</v>
      </c>
      <c r="T3160" s="211">
        <v>4.5199999999999996</v>
      </c>
      <c r="U3160" s="201">
        <v>43441</v>
      </c>
      <c r="V3160" s="196" t="s">
        <v>1805</v>
      </c>
      <c r="W3160" s="200" t="s">
        <v>93</v>
      </c>
      <c r="X3160" s="196" t="s">
        <v>303</v>
      </c>
      <c r="Z3160" s="198" t="s">
        <v>14685</v>
      </c>
      <c r="AA3160" s="196" t="s">
        <v>14686</v>
      </c>
      <c r="AB3160" s="196" t="s">
        <v>14687</v>
      </c>
      <c r="AC3160" s="200">
        <v>3</v>
      </c>
      <c r="AD3160" s="200" t="s">
        <v>8274</v>
      </c>
      <c r="AE3160" s="203" t="s">
        <v>505</v>
      </c>
      <c r="AF3160" s="212">
        <v>174911.77</v>
      </c>
      <c r="AG3160" s="198" t="s">
        <v>14688</v>
      </c>
    </row>
    <row r="3161" spans="1:33" ht="36" hidden="1" x14ac:dyDescent="0.25">
      <c r="A3161" s="209">
        <v>127256</v>
      </c>
      <c r="B3161" s="210">
        <v>3</v>
      </c>
      <c r="C3161" s="196" t="s">
        <v>114</v>
      </c>
      <c r="D3161" s="201">
        <v>43181</v>
      </c>
      <c r="E3161" s="196" t="s">
        <v>152</v>
      </c>
      <c r="F3161" s="201">
        <v>44216</v>
      </c>
      <c r="G3161" s="196" t="s">
        <v>170</v>
      </c>
      <c r="H3161" s="198" t="s">
        <v>785</v>
      </c>
      <c r="I3161" s="196" t="s">
        <v>621</v>
      </c>
      <c r="J3161" s="196" t="s">
        <v>299</v>
      </c>
      <c r="L3161" s="200" t="s">
        <v>300</v>
      </c>
      <c r="M3161" s="198" t="s">
        <v>14684</v>
      </c>
      <c r="N3161" s="198" t="s">
        <v>2604</v>
      </c>
      <c r="O3161" s="196" t="s">
        <v>157</v>
      </c>
      <c r="P3161" s="198" t="s">
        <v>1794</v>
      </c>
      <c r="Q3161" s="198" t="s">
        <v>2604</v>
      </c>
      <c r="R3161" s="196" t="s">
        <v>47</v>
      </c>
      <c r="S3161" s="196" t="s">
        <v>46</v>
      </c>
      <c r="T3161" s="211">
        <v>4.5199999999999996</v>
      </c>
      <c r="U3161" s="201">
        <v>43441</v>
      </c>
      <c r="V3161" s="196" t="s">
        <v>1805</v>
      </c>
      <c r="W3161" s="200" t="s">
        <v>93</v>
      </c>
      <c r="X3161" s="196" t="s">
        <v>303</v>
      </c>
      <c r="Z3161" s="198" t="s">
        <v>14685</v>
      </c>
      <c r="AA3161" s="196" t="s">
        <v>14689</v>
      </c>
      <c r="AB3161" s="196" t="s">
        <v>14687</v>
      </c>
      <c r="AC3161" s="200">
        <v>8</v>
      </c>
      <c r="AD3161" s="200" t="s">
        <v>8231</v>
      </c>
      <c r="AE3161" s="203" t="s">
        <v>505</v>
      </c>
      <c r="AF3161" s="212">
        <v>2911966.87</v>
      </c>
      <c r="AG3161" s="198" t="s">
        <v>14688</v>
      </c>
    </row>
    <row r="3162" spans="1:33" hidden="1" x14ac:dyDescent="0.25">
      <c r="A3162" s="209">
        <v>127265</v>
      </c>
      <c r="B3162" s="210">
        <v>3</v>
      </c>
      <c r="C3162" s="196" t="s">
        <v>114</v>
      </c>
      <c r="D3162" s="201">
        <v>43182</v>
      </c>
      <c r="E3162" s="196" t="s">
        <v>1397</v>
      </c>
      <c r="F3162" s="201">
        <v>44181.875069444446</v>
      </c>
      <c r="G3162" s="196" t="s">
        <v>170</v>
      </c>
      <c r="H3162" s="198" t="s">
        <v>1776</v>
      </c>
      <c r="I3162" s="196" t="s">
        <v>2236</v>
      </c>
      <c r="J3162" s="196" t="s">
        <v>101</v>
      </c>
      <c r="L3162" s="200" t="s">
        <v>101</v>
      </c>
      <c r="M3162" s="198" t="s">
        <v>2237</v>
      </c>
      <c r="N3162" s="198" t="s">
        <v>2238</v>
      </c>
      <c r="O3162" s="196" t="s">
        <v>103</v>
      </c>
      <c r="P3162" s="198" t="s">
        <v>1794</v>
      </c>
      <c r="R3162" s="196" t="s">
        <v>47</v>
      </c>
      <c r="S3162" s="196" t="s">
        <v>46</v>
      </c>
      <c r="T3162" s="211">
        <v>3</v>
      </c>
      <c r="U3162" s="201">
        <v>43742</v>
      </c>
      <c r="W3162" s="200" t="s">
        <v>93</v>
      </c>
      <c r="X3162" s="196" t="s">
        <v>103</v>
      </c>
      <c r="Z3162" s="198" t="s">
        <v>2239</v>
      </c>
      <c r="AA3162" s="196" t="s">
        <v>14690</v>
      </c>
      <c r="AB3162" s="196" t="s">
        <v>14691</v>
      </c>
      <c r="AC3162" s="200">
        <v>0</v>
      </c>
      <c r="AD3162" s="200" t="s">
        <v>8231</v>
      </c>
      <c r="AE3162" s="212">
        <v>-33668.54</v>
      </c>
      <c r="AF3162" s="212">
        <v>1331.46</v>
      </c>
      <c r="AG3162" s="198" t="s">
        <v>2240</v>
      </c>
    </row>
    <row r="3163" spans="1:33" hidden="1" x14ac:dyDescent="0.25">
      <c r="A3163" s="209">
        <v>127265</v>
      </c>
      <c r="B3163" s="210">
        <v>3</v>
      </c>
      <c r="C3163" s="196" t="s">
        <v>114</v>
      </c>
      <c r="D3163" s="201">
        <v>43182</v>
      </c>
      <c r="E3163" s="196" t="s">
        <v>1397</v>
      </c>
      <c r="F3163" s="201">
        <v>44181.875069444446</v>
      </c>
      <c r="G3163" s="196" t="s">
        <v>170</v>
      </c>
      <c r="H3163" s="198" t="s">
        <v>1776</v>
      </c>
      <c r="I3163" s="196" t="s">
        <v>2236</v>
      </c>
      <c r="J3163" s="196" t="s">
        <v>101</v>
      </c>
      <c r="L3163" s="200" t="s">
        <v>101</v>
      </c>
      <c r="M3163" s="198" t="s">
        <v>2237</v>
      </c>
      <c r="N3163" s="198" t="s">
        <v>2238</v>
      </c>
      <c r="O3163" s="196" t="s">
        <v>103</v>
      </c>
      <c r="P3163" s="198" t="s">
        <v>1794</v>
      </c>
      <c r="R3163" s="196" t="s">
        <v>47</v>
      </c>
      <c r="S3163" s="196" t="s">
        <v>46</v>
      </c>
      <c r="T3163" s="211">
        <v>3</v>
      </c>
      <c r="U3163" s="201">
        <v>43742</v>
      </c>
      <c r="W3163" s="200" t="s">
        <v>93</v>
      </c>
      <c r="X3163" s="196" t="s">
        <v>103</v>
      </c>
      <c r="Z3163" s="198" t="s">
        <v>2239</v>
      </c>
      <c r="AA3163" s="196" t="s">
        <v>14692</v>
      </c>
      <c r="AB3163" s="196" t="s">
        <v>14691</v>
      </c>
      <c r="AC3163" s="200">
        <v>1</v>
      </c>
      <c r="AD3163" s="200" t="s">
        <v>8231</v>
      </c>
      <c r="AE3163" s="212">
        <v>-5000</v>
      </c>
      <c r="AF3163" s="212">
        <v>0</v>
      </c>
      <c r="AG3163" s="198" t="s">
        <v>2240</v>
      </c>
    </row>
    <row r="3164" spans="1:33" hidden="1" x14ac:dyDescent="0.25">
      <c r="A3164" s="209">
        <v>127265</v>
      </c>
      <c r="B3164" s="210">
        <v>3</v>
      </c>
      <c r="C3164" s="196" t="s">
        <v>114</v>
      </c>
      <c r="D3164" s="201">
        <v>43182</v>
      </c>
      <c r="E3164" s="196" t="s">
        <v>1397</v>
      </c>
      <c r="F3164" s="201">
        <v>44181.875069444446</v>
      </c>
      <c r="G3164" s="196" t="s">
        <v>170</v>
      </c>
      <c r="H3164" s="198" t="s">
        <v>1776</v>
      </c>
      <c r="I3164" s="196" t="s">
        <v>2236</v>
      </c>
      <c r="J3164" s="196" t="s">
        <v>101</v>
      </c>
      <c r="L3164" s="200" t="s">
        <v>101</v>
      </c>
      <c r="M3164" s="198" t="s">
        <v>2237</v>
      </c>
      <c r="N3164" s="198" t="s">
        <v>2238</v>
      </c>
      <c r="O3164" s="196" t="s">
        <v>103</v>
      </c>
      <c r="P3164" s="198" t="s">
        <v>1794</v>
      </c>
      <c r="R3164" s="196" t="s">
        <v>47</v>
      </c>
      <c r="S3164" s="196" t="s">
        <v>46</v>
      </c>
      <c r="T3164" s="211">
        <v>3</v>
      </c>
      <c r="U3164" s="201">
        <v>43742</v>
      </c>
      <c r="W3164" s="200" t="s">
        <v>93</v>
      </c>
      <c r="X3164" s="196" t="s">
        <v>103</v>
      </c>
      <c r="Z3164" s="198" t="s">
        <v>2239</v>
      </c>
      <c r="AA3164" s="196" t="s">
        <v>14693</v>
      </c>
      <c r="AB3164" s="196" t="s">
        <v>14691</v>
      </c>
      <c r="AC3164" s="200">
        <v>3</v>
      </c>
      <c r="AD3164" s="200" t="s">
        <v>8231</v>
      </c>
      <c r="AE3164" s="212">
        <v>51947.1</v>
      </c>
      <c r="AF3164" s="212">
        <v>1027633.1</v>
      </c>
      <c r="AG3164" s="198" t="s">
        <v>2240</v>
      </c>
    </row>
    <row r="3165" spans="1:33" hidden="1" x14ac:dyDescent="0.25">
      <c r="A3165" s="209">
        <v>127265</v>
      </c>
      <c r="B3165" s="210">
        <v>3</v>
      </c>
      <c r="C3165" s="196" t="s">
        <v>114</v>
      </c>
      <c r="D3165" s="201">
        <v>43182</v>
      </c>
      <c r="E3165" s="196" t="s">
        <v>1397</v>
      </c>
      <c r="F3165" s="201">
        <v>44181.875069444446</v>
      </c>
      <c r="G3165" s="196" t="s">
        <v>170</v>
      </c>
      <c r="H3165" s="198" t="s">
        <v>1776</v>
      </c>
      <c r="I3165" s="196" t="s">
        <v>2236</v>
      </c>
      <c r="J3165" s="196" t="s">
        <v>101</v>
      </c>
      <c r="L3165" s="200" t="s">
        <v>101</v>
      </c>
      <c r="M3165" s="198" t="s">
        <v>2237</v>
      </c>
      <c r="N3165" s="198" t="s">
        <v>2238</v>
      </c>
      <c r="O3165" s="196" t="s">
        <v>103</v>
      </c>
      <c r="P3165" s="198" t="s">
        <v>1794</v>
      </c>
      <c r="R3165" s="196" t="s">
        <v>47</v>
      </c>
      <c r="S3165" s="196" t="s">
        <v>46</v>
      </c>
      <c r="T3165" s="211">
        <v>3</v>
      </c>
      <c r="U3165" s="201">
        <v>43742</v>
      </c>
      <c r="W3165" s="200" t="s">
        <v>93</v>
      </c>
      <c r="X3165" s="196" t="s">
        <v>103</v>
      </c>
      <c r="Z3165" s="198" t="s">
        <v>2239</v>
      </c>
      <c r="AA3165" s="196" t="s">
        <v>14694</v>
      </c>
      <c r="AB3165" s="196" t="s">
        <v>14691</v>
      </c>
      <c r="AC3165" s="200">
        <v>3</v>
      </c>
      <c r="AD3165" s="200" t="s">
        <v>8274</v>
      </c>
      <c r="AE3165" s="212">
        <v>5430.65</v>
      </c>
      <c r="AF3165" s="212">
        <v>42475.65</v>
      </c>
      <c r="AG3165" s="198" t="s">
        <v>2240</v>
      </c>
    </row>
    <row r="3166" spans="1:33" ht="54" hidden="1" x14ac:dyDescent="0.25">
      <c r="A3166" s="209">
        <v>127267</v>
      </c>
      <c r="B3166" s="210">
        <v>1</v>
      </c>
      <c r="C3166" s="196" t="s">
        <v>85</v>
      </c>
      <c r="D3166" s="201">
        <v>43186</v>
      </c>
      <c r="E3166" s="196" t="s">
        <v>1740</v>
      </c>
      <c r="F3166" s="201">
        <v>44720</v>
      </c>
      <c r="G3166" s="196" t="s">
        <v>1741</v>
      </c>
      <c r="H3166" s="198" t="s">
        <v>1105</v>
      </c>
      <c r="I3166" s="196" t="s">
        <v>14695</v>
      </c>
      <c r="M3166" s="198" t="s">
        <v>14696</v>
      </c>
      <c r="N3166" s="198" t="s">
        <v>14697</v>
      </c>
      <c r="O3166" s="196" t="s">
        <v>91</v>
      </c>
      <c r="P3166" s="198" t="s">
        <v>158</v>
      </c>
      <c r="R3166" s="196" t="s">
        <v>47</v>
      </c>
      <c r="S3166" s="196" t="s">
        <v>46</v>
      </c>
      <c r="T3166" s="211">
        <v>3.2</v>
      </c>
      <c r="W3166" s="200" t="s">
        <v>93</v>
      </c>
      <c r="X3166" s="196" t="s">
        <v>13</v>
      </c>
      <c r="AA3166" s="196" t="s">
        <v>14698</v>
      </c>
      <c r="AB3166" s="196" t="s">
        <v>14699</v>
      </c>
      <c r="AC3166" s="200">
        <v>0</v>
      </c>
      <c r="AD3166" s="200" t="s">
        <v>8231</v>
      </c>
      <c r="AE3166" s="203" t="s">
        <v>505</v>
      </c>
      <c r="AF3166" s="212">
        <v>300000</v>
      </c>
    </row>
    <row r="3167" spans="1:33" ht="54" hidden="1" x14ac:dyDescent="0.25">
      <c r="A3167" s="209">
        <v>127267</v>
      </c>
      <c r="B3167" s="210">
        <v>1</v>
      </c>
      <c r="C3167" s="196" t="s">
        <v>85</v>
      </c>
      <c r="D3167" s="201">
        <v>43186</v>
      </c>
      <c r="E3167" s="196" t="s">
        <v>1740</v>
      </c>
      <c r="F3167" s="201">
        <v>44720</v>
      </c>
      <c r="G3167" s="196" t="s">
        <v>1741</v>
      </c>
      <c r="H3167" s="198" t="s">
        <v>1105</v>
      </c>
      <c r="I3167" s="196" t="s">
        <v>14695</v>
      </c>
      <c r="M3167" s="198" t="s">
        <v>14696</v>
      </c>
      <c r="N3167" s="198" t="s">
        <v>14697</v>
      </c>
      <c r="O3167" s="196" t="s">
        <v>91</v>
      </c>
      <c r="P3167" s="198" t="s">
        <v>158</v>
      </c>
      <c r="R3167" s="196" t="s">
        <v>47</v>
      </c>
      <c r="S3167" s="196" t="s">
        <v>46</v>
      </c>
      <c r="T3167" s="211">
        <v>3.2</v>
      </c>
      <c r="W3167" s="200" t="s">
        <v>93</v>
      </c>
      <c r="X3167" s="196" t="s">
        <v>13</v>
      </c>
      <c r="AA3167" s="196" t="s">
        <v>14700</v>
      </c>
      <c r="AB3167" s="196" t="s">
        <v>14699</v>
      </c>
      <c r="AC3167" s="200">
        <v>1</v>
      </c>
      <c r="AD3167" s="200" t="s">
        <v>8231</v>
      </c>
      <c r="AE3167" s="203" t="s">
        <v>505</v>
      </c>
      <c r="AF3167" s="212">
        <v>99000</v>
      </c>
    </row>
    <row r="3168" spans="1:33" hidden="1" x14ac:dyDescent="0.25">
      <c r="A3168" s="209">
        <v>127271</v>
      </c>
      <c r="B3168" s="210">
        <v>3</v>
      </c>
      <c r="C3168" s="196" t="s">
        <v>97</v>
      </c>
      <c r="D3168" s="201">
        <v>43186</v>
      </c>
      <c r="E3168" s="196" t="s">
        <v>152</v>
      </c>
      <c r="F3168" s="201">
        <v>44398.875057870369</v>
      </c>
      <c r="G3168" s="196" t="s">
        <v>203</v>
      </c>
      <c r="H3168" s="198" t="s">
        <v>109</v>
      </c>
      <c r="I3168" s="196" t="s">
        <v>621</v>
      </c>
      <c r="J3168" s="196" t="s">
        <v>299</v>
      </c>
      <c r="L3168" s="200" t="s">
        <v>300</v>
      </c>
      <c r="M3168" s="198" t="s">
        <v>2602</v>
      </c>
      <c r="N3168" s="198" t="s">
        <v>2603</v>
      </c>
      <c r="O3168" s="196" t="s">
        <v>157</v>
      </c>
      <c r="P3168" s="198" t="s">
        <v>1794</v>
      </c>
      <c r="Q3168" s="198" t="s">
        <v>2604</v>
      </c>
      <c r="R3168" s="196" t="s">
        <v>47</v>
      </c>
      <c r="S3168" s="196" t="s">
        <v>43</v>
      </c>
      <c r="T3168" s="211">
        <v>6.14</v>
      </c>
      <c r="U3168" s="201">
        <v>43917</v>
      </c>
      <c r="V3168" s="196" t="s">
        <v>1805</v>
      </c>
      <c r="W3168" s="200" t="s">
        <v>93</v>
      </c>
      <c r="X3168" s="196" t="s">
        <v>303</v>
      </c>
      <c r="Y3168" s="196" t="s">
        <v>29</v>
      </c>
      <c r="Z3168" s="198" t="s">
        <v>2605</v>
      </c>
      <c r="AA3168" s="196" t="s">
        <v>14701</v>
      </c>
      <c r="AB3168" s="196" t="s">
        <v>14702</v>
      </c>
      <c r="AC3168" s="200">
        <v>3</v>
      </c>
      <c r="AD3168" s="200" t="s">
        <v>8231</v>
      </c>
      <c r="AE3168" s="212">
        <v>265000</v>
      </c>
      <c r="AF3168" s="212">
        <v>1448426</v>
      </c>
      <c r="AG3168" s="198" t="s">
        <v>2606</v>
      </c>
    </row>
    <row r="3169" spans="1:33" hidden="1" x14ac:dyDescent="0.25">
      <c r="A3169" s="209">
        <v>127271</v>
      </c>
      <c r="B3169" s="210">
        <v>3</v>
      </c>
      <c r="C3169" s="196" t="s">
        <v>97</v>
      </c>
      <c r="D3169" s="201">
        <v>43186</v>
      </c>
      <c r="E3169" s="196" t="s">
        <v>152</v>
      </c>
      <c r="F3169" s="201">
        <v>44398.875057870369</v>
      </c>
      <c r="G3169" s="196" t="s">
        <v>203</v>
      </c>
      <c r="H3169" s="198" t="s">
        <v>109</v>
      </c>
      <c r="I3169" s="196" t="s">
        <v>621</v>
      </c>
      <c r="J3169" s="196" t="s">
        <v>299</v>
      </c>
      <c r="L3169" s="200" t="s">
        <v>300</v>
      </c>
      <c r="M3169" s="198" t="s">
        <v>2602</v>
      </c>
      <c r="N3169" s="198" t="s">
        <v>2603</v>
      </c>
      <c r="O3169" s="196" t="s">
        <v>157</v>
      </c>
      <c r="P3169" s="198" t="s">
        <v>1794</v>
      </c>
      <c r="Q3169" s="198" t="s">
        <v>2604</v>
      </c>
      <c r="R3169" s="196" t="s">
        <v>47</v>
      </c>
      <c r="S3169" s="196" t="s">
        <v>43</v>
      </c>
      <c r="T3169" s="211">
        <v>6.14</v>
      </c>
      <c r="U3169" s="201">
        <v>43917</v>
      </c>
      <c r="V3169" s="196" t="s">
        <v>1805</v>
      </c>
      <c r="W3169" s="200" t="s">
        <v>93</v>
      </c>
      <c r="X3169" s="196" t="s">
        <v>303</v>
      </c>
      <c r="Y3169" s="196" t="s">
        <v>29</v>
      </c>
      <c r="Z3169" s="198" t="s">
        <v>2605</v>
      </c>
      <c r="AA3169" s="196" t="s">
        <v>14703</v>
      </c>
      <c r="AB3169" s="196" t="s">
        <v>14702</v>
      </c>
      <c r="AC3169" s="200">
        <v>3</v>
      </c>
      <c r="AD3169" s="200" t="s">
        <v>8274</v>
      </c>
      <c r="AE3169" s="203" t="s">
        <v>505</v>
      </c>
      <c r="AF3169" s="212">
        <v>201813</v>
      </c>
      <c r="AG3169" s="198" t="s">
        <v>2606</v>
      </c>
    </row>
    <row r="3170" spans="1:33" hidden="1" x14ac:dyDescent="0.25">
      <c r="A3170" s="209">
        <v>127271</v>
      </c>
      <c r="B3170" s="210">
        <v>3</v>
      </c>
      <c r="C3170" s="196" t="s">
        <v>97</v>
      </c>
      <c r="D3170" s="201">
        <v>43186</v>
      </c>
      <c r="E3170" s="196" t="s">
        <v>152</v>
      </c>
      <c r="F3170" s="201">
        <v>44398.875057870369</v>
      </c>
      <c r="G3170" s="196" t="s">
        <v>203</v>
      </c>
      <c r="H3170" s="198" t="s">
        <v>109</v>
      </c>
      <c r="I3170" s="196" t="s">
        <v>621</v>
      </c>
      <c r="J3170" s="196" t="s">
        <v>299</v>
      </c>
      <c r="L3170" s="200" t="s">
        <v>300</v>
      </c>
      <c r="M3170" s="198" t="s">
        <v>2602</v>
      </c>
      <c r="N3170" s="198" t="s">
        <v>2603</v>
      </c>
      <c r="O3170" s="196" t="s">
        <v>157</v>
      </c>
      <c r="P3170" s="198" t="s">
        <v>1794</v>
      </c>
      <c r="Q3170" s="198" t="s">
        <v>2604</v>
      </c>
      <c r="R3170" s="196" t="s">
        <v>47</v>
      </c>
      <c r="S3170" s="196" t="s">
        <v>43</v>
      </c>
      <c r="T3170" s="211">
        <v>6.14</v>
      </c>
      <c r="U3170" s="201">
        <v>43917</v>
      </c>
      <c r="V3170" s="196" t="s">
        <v>1805</v>
      </c>
      <c r="W3170" s="200" t="s">
        <v>93</v>
      </c>
      <c r="X3170" s="196" t="s">
        <v>303</v>
      </c>
      <c r="Y3170" s="196" t="s">
        <v>29</v>
      </c>
      <c r="Z3170" s="198" t="s">
        <v>2605</v>
      </c>
      <c r="AA3170" s="196" t="s">
        <v>14704</v>
      </c>
      <c r="AB3170" s="196" t="s">
        <v>14702</v>
      </c>
      <c r="AC3170" s="200">
        <v>8</v>
      </c>
      <c r="AD3170" s="200" t="s">
        <v>8231</v>
      </c>
      <c r="AE3170" s="212">
        <v>635000</v>
      </c>
      <c r="AF3170" s="212">
        <v>5175616</v>
      </c>
      <c r="AG3170" s="198" t="s">
        <v>2606</v>
      </c>
    </row>
    <row r="3171" spans="1:33" hidden="1" x14ac:dyDescent="0.25">
      <c r="A3171" s="209">
        <v>127273</v>
      </c>
      <c r="B3171" s="210">
        <v>3</v>
      </c>
      <c r="C3171" s="196" t="s">
        <v>114</v>
      </c>
      <c r="D3171" s="201">
        <v>43186</v>
      </c>
      <c r="E3171" s="196" t="s">
        <v>152</v>
      </c>
      <c r="F3171" s="201">
        <v>44340</v>
      </c>
      <c r="G3171" s="196" t="s">
        <v>170</v>
      </c>
      <c r="H3171" s="198" t="s">
        <v>551</v>
      </c>
      <c r="I3171" s="196" t="s">
        <v>477</v>
      </c>
      <c r="J3171" s="196" t="s">
        <v>299</v>
      </c>
      <c r="L3171" s="200" t="s">
        <v>300</v>
      </c>
      <c r="M3171" s="198" t="s">
        <v>5857</v>
      </c>
      <c r="N3171" s="198" t="s">
        <v>2604</v>
      </c>
      <c r="O3171" s="196" t="s">
        <v>157</v>
      </c>
      <c r="P3171" s="198" t="s">
        <v>1794</v>
      </c>
      <c r="Q3171" s="198" t="s">
        <v>2604</v>
      </c>
      <c r="R3171" s="196" t="s">
        <v>47</v>
      </c>
      <c r="S3171" s="196" t="s">
        <v>43</v>
      </c>
      <c r="T3171" s="211">
        <v>4.1500000000000004</v>
      </c>
      <c r="U3171" s="201">
        <v>43812</v>
      </c>
      <c r="V3171" s="196" t="s">
        <v>1805</v>
      </c>
      <c r="W3171" s="200" t="s">
        <v>93</v>
      </c>
      <c r="X3171" s="196" t="s">
        <v>303</v>
      </c>
      <c r="Y3171" s="196" t="s">
        <v>29</v>
      </c>
      <c r="Z3171" s="198" t="s">
        <v>5858</v>
      </c>
      <c r="AA3171" s="196" t="s">
        <v>14705</v>
      </c>
      <c r="AB3171" s="196" t="s">
        <v>14706</v>
      </c>
      <c r="AC3171" s="200">
        <v>3</v>
      </c>
      <c r="AD3171" s="200" t="s">
        <v>8274</v>
      </c>
      <c r="AE3171" s="212">
        <v>23303.68</v>
      </c>
      <c r="AF3171" s="212">
        <v>162344.68</v>
      </c>
      <c r="AG3171" s="198" t="s">
        <v>14707</v>
      </c>
    </row>
    <row r="3172" spans="1:33" hidden="1" x14ac:dyDescent="0.25">
      <c r="A3172" s="209">
        <v>127273</v>
      </c>
      <c r="B3172" s="210">
        <v>3</v>
      </c>
      <c r="C3172" s="196" t="s">
        <v>114</v>
      </c>
      <c r="D3172" s="201">
        <v>43186</v>
      </c>
      <c r="E3172" s="196" t="s">
        <v>152</v>
      </c>
      <c r="F3172" s="201">
        <v>44340</v>
      </c>
      <c r="G3172" s="196" t="s">
        <v>170</v>
      </c>
      <c r="H3172" s="198" t="s">
        <v>551</v>
      </c>
      <c r="I3172" s="196" t="s">
        <v>477</v>
      </c>
      <c r="J3172" s="196" t="s">
        <v>299</v>
      </c>
      <c r="L3172" s="200" t="s">
        <v>300</v>
      </c>
      <c r="M3172" s="198" t="s">
        <v>5857</v>
      </c>
      <c r="N3172" s="198" t="s">
        <v>2604</v>
      </c>
      <c r="O3172" s="196" t="s">
        <v>157</v>
      </c>
      <c r="P3172" s="198" t="s">
        <v>1794</v>
      </c>
      <c r="Q3172" s="198" t="s">
        <v>2604</v>
      </c>
      <c r="R3172" s="196" t="s">
        <v>47</v>
      </c>
      <c r="S3172" s="196" t="s">
        <v>43</v>
      </c>
      <c r="T3172" s="211">
        <v>4.1500000000000004</v>
      </c>
      <c r="U3172" s="201">
        <v>43812</v>
      </c>
      <c r="V3172" s="196" t="s">
        <v>1805</v>
      </c>
      <c r="W3172" s="200" t="s">
        <v>93</v>
      </c>
      <c r="X3172" s="196" t="s">
        <v>303</v>
      </c>
      <c r="Y3172" s="196" t="s">
        <v>29</v>
      </c>
      <c r="Z3172" s="198" t="s">
        <v>5858</v>
      </c>
      <c r="AA3172" s="196" t="s">
        <v>14708</v>
      </c>
      <c r="AB3172" s="196" t="s">
        <v>14706</v>
      </c>
      <c r="AC3172" s="200">
        <v>8</v>
      </c>
      <c r="AD3172" s="200" t="s">
        <v>8231</v>
      </c>
      <c r="AE3172" s="212">
        <v>-31017.360000000001</v>
      </c>
      <c r="AF3172" s="212">
        <v>3503206.64</v>
      </c>
      <c r="AG3172" s="198" t="s">
        <v>14707</v>
      </c>
    </row>
    <row r="3173" spans="1:33" hidden="1" x14ac:dyDescent="0.25">
      <c r="A3173" s="209">
        <v>127275</v>
      </c>
      <c r="B3173" s="210">
        <v>3</v>
      </c>
      <c r="C3173" s="196" t="s">
        <v>97</v>
      </c>
      <c r="D3173" s="201">
        <v>43186</v>
      </c>
      <c r="E3173" s="196" t="s">
        <v>152</v>
      </c>
      <c r="F3173" s="201">
        <v>44207.875069444446</v>
      </c>
      <c r="G3173" s="196" t="s">
        <v>241</v>
      </c>
      <c r="H3173" s="198" t="s">
        <v>538</v>
      </c>
      <c r="I3173" s="196" t="s">
        <v>539</v>
      </c>
      <c r="J3173" s="196" t="s">
        <v>299</v>
      </c>
      <c r="L3173" s="200" t="s">
        <v>300</v>
      </c>
      <c r="M3173" s="198" t="s">
        <v>14709</v>
      </c>
      <c r="N3173" s="198" t="s">
        <v>2604</v>
      </c>
      <c r="O3173" s="196" t="s">
        <v>157</v>
      </c>
      <c r="P3173" s="198" t="s">
        <v>1794</v>
      </c>
      <c r="Q3173" s="198" t="s">
        <v>2604</v>
      </c>
      <c r="R3173" s="196" t="s">
        <v>47</v>
      </c>
      <c r="S3173" s="196" t="s">
        <v>46</v>
      </c>
      <c r="T3173" s="211">
        <v>4.1900000000000004</v>
      </c>
      <c r="U3173" s="201">
        <v>43812</v>
      </c>
      <c r="V3173" s="196" t="s">
        <v>1805</v>
      </c>
      <c r="W3173" s="200" t="s">
        <v>93</v>
      </c>
      <c r="X3173" s="196" t="s">
        <v>303</v>
      </c>
      <c r="AA3173" s="196" t="s">
        <v>14710</v>
      </c>
      <c r="AB3173" s="196" t="s">
        <v>14711</v>
      </c>
      <c r="AC3173" s="200">
        <v>3</v>
      </c>
      <c r="AD3173" s="200" t="s">
        <v>8274</v>
      </c>
      <c r="AE3173" s="203" t="s">
        <v>505</v>
      </c>
      <c r="AF3173" s="212">
        <v>201350</v>
      </c>
      <c r="AG3173" s="198" t="s">
        <v>14712</v>
      </c>
    </row>
    <row r="3174" spans="1:33" hidden="1" x14ac:dyDescent="0.25">
      <c r="A3174" s="209">
        <v>127275</v>
      </c>
      <c r="B3174" s="210">
        <v>3</v>
      </c>
      <c r="C3174" s="196" t="s">
        <v>97</v>
      </c>
      <c r="D3174" s="201">
        <v>43186</v>
      </c>
      <c r="E3174" s="196" t="s">
        <v>152</v>
      </c>
      <c r="F3174" s="201">
        <v>44207.875069444446</v>
      </c>
      <c r="G3174" s="196" t="s">
        <v>241</v>
      </c>
      <c r="H3174" s="198" t="s">
        <v>538</v>
      </c>
      <c r="I3174" s="196" t="s">
        <v>539</v>
      </c>
      <c r="J3174" s="196" t="s">
        <v>299</v>
      </c>
      <c r="L3174" s="200" t="s">
        <v>300</v>
      </c>
      <c r="M3174" s="198" t="s">
        <v>14709</v>
      </c>
      <c r="N3174" s="198" t="s">
        <v>2604</v>
      </c>
      <c r="O3174" s="196" t="s">
        <v>157</v>
      </c>
      <c r="P3174" s="198" t="s">
        <v>1794</v>
      </c>
      <c r="Q3174" s="198" t="s">
        <v>2604</v>
      </c>
      <c r="R3174" s="196" t="s">
        <v>47</v>
      </c>
      <c r="S3174" s="196" t="s">
        <v>46</v>
      </c>
      <c r="T3174" s="211">
        <v>4.1900000000000004</v>
      </c>
      <c r="U3174" s="201">
        <v>43812</v>
      </c>
      <c r="V3174" s="196" t="s">
        <v>1805</v>
      </c>
      <c r="W3174" s="200" t="s">
        <v>93</v>
      </c>
      <c r="X3174" s="196" t="s">
        <v>303</v>
      </c>
      <c r="AA3174" s="196" t="s">
        <v>14713</v>
      </c>
      <c r="AB3174" s="196" t="s">
        <v>14711</v>
      </c>
      <c r="AC3174" s="200">
        <v>8</v>
      </c>
      <c r="AD3174" s="200" t="s">
        <v>8231</v>
      </c>
      <c r="AE3174" s="203" t="s">
        <v>505</v>
      </c>
      <c r="AF3174" s="212">
        <v>4056439</v>
      </c>
      <c r="AG3174" s="198" t="s">
        <v>14712</v>
      </c>
    </row>
    <row r="3175" spans="1:33" hidden="1" x14ac:dyDescent="0.25">
      <c r="A3175" s="209">
        <v>127279</v>
      </c>
      <c r="B3175" s="210">
        <v>3</v>
      </c>
      <c r="C3175" s="196" t="s">
        <v>114</v>
      </c>
      <c r="D3175" s="201">
        <v>43186</v>
      </c>
      <c r="E3175" s="196" t="s">
        <v>152</v>
      </c>
      <c r="F3175" s="201">
        <v>43572</v>
      </c>
      <c r="G3175" s="196" t="s">
        <v>170</v>
      </c>
      <c r="H3175" s="198" t="s">
        <v>115</v>
      </c>
      <c r="I3175" s="196" t="s">
        <v>320</v>
      </c>
      <c r="J3175" s="196" t="s">
        <v>101</v>
      </c>
      <c r="L3175" s="200" t="s">
        <v>101</v>
      </c>
      <c r="M3175" s="198" t="s">
        <v>14714</v>
      </c>
      <c r="N3175" s="198" t="s">
        <v>1845</v>
      </c>
      <c r="O3175" s="196" t="s">
        <v>157</v>
      </c>
      <c r="P3175" s="198" t="s">
        <v>158</v>
      </c>
      <c r="Q3175" s="198" t="s">
        <v>1845</v>
      </c>
      <c r="R3175" s="196" t="s">
        <v>47</v>
      </c>
      <c r="S3175" s="196" t="s">
        <v>43</v>
      </c>
      <c r="T3175" s="211">
        <v>7.08</v>
      </c>
      <c r="V3175" s="196" t="s">
        <v>1805</v>
      </c>
      <c r="W3175" s="200" t="s">
        <v>93</v>
      </c>
      <c r="X3175" s="196" t="s">
        <v>103</v>
      </c>
      <c r="AA3175" s="196" t="s">
        <v>14715</v>
      </c>
      <c r="AB3175" s="196" t="s">
        <v>14716</v>
      </c>
      <c r="AC3175" s="200">
        <v>3</v>
      </c>
      <c r="AD3175" s="200" t="s">
        <v>8231</v>
      </c>
      <c r="AE3175" s="203" t="s">
        <v>505</v>
      </c>
      <c r="AF3175" s="212">
        <v>0</v>
      </c>
    </row>
    <row r="3176" spans="1:33" hidden="1" x14ac:dyDescent="0.25">
      <c r="A3176" s="209">
        <v>127279</v>
      </c>
      <c r="B3176" s="210">
        <v>3</v>
      </c>
      <c r="C3176" s="196" t="s">
        <v>114</v>
      </c>
      <c r="D3176" s="201">
        <v>43186</v>
      </c>
      <c r="E3176" s="196" t="s">
        <v>152</v>
      </c>
      <c r="F3176" s="201">
        <v>43572</v>
      </c>
      <c r="G3176" s="196" t="s">
        <v>170</v>
      </c>
      <c r="H3176" s="198" t="s">
        <v>115</v>
      </c>
      <c r="I3176" s="196" t="s">
        <v>320</v>
      </c>
      <c r="J3176" s="196" t="s">
        <v>101</v>
      </c>
      <c r="L3176" s="200" t="s">
        <v>101</v>
      </c>
      <c r="M3176" s="198" t="s">
        <v>14714</v>
      </c>
      <c r="N3176" s="198" t="s">
        <v>1845</v>
      </c>
      <c r="O3176" s="196" t="s">
        <v>157</v>
      </c>
      <c r="P3176" s="198" t="s">
        <v>158</v>
      </c>
      <c r="Q3176" s="198" t="s">
        <v>1845</v>
      </c>
      <c r="R3176" s="196" t="s">
        <v>47</v>
      </c>
      <c r="S3176" s="196" t="s">
        <v>43</v>
      </c>
      <c r="T3176" s="211">
        <v>7.08</v>
      </c>
      <c r="V3176" s="196" t="s">
        <v>1805</v>
      </c>
      <c r="W3176" s="200" t="s">
        <v>93</v>
      </c>
      <c r="X3176" s="196" t="s">
        <v>103</v>
      </c>
      <c r="AA3176" s="196" t="s">
        <v>14717</v>
      </c>
      <c r="AB3176" s="196" t="s">
        <v>14716</v>
      </c>
      <c r="AC3176" s="200">
        <v>8</v>
      </c>
      <c r="AD3176" s="200" t="s">
        <v>8250</v>
      </c>
      <c r="AE3176" s="203" t="s">
        <v>505</v>
      </c>
      <c r="AF3176" s="212">
        <v>0</v>
      </c>
    </row>
    <row r="3177" spans="1:33" x14ac:dyDescent="0.25">
      <c r="A3177" s="209">
        <v>127282</v>
      </c>
      <c r="B3177" s="210">
        <v>3</v>
      </c>
      <c r="C3177" s="196" t="s">
        <v>97</v>
      </c>
      <c r="D3177" s="201">
        <v>43186</v>
      </c>
      <c r="E3177" s="196" t="s">
        <v>152</v>
      </c>
      <c r="F3177" s="201">
        <v>44503.875138888892</v>
      </c>
      <c r="G3177" s="196" t="s">
        <v>203</v>
      </c>
      <c r="H3177" s="198" t="s">
        <v>551</v>
      </c>
      <c r="I3177" s="196" t="s">
        <v>2466</v>
      </c>
      <c r="J3177" s="196" t="s">
        <v>101</v>
      </c>
      <c r="L3177" s="200" t="s">
        <v>101</v>
      </c>
      <c r="M3177" s="198" t="s">
        <v>14718</v>
      </c>
      <c r="N3177" s="198" t="s">
        <v>2077</v>
      </c>
      <c r="O3177" s="196" t="s">
        <v>157</v>
      </c>
      <c r="P3177" s="198" t="s">
        <v>157</v>
      </c>
      <c r="Q3177" s="198" t="s">
        <v>2077</v>
      </c>
      <c r="R3177" s="196" t="s">
        <v>47</v>
      </c>
      <c r="S3177" s="196" t="s">
        <v>46</v>
      </c>
      <c r="T3177" s="211">
        <v>1</v>
      </c>
      <c r="U3177" s="201">
        <v>44323</v>
      </c>
      <c r="V3177" s="196" t="s">
        <v>1805</v>
      </c>
      <c r="W3177" s="200" t="s">
        <v>93</v>
      </c>
      <c r="X3177" s="196" t="s">
        <v>103</v>
      </c>
      <c r="AA3177" s="196" t="s">
        <v>14719</v>
      </c>
      <c r="AB3177" s="196" t="s">
        <v>14720</v>
      </c>
      <c r="AC3177" s="200">
        <v>8</v>
      </c>
      <c r="AD3177" s="200" t="s">
        <v>8231</v>
      </c>
      <c r="AE3177" s="203" t="s">
        <v>505</v>
      </c>
      <c r="AF3177" s="212">
        <v>272860</v>
      </c>
      <c r="AG3177" s="198" t="s">
        <v>14721</v>
      </c>
    </row>
    <row r="3178" spans="1:33" hidden="1" x14ac:dyDescent="0.25">
      <c r="A3178" s="209">
        <v>127284</v>
      </c>
      <c r="B3178" s="210">
        <v>3</v>
      </c>
      <c r="C3178" s="196" t="s">
        <v>114</v>
      </c>
      <c r="D3178" s="201">
        <v>43186</v>
      </c>
      <c r="E3178" s="196" t="s">
        <v>152</v>
      </c>
      <c r="F3178" s="201">
        <v>43784.875104166669</v>
      </c>
      <c r="G3178" s="196" t="s">
        <v>170</v>
      </c>
      <c r="H3178" s="198" t="s">
        <v>551</v>
      </c>
      <c r="I3178" s="196" t="s">
        <v>1639</v>
      </c>
      <c r="J3178" s="196" t="s">
        <v>101</v>
      </c>
      <c r="L3178" s="200" t="s">
        <v>101</v>
      </c>
      <c r="M3178" s="198" t="s">
        <v>14722</v>
      </c>
      <c r="N3178" s="198" t="s">
        <v>1845</v>
      </c>
      <c r="O3178" s="196" t="s">
        <v>157</v>
      </c>
      <c r="P3178" s="198" t="s">
        <v>1794</v>
      </c>
      <c r="Q3178" s="198" t="s">
        <v>1845</v>
      </c>
      <c r="R3178" s="196" t="s">
        <v>47</v>
      </c>
      <c r="S3178" s="196" t="s">
        <v>46</v>
      </c>
      <c r="T3178" s="211">
        <v>4.62</v>
      </c>
      <c r="U3178" s="201">
        <v>43553</v>
      </c>
      <c r="V3178" s="196" t="s">
        <v>1805</v>
      </c>
      <c r="W3178" s="200" t="s">
        <v>93</v>
      </c>
      <c r="X3178" s="196" t="s">
        <v>103</v>
      </c>
      <c r="AA3178" s="196" t="s">
        <v>14723</v>
      </c>
      <c r="AB3178" s="196" t="s">
        <v>14724</v>
      </c>
      <c r="AC3178" s="200">
        <v>3</v>
      </c>
      <c r="AD3178" s="200" t="s">
        <v>8231</v>
      </c>
      <c r="AE3178" s="203" t="s">
        <v>505</v>
      </c>
      <c r="AF3178" s="212">
        <v>90126.65</v>
      </c>
      <c r="AG3178" s="198" t="s">
        <v>14725</v>
      </c>
    </row>
    <row r="3179" spans="1:33" hidden="1" x14ac:dyDescent="0.25">
      <c r="A3179" s="209">
        <v>127284</v>
      </c>
      <c r="B3179" s="210">
        <v>3</v>
      </c>
      <c r="C3179" s="196" t="s">
        <v>114</v>
      </c>
      <c r="D3179" s="201">
        <v>43186</v>
      </c>
      <c r="E3179" s="196" t="s">
        <v>152</v>
      </c>
      <c r="F3179" s="201">
        <v>43784.875104166669</v>
      </c>
      <c r="G3179" s="196" t="s">
        <v>170</v>
      </c>
      <c r="H3179" s="198" t="s">
        <v>551</v>
      </c>
      <c r="I3179" s="196" t="s">
        <v>1639</v>
      </c>
      <c r="J3179" s="196" t="s">
        <v>101</v>
      </c>
      <c r="L3179" s="200" t="s">
        <v>101</v>
      </c>
      <c r="M3179" s="198" t="s">
        <v>14722</v>
      </c>
      <c r="N3179" s="198" t="s">
        <v>1845</v>
      </c>
      <c r="O3179" s="196" t="s">
        <v>157</v>
      </c>
      <c r="P3179" s="198" t="s">
        <v>1794</v>
      </c>
      <c r="Q3179" s="198" t="s">
        <v>1845</v>
      </c>
      <c r="R3179" s="196" t="s">
        <v>47</v>
      </c>
      <c r="S3179" s="196" t="s">
        <v>46</v>
      </c>
      <c r="T3179" s="211">
        <v>4.62</v>
      </c>
      <c r="U3179" s="201">
        <v>43553</v>
      </c>
      <c r="V3179" s="196" t="s">
        <v>1805</v>
      </c>
      <c r="W3179" s="200" t="s">
        <v>93</v>
      </c>
      <c r="X3179" s="196" t="s">
        <v>103</v>
      </c>
      <c r="AA3179" s="196" t="s">
        <v>14726</v>
      </c>
      <c r="AB3179" s="196" t="s">
        <v>14724</v>
      </c>
      <c r="AC3179" s="200">
        <v>3</v>
      </c>
      <c r="AD3179" s="200" t="s">
        <v>8274</v>
      </c>
      <c r="AE3179" s="203" t="s">
        <v>505</v>
      </c>
      <c r="AF3179" s="212">
        <v>31265.21</v>
      </c>
      <c r="AG3179" s="198" t="s">
        <v>14725</v>
      </c>
    </row>
    <row r="3180" spans="1:33" hidden="1" x14ac:dyDescent="0.25">
      <c r="A3180" s="209">
        <v>127284</v>
      </c>
      <c r="B3180" s="210">
        <v>3</v>
      </c>
      <c r="C3180" s="196" t="s">
        <v>114</v>
      </c>
      <c r="D3180" s="201">
        <v>43186</v>
      </c>
      <c r="E3180" s="196" t="s">
        <v>152</v>
      </c>
      <c r="F3180" s="201">
        <v>43784.875104166669</v>
      </c>
      <c r="G3180" s="196" t="s">
        <v>170</v>
      </c>
      <c r="H3180" s="198" t="s">
        <v>551</v>
      </c>
      <c r="I3180" s="196" t="s">
        <v>1639</v>
      </c>
      <c r="J3180" s="196" t="s">
        <v>101</v>
      </c>
      <c r="L3180" s="200" t="s">
        <v>101</v>
      </c>
      <c r="M3180" s="198" t="s">
        <v>14722</v>
      </c>
      <c r="N3180" s="198" t="s">
        <v>1845</v>
      </c>
      <c r="O3180" s="196" t="s">
        <v>157</v>
      </c>
      <c r="P3180" s="198" t="s">
        <v>1794</v>
      </c>
      <c r="Q3180" s="198" t="s">
        <v>1845</v>
      </c>
      <c r="R3180" s="196" t="s">
        <v>47</v>
      </c>
      <c r="S3180" s="196" t="s">
        <v>46</v>
      </c>
      <c r="T3180" s="211">
        <v>4.62</v>
      </c>
      <c r="U3180" s="201">
        <v>43553</v>
      </c>
      <c r="V3180" s="196" t="s">
        <v>1805</v>
      </c>
      <c r="W3180" s="200" t="s">
        <v>93</v>
      </c>
      <c r="X3180" s="196" t="s">
        <v>103</v>
      </c>
      <c r="AA3180" s="196" t="s">
        <v>14727</v>
      </c>
      <c r="AB3180" s="196" t="s">
        <v>14724</v>
      </c>
      <c r="AC3180" s="200">
        <v>8</v>
      </c>
      <c r="AD3180" s="200" t="s">
        <v>8231</v>
      </c>
      <c r="AE3180" s="203" t="s">
        <v>505</v>
      </c>
      <c r="AF3180" s="212">
        <v>1267731.8500000001</v>
      </c>
      <c r="AG3180" s="198" t="s">
        <v>14725</v>
      </c>
    </row>
    <row r="3181" spans="1:33" hidden="1" x14ac:dyDescent="0.25">
      <c r="A3181" s="209">
        <v>127285.01</v>
      </c>
      <c r="B3181" s="210">
        <v>3</v>
      </c>
      <c r="C3181" s="196" t="s">
        <v>122</v>
      </c>
      <c r="D3181" s="201">
        <v>43598</v>
      </c>
      <c r="E3181" s="196" t="s">
        <v>152</v>
      </c>
      <c r="F3181" s="201">
        <v>44621.875300925924</v>
      </c>
      <c r="G3181" s="196" t="s">
        <v>241</v>
      </c>
      <c r="H3181" s="198" t="s">
        <v>659</v>
      </c>
      <c r="I3181" s="196" t="s">
        <v>320</v>
      </c>
      <c r="J3181" s="196" t="s">
        <v>101</v>
      </c>
      <c r="L3181" s="200" t="s">
        <v>101</v>
      </c>
      <c r="M3181" s="198" t="s">
        <v>1985</v>
      </c>
      <c r="N3181" s="198" t="s">
        <v>1793</v>
      </c>
      <c r="O3181" s="196" t="s">
        <v>157</v>
      </c>
      <c r="P3181" s="198" t="s">
        <v>157</v>
      </c>
      <c r="Q3181" s="198" t="s">
        <v>1793</v>
      </c>
      <c r="R3181" s="196" t="s">
        <v>47</v>
      </c>
      <c r="S3181" s="196" t="s">
        <v>43</v>
      </c>
      <c r="T3181" s="211">
        <v>2.74</v>
      </c>
      <c r="U3181" s="201">
        <v>44603</v>
      </c>
      <c r="V3181" s="196" t="s">
        <v>1805</v>
      </c>
      <c r="W3181" s="200" t="s">
        <v>670</v>
      </c>
      <c r="X3181" s="196" t="s">
        <v>13</v>
      </c>
      <c r="Y3181" s="196" t="s">
        <v>31</v>
      </c>
      <c r="AA3181" s="196" t="s">
        <v>14728</v>
      </c>
      <c r="AB3181" s="196" t="s">
        <v>14729</v>
      </c>
      <c r="AC3181" s="200">
        <v>8</v>
      </c>
      <c r="AD3181" s="200" t="s">
        <v>8231</v>
      </c>
      <c r="AE3181" s="212">
        <v>204532</v>
      </c>
      <c r="AF3181" s="212">
        <v>204532</v>
      </c>
      <c r="AG3181" s="198" t="s">
        <v>1986</v>
      </c>
    </row>
    <row r="3182" spans="1:33" hidden="1" x14ac:dyDescent="0.25">
      <c r="A3182" s="209">
        <v>127288</v>
      </c>
      <c r="B3182" s="210">
        <v>3</v>
      </c>
      <c r="C3182" s="196" t="s">
        <v>97</v>
      </c>
      <c r="D3182" s="201">
        <v>43187</v>
      </c>
      <c r="E3182" s="196" t="s">
        <v>152</v>
      </c>
      <c r="F3182" s="201">
        <v>44344.875092592592</v>
      </c>
      <c r="G3182" s="196" t="s">
        <v>241</v>
      </c>
      <c r="H3182" s="198" t="s">
        <v>538</v>
      </c>
      <c r="I3182" s="196" t="s">
        <v>110</v>
      </c>
      <c r="J3182" s="196" t="s">
        <v>101</v>
      </c>
      <c r="L3182" s="200" t="s">
        <v>101</v>
      </c>
      <c r="M3182" s="198" t="s">
        <v>14730</v>
      </c>
      <c r="N3182" s="198" t="s">
        <v>1793</v>
      </c>
      <c r="O3182" s="196" t="s">
        <v>157</v>
      </c>
      <c r="P3182" s="198" t="s">
        <v>158</v>
      </c>
      <c r="Q3182" s="198" t="s">
        <v>1793</v>
      </c>
      <c r="R3182" s="196" t="s">
        <v>47</v>
      </c>
      <c r="S3182" s="196" t="s">
        <v>46</v>
      </c>
      <c r="T3182" s="211">
        <v>2.35</v>
      </c>
      <c r="U3182" s="201">
        <v>43966</v>
      </c>
      <c r="V3182" s="196" t="s">
        <v>1805</v>
      </c>
      <c r="W3182" s="200" t="s">
        <v>670</v>
      </c>
      <c r="X3182" s="196" t="s">
        <v>13</v>
      </c>
      <c r="AA3182" s="196" t="s">
        <v>14731</v>
      </c>
      <c r="AB3182" s="196" t="s">
        <v>14732</v>
      </c>
      <c r="AC3182" s="200">
        <v>3</v>
      </c>
      <c r="AD3182" s="200" t="s">
        <v>8231</v>
      </c>
      <c r="AE3182" s="203" t="s">
        <v>505</v>
      </c>
      <c r="AF3182" s="212">
        <v>42636</v>
      </c>
      <c r="AG3182" s="198" t="s">
        <v>14733</v>
      </c>
    </row>
    <row r="3183" spans="1:33" hidden="1" x14ac:dyDescent="0.25">
      <c r="A3183" s="209">
        <v>127288</v>
      </c>
      <c r="B3183" s="210">
        <v>3</v>
      </c>
      <c r="C3183" s="196" t="s">
        <v>97</v>
      </c>
      <c r="D3183" s="201">
        <v>43187</v>
      </c>
      <c r="E3183" s="196" t="s">
        <v>152</v>
      </c>
      <c r="F3183" s="201">
        <v>44344.875092592592</v>
      </c>
      <c r="G3183" s="196" t="s">
        <v>241</v>
      </c>
      <c r="H3183" s="198" t="s">
        <v>538</v>
      </c>
      <c r="I3183" s="196" t="s">
        <v>110</v>
      </c>
      <c r="J3183" s="196" t="s">
        <v>101</v>
      </c>
      <c r="L3183" s="200" t="s">
        <v>101</v>
      </c>
      <c r="M3183" s="198" t="s">
        <v>14730</v>
      </c>
      <c r="N3183" s="198" t="s">
        <v>1793</v>
      </c>
      <c r="O3183" s="196" t="s">
        <v>157</v>
      </c>
      <c r="P3183" s="198" t="s">
        <v>158</v>
      </c>
      <c r="Q3183" s="198" t="s">
        <v>1793</v>
      </c>
      <c r="R3183" s="196" t="s">
        <v>47</v>
      </c>
      <c r="S3183" s="196" t="s">
        <v>46</v>
      </c>
      <c r="T3183" s="211">
        <v>2.35</v>
      </c>
      <c r="U3183" s="201">
        <v>43966</v>
      </c>
      <c r="V3183" s="196" t="s">
        <v>1805</v>
      </c>
      <c r="W3183" s="200" t="s">
        <v>670</v>
      </c>
      <c r="X3183" s="196" t="s">
        <v>13</v>
      </c>
      <c r="AA3183" s="196" t="s">
        <v>14734</v>
      </c>
      <c r="AB3183" s="196" t="s">
        <v>14732</v>
      </c>
      <c r="AC3183" s="200">
        <v>8</v>
      </c>
      <c r="AD3183" s="200" t="s">
        <v>8231</v>
      </c>
      <c r="AE3183" s="203" t="s">
        <v>505</v>
      </c>
      <c r="AF3183" s="212">
        <v>883668</v>
      </c>
      <c r="AG3183" s="198" t="s">
        <v>14733</v>
      </c>
    </row>
    <row r="3184" spans="1:33" hidden="1" x14ac:dyDescent="0.25">
      <c r="A3184" s="209">
        <v>127291</v>
      </c>
      <c r="B3184" s="210">
        <v>3</v>
      </c>
      <c r="C3184" s="196" t="s">
        <v>122</v>
      </c>
      <c r="D3184" s="201">
        <v>43187</v>
      </c>
      <c r="E3184" s="196" t="s">
        <v>152</v>
      </c>
      <c r="F3184" s="201">
        <v>44665.875243055554</v>
      </c>
      <c r="G3184" s="196" t="s">
        <v>241</v>
      </c>
      <c r="H3184" s="198" t="s">
        <v>785</v>
      </c>
      <c r="I3184" s="196" t="s">
        <v>2313</v>
      </c>
      <c r="J3184" s="196" t="s">
        <v>101</v>
      </c>
      <c r="L3184" s="200" t="s">
        <v>101</v>
      </c>
      <c r="M3184" s="198" t="s">
        <v>2314</v>
      </c>
      <c r="N3184" s="198" t="s">
        <v>1845</v>
      </c>
      <c r="O3184" s="196" t="s">
        <v>157</v>
      </c>
      <c r="P3184" s="198" t="s">
        <v>157</v>
      </c>
      <c r="Q3184" s="198" t="s">
        <v>1845</v>
      </c>
      <c r="R3184" s="196" t="s">
        <v>47</v>
      </c>
      <c r="S3184" s="196" t="s">
        <v>43</v>
      </c>
      <c r="T3184" s="211">
        <v>3.12</v>
      </c>
      <c r="U3184" s="201">
        <v>44645</v>
      </c>
      <c r="V3184" s="196" t="s">
        <v>1805</v>
      </c>
      <c r="W3184" s="200" t="s">
        <v>93</v>
      </c>
      <c r="X3184" s="196" t="s">
        <v>103</v>
      </c>
      <c r="AA3184" s="196" t="s">
        <v>14735</v>
      </c>
      <c r="AB3184" s="196" t="s">
        <v>14736</v>
      </c>
      <c r="AC3184" s="200">
        <v>8</v>
      </c>
      <c r="AD3184" s="200" t="s">
        <v>8231</v>
      </c>
      <c r="AE3184" s="212">
        <v>673831</v>
      </c>
      <c r="AF3184" s="212">
        <v>673831</v>
      </c>
      <c r="AG3184" s="198" t="s">
        <v>2315</v>
      </c>
    </row>
    <row r="3185" spans="1:33" hidden="1" x14ac:dyDescent="0.25">
      <c r="A3185" s="209">
        <v>127292</v>
      </c>
      <c r="B3185" s="210">
        <v>3</v>
      </c>
      <c r="C3185" s="196" t="s">
        <v>114</v>
      </c>
      <c r="D3185" s="201">
        <v>43187</v>
      </c>
      <c r="E3185" s="196" t="s">
        <v>152</v>
      </c>
      <c r="F3185" s="201">
        <v>43788.875081018516</v>
      </c>
      <c r="G3185" s="196" t="s">
        <v>170</v>
      </c>
      <c r="H3185" s="198" t="s">
        <v>785</v>
      </c>
      <c r="I3185" s="196" t="s">
        <v>786</v>
      </c>
      <c r="J3185" s="196" t="s">
        <v>101</v>
      </c>
      <c r="L3185" s="200" t="s">
        <v>101</v>
      </c>
      <c r="M3185" s="198" t="s">
        <v>14737</v>
      </c>
      <c r="N3185" s="198" t="s">
        <v>1793</v>
      </c>
      <c r="O3185" s="196" t="s">
        <v>157</v>
      </c>
      <c r="P3185" s="198" t="s">
        <v>158</v>
      </c>
      <c r="Q3185" s="198" t="s">
        <v>1793</v>
      </c>
      <c r="R3185" s="196" t="s">
        <v>47</v>
      </c>
      <c r="S3185" s="196" t="s">
        <v>46</v>
      </c>
      <c r="T3185" s="211">
        <v>0.77</v>
      </c>
      <c r="U3185" s="201">
        <v>43553</v>
      </c>
      <c r="V3185" s="196" t="s">
        <v>1805</v>
      </c>
      <c r="W3185" s="200" t="s">
        <v>93</v>
      </c>
      <c r="X3185" s="196" t="s">
        <v>13</v>
      </c>
      <c r="AA3185" s="196" t="s">
        <v>14738</v>
      </c>
      <c r="AB3185" s="196" t="s">
        <v>14739</v>
      </c>
      <c r="AC3185" s="200">
        <v>3</v>
      </c>
      <c r="AD3185" s="200" t="s">
        <v>8231</v>
      </c>
      <c r="AE3185" s="203" t="s">
        <v>505</v>
      </c>
      <c r="AF3185" s="212">
        <v>188683.6</v>
      </c>
      <c r="AG3185" s="198" t="s">
        <v>14740</v>
      </c>
    </row>
    <row r="3186" spans="1:33" hidden="1" x14ac:dyDescent="0.25">
      <c r="A3186" s="209">
        <v>127292</v>
      </c>
      <c r="B3186" s="210">
        <v>3</v>
      </c>
      <c r="C3186" s="196" t="s">
        <v>114</v>
      </c>
      <c r="D3186" s="201">
        <v>43187</v>
      </c>
      <c r="E3186" s="196" t="s">
        <v>152</v>
      </c>
      <c r="F3186" s="201">
        <v>43788.875081018516</v>
      </c>
      <c r="G3186" s="196" t="s">
        <v>170</v>
      </c>
      <c r="H3186" s="198" t="s">
        <v>785</v>
      </c>
      <c r="I3186" s="196" t="s">
        <v>786</v>
      </c>
      <c r="J3186" s="196" t="s">
        <v>101</v>
      </c>
      <c r="L3186" s="200" t="s">
        <v>101</v>
      </c>
      <c r="M3186" s="198" t="s">
        <v>14737</v>
      </c>
      <c r="N3186" s="198" t="s">
        <v>1793</v>
      </c>
      <c r="O3186" s="196" t="s">
        <v>157</v>
      </c>
      <c r="P3186" s="198" t="s">
        <v>158</v>
      </c>
      <c r="Q3186" s="198" t="s">
        <v>1793</v>
      </c>
      <c r="R3186" s="196" t="s">
        <v>47</v>
      </c>
      <c r="S3186" s="196" t="s">
        <v>46</v>
      </c>
      <c r="T3186" s="211">
        <v>0.77</v>
      </c>
      <c r="U3186" s="201">
        <v>43553</v>
      </c>
      <c r="V3186" s="196" t="s">
        <v>1805</v>
      </c>
      <c r="W3186" s="200" t="s">
        <v>93</v>
      </c>
      <c r="X3186" s="196" t="s">
        <v>13</v>
      </c>
      <c r="AA3186" s="196" t="s">
        <v>14741</v>
      </c>
      <c r="AB3186" s="196" t="s">
        <v>14739</v>
      </c>
      <c r="AC3186" s="200">
        <v>8</v>
      </c>
      <c r="AD3186" s="200" t="s">
        <v>8231</v>
      </c>
      <c r="AE3186" s="203" t="s">
        <v>505</v>
      </c>
      <c r="AF3186" s="212">
        <v>280134.14</v>
      </c>
      <c r="AG3186" s="198" t="s">
        <v>14740</v>
      </c>
    </row>
    <row r="3187" spans="1:33" hidden="1" x14ac:dyDescent="0.25">
      <c r="A3187" s="209">
        <v>127296</v>
      </c>
      <c r="B3187" s="210">
        <v>3</v>
      </c>
      <c r="C3187" s="196" t="s">
        <v>114</v>
      </c>
      <c r="D3187" s="201">
        <v>43187</v>
      </c>
      <c r="E3187" s="196" t="s">
        <v>152</v>
      </c>
      <c r="F3187" s="201">
        <v>44089.798101851855</v>
      </c>
      <c r="G3187" s="196" t="s">
        <v>152</v>
      </c>
      <c r="H3187" s="198" t="s">
        <v>701</v>
      </c>
      <c r="I3187" s="196" t="s">
        <v>3127</v>
      </c>
      <c r="J3187" s="196" t="s">
        <v>101</v>
      </c>
      <c r="L3187" s="200" t="s">
        <v>101</v>
      </c>
      <c r="M3187" s="198" t="s">
        <v>14742</v>
      </c>
      <c r="N3187" s="198" t="s">
        <v>1793</v>
      </c>
      <c r="O3187" s="196" t="s">
        <v>157</v>
      </c>
      <c r="P3187" s="198" t="s">
        <v>158</v>
      </c>
      <c r="Q3187" s="198" t="s">
        <v>1793</v>
      </c>
      <c r="R3187" s="196" t="s">
        <v>47</v>
      </c>
      <c r="S3187" s="196" t="s">
        <v>46</v>
      </c>
      <c r="T3187" s="211">
        <v>3.03</v>
      </c>
      <c r="U3187" s="201">
        <v>43595</v>
      </c>
      <c r="V3187" s="196" t="s">
        <v>1805</v>
      </c>
      <c r="W3187" s="200" t="s">
        <v>93</v>
      </c>
      <c r="X3187" s="196" t="s">
        <v>103</v>
      </c>
      <c r="AA3187" s="196" t="s">
        <v>14743</v>
      </c>
      <c r="AB3187" s="196" t="s">
        <v>14744</v>
      </c>
      <c r="AC3187" s="200">
        <v>3</v>
      </c>
      <c r="AD3187" s="200" t="s">
        <v>8231</v>
      </c>
      <c r="AE3187" s="203" t="s">
        <v>505</v>
      </c>
      <c r="AF3187" s="212">
        <v>141435.85999999999</v>
      </c>
      <c r="AG3187" s="198" t="s">
        <v>14745</v>
      </c>
    </row>
    <row r="3188" spans="1:33" hidden="1" x14ac:dyDescent="0.25">
      <c r="A3188" s="209">
        <v>127296</v>
      </c>
      <c r="B3188" s="210">
        <v>3</v>
      </c>
      <c r="C3188" s="196" t="s">
        <v>114</v>
      </c>
      <c r="D3188" s="201">
        <v>43187</v>
      </c>
      <c r="E3188" s="196" t="s">
        <v>152</v>
      </c>
      <c r="F3188" s="201">
        <v>44089.798101851855</v>
      </c>
      <c r="G3188" s="196" t="s">
        <v>152</v>
      </c>
      <c r="H3188" s="198" t="s">
        <v>701</v>
      </c>
      <c r="I3188" s="196" t="s">
        <v>3127</v>
      </c>
      <c r="J3188" s="196" t="s">
        <v>101</v>
      </c>
      <c r="L3188" s="200" t="s">
        <v>101</v>
      </c>
      <c r="M3188" s="198" t="s">
        <v>14742</v>
      </c>
      <c r="N3188" s="198" t="s">
        <v>1793</v>
      </c>
      <c r="O3188" s="196" t="s">
        <v>157</v>
      </c>
      <c r="P3188" s="198" t="s">
        <v>158</v>
      </c>
      <c r="Q3188" s="198" t="s">
        <v>1793</v>
      </c>
      <c r="R3188" s="196" t="s">
        <v>47</v>
      </c>
      <c r="S3188" s="196" t="s">
        <v>46</v>
      </c>
      <c r="T3188" s="211">
        <v>3.03</v>
      </c>
      <c r="U3188" s="201">
        <v>43595</v>
      </c>
      <c r="V3188" s="196" t="s">
        <v>1805</v>
      </c>
      <c r="W3188" s="200" t="s">
        <v>93</v>
      </c>
      <c r="X3188" s="196" t="s">
        <v>103</v>
      </c>
      <c r="AA3188" s="196" t="s">
        <v>14746</v>
      </c>
      <c r="AB3188" s="196" t="s">
        <v>14744</v>
      </c>
      <c r="AC3188" s="200">
        <v>8</v>
      </c>
      <c r="AD3188" s="200" t="s">
        <v>8231</v>
      </c>
      <c r="AE3188" s="203" t="s">
        <v>505</v>
      </c>
      <c r="AF3188" s="212">
        <v>783321.56</v>
      </c>
      <c r="AG3188" s="198" t="s">
        <v>14745</v>
      </c>
    </row>
    <row r="3189" spans="1:33" hidden="1" x14ac:dyDescent="0.25">
      <c r="A3189" s="209">
        <v>127297</v>
      </c>
      <c r="B3189" s="210">
        <v>3</v>
      </c>
      <c r="C3189" s="196" t="s">
        <v>114</v>
      </c>
      <c r="D3189" s="201">
        <v>43187</v>
      </c>
      <c r="E3189" s="196" t="s">
        <v>152</v>
      </c>
      <c r="F3189" s="201">
        <v>43837</v>
      </c>
      <c r="G3189" s="196" t="s">
        <v>170</v>
      </c>
      <c r="H3189" s="198" t="s">
        <v>140</v>
      </c>
      <c r="I3189" s="196" t="s">
        <v>100</v>
      </c>
      <c r="J3189" s="196" t="s">
        <v>101</v>
      </c>
      <c r="L3189" s="200" t="s">
        <v>101</v>
      </c>
      <c r="M3189" s="198" t="s">
        <v>3302</v>
      </c>
      <c r="N3189" s="198" t="s">
        <v>1793</v>
      </c>
      <c r="O3189" s="196" t="s">
        <v>157</v>
      </c>
      <c r="P3189" s="198" t="s">
        <v>158</v>
      </c>
      <c r="Q3189" s="198" t="s">
        <v>1793</v>
      </c>
      <c r="R3189" s="196" t="s">
        <v>47</v>
      </c>
      <c r="S3189" s="196" t="s">
        <v>43</v>
      </c>
      <c r="T3189" s="211">
        <v>4.25</v>
      </c>
      <c r="U3189" s="201">
        <v>43637</v>
      </c>
      <c r="V3189" s="196" t="s">
        <v>1805</v>
      </c>
      <c r="W3189" s="200" t="s">
        <v>670</v>
      </c>
      <c r="X3189" s="196" t="s">
        <v>13</v>
      </c>
      <c r="Y3189" s="196" t="s">
        <v>31</v>
      </c>
      <c r="AA3189" s="196" t="s">
        <v>14747</v>
      </c>
      <c r="AB3189" s="196" t="s">
        <v>14748</v>
      </c>
      <c r="AC3189" s="200">
        <v>3</v>
      </c>
      <c r="AD3189" s="200" t="s">
        <v>8231</v>
      </c>
      <c r="AE3189" s="212">
        <v>19319.87</v>
      </c>
      <c r="AF3189" s="212">
        <v>96353.87</v>
      </c>
      <c r="AG3189" s="198" t="s">
        <v>3303</v>
      </c>
    </row>
    <row r="3190" spans="1:33" hidden="1" x14ac:dyDescent="0.25">
      <c r="A3190" s="209">
        <v>127297</v>
      </c>
      <c r="B3190" s="210">
        <v>3</v>
      </c>
      <c r="C3190" s="196" t="s">
        <v>114</v>
      </c>
      <c r="D3190" s="201">
        <v>43187</v>
      </c>
      <c r="E3190" s="196" t="s">
        <v>152</v>
      </c>
      <c r="F3190" s="201">
        <v>43837</v>
      </c>
      <c r="G3190" s="196" t="s">
        <v>170</v>
      </c>
      <c r="H3190" s="198" t="s">
        <v>140</v>
      </c>
      <c r="I3190" s="196" t="s">
        <v>100</v>
      </c>
      <c r="J3190" s="196" t="s">
        <v>101</v>
      </c>
      <c r="L3190" s="200" t="s">
        <v>101</v>
      </c>
      <c r="M3190" s="198" t="s">
        <v>3302</v>
      </c>
      <c r="N3190" s="198" t="s">
        <v>1793</v>
      </c>
      <c r="O3190" s="196" t="s">
        <v>157</v>
      </c>
      <c r="P3190" s="198" t="s">
        <v>158</v>
      </c>
      <c r="Q3190" s="198" t="s">
        <v>1793</v>
      </c>
      <c r="R3190" s="196" t="s">
        <v>47</v>
      </c>
      <c r="S3190" s="196" t="s">
        <v>43</v>
      </c>
      <c r="T3190" s="211">
        <v>4.25</v>
      </c>
      <c r="U3190" s="201">
        <v>43637</v>
      </c>
      <c r="V3190" s="196" t="s">
        <v>1805</v>
      </c>
      <c r="W3190" s="200" t="s">
        <v>670</v>
      </c>
      <c r="X3190" s="196" t="s">
        <v>13</v>
      </c>
      <c r="Y3190" s="196" t="s">
        <v>31</v>
      </c>
      <c r="AA3190" s="196" t="s">
        <v>14749</v>
      </c>
      <c r="AB3190" s="196" t="s">
        <v>14748</v>
      </c>
      <c r="AC3190" s="200">
        <v>8</v>
      </c>
      <c r="AD3190" s="200" t="s">
        <v>8231</v>
      </c>
      <c r="AE3190" s="212">
        <v>25796.92</v>
      </c>
      <c r="AF3190" s="212">
        <v>2617097.92</v>
      </c>
      <c r="AG3190" s="198" t="s">
        <v>3303</v>
      </c>
    </row>
    <row r="3191" spans="1:33" hidden="1" x14ac:dyDescent="0.25">
      <c r="A3191" s="209">
        <v>127301</v>
      </c>
      <c r="B3191" s="210">
        <v>3</v>
      </c>
      <c r="C3191" s="196" t="s">
        <v>114</v>
      </c>
      <c r="D3191" s="201">
        <v>43187</v>
      </c>
      <c r="E3191" s="196" t="s">
        <v>152</v>
      </c>
      <c r="F3191" s="201">
        <v>44484</v>
      </c>
      <c r="G3191" s="196" t="s">
        <v>170</v>
      </c>
      <c r="H3191" s="198" t="s">
        <v>140</v>
      </c>
      <c r="I3191" s="196" t="s">
        <v>1843</v>
      </c>
      <c r="J3191" s="196" t="s">
        <v>101</v>
      </c>
      <c r="L3191" s="200" t="s">
        <v>101</v>
      </c>
      <c r="M3191" s="198" t="s">
        <v>5860</v>
      </c>
      <c r="N3191" s="198" t="s">
        <v>1793</v>
      </c>
      <c r="O3191" s="196" t="s">
        <v>157</v>
      </c>
      <c r="P3191" s="198" t="s">
        <v>158</v>
      </c>
      <c r="Q3191" s="198" t="s">
        <v>1793</v>
      </c>
      <c r="R3191" s="196" t="s">
        <v>47</v>
      </c>
      <c r="S3191" s="196" t="s">
        <v>43</v>
      </c>
      <c r="T3191" s="211">
        <v>4.5</v>
      </c>
      <c r="U3191" s="201">
        <v>43595</v>
      </c>
      <c r="V3191" s="196" t="s">
        <v>1805</v>
      </c>
      <c r="W3191" s="200" t="s">
        <v>670</v>
      </c>
      <c r="X3191" s="196" t="s">
        <v>13</v>
      </c>
      <c r="Y3191" s="196" t="s">
        <v>31</v>
      </c>
      <c r="AA3191" s="196" t="s">
        <v>14750</v>
      </c>
      <c r="AB3191" s="196" t="s">
        <v>14751</v>
      </c>
      <c r="AC3191" s="200">
        <v>3</v>
      </c>
      <c r="AD3191" s="200" t="s">
        <v>8231</v>
      </c>
      <c r="AE3191" s="212">
        <v>-7324.24</v>
      </c>
      <c r="AF3191" s="212">
        <v>80454.759999999995</v>
      </c>
      <c r="AG3191" s="198" t="s">
        <v>14752</v>
      </c>
    </row>
    <row r="3192" spans="1:33" hidden="1" x14ac:dyDescent="0.25">
      <c r="A3192" s="209">
        <v>127301</v>
      </c>
      <c r="B3192" s="210">
        <v>3</v>
      </c>
      <c r="C3192" s="196" t="s">
        <v>114</v>
      </c>
      <c r="D3192" s="201">
        <v>43187</v>
      </c>
      <c r="E3192" s="196" t="s">
        <v>152</v>
      </c>
      <c r="F3192" s="201">
        <v>44484</v>
      </c>
      <c r="G3192" s="196" t="s">
        <v>170</v>
      </c>
      <c r="H3192" s="198" t="s">
        <v>140</v>
      </c>
      <c r="I3192" s="196" t="s">
        <v>1843</v>
      </c>
      <c r="J3192" s="196" t="s">
        <v>101</v>
      </c>
      <c r="L3192" s="200" t="s">
        <v>101</v>
      </c>
      <c r="M3192" s="198" t="s">
        <v>5860</v>
      </c>
      <c r="N3192" s="198" t="s">
        <v>1793</v>
      </c>
      <c r="O3192" s="196" t="s">
        <v>157</v>
      </c>
      <c r="P3192" s="198" t="s">
        <v>158</v>
      </c>
      <c r="Q3192" s="198" t="s">
        <v>1793</v>
      </c>
      <c r="R3192" s="196" t="s">
        <v>47</v>
      </c>
      <c r="S3192" s="196" t="s">
        <v>43</v>
      </c>
      <c r="T3192" s="211">
        <v>4.5</v>
      </c>
      <c r="U3192" s="201">
        <v>43595</v>
      </c>
      <c r="V3192" s="196" t="s">
        <v>1805</v>
      </c>
      <c r="W3192" s="200" t="s">
        <v>670</v>
      </c>
      <c r="X3192" s="196" t="s">
        <v>13</v>
      </c>
      <c r="Y3192" s="196" t="s">
        <v>31</v>
      </c>
      <c r="AA3192" s="196" t="s">
        <v>14753</v>
      </c>
      <c r="AB3192" s="196" t="s">
        <v>14751</v>
      </c>
      <c r="AC3192" s="200">
        <v>8</v>
      </c>
      <c r="AD3192" s="200" t="s">
        <v>8231</v>
      </c>
      <c r="AE3192" s="212">
        <v>-251487.71</v>
      </c>
      <c r="AF3192" s="212">
        <v>1947882.29</v>
      </c>
      <c r="AG3192" s="198" t="s">
        <v>14752</v>
      </c>
    </row>
    <row r="3193" spans="1:33" ht="36" hidden="1" x14ac:dyDescent="0.25">
      <c r="A3193" s="209">
        <v>127303</v>
      </c>
      <c r="B3193" s="210">
        <v>3</v>
      </c>
      <c r="C3193" s="196" t="s">
        <v>114</v>
      </c>
      <c r="D3193" s="201">
        <v>43187</v>
      </c>
      <c r="E3193" s="196" t="s">
        <v>152</v>
      </c>
      <c r="F3193" s="201">
        <v>44089.798043981478</v>
      </c>
      <c r="G3193" s="196" t="s">
        <v>170</v>
      </c>
      <c r="H3193" s="198" t="s">
        <v>701</v>
      </c>
      <c r="I3193" s="196" t="s">
        <v>3650</v>
      </c>
      <c r="J3193" s="196" t="s">
        <v>101</v>
      </c>
      <c r="L3193" s="200" t="s">
        <v>101</v>
      </c>
      <c r="M3193" s="198" t="s">
        <v>14754</v>
      </c>
      <c r="N3193" s="198" t="s">
        <v>1793</v>
      </c>
      <c r="O3193" s="196" t="s">
        <v>157</v>
      </c>
      <c r="P3193" s="198" t="s">
        <v>1794</v>
      </c>
      <c r="Q3193" s="198" t="s">
        <v>1793</v>
      </c>
      <c r="R3193" s="196" t="s">
        <v>47</v>
      </c>
      <c r="S3193" s="196" t="s">
        <v>46</v>
      </c>
      <c r="T3193" s="211">
        <v>4.4400000000000004</v>
      </c>
      <c r="U3193" s="201">
        <v>43595</v>
      </c>
      <c r="V3193" s="196" t="s">
        <v>1805</v>
      </c>
      <c r="W3193" s="200" t="s">
        <v>670</v>
      </c>
      <c r="X3193" s="196" t="s">
        <v>13</v>
      </c>
      <c r="Z3193" s="198" t="s">
        <v>14755</v>
      </c>
      <c r="AA3193" s="196" t="s">
        <v>14756</v>
      </c>
      <c r="AB3193" s="196" t="s">
        <v>14757</v>
      </c>
      <c r="AC3193" s="200">
        <v>3</v>
      </c>
      <c r="AD3193" s="200" t="s">
        <v>8274</v>
      </c>
      <c r="AE3193" s="203" t="s">
        <v>505</v>
      </c>
      <c r="AF3193" s="212">
        <v>128966.98</v>
      </c>
      <c r="AG3193" s="198" t="s">
        <v>14758</v>
      </c>
    </row>
    <row r="3194" spans="1:33" ht="36" hidden="1" x14ac:dyDescent="0.25">
      <c r="A3194" s="209">
        <v>127303</v>
      </c>
      <c r="B3194" s="210">
        <v>3</v>
      </c>
      <c r="C3194" s="196" t="s">
        <v>114</v>
      </c>
      <c r="D3194" s="201">
        <v>43187</v>
      </c>
      <c r="E3194" s="196" t="s">
        <v>152</v>
      </c>
      <c r="F3194" s="201">
        <v>44089.798043981478</v>
      </c>
      <c r="G3194" s="196" t="s">
        <v>170</v>
      </c>
      <c r="H3194" s="198" t="s">
        <v>701</v>
      </c>
      <c r="I3194" s="196" t="s">
        <v>3650</v>
      </c>
      <c r="J3194" s="196" t="s">
        <v>101</v>
      </c>
      <c r="L3194" s="200" t="s">
        <v>101</v>
      </c>
      <c r="M3194" s="198" t="s">
        <v>14754</v>
      </c>
      <c r="N3194" s="198" t="s">
        <v>1793</v>
      </c>
      <c r="O3194" s="196" t="s">
        <v>157</v>
      </c>
      <c r="P3194" s="198" t="s">
        <v>1794</v>
      </c>
      <c r="Q3194" s="198" t="s">
        <v>1793</v>
      </c>
      <c r="R3194" s="196" t="s">
        <v>47</v>
      </c>
      <c r="S3194" s="196" t="s">
        <v>46</v>
      </c>
      <c r="T3194" s="211">
        <v>4.4400000000000004</v>
      </c>
      <c r="U3194" s="201">
        <v>43595</v>
      </c>
      <c r="V3194" s="196" t="s">
        <v>1805</v>
      </c>
      <c r="W3194" s="200" t="s">
        <v>670</v>
      </c>
      <c r="X3194" s="196" t="s">
        <v>13</v>
      </c>
      <c r="Z3194" s="198" t="s">
        <v>14755</v>
      </c>
      <c r="AA3194" s="196" t="s">
        <v>14759</v>
      </c>
      <c r="AB3194" s="196" t="s">
        <v>14757</v>
      </c>
      <c r="AC3194" s="200">
        <v>8</v>
      </c>
      <c r="AD3194" s="200" t="s">
        <v>8231</v>
      </c>
      <c r="AE3194" s="203" t="s">
        <v>505</v>
      </c>
      <c r="AF3194" s="212">
        <v>1985993.11</v>
      </c>
      <c r="AG3194" s="198" t="s">
        <v>14758</v>
      </c>
    </row>
    <row r="3195" spans="1:33" ht="36" hidden="1" x14ac:dyDescent="0.25">
      <c r="A3195" s="209">
        <v>127305</v>
      </c>
      <c r="B3195" s="210">
        <v>3</v>
      </c>
      <c r="C3195" s="196" t="s">
        <v>114</v>
      </c>
      <c r="D3195" s="201">
        <v>43187</v>
      </c>
      <c r="E3195" s="196" t="s">
        <v>152</v>
      </c>
      <c r="F3195" s="201">
        <v>43725.875104166669</v>
      </c>
      <c r="G3195" s="196" t="s">
        <v>170</v>
      </c>
      <c r="H3195" s="198" t="s">
        <v>365</v>
      </c>
      <c r="I3195" s="196" t="s">
        <v>14760</v>
      </c>
      <c r="J3195" s="196" t="s">
        <v>101</v>
      </c>
      <c r="L3195" s="200" t="s">
        <v>101</v>
      </c>
      <c r="M3195" s="198" t="s">
        <v>14761</v>
      </c>
      <c r="N3195" s="198" t="s">
        <v>14762</v>
      </c>
      <c r="O3195" s="196" t="s">
        <v>157</v>
      </c>
      <c r="P3195" s="198" t="s">
        <v>158</v>
      </c>
      <c r="Q3195" s="198" t="s">
        <v>14762</v>
      </c>
      <c r="R3195" s="196" t="s">
        <v>47</v>
      </c>
      <c r="S3195" s="196" t="s">
        <v>46</v>
      </c>
      <c r="T3195" s="211">
        <v>1.82</v>
      </c>
      <c r="U3195" s="201">
        <v>43595</v>
      </c>
      <c r="V3195" s="196" t="s">
        <v>14763</v>
      </c>
      <c r="W3195" s="200" t="s">
        <v>93</v>
      </c>
      <c r="X3195" s="196" t="s">
        <v>103</v>
      </c>
      <c r="AA3195" s="196" t="s">
        <v>14764</v>
      </c>
      <c r="AB3195" s="196" t="s">
        <v>14765</v>
      </c>
      <c r="AC3195" s="200">
        <v>3</v>
      </c>
      <c r="AD3195" s="200" t="s">
        <v>8231</v>
      </c>
      <c r="AE3195" s="203" t="s">
        <v>505</v>
      </c>
      <c r="AF3195" s="212">
        <v>23816.21</v>
      </c>
      <c r="AG3195" s="198" t="s">
        <v>14766</v>
      </c>
    </row>
    <row r="3196" spans="1:33" ht="36" hidden="1" x14ac:dyDescent="0.25">
      <c r="A3196" s="209">
        <v>127305</v>
      </c>
      <c r="B3196" s="210">
        <v>3</v>
      </c>
      <c r="C3196" s="196" t="s">
        <v>114</v>
      </c>
      <c r="D3196" s="201">
        <v>43187</v>
      </c>
      <c r="E3196" s="196" t="s">
        <v>152</v>
      </c>
      <c r="F3196" s="201">
        <v>43725.875104166669</v>
      </c>
      <c r="G3196" s="196" t="s">
        <v>170</v>
      </c>
      <c r="H3196" s="198" t="s">
        <v>365</v>
      </c>
      <c r="I3196" s="196" t="s">
        <v>14760</v>
      </c>
      <c r="J3196" s="196" t="s">
        <v>101</v>
      </c>
      <c r="L3196" s="200" t="s">
        <v>101</v>
      </c>
      <c r="M3196" s="198" t="s">
        <v>14761</v>
      </c>
      <c r="N3196" s="198" t="s">
        <v>14762</v>
      </c>
      <c r="O3196" s="196" t="s">
        <v>157</v>
      </c>
      <c r="P3196" s="198" t="s">
        <v>158</v>
      </c>
      <c r="Q3196" s="198" t="s">
        <v>14762</v>
      </c>
      <c r="R3196" s="196" t="s">
        <v>47</v>
      </c>
      <c r="S3196" s="196" t="s">
        <v>46</v>
      </c>
      <c r="T3196" s="211">
        <v>1.82</v>
      </c>
      <c r="U3196" s="201">
        <v>43595</v>
      </c>
      <c r="V3196" s="196" t="s">
        <v>14763</v>
      </c>
      <c r="W3196" s="200" t="s">
        <v>93</v>
      </c>
      <c r="X3196" s="196" t="s">
        <v>103</v>
      </c>
      <c r="AA3196" s="196" t="s">
        <v>14767</v>
      </c>
      <c r="AB3196" s="196" t="s">
        <v>14765</v>
      </c>
      <c r="AC3196" s="200">
        <v>8</v>
      </c>
      <c r="AD3196" s="200" t="s">
        <v>8231</v>
      </c>
      <c r="AE3196" s="203" t="s">
        <v>505</v>
      </c>
      <c r="AF3196" s="212">
        <v>688919.64</v>
      </c>
      <c r="AG3196" s="198" t="s">
        <v>14766</v>
      </c>
    </row>
    <row r="3197" spans="1:33" hidden="1" x14ac:dyDescent="0.25">
      <c r="A3197" s="209">
        <v>127309</v>
      </c>
      <c r="B3197" s="210">
        <v>3</v>
      </c>
      <c r="C3197" s="196" t="s">
        <v>122</v>
      </c>
      <c r="D3197" s="201">
        <v>43187</v>
      </c>
      <c r="E3197" s="196" t="s">
        <v>152</v>
      </c>
      <c r="F3197" s="201">
        <v>44715.875277777777</v>
      </c>
      <c r="G3197" s="196" t="s">
        <v>108</v>
      </c>
      <c r="H3197" s="198" t="s">
        <v>313</v>
      </c>
      <c r="I3197" s="196" t="s">
        <v>680</v>
      </c>
      <c r="J3197" s="196" t="s">
        <v>101</v>
      </c>
      <c r="L3197" s="200" t="s">
        <v>101</v>
      </c>
      <c r="M3197" s="198" t="s">
        <v>2952</v>
      </c>
      <c r="N3197" s="198" t="s">
        <v>1793</v>
      </c>
      <c r="O3197" s="196" t="s">
        <v>157</v>
      </c>
      <c r="P3197" s="198" t="s">
        <v>158</v>
      </c>
      <c r="Q3197" s="198" t="s">
        <v>1793</v>
      </c>
      <c r="R3197" s="196" t="s">
        <v>47</v>
      </c>
      <c r="S3197" s="196" t="s">
        <v>43</v>
      </c>
      <c r="T3197" s="211">
        <v>5</v>
      </c>
      <c r="U3197" s="201">
        <v>44694</v>
      </c>
      <c r="V3197" s="196" t="s">
        <v>1805</v>
      </c>
      <c r="W3197" s="200" t="s">
        <v>93</v>
      </c>
      <c r="X3197" s="196" t="s">
        <v>13</v>
      </c>
      <c r="AA3197" s="196" t="s">
        <v>14768</v>
      </c>
      <c r="AB3197" s="196" t="s">
        <v>14769</v>
      </c>
      <c r="AC3197" s="200">
        <v>3</v>
      </c>
      <c r="AD3197" s="200" t="s">
        <v>8231</v>
      </c>
      <c r="AE3197" s="212">
        <v>42588</v>
      </c>
      <c r="AF3197" s="212">
        <v>42588</v>
      </c>
      <c r="AG3197" s="198" t="s">
        <v>14770</v>
      </c>
    </row>
    <row r="3198" spans="1:33" hidden="1" x14ac:dyDescent="0.25">
      <c r="A3198" s="209">
        <v>127309</v>
      </c>
      <c r="B3198" s="210">
        <v>3</v>
      </c>
      <c r="C3198" s="196" t="s">
        <v>122</v>
      </c>
      <c r="D3198" s="201">
        <v>43187</v>
      </c>
      <c r="E3198" s="196" t="s">
        <v>152</v>
      </c>
      <c r="F3198" s="201">
        <v>44715.875277777777</v>
      </c>
      <c r="G3198" s="196" t="s">
        <v>108</v>
      </c>
      <c r="H3198" s="198" t="s">
        <v>313</v>
      </c>
      <c r="I3198" s="196" t="s">
        <v>680</v>
      </c>
      <c r="J3198" s="196" t="s">
        <v>101</v>
      </c>
      <c r="L3198" s="200" t="s">
        <v>101</v>
      </c>
      <c r="M3198" s="198" t="s">
        <v>2952</v>
      </c>
      <c r="N3198" s="198" t="s">
        <v>1793</v>
      </c>
      <c r="O3198" s="196" t="s">
        <v>157</v>
      </c>
      <c r="P3198" s="198" t="s">
        <v>158</v>
      </c>
      <c r="Q3198" s="198" t="s">
        <v>1793</v>
      </c>
      <c r="R3198" s="196" t="s">
        <v>47</v>
      </c>
      <c r="S3198" s="196" t="s">
        <v>43</v>
      </c>
      <c r="T3198" s="211">
        <v>5</v>
      </c>
      <c r="U3198" s="201">
        <v>44694</v>
      </c>
      <c r="V3198" s="196" t="s">
        <v>1805</v>
      </c>
      <c r="W3198" s="200" t="s">
        <v>93</v>
      </c>
      <c r="X3198" s="196" t="s">
        <v>13</v>
      </c>
      <c r="AA3198" s="196" t="s">
        <v>14771</v>
      </c>
      <c r="AB3198" s="196" t="s">
        <v>14769</v>
      </c>
      <c r="AC3198" s="200">
        <v>8</v>
      </c>
      <c r="AD3198" s="200" t="s">
        <v>8274</v>
      </c>
      <c r="AE3198" s="212">
        <v>2087418</v>
      </c>
      <c r="AF3198" s="212">
        <v>2087418</v>
      </c>
      <c r="AG3198" s="198" t="s">
        <v>14770</v>
      </c>
    </row>
    <row r="3199" spans="1:33" hidden="1" x14ac:dyDescent="0.25">
      <c r="A3199" s="209">
        <v>127315</v>
      </c>
      <c r="B3199" s="210">
        <v>3</v>
      </c>
      <c r="C3199" s="196" t="s">
        <v>97</v>
      </c>
      <c r="D3199" s="201">
        <v>43187</v>
      </c>
      <c r="E3199" s="196" t="s">
        <v>152</v>
      </c>
      <c r="F3199" s="201">
        <v>44175.875127314815</v>
      </c>
      <c r="G3199" s="196" t="s">
        <v>203</v>
      </c>
      <c r="H3199" s="198" t="s">
        <v>659</v>
      </c>
      <c r="I3199" s="196" t="s">
        <v>756</v>
      </c>
      <c r="J3199" s="196" t="s">
        <v>101</v>
      </c>
      <c r="L3199" s="200" t="s">
        <v>101</v>
      </c>
      <c r="M3199" s="198" t="s">
        <v>2643</v>
      </c>
      <c r="N3199" s="198" t="s">
        <v>1793</v>
      </c>
      <c r="O3199" s="196" t="s">
        <v>157</v>
      </c>
      <c r="P3199" s="198" t="s">
        <v>1794</v>
      </c>
      <c r="Q3199" s="198" t="s">
        <v>1793</v>
      </c>
      <c r="R3199" s="196" t="s">
        <v>47</v>
      </c>
      <c r="S3199" s="196" t="s">
        <v>43</v>
      </c>
      <c r="T3199" s="211">
        <v>6.18</v>
      </c>
      <c r="U3199" s="201">
        <v>43917</v>
      </c>
      <c r="V3199" s="196" t="s">
        <v>1805</v>
      </c>
      <c r="W3199" s="200" t="s">
        <v>93</v>
      </c>
      <c r="X3199" s="196" t="s">
        <v>103</v>
      </c>
      <c r="Z3199" s="198" t="s">
        <v>2644</v>
      </c>
      <c r="AA3199" s="196" t="s">
        <v>14772</v>
      </c>
      <c r="AB3199" s="196" t="s">
        <v>14773</v>
      </c>
      <c r="AC3199" s="200">
        <v>3</v>
      </c>
      <c r="AD3199" s="200" t="s">
        <v>8231</v>
      </c>
      <c r="AE3199" s="212">
        <v>200000</v>
      </c>
      <c r="AF3199" s="212">
        <v>340375</v>
      </c>
      <c r="AG3199" s="198" t="s">
        <v>2645</v>
      </c>
    </row>
    <row r="3200" spans="1:33" hidden="1" x14ac:dyDescent="0.25">
      <c r="A3200" s="209">
        <v>127315</v>
      </c>
      <c r="B3200" s="210">
        <v>3</v>
      </c>
      <c r="C3200" s="196" t="s">
        <v>97</v>
      </c>
      <c r="D3200" s="201">
        <v>43187</v>
      </c>
      <c r="E3200" s="196" t="s">
        <v>152</v>
      </c>
      <c r="F3200" s="201">
        <v>44175.875127314815</v>
      </c>
      <c r="G3200" s="196" t="s">
        <v>203</v>
      </c>
      <c r="H3200" s="198" t="s">
        <v>659</v>
      </c>
      <c r="I3200" s="196" t="s">
        <v>756</v>
      </c>
      <c r="J3200" s="196" t="s">
        <v>101</v>
      </c>
      <c r="L3200" s="200" t="s">
        <v>101</v>
      </c>
      <c r="M3200" s="198" t="s">
        <v>2643</v>
      </c>
      <c r="N3200" s="198" t="s">
        <v>1793</v>
      </c>
      <c r="O3200" s="196" t="s">
        <v>157</v>
      </c>
      <c r="P3200" s="198" t="s">
        <v>1794</v>
      </c>
      <c r="Q3200" s="198" t="s">
        <v>1793</v>
      </c>
      <c r="R3200" s="196" t="s">
        <v>47</v>
      </c>
      <c r="S3200" s="196" t="s">
        <v>43</v>
      </c>
      <c r="T3200" s="211">
        <v>6.18</v>
      </c>
      <c r="U3200" s="201">
        <v>43917</v>
      </c>
      <c r="V3200" s="196" t="s">
        <v>1805</v>
      </c>
      <c r="W3200" s="200" t="s">
        <v>93</v>
      </c>
      <c r="X3200" s="196" t="s">
        <v>103</v>
      </c>
      <c r="Z3200" s="198" t="s">
        <v>2644</v>
      </c>
      <c r="AA3200" s="196" t="s">
        <v>14774</v>
      </c>
      <c r="AB3200" s="196" t="s">
        <v>14773</v>
      </c>
      <c r="AC3200" s="200">
        <v>3</v>
      </c>
      <c r="AD3200" s="200" t="s">
        <v>8274</v>
      </c>
      <c r="AE3200" s="203" t="s">
        <v>505</v>
      </c>
      <c r="AF3200" s="212">
        <v>22010</v>
      </c>
      <c r="AG3200" s="198" t="s">
        <v>2645</v>
      </c>
    </row>
    <row r="3201" spans="1:33" hidden="1" x14ac:dyDescent="0.25">
      <c r="A3201" s="209">
        <v>127315</v>
      </c>
      <c r="B3201" s="210">
        <v>3</v>
      </c>
      <c r="C3201" s="196" t="s">
        <v>97</v>
      </c>
      <c r="D3201" s="201">
        <v>43187</v>
      </c>
      <c r="E3201" s="196" t="s">
        <v>152</v>
      </c>
      <c r="F3201" s="201">
        <v>44175.875127314815</v>
      </c>
      <c r="G3201" s="196" t="s">
        <v>203</v>
      </c>
      <c r="H3201" s="198" t="s">
        <v>659</v>
      </c>
      <c r="I3201" s="196" t="s">
        <v>756</v>
      </c>
      <c r="J3201" s="196" t="s">
        <v>101</v>
      </c>
      <c r="L3201" s="200" t="s">
        <v>101</v>
      </c>
      <c r="M3201" s="198" t="s">
        <v>2643</v>
      </c>
      <c r="N3201" s="198" t="s">
        <v>1793</v>
      </c>
      <c r="O3201" s="196" t="s">
        <v>157</v>
      </c>
      <c r="P3201" s="198" t="s">
        <v>1794</v>
      </c>
      <c r="Q3201" s="198" t="s">
        <v>1793</v>
      </c>
      <c r="R3201" s="196" t="s">
        <v>47</v>
      </c>
      <c r="S3201" s="196" t="s">
        <v>43</v>
      </c>
      <c r="T3201" s="211">
        <v>6.18</v>
      </c>
      <c r="U3201" s="201">
        <v>43917</v>
      </c>
      <c r="V3201" s="196" t="s">
        <v>1805</v>
      </c>
      <c r="W3201" s="200" t="s">
        <v>93</v>
      </c>
      <c r="X3201" s="196" t="s">
        <v>103</v>
      </c>
      <c r="Z3201" s="198" t="s">
        <v>2644</v>
      </c>
      <c r="AA3201" s="196" t="s">
        <v>14775</v>
      </c>
      <c r="AB3201" s="196" t="s">
        <v>14773</v>
      </c>
      <c r="AC3201" s="200">
        <v>8</v>
      </c>
      <c r="AD3201" s="200" t="s">
        <v>8231</v>
      </c>
      <c r="AE3201" s="212">
        <v>7000</v>
      </c>
      <c r="AF3201" s="212">
        <v>1231505</v>
      </c>
      <c r="AG3201" s="198" t="s">
        <v>2645</v>
      </c>
    </row>
    <row r="3202" spans="1:33" hidden="1" x14ac:dyDescent="0.25">
      <c r="A3202" s="209">
        <v>127317</v>
      </c>
      <c r="B3202" s="210">
        <v>3</v>
      </c>
      <c r="C3202" s="196" t="s">
        <v>85</v>
      </c>
      <c r="D3202" s="201">
        <v>43187</v>
      </c>
      <c r="E3202" s="196" t="s">
        <v>152</v>
      </c>
      <c r="F3202" s="201">
        <v>44473</v>
      </c>
      <c r="G3202" s="196" t="s">
        <v>152</v>
      </c>
      <c r="H3202" s="198" t="s">
        <v>538</v>
      </c>
      <c r="I3202" s="196" t="s">
        <v>292</v>
      </c>
      <c r="J3202" s="196" t="s">
        <v>101</v>
      </c>
      <c r="L3202" s="200" t="s">
        <v>101</v>
      </c>
      <c r="M3202" s="198" t="s">
        <v>4119</v>
      </c>
      <c r="N3202" s="198" t="s">
        <v>1793</v>
      </c>
      <c r="O3202" s="196" t="s">
        <v>157</v>
      </c>
      <c r="P3202" s="198" t="s">
        <v>158</v>
      </c>
      <c r="Q3202" s="198" t="s">
        <v>1793</v>
      </c>
      <c r="R3202" s="196" t="s">
        <v>47</v>
      </c>
      <c r="S3202" s="196" t="s">
        <v>43</v>
      </c>
      <c r="T3202" s="211">
        <v>3.42</v>
      </c>
      <c r="V3202" s="196" t="s">
        <v>1805</v>
      </c>
      <c r="W3202" s="200" t="s">
        <v>670</v>
      </c>
      <c r="X3202" s="196" t="s">
        <v>13</v>
      </c>
      <c r="Y3202" s="196" t="s">
        <v>31</v>
      </c>
      <c r="AA3202" s="196" t="s">
        <v>14776</v>
      </c>
      <c r="AC3202" s="200">
        <v>2</v>
      </c>
      <c r="AD3202" s="200" t="s">
        <v>8250</v>
      </c>
      <c r="AE3202" s="212">
        <v>77392.12</v>
      </c>
      <c r="AF3202" s="212">
        <v>77392.12</v>
      </c>
    </row>
    <row r="3203" spans="1:33" hidden="1" x14ac:dyDescent="0.25">
      <c r="A3203" s="209">
        <v>127321</v>
      </c>
      <c r="B3203" s="210">
        <v>3</v>
      </c>
      <c r="C3203" s="196" t="s">
        <v>114</v>
      </c>
      <c r="D3203" s="201">
        <v>43187</v>
      </c>
      <c r="E3203" s="196" t="s">
        <v>152</v>
      </c>
      <c r="F3203" s="201">
        <v>43734.875173611108</v>
      </c>
      <c r="G3203" s="196" t="s">
        <v>170</v>
      </c>
      <c r="H3203" s="198" t="s">
        <v>1272</v>
      </c>
      <c r="I3203" s="196" t="s">
        <v>14777</v>
      </c>
      <c r="J3203" s="196" t="s">
        <v>101</v>
      </c>
      <c r="L3203" s="200" t="s">
        <v>101</v>
      </c>
      <c r="M3203" s="198" t="s">
        <v>14778</v>
      </c>
      <c r="N3203" s="198" t="s">
        <v>1859</v>
      </c>
      <c r="O3203" s="196" t="s">
        <v>157</v>
      </c>
      <c r="P3203" s="198" t="s">
        <v>1794</v>
      </c>
      <c r="Q3203" s="198" t="s">
        <v>1859</v>
      </c>
      <c r="R3203" s="196" t="s">
        <v>47</v>
      </c>
      <c r="S3203" s="196" t="s">
        <v>46</v>
      </c>
      <c r="T3203" s="211">
        <v>5.03</v>
      </c>
      <c r="U3203" s="201">
        <v>43504</v>
      </c>
      <c r="V3203" s="196" t="s">
        <v>1860</v>
      </c>
      <c r="W3203" s="200" t="s">
        <v>93</v>
      </c>
      <c r="X3203" s="196" t="s">
        <v>103</v>
      </c>
      <c r="Z3203" s="198" t="s">
        <v>14779</v>
      </c>
      <c r="AA3203" s="196" t="s">
        <v>14780</v>
      </c>
      <c r="AB3203" s="196" t="s">
        <v>14781</v>
      </c>
      <c r="AC3203" s="200">
        <v>3</v>
      </c>
      <c r="AD3203" s="200" t="s">
        <v>8231</v>
      </c>
      <c r="AE3203" s="203" t="s">
        <v>505</v>
      </c>
      <c r="AF3203" s="212">
        <v>17718.240000000002</v>
      </c>
      <c r="AG3203" s="198" t="s">
        <v>14782</v>
      </c>
    </row>
    <row r="3204" spans="1:33" hidden="1" x14ac:dyDescent="0.25">
      <c r="A3204" s="209">
        <v>127321</v>
      </c>
      <c r="B3204" s="210">
        <v>3</v>
      </c>
      <c r="C3204" s="196" t="s">
        <v>114</v>
      </c>
      <c r="D3204" s="201">
        <v>43187</v>
      </c>
      <c r="E3204" s="196" t="s">
        <v>152</v>
      </c>
      <c r="F3204" s="201">
        <v>43734.875173611108</v>
      </c>
      <c r="G3204" s="196" t="s">
        <v>170</v>
      </c>
      <c r="H3204" s="198" t="s">
        <v>1272</v>
      </c>
      <c r="I3204" s="196" t="s">
        <v>14777</v>
      </c>
      <c r="J3204" s="196" t="s">
        <v>101</v>
      </c>
      <c r="L3204" s="200" t="s">
        <v>101</v>
      </c>
      <c r="M3204" s="198" t="s">
        <v>14778</v>
      </c>
      <c r="N3204" s="198" t="s">
        <v>1859</v>
      </c>
      <c r="O3204" s="196" t="s">
        <v>157</v>
      </c>
      <c r="P3204" s="198" t="s">
        <v>1794</v>
      </c>
      <c r="Q3204" s="198" t="s">
        <v>1859</v>
      </c>
      <c r="R3204" s="196" t="s">
        <v>47</v>
      </c>
      <c r="S3204" s="196" t="s">
        <v>46</v>
      </c>
      <c r="T3204" s="211">
        <v>5.03</v>
      </c>
      <c r="U3204" s="201">
        <v>43504</v>
      </c>
      <c r="V3204" s="196" t="s">
        <v>1860</v>
      </c>
      <c r="W3204" s="200" t="s">
        <v>93</v>
      </c>
      <c r="X3204" s="196" t="s">
        <v>103</v>
      </c>
      <c r="Z3204" s="198" t="s">
        <v>14779</v>
      </c>
      <c r="AA3204" s="196" t="s">
        <v>14783</v>
      </c>
      <c r="AB3204" s="196" t="s">
        <v>14781</v>
      </c>
      <c r="AC3204" s="200">
        <v>3</v>
      </c>
      <c r="AD3204" s="200" t="s">
        <v>8274</v>
      </c>
      <c r="AE3204" s="203" t="s">
        <v>505</v>
      </c>
      <c r="AF3204" s="212">
        <v>45482.31</v>
      </c>
      <c r="AG3204" s="198" t="s">
        <v>14782</v>
      </c>
    </row>
    <row r="3205" spans="1:33" hidden="1" x14ac:dyDescent="0.25">
      <c r="A3205" s="209">
        <v>127321</v>
      </c>
      <c r="B3205" s="210">
        <v>3</v>
      </c>
      <c r="C3205" s="196" t="s">
        <v>114</v>
      </c>
      <c r="D3205" s="201">
        <v>43187</v>
      </c>
      <c r="E3205" s="196" t="s">
        <v>152</v>
      </c>
      <c r="F3205" s="201">
        <v>43734.875173611108</v>
      </c>
      <c r="G3205" s="196" t="s">
        <v>170</v>
      </c>
      <c r="H3205" s="198" t="s">
        <v>1272</v>
      </c>
      <c r="I3205" s="196" t="s">
        <v>14777</v>
      </c>
      <c r="J3205" s="196" t="s">
        <v>101</v>
      </c>
      <c r="L3205" s="200" t="s">
        <v>101</v>
      </c>
      <c r="M3205" s="198" t="s">
        <v>14778</v>
      </c>
      <c r="N3205" s="198" t="s">
        <v>1859</v>
      </c>
      <c r="O3205" s="196" t="s">
        <v>157</v>
      </c>
      <c r="P3205" s="198" t="s">
        <v>1794</v>
      </c>
      <c r="Q3205" s="198" t="s">
        <v>1859</v>
      </c>
      <c r="R3205" s="196" t="s">
        <v>47</v>
      </c>
      <c r="S3205" s="196" t="s">
        <v>46</v>
      </c>
      <c r="T3205" s="211">
        <v>5.03</v>
      </c>
      <c r="U3205" s="201">
        <v>43504</v>
      </c>
      <c r="V3205" s="196" t="s">
        <v>1860</v>
      </c>
      <c r="W3205" s="200" t="s">
        <v>93</v>
      </c>
      <c r="X3205" s="196" t="s">
        <v>103</v>
      </c>
      <c r="Z3205" s="198" t="s">
        <v>14779</v>
      </c>
      <c r="AA3205" s="196" t="s">
        <v>14784</v>
      </c>
      <c r="AB3205" s="196" t="s">
        <v>14781</v>
      </c>
      <c r="AC3205" s="200">
        <v>8</v>
      </c>
      <c r="AD3205" s="200" t="s">
        <v>8231</v>
      </c>
      <c r="AE3205" s="203" t="s">
        <v>505</v>
      </c>
      <c r="AF3205" s="212">
        <v>527237.5</v>
      </c>
      <c r="AG3205" s="198" t="s">
        <v>14782</v>
      </c>
    </row>
    <row r="3206" spans="1:33" hidden="1" x14ac:dyDescent="0.25">
      <c r="A3206" s="209">
        <v>127328</v>
      </c>
      <c r="B3206" s="210">
        <v>3</v>
      </c>
      <c r="C3206" s="196" t="s">
        <v>114</v>
      </c>
      <c r="D3206" s="201">
        <v>43187</v>
      </c>
      <c r="E3206" s="196" t="s">
        <v>152</v>
      </c>
      <c r="F3206" s="201">
        <v>44174</v>
      </c>
      <c r="G3206" s="196" t="s">
        <v>170</v>
      </c>
      <c r="H3206" s="198" t="s">
        <v>365</v>
      </c>
      <c r="I3206" s="196" t="s">
        <v>4010</v>
      </c>
      <c r="J3206" s="196" t="s">
        <v>101</v>
      </c>
      <c r="L3206" s="200" t="s">
        <v>101</v>
      </c>
      <c r="M3206" s="198" t="s">
        <v>14785</v>
      </c>
      <c r="N3206" s="198" t="s">
        <v>1845</v>
      </c>
      <c r="O3206" s="196" t="s">
        <v>157</v>
      </c>
      <c r="P3206" s="198" t="s">
        <v>158</v>
      </c>
      <c r="Q3206" s="198" t="s">
        <v>1845</v>
      </c>
      <c r="R3206" s="196" t="s">
        <v>47</v>
      </c>
      <c r="S3206" s="196" t="s">
        <v>46</v>
      </c>
      <c r="T3206" s="211">
        <v>6.52</v>
      </c>
      <c r="U3206" s="201">
        <v>43595</v>
      </c>
      <c r="V3206" s="196" t="s">
        <v>1805</v>
      </c>
      <c r="W3206" s="200" t="s">
        <v>93</v>
      </c>
      <c r="X3206" s="196" t="s">
        <v>103</v>
      </c>
      <c r="AA3206" s="196" t="s">
        <v>14786</v>
      </c>
      <c r="AB3206" s="196" t="s">
        <v>14787</v>
      </c>
      <c r="AC3206" s="200">
        <v>3</v>
      </c>
      <c r="AD3206" s="200" t="s">
        <v>8231</v>
      </c>
      <c r="AE3206" s="212">
        <v>9685.7199999999993</v>
      </c>
      <c r="AF3206" s="212">
        <v>74122.720000000001</v>
      </c>
      <c r="AG3206" s="198" t="s">
        <v>14788</v>
      </c>
    </row>
    <row r="3207" spans="1:33" hidden="1" x14ac:dyDescent="0.25">
      <c r="A3207" s="209">
        <v>127328</v>
      </c>
      <c r="B3207" s="210">
        <v>3</v>
      </c>
      <c r="C3207" s="196" t="s">
        <v>114</v>
      </c>
      <c r="D3207" s="201">
        <v>43187</v>
      </c>
      <c r="E3207" s="196" t="s">
        <v>152</v>
      </c>
      <c r="F3207" s="201">
        <v>44174</v>
      </c>
      <c r="G3207" s="196" t="s">
        <v>170</v>
      </c>
      <c r="H3207" s="198" t="s">
        <v>365</v>
      </c>
      <c r="I3207" s="196" t="s">
        <v>4010</v>
      </c>
      <c r="J3207" s="196" t="s">
        <v>101</v>
      </c>
      <c r="L3207" s="200" t="s">
        <v>101</v>
      </c>
      <c r="M3207" s="198" t="s">
        <v>14785</v>
      </c>
      <c r="N3207" s="198" t="s">
        <v>1845</v>
      </c>
      <c r="O3207" s="196" t="s">
        <v>157</v>
      </c>
      <c r="P3207" s="198" t="s">
        <v>158</v>
      </c>
      <c r="Q3207" s="198" t="s">
        <v>1845</v>
      </c>
      <c r="R3207" s="196" t="s">
        <v>47</v>
      </c>
      <c r="S3207" s="196" t="s">
        <v>46</v>
      </c>
      <c r="T3207" s="211">
        <v>6.52</v>
      </c>
      <c r="U3207" s="201">
        <v>43595</v>
      </c>
      <c r="V3207" s="196" t="s">
        <v>1805</v>
      </c>
      <c r="W3207" s="200" t="s">
        <v>93</v>
      </c>
      <c r="X3207" s="196" t="s">
        <v>103</v>
      </c>
      <c r="AA3207" s="196" t="s">
        <v>14789</v>
      </c>
      <c r="AB3207" s="196" t="s">
        <v>14787</v>
      </c>
      <c r="AC3207" s="200">
        <v>8</v>
      </c>
      <c r="AD3207" s="200" t="s">
        <v>8250</v>
      </c>
      <c r="AE3207" s="212">
        <v>-800381.66</v>
      </c>
      <c r="AF3207" s="212">
        <v>1637838.34</v>
      </c>
      <c r="AG3207" s="198" t="s">
        <v>14788</v>
      </c>
    </row>
    <row r="3208" spans="1:33" hidden="1" x14ac:dyDescent="0.25">
      <c r="A3208" s="209">
        <v>127331</v>
      </c>
      <c r="B3208" s="210">
        <v>3</v>
      </c>
      <c r="C3208" s="196" t="s">
        <v>114</v>
      </c>
      <c r="D3208" s="201">
        <v>43187</v>
      </c>
      <c r="E3208" s="196" t="s">
        <v>152</v>
      </c>
      <c r="F3208" s="201">
        <v>44523</v>
      </c>
      <c r="G3208" s="196" t="s">
        <v>98</v>
      </c>
      <c r="H3208" s="198" t="s">
        <v>115</v>
      </c>
      <c r="I3208" s="196" t="s">
        <v>320</v>
      </c>
      <c r="J3208" s="196" t="s">
        <v>101</v>
      </c>
      <c r="L3208" s="200" t="s">
        <v>101</v>
      </c>
      <c r="M3208" s="198" t="s">
        <v>14790</v>
      </c>
      <c r="N3208" s="198" t="s">
        <v>1845</v>
      </c>
      <c r="O3208" s="196" t="s">
        <v>157</v>
      </c>
      <c r="P3208" s="198" t="s">
        <v>158</v>
      </c>
      <c r="Q3208" s="198" t="s">
        <v>1845</v>
      </c>
      <c r="R3208" s="196" t="s">
        <v>47</v>
      </c>
      <c r="S3208" s="196" t="s">
        <v>46</v>
      </c>
      <c r="T3208" s="211">
        <v>5.92</v>
      </c>
      <c r="U3208" s="201">
        <v>43917</v>
      </c>
      <c r="V3208" s="196" t="s">
        <v>1805</v>
      </c>
      <c r="W3208" s="200" t="s">
        <v>93</v>
      </c>
      <c r="X3208" s="196" t="s">
        <v>103</v>
      </c>
      <c r="AA3208" s="196" t="s">
        <v>14791</v>
      </c>
      <c r="AC3208" s="200">
        <v>8</v>
      </c>
      <c r="AD3208" s="200" t="s">
        <v>8250</v>
      </c>
      <c r="AE3208" s="212">
        <v>-125011.53</v>
      </c>
      <c r="AF3208" s="212">
        <v>1019785.47</v>
      </c>
      <c r="AG3208" s="198" t="s">
        <v>14792</v>
      </c>
    </row>
    <row r="3209" spans="1:33" hidden="1" x14ac:dyDescent="0.25">
      <c r="A3209" s="209">
        <v>127333</v>
      </c>
      <c r="B3209" s="210">
        <v>3</v>
      </c>
      <c r="C3209" s="196" t="s">
        <v>114</v>
      </c>
      <c r="D3209" s="201">
        <v>43187</v>
      </c>
      <c r="E3209" s="196" t="s">
        <v>152</v>
      </c>
      <c r="F3209" s="201">
        <v>44517</v>
      </c>
      <c r="G3209" s="196" t="s">
        <v>170</v>
      </c>
      <c r="H3209" s="198" t="s">
        <v>1776</v>
      </c>
      <c r="I3209" s="196" t="s">
        <v>1490</v>
      </c>
      <c r="J3209" s="196" t="s">
        <v>101</v>
      </c>
      <c r="L3209" s="200" t="s">
        <v>101</v>
      </c>
      <c r="M3209" s="198" t="s">
        <v>14793</v>
      </c>
      <c r="N3209" s="198" t="s">
        <v>2651</v>
      </c>
      <c r="O3209" s="196" t="s">
        <v>157</v>
      </c>
      <c r="P3209" s="198" t="s">
        <v>158</v>
      </c>
      <c r="Q3209" s="198" t="s">
        <v>2651</v>
      </c>
      <c r="R3209" s="196" t="s">
        <v>47</v>
      </c>
      <c r="S3209" s="196" t="s">
        <v>46</v>
      </c>
      <c r="T3209" s="211">
        <v>14.2</v>
      </c>
      <c r="U3209" s="201">
        <v>44057</v>
      </c>
      <c r="V3209" s="196" t="s">
        <v>1860</v>
      </c>
      <c r="W3209" s="200" t="s">
        <v>93</v>
      </c>
      <c r="X3209" s="196" t="s">
        <v>103</v>
      </c>
      <c r="AA3209" s="196" t="s">
        <v>14794</v>
      </c>
      <c r="AB3209" s="196" t="s">
        <v>14795</v>
      </c>
      <c r="AC3209" s="200">
        <v>3</v>
      </c>
      <c r="AD3209" s="200" t="s">
        <v>8231</v>
      </c>
      <c r="AE3209" s="212">
        <v>-1439.49</v>
      </c>
      <c r="AF3209" s="212">
        <v>56560.51</v>
      </c>
      <c r="AG3209" s="198" t="s">
        <v>14796</v>
      </c>
    </row>
    <row r="3210" spans="1:33" hidden="1" x14ac:dyDescent="0.25">
      <c r="A3210" s="209">
        <v>127333</v>
      </c>
      <c r="B3210" s="210">
        <v>3</v>
      </c>
      <c r="C3210" s="196" t="s">
        <v>114</v>
      </c>
      <c r="D3210" s="201">
        <v>43187</v>
      </c>
      <c r="E3210" s="196" t="s">
        <v>152</v>
      </c>
      <c r="F3210" s="201">
        <v>44517</v>
      </c>
      <c r="G3210" s="196" t="s">
        <v>170</v>
      </c>
      <c r="H3210" s="198" t="s">
        <v>1776</v>
      </c>
      <c r="I3210" s="196" t="s">
        <v>1490</v>
      </c>
      <c r="J3210" s="196" t="s">
        <v>101</v>
      </c>
      <c r="L3210" s="200" t="s">
        <v>101</v>
      </c>
      <c r="M3210" s="198" t="s">
        <v>14793</v>
      </c>
      <c r="N3210" s="198" t="s">
        <v>2651</v>
      </c>
      <c r="O3210" s="196" t="s">
        <v>157</v>
      </c>
      <c r="P3210" s="198" t="s">
        <v>158</v>
      </c>
      <c r="Q3210" s="198" t="s">
        <v>2651</v>
      </c>
      <c r="R3210" s="196" t="s">
        <v>47</v>
      </c>
      <c r="S3210" s="196" t="s">
        <v>46</v>
      </c>
      <c r="T3210" s="211">
        <v>14.2</v>
      </c>
      <c r="U3210" s="201">
        <v>44057</v>
      </c>
      <c r="V3210" s="196" t="s">
        <v>1860</v>
      </c>
      <c r="W3210" s="200" t="s">
        <v>93</v>
      </c>
      <c r="X3210" s="196" t="s">
        <v>103</v>
      </c>
      <c r="AA3210" s="196" t="s">
        <v>14797</v>
      </c>
      <c r="AB3210" s="196" t="s">
        <v>14795</v>
      </c>
      <c r="AC3210" s="200">
        <v>8</v>
      </c>
      <c r="AD3210" s="200" t="s">
        <v>8231</v>
      </c>
      <c r="AE3210" s="212">
        <v>-7653.55</v>
      </c>
      <c r="AF3210" s="212">
        <v>1876646.45</v>
      </c>
      <c r="AG3210" s="198" t="s">
        <v>14796</v>
      </c>
    </row>
    <row r="3211" spans="1:33" hidden="1" x14ac:dyDescent="0.25">
      <c r="A3211" s="209">
        <v>127335</v>
      </c>
      <c r="B3211" s="210">
        <v>4</v>
      </c>
      <c r="C3211" s="196" t="s">
        <v>114</v>
      </c>
      <c r="D3211" s="201">
        <v>43192</v>
      </c>
      <c r="E3211" s="196" t="s">
        <v>152</v>
      </c>
      <c r="F3211" s="201">
        <v>44292</v>
      </c>
      <c r="G3211" s="196" t="s">
        <v>170</v>
      </c>
      <c r="H3211" s="198" t="s">
        <v>961</v>
      </c>
      <c r="I3211" s="196" t="s">
        <v>2873</v>
      </c>
      <c r="J3211" s="196" t="s">
        <v>101</v>
      </c>
      <c r="L3211" s="200" t="s">
        <v>101</v>
      </c>
      <c r="M3211" s="198" t="s">
        <v>14798</v>
      </c>
      <c r="N3211" s="198" t="s">
        <v>3119</v>
      </c>
      <c r="O3211" s="196" t="s">
        <v>157</v>
      </c>
      <c r="P3211" s="198" t="s">
        <v>158</v>
      </c>
      <c r="Q3211" s="198" t="s">
        <v>3119</v>
      </c>
      <c r="R3211" s="196" t="s">
        <v>47</v>
      </c>
      <c r="S3211" s="196" t="s">
        <v>46</v>
      </c>
      <c r="T3211" s="211">
        <v>13.59</v>
      </c>
      <c r="U3211" s="201">
        <v>43504</v>
      </c>
      <c r="V3211" s="196" t="s">
        <v>2036</v>
      </c>
      <c r="W3211" s="200" t="s">
        <v>93</v>
      </c>
      <c r="X3211" s="196" t="s">
        <v>94</v>
      </c>
      <c r="AA3211" s="196" t="s">
        <v>14799</v>
      </c>
      <c r="AB3211" s="196" t="s">
        <v>14800</v>
      </c>
      <c r="AC3211" s="200">
        <v>3</v>
      </c>
      <c r="AD3211" s="200" t="s">
        <v>8231</v>
      </c>
      <c r="AE3211" s="203" t="s">
        <v>505</v>
      </c>
      <c r="AF3211" s="212">
        <v>512154.93</v>
      </c>
      <c r="AG3211" s="198" t="s">
        <v>14801</v>
      </c>
    </row>
    <row r="3212" spans="1:33" hidden="1" x14ac:dyDescent="0.25">
      <c r="A3212" s="209">
        <v>127335</v>
      </c>
      <c r="B3212" s="210">
        <v>4</v>
      </c>
      <c r="C3212" s="196" t="s">
        <v>114</v>
      </c>
      <c r="D3212" s="201">
        <v>43192</v>
      </c>
      <c r="E3212" s="196" t="s">
        <v>152</v>
      </c>
      <c r="F3212" s="201">
        <v>44292</v>
      </c>
      <c r="G3212" s="196" t="s">
        <v>170</v>
      </c>
      <c r="H3212" s="198" t="s">
        <v>961</v>
      </c>
      <c r="I3212" s="196" t="s">
        <v>2873</v>
      </c>
      <c r="J3212" s="196" t="s">
        <v>101</v>
      </c>
      <c r="L3212" s="200" t="s">
        <v>101</v>
      </c>
      <c r="M3212" s="198" t="s">
        <v>14798</v>
      </c>
      <c r="N3212" s="198" t="s">
        <v>3119</v>
      </c>
      <c r="O3212" s="196" t="s">
        <v>157</v>
      </c>
      <c r="P3212" s="198" t="s">
        <v>158</v>
      </c>
      <c r="Q3212" s="198" t="s">
        <v>3119</v>
      </c>
      <c r="R3212" s="196" t="s">
        <v>47</v>
      </c>
      <c r="S3212" s="196" t="s">
        <v>46</v>
      </c>
      <c r="T3212" s="211">
        <v>13.59</v>
      </c>
      <c r="U3212" s="201">
        <v>43504</v>
      </c>
      <c r="V3212" s="196" t="s">
        <v>2036</v>
      </c>
      <c r="W3212" s="200" t="s">
        <v>93</v>
      </c>
      <c r="X3212" s="196" t="s">
        <v>94</v>
      </c>
      <c r="AA3212" s="196" t="s">
        <v>14802</v>
      </c>
      <c r="AB3212" s="196" t="s">
        <v>14800</v>
      </c>
      <c r="AC3212" s="200">
        <v>8</v>
      </c>
      <c r="AD3212" s="200" t="s">
        <v>8231</v>
      </c>
      <c r="AE3212" s="203" t="s">
        <v>505</v>
      </c>
      <c r="AF3212" s="212">
        <v>2405321.9300000002</v>
      </c>
      <c r="AG3212" s="198" t="s">
        <v>14801</v>
      </c>
    </row>
    <row r="3213" spans="1:33" hidden="1" x14ac:dyDescent="0.25">
      <c r="A3213" s="209">
        <v>127336</v>
      </c>
      <c r="B3213" s="210">
        <v>4</v>
      </c>
      <c r="C3213" s="196" t="s">
        <v>114</v>
      </c>
      <c r="D3213" s="201">
        <v>43192</v>
      </c>
      <c r="E3213" s="196" t="s">
        <v>152</v>
      </c>
      <c r="F3213" s="201">
        <v>43752.875104166669</v>
      </c>
      <c r="G3213" s="196" t="s">
        <v>170</v>
      </c>
      <c r="H3213" s="198" t="s">
        <v>371</v>
      </c>
      <c r="I3213" s="196" t="s">
        <v>771</v>
      </c>
      <c r="J3213" s="196" t="s">
        <v>101</v>
      </c>
      <c r="L3213" s="200" t="s">
        <v>101</v>
      </c>
      <c r="M3213" s="198" t="s">
        <v>14803</v>
      </c>
      <c r="N3213" s="198" t="s">
        <v>1793</v>
      </c>
      <c r="O3213" s="196" t="s">
        <v>157</v>
      </c>
      <c r="P3213" s="198" t="s">
        <v>158</v>
      </c>
      <c r="Q3213" s="198" t="s">
        <v>1793</v>
      </c>
      <c r="R3213" s="196" t="s">
        <v>47</v>
      </c>
      <c r="S3213" s="196" t="s">
        <v>46</v>
      </c>
      <c r="T3213" s="211">
        <v>3.54</v>
      </c>
      <c r="U3213" s="201">
        <v>43504</v>
      </c>
      <c r="V3213" s="196" t="s">
        <v>1805</v>
      </c>
      <c r="W3213" s="200" t="s">
        <v>670</v>
      </c>
      <c r="X3213" s="196" t="s">
        <v>13</v>
      </c>
      <c r="AA3213" s="196" t="s">
        <v>14804</v>
      </c>
      <c r="AB3213" s="196" t="s">
        <v>14805</v>
      </c>
      <c r="AC3213" s="200">
        <v>3</v>
      </c>
      <c r="AD3213" s="200" t="s">
        <v>8231</v>
      </c>
      <c r="AE3213" s="203" t="s">
        <v>505</v>
      </c>
      <c r="AF3213" s="212">
        <v>122828.56</v>
      </c>
      <c r="AG3213" s="198" t="s">
        <v>14806</v>
      </c>
    </row>
    <row r="3214" spans="1:33" hidden="1" x14ac:dyDescent="0.25">
      <c r="A3214" s="209">
        <v>127336</v>
      </c>
      <c r="B3214" s="210">
        <v>4</v>
      </c>
      <c r="C3214" s="196" t="s">
        <v>114</v>
      </c>
      <c r="D3214" s="201">
        <v>43192</v>
      </c>
      <c r="E3214" s="196" t="s">
        <v>152</v>
      </c>
      <c r="F3214" s="201">
        <v>43752.875104166669</v>
      </c>
      <c r="G3214" s="196" t="s">
        <v>170</v>
      </c>
      <c r="H3214" s="198" t="s">
        <v>371</v>
      </c>
      <c r="I3214" s="196" t="s">
        <v>771</v>
      </c>
      <c r="J3214" s="196" t="s">
        <v>101</v>
      </c>
      <c r="L3214" s="200" t="s">
        <v>101</v>
      </c>
      <c r="M3214" s="198" t="s">
        <v>14803</v>
      </c>
      <c r="N3214" s="198" t="s">
        <v>1793</v>
      </c>
      <c r="O3214" s="196" t="s">
        <v>157</v>
      </c>
      <c r="P3214" s="198" t="s">
        <v>158</v>
      </c>
      <c r="Q3214" s="198" t="s">
        <v>1793</v>
      </c>
      <c r="R3214" s="196" t="s">
        <v>47</v>
      </c>
      <c r="S3214" s="196" t="s">
        <v>46</v>
      </c>
      <c r="T3214" s="211">
        <v>3.54</v>
      </c>
      <c r="U3214" s="201">
        <v>43504</v>
      </c>
      <c r="V3214" s="196" t="s">
        <v>1805</v>
      </c>
      <c r="W3214" s="200" t="s">
        <v>670</v>
      </c>
      <c r="X3214" s="196" t="s">
        <v>13</v>
      </c>
      <c r="AA3214" s="196" t="s">
        <v>14807</v>
      </c>
      <c r="AB3214" s="196" t="s">
        <v>14805</v>
      </c>
      <c r="AC3214" s="200">
        <v>8</v>
      </c>
      <c r="AD3214" s="200" t="s">
        <v>8231</v>
      </c>
      <c r="AE3214" s="203" t="s">
        <v>505</v>
      </c>
      <c r="AF3214" s="212">
        <v>1463189.84</v>
      </c>
      <c r="AG3214" s="198" t="s">
        <v>14806</v>
      </c>
    </row>
    <row r="3215" spans="1:33" hidden="1" x14ac:dyDescent="0.25">
      <c r="A3215" s="209">
        <v>127337</v>
      </c>
      <c r="B3215" s="210">
        <v>4</v>
      </c>
      <c r="C3215" s="196" t="s">
        <v>114</v>
      </c>
      <c r="D3215" s="201">
        <v>43192</v>
      </c>
      <c r="E3215" s="196" t="s">
        <v>152</v>
      </c>
      <c r="F3215" s="201">
        <v>44089.799027777779</v>
      </c>
      <c r="G3215" s="196" t="s">
        <v>170</v>
      </c>
      <c r="H3215" s="198" t="s">
        <v>2853</v>
      </c>
      <c r="I3215" s="196" t="s">
        <v>484</v>
      </c>
      <c r="J3215" s="196" t="s">
        <v>101</v>
      </c>
      <c r="L3215" s="200" t="s">
        <v>101</v>
      </c>
      <c r="M3215" s="198" t="s">
        <v>3381</v>
      </c>
      <c r="N3215" s="198" t="s">
        <v>1793</v>
      </c>
      <c r="O3215" s="196" t="s">
        <v>157</v>
      </c>
      <c r="P3215" s="198" t="s">
        <v>158</v>
      </c>
      <c r="Q3215" s="198" t="s">
        <v>1793</v>
      </c>
      <c r="R3215" s="196" t="s">
        <v>47</v>
      </c>
      <c r="S3215" s="196" t="s">
        <v>43</v>
      </c>
      <c r="T3215" s="211">
        <v>3.39</v>
      </c>
      <c r="U3215" s="201">
        <v>43686</v>
      </c>
      <c r="V3215" s="196" t="s">
        <v>1805</v>
      </c>
      <c r="W3215" s="200" t="s">
        <v>670</v>
      </c>
      <c r="X3215" s="196" t="s">
        <v>13</v>
      </c>
      <c r="Y3215" s="196" t="s">
        <v>31</v>
      </c>
      <c r="AA3215" s="196" t="s">
        <v>14808</v>
      </c>
      <c r="AB3215" s="196" t="s">
        <v>14809</v>
      </c>
      <c r="AC3215" s="200">
        <v>3</v>
      </c>
      <c r="AD3215" s="200" t="s">
        <v>8231</v>
      </c>
      <c r="AE3215" s="212">
        <v>178055.16</v>
      </c>
      <c r="AF3215" s="212">
        <v>580382.16</v>
      </c>
      <c r="AG3215" s="198" t="s">
        <v>3382</v>
      </c>
    </row>
    <row r="3216" spans="1:33" hidden="1" x14ac:dyDescent="0.25">
      <c r="A3216" s="209">
        <v>127337</v>
      </c>
      <c r="B3216" s="210">
        <v>4</v>
      </c>
      <c r="C3216" s="196" t="s">
        <v>114</v>
      </c>
      <c r="D3216" s="201">
        <v>43192</v>
      </c>
      <c r="E3216" s="196" t="s">
        <v>152</v>
      </c>
      <c r="F3216" s="201">
        <v>44089.799027777779</v>
      </c>
      <c r="G3216" s="196" t="s">
        <v>170</v>
      </c>
      <c r="H3216" s="198" t="s">
        <v>2853</v>
      </c>
      <c r="I3216" s="196" t="s">
        <v>484</v>
      </c>
      <c r="J3216" s="196" t="s">
        <v>101</v>
      </c>
      <c r="L3216" s="200" t="s">
        <v>101</v>
      </c>
      <c r="M3216" s="198" t="s">
        <v>3381</v>
      </c>
      <c r="N3216" s="198" t="s">
        <v>1793</v>
      </c>
      <c r="O3216" s="196" t="s">
        <v>157</v>
      </c>
      <c r="P3216" s="198" t="s">
        <v>158</v>
      </c>
      <c r="Q3216" s="198" t="s">
        <v>1793</v>
      </c>
      <c r="R3216" s="196" t="s">
        <v>47</v>
      </c>
      <c r="S3216" s="196" t="s">
        <v>43</v>
      </c>
      <c r="T3216" s="211">
        <v>3.39</v>
      </c>
      <c r="U3216" s="201">
        <v>43686</v>
      </c>
      <c r="V3216" s="196" t="s">
        <v>1805</v>
      </c>
      <c r="W3216" s="200" t="s">
        <v>670</v>
      </c>
      <c r="X3216" s="196" t="s">
        <v>13</v>
      </c>
      <c r="Y3216" s="196" t="s">
        <v>31</v>
      </c>
      <c r="AA3216" s="196" t="s">
        <v>14810</v>
      </c>
      <c r="AB3216" s="196" t="s">
        <v>14809</v>
      </c>
      <c r="AC3216" s="200">
        <v>8</v>
      </c>
      <c r="AD3216" s="200" t="s">
        <v>8231</v>
      </c>
      <c r="AE3216" s="212">
        <v>120403.13</v>
      </c>
      <c r="AF3216" s="212">
        <v>2125601.13</v>
      </c>
      <c r="AG3216" s="198" t="s">
        <v>3382</v>
      </c>
    </row>
    <row r="3217" spans="1:33" hidden="1" x14ac:dyDescent="0.25">
      <c r="A3217" s="209">
        <v>127339</v>
      </c>
      <c r="B3217" s="210">
        <v>4</v>
      </c>
      <c r="C3217" s="196" t="s">
        <v>114</v>
      </c>
      <c r="D3217" s="201">
        <v>43192</v>
      </c>
      <c r="E3217" s="196" t="s">
        <v>152</v>
      </c>
      <c r="F3217" s="201">
        <v>43838</v>
      </c>
      <c r="G3217" s="196" t="s">
        <v>170</v>
      </c>
      <c r="H3217" s="198" t="s">
        <v>88</v>
      </c>
      <c r="I3217" s="196" t="s">
        <v>5632</v>
      </c>
      <c r="J3217" s="196" t="s">
        <v>101</v>
      </c>
      <c r="L3217" s="200" t="s">
        <v>101</v>
      </c>
      <c r="M3217" s="198" t="s">
        <v>14811</v>
      </c>
      <c r="N3217" s="198" t="s">
        <v>1793</v>
      </c>
      <c r="O3217" s="196" t="s">
        <v>157</v>
      </c>
      <c r="P3217" s="198" t="s">
        <v>158</v>
      </c>
      <c r="Q3217" s="198" t="s">
        <v>1793</v>
      </c>
      <c r="R3217" s="196" t="s">
        <v>47</v>
      </c>
      <c r="S3217" s="196" t="s">
        <v>46</v>
      </c>
      <c r="T3217" s="211">
        <v>6.3</v>
      </c>
      <c r="U3217" s="201">
        <v>43553</v>
      </c>
      <c r="V3217" s="196" t="s">
        <v>1805</v>
      </c>
      <c r="W3217" s="200" t="s">
        <v>670</v>
      </c>
      <c r="X3217" s="196" t="s">
        <v>13</v>
      </c>
      <c r="AA3217" s="196" t="s">
        <v>14812</v>
      </c>
      <c r="AB3217" s="196" t="s">
        <v>14813</v>
      </c>
      <c r="AC3217" s="200">
        <v>3</v>
      </c>
      <c r="AD3217" s="200" t="s">
        <v>8231</v>
      </c>
      <c r="AE3217" s="212">
        <v>-31240.66</v>
      </c>
      <c r="AF3217" s="212">
        <v>119697.34</v>
      </c>
      <c r="AG3217" s="198" t="s">
        <v>14814</v>
      </c>
    </row>
    <row r="3218" spans="1:33" hidden="1" x14ac:dyDescent="0.25">
      <c r="A3218" s="209">
        <v>127339</v>
      </c>
      <c r="B3218" s="210">
        <v>4</v>
      </c>
      <c r="C3218" s="196" t="s">
        <v>114</v>
      </c>
      <c r="D3218" s="201">
        <v>43192</v>
      </c>
      <c r="E3218" s="196" t="s">
        <v>152</v>
      </c>
      <c r="F3218" s="201">
        <v>43838</v>
      </c>
      <c r="G3218" s="196" t="s">
        <v>170</v>
      </c>
      <c r="H3218" s="198" t="s">
        <v>88</v>
      </c>
      <c r="I3218" s="196" t="s">
        <v>5632</v>
      </c>
      <c r="J3218" s="196" t="s">
        <v>101</v>
      </c>
      <c r="L3218" s="200" t="s">
        <v>101</v>
      </c>
      <c r="M3218" s="198" t="s">
        <v>14811</v>
      </c>
      <c r="N3218" s="198" t="s">
        <v>1793</v>
      </c>
      <c r="O3218" s="196" t="s">
        <v>157</v>
      </c>
      <c r="P3218" s="198" t="s">
        <v>158</v>
      </c>
      <c r="Q3218" s="198" t="s">
        <v>1793</v>
      </c>
      <c r="R3218" s="196" t="s">
        <v>47</v>
      </c>
      <c r="S3218" s="196" t="s">
        <v>46</v>
      </c>
      <c r="T3218" s="211">
        <v>6.3</v>
      </c>
      <c r="U3218" s="201">
        <v>43553</v>
      </c>
      <c r="V3218" s="196" t="s">
        <v>1805</v>
      </c>
      <c r="W3218" s="200" t="s">
        <v>670</v>
      </c>
      <c r="X3218" s="196" t="s">
        <v>13</v>
      </c>
      <c r="AA3218" s="196" t="s">
        <v>14815</v>
      </c>
      <c r="AB3218" s="196" t="s">
        <v>14813</v>
      </c>
      <c r="AC3218" s="200">
        <v>8</v>
      </c>
      <c r="AD3218" s="200" t="s">
        <v>8231</v>
      </c>
      <c r="AE3218" s="212">
        <v>27801.48</v>
      </c>
      <c r="AF3218" s="212">
        <v>4060925.48</v>
      </c>
      <c r="AG3218" s="198" t="s">
        <v>14814</v>
      </c>
    </row>
    <row r="3219" spans="1:33" hidden="1" x14ac:dyDescent="0.25">
      <c r="A3219" s="209">
        <v>127340</v>
      </c>
      <c r="B3219" s="210">
        <v>4</v>
      </c>
      <c r="C3219" s="196" t="s">
        <v>114</v>
      </c>
      <c r="D3219" s="201">
        <v>43192</v>
      </c>
      <c r="E3219" s="196" t="s">
        <v>152</v>
      </c>
      <c r="F3219" s="201">
        <v>43838</v>
      </c>
      <c r="G3219" s="196" t="s">
        <v>170</v>
      </c>
      <c r="H3219" s="198" t="s">
        <v>88</v>
      </c>
      <c r="I3219" s="196" t="s">
        <v>5632</v>
      </c>
      <c r="J3219" s="196" t="s">
        <v>101</v>
      </c>
      <c r="L3219" s="200" t="s">
        <v>101</v>
      </c>
      <c r="M3219" s="198" t="s">
        <v>14816</v>
      </c>
      <c r="N3219" s="198" t="s">
        <v>1793</v>
      </c>
      <c r="O3219" s="196" t="s">
        <v>157</v>
      </c>
      <c r="P3219" s="198" t="s">
        <v>158</v>
      </c>
      <c r="Q3219" s="198" t="s">
        <v>1793</v>
      </c>
      <c r="R3219" s="196" t="s">
        <v>47</v>
      </c>
      <c r="S3219" s="196" t="s">
        <v>46</v>
      </c>
      <c r="T3219" s="211">
        <v>5.82</v>
      </c>
      <c r="U3219" s="201">
        <v>43595</v>
      </c>
      <c r="V3219" s="196" t="s">
        <v>1805</v>
      </c>
      <c r="W3219" s="200" t="s">
        <v>670</v>
      </c>
      <c r="X3219" s="196" t="s">
        <v>13</v>
      </c>
      <c r="AA3219" s="196" t="s">
        <v>14817</v>
      </c>
      <c r="AB3219" s="196" t="s">
        <v>14818</v>
      </c>
      <c r="AC3219" s="200">
        <v>3</v>
      </c>
      <c r="AD3219" s="200" t="s">
        <v>8231</v>
      </c>
      <c r="AE3219" s="203" t="s">
        <v>505</v>
      </c>
      <c r="AF3219" s="212">
        <v>58236.39</v>
      </c>
      <c r="AG3219" s="198" t="s">
        <v>14819</v>
      </c>
    </row>
    <row r="3220" spans="1:33" hidden="1" x14ac:dyDescent="0.25">
      <c r="A3220" s="209">
        <v>127340</v>
      </c>
      <c r="B3220" s="210">
        <v>4</v>
      </c>
      <c r="C3220" s="196" t="s">
        <v>114</v>
      </c>
      <c r="D3220" s="201">
        <v>43192</v>
      </c>
      <c r="E3220" s="196" t="s">
        <v>152</v>
      </c>
      <c r="F3220" s="201">
        <v>43838</v>
      </c>
      <c r="G3220" s="196" t="s">
        <v>170</v>
      </c>
      <c r="H3220" s="198" t="s">
        <v>88</v>
      </c>
      <c r="I3220" s="196" t="s">
        <v>5632</v>
      </c>
      <c r="J3220" s="196" t="s">
        <v>101</v>
      </c>
      <c r="L3220" s="200" t="s">
        <v>101</v>
      </c>
      <c r="M3220" s="198" t="s">
        <v>14816</v>
      </c>
      <c r="N3220" s="198" t="s">
        <v>1793</v>
      </c>
      <c r="O3220" s="196" t="s">
        <v>157</v>
      </c>
      <c r="P3220" s="198" t="s">
        <v>158</v>
      </c>
      <c r="Q3220" s="198" t="s">
        <v>1793</v>
      </c>
      <c r="R3220" s="196" t="s">
        <v>47</v>
      </c>
      <c r="S3220" s="196" t="s">
        <v>46</v>
      </c>
      <c r="T3220" s="211">
        <v>5.82</v>
      </c>
      <c r="U3220" s="201">
        <v>43595</v>
      </c>
      <c r="V3220" s="196" t="s">
        <v>1805</v>
      </c>
      <c r="W3220" s="200" t="s">
        <v>670</v>
      </c>
      <c r="X3220" s="196" t="s">
        <v>13</v>
      </c>
      <c r="AA3220" s="196" t="s">
        <v>14820</v>
      </c>
      <c r="AB3220" s="196" t="s">
        <v>14818</v>
      </c>
      <c r="AC3220" s="200">
        <v>8</v>
      </c>
      <c r="AD3220" s="200" t="s">
        <v>8231</v>
      </c>
      <c r="AE3220" s="203" t="s">
        <v>505</v>
      </c>
      <c r="AF3220" s="212">
        <v>2029805.89</v>
      </c>
      <c r="AG3220" s="198" t="s">
        <v>14819</v>
      </c>
    </row>
    <row r="3221" spans="1:33" hidden="1" x14ac:dyDescent="0.25">
      <c r="A3221" s="209">
        <v>127340.01</v>
      </c>
      <c r="B3221" s="210">
        <v>4</v>
      </c>
      <c r="C3221" s="196" t="s">
        <v>97</v>
      </c>
      <c r="D3221" s="201">
        <v>43598</v>
      </c>
      <c r="E3221" s="196" t="s">
        <v>152</v>
      </c>
      <c r="F3221" s="201">
        <v>44413.875081018516</v>
      </c>
      <c r="G3221" s="196" t="s">
        <v>161</v>
      </c>
      <c r="H3221" s="198" t="s">
        <v>88</v>
      </c>
      <c r="I3221" s="196" t="s">
        <v>5632</v>
      </c>
      <c r="J3221" s="196" t="s">
        <v>101</v>
      </c>
      <c r="L3221" s="200" t="s">
        <v>101</v>
      </c>
      <c r="M3221" s="198" t="s">
        <v>14821</v>
      </c>
      <c r="N3221" s="198" t="s">
        <v>1793</v>
      </c>
      <c r="O3221" s="196" t="s">
        <v>157</v>
      </c>
      <c r="P3221" s="198" t="s">
        <v>158</v>
      </c>
      <c r="Q3221" s="198" t="s">
        <v>1793</v>
      </c>
      <c r="R3221" s="196" t="s">
        <v>47</v>
      </c>
      <c r="S3221" s="196" t="s">
        <v>46</v>
      </c>
      <c r="T3221" s="211">
        <v>0.12</v>
      </c>
      <c r="U3221" s="201">
        <v>43966</v>
      </c>
      <c r="V3221" s="196" t="s">
        <v>1805</v>
      </c>
      <c r="W3221" s="200" t="s">
        <v>670</v>
      </c>
      <c r="X3221" s="196" t="s">
        <v>13</v>
      </c>
      <c r="AA3221" s="196" t="s">
        <v>14822</v>
      </c>
      <c r="AB3221" s="196" t="s">
        <v>14823</v>
      </c>
      <c r="AC3221" s="200">
        <v>8</v>
      </c>
      <c r="AD3221" s="200" t="s">
        <v>8231</v>
      </c>
      <c r="AE3221" s="203" t="s">
        <v>505</v>
      </c>
      <c r="AF3221" s="212">
        <v>188485</v>
      </c>
      <c r="AG3221" s="198" t="s">
        <v>11405</v>
      </c>
    </row>
    <row r="3222" spans="1:33" hidden="1" x14ac:dyDescent="0.25">
      <c r="A3222" s="209">
        <v>127341.01</v>
      </c>
      <c r="B3222" s="210">
        <v>4</v>
      </c>
      <c r="C3222" s="196" t="s">
        <v>97</v>
      </c>
      <c r="D3222" s="201">
        <v>43598</v>
      </c>
      <c r="E3222" s="196" t="s">
        <v>152</v>
      </c>
      <c r="F3222" s="201">
        <v>44517.875150462962</v>
      </c>
      <c r="G3222" s="196" t="s">
        <v>510</v>
      </c>
      <c r="H3222" s="198" t="s">
        <v>196</v>
      </c>
      <c r="I3222" s="196" t="s">
        <v>2767</v>
      </c>
      <c r="J3222" s="196" t="s">
        <v>101</v>
      </c>
      <c r="L3222" s="200" t="s">
        <v>101</v>
      </c>
      <c r="M3222" s="198" t="s">
        <v>14824</v>
      </c>
      <c r="N3222" s="198" t="s">
        <v>14825</v>
      </c>
      <c r="O3222" s="196" t="s">
        <v>157</v>
      </c>
      <c r="P3222" s="198" t="s">
        <v>1794</v>
      </c>
      <c r="Q3222" s="198" t="s">
        <v>14825</v>
      </c>
      <c r="R3222" s="196" t="s">
        <v>47</v>
      </c>
      <c r="S3222" s="196" t="s">
        <v>46</v>
      </c>
      <c r="T3222" s="211">
        <v>0.14000000000000001</v>
      </c>
      <c r="U3222" s="201">
        <v>44281</v>
      </c>
      <c r="V3222" s="196" t="s">
        <v>1805</v>
      </c>
      <c r="W3222" s="200" t="s">
        <v>670</v>
      </c>
      <c r="X3222" s="196" t="s">
        <v>13</v>
      </c>
      <c r="Z3222" s="198" t="s">
        <v>14826</v>
      </c>
      <c r="AA3222" s="196" t="s">
        <v>14827</v>
      </c>
      <c r="AB3222" s="196" t="s">
        <v>14828</v>
      </c>
      <c r="AC3222" s="200">
        <v>3</v>
      </c>
      <c r="AD3222" s="200" t="s">
        <v>8274</v>
      </c>
      <c r="AE3222" s="203" t="s">
        <v>505</v>
      </c>
      <c r="AF3222" s="212">
        <v>38409</v>
      </c>
      <c r="AG3222" s="198" t="s">
        <v>14829</v>
      </c>
    </row>
    <row r="3223" spans="1:33" hidden="1" x14ac:dyDescent="0.25">
      <c r="A3223" s="209">
        <v>127341.01</v>
      </c>
      <c r="B3223" s="210">
        <v>4</v>
      </c>
      <c r="C3223" s="196" t="s">
        <v>97</v>
      </c>
      <c r="D3223" s="201">
        <v>43598</v>
      </c>
      <c r="E3223" s="196" t="s">
        <v>152</v>
      </c>
      <c r="F3223" s="201">
        <v>44517.875150462962</v>
      </c>
      <c r="G3223" s="196" t="s">
        <v>510</v>
      </c>
      <c r="H3223" s="198" t="s">
        <v>196</v>
      </c>
      <c r="I3223" s="196" t="s">
        <v>2767</v>
      </c>
      <c r="J3223" s="196" t="s">
        <v>101</v>
      </c>
      <c r="L3223" s="200" t="s">
        <v>101</v>
      </c>
      <c r="M3223" s="198" t="s">
        <v>14824</v>
      </c>
      <c r="N3223" s="198" t="s">
        <v>14825</v>
      </c>
      <c r="O3223" s="196" t="s">
        <v>157</v>
      </c>
      <c r="P3223" s="198" t="s">
        <v>1794</v>
      </c>
      <c r="Q3223" s="198" t="s">
        <v>14825</v>
      </c>
      <c r="R3223" s="196" t="s">
        <v>47</v>
      </c>
      <c r="S3223" s="196" t="s">
        <v>46</v>
      </c>
      <c r="T3223" s="211">
        <v>0.14000000000000001</v>
      </c>
      <c r="U3223" s="201">
        <v>44281</v>
      </c>
      <c r="V3223" s="196" t="s">
        <v>1805</v>
      </c>
      <c r="W3223" s="200" t="s">
        <v>670</v>
      </c>
      <c r="X3223" s="196" t="s">
        <v>13</v>
      </c>
      <c r="Z3223" s="198" t="s">
        <v>14826</v>
      </c>
      <c r="AA3223" s="196" t="s">
        <v>14830</v>
      </c>
      <c r="AB3223" s="196" t="s">
        <v>14828</v>
      </c>
      <c r="AC3223" s="200">
        <v>8</v>
      </c>
      <c r="AD3223" s="200" t="s">
        <v>8231</v>
      </c>
      <c r="AE3223" s="203" t="s">
        <v>505</v>
      </c>
      <c r="AF3223" s="212">
        <v>239365</v>
      </c>
      <c r="AG3223" s="198" t="s">
        <v>14829</v>
      </c>
    </row>
    <row r="3224" spans="1:33" hidden="1" x14ac:dyDescent="0.25">
      <c r="A3224" s="209">
        <v>127342</v>
      </c>
      <c r="B3224" s="210">
        <v>4</v>
      </c>
      <c r="C3224" s="196" t="s">
        <v>114</v>
      </c>
      <c r="D3224" s="201">
        <v>43192</v>
      </c>
      <c r="E3224" s="196" t="s">
        <v>152</v>
      </c>
      <c r="F3224" s="201">
        <v>44217.875069444446</v>
      </c>
      <c r="G3224" s="196" t="s">
        <v>170</v>
      </c>
      <c r="H3224" s="198" t="s">
        <v>483</v>
      </c>
      <c r="I3224" s="196" t="s">
        <v>3182</v>
      </c>
      <c r="J3224" s="196" t="s">
        <v>101</v>
      </c>
      <c r="L3224" s="200" t="s">
        <v>101</v>
      </c>
      <c r="M3224" s="198" t="s">
        <v>3183</v>
      </c>
      <c r="N3224" s="198" t="s">
        <v>2609</v>
      </c>
      <c r="O3224" s="196" t="s">
        <v>157</v>
      </c>
      <c r="P3224" s="198" t="s">
        <v>158</v>
      </c>
      <c r="Q3224" s="198" t="s">
        <v>2609</v>
      </c>
      <c r="R3224" s="196" t="s">
        <v>47</v>
      </c>
      <c r="S3224" s="196" t="s">
        <v>46</v>
      </c>
      <c r="T3224" s="211">
        <v>4.26</v>
      </c>
      <c r="U3224" s="201">
        <v>43553</v>
      </c>
      <c r="V3224" s="196" t="s">
        <v>2155</v>
      </c>
      <c r="W3224" s="200" t="s">
        <v>670</v>
      </c>
      <c r="X3224" s="196" t="s">
        <v>13</v>
      </c>
      <c r="Y3224" s="196" t="s">
        <v>31</v>
      </c>
      <c r="AA3224" s="196" t="s">
        <v>14831</v>
      </c>
      <c r="AB3224" s="196" t="s">
        <v>14832</v>
      </c>
      <c r="AC3224" s="200">
        <v>3</v>
      </c>
      <c r="AD3224" s="200" t="s">
        <v>8231</v>
      </c>
      <c r="AE3224" s="212">
        <v>-33815.46</v>
      </c>
      <c r="AF3224" s="212">
        <v>20009.54</v>
      </c>
      <c r="AG3224" s="198" t="s">
        <v>3184</v>
      </c>
    </row>
    <row r="3225" spans="1:33" hidden="1" x14ac:dyDescent="0.25">
      <c r="A3225" s="209">
        <v>127342</v>
      </c>
      <c r="B3225" s="210">
        <v>4</v>
      </c>
      <c r="C3225" s="196" t="s">
        <v>114</v>
      </c>
      <c r="D3225" s="201">
        <v>43192</v>
      </c>
      <c r="E3225" s="196" t="s">
        <v>152</v>
      </c>
      <c r="F3225" s="201">
        <v>44217.875069444446</v>
      </c>
      <c r="G3225" s="196" t="s">
        <v>170</v>
      </c>
      <c r="H3225" s="198" t="s">
        <v>483</v>
      </c>
      <c r="I3225" s="196" t="s">
        <v>3182</v>
      </c>
      <c r="J3225" s="196" t="s">
        <v>101</v>
      </c>
      <c r="L3225" s="200" t="s">
        <v>101</v>
      </c>
      <c r="M3225" s="198" t="s">
        <v>3183</v>
      </c>
      <c r="N3225" s="198" t="s">
        <v>2609</v>
      </c>
      <c r="O3225" s="196" t="s">
        <v>157</v>
      </c>
      <c r="P3225" s="198" t="s">
        <v>158</v>
      </c>
      <c r="Q3225" s="198" t="s">
        <v>2609</v>
      </c>
      <c r="R3225" s="196" t="s">
        <v>47</v>
      </c>
      <c r="S3225" s="196" t="s">
        <v>46</v>
      </c>
      <c r="T3225" s="211">
        <v>4.26</v>
      </c>
      <c r="U3225" s="201">
        <v>43553</v>
      </c>
      <c r="V3225" s="196" t="s">
        <v>2155</v>
      </c>
      <c r="W3225" s="200" t="s">
        <v>670</v>
      </c>
      <c r="X3225" s="196" t="s">
        <v>13</v>
      </c>
      <c r="Y3225" s="196" t="s">
        <v>31</v>
      </c>
      <c r="AA3225" s="196" t="s">
        <v>14833</v>
      </c>
      <c r="AB3225" s="196" t="s">
        <v>14832</v>
      </c>
      <c r="AC3225" s="200">
        <v>8</v>
      </c>
      <c r="AD3225" s="200" t="s">
        <v>8231</v>
      </c>
      <c r="AE3225" s="212">
        <v>234903.2</v>
      </c>
      <c r="AF3225" s="212">
        <v>4640764.2</v>
      </c>
      <c r="AG3225" s="198" t="s">
        <v>3184</v>
      </c>
    </row>
    <row r="3226" spans="1:33" hidden="1" x14ac:dyDescent="0.25">
      <c r="A3226" s="209">
        <v>127343</v>
      </c>
      <c r="B3226" s="210">
        <v>4</v>
      </c>
      <c r="C3226" s="196" t="s">
        <v>114</v>
      </c>
      <c r="D3226" s="201">
        <v>43192</v>
      </c>
      <c r="E3226" s="196" t="s">
        <v>152</v>
      </c>
      <c r="F3226" s="201">
        <v>44343</v>
      </c>
      <c r="G3226" s="196" t="s">
        <v>170</v>
      </c>
      <c r="H3226" s="198" t="s">
        <v>415</v>
      </c>
      <c r="I3226" s="196" t="s">
        <v>2039</v>
      </c>
      <c r="J3226" s="196" t="s">
        <v>101</v>
      </c>
      <c r="L3226" s="200" t="s">
        <v>101</v>
      </c>
      <c r="M3226" s="198" t="s">
        <v>14834</v>
      </c>
      <c r="N3226" s="198" t="s">
        <v>3119</v>
      </c>
      <c r="O3226" s="196" t="s">
        <v>157</v>
      </c>
      <c r="P3226" s="198" t="s">
        <v>158</v>
      </c>
      <c r="Q3226" s="198" t="s">
        <v>3119</v>
      </c>
      <c r="R3226" s="196" t="s">
        <v>47</v>
      </c>
      <c r="S3226" s="196" t="s">
        <v>46</v>
      </c>
      <c r="T3226" s="211">
        <v>4.5999999999999996</v>
      </c>
      <c r="U3226" s="201">
        <v>43553</v>
      </c>
      <c r="V3226" s="196" t="s">
        <v>2036</v>
      </c>
      <c r="W3226" s="200" t="s">
        <v>93</v>
      </c>
      <c r="X3226" s="196" t="s">
        <v>103</v>
      </c>
      <c r="AA3226" s="196" t="s">
        <v>14835</v>
      </c>
      <c r="AB3226" s="196" t="s">
        <v>14836</v>
      </c>
      <c r="AC3226" s="200">
        <v>3</v>
      </c>
      <c r="AD3226" s="200" t="s">
        <v>8231</v>
      </c>
      <c r="AE3226" s="212">
        <v>-9451.44</v>
      </c>
      <c r="AF3226" s="212">
        <v>36598.559999999998</v>
      </c>
      <c r="AG3226" s="198" t="s">
        <v>14837</v>
      </c>
    </row>
    <row r="3227" spans="1:33" hidden="1" x14ac:dyDescent="0.25">
      <c r="A3227" s="209">
        <v>127343</v>
      </c>
      <c r="B3227" s="210">
        <v>4</v>
      </c>
      <c r="C3227" s="196" t="s">
        <v>114</v>
      </c>
      <c r="D3227" s="201">
        <v>43192</v>
      </c>
      <c r="E3227" s="196" t="s">
        <v>152</v>
      </c>
      <c r="F3227" s="201">
        <v>44343</v>
      </c>
      <c r="G3227" s="196" t="s">
        <v>170</v>
      </c>
      <c r="H3227" s="198" t="s">
        <v>415</v>
      </c>
      <c r="I3227" s="196" t="s">
        <v>2039</v>
      </c>
      <c r="J3227" s="196" t="s">
        <v>101</v>
      </c>
      <c r="L3227" s="200" t="s">
        <v>101</v>
      </c>
      <c r="M3227" s="198" t="s">
        <v>14834</v>
      </c>
      <c r="N3227" s="198" t="s">
        <v>3119</v>
      </c>
      <c r="O3227" s="196" t="s">
        <v>157</v>
      </c>
      <c r="P3227" s="198" t="s">
        <v>158</v>
      </c>
      <c r="Q3227" s="198" t="s">
        <v>3119</v>
      </c>
      <c r="R3227" s="196" t="s">
        <v>47</v>
      </c>
      <c r="S3227" s="196" t="s">
        <v>46</v>
      </c>
      <c r="T3227" s="211">
        <v>4.5999999999999996</v>
      </c>
      <c r="U3227" s="201">
        <v>43553</v>
      </c>
      <c r="V3227" s="196" t="s">
        <v>2036</v>
      </c>
      <c r="W3227" s="200" t="s">
        <v>93</v>
      </c>
      <c r="X3227" s="196" t="s">
        <v>103</v>
      </c>
      <c r="AA3227" s="196" t="s">
        <v>14838</v>
      </c>
      <c r="AB3227" s="196" t="s">
        <v>14836</v>
      </c>
      <c r="AC3227" s="200">
        <v>8</v>
      </c>
      <c r="AD3227" s="200" t="s">
        <v>8231</v>
      </c>
      <c r="AE3227" s="212">
        <v>-442086.25</v>
      </c>
      <c r="AF3227" s="212">
        <v>1137530.75</v>
      </c>
      <c r="AG3227" s="198" t="s">
        <v>14837</v>
      </c>
    </row>
    <row r="3228" spans="1:33" hidden="1" x14ac:dyDescent="0.25">
      <c r="A3228" s="209">
        <v>127344.01</v>
      </c>
      <c r="B3228" s="210">
        <v>4</v>
      </c>
      <c r="C3228" s="196" t="s">
        <v>85</v>
      </c>
      <c r="D3228" s="201">
        <v>43598</v>
      </c>
      <c r="E3228" s="196" t="s">
        <v>152</v>
      </c>
      <c r="F3228" s="201">
        <v>44456</v>
      </c>
      <c r="G3228" s="196" t="s">
        <v>152</v>
      </c>
      <c r="H3228" s="198" t="s">
        <v>1099</v>
      </c>
      <c r="I3228" s="196" t="s">
        <v>771</v>
      </c>
      <c r="J3228" s="196" t="s">
        <v>101</v>
      </c>
      <c r="L3228" s="200" t="s">
        <v>101</v>
      </c>
      <c r="M3228" s="198" t="s">
        <v>4121</v>
      </c>
      <c r="N3228" s="198" t="s">
        <v>1793</v>
      </c>
      <c r="O3228" s="196" t="s">
        <v>157</v>
      </c>
      <c r="P3228" s="198" t="s">
        <v>1794</v>
      </c>
      <c r="Q3228" s="198" t="s">
        <v>1793</v>
      </c>
      <c r="R3228" s="196" t="s">
        <v>47</v>
      </c>
      <c r="S3228" s="196" t="s">
        <v>43</v>
      </c>
      <c r="T3228" s="211">
        <v>0.16</v>
      </c>
      <c r="V3228" s="196" t="s">
        <v>1805</v>
      </c>
      <c r="W3228" s="200" t="s">
        <v>670</v>
      </c>
      <c r="X3228" s="196" t="s">
        <v>13</v>
      </c>
      <c r="Y3228" s="196" t="s">
        <v>31</v>
      </c>
      <c r="Z3228" s="198" t="s">
        <v>4122</v>
      </c>
      <c r="AA3228" s="196" t="s">
        <v>14839</v>
      </c>
      <c r="AC3228" s="200">
        <v>2</v>
      </c>
      <c r="AD3228" s="200" t="s">
        <v>8250</v>
      </c>
      <c r="AE3228" s="212">
        <v>17835</v>
      </c>
      <c r="AF3228" s="212">
        <v>17835</v>
      </c>
    </row>
    <row r="3229" spans="1:33" hidden="1" x14ac:dyDescent="0.25">
      <c r="A3229" s="209">
        <v>127344.01</v>
      </c>
      <c r="B3229" s="210">
        <v>4</v>
      </c>
      <c r="C3229" s="196" t="s">
        <v>85</v>
      </c>
      <c r="D3229" s="201">
        <v>43598</v>
      </c>
      <c r="E3229" s="196" t="s">
        <v>152</v>
      </c>
      <c r="F3229" s="201">
        <v>44456</v>
      </c>
      <c r="G3229" s="196" t="s">
        <v>152</v>
      </c>
      <c r="H3229" s="198" t="s">
        <v>1099</v>
      </c>
      <c r="I3229" s="196" t="s">
        <v>771</v>
      </c>
      <c r="J3229" s="196" t="s">
        <v>101</v>
      </c>
      <c r="L3229" s="200" t="s">
        <v>101</v>
      </c>
      <c r="M3229" s="198" t="s">
        <v>4121</v>
      </c>
      <c r="N3229" s="198" t="s">
        <v>1793</v>
      </c>
      <c r="O3229" s="196" t="s">
        <v>157</v>
      </c>
      <c r="P3229" s="198" t="s">
        <v>1794</v>
      </c>
      <c r="Q3229" s="198" t="s">
        <v>1793</v>
      </c>
      <c r="R3229" s="196" t="s">
        <v>47</v>
      </c>
      <c r="S3229" s="196" t="s">
        <v>43</v>
      </c>
      <c r="T3229" s="211">
        <v>0.16</v>
      </c>
      <c r="V3229" s="196" t="s">
        <v>1805</v>
      </c>
      <c r="W3229" s="200" t="s">
        <v>670</v>
      </c>
      <c r="X3229" s="196" t="s">
        <v>13</v>
      </c>
      <c r="Y3229" s="196" t="s">
        <v>31</v>
      </c>
      <c r="Z3229" s="198" t="s">
        <v>4122</v>
      </c>
      <c r="AA3229" s="196" t="s">
        <v>14840</v>
      </c>
      <c r="AB3229" s="196" t="s">
        <v>14841</v>
      </c>
      <c r="AC3229" s="200">
        <v>3</v>
      </c>
      <c r="AD3229" s="200" t="s">
        <v>8250</v>
      </c>
      <c r="AE3229" s="203" t="s">
        <v>505</v>
      </c>
      <c r="AF3229" s="212">
        <v>5000</v>
      </c>
    </row>
    <row r="3230" spans="1:33" hidden="1" x14ac:dyDescent="0.25">
      <c r="A3230" s="209">
        <v>127345</v>
      </c>
      <c r="B3230" s="210">
        <v>4</v>
      </c>
      <c r="C3230" s="196" t="s">
        <v>114</v>
      </c>
      <c r="D3230" s="201">
        <v>43192</v>
      </c>
      <c r="E3230" s="196" t="s">
        <v>152</v>
      </c>
      <c r="F3230" s="201">
        <v>43734.875185185185</v>
      </c>
      <c r="G3230" s="196" t="s">
        <v>170</v>
      </c>
      <c r="H3230" s="198" t="s">
        <v>2853</v>
      </c>
      <c r="I3230" s="196" t="s">
        <v>2045</v>
      </c>
      <c r="J3230" s="196" t="s">
        <v>101</v>
      </c>
      <c r="L3230" s="200" t="s">
        <v>101</v>
      </c>
      <c r="M3230" s="198" t="s">
        <v>2893</v>
      </c>
      <c r="N3230" s="198" t="s">
        <v>2894</v>
      </c>
      <c r="O3230" s="196" t="s">
        <v>157</v>
      </c>
      <c r="P3230" s="198" t="s">
        <v>158</v>
      </c>
      <c r="Q3230" s="198" t="s">
        <v>2894</v>
      </c>
      <c r="R3230" s="196" t="s">
        <v>47</v>
      </c>
      <c r="S3230" s="196" t="s">
        <v>43</v>
      </c>
      <c r="T3230" s="211">
        <v>8.73</v>
      </c>
      <c r="U3230" s="201">
        <v>43595</v>
      </c>
      <c r="V3230" s="196" t="s">
        <v>2036</v>
      </c>
      <c r="W3230" s="200" t="s">
        <v>93</v>
      </c>
      <c r="X3230" s="196" t="s">
        <v>103</v>
      </c>
      <c r="Y3230" s="196" t="s">
        <v>32</v>
      </c>
      <c r="AA3230" s="196" t="s">
        <v>14842</v>
      </c>
      <c r="AB3230" s="196" t="s">
        <v>14843</v>
      </c>
      <c r="AC3230" s="200">
        <v>3</v>
      </c>
      <c r="AD3230" s="200" t="s">
        <v>8231</v>
      </c>
      <c r="AE3230" s="212">
        <v>5433.94</v>
      </c>
      <c r="AF3230" s="212">
        <v>53733.94</v>
      </c>
      <c r="AG3230" s="198" t="s">
        <v>2895</v>
      </c>
    </row>
    <row r="3231" spans="1:33" hidden="1" x14ac:dyDescent="0.25">
      <c r="A3231" s="209">
        <v>127345</v>
      </c>
      <c r="B3231" s="210">
        <v>4</v>
      </c>
      <c r="C3231" s="196" t="s">
        <v>114</v>
      </c>
      <c r="D3231" s="201">
        <v>43192</v>
      </c>
      <c r="E3231" s="196" t="s">
        <v>152</v>
      </c>
      <c r="F3231" s="201">
        <v>43734.875185185185</v>
      </c>
      <c r="G3231" s="196" t="s">
        <v>170</v>
      </c>
      <c r="H3231" s="198" t="s">
        <v>2853</v>
      </c>
      <c r="I3231" s="196" t="s">
        <v>2045</v>
      </c>
      <c r="J3231" s="196" t="s">
        <v>101</v>
      </c>
      <c r="L3231" s="200" t="s">
        <v>101</v>
      </c>
      <c r="M3231" s="198" t="s">
        <v>2893</v>
      </c>
      <c r="N3231" s="198" t="s">
        <v>2894</v>
      </c>
      <c r="O3231" s="196" t="s">
        <v>157</v>
      </c>
      <c r="P3231" s="198" t="s">
        <v>158</v>
      </c>
      <c r="Q3231" s="198" t="s">
        <v>2894</v>
      </c>
      <c r="R3231" s="196" t="s">
        <v>47</v>
      </c>
      <c r="S3231" s="196" t="s">
        <v>43</v>
      </c>
      <c r="T3231" s="211">
        <v>8.73</v>
      </c>
      <c r="U3231" s="201">
        <v>43595</v>
      </c>
      <c r="V3231" s="196" t="s">
        <v>2036</v>
      </c>
      <c r="W3231" s="200" t="s">
        <v>93</v>
      </c>
      <c r="X3231" s="196" t="s">
        <v>103</v>
      </c>
      <c r="Y3231" s="196" t="s">
        <v>32</v>
      </c>
      <c r="AA3231" s="196" t="s">
        <v>14844</v>
      </c>
      <c r="AB3231" s="196" t="s">
        <v>14843</v>
      </c>
      <c r="AC3231" s="200">
        <v>8</v>
      </c>
      <c r="AD3231" s="200" t="s">
        <v>8250</v>
      </c>
      <c r="AE3231" s="212">
        <v>293115.51</v>
      </c>
      <c r="AF3231" s="212">
        <v>2175115.5099999998</v>
      </c>
      <c r="AG3231" s="198" t="s">
        <v>2895</v>
      </c>
    </row>
    <row r="3232" spans="1:33" hidden="1" x14ac:dyDescent="0.25">
      <c r="A3232" s="209">
        <v>127348</v>
      </c>
      <c r="B3232" s="210">
        <v>4</v>
      </c>
      <c r="C3232" s="196" t="s">
        <v>114</v>
      </c>
      <c r="D3232" s="201">
        <v>43192</v>
      </c>
      <c r="E3232" s="196" t="s">
        <v>152</v>
      </c>
      <c r="F3232" s="201">
        <v>44334</v>
      </c>
      <c r="G3232" s="196" t="s">
        <v>170</v>
      </c>
      <c r="H3232" s="198" t="s">
        <v>961</v>
      </c>
      <c r="I3232" s="196" t="s">
        <v>708</v>
      </c>
      <c r="J3232" s="196" t="s">
        <v>101</v>
      </c>
      <c r="L3232" s="200" t="s">
        <v>101</v>
      </c>
      <c r="M3232" s="198" t="s">
        <v>14845</v>
      </c>
      <c r="N3232" s="198" t="s">
        <v>2154</v>
      </c>
      <c r="O3232" s="196" t="s">
        <v>157</v>
      </c>
      <c r="P3232" s="198" t="s">
        <v>158</v>
      </c>
      <c r="Q3232" s="198" t="s">
        <v>2154</v>
      </c>
      <c r="R3232" s="196" t="s">
        <v>47</v>
      </c>
      <c r="S3232" s="196" t="s">
        <v>46</v>
      </c>
      <c r="T3232" s="211">
        <v>5.62</v>
      </c>
      <c r="U3232" s="201">
        <v>43595</v>
      </c>
      <c r="V3232" s="196" t="s">
        <v>2155</v>
      </c>
      <c r="W3232" s="200" t="s">
        <v>93</v>
      </c>
      <c r="X3232" s="196" t="s">
        <v>103</v>
      </c>
      <c r="AA3232" s="196" t="s">
        <v>14846</v>
      </c>
      <c r="AB3232" s="196" t="s">
        <v>14847</v>
      </c>
      <c r="AC3232" s="200">
        <v>3</v>
      </c>
      <c r="AD3232" s="200" t="s">
        <v>8231</v>
      </c>
      <c r="AE3232" s="203" t="s">
        <v>505</v>
      </c>
      <c r="AF3232" s="212">
        <v>32863.199999999997</v>
      </c>
      <c r="AG3232" s="198" t="s">
        <v>14848</v>
      </c>
    </row>
    <row r="3233" spans="1:33" hidden="1" x14ac:dyDescent="0.25">
      <c r="A3233" s="209">
        <v>127348</v>
      </c>
      <c r="B3233" s="210">
        <v>4</v>
      </c>
      <c r="C3233" s="196" t="s">
        <v>114</v>
      </c>
      <c r="D3233" s="201">
        <v>43192</v>
      </c>
      <c r="E3233" s="196" t="s">
        <v>152</v>
      </c>
      <c r="F3233" s="201">
        <v>44334</v>
      </c>
      <c r="G3233" s="196" t="s">
        <v>170</v>
      </c>
      <c r="H3233" s="198" t="s">
        <v>961</v>
      </c>
      <c r="I3233" s="196" t="s">
        <v>708</v>
      </c>
      <c r="J3233" s="196" t="s">
        <v>101</v>
      </c>
      <c r="L3233" s="200" t="s">
        <v>101</v>
      </c>
      <c r="M3233" s="198" t="s">
        <v>14845</v>
      </c>
      <c r="N3233" s="198" t="s">
        <v>2154</v>
      </c>
      <c r="O3233" s="196" t="s">
        <v>157</v>
      </c>
      <c r="P3233" s="198" t="s">
        <v>158</v>
      </c>
      <c r="Q3233" s="198" t="s">
        <v>2154</v>
      </c>
      <c r="R3233" s="196" t="s">
        <v>47</v>
      </c>
      <c r="S3233" s="196" t="s">
        <v>46</v>
      </c>
      <c r="T3233" s="211">
        <v>5.62</v>
      </c>
      <c r="U3233" s="201">
        <v>43595</v>
      </c>
      <c r="V3233" s="196" t="s">
        <v>2155</v>
      </c>
      <c r="W3233" s="200" t="s">
        <v>93</v>
      </c>
      <c r="X3233" s="196" t="s">
        <v>103</v>
      </c>
      <c r="AA3233" s="196" t="s">
        <v>14849</v>
      </c>
      <c r="AB3233" s="196" t="s">
        <v>14847</v>
      </c>
      <c r="AC3233" s="200">
        <v>8</v>
      </c>
      <c r="AD3233" s="200" t="s">
        <v>8250</v>
      </c>
      <c r="AE3233" s="203" t="s">
        <v>505</v>
      </c>
      <c r="AF3233" s="212">
        <v>1402763.67</v>
      </c>
      <c r="AG3233" s="198" t="s">
        <v>14848</v>
      </c>
    </row>
    <row r="3234" spans="1:33" hidden="1" x14ac:dyDescent="0.25">
      <c r="A3234" s="209">
        <v>127348.01</v>
      </c>
      <c r="B3234" s="210">
        <v>4</v>
      </c>
      <c r="C3234" s="196" t="s">
        <v>85</v>
      </c>
      <c r="D3234" s="201">
        <v>43598</v>
      </c>
      <c r="E3234" s="196" t="s">
        <v>152</v>
      </c>
      <c r="F3234" s="201">
        <v>44545</v>
      </c>
      <c r="G3234" s="196" t="s">
        <v>152</v>
      </c>
      <c r="H3234" s="198" t="s">
        <v>961</v>
      </c>
      <c r="I3234" s="196" t="s">
        <v>708</v>
      </c>
      <c r="J3234" s="196" t="s">
        <v>101</v>
      </c>
      <c r="L3234" s="200" t="s">
        <v>101</v>
      </c>
      <c r="M3234" s="198" t="s">
        <v>4468</v>
      </c>
      <c r="N3234" s="198" t="s">
        <v>1793</v>
      </c>
      <c r="O3234" s="196" t="s">
        <v>157</v>
      </c>
      <c r="P3234" s="198" t="s">
        <v>158</v>
      </c>
      <c r="Q3234" s="198" t="s">
        <v>1793</v>
      </c>
      <c r="R3234" s="196" t="s">
        <v>47</v>
      </c>
      <c r="S3234" s="196" t="s">
        <v>43</v>
      </c>
      <c r="T3234" s="211">
        <v>0.14000000000000001</v>
      </c>
      <c r="V3234" s="196" t="s">
        <v>1805</v>
      </c>
      <c r="W3234" s="200" t="s">
        <v>93</v>
      </c>
      <c r="X3234" s="196" t="s">
        <v>103</v>
      </c>
      <c r="Y3234" s="196" t="s">
        <v>32</v>
      </c>
      <c r="AA3234" s="196" t="s">
        <v>14850</v>
      </c>
      <c r="AC3234" s="200">
        <v>2</v>
      </c>
      <c r="AD3234" s="200" t="s">
        <v>8250</v>
      </c>
      <c r="AE3234" s="212">
        <v>10000</v>
      </c>
      <c r="AF3234" s="212">
        <v>10000</v>
      </c>
    </row>
    <row r="3235" spans="1:33" hidden="1" x14ac:dyDescent="0.25">
      <c r="A3235" s="209">
        <v>127349</v>
      </c>
      <c r="B3235" s="210">
        <v>4</v>
      </c>
      <c r="C3235" s="196" t="s">
        <v>114</v>
      </c>
      <c r="D3235" s="201">
        <v>43192</v>
      </c>
      <c r="E3235" s="196" t="s">
        <v>152</v>
      </c>
      <c r="F3235" s="201">
        <v>44299</v>
      </c>
      <c r="G3235" s="196" t="s">
        <v>170</v>
      </c>
      <c r="H3235" s="198" t="s">
        <v>371</v>
      </c>
      <c r="I3235" s="196" t="s">
        <v>1536</v>
      </c>
      <c r="J3235" s="196" t="s">
        <v>101</v>
      </c>
      <c r="L3235" s="200" t="s">
        <v>101</v>
      </c>
      <c r="M3235" s="198" t="s">
        <v>14851</v>
      </c>
      <c r="N3235" s="198" t="s">
        <v>2894</v>
      </c>
      <c r="O3235" s="196" t="s">
        <v>157</v>
      </c>
      <c r="P3235" s="198" t="s">
        <v>1794</v>
      </c>
      <c r="Q3235" s="198" t="s">
        <v>2894</v>
      </c>
      <c r="R3235" s="196" t="s">
        <v>47</v>
      </c>
      <c r="S3235" s="196" t="s">
        <v>46</v>
      </c>
      <c r="T3235" s="211">
        <v>10.33</v>
      </c>
      <c r="U3235" s="201">
        <v>43595</v>
      </c>
      <c r="V3235" s="196" t="s">
        <v>2036</v>
      </c>
      <c r="W3235" s="200" t="s">
        <v>93</v>
      </c>
      <c r="X3235" s="196" t="s">
        <v>103</v>
      </c>
      <c r="Z3235" s="198" t="s">
        <v>14852</v>
      </c>
      <c r="AA3235" s="196" t="s">
        <v>14853</v>
      </c>
      <c r="AB3235" s="196" t="s">
        <v>14854</v>
      </c>
      <c r="AC3235" s="200">
        <v>3</v>
      </c>
      <c r="AD3235" s="200" t="s">
        <v>8231</v>
      </c>
      <c r="AE3235" s="203" t="s">
        <v>505</v>
      </c>
      <c r="AF3235" s="212">
        <v>11579</v>
      </c>
      <c r="AG3235" s="198" t="s">
        <v>14855</v>
      </c>
    </row>
    <row r="3236" spans="1:33" hidden="1" x14ac:dyDescent="0.25">
      <c r="A3236" s="209">
        <v>127349</v>
      </c>
      <c r="B3236" s="210">
        <v>4</v>
      </c>
      <c r="C3236" s="196" t="s">
        <v>114</v>
      </c>
      <c r="D3236" s="201">
        <v>43192</v>
      </c>
      <c r="E3236" s="196" t="s">
        <v>152</v>
      </c>
      <c r="F3236" s="201">
        <v>44299</v>
      </c>
      <c r="G3236" s="196" t="s">
        <v>170</v>
      </c>
      <c r="H3236" s="198" t="s">
        <v>371</v>
      </c>
      <c r="I3236" s="196" t="s">
        <v>1536</v>
      </c>
      <c r="J3236" s="196" t="s">
        <v>101</v>
      </c>
      <c r="L3236" s="200" t="s">
        <v>101</v>
      </c>
      <c r="M3236" s="198" t="s">
        <v>14851</v>
      </c>
      <c r="N3236" s="198" t="s">
        <v>2894</v>
      </c>
      <c r="O3236" s="196" t="s">
        <v>157</v>
      </c>
      <c r="P3236" s="198" t="s">
        <v>1794</v>
      </c>
      <c r="Q3236" s="198" t="s">
        <v>2894</v>
      </c>
      <c r="R3236" s="196" t="s">
        <v>47</v>
      </c>
      <c r="S3236" s="196" t="s">
        <v>46</v>
      </c>
      <c r="T3236" s="211">
        <v>10.33</v>
      </c>
      <c r="U3236" s="201">
        <v>43595</v>
      </c>
      <c r="V3236" s="196" t="s">
        <v>2036</v>
      </c>
      <c r="W3236" s="200" t="s">
        <v>93</v>
      </c>
      <c r="X3236" s="196" t="s">
        <v>103</v>
      </c>
      <c r="Z3236" s="198" t="s">
        <v>14852</v>
      </c>
      <c r="AA3236" s="196" t="s">
        <v>14856</v>
      </c>
      <c r="AB3236" s="196" t="s">
        <v>14854</v>
      </c>
      <c r="AC3236" s="200">
        <v>3</v>
      </c>
      <c r="AD3236" s="200" t="s">
        <v>8274</v>
      </c>
      <c r="AE3236" s="203" t="s">
        <v>505</v>
      </c>
      <c r="AF3236" s="212">
        <v>28797.279999999999</v>
      </c>
      <c r="AG3236" s="198" t="s">
        <v>14855</v>
      </c>
    </row>
    <row r="3237" spans="1:33" hidden="1" x14ac:dyDescent="0.25">
      <c r="A3237" s="209">
        <v>127349</v>
      </c>
      <c r="B3237" s="210">
        <v>4</v>
      </c>
      <c r="C3237" s="196" t="s">
        <v>114</v>
      </c>
      <c r="D3237" s="201">
        <v>43192</v>
      </c>
      <c r="E3237" s="196" t="s">
        <v>152</v>
      </c>
      <c r="F3237" s="201">
        <v>44299</v>
      </c>
      <c r="G3237" s="196" t="s">
        <v>170</v>
      </c>
      <c r="H3237" s="198" t="s">
        <v>371</v>
      </c>
      <c r="I3237" s="196" t="s">
        <v>1536</v>
      </c>
      <c r="J3237" s="196" t="s">
        <v>101</v>
      </c>
      <c r="L3237" s="200" t="s">
        <v>101</v>
      </c>
      <c r="M3237" s="198" t="s">
        <v>14851</v>
      </c>
      <c r="N3237" s="198" t="s">
        <v>2894</v>
      </c>
      <c r="O3237" s="196" t="s">
        <v>157</v>
      </c>
      <c r="P3237" s="198" t="s">
        <v>1794</v>
      </c>
      <c r="Q3237" s="198" t="s">
        <v>2894</v>
      </c>
      <c r="R3237" s="196" t="s">
        <v>47</v>
      </c>
      <c r="S3237" s="196" t="s">
        <v>46</v>
      </c>
      <c r="T3237" s="211">
        <v>10.33</v>
      </c>
      <c r="U3237" s="201">
        <v>43595</v>
      </c>
      <c r="V3237" s="196" t="s">
        <v>2036</v>
      </c>
      <c r="W3237" s="200" t="s">
        <v>93</v>
      </c>
      <c r="X3237" s="196" t="s">
        <v>103</v>
      </c>
      <c r="Z3237" s="198" t="s">
        <v>14852</v>
      </c>
      <c r="AA3237" s="196" t="s">
        <v>14857</v>
      </c>
      <c r="AB3237" s="196" t="s">
        <v>14854</v>
      </c>
      <c r="AC3237" s="200">
        <v>8</v>
      </c>
      <c r="AD3237" s="200" t="s">
        <v>8250</v>
      </c>
      <c r="AE3237" s="203" t="s">
        <v>505</v>
      </c>
      <c r="AF3237" s="212">
        <v>2119780</v>
      </c>
      <c r="AG3237" s="198" t="s">
        <v>14855</v>
      </c>
    </row>
    <row r="3238" spans="1:33" hidden="1" x14ac:dyDescent="0.25">
      <c r="A3238" s="209">
        <v>127352</v>
      </c>
      <c r="B3238" s="210">
        <v>4</v>
      </c>
      <c r="C3238" s="196" t="s">
        <v>114</v>
      </c>
      <c r="D3238" s="201">
        <v>43192</v>
      </c>
      <c r="E3238" s="196" t="s">
        <v>152</v>
      </c>
      <c r="F3238" s="201">
        <v>43837.875196759262</v>
      </c>
      <c r="G3238" s="196" t="s">
        <v>170</v>
      </c>
      <c r="H3238" s="198" t="s">
        <v>863</v>
      </c>
      <c r="I3238" s="196" t="s">
        <v>1893</v>
      </c>
      <c r="J3238" s="196" t="s">
        <v>101</v>
      </c>
      <c r="L3238" s="200" t="s">
        <v>101</v>
      </c>
      <c r="M3238" s="198" t="s">
        <v>3316</v>
      </c>
      <c r="N3238" s="198" t="s">
        <v>3119</v>
      </c>
      <c r="O3238" s="196" t="s">
        <v>157</v>
      </c>
      <c r="P3238" s="198" t="s">
        <v>158</v>
      </c>
      <c r="Q3238" s="198" t="s">
        <v>3119</v>
      </c>
      <c r="R3238" s="196" t="s">
        <v>47</v>
      </c>
      <c r="S3238" s="196" t="s">
        <v>43</v>
      </c>
      <c r="T3238" s="211">
        <v>7.78</v>
      </c>
      <c r="U3238" s="201">
        <v>43637</v>
      </c>
      <c r="V3238" s="196" t="s">
        <v>3317</v>
      </c>
      <c r="W3238" s="200" t="s">
        <v>93</v>
      </c>
      <c r="X3238" s="196" t="s">
        <v>103</v>
      </c>
      <c r="Y3238" s="196" t="s">
        <v>32</v>
      </c>
      <c r="AA3238" s="196" t="s">
        <v>14858</v>
      </c>
      <c r="AB3238" s="196" t="s">
        <v>14859</v>
      </c>
      <c r="AC3238" s="200">
        <v>3</v>
      </c>
      <c r="AD3238" s="200" t="s">
        <v>8231</v>
      </c>
      <c r="AE3238" s="212">
        <v>5280.15</v>
      </c>
      <c r="AF3238" s="212">
        <v>77510.149999999994</v>
      </c>
      <c r="AG3238" s="198" t="s">
        <v>3318</v>
      </c>
    </row>
    <row r="3239" spans="1:33" hidden="1" x14ac:dyDescent="0.25">
      <c r="A3239" s="209">
        <v>127352</v>
      </c>
      <c r="B3239" s="210">
        <v>4</v>
      </c>
      <c r="C3239" s="196" t="s">
        <v>114</v>
      </c>
      <c r="D3239" s="201">
        <v>43192</v>
      </c>
      <c r="E3239" s="196" t="s">
        <v>152</v>
      </c>
      <c r="F3239" s="201">
        <v>43837.875196759262</v>
      </c>
      <c r="G3239" s="196" t="s">
        <v>170</v>
      </c>
      <c r="H3239" s="198" t="s">
        <v>863</v>
      </c>
      <c r="I3239" s="196" t="s">
        <v>1893</v>
      </c>
      <c r="J3239" s="196" t="s">
        <v>101</v>
      </c>
      <c r="L3239" s="200" t="s">
        <v>101</v>
      </c>
      <c r="M3239" s="198" t="s">
        <v>3316</v>
      </c>
      <c r="N3239" s="198" t="s">
        <v>3119</v>
      </c>
      <c r="O3239" s="196" t="s">
        <v>157</v>
      </c>
      <c r="P3239" s="198" t="s">
        <v>158</v>
      </c>
      <c r="Q3239" s="198" t="s">
        <v>3119</v>
      </c>
      <c r="R3239" s="196" t="s">
        <v>47</v>
      </c>
      <c r="S3239" s="196" t="s">
        <v>43</v>
      </c>
      <c r="T3239" s="211">
        <v>7.78</v>
      </c>
      <c r="U3239" s="201">
        <v>43637</v>
      </c>
      <c r="V3239" s="196" t="s">
        <v>3317</v>
      </c>
      <c r="W3239" s="200" t="s">
        <v>93</v>
      </c>
      <c r="X3239" s="196" t="s">
        <v>103</v>
      </c>
      <c r="Y3239" s="196" t="s">
        <v>32</v>
      </c>
      <c r="AA3239" s="196" t="s">
        <v>14860</v>
      </c>
      <c r="AB3239" s="196" t="s">
        <v>14859</v>
      </c>
      <c r="AC3239" s="200">
        <v>8</v>
      </c>
      <c r="AD3239" s="200" t="s">
        <v>8250</v>
      </c>
      <c r="AE3239" s="212">
        <v>39102.69</v>
      </c>
      <c r="AF3239" s="212">
        <v>1436522.69</v>
      </c>
      <c r="AG3239" s="198" t="s">
        <v>3318</v>
      </c>
    </row>
    <row r="3240" spans="1:33" hidden="1" x14ac:dyDescent="0.25">
      <c r="A3240" s="209">
        <v>127354</v>
      </c>
      <c r="B3240" s="210">
        <v>4</v>
      </c>
      <c r="C3240" s="196" t="s">
        <v>85</v>
      </c>
      <c r="D3240" s="201">
        <v>43192</v>
      </c>
      <c r="E3240" s="196" t="s">
        <v>152</v>
      </c>
      <c r="F3240" s="201">
        <v>44691</v>
      </c>
      <c r="G3240" s="196" t="s">
        <v>510</v>
      </c>
      <c r="H3240" s="198" t="s">
        <v>325</v>
      </c>
      <c r="I3240" s="196" t="s">
        <v>1558</v>
      </c>
      <c r="J3240" s="196" t="s">
        <v>101</v>
      </c>
      <c r="L3240" s="200" t="s">
        <v>101</v>
      </c>
      <c r="M3240" s="198" t="s">
        <v>2608</v>
      </c>
      <c r="N3240" s="198" t="s">
        <v>2154</v>
      </c>
      <c r="O3240" s="196" t="s">
        <v>157</v>
      </c>
      <c r="P3240" s="198" t="s">
        <v>158</v>
      </c>
      <c r="Q3240" s="198" t="s">
        <v>2609</v>
      </c>
      <c r="R3240" s="196" t="s">
        <v>47</v>
      </c>
      <c r="S3240" s="196" t="s">
        <v>43</v>
      </c>
      <c r="T3240" s="211">
        <v>11.29</v>
      </c>
      <c r="U3240" s="201">
        <v>44729</v>
      </c>
      <c r="V3240" s="196" t="s">
        <v>2155</v>
      </c>
      <c r="W3240" s="200" t="s">
        <v>670</v>
      </c>
      <c r="X3240" s="196" t="s">
        <v>13</v>
      </c>
      <c r="AA3240" s="196" t="s">
        <v>14861</v>
      </c>
      <c r="AB3240" s="196" t="s">
        <v>14862</v>
      </c>
      <c r="AC3240" s="200">
        <v>3</v>
      </c>
      <c r="AD3240" s="200" t="s">
        <v>8231</v>
      </c>
      <c r="AE3240" s="212">
        <v>130600</v>
      </c>
      <c r="AF3240" s="212">
        <v>130600</v>
      </c>
    </row>
    <row r="3241" spans="1:33" hidden="1" x14ac:dyDescent="0.25">
      <c r="A3241" s="209">
        <v>127354</v>
      </c>
      <c r="B3241" s="210">
        <v>4</v>
      </c>
      <c r="C3241" s="196" t="s">
        <v>85</v>
      </c>
      <c r="D3241" s="201">
        <v>43192</v>
      </c>
      <c r="E3241" s="196" t="s">
        <v>152</v>
      </c>
      <c r="F3241" s="201">
        <v>44691</v>
      </c>
      <c r="G3241" s="196" t="s">
        <v>510</v>
      </c>
      <c r="H3241" s="198" t="s">
        <v>325</v>
      </c>
      <c r="I3241" s="196" t="s">
        <v>1558</v>
      </c>
      <c r="J3241" s="196" t="s">
        <v>101</v>
      </c>
      <c r="L3241" s="200" t="s">
        <v>101</v>
      </c>
      <c r="M3241" s="198" t="s">
        <v>2608</v>
      </c>
      <c r="N3241" s="198" t="s">
        <v>2154</v>
      </c>
      <c r="O3241" s="196" t="s">
        <v>157</v>
      </c>
      <c r="P3241" s="198" t="s">
        <v>158</v>
      </c>
      <c r="Q3241" s="198" t="s">
        <v>2609</v>
      </c>
      <c r="R3241" s="196" t="s">
        <v>47</v>
      </c>
      <c r="S3241" s="196" t="s">
        <v>43</v>
      </c>
      <c r="T3241" s="211">
        <v>11.29</v>
      </c>
      <c r="U3241" s="201">
        <v>44729</v>
      </c>
      <c r="V3241" s="196" t="s">
        <v>2155</v>
      </c>
      <c r="W3241" s="200" t="s">
        <v>670</v>
      </c>
      <c r="X3241" s="196" t="s">
        <v>13</v>
      </c>
      <c r="AA3241" s="196" t="s">
        <v>14863</v>
      </c>
      <c r="AB3241" s="196" t="s">
        <v>14862</v>
      </c>
      <c r="AC3241" s="200">
        <v>8</v>
      </c>
      <c r="AD3241" s="200" t="s">
        <v>8250</v>
      </c>
      <c r="AE3241" s="212">
        <v>7222200</v>
      </c>
      <c r="AF3241" s="212">
        <v>7222200</v>
      </c>
    </row>
    <row r="3242" spans="1:33" hidden="1" x14ac:dyDescent="0.25">
      <c r="A3242" s="209">
        <v>127355</v>
      </c>
      <c r="B3242" s="210">
        <v>4</v>
      </c>
      <c r="C3242" s="196" t="s">
        <v>114</v>
      </c>
      <c r="D3242" s="201">
        <v>43192</v>
      </c>
      <c r="E3242" s="196" t="s">
        <v>152</v>
      </c>
      <c r="F3242" s="201">
        <v>43789.875196759262</v>
      </c>
      <c r="G3242" s="196" t="s">
        <v>152</v>
      </c>
      <c r="H3242" s="198" t="s">
        <v>88</v>
      </c>
      <c r="I3242" s="196" t="s">
        <v>2581</v>
      </c>
      <c r="J3242" s="196" t="s">
        <v>101</v>
      </c>
      <c r="L3242" s="200" t="s">
        <v>101</v>
      </c>
      <c r="M3242" s="198" t="s">
        <v>14864</v>
      </c>
      <c r="N3242" s="198" t="s">
        <v>1793</v>
      </c>
      <c r="O3242" s="196" t="s">
        <v>157</v>
      </c>
      <c r="P3242" s="198" t="s">
        <v>158</v>
      </c>
      <c r="Q3242" s="198" t="s">
        <v>1793</v>
      </c>
      <c r="R3242" s="196" t="s">
        <v>47</v>
      </c>
      <c r="S3242" s="196" t="s">
        <v>46</v>
      </c>
      <c r="T3242" s="211">
        <v>1.97</v>
      </c>
      <c r="U3242" s="201">
        <v>43595</v>
      </c>
      <c r="V3242" s="196" t="s">
        <v>1805</v>
      </c>
      <c r="W3242" s="200" t="s">
        <v>93</v>
      </c>
      <c r="X3242" s="196" t="s">
        <v>103</v>
      </c>
      <c r="AA3242" s="196" t="s">
        <v>14865</v>
      </c>
      <c r="AB3242" s="196" t="s">
        <v>14866</v>
      </c>
      <c r="AC3242" s="200">
        <v>3</v>
      </c>
      <c r="AD3242" s="200" t="s">
        <v>8231</v>
      </c>
      <c r="AE3242" s="203" t="s">
        <v>505</v>
      </c>
      <c r="AF3242" s="212">
        <v>235856.69</v>
      </c>
      <c r="AG3242" s="198" t="s">
        <v>14867</v>
      </c>
    </row>
    <row r="3243" spans="1:33" hidden="1" x14ac:dyDescent="0.25">
      <c r="A3243" s="209">
        <v>127355</v>
      </c>
      <c r="B3243" s="210">
        <v>4</v>
      </c>
      <c r="C3243" s="196" t="s">
        <v>114</v>
      </c>
      <c r="D3243" s="201">
        <v>43192</v>
      </c>
      <c r="E3243" s="196" t="s">
        <v>152</v>
      </c>
      <c r="F3243" s="201">
        <v>43789.875196759262</v>
      </c>
      <c r="G3243" s="196" t="s">
        <v>152</v>
      </c>
      <c r="H3243" s="198" t="s">
        <v>88</v>
      </c>
      <c r="I3243" s="196" t="s">
        <v>2581</v>
      </c>
      <c r="J3243" s="196" t="s">
        <v>101</v>
      </c>
      <c r="L3243" s="200" t="s">
        <v>101</v>
      </c>
      <c r="M3243" s="198" t="s">
        <v>14864</v>
      </c>
      <c r="N3243" s="198" t="s">
        <v>1793</v>
      </c>
      <c r="O3243" s="196" t="s">
        <v>157</v>
      </c>
      <c r="P3243" s="198" t="s">
        <v>158</v>
      </c>
      <c r="Q3243" s="198" t="s">
        <v>1793</v>
      </c>
      <c r="R3243" s="196" t="s">
        <v>47</v>
      </c>
      <c r="S3243" s="196" t="s">
        <v>46</v>
      </c>
      <c r="T3243" s="211">
        <v>1.97</v>
      </c>
      <c r="U3243" s="201">
        <v>43595</v>
      </c>
      <c r="V3243" s="196" t="s">
        <v>1805</v>
      </c>
      <c r="W3243" s="200" t="s">
        <v>93</v>
      </c>
      <c r="X3243" s="196" t="s">
        <v>103</v>
      </c>
      <c r="AA3243" s="196" t="s">
        <v>14868</v>
      </c>
      <c r="AB3243" s="196" t="s">
        <v>14866</v>
      </c>
      <c r="AC3243" s="200">
        <v>8</v>
      </c>
      <c r="AD3243" s="200" t="s">
        <v>8250</v>
      </c>
      <c r="AE3243" s="203" t="s">
        <v>505</v>
      </c>
      <c r="AF3243" s="212">
        <v>1220342.05</v>
      </c>
      <c r="AG3243" s="198" t="s">
        <v>14867</v>
      </c>
    </row>
    <row r="3244" spans="1:33" hidden="1" x14ac:dyDescent="0.25">
      <c r="A3244" s="209">
        <v>127358</v>
      </c>
      <c r="B3244" s="210">
        <v>4</v>
      </c>
      <c r="C3244" s="196" t="s">
        <v>114</v>
      </c>
      <c r="D3244" s="201">
        <v>43193</v>
      </c>
      <c r="E3244" s="196" t="s">
        <v>152</v>
      </c>
      <c r="F3244" s="201">
        <v>44376</v>
      </c>
      <c r="G3244" s="196" t="s">
        <v>170</v>
      </c>
      <c r="H3244" s="198" t="s">
        <v>371</v>
      </c>
      <c r="I3244" s="196" t="s">
        <v>5862</v>
      </c>
      <c r="J3244" s="196" t="s">
        <v>101</v>
      </c>
      <c r="L3244" s="200" t="s">
        <v>101</v>
      </c>
      <c r="M3244" s="198" t="s">
        <v>14869</v>
      </c>
      <c r="N3244" s="198" t="s">
        <v>14870</v>
      </c>
      <c r="O3244" s="196" t="s">
        <v>157</v>
      </c>
      <c r="P3244" s="198" t="s">
        <v>158</v>
      </c>
      <c r="Q3244" s="198" t="s">
        <v>14870</v>
      </c>
      <c r="R3244" s="196" t="s">
        <v>47</v>
      </c>
      <c r="S3244" s="196" t="s">
        <v>46</v>
      </c>
      <c r="T3244" s="211">
        <v>10.4</v>
      </c>
      <c r="U3244" s="201">
        <v>43917</v>
      </c>
      <c r="V3244" s="196" t="s">
        <v>2036</v>
      </c>
      <c r="W3244" s="200" t="s">
        <v>93</v>
      </c>
      <c r="X3244" s="196" t="s">
        <v>103</v>
      </c>
      <c r="AA3244" s="196" t="s">
        <v>14871</v>
      </c>
      <c r="AB3244" s="196" t="s">
        <v>14872</v>
      </c>
      <c r="AC3244" s="200">
        <v>3</v>
      </c>
      <c r="AD3244" s="200" t="s">
        <v>8231</v>
      </c>
      <c r="AE3244" s="212">
        <v>-17199.240000000002</v>
      </c>
      <c r="AF3244" s="212">
        <v>259000.76</v>
      </c>
      <c r="AG3244" s="198" t="s">
        <v>14873</v>
      </c>
    </row>
    <row r="3245" spans="1:33" hidden="1" x14ac:dyDescent="0.25">
      <c r="A3245" s="209">
        <v>127358</v>
      </c>
      <c r="B3245" s="210">
        <v>4</v>
      </c>
      <c r="C3245" s="196" t="s">
        <v>114</v>
      </c>
      <c r="D3245" s="201">
        <v>43193</v>
      </c>
      <c r="E3245" s="196" t="s">
        <v>152</v>
      </c>
      <c r="F3245" s="201">
        <v>44376</v>
      </c>
      <c r="G3245" s="196" t="s">
        <v>170</v>
      </c>
      <c r="H3245" s="198" t="s">
        <v>371</v>
      </c>
      <c r="I3245" s="196" t="s">
        <v>5862</v>
      </c>
      <c r="J3245" s="196" t="s">
        <v>101</v>
      </c>
      <c r="L3245" s="200" t="s">
        <v>101</v>
      </c>
      <c r="M3245" s="198" t="s">
        <v>14869</v>
      </c>
      <c r="N3245" s="198" t="s">
        <v>14870</v>
      </c>
      <c r="O3245" s="196" t="s">
        <v>157</v>
      </c>
      <c r="P3245" s="198" t="s">
        <v>158</v>
      </c>
      <c r="Q3245" s="198" t="s">
        <v>14870</v>
      </c>
      <c r="R3245" s="196" t="s">
        <v>47</v>
      </c>
      <c r="S3245" s="196" t="s">
        <v>46</v>
      </c>
      <c r="T3245" s="211">
        <v>10.4</v>
      </c>
      <c r="U3245" s="201">
        <v>43917</v>
      </c>
      <c r="V3245" s="196" t="s">
        <v>2036</v>
      </c>
      <c r="W3245" s="200" t="s">
        <v>93</v>
      </c>
      <c r="X3245" s="196" t="s">
        <v>103</v>
      </c>
      <c r="AA3245" s="196" t="s">
        <v>14874</v>
      </c>
      <c r="AB3245" s="196" t="s">
        <v>14872</v>
      </c>
      <c r="AC3245" s="200">
        <v>8</v>
      </c>
      <c r="AD3245" s="200" t="s">
        <v>8231</v>
      </c>
      <c r="AE3245" s="212">
        <v>-200707.05</v>
      </c>
      <c r="AF3245" s="212">
        <v>1690592.95</v>
      </c>
      <c r="AG3245" s="198" t="s">
        <v>14873</v>
      </c>
    </row>
    <row r="3246" spans="1:33" hidden="1" x14ac:dyDescent="0.25">
      <c r="A3246" s="209">
        <v>127359</v>
      </c>
      <c r="B3246" s="210">
        <v>4</v>
      </c>
      <c r="C3246" s="196" t="s">
        <v>97</v>
      </c>
      <c r="D3246" s="201">
        <v>43193</v>
      </c>
      <c r="E3246" s="196" t="s">
        <v>152</v>
      </c>
      <c r="F3246" s="201">
        <v>44448.875115740739</v>
      </c>
      <c r="G3246" s="196" t="s">
        <v>4553</v>
      </c>
      <c r="H3246" s="198" t="s">
        <v>196</v>
      </c>
      <c r="I3246" s="196" t="s">
        <v>10199</v>
      </c>
      <c r="J3246" s="196" t="s">
        <v>101</v>
      </c>
      <c r="L3246" s="200" t="s">
        <v>101</v>
      </c>
      <c r="M3246" s="198" t="s">
        <v>14875</v>
      </c>
      <c r="N3246" s="198" t="s">
        <v>1793</v>
      </c>
      <c r="O3246" s="196" t="s">
        <v>157</v>
      </c>
      <c r="P3246" s="198" t="s">
        <v>1794</v>
      </c>
      <c r="Q3246" s="198" t="s">
        <v>1793</v>
      </c>
      <c r="R3246" s="196" t="s">
        <v>47</v>
      </c>
      <c r="S3246" s="196" t="s">
        <v>46</v>
      </c>
      <c r="T3246" s="211">
        <v>3.78</v>
      </c>
      <c r="U3246" s="201">
        <v>44008</v>
      </c>
      <c r="V3246" s="196" t="s">
        <v>1805</v>
      </c>
      <c r="W3246" s="200" t="s">
        <v>670</v>
      </c>
      <c r="X3246" s="196" t="s">
        <v>13</v>
      </c>
      <c r="Z3246" s="198" t="s">
        <v>14876</v>
      </c>
      <c r="AA3246" s="196" t="s">
        <v>14877</v>
      </c>
      <c r="AB3246" s="196" t="s">
        <v>14878</v>
      </c>
      <c r="AC3246" s="200">
        <v>3</v>
      </c>
      <c r="AD3246" s="200" t="s">
        <v>8231</v>
      </c>
      <c r="AE3246" s="203" t="s">
        <v>505</v>
      </c>
      <c r="AF3246" s="212">
        <v>213430</v>
      </c>
      <c r="AG3246" s="198" t="s">
        <v>14879</v>
      </c>
    </row>
    <row r="3247" spans="1:33" hidden="1" x14ac:dyDescent="0.25">
      <c r="A3247" s="209">
        <v>127359</v>
      </c>
      <c r="B3247" s="210">
        <v>4</v>
      </c>
      <c r="C3247" s="196" t="s">
        <v>97</v>
      </c>
      <c r="D3247" s="201">
        <v>43193</v>
      </c>
      <c r="E3247" s="196" t="s">
        <v>152</v>
      </c>
      <c r="F3247" s="201">
        <v>44448.875115740739</v>
      </c>
      <c r="G3247" s="196" t="s">
        <v>4553</v>
      </c>
      <c r="H3247" s="198" t="s">
        <v>196</v>
      </c>
      <c r="I3247" s="196" t="s">
        <v>10199</v>
      </c>
      <c r="J3247" s="196" t="s">
        <v>101</v>
      </c>
      <c r="L3247" s="200" t="s">
        <v>101</v>
      </c>
      <c r="M3247" s="198" t="s">
        <v>14875</v>
      </c>
      <c r="N3247" s="198" t="s">
        <v>1793</v>
      </c>
      <c r="O3247" s="196" t="s">
        <v>157</v>
      </c>
      <c r="P3247" s="198" t="s">
        <v>1794</v>
      </c>
      <c r="Q3247" s="198" t="s">
        <v>1793</v>
      </c>
      <c r="R3247" s="196" t="s">
        <v>47</v>
      </c>
      <c r="S3247" s="196" t="s">
        <v>46</v>
      </c>
      <c r="T3247" s="211">
        <v>3.78</v>
      </c>
      <c r="U3247" s="201">
        <v>44008</v>
      </c>
      <c r="V3247" s="196" t="s">
        <v>1805</v>
      </c>
      <c r="W3247" s="200" t="s">
        <v>670</v>
      </c>
      <c r="X3247" s="196" t="s">
        <v>13</v>
      </c>
      <c r="Z3247" s="198" t="s">
        <v>14876</v>
      </c>
      <c r="AA3247" s="196" t="s">
        <v>14880</v>
      </c>
      <c r="AB3247" s="196" t="s">
        <v>14878</v>
      </c>
      <c r="AC3247" s="200">
        <v>3</v>
      </c>
      <c r="AD3247" s="200" t="s">
        <v>8274</v>
      </c>
      <c r="AE3247" s="203" t="s">
        <v>505</v>
      </c>
      <c r="AF3247" s="212">
        <v>90990</v>
      </c>
      <c r="AG3247" s="198" t="s">
        <v>14879</v>
      </c>
    </row>
    <row r="3248" spans="1:33" hidden="1" x14ac:dyDescent="0.25">
      <c r="A3248" s="209">
        <v>127359</v>
      </c>
      <c r="B3248" s="210">
        <v>4</v>
      </c>
      <c r="C3248" s="196" t="s">
        <v>97</v>
      </c>
      <c r="D3248" s="201">
        <v>43193</v>
      </c>
      <c r="E3248" s="196" t="s">
        <v>152</v>
      </c>
      <c r="F3248" s="201">
        <v>44448.875115740739</v>
      </c>
      <c r="G3248" s="196" t="s">
        <v>4553</v>
      </c>
      <c r="H3248" s="198" t="s">
        <v>196</v>
      </c>
      <c r="I3248" s="196" t="s">
        <v>10199</v>
      </c>
      <c r="J3248" s="196" t="s">
        <v>101</v>
      </c>
      <c r="L3248" s="200" t="s">
        <v>101</v>
      </c>
      <c r="M3248" s="198" t="s">
        <v>14875</v>
      </c>
      <c r="N3248" s="198" t="s">
        <v>1793</v>
      </c>
      <c r="O3248" s="196" t="s">
        <v>157</v>
      </c>
      <c r="P3248" s="198" t="s">
        <v>1794</v>
      </c>
      <c r="Q3248" s="198" t="s">
        <v>1793</v>
      </c>
      <c r="R3248" s="196" t="s">
        <v>47</v>
      </c>
      <c r="S3248" s="196" t="s">
        <v>46</v>
      </c>
      <c r="T3248" s="211">
        <v>3.78</v>
      </c>
      <c r="U3248" s="201">
        <v>44008</v>
      </c>
      <c r="V3248" s="196" t="s">
        <v>1805</v>
      </c>
      <c r="W3248" s="200" t="s">
        <v>670</v>
      </c>
      <c r="X3248" s="196" t="s">
        <v>13</v>
      </c>
      <c r="Z3248" s="198" t="s">
        <v>14876</v>
      </c>
      <c r="AA3248" s="196" t="s">
        <v>14881</v>
      </c>
      <c r="AB3248" s="196" t="s">
        <v>14878</v>
      </c>
      <c r="AC3248" s="200">
        <v>8</v>
      </c>
      <c r="AD3248" s="200" t="s">
        <v>8231</v>
      </c>
      <c r="AE3248" s="203" t="s">
        <v>505</v>
      </c>
      <c r="AF3248" s="212">
        <v>1792375</v>
      </c>
      <c r="AG3248" s="198" t="s">
        <v>14879</v>
      </c>
    </row>
    <row r="3249" spans="1:33" hidden="1" x14ac:dyDescent="0.25">
      <c r="A3249" s="209">
        <v>127361</v>
      </c>
      <c r="B3249" s="210">
        <v>4</v>
      </c>
      <c r="C3249" s="196" t="s">
        <v>97</v>
      </c>
      <c r="D3249" s="201">
        <v>43193</v>
      </c>
      <c r="E3249" s="196" t="s">
        <v>152</v>
      </c>
      <c r="F3249" s="201">
        <v>44126.875069444446</v>
      </c>
      <c r="G3249" s="196" t="s">
        <v>666</v>
      </c>
      <c r="H3249" s="198" t="s">
        <v>420</v>
      </c>
      <c r="I3249" s="196" t="s">
        <v>3748</v>
      </c>
      <c r="J3249" s="196" t="s">
        <v>101</v>
      </c>
      <c r="L3249" s="200" t="s">
        <v>101</v>
      </c>
      <c r="M3249" s="198" t="s">
        <v>14882</v>
      </c>
      <c r="N3249" s="198" t="s">
        <v>3119</v>
      </c>
      <c r="O3249" s="196" t="s">
        <v>157</v>
      </c>
      <c r="P3249" s="198" t="s">
        <v>158</v>
      </c>
      <c r="Q3249" s="198" t="s">
        <v>3119</v>
      </c>
      <c r="R3249" s="196" t="s">
        <v>47</v>
      </c>
      <c r="S3249" s="196" t="s">
        <v>46</v>
      </c>
      <c r="T3249" s="211">
        <v>10.57</v>
      </c>
      <c r="U3249" s="201">
        <v>43917</v>
      </c>
      <c r="V3249" s="196" t="s">
        <v>2036</v>
      </c>
      <c r="W3249" s="200" t="s">
        <v>93</v>
      </c>
      <c r="X3249" s="196" t="s">
        <v>103</v>
      </c>
      <c r="AA3249" s="196" t="s">
        <v>14883</v>
      </c>
      <c r="AB3249" s="196" t="s">
        <v>14884</v>
      </c>
      <c r="AC3249" s="200">
        <v>3</v>
      </c>
      <c r="AD3249" s="200" t="s">
        <v>8231</v>
      </c>
      <c r="AE3249" s="203" t="s">
        <v>505</v>
      </c>
      <c r="AF3249" s="212">
        <v>56700</v>
      </c>
      <c r="AG3249" s="198" t="s">
        <v>14885</v>
      </c>
    </row>
    <row r="3250" spans="1:33" hidden="1" x14ac:dyDescent="0.25">
      <c r="A3250" s="209">
        <v>127361</v>
      </c>
      <c r="B3250" s="210">
        <v>4</v>
      </c>
      <c r="C3250" s="196" t="s">
        <v>97</v>
      </c>
      <c r="D3250" s="201">
        <v>43193</v>
      </c>
      <c r="E3250" s="196" t="s">
        <v>152</v>
      </c>
      <c r="F3250" s="201">
        <v>44126.875069444446</v>
      </c>
      <c r="G3250" s="196" t="s">
        <v>666</v>
      </c>
      <c r="H3250" s="198" t="s">
        <v>420</v>
      </c>
      <c r="I3250" s="196" t="s">
        <v>3748</v>
      </c>
      <c r="J3250" s="196" t="s">
        <v>101</v>
      </c>
      <c r="L3250" s="200" t="s">
        <v>101</v>
      </c>
      <c r="M3250" s="198" t="s">
        <v>14882</v>
      </c>
      <c r="N3250" s="198" t="s">
        <v>3119</v>
      </c>
      <c r="O3250" s="196" t="s">
        <v>157</v>
      </c>
      <c r="P3250" s="198" t="s">
        <v>158</v>
      </c>
      <c r="Q3250" s="198" t="s">
        <v>3119</v>
      </c>
      <c r="R3250" s="196" t="s">
        <v>47</v>
      </c>
      <c r="S3250" s="196" t="s">
        <v>46</v>
      </c>
      <c r="T3250" s="211">
        <v>10.57</v>
      </c>
      <c r="U3250" s="201">
        <v>43917</v>
      </c>
      <c r="V3250" s="196" t="s">
        <v>2036</v>
      </c>
      <c r="W3250" s="200" t="s">
        <v>93</v>
      </c>
      <c r="X3250" s="196" t="s">
        <v>103</v>
      </c>
      <c r="AA3250" s="196" t="s">
        <v>14886</v>
      </c>
      <c r="AB3250" s="196" t="s">
        <v>14884</v>
      </c>
      <c r="AC3250" s="200">
        <v>8</v>
      </c>
      <c r="AD3250" s="200" t="s">
        <v>8250</v>
      </c>
      <c r="AE3250" s="203" t="s">
        <v>505</v>
      </c>
      <c r="AF3250" s="212">
        <v>2469242</v>
      </c>
      <c r="AG3250" s="198" t="s">
        <v>14885</v>
      </c>
    </row>
    <row r="3251" spans="1:33" hidden="1" x14ac:dyDescent="0.25">
      <c r="A3251" s="209">
        <v>127362</v>
      </c>
      <c r="B3251" s="210">
        <v>3</v>
      </c>
      <c r="C3251" s="196" t="s">
        <v>97</v>
      </c>
      <c r="D3251" s="201">
        <v>43193</v>
      </c>
      <c r="E3251" s="196" t="s">
        <v>152</v>
      </c>
      <c r="F3251" s="201">
        <v>44126.875081018516</v>
      </c>
      <c r="G3251" s="196" t="s">
        <v>203</v>
      </c>
      <c r="H3251" s="198" t="s">
        <v>1272</v>
      </c>
      <c r="I3251" s="196" t="s">
        <v>3748</v>
      </c>
      <c r="J3251" s="196" t="s">
        <v>101</v>
      </c>
      <c r="L3251" s="200" t="s">
        <v>101</v>
      </c>
      <c r="M3251" s="198" t="s">
        <v>14887</v>
      </c>
      <c r="N3251" s="198" t="s">
        <v>14888</v>
      </c>
      <c r="O3251" s="196" t="s">
        <v>157</v>
      </c>
      <c r="P3251" s="198" t="s">
        <v>158</v>
      </c>
      <c r="Q3251" s="198" t="s">
        <v>3119</v>
      </c>
      <c r="R3251" s="196" t="s">
        <v>47</v>
      </c>
      <c r="S3251" s="196" t="s">
        <v>46</v>
      </c>
      <c r="T3251" s="211">
        <v>3.71</v>
      </c>
      <c r="U3251" s="201">
        <v>43917</v>
      </c>
      <c r="V3251" s="196" t="s">
        <v>2036</v>
      </c>
      <c r="W3251" s="200" t="s">
        <v>93</v>
      </c>
      <c r="X3251" s="196" t="s">
        <v>103</v>
      </c>
      <c r="AA3251" s="196" t="s">
        <v>14889</v>
      </c>
      <c r="AB3251" s="196" t="s">
        <v>14890</v>
      </c>
      <c r="AC3251" s="200">
        <v>3</v>
      </c>
      <c r="AD3251" s="200" t="s">
        <v>8231</v>
      </c>
      <c r="AE3251" s="203" t="s">
        <v>505</v>
      </c>
      <c r="AF3251" s="212">
        <v>31224</v>
      </c>
      <c r="AG3251" s="198" t="s">
        <v>14885</v>
      </c>
    </row>
    <row r="3252" spans="1:33" hidden="1" x14ac:dyDescent="0.25">
      <c r="A3252" s="209">
        <v>127362</v>
      </c>
      <c r="B3252" s="210">
        <v>3</v>
      </c>
      <c r="C3252" s="196" t="s">
        <v>97</v>
      </c>
      <c r="D3252" s="201">
        <v>43193</v>
      </c>
      <c r="E3252" s="196" t="s">
        <v>152</v>
      </c>
      <c r="F3252" s="201">
        <v>44126.875081018516</v>
      </c>
      <c r="G3252" s="196" t="s">
        <v>203</v>
      </c>
      <c r="H3252" s="198" t="s">
        <v>1272</v>
      </c>
      <c r="I3252" s="196" t="s">
        <v>3748</v>
      </c>
      <c r="J3252" s="196" t="s">
        <v>101</v>
      </c>
      <c r="L3252" s="200" t="s">
        <v>101</v>
      </c>
      <c r="M3252" s="198" t="s">
        <v>14887</v>
      </c>
      <c r="N3252" s="198" t="s">
        <v>14888</v>
      </c>
      <c r="O3252" s="196" t="s">
        <v>157</v>
      </c>
      <c r="P3252" s="198" t="s">
        <v>158</v>
      </c>
      <c r="Q3252" s="198" t="s">
        <v>3119</v>
      </c>
      <c r="R3252" s="196" t="s">
        <v>47</v>
      </c>
      <c r="S3252" s="196" t="s">
        <v>46</v>
      </c>
      <c r="T3252" s="211">
        <v>3.71</v>
      </c>
      <c r="U3252" s="201">
        <v>43917</v>
      </c>
      <c r="V3252" s="196" t="s">
        <v>2036</v>
      </c>
      <c r="W3252" s="200" t="s">
        <v>93</v>
      </c>
      <c r="X3252" s="196" t="s">
        <v>103</v>
      </c>
      <c r="AA3252" s="196" t="s">
        <v>14891</v>
      </c>
      <c r="AB3252" s="196" t="s">
        <v>14890</v>
      </c>
      <c r="AC3252" s="200">
        <v>8</v>
      </c>
      <c r="AD3252" s="200" t="s">
        <v>8231</v>
      </c>
      <c r="AE3252" s="203" t="s">
        <v>505</v>
      </c>
      <c r="AF3252" s="212">
        <v>851201</v>
      </c>
      <c r="AG3252" s="198" t="s">
        <v>14885</v>
      </c>
    </row>
    <row r="3253" spans="1:33" hidden="1" x14ac:dyDescent="0.25">
      <c r="A3253" s="209">
        <v>127363</v>
      </c>
      <c r="B3253" s="210">
        <v>4</v>
      </c>
      <c r="C3253" s="196" t="s">
        <v>114</v>
      </c>
      <c r="D3253" s="201">
        <v>43193</v>
      </c>
      <c r="E3253" s="196" t="s">
        <v>152</v>
      </c>
      <c r="F3253" s="201">
        <v>44418.875092592592</v>
      </c>
      <c r="G3253" s="196" t="s">
        <v>134</v>
      </c>
      <c r="H3253" s="198" t="s">
        <v>371</v>
      </c>
      <c r="I3253" s="196" t="s">
        <v>5862</v>
      </c>
      <c r="J3253" s="196" t="s">
        <v>101</v>
      </c>
      <c r="L3253" s="200" t="s">
        <v>101</v>
      </c>
      <c r="M3253" s="198" t="s">
        <v>5863</v>
      </c>
      <c r="N3253" s="198" t="s">
        <v>3367</v>
      </c>
      <c r="O3253" s="196" t="s">
        <v>157</v>
      </c>
      <c r="P3253" s="198" t="s">
        <v>1794</v>
      </c>
      <c r="Q3253" s="198" t="s">
        <v>3367</v>
      </c>
      <c r="R3253" s="196" t="s">
        <v>47</v>
      </c>
      <c r="S3253" s="196" t="s">
        <v>43</v>
      </c>
      <c r="T3253" s="211">
        <v>7.26</v>
      </c>
      <c r="U3253" s="201">
        <v>44281</v>
      </c>
      <c r="V3253" s="196" t="s">
        <v>2036</v>
      </c>
      <c r="W3253" s="200" t="s">
        <v>93</v>
      </c>
      <c r="X3253" s="196" t="s">
        <v>103</v>
      </c>
      <c r="Y3253" s="196" t="s">
        <v>32</v>
      </c>
      <c r="Z3253" s="198" t="s">
        <v>5864</v>
      </c>
      <c r="AA3253" s="196" t="s">
        <v>14892</v>
      </c>
      <c r="AB3253" s="196" t="s">
        <v>14893</v>
      </c>
      <c r="AC3253" s="200">
        <v>3</v>
      </c>
      <c r="AD3253" s="200" t="s">
        <v>8231</v>
      </c>
      <c r="AE3253" s="212">
        <v>-9930.0499999999993</v>
      </c>
      <c r="AF3253" s="212">
        <v>219569.95</v>
      </c>
      <c r="AG3253" s="198" t="s">
        <v>14894</v>
      </c>
    </row>
    <row r="3254" spans="1:33" hidden="1" x14ac:dyDescent="0.25">
      <c r="A3254" s="209">
        <v>127363</v>
      </c>
      <c r="B3254" s="210">
        <v>4</v>
      </c>
      <c r="C3254" s="196" t="s">
        <v>114</v>
      </c>
      <c r="D3254" s="201">
        <v>43193</v>
      </c>
      <c r="E3254" s="196" t="s">
        <v>152</v>
      </c>
      <c r="F3254" s="201">
        <v>44418.875092592592</v>
      </c>
      <c r="G3254" s="196" t="s">
        <v>134</v>
      </c>
      <c r="H3254" s="198" t="s">
        <v>371</v>
      </c>
      <c r="I3254" s="196" t="s">
        <v>5862</v>
      </c>
      <c r="J3254" s="196" t="s">
        <v>101</v>
      </c>
      <c r="L3254" s="200" t="s">
        <v>101</v>
      </c>
      <c r="M3254" s="198" t="s">
        <v>5863</v>
      </c>
      <c r="N3254" s="198" t="s">
        <v>3367</v>
      </c>
      <c r="O3254" s="196" t="s">
        <v>157</v>
      </c>
      <c r="P3254" s="198" t="s">
        <v>1794</v>
      </c>
      <c r="Q3254" s="198" t="s">
        <v>3367</v>
      </c>
      <c r="R3254" s="196" t="s">
        <v>47</v>
      </c>
      <c r="S3254" s="196" t="s">
        <v>43</v>
      </c>
      <c r="T3254" s="211">
        <v>7.26</v>
      </c>
      <c r="U3254" s="201">
        <v>44281</v>
      </c>
      <c r="V3254" s="196" t="s">
        <v>2036</v>
      </c>
      <c r="W3254" s="200" t="s">
        <v>93</v>
      </c>
      <c r="X3254" s="196" t="s">
        <v>103</v>
      </c>
      <c r="Y3254" s="196" t="s">
        <v>32</v>
      </c>
      <c r="Z3254" s="198" t="s">
        <v>5864</v>
      </c>
      <c r="AA3254" s="196" t="s">
        <v>14895</v>
      </c>
      <c r="AB3254" s="196" t="s">
        <v>14893</v>
      </c>
      <c r="AC3254" s="200">
        <v>3</v>
      </c>
      <c r="AD3254" s="200" t="s">
        <v>8274</v>
      </c>
      <c r="AE3254" s="212">
        <v>8283.5400000000009</v>
      </c>
      <c r="AF3254" s="212">
        <v>14633.54</v>
      </c>
      <c r="AG3254" s="198" t="s">
        <v>14894</v>
      </c>
    </row>
    <row r="3255" spans="1:33" hidden="1" x14ac:dyDescent="0.25">
      <c r="A3255" s="209">
        <v>127363</v>
      </c>
      <c r="B3255" s="210">
        <v>4</v>
      </c>
      <c r="C3255" s="196" t="s">
        <v>114</v>
      </c>
      <c r="D3255" s="201">
        <v>43193</v>
      </c>
      <c r="E3255" s="196" t="s">
        <v>152</v>
      </c>
      <c r="F3255" s="201">
        <v>44418.875092592592</v>
      </c>
      <c r="G3255" s="196" t="s">
        <v>134</v>
      </c>
      <c r="H3255" s="198" t="s">
        <v>371</v>
      </c>
      <c r="I3255" s="196" t="s">
        <v>5862</v>
      </c>
      <c r="J3255" s="196" t="s">
        <v>101</v>
      </c>
      <c r="L3255" s="200" t="s">
        <v>101</v>
      </c>
      <c r="M3255" s="198" t="s">
        <v>5863</v>
      </c>
      <c r="N3255" s="198" t="s">
        <v>3367</v>
      </c>
      <c r="O3255" s="196" t="s">
        <v>157</v>
      </c>
      <c r="P3255" s="198" t="s">
        <v>1794</v>
      </c>
      <c r="Q3255" s="198" t="s">
        <v>3367</v>
      </c>
      <c r="R3255" s="196" t="s">
        <v>47</v>
      </c>
      <c r="S3255" s="196" t="s">
        <v>43</v>
      </c>
      <c r="T3255" s="211">
        <v>7.26</v>
      </c>
      <c r="U3255" s="201">
        <v>44281</v>
      </c>
      <c r="V3255" s="196" t="s">
        <v>2036</v>
      </c>
      <c r="W3255" s="200" t="s">
        <v>93</v>
      </c>
      <c r="X3255" s="196" t="s">
        <v>103</v>
      </c>
      <c r="Y3255" s="196" t="s">
        <v>32</v>
      </c>
      <c r="Z3255" s="198" t="s">
        <v>5864</v>
      </c>
      <c r="AA3255" s="196" t="s">
        <v>14896</v>
      </c>
      <c r="AB3255" s="196" t="s">
        <v>14893</v>
      </c>
      <c r="AC3255" s="200">
        <v>8</v>
      </c>
      <c r="AD3255" s="200" t="s">
        <v>8231</v>
      </c>
      <c r="AE3255" s="212">
        <v>-99515.05</v>
      </c>
      <c r="AF3255" s="212">
        <v>612484.94999999995</v>
      </c>
      <c r="AG3255" s="198" t="s">
        <v>14894</v>
      </c>
    </row>
    <row r="3256" spans="1:33" hidden="1" x14ac:dyDescent="0.25">
      <c r="A3256" s="209">
        <v>127365</v>
      </c>
      <c r="B3256" s="210">
        <v>4</v>
      </c>
      <c r="C3256" s="196" t="s">
        <v>97</v>
      </c>
      <c r="D3256" s="201">
        <v>43193</v>
      </c>
      <c r="E3256" s="196" t="s">
        <v>152</v>
      </c>
      <c r="F3256" s="201">
        <v>44664</v>
      </c>
      <c r="G3256" s="196" t="s">
        <v>235</v>
      </c>
      <c r="H3256" s="198" t="s">
        <v>415</v>
      </c>
      <c r="I3256" s="196" t="s">
        <v>3182</v>
      </c>
      <c r="J3256" s="196" t="s">
        <v>101</v>
      </c>
      <c r="L3256" s="200" t="s">
        <v>101</v>
      </c>
      <c r="M3256" s="198" t="s">
        <v>3889</v>
      </c>
      <c r="N3256" s="198" t="s">
        <v>2609</v>
      </c>
      <c r="O3256" s="196" t="s">
        <v>157</v>
      </c>
      <c r="P3256" s="198" t="s">
        <v>158</v>
      </c>
      <c r="Q3256" s="198" t="s">
        <v>2609</v>
      </c>
      <c r="R3256" s="196" t="s">
        <v>47</v>
      </c>
      <c r="S3256" s="196" t="s">
        <v>46</v>
      </c>
      <c r="T3256" s="211">
        <v>6.76</v>
      </c>
      <c r="U3256" s="201">
        <v>43868</v>
      </c>
      <c r="V3256" s="196" t="s">
        <v>2155</v>
      </c>
      <c r="W3256" s="200" t="s">
        <v>670</v>
      </c>
      <c r="X3256" s="196" t="s">
        <v>13</v>
      </c>
      <c r="AA3256" s="196" t="s">
        <v>14897</v>
      </c>
      <c r="AB3256" s="196" t="s">
        <v>14898</v>
      </c>
      <c r="AC3256" s="200">
        <v>3</v>
      </c>
      <c r="AD3256" s="200" t="s">
        <v>8231</v>
      </c>
      <c r="AE3256" s="203" t="s">
        <v>505</v>
      </c>
      <c r="AF3256" s="212">
        <v>270680</v>
      </c>
      <c r="AG3256" s="198" t="s">
        <v>3890</v>
      </c>
    </row>
    <row r="3257" spans="1:33" hidden="1" x14ac:dyDescent="0.25">
      <c r="A3257" s="209">
        <v>127365</v>
      </c>
      <c r="B3257" s="210">
        <v>4</v>
      </c>
      <c r="C3257" s="196" t="s">
        <v>97</v>
      </c>
      <c r="D3257" s="201">
        <v>43193</v>
      </c>
      <c r="E3257" s="196" t="s">
        <v>152</v>
      </c>
      <c r="F3257" s="201">
        <v>44664</v>
      </c>
      <c r="G3257" s="196" t="s">
        <v>235</v>
      </c>
      <c r="H3257" s="198" t="s">
        <v>415</v>
      </c>
      <c r="I3257" s="196" t="s">
        <v>3182</v>
      </c>
      <c r="J3257" s="196" t="s">
        <v>101</v>
      </c>
      <c r="L3257" s="200" t="s">
        <v>101</v>
      </c>
      <c r="M3257" s="198" t="s">
        <v>3889</v>
      </c>
      <c r="N3257" s="198" t="s">
        <v>2609</v>
      </c>
      <c r="O3257" s="196" t="s">
        <v>157</v>
      </c>
      <c r="P3257" s="198" t="s">
        <v>158</v>
      </c>
      <c r="Q3257" s="198" t="s">
        <v>2609</v>
      </c>
      <c r="R3257" s="196" t="s">
        <v>47</v>
      </c>
      <c r="S3257" s="196" t="s">
        <v>46</v>
      </c>
      <c r="T3257" s="211">
        <v>6.76</v>
      </c>
      <c r="U3257" s="201">
        <v>43868</v>
      </c>
      <c r="V3257" s="196" t="s">
        <v>2155</v>
      </c>
      <c r="W3257" s="200" t="s">
        <v>670</v>
      </c>
      <c r="X3257" s="196" t="s">
        <v>13</v>
      </c>
      <c r="AA3257" s="196" t="s">
        <v>14899</v>
      </c>
      <c r="AB3257" s="196" t="s">
        <v>14898</v>
      </c>
      <c r="AC3257" s="200">
        <v>8</v>
      </c>
      <c r="AD3257" s="200" t="s">
        <v>8231</v>
      </c>
      <c r="AE3257" s="212">
        <v>-200000</v>
      </c>
      <c r="AF3257" s="212">
        <v>2551155</v>
      </c>
      <c r="AG3257" s="198" t="s">
        <v>3890</v>
      </c>
    </row>
    <row r="3258" spans="1:33" hidden="1" x14ac:dyDescent="0.25">
      <c r="A3258" s="209">
        <v>127366</v>
      </c>
      <c r="B3258" s="210">
        <v>4</v>
      </c>
      <c r="C3258" s="196" t="s">
        <v>114</v>
      </c>
      <c r="D3258" s="201">
        <v>43193</v>
      </c>
      <c r="E3258" s="196" t="s">
        <v>152</v>
      </c>
      <c r="F3258" s="201">
        <v>44112.875081018516</v>
      </c>
      <c r="G3258" s="196" t="s">
        <v>170</v>
      </c>
      <c r="H3258" s="198" t="s">
        <v>88</v>
      </c>
      <c r="I3258" s="196" t="s">
        <v>455</v>
      </c>
      <c r="J3258" s="196" t="s">
        <v>101</v>
      </c>
      <c r="L3258" s="200" t="s">
        <v>101</v>
      </c>
      <c r="M3258" s="198" t="s">
        <v>2622</v>
      </c>
      <c r="N3258" s="198" t="s">
        <v>2623</v>
      </c>
      <c r="O3258" s="196" t="s">
        <v>157</v>
      </c>
      <c r="P3258" s="198" t="s">
        <v>158</v>
      </c>
      <c r="Q3258" s="198" t="s">
        <v>2623</v>
      </c>
      <c r="R3258" s="196" t="s">
        <v>47</v>
      </c>
      <c r="S3258" s="196" t="s">
        <v>43</v>
      </c>
      <c r="T3258" s="211">
        <v>2.92</v>
      </c>
      <c r="U3258" s="201">
        <v>43917</v>
      </c>
      <c r="V3258" s="196" t="s">
        <v>1805</v>
      </c>
      <c r="W3258" s="200" t="s">
        <v>93</v>
      </c>
      <c r="X3258" s="196" t="s">
        <v>13</v>
      </c>
      <c r="Y3258" s="196" t="s">
        <v>31</v>
      </c>
      <c r="AA3258" s="196" t="s">
        <v>14900</v>
      </c>
      <c r="AB3258" s="196" t="s">
        <v>14901</v>
      </c>
      <c r="AC3258" s="200">
        <v>3</v>
      </c>
      <c r="AD3258" s="200" t="s">
        <v>8231</v>
      </c>
      <c r="AE3258" s="212">
        <v>75208.17</v>
      </c>
      <c r="AF3258" s="212">
        <v>146708.17000000001</v>
      </c>
      <c r="AG3258" s="198" t="s">
        <v>2624</v>
      </c>
    </row>
    <row r="3259" spans="1:33" hidden="1" x14ac:dyDescent="0.25">
      <c r="A3259" s="209">
        <v>127366</v>
      </c>
      <c r="B3259" s="210">
        <v>4</v>
      </c>
      <c r="C3259" s="196" t="s">
        <v>114</v>
      </c>
      <c r="D3259" s="201">
        <v>43193</v>
      </c>
      <c r="E3259" s="196" t="s">
        <v>152</v>
      </c>
      <c r="F3259" s="201">
        <v>44112.875081018516</v>
      </c>
      <c r="G3259" s="196" t="s">
        <v>170</v>
      </c>
      <c r="H3259" s="198" t="s">
        <v>88</v>
      </c>
      <c r="I3259" s="196" t="s">
        <v>455</v>
      </c>
      <c r="J3259" s="196" t="s">
        <v>101</v>
      </c>
      <c r="L3259" s="200" t="s">
        <v>101</v>
      </c>
      <c r="M3259" s="198" t="s">
        <v>2622</v>
      </c>
      <c r="N3259" s="198" t="s">
        <v>2623</v>
      </c>
      <c r="O3259" s="196" t="s">
        <v>157</v>
      </c>
      <c r="P3259" s="198" t="s">
        <v>158</v>
      </c>
      <c r="Q3259" s="198" t="s">
        <v>2623</v>
      </c>
      <c r="R3259" s="196" t="s">
        <v>47</v>
      </c>
      <c r="S3259" s="196" t="s">
        <v>43</v>
      </c>
      <c r="T3259" s="211">
        <v>2.92</v>
      </c>
      <c r="U3259" s="201">
        <v>43917</v>
      </c>
      <c r="V3259" s="196" t="s">
        <v>1805</v>
      </c>
      <c r="W3259" s="200" t="s">
        <v>93</v>
      </c>
      <c r="X3259" s="196" t="s">
        <v>13</v>
      </c>
      <c r="Y3259" s="196" t="s">
        <v>31</v>
      </c>
      <c r="AA3259" s="196" t="s">
        <v>14902</v>
      </c>
      <c r="AB3259" s="196" t="s">
        <v>14901</v>
      </c>
      <c r="AC3259" s="200">
        <v>8</v>
      </c>
      <c r="AD3259" s="200" t="s">
        <v>8231</v>
      </c>
      <c r="AE3259" s="212">
        <v>195588.26</v>
      </c>
      <c r="AF3259" s="212">
        <v>1763588.26</v>
      </c>
      <c r="AG3259" s="198" t="s">
        <v>2624</v>
      </c>
    </row>
    <row r="3260" spans="1:33" hidden="1" x14ac:dyDescent="0.25">
      <c r="A3260" s="209">
        <v>127367</v>
      </c>
      <c r="B3260" s="210">
        <v>4</v>
      </c>
      <c r="C3260" s="196" t="s">
        <v>85</v>
      </c>
      <c r="D3260" s="201">
        <v>43193</v>
      </c>
      <c r="E3260" s="196" t="s">
        <v>152</v>
      </c>
      <c r="F3260" s="201">
        <v>44586</v>
      </c>
      <c r="G3260" s="196" t="s">
        <v>143</v>
      </c>
      <c r="H3260" s="198" t="s">
        <v>483</v>
      </c>
      <c r="I3260" s="196" t="s">
        <v>14903</v>
      </c>
      <c r="J3260" s="196" t="s">
        <v>101</v>
      </c>
      <c r="L3260" s="200" t="s">
        <v>101</v>
      </c>
      <c r="M3260" s="198" t="s">
        <v>14904</v>
      </c>
      <c r="N3260" s="198" t="s">
        <v>1793</v>
      </c>
      <c r="O3260" s="196" t="s">
        <v>157</v>
      </c>
      <c r="P3260" s="198" t="s">
        <v>158</v>
      </c>
      <c r="Q3260" s="198" t="s">
        <v>1793</v>
      </c>
      <c r="R3260" s="196" t="s">
        <v>47</v>
      </c>
      <c r="S3260" s="196" t="s">
        <v>43</v>
      </c>
      <c r="T3260" s="211">
        <v>0.95</v>
      </c>
      <c r="U3260" s="201">
        <v>44967</v>
      </c>
      <c r="V3260" s="196" t="s">
        <v>1805</v>
      </c>
      <c r="W3260" s="200" t="s">
        <v>93</v>
      </c>
      <c r="X3260" s="196" t="s">
        <v>103</v>
      </c>
      <c r="AA3260" s="196" t="s">
        <v>14905</v>
      </c>
      <c r="AC3260" s="200">
        <v>2</v>
      </c>
      <c r="AD3260" s="200" t="s">
        <v>8250</v>
      </c>
      <c r="AE3260" s="203" t="s">
        <v>505</v>
      </c>
      <c r="AF3260" s="212">
        <v>8000</v>
      </c>
    </row>
    <row r="3261" spans="1:33" hidden="1" x14ac:dyDescent="0.25">
      <c r="A3261" s="209">
        <v>127368</v>
      </c>
      <c r="B3261" s="210">
        <v>4</v>
      </c>
      <c r="C3261" s="196" t="s">
        <v>114</v>
      </c>
      <c r="D3261" s="201">
        <v>43193</v>
      </c>
      <c r="E3261" s="196" t="s">
        <v>152</v>
      </c>
      <c r="F3261" s="201">
        <v>44371.875057870369</v>
      </c>
      <c r="G3261" s="196" t="s">
        <v>170</v>
      </c>
      <c r="H3261" s="198" t="s">
        <v>483</v>
      </c>
      <c r="I3261" s="196" t="s">
        <v>2033</v>
      </c>
      <c r="J3261" s="196" t="s">
        <v>101</v>
      </c>
      <c r="L3261" s="200" t="s">
        <v>101</v>
      </c>
      <c r="M3261" s="198" t="s">
        <v>3118</v>
      </c>
      <c r="N3261" s="198" t="s">
        <v>3119</v>
      </c>
      <c r="O3261" s="196" t="s">
        <v>157</v>
      </c>
      <c r="P3261" s="198" t="s">
        <v>1794</v>
      </c>
      <c r="Q3261" s="198" t="s">
        <v>3119</v>
      </c>
      <c r="R3261" s="196" t="s">
        <v>47</v>
      </c>
      <c r="S3261" s="196" t="s">
        <v>43</v>
      </c>
      <c r="T3261" s="211">
        <v>7.73</v>
      </c>
      <c r="U3261" s="201">
        <v>43966</v>
      </c>
      <c r="V3261" s="196" t="s">
        <v>2036</v>
      </c>
      <c r="W3261" s="200" t="s">
        <v>93</v>
      </c>
      <c r="X3261" s="196" t="s">
        <v>103</v>
      </c>
      <c r="Y3261" s="196" t="s">
        <v>32</v>
      </c>
      <c r="Z3261" s="198" t="s">
        <v>3120</v>
      </c>
      <c r="AA3261" s="196" t="s">
        <v>14906</v>
      </c>
      <c r="AB3261" s="196" t="s">
        <v>14907</v>
      </c>
      <c r="AC3261" s="200">
        <v>3</v>
      </c>
      <c r="AD3261" s="200" t="s">
        <v>8231</v>
      </c>
      <c r="AE3261" s="212">
        <v>5289.73</v>
      </c>
      <c r="AF3261" s="212">
        <v>89039.73</v>
      </c>
      <c r="AG3261" s="198" t="s">
        <v>3121</v>
      </c>
    </row>
    <row r="3262" spans="1:33" hidden="1" x14ac:dyDescent="0.25">
      <c r="A3262" s="209">
        <v>127368</v>
      </c>
      <c r="B3262" s="210">
        <v>4</v>
      </c>
      <c r="C3262" s="196" t="s">
        <v>114</v>
      </c>
      <c r="D3262" s="201">
        <v>43193</v>
      </c>
      <c r="E3262" s="196" t="s">
        <v>152</v>
      </c>
      <c r="F3262" s="201">
        <v>44371.875057870369</v>
      </c>
      <c r="G3262" s="196" t="s">
        <v>170</v>
      </c>
      <c r="H3262" s="198" t="s">
        <v>483</v>
      </c>
      <c r="I3262" s="196" t="s">
        <v>2033</v>
      </c>
      <c r="J3262" s="196" t="s">
        <v>101</v>
      </c>
      <c r="L3262" s="200" t="s">
        <v>101</v>
      </c>
      <c r="M3262" s="198" t="s">
        <v>3118</v>
      </c>
      <c r="N3262" s="198" t="s">
        <v>3119</v>
      </c>
      <c r="O3262" s="196" t="s">
        <v>157</v>
      </c>
      <c r="P3262" s="198" t="s">
        <v>1794</v>
      </c>
      <c r="Q3262" s="198" t="s">
        <v>3119</v>
      </c>
      <c r="R3262" s="196" t="s">
        <v>47</v>
      </c>
      <c r="S3262" s="196" t="s">
        <v>43</v>
      </c>
      <c r="T3262" s="211">
        <v>7.73</v>
      </c>
      <c r="U3262" s="201">
        <v>43966</v>
      </c>
      <c r="V3262" s="196" t="s">
        <v>2036</v>
      </c>
      <c r="W3262" s="200" t="s">
        <v>93</v>
      </c>
      <c r="X3262" s="196" t="s">
        <v>103</v>
      </c>
      <c r="Y3262" s="196" t="s">
        <v>32</v>
      </c>
      <c r="Z3262" s="198" t="s">
        <v>3120</v>
      </c>
      <c r="AA3262" s="196" t="s">
        <v>14908</v>
      </c>
      <c r="AB3262" s="196" t="s">
        <v>14907</v>
      </c>
      <c r="AC3262" s="200">
        <v>3</v>
      </c>
      <c r="AD3262" s="200" t="s">
        <v>8274</v>
      </c>
      <c r="AE3262" s="212">
        <v>15346.61</v>
      </c>
      <c r="AF3262" s="212">
        <v>43341.61</v>
      </c>
      <c r="AG3262" s="198" t="s">
        <v>3121</v>
      </c>
    </row>
    <row r="3263" spans="1:33" hidden="1" x14ac:dyDescent="0.25">
      <c r="A3263" s="209">
        <v>127368</v>
      </c>
      <c r="B3263" s="210">
        <v>4</v>
      </c>
      <c r="C3263" s="196" t="s">
        <v>114</v>
      </c>
      <c r="D3263" s="201">
        <v>43193</v>
      </c>
      <c r="E3263" s="196" t="s">
        <v>152</v>
      </c>
      <c r="F3263" s="201">
        <v>44371.875057870369</v>
      </c>
      <c r="G3263" s="196" t="s">
        <v>170</v>
      </c>
      <c r="H3263" s="198" t="s">
        <v>483</v>
      </c>
      <c r="I3263" s="196" t="s">
        <v>2033</v>
      </c>
      <c r="J3263" s="196" t="s">
        <v>101</v>
      </c>
      <c r="L3263" s="200" t="s">
        <v>101</v>
      </c>
      <c r="M3263" s="198" t="s">
        <v>3118</v>
      </c>
      <c r="N3263" s="198" t="s">
        <v>3119</v>
      </c>
      <c r="O3263" s="196" t="s">
        <v>157</v>
      </c>
      <c r="P3263" s="198" t="s">
        <v>1794</v>
      </c>
      <c r="Q3263" s="198" t="s">
        <v>3119</v>
      </c>
      <c r="R3263" s="196" t="s">
        <v>47</v>
      </c>
      <c r="S3263" s="196" t="s">
        <v>43</v>
      </c>
      <c r="T3263" s="211">
        <v>7.73</v>
      </c>
      <c r="U3263" s="201">
        <v>43966</v>
      </c>
      <c r="V3263" s="196" t="s">
        <v>2036</v>
      </c>
      <c r="W3263" s="200" t="s">
        <v>93</v>
      </c>
      <c r="X3263" s="196" t="s">
        <v>103</v>
      </c>
      <c r="Y3263" s="196" t="s">
        <v>32</v>
      </c>
      <c r="Z3263" s="198" t="s">
        <v>3120</v>
      </c>
      <c r="AA3263" s="196" t="s">
        <v>14909</v>
      </c>
      <c r="AB3263" s="196" t="s">
        <v>14907</v>
      </c>
      <c r="AC3263" s="200">
        <v>8</v>
      </c>
      <c r="AD3263" s="200" t="s">
        <v>8231</v>
      </c>
      <c r="AE3263" s="212">
        <v>286583.34999999998</v>
      </c>
      <c r="AF3263" s="212">
        <v>2118583.35</v>
      </c>
      <c r="AG3263" s="198" t="s">
        <v>3121</v>
      </c>
    </row>
    <row r="3264" spans="1:33" hidden="1" x14ac:dyDescent="0.25">
      <c r="A3264" s="209">
        <v>127371</v>
      </c>
      <c r="B3264" s="210">
        <v>4</v>
      </c>
      <c r="C3264" s="196" t="s">
        <v>97</v>
      </c>
      <c r="D3264" s="201">
        <v>43193</v>
      </c>
      <c r="E3264" s="196" t="s">
        <v>152</v>
      </c>
      <c r="F3264" s="201">
        <v>44504.875115740739</v>
      </c>
      <c r="G3264" s="196" t="s">
        <v>161</v>
      </c>
      <c r="H3264" s="198" t="s">
        <v>750</v>
      </c>
      <c r="I3264" s="196" t="s">
        <v>3255</v>
      </c>
      <c r="J3264" s="196" t="s">
        <v>101</v>
      </c>
      <c r="L3264" s="200" t="s">
        <v>101</v>
      </c>
      <c r="M3264" s="198" t="s">
        <v>3256</v>
      </c>
      <c r="N3264" s="198" t="s">
        <v>2623</v>
      </c>
      <c r="O3264" s="196" t="s">
        <v>157</v>
      </c>
      <c r="P3264" s="198" t="s">
        <v>158</v>
      </c>
      <c r="Q3264" s="198" t="s">
        <v>2623</v>
      </c>
      <c r="R3264" s="196" t="s">
        <v>47</v>
      </c>
      <c r="S3264" s="196" t="s">
        <v>43</v>
      </c>
      <c r="T3264" s="211">
        <v>3.62</v>
      </c>
      <c r="U3264" s="201">
        <v>44365</v>
      </c>
      <c r="V3264" s="196" t="s">
        <v>1805</v>
      </c>
      <c r="W3264" s="200" t="s">
        <v>93</v>
      </c>
      <c r="X3264" s="196" t="s">
        <v>103</v>
      </c>
      <c r="Y3264" s="196" t="s">
        <v>32</v>
      </c>
      <c r="AA3264" s="196" t="s">
        <v>14910</v>
      </c>
      <c r="AB3264" s="196" t="s">
        <v>14911</v>
      </c>
      <c r="AC3264" s="200">
        <v>3</v>
      </c>
      <c r="AD3264" s="200" t="s">
        <v>8231</v>
      </c>
      <c r="AE3264" s="212">
        <v>1120</v>
      </c>
      <c r="AF3264" s="212">
        <v>26100</v>
      </c>
      <c r="AG3264" s="198" t="s">
        <v>3257</v>
      </c>
    </row>
    <row r="3265" spans="1:33" hidden="1" x14ac:dyDescent="0.25">
      <c r="A3265" s="209">
        <v>127371</v>
      </c>
      <c r="B3265" s="210">
        <v>4</v>
      </c>
      <c r="C3265" s="196" t="s">
        <v>97</v>
      </c>
      <c r="D3265" s="201">
        <v>43193</v>
      </c>
      <c r="E3265" s="196" t="s">
        <v>152</v>
      </c>
      <c r="F3265" s="201">
        <v>44504.875115740739</v>
      </c>
      <c r="G3265" s="196" t="s">
        <v>161</v>
      </c>
      <c r="H3265" s="198" t="s">
        <v>750</v>
      </c>
      <c r="I3265" s="196" t="s">
        <v>3255</v>
      </c>
      <c r="J3265" s="196" t="s">
        <v>101</v>
      </c>
      <c r="L3265" s="200" t="s">
        <v>101</v>
      </c>
      <c r="M3265" s="198" t="s">
        <v>3256</v>
      </c>
      <c r="N3265" s="198" t="s">
        <v>2623</v>
      </c>
      <c r="O3265" s="196" t="s">
        <v>157</v>
      </c>
      <c r="P3265" s="198" t="s">
        <v>158</v>
      </c>
      <c r="Q3265" s="198" t="s">
        <v>2623</v>
      </c>
      <c r="R3265" s="196" t="s">
        <v>47</v>
      </c>
      <c r="S3265" s="196" t="s">
        <v>43</v>
      </c>
      <c r="T3265" s="211">
        <v>3.62</v>
      </c>
      <c r="U3265" s="201">
        <v>44365</v>
      </c>
      <c r="V3265" s="196" t="s">
        <v>1805</v>
      </c>
      <c r="W3265" s="200" t="s">
        <v>93</v>
      </c>
      <c r="X3265" s="196" t="s">
        <v>103</v>
      </c>
      <c r="Y3265" s="196" t="s">
        <v>32</v>
      </c>
      <c r="AA3265" s="196" t="s">
        <v>14912</v>
      </c>
      <c r="AB3265" s="196" t="s">
        <v>14911</v>
      </c>
      <c r="AC3265" s="200">
        <v>8</v>
      </c>
      <c r="AD3265" s="200" t="s">
        <v>8231</v>
      </c>
      <c r="AE3265" s="212">
        <v>-335720</v>
      </c>
      <c r="AF3265" s="212">
        <v>721280</v>
      </c>
      <c r="AG3265" s="198" t="s">
        <v>3257</v>
      </c>
    </row>
    <row r="3266" spans="1:33" hidden="1" x14ac:dyDescent="0.25">
      <c r="A3266" s="209">
        <v>127372</v>
      </c>
      <c r="B3266" s="210">
        <v>4</v>
      </c>
      <c r="C3266" s="196" t="s">
        <v>97</v>
      </c>
      <c r="D3266" s="201">
        <v>43193</v>
      </c>
      <c r="E3266" s="196" t="s">
        <v>152</v>
      </c>
      <c r="F3266" s="201">
        <v>44169.875092592592</v>
      </c>
      <c r="G3266" s="196" t="s">
        <v>161</v>
      </c>
      <c r="H3266" s="198" t="s">
        <v>88</v>
      </c>
      <c r="I3266" s="196" t="s">
        <v>4491</v>
      </c>
      <c r="J3266" s="196" t="s">
        <v>101</v>
      </c>
      <c r="L3266" s="200" t="s">
        <v>101</v>
      </c>
      <c r="M3266" s="198" t="s">
        <v>14913</v>
      </c>
      <c r="N3266" s="198" t="s">
        <v>3119</v>
      </c>
      <c r="O3266" s="196" t="s">
        <v>157</v>
      </c>
      <c r="P3266" s="198" t="s">
        <v>158</v>
      </c>
      <c r="Q3266" s="198" t="s">
        <v>3119</v>
      </c>
      <c r="R3266" s="196" t="s">
        <v>47</v>
      </c>
      <c r="S3266" s="196" t="s">
        <v>46</v>
      </c>
      <c r="T3266" s="211">
        <v>2.2000000000000002</v>
      </c>
      <c r="U3266" s="201">
        <v>44008</v>
      </c>
      <c r="V3266" s="196" t="s">
        <v>2036</v>
      </c>
      <c r="W3266" s="200" t="s">
        <v>93</v>
      </c>
      <c r="X3266" s="196" t="s">
        <v>103</v>
      </c>
      <c r="AA3266" s="196" t="s">
        <v>14914</v>
      </c>
      <c r="AB3266" s="196" t="s">
        <v>14915</v>
      </c>
      <c r="AC3266" s="200">
        <v>3</v>
      </c>
      <c r="AD3266" s="200" t="s">
        <v>8231</v>
      </c>
      <c r="AE3266" s="203" t="s">
        <v>505</v>
      </c>
      <c r="AF3266" s="212">
        <v>70160</v>
      </c>
      <c r="AG3266" s="198" t="s">
        <v>14916</v>
      </c>
    </row>
    <row r="3267" spans="1:33" hidden="1" x14ac:dyDescent="0.25">
      <c r="A3267" s="209">
        <v>127372</v>
      </c>
      <c r="B3267" s="210">
        <v>4</v>
      </c>
      <c r="C3267" s="196" t="s">
        <v>97</v>
      </c>
      <c r="D3267" s="201">
        <v>43193</v>
      </c>
      <c r="E3267" s="196" t="s">
        <v>152</v>
      </c>
      <c r="F3267" s="201">
        <v>44169.875092592592</v>
      </c>
      <c r="G3267" s="196" t="s">
        <v>161</v>
      </c>
      <c r="H3267" s="198" t="s">
        <v>88</v>
      </c>
      <c r="I3267" s="196" t="s">
        <v>4491</v>
      </c>
      <c r="J3267" s="196" t="s">
        <v>101</v>
      </c>
      <c r="L3267" s="200" t="s">
        <v>101</v>
      </c>
      <c r="M3267" s="198" t="s">
        <v>14913</v>
      </c>
      <c r="N3267" s="198" t="s">
        <v>3119</v>
      </c>
      <c r="O3267" s="196" t="s">
        <v>157</v>
      </c>
      <c r="P3267" s="198" t="s">
        <v>158</v>
      </c>
      <c r="Q3267" s="198" t="s">
        <v>3119</v>
      </c>
      <c r="R3267" s="196" t="s">
        <v>47</v>
      </c>
      <c r="S3267" s="196" t="s">
        <v>46</v>
      </c>
      <c r="T3267" s="211">
        <v>2.2000000000000002</v>
      </c>
      <c r="U3267" s="201">
        <v>44008</v>
      </c>
      <c r="V3267" s="196" t="s">
        <v>2036</v>
      </c>
      <c r="W3267" s="200" t="s">
        <v>93</v>
      </c>
      <c r="X3267" s="196" t="s">
        <v>103</v>
      </c>
      <c r="AA3267" s="196" t="s">
        <v>14917</v>
      </c>
      <c r="AB3267" s="196" t="s">
        <v>14915</v>
      </c>
      <c r="AC3267" s="200">
        <v>8</v>
      </c>
      <c r="AD3267" s="200" t="s">
        <v>8231</v>
      </c>
      <c r="AE3267" s="203" t="s">
        <v>505</v>
      </c>
      <c r="AF3267" s="212">
        <v>419897</v>
      </c>
      <c r="AG3267" s="198" t="s">
        <v>14916</v>
      </c>
    </row>
    <row r="3268" spans="1:33" hidden="1" x14ac:dyDescent="0.25">
      <c r="A3268" s="209">
        <v>127374</v>
      </c>
      <c r="B3268" s="210">
        <v>4</v>
      </c>
      <c r="C3268" s="196" t="s">
        <v>85</v>
      </c>
      <c r="D3268" s="201">
        <v>43193</v>
      </c>
      <c r="E3268" s="196" t="s">
        <v>152</v>
      </c>
      <c r="F3268" s="201">
        <v>44690</v>
      </c>
      <c r="G3268" s="196" t="s">
        <v>510</v>
      </c>
      <c r="H3268" s="198" t="s">
        <v>893</v>
      </c>
      <c r="I3268" s="196" t="s">
        <v>1422</v>
      </c>
      <c r="J3268" s="196" t="s">
        <v>101</v>
      </c>
      <c r="L3268" s="200" t="s">
        <v>101</v>
      </c>
      <c r="M3268" s="198" t="s">
        <v>3199</v>
      </c>
      <c r="N3268" s="198" t="s">
        <v>1793</v>
      </c>
      <c r="O3268" s="196" t="s">
        <v>157</v>
      </c>
      <c r="P3268" s="198" t="s">
        <v>158</v>
      </c>
      <c r="Q3268" s="198" t="s">
        <v>1793</v>
      </c>
      <c r="R3268" s="196" t="s">
        <v>47</v>
      </c>
      <c r="S3268" s="196" t="s">
        <v>43</v>
      </c>
      <c r="T3268" s="211">
        <v>7.64</v>
      </c>
      <c r="U3268" s="201">
        <v>44729</v>
      </c>
      <c r="V3268" s="196" t="s">
        <v>1805</v>
      </c>
      <c r="W3268" s="200" t="s">
        <v>93</v>
      </c>
      <c r="X3268" s="196" t="s">
        <v>103</v>
      </c>
      <c r="AA3268" s="196" t="s">
        <v>14918</v>
      </c>
      <c r="AB3268" s="196" t="s">
        <v>14919</v>
      </c>
      <c r="AC3268" s="200">
        <v>3</v>
      </c>
      <c r="AD3268" s="200" t="s">
        <v>8231</v>
      </c>
      <c r="AE3268" s="212">
        <v>277200</v>
      </c>
      <c r="AF3268" s="212">
        <v>277200</v>
      </c>
    </row>
    <row r="3269" spans="1:33" hidden="1" x14ac:dyDescent="0.25">
      <c r="A3269" s="209">
        <v>127374</v>
      </c>
      <c r="B3269" s="210">
        <v>4</v>
      </c>
      <c r="C3269" s="196" t="s">
        <v>85</v>
      </c>
      <c r="D3269" s="201">
        <v>43193</v>
      </c>
      <c r="E3269" s="196" t="s">
        <v>152</v>
      </c>
      <c r="F3269" s="201">
        <v>44690</v>
      </c>
      <c r="G3269" s="196" t="s">
        <v>510</v>
      </c>
      <c r="H3269" s="198" t="s">
        <v>893</v>
      </c>
      <c r="I3269" s="196" t="s">
        <v>1422</v>
      </c>
      <c r="J3269" s="196" t="s">
        <v>101</v>
      </c>
      <c r="L3269" s="200" t="s">
        <v>101</v>
      </c>
      <c r="M3269" s="198" t="s">
        <v>3199</v>
      </c>
      <c r="N3269" s="198" t="s">
        <v>1793</v>
      </c>
      <c r="O3269" s="196" t="s">
        <v>157</v>
      </c>
      <c r="P3269" s="198" t="s">
        <v>158</v>
      </c>
      <c r="Q3269" s="198" t="s">
        <v>1793</v>
      </c>
      <c r="R3269" s="196" t="s">
        <v>47</v>
      </c>
      <c r="S3269" s="196" t="s">
        <v>43</v>
      </c>
      <c r="T3269" s="211">
        <v>7.64</v>
      </c>
      <c r="U3269" s="201">
        <v>44729</v>
      </c>
      <c r="V3269" s="196" t="s">
        <v>1805</v>
      </c>
      <c r="W3269" s="200" t="s">
        <v>93</v>
      </c>
      <c r="X3269" s="196" t="s">
        <v>103</v>
      </c>
      <c r="AA3269" s="196" t="s">
        <v>14920</v>
      </c>
      <c r="AB3269" s="196" t="s">
        <v>14919</v>
      </c>
      <c r="AC3269" s="200">
        <v>8</v>
      </c>
      <c r="AD3269" s="200" t="s">
        <v>8231</v>
      </c>
      <c r="AE3269" s="212">
        <v>1906000</v>
      </c>
      <c r="AF3269" s="212">
        <v>1906000</v>
      </c>
    </row>
    <row r="3270" spans="1:33" hidden="1" x14ac:dyDescent="0.25">
      <c r="A3270" s="209">
        <v>127375</v>
      </c>
      <c r="B3270" s="210">
        <v>4</v>
      </c>
      <c r="C3270" s="196" t="s">
        <v>97</v>
      </c>
      <c r="D3270" s="201">
        <v>43193</v>
      </c>
      <c r="E3270" s="196" t="s">
        <v>152</v>
      </c>
      <c r="F3270" s="201">
        <v>44692.875127314815</v>
      </c>
      <c r="G3270" s="196" t="s">
        <v>510</v>
      </c>
      <c r="H3270" s="198" t="s">
        <v>2044</v>
      </c>
      <c r="I3270" s="196" t="s">
        <v>1558</v>
      </c>
      <c r="J3270" s="196" t="s">
        <v>101</v>
      </c>
      <c r="L3270" s="200" t="s">
        <v>101</v>
      </c>
      <c r="M3270" s="198" t="s">
        <v>14921</v>
      </c>
      <c r="N3270" s="198" t="s">
        <v>2856</v>
      </c>
      <c r="O3270" s="196" t="s">
        <v>157</v>
      </c>
      <c r="P3270" s="198" t="s">
        <v>1794</v>
      </c>
      <c r="Q3270" s="198" t="s">
        <v>2856</v>
      </c>
      <c r="R3270" s="196" t="s">
        <v>47</v>
      </c>
      <c r="S3270" s="196" t="s">
        <v>46</v>
      </c>
      <c r="T3270" s="211">
        <v>6.9</v>
      </c>
      <c r="U3270" s="201">
        <v>44281</v>
      </c>
      <c r="V3270" s="196" t="s">
        <v>2036</v>
      </c>
      <c r="W3270" s="200" t="s">
        <v>93</v>
      </c>
      <c r="X3270" s="196" t="s">
        <v>103</v>
      </c>
      <c r="Z3270" s="198" t="s">
        <v>14922</v>
      </c>
      <c r="AA3270" s="196" t="s">
        <v>14923</v>
      </c>
      <c r="AB3270" s="196" t="s">
        <v>14924</v>
      </c>
      <c r="AC3270" s="200">
        <v>3</v>
      </c>
      <c r="AD3270" s="200" t="s">
        <v>8231</v>
      </c>
      <c r="AE3270" s="203" t="s">
        <v>505</v>
      </c>
      <c r="AF3270" s="212">
        <v>145805</v>
      </c>
      <c r="AG3270" s="198" t="s">
        <v>14925</v>
      </c>
    </row>
    <row r="3271" spans="1:33" hidden="1" x14ac:dyDescent="0.25">
      <c r="A3271" s="209">
        <v>127375</v>
      </c>
      <c r="B3271" s="210">
        <v>4</v>
      </c>
      <c r="C3271" s="196" t="s">
        <v>97</v>
      </c>
      <c r="D3271" s="201">
        <v>43193</v>
      </c>
      <c r="E3271" s="196" t="s">
        <v>152</v>
      </c>
      <c r="F3271" s="201">
        <v>44692.875127314815</v>
      </c>
      <c r="G3271" s="196" t="s">
        <v>510</v>
      </c>
      <c r="H3271" s="198" t="s">
        <v>2044</v>
      </c>
      <c r="I3271" s="196" t="s">
        <v>1558</v>
      </c>
      <c r="J3271" s="196" t="s">
        <v>101</v>
      </c>
      <c r="L3271" s="200" t="s">
        <v>101</v>
      </c>
      <c r="M3271" s="198" t="s">
        <v>14921</v>
      </c>
      <c r="N3271" s="198" t="s">
        <v>2856</v>
      </c>
      <c r="O3271" s="196" t="s">
        <v>157</v>
      </c>
      <c r="P3271" s="198" t="s">
        <v>1794</v>
      </c>
      <c r="Q3271" s="198" t="s">
        <v>2856</v>
      </c>
      <c r="R3271" s="196" t="s">
        <v>47</v>
      </c>
      <c r="S3271" s="196" t="s">
        <v>46</v>
      </c>
      <c r="T3271" s="211">
        <v>6.9</v>
      </c>
      <c r="U3271" s="201">
        <v>44281</v>
      </c>
      <c r="V3271" s="196" t="s">
        <v>2036</v>
      </c>
      <c r="W3271" s="200" t="s">
        <v>93</v>
      </c>
      <c r="X3271" s="196" t="s">
        <v>103</v>
      </c>
      <c r="Z3271" s="198" t="s">
        <v>14922</v>
      </c>
      <c r="AA3271" s="196" t="s">
        <v>14926</v>
      </c>
      <c r="AB3271" s="196" t="s">
        <v>14924</v>
      </c>
      <c r="AC3271" s="200">
        <v>3</v>
      </c>
      <c r="AD3271" s="200" t="s">
        <v>8274</v>
      </c>
      <c r="AE3271" s="203" t="s">
        <v>505</v>
      </c>
      <c r="AF3271" s="212">
        <v>904319</v>
      </c>
      <c r="AG3271" s="198" t="s">
        <v>14925</v>
      </c>
    </row>
    <row r="3272" spans="1:33" hidden="1" x14ac:dyDescent="0.25">
      <c r="A3272" s="209">
        <v>127375</v>
      </c>
      <c r="B3272" s="210">
        <v>4</v>
      </c>
      <c r="C3272" s="196" t="s">
        <v>97</v>
      </c>
      <c r="D3272" s="201">
        <v>43193</v>
      </c>
      <c r="E3272" s="196" t="s">
        <v>152</v>
      </c>
      <c r="F3272" s="201">
        <v>44692.875127314815</v>
      </c>
      <c r="G3272" s="196" t="s">
        <v>510</v>
      </c>
      <c r="H3272" s="198" t="s">
        <v>2044</v>
      </c>
      <c r="I3272" s="196" t="s">
        <v>1558</v>
      </c>
      <c r="J3272" s="196" t="s">
        <v>101</v>
      </c>
      <c r="L3272" s="200" t="s">
        <v>101</v>
      </c>
      <c r="M3272" s="198" t="s">
        <v>14921</v>
      </c>
      <c r="N3272" s="198" t="s">
        <v>2856</v>
      </c>
      <c r="O3272" s="196" t="s">
        <v>157</v>
      </c>
      <c r="P3272" s="198" t="s">
        <v>1794</v>
      </c>
      <c r="Q3272" s="198" t="s">
        <v>2856</v>
      </c>
      <c r="R3272" s="196" t="s">
        <v>47</v>
      </c>
      <c r="S3272" s="196" t="s">
        <v>46</v>
      </c>
      <c r="T3272" s="211">
        <v>6.9</v>
      </c>
      <c r="U3272" s="201">
        <v>44281</v>
      </c>
      <c r="V3272" s="196" t="s">
        <v>2036</v>
      </c>
      <c r="W3272" s="200" t="s">
        <v>93</v>
      </c>
      <c r="X3272" s="196" t="s">
        <v>103</v>
      </c>
      <c r="Z3272" s="198" t="s">
        <v>14922</v>
      </c>
      <c r="AA3272" s="196" t="s">
        <v>14927</v>
      </c>
      <c r="AB3272" s="196" t="s">
        <v>14924</v>
      </c>
      <c r="AC3272" s="200">
        <v>8</v>
      </c>
      <c r="AD3272" s="200" t="s">
        <v>8250</v>
      </c>
      <c r="AE3272" s="203" t="s">
        <v>505</v>
      </c>
      <c r="AF3272" s="212">
        <v>1328015</v>
      </c>
      <c r="AG3272" s="198" t="s">
        <v>14925</v>
      </c>
    </row>
    <row r="3273" spans="1:33" hidden="1" x14ac:dyDescent="0.25">
      <c r="A3273" s="209">
        <v>127376</v>
      </c>
      <c r="B3273" s="210">
        <v>4</v>
      </c>
      <c r="C3273" s="196" t="s">
        <v>122</v>
      </c>
      <c r="D3273" s="201">
        <v>43193</v>
      </c>
      <c r="E3273" s="196" t="s">
        <v>152</v>
      </c>
      <c r="F3273" s="201">
        <v>44665.875185185185</v>
      </c>
      <c r="G3273" s="196" t="s">
        <v>108</v>
      </c>
      <c r="H3273" s="198" t="s">
        <v>325</v>
      </c>
      <c r="I3273" s="196" t="s">
        <v>2027</v>
      </c>
      <c r="J3273" s="196" t="s">
        <v>101</v>
      </c>
      <c r="L3273" s="200" t="s">
        <v>101</v>
      </c>
      <c r="M3273" s="198" t="s">
        <v>2317</v>
      </c>
      <c r="N3273" s="198" t="s">
        <v>2035</v>
      </c>
      <c r="O3273" s="196" t="s">
        <v>157</v>
      </c>
      <c r="P3273" s="198" t="s">
        <v>158</v>
      </c>
      <c r="Q3273" s="198" t="s">
        <v>2035</v>
      </c>
      <c r="R3273" s="196" t="s">
        <v>47</v>
      </c>
      <c r="S3273" s="196" t="s">
        <v>43</v>
      </c>
      <c r="T3273" s="211">
        <v>6.45</v>
      </c>
      <c r="U3273" s="201">
        <v>44645</v>
      </c>
      <c r="V3273" s="196" t="s">
        <v>2036</v>
      </c>
      <c r="W3273" s="200" t="s">
        <v>93</v>
      </c>
      <c r="X3273" s="196" t="s">
        <v>103</v>
      </c>
      <c r="AA3273" s="196" t="s">
        <v>14928</v>
      </c>
      <c r="AB3273" s="196" t="s">
        <v>14929</v>
      </c>
      <c r="AC3273" s="200">
        <v>3</v>
      </c>
      <c r="AD3273" s="200" t="s">
        <v>8231</v>
      </c>
      <c r="AE3273" s="212">
        <v>178500</v>
      </c>
      <c r="AF3273" s="212">
        <v>200100</v>
      </c>
      <c r="AG3273" s="198" t="s">
        <v>2294</v>
      </c>
    </row>
    <row r="3274" spans="1:33" hidden="1" x14ac:dyDescent="0.25">
      <c r="A3274" s="209">
        <v>127376</v>
      </c>
      <c r="B3274" s="210">
        <v>4</v>
      </c>
      <c r="C3274" s="196" t="s">
        <v>122</v>
      </c>
      <c r="D3274" s="201">
        <v>43193</v>
      </c>
      <c r="E3274" s="196" t="s">
        <v>152</v>
      </c>
      <c r="F3274" s="201">
        <v>44665.875185185185</v>
      </c>
      <c r="G3274" s="196" t="s">
        <v>108</v>
      </c>
      <c r="H3274" s="198" t="s">
        <v>325</v>
      </c>
      <c r="I3274" s="196" t="s">
        <v>2027</v>
      </c>
      <c r="J3274" s="196" t="s">
        <v>101</v>
      </c>
      <c r="L3274" s="200" t="s">
        <v>101</v>
      </c>
      <c r="M3274" s="198" t="s">
        <v>2317</v>
      </c>
      <c r="N3274" s="198" t="s">
        <v>2035</v>
      </c>
      <c r="O3274" s="196" t="s">
        <v>157</v>
      </c>
      <c r="P3274" s="198" t="s">
        <v>158</v>
      </c>
      <c r="Q3274" s="198" t="s">
        <v>2035</v>
      </c>
      <c r="R3274" s="196" t="s">
        <v>47</v>
      </c>
      <c r="S3274" s="196" t="s">
        <v>43</v>
      </c>
      <c r="T3274" s="211">
        <v>6.45</v>
      </c>
      <c r="U3274" s="201">
        <v>44645</v>
      </c>
      <c r="V3274" s="196" t="s">
        <v>2036</v>
      </c>
      <c r="W3274" s="200" t="s">
        <v>93</v>
      </c>
      <c r="X3274" s="196" t="s">
        <v>103</v>
      </c>
      <c r="AA3274" s="196" t="s">
        <v>14930</v>
      </c>
      <c r="AB3274" s="196" t="s">
        <v>14929</v>
      </c>
      <c r="AC3274" s="200">
        <v>8</v>
      </c>
      <c r="AD3274" s="200" t="s">
        <v>8274</v>
      </c>
      <c r="AE3274" s="212">
        <v>739800</v>
      </c>
      <c r="AF3274" s="212">
        <v>739800</v>
      </c>
      <c r="AG3274" s="198" t="s">
        <v>2294</v>
      </c>
    </row>
    <row r="3275" spans="1:33" hidden="1" x14ac:dyDescent="0.25">
      <c r="A3275" s="209">
        <v>127377</v>
      </c>
      <c r="B3275" s="210">
        <v>4</v>
      </c>
      <c r="C3275" s="196" t="s">
        <v>97</v>
      </c>
      <c r="D3275" s="201">
        <v>43193</v>
      </c>
      <c r="E3275" s="196" t="s">
        <v>152</v>
      </c>
      <c r="F3275" s="201">
        <v>44504.875115740739</v>
      </c>
      <c r="G3275" s="196" t="s">
        <v>510</v>
      </c>
      <c r="H3275" s="198" t="s">
        <v>325</v>
      </c>
      <c r="I3275" s="196" t="s">
        <v>14931</v>
      </c>
      <c r="J3275" s="196" t="s">
        <v>101</v>
      </c>
      <c r="L3275" s="200" t="s">
        <v>101</v>
      </c>
      <c r="M3275" s="198" t="s">
        <v>14932</v>
      </c>
      <c r="N3275" s="198" t="s">
        <v>1793</v>
      </c>
      <c r="O3275" s="196" t="s">
        <v>157</v>
      </c>
      <c r="P3275" s="198" t="s">
        <v>158</v>
      </c>
      <c r="Q3275" s="198" t="s">
        <v>1793</v>
      </c>
      <c r="R3275" s="196" t="s">
        <v>47</v>
      </c>
      <c r="S3275" s="196" t="s">
        <v>46</v>
      </c>
      <c r="T3275" s="211">
        <v>0.92500000000000004</v>
      </c>
      <c r="U3275" s="201">
        <v>44281</v>
      </c>
      <c r="V3275" s="196" t="s">
        <v>1805</v>
      </c>
      <c r="W3275" s="200" t="s">
        <v>670</v>
      </c>
      <c r="X3275" s="196" t="s">
        <v>13</v>
      </c>
      <c r="AA3275" s="196" t="s">
        <v>14933</v>
      </c>
      <c r="AB3275" s="196" t="s">
        <v>14934</v>
      </c>
      <c r="AC3275" s="200">
        <v>3</v>
      </c>
      <c r="AD3275" s="200" t="s">
        <v>8231</v>
      </c>
      <c r="AE3275" s="203" t="s">
        <v>505</v>
      </c>
      <c r="AF3275" s="212">
        <v>183750</v>
      </c>
      <c r="AG3275" s="198" t="s">
        <v>14935</v>
      </c>
    </row>
    <row r="3276" spans="1:33" hidden="1" x14ac:dyDescent="0.25">
      <c r="A3276" s="209">
        <v>127377</v>
      </c>
      <c r="B3276" s="210">
        <v>4</v>
      </c>
      <c r="C3276" s="196" t="s">
        <v>97</v>
      </c>
      <c r="D3276" s="201">
        <v>43193</v>
      </c>
      <c r="E3276" s="196" t="s">
        <v>152</v>
      </c>
      <c r="F3276" s="201">
        <v>44504.875115740739</v>
      </c>
      <c r="G3276" s="196" t="s">
        <v>510</v>
      </c>
      <c r="H3276" s="198" t="s">
        <v>325</v>
      </c>
      <c r="I3276" s="196" t="s">
        <v>14931</v>
      </c>
      <c r="J3276" s="196" t="s">
        <v>101</v>
      </c>
      <c r="L3276" s="200" t="s">
        <v>101</v>
      </c>
      <c r="M3276" s="198" t="s">
        <v>14932</v>
      </c>
      <c r="N3276" s="198" t="s">
        <v>1793</v>
      </c>
      <c r="O3276" s="196" t="s">
        <v>157</v>
      </c>
      <c r="P3276" s="198" t="s">
        <v>158</v>
      </c>
      <c r="Q3276" s="198" t="s">
        <v>1793</v>
      </c>
      <c r="R3276" s="196" t="s">
        <v>47</v>
      </c>
      <c r="S3276" s="196" t="s">
        <v>46</v>
      </c>
      <c r="T3276" s="211">
        <v>0.92500000000000004</v>
      </c>
      <c r="U3276" s="201">
        <v>44281</v>
      </c>
      <c r="V3276" s="196" t="s">
        <v>1805</v>
      </c>
      <c r="W3276" s="200" t="s">
        <v>670</v>
      </c>
      <c r="X3276" s="196" t="s">
        <v>13</v>
      </c>
      <c r="AA3276" s="196" t="s">
        <v>14936</v>
      </c>
      <c r="AB3276" s="196" t="s">
        <v>14934</v>
      </c>
      <c r="AC3276" s="200">
        <v>8</v>
      </c>
      <c r="AD3276" s="200" t="s">
        <v>8231</v>
      </c>
      <c r="AE3276" s="203" t="s">
        <v>505</v>
      </c>
      <c r="AF3276" s="212">
        <v>510510</v>
      </c>
      <c r="AG3276" s="198" t="s">
        <v>14935</v>
      </c>
    </row>
    <row r="3277" spans="1:33" hidden="1" x14ac:dyDescent="0.25">
      <c r="A3277" s="209">
        <v>127378</v>
      </c>
      <c r="B3277" s="210">
        <v>4</v>
      </c>
      <c r="C3277" s="196" t="s">
        <v>97</v>
      </c>
      <c r="D3277" s="201">
        <v>43193</v>
      </c>
      <c r="E3277" s="196" t="s">
        <v>152</v>
      </c>
      <c r="F3277" s="201">
        <v>44517.875150462962</v>
      </c>
      <c r="G3277" s="196" t="s">
        <v>510</v>
      </c>
      <c r="H3277" s="198" t="s">
        <v>196</v>
      </c>
      <c r="I3277" s="196" t="s">
        <v>292</v>
      </c>
      <c r="J3277" s="196" t="s">
        <v>101</v>
      </c>
      <c r="L3277" s="200" t="s">
        <v>101</v>
      </c>
      <c r="M3277" s="198" t="s">
        <v>14937</v>
      </c>
      <c r="N3277" s="198" t="s">
        <v>14938</v>
      </c>
      <c r="O3277" s="196" t="s">
        <v>157</v>
      </c>
      <c r="P3277" s="198" t="s">
        <v>1794</v>
      </c>
      <c r="Q3277" s="198" t="s">
        <v>14938</v>
      </c>
      <c r="R3277" s="196" t="s">
        <v>47</v>
      </c>
      <c r="S3277" s="196" t="s">
        <v>46</v>
      </c>
      <c r="T3277" s="211">
        <v>5.16</v>
      </c>
      <c r="U3277" s="201">
        <v>44281</v>
      </c>
      <c r="V3277" s="196" t="s">
        <v>1805</v>
      </c>
      <c r="W3277" s="200" t="s">
        <v>93</v>
      </c>
      <c r="X3277" s="196" t="s">
        <v>103</v>
      </c>
      <c r="Z3277" s="198" t="s">
        <v>14939</v>
      </c>
      <c r="AA3277" s="196" t="s">
        <v>14940</v>
      </c>
      <c r="AB3277" s="196" t="s">
        <v>14941</v>
      </c>
      <c r="AC3277" s="200">
        <v>3</v>
      </c>
      <c r="AD3277" s="200" t="s">
        <v>8231</v>
      </c>
      <c r="AE3277" s="203" t="s">
        <v>505</v>
      </c>
      <c r="AF3277" s="212">
        <v>51713</v>
      </c>
      <c r="AG3277" s="198" t="s">
        <v>14942</v>
      </c>
    </row>
    <row r="3278" spans="1:33" hidden="1" x14ac:dyDescent="0.25">
      <c r="A3278" s="209">
        <v>127378</v>
      </c>
      <c r="B3278" s="210">
        <v>4</v>
      </c>
      <c r="C3278" s="196" t="s">
        <v>97</v>
      </c>
      <c r="D3278" s="201">
        <v>43193</v>
      </c>
      <c r="E3278" s="196" t="s">
        <v>152</v>
      </c>
      <c r="F3278" s="201">
        <v>44517.875150462962</v>
      </c>
      <c r="G3278" s="196" t="s">
        <v>510</v>
      </c>
      <c r="H3278" s="198" t="s">
        <v>196</v>
      </c>
      <c r="I3278" s="196" t="s">
        <v>292</v>
      </c>
      <c r="J3278" s="196" t="s">
        <v>101</v>
      </c>
      <c r="L3278" s="200" t="s">
        <v>101</v>
      </c>
      <c r="M3278" s="198" t="s">
        <v>14937</v>
      </c>
      <c r="N3278" s="198" t="s">
        <v>14938</v>
      </c>
      <c r="O3278" s="196" t="s">
        <v>157</v>
      </c>
      <c r="P3278" s="198" t="s">
        <v>1794</v>
      </c>
      <c r="Q3278" s="198" t="s">
        <v>14938</v>
      </c>
      <c r="R3278" s="196" t="s">
        <v>47</v>
      </c>
      <c r="S3278" s="196" t="s">
        <v>46</v>
      </c>
      <c r="T3278" s="211">
        <v>5.16</v>
      </c>
      <c r="U3278" s="201">
        <v>44281</v>
      </c>
      <c r="V3278" s="196" t="s">
        <v>1805</v>
      </c>
      <c r="W3278" s="200" t="s">
        <v>93</v>
      </c>
      <c r="X3278" s="196" t="s">
        <v>103</v>
      </c>
      <c r="Z3278" s="198" t="s">
        <v>14939</v>
      </c>
      <c r="AA3278" s="196" t="s">
        <v>14943</v>
      </c>
      <c r="AB3278" s="196" t="s">
        <v>14941</v>
      </c>
      <c r="AC3278" s="200">
        <v>3</v>
      </c>
      <c r="AD3278" s="200" t="s">
        <v>8274</v>
      </c>
      <c r="AE3278" s="203" t="s">
        <v>505</v>
      </c>
      <c r="AF3278" s="212">
        <v>45963</v>
      </c>
      <c r="AG3278" s="198" t="s">
        <v>14942</v>
      </c>
    </row>
    <row r="3279" spans="1:33" hidden="1" x14ac:dyDescent="0.25">
      <c r="A3279" s="209">
        <v>127378</v>
      </c>
      <c r="B3279" s="210">
        <v>4</v>
      </c>
      <c r="C3279" s="196" t="s">
        <v>97</v>
      </c>
      <c r="D3279" s="201">
        <v>43193</v>
      </c>
      <c r="E3279" s="196" t="s">
        <v>152</v>
      </c>
      <c r="F3279" s="201">
        <v>44517.875150462962</v>
      </c>
      <c r="G3279" s="196" t="s">
        <v>510</v>
      </c>
      <c r="H3279" s="198" t="s">
        <v>196</v>
      </c>
      <c r="I3279" s="196" t="s">
        <v>292</v>
      </c>
      <c r="J3279" s="196" t="s">
        <v>101</v>
      </c>
      <c r="L3279" s="200" t="s">
        <v>101</v>
      </c>
      <c r="M3279" s="198" t="s">
        <v>14937</v>
      </c>
      <c r="N3279" s="198" t="s">
        <v>14938</v>
      </c>
      <c r="O3279" s="196" t="s">
        <v>157</v>
      </c>
      <c r="P3279" s="198" t="s">
        <v>1794</v>
      </c>
      <c r="Q3279" s="198" t="s">
        <v>14938</v>
      </c>
      <c r="R3279" s="196" t="s">
        <v>47</v>
      </c>
      <c r="S3279" s="196" t="s">
        <v>46</v>
      </c>
      <c r="T3279" s="211">
        <v>5.16</v>
      </c>
      <c r="U3279" s="201">
        <v>44281</v>
      </c>
      <c r="V3279" s="196" t="s">
        <v>1805</v>
      </c>
      <c r="W3279" s="200" t="s">
        <v>93</v>
      </c>
      <c r="X3279" s="196" t="s">
        <v>103</v>
      </c>
      <c r="Z3279" s="198" t="s">
        <v>14939</v>
      </c>
      <c r="AA3279" s="196" t="s">
        <v>14944</v>
      </c>
      <c r="AB3279" s="196" t="s">
        <v>14941</v>
      </c>
      <c r="AC3279" s="200">
        <v>8</v>
      </c>
      <c r="AD3279" s="200" t="s">
        <v>8231</v>
      </c>
      <c r="AE3279" s="203" t="s">
        <v>505</v>
      </c>
      <c r="AF3279" s="212">
        <v>1917125</v>
      </c>
      <c r="AG3279" s="198" t="s">
        <v>14942</v>
      </c>
    </row>
    <row r="3280" spans="1:33" hidden="1" x14ac:dyDescent="0.25">
      <c r="A3280" s="209">
        <v>127379</v>
      </c>
      <c r="B3280" s="210">
        <v>4</v>
      </c>
      <c r="C3280" s="196" t="s">
        <v>97</v>
      </c>
      <c r="D3280" s="201">
        <v>43193</v>
      </c>
      <c r="E3280" s="196" t="s">
        <v>152</v>
      </c>
      <c r="F3280" s="201">
        <v>44417.875069444446</v>
      </c>
      <c r="G3280" s="196" t="s">
        <v>510</v>
      </c>
      <c r="H3280" s="198" t="s">
        <v>371</v>
      </c>
      <c r="I3280" s="196" t="s">
        <v>1485</v>
      </c>
      <c r="J3280" s="196" t="s">
        <v>101</v>
      </c>
      <c r="L3280" s="200" t="s">
        <v>101</v>
      </c>
      <c r="M3280" s="198" t="s">
        <v>14945</v>
      </c>
      <c r="N3280" s="198" t="s">
        <v>14946</v>
      </c>
      <c r="O3280" s="196" t="s">
        <v>157</v>
      </c>
      <c r="P3280" s="198" t="s">
        <v>158</v>
      </c>
      <c r="Q3280" s="198" t="s">
        <v>14946</v>
      </c>
      <c r="R3280" s="196" t="s">
        <v>47</v>
      </c>
      <c r="S3280" s="196" t="s">
        <v>46</v>
      </c>
      <c r="T3280" s="211">
        <v>4.6900000000000004</v>
      </c>
      <c r="U3280" s="201">
        <v>44232</v>
      </c>
      <c r="V3280" s="196" t="s">
        <v>2155</v>
      </c>
      <c r="W3280" s="200" t="s">
        <v>93</v>
      </c>
      <c r="X3280" s="196" t="s">
        <v>103</v>
      </c>
      <c r="AA3280" s="196" t="s">
        <v>14947</v>
      </c>
      <c r="AB3280" s="196" t="s">
        <v>14948</v>
      </c>
      <c r="AC3280" s="200">
        <v>3</v>
      </c>
      <c r="AD3280" s="200" t="s">
        <v>8231</v>
      </c>
      <c r="AE3280" s="203" t="s">
        <v>505</v>
      </c>
      <c r="AF3280" s="212">
        <v>125356</v>
      </c>
      <c r="AG3280" s="198" t="s">
        <v>14949</v>
      </c>
    </row>
    <row r="3281" spans="1:33" hidden="1" x14ac:dyDescent="0.25">
      <c r="A3281" s="209">
        <v>127379</v>
      </c>
      <c r="B3281" s="210">
        <v>4</v>
      </c>
      <c r="C3281" s="196" t="s">
        <v>97</v>
      </c>
      <c r="D3281" s="201">
        <v>43193</v>
      </c>
      <c r="E3281" s="196" t="s">
        <v>152</v>
      </c>
      <c r="F3281" s="201">
        <v>44417.875069444446</v>
      </c>
      <c r="G3281" s="196" t="s">
        <v>510</v>
      </c>
      <c r="H3281" s="198" t="s">
        <v>371</v>
      </c>
      <c r="I3281" s="196" t="s">
        <v>1485</v>
      </c>
      <c r="J3281" s="196" t="s">
        <v>101</v>
      </c>
      <c r="L3281" s="200" t="s">
        <v>101</v>
      </c>
      <c r="M3281" s="198" t="s">
        <v>14945</v>
      </c>
      <c r="N3281" s="198" t="s">
        <v>14946</v>
      </c>
      <c r="O3281" s="196" t="s">
        <v>157</v>
      </c>
      <c r="P3281" s="198" t="s">
        <v>158</v>
      </c>
      <c r="Q3281" s="198" t="s">
        <v>14946</v>
      </c>
      <c r="R3281" s="196" t="s">
        <v>47</v>
      </c>
      <c r="S3281" s="196" t="s">
        <v>46</v>
      </c>
      <c r="T3281" s="211">
        <v>4.6900000000000004</v>
      </c>
      <c r="U3281" s="201">
        <v>44232</v>
      </c>
      <c r="V3281" s="196" t="s">
        <v>2155</v>
      </c>
      <c r="W3281" s="200" t="s">
        <v>93</v>
      </c>
      <c r="X3281" s="196" t="s">
        <v>103</v>
      </c>
      <c r="AA3281" s="196" t="s">
        <v>14950</v>
      </c>
      <c r="AB3281" s="196" t="s">
        <v>14948</v>
      </c>
      <c r="AC3281" s="200">
        <v>8</v>
      </c>
      <c r="AD3281" s="200" t="s">
        <v>8231</v>
      </c>
      <c r="AE3281" s="203" t="s">
        <v>505</v>
      </c>
      <c r="AF3281" s="212">
        <v>2237855</v>
      </c>
      <c r="AG3281" s="198" t="s">
        <v>14949</v>
      </c>
    </row>
    <row r="3282" spans="1:33" ht="36" hidden="1" x14ac:dyDescent="0.25">
      <c r="A3282" s="209">
        <v>127381</v>
      </c>
      <c r="B3282" s="210">
        <v>4</v>
      </c>
      <c r="C3282" s="196" t="s">
        <v>85</v>
      </c>
      <c r="D3282" s="201">
        <v>43193</v>
      </c>
      <c r="E3282" s="196" t="s">
        <v>152</v>
      </c>
      <c r="F3282" s="201">
        <v>44545</v>
      </c>
      <c r="G3282" s="196" t="s">
        <v>152</v>
      </c>
      <c r="H3282" s="198" t="s">
        <v>961</v>
      </c>
      <c r="I3282" s="196" t="s">
        <v>4470</v>
      </c>
      <c r="J3282" s="196" t="s">
        <v>101</v>
      </c>
      <c r="L3282" s="200" t="s">
        <v>101</v>
      </c>
      <c r="M3282" s="198" t="s">
        <v>4471</v>
      </c>
      <c r="N3282" s="198" t="s">
        <v>1793</v>
      </c>
      <c r="O3282" s="196" t="s">
        <v>157</v>
      </c>
      <c r="P3282" s="198" t="s">
        <v>1794</v>
      </c>
      <c r="Q3282" s="198" t="s">
        <v>1793</v>
      </c>
      <c r="R3282" s="196" t="s">
        <v>47</v>
      </c>
      <c r="S3282" s="196" t="s">
        <v>43</v>
      </c>
      <c r="T3282" s="211">
        <v>5.81</v>
      </c>
      <c r="V3282" s="196" t="s">
        <v>1805</v>
      </c>
      <c r="W3282" s="200" t="s">
        <v>93</v>
      </c>
      <c r="X3282" s="196" t="s">
        <v>103</v>
      </c>
      <c r="Y3282" s="196" t="s">
        <v>32</v>
      </c>
      <c r="Z3282" s="198" t="s">
        <v>4472</v>
      </c>
      <c r="AA3282" s="196" t="s">
        <v>14951</v>
      </c>
      <c r="AC3282" s="200">
        <v>2</v>
      </c>
      <c r="AD3282" s="200" t="s">
        <v>8250</v>
      </c>
      <c r="AE3282" s="212">
        <v>73111</v>
      </c>
      <c r="AF3282" s="212">
        <v>73111</v>
      </c>
    </row>
    <row r="3283" spans="1:33" ht="36" hidden="1" x14ac:dyDescent="0.25">
      <c r="A3283" s="209">
        <v>127381</v>
      </c>
      <c r="B3283" s="210">
        <v>4</v>
      </c>
      <c r="C3283" s="196" t="s">
        <v>85</v>
      </c>
      <c r="D3283" s="201">
        <v>43193</v>
      </c>
      <c r="E3283" s="196" t="s">
        <v>152</v>
      </c>
      <c r="F3283" s="201">
        <v>44545</v>
      </c>
      <c r="G3283" s="196" t="s">
        <v>152</v>
      </c>
      <c r="H3283" s="198" t="s">
        <v>961</v>
      </c>
      <c r="I3283" s="196" t="s">
        <v>4470</v>
      </c>
      <c r="J3283" s="196" t="s">
        <v>101</v>
      </c>
      <c r="L3283" s="200" t="s">
        <v>101</v>
      </c>
      <c r="M3283" s="198" t="s">
        <v>4471</v>
      </c>
      <c r="N3283" s="198" t="s">
        <v>1793</v>
      </c>
      <c r="O3283" s="196" t="s">
        <v>157</v>
      </c>
      <c r="P3283" s="198" t="s">
        <v>1794</v>
      </c>
      <c r="Q3283" s="198" t="s">
        <v>1793</v>
      </c>
      <c r="R3283" s="196" t="s">
        <v>47</v>
      </c>
      <c r="S3283" s="196" t="s">
        <v>43</v>
      </c>
      <c r="T3283" s="211">
        <v>5.81</v>
      </c>
      <c r="V3283" s="196" t="s">
        <v>1805</v>
      </c>
      <c r="W3283" s="200" t="s">
        <v>93</v>
      </c>
      <c r="X3283" s="196" t="s">
        <v>103</v>
      </c>
      <c r="Y3283" s="196" t="s">
        <v>32</v>
      </c>
      <c r="Z3283" s="198" t="s">
        <v>4472</v>
      </c>
      <c r="AA3283" s="196" t="s">
        <v>14952</v>
      </c>
      <c r="AB3283" s="196" t="s">
        <v>14953</v>
      </c>
      <c r="AC3283" s="200">
        <v>3</v>
      </c>
      <c r="AD3283" s="200" t="s">
        <v>8274</v>
      </c>
      <c r="AE3283" s="203" t="s">
        <v>505</v>
      </c>
      <c r="AF3283" s="212">
        <v>5000</v>
      </c>
    </row>
    <row r="3284" spans="1:33" x14ac:dyDescent="0.25">
      <c r="A3284" s="209">
        <v>127382</v>
      </c>
      <c r="B3284" s="210">
        <v>4</v>
      </c>
      <c r="C3284" s="196" t="s">
        <v>97</v>
      </c>
      <c r="D3284" s="201">
        <v>43193</v>
      </c>
      <c r="E3284" s="196" t="s">
        <v>152</v>
      </c>
      <c r="F3284" s="201">
        <v>44533.875127314815</v>
      </c>
      <c r="G3284" s="196" t="s">
        <v>510</v>
      </c>
      <c r="H3284" s="198" t="s">
        <v>2853</v>
      </c>
      <c r="I3284" s="196" t="s">
        <v>2045</v>
      </c>
      <c r="J3284" s="196" t="s">
        <v>101</v>
      </c>
      <c r="L3284" s="200" t="s">
        <v>101</v>
      </c>
      <c r="M3284" s="198" t="s">
        <v>3092</v>
      </c>
      <c r="N3284" s="198" t="s">
        <v>3093</v>
      </c>
      <c r="O3284" s="196" t="s">
        <v>157</v>
      </c>
      <c r="P3284" s="198" t="s">
        <v>1794</v>
      </c>
      <c r="Q3284" s="198" t="s">
        <v>3093</v>
      </c>
      <c r="R3284" s="196" t="s">
        <v>47</v>
      </c>
      <c r="S3284" s="196" t="s">
        <v>46</v>
      </c>
      <c r="T3284" s="211">
        <v>10.33</v>
      </c>
      <c r="U3284" s="201">
        <v>44323</v>
      </c>
      <c r="V3284" s="196" t="s">
        <v>2036</v>
      </c>
      <c r="W3284" s="200" t="s">
        <v>93</v>
      </c>
      <c r="X3284" s="196" t="s">
        <v>103</v>
      </c>
      <c r="Y3284" s="196" t="s">
        <v>32</v>
      </c>
      <c r="Z3284" s="198" t="s">
        <v>3094</v>
      </c>
      <c r="AA3284" s="196" t="s">
        <v>14954</v>
      </c>
      <c r="AB3284" s="196" t="s">
        <v>14955</v>
      </c>
      <c r="AC3284" s="200">
        <v>3</v>
      </c>
      <c r="AD3284" s="200" t="s">
        <v>8231</v>
      </c>
      <c r="AE3284" s="212">
        <v>69520</v>
      </c>
      <c r="AF3284" s="212">
        <v>319020</v>
      </c>
      <c r="AG3284" s="198" t="s">
        <v>3095</v>
      </c>
    </row>
    <row r="3285" spans="1:33" x14ac:dyDescent="0.25">
      <c r="A3285" s="209">
        <v>127382</v>
      </c>
      <c r="B3285" s="210">
        <v>4</v>
      </c>
      <c r="C3285" s="196" t="s">
        <v>97</v>
      </c>
      <c r="D3285" s="201">
        <v>43193</v>
      </c>
      <c r="E3285" s="196" t="s">
        <v>152</v>
      </c>
      <c r="F3285" s="201">
        <v>44533.875127314815</v>
      </c>
      <c r="G3285" s="196" t="s">
        <v>510</v>
      </c>
      <c r="H3285" s="198" t="s">
        <v>2853</v>
      </c>
      <c r="I3285" s="196" t="s">
        <v>2045</v>
      </c>
      <c r="J3285" s="196" t="s">
        <v>101</v>
      </c>
      <c r="L3285" s="200" t="s">
        <v>101</v>
      </c>
      <c r="M3285" s="198" t="s">
        <v>3092</v>
      </c>
      <c r="N3285" s="198" t="s">
        <v>3093</v>
      </c>
      <c r="O3285" s="196" t="s">
        <v>157</v>
      </c>
      <c r="P3285" s="198" t="s">
        <v>1794</v>
      </c>
      <c r="Q3285" s="198" t="s">
        <v>3093</v>
      </c>
      <c r="R3285" s="196" t="s">
        <v>47</v>
      </c>
      <c r="S3285" s="196" t="s">
        <v>46</v>
      </c>
      <c r="T3285" s="211">
        <v>10.33</v>
      </c>
      <c r="U3285" s="201">
        <v>44323</v>
      </c>
      <c r="V3285" s="196" t="s">
        <v>2036</v>
      </c>
      <c r="W3285" s="200" t="s">
        <v>93</v>
      </c>
      <c r="X3285" s="196" t="s">
        <v>103</v>
      </c>
      <c r="Y3285" s="196" t="s">
        <v>32</v>
      </c>
      <c r="Z3285" s="198" t="s">
        <v>3094</v>
      </c>
      <c r="AA3285" s="196" t="s">
        <v>14956</v>
      </c>
      <c r="AB3285" s="196" t="s">
        <v>14955</v>
      </c>
      <c r="AC3285" s="200">
        <v>3</v>
      </c>
      <c r="AD3285" s="200" t="s">
        <v>8274</v>
      </c>
      <c r="AE3285" s="212">
        <v>1818</v>
      </c>
      <c r="AF3285" s="212">
        <v>10178</v>
      </c>
      <c r="AG3285" s="198" t="s">
        <v>3095</v>
      </c>
    </row>
    <row r="3286" spans="1:33" x14ac:dyDescent="0.25">
      <c r="A3286" s="209">
        <v>127382</v>
      </c>
      <c r="B3286" s="210">
        <v>4</v>
      </c>
      <c r="C3286" s="196" t="s">
        <v>97</v>
      </c>
      <c r="D3286" s="201">
        <v>43193</v>
      </c>
      <c r="E3286" s="196" t="s">
        <v>152</v>
      </c>
      <c r="F3286" s="201">
        <v>44533.875127314815</v>
      </c>
      <c r="G3286" s="196" t="s">
        <v>510</v>
      </c>
      <c r="H3286" s="198" t="s">
        <v>2853</v>
      </c>
      <c r="I3286" s="196" t="s">
        <v>2045</v>
      </c>
      <c r="J3286" s="196" t="s">
        <v>101</v>
      </c>
      <c r="L3286" s="200" t="s">
        <v>101</v>
      </c>
      <c r="M3286" s="198" t="s">
        <v>3092</v>
      </c>
      <c r="N3286" s="198" t="s">
        <v>3093</v>
      </c>
      <c r="O3286" s="196" t="s">
        <v>157</v>
      </c>
      <c r="P3286" s="198" t="s">
        <v>1794</v>
      </c>
      <c r="Q3286" s="198" t="s">
        <v>3093</v>
      </c>
      <c r="R3286" s="196" t="s">
        <v>47</v>
      </c>
      <c r="S3286" s="196" t="s">
        <v>46</v>
      </c>
      <c r="T3286" s="211">
        <v>10.33</v>
      </c>
      <c r="U3286" s="201">
        <v>44323</v>
      </c>
      <c r="V3286" s="196" t="s">
        <v>2036</v>
      </c>
      <c r="W3286" s="200" t="s">
        <v>93</v>
      </c>
      <c r="X3286" s="196" t="s">
        <v>103</v>
      </c>
      <c r="Y3286" s="196" t="s">
        <v>32</v>
      </c>
      <c r="Z3286" s="198" t="s">
        <v>3094</v>
      </c>
      <c r="AA3286" s="196" t="s">
        <v>14957</v>
      </c>
      <c r="AB3286" s="196" t="s">
        <v>14955</v>
      </c>
      <c r="AC3286" s="200">
        <v>8</v>
      </c>
      <c r="AD3286" s="200" t="s">
        <v>8250</v>
      </c>
      <c r="AE3286" s="212">
        <v>205726</v>
      </c>
      <c r="AF3286" s="212">
        <v>2519026</v>
      </c>
      <c r="AG3286" s="198" t="s">
        <v>3095</v>
      </c>
    </row>
    <row r="3287" spans="1:33" ht="54" hidden="1" x14ac:dyDescent="0.25">
      <c r="A3287" s="209">
        <v>127384</v>
      </c>
      <c r="B3287" s="210">
        <v>4</v>
      </c>
      <c r="C3287" s="196" t="s">
        <v>122</v>
      </c>
      <c r="D3287" s="201">
        <v>43193</v>
      </c>
      <c r="E3287" s="196" t="s">
        <v>152</v>
      </c>
      <c r="F3287" s="201">
        <v>44621.875381944446</v>
      </c>
      <c r="G3287" s="196" t="s">
        <v>510</v>
      </c>
      <c r="H3287" s="198" t="s">
        <v>371</v>
      </c>
      <c r="I3287" s="196" t="s">
        <v>771</v>
      </c>
      <c r="J3287" s="196" t="s">
        <v>101</v>
      </c>
      <c r="L3287" s="200" t="s">
        <v>101</v>
      </c>
      <c r="M3287" s="198" t="s">
        <v>1988</v>
      </c>
      <c r="N3287" s="198" t="s">
        <v>1793</v>
      </c>
      <c r="O3287" s="196" t="s">
        <v>157</v>
      </c>
      <c r="P3287" s="198" t="s">
        <v>1794</v>
      </c>
      <c r="Q3287" s="198" t="s">
        <v>1793</v>
      </c>
      <c r="R3287" s="196" t="s">
        <v>47</v>
      </c>
      <c r="S3287" s="196" t="s">
        <v>43</v>
      </c>
      <c r="T3287" s="211">
        <v>2.92</v>
      </c>
      <c r="U3287" s="201">
        <v>44603</v>
      </c>
      <c r="V3287" s="196" t="s">
        <v>1805</v>
      </c>
      <c r="W3287" s="200" t="s">
        <v>670</v>
      </c>
      <c r="X3287" s="196" t="s">
        <v>13</v>
      </c>
      <c r="Y3287" s="196" t="s">
        <v>31</v>
      </c>
      <c r="Z3287" s="198" t="s">
        <v>1989</v>
      </c>
      <c r="AA3287" s="196" t="s">
        <v>14958</v>
      </c>
      <c r="AB3287" s="196" t="s">
        <v>14959</v>
      </c>
      <c r="AC3287" s="200">
        <v>3</v>
      </c>
      <c r="AD3287" s="200" t="s">
        <v>8231</v>
      </c>
      <c r="AE3287" s="212">
        <v>251000</v>
      </c>
      <c r="AF3287" s="212">
        <v>251000</v>
      </c>
      <c r="AG3287" s="198" t="s">
        <v>1990</v>
      </c>
    </row>
    <row r="3288" spans="1:33" ht="54" hidden="1" x14ac:dyDescent="0.25">
      <c r="A3288" s="209">
        <v>127384</v>
      </c>
      <c r="B3288" s="210">
        <v>4</v>
      </c>
      <c r="C3288" s="196" t="s">
        <v>122</v>
      </c>
      <c r="D3288" s="201">
        <v>43193</v>
      </c>
      <c r="E3288" s="196" t="s">
        <v>152</v>
      </c>
      <c r="F3288" s="201">
        <v>44621.875381944446</v>
      </c>
      <c r="G3288" s="196" t="s">
        <v>510</v>
      </c>
      <c r="H3288" s="198" t="s">
        <v>371</v>
      </c>
      <c r="I3288" s="196" t="s">
        <v>771</v>
      </c>
      <c r="J3288" s="196" t="s">
        <v>101</v>
      </c>
      <c r="L3288" s="200" t="s">
        <v>101</v>
      </c>
      <c r="M3288" s="198" t="s">
        <v>1988</v>
      </c>
      <c r="N3288" s="198" t="s">
        <v>1793</v>
      </c>
      <c r="O3288" s="196" t="s">
        <v>157</v>
      </c>
      <c r="P3288" s="198" t="s">
        <v>1794</v>
      </c>
      <c r="Q3288" s="198" t="s">
        <v>1793</v>
      </c>
      <c r="R3288" s="196" t="s">
        <v>47</v>
      </c>
      <c r="S3288" s="196" t="s">
        <v>43</v>
      </c>
      <c r="T3288" s="211">
        <v>2.92</v>
      </c>
      <c r="U3288" s="201">
        <v>44603</v>
      </c>
      <c r="V3288" s="196" t="s">
        <v>1805</v>
      </c>
      <c r="W3288" s="200" t="s">
        <v>670</v>
      </c>
      <c r="X3288" s="196" t="s">
        <v>13</v>
      </c>
      <c r="Y3288" s="196" t="s">
        <v>31</v>
      </c>
      <c r="Z3288" s="198" t="s">
        <v>1989</v>
      </c>
      <c r="AA3288" s="196" t="s">
        <v>14960</v>
      </c>
      <c r="AB3288" s="196" t="s">
        <v>14959</v>
      </c>
      <c r="AC3288" s="200">
        <v>3</v>
      </c>
      <c r="AD3288" s="200" t="s">
        <v>8274</v>
      </c>
      <c r="AE3288" s="212">
        <v>415000</v>
      </c>
      <c r="AF3288" s="212">
        <v>420000</v>
      </c>
      <c r="AG3288" s="198" t="s">
        <v>1990</v>
      </c>
    </row>
    <row r="3289" spans="1:33" ht="54" hidden="1" x14ac:dyDescent="0.25">
      <c r="A3289" s="209">
        <v>127384</v>
      </c>
      <c r="B3289" s="210">
        <v>4</v>
      </c>
      <c r="C3289" s="196" t="s">
        <v>122</v>
      </c>
      <c r="D3289" s="201">
        <v>43193</v>
      </c>
      <c r="E3289" s="196" t="s">
        <v>152</v>
      </c>
      <c r="F3289" s="201">
        <v>44621.875381944446</v>
      </c>
      <c r="G3289" s="196" t="s">
        <v>510</v>
      </c>
      <c r="H3289" s="198" t="s">
        <v>371</v>
      </c>
      <c r="I3289" s="196" t="s">
        <v>771</v>
      </c>
      <c r="J3289" s="196" t="s">
        <v>101</v>
      </c>
      <c r="L3289" s="200" t="s">
        <v>101</v>
      </c>
      <c r="M3289" s="198" t="s">
        <v>1988</v>
      </c>
      <c r="N3289" s="198" t="s">
        <v>1793</v>
      </c>
      <c r="O3289" s="196" t="s">
        <v>157</v>
      </c>
      <c r="P3289" s="198" t="s">
        <v>1794</v>
      </c>
      <c r="Q3289" s="198" t="s">
        <v>1793</v>
      </c>
      <c r="R3289" s="196" t="s">
        <v>47</v>
      </c>
      <c r="S3289" s="196" t="s">
        <v>43</v>
      </c>
      <c r="T3289" s="211">
        <v>2.92</v>
      </c>
      <c r="U3289" s="201">
        <v>44603</v>
      </c>
      <c r="V3289" s="196" t="s">
        <v>1805</v>
      </c>
      <c r="W3289" s="200" t="s">
        <v>670</v>
      </c>
      <c r="X3289" s="196" t="s">
        <v>13</v>
      </c>
      <c r="Y3289" s="196" t="s">
        <v>31</v>
      </c>
      <c r="Z3289" s="198" t="s">
        <v>1989</v>
      </c>
      <c r="AA3289" s="196" t="s">
        <v>14961</v>
      </c>
      <c r="AB3289" s="196" t="s">
        <v>14959</v>
      </c>
      <c r="AC3289" s="200">
        <v>8</v>
      </c>
      <c r="AD3289" s="200" t="s">
        <v>8231</v>
      </c>
      <c r="AE3289" s="212">
        <v>2665000</v>
      </c>
      <c r="AF3289" s="212">
        <v>2665000</v>
      </c>
      <c r="AG3289" s="198" t="s">
        <v>1990</v>
      </c>
    </row>
    <row r="3290" spans="1:33" hidden="1" x14ac:dyDescent="0.25">
      <c r="A3290" s="209">
        <v>127385</v>
      </c>
      <c r="B3290" s="210">
        <v>4</v>
      </c>
      <c r="C3290" s="196" t="s">
        <v>122</v>
      </c>
      <c r="D3290" s="201">
        <v>43193</v>
      </c>
      <c r="E3290" s="196" t="s">
        <v>152</v>
      </c>
      <c r="F3290" s="201">
        <v>44299.875347222223</v>
      </c>
      <c r="G3290" s="196" t="s">
        <v>510</v>
      </c>
      <c r="H3290" s="198" t="s">
        <v>254</v>
      </c>
      <c r="I3290" s="196" t="s">
        <v>14962</v>
      </c>
      <c r="J3290" s="196" t="s">
        <v>101</v>
      </c>
      <c r="L3290" s="200" t="s">
        <v>101</v>
      </c>
      <c r="M3290" s="198" t="s">
        <v>14963</v>
      </c>
      <c r="N3290" s="198" t="s">
        <v>1793</v>
      </c>
      <c r="O3290" s="196" t="s">
        <v>157</v>
      </c>
      <c r="P3290" s="198" t="s">
        <v>1794</v>
      </c>
      <c r="Q3290" s="198" t="s">
        <v>1793</v>
      </c>
      <c r="R3290" s="196" t="s">
        <v>47</v>
      </c>
      <c r="S3290" s="196" t="s">
        <v>46</v>
      </c>
      <c r="T3290" s="211">
        <v>4.7300000000000004</v>
      </c>
      <c r="U3290" s="201">
        <v>44281</v>
      </c>
      <c r="V3290" s="196" t="s">
        <v>2036</v>
      </c>
      <c r="W3290" s="200" t="s">
        <v>93</v>
      </c>
      <c r="X3290" s="196" t="s">
        <v>103</v>
      </c>
      <c r="Z3290" s="198" t="s">
        <v>14964</v>
      </c>
      <c r="AA3290" s="196" t="s">
        <v>14965</v>
      </c>
      <c r="AB3290" s="196" t="s">
        <v>14966</v>
      </c>
      <c r="AC3290" s="200">
        <v>3</v>
      </c>
      <c r="AD3290" s="200" t="s">
        <v>8231</v>
      </c>
      <c r="AE3290" s="203" t="s">
        <v>505</v>
      </c>
      <c r="AF3290" s="212">
        <v>94510</v>
      </c>
      <c r="AG3290" s="198" t="s">
        <v>14967</v>
      </c>
    </row>
    <row r="3291" spans="1:33" hidden="1" x14ac:dyDescent="0.25">
      <c r="A3291" s="209">
        <v>127385</v>
      </c>
      <c r="B3291" s="210">
        <v>4</v>
      </c>
      <c r="C3291" s="196" t="s">
        <v>122</v>
      </c>
      <c r="D3291" s="201">
        <v>43193</v>
      </c>
      <c r="E3291" s="196" t="s">
        <v>152</v>
      </c>
      <c r="F3291" s="201">
        <v>44299.875347222223</v>
      </c>
      <c r="G3291" s="196" t="s">
        <v>510</v>
      </c>
      <c r="H3291" s="198" t="s">
        <v>254</v>
      </c>
      <c r="I3291" s="196" t="s">
        <v>14962</v>
      </c>
      <c r="J3291" s="196" t="s">
        <v>101</v>
      </c>
      <c r="L3291" s="200" t="s">
        <v>101</v>
      </c>
      <c r="M3291" s="198" t="s">
        <v>14963</v>
      </c>
      <c r="N3291" s="198" t="s">
        <v>1793</v>
      </c>
      <c r="O3291" s="196" t="s">
        <v>157</v>
      </c>
      <c r="P3291" s="198" t="s">
        <v>1794</v>
      </c>
      <c r="Q3291" s="198" t="s">
        <v>1793</v>
      </c>
      <c r="R3291" s="196" t="s">
        <v>47</v>
      </c>
      <c r="S3291" s="196" t="s">
        <v>46</v>
      </c>
      <c r="T3291" s="211">
        <v>4.7300000000000004</v>
      </c>
      <c r="U3291" s="201">
        <v>44281</v>
      </c>
      <c r="V3291" s="196" t="s">
        <v>2036</v>
      </c>
      <c r="W3291" s="200" t="s">
        <v>93</v>
      </c>
      <c r="X3291" s="196" t="s">
        <v>103</v>
      </c>
      <c r="Z3291" s="198" t="s">
        <v>14964</v>
      </c>
      <c r="AA3291" s="196" t="s">
        <v>14968</v>
      </c>
      <c r="AB3291" s="196" t="s">
        <v>14966</v>
      </c>
      <c r="AC3291" s="200">
        <v>3</v>
      </c>
      <c r="AD3291" s="200" t="s">
        <v>8274</v>
      </c>
      <c r="AE3291" s="203" t="s">
        <v>505</v>
      </c>
      <c r="AF3291" s="212">
        <v>87094</v>
      </c>
      <c r="AG3291" s="198" t="s">
        <v>14967</v>
      </c>
    </row>
    <row r="3292" spans="1:33" hidden="1" x14ac:dyDescent="0.25">
      <c r="A3292" s="209">
        <v>127385</v>
      </c>
      <c r="B3292" s="210">
        <v>4</v>
      </c>
      <c r="C3292" s="196" t="s">
        <v>122</v>
      </c>
      <c r="D3292" s="201">
        <v>43193</v>
      </c>
      <c r="E3292" s="196" t="s">
        <v>152</v>
      </c>
      <c r="F3292" s="201">
        <v>44299.875347222223</v>
      </c>
      <c r="G3292" s="196" t="s">
        <v>510</v>
      </c>
      <c r="H3292" s="198" t="s">
        <v>254</v>
      </c>
      <c r="I3292" s="196" t="s">
        <v>14962</v>
      </c>
      <c r="J3292" s="196" t="s">
        <v>101</v>
      </c>
      <c r="L3292" s="200" t="s">
        <v>101</v>
      </c>
      <c r="M3292" s="198" t="s">
        <v>14963</v>
      </c>
      <c r="N3292" s="198" t="s">
        <v>1793</v>
      </c>
      <c r="O3292" s="196" t="s">
        <v>157</v>
      </c>
      <c r="P3292" s="198" t="s">
        <v>1794</v>
      </c>
      <c r="Q3292" s="198" t="s">
        <v>1793</v>
      </c>
      <c r="R3292" s="196" t="s">
        <v>47</v>
      </c>
      <c r="S3292" s="196" t="s">
        <v>46</v>
      </c>
      <c r="T3292" s="211">
        <v>4.7300000000000004</v>
      </c>
      <c r="U3292" s="201">
        <v>44281</v>
      </c>
      <c r="V3292" s="196" t="s">
        <v>2036</v>
      </c>
      <c r="W3292" s="200" t="s">
        <v>93</v>
      </c>
      <c r="X3292" s="196" t="s">
        <v>103</v>
      </c>
      <c r="Z3292" s="198" t="s">
        <v>14964</v>
      </c>
      <c r="AA3292" s="196" t="s">
        <v>14969</v>
      </c>
      <c r="AB3292" s="196" t="s">
        <v>14966</v>
      </c>
      <c r="AC3292" s="200">
        <v>8</v>
      </c>
      <c r="AD3292" s="200" t="s">
        <v>8250</v>
      </c>
      <c r="AE3292" s="203" t="s">
        <v>505</v>
      </c>
      <c r="AF3292" s="212">
        <v>1197271</v>
      </c>
      <c r="AG3292" s="198" t="s">
        <v>14967</v>
      </c>
    </row>
    <row r="3293" spans="1:33" ht="36" hidden="1" x14ac:dyDescent="0.25">
      <c r="A3293" s="209">
        <v>127386</v>
      </c>
      <c r="B3293" s="210">
        <v>4</v>
      </c>
      <c r="C3293" s="196" t="s">
        <v>122</v>
      </c>
      <c r="D3293" s="201">
        <v>43193</v>
      </c>
      <c r="E3293" s="196" t="s">
        <v>152</v>
      </c>
      <c r="F3293" s="201">
        <v>44299.875347222223</v>
      </c>
      <c r="G3293" s="196" t="s">
        <v>510</v>
      </c>
      <c r="H3293" s="198" t="s">
        <v>254</v>
      </c>
      <c r="I3293" s="196" t="s">
        <v>14962</v>
      </c>
      <c r="J3293" s="196" t="s">
        <v>101</v>
      </c>
      <c r="L3293" s="200" t="s">
        <v>101</v>
      </c>
      <c r="M3293" s="198" t="s">
        <v>14970</v>
      </c>
      <c r="N3293" s="198" t="s">
        <v>14971</v>
      </c>
      <c r="O3293" s="196" t="s">
        <v>157</v>
      </c>
      <c r="P3293" s="198" t="s">
        <v>1794</v>
      </c>
      <c r="Q3293" s="198" t="s">
        <v>14971</v>
      </c>
      <c r="R3293" s="196" t="s">
        <v>47</v>
      </c>
      <c r="S3293" s="196" t="s">
        <v>46</v>
      </c>
      <c r="T3293" s="211">
        <v>7.3</v>
      </c>
      <c r="U3293" s="201">
        <v>44281</v>
      </c>
      <c r="V3293" s="196" t="s">
        <v>2036</v>
      </c>
      <c r="W3293" s="200" t="s">
        <v>93</v>
      </c>
      <c r="X3293" s="196" t="s">
        <v>103</v>
      </c>
      <c r="Z3293" s="198" t="s">
        <v>14972</v>
      </c>
      <c r="AA3293" s="196" t="s">
        <v>14973</v>
      </c>
      <c r="AB3293" s="196" t="s">
        <v>14974</v>
      </c>
      <c r="AC3293" s="200">
        <v>3</v>
      </c>
      <c r="AD3293" s="200" t="s">
        <v>8231</v>
      </c>
      <c r="AE3293" s="203" t="s">
        <v>505</v>
      </c>
      <c r="AF3293" s="212">
        <v>51850</v>
      </c>
      <c r="AG3293" s="198" t="s">
        <v>14967</v>
      </c>
    </row>
    <row r="3294" spans="1:33" ht="36" hidden="1" x14ac:dyDescent="0.25">
      <c r="A3294" s="209">
        <v>127386</v>
      </c>
      <c r="B3294" s="210">
        <v>4</v>
      </c>
      <c r="C3294" s="196" t="s">
        <v>122</v>
      </c>
      <c r="D3294" s="201">
        <v>43193</v>
      </c>
      <c r="E3294" s="196" t="s">
        <v>152</v>
      </c>
      <c r="F3294" s="201">
        <v>44299.875347222223</v>
      </c>
      <c r="G3294" s="196" t="s">
        <v>510</v>
      </c>
      <c r="H3294" s="198" t="s">
        <v>254</v>
      </c>
      <c r="I3294" s="196" t="s">
        <v>14962</v>
      </c>
      <c r="J3294" s="196" t="s">
        <v>101</v>
      </c>
      <c r="L3294" s="200" t="s">
        <v>101</v>
      </c>
      <c r="M3294" s="198" t="s">
        <v>14970</v>
      </c>
      <c r="N3294" s="198" t="s">
        <v>14971</v>
      </c>
      <c r="O3294" s="196" t="s">
        <v>157</v>
      </c>
      <c r="P3294" s="198" t="s">
        <v>1794</v>
      </c>
      <c r="Q3294" s="198" t="s">
        <v>14971</v>
      </c>
      <c r="R3294" s="196" t="s">
        <v>47</v>
      </c>
      <c r="S3294" s="196" t="s">
        <v>46</v>
      </c>
      <c r="T3294" s="211">
        <v>7.3</v>
      </c>
      <c r="U3294" s="201">
        <v>44281</v>
      </c>
      <c r="V3294" s="196" t="s">
        <v>2036</v>
      </c>
      <c r="W3294" s="200" t="s">
        <v>93</v>
      </c>
      <c r="X3294" s="196" t="s">
        <v>103</v>
      </c>
      <c r="Z3294" s="198" t="s">
        <v>14972</v>
      </c>
      <c r="AA3294" s="196" t="s">
        <v>14975</v>
      </c>
      <c r="AB3294" s="196" t="s">
        <v>14974</v>
      </c>
      <c r="AC3294" s="200">
        <v>3</v>
      </c>
      <c r="AD3294" s="200" t="s">
        <v>8274</v>
      </c>
      <c r="AE3294" s="203" t="s">
        <v>505</v>
      </c>
      <c r="AF3294" s="212">
        <v>84100</v>
      </c>
      <c r="AG3294" s="198" t="s">
        <v>14967</v>
      </c>
    </row>
    <row r="3295" spans="1:33" ht="36" hidden="1" x14ac:dyDescent="0.25">
      <c r="A3295" s="209">
        <v>127386</v>
      </c>
      <c r="B3295" s="210">
        <v>4</v>
      </c>
      <c r="C3295" s="196" t="s">
        <v>122</v>
      </c>
      <c r="D3295" s="201">
        <v>43193</v>
      </c>
      <c r="E3295" s="196" t="s">
        <v>152</v>
      </c>
      <c r="F3295" s="201">
        <v>44299.875347222223</v>
      </c>
      <c r="G3295" s="196" t="s">
        <v>510</v>
      </c>
      <c r="H3295" s="198" t="s">
        <v>254</v>
      </c>
      <c r="I3295" s="196" t="s">
        <v>14962</v>
      </c>
      <c r="J3295" s="196" t="s">
        <v>101</v>
      </c>
      <c r="L3295" s="200" t="s">
        <v>101</v>
      </c>
      <c r="M3295" s="198" t="s">
        <v>14970</v>
      </c>
      <c r="N3295" s="198" t="s">
        <v>14971</v>
      </c>
      <c r="O3295" s="196" t="s">
        <v>157</v>
      </c>
      <c r="P3295" s="198" t="s">
        <v>1794</v>
      </c>
      <c r="Q3295" s="198" t="s">
        <v>14971</v>
      </c>
      <c r="R3295" s="196" t="s">
        <v>47</v>
      </c>
      <c r="S3295" s="196" t="s">
        <v>46</v>
      </c>
      <c r="T3295" s="211">
        <v>7.3</v>
      </c>
      <c r="U3295" s="201">
        <v>44281</v>
      </c>
      <c r="V3295" s="196" t="s">
        <v>2036</v>
      </c>
      <c r="W3295" s="200" t="s">
        <v>93</v>
      </c>
      <c r="X3295" s="196" t="s">
        <v>103</v>
      </c>
      <c r="Z3295" s="198" t="s">
        <v>14972</v>
      </c>
      <c r="AA3295" s="196" t="s">
        <v>14976</v>
      </c>
      <c r="AB3295" s="196" t="s">
        <v>14974</v>
      </c>
      <c r="AC3295" s="200">
        <v>8</v>
      </c>
      <c r="AD3295" s="200" t="s">
        <v>8250</v>
      </c>
      <c r="AE3295" s="203" t="s">
        <v>505</v>
      </c>
      <c r="AF3295" s="212">
        <v>2387735</v>
      </c>
      <c r="AG3295" s="198" t="s">
        <v>14967</v>
      </c>
    </row>
    <row r="3296" spans="1:33" hidden="1" x14ac:dyDescent="0.25">
      <c r="A3296" s="209">
        <v>127388</v>
      </c>
      <c r="B3296" s="210">
        <v>4</v>
      </c>
      <c r="C3296" s="196" t="s">
        <v>97</v>
      </c>
      <c r="D3296" s="201">
        <v>43194</v>
      </c>
      <c r="E3296" s="196" t="s">
        <v>152</v>
      </c>
      <c r="F3296" s="201">
        <v>44484</v>
      </c>
      <c r="G3296" s="196" t="s">
        <v>235</v>
      </c>
      <c r="H3296" s="198" t="s">
        <v>415</v>
      </c>
      <c r="I3296" s="196" t="s">
        <v>3182</v>
      </c>
      <c r="J3296" s="196" t="s">
        <v>101</v>
      </c>
      <c r="L3296" s="200" t="s">
        <v>101</v>
      </c>
      <c r="M3296" s="198" t="s">
        <v>3957</v>
      </c>
      <c r="N3296" s="198" t="s">
        <v>2154</v>
      </c>
      <c r="O3296" s="196" t="s">
        <v>157</v>
      </c>
      <c r="P3296" s="198" t="s">
        <v>1794</v>
      </c>
      <c r="Q3296" s="198" t="s">
        <v>2154</v>
      </c>
      <c r="R3296" s="196" t="s">
        <v>47</v>
      </c>
      <c r="S3296" s="196" t="s">
        <v>46</v>
      </c>
      <c r="T3296" s="211">
        <v>7.18</v>
      </c>
      <c r="U3296" s="201">
        <v>43868</v>
      </c>
      <c r="V3296" s="196" t="s">
        <v>2155</v>
      </c>
      <c r="W3296" s="200" t="s">
        <v>93</v>
      </c>
      <c r="X3296" s="196" t="s">
        <v>13</v>
      </c>
      <c r="Y3296" s="196" t="s">
        <v>31</v>
      </c>
      <c r="Z3296" s="198" t="s">
        <v>3958</v>
      </c>
      <c r="AA3296" s="196" t="s">
        <v>14977</v>
      </c>
      <c r="AB3296" s="196" t="s">
        <v>14978</v>
      </c>
      <c r="AC3296" s="200">
        <v>3</v>
      </c>
      <c r="AD3296" s="200" t="s">
        <v>8231</v>
      </c>
      <c r="AE3296" s="212">
        <v>217800</v>
      </c>
      <c r="AF3296" s="212">
        <v>584500</v>
      </c>
      <c r="AG3296" s="198" t="s">
        <v>3959</v>
      </c>
    </row>
    <row r="3297" spans="1:33" hidden="1" x14ac:dyDescent="0.25">
      <c r="A3297" s="209">
        <v>127388</v>
      </c>
      <c r="B3297" s="210">
        <v>4</v>
      </c>
      <c r="C3297" s="196" t="s">
        <v>97</v>
      </c>
      <c r="D3297" s="201">
        <v>43194</v>
      </c>
      <c r="E3297" s="196" t="s">
        <v>152</v>
      </c>
      <c r="F3297" s="201">
        <v>44484</v>
      </c>
      <c r="G3297" s="196" t="s">
        <v>235</v>
      </c>
      <c r="H3297" s="198" t="s">
        <v>415</v>
      </c>
      <c r="I3297" s="196" t="s">
        <v>3182</v>
      </c>
      <c r="J3297" s="196" t="s">
        <v>101</v>
      </c>
      <c r="L3297" s="200" t="s">
        <v>101</v>
      </c>
      <c r="M3297" s="198" t="s">
        <v>3957</v>
      </c>
      <c r="N3297" s="198" t="s">
        <v>2154</v>
      </c>
      <c r="O3297" s="196" t="s">
        <v>157</v>
      </c>
      <c r="P3297" s="198" t="s">
        <v>1794</v>
      </c>
      <c r="Q3297" s="198" t="s">
        <v>2154</v>
      </c>
      <c r="R3297" s="196" t="s">
        <v>47</v>
      </c>
      <c r="S3297" s="196" t="s">
        <v>46</v>
      </c>
      <c r="T3297" s="211">
        <v>7.18</v>
      </c>
      <c r="U3297" s="201">
        <v>43868</v>
      </c>
      <c r="V3297" s="196" t="s">
        <v>2155</v>
      </c>
      <c r="W3297" s="200" t="s">
        <v>93</v>
      </c>
      <c r="X3297" s="196" t="s">
        <v>13</v>
      </c>
      <c r="Y3297" s="196" t="s">
        <v>31</v>
      </c>
      <c r="Z3297" s="198" t="s">
        <v>3958</v>
      </c>
      <c r="AA3297" s="196" t="s">
        <v>14979</v>
      </c>
      <c r="AB3297" s="196" t="s">
        <v>14978</v>
      </c>
      <c r="AC3297" s="200">
        <v>3</v>
      </c>
      <c r="AD3297" s="200" t="s">
        <v>8274</v>
      </c>
      <c r="AE3297" s="203" t="s">
        <v>505</v>
      </c>
      <c r="AF3297" s="212">
        <v>147000</v>
      </c>
      <c r="AG3297" s="198" t="s">
        <v>3959</v>
      </c>
    </row>
    <row r="3298" spans="1:33" hidden="1" x14ac:dyDescent="0.25">
      <c r="A3298" s="209">
        <v>127388</v>
      </c>
      <c r="B3298" s="210">
        <v>4</v>
      </c>
      <c r="C3298" s="196" t="s">
        <v>97</v>
      </c>
      <c r="D3298" s="201">
        <v>43194</v>
      </c>
      <c r="E3298" s="196" t="s">
        <v>152</v>
      </c>
      <c r="F3298" s="201">
        <v>44484</v>
      </c>
      <c r="G3298" s="196" t="s">
        <v>235</v>
      </c>
      <c r="H3298" s="198" t="s">
        <v>415</v>
      </c>
      <c r="I3298" s="196" t="s">
        <v>3182</v>
      </c>
      <c r="J3298" s="196" t="s">
        <v>101</v>
      </c>
      <c r="L3298" s="200" t="s">
        <v>101</v>
      </c>
      <c r="M3298" s="198" t="s">
        <v>3957</v>
      </c>
      <c r="N3298" s="198" t="s">
        <v>2154</v>
      </c>
      <c r="O3298" s="196" t="s">
        <v>157</v>
      </c>
      <c r="P3298" s="198" t="s">
        <v>1794</v>
      </c>
      <c r="Q3298" s="198" t="s">
        <v>2154</v>
      </c>
      <c r="R3298" s="196" t="s">
        <v>47</v>
      </c>
      <c r="S3298" s="196" t="s">
        <v>46</v>
      </c>
      <c r="T3298" s="211">
        <v>7.18</v>
      </c>
      <c r="U3298" s="201">
        <v>43868</v>
      </c>
      <c r="V3298" s="196" t="s">
        <v>2155</v>
      </c>
      <c r="W3298" s="200" t="s">
        <v>93</v>
      </c>
      <c r="X3298" s="196" t="s">
        <v>13</v>
      </c>
      <c r="Y3298" s="196" t="s">
        <v>31</v>
      </c>
      <c r="Z3298" s="198" t="s">
        <v>3958</v>
      </c>
      <c r="AA3298" s="196" t="s">
        <v>14980</v>
      </c>
      <c r="AB3298" s="196" t="s">
        <v>14978</v>
      </c>
      <c r="AC3298" s="200">
        <v>8</v>
      </c>
      <c r="AD3298" s="200" t="s">
        <v>8231</v>
      </c>
      <c r="AE3298" s="203" t="s">
        <v>505</v>
      </c>
      <c r="AF3298" s="212">
        <v>2880400</v>
      </c>
      <c r="AG3298" s="198" t="s">
        <v>3959</v>
      </c>
    </row>
    <row r="3299" spans="1:33" hidden="1" x14ac:dyDescent="0.25">
      <c r="A3299" s="209">
        <v>127389</v>
      </c>
      <c r="B3299" s="210">
        <v>4</v>
      </c>
      <c r="C3299" s="196" t="s">
        <v>97</v>
      </c>
      <c r="D3299" s="201">
        <v>43194</v>
      </c>
      <c r="E3299" s="196" t="s">
        <v>152</v>
      </c>
      <c r="F3299" s="201">
        <v>44504.875104166669</v>
      </c>
      <c r="G3299" s="196" t="s">
        <v>510</v>
      </c>
      <c r="H3299" s="198" t="s">
        <v>325</v>
      </c>
      <c r="I3299" s="196" t="s">
        <v>3748</v>
      </c>
      <c r="J3299" s="196" t="s">
        <v>101</v>
      </c>
      <c r="L3299" s="200" t="s">
        <v>101</v>
      </c>
      <c r="M3299" s="198" t="s">
        <v>14981</v>
      </c>
      <c r="N3299" s="198" t="s">
        <v>14982</v>
      </c>
      <c r="O3299" s="196" t="s">
        <v>157</v>
      </c>
      <c r="P3299" s="198" t="s">
        <v>158</v>
      </c>
      <c r="Q3299" s="198" t="s">
        <v>14983</v>
      </c>
      <c r="R3299" s="196" t="s">
        <v>47</v>
      </c>
      <c r="S3299" s="196" t="s">
        <v>46</v>
      </c>
      <c r="T3299" s="211">
        <v>14.1</v>
      </c>
      <c r="U3299" s="201">
        <v>44281</v>
      </c>
      <c r="V3299" s="196" t="s">
        <v>2036</v>
      </c>
      <c r="W3299" s="200" t="s">
        <v>93</v>
      </c>
      <c r="X3299" s="196" t="s">
        <v>103</v>
      </c>
      <c r="AA3299" s="196" t="s">
        <v>14984</v>
      </c>
      <c r="AB3299" s="196" t="s">
        <v>14985</v>
      </c>
      <c r="AC3299" s="200">
        <v>3</v>
      </c>
      <c r="AD3299" s="200" t="s">
        <v>8231</v>
      </c>
      <c r="AE3299" s="203" t="s">
        <v>505</v>
      </c>
      <c r="AF3299" s="212">
        <v>1458160</v>
      </c>
      <c r="AG3299" s="198" t="s">
        <v>14935</v>
      </c>
    </row>
    <row r="3300" spans="1:33" hidden="1" x14ac:dyDescent="0.25">
      <c r="A3300" s="209">
        <v>127389</v>
      </c>
      <c r="B3300" s="210">
        <v>4</v>
      </c>
      <c r="C3300" s="196" t="s">
        <v>97</v>
      </c>
      <c r="D3300" s="201">
        <v>43194</v>
      </c>
      <c r="E3300" s="196" t="s">
        <v>152</v>
      </c>
      <c r="F3300" s="201">
        <v>44504.875104166669</v>
      </c>
      <c r="G3300" s="196" t="s">
        <v>510</v>
      </c>
      <c r="H3300" s="198" t="s">
        <v>325</v>
      </c>
      <c r="I3300" s="196" t="s">
        <v>3748</v>
      </c>
      <c r="J3300" s="196" t="s">
        <v>101</v>
      </c>
      <c r="L3300" s="200" t="s">
        <v>101</v>
      </c>
      <c r="M3300" s="198" t="s">
        <v>14981</v>
      </c>
      <c r="N3300" s="198" t="s">
        <v>14982</v>
      </c>
      <c r="O3300" s="196" t="s">
        <v>157</v>
      </c>
      <c r="P3300" s="198" t="s">
        <v>158</v>
      </c>
      <c r="Q3300" s="198" t="s">
        <v>14983</v>
      </c>
      <c r="R3300" s="196" t="s">
        <v>47</v>
      </c>
      <c r="S3300" s="196" t="s">
        <v>46</v>
      </c>
      <c r="T3300" s="211">
        <v>14.1</v>
      </c>
      <c r="U3300" s="201">
        <v>44281</v>
      </c>
      <c r="V3300" s="196" t="s">
        <v>2036</v>
      </c>
      <c r="W3300" s="200" t="s">
        <v>93</v>
      </c>
      <c r="X3300" s="196" t="s">
        <v>103</v>
      </c>
      <c r="AA3300" s="196" t="s">
        <v>14986</v>
      </c>
      <c r="AB3300" s="196" t="s">
        <v>14985</v>
      </c>
      <c r="AC3300" s="200">
        <v>8</v>
      </c>
      <c r="AD3300" s="200" t="s">
        <v>8250</v>
      </c>
      <c r="AE3300" s="203" t="s">
        <v>505</v>
      </c>
      <c r="AF3300" s="212">
        <v>2295698</v>
      </c>
      <c r="AG3300" s="198" t="s">
        <v>14935</v>
      </c>
    </row>
    <row r="3301" spans="1:33" hidden="1" x14ac:dyDescent="0.25">
      <c r="A3301" s="209">
        <v>127390</v>
      </c>
      <c r="B3301" s="210">
        <v>4</v>
      </c>
      <c r="C3301" s="196" t="s">
        <v>122</v>
      </c>
      <c r="D3301" s="201">
        <v>43194</v>
      </c>
      <c r="E3301" s="196" t="s">
        <v>152</v>
      </c>
      <c r="F3301" s="201">
        <v>44621.875277777777</v>
      </c>
      <c r="G3301" s="196" t="s">
        <v>161</v>
      </c>
      <c r="H3301" s="198" t="s">
        <v>961</v>
      </c>
      <c r="I3301" s="196" t="s">
        <v>116</v>
      </c>
      <c r="J3301" s="196" t="s">
        <v>101</v>
      </c>
      <c r="L3301" s="200" t="s">
        <v>101</v>
      </c>
      <c r="M3301" s="198" t="s">
        <v>1992</v>
      </c>
      <c r="N3301" s="198" t="s">
        <v>1976</v>
      </c>
      <c r="O3301" s="196" t="s">
        <v>157</v>
      </c>
      <c r="P3301" s="198" t="s">
        <v>1794</v>
      </c>
      <c r="Q3301" s="198" t="s">
        <v>1993</v>
      </c>
      <c r="R3301" s="196" t="s">
        <v>47</v>
      </c>
      <c r="S3301" s="196" t="s">
        <v>43</v>
      </c>
      <c r="T3301" s="211">
        <v>7.14</v>
      </c>
      <c r="U3301" s="201">
        <v>44603</v>
      </c>
      <c r="V3301" s="196" t="s">
        <v>1867</v>
      </c>
      <c r="W3301" s="200" t="s">
        <v>670</v>
      </c>
      <c r="X3301" s="196" t="s">
        <v>94</v>
      </c>
      <c r="Y3301" s="196" t="s">
        <v>31</v>
      </c>
      <c r="Z3301" s="198" t="s">
        <v>1994</v>
      </c>
      <c r="AA3301" s="196" t="s">
        <v>14987</v>
      </c>
      <c r="AB3301" s="196" t="s">
        <v>14988</v>
      </c>
      <c r="AC3301" s="200">
        <v>3</v>
      </c>
      <c r="AD3301" s="200" t="s">
        <v>8231</v>
      </c>
      <c r="AE3301" s="212">
        <v>204000</v>
      </c>
      <c r="AF3301" s="212">
        <v>204000</v>
      </c>
      <c r="AG3301" s="198" t="s">
        <v>1995</v>
      </c>
    </row>
    <row r="3302" spans="1:33" hidden="1" x14ac:dyDescent="0.25">
      <c r="A3302" s="209">
        <v>127390</v>
      </c>
      <c r="B3302" s="210">
        <v>4</v>
      </c>
      <c r="C3302" s="196" t="s">
        <v>122</v>
      </c>
      <c r="D3302" s="201">
        <v>43194</v>
      </c>
      <c r="E3302" s="196" t="s">
        <v>152</v>
      </c>
      <c r="F3302" s="201">
        <v>44621.875277777777</v>
      </c>
      <c r="G3302" s="196" t="s">
        <v>161</v>
      </c>
      <c r="H3302" s="198" t="s">
        <v>961</v>
      </c>
      <c r="I3302" s="196" t="s">
        <v>116</v>
      </c>
      <c r="J3302" s="196" t="s">
        <v>101</v>
      </c>
      <c r="L3302" s="200" t="s">
        <v>101</v>
      </c>
      <c r="M3302" s="198" t="s">
        <v>1992</v>
      </c>
      <c r="N3302" s="198" t="s">
        <v>1976</v>
      </c>
      <c r="O3302" s="196" t="s">
        <v>157</v>
      </c>
      <c r="P3302" s="198" t="s">
        <v>1794</v>
      </c>
      <c r="Q3302" s="198" t="s">
        <v>1993</v>
      </c>
      <c r="R3302" s="196" t="s">
        <v>47</v>
      </c>
      <c r="S3302" s="196" t="s">
        <v>43</v>
      </c>
      <c r="T3302" s="211">
        <v>7.14</v>
      </c>
      <c r="U3302" s="201">
        <v>44603</v>
      </c>
      <c r="V3302" s="196" t="s">
        <v>1867</v>
      </c>
      <c r="W3302" s="200" t="s">
        <v>670</v>
      </c>
      <c r="X3302" s="196" t="s">
        <v>94</v>
      </c>
      <c r="Y3302" s="196" t="s">
        <v>31</v>
      </c>
      <c r="Z3302" s="198" t="s">
        <v>1994</v>
      </c>
      <c r="AA3302" s="196" t="s">
        <v>14989</v>
      </c>
      <c r="AB3302" s="196" t="s">
        <v>14988</v>
      </c>
      <c r="AC3302" s="200">
        <v>3</v>
      </c>
      <c r="AD3302" s="200" t="s">
        <v>8274</v>
      </c>
      <c r="AE3302" s="212">
        <v>76200</v>
      </c>
      <c r="AF3302" s="212">
        <v>76200</v>
      </c>
      <c r="AG3302" s="198" t="s">
        <v>1995</v>
      </c>
    </row>
    <row r="3303" spans="1:33" hidden="1" x14ac:dyDescent="0.25">
      <c r="A3303" s="209">
        <v>127390</v>
      </c>
      <c r="B3303" s="210">
        <v>4</v>
      </c>
      <c r="C3303" s="196" t="s">
        <v>122</v>
      </c>
      <c r="D3303" s="201">
        <v>43194</v>
      </c>
      <c r="E3303" s="196" t="s">
        <v>152</v>
      </c>
      <c r="F3303" s="201">
        <v>44621.875277777777</v>
      </c>
      <c r="G3303" s="196" t="s">
        <v>161</v>
      </c>
      <c r="H3303" s="198" t="s">
        <v>961</v>
      </c>
      <c r="I3303" s="196" t="s">
        <v>116</v>
      </c>
      <c r="J3303" s="196" t="s">
        <v>101</v>
      </c>
      <c r="L3303" s="200" t="s">
        <v>101</v>
      </c>
      <c r="M3303" s="198" t="s">
        <v>1992</v>
      </c>
      <c r="N3303" s="198" t="s">
        <v>1976</v>
      </c>
      <c r="O3303" s="196" t="s">
        <v>157</v>
      </c>
      <c r="P3303" s="198" t="s">
        <v>1794</v>
      </c>
      <c r="Q3303" s="198" t="s">
        <v>1993</v>
      </c>
      <c r="R3303" s="196" t="s">
        <v>47</v>
      </c>
      <c r="S3303" s="196" t="s">
        <v>43</v>
      </c>
      <c r="T3303" s="211">
        <v>7.14</v>
      </c>
      <c r="U3303" s="201">
        <v>44603</v>
      </c>
      <c r="V3303" s="196" t="s">
        <v>1867</v>
      </c>
      <c r="W3303" s="200" t="s">
        <v>670</v>
      </c>
      <c r="X3303" s="196" t="s">
        <v>94</v>
      </c>
      <c r="Y3303" s="196" t="s">
        <v>31</v>
      </c>
      <c r="Z3303" s="198" t="s">
        <v>1994</v>
      </c>
      <c r="AA3303" s="196" t="s">
        <v>14990</v>
      </c>
      <c r="AB3303" s="196" t="s">
        <v>14988</v>
      </c>
      <c r="AC3303" s="200">
        <v>8</v>
      </c>
      <c r="AD3303" s="200" t="s">
        <v>8231</v>
      </c>
      <c r="AE3303" s="212">
        <v>1389400</v>
      </c>
      <c r="AF3303" s="212">
        <v>1389400</v>
      </c>
      <c r="AG3303" s="198" t="s">
        <v>1995</v>
      </c>
    </row>
    <row r="3304" spans="1:33" hidden="1" x14ac:dyDescent="0.25">
      <c r="A3304" s="209">
        <v>127393</v>
      </c>
      <c r="B3304" s="210">
        <v>4</v>
      </c>
      <c r="C3304" s="196" t="s">
        <v>122</v>
      </c>
      <c r="D3304" s="201">
        <v>43194</v>
      </c>
      <c r="E3304" s="196" t="s">
        <v>152</v>
      </c>
      <c r="F3304" s="201">
        <v>44252.876782407409</v>
      </c>
      <c r="G3304" s="196" t="s">
        <v>510</v>
      </c>
      <c r="H3304" s="198" t="s">
        <v>483</v>
      </c>
      <c r="I3304" s="196" t="s">
        <v>14991</v>
      </c>
      <c r="J3304" s="196" t="s">
        <v>101</v>
      </c>
      <c r="L3304" s="200" t="s">
        <v>101</v>
      </c>
      <c r="M3304" s="198" t="s">
        <v>14992</v>
      </c>
      <c r="N3304" s="198" t="s">
        <v>14993</v>
      </c>
      <c r="O3304" s="196" t="s">
        <v>157</v>
      </c>
      <c r="P3304" s="198" t="s">
        <v>158</v>
      </c>
      <c r="Q3304" s="198" t="s">
        <v>14993</v>
      </c>
      <c r="R3304" s="196" t="s">
        <v>47</v>
      </c>
      <c r="S3304" s="196" t="s">
        <v>46</v>
      </c>
      <c r="T3304" s="211">
        <v>11.48</v>
      </c>
      <c r="U3304" s="201">
        <v>44232</v>
      </c>
      <c r="V3304" s="196" t="s">
        <v>2155</v>
      </c>
      <c r="W3304" s="200" t="s">
        <v>93</v>
      </c>
      <c r="X3304" s="196" t="s">
        <v>103</v>
      </c>
      <c r="AA3304" s="196" t="s">
        <v>14994</v>
      </c>
      <c r="AB3304" s="196" t="s">
        <v>14995</v>
      </c>
      <c r="AC3304" s="200">
        <v>3</v>
      </c>
      <c r="AD3304" s="200" t="s">
        <v>8231</v>
      </c>
      <c r="AE3304" s="203" t="s">
        <v>505</v>
      </c>
      <c r="AF3304" s="212">
        <v>215093</v>
      </c>
      <c r="AG3304" s="198" t="s">
        <v>14996</v>
      </c>
    </row>
    <row r="3305" spans="1:33" hidden="1" x14ac:dyDescent="0.25">
      <c r="A3305" s="209">
        <v>127393</v>
      </c>
      <c r="B3305" s="210">
        <v>4</v>
      </c>
      <c r="C3305" s="196" t="s">
        <v>122</v>
      </c>
      <c r="D3305" s="201">
        <v>43194</v>
      </c>
      <c r="E3305" s="196" t="s">
        <v>152</v>
      </c>
      <c r="F3305" s="201">
        <v>44252.876782407409</v>
      </c>
      <c r="G3305" s="196" t="s">
        <v>510</v>
      </c>
      <c r="H3305" s="198" t="s">
        <v>483</v>
      </c>
      <c r="I3305" s="196" t="s">
        <v>14991</v>
      </c>
      <c r="J3305" s="196" t="s">
        <v>101</v>
      </c>
      <c r="L3305" s="200" t="s">
        <v>101</v>
      </c>
      <c r="M3305" s="198" t="s">
        <v>14992</v>
      </c>
      <c r="N3305" s="198" t="s">
        <v>14993</v>
      </c>
      <c r="O3305" s="196" t="s">
        <v>157</v>
      </c>
      <c r="P3305" s="198" t="s">
        <v>158</v>
      </c>
      <c r="Q3305" s="198" t="s">
        <v>14993</v>
      </c>
      <c r="R3305" s="196" t="s">
        <v>47</v>
      </c>
      <c r="S3305" s="196" t="s">
        <v>46</v>
      </c>
      <c r="T3305" s="211">
        <v>11.48</v>
      </c>
      <c r="U3305" s="201">
        <v>44232</v>
      </c>
      <c r="V3305" s="196" t="s">
        <v>2155</v>
      </c>
      <c r="W3305" s="200" t="s">
        <v>93</v>
      </c>
      <c r="X3305" s="196" t="s">
        <v>103</v>
      </c>
      <c r="AA3305" s="196" t="s">
        <v>14997</v>
      </c>
      <c r="AB3305" s="196" t="s">
        <v>14995</v>
      </c>
      <c r="AC3305" s="200">
        <v>8</v>
      </c>
      <c r="AD3305" s="200" t="s">
        <v>8231</v>
      </c>
      <c r="AE3305" s="203" t="s">
        <v>505</v>
      </c>
      <c r="AF3305" s="212">
        <v>1515345</v>
      </c>
      <c r="AG3305" s="198" t="s">
        <v>14996</v>
      </c>
    </row>
    <row r="3306" spans="1:33" hidden="1" x14ac:dyDescent="0.25">
      <c r="A3306" s="209">
        <v>127394</v>
      </c>
      <c r="B3306" s="210">
        <v>4</v>
      </c>
      <c r="C3306" s="196" t="s">
        <v>122</v>
      </c>
      <c r="D3306" s="201">
        <v>43194</v>
      </c>
      <c r="E3306" s="196" t="s">
        <v>152</v>
      </c>
      <c r="F3306" s="201">
        <v>44662</v>
      </c>
      <c r="G3306" s="196" t="s">
        <v>161</v>
      </c>
      <c r="H3306" s="198" t="s">
        <v>961</v>
      </c>
      <c r="I3306" s="196" t="s">
        <v>1893</v>
      </c>
      <c r="J3306" s="196" t="s">
        <v>101</v>
      </c>
      <c r="L3306" s="200" t="s">
        <v>101</v>
      </c>
      <c r="M3306" s="198" t="s">
        <v>1997</v>
      </c>
      <c r="N3306" s="198" t="s">
        <v>1976</v>
      </c>
      <c r="O3306" s="196" t="s">
        <v>157</v>
      </c>
      <c r="P3306" s="198" t="s">
        <v>158</v>
      </c>
      <c r="Q3306" s="198" t="s">
        <v>1976</v>
      </c>
      <c r="R3306" s="196" t="s">
        <v>47</v>
      </c>
      <c r="S3306" s="196" t="s">
        <v>43</v>
      </c>
      <c r="T3306" s="211">
        <v>1.68</v>
      </c>
      <c r="U3306" s="201">
        <v>44603</v>
      </c>
      <c r="V3306" s="196" t="s">
        <v>1867</v>
      </c>
      <c r="W3306" s="200" t="s">
        <v>670</v>
      </c>
      <c r="X3306" s="196" t="s">
        <v>13</v>
      </c>
      <c r="Y3306" s="196" t="s">
        <v>31</v>
      </c>
      <c r="AA3306" s="196" t="s">
        <v>14998</v>
      </c>
      <c r="AB3306" s="196" t="s">
        <v>14999</v>
      </c>
      <c r="AC3306" s="200">
        <v>3</v>
      </c>
      <c r="AD3306" s="200" t="s">
        <v>8231</v>
      </c>
      <c r="AE3306" s="212">
        <v>56800</v>
      </c>
      <c r="AF3306" s="212">
        <v>56800</v>
      </c>
      <c r="AG3306" s="198" t="s">
        <v>1998</v>
      </c>
    </row>
    <row r="3307" spans="1:33" hidden="1" x14ac:dyDescent="0.25">
      <c r="A3307" s="209">
        <v>127394</v>
      </c>
      <c r="B3307" s="210">
        <v>4</v>
      </c>
      <c r="C3307" s="196" t="s">
        <v>122</v>
      </c>
      <c r="D3307" s="201">
        <v>43194</v>
      </c>
      <c r="E3307" s="196" t="s">
        <v>152</v>
      </c>
      <c r="F3307" s="201">
        <v>44662</v>
      </c>
      <c r="G3307" s="196" t="s">
        <v>161</v>
      </c>
      <c r="H3307" s="198" t="s">
        <v>961</v>
      </c>
      <c r="I3307" s="196" t="s">
        <v>1893</v>
      </c>
      <c r="J3307" s="196" t="s">
        <v>101</v>
      </c>
      <c r="L3307" s="200" t="s">
        <v>101</v>
      </c>
      <c r="M3307" s="198" t="s">
        <v>1997</v>
      </c>
      <c r="N3307" s="198" t="s">
        <v>1976</v>
      </c>
      <c r="O3307" s="196" t="s">
        <v>157</v>
      </c>
      <c r="P3307" s="198" t="s">
        <v>158</v>
      </c>
      <c r="Q3307" s="198" t="s">
        <v>1976</v>
      </c>
      <c r="R3307" s="196" t="s">
        <v>47</v>
      </c>
      <c r="S3307" s="196" t="s">
        <v>43</v>
      </c>
      <c r="T3307" s="211">
        <v>1.68</v>
      </c>
      <c r="U3307" s="201">
        <v>44603</v>
      </c>
      <c r="V3307" s="196" t="s">
        <v>1867</v>
      </c>
      <c r="W3307" s="200" t="s">
        <v>670</v>
      </c>
      <c r="X3307" s="196" t="s">
        <v>13</v>
      </c>
      <c r="Y3307" s="196" t="s">
        <v>31</v>
      </c>
      <c r="AA3307" s="196" t="s">
        <v>15000</v>
      </c>
      <c r="AB3307" s="196" t="s">
        <v>14999</v>
      </c>
      <c r="AC3307" s="200">
        <v>8</v>
      </c>
      <c r="AD3307" s="200" t="s">
        <v>8231</v>
      </c>
      <c r="AE3307" s="212">
        <v>454000</v>
      </c>
      <c r="AF3307" s="212">
        <v>454000</v>
      </c>
      <c r="AG3307" s="198" t="s">
        <v>1998</v>
      </c>
    </row>
    <row r="3308" spans="1:33" x14ac:dyDescent="0.25">
      <c r="A3308" s="209">
        <v>127395</v>
      </c>
      <c r="B3308" s="210">
        <v>4</v>
      </c>
      <c r="C3308" s="196" t="s">
        <v>97</v>
      </c>
      <c r="D3308" s="201">
        <v>43194</v>
      </c>
      <c r="E3308" s="196" t="s">
        <v>152</v>
      </c>
      <c r="F3308" s="201">
        <v>44565.875173611108</v>
      </c>
      <c r="G3308" s="196" t="s">
        <v>108</v>
      </c>
      <c r="H3308" s="198" t="s">
        <v>961</v>
      </c>
      <c r="I3308" s="196" t="s">
        <v>2873</v>
      </c>
      <c r="J3308" s="196" t="s">
        <v>101</v>
      </c>
      <c r="L3308" s="200" t="s">
        <v>101</v>
      </c>
      <c r="M3308" s="198" t="s">
        <v>2973</v>
      </c>
      <c r="N3308" s="198" t="s">
        <v>2974</v>
      </c>
      <c r="O3308" s="196" t="s">
        <v>157</v>
      </c>
      <c r="P3308" s="198" t="s">
        <v>158</v>
      </c>
      <c r="Q3308" s="198" t="s">
        <v>2876</v>
      </c>
      <c r="R3308" s="196" t="s">
        <v>47</v>
      </c>
      <c r="S3308" s="196" t="s">
        <v>46</v>
      </c>
      <c r="T3308" s="211">
        <v>4.45</v>
      </c>
      <c r="U3308" s="201">
        <v>44323</v>
      </c>
      <c r="V3308" s="196" t="s">
        <v>2975</v>
      </c>
      <c r="W3308" s="200" t="s">
        <v>93</v>
      </c>
      <c r="X3308" s="196" t="s">
        <v>94</v>
      </c>
      <c r="Y3308" s="196" t="s">
        <v>31</v>
      </c>
      <c r="AA3308" s="196" t="s">
        <v>15001</v>
      </c>
      <c r="AB3308" s="196" t="s">
        <v>15002</v>
      </c>
      <c r="AC3308" s="200">
        <v>3</v>
      </c>
      <c r="AD3308" s="200" t="s">
        <v>8231</v>
      </c>
      <c r="AE3308" s="212">
        <v>159450</v>
      </c>
      <c r="AF3308" s="212">
        <v>573850</v>
      </c>
      <c r="AG3308" s="198" t="s">
        <v>2877</v>
      </c>
    </row>
    <row r="3309" spans="1:33" x14ac:dyDescent="0.25">
      <c r="A3309" s="209">
        <v>127395</v>
      </c>
      <c r="B3309" s="210">
        <v>4</v>
      </c>
      <c r="C3309" s="196" t="s">
        <v>97</v>
      </c>
      <c r="D3309" s="201">
        <v>43194</v>
      </c>
      <c r="E3309" s="196" t="s">
        <v>152</v>
      </c>
      <c r="F3309" s="201">
        <v>44565.875173611108</v>
      </c>
      <c r="G3309" s="196" t="s">
        <v>108</v>
      </c>
      <c r="H3309" s="198" t="s">
        <v>961</v>
      </c>
      <c r="I3309" s="196" t="s">
        <v>2873</v>
      </c>
      <c r="J3309" s="196" t="s">
        <v>101</v>
      </c>
      <c r="L3309" s="200" t="s">
        <v>101</v>
      </c>
      <c r="M3309" s="198" t="s">
        <v>2973</v>
      </c>
      <c r="N3309" s="198" t="s">
        <v>2974</v>
      </c>
      <c r="O3309" s="196" t="s">
        <v>157</v>
      </c>
      <c r="P3309" s="198" t="s">
        <v>158</v>
      </c>
      <c r="Q3309" s="198" t="s">
        <v>2876</v>
      </c>
      <c r="R3309" s="196" t="s">
        <v>47</v>
      </c>
      <c r="S3309" s="196" t="s">
        <v>46</v>
      </c>
      <c r="T3309" s="211">
        <v>4.45</v>
      </c>
      <c r="U3309" s="201">
        <v>44323</v>
      </c>
      <c r="V3309" s="196" t="s">
        <v>2975</v>
      </c>
      <c r="W3309" s="200" t="s">
        <v>93</v>
      </c>
      <c r="X3309" s="196" t="s">
        <v>94</v>
      </c>
      <c r="Y3309" s="196" t="s">
        <v>31</v>
      </c>
      <c r="AA3309" s="196" t="s">
        <v>15003</v>
      </c>
      <c r="AB3309" s="196" t="s">
        <v>15002</v>
      </c>
      <c r="AC3309" s="200">
        <v>8</v>
      </c>
      <c r="AD3309" s="200" t="s">
        <v>8231</v>
      </c>
      <c r="AE3309" s="212">
        <v>46045</v>
      </c>
      <c r="AF3309" s="212">
        <v>702945</v>
      </c>
      <c r="AG3309" s="198" t="s">
        <v>2877</v>
      </c>
    </row>
    <row r="3310" spans="1:33" hidden="1" x14ac:dyDescent="0.25">
      <c r="A3310" s="209">
        <v>127398</v>
      </c>
      <c r="B3310" s="210">
        <v>4</v>
      </c>
      <c r="C3310" s="196" t="s">
        <v>122</v>
      </c>
      <c r="D3310" s="201">
        <v>43194</v>
      </c>
      <c r="E3310" s="196" t="s">
        <v>152</v>
      </c>
      <c r="F3310" s="201">
        <v>44665.875289351854</v>
      </c>
      <c r="G3310" s="196" t="s">
        <v>108</v>
      </c>
      <c r="H3310" s="198" t="s">
        <v>415</v>
      </c>
      <c r="I3310" s="196" t="s">
        <v>2033</v>
      </c>
      <c r="J3310" s="196" t="s">
        <v>101</v>
      </c>
      <c r="L3310" s="200" t="s">
        <v>101</v>
      </c>
      <c r="M3310" s="198" t="s">
        <v>2319</v>
      </c>
      <c r="N3310" s="198" t="s">
        <v>2035</v>
      </c>
      <c r="O3310" s="196" t="s">
        <v>157</v>
      </c>
      <c r="P3310" s="198" t="s">
        <v>1794</v>
      </c>
      <c r="Q3310" s="198" t="s">
        <v>2035</v>
      </c>
      <c r="R3310" s="196" t="s">
        <v>47</v>
      </c>
      <c r="S3310" s="196" t="s">
        <v>43</v>
      </c>
      <c r="T3310" s="211">
        <v>9.1300000000000008</v>
      </c>
      <c r="U3310" s="201">
        <v>44645</v>
      </c>
      <c r="V3310" s="196" t="s">
        <v>2036</v>
      </c>
      <c r="W3310" s="200" t="s">
        <v>93</v>
      </c>
      <c r="X3310" s="196" t="s">
        <v>103</v>
      </c>
      <c r="Y3310" s="196" t="s">
        <v>32</v>
      </c>
      <c r="Z3310" s="198" t="s">
        <v>2320</v>
      </c>
      <c r="AA3310" s="196" t="s">
        <v>15004</v>
      </c>
      <c r="AB3310" s="196" t="s">
        <v>15005</v>
      </c>
      <c r="AC3310" s="200">
        <v>3</v>
      </c>
      <c r="AD3310" s="200" t="s">
        <v>8231</v>
      </c>
      <c r="AE3310" s="212">
        <v>249000</v>
      </c>
      <c r="AF3310" s="212">
        <v>261800</v>
      </c>
      <c r="AG3310" s="198" t="s">
        <v>2321</v>
      </c>
    </row>
    <row r="3311" spans="1:33" hidden="1" x14ac:dyDescent="0.25">
      <c r="A3311" s="209">
        <v>127398</v>
      </c>
      <c r="B3311" s="210">
        <v>4</v>
      </c>
      <c r="C3311" s="196" t="s">
        <v>122</v>
      </c>
      <c r="D3311" s="201">
        <v>43194</v>
      </c>
      <c r="E3311" s="196" t="s">
        <v>152</v>
      </c>
      <c r="F3311" s="201">
        <v>44665.875289351854</v>
      </c>
      <c r="G3311" s="196" t="s">
        <v>108</v>
      </c>
      <c r="H3311" s="198" t="s">
        <v>415</v>
      </c>
      <c r="I3311" s="196" t="s">
        <v>2033</v>
      </c>
      <c r="J3311" s="196" t="s">
        <v>101</v>
      </c>
      <c r="L3311" s="200" t="s">
        <v>101</v>
      </c>
      <c r="M3311" s="198" t="s">
        <v>2319</v>
      </c>
      <c r="N3311" s="198" t="s">
        <v>2035</v>
      </c>
      <c r="O3311" s="196" t="s">
        <v>157</v>
      </c>
      <c r="P3311" s="198" t="s">
        <v>1794</v>
      </c>
      <c r="Q3311" s="198" t="s">
        <v>2035</v>
      </c>
      <c r="R3311" s="196" t="s">
        <v>47</v>
      </c>
      <c r="S3311" s="196" t="s">
        <v>43</v>
      </c>
      <c r="T3311" s="211">
        <v>9.1300000000000008</v>
      </c>
      <c r="U3311" s="201">
        <v>44645</v>
      </c>
      <c r="V3311" s="196" t="s">
        <v>2036</v>
      </c>
      <c r="W3311" s="200" t="s">
        <v>93</v>
      </c>
      <c r="X3311" s="196" t="s">
        <v>103</v>
      </c>
      <c r="Y3311" s="196" t="s">
        <v>32</v>
      </c>
      <c r="Z3311" s="198" t="s">
        <v>2320</v>
      </c>
      <c r="AA3311" s="196" t="s">
        <v>15006</v>
      </c>
      <c r="AB3311" s="196" t="s">
        <v>15005</v>
      </c>
      <c r="AC3311" s="200">
        <v>3</v>
      </c>
      <c r="AD3311" s="200" t="s">
        <v>8274</v>
      </c>
      <c r="AE3311" s="212">
        <v>67400</v>
      </c>
      <c r="AF3311" s="212">
        <v>67400</v>
      </c>
      <c r="AG3311" s="198" t="s">
        <v>2321</v>
      </c>
    </row>
    <row r="3312" spans="1:33" hidden="1" x14ac:dyDescent="0.25">
      <c r="A3312" s="209">
        <v>127398</v>
      </c>
      <c r="B3312" s="210">
        <v>4</v>
      </c>
      <c r="C3312" s="196" t="s">
        <v>122</v>
      </c>
      <c r="D3312" s="201">
        <v>43194</v>
      </c>
      <c r="E3312" s="196" t="s">
        <v>152</v>
      </c>
      <c r="F3312" s="201">
        <v>44665.875289351854</v>
      </c>
      <c r="G3312" s="196" t="s">
        <v>108</v>
      </c>
      <c r="H3312" s="198" t="s">
        <v>415</v>
      </c>
      <c r="I3312" s="196" t="s">
        <v>2033</v>
      </c>
      <c r="J3312" s="196" t="s">
        <v>101</v>
      </c>
      <c r="L3312" s="200" t="s">
        <v>101</v>
      </c>
      <c r="M3312" s="198" t="s">
        <v>2319</v>
      </c>
      <c r="N3312" s="198" t="s">
        <v>2035</v>
      </c>
      <c r="O3312" s="196" t="s">
        <v>157</v>
      </c>
      <c r="P3312" s="198" t="s">
        <v>1794</v>
      </c>
      <c r="Q3312" s="198" t="s">
        <v>2035</v>
      </c>
      <c r="R3312" s="196" t="s">
        <v>47</v>
      </c>
      <c r="S3312" s="196" t="s">
        <v>43</v>
      </c>
      <c r="T3312" s="211">
        <v>9.1300000000000008</v>
      </c>
      <c r="U3312" s="201">
        <v>44645</v>
      </c>
      <c r="V3312" s="196" t="s">
        <v>2036</v>
      </c>
      <c r="W3312" s="200" t="s">
        <v>93</v>
      </c>
      <c r="X3312" s="196" t="s">
        <v>103</v>
      </c>
      <c r="Y3312" s="196" t="s">
        <v>32</v>
      </c>
      <c r="Z3312" s="198" t="s">
        <v>2320</v>
      </c>
      <c r="AA3312" s="196" t="s">
        <v>15007</v>
      </c>
      <c r="AB3312" s="196" t="s">
        <v>15005</v>
      </c>
      <c r="AC3312" s="200">
        <v>8</v>
      </c>
      <c r="AD3312" s="200" t="s">
        <v>8274</v>
      </c>
      <c r="AE3312" s="212">
        <v>797000</v>
      </c>
      <c r="AF3312" s="212">
        <v>1109000</v>
      </c>
      <c r="AG3312" s="198" t="s">
        <v>2321</v>
      </c>
    </row>
    <row r="3313" spans="1:33" hidden="1" x14ac:dyDescent="0.25">
      <c r="A3313" s="209">
        <v>127399</v>
      </c>
      <c r="B3313" s="210">
        <v>4</v>
      </c>
      <c r="C3313" s="196" t="s">
        <v>114</v>
      </c>
      <c r="D3313" s="201">
        <v>43194</v>
      </c>
      <c r="E3313" s="196" t="s">
        <v>152</v>
      </c>
      <c r="F3313" s="201">
        <v>44277.875115740739</v>
      </c>
      <c r="G3313" s="196" t="s">
        <v>170</v>
      </c>
      <c r="H3313" s="198" t="s">
        <v>770</v>
      </c>
      <c r="I3313" s="196" t="s">
        <v>484</v>
      </c>
      <c r="J3313" s="196" t="s">
        <v>101</v>
      </c>
      <c r="L3313" s="200" t="s">
        <v>101</v>
      </c>
      <c r="M3313" s="198" t="s">
        <v>2673</v>
      </c>
      <c r="N3313" s="198" t="s">
        <v>2674</v>
      </c>
      <c r="O3313" s="196" t="s">
        <v>157</v>
      </c>
      <c r="P3313" s="198" t="s">
        <v>158</v>
      </c>
      <c r="Q3313" s="198" t="s">
        <v>2674</v>
      </c>
      <c r="R3313" s="196" t="s">
        <v>47</v>
      </c>
      <c r="S3313" s="196" t="s">
        <v>46</v>
      </c>
      <c r="T3313" s="211">
        <v>9.84</v>
      </c>
      <c r="U3313" s="201">
        <v>43966</v>
      </c>
      <c r="V3313" s="196" t="s">
        <v>2675</v>
      </c>
      <c r="W3313" s="200" t="s">
        <v>670</v>
      </c>
      <c r="X3313" s="196" t="s">
        <v>13</v>
      </c>
      <c r="AA3313" s="196" t="s">
        <v>15008</v>
      </c>
      <c r="AB3313" s="196" t="s">
        <v>15009</v>
      </c>
      <c r="AC3313" s="200">
        <v>3</v>
      </c>
      <c r="AD3313" s="200" t="s">
        <v>8231</v>
      </c>
      <c r="AE3313" s="212">
        <v>-3409.94</v>
      </c>
      <c r="AF3313" s="212">
        <v>359580.06</v>
      </c>
      <c r="AG3313" s="198" t="s">
        <v>2676</v>
      </c>
    </row>
    <row r="3314" spans="1:33" hidden="1" x14ac:dyDescent="0.25">
      <c r="A3314" s="209">
        <v>127399</v>
      </c>
      <c r="B3314" s="210">
        <v>4</v>
      </c>
      <c r="C3314" s="196" t="s">
        <v>114</v>
      </c>
      <c r="D3314" s="201">
        <v>43194</v>
      </c>
      <c r="E3314" s="196" t="s">
        <v>152</v>
      </c>
      <c r="F3314" s="201">
        <v>44277.875115740739</v>
      </c>
      <c r="G3314" s="196" t="s">
        <v>170</v>
      </c>
      <c r="H3314" s="198" t="s">
        <v>770</v>
      </c>
      <c r="I3314" s="196" t="s">
        <v>484</v>
      </c>
      <c r="J3314" s="196" t="s">
        <v>101</v>
      </c>
      <c r="L3314" s="200" t="s">
        <v>101</v>
      </c>
      <c r="M3314" s="198" t="s">
        <v>2673</v>
      </c>
      <c r="N3314" s="198" t="s">
        <v>2674</v>
      </c>
      <c r="O3314" s="196" t="s">
        <v>157</v>
      </c>
      <c r="P3314" s="198" t="s">
        <v>158</v>
      </c>
      <c r="Q3314" s="198" t="s">
        <v>2674</v>
      </c>
      <c r="R3314" s="196" t="s">
        <v>47</v>
      </c>
      <c r="S3314" s="196" t="s">
        <v>46</v>
      </c>
      <c r="T3314" s="211">
        <v>9.84</v>
      </c>
      <c r="U3314" s="201">
        <v>43966</v>
      </c>
      <c r="V3314" s="196" t="s">
        <v>2675</v>
      </c>
      <c r="W3314" s="200" t="s">
        <v>670</v>
      </c>
      <c r="X3314" s="196" t="s">
        <v>13</v>
      </c>
      <c r="AA3314" s="196" t="s">
        <v>15010</v>
      </c>
      <c r="AB3314" s="196" t="s">
        <v>15009</v>
      </c>
      <c r="AC3314" s="200">
        <v>8</v>
      </c>
      <c r="AD3314" s="200" t="s">
        <v>8231</v>
      </c>
      <c r="AE3314" s="212">
        <v>25593.200000000001</v>
      </c>
      <c r="AF3314" s="212">
        <v>6106293.2000000002</v>
      </c>
      <c r="AG3314" s="198" t="s">
        <v>2676</v>
      </c>
    </row>
    <row r="3315" spans="1:33" hidden="1" x14ac:dyDescent="0.25">
      <c r="A3315" s="209">
        <v>127404</v>
      </c>
      <c r="B3315" s="210">
        <v>4</v>
      </c>
      <c r="C3315" s="196" t="s">
        <v>122</v>
      </c>
      <c r="D3315" s="201">
        <v>43194</v>
      </c>
      <c r="E3315" s="196" t="s">
        <v>152</v>
      </c>
      <c r="F3315" s="201">
        <v>44662</v>
      </c>
      <c r="G3315" s="196" t="s">
        <v>510</v>
      </c>
      <c r="H3315" s="198" t="s">
        <v>863</v>
      </c>
      <c r="I3315" s="196" t="s">
        <v>776</v>
      </c>
      <c r="J3315" s="196" t="s">
        <v>101</v>
      </c>
      <c r="L3315" s="200" t="s">
        <v>101</v>
      </c>
      <c r="M3315" s="198" t="s">
        <v>3882</v>
      </c>
      <c r="N3315" s="198" t="s">
        <v>2154</v>
      </c>
      <c r="O3315" s="196" t="s">
        <v>157</v>
      </c>
      <c r="P3315" s="198" t="s">
        <v>158</v>
      </c>
      <c r="Q3315" s="198" t="s">
        <v>2154</v>
      </c>
      <c r="R3315" s="196" t="s">
        <v>47</v>
      </c>
      <c r="S3315" s="196" t="s">
        <v>46</v>
      </c>
      <c r="T3315" s="211">
        <v>7.82</v>
      </c>
      <c r="U3315" s="201">
        <v>44603</v>
      </c>
      <c r="V3315" s="196" t="s">
        <v>2155</v>
      </c>
      <c r="W3315" s="200" t="s">
        <v>93</v>
      </c>
      <c r="X3315" s="196" t="s">
        <v>103</v>
      </c>
      <c r="Y3315" s="196" t="s">
        <v>32</v>
      </c>
      <c r="AA3315" s="196" t="s">
        <v>15011</v>
      </c>
      <c r="AB3315" s="196" t="s">
        <v>15012</v>
      </c>
      <c r="AC3315" s="200">
        <v>3</v>
      </c>
      <c r="AD3315" s="200" t="s">
        <v>8231</v>
      </c>
      <c r="AE3315" s="212">
        <v>317100</v>
      </c>
      <c r="AF3315" s="212">
        <v>317100</v>
      </c>
      <c r="AG3315" s="198" t="s">
        <v>2042</v>
      </c>
    </row>
    <row r="3316" spans="1:33" hidden="1" x14ac:dyDescent="0.25">
      <c r="A3316" s="209">
        <v>127404</v>
      </c>
      <c r="B3316" s="210">
        <v>4</v>
      </c>
      <c r="C3316" s="196" t="s">
        <v>122</v>
      </c>
      <c r="D3316" s="201">
        <v>43194</v>
      </c>
      <c r="E3316" s="196" t="s">
        <v>152</v>
      </c>
      <c r="F3316" s="201">
        <v>44662</v>
      </c>
      <c r="G3316" s="196" t="s">
        <v>510</v>
      </c>
      <c r="H3316" s="198" t="s">
        <v>863</v>
      </c>
      <c r="I3316" s="196" t="s">
        <v>776</v>
      </c>
      <c r="J3316" s="196" t="s">
        <v>101</v>
      </c>
      <c r="L3316" s="200" t="s">
        <v>101</v>
      </c>
      <c r="M3316" s="198" t="s">
        <v>3882</v>
      </c>
      <c r="N3316" s="198" t="s">
        <v>2154</v>
      </c>
      <c r="O3316" s="196" t="s">
        <v>157</v>
      </c>
      <c r="P3316" s="198" t="s">
        <v>158</v>
      </c>
      <c r="Q3316" s="198" t="s">
        <v>2154</v>
      </c>
      <c r="R3316" s="196" t="s">
        <v>47</v>
      </c>
      <c r="S3316" s="196" t="s">
        <v>46</v>
      </c>
      <c r="T3316" s="211">
        <v>7.82</v>
      </c>
      <c r="U3316" s="201">
        <v>44603</v>
      </c>
      <c r="V3316" s="196" t="s">
        <v>2155</v>
      </c>
      <c r="W3316" s="200" t="s">
        <v>93</v>
      </c>
      <c r="X3316" s="196" t="s">
        <v>103</v>
      </c>
      <c r="Y3316" s="196" t="s">
        <v>32</v>
      </c>
      <c r="AA3316" s="196" t="s">
        <v>15013</v>
      </c>
      <c r="AB3316" s="196" t="s">
        <v>15012</v>
      </c>
      <c r="AC3316" s="200">
        <v>8</v>
      </c>
      <c r="AD3316" s="200" t="s">
        <v>8231</v>
      </c>
      <c r="AE3316" s="212">
        <v>1990000</v>
      </c>
      <c r="AF3316" s="212">
        <v>1990000</v>
      </c>
      <c r="AG3316" s="198" t="s">
        <v>2042</v>
      </c>
    </row>
    <row r="3317" spans="1:33" hidden="1" x14ac:dyDescent="0.25">
      <c r="A3317" s="209">
        <v>127405</v>
      </c>
      <c r="B3317" s="210">
        <v>4</v>
      </c>
      <c r="C3317" s="196" t="s">
        <v>97</v>
      </c>
      <c r="D3317" s="201">
        <v>43194</v>
      </c>
      <c r="E3317" s="196" t="s">
        <v>152</v>
      </c>
      <c r="F3317" s="201">
        <v>44594.875115740739</v>
      </c>
      <c r="G3317" s="196" t="s">
        <v>510</v>
      </c>
      <c r="H3317" s="198" t="s">
        <v>371</v>
      </c>
      <c r="I3317" s="196" t="s">
        <v>2924</v>
      </c>
      <c r="J3317" s="196" t="s">
        <v>101</v>
      </c>
      <c r="L3317" s="200" t="s">
        <v>101</v>
      </c>
      <c r="M3317" s="198" t="s">
        <v>3486</v>
      </c>
      <c r="N3317" s="198" t="s">
        <v>1793</v>
      </c>
      <c r="O3317" s="196" t="s">
        <v>157</v>
      </c>
      <c r="P3317" s="198" t="s">
        <v>158</v>
      </c>
      <c r="Q3317" s="198" t="s">
        <v>1793</v>
      </c>
      <c r="R3317" s="196" t="s">
        <v>47</v>
      </c>
      <c r="S3317" s="196" t="s">
        <v>43</v>
      </c>
      <c r="T3317" s="211">
        <v>2.97</v>
      </c>
      <c r="U3317" s="201">
        <v>44428</v>
      </c>
      <c r="V3317" s="196" t="s">
        <v>2036</v>
      </c>
      <c r="W3317" s="200" t="s">
        <v>93</v>
      </c>
      <c r="X3317" s="196" t="s">
        <v>103</v>
      </c>
      <c r="Y3317" s="196" t="s">
        <v>32</v>
      </c>
      <c r="AA3317" s="196" t="s">
        <v>15014</v>
      </c>
      <c r="AB3317" s="196" t="s">
        <v>15015</v>
      </c>
      <c r="AC3317" s="200">
        <v>3</v>
      </c>
      <c r="AD3317" s="200" t="s">
        <v>8231</v>
      </c>
      <c r="AE3317" s="212">
        <v>63200</v>
      </c>
      <c r="AF3317" s="212">
        <v>63200</v>
      </c>
      <c r="AG3317" s="198" t="s">
        <v>3487</v>
      </c>
    </row>
    <row r="3318" spans="1:33" hidden="1" x14ac:dyDescent="0.25">
      <c r="A3318" s="209">
        <v>127405</v>
      </c>
      <c r="B3318" s="210">
        <v>4</v>
      </c>
      <c r="C3318" s="196" t="s">
        <v>97</v>
      </c>
      <c r="D3318" s="201">
        <v>43194</v>
      </c>
      <c r="E3318" s="196" t="s">
        <v>152</v>
      </c>
      <c r="F3318" s="201">
        <v>44594.875115740739</v>
      </c>
      <c r="G3318" s="196" t="s">
        <v>510</v>
      </c>
      <c r="H3318" s="198" t="s">
        <v>371</v>
      </c>
      <c r="I3318" s="196" t="s">
        <v>2924</v>
      </c>
      <c r="J3318" s="196" t="s">
        <v>101</v>
      </c>
      <c r="L3318" s="200" t="s">
        <v>101</v>
      </c>
      <c r="M3318" s="198" t="s">
        <v>3486</v>
      </c>
      <c r="N3318" s="198" t="s">
        <v>1793</v>
      </c>
      <c r="O3318" s="196" t="s">
        <v>157</v>
      </c>
      <c r="P3318" s="198" t="s">
        <v>158</v>
      </c>
      <c r="Q3318" s="198" t="s">
        <v>1793</v>
      </c>
      <c r="R3318" s="196" t="s">
        <v>47</v>
      </c>
      <c r="S3318" s="196" t="s">
        <v>43</v>
      </c>
      <c r="T3318" s="211">
        <v>2.97</v>
      </c>
      <c r="U3318" s="201">
        <v>44428</v>
      </c>
      <c r="V3318" s="196" t="s">
        <v>2036</v>
      </c>
      <c r="W3318" s="200" t="s">
        <v>93</v>
      </c>
      <c r="X3318" s="196" t="s">
        <v>103</v>
      </c>
      <c r="Y3318" s="196" t="s">
        <v>32</v>
      </c>
      <c r="AA3318" s="196" t="s">
        <v>15016</v>
      </c>
      <c r="AB3318" s="196" t="s">
        <v>15015</v>
      </c>
      <c r="AC3318" s="200">
        <v>8</v>
      </c>
      <c r="AD3318" s="200" t="s">
        <v>8231</v>
      </c>
      <c r="AE3318" s="212">
        <v>1079100</v>
      </c>
      <c r="AF3318" s="212">
        <v>1079100</v>
      </c>
      <c r="AG3318" s="198" t="s">
        <v>3487</v>
      </c>
    </row>
    <row r="3319" spans="1:33" hidden="1" x14ac:dyDescent="0.25">
      <c r="A3319" s="209">
        <v>127406</v>
      </c>
      <c r="B3319" s="210">
        <v>4</v>
      </c>
      <c r="C3319" s="196" t="s">
        <v>97</v>
      </c>
      <c r="D3319" s="201">
        <v>43194</v>
      </c>
      <c r="E3319" s="196" t="s">
        <v>152</v>
      </c>
      <c r="F3319" s="201">
        <v>44602.875127314815</v>
      </c>
      <c r="G3319" s="196" t="s">
        <v>108</v>
      </c>
      <c r="H3319" s="198" t="s">
        <v>489</v>
      </c>
      <c r="I3319" s="196" t="s">
        <v>1485</v>
      </c>
      <c r="J3319" s="196" t="s">
        <v>101</v>
      </c>
      <c r="L3319" s="200" t="s">
        <v>101</v>
      </c>
      <c r="M3319" s="198" t="s">
        <v>3259</v>
      </c>
      <c r="N3319" s="198" t="s">
        <v>1793</v>
      </c>
      <c r="O3319" s="196" t="s">
        <v>157</v>
      </c>
      <c r="P3319" s="198" t="s">
        <v>158</v>
      </c>
      <c r="Q3319" s="198" t="s">
        <v>1793</v>
      </c>
      <c r="R3319" s="196" t="s">
        <v>47</v>
      </c>
      <c r="S3319" s="196" t="s">
        <v>43</v>
      </c>
      <c r="T3319" s="211">
        <v>5</v>
      </c>
      <c r="U3319" s="201">
        <v>44365</v>
      </c>
      <c r="V3319" s="196" t="s">
        <v>2036</v>
      </c>
      <c r="W3319" s="200" t="s">
        <v>93</v>
      </c>
      <c r="X3319" s="196" t="s">
        <v>103</v>
      </c>
      <c r="Y3319" s="196" t="s">
        <v>32</v>
      </c>
      <c r="AA3319" s="196" t="s">
        <v>15017</v>
      </c>
      <c r="AB3319" s="196" t="s">
        <v>15018</v>
      </c>
      <c r="AC3319" s="200">
        <v>3</v>
      </c>
      <c r="AD3319" s="200" t="s">
        <v>8231</v>
      </c>
      <c r="AE3319" s="212">
        <v>-27630</v>
      </c>
      <c r="AF3319" s="212">
        <v>393470</v>
      </c>
      <c r="AG3319" s="198" t="s">
        <v>3260</v>
      </c>
    </row>
    <row r="3320" spans="1:33" hidden="1" x14ac:dyDescent="0.25">
      <c r="A3320" s="209">
        <v>127406</v>
      </c>
      <c r="B3320" s="210">
        <v>4</v>
      </c>
      <c r="C3320" s="196" t="s">
        <v>97</v>
      </c>
      <c r="D3320" s="201">
        <v>43194</v>
      </c>
      <c r="E3320" s="196" t="s">
        <v>152</v>
      </c>
      <c r="F3320" s="201">
        <v>44602.875127314815</v>
      </c>
      <c r="G3320" s="196" t="s">
        <v>108</v>
      </c>
      <c r="H3320" s="198" t="s">
        <v>489</v>
      </c>
      <c r="I3320" s="196" t="s">
        <v>1485</v>
      </c>
      <c r="J3320" s="196" t="s">
        <v>101</v>
      </c>
      <c r="L3320" s="200" t="s">
        <v>101</v>
      </c>
      <c r="M3320" s="198" t="s">
        <v>3259</v>
      </c>
      <c r="N3320" s="198" t="s">
        <v>1793</v>
      </c>
      <c r="O3320" s="196" t="s">
        <v>157</v>
      </c>
      <c r="P3320" s="198" t="s">
        <v>158</v>
      </c>
      <c r="Q3320" s="198" t="s">
        <v>1793</v>
      </c>
      <c r="R3320" s="196" t="s">
        <v>47</v>
      </c>
      <c r="S3320" s="196" t="s">
        <v>43</v>
      </c>
      <c r="T3320" s="211">
        <v>5</v>
      </c>
      <c r="U3320" s="201">
        <v>44365</v>
      </c>
      <c r="V3320" s="196" t="s">
        <v>2036</v>
      </c>
      <c r="W3320" s="200" t="s">
        <v>93</v>
      </c>
      <c r="X3320" s="196" t="s">
        <v>103</v>
      </c>
      <c r="Y3320" s="196" t="s">
        <v>32</v>
      </c>
      <c r="AA3320" s="196" t="s">
        <v>15019</v>
      </c>
      <c r="AB3320" s="196" t="s">
        <v>15018</v>
      </c>
      <c r="AC3320" s="200">
        <v>8</v>
      </c>
      <c r="AD3320" s="200" t="s">
        <v>8250</v>
      </c>
      <c r="AE3320" s="212">
        <v>1771995</v>
      </c>
      <c r="AF3320" s="212">
        <v>1771995</v>
      </c>
      <c r="AG3320" s="198" t="s">
        <v>3260</v>
      </c>
    </row>
    <row r="3321" spans="1:33" hidden="1" x14ac:dyDescent="0.25">
      <c r="A3321" s="209">
        <v>127407</v>
      </c>
      <c r="B3321" s="210">
        <v>4</v>
      </c>
      <c r="C3321" s="196" t="s">
        <v>114</v>
      </c>
      <c r="D3321" s="201">
        <v>43194</v>
      </c>
      <c r="E3321" s="196" t="s">
        <v>152</v>
      </c>
      <c r="F3321" s="201">
        <v>44474.875115740739</v>
      </c>
      <c r="G3321" s="196" t="s">
        <v>170</v>
      </c>
      <c r="H3321" s="198" t="s">
        <v>331</v>
      </c>
      <c r="I3321" s="196" t="s">
        <v>14991</v>
      </c>
      <c r="J3321" s="196" t="s">
        <v>101</v>
      </c>
      <c r="L3321" s="200" t="s">
        <v>101</v>
      </c>
      <c r="M3321" s="198" t="s">
        <v>15020</v>
      </c>
      <c r="N3321" s="198" t="s">
        <v>2077</v>
      </c>
      <c r="O3321" s="196" t="s">
        <v>157</v>
      </c>
      <c r="P3321" s="198" t="s">
        <v>158</v>
      </c>
      <c r="Q3321" s="198" t="s">
        <v>2077</v>
      </c>
      <c r="R3321" s="196" t="s">
        <v>47</v>
      </c>
      <c r="S3321" s="196" t="s">
        <v>46</v>
      </c>
      <c r="T3321" s="211">
        <v>0.44</v>
      </c>
      <c r="U3321" s="201">
        <v>44232</v>
      </c>
      <c r="V3321" s="196" t="s">
        <v>2036</v>
      </c>
      <c r="W3321" s="200" t="s">
        <v>93</v>
      </c>
      <c r="X3321" s="196" t="s">
        <v>103</v>
      </c>
      <c r="AA3321" s="196" t="s">
        <v>15021</v>
      </c>
      <c r="AB3321" s="196" t="s">
        <v>15022</v>
      </c>
      <c r="AC3321" s="200">
        <v>3</v>
      </c>
      <c r="AD3321" s="200" t="s">
        <v>8231</v>
      </c>
      <c r="AE3321" s="212">
        <v>-6083.28</v>
      </c>
      <c r="AF3321" s="212">
        <v>12116.72</v>
      </c>
      <c r="AG3321" s="198" t="s">
        <v>15023</v>
      </c>
    </row>
    <row r="3322" spans="1:33" hidden="1" x14ac:dyDescent="0.25">
      <c r="A3322" s="209">
        <v>127407</v>
      </c>
      <c r="B3322" s="210">
        <v>4</v>
      </c>
      <c r="C3322" s="196" t="s">
        <v>114</v>
      </c>
      <c r="D3322" s="201">
        <v>43194</v>
      </c>
      <c r="E3322" s="196" t="s">
        <v>152</v>
      </c>
      <c r="F3322" s="201">
        <v>44474.875115740739</v>
      </c>
      <c r="G3322" s="196" t="s">
        <v>170</v>
      </c>
      <c r="H3322" s="198" t="s">
        <v>331</v>
      </c>
      <c r="I3322" s="196" t="s">
        <v>14991</v>
      </c>
      <c r="J3322" s="196" t="s">
        <v>101</v>
      </c>
      <c r="L3322" s="200" t="s">
        <v>101</v>
      </c>
      <c r="M3322" s="198" t="s">
        <v>15020</v>
      </c>
      <c r="N3322" s="198" t="s">
        <v>2077</v>
      </c>
      <c r="O3322" s="196" t="s">
        <v>157</v>
      </c>
      <c r="P3322" s="198" t="s">
        <v>158</v>
      </c>
      <c r="Q3322" s="198" t="s">
        <v>2077</v>
      </c>
      <c r="R3322" s="196" t="s">
        <v>47</v>
      </c>
      <c r="S3322" s="196" t="s">
        <v>46</v>
      </c>
      <c r="T3322" s="211">
        <v>0.44</v>
      </c>
      <c r="U3322" s="201">
        <v>44232</v>
      </c>
      <c r="V3322" s="196" t="s">
        <v>2036</v>
      </c>
      <c r="W3322" s="200" t="s">
        <v>93</v>
      </c>
      <c r="X3322" s="196" t="s">
        <v>103</v>
      </c>
      <c r="AA3322" s="196" t="s">
        <v>15024</v>
      </c>
      <c r="AB3322" s="196" t="s">
        <v>15022</v>
      </c>
      <c r="AC3322" s="200">
        <v>8</v>
      </c>
      <c r="AD3322" s="200" t="s">
        <v>8231</v>
      </c>
      <c r="AE3322" s="212">
        <v>-32077.69</v>
      </c>
      <c r="AF3322" s="212">
        <v>141422.31</v>
      </c>
      <c r="AG3322" s="198" t="s">
        <v>15023</v>
      </c>
    </row>
    <row r="3323" spans="1:33" hidden="1" x14ac:dyDescent="0.25">
      <c r="A3323" s="209">
        <v>127410</v>
      </c>
      <c r="B3323" s="210">
        <v>4</v>
      </c>
      <c r="C3323" s="196" t="s">
        <v>122</v>
      </c>
      <c r="D3323" s="201">
        <v>43194</v>
      </c>
      <c r="E3323" s="196" t="s">
        <v>152</v>
      </c>
      <c r="F3323" s="201">
        <v>44715.875416666669</v>
      </c>
      <c r="G3323" s="196" t="s">
        <v>108</v>
      </c>
      <c r="H3323" s="198" t="s">
        <v>2124</v>
      </c>
      <c r="I3323" s="196" t="s">
        <v>2125</v>
      </c>
      <c r="J3323" s="196" t="s">
        <v>101</v>
      </c>
      <c r="L3323" s="200" t="s">
        <v>101</v>
      </c>
      <c r="M3323" s="198" t="s">
        <v>3028</v>
      </c>
      <c r="N3323" s="198" t="s">
        <v>2035</v>
      </c>
      <c r="O3323" s="196" t="s">
        <v>157</v>
      </c>
      <c r="P3323" s="198" t="s">
        <v>158</v>
      </c>
      <c r="Q3323" s="198" t="s">
        <v>2035</v>
      </c>
      <c r="R3323" s="196" t="s">
        <v>47</v>
      </c>
      <c r="S3323" s="196" t="s">
        <v>43</v>
      </c>
      <c r="T3323" s="211">
        <v>5.665</v>
      </c>
      <c r="U3323" s="201">
        <v>44694</v>
      </c>
      <c r="V3323" s="196" t="s">
        <v>2036</v>
      </c>
      <c r="W3323" s="200" t="s">
        <v>93</v>
      </c>
      <c r="X3323" s="196" t="s">
        <v>103</v>
      </c>
      <c r="AA3323" s="196" t="s">
        <v>15025</v>
      </c>
      <c r="AB3323" s="196" t="s">
        <v>15026</v>
      </c>
      <c r="AC3323" s="200">
        <v>3</v>
      </c>
      <c r="AD3323" s="200" t="s">
        <v>8231</v>
      </c>
      <c r="AE3323" s="212">
        <v>110300</v>
      </c>
      <c r="AF3323" s="212">
        <v>110300</v>
      </c>
      <c r="AG3323" s="198" t="s">
        <v>15027</v>
      </c>
    </row>
    <row r="3324" spans="1:33" hidden="1" x14ac:dyDescent="0.25">
      <c r="A3324" s="209">
        <v>127410</v>
      </c>
      <c r="B3324" s="210">
        <v>4</v>
      </c>
      <c r="C3324" s="196" t="s">
        <v>122</v>
      </c>
      <c r="D3324" s="201">
        <v>43194</v>
      </c>
      <c r="E3324" s="196" t="s">
        <v>152</v>
      </c>
      <c r="F3324" s="201">
        <v>44715.875416666669</v>
      </c>
      <c r="G3324" s="196" t="s">
        <v>108</v>
      </c>
      <c r="H3324" s="198" t="s">
        <v>2124</v>
      </c>
      <c r="I3324" s="196" t="s">
        <v>2125</v>
      </c>
      <c r="J3324" s="196" t="s">
        <v>101</v>
      </c>
      <c r="L3324" s="200" t="s">
        <v>101</v>
      </c>
      <c r="M3324" s="198" t="s">
        <v>3028</v>
      </c>
      <c r="N3324" s="198" t="s">
        <v>2035</v>
      </c>
      <c r="O3324" s="196" t="s">
        <v>157</v>
      </c>
      <c r="P3324" s="198" t="s">
        <v>158</v>
      </c>
      <c r="Q3324" s="198" t="s">
        <v>2035</v>
      </c>
      <c r="R3324" s="196" t="s">
        <v>47</v>
      </c>
      <c r="S3324" s="196" t="s">
        <v>43</v>
      </c>
      <c r="T3324" s="211">
        <v>5.665</v>
      </c>
      <c r="U3324" s="201">
        <v>44694</v>
      </c>
      <c r="V3324" s="196" t="s">
        <v>2036</v>
      </c>
      <c r="W3324" s="200" t="s">
        <v>93</v>
      </c>
      <c r="X3324" s="196" t="s">
        <v>103</v>
      </c>
      <c r="AA3324" s="196" t="s">
        <v>15028</v>
      </c>
      <c r="AB3324" s="196" t="s">
        <v>15026</v>
      </c>
      <c r="AC3324" s="200">
        <v>8</v>
      </c>
      <c r="AD3324" s="200" t="s">
        <v>8274</v>
      </c>
      <c r="AE3324" s="212">
        <v>593000</v>
      </c>
      <c r="AF3324" s="212">
        <v>593000</v>
      </c>
      <c r="AG3324" s="198" t="s">
        <v>15027</v>
      </c>
    </row>
    <row r="3325" spans="1:33" hidden="1" x14ac:dyDescent="0.25">
      <c r="A3325" s="209">
        <v>127411</v>
      </c>
      <c r="B3325" s="210">
        <v>4</v>
      </c>
      <c r="C3325" s="196" t="s">
        <v>122</v>
      </c>
      <c r="D3325" s="201">
        <v>43194</v>
      </c>
      <c r="E3325" s="196" t="s">
        <v>152</v>
      </c>
      <c r="F3325" s="201">
        <v>44715.875405092593</v>
      </c>
      <c r="G3325" s="196" t="s">
        <v>108</v>
      </c>
      <c r="H3325" s="198" t="s">
        <v>2124</v>
      </c>
      <c r="I3325" s="196" t="s">
        <v>3030</v>
      </c>
      <c r="J3325" s="196" t="s">
        <v>101</v>
      </c>
      <c r="L3325" s="200" t="s">
        <v>101</v>
      </c>
      <c r="M3325" s="198" t="s">
        <v>3031</v>
      </c>
      <c r="N3325" s="198" t="s">
        <v>2035</v>
      </c>
      <c r="O3325" s="196" t="s">
        <v>157</v>
      </c>
      <c r="P3325" s="198" t="s">
        <v>158</v>
      </c>
      <c r="Q3325" s="198" t="s">
        <v>2035</v>
      </c>
      <c r="R3325" s="196" t="s">
        <v>47</v>
      </c>
      <c r="S3325" s="196" t="s">
        <v>43</v>
      </c>
      <c r="T3325" s="211">
        <v>3.84</v>
      </c>
      <c r="U3325" s="201">
        <v>44694</v>
      </c>
      <c r="V3325" s="196" t="s">
        <v>2036</v>
      </c>
      <c r="W3325" s="200" t="s">
        <v>93</v>
      </c>
      <c r="X3325" s="196" t="s">
        <v>103</v>
      </c>
      <c r="AA3325" s="196" t="s">
        <v>15029</v>
      </c>
      <c r="AB3325" s="196" t="s">
        <v>15030</v>
      </c>
      <c r="AC3325" s="200">
        <v>3</v>
      </c>
      <c r="AD3325" s="200" t="s">
        <v>8231</v>
      </c>
      <c r="AE3325" s="212">
        <v>128100</v>
      </c>
      <c r="AF3325" s="212">
        <v>128100</v>
      </c>
      <c r="AG3325" s="198" t="s">
        <v>15031</v>
      </c>
    </row>
    <row r="3326" spans="1:33" hidden="1" x14ac:dyDescent="0.25">
      <c r="A3326" s="209">
        <v>127411</v>
      </c>
      <c r="B3326" s="210">
        <v>4</v>
      </c>
      <c r="C3326" s="196" t="s">
        <v>122</v>
      </c>
      <c r="D3326" s="201">
        <v>43194</v>
      </c>
      <c r="E3326" s="196" t="s">
        <v>152</v>
      </c>
      <c r="F3326" s="201">
        <v>44715.875405092593</v>
      </c>
      <c r="G3326" s="196" t="s">
        <v>108</v>
      </c>
      <c r="H3326" s="198" t="s">
        <v>2124</v>
      </c>
      <c r="I3326" s="196" t="s">
        <v>3030</v>
      </c>
      <c r="J3326" s="196" t="s">
        <v>101</v>
      </c>
      <c r="L3326" s="200" t="s">
        <v>101</v>
      </c>
      <c r="M3326" s="198" t="s">
        <v>3031</v>
      </c>
      <c r="N3326" s="198" t="s">
        <v>2035</v>
      </c>
      <c r="O3326" s="196" t="s">
        <v>157</v>
      </c>
      <c r="P3326" s="198" t="s">
        <v>158</v>
      </c>
      <c r="Q3326" s="198" t="s">
        <v>2035</v>
      </c>
      <c r="R3326" s="196" t="s">
        <v>47</v>
      </c>
      <c r="S3326" s="196" t="s">
        <v>43</v>
      </c>
      <c r="T3326" s="211">
        <v>3.84</v>
      </c>
      <c r="U3326" s="201">
        <v>44694</v>
      </c>
      <c r="V3326" s="196" t="s">
        <v>2036</v>
      </c>
      <c r="W3326" s="200" t="s">
        <v>93</v>
      </c>
      <c r="X3326" s="196" t="s">
        <v>103</v>
      </c>
      <c r="AA3326" s="196" t="s">
        <v>15032</v>
      </c>
      <c r="AB3326" s="196" t="s">
        <v>15030</v>
      </c>
      <c r="AC3326" s="200">
        <v>8</v>
      </c>
      <c r="AD3326" s="200" t="s">
        <v>8274</v>
      </c>
      <c r="AE3326" s="212">
        <v>570000</v>
      </c>
      <c r="AF3326" s="212">
        <v>570000</v>
      </c>
      <c r="AG3326" s="198" t="s">
        <v>15031</v>
      </c>
    </row>
    <row r="3327" spans="1:33" hidden="1" x14ac:dyDescent="0.25">
      <c r="A3327" s="209">
        <v>127413</v>
      </c>
      <c r="B3327" s="210">
        <v>4</v>
      </c>
      <c r="C3327" s="196" t="s">
        <v>122</v>
      </c>
      <c r="D3327" s="201">
        <v>43194</v>
      </c>
      <c r="E3327" s="196" t="s">
        <v>152</v>
      </c>
      <c r="F3327" s="201">
        <v>44665.875289351854</v>
      </c>
      <c r="G3327" s="196" t="s">
        <v>108</v>
      </c>
      <c r="H3327" s="198" t="s">
        <v>415</v>
      </c>
      <c r="I3327" s="196" t="s">
        <v>2033</v>
      </c>
      <c r="J3327" s="196" t="s">
        <v>101</v>
      </c>
      <c r="L3327" s="200" t="s">
        <v>101</v>
      </c>
      <c r="M3327" s="198" t="s">
        <v>2323</v>
      </c>
      <c r="N3327" s="198" t="s">
        <v>2035</v>
      </c>
      <c r="O3327" s="196" t="s">
        <v>157</v>
      </c>
      <c r="P3327" s="198" t="s">
        <v>158</v>
      </c>
      <c r="Q3327" s="198" t="s">
        <v>2324</v>
      </c>
      <c r="R3327" s="196" t="s">
        <v>47</v>
      </c>
      <c r="S3327" s="196" t="s">
        <v>43</v>
      </c>
      <c r="T3327" s="211">
        <v>2.75</v>
      </c>
      <c r="U3327" s="201">
        <v>44645</v>
      </c>
      <c r="V3327" s="196" t="s">
        <v>1805</v>
      </c>
      <c r="W3327" s="200" t="s">
        <v>93</v>
      </c>
      <c r="X3327" s="196" t="s">
        <v>103</v>
      </c>
      <c r="AA3327" s="196" t="s">
        <v>15033</v>
      </c>
      <c r="AB3327" s="196" t="s">
        <v>15034</v>
      </c>
      <c r="AC3327" s="200">
        <v>3</v>
      </c>
      <c r="AD3327" s="200" t="s">
        <v>8231</v>
      </c>
      <c r="AE3327" s="212">
        <v>71400</v>
      </c>
      <c r="AF3327" s="212">
        <v>71400</v>
      </c>
      <c r="AG3327" s="198" t="s">
        <v>2325</v>
      </c>
    </row>
    <row r="3328" spans="1:33" hidden="1" x14ac:dyDescent="0.25">
      <c r="A3328" s="209">
        <v>127413</v>
      </c>
      <c r="B3328" s="210">
        <v>4</v>
      </c>
      <c r="C3328" s="196" t="s">
        <v>122</v>
      </c>
      <c r="D3328" s="201">
        <v>43194</v>
      </c>
      <c r="E3328" s="196" t="s">
        <v>152</v>
      </c>
      <c r="F3328" s="201">
        <v>44665.875289351854</v>
      </c>
      <c r="G3328" s="196" t="s">
        <v>108</v>
      </c>
      <c r="H3328" s="198" t="s">
        <v>415</v>
      </c>
      <c r="I3328" s="196" t="s">
        <v>2033</v>
      </c>
      <c r="J3328" s="196" t="s">
        <v>101</v>
      </c>
      <c r="L3328" s="200" t="s">
        <v>101</v>
      </c>
      <c r="M3328" s="198" t="s">
        <v>2323</v>
      </c>
      <c r="N3328" s="198" t="s">
        <v>2035</v>
      </c>
      <c r="O3328" s="196" t="s">
        <v>157</v>
      </c>
      <c r="P3328" s="198" t="s">
        <v>158</v>
      </c>
      <c r="Q3328" s="198" t="s">
        <v>2324</v>
      </c>
      <c r="R3328" s="196" t="s">
        <v>47</v>
      </c>
      <c r="S3328" s="196" t="s">
        <v>43</v>
      </c>
      <c r="T3328" s="211">
        <v>2.75</v>
      </c>
      <c r="U3328" s="201">
        <v>44645</v>
      </c>
      <c r="V3328" s="196" t="s">
        <v>1805</v>
      </c>
      <c r="W3328" s="200" t="s">
        <v>93</v>
      </c>
      <c r="X3328" s="196" t="s">
        <v>103</v>
      </c>
      <c r="AA3328" s="196" t="s">
        <v>15035</v>
      </c>
      <c r="AB3328" s="196" t="s">
        <v>15034</v>
      </c>
      <c r="AC3328" s="200">
        <v>8</v>
      </c>
      <c r="AD3328" s="200" t="s">
        <v>8274</v>
      </c>
      <c r="AE3328" s="212">
        <v>240000</v>
      </c>
      <c r="AF3328" s="212">
        <v>240000</v>
      </c>
      <c r="AG3328" s="198" t="s">
        <v>2325</v>
      </c>
    </row>
    <row r="3329" spans="1:33" hidden="1" x14ac:dyDescent="0.25">
      <c r="A3329" s="209">
        <v>127414</v>
      </c>
      <c r="B3329" s="210">
        <v>4</v>
      </c>
      <c r="C3329" s="196" t="s">
        <v>114</v>
      </c>
      <c r="D3329" s="201">
        <v>43194</v>
      </c>
      <c r="E3329" s="196" t="s">
        <v>152</v>
      </c>
      <c r="F3329" s="201">
        <v>44522.875127314815</v>
      </c>
      <c r="G3329" s="196" t="s">
        <v>666</v>
      </c>
      <c r="H3329" s="198" t="s">
        <v>770</v>
      </c>
      <c r="I3329" s="196" t="s">
        <v>5866</v>
      </c>
      <c r="J3329" s="196" t="s">
        <v>101</v>
      </c>
      <c r="L3329" s="200" t="s">
        <v>101</v>
      </c>
      <c r="M3329" s="198" t="s">
        <v>5867</v>
      </c>
      <c r="N3329" s="198" t="s">
        <v>2856</v>
      </c>
      <c r="O3329" s="196" t="s">
        <v>157</v>
      </c>
      <c r="P3329" s="198" t="s">
        <v>158</v>
      </c>
      <c r="Q3329" s="198" t="s">
        <v>2856</v>
      </c>
      <c r="R3329" s="196" t="s">
        <v>47</v>
      </c>
      <c r="S3329" s="196" t="s">
        <v>43</v>
      </c>
      <c r="T3329" s="211">
        <v>7.12</v>
      </c>
      <c r="U3329" s="201">
        <v>44365</v>
      </c>
      <c r="V3329" s="196" t="s">
        <v>2036</v>
      </c>
      <c r="W3329" s="200" t="s">
        <v>93</v>
      </c>
      <c r="X3329" s="196" t="s">
        <v>103</v>
      </c>
      <c r="Y3329" s="196" t="s">
        <v>32</v>
      </c>
      <c r="AA3329" s="196" t="s">
        <v>15036</v>
      </c>
      <c r="AB3329" s="196" t="s">
        <v>15037</v>
      </c>
      <c r="AC3329" s="200">
        <v>3</v>
      </c>
      <c r="AD3329" s="200" t="s">
        <v>8231</v>
      </c>
      <c r="AE3329" s="212">
        <v>-3726.37</v>
      </c>
      <c r="AF3329" s="212">
        <v>183273.63</v>
      </c>
      <c r="AG3329" s="198" t="s">
        <v>15038</v>
      </c>
    </row>
    <row r="3330" spans="1:33" hidden="1" x14ac:dyDescent="0.25">
      <c r="A3330" s="209">
        <v>127414</v>
      </c>
      <c r="B3330" s="210">
        <v>4</v>
      </c>
      <c r="C3330" s="196" t="s">
        <v>114</v>
      </c>
      <c r="D3330" s="201">
        <v>43194</v>
      </c>
      <c r="E3330" s="196" t="s">
        <v>152</v>
      </c>
      <c r="F3330" s="201">
        <v>44522.875127314815</v>
      </c>
      <c r="G3330" s="196" t="s">
        <v>666</v>
      </c>
      <c r="H3330" s="198" t="s">
        <v>770</v>
      </c>
      <c r="I3330" s="196" t="s">
        <v>5866</v>
      </c>
      <c r="J3330" s="196" t="s">
        <v>101</v>
      </c>
      <c r="L3330" s="200" t="s">
        <v>101</v>
      </c>
      <c r="M3330" s="198" t="s">
        <v>5867</v>
      </c>
      <c r="N3330" s="198" t="s">
        <v>2856</v>
      </c>
      <c r="O3330" s="196" t="s">
        <v>157</v>
      </c>
      <c r="P3330" s="198" t="s">
        <v>158</v>
      </c>
      <c r="Q3330" s="198" t="s">
        <v>2856</v>
      </c>
      <c r="R3330" s="196" t="s">
        <v>47</v>
      </c>
      <c r="S3330" s="196" t="s">
        <v>43</v>
      </c>
      <c r="T3330" s="211">
        <v>7.12</v>
      </c>
      <c r="U3330" s="201">
        <v>44365</v>
      </c>
      <c r="V3330" s="196" t="s">
        <v>2036</v>
      </c>
      <c r="W3330" s="200" t="s">
        <v>93</v>
      </c>
      <c r="X3330" s="196" t="s">
        <v>103</v>
      </c>
      <c r="Y3330" s="196" t="s">
        <v>32</v>
      </c>
      <c r="AA3330" s="196" t="s">
        <v>15039</v>
      </c>
      <c r="AB3330" s="196" t="s">
        <v>15037</v>
      </c>
      <c r="AC3330" s="200">
        <v>8</v>
      </c>
      <c r="AD3330" s="200" t="s">
        <v>8231</v>
      </c>
      <c r="AE3330" s="212">
        <v>-59895.25</v>
      </c>
      <c r="AF3330" s="212">
        <v>1469504.75</v>
      </c>
      <c r="AG3330" s="198" t="s">
        <v>15038</v>
      </c>
    </row>
    <row r="3331" spans="1:33" hidden="1" x14ac:dyDescent="0.25">
      <c r="A3331" s="209">
        <v>127415</v>
      </c>
      <c r="B3331" s="210">
        <v>4</v>
      </c>
      <c r="C3331" s="196" t="s">
        <v>114</v>
      </c>
      <c r="D3331" s="201">
        <v>43194</v>
      </c>
      <c r="E3331" s="196" t="s">
        <v>152</v>
      </c>
      <c r="F3331" s="201">
        <v>43771.875081018516</v>
      </c>
      <c r="G3331" s="196" t="s">
        <v>170</v>
      </c>
      <c r="H3331" s="198" t="s">
        <v>196</v>
      </c>
      <c r="I3331" s="196" t="s">
        <v>2152</v>
      </c>
      <c r="J3331" s="196" t="s">
        <v>101</v>
      </c>
      <c r="L3331" s="200" t="s">
        <v>101</v>
      </c>
      <c r="M3331" s="198" t="s">
        <v>2153</v>
      </c>
      <c r="N3331" s="198" t="s">
        <v>2154</v>
      </c>
      <c r="O3331" s="196" t="s">
        <v>157</v>
      </c>
      <c r="P3331" s="198" t="s">
        <v>1794</v>
      </c>
      <c r="Q3331" s="198" t="s">
        <v>2154</v>
      </c>
      <c r="R3331" s="196" t="s">
        <v>47</v>
      </c>
      <c r="S3331" s="196" t="s">
        <v>46</v>
      </c>
      <c r="T3331" s="211">
        <v>3.76</v>
      </c>
      <c r="U3331" s="201">
        <v>43441</v>
      </c>
      <c r="V3331" s="196" t="s">
        <v>2155</v>
      </c>
      <c r="W3331" s="200" t="s">
        <v>93</v>
      </c>
      <c r="X3331" s="196" t="s">
        <v>103</v>
      </c>
      <c r="Y3331" s="196" t="s">
        <v>32</v>
      </c>
      <c r="Z3331" s="198" t="s">
        <v>2156</v>
      </c>
      <c r="AA3331" s="196" t="s">
        <v>15040</v>
      </c>
      <c r="AB3331" s="196" t="s">
        <v>15041</v>
      </c>
      <c r="AC3331" s="200">
        <v>3</v>
      </c>
      <c r="AD3331" s="200" t="s">
        <v>8231</v>
      </c>
      <c r="AE3331" s="212">
        <v>22086.720000000001</v>
      </c>
      <c r="AF3331" s="212">
        <v>108200.72</v>
      </c>
      <c r="AG3331" s="198" t="s">
        <v>2157</v>
      </c>
    </row>
    <row r="3332" spans="1:33" hidden="1" x14ac:dyDescent="0.25">
      <c r="A3332" s="209">
        <v>127415</v>
      </c>
      <c r="B3332" s="210">
        <v>4</v>
      </c>
      <c r="C3332" s="196" t="s">
        <v>114</v>
      </c>
      <c r="D3332" s="201">
        <v>43194</v>
      </c>
      <c r="E3332" s="196" t="s">
        <v>152</v>
      </c>
      <c r="F3332" s="201">
        <v>43771.875081018516</v>
      </c>
      <c r="G3332" s="196" t="s">
        <v>170</v>
      </c>
      <c r="H3332" s="198" t="s">
        <v>196</v>
      </c>
      <c r="I3332" s="196" t="s">
        <v>2152</v>
      </c>
      <c r="J3332" s="196" t="s">
        <v>101</v>
      </c>
      <c r="L3332" s="200" t="s">
        <v>101</v>
      </c>
      <c r="M3332" s="198" t="s">
        <v>2153</v>
      </c>
      <c r="N3332" s="198" t="s">
        <v>2154</v>
      </c>
      <c r="O3332" s="196" t="s">
        <v>157</v>
      </c>
      <c r="P3332" s="198" t="s">
        <v>1794</v>
      </c>
      <c r="Q3332" s="198" t="s">
        <v>2154</v>
      </c>
      <c r="R3332" s="196" t="s">
        <v>47</v>
      </c>
      <c r="S3332" s="196" t="s">
        <v>46</v>
      </c>
      <c r="T3332" s="211">
        <v>3.76</v>
      </c>
      <c r="U3332" s="201">
        <v>43441</v>
      </c>
      <c r="V3332" s="196" t="s">
        <v>2155</v>
      </c>
      <c r="W3332" s="200" t="s">
        <v>93</v>
      </c>
      <c r="X3332" s="196" t="s">
        <v>103</v>
      </c>
      <c r="Y3332" s="196" t="s">
        <v>32</v>
      </c>
      <c r="Z3332" s="198" t="s">
        <v>2156</v>
      </c>
      <c r="AA3332" s="196" t="s">
        <v>15042</v>
      </c>
      <c r="AB3332" s="196" t="s">
        <v>15041</v>
      </c>
      <c r="AC3332" s="200">
        <v>3</v>
      </c>
      <c r="AD3332" s="200" t="s">
        <v>8274</v>
      </c>
      <c r="AE3332" s="212">
        <v>-3556.23</v>
      </c>
      <c r="AF3332" s="212">
        <v>74313.77</v>
      </c>
      <c r="AG3332" s="198" t="s">
        <v>2157</v>
      </c>
    </row>
    <row r="3333" spans="1:33" hidden="1" x14ac:dyDescent="0.25">
      <c r="A3333" s="209">
        <v>127415</v>
      </c>
      <c r="B3333" s="210">
        <v>4</v>
      </c>
      <c r="C3333" s="196" t="s">
        <v>114</v>
      </c>
      <c r="D3333" s="201">
        <v>43194</v>
      </c>
      <c r="E3333" s="196" t="s">
        <v>152</v>
      </c>
      <c r="F3333" s="201">
        <v>43771.875081018516</v>
      </c>
      <c r="G3333" s="196" t="s">
        <v>170</v>
      </c>
      <c r="H3333" s="198" t="s">
        <v>196</v>
      </c>
      <c r="I3333" s="196" t="s">
        <v>2152</v>
      </c>
      <c r="J3333" s="196" t="s">
        <v>101</v>
      </c>
      <c r="L3333" s="200" t="s">
        <v>101</v>
      </c>
      <c r="M3333" s="198" t="s">
        <v>2153</v>
      </c>
      <c r="N3333" s="198" t="s">
        <v>2154</v>
      </c>
      <c r="O3333" s="196" t="s">
        <v>157</v>
      </c>
      <c r="P3333" s="198" t="s">
        <v>1794</v>
      </c>
      <c r="Q3333" s="198" t="s">
        <v>2154</v>
      </c>
      <c r="R3333" s="196" t="s">
        <v>47</v>
      </c>
      <c r="S3333" s="196" t="s">
        <v>46</v>
      </c>
      <c r="T3333" s="211">
        <v>3.76</v>
      </c>
      <c r="U3333" s="201">
        <v>43441</v>
      </c>
      <c r="V3333" s="196" t="s">
        <v>2155</v>
      </c>
      <c r="W3333" s="200" t="s">
        <v>93</v>
      </c>
      <c r="X3333" s="196" t="s">
        <v>103</v>
      </c>
      <c r="Y3333" s="196" t="s">
        <v>32</v>
      </c>
      <c r="Z3333" s="198" t="s">
        <v>2156</v>
      </c>
      <c r="AA3333" s="196" t="s">
        <v>15043</v>
      </c>
      <c r="AB3333" s="196" t="s">
        <v>15041</v>
      </c>
      <c r="AC3333" s="200">
        <v>8</v>
      </c>
      <c r="AD3333" s="200" t="s">
        <v>8250</v>
      </c>
      <c r="AE3333" s="212">
        <v>174800.85</v>
      </c>
      <c r="AF3333" s="212">
        <v>2589373.85</v>
      </c>
      <c r="AG3333" s="198" t="s">
        <v>2157</v>
      </c>
    </row>
    <row r="3334" spans="1:33" hidden="1" x14ac:dyDescent="0.25">
      <c r="A3334" s="209">
        <v>127421</v>
      </c>
      <c r="B3334" s="210">
        <v>4</v>
      </c>
      <c r="C3334" s="196" t="s">
        <v>85</v>
      </c>
      <c r="D3334" s="201">
        <v>43194</v>
      </c>
      <c r="E3334" s="196" t="s">
        <v>152</v>
      </c>
      <c r="F3334" s="201">
        <v>44586</v>
      </c>
      <c r="G3334" s="196" t="s">
        <v>189</v>
      </c>
      <c r="H3334" s="198" t="s">
        <v>196</v>
      </c>
      <c r="I3334" s="196" t="s">
        <v>3182</v>
      </c>
      <c r="J3334" s="196" t="s">
        <v>101</v>
      </c>
      <c r="L3334" s="200" t="s">
        <v>101</v>
      </c>
      <c r="M3334" s="198" t="s">
        <v>15044</v>
      </c>
      <c r="N3334" s="198" t="s">
        <v>15045</v>
      </c>
      <c r="O3334" s="196" t="s">
        <v>157</v>
      </c>
      <c r="P3334" s="198" t="s">
        <v>1794</v>
      </c>
      <c r="Q3334" s="198" t="s">
        <v>15045</v>
      </c>
      <c r="R3334" s="196" t="s">
        <v>47</v>
      </c>
      <c r="S3334" s="196" t="s">
        <v>43</v>
      </c>
      <c r="T3334" s="211">
        <v>4.8899999999999997</v>
      </c>
      <c r="U3334" s="201">
        <v>44967</v>
      </c>
      <c r="V3334" s="196" t="s">
        <v>1805</v>
      </c>
      <c r="W3334" s="200" t="s">
        <v>670</v>
      </c>
      <c r="X3334" s="196" t="s">
        <v>13</v>
      </c>
      <c r="Z3334" s="198" t="s">
        <v>15046</v>
      </c>
      <c r="AA3334" s="196" t="s">
        <v>15047</v>
      </c>
      <c r="AC3334" s="200">
        <v>2</v>
      </c>
      <c r="AD3334" s="200" t="s">
        <v>8250</v>
      </c>
      <c r="AE3334" s="203" t="s">
        <v>505</v>
      </c>
      <c r="AF3334" s="212">
        <v>30450</v>
      </c>
    </row>
    <row r="3335" spans="1:33" hidden="1" x14ac:dyDescent="0.25">
      <c r="A3335" s="209">
        <v>127421</v>
      </c>
      <c r="B3335" s="210">
        <v>4</v>
      </c>
      <c r="C3335" s="196" t="s">
        <v>85</v>
      </c>
      <c r="D3335" s="201">
        <v>43194</v>
      </c>
      <c r="E3335" s="196" t="s">
        <v>152</v>
      </c>
      <c r="F3335" s="201">
        <v>44586</v>
      </c>
      <c r="G3335" s="196" t="s">
        <v>189</v>
      </c>
      <c r="H3335" s="198" t="s">
        <v>196</v>
      </c>
      <c r="I3335" s="196" t="s">
        <v>3182</v>
      </c>
      <c r="J3335" s="196" t="s">
        <v>101</v>
      </c>
      <c r="L3335" s="200" t="s">
        <v>101</v>
      </c>
      <c r="M3335" s="198" t="s">
        <v>15044</v>
      </c>
      <c r="N3335" s="198" t="s">
        <v>15045</v>
      </c>
      <c r="O3335" s="196" t="s">
        <v>157</v>
      </c>
      <c r="P3335" s="198" t="s">
        <v>1794</v>
      </c>
      <c r="Q3335" s="198" t="s">
        <v>15045</v>
      </c>
      <c r="R3335" s="196" t="s">
        <v>47</v>
      </c>
      <c r="S3335" s="196" t="s">
        <v>43</v>
      </c>
      <c r="T3335" s="211">
        <v>4.8899999999999997</v>
      </c>
      <c r="U3335" s="201">
        <v>44967</v>
      </c>
      <c r="V3335" s="196" t="s">
        <v>1805</v>
      </c>
      <c r="W3335" s="200" t="s">
        <v>670</v>
      </c>
      <c r="X3335" s="196" t="s">
        <v>13</v>
      </c>
      <c r="Z3335" s="198" t="s">
        <v>15046</v>
      </c>
      <c r="AA3335" s="196" t="s">
        <v>15048</v>
      </c>
      <c r="AB3335" s="196" t="s">
        <v>15049</v>
      </c>
      <c r="AC3335" s="200">
        <v>3</v>
      </c>
      <c r="AD3335" s="200" t="s">
        <v>8274</v>
      </c>
      <c r="AE3335" s="203" t="s">
        <v>505</v>
      </c>
      <c r="AF3335" s="212">
        <v>5000</v>
      </c>
    </row>
    <row r="3336" spans="1:33" hidden="1" x14ac:dyDescent="0.25">
      <c r="A3336" s="209">
        <v>127434</v>
      </c>
      <c r="B3336" s="210">
        <v>1</v>
      </c>
      <c r="C3336" s="196" t="s">
        <v>85</v>
      </c>
      <c r="D3336" s="201">
        <v>43202</v>
      </c>
      <c r="E3336" s="196" t="s">
        <v>228</v>
      </c>
      <c r="F3336" s="201">
        <v>44097</v>
      </c>
      <c r="G3336" s="196" t="s">
        <v>253</v>
      </c>
      <c r="H3336" s="198" t="s">
        <v>1105</v>
      </c>
      <c r="I3336" s="196" t="s">
        <v>15050</v>
      </c>
      <c r="K3336" s="196" t="s">
        <v>15051</v>
      </c>
      <c r="L3336" s="200" t="s">
        <v>183</v>
      </c>
      <c r="M3336" s="198" t="s">
        <v>15052</v>
      </c>
      <c r="O3336" s="196" t="s">
        <v>4183</v>
      </c>
      <c r="P3336" s="198" t="s">
        <v>157</v>
      </c>
      <c r="R3336" s="196" t="s">
        <v>47</v>
      </c>
      <c r="S3336" s="196" t="s">
        <v>43</v>
      </c>
      <c r="T3336" s="211">
        <v>0.72499999999999998</v>
      </c>
      <c r="W3336" s="200" t="s">
        <v>93</v>
      </c>
      <c r="X3336" s="196" t="s">
        <v>186</v>
      </c>
      <c r="AA3336" s="196" t="s">
        <v>15053</v>
      </c>
      <c r="AC3336" s="200">
        <v>8</v>
      </c>
      <c r="AD3336" s="200" t="s">
        <v>8250</v>
      </c>
      <c r="AE3336" s="203" t="s">
        <v>505</v>
      </c>
      <c r="AF3336" s="212">
        <v>85661.91</v>
      </c>
    </row>
    <row r="3337" spans="1:33" hidden="1" x14ac:dyDescent="0.25">
      <c r="A3337" s="209">
        <v>127455</v>
      </c>
      <c r="B3337" s="210">
        <v>1</v>
      </c>
      <c r="C3337" s="196" t="s">
        <v>114</v>
      </c>
      <c r="D3337" s="201">
        <v>43216</v>
      </c>
      <c r="E3337" s="196" t="s">
        <v>152</v>
      </c>
      <c r="F3337" s="201">
        <v>43755.875092592592</v>
      </c>
      <c r="G3337" s="196" t="s">
        <v>170</v>
      </c>
      <c r="H3337" s="198" t="s">
        <v>1192</v>
      </c>
      <c r="I3337" s="196" t="s">
        <v>477</v>
      </c>
      <c r="J3337" s="196" t="s">
        <v>299</v>
      </c>
      <c r="L3337" s="200" t="s">
        <v>300</v>
      </c>
      <c r="M3337" s="198" t="s">
        <v>15054</v>
      </c>
      <c r="N3337" s="198" t="s">
        <v>15055</v>
      </c>
      <c r="O3337" s="196" t="s">
        <v>157</v>
      </c>
      <c r="P3337" s="198" t="s">
        <v>1794</v>
      </c>
      <c r="Q3337" s="198" t="s">
        <v>15055</v>
      </c>
      <c r="R3337" s="196" t="s">
        <v>47</v>
      </c>
      <c r="S3337" s="196" t="s">
        <v>46</v>
      </c>
      <c r="T3337" s="211">
        <v>7.28</v>
      </c>
      <c r="U3337" s="201">
        <v>43441</v>
      </c>
      <c r="V3337" s="196" t="s">
        <v>1805</v>
      </c>
      <c r="W3337" s="200" t="s">
        <v>93</v>
      </c>
      <c r="X3337" s="196" t="s">
        <v>303</v>
      </c>
      <c r="Z3337" s="198" t="s">
        <v>15056</v>
      </c>
      <c r="AA3337" s="196" t="s">
        <v>15057</v>
      </c>
      <c r="AB3337" s="196" t="s">
        <v>15058</v>
      </c>
      <c r="AC3337" s="200">
        <v>3</v>
      </c>
      <c r="AD3337" s="200" t="s">
        <v>8274</v>
      </c>
      <c r="AE3337" s="203" t="s">
        <v>505</v>
      </c>
      <c r="AF3337" s="212">
        <v>71234.86</v>
      </c>
      <c r="AG3337" s="198" t="s">
        <v>15059</v>
      </c>
    </row>
    <row r="3338" spans="1:33" hidden="1" x14ac:dyDescent="0.25">
      <c r="A3338" s="209">
        <v>127455</v>
      </c>
      <c r="B3338" s="210">
        <v>1</v>
      </c>
      <c r="C3338" s="196" t="s">
        <v>114</v>
      </c>
      <c r="D3338" s="201">
        <v>43216</v>
      </c>
      <c r="E3338" s="196" t="s">
        <v>152</v>
      </c>
      <c r="F3338" s="201">
        <v>43755.875092592592</v>
      </c>
      <c r="G3338" s="196" t="s">
        <v>170</v>
      </c>
      <c r="H3338" s="198" t="s">
        <v>1192</v>
      </c>
      <c r="I3338" s="196" t="s">
        <v>477</v>
      </c>
      <c r="J3338" s="196" t="s">
        <v>299</v>
      </c>
      <c r="L3338" s="200" t="s">
        <v>300</v>
      </c>
      <c r="M3338" s="198" t="s">
        <v>15054</v>
      </c>
      <c r="N3338" s="198" t="s">
        <v>15055</v>
      </c>
      <c r="O3338" s="196" t="s">
        <v>157</v>
      </c>
      <c r="P3338" s="198" t="s">
        <v>1794</v>
      </c>
      <c r="Q3338" s="198" t="s">
        <v>15055</v>
      </c>
      <c r="R3338" s="196" t="s">
        <v>47</v>
      </c>
      <c r="S3338" s="196" t="s">
        <v>46</v>
      </c>
      <c r="T3338" s="211">
        <v>7.28</v>
      </c>
      <c r="U3338" s="201">
        <v>43441</v>
      </c>
      <c r="V3338" s="196" t="s">
        <v>1805</v>
      </c>
      <c r="W3338" s="200" t="s">
        <v>93</v>
      </c>
      <c r="X3338" s="196" t="s">
        <v>303</v>
      </c>
      <c r="Z3338" s="198" t="s">
        <v>15056</v>
      </c>
      <c r="AA3338" s="196" t="s">
        <v>15060</v>
      </c>
      <c r="AB3338" s="196" t="s">
        <v>15058</v>
      </c>
      <c r="AC3338" s="200">
        <v>8</v>
      </c>
      <c r="AD3338" s="200" t="s">
        <v>8231</v>
      </c>
      <c r="AE3338" s="203" t="s">
        <v>505</v>
      </c>
      <c r="AF3338" s="212">
        <v>5486790.0800000001</v>
      </c>
      <c r="AG3338" s="198" t="s">
        <v>15059</v>
      </c>
    </row>
    <row r="3339" spans="1:33" hidden="1" x14ac:dyDescent="0.25">
      <c r="A3339" s="209">
        <v>127456</v>
      </c>
      <c r="B3339" s="210">
        <v>1</v>
      </c>
      <c r="C3339" s="196" t="s">
        <v>114</v>
      </c>
      <c r="D3339" s="201">
        <v>43216</v>
      </c>
      <c r="E3339" s="196" t="s">
        <v>152</v>
      </c>
      <c r="F3339" s="201">
        <v>44405</v>
      </c>
      <c r="G3339" s="196" t="s">
        <v>170</v>
      </c>
      <c r="H3339" s="198" t="s">
        <v>297</v>
      </c>
      <c r="I3339" s="196" t="s">
        <v>603</v>
      </c>
      <c r="J3339" s="196" t="s">
        <v>299</v>
      </c>
      <c r="L3339" s="200" t="s">
        <v>300</v>
      </c>
      <c r="M3339" s="198" t="s">
        <v>15061</v>
      </c>
      <c r="N3339" s="198" t="s">
        <v>1820</v>
      </c>
      <c r="O3339" s="196" t="s">
        <v>157</v>
      </c>
      <c r="P3339" s="198" t="s">
        <v>1794</v>
      </c>
      <c r="Q3339" s="198" t="s">
        <v>1820</v>
      </c>
      <c r="R3339" s="196" t="s">
        <v>47</v>
      </c>
      <c r="S3339" s="196" t="s">
        <v>46</v>
      </c>
      <c r="T3339" s="211">
        <v>2.54</v>
      </c>
      <c r="U3339" s="201">
        <v>43441</v>
      </c>
      <c r="V3339" s="196" t="s">
        <v>1805</v>
      </c>
      <c r="W3339" s="200" t="s">
        <v>93</v>
      </c>
      <c r="X3339" s="196" t="s">
        <v>303</v>
      </c>
      <c r="AA3339" s="196" t="s">
        <v>15062</v>
      </c>
      <c r="AB3339" s="196" t="s">
        <v>15063</v>
      </c>
      <c r="AC3339" s="200">
        <v>3</v>
      </c>
      <c r="AD3339" s="200" t="s">
        <v>8274</v>
      </c>
      <c r="AE3339" s="212">
        <v>-72355.350000000006</v>
      </c>
      <c r="AF3339" s="212">
        <v>148444.65</v>
      </c>
      <c r="AG3339" s="198" t="s">
        <v>15064</v>
      </c>
    </row>
    <row r="3340" spans="1:33" hidden="1" x14ac:dyDescent="0.25">
      <c r="A3340" s="209">
        <v>127456</v>
      </c>
      <c r="B3340" s="210">
        <v>1</v>
      </c>
      <c r="C3340" s="196" t="s">
        <v>114</v>
      </c>
      <c r="D3340" s="201">
        <v>43216</v>
      </c>
      <c r="E3340" s="196" t="s">
        <v>152</v>
      </c>
      <c r="F3340" s="201">
        <v>44405</v>
      </c>
      <c r="G3340" s="196" t="s">
        <v>170</v>
      </c>
      <c r="H3340" s="198" t="s">
        <v>297</v>
      </c>
      <c r="I3340" s="196" t="s">
        <v>603</v>
      </c>
      <c r="J3340" s="196" t="s">
        <v>299</v>
      </c>
      <c r="L3340" s="200" t="s">
        <v>300</v>
      </c>
      <c r="M3340" s="198" t="s">
        <v>15061</v>
      </c>
      <c r="N3340" s="198" t="s">
        <v>1820</v>
      </c>
      <c r="O3340" s="196" t="s">
        <v>157</v>
      </c>
      <c r="P3340" s="198" t="s">
        <v>1794</v>
      </c>
      <c r="Q3340" s="198" t="s">
        <v>1820</v>
      </c>
      <c r="R3340" s="196" t="s">
        <v>47</v>
      </c>
      <c r="S3340" s="196" t="s">
        <v>46</v>
      </c>
      <c r="T3340" s="211">
        <v>2.54</v>
      </c>
      <c r="U3340" s="201">
        <v>43441</v>
      </c>
      <c r="V3340" s="196" t="s">
        <v>1805</v>
      </c>
      <c r="W3340" s="200" t="s">
        <v>93</v>
      </c>
      <c r="X3340" s="196" t="s">
        <v>303</v>
      </c>
      <c r="AA3340" s="196" t="s">
        <v>15065</v>
      </c>
      <c r="AB3340" s="196" t="s">
        <v>15063</v>
      </c>
      <c r="AC3340" s="200">
        <v>8</v>
      </c>
      <c r="AD3340" s="200" t="s">
        <v>8231</v>
      </c>
      <c r="AE3340" s="212">
        <v>28259.439999999999</v>
      </c>
      <c r="AF3340" s="212">
        <v>3956599.44</v>
      </c>
      <c r="AG3340" s="198" t="s">
        <v>15064</v>
      </c>
    </row>
    <row r="3341" spans="1:33" ht="54" hidden="1" x14ac:dyDescent="0.25">
      <c r="A3341" s="209">
        <v>127458</v>
      </c>
      <c r="B3341" s="210">
        <v>1</v>
      </c>
      <c r="C3341" s="196" t="s">
        <v>97</v>
      </c>
      <c r="D3341" s="201">
        <v>43216</v>
      </c>
      <c r="E3341" s="196" t="s">
        <v>152</v>
      </c>
      <c r="F3341" s="201">
        <v>44308</v>
      </c>
      <c r="G3341" s="196" t="s">
        <v>161</v>
      </c>
      <c r="H3341" s="198" t="s">
        <v>297</v>
      </c>
      <c r="I3341" s="196" t="s">
        <v>477</v>
      </c>
      <c r="J3341" s="196" t="s">
        <v>299</v>
      </c>
      <c r="L3341" s="200" t="s">
        <v>300</v>
      </c>
      <c r="M3341" s="198" t="s">
        <v>15066</v>
      </c>
      <c r="O3341" s="196" t="s">
        <v>157</v>
      </c>
      <c r="P3341" s="198" t="s">
        <v>1794</v>
      </c>
      <c r="Q3341" s="198" t="s">
        <v>1820</v>
      </c>
      <c r="R3341" s="196" t="s">
        <v>47</v>
      </c>
      <c r="S3341" s="196" t="s">
        <v>46</v>
      </c>
      <c r="T3341" s="211">
        <v>6.78</v>
      </c>
      <c r="U3341" s="201">
        <v>43441</v>
      </c>
      <c r="V3341" s="196" t="s">
        <v>1805</v>
      </c>
      <c r="W3341" s="200" t="s">
        <v>93</v>
      </c>
      <c r="X3341" s="196" t="s">
        <v>303</v>
      </c>
      <c r="Z3341" s="198" t="s">
        <v>15067</v>
      </c>
      <c r="AA3341" s="196" t="s">
        <v>15068</v>
      </c>
      <c r="AB3341" s="196" t="s">
        <v>15069</v>
      </c>
      <c r="AC3341" s="200">
        <v>3</v>
      </c>
      <c r="AD3341" s="200" t="s">
        <v>8274</v>
      </c>
      <c r="AE3341" s="203" t="s">
        <v>505</v>
      </c>
      <c r="AF3341" s="212">
        <v>1300368</v>
      </c>
      <c r="AG3341" s="198" t="s">
        <v>15070</v>
      </c>
    </row>
    <row r="3342" spans="1:33" ht="54" hidden="1" x14ac:dyDescent="0.25">
      <c r="A3342" s="209">
        <v>127458</v>
      </c>
      <c r="B3342" s="210">
        <v>1</v>
      </c>
      <c r="C3342" s="196" t="s">
        <v>97</v>
      </c>
      <c r="D3342" s="201">
        <v>43216</v>
      </c>
      <c r="E3342" s="196" t="s">
        <v>152</v>
      </c>
      <c r="F3342" s="201">
        <v>44308</v>
      </c>
      <c r="G3342" s="196" t="s">
        <v>161</v>
      </c>
      <c r="H3342" s="198" t="s">
        <v>297</v>
      </c>
      <c r="I3342" s="196" t="s">
        <v>477</v>
      </c>
      <c r="J3342" s="196" t="s">
        <v>299</v>
      </c>
      <c r="L3342" s="200" t="s">
        <v>300</v>
      </c>
      <c r="M3342" s="198" t="s">
        <v>15066</v>
      </c>
      <c r="O3342" s="196" t="s">
        <v>157</v>
      </c>
      <c r="P3342" s="198" t="s">
        <v>1794</v>
      </c>
      <c r="Q3342" s="198" t="s">
        <v>1820</v>
      </c>
      <c r="R3342" s="196" t="s">
        <v>47</v>
      </c>
      <c r="S3342" s="196" t="s">
        <v>46</v>
      </c>
      <c r="T3342" s="211">
        <v>6.78</v>
      </c>
      <c r="U3342" s="201">
        <v>43441</v>
      </c>
      <c r="V3342" s="196" t="s">
        <v>1805</v>
      </c>
      <c r="W3342" s="200" t="s">
        <v>93</v>
      </c>
      <c r="X3342" s="196" t="s">
        <v>303</v>
      </c>
      <c r="Z3342" s="198" t="s">
        <v>15067</v>
      </c>
      <c r="AA3342" s="196" t="s">
        <v>15071</v>
      </c>
      <c r="AB3342" s="196" t="s">
        <v>15069</v>
      </c>
      <c r="AC3342" s="200">
        <v>8</v>
      </c>
      <c r="AD3342" s="200" t="s">
        <v>8231</v>
      </c>
      <c r="AE3342" s="203" t="s">
        <v>505</v>
      </c>
      <c r="AF3342" s="212">
        <v>12086615</v>
      </c>
      <c r="AG3342" s="198" t="s">
        <v>15070</v>
      </c>
    </row>
    <row r="3343" spans="1:33" hidden="1" x14ac:dyDescent="0.25">
      <c r="A3343" s="209">
        <v>127459</v>
      </c>
      <c r="B3343" s="210">
        <v>1</v>
      </c>
      <c r="C3343" s="196" t="s">
        <v>114</v>
      </c>
      <c r="D3343" s="201">
        <v>43216</v>
      </c>
      <c r="E3343" s="196" t="s">
        <v>152</v>
      </c>
      <c r="F3343" s="201">
        <v>44089.797569444447</v>
      </c>
      <c r="G3343" s="196" t="s">
        <v>170</v>
      </c>
      <c r="H3343" s="198" t="s">
        <v>297</v>
      </c>
      <c r="I3343" s="196" t="s">
        <v>603</v>
      </c>
      <c r="J3343" s="196" t="s">
        <v>299</v>
      </c>
      <c r="L3343" s="200" t="s">
        <v>300</v>
      </c>
      <c r="M3343" s="198" t="s">
        <v>15072</v>
      </c>
      <c r="N3343" s="198" t="s">
        <v>1820</v>
      </c>
      <c r="O3343" s="196" t="s">
        <v>157</v>
      </c>
      <c r="P3343" s="198" t="s">
        <v>1794</v>
      </c>
      <c r="Q3343" s="198" t="s">
        <v>1820</v>
      </c>
      <c r="R3343" s="196" t="s">
        <v>47</v>
      </c>
      <c r="S3343" s="196" t="s">
        <v>46</v>
      </c>
      <c r="T3343" s="211">
        <v>2.56</v>
      </c>
      <c r="U3343" s="201">
        <v>43441</v>
      </c>
      <c r="V3343" s="196" t="s">
        <v>1805</v>
      </c>
      <c r="W3343" s="200" t="s">
        <v>93</v>
      </c>
      <c r="X3343" s="196" t="s">
        <v>303</v>
      </c>
      <c r="Z3343" s="198" t="s">
        <v>15073</v>
      </c>
      <c r="AA3343" s="196" t="s">
        <v>15074</v>
      </c>
      <c r="AB3343" s="196" t="s">
        <v>15075</v>
      </c>
      <c r="AC3343" s="200">
        <v>3</v>
      </c>
      <c r="AD3343" s="200" t="s">
        <v>8274</v>
      </c>
      <c r="AE3343" s="212">
        <v>-118729.66</v>
      </c>
      <c r="AF3343" s="212">
        <v>241470.34</v>
      </c>
      <c r="AG3343" s="198" t="s">
        <v>15064</v>
      </c>
    </row>
    <row r="3344" spans="1:33" hidden="1" x14ac:dyDescent="0.25">
      <c r="A3344" s="209">
        <v>127459</v>
      </c>
      <c r="B3344" s="210">
        <v>1</v>
      </c>
      <c r="C3344" s="196" t="s">
        <v>114</v>
      </c>
      <c r="D3344" s="201">
        <v>43216</v>
      </c>
      <c r="E3344" s="196" t="s">
        <v>152</v>
      </c>
      <c r="F3344" s="201">
        <v>44089.797569444447</v>
      </c>
      <c r="G3344" s="196" t="s">
        <v>170</v>
      </c>
      <c r="H3344" s="198" t="s">
        <v>297</v>
      </c>
      <c r="I3344" s="196" t="s">
        <v>603</v>
      </c>
      <c r="J3344" s="196" t="s">
        <v>299</v>
      </c>
      <c r="L3344" s="200" t="s">
        <v>300</v>
      </c>
      <c r="M3344" s="198" t="s">
        <v>15072</v>
      </c>
      <c r="N3344" s="198" t="s">
        <v>1820</v>
      </c>
      <c r="O3344" s="196" t="s">
        <v>157</v>
      </c>
      <c r="P3344" s="198" t="s">
        <v>1794</v>
      </c>
      <c r="Q3344" s="198" t="s">
        <v>1820</v>
      </c>
      <c r="R3344" s="196" t="s">
        <v>47</v>
      </c>
      <c r="S3344" s="196" t="s">
        <v>46</v>
      </c>
      <c r="T3344" s="211">
        <v>2.56</v>
      </c>
      <c r="U3344" s="201">
        <v>43441</v>
      </c>
      <c r="V3344" s="196" t="s">
        <v>1805</v>
      </c>
      <c r="W3344" s="200" t="s">
        <v>93</v>
      </c>
      <c r="X3344" s="196" t="s">
        <v>303</v>
      </c>
      <c r="Z3344" s="198" t="s">
        <v>15073</v>
      </c>
      <c r="AA3344" s="196" t="s">
        <v>15076</v>
      </c>
      <c r="AB3344" s="196" t="s">
        <v>15075</v>
      </c>
      <c r="AC3344" s="200">
        <v>8</v>
      </c>
      <c r="AD3344" s="200" t="s">
        <v>8231</v>
      </c>
      <c r="AE3344" s="212">
        <v>-445872.45</v>
      </c>
      <c r="AF3344" s="212">
        <v>3823927.55</v>
      </c>
      <c r="AG3344" s="198" t="s">
        <v>15064</v>
      </c>
    </row>
    <row r="3345" spans="1:33" hidden="1" x14ac:dyDescent="0.25">
      <c r="A3345" s="209">
        <v>127460</v>
      </c>
      <c r="B3345" s="210">
        <v>1</v>
      </c>
      <c r="C3345" s="196" t="s">
        <v>97</v>
      </c>
      <c r="D3345" s="201">
        <v>43216</v>
      </c>
      <c r="E3345" s="196" t="s">
        <v>152</v>
      </c>
      <c r="F3345" s="201">
        <v>44272</v>
      </c>
      <c r="G3345" s="196" t="s">
        <v>161</v>
      </c>
      <c r="H3345" s="198" t="s">
        <v>297</v>
      </c>
      <c r="I3345" s="196" t="s">
        <v>477</v>
      </c>
      <c r="J3345" s="196" t="s">
        <v>299</v>
      </c>
      <c r="L3345" s="200" t="s">
        <v>300</v>
      </c>
      <c r="M3345" s="198" t="s">
        <v>1819</v>
      </c>
      <c r="N3345" s="198" t="s">
        <v>1820</v>
      </c>
      <c r="O3345" s="196" t="s">
        <v>157</v>
      </c>
      <c r="P3345" s="198" t="s">
        <v>1794</v>
      </c>
      <c r="Q3345" s="198" t="s">
        <v>1820</v>
      </c>
      <c r="R3345" s="196" t="s">
        <v>47</v>
      </c>
      <c r="S3345" s="196" t="s">
        <v>46</v>
      </c>
      <c r="T3345" s="211">
        <v>4.3499999999999996</v>
      </c>
      <c r="U3345" s="201">
        <v>43812</v>
      </c>
      <c r="V3345" s="196" t="s">
        <v>1805</v>
      </c>
      <c r="W3345" s="200" t="s">
        <v>93</v>
      </c>
      <c r="X3345" s="196" t="s">
        <v>303</v>
      </c>
      <c r="Y3345" s="196" t="s">
        <v>29</v>
      </c>
      <c r="Z3345" s="198" t="s">
        <v>1821</v>
      </c>
      <c r="AA3345" s="196" t="s">
        <v>15077</v>
      </c>
      <c r="AB3345" s="196" t="s">
        <v>15078</v>
      </c>
      <c r="AC3345" s="200">
        <v>3</v>
      </c>
      <c r="AD3345" s="200" t="s">
        <v>8274</v>
      </c>
      <c r="AE3345" s="212">
        <v>353700</v>
      </c>
      <c r="AF3345" s="212">
        <v>491300</v>
      </c>
      <c r="AG3345" s="198" t="s">
        <v>1822</v>
      </c>
    </row>
    <row r="3346" spans="1:33" hidden="1" x14ac:dyDescent="0.25">
      <c r="A3346" s="209">
        <v>127460</v>
      </c>
      <c r="B3346" s="210">
        <v>1</v>
      </c>
      <c r="C3346" s="196" t="s">
        <v>97</v>
      </c>
      <c r="D3346" s="201">
        <v>43216</v>
      </c>
      <c r="E3346" s="196" t="s">
        <v>152</v>
      </c>
      <c r="F3346" s="201">
        <v>44272</v>
      </c>
      <c r="G3346" s="196" t="s">
        <v>161</v>
      </c>
      <c r="H3346" s="198" t="s">
        <v>297</v>
      </c>
      <c r="I3346" s="196" t="s">
        <v>477</v>
      </c>
      <c r="J3346" s="196" t="s">
        <v>299</v>
      </c>
      <c r="L3346" s="200" t="s">
        <v>300</v>
      </c>
      <c r="M3346" s="198" t="s">
        <v>1819</v>
      </c>
      <c r="N3346" s="198" t="s">
        <v>1820</v>
      </c>
      <c r="O3346" s="196" t="s">
        <v>157</v>
      </c>
      <c r="P3346" s="198" t="s">
        <v>1794</v>
      </c>
      <c r="Q3346" s="198" t="s">
        <v>1820</v>
      </c>
      <c r="R3346" s="196" t="s">
        <v>47</v>
      </c>
      <c r="S3346" s="196" t="s">
        <v>46</v>
      </c>
      <c r="T3346" s="211">
        <v>4.3499999999999996</v>
      </c>
      <c r="U3346" s="201">
        <v>43812</v>
      </c>
      <c r="V3346" s="196" t="s">
        <v>1805</v>
      </c>
      <c r="W3346" s="200" t="s">
        <v>93</v>
      </c>
      <c r="X3346" s="196" t="s">
        <v>303</v>
      </c>
      <c r="Y3346" s="196" t="s">
        <v>29</v>
      </c>
      <c r="Z3346" s="198" t="s">
        <v>1821</v>
      </c>
      <c r="AA3346" s="196" t="s">
        <v>15079</v>
      </c>
      <c r="AB3346" s="196" t="s">
        <v>15078</v>
      </c>
      <c r="AC3346" s="200">
        <v>8</v>
      </c>
      <c r="AD3346" s="200" t="s">
        <v>8231</v>
      </c>
      <c r="AE3346" s="203" t="s">
        <v>505</v>
      </c>
      <c r="AF3346" s="212">
        <v>7684000</v>
      </c>
      <c r="AG3346" s="198" t="s">
        <v>1822</v>
      </c>
    </row>
    <row r="3347" spans="1:33" hidden="1" x14ac:dyDescent="0.25">
      <c r="A3347" s="209">
        <v>127461</v>
      </c>
      <c r="B3347" s="210">
        <v>1</v>
      </c>
      <c r="C3347" s="196" t="s">
        <v>122</v>
      </c>
      <c r="D3347" s="201">
        <v>43216</v>
      </c>
      <c r="E3347" s="196" t="s">
        <v>152</v>
      </c>
      <c r="F3347" s="201">
        <v>44662</v>
      </c>
      <c r="G3347" s="196" t="s">
        <v>161</v>
      </c>
      <c r="H3347" s="198" t="s">
        <v>297</v>
      </c>
      <c r="I3347" s="196" t="s">
        <v>1945</v>
      </c>
      <c r="J3347" s="196" t="s">
        <v>299</v>
      </c>
      <c r="L3347" s="200" t="s">
        <v>300</v>
      </c>
      <c r="M3347" s="198" t="s">
        <v>1946</v>
      </c>
      <c r="N3347" s="198" t="s">
        <v>1947</v>
      </c>
      <c r="O3347" s="196" t="s">
        <v>157</v>
      </c>
      <c r="P3347" s="198" t="s">
        <v>157</v>
      </c>
      <c r="Q3347" s="198" t="s">
        <v>1948</v>
      </c>
      <c r="R3347" s="196" t="s">
        <v>47</v>
      </c>
      <c r="S3347" s="196" t="s">
        <v>43</v>
      </c>
      <c r="T3347" s="211">
        <v>5.44</v>
      </c>
      <c r="U3347" s="201">
        <v>44603</v>
      </c>
      <c r="W3347" s="200" t="s">
        <v>93</v>
      </c>
      <c r="X3347" s="196" t="s">
        <v>303</v>
      </c>
      <c r="Y3347" s="196" t="s">
        <v>29</v>
      </c>
      <c r="AA3347" s="196" t="s">
        <v>15080</v>
      </c>
      <c r="AB3347" s="196" t="s">
        <v>15081</v>
      </c>
      <c r="AC3347" s="200">
        <v>8</v>
      </c>
      <c r="AD3347" s="200" t="s">
        <v>8231</v>
      </c>
      <c r="AE3347" s="212">
        <v>5568770</v>
      </c>
      <c r="AF3347" s="212">
        <v>5568770</v>
      </c>
      <c r="AG3347" s="198" t="s">
        <v>1949</v>
      </c>
    </row>
    <row r="3348" spans="1:33" hidden="1" x14ac:dyDescent="0.25">
      <c r="A3348" s="209">
        <v>127463</v>
      </c>
      <c r="B3348" s="210">
        <v>1</v>
      </c>
      <c r="C3348" s="196" t="s">
        <v>114</v>
      </c>
      <c r="D3348" s="201">
        <v>43216</v>
      </c>
      <c r="E3348" s="196" t="s">
        <v>152</v>
      </c>
      <c r="F3348" s="201">
        <v>44587</v>
      </c>
      <c r="G3348" s="196" t="s">
        <v>170</v>
      </c>
      <c r="H3348" s="198" t="s">
        <v>337</v>
      </c>
      <c r="I3348" s="196" t="s">
        <v>649</v>
      </c>
      <c r="J3348" s="196" t="s">
        <v>299</v>
      </c>
      <c r="L3348" s="200" t="s">
        <v>300</v>
      </c>
      <c r="M3348" s="198" t="s">
        <v>3932</v>
      </c>
      <c r="N3348" s="198" t="s">
        <v>1804</v>
      </c>
      <c r="O3348" s="196" t="s">
        <v>157</v>
      </c>
      <c r="P3348" s="198" t="s">
        <v>157</v>
      </c>
      <c r="Q3348" s="198" t="s">
        <v>1804</v>
      </c>
      <c r="R3348" s="196" t="s">
        <v>47</v>
      </c>
      <c r="S3348" s="196" t="s">
        <v>43</v>
      </c>
      <c r="T3348" s="211">
        <v>4.58</v>
      </c>
      <c r="U3348" s="201">
        <v>44176</v>
      </c>
      <c r="V3348" s="196" t="s">
        <v>1805</v>
      </c>
      <c r="W3348" s="200" t="s">
        <v>93</v>
      </c>
      <c r="X3348" s="196" t="s">
        <v>303</v>
      </c>
      <c r="Y3348" s="196" t="s">
        <v>29</v>
      </c>
      <c r="AA3348" s="196" t="s">
        <v>15082</v>
      </c>
      <c r="AB3348" s="196" t="s">
        <v>15083</v>
      </c>
      <c r="AC3348" s="200">
        <v>8</v>
      </c>
      <c r="AD3348" s="200" t="s">
        <v>8231</v>
      </c>
      <c r="AE3348" s="212">
        <v>500000</v>
      </c>
      <c r="AF3348" s="212">
        <v>4721377.6100000003</v>
      </c>
      <c r="AG3348" s="198" t="s">
        <v>3933</v>
      </c>
    </row>
    <row r="3349" spans="1:33" ht="36" hidden="1" x14ac:dyDescent="0.25">
      <c r="A3349" s="209">
        <v>127466</v>
      </c>
      <c r="B3349" s="210">
        <v>1</v>
      </c>
      <c r="C3349" s="196" t="s">
        <v>114</v>
      </c>
      <c r="D3349" s="201">
        <v>43216</v>
      </c>
      <c r="E3349" s="196" t="s">
        <v>152</v>
      </c>
      <c r="F3349" s="201">
        <v>44167.875081018516</v>
      </c>
      <c r="G3349" s="196" t="s">
        <v>170</v>
      </c>
      <c r="H3349" s="198" t="s">
        <v>162</v>
      </c>
      <c r="I3349" s="196" t="s">
        <v>477</v>
      </c>
      <c r="J3349" s="196" t="s">
        <v>299</v>
      </c>
      <c r="L3349" s="200" t="s">
        <v>300</v>
      </c>
      <c r="M3349" s="198" t="s">
        <v>3947</v>
      </c>
      <c r="N3349" s="198" t="s">
        <v>3948</v>
      </c>
      <c r="O3349" s="196" t="s">
        <v>157</v>
      </c>
      <c r="P3349" s="198" t="s">
        <v>1794</v>
      </c>
      <c r="Q3349" s="198" t="s">
        <v>3948</v>
      </c>
      <c r="R3349" s="196" t="s">
        <v>47</v>
      </c>
      <c r="S3349" s="196" t="s">
        <v>43</v>
      </c>
      <c r="T3349" s="211">
        <v>3.14</v>
      </c>
      <c r="U3349" s="201">
        <v>43812</v>
      </c>
      <c r="V3349" s="196" t="s">
        <v>1805</v>
      </c>
      <c r="W3349" s="200" t="s">
        <v>93</v>
      </c>
      <c r="X3349" s="196" t="s">
        <v>303</v>
      </c>
      <c r="Y3349" s="196" t="s">
        <v>29</v>
      </c>
      <c r="Z3349" s="198" t="s">
        <v>3949</v>
      </c>
      <c r="AA3349" s="196" t="s">
        <v>15084</v>
      </c>
      <c r="AB3349" s="196" t="s">
        <v>15085</v>
      </c>
      <c r="AC3349" s="200">
        <v>3</v>
      </c>
      <c r="AD3349" s="200" t="s">
        <v>8274</v>
      </c>
      <c r="AE3349" s="212">
        <v>56749.33</v>
      </c>
      <c r="AF3349" s="212">
        <v>428849.33</v>
      </c>
      <c r="AG3349" s="198" t="s">
        <v>3950</v>
      </c>
    </row>
    <row r="3350" spans="1:33" ht="36" hidden="1" x14ac:dyDescent="0.25">
      <c r="A3350" s="209">
        <v>127466</v>
      </c>
      <c r="B3350" s="210">
        <v>1</v>
      </c>
      <c r="C3350" s="196" t="s">
        <v>114</v>
      </c>
      <c r="D3350" s="201">
        <v>43216</v>
      </c>
      <c r="E3350" s="196" t="s">
        <v>152</v>
      </c>
      <c r="F3350" s="201">
        <v>44167.875081018516</v>
      </c>
      <c r="G3350" s="196" t="s">
        <v>170</v>
      </c>
      <c r="H3350" s="198" t="s">
        <v>162</v>
      </c>
      <c r="I3350" s="196" t="s">
        <v>477</v>
      </c>
      <c r="J3350" s="196" t="s">
        <v>299</v>
      </c>
      <c r="L3350" s="200" t="s">
        <v>300</v>
      </c>
      <c r="M3350" s="198" t="s">
        <v>3947</v>
      </c>
      <c r="N3350" s="198" t="s">
        <v>3948</v>
      </c>
      <c r="O3350" s="196" t="s">
        <v>157</v>
      </c>
      <c r="P3350" s="198" t="s">
        <v>1794</v>
      </c>
      <c r="Q3350" s="198" t="s">
        <v>3948</v>
      </c>
      <c r="R3350" s="196" t="s">
        <v>47</v>
      </c>
      <c r="S3350" s="196" t="s">
        <v>43</v>
      </c>
      <c r="T3350" s="211">
        <v>3.14</v>
      </c>
      <c r="U3350" s="201">
        <v>43812</v>
      </c>
      <c r="V3350" s="196" t="s">
        <v>1805</v>
      </c>
      <c r="W3350" s="200" t="s">
        <v>93</v>
      </c>
      <c r="X3350" s="196" t="s">
        <v>303</v>
      </c>
      <c r="Y3350" s="196" t="s">
        <v>29</v>
      </c>
      <c r="Z3350" s="198" t="s">
        <v>3949</v>
      </c>
      <c r="AA3350" s="196" t="s">
        <v>15086</v>
      </c>
      <c r="AB3350" s="196" t="s">
        <v>15085</v>
      </c>
      <c r="AC3350" s="200">
        <v>8</v>
      </c>
      <c r="AD3350" s="200" t="s">
        <v>8231</v>
      </c>
      <c r="AE3350" s="212">
        <v>9978.5499999999993</v>
      </c>
      <c r="AF3350" s="212">
        <v>3843978.55</v>
      </c>
      <c r="AG3350" s="198" t="s">
        <v>3950</v>
      </c>
    </row>
    <row r="3351" spans="1:33" hidden="1" x14ac:dyDescent="0.25">
      <c r="A3351" s="209">
        <v>127491</v>
      </c>
      <c r="B3351" s="210">
        <v>2</v>
      </c>
      <c r="C3351" s="196" t="s">
        <v>85</v>
      </c>
      <c r="D3351" s="201">
        <v>43224</v>
      </c>
      <c r="E3351" s="196" t="s">
        <v>2180</v>
      </c>
      <c r="F3351" s="201">
        <v>44694</v>
      </c>
      <c r="G3351" s="196" t="s">
        <v>143</v>
      </c>
      <c r="H3351" s="198" t="s">
        <v>847</v>
      </c>
      <c r="I3351" s="196" t="s">
        <v>848</v>
      </c>
      <c r="J3351" s="196" t="s">
        <v>101</v>
      </c>
      <c r="L3351" s="200" t="s">
        <v>101</v>
      </c>
      <c r="M3351" s="198" t="s">
        <v>3143</v>
      </c>
      <c r="N3351" s="198" t="s">
        <v>3144</v>
      </c>
      <c r="O3351" s="196" t="s">
        <v>553</v>
      </c>
      <c r="P3351" s="198" t="s">
        <v>92</v>
      </c>
      <c r="R3351" s="196" t="s">
        <v>47</v>
      </c>
      <c r="S3351" s="196" t="s">
        <v>41</v>
      </c>
      <c r="T3351" s="211">
        <v>0.86</v>
      </c>
      <c r="U3351" s="201">
        <v>45793</v>
      </c>
      <c r="W3351" s="200" t="s">
        <v>93</v>
      </c>
      <c r="X3351" s="196" t="s">
        <v>13</v>
      </c>
      <c r="AA3351" s="196" t="s">
        <v>15087</v>
      </c>
      <c r="AC3351" s="200">
        <v>0</v>
      </c>
      <c r="AD3351" s="200" t="s">
        <v>8250</v>
      </c>
      <c r="AE3351" s="212">
        <v>86500</v>
      </c>
      <c r="AF3351" s="212">
        <v>201100</v>
      </c>
    </row>
    <row r="3352" spans="1:33" hidden="1" x14ac:dyDescent="0.25">
      <c r="A3352" s="209">
        <v>127491</v>
      </c>
      <c r="B3352" s="210">
        <v>2</v>
      </c>
      <c r="C3352" s="196" t="s">
        <v>85</v>
      </c>
      <c r="D3352" s="201">
        <v>43224</v>
      </c>
      <c r="E3352" s="196" t="s">
        <v>2180</v>
      </c>
      <c r="F3352" s="201">
        <v>44694</v>
      </c>
      <c r="G3352" s="196" t="s">
        <v>143</v>
      </c>
      <c r="H3352" s="198" t="s">
        <v>847</v>
      </c>
      <c r="I3352" s="196" t="s">
        <v>848</v>
      </c>
      <c r="J3352" s="196" t="s">
        <v>101</v>
      </c>
      <c r="L3352" s="200" t="s">
        <v>101</v>
      </c>
      <c r="M3352" s="198" t="s">
        <v>3143</v>
      </c>
      <c r="N3352" s="198" t="s">
        <v>3144</v>
      </c>
      <c r="O3352" s="196" t="s">
        <v>553</v>
      </c>
      <c r="P3352" s="198" t="s">
        <v>92</v>
      </c>
      <c r="R3352" s="196" t="s">
        <v>47</v>
      </c>
      <c r="S3352" s="196" t="s">
        <v>41</v>
      </c>
      <c r="T3352" s="211">
        <v>0.86</v>
      </c>
      <c r="U3352" s="201">
        <v>45793</v>
      </c>
      <c r="W3352" s="200" t="s">
        <v>93</v>
      </c>
      <c r="X3352" s="196" t="s">
        <v>13</v>
      </c>
      <c r="AA3352" s="196" t="s">
        <v>15088</v>
      </c>
      <c r="AB3352" s="196" t="s">
        <v>15089</v>
      </c>
      <c r="AC3352" s="200">
        <v>0</v>
      </c>
      <c r="AD3352" s="200" t="s">
        <v>8231</v>
      </c>
      <c r="AE3352" s="203" t="s">
        <v>505</v>
      </c>
      <c r="AF3352" s="212">
        <v>350000</v>
      </c>
    </row>
    <row r="3353" spans="1:33" hidden="1" x14ac:dyDescent="0.25">
      <c r="A3353" s="209">
        <v>127491</v>
      </c>
      <c r="B3353" s="210">
        <v>2</v>
      </c>
      <c r="C3353" s="196" t="s">
        <v>85</v>
      </c>
      <c r="D3353" s="201">
        <v>43224</v>
      </c>
      <c r="E3353" s="196" t="s">
        <v>2180</v>
      </c>
      <c r="F3353" s="201">
        <v>44694</v>
      </c>
      <c r="G3353" s="196" t="s">
        <v>143</v>
      </c>
      <c r="H3353" s="198" t="s">
        <v>847</v>
      </c>
      <c r="I3353" s="196" t="s">
        <v>848</v>
      </c>
      <c r="J3353" s="196" t="s">
        <v>101</v>
      </c>
      <c r="L3353" s="200" t="s">
        <v>101</v>
      </c>
      <c r="M3353" s="198" t="s">
        <v>3143</v>
      </c>
      <c r="N3353" s="198" t="s">
        <v>3144</v>
      </c>
      <c r="O3353" s="196" t="s">
        <v>553</v>
      </c>
      <c r="P3353" s="198" t="s">
        <v>92</v>
      </c>
      <c r="R3353" s="196" t="s">
        <v>47</v>
      </c>
      <c r="S3353" s="196" t="s">
        <v>41</v>
      </c>
      <c r="T3353" s="211">
        <v>0.86</v>
      </c>
      <c r="U3353" s="201">
        <v>45793</v>
      </c>
      <c r="W3353" s="200" t="s">
        <v>93</v>
      </c>
      <c r="X3353" s="196" t="s">
        <v>13</v>
      </c>
      <c r="AA3353" s="196" t="s">
        <v>15090</v>
      </c>
      <c r="AB3353" s="196" t="s">
        <v>15089</v>
      </c>
      <c r="AC3353" s="200">
        <v>1</v>
      </c>
      <c r="AD3353" s="200" t="s">
        <v>8231</v>
      </c>
      <c r="AE3353" s="212">
        <v>450000</v>
      </c>
      <c r="AF3353" s="212">
        <v>450000</v>
      </c>
    </row>
    <row r="3354" spans="1:33" ht="36" hidden="1" x14ac:dyDescent="0.25">
      <c r="A3354" s="209">
        <v>127492</v>
      </c>
      <c r="B3354" s="210">
        <v>2</v>
      </c>
      <c r="C3354" s="196" t="s">
        <v>85</v>
      </c>
      <c r="D3354" s="201">
        <v>43224</v>
      </c>
      <c r="E3354" s="196" t="s">
        <v>1397</v>
      </c>
      <c r="F3354" s="201">
        <v>44665</v>
      </c>
      <c r="G3354" s="196" t="s">
        <v>189</v>
      </c>
      <c r="H3354" s="198" t="s">
        <v>223</v>
      </c>
      <c r="I3354" s="196" t="s">
        <v>3339</v>
      </c>
      <c r="K3354" s="196" t="s">
        <v>3340</v>
      </c>
      <c r="L3354" s="200" t="s">
        <v>183</v>
      </c>
      <c r="M3354" s="198" t="s">
        <v>3341</v>
      </c>
      <c r="N3354" s="198" t="s">
        <v>3342</v>
      </c>
      <c r="O3354" s="196" t="s">
        <v>91</v>
      </c>
      <c r="P3354" s="198" t="s">
        <v>2226</v>
      </c>
      <c r="R3354" s="196" t="s">
        <v>47</v>
      </c>
      <c r="S3354" s="196" t="s">
        <v>45</v>
      </c>
      <c r="T3354" s="211">
        <v>1.01</v>
      </c>
      <c r="U3354" s="201">
        <v>45100</v>
      </c>
      <c r="W3354" s="200" t="s">
        <v>93</v>
      </c>
      <c r="X3354" s="196" t="s">
        <v>303</v>
      </c>
      <c r="AA3354" s="196" t="s">
        <v>15091</v>
      </c>
      <c r="AB3354" s="196" t="s">
        <v>15092</v>
      </c>
      <c r="AC3354" s="200">
        <v>0</v>
      </c>
      <c r="AD3354" s="200" t="s">
        <v>8231</v>
      </c>
      <c r="AE3354" s="203" t="s">
        <v>505</v>
      </c>
      <c r="AF3354" s="212">
        <v>600000</v>
      </c>
    </row>
    <row r="3355" spans="1:33" ht="36" hidden="1" x14ac:dyDescent="0.25">
      <c r="A3355" s="209">
        <v>127492</v>
      </c>
      <c r="B3355" s="210">
        <v>2</v>
      </c>
      <c r="C3355" s="196" t="s">
        <v>85</v>
      </c>
      <c r="D3355" s="201">
        <v>43224</v>
      </c>
      <c r="E3355" s="196" t="s">
        <v>1397</v>
      </c>
      <c r="F3355" s="201">
        <v>44665</v>
      </c>
      <c r="G3355" s="196" t="s">
        <v>189</v>
      </c>
      <c r="H3355" s="198" t="s">
        <v>223</v>
      </c>
      <c r="I3355" s="196" t="s">
        <v>3339</v>
      </c>
      <c r="K3355" s="196" t="s">
        <v>3340</v>
      </c>
      <c r="L3355" s="200" t="s">
        <v>183</v>
      </c>
      <c r="M3355" s="198" t="s">
        <v>3341</v>
      </c>
      <c r="N3355" s="198" t="s">
        <v>3342</v>
      </c>
      <c r="O3355" s="196" t="s">
        <v>91</v>
      </c>
      <c r="P3355" s="198" t="s">
        <v>2226</v>
      </c>
      <c r="R3355" s="196" t="s">
        <v>47</v>
      </c>
      <c r="S3355" s="196" t="s">
        <v>45</v>
      </c>
      <c r="T3355" s="211">
        <v>1.01</v>
      </c>
      <c r="U3355" s="201">
        <v>45100</v>
      </c>
      <c r="W3355" s="200" t="s">
        <v>93</v>
      </c>
      <c r="X3355" s="196" t="s">
        <v>303</v>
      </c>
      <c r="AA3355" s="196" t="s">
        <v>15093</v>
      </c>
      <c r="AB3355" s="196" t="s">
        <v>15092</v>
      </c>
      <c r="AC3355" s="200">
        <v>1</v>
      </c>
      <c r="AD3355" s="200" t="s">
        <v>8231</v>
      </c>
      <c r="AE3355" s="203" t="s">
        <v>505</v>
      </c>
      <c r="AF3355" s="212">
        <v>382000</v>
      </c>
    </row>
    <row r="3356" spans="1:33" ht="36" hidden="1" x14ac:dyDescent="0.25">
      <c r="A3356" s="209">
        <v>127492</v>
      </c>
      <c r="B3356" s="210">
        <v>2</v>
      </c>
      <c r="C3356" s="196" t="s">
        <v>85</v>
      </c>
      <c r="D3356" s="201">
        <v>43224</v>
      </c>
      <c r="E3356" s="196" t="s">
        <v>1397</v>
      </c>
      <c r="F3356" s="201">
        <v>44665</v>
      </c>
      <c r="G3356" s="196" t="s">
        <v>189</v>
      </c>
      <c r="H3356" s="198" t="s">
        <v>223</v>
      </c>
      <c r="I3356" s="196" t="s">
        <v>3339</v>
      </c>
      <c r="K3356" s="196" t="s">
        <v>3340</v>
      </c>
      <c r="L3356" s="200" t="s">
        <v>183</v>
      </c>
      <c r="M3356" s="198" t="s">
        <v>3341</v>
      </c>
      <c r="N3356" s="198" t="s">
        <v>3342</v>
      </c>
      <c r="O3356" s="196" t="s">
        <v>91</v>
      </c>
      <c r="P3356" s="198" t="s">
        <v>2226</v>
      </c>
      <c r="R3356" s="196" t="s">
        <v>47</v>
      </c>
      <c r="S3356" s="196" t="s">
        <v>45</v>
      </c>
      <c r="T3356" s="211">
        <v>1.01</v>
      </c>
      <c r="U3356" s="201">
        <v>45100</v>
      </c>
      <c r="W3356" s="200" t="s">
        <v>93</v>
      </c>
      <c r="X3356" s="196" t="s">
        <v>303</v>
      </c>
      <c r="AA3356" s="196" t="s">
        <v>15094</v>
      </c>
      <c r="AB3356" s="196" t="s">
        <v>15092</v>
      </c>
      <c r="AC3356" s="200">
        <v>2</v>
      </c>
      <c r="AD3356" s="200" t="s">
        <v>8231</v>
      </c>
      <c r="AE3356" s="212">
        <v>2204000</v>
      </c>
      <c r="AF3356" s="212">
        <v>2204000</v>
      </c>
    </row>
    <row r="3357" spans="1:33" hidden="1" x14ac:dyDescent="0.25">
      <c r="A3357" s="209">
        <v>127494</v>
      </c>
      <c r="B3357" s="210">
        <v>2</v>
      </c>
      <c r="C3357" s="196" t="s">
        <v>85</v>
      </c>
      <c r="D3357" s="201">
        <v>43224</v>
      </c>
      <c r="E3357" s="196" t="s">
        <v>3285</v>
      </c>
      <c r="F3357" s="201">
        <v>44376</v>
      </c>
      <c r="G3357" s="196" t="s">
        <v>4070</v>
      </c>
      <c r="H3357" s="198" t="s">
        <v>223</v>
      </c>
      <c r="I3357" s="196" t="s">
        <v>15095</v>
      </c>
      <c r="K3357" s="196" t="s">
        <v>15096</v>
      </c>
      <c r="L3357" s="200" t="s">
        <v>183</v>
      </c>
      <c r="M3357" s="198" t="s">
        <v>15097</v>
      </c>
      <c r="N3357" s="198" t="s">
        <v>15098</v>
      </c>
      <c r="O3357" s="196" t="s">
        <v>91</v>
      </c>
      <c r="P3357" s="198" t="s">
        <v>166</v>
      </c>
      <c r="R3357" s="196" t="s">
        <v>39</v>
      </c>
      <c r="S3357" s="196" t="s">
        <v>45</v>
      </c>
      <c r="T3357" s="211">
        <v>0</v>
      </c>
      <c r="W3357" s="200" t="s">
        <v>93</v>
      </c>
      <c r="X3357" s="196" t="s">
        <v>103</v>
      </c>
      <c r="AA3357" s="196" t="s">
        <v>15099</v>
      </c>
      <c r="AB3357" s="196" t="s">
        <v>15100</v>
      </c>
      <c r="AC3357" s="200">
        <v>0</v>
      </c>
      <c r="AD3357" s="200" t="s">
        <v>8231</v>
      </c>
      <c r="AE3357" s="203" t="s">
        <v>505</v>
      </c>
      <c r="AF3357" s="212">
        <v>75000</v>
      </c>
    </row>
    <row r="3358" spans="1:33" hidden="1" x14ac:dyDescent="0.25">
      <c r="A3358" s="209">
        <v>127494</v>
      </c>
      <c r="B3358" s="210">
        <v>2</v>
      </c>
      <c r="C3358" s="196" t="s">
        <v>85</v>
      </c>
      <c r="D3358" s="201">
        <v>43224</v>
      </c>
      <c r="E3358" s="196" t="s">
        <v>3285</v>
      </c>
      <c r="F3358" s="201">
        <v>44376</v>
      </c>
      <c r="G3358" s="196" t="s">
        <v>4070</v>
      </c>
      <c r="H3358" s="198" t="s">
        <v>223</v>
      </c>
      <c r="I3358" s="196" t="s">
        <v>15095</v>
      </c>
      <c r="K3358" s="196" t="s">
        <v>15096</v>
      </c>
      <c r="L3358" s="200" t="s">
        <v>183</v>
      </c>
      <c r="M3358" s="198" t="s">
        <v>15097</v>
      </c>
      <c r="N3358" s="198" t="s">
        <v>15098</v>
      </c>
      <c r="O3358" s="196" t="s">
        <v>91</v>
      </c>
      <c r="P3358" s="198" t="s">
        <v>166</v>
      </c>
      <c r="R3358" s="196" t="s">
        <v>39</v>
      </c>
      <c r="S3358" s="196" t="s">
        <v>45</v>
      </c>
      <c r="T3358" s="211">
        <v>0</v>
      </c>
      <c r="W3358" s="200" t="s">
        <v>93</v>
      </c>
      <c r="X3358" s="196" t="s">
        <v>103</v>
      </c>
      <c r="AA3358" s="196" t="s">
        <v>15101</v>
      </c>
      <c r="AB3358" s="196" t="s">
        <v>15100</v>
      </c>
      <c r="AC3358" s="200">
        <v>1</v>
      </c>
      <c r="AD3358" s="200" t="s">
        <v>8231</v>
      </c>
      <c r="AE3358" s="203" t="s">
        <v>505</v>
      </c>
      <c r="AF3358" s="212">
        <v>198195</v>
      </c>
    </row>
    <row r="3359" spans="1:33" hidden="1" x14ac:dyDescent="0.25">
      <c r="A3359" s="209">
        <v>127494</v>
      </c>
      <c r="B3359" s="210">
        <v>2</v>
      </c>
      <c r="C3359" s="196" t="s">
        <v>85</v>
      </c>
      <c r="D3359" s="201">
        <v>43224</v>
      </c>
      <c r="E3359" s="196" t="s">
        <v>3285</v>
      </c>
      <c r="F3359" s="201">
        <v>44376</v>
      </c>
      <c r="G3359" s="196" t="s">
        <v>4070</v>
      </c>
      <c r="H3359" s="198" t="s">
        <v>223</v>
      </c>
      <c r="I3359" s="196" t="s">
        <v>15095</v>
      </c>
      <c r="K3359" s="196" t="s">
        <v>15096</v>
      </c>
      <c r="L3359" s="200" t="s">
        <v>183</v>
      </c>
      <c r="M3359" s="198" t="s">
        <v>15097</v>
      </c>
      <c r="N3359" s="198" t="s">
        <v>15098</v>
      </c>
      <c r="O3359" s="196" t="s">
        <v>91</v>
      </c>
      <c r="P3359" s="198" t="s">
        <v>166</v>
      </c>
      <c r="R3359" s="196" t="s">
        <v>39</v>
      </c>
      <c r="S3359" s="196" t="s">
        <v>45</v>
      </c>
      <c r="T3359" s="211">
        <v>0</v>
      </c>
      <c r="W3359" s="200" t="s">
        <v>93</v>
      </c>
      <c r="X3359" s="196" t="s">
        <v>103</v>
      </c>
      <c r="AA3359" s="196" t="s">
        <v>15102</v>
      </c>
      <c r="AB3359" s="196" t="s">
        <v>15100</v>
      </c>
      <c r="AC3359" s="200">
        <v>2</v>
      </c>
      <c r="AD3359" s="200" t="s">
        <v>8231</v>
      </c>
      <c r="AE3359" s="203" t="s">
        <v>505</v>
      </c>
      <c r="AF3359" s="212">
        <v>50000</v>
      </c>
    </row>
    <row r="3360" spans="1:33" hidden="1" x14ac:dyDescent="0.25">
      <c r="A3360" s="209">
        <v>127508</v>
      </c>
      <c r="B3360" s="210">
        <v>2</v>
      </c>
      <c r="C3360" s="196" t="s">
        <v>85</v>
      </c>
      <c r="D3360" s="201">
        <v>43235</v>
      </c>
      <c r="E3360" s="196" t="s">
        <v>1503</v>
      </c>
      <c r="F3360" s="201">
        <v>43992</v>
      </c>
      <c r="G3360" s="196" t="s">
        <v>1827</v>
      </c>
      <c r="H3360" s="198" t="s">
        <v>236</v>
      </c>
      <c r="I3360" s="196" t="s">
        <v>1505</v>
      </c>
      <c r="J3360" s="196" t="s">
        <v>1506</v>
      </c>
      <c r="K3360" s="196" t="s">
        <v>15103</v>
      </c>
      <c r="M3360" s="198" t="s">
        <v>15104</v>
      </c>
      <c r="O3360" s="196" t="s">
        <v>1509</v>
      </c>
      <c r="P3360" s="198" t="s">
        <v>1783</v>
      </c>
      <c r="R3360" s="196" t="s">
        <v>47</v>
      </c>
      <c r="S3360" s="196" t="s">
        <v>45</v>
      </c>
      <c r="T3360" s="211">
        <v>1.27</v>
      </c>
      <c r="W3360" s="200" t="s">
        <v>93</v>
      </c>
      <c r="X3360" s="196" t="s">
        <v>186</v>
      </c>
      <c r="AA3360" s="196" t="s">
        <v>15105</v>
      </c>
      <c r="AC3360" s="200">
        <v>1</v>
      </c>
      <c r="AD3360" s="200" t="s">
        <v>8250</v>
      </c>
      <c r="AE3360" s="203" t="s">
        <v>505</v>
      </c>
      <c r="AF3360" s="212">
        <v>250000</v>
      </c>
    </row>
    <row r="3361" spans="1:33" hidden="1" x14ac:dyDescent="0.25">
      <c r="A3361" s="209">
        <v>127515</v>
      </c>
      <c r="B3361" s="210">
        <v>3</v>
      </c>
      <c r="C3361" s="196" t="s">
        <v>114</v>
      </c>
      <c r="D3361" s="201">
        <v>43237</v>
      </c>
      <c r="E3361" s="196" t="s">
        <v>398</v>
      </c>
      <c r="F3361" s="201">
        <v>44705</v>
      </c>
      <c r="G3361" s="196" t="s">
        <v>98</v>
      </c>
      <c r="H3361" s="198" t="s">
        <v>1489</v>
      </c>
      <c r="I3361" s="196" t="s">
        <v>15106</v>
      </c>
      <c r="J3361" s="196" t="s">
        <v>101</v>
      </c>
      <c r="L3361" s="200" t="s">
        <v>101</v>
      </c>
      <c r="M3361" s="198" t="s">
        <v>15107</v>
      </c>
      <c r="O3361" s="196" t="s">
        <v>40</v>
      </c>
      <c r="P3361" s="198" t="s">
        <v>104</v>
      </c>
      <c r="R3361" s="196" t="s">
        <v>105</v>
      </c>
      <c r="S3361" s="196" t="s">
        <v>45</v>
      </c>
      <c r="T3361" s="211">
        <v>0</v>
      </c>
      <c r="W3361" s="200" t="s">
        <v>93</v>
      </c>
      <c r="X3361" s="196" t="s">
        <v>103</v>
      </c>
      <c r="AA3361" s="196" t="s">
        <v>15108</v>
      </c>
      <c r="AC3361" s="200">
        <v>3</v>
      </c>
      <c r="AD3361" s="200" t="s">
        <v>8274</v>
      </c>
      <c r="AE3361" s="203" t="s">
        <v>505</v>
      </c>
      <c r="AF3361" s="212">
        <v>208747.09</v>
      </c>
    </row>
    <row r="3362" spans="1:33" hidden="1" x14ac:dyDescent="0.25">
      <c r="A3362" s="209">
        <v>127524</v>
      </c>
      <c r="B3362" s="210">
        <v>4</v>
      </c>
      <c r="C3362" s="196" t="s">
        <v>85</v>
      </c>
      <c r="D3362" s="201">
        <v>43241</v>
      </c>
      <c r="E3362" s="196" t="s">
        <v>1300</v>
      </c>
      <c r="F3362" s="201">
        <v>44097</v>
      </c>
      <c r="G3362" s="196" t="s">
        <v>253</v>
      </c>
      <c r="H3362" s="198" t="s">
        <v>961</v>
      </c>
      <c r="I3362" s="196" t="s">
        <v>15109</v>
      </c>
      <c r="M3362" s="198" t="s">
        <v>15110</v>
      </c>
      <c r="O3362" s="196" t="s">
        <v>4183</v>
      </c>
      <c r="P3362" s="198" t="s">
        <v>157</v>
      </c>
      <c r="R3362" s="196" t="s">
        <v>47</v>
      </c>
      <c r="S3362" s="196" t="s">
        <v>43</v>
      </c>
      <c r="T3362" s="211">
        <v>3.1</v>
      </c>
      <c r="W3362" s="200" t="s">
        <v>93</v>
      </c>
      <c r="X3362" s="196" t="s">
        <v>186</v>
      </c>
      <c r="AA3362" s="196" t="s">
        <v>15111</v>
      </c>
      <c r="AC3362" s="200">
        <v>8</v>
      </c>
      <c r="AD3362" s="200" t="s">
        <v>8250</v>
      </c>
      <c r="AE3362" s="203" t="s">
        <v>505</v>
      </c>
      <c r="AF3362" s="212">
        <v>281486.3</v>
      </c>
    </row>
    <row r="3363" spans="1:33" hidden="1" x14ac:dyDescent="0.25">
      <c r="A3363" s="209">
        <v>127526</v>
      </c>
      <c r="B3363" s="210">
        <v>1</v>
      </c>
      <c r="C3363" s="196" t="s">
        <v>85</v>
      </c>
      <c r="D3363" s="201">
        <v>43241</v>
      </c>
      <c r="E3363" s="196" t="s">
        <v>247</v>
      </c>
      <c r="F3363" s="201">
        <v>44105</v>
      </c>
      <c r="G3363" s="196" t="s">
        <v>1504</v>
      </c>
      <c r="H3363" s="198" t="s">
        <v>204</v>
      </c>
      <c r="I3363" s="196" t="s">
        <v>603</v>
      </c>
      <c r="J3363" s="196" t="s">
        <v>299</v>
      </c>
      <c r="L3363" s="200" t="s">
        <v>300</v>
      </c>
      <c r="M3363" s="198" t="s">
        <v>604</v>
      </c>
      <c r="N3363" s="198" t="s">
        <v>166</v>
      </c>
      <c r="O3363" s="196" t="s">
        <v>40</v>
      </c>
      <c r="P3363" s="198" t="s">
        <v>166</v>
      </c>
      <c r="R3363" s="196" t="s">
        <v>39</v>
      </c>
      <c r="S3363" s="196" t="s">
        <v>45</v>
      </c>
      <c r="T3363" s="211">
        <v>0.01</v>
      </c>
      <c r="U3363" s="201">
        <v>45058</v>
      </c>
      <c r="W3363" s="200" t="s">
        <v>93</v>
      </c>
      <c r="X3363" s="196" t="s">
        <v>303</v>
      </c>
      <c r="Z3363" s="198" t="s">
        <v>606</v>
      </c>
      <c r="AA3363" s="196" t="s">
        <v>15112</v>
      </c>
      <c r="AB3363" s="196" t="s">
        <v>15113</v>
      </c>
      <c r="AC3363" s="200">
        <v>0</v>
      </c>
      <c r="AD3363" s="200" t="s">
        <v>8231</v>
      </c>
      <c r="AE3363" s="203" t="s">
        <v>505</v>
      </c>
      <c r="AF3363" s="212">
        <v>160000</v>
      </c>
    </row>
    <row r="3364" spans="1:33" ht="36" hidden="1" x14ac:dyDescent="0.25">
      <c r="A3364" s="209">
        <v>127526.01</v>
      </c>
      <c r="B3364" s="210">
        <v>1</v>
      </c>
      <c r="C3364" s="196" t="s">
        <v>97</v>
      </c>
      <c r="D3364" s="201">
        <v>43256</v>
      </c>
      <c r="E3364" s="196" t="s">
        <v>398</v>
      </c>
      <c r="F3364" s="201">
        <v>44058</v>
      </c>
      <c r="G3364" s="196" t="s">
        <v>98</v>
      </c>
      <c r="H3364" s="198" t="s">
        <v>204</v>
      </c>
      <c r="I3364" s="196" t="s">
        <v>603</v>
      </c>
      <c r="J3364" s="196" t="s">
        <v>299</v>
      </c>
      <c r="L3364" s="200" t="s">
        <v>300</v>
      </c>
      <c r="M3364" s="198" t="s">
        <v>604</v>
      </c>
      <c r="N3364" s="198" t="s">
        <v>605</v>
      </c>
      <c r="O3364" s="196" t="s">
        <v>438</v>
      </c>
      <c r="P3364" s="198" t="s">
        <v>439</v>
      </c>
      <c r="R3364" s="196" t="s">
        <v>39</v>
      </c>
      <c r="S3364" s="196" t="s">
        <v>46</v>
      </c>
      <c r="T3364" s="211">
        <v>0.04</v>
      </c>
      <c r="U3364" s="201">
        <v>43812</v>
      </c>
      <c r="W3364" s="200" t="s">
        <v>93</v>
      </c>
      <c r="X3364" s="196" t="s">
        <v>303</v>
      </c>
      <c r="Z3364" s="198" t="s">
        <v>606</v>
      </c>
      <c r="AA3364" s="196" t="s">
        <v>15114</v>
      </c>
      <c r="AC3364" s="200">
        <v>3</v>
      </c>
      <c r="AD3364" s="200" t="s">
        <v>8274</v>
      </c>
      <c r="AE3364" s="212">
        <v>221900</v>
      </c>
      <c r="AF3364" s="212">
        <v>1569041</v>
      </c>
      <c r="AG3364" s="198" t="s">
        <v>607</v>
      </c>
    </row>
    <row r="3365" spans="1:33" hidden="1" x14ac:dyDescent="0.25">
      <c r="A3365" s="209">
        <v>127530</v>
      </c>
      <c r="B3365" s="210">
        <v>1</v>
      </c>
      <c r="C3365" s="196" t="s">
        <v>85</v>
      </c>
      <c r="D3365" s="201">
        <v>43241</v>
      </c>
      <c r="E3365" s="196" t="s">
        <v>247</v>
      </c>
      <c r="F3365" s="201">
        <v>43826</v>
      </c>
      <c r="G3365" s="196" t="s">
        <v>189</v>
      </c>
      <c r="H3365" s="198" t="s">
        <v>190</v>
      </c>
      <c r="I3365" s="196" t="s">
        <v>1451</v>
      </c>
      <c r="J3365" s="196" t="s">
        <v>101</v>
      </c>
      <c r="L3365" s="200" t="s">
        <v>101</v>
      </c>
      <c r="M3365" s="198" t="s">
        <v>15115</v>
      </c>
      <c r="O3365" s="196" t="s">
        <v>40</v>
      </c>
      <c r="P3365" s="198" t="s">
        <v>166</v>
      </c>
      <c r="R3365" s="196" t="s">
        <v>39</v>
      </c>
      <c r="S3365" s="196" t="s">
        <v>45</v>
      </c>
      <c r="T3365" s="211">
        <v>0.01</v>
      </c>
      <c r="U3365" s="201">
        <v>44967</v>
      </c>
      <c r="W3365" s="200" t="s">
        <v>93</v>
      </c>
      <c r="X3365" s="196" t="s">
        <v>103</v>
      </c>
      <c r="Z3365" s="198" t="s">
        <v>15116</v>
      </c>
      <c r="AA3365" s="196" t="s">
        <v>15117</v>
      </c>
      <c r="AB3365" s="196" t="s">
        <v>15118</v>
      </c>
      <c r="AC3365" s="200">
        <v>0</v>
      </c>
      <c r="AD3365" s="200" t="s">
        <v>8231</v>
      </c>
      <c r="AE3365" s="203" t="s">
        <v>505</v>
      </c>
      <c r="AF3365" s="212">
        <v>72500</v>
      </c>
    </row>
    <row r="3366" spans="1:33" ht="54" hidden="1" x14ac:dyDescent="0.25">
      <c r="A3366" s="209">
        <v>127531</v>
      </c>
      <c r="B3366" s="210">
        <v>3</v>
      </c>
      <c r="C3366" s="196" t="s">
        <v>85</v>
      </c>
      <c r="D3366" s="201">
        <v>43242</v>
      </c>
      <c r="E3366" s="196" t="s">
        <v>1741</v>
      </c>
      <c r="F3366" s="201">
        <v>44412</v>
      </c>
      <c r="G3366" s="196" t="s">
        <v>241</v>
      </c>
      <c r="H3366" s="198" t="s">
        <v>1776</v>
      </c>
      <c r="M3366" s="198" t="s">
        <v>15119</v>
      </c>
      <c r="N3366" s="198" t="s">
        <v>15120</v>
      </c>
      <c r="O3366" s="196" t="s">
        <v>91</v>
      </c>
      <c r="P3366" s="198" t="s">
        <v>158</v>
      </c>
      <c r="R3366" s="196" t="s">
        <v>47</v>
      </c>
      <c r="S3366" s="196" t="s">
        <v>46</v>
      </c>
      <c r="T3366" s="202" t="s">
        <v>505</v>
      </c>
      <c r="W3366" s="200" t="s">
        <v>93</v>
      </c>
      <c r="X3366" s="196" t="s">
        <v>186</v>
      </c>
      <c r="AA3366" s="196" t="s">
        <v>15121</v>
      </c>
      <c r="AB3366" s="196" t="s">
        <v>15122</v>
      </c>
      <c r="AC3366" s="200">
        <v>0</v>
      </c>
      <c r="AD3366" s="200" t="s">
        <v>8231</v>
      </c>
      <c r="AE3366" s="203" t="s">
        <v>505</v>
      </c>
      <c r="AF3366" s="212">
        <v>70736</v>
      </c>
    </row>
    <row r="3367" spans="1:33" ht="54" hidden="1" x14ac:dyDescent="0.25">
      <c r="A3367" s="209">
        <v>127531</v>
      </c>
      <c r="B3367" s="210">
        <v>3</v>
      </c>
      <c r="C3367" s="196" t="s">
        <v>85</v>
      </c>
      <c r="D3367" s="201">
        <v>43242</v>
      </c>
      <c r="E3367" s="196" t="s">
        <v>1741</v>
      </c>
      <c r="F3367" s="201">
        <v>44412</v>
      </c>
      <c r="G3367" s="196" t="s">
        <v>241</v>
      </c>
      <c r="H3367" s="198" t="s">
        <v>1776</v>
      </c>
      <c r="M3367" s="198" t="s">
        <v>15119</v>
      </c>
      <c r="N3367" s="198" t="s">
        <v>15120</v>
      </c>
      <c r="O3367" s="196" t="s">
        <v>91</v>
      </c>
      <c r="P3367" s="198" t="s">
        <v>158</v>
      </c>
      <c r="R3367" s="196" t="s">
        <v>47</v>
      </c>
      <c r="S3367" s="196" t="s">
        <v>46</v>
      </c>
      <c r="T3367" s="202" t="s">
        <v>505</v>
      </c>
      <c r="W3367" s="200" t="s">
        <v>93</v>
      </c>
      <c r="X3367" s="196" t="s">
        <v>186</v>
      </c>
      <c r="AA3367" s="196" t="s">
        <v>15123</v>
      </c>
      <c r="AB3367" s="196" t="s">
        <v>15122</v>
      </c>
      <c r="AC3367" s="200">
        <v>1</v>
      </c>
      <c r="AD3367" s="200" t="s">
        <v>8231</v>
      </c>
      <c r="AE3367" s="203" t="s">
        <v>505</v>
      </c>
      <c r="AF3367" s="212">
        <v>66735</v>
      </c>
    </row>
    <row r="3368" spans="1:33" hidden="1" x14ac:dyDescent="0.25">
      <c r="A3368" s="209">
        <v>127593</v>
      </c>
      <c r="B3368" s="210">
        <v>3</v>
      </c>
      <c r="C3368" s="196" t="s">
        <v>85</v>
      </c>
      <c r="D3368" s="201">
        <v>43256</v>
      </c>
      <c r="E3368" s="196" t="s">
        <v>398</v>
      </c>
      <c r="F3368" s="201">
        <v>43489</v>
      </c>
      <c r="G3368" s="196" t="s">
        <v>152</v>
      </c>
      <c r="H3368" s="198" t="s">
        <v>115</v>
      </c>
      <c r="I3368" s="196" t="s">
        <v>1619</v>
      </c>
      <c r="J3368" s="196" t="s">
        <v>101</v>
      </c>
      <c r="L3368" s="200" t="s">
        <v>101</v>
      </c>
      <c r="M3368" s="198" t="s">
        <v>1620</v>
      </c>
      <c r="O3368" s="196" t="s">
        <v>438</v>
      </c>
      <c r="P3368" s="198" t="s">
        <v>439</v>
      </c>
      <c r="R3368" s="196" t="s">
        <v>39</v>
      </c>
      <c r="S3368" s="196" t="s">
        <v>46</v>
      </c>
      <c r="T3368" s="211">
        <v>0</v>
      </c>
      <c r="W3368" s="200" t="s">
        <v>93</v>
      </c>
      <c r="X3368" s="196" t="s">
        <v>103</v>
      </c>
      <c r="Z3368" s="198" t="s">
        <v>1621</v>
      </c>
      <c r="AA3368" s="196" t="s">
        <v>15124</v>
      </c>
      <c r="AC3368" s="200">
        <v>3</v>
      </c>
      <c r="AD3368" s="200" t="s">
        <v>8274</v>
      </c>
      <c r="AE3368" s="212">
        <v>37500</v>
      </c>
      <c r="AF3368" s="212">
        <v>92500</v>
      </c>
    </row>
    <row r="3369" spans="1:33" hidden="1" x14ac:dyDescent="0.25">
      <c r="A3369" s="209">
        <v>127605</v>
      </c>
      <c r="B3369" s="210">
        <v>3</v>
      </c>
      <c r="C3369" s="196" t="s">
        <v>114</v>
      </c>
      <c r="D3369" s="201">
        <v>43257</v>
      </c>
      <c r="E3369" s="196" t="s">
        <v>398</v>
      </c>
      <c r="F3369" s="201">
        <v>44272</v>
      </c>
      <c r="G3369" s="196" t="s">
        <v>98</v>
      </c>
      <c r="H3369" s="198" t="s">
        <v>785</v>
      </c>
      <c r="I3369" s="196" t="s">
        <v>2270</v>
      </c>
      <c r="J3369" s="196" t="s">
        <v>101</v>
      </c>
      <c r="L3369" s="200" t="s">
        <v>101</v>
      </c>
      <c r="M3369" s="198" t="s">
        <v>15125</v>
      </c>
      <c r="O3369" s="196" t="s">
        <v>438</v>
      </c>
      <c r="P3369" s="198" t="s">
        <v>439</v>
      </c>
      <c r="R3369" s="196" t="s">
        <v>39</v>
      </c>
      <c r="S3369" s="196" t="s">
        <v>46</v>
      </c>
      <c r="T3369" s="211">
        <v>0</v>
      </c>
      <c r="U3369" s="201">
        <v>43742</v>
      </c>
      <c r="W3369" s="200" t="s">
        <v>93</v>
      </c>
      <c r="X3369" s="196" t="s">
        <v>103</v>
      </c>
      <c r="Z3369" s="198" t="s">
        <v>15126</v>
      </c>
      <c r="AA3369" s="196" t="s">
        <v>15127</v>
      </c>
      <c r="AC3369" s="200">
        <v>3</v>
      </c>
      <c r="AD3369" s="200" t="s">
        <v>8274</v>
      </c>
      <c r="AE3369" s="212">
        <v>-95.93</v>
      </c>
      <c r="AF3369" s="212">
        <v>662991.9</v>
      </c>
      <c r="AG3369" s="198" t="s">
        <v>15128</v>
      </c>
    </row>
    <row r="3370" spans="1:33" ht="36" hidden="1" x14ac:dyDescent="0.25">
      <c r="A3370" s="209">
        <v>127612</v>
      </c>
      <c r="B3370" s="210">
        <v>4</v>
      </c>
      <c r="C3370" s="196" t="s">
        <v>97</v>
      </c>
      <c r="D3370" s="201">
        <v>43257</v>
      </c>
      <c r="E3370" s="196" t="s">
        <v>398</v>
      </c>
      <c r="F3370" s="201">
        <v>44498.875150462962</v>
      </c>
      <c r="G3370" s="196" t="s">
        <v>108</v>
      </c>
      <c r="H3370" s="198" t="s">
        <v>483</v>
      </c>
      <c r="I3370" s="196" t="s">
        <v>790</v>
      </c>
      <c r="J3370" s="196" t="s">
        <v>101</v>
      </c>
      <c r="L3370" s="200" t="s">
        <v>101</v>
      </c>
      <c r="M3370" s="198" t="s">
        <v>791</v>
      </c>
      <c r="O3370" s="196" t="s">
        <v>438</v>
      </c>
      <c r="P3370" s="198" t="s">
        <v>439</v>
      </c>
      <c r="R3370" s="196" t="s">
        <v>39</v>
      </c>
      <c r="S3370" s="196" t="s">
        <v>46</v>
      </c>
      <c r="T3370" s="202" t="s">
        <v>505</v>
      </c>
      <c r="U3370" s="201">
        <v>44281</v>
      </c>
      <c r="W3370" s="200" t="s">
        <v>93</v>
      </c>
      <c r="X3370" s="196" t="s">
        <v>94</v>
      </c>
      <c r="Z3370" s="198" t="s">
        <v>792</v>
      </c>
      <c r="AA3370" s="196" t="s">
        <v>15129</v>
      </c>
      <c r="AC3370" s="200">
        <v>3</v>
      </c>
      <c r="AD3370" s="200" t="s">
        <v>8274</v>
      </c>
      <c r="AE3370" s="212">
        <v>0</v>
      </c>
      <c r="AF3370" s="212">
        <v>3235740</v>
      </c>
      <c r="AG3370" s="198" t="s">
        <v>793</v>
      </c>
    </row>
    <row r="3371" spans="1:33" hidden="1" x14ac:dyDescent="0.25">
      <c r="A3371" s="209">
        <v>127616</v>
      </c>
      <c r="B3371" s="210">
        <v>4</v>
      </c>
      <c r="C3371" s="196" t="s">
        <v>114</v>
      </c>
      <c r="D3371" s="201">
        <v>43257</v>
      </c>
      <c r="E3371" s="196" t="s">
        <v>152</v>
      </c>
      <c r="F3371" s="201">
        <v>43726.875092592592</v>
      </c>
      <c r="G3371" s="196" t="s">
        <v>170</v>
      </c>
      <c r="H3371" s="198" t="s">
        <v>88</v>
      </c>
      <c r="I3371" s="196" t="s">
        <v>591</v>
      </c>
      <c r="J3371" s="196" t="s">
        <v>299</v>
      </c>
      <c r="L3371" s="200" t="s">
        <v>300</v>
      </c>
      <c r="M3371" s="198" t="s">
        <v>3737</v>
      </c>
      <c r="N3371" s="198" t="s">
        <v>1793</v>
      </c>
      <c r="O3371" s="196" t="s">
        <v>157</v>
      </c>
      <c r="P3371" s="198" t="s">
        <v>1794</v>
      </c>
      <c r="Q3371" s="198" t="s">
        <v>1793</v>
      </c>
      <c r="R3371" s="196" t="s">
        <v>47</v>
      </c>
      <c r="S3371" s="196" t="s">
        <v>43</v>
      </c>
      <c r="T3371" s="211">
        <v>3.56</v>
      </c>
      <c r="U3371" s="201">
        <v>43441</v>
      </c>
      <c r="V3371" s="196" t="s">
        <v>1805</v>
      </c>
      <c r="W3371" s="200" t="s">
        <v>670</v>
      </c>
      <c r="X3371" s="196" t="s">
        <v>303</v>
      </c>
      <c r="Y3371" s="196" t="s">
        <v>29</v>
      </c>
      <c r="Z3371" s="198" t="s">
        <v>3738</v>
      </c>
      <c r="AA3371" s="196" t="s">
        <v>15130</v>
      </c>
      <c r="AB3371" s="196" t="s">
        <v>15131</v>
      </c>
      <c r="AC3371" s="200">
        <v>3</v>
      </c>
      <c r="AD3371" s="200" t="s">
        <v>8274</v>
      </c>
      <c r="AE3371" s="212">
        <v>78215.600000000006</v>
      </c>
      <c r="AF3371" s="212">
        <v>388002.6</v>
      </c>
      <c r="AG3371" s="198" t="s">
        <v>3739</v>
      </c>
    </row>
    <row r="3372" spans="1:33" hidden="1" x14ac:dyDescent="0.25">
      <c r="A3372" s="209">
        <v>127616</v>
      </c>
      <c r="B3372" s="210">
        <v>4</v>
      </c>
      <c r="C3372" s="196" t="s">
        <v>114</v>
      </c>
      <c r="D3372" s="201">
        <v>43257</v>
      </c>
      <c r="E3372" s="196" t="s">
        <v>152</v>
      </c>
      <c r="F3372" s="201">
        <v>43726.875092592592</v>
      </c>
      <c r="G3372" s="196" t="s">
        <v>170</v>
      </c>
      <c r="H3372" s="198" t="s">
        <v>88</v>
      </c>
      <c r="I3372" s="196" t="s">
        <v>591</v>
      </c>
      <c r="J3372" s="196" t="s">
        <v>299</v>
      </c>
      <c r="L3372" s="200" t="s">
        <v>300</v>
      </c>
      <c r="M3372" s="198" t="s">
        <v>3737</v>
      </c>
      <c r="N3372" s="198" t="s">
        <v>1793</v>
      </c>
      <c r="O3372" s="196" t="s">
        <v>157</v>
      </c>
      <c r="P3372" s="198" t="s">
        <v>1794</v>
      </c>
      <c r="Q3372" s="198" t="s">
        <v>1793</v>
      </c>
      <c r="R3372" s="196" t="s">
        <v>47</v>
      </c>
      <c r="S3372" s="196" t="s">
        <v>43</v>
      </c>
      <c r="T3372" s="211">
        <v>3.56</v>
      </c>
      <c r="U3372" s="201">
        <v>43441</v>
      </c>
      <c r="V3372" s="196" t="s">
        <v>1805</v>
      </c>
      <c r="W3372" s="200" t="s">
        <v>670</v>
      </c>
      <c r="X3372" s="196" t="s">
        <v>303</v>
      </c>
      <c r="Y3372" s="196" t="s">
        <v>29</v>
      </c>
      <c r="Z3372" s="198" t="s">
        <v>3738</v>
      </c>
      <c r="AA3372" s="196" t="s">
        <v>15132</v>
      </c>
      <c r="AB3372" s="196" t="s">
        <v>15131</v>
      </c>
      <c r="AC3372" s="200">
        <v>8</v>
      </c>
      <c r="AD3372" s="200" t="s">
        <v>8231</v>
      </c>
      <c r="AE3372" s="212">
        <v>-8224.73</v>
      </c>
      <c r="AF3372" s="212">
        <v>5141087.2699999996</v>
      </c>
      <c r="AG3372" s="198" t="s">
        <v>3739</v>
      </c>
    </row>
    <row r="3373" spans="1:33" hidden="1" x14ac:dyDescent="0.25">
      <c r="A3373" s="209">
        <v>127624</v>
      </c>
      <c r="B3373" s="210">
        <v>2</v>
      </c>
      <c r="C3373" s="196" t="s">
        <v>114</v>
      </c>
      <c r="D3373" s="201">
        <v>43257</v>
      </c>
      <c r="E3373" s="196" t="s">
        <v>98</v>
      </c>
      <c r="F3373" s="201">
        <v>44602</v>
      </c>
      <c r="G3373" s="196" t="s">
        <v>87</v>
      </c>
      <c r="H3373" s="198" t="s">
        <v>838</v>
      </c>
      <c r="I3373" s="196" t="s">
        <v>539</v>
      </c>
      <c r="J3373" s="196" t="s">
        <v>299</v>
      </c>
      <c r="L3373" s="200" t="s">
        <v>300</v>
      </c>
      <c r="M3373" s="198" t="s">
        <v>15133</v>
      </c>
      <c r="N3373" s="198" t="s">
        <v>15134</v>
      </c>
      <c r="O3373" s="196" t="s">
        <v>103</v>
      </c>
      <c r="P3373" s="198" t="s">
        <v>453</v>
      </c>
      <c r="R3373" s="196" t="s">
        <v>4525</v>
      </c>
      <c r="S3373" s="196" t="s">
        <v>4526</v>
      </c>
      <c r="T3373" s="202" t="s">
        <v>505</v>
      </c>
      <c r="W3373" s="200" t="s">
        <v>93</v>
      </c>
      <c r="AA3373" s="196" t="s">
        <v>15135</v>
      </c>
      <c r="AC3373" s="200">
        <v>0</v>
      </c>
      <c r="AD3373" s="200" t="s">
        <v>8250</v>
      </c>
      <c r="AE3373" s="212">
        <v>-10432.879999999999</v>
      </c>
      <c r="AF3373" s="212">
        <v>14567.12</v>
      </c>
    </row>
    <row r="3374" spans="1:33" hidden="1" x14ac:dyDescent="0.25">
      <c r="A3374" s="209">
        <v>127637.01</v>
      </c>
      <c r="B3374" s="210">
        <v>1</v>
      </c>
      <c r="C3374" s="196" t="s">
        <v>85</v>
      </c>
      <c r="D3374" s="201">
        <v>43608</v>
      </c>
      <c r="E3374" s="196" t="s">
        <v>3474</v>
      </c>
      <c r="F3374" s="201">
        <v>44106</v>
      </c>
      <c r="G3374" s="196" t="s">
        <v>1479</v>
      </c>
      <c r="H3374" s="198" t="s">
        <v>718</v>
      </c>
      <c r="I3374" s="196" t="s">
        <v>4537</v>
      </c>
      <c r="J3374" s="196" t="s">
        <v>101</v>
      </c>
      <c r="L3374" s="200" t="s">
        <v>101</v>
      </c>
      <c r="M3374" s="198" t="s">
        <v>15136</v>
      </c>
      <c r="N3374" s="198" t="s">
        <v>15137</v>
      </c>
      <c r="O3374" s="196" t="s">
        <v>1836</v>
      </c>
      <c r="P3374" s="198" t="s">
        <v>1836</v>
      </c>
      <c r="R3374" s="196" t="s">
        <v>47</v>
      </c>
      <c r="S3374" s="196" t="s">
        <v>45</v>
      </c>
      <c r="T3374" s="211">
        <v>0</v>
      </c>
      <c r="U3374" s="201">
        <v>45058</v>
      </c>
      <c r="W3374" s="200" t="s">
        <v>93</v>
      </c>
      <c r="X3374" s="196" t="s">
        <v>103</v>
      </c>
      <c r="AA3374" s="196" t="s">
        <v>15138</v>
      </c>
      <c r="AB3374" s="196" t="s">
        <v>15139</v>
      </c>
      <c r="AC3374" s="200">
        <v>0</v>
      </c>
      <c r="AD3374" s="200" t="s">
        <v>8231</v>
      </c>
      <c r="AE3374" s="203" t="s">
        <v>505</v>
      </c>
      <c r="AF3374" s="212">
        <v>72000</v>
      </c>
    </row>
    <row r="3375" spans="1:33" hidden="1" x14ac:dyDescent="0.25">
      <c r="A3375" s="209">
        <v>127637.01</v>
      </c>
      <c r="B3375" s="210">
        <v>1</v>
      </c>
      <c r="C3375" s="196" t="s">
        <v>85</v>
      </c>
      <c r="D3375" s="201">
        <v>43608</v>
      </c>
      <c r="E3375" s="196" t="s">
        <v>3474</v>
      </c>
      <c r="F3375" s="201">
        <v>44106</v>
      </c>
      <c r="G3375" s="196" t="s">
        <v>1479</v>
      </c>
      <c r="H3375" s="198" t="s">
        <v>718</v>
      </c>
      <c r="I3375" s="196" t="s">
        <v>4537</v>
      </c>
      <c r="J3375" s="196" t="s">
        <v>101</v>
      </c>
      <c r="L3375" s="200" t="s">
        <v>101</v>
      </c>
      <c r="M3375" s="198" t="s">
        <v>15136</v>
      </c>
      <c r="N3375" s="198" t="s">
        <v>15137</v>
      </c>
      <c r="O3375" s="196" t="s">
        <v>1836</v>
      </c>
      <c r="P3375" s="198" t="s">
        <v>1836</v>
      </c>
      <c r="R3375" s="196" t="s">
        <v>47</v>
      </c>
      <c r="S3375" s="196" t="s">
        <v>45</v>
      </c>
      <c r="T3375" s="211">
        <v>0</v>
      </c>
      <c r="U3375" s="201">
        <v>45058</v>
      </c>
      <c r="W3375" s="200" t="s">
        <v>93</v>
      </c>
      <c r="X3375" s="196" t="s">
        <v>103</v>
      </c>
      <c r="AA3375" s="196" t="s">
        <v>15140</v>
      </c>
      <c r="AB3375" s="196" t="s">
        <v>15139</v>
      </c>
      <c r="AC3375" s="200">
        <v>1</v>
      </c>
      <c r="AD3375" s="200" t="s">
        <v>8231</v>
      </c>
      <c r="AE3375" s="203" t="s">
        <v>505</v>
      </c>
      <c r="AF3375" s="212">
        <v>20000</v>
      </c>
    </row>
    <row r="3376" spans="1:33" hidden="1" x14ac:dyDescent="0.25">
      <c r="A3376" s="209">
        <v>127676</v>
      </c>
      <c r="B3376" s="210">
        <v>4</v>
      </c>
      <c r="C3376" s="196" t="s">
        <v>114</v>
      </c>
      <c r="D3376" s="201">
        <v>43266</v>
      </c>
      <c r="E3376" s="196" t="s">
        <v>1300</v>
      </c>
      <c r="F3376" s="201">
        <v>44358</v>
      </c>
      <c r="G3376" s="196" t="s">
        <v>253</v>
      </c>
      <c r="H3376" s="198" t="s">
        <v>420</v>
      </c>
      <c r="I3376" s="196" t="s">
        <v>15141</v>
      </c>
      <c r="K3376" s="196" t="s">
        <v>15142</v>
      </c>
      <c r="L3376" s="200" t="s">
        <v>183</v>
      </c>
      <c r="M3376" s="198" t="s">
        <v>15143</v>
      </c>
      <c r="O3376" s="196" t="s">
        <v>4183</v>
      </c>
      <c r="P3376" s="198" t="s">
        <v>157</v>
      </c>
      <c r="R3376" s="196" t="s">
        <v>47</v>
      </c>
      <c r="S3376" s="196" t="s">
        <v>43</v>
      </c>
      <c r="T3376" s="211">
        <v>2</v>
      </c>
      <c r="W3376" s="200" t="s">
        <v>93</v>
      </c>
      <c r="X3376" s="196" t="s">
        <v>186</v>
      </c>
      <c r="AA3376" s="196" t="s">
        <v>15144</v>
      </c>
      <c r="AC3376" s="200">
        <v>8</v>
      </c>
      <c r="AD3376" s="200" t="s">
        <v>8250</v>
      </c>
      <c r="AE3376" s="212">
        <v>-155250.38</v>
      </c>
      <c r="AF3376" s="212">
        <v>0</v>
      </c>
    </row>
    <row r="3377" spans="1:33" ht="54" hidden="1" x14ac:dyDescent="0.25">
      <c r="A3377" s="209">
        <v>127680</v>
      </c>
      <c r="B3377" s="210">
        <v>1</v>
      </c>
      <c r="C3377" s="196" t="s">
        <v>85</v>
      </c>
      <c r="D3377" s="201">
        <v>43269</v>
      </c>
      <c r="E3377" s="196" t="s">
        <v>1740</v>
      </c>
      <c r="F3377" s="201">
        <v>44720</v>
      </c>
      <c r="G3377" s="196" t="s">
        <v>1741</v>
      </c>
      <c r="H3377" s="198" t="s">
        <v>1105</v>
      </c>
      <c r="I3377" s="196" t="s">
        <v>4048</v>
      </c>
      <c r="M3377" s="198" t="s">
        <v>4049</v>
      </c>
      <c r="N3377" s="198" t="s">
        <v>4050</v>
      </c>
      <c r="O3377" s="196" t="s">
        <v>91</v>
      </c>
      <c r="P3377" s="198" t="s">
        <v>1783</v>
      </c>
      <c r="R3377" s="196" t="s">
        <v>47</v>
      </c>
      <c r="S3377" s="196" t="s">
        <v>45</v>
      </c>
      <c r="T3377" s="211">
        <v>0.21</v>
      </c>
      <c r="W3377" s="200" t="s">
        <v>93</v>
      </c>
      <c r="X3377" s="196" t="s">
        <v>103</v>
      </c>
      <c r="AA3377" s="196" t="s">
        <v>15145</v>
      </c>
      <c r="AB3377" s="196" t="s">
        <v>15146</v>
      </c>
      <c r="AC3377" s="200">
        <v>0</v>
      </c>
      <c r="AD3377" s="200" t="s">
        <v>8231</v>
      </c>
      <c r="AE3377" s="203" t="s">
        <v>505</v>
      </c>
      <c r="AF3377" s="212">
        <v>135000</v>
      </c>
    </row>
    <row r="3378" spans="1:33" ht="54" hidden="1" x14ac:dyDescent="0.25">
      <c r="A3378" s="209">
        <v>127680</v>
      </c>
      <c r="B3378" s="210">
        <v>1</v>
      </c>
      <c r="C3378" s="196" t="s">
        <v>85</v>
      </c>
      <c r="D3378" s="201">
        <v>43269</v>
      </c>
      <c r="E3378" s="196" t="s">
        <v>1740</v>
      </c>
      <c r="F3378" s="201">
        <v>44720</v>
      </c>
      <c r="G3378" s="196" t="s">
        <v>1741</v>
      </c>
      <c r="H3378" s="198" t="s">
        <v>1105</v>
      </c>
      <c r="I3378" s="196" t="s">
        <v>4048</v>
      </c>
      <c r="M3378" s="198" t="s">
        <v>4049</v>
      </c>
      <c r="N3378" s="198" t="s">
        <v>4050</v>
      </c>
      <c r="O3378" s="196" t="s">
        <v>91</v>
      </c>
      <c r="P3378" s="198" t="s">
        <v>1783</v>
      </c>
      <c r="R3378" s="196" t="s">
        <v>47</v>
      </c>
      <c r="S3378" s="196" t="s">
        <v>45</v>
      </c>
      <c r="T3378" s="211">
        <v>0.21</v>
      </c>
      <c r="W3378" s="200" t="s">
        <v>93</v>
      </c>
      <c r="X3378" s="196" t="s">
        <v>103</v>
      </c>
      <c r="AA3378" s="196" t="s">
        <v>15147</v>
      </c>
      <c r="AB3378" s="196" t="s">
        <v>15146</v>
      </c>
      <c r="AC3378" s="200">
        <v>1</v>
      </c>
      <c r="AD3378" s="200" t="s">
        <v>8231</v>
      </c>
      <c r="AE3378" s="212">
        <v>99000</v>
      </c>
      <c r="AF3378" s="212">
        <v>99000</v>
      </c>
    </row>
    <row r="3379" spans="1:33" hidden="1" x14ac:dyDescent="0.25">
      <c r="A3379" s="209">
        <v>127751</v>
      </c>
      <c r="B3379" s="210">
        <v>4</v>
      </c>
      <c r="C3379" s="196" t="s">
        <v>85</v>
      </c>
      <c r="D3379" s="201">
        <v>43276</v>
      </c>
      <c r="E3379" s="196" t="s">
        <v>1503</v>
      </c>
      <c r="F3379" s="201">
        <v>44692</v>
      </c>
      <c r="G3379" s="196" t="s">
        <v>1132</v>
      </c>
      <c r="H3379" s="198" t="s">
        <v>371</v>
      </c>
      <c r="I3379" s="196" t="s">
        <v>1505</v>
      </c>
      <c r="J3379" s="196" t="s">
        <v>1506</v>
      </c>
      <c r="M3379" s="198" t="s">
        <v>3577</v>
      </c>
      <c r="O3379" s="196" t="s">
        <v>1509</v>
      </c>
      <c r="P3379" s="198" t="s">
        <v>92</v>
      </c>
      <c r="R3379" s="196" t="s">
        <v>47</v>
      </c>
      <c r="S3379" s="196" t="s">
        <v>45</v>
      </c>
      <c r="T3379" s="211">
        <v>1.7</v>
      </c>
      <c r="U3379" s="201">
        <v>45205</v>
      </c>
      <c r="W3379" s="200" t="s">
        <v>93</v>
      </c>
      <c r="AA3379" s="196" t="s">
        <v>15148</v>
      </c>
      <c r="AC3379" s="200">
        <v>1</v>
      </c>
      <c r="AD3379" s="200" t="s">
        <v>8250</v>
      </c>
      <c r="AE3379" s="212">
        <v>67000</v>
      </c>
      <c r="AF3379" s="212">
        <v>142900</v>
      </c>
    </row>
    <row r="3380" spans="1:33" hidden="1" x14ac:dyDescent="0.25">
      <c r="A3380" s="209">
        <v>127751</v>
      </c>
      <c r="B3380" s="210">
        <v>4</v>
      </c>
      <c r="C3380" s="196" t="s">
        <v>85</v>
      </c>
      <c r="D3380" s="201">
        <v>43276</v>
      </c>
      <c r="E3380" s="196" t="s">
        <v>1503</v>
      </c>
      <c r="F3380" s="201">
        <v>44692</v>
      </c>
      <c r="G3380" s="196" t="s">
        <v>1132</v>
      </c>
      <c r="H3380" s="198" t="s">
        <v>371</v>
      </c>
      <c r="I3380" s="196" t="s">
        <v>1505</v>
      </c>
      <c r="J3380" s="196" t="s">
        <v>1506</v>
      </c>
      <c r="M3380" s="198" t="s">
        <v>3577</v>
      </c>
      <c r="O3380" s="196" t="s">
        <v>1509</v>
      </c>
      <c r="P3380" s="198" t="s">
        <v>92</v>
      </c>
      <c r="R3380" s="196" t="s">
        <v>47</v>
      </c>
      <c r="S3380" s="196" t="s">
        <v>45</v>
      </c>
      <c r="T3380" s="211">
        <v>1.7</v>
      </c>
      <c r="U3380" s="201">
        <v>45205</v>
      </c>
      <c r="W3380" s="200" t="s">
        <v>93</v>
      </c>
      <c r="AA3380" s="196" t="s">
        <v>15149</v>
      </c>
      <c r="AC3380" s="200">
        <v>2</v>
      </c>
      <c r="AD3380" s="200" t="s">
        <v>8250</v>
      </c>
      <c r="AE3380" s="203" t="s">
        <v>505</v>
      </c>
      <c r="AF3380" s="212">
        <v>37500</v>
      </c>
    </row>
    <row r="3381" spans="1:33" hidden="1" x14ac:dyDescent="0.25">
      <c r="A3381" s="209">
        <v>127751.01</v>
      </c>
      <c r="B3381" s="210">
        <v>4</v>
      </c>
      <c r="C3381" s="196" t="s">
        <v>114</v>
      </c>
      <c r="D3381" s="201">
        <v>43278</v>
      </c>
      <c r="E3381" s="196" t="s">
        <v>1785</v>
      </c>
      <c r="F3381" s="201">
        <v>44725</v>
      </c>
      <c r="G3381" s="196" t="s">
        <v>98</v>
      </c>
      <c r="H3381" s="198" t="s">
        <v>371</v>
      </c>
      <c r="I3381" s="196" t="s">
        <v>1505</v>
      </c>
      <c r="J3381" s="196" t="s">
        <v>1506</v>
      </c>
      <c r="M3381" s="198" t="s">
        <v>3577</v>
      </c>
      <c r="N3381" s="198" t="s">
        <v>15150</v>
      </c>
      <c r="O3381" s="196" t="s">
        <v>1509</v>
      </c>
      <c r="R3381" s="196" t="s">
        <v>47</v>
      </c>
      <c r="S3381" s="196" t="s">
        <v>41</v>
      </c>
      <c r="T3381" s="202" t="s">
        <v>505</v>
      </c>
      <c r="W3381" s="200" t="s">
        <v>93</v>
      </c>
      <c r="AA3381" s="196" t="s">
        <v>15151</v>
      </c>
      <c r="AC3381" s="200">
        <v>3</v>
      </c>
      <c r="AD3381" s="200" t="s">
        <v>8250</v>
      </c>
      <c r="AE3381" s="203" t="s">
        <v>505</v>
      </c>
      <c r="AF3381" s="212">
        <v>200000</v>
      </c>
    </row>
    <row r="3382" spans="1:33" hidden="1" x14ac:dyDescent="0.25">
      <c r="A3382" s="209">
        <v>127767</v>
      </c>
      <c r="B3382" s="210">
        <v>1</v>
      </c>
      <c r="C3382" s="196" t="s">
        <v>85</v>
      </c>
      <c r="D3382" s="201">
        <v>43277</v>
      </c>
      <c r="E3382" s="196" t="s">
        <v>1300</v>
      </c>
      <c r="F3382" s="201">
        <v>44097</v>
      </c>
      <c r="G3382" s="196" t="s">
        <v>253</v>
      </c>
      <c r="H3382" s="198" t="s">
        <v>347</v>
      </c>
      <c r="I3382" s="196" t="s">
        <v>15152</v>
      </c>
      <c r="K3382" s="196" t="s">
        <v>15153</v>
      </c>
      <c r="L3382" s="200" t="s">
        <v>183</v>
      </c>
      <c r="M3382" s="198" t="s">
        <v>15154</v>
      </c>
      <c r="O3382" s="196" t="s">
        <v>4183</v>
      </c>
      <c r="P3382" s="198" t="s">
        <v>157</v>
      </c>
      <c r="R3382" s="196" t="s">
        <v>47</v>
      </c>
      <c r="S3382" s="196" t="s">
        <v>43</v>
      </c>
      <c r="T3382" s="211">
        <v>3.5009999999999999</v>
      </c>
      <c r="W3382" s="200" t="s">
        <v>93</v>
      </c>
      <c r="X3382" s="196" t="s">
        <v>186</v>
      </c>
      <c r="AA3382" s="196" t="s">
        <v>15155</v>
      </c>
      <c r="AC3382" s="200">
        <v>8</v>
      </c>
      <c r="AD3382" s="200" t="s">
        <v>8250</v>
      </c>
      <c r="AE3382" s="203" t="s">
        <v>505</v>
      </c>
      <c r="AF3382" s="212">
        <v>318510.46000000002</v>
      </c>
    </row>
    <row r="3383" spans="1:33" hidden="1" x14ac:dyDescent="0.25">
      <c r="A3383" s="209">
        <v>127778</v>
      </c>
      <c r="B3383" s="210">
        <v>1</v>
      </c>
      <c r="C3383" s="196" t="s">
        <v>114</v>
      </c>
      <c r="D3383" s="201">
        <v>43278</v>
      </c>
      <c r="E3383" s="196" t="s">
        <v>6624</v>
      </c>
      <c r="F3383" s="201">
        <v>44706</v>
      </c>
      <c r="G3383" s="196" t="s">
        <v>6624</v>
      </c>
      <c r="H3383" s="198" t="s">
        <v>722</v>
      </c>
      <c r="M3383" s="198" t="s">
        <v>15156</v>
      </c>
      <c r="O3383" s="196" t="s">
        <v>119</v>
      </c>
      <c r="P3383" s="198" t="s">
        <v>19</v>
      </c>
      <c r="S3383" s="196" t="s">
        <v>42</v>
      </c>
      <c r="T3383" s="202" t="s">
        <v>505</v>
      </c>
      <c r="W3383" s="200" t="s">
        <v>93</v>
      </c>
      <c r="AA3383" s="196" t="s">
        <v>15157</v>
      </c>
      <c r="AC3383" s="200">
        <v>3</v>
      </c>
      <c r="AD3383" s="200" t="s">
        <v>8274</v>
      </c>
      <c r="AE3383" s="203" t="s">
        <v>505</v>
      </c>
      <c r="AF3383" s="212">
        <v>59170.59</v>
      </c>
    </row>
    <row r="3384" spans="1:33" hidden="1" x14ac:dyDescent="0.25">
      <c r="A3384" s="209">
        <v>127818</v>
      </c>
      <c r="B3384" s="210">
        <v>1</v>
      </c>
      <c r="C3384" s="196" t="s">
        <v>114</v>
      </c>
      <c r="D3384" s="201">
        <v>43286</v>
      </c>
      <c r="E3384" s="196" t="s">
        <v>152</v>
      </c>
      <c r="F3384" s="201">
        <v>43808.875104166669</v>
      </c>
      <c r="G3384" s="196" t="s">
        <v>170</v>
      </c>
      <c r="H3384" s="198" t="s">
        <v>1588</v>
      </c>
      <c r="I3384" s="196" t="s">
        <v>1924</v>
      </c>
      <c r="J3384" s="196" t="s">
        <v>101</v>
      </c>
      <c r="L3384" s="200" t="s">
        <v>101</v>
      </c>
      <c r="M3384" s="198" t="s">
        <v>15158</v>
      </c>
      <c r="N3384" s="198" t="s">
        <v>3251</v>
      </c>
      <c r="O3384" s="196" t="s">
        <v>157</v>
      </c>
      <c r="P3384" s="198" t="s">
        <v>1794</v>
      </c>
      <c r="Q3384" s="198" t="s">
        <v>3251</v>
      </c>
      <c r="R3384" s="196" t="s">
        <v>47</v>
      </c>
      <c r="S3384" s="196" t="s">
        <v>46</v>
      </c>
      <c r="T3384" s="211">
        <v>3.48</v>
      </c>
      <c r="U3384" s="201">
        <v>43595</v>
      </c>
      <c r="V3384" s="196" t="s">
        <v>1860</v>
      </c>
      <c r="W3384" s="200" t="s">
        <v>93</v>
      </c>
      <c r="X3384" s="196" t="s">
        <v>103</v>
      </c>
      <c r="Z3384" s="198" t="s">
        <v>1927</v>
      </c>
      <c r="AA3384" s="196" t="s">
        <v>15159</v>
      </c>
      <c r="AB3384" s="196" t="s">
        <v>15160</v>
      </c>
      <c r="AC3384" s="200">
        <v>3</v>
      </c>
      <c r="AD3384" s="200" t="s">
        <v>8231</v>
      </c>
      <c r="AE3384" s="212">
        <v>4988.92</v>
      </c>
      <c r="AF3384" s="212">
        <v>125688.92</v>
      </c>
      <c r="AG3384" s="198" t="s">
        <v>15161</v>
      </c>
    </row>
    <row r="3385" spans="1:33" hidden="1" x14ac:dyDescent="0.25">
      <c r="A3385" s="209">
        <v>127818</v>
      </c>
      <c r="B3385" s="210">
        <v>1</v>
      </c>
      <c r="C3385" s="196" t="s">
        <v>114</v>
      </c>
      <c r="D3385" s="201">
        <v>43286</v>
      </c>
      <c r="E3385" s="196" t="s">
        <v>152</v>
      </c>
      <c r="F3385" s="201">
        <v>43808.875104166669</v>
      </c>
      <c r="G3385" s="196" t="s">
        <v>170</v>
      </c>
      <c r="H3385" s="198" t="s">
        <v>1588</v>
      </c>
      <c r="I3385" s="196" t="s">
        <v>1924</v>
      </c>
      <c r="J3385" s="196" t="s">
        <v>101</v>
      </c>
      <c r="L3385" s="200" t="s">
        <v>101</v>
      </c>
      <c r="M3385" s="198" t="s">
        <v>15158</v>
      </c>
      <c r="N3385" s="198" t="s">
        <v>3251</v>
      </c>
      <c r="O3385" s="196" t="s">
        <v>157</v>
      </c>
      <c r="P3385" s="198" t="s">
        <v>1794</v>
      </c>
      <c r="Q3385" s="198" t="s">
        <v>3251</v>
      </c>
      <c r="R3385" s="196" t="s">
        <v>47</v>
      </c>
      <c r="S3385" s="196" t="s">
        <v>46</v>
      </c>
      <c r="T3385" s="211">
        <v>3.48</v>
      </c>
      <c r="U3385" s="201">
        <v>43595</v>
      </c>
      <c r="V3385" s="196" t="s">
        <v>1860</v>
      </c>
      <c r="W3385" s="200" t="s">
        <v>93</v>
      </c>
      <c r="X3385" s="196" t="s">
        <v>103</v>
      </c>
      <c r="Z3385" s="198" t="s">
        <v>1927</v>
      </c>
      <c r="AA3385" s="196" t="s">
        <v>15162</v>
      </c>
      <c r="AB3385" s="196" t="s">
        <v>15160</v>
      </c>
      <c r="AC3385" s="200">
        <v>3</v>
      </c>
      <c r="AD3385" s="200" t="s">
        <v>8274</v>
      </c>
      <c r="AE3385" s="212">
        <v>-38029</v>
      </c>
      <c r="AF3385" s="212">
        <v>7921</v>
      </c>
      <c r="AG3385" s="198" t="s">
        <v>15161</v>
      </c>
    </row>
    <row r="3386" spans="1:33" hidden="1" x14ac:dyDescent="0.25">
      <c r="A3386" s="209">
        <v>127818</v>
      </c>
      <c r="B3386" s="210">
        <v>1</v>
      </c>
      <c r="C3386" s="196" t="s">
        <v>114</v>
      </c>
      <c r="D3386" s="201">
        <v>43286</v>
      </c>
      <c r="E3386" s="196" t="s">
        <v>152</v>
      </c>
      <c r="F3386" s="201">
        <v>43808.875104166669</v>
      </c>
      <c r="G3386" s="196" t="s">
        <v>170</v>
      </c>
      <c r="H3386" s="198" t="s">
        <v>1588</v>
      </c>
      <c r="I3386" s="196" t="s">
        <v>1924</v>
      </c>
      <c r="J3386" s="196" t="s">
        <v>101</v>
      </c>
      <c r="L3386" s="200" t="s">
        <v>101</v>
      </c>
      <c r="M3386" s="198" t="s">
        <v>15158</v>
      </c>
      <c r="N3386" s="198" t="s">
        <v>3251</v>
      </c>
      <c r="O3386" s="196" t="s">
        <v>157</v>
      </c>
      <c r="P3386" s="198" t="s">
        <v>1794</v>
      </c>
      <c r="Q3386" s="198" t="s">
        <v>3251</v>
      </c>
      <c r="R3386" s="196" t="s">
        <v>47</v>
      </c>
      <c r="S3386" s="196" t="s">
        <v>46</v>
      </c>
      <c r="T3386" s="211">
        <v>3.48</v>
      </c>
      <c r="U3386" s="201">
        <v>43595</v>
      </c>
      <c r="V3386" s="196" t="s">
        <v>1860</v>
      </c>
      <c r="W3386" s="200" t="s">
        <v>93</v>
      </c>
      <c r="X3386" s="196" t="s">
        <v>103</v>
      </c>
      <c r="Z3386" s="198" t="s">
        <v>1927</v>
      </c>
      <c r="AA3386" s="196" t="s">
        <v>15163</v>
      </c>
      <c r="AB3386" s="196" t="s">
        <v>15160</v>
      </c>
      <c r="AC3386" s="200">
        <v>8</v>
      </c>
      <c r="AD3386" s="200" t="s">
        <v>8231</v>
      </c>
      <c r="AE3386" s="212">
        <v>-2855.74</v>
      </c>
      <c r="AF3386" s="212">
        <v>657244.26</v>
      </c>
      <c r="AG3386" s="198" t="s">
        <v>15161</v>
      </c>
    </row>
    <row r="3387" spans="1:33" hidden="1" x14ac:dyDescent="0.25">
      <c r="A3387" s="209">
        <v>127818.01</v>
      </c>
      <c r="B3387" s="210">
        <v>1</v>
      </c>
      <c r="C3387" s="196" t="s">
        <v>85</v>
      </c>
      <c r="D3387" s="201">
        <v>43598</v>
      </c>
      <c r="E3387" s="196" t="s">
        <v>152</v>
      </c>
      <c r="F3387" s="201">
        <v>44648</v>
      </c>
      <c r="G3387" s="196" t="s">
        <v>152</v>
      </c>
      <c r="H3387" s="198" t="s">
        <v>1588</v>
      </c>
      <c r="I3387" s="196" t="s">
        <v>1924</v>
      </c>
      <c r="J3387" s="196" t="s">
        <v>101</v>
      </c>
      <c r="L3387" s="200" t="s">
        <v>101</v>
      </c>
      <c r="M3387" s="198" t="s">
        <v>1925</v>
      </c>
      <c r="N3387" s="198" t="s">
        <v>1926</v>
      </c>
      <c r="O3387" s="196" t="s">
        <v>157</v>
      </c>
      <c r="P3387" s="198" t="s">
        <v>1794</v>
      </c>
      <c r="Q3387" s="198" t="s">
        <v>1859</v>
      </c>
      <c r="R3387" s="196" t="s">
        <v>47</v>
      </c>
      <c r="S3387" s="196" t="s">
        <v>43</v>
      </c>
      <c r="T3387" s="211">
        <v>0.12</v>
      </c>
      <c r="U3387" s="201">
        <v>44967</v>
      </c>
      <c r="V3387" s="196" t="s">
        <v>1860</v>
      </c>
      <c r="W3387" s="200" t="s">
        <v>93</v>
      </c>
      <c r="X3387" s="196" t="s">
        <v>103</v>
      </c>
      <c r="Y3387" s="196" t="s">
        <v>34</v>
      </c>
      <c r="Z3387" s="198" t="s">
        <v>1927</v>
      </c>
      <c r="AA3387" s="196" t="s">
        <v>15164</v>
      </c>
      <c r="AB3387" s="196" t="s">
        <v>15165</v>
      </c>
      <c r="AC3387" s="200">
        <v>2</v>
      </c>
      <c r="AD3387" s="200" t="s">
        <v>8231</v>
      </c>
      <c r="AE3387" s="203" t="s">
        <v>505</v>
      </c>
      <c r="AF3387" s="212">
        <v>100000</v>
      </c>
    </row>
    <row r="3388" spans="1:33" hidden="1" x14ac:dyDescent="0.25">
      <c r="A3388" s="209">
        <v>127818.01</v>
      </c>
      <c r="B3388" s="210">
        <v>1</v>
      </c>
      <c r="C3388" s="196" t="s">
        <v>85</v>
      </c>
      <c r="D3388" s="201">
        <v>43598</v>
      </c>
      <c r="E3388" s="196" t="s">
        <v>152</v>
      </c>
      <c r="F3388" s="201">
        <v>44648</v>
      </c>
      <c r="G3388" s="196" t="s">
        <v>152</v>
      </c>
      <c r="H3388" s="198" t="s">
        <v>1588</v>
      </c>
      <c r="I3388" s="196" t="s">
        <v>1924</v>
      </c>
      <c r="J3388" s="196" t="s">
        <v>101</v>
      </c>
      <c r="L3388" s="200" t="s">
        <v>101</v>
      </c>
      <c r="M3388" s="198" t="s">
        <v>1925</v>
      </c>
      <c r="N3388" s="198" t="s">
        <v>1926</v>
      </c>
      <c r="O3388" s="196" t="s">
        <v>157</v>
      </c>
      <c r="P3388" s="198" t="s">
        <v>1794</v>
      </c>
      <c r="Q3388" s="198" t="s">
        <v>1859</v>
      </c>
      <c r="R3388" s="196" t="s">
        <v>47</v>
      </c>
      <c r="S3388" s="196" t="s">
        <v>43</v>
      </c>
      <c r="T3388" s="211">
        <v>0.12</v>
      </c>
      <c r="U3388" s="201">
        <v>44967</v>
      </c>
      <c r="V3388" s="196" t="s">
        <v>1860</v>
      </c>
      <c r="W3388" s="200" t="s">
        <v>93</v>
      </c>
      <c r="X3388" s="196" t="s">
        <v>103</v>
      </c>
      <c r="Y3388" s="196" t="s">
        <v>34</v>
      </c>
      <c r="Z3388" s="198" t="s">
        <v>1927</v>
      </c>
      <c r="AA3388" s="196" t="s">
        <v>15166</v>
      </c>
      <c r="AB3388" s="196" t="s">
        <v>15165</v>
      </c>
      <c r="AC3388" s="200">
        <v>3</v>
      </c>
      <c r="AD3388" s="200" t="s">
        <v>8274</v>
      </c>
      <c r="AE3388" s="212">
        <v>5000</v>
      </c>
      <c r="AF3388" s="212">
        <v>5000</v>
      </c>
    </row>
    <row r="3389" spans="1:33" hidden="1" x14ac:dyDescent="0.25">
      <c r="A3389" s="209">
        <v>127819.01</v>
      </c>
      <c r="B3389" s="210">
        <v>1</v>
      </c>
      <c r="C3389" s="196" t="s">
        <v>85</v>
      </c>
      <c r="D3389" s="201">
        <v>43598</v>
      </c>
      <c r="E3389" s="196" t="s">
        <v>152</v>
      </c>
      <c r="F3389" s="201">
        <v>44718</v>
      </c>
      <c r="G3389" s="196" t="s">
        <v>222</v>
      </c>
      <c r="H3389" s="198" t="s">
        <v>285</v>
      </c>
      <c r="I3389" s="196" t="s">
        <v>286</v>
      </c>
      <c r="J3389" s="196" t="s">
        <v>101</v>
      </c>
      <c r="L3389" s="200" t="s">
        <v>101</v>
      </c>
      <c r="M3389" s="198" t="s">
        <v>15167</v>
      </c>
      <c r="N3389" s="198" t="s">
        <v>1859</v>
      </c>
      <c r="O3389" s="196" t="s">
        <v>157</v>
      </c>
      <c r="P3389" s="198" t="s">
        <v>158</v>
      </c>
      <c r="Q3389" s="198" t="s">
        <v>1859</v>
      </c>
      <c r="R3389" s="196" t="s">
        <v>47</v>
      </c>
      <c r="S3389" s="196" t="s">
        <v>43</v>
      </c>
      <c r="T3389" s="211">
        <v>0.3</v>
      </c>
      <c r="V3389" s="196" t="s">
        <v>1860</v>
      </c>
      <c r="W3389" s="200" t="s">
        <v>93</v>
      </c>
      <c r="X3389" s="196" t="s">
        <v>103</v>
      </c>
      <c r="AA3389" s="196" t="s">
        <v>15168</v>
      </c>
      <c r="AB3389" s="196" t="s">
        <v>15169</v>
      </c>
      <c r="AC3389" s="200">
        <v>2</v>
      </c>
      <c r="AD3389" s="200" t="s">
        <v>8231</v>
      </c>
      <c r="AE3389" s="203" t="s">
        <v>505</v>
      </c>
      <c r="AF3389" s="212">
        <v>100000</v>
      </c>
    </row>
    <row r="3390" spans="1:33" hidden="1" x14ac:dyDescent="0.25">
      <c r="A3390" s="209">
        <v>127827</v>
      </c>
      <c r="B3390" s="210">
        <v>1</v>
      </c>
      <c r="C3390" s="196" t="s">
        <v>114</v>
      </c>
      <c r="D3390" s="201">
        <v>43287</v>
      </c>
      <c r="E3390" s="196" t="s">
        <v>152</v>
      </c>
      <c r="F3390" s="201">
        <v>44067</v>
      </c>
      <c r="G3390" s="196" t="s">
        <v>170</v>
      </c>
      <c r="H3390" s="198" t="s">
        <v>1874</v>
      </c>
      <c r="I3390" s="196" t="s">
        <v>1875</v>
      </c>
      <c r="J3390" s="196" t="s">
        <v>101</v>
      </c>
      <c r="L3390" s="200" t="s">
        <v>101</v>
      </c>
      <c r="M3390" s="198" t="s">
        <v>1876</v>
      </c>
      <c r="N3390" s="198" t="s">
        <v>1845</v>
      </c>
      <c r="O3390" s="196" t="s">
        <v>157</v>
      </c>
      <c r="P3390" s="198" t="s">
        <v>158</v>
      </c>
      <c r="Q3390" s="198" t="s">
        <v>1845</v>
      </c>
      <c r="R3390" s="196" t="s">
        <v>47</v>
      </c>
      <c r="S3390" s="196" t="s">
        <v>43</v>
      </c>
      <c r="T3390" s="211">
        <v>1.48</v>
      </c>
      <c r="U3390" s="201">
        <v>43868</v>
      </c>
      <c r="V3390" s="196" t="s">
        <v>1860</v>
      </c>
      <c r="W3390" s="200" t="s">
        <v>93</v>
      </c>
      <c r="X3390" s="196" t="s">
        <v>103</v>
      </c>
      <c r="Y3390" s="196" t="s">
        <v>32</v>
      </c>
      <c r="AA3390" s="196" t="s">
        <v>15170</v>
      </c>
      <c r="AB3390" s="196" t="s">
        <v>15171</v>
      </c>
      <c r="AC3390" s="200">
        <v>8</v>
      </c>
      <c r="AD3390" s="200" t="s">
        <v>8231</v>
      </c>
      <c r="AE3390" s="212">
        <v>3999.24</v>
      </c>
      <c r="AF3390" s="212">
        <v>294139.24</v>
      </c>
      <c r="AG3390" s="198" t="s">
        <v>1877</v>
      </c>
    </row>
    <row r="3391" spans="1:33" hidden="1" x14ac:dyDescent="0.25">
      <c r="A3391" s="209">
        <v>127829</v>
      </c>
      <c r="B3391" s="210">
        <v>1</v>
      </c>
      <c r="C3391" s="196" t="s">
        <v>114</v>
      </c>
      <c r="D3391" s="201">
        <v>43287</v>
      </c>
      <c r="E3391" s="196" t="s">
        <v>152</v>
      </c>
      <c r="F3391" s="201">
        <v>43767.875127314815</v>
      </c>
      <c r="G3391" s="196" t="s">
        <v>152</v>
      </c>
      <c r="H3391" s="198" t="s">
        <v>297</v>
      </c>
      <c r="I3391" s="196" t="s">
        <v>1451</v>
      </c>
      <c r="J3391" s="196" t="s">
        <v>101</v>
      </c>
      <c r="L3391" s="200" t="s">
        <v>101</v>
      </c>
      <c r="M3391" s="198" t="s">
        <v>2669</v>
      </c>
      <c r="N3391" s="198" t="s">
        <v>1793</v>
      </c>
      <c r="O3391" s="196" t="s">
        <v>157</v>
      </c>
      <c r="P3391" s="198" t="s">
        <v>1794</v>
      </c>
      <c r="Q3391" s="198" t="s">
        <v>1793</v>
      </c>
      <c r="R3391" s="196" t="s">
        <v>47</v>
      </c>
      <c r="S3391" s="196" t="s">
        <v>43</v>
      </c>
      <c r="T3391" s="211">
        <v>0.92</v>
      </c>
      <c r="U3391" s="201">
        <v>43553</v>
      </c>
      <c r="V3391" s="196" t="s">
        <v>1805</v>
      </c>
      <c r="W3391" s="200" t="s">
        <v>670</v>
      </c>
      <c r="X3391" s="196" t="s">
        <v>13</v>
      </c>
      <c r="Y3391" s="196" t="s">
        <v>31</v>
      </c>
      <c r="Z3391" s="198" t="s">
        <v>2670</v>
      </c>
      <c r="AA3391" s="196" t="s">
        <v>15172</v>
      </c>
      <c r="AB3391" s="196" t="s">
        <v>15173</v>
      </c>
      <c r="AC3391" s="200">
        <v>3</v>
      </c>
      <c r="AD3391" s="200" t="s">
        <v>8231</v>
      </c>
      <c r="AE3391" s="212">
        <v>75272.47</v>
      </c>
      <c r="AF3391" s="212">
        <v>98672.47</v>
      </c>
      <c r="AG3391" s="198" t="s">
        <v>2671</v>
      </c>
    </row>
    <row r="3392" spans="1:33" hidden="1" x14ac:dyDescent="0.25">
      <c r="A3392" s="209">
        <v>127829</v>
      </c>
      <c r="B3392" s="210">
        <v>1</v>
      </c>
      <c r="C3392" s="196" t="s">
        <v>114</v>
      </c>
      <c r="D3392" s="201">
        <v>43287</v>
      </c>
      <c r="E3392" s="196" t="s">
        <v>152</v>
      </c>
      <c r="F3392" s="201">
        <v>43767.875127314815</v>
      </c>
      <c r="G3392" s="196" t="s">
        <v>152</v>
      </c>
      <c r="H3392" s="198" t="s">
        <v>297</v>
      </c>
      <c r="I3392" s="196" t="s">
        <v>1451</v>
      </c>
      <c r="J3392" s="196" t="s">
        <v>101</v>
      </c>
      <c r="L3392" s="200" t="s">
        <v>101</v>
      </c>
      <c r="M3392" s="198" t="s">
        <v>2669</v>
      </c>
      <c r="N3392" s="198" t="s">
        <v>1793</v>
      </c>
      <c r="O3392" s="196" t="s">
        <v>157</v>
      </c>
      <c r="P3392" s="198" t="s">
        <v>1794</v>
      </c>
      <c r="Q3392" s="198" t="s">
        <v>1793</v>
      </c>
      <c r="R3392" s="196" t="s">
        <v>47</v>
      </c>
      <c r="S3392" s="196" t="s">
        <v>43</v>
      </c>
      <c r="T3392" s="211">
        <v>0.92</v>
      </c>
      <c r="U3392" s="201">
        <v>43553</v>
      </c>
      <c r="V3392" s="196" t="s">
        <v>1805</v>
      </c>
      <c r="W3392" s="200" t="s">
        <v>670</v>
      </c>
      <c r="X3392" s="196" t="s">
        <v>13</v>
      </c>
      <c r="Y3392" s="196" t="s">
        <v>31</v>
      </c>
      <c r="Z3392" s="198" t="s">
        <v>2670</v>
      </c>
      <c r="AA3392" s="196" t="s">
        <v>15174</v>
      </c>
      <c r="AB3392" s="196" t="s">
        <v>15173</v>
      </c>
      <c r="AC3392" s="200">
        <v>3</v>
      </c>
      <c r="AD3392" s="200" t="s">
        <v>8274</v>
      </c>
      <c r="AE3392" s="212">
        <v>61230.69</v>
      </c>
      <c r="AF3392" s="212">
        <v>585630.68999999994</v>
      </c>
      <c r="AG3392" s="198" t="s">
        <v>2671</v>
      </c>
    </row>
    <row r="3393" spans="1:33" hidden="1" x14ac:dyDescent="0.25">
      <c r="A3393" s="209">
        <v>127829</v>
      </c>
      <c r="B3393" s="210">
        <v>1</v>
      </c>
      <c r="C3393" s="196" t="s">
        <v>114</v>
      </c>
      <c r="D3393" s="201">
        <v>43287</v>
      </c>
      <c r="E3393" s="196" t="s">
        <v>152</v>
      </c>
      <c r="F3393" s="201">
        <v>43767.875127314815</v>
      </c>
      <c r="G3393" s="196" t="s">
        <v>152</v>
      </c>
      <c r="H3393" s="198" t="s">
        <v>297</v>
      </c>
      <c r="I3393" s="196" t="s">
        <v>1451</v>
      </c>
      <c r="J3393" s="196" t="s">
        <v>101</v>
      </c>
      <c r="L3393" s="200" t="s">
        <v>101</v>
      </c>
      <c r="M3393" s="198" t="s">
        <v>2669</v>
      </c>
      <c r="N3393" s="198" t="s">
        <v>1793</v>
      </c>
      <c r="O3393" s="196" t="s">
        <v>157</v>
      </c>
      <c r="P3393" s="198" t="s">
        <v>1794</v>
      </c>
      <c r="Q3393" s="198" t="s">
        <v>1793</v>
      </c>
      <c r="R3393" s="196" t="s">
        <v>47</v>
      </c>
      <c r="S3393" s="196" t="s">
        <v>43</v>
      </c>
      <c r="T3393" s="211">
        <v>0.92</v>
      </c>
      <c r="U3393" s="201">
        <v>43553</v>
      </c>
      <c r="V3393" s="196" t="s">
        <v>1805</v>
      </c>
      <c r="W3393" s="200" t="s">
        <v>670</v>
      </c>
      <c r="X3393" s="196" t="s">
        <v>13</v>
      </c>
      <c r="Y3393" s="196" t="s">
        <v>31</v>
      </c>
      <c r="Z3393" s="198" t="s">
        <v>2670</v>
      </c>
      <c r="AA3393" s="196" t="s">
        <v>15175</v>
      </c>
      <c r="AB3393" s="196" t="s">
        <v>15173</v>
      </c>
      <c r="AC3393" s="200">
        <v>8</v>
      </c>
      <c r="AD3393" s="200" t="s">
        <v>8231</v>
      </c>
      <c r="AE3393" s="212">
        <v>52148.15</v>
      </c>
      <c r="AF3393" s="212">
        <v>577148.15</v>
      </c>
      <c r="AG3393" s="198" t="s">
        <v>2671</v>
      </c>
    </row>
    <row r="3394" spans="1:33" hidden="1" x14ac:dyDescent="0.25">
      <c r="A3394" s="209">
        <v>127831</v>
      </c>
      <c r="B3394" s="210">
        <v>1</v>
      </c>
      <c r="C3394" s="196" t="s">
        <v>114</v>
      </c>
      <c r="D3394" s="201">
        <v>43287</v>
      </c>
      <c r="E3394" s="196" t="s">
        <v>152</v>
      </c>
      <c r="F3394" s="201">
        <v>44089.798217592594</v>
      </c>
      <c r="G3394" s="196" t="s">
        <v>161</v>
      </c>
      <c r="H3394" s="198" t="s">
        <v>722</v>
      </c>
      <c r="I3394" s="196" t="s">
        <v>1467</v>
      </c>
      <c r="J3394" s="196" t="s">
        <v>101</v>
      </c>
      <c r="L3394" s="200" t="s">
        <v>101</v>
      </c>
      <c r="M3394" s="198" t="s">
        <v>15176</v>
      </c>
      <c r="N3394" s="198" t="s">
        <v>1859</v>
      </c>
      <c r="O3394" s="196" t="s">
        <v>157</v>
      </c>
      <c r="P3394" s="198" t="s">
        <v>1794</v>
      </c>
      <c r="Q3394" s="198" t="s">
        <v>1859</v>
      </c>
      <c r="R3394" s="196" t="s">
        <v>47</v>
      </c>
      <c r="S3394" s="196" t="s">
        <v>46</v>
      </c>
      <c r="T3394" s="211">
        <v>9</v>
      </c>
      <c r="U3394" s="201">
        <v>43595</v>
      </c>
      <c r="V3394" s="196" t="s">
        <v>1860</v>
      </c>
      <c r="W3394" s="200" t="s">
        <v>93</v>
      </c>
      <c r="X3394" s="196" t="s">
        <v>103</v>
      </c>
      <c r="Z3394" s="198" t="s">
        <v>15177</v>
      </c>
      <c r="AA3394" s="196" t="s">
        <v>15178</v>
      </c>
      <c r="AB3394" s="196" t="s">
        <v>15179</v>
      </c>
      <c r="AC3394" s="200">
        <v>3</v>
      </c>
      <c r="AD3394" s="200" t="s">
        <v>8231</v>
      </c>
      <c r="AE3394" s="212">
        <v>-40226.65</v>
      </c>
      <c r="AF3394" s="212">
        <v>40173.35</v>
      </c>
      <c r="AG3394" s="198" t="s">
        <v>15180</v>
      </c>
    </row>
    <row r="3395" spans="1:33" hidden="1" x14ac:dyDescent="0.25">
      <c r="A3395" s="209">
        <v>127831</v>
      </c>
      <c r="B3395" s="210">
        <v>1</v>
      </c>
      <c r="C3395" s="196" t="s">
        <v>114</v>
      </c>
      <c r="D3395" s="201">
        <v>43287</v>
      </c>
      <c r="E3395" s="196" t="s">
        <v>152</v>
      </c>
      <c r="F3395" s="201">
        <v>44089.798217592594</v>
      </c>
      <c r="G3395" s="196" t="s">
        <v>161</v>
      </c>
      <c r="H3395" s="198" t="s">
        <v>722</v>
      </c>
      <c r="I3395" s="196" t="s">
        <v>1467</v>
      </c>
      <c r="J3395" s="196" t="s">
        <v>101</v>
      </c>
      <c r="L3395" s="200" t="s">
        <v>101</v>
      </c>
      <c r="M3395" s="198" t="s">
        <v>15176</v>
      </c>
      <c r="N3395" s="198" t="s">
        <v>1859</v>
      </c>
      <c r="O3395" s="196" t="s">
        <v>157</v>
      </c>
      <c r="P3395" s="198" t="s">
        <v>1794</v>
      </c>
      <c r="Q3395" s="198" t="s">
        <v>1859</v>
      </c>
      <c r="R3395" s="196" t="s">
        <v>47</v>
      </c>
      <c r="S3395" s="196" t="s">
        <v>46</v>
      </c>
      <c r="T3395" s="211">
        <v>9</v>
      </c>
      <c r="U3395" s="201">
        <v>43595</v>
      </c>
      <c r="V3395" s="196" t="s">
        <v>1860</v>
      </c>
      <c r="W3395" s="200" t="s">
        <v>93</v>
      </c>
      <c r="X3395" s="196" t="s">
        <v>103</v>
      </c>
      <c r="Z3395" s="198" t="s">
        <v>15177</v>
      </c>
      <c r="AA3395" s="196" t="s">
        <v>15181</v>
      </c>
      <c r="AB3395" s="196" t="s">
        <v>15179</v>
      </c>
      <c r="AC3395" s="200">
        <v>3</v>
      </c>
      <c r="AD3395" s="200" t="s">
        <v>8274</v>
      </c>
      <c r="AE3395" s="212">
        <v>-5080.95</v>
      </c>
      <c r="AF3395" s="212">
        <v>40819.050000000003</v>
      </c>
      <c r="AG3395" s="198" t="s">
        <v>15180</v>
      </c>
    </row>
    <row r="3396" spans="1:33" hidden="1" x14ac:dyDescent="0.25">
      <c r="A3396" s="209">
        <v>127831</v>
      </c>
      <c r="B3396" s="210">
        <v>1</v>
      </c>
      <c r="C3396" s="196" t="s">
        <v>114</v>
      </c>
      <c r="D3396" s="201">
        <v>43287</v>
      </c>
      <c r="E3396" s="196" t="s">
        <v>152</v>
      </c>
      <c r="F3396" s="201">
        <v>44089.798217592594</v>
      </c>
      <c r="G3396" s="196" t="s">
        <v>161</v>
      </c>
      <c r="H3396" s="198" t="s">
        <v>722</v>
      </c>
      <c r="I3396" s="196" t="s">
        <v>1467</v>
      </c>
      <c r="J3396" s="196" t="s">
        <v>101</v>
      </c>
      <c r="L3396" s="200" t="s">
        <v>101</v>
      </c>
      <c r="M3396" s="198" t="s">
        <v>15176</v>
      </c>
      <c r="N3396" s="198" t="s">
        <v>1859</v>
      </c>
      <c r="O3396" s="196" t="s">
        <v>157</v>
      </c>
      <c r="P3396" s="198" t="s">
        <v>1794</v>
      </c>
      <c r="Q3396" s="198" t="s">
        <v>1859</v>
      </c>
      <c r="R3396" s="196" t="s">
        <v>47</v>
      </c>
      <c r="S3396" s="196" t="s">
        <v>46</v>
      </c>
      <c r="T3396" s="211">
        <v>9</v>
      </c>
      <c r="U3396" s="201">
        <v>43595</v>
      </c>
      <c r="V3396" s="196" t="s">
        <v>1860</v>
      </c>
      <c r="W3396" s="200" t="s">
        <v>93</v>
      </c>
      <c r="X3396" s="196" t="s">
        <v>103</v>
      </c>
      <c r="Z3396" s="198" t="s">
        <v>15177</v>
      </c>
      <c r="AA3396" s="196" t="s">
        <v>15182</v>
      </c>
      <c r="AB3396" s="196" t="s">
        <v>15179</v>
      </c>
      <c r="AC3396" s="200">
        <v>8</v>
      </c>
      <c r="AD3396" s="200" t="s">
        <v>8231</v>
      </c>
      <c r="AE3396" s="212">
        <v>-123132.65</v>
      </c>
      <c r="AF3396" s="212">
        <v>946887.35</v>
      </c>
      <c r="AG3396" s="198" t="s">
        <v>15180</v>
      </c>
    </row>
    <row r="3397" spans="1:33" hidden="1" x14ac:dyDescent="0.25">
      <c r="A3397" s="209">
        <v>127831.01</v>
      </c>
      <c r="B3397" s="210">
        <v>1</v>
      </c>
      <c r="C3397" s="196" t="s">
        <v>85</v>
      </c>
      <c r="D3397" s="201">
        <v>43598</v>
      </c>
      <c r="E3397" s="196" t="s">
        <v>152</v>
      </c>
      <c r="F3397" s="201">
        <v>44641</v>
      </c>
      <c r="G3397" s="196" t="s">
        <v>152</v>
      </c>
      <c r="H3397" s="198" t="s">
        <v>722</v>
      </c>
      <c r="I3397" s="196" t="s">
        <v>1467</v>
      </c>
      <c r="J3397" s="196" t="s">
        <v>101</v>
      </c>
      <c r="L3397" s="200" t="s">
        <v>101</v>
      </c>
      <c r="M3397" s="198" t="s">
        <v>15183</v>
      </c>
      <c r="N3397" s="198" t="s">
        <v>1845</v>
      </c>
      <c r="O3397" s="196" t="s">
        <v>157</v>
      </c>
      <c r="P3397" s="198" t="s">
        <v>1794</v>
      </c>
      <c r="Q3397" s="198" t="s">
        <v>1845</v>
      </c>
      <c r="R3397" s="196" t="s">
        <v>47</v>
      </c>
      <c r="S3397" s="196" t="s">
        <v>43</v>
      </c>
      <c r="T3397" s="211">
        <v>0.17</v>
      </c>
      <c r="V3397" s="196" t="s">
        <v>1805</v>
      </c>
      <c r="W3397" s="200" t="s">
        <v>93</v>
      </c>
      <c r="X3397" s="196" t="s">
        <v>103</v>
      </c>
      <c r="AA3397" s="196" t="s">
        <v>15184</v>
      </c>
      <c r="AB3397" s="196" t="s">
        <v>15185</v>
      </c>
      <c r="AC3397" s="200">
        <v>2</v>
      </c>
      <c r="AD3397" s="200" t="s">
        <v>8231</v>
      </c>
      <c r="AE3397" s="203" t="s">
        <v>505</v>
      </c>
      <c r="AF3397" s="212">
        <v>60000</v>
      </c>
    </row>
    <row r="3398" spans="1:33" hidden="1" x14ac:dyDescent="0.25">
      <c r="A3398" s="209">
        <v>127836</v>
      </c>
      <c r="B3398" s="210">
        <v>1</v>
      </c>
      <c r="C3398" s="196" t="s">
        <v>114</v>
      </c>
      <c r="D3398" s="201">
        <v>43287</v>
      </c>
      <c r="E3398" s="196" t="s">
        <v>152</v>
      </c>
      <c r="F3398" s="201">
        <v>44215</v>
      </c>
      <c r="G3398" s="196" t="s">
        <v>170</v>
      </c>
      <c r="H3398" s="198" t="s">
        <v>1588</v>
      </c>
      <c r="I3398" s="196" t="s">
        <v>1655</v>
      </c>
      <c r="J3398" s="196" t="s">
        <v>101</v>
      </c>
      <c r="L3398" s="200" t="s">
        <v>101</v>
      </c>
      <c r="M3398" s="198" t="s">
        <v>15186</v>
      </c>
      <c r="N3398" s="198" t="s">
        <v>1793</v>
      </c>
      <c r="O3398" s="196" t="s">
        <v>157</v>
      </c>
      <c r="P3398" s="198" t="s">
        <v>158</v>
      </c>
      <c r="Q3398" s="198" t="s">
        <v>1793</v>
      </c>
      <c r="R3398" s="196" t="s">
        <v>47</v>
      </c>
      <c r="S3398" s="196" t="s">
        <v>46</v>
      </c>
      <c r="T3398" s="211">
        <v>4.5</v>
      </c>
      <c r="U3398" s="201">
        <v>43595</v>
      </c>
      <c r="V3398" s="196" t="s">
        <v>1805</v>
      </c>
      <c r="W3398" s="200" t="s">
        <v>670</v>
      </c>
      <c r="X3398" s="196" t="s">
        <v>13</v>
      </c>
      <c r="AA3398" s="196" t="s">
        <v>15187</v>
      </c>
      <c r="AB3398" s="196" t="s">
        <v>15188</v>
      </c>
      <c r="AC3398" s="200">
        <v>3</v>
      </c>
      <c r="AD3398" s="200" t="s">
        <v>8231</v>
      </c>
      <c r="AE3398" s="212">
        <v>-2370.59</v>
      </c>
      <c r="AF3398" s="212">
        <v>284439.40999999997</v>
      </c>
      <c r="AG3398" s="198" t="s">
        <v>14489</v>
      </c>
    </row>
    <row r="3399" spans="1:33" hidden="1" x14ac:dyDescent="0.25">
      <c r="A3399" s="209">
        <v>127836</v>
      </c>
      <c r="B3399" s="210">
        <v>1</v>
      </c>
      <c r="C3399" s="196" t="s">
        <v>114</v>
      </c>
      <c r="D3399" s="201">
        <v>43287</v>
      </c>
      <c r="E3399" s="196" t="s">
        <v>152</v>
      </c>
      <c r="F3399" s="201">
        <v>44215</v>
      </c>
      <c r="G3399" s="196" t="s">
        <v>170</v>
      </c>
      <c r="H3399" s="198" t="s">
        <v>1588</v>
      </c>
      <c r="I3399" s="196" t="s">
        <v>1655</v>
      </c>
      <c r="J3399" s="196" t="s">
        <v>101</v>
      </c>
      <c r="L3399" s="200" t="s">
        <v>101</v>
      </c>
      <c r="M3399" s="198" t="s">
        <v>15186</v>
      </c>
      <c r="N3399" s="198" t="s">
        <v>1793</v>
      </c>
      <c r="O3399" s="196" t="s">
        <v>157</v>
      </c>
      <c r="P3399" s="198" t="s">
        <v>158</v>
      </c>
      <c r="Q3399" s="198" t="s">
        <v>1793</v>
      </c>
      <c r="R3399" s="196" t="s">
        <v>47</v>
      </c>
      <c r="S3399" s="196" t="s">
        <v>46</v>
      </c>
      <c r="T3399" s="211">
        <v>4.5</v>
      </c>
      <c r="U3399" s="201">
        <v>43595</v>
      </c>
      <c r="V3399" s="196" t="s">
        <v>1805</v>
      </c>
      <c r="W3399" s="200" t="s">
        <v>670</v>
      </c>
      <c r="X3399" s="196" t="s">
        <v>13</v>
      </c>
      <c r="AA3399" s="196" t="s">
        <v>15189</v>
      </c>
      <c r="AB3399" s="196" t="s">
        <v>15188</v>
      </c>
      <c r="AC3399" s="200">
        <v>8</v>
      </c>
      <c r="AD3399" s="200" t="s">
        <v>8231</v>
      </c>
      <c r="AE3399" s="212">
        <v>-264721.98</v>
      </c>
      <c r="AF3399" s="212">
        <v>2174588.02</v>
      </c>
      <c r="AG3399" s="198" t="s">
        <v>14489</v>
      </c>
    </row>
    <row r="3400" spans="1:33" hidden="1" x14ac:dyDescent="0.25">
      <c r="A3400" s="209">
        <v>127840</v>
      </c>
      <c r="B3400" s="210">
        <v>1</v>
      </c>
      <c r="C3400" s="196" t="s">
        <v>97</v>
      </c>
      <c r="D3400" s="201">
        <v>43287</v>
      </c>
      <c r="E3400" s="196" t="s">
        <v>152</v>
      </c>
      <c r="F3400" s="201">
        <v>44390.875081018516</v>
      </c>
      <c r="G3400" s="196" t="s">
        <v>161</v>
      </c>
      <c r="H3400" s="198" t="s">
        <v>162</v>
      </c>
      <c r="I3400" s="196" t="s">
        <v>3073</v>
      </c>
      <c r="J3400" s="196" t="s">
        <v>101</v>
      </c>
      <c r="L3400" s="200" t="s">
        <v>101</v>
      </c>
      <c r="M3400" s="198" t="s">
        <v>15190</v>
      </c>
      <c r="N3400" s="198" t="s">
        <v>1793</v>
      </c>
      <c r="O3400" s="196" t="s">
        <v>157</v>
      </c>
      <c r="P3400" s="198" t="s">
        <v>158</v>
      </c>
      <c r="Q3400" s="198" t="s">
        <v>1793</v>
      </c>
      <c r="R3400" s="196" t="s">
        <v>47</v>
      </c>
      <c r="S3400" s="196" t="s">
        <v>46</v>
      </c>
      <c r="T3400" s="211">
        <v>0.9</v>
      </c>
      <c r="U3400" s="201">
        <v>43966</v>
      </c>
      <c r="V3400" s="196" t="s">
        <v>1805</v>
      </c>
      <c r="W3400" s="200" t="s">
        <v>93</v>
      </c>
      <c r="X3400" s="196" t="s">
        <v>103</v>
      </c>
      <c r="AA3400" s="196" t="s">
        <v>15191</v>
      </c>
      <c r="AB3400" s="196" t="s">
        <v>15192</v>
      </c>
      <c r="AC3400" s="200">
        <v>3</v>
      </c>
      <c r="AD3400" s="200" t="s">
        <v>8231</v>
      </c>
      <c r="AE3400" s="203" t="s">
        <v>505</v>
      </c>
      <c r="AF3400" s="212">
        <v>84600</v>
      </c>
      <c r="AG3400" s="198" t="s">
        <v>3125</v>
      </c>
    </row>
    <row r="3401" spans="1:33" hidden="1" x14ac:dyDescent="0.25">
      <c r="A3401" s="209">
        <v>127840</v>
      </c>
      <c r="B3401" s="210">
        <v>1</v>
      </c>
      <c r="C3401" s="196" t="s">
        <v>97</v>
      </c>
      <c r="D3401" s="201">
        <v>43287</v>
      </c>
      <c r="E3401" s="196" t="s">
        <v>152</v>
      </c>
      <c r="F3401" s="201">
        <v>44390.875081018516</v>
      </c>
      <c r="G3401" s="196" t="s">
        <v>161</v>
      </c>
      <c r="H3401" s="198" t="s">
        <v>162</v>
      </c>
      <c r="I3401" s="196" t="s">
        <v>3073</v>
      </c>
      <c r="J3401" s="196" t="s">
        <v>101</v>
      </c>
      <c r="L3401" s="200" t="s">
        <v>101</v>
      </c>
      <c r="M3401" s="198" t="s">
        <v>15190</v>
      </c>
      <c r="N3401" s="198" t="s">
        <v>1793</v>
      </c>
      <c r="O3401" s="196" t="s">
        <v>157</v>
      </c>
      <c r="P3401" s="198" t="s">
        <v>158</v>
      </c>
      <c r="Q3401" s="198" t="s">
        <v>1793</v>
      </c>
      <c r="R3401" s="196" t="s">
        <v>47</v>
      </c>
      <c r="S3401" s="196" t="s">
        <v>46</v>
      </c>
      <c r="T3401" s="211">
        <v>0.9</v>
      </c>
      <c r="U3401" s="201">
        <v>43966</v>
      </c>
      <c r="V3401" s="196" t="s">
        <v>1805</v>
      </c>
      <c r="W3401" s="200" t="s">
        <v>93</v>
      </c>
      <c r="X3401" s="196" t="s">
        <v>103</v>
      </c>
      <c r="AA3401" s="196" t="s">
        <v>15193</v>
      </c>
      <c r="AB3401" s="196" t="s">
        <v>15192</v>
      </c>
      <c r="AC3401" s="200">
        <v>8</v>
      </c>
      <c r="AD3401" s="200" t="s">
        <v>8231</v>
      </c>
      <c r="AE3401" s="203" t="s">
        <v>505</v>
      </c>
      <c r="AF3401" s="212">
        <v>570800</v>
      </c>
      <c r="AG3401" s="198" t="s">
        <v>3125</v>
      </c>
    </row>
    <row r="3402" spans="1:33" hidden="1" x14ac:dyDescent="0.25">
      <c r="A3402" s="209">
        <v>127882.01</v>
      </c>
      <c r="B3402" s="210">
        <v>2</v>
      </c>
      <c r="C3402" s="196" t="s">
        <v>85</v>
      </c>
      <c r="D3402" s="201">
        <v>43598</v>
      </c>
      <c r="E3402" s="196" t="s">
        <v>152</v>
      </c>
      <c r="F3402" s="201">
        <v>44691</v>
      </c>
      <c r="G3402" s="196" t="s">
        <v>87</v>
      </c>
      <c r="H3402" s="198" t="s">
        <v>2064</v>
      </c>
      <c r="I3402" s="196" t="s">
        <v>2477</v>
      </c>
      <c r="J3402" s="196" t="s">
        <v>101</v>
      </c>
      <c r="L3402" s="200" t="s">
        <v>101</v>
      </c>
      <c r="M3402" s="198" t="s">
        <v>3176</v>
      </c>
      <c r="N3402" s="198" t="s">
        <v>1793</v>
      </c>
      <c r="O3402" s="196" t="s">
        <v>157</v>
      </c>
      <c r="P3402" s="198" t="s">
        <v>158</v>
      </c>
      <c r="Q3402" s="198" t="s">
        <v>1793</v>
      </c>
      <c r="R3402" s="196" t="s">
        <v>47</v>
      </c>
      <c r="S3402" s="196" t="s">
        <v>43</v>
      </c>
      <c r="T3402" s="211">
        <v>0.33</v>
      </c>
      <c r="U3402" s="201">
        <v>44729</v>
      </c>
      <c r="V3402" s="196" t="s">
        <v>1867</v>
      </c>
      <c r="W3402" s="200" t="s">
        <v>670</v>
      </c>
      <c r="X3402" s="196" t="s">
        <v>13</v>
      </c>
      <c r="AA3402" s="196" t="s">
        <v>15194</v>
      </c>
      <c r="AB3402" s="196" t="s">
        <v>15195</v>
      </c>
      <c r="AC3402" s="200">
        <v>8</v>
      </c>
      <c r="AD3402" s="200" t="s">
        <v>8231</v>
      </c>
      <c r="AE3402" s="212">
        <v>233317</v>
      </c>
      <c r="AF3402" s="212">
        <v>233317</v>
      </c>
    </row>
    <row r="3403" spans="1:33" hidden="1" x14ac:dyDescent="0.25">
      <c r="A3403" s="209">
        <v>127888</v>
      </c>
      <c r="B3403" s="210">
        <v>2</v>
      </c>
      <c r="C3403" s="196" t="s">
        <v>114</v>
      </c>
      <c r="D3403" s="201">
        <v>43298</v>
      </c>
      <c r="E3403" s="196" t="s">
        <v>152</v>
      </c>
      <c r="F3403" s="201">
        <v>44455</v>
      </c>
      <c r="G3403" s="196" t="s">
        <v>170</v>
      </c>
      <c r="H3403" s="198" t="s">
        <v>399</v>
      </c>
      <c r="I3403" s="196" t="s">
        <v>1540</v>
      </c>
      <c r="J3403" s="196" t="s">
        <v>101</v>
      </c>
      <c r="L3403" s="200" t="s">
        <v>101</v>
      </c>
      <c r="M3403" s="198" t="s">
        <v>15196</v>
      </c>
      <c r="N3403" s="198" t="s">
        <v>1793</v>
      </c>
      <c r="O3403" s="196" t="s">
        <v>157</v>
      </c>
      <c r="P3403" s="198" t="s">
        <v>158</v>
      </c>
      <c r="Q3403" s="198" t="s">
        <v>1793</v>
      </c>
      <c r="R3403" s="196" t="s">
        <v>47</v>
      </c>
      <c r="S3403" s="196" t="s">
        <v>46</v>
      </c>
      <c r="T3403" s="211">
        <v>2.85</v>
      </c>
      <c r="U3403" s="201">
        <v>43637</v>
      </c>
      <c r="V3403" s="196" t="s">
        <v>1805</v>
      </c>
      <c r="W3403" s="200" t="s">
        <v>93</v>
      </c>
      <c r="X3403" s="196" t="s">
        <v>94</v>
      </c>
      <c r="AA3403" s="196" t="s">
        <v>15197</v>
      </c>
      <c r="AB3403" s="196" t="s">
        <v>15198</v>
      </c>
      <c r="AC3403" s="200">
        <v>3</v>
      </c>
      <c r="AD3403" s="200" t="s">
        <v>8231</v>
      </c>
      <c r="AE3403" s="212">
        <v>-203529.06</v>
      </c>
      <c r="AF3403" s="212">
        <v>565696.93999999994</v>
      </c>
      <c r="AG3403" s="198" t="s">
        <v>15199</v>
      </c>
    </row>
    <row r="3404" spans="1:33" hidden="1" x14ac:dyDescent="0.25">
      <c r="A3404" s="209">
        <v>127888</v>
      </c>
      <c r="B3404" s="210">
        <v>2</v>
      </c>
      <c r="C3404" s="196" t="s">
        <v>114</v>
      </c>
      <c r="D3404" s="201">
        <v>43298</v>
      </c>
      <c r="E3404" s="196" t="s">
        <v>152</v>
      </c>
      <c r="F3404" s="201">
        <v>44455</v>
      </c>
      <c r="G3404" s="196" t="s">
        <v>170</v>
      </c>
      <c r="H3404" s="198" t="s">
        <v>399</v>
      </c>
      <c r="I3404" s="196" t="s">
        <v>1540</v>
      </c>
      <c r="J3404" s="196" t="s">
        <v>101</v>
      </c>
      <c r="L3404" s="200" t="s">
        <v>101</v>
      </c>
      <c r="M3404" s="198" t="s">
        <v>15196</v>
      </c>
      <c r="N3404" s="198" t="s">
        <v>1793</v>
      </c>
      <c r="O3404" s="196" t="s">
        <v>157</v>
      </c>
      <c r="P3404" s="198" t="s">
        <v>158</v>
      </c>
      <c r="Q3404" s="198" t="s">
        <v>1793</v>
      </c>
      <c r="R3404" s="196" t="s">
        <v>47</v>
      </c>
      <c r="S3404" s="196" t="s">
        <v>46</v>
      </c>
      <c r="T3404" s="211">
        <v>2.85</v>
      </c>
      <c r="U3404" s="201">
        <v>43637</v>
      </c>
      <c r="V3404" s="196" t="s">
        <v>1805</v>
      </c>
      <c r="W3404" s="200" t="s">
        <v>93</v>
      </c>
      <c r="X3404" s="196" t="s">
        <v>94</v>
      </c>
      <c r="AA3404" s="196" t="s">
        <v>15200</v>
      </c>
      <c r="AB3404" s="196" t="s">
        <v>15198</v>
      </c>
      <c r="AC3404" s="200">
        <v>8</v>
      </c>
      <c r="AD3404" s="200" t="s">
        <v>8250</v>
      </c>
      <c r="AE3404" s="212">
        <v>195340.92</v>
      </c>
      <c r="AF3404" s="212">
        <v>1581282.92</v>
      </c>
      <c r="AG3404" s="198" t="s">
        <v>15199</v>
      </c>
    </row>
    <row r="3405" spans="1:33" hidden="1" x14ac:dyDescent="0.25">
      <c r="A3405" s="209">
        <v>127888.01</v>
      </c>
      <c r="B3405" s="210">
        <v>2</v>
      </c>
      <c r="C3405" s="196" t="s">
        <v>122</v>
      </c>
      <c r="D3405" s="201">
        <v>43598</v>
      </c>
      <c r="E3405" s="196" t="s">
        <v>152</v>
      </c>
      <c r="F3405" s="201">
        <v>44558.875127314815</v>
      </c>
      <c r="G3405" s="196" t="s">
        <v>426</v>
      </c>
      <c r="H3405" s="198" t="s">
        <v>399</v>
      </c>
      <c r="I3405" s="196" t="s">
        <v>1540</v>
      </c>
      <c r="J3405" s="196" t="s">
        <v>101</v>
      </c>
      <c r="L3405" s="200" t="s">
        <v>101</v>
      </c>
      <c r="M3405" s="198" t="s">
        <v>3916</v>
      </c>
      <c r="N3405" s="198" t="s">
        <v>1793</v>
      </c>
      <c r="O3405" s="196" t="s">
        <v>157</v>
      </c>
      <c r="P3405" s="198" t="s">
        <v>158</v>
      </c>
      <c r="Q3405" s="198" t="s">
        <v>1793</v>
      </c>
      <c r="R3405" s="196" t="s">
        <v>47</v>
      </c>
      <c r="S3405" s="196" t="s">
        <v>43</v>
      </c>
      <c r="T3405" s="211">
        <v>7.0000000000000007E-2</v>
      </c>
      <c r="U3405" s="201">
        <v>44540</v>
      </c>
      <c r="V3405" s="196" t="s">
        <v>1805</v>
      </c>
      <c r="W3405" s="200" t="s">
        <v>93</v>
      </c>
      <c r="X3405" s="196" t="s">
        <v>103</v>
      </c>
      <c r="Y3405" s="196" t="s">
        <v>32</v>
      </c>
      <c r="AA3405" s="196" t="s">
        <v>15201</v>
      </c>
      <c r="AB3405" s="196" t="s">
        <v>15202</v>
      </c>
      <c r="AC3405" s="200">
        <v>8</v>
      </c>
      <c r="AD3405" s="200" t="s">
        <v>8231</v>
      </c>
      <c r="AE3405" s="212">
        <v>174089</v>
      </c>
      <c r="AF3405" s="212">
        <v>174089</v>
      </c>
      <c r="AG3405" s="198" t="s">
        <v>3834</v>
      </c>
    </row>
    <row r="3406" spans="1:33" hidden="1" x14ac:dyDescent="0.25">
      <c r="A3406" s="209">
        <v>127889</v>
      </c>
      <c r="B3406" s="210">
        <v>2</v>
      </c>
      <c r="C3406" s="196" t="s">
        <v>114</v>
      </c>
      <c r="D3406" s="201">
        <v>43298</v>
      </c>
      <c r="E3406" s="196" t="s">
        <v>152</v>
      </c>
      <c r="F3406" s="201">
        <v>43809.875115740739</v>
      </c>
      <c r="G3406" s="196" t="s">
        <v>170</v>
      </c>
      <c r="H3406" s="198" t="s">
        <v>236</v>
      </c>
      <c r="I3406" s="196" t="s">
        <v>237</v>
      </c>
      <c r="J3406" s="196" t="s">
        <v>101</v>
      </c>
      <c r="L3406" s="200" t="s">
        <v>101</v>
      </c>
      <c r="M3406" s="198" t="s">
        <v>15203</v>
      </c>
      <c r="N3406" s="198" t="s">
        <v>1793</v>
      </c>
      <c r="O3406" s="196" t="s">
        <v>157</v>
      </c>
      <c r="P3406" s="198" t="s">
        <v>158</v>
      </c>
      <c r="Q3406" s="198" t="s">
        <v>1793</v>
      </c>
      <c r="R3406" s="196" t="s">
        <v>47</v>
      </c>
      <c r="S3406" s="196" t="s">
        <v>46</v>
      </c>
      <c r="T3406" s="211">
        <v>2.95</v>
      </c>
      <c r="U3406" s="201">
        <v>43595</v>
      </c>
      <c r="V3406" s="196" t="s">
        <v>1805</v>
      </c>
      <c r="W3406" s="200" t="s">
        <v>93</v>
      </c>
      <c r="X3406" s="196" t="s">
        <v>103</v>
      </c>
      <c r="AA3406" s="196" t="s">
        <v>15204</v>
      </c>
      <c r="AB3406" s="196" t="s">
        <v>15205</v>
      </c>
      <c r="AC3406" s="200">
        <v>3</v>
      </c>
      <c r="AD3406" s="200" t="s">
        <v>8231</v>
      </c>
      <c r="AE3406" s="212">
        <v>-918.53</v>
      </c>
      <c r="AF3406" s="212">
        <v>12065.47</v>
      </c>
      <c r="AG3406" s="198" t="s">
        <v>15206</v>
      </c>
    </row>
    <row r="3407" spans="1:33" hidden="1" x14ac:dyDescent="0.25">
      <c r="A3407" s="209">
        <v>127889</v>
      </c>
      <c r="B3407" s="210">
        <v>2</v>
      </c>
      <c r="C3407" s="196" t="s">
        <v>114</v>
      </c>
      <c r="D3407" s="201">
        <v>43298</v>
      </c>
      <c r="E3407" s="196" t="s">
        <v>152</v>
      </c>
      <c r="F3407" s="201">
        <v>43809.875115740739</v>
      </c>
      <c r="G3407" s="196" t="s">
        <v>170</v>
      </c>
      <c r="H3407" s="198" t="s">
        <v>236</v>
      </c>
      <c r="I3407" s="196" t="s">
        <v>237</v>
      </c>
      <c r="J3407" s="196" t="s">
        <v>101</v>
      </c>
      <c r="L3407" s="200" t="s">
        <v>101</v>
      </c>
      <c r="M3407" s="198" t="s">
        <v>15203</v>
      </c>
      <c r="N3407" s="198" t="s">
        <v>1793</v>
      </c>
      <c r="O3407" s="196" t="s">
        <v>157</v>
      </c>
      <c r="P3407" s="198" t="s">
        <v>158</v>
      </c>
      <c r="Q3407" s="198" t="s">
        <v>1793</v>
      </c>
      <c r="R3407" s="196" t="s">
        <v>47</v>
      </c>
      <c r="S3407" s="196" t="s">
        <v>46</v>
      </c>
      <c r="T3407" s="211">
        <v>2.95</v>
      </c>
      <c r="U3407" s="201">
        <v>43595</v>
      </c>
      <c r="V3407" s="196" t="s">
        <v>1805</v>
      </c>
      <c r="W3407" s="200" t="s">
        <v>93</v>
      </c>
      <c r="X3407" s="196" t="s">
        <v>103</v>
      </c>
      <c r="AA3407" s="196" t="s">
        <v>15207</v>
      </c>
      <c r="AB3407" s="196" t="s">
        <v>15205</v>
      </c>
      <c r="AC3407" s="200">
        <v>8</v>
      </c>
      <c r="AD3407" s="200" t="s">
        <v>8250</v>
      </c>
      <c r="AE3407" s="212">
        <v>-63449.24</v>
      </c>
      <c r="AF3407" s="212">
        <v>479622.76</v>
      </c>
      <c r="AG3407" s="198" t="s">
        <v>15206</v>
      </c>
    </row>
    <row r="3408" spans="1:33" hidden="1" x14ac:dyDescent="0.25">
      <c r="A3408" s="209">
        <v>127891</v>
      </c>
      <c r="B3408" s="210">
        <v>2</v>
      </c>
      <c r="C3408" s="196" t="s">
        <v>114</v>
      </c>
      <c r="D3408" s="201">
        <v>43298</v>
      </c>
      <c r="E3408" s="196" t="s">
        <v>152</v>
      </c>
      <c r="F3408" s="201">
        <v>43958</v>
      </c>
      <c r="G3408" s="196" t="s">
        <v>170</v>
      </c>
      <c r="H3408" s="198" t="s">
        <v>223</v>
      </c>
      <c r="I3408" s="196" t="s">
        <v>1553</v>
      </c>
      <c r="J3408" s="196" t="s">
        <v>101</v>
      </c>
      <c r="L3408" s="200" t="s">
        <v>101</v>
      </c>
      <c r="M3408" s="198" t="s">
        <v>2897</v>
      </c>
      <c r="N3408" s="198" t="s">
        <v>1793</v>
      </c>
      <c r="O3408" s="196" t="s">
        <v>157</v>
      </c>
      <c r="P3408" s="198" t="s">
        <v>158</v>
      </c>
      <c r="Q3408" s="198" t="s">
        <v>1793</v>
      </c>
      <c r="R3408" s="196" t="s">
        <v>47</v>
      </c>
      <c r="S3408" s="196" t="s">
        <v>43</v>
      </c>
      <c r="T3408" s="211">
        <v>2.17</v>
      </c>
      <c r="U3408" s="201">
        <v>43595</v>
      </c>
      <c r="V3408" s="196" t="s">
        <v>1805</v>
      </c>
      <c r="W3408" s="200" t="s">
        <v>93</v>
      </c>
      <c r="X3408" s="196" t="s">
        <v>103</v>
      </c>
      <c r="Y3408" s="196" t="s">
        <v>32</v>
      </c>
      <c r="AA3408" s="196" t="s">
        <v>15208</v>
      </c>
      <c r="AB3408" s="196" t="s">
        <v>15209</v>
      </c>
      <c r="AC3408" s="200">
        <v>3</v>
      </c>
      <c r="AD3408" s="200" t="s">
        <v>8231</v>
      </c>
      <c r="AE3408" s="212">
        <v>-78621.55</v>
      </c>
      <c r="AF3408" s="212">
        <v>450028.45</v>
      </c>
      <c r="AG3408" s="198" t="s">
        <v>2898</v>
      </c>
    </row>
    <row r="3409" spans="1:33" hidden="1" x14ac:dyDescent="0.25">
      <c r="A3409" s="209">
        <v>127891</v>
      </c>
      <c r="B3409" s="210">
        <v>2</v>
      </c>
      <c r="C3409" s="196" t="s">
        <v>114</v>
      </c>
      <c r="D3409" s="201">
        <v>43298</v>
      </c>
      <c r="E3409" s="196" t="s">
        <v>152</v>
      </c>
      <c r="F3409" s="201">
        <v>43958</v>
      </c>
      <c r="G3409" s="196" t="s">
        <v>170</v>
      </c>
      <c r="H3409" s="198" t="s">
        <v>223</v>
      </c>
      <c r="I3409" s="196" t="s">
        <v>1553</v>
      </c>
      <c r="J3409" s="196" t="s">
        <v>101</v>
      </c>
      <c r="L3409" s="200" t="s">
        <v>101</v>
      </c>
      <c r="M3409" s="198" t="s">
        <v>2897</v>
      </c>
      <c r="N3409" s="198" t="s">
        <v>1793</v>
      </c>
      <c r="O3409" s="196" t="s">
        <v>157</v>
      </c>
      <c r="P3409" s="198" t="s">
        <v>158</v>
      </c>
      <c r="Q3409" s="198" t="s">
        <v>1793</v>
      </c>
      <c r="R3409" s="196" t="s">
        <v>47</v>
      </c>
      <c r="S3409" s="196" t="s">
        <v>43</v>
      </c>
      <c r="T3409" s="211">
        <v>2.17</v>
      </c>
      <c r="U3409" s="201">
        <v>43595</v>
      </c>
      <c r="V3409" s="196" t="s">
        <v>1805</v>
      </c>
      <c r="W3409" s="200" t="s">
        <v>93</v>
      </c>
      <c r="X3409" s="196" t="s">
        <v>103</v>
      </c>
      <c r="Y3409" s="196" t="s">
        <v>32</v>
      </c>
      <c r="AA3409" s="196" t="s">
        <v>15210</v>
      </c>
      <c r="AB3409" s="196" t="s">
        <v>15209</v>
      </c>
      <c r="AC3409" s="200">
        <v>8</v>
      </c>
      <c r="AD3409" s="200" t="s">
        <v>8250</v>
      </c>
      <c r="AE3409" s="212">
        <v>145449.9</v>
      </c>
      <c r="AF3409" s="212">
        <v>636853.9</v>
      </c>
      <c r="AG3409" s="198" t="s">
        <v>2898</v>
      </c>
    </row>
    <row r="3410" spans="1:33" ht="36" hidden="1" x14ac:dyDescent="0.25">
      <c r="A3410" s="209">
        <v>127903</v>
      </c>
      <c r="B3410" s="210">
        <v>3</v>
      </c>
      <c r="C3410" s="196" t="s">
        <v>85</v>
      </c>
      <c r="D3410" s="201">
        <v>43300</v>
      </c>
      <c r="E3410" s="196" t="s">
        <v>1741</v>
      </c>
      <c r="F3410" s="201">
        <v>44215</v>
      </c>
      <c r="G3410" s="196" t="s">
        <v>152</v>
      </c>
      <c r="H3410" s="198" t="s">
        <v>785</v>
      </c>
      <c r="I3410" s="196" t="s">
        <v>15211</v>
      </c>
      <c r="M3410" s="198" t="s">
        <v>15212</v>
      </c>
      <c r="N3410" s="198" t="s">
        <v>15213</v>
      </c>
      <c r="O3410" s="196" t="s">
        <v>91</v>
      </c>
      <c r="P3410" s="198" t="s">
        <v>157</v>
      </c>
      <c r="R3410" s="196" t="s">
        <v>47</v>
      </c>
      <c r="S3410" s="196" t="s">
        <v>46</v>
      </c>
      <c r="T3410" s="211">
        <v>0.52</v>
      </c>
      <c r="W3410" s="200" t="s">
        <v>93</v>
      </c>
      <c r="X3410" s="196" t="s">
        <v>103</v>
      </c>
      <c r="AA3410" s="196" t="s">
        <v>15214</v>
      </c>
      <c r="AB3410" s="196" t="s">
        <v>15215</v>
      </c>
      <c r="AC3410" s="200">
        <v>0</v>
      </c>
      <c r="AD3410" s="200" t="s">
        <v>8231</v>
      </c>
      <c r="AE3410" s="203" t="s">
        <v>505</v>
      </c>
      <c r="AF3410" s="212">
        <v>22354</v>
      </c>
    </row>
    <row r="3411" spans="1:33" ht="36" hidden="1" x14ac:dyDescent="0.25">
      <c r="A3411" s="209">
        <v>127903</v>
      </c>
      <c r="B3411" s="210">
        <v>3</v>
      </c>
      <c r="C3411" s="196" t="s">
        <v>85</v>
      </c>
      <c r="D3411" s="201">
        <v>43300</v>
      </c>
      <c r="E3411" s="196" t="s">
        <v>1741</v>
      </c>
      <c r="F3411" s="201">
        <v>44215</v>
      </c>
      <c r="G3411" s="196" t="s">
        <v>152</v>
      </c>
      <c r="H3411" s="198" t="s">
        <v>785</v>
      </c>
      <c r="I3411" s="196" t="s">
        <v>15211</v>
      </c>
      <c r="M3411" s="198" t="s">
        <v>15212</v>
      </c>
      <c r="N3411" s="198" t="s">
        <v>15213</v>
      </c>
      <c r="O3411" s="196" t="s">
        <v>91</v>
      </c>
      <c r="P3411" s="198" t="s">
        <v>157</v>
      </c>
      <c r="R3411" s="196" t="s">
        <v>47</v>
      </c>
      <c r="S3411" s="196" t="s">
        <v>46</v>
      </c>
      <c r="T3411" s="211">
        <v>0.52</v>
      </c>
      <c r="W3411" s="200" t="s">
        <v>93</v>
      </c>
      <c r="X3411" s="196" t="s">
        <v>103</v>
      </c>
      <c r="AA3411" s="196" t="s">
        <v>15216</v>
      </c>
      <c r="AB3411" s="196" t="s">
        <v>15215</v>
      </c>
      <c r="AC3411" s="200">
        <v>1</v>
      </c>
      <c r="AD3411" s="200" t="s">
        <v>8231</v>
      </c>
      <c r="AE3411" s="203" t="s">
        <v>505</v>
      </c>
      <c r="AF3411" s="212">
        <v>15647</v>
      </c>
    </row>
    <row r="3412" spans="1:33" hidden="1" x14ac:dyDescent="0.25">
      <c r="A3412" s="209">
        <v>127905</v>
      </c>
      <c r="B3412" s="210">
        <v>3</v>
      </c>
      <c r="C3412" s="196" t="s">
        <v>85</v>
      </c>
      <c r="D3412" s="201">
        <v>43301</v>
      </c>
      <c r="E3412" s="196" t="s">
        <v>98</v>
      </c>
      <c r="F3412" s="201">
        <v>43474</v>
      </c>
      <c r="G3412" s="196" t="s">
        <v>152</v>
      </c>
      <c r="H3412" s="198" t="s">
        <v>365</v>
      </c>
      <c r="I3412" s="196" t="s">
        <v>790</v>
      </c>
      <c r="J3412" s="196" t="s">
        <v>101</v>
      </c>
      <c r="L3412" s="200" t="s">
        <v>101</v>
      </c>
      <c r="M3412" s="198" t="s">
        <v>15217</v>
      </c>
      <c r="N3412" s="198" t="s">
        <v>15218</v>
      </c>
      <c r="O3412" s="196" t="s">
        <v>119</v>
      </c>
      <c r="P3412" s="198" t="s">
        <v>1789</v>
      </c>
      <c r="R3412" s="196" t="s">
        <v>47</v>
      </c>
      <c r="S3412" s="196" t="s">
        <v>45</v>
      </c>
      <c r="T3412" s="202" t="s">
        <v>505</v>
      </c>
      <c r="W3412" s="200" t="s">
        <v>93</v>
      </c>
      <c r="X3412" s="196" t="s">
        <v>103</v>
      </c>
      <c r="AA3412" s="196" t="s">
        <v>15219</v>
      </c>
      <c r="AC3412" s="200">
        <v>1</v>
      </c>
      <c r="AD3412" s="200" t="s">
        <v>8274</v>
      </c>
      <c r="AE3412" s="203" t="s">
        <v>505</v>
      </c>
      <c r="AF3412" s="212">
        <v>50000</v>
      </c>
    </row>
    <row r="3413" spans="1:33" ht="36" hidden="1" x14ac:dyDescent="0.25">
      <c r="A3413" s="209">
        <v>127910</v>
      </c>
      <c r="B3413" s="210">
        <v>3</v>
      </c>
      <c r="C3413" s="196" t="s">
        <v>85</v>
      </c>
      <c r="D3413" s="201">
        <v>43301</v>
      </c>
      <c r="E3413" s="196" t="s">
        <v>98</v>
      </c>
      <c r="F3413" s="201">
        <v>43474</v>
      </c>
      <c r="G3413" s="196" t="s">
        <v>152</v>
      </c>
      <c r="H3413" s="198" t="s">
        <v>109</v>
      </c>
      <c r="I3413" s="196" t="s">
        <v>621</v>
      </c>
      <c r="J3413" s="196" t="s">
        <v>299</v>
      </c>
      <c r="L3413" s="200" t="s">
        <v>300</v>
      </c>
      <c r="M3413" s="198" t="s">
        <v>15220</v>
      </c>
      <c r="N3413" s="198" t="s">
        <v>15221</v>
      </c>
      <c r="O3413" s="196" t="s">
        <v>119</v>
      </c>
      <c r="P3413" s="198" t="s">
        <v>19</v>
      </c>
      <c r="R3413" s="196" t="s">
        <v>47</v>
      </c>
      <c r="S3413" s="196" t="s">
        <v>46</v>
      </c>
      <c r="T3413" s="202" t="s">
        <v>505</v>
      </c>
      <c r="W3413" s="200" t="s">
        <v>93</v>
      </c>
      <c r="AA3413" s="196" t="s">
        <v>15222</v>
      </c>
      <c r="AC3413" s="200">
        <v>1</v>
      </c>
      <c r="AD3413" s="200" t="s">
        <v>8274</v>
      </c>
      <c r="AE3413" s="203" t="s">
        <v>505</v>
      </c>
      <c r="AF3413" s="212">
        <v>100000</v>
      </c>
    </row>
    <row r="3414" spans="1:33" hidden="1" x14ac:dyDescent="0.25">
      <c r="A3414" s="209">
        <v>127911</v>
      </c>
      <c r="B3414" s="210">
        <v>2</v>
      </c>
      <c r="C3414" s="196" t="s">
        <v>114</v>
      </c>
      <c r="D3414" s="201">
        <v>43304</v>
      </c>
      <c r="E3414" s="196" t="s">
        <v>152</v>
      </c>
      <c r="F3414" s="201">
        <v>44089.799004629633</v>
      </c>
      <c r="G3414" s="196" t="s">
        <v>170</v>
      </c>
      <c r="H3414" s="198" t="s">
        <v>410</v>
      </c>
      <c r="I3414" s="196" t="s">
        <v>145</v>
      </c>
      <c r="J3414" s="196" t="s">
        <v>101</v>
      </c>
      <c r="L3414" s="200" t="s">
        <v>101</v>
      </c>
      <c r="M3414" s="198" t="s">
        <v>3305</v>
      </c>
      <c r="N3414" s="198" t="s">
        <v>1793</v>
      </c>
      <c r="O3414" s="196" t="s">
        <v>157</v>
      </c>
      <c r="P3414" s="198" t="s">
        <v>158</v>
      </c>
      <c r="Q3414" s="198" t="s">
        <v>1793</v>
      </c>
      <c r="R3414" s="196" t="s">
        <v>47</v>
      </c>
      <c r="S3414" s="196" t="s">
        <v>43</v>
      </c>
      <c r="T3414" s="211">
        <v>0.41</v>
      </c>
      <c r="U3414" s="201">
        <v>43637</v>
      </c>
      <c r="V3414" s="196" t="s">
        <v>1805</v>
      </c>
      <c r="W3414" s="200" t="s">
        <v>93</v>
      </c>
      <c r="X3414" s="196" t="s">
        <v>13</v>
      </c>
      <c r="Y3414" s="196" t="s">
        <v>31</v>
      </c>
      <c r="AA3414" s="196" t="s">
        <v>15223</v>
      </c>
      <c r="AB3414" s="196" t="s">
        <v>15224</v>
      </c>
      <c r="AC3414" s="200">
        <v>3</v>
      </c>
      <c r="AD3414" s="200" t="s">
        <v>8231</v>
      </c>
      <c r="AE3414" s="212">
        <v>-41.95</v>
      </c>
      <c r="AF3414" s="212">
        <v>24562.05</v>
      </c>
      <c r="AG3414" s="198" t="s">
        <v>3306</v>
      </c>
    </row>
    <row r="3415" spans="1:33" hidden="1" x14ac:dyDescent="0.25">
      <c r="A3415" s="209">
        <v>127911</v>
      </c>
      <c r="B3415" s="210">
        <v>2</v>
      </c>
      <c r="C3415" s="196" t="s">
        <v>114</v>
      </c>
      <c r="D3415" s="201">
        <v>43304</v>
      </c>
      <c r="E3415" s="196" t="s">
        <v>152</v>
      </c>
      <c r="F3415" s="201">
        <v>44089.799004629633</v>
      </c>
      <c r="G3415" s="196" t="s">
        <v>170</v>
      </c>
      <c r="H3415" s="198" t="s">
        <v>410</v>
      </c>
      <c r="I3415" s="196" t="s">
        <v>145</v>
      </c>
      <c r="J3415" s="196" t="s">
        <v>101</v>
      </c>
      <c r="L3415" s="200" t="s">
        <v>101</v>
      </c>
      <c r="M3415" s="198" t="s">
        <v>3305</v>
      </c>
      <c r="N3415" s="198" t="s">
        <v>1793</v>
      </c>
      <c r="O3415" s="196" t="s">
        <v>157</v>
      </c>
      <c r="P3415" s="198" t="s">
        <v>158</v>
      </c>
      <c r="Q3415" s="198" t="s">
        <v>1793</v>
      </c>
      <c r="R3415" s="196" t="s">
        <v>47</v>
      </c>
      <c r="S3415" s="196" t="s">
        <v>43</v>
      </c>
      <c r="T3415" s="211">
        <v>0.41</v>
      </c>
      <c r="U3415" s="201">
        <v>43637</v>
      </c>
      <c r="V3415" s="196" t="s">
        <v>1805</v>
      </c>
      <c r="W3415" s="200" t="s">
        <v>93</v>
      </c>
      <c r="X3415" s="196" t="s">
        <v>13</v>
      </c>
      <c r="Y3415" s="196" t="s">
        <v>31</v>
      </c>
      <c r="AA3415" s="196" t="s">
        <v>15225</v>
      </c>
      <c r="AB3415" s="196" t="s">
        <v>15224</v>
      </c>
      <c r="AC3415" s="200">
        <v>8</v>
      </c>
      <c r="AD3415" s="200" t="s">
        <v>8231</v>
      </c>
      <c r="AE3415" s="212">
        <v>9308.9699999999993</v>
      </c>
      <c r="AF3415" s="212">
        <v>213491.97</v>
      </c>
      <c r="AG3415" s="198" t="s">
        <v>3306</v>
      </c>
    </row>
    <row r="3416" spans="1:33" hidden="1" x14ac:dyDescent="0.25">
      <c r="A3416" s="209">
        <v>127925</v>
      </c>
      <c r="B3416" s="210">
        <v>3</v>
      </c>
      <c r="C3416" s="196" t="s">
        <v>97</v>
      </c>
      <c r="D3416" s="201">
        <v>43306</v>
      </c>
      <c r="E3416" s="196" t="s">
        <v>152</v>
      </c>
      <c r="F3416" s="201">
        <v>44139.875069444446</v>
      </c>
      <c r="G3416" s="196" t="s">
        <v>241</v>
      </c>
      <c r="H3416" s="198" t="s">
        <v>242</v>
      </c>
      <c r="I3416" s="196" t="s">
        <v>15226</v>
      </c>
      <c r="J3416" s="196" t="s">
        <v>101</v>
      </c>
      <c r="L3416" s="200" t="s">
        <v>101</v>
      </c>
      <c r="M3416" s="198" t="s">
        <v>15227</v>
      </c>
      <c r="N3416" s="198" t="s">
        <v>1845</v>
      </c>
      <c r="O3416" s="196" t="s">
        <v>157</v>
      </c>
      <c r="P3416" s="198" t="s">
        <v>158</v>
      </c>
      <c r="Q3416" s="198" t="s">
        <v>1845</v>
      </c>
      <c r="R3416" s="196" t="s">
        <v>47</v>
      </c>
      <c r="S3416" s="196" t="s">
        <v>46</v>
      </c>
      <c r="T3416" s="211">
        <v>4.45</v>
      </c>
      <c r="U3416" s="201">
        <v>43966</v>
      </c>
      <c r="V3416" s="196" t="s">
        <v>1805</v>
      </c>
      <c r="W3416" s="200" t="s">
        <v>93</v>
      </c>
      <c r="X3416" s="196" t="s">
        <v>103</v>
      </c>
      <c r="AA3416" s="196" t="s">
        <v>15228</v>
      </c>
      <c r="AB3416" s="196" t="s">
        <v>15229</v>
      </c>
      <c r="AC3416" s="200">
        <v>3</v>
      </c>
      <c r="AD3416" s="200" t="s">
        <v>8231</v>
      </c>
      <c r="AE3416" s="203" t="s">
        <v>505</v>
      </c>
      <c r="AF3416" s="212">
        <v>103399</v>
      </c>
      <c r="AG3416" s="198" t="s">
        <v>14059</v>
      </c>
    </row>
    <row r="3417" spans="1:33" hidden="1" x14ac:dyDescent="0.25">
      <c r="A3417" s="209">
        <v>127925</v>
      </c>
      <c r="B3417" s="210">
        <v>3</v>
      </c>
      <c r="C3417" s="196" t="s">
        <v>97</v>
      </c>
      <c r="D3417" s="201">
        <v>43306</v>
      </c>
      <c r="E3417" s="196" t="s">
        <v>152</v>
      </c>
      <c r="F3417" s="201">
        <v>44139.875069444446</v>
      </c>
      <c r="G3417" s="196" t="s">
        <v>241</v>
      </c>
      <c r="H3417" s="198" t="s">
        <v>242</v>
      </c>
      <c r="I3417" s="196" t="s">
        <v>15226</v>
      </c>
      <c r="J3417" s="196" t="s">
        <v>101</v>
      </c>
      <c r="L3417" s="200" t="s">
        <v>101</v>
      </c>
      <c r="M3417" s="198" t="s">
        <v>15227</v>
      </c>
      <c r="N3417" s="198" t="s">
        <v>1845</v>
      </c>
      <c r="O3417" s="196" t="s">
        <v>157</v>
      </c>
      <c r="P3417" s="198" t="s">
        <v>158</v>
      </c>
      <c r="Q3417" s="198" t="s">
        <v>1845</v>
      </c>
      <c r="R3417" s="196" t="s">
        <v>47</v>
      </c>
      <c r="S3417" s="196" t="s">
        <v>46</v>
      </c>
      <c r="T3417" s="211">
        <v>4.45</v>
      </c>
      <c r="U3417" s="201">
        <v>43966</v>
      </c>
      <c r="V3417" s="196" t="s">
        <v>1805</v>
      </c>
      <c r="W3417" s="200" t="s">
        <v>93</v>
      </c>
      <c r="X3417" s="196" t="s">
        <v>103</v>
      </c>
      <c r="AA3417" s="196" t="s">
        <v>15230</v>
      </c>
      <c r="AB3417" s="196" t="s">
        <v>15229</v>
      </c>
      <c r="AC3417" s="200">
        <v>8</v>
      </c>
      <c r="AD3417" s="200" t="s">
        <v>8231</v>
      </c>
      <c r="AE3417" s="203" t="s">
        <v>505</v>
      </c>
      <c r="AF3417" s="212">
        <v>657237</v>
      </c>
      <c r="AG3417" s="198" t="s">
        <v>14059</v>
      </c>
    </row>
    <row r="3418" spans="1:33" hidden="1" x14ac:dyDescent="0.25">
      <c r="A3418" s="209">
        <v>127931</v>
      </c>
      <c r="B3418" s="210">
        <v>3</v>
      </c>
      <c r="C3418" s="196" t="s">
        <v>114</v>
      </c>
      <c r="D3418" s="201">
        <v>43306</v>
      </c>
      <c r="E3418" s="196" t="s">
        <v>152</v>
      </c>
      <c r="F3418" s="201">
        <v>44272</v>
      </c>
      <c r="G3418" s="196" t="s">
        <v>152</v>
      </c>
      <c r="H3418" s="198" t="s">
        <v>785</v>
      </c>
      <c r="I3418" s="196" t="s">
        <v>2466</v>
      </c>
      <c r="J3418" s="196" t="s">
        <v>101</v>
      </c>
      <c r="L3418" s="200" t="s">
        <v>101</v>
      </c>
      <c r="M3418" s="198" t="s">
        <v>15231</v>
      </c>
      <c r="N3418" s="198" t="s">
        <v>1845</v>
      </c>
      <c r="O3418" s="196" t="s">
        <v>157</v>
      </c>
      <c r="P3418" s="198" t="s">
        <v>158</v>
      </c>
      <c r="Q3418" s="198" t="s">
        <v>1845</v>
      </c>
      <c r="R3418" s="196" t="s">
        <v>47</v>
      </c>
      <c r="S3418" s="196" t="s">
        <v>46</v>
      </c>
      <c r="T3418" s="211">
        <v>9.23</v>
      </c>
      <c r="U3418" s="201">
        <v>43553</v>
      </c>
      <c r="W3418" s="200" t="s">
        <v>93</v>
      </c>
      <c r="X3418" s="196" t="s">
        <v>103</v>
      </c>
      <c r="AA3418" s="196" t="s">
        <v>15232</v>
      </c>
      <c r="AC3418" s="200">
        <v>8</v>
      </c>
      <c r="AD3418" s="200" t="s">
        <v>8250</v>
      </c>
      <c r="AE3418" s="203" t="s">
        <v>505</v>
      </c>
      <c r="AF3418" s="212">
        <v>1492867.53</v>
      </c>
      <c r="AG3418" s="198" t="s">
        <v>15233</v>
      </c>
    </row>
    <row r="3419" spans="1:33" hidden="1" x14ac:dyDescent="0.25">
      <c r="A3419" s="209">
        <v>127932</v>
      </c>
      <c r="B3419" s="210">
        <v>3</v>
      </c>
      <c r="C3419" s="196" t="s">
        <v>122</v>
      </c>
      <c r="D3419" s="201">
        <v>43306</v>
      </c>
      <c r="E3419" s="196" t="s">
        <v>152</v>
      </c>
      <c r="F3419" s="201">
        <v>44712</v>
      </c>
      <c r="G3419" s="196" t="s">
        <v>241</v>
      </c>
      <c r="H3419" s="198" t="s">
        <v>551</v>
      </c>
      <c r="I3419" s="196" t="s">
        <v>218</v>
      </c>
      <c r="J3419" s="196" t="s">
        <v>101</v>
      </c>
      <c r="L3419" s="200" t="s">
        <v>101</v>
      </c>
      <c r="M3419" s="198" t="s">
        <v>2052</v>
      </c>
      <c r="N3419" s="198" t="s">
        <v>1845</v>
      </c>
      <c r="O3419" s="196" t="s">
        <v>157</v>
      </c>
      <c r="P3419" s="198" t="s">
        <v>158</v>
      </c>
      <c r="Q3419" s="198" t="s">
        <v>1845</v>
      </c>
      <c r="R3419" s="196" t="s">
        <v>47</v>
      </c>
      <c r="S3419" s="196" t="s">
        <v>43</v>
      </c>
      <c r="T3419" s="211">
        <v>9.85</v>
      </c>
      <c r="U3419" s="201">
        <v>44603</v>
      </c>
      <c r="V3419" s="196" t="s">
        <v>1805</v>
      </c>
      <c r="W3419" s="200" t="s">
        <v>93</v>
      </c>
      <c r="X3419" s="196" t="s">
        <v>103</v>
      </c>
      <c r="Y3419" s="196" t="s">
        <v>32</v>
      </c>
      <c r="AA3419" s="196" t="s">
        <v>15234</v>
      </c>
      <c r="AB3419" s="196" t="s">
        <v>15235</v>
      </c>
      <c r="AC3419" s="200">
        <v>3</v>
      </c>
      <c r="AD3419" s="200" t="s">
        <v>8231</v>
      </c>
      <c r="AE3419" s="212">
        <v>100548</v>
      </c>
      <c r="AF3419" s="212">
        <v>100548</v>
      </c>
      <c r="AG3419" s="198" t="s">
        <v>2053</v>
      </c>
    </row>
    <row r="3420" spans="1:33" hidden="1" x14ac:dyDescent="0.25">
      <c r="A3420" s="209">
        <v>127932</v>
      </c>
      <c r="B3420" s="210">
        <v>3</v>
      </c>
      <c r="C3420" s="196" t="s">
        <v>122</v>
      </c>
      <c r="D3420" s="201">
        <v>43306</v>
      </c>
      <c r="E3420" s="196" t="s">
        <v>152</v>
      </c>
      <c r="F3420" s="201">
        <v>44712</v>
      </c>
      <c r="G3420" s="196" t="s">
        <v>241</v>
      </c>
      <c r="H3420" s="198" t="s">
        <v>551</v>
      </c>
      <c r="I3420" s="196" t="s">
        <v>218</v>
      </c>
      <c r="J3420" s="196" t="s">
        <v>101</v>
      </c>
      <c r="L3420" s="200" t="s">
        <v>101</v>
      </c>
      <c r="M3420" s="198" t="s">
        <v>2052</v>
      </c>
      <c r="N3420" s="198" t="s">
        <v>1845</v>
      </c>
      <c r="O3420" s="196" t="s">
        <v>157</v>
      </c>
      <c r="P3420" s="198" t="s">
        <v>158</v>
      </c>
      <c r="Q3420" s="198" t="s">
        <v>1845</v>
      </c>
      <c r="R3420" s="196" t="s">
        <v>47</v>
      </c>
      <c r="S3420" s="196" t="s">
        <v>43</v>
      </c>
      <c r="T3420" s="211">
        <v>9.85</v>
      </c>
      <c r="U3420" s="201">
        <v>44603</v>
      </c>
      <c r="V3420" s="196" t="s">
        <v>1805</v>
      </c>
      <c r="W3420" s="200" t="s">
        <v>93</v>
      </c>
      <c r="X3420" s="196" t="s">
        <v>103</v>
      </c>
      <c r="Y3420" s="196" t="s">
        <v>32</v>
      </c>
      <c r="AA3420" s="196" t="s">
        <v>15236</v>
      </c>
      <c r="AB3420" s="196" t="s">
        <v>15235</v>
      </c>
      <c r="AC3420" s="200">
        <v>8</v>
      </c>
      <c r="AD3420" s="200" t="s">
        <v>8231</v>
      </c>
      <c r="AE3420" s="212">
        <v>2052740</v>
      </c>
      <c r="AF3420" s="212">
        <v>2052740</v>
      </c>
      <c r="AG3420" s="198" t="s">
        <v>2053</v>
      </c>
    </row>
    <row r="3421" spans="1:33" ht="90" hidden="1" x14ac:dyDescent="0.25">
      <c r="A3421" s="209">
        <v>127933</v>
      </c>
      <c r="B3421" s="210">
        <v>1</v>
      </c>
      <c r="C3421" s="196" t="s">
        <v>85</v>
      </c>
      <c r="D3421" s="201">
        <v>43307</v>
      </c>
      <c r="E3421" s="196" t="s">
        <v>1740</v>
      </c>
      <c r="F3421" s="201">
        <v>44377</v>
      </c>
      <c r="G3421" s="196" t="s">
        <v>1741</v>
      </c>
      <c r="H3421" s="198" t="s">
        <v>1588</v>
      </c>
      <c r="M3421" s="198" t="s">
        <v>4399</v>
      </c>
      <c r="N3421" s="198" t="s">
        <v>4400</v>
      </c>
      <c r="O3421" s="196" t="s">
        <v>91</v>
      </c>
      <c r="P3421" s="198" t="s">
        <v>1783</v>
      </c>
      <c r="R3421" s="196" t="s">
        <v>47</v>
      </c>
      <c r="S3421" s="196" t="s">
        <v>45</v>
      </c>
      <c r="T3421" s="211">
        <v>0.89</v>
      </c>
      <c r="W3421" s="200" t="s">
        <v>93</v>
      </c>
      <c r="X3421" s="196" t="s">
        <v>103</v>
      </c>
      <c r="Y3421" s="196" t="s">
        <v>34</v>
      </c>
      <c r="AA3421" s="196" t="s">
        <v>15237</v>
      </c>
      <c r="AB3421" s="196" t="s">
        <v>15238</v>
      </c>
      <c r="AC3421" s="200">
        <v>0</v>
      </c>
      <c r="AD3421" s="200" t="s">
        <v>8231</v>
      </c>
      <c r="AE3421" s="203" t="s">
        <v>505</v>
      </c>
      <c r="AF3421" s="212">
        <v>105590</v>
      </c>
    </row>
    <row r="3422" spans="1:33" ht="90" hidden="1" x14ac:dyDescent="0.25">
      <c r="A3422" s="209">
        <v>127933</v>
      </c>
      <c r="B3422" s="210">
        <v>1</v>
      </c>
      <c r="C3422" s="196" t="s">
        <v>85</v>
      </c>
      <c r="D3422" s="201">
        <v>43307</v>
      </c>
      <c r="E3422" s="196" t="s">
        <v>1740</v>
      </c>
      <c r="F3422" s="201">
        <v>44377</v>
      </c>
      <c r="G3422" s="196" t="s">
        <v>1741</v>
      </c>
      <c r="H3422" s="198" t="s">
        <v>1588</v>
      </c>
      <c r="M3422" s="198" t="s">
        <v>4399</v>
      </c>
      <c r="N3422" s="198" t="s">
        <v>4400</v>
      </c>
      <c r="O3422" s="196" t="s">
        <v>91</v>
      </c>
      <c r="P3422" s="198" t="s">
        <v>1783</v>
      </c>
      <c r="R3422" s="196" t="s">
        <v>47</v>
      </c>
      <c r="S3422" s="196" t="s">
        <v>45</v>
      </c>
      <c r="T3422" s="211">
        <v>0.89</v>
      </c>
      <c r="W3422" s="200" t="s">
        <v>93</v>
      </c>
      <c r="X3422" s="196" t="s">
        <v>103</v>
      </c>
      <c r="Y3422" s="196" t="s">
        <v>34</v>
      </c>
      <c r="AA3422" s="196" t="s">
        <v>15239</v>
      </c>
      <c r="AB3422" s="196" t="s">
        <v>15238</v>
      </c>
      <c r="AC3422" s="200">
        <v>1</v>
      </c>
      <c r="AD3422" s="200" t="s">
        <v>8231</v>
      </c>
      <c r="AE3422" s="203" t="s">
        <v>505</v>
      </c>
      <c r="AF3422" s="212">
        <v>227820</v>
      </c>
    </row>
    <row r="3423" spans="1:33" ht="90" hidden="1" x14ac:dyDescent="0.25">
      <c r="A3423" s="209">
        <v>127933</v>
      </c>
      <c r="B3423" s="210">
        <v>1</v>
      </c>
      <c r="C3423" s="196" t="s">
        <v>85</v>
      </c>
      <c r="D3423" s="201">
        <v>43307</v>
      </c>
      <c r="E3423" s="196" t="s">
        <v>1740</v>
      </c>
      <c r="F3423" s="201">
        <v>44377</v>
      </c>
      <c r="G3423" s="196" t="s">
        <v>1741</v>
      </c>
      <c r="H3423" s="198" t="s">
        <v>1588</v>
      </c>
      <c r="M3423" s="198" t="s">
        <v>4399</v>
      </c>
      <c r="N3423" s="198" t="s">
        <v>4400</v>
      </c>
      <c r="O3423" s="196" t="s">
        <v>91</v>
      </c>
      <c r="P3423" s="198" t="s">
        <v>1783</v>
      </c>
      <c r="R3423" s="196" t="s">
        <v>47</v>
      </c>
      <c r="S3423" s="196" t="s">
        <v>45</v>
      </c>
      <c r="T3423" s="211">
        <v>0.89</v>
      </c>
      <c r="W3423" s="200" t="s">
        <v>93</v>
      </c>
      <c r="X3423" s="196" t="s">
        <v>103</v>
      </c>
      <c r="Y3423" s="196" t="s">
        <v>34</v>
      </c>
      <c r="AA3423" s="196" t="s">
        <v>15240</v>
      </c>
      <c r="AB3423" s="196" t="s">
        <v>15238</v>
      </c>
      <c r="AC3423" s="200">
        <v>2</v>
      </c>
      <c r="AD3423" s="200" t="s">
        <v>8231</v>
      </c>
      <c r="AE3423" s="212">
        <v>650000</v>
      </c>
      <c r="AF3423" s="212">
        <v>1250000</v>
      </c>
    </row>
    <row r="3424" spans="1:33" hidden="1" x14ac:dyDescent="0.25">
      <c r="A3424" s="209">
        <v>127935</v>
      </c>
      <c r="B3424" s="210">
        <v>4</v>
      </c>
      <c r="C3424" s="196" t="s">
        <v>97</v>
      </c>
      <c r="D3424" s="201">
        <v>43307</v>
      </c>
      <c r="E3424" s="196" t="s">
        <v>398</v>
      </c>
      <c r="F3424" s="201">
        <v>44149.875057870369</v>
      </c>
      <c r="G3424" s="196" t="s">
        <v>108</v>
      </c>
      <c r="H3424" s="198" t="s">
        <v>196</v>
      </c>
      <c r="I3424" s="196" t="s">
        <v>292</v>
      </c>
      <c r="J3424" s="196" t="s">
        <v>101</v>
      </c>
      <c r="L3424" s="200" t="s">
        <v>101</v>
      </c>
      <c r="M3424" s="198" t="s">
        <v>15241</v>
      </c>
      <c r="O3424" s="196" t="s">
        <v>438</v>
      </c>
      <c r="P3424" s="198" t="s">
        <v>439</v>
      </c>
      <c r="R3424" s="196" t="s">
        <v>39</v>
      </c>
      <c r="S3424" s="196" t="s">
        <v>46</v>
      </c>
      <c r="T3424" s="211">
        <v>0</v>
      </c>
      <c r="U3424" s="201">
        <v>43868</v>
      </c>
      <c r="W3424" s="200" t="s">
        <v>93</v>
      </c>
      <c r="X3424" s="196" t="s">
        <v>103</v>
      </c>
      <c r="Z3424" s="198" t="s">
        <v>15242</v>
      </c>
      <c r="AA3424" s="196" t="s">
        <v>15243</v>
      </c>
      <c r="AC3424" s="200">
        <v>3</v>
      </c>
      <c r="AD3424" s="200" t="s">
        <v>8274</v>
      </c>
      <c r="AE3424" s="203" t="s">
        <v>505</v>
      </c>
      <c r="AF3424" s="212">
        <v>707021</v>
      </c>
      <c r="AG3424" s="198" t="s">
        <v>15244</v>
      </c>
    </row>
    <row r="3425" spans="1:33" ht="36" hidden="1" x14ac:dyDescent="0.25">
      <c r="A3425" s="209">
        <v>127936</v>
      </c>
      <c r="B3425" s="210">
        <v>4</v>
      </c>
      <c r="C3425" s="196" t="s">
        <v>122</v>
      </c>
      <c r="D3425" s="201">
        <v>43307</v>
      </c>
      <c r="E3425" s="196" t="s">
        <v>398</v>
      </c>
      <c r="F3425" s="201">
        <v>44621.875208333331</v>
      </c>
      <c r="G3425" s="196" t="s">
        <v>108</v>
      </c>
      <c r="H3425" s="198" t="s">
        <v>196</v>
      </c>
      <c r="M3425" s="198" t="s">
        <v>504</v>
      </c>
      <c r="O3425" s="196" t="s">
        <v>438</v>
      </c>
      <c r="P3425" s="198" t="s">
        <v>439</v>
      </c>
      <c r="R3425" s="196" t="s">
        <v>39</v>
      </c>
      <c r="S3425" s="196" t="s">
        <v>46</v>
      </c>
      <c r="T3425" s="202" t="s">
        <v>505</v>
      </c>
      <c r="U3425" s="201">
        <v>44603</v>
      </c>
      <c r="W3425" s="200" t="s">
        <v>93</v>
      </c>
      <c r="X3425" s="196" t="s">
        <v>94</v>
      </c>
      <c r="Z3425" s="198" t="s">
        <v>506</v>
      </c>
      <c r="AA3425" s="196" t="s">
        <v>15245</v>
      </c>
      <c r="AC3425" s="200">
        <v>3</v>
      </c>
      <c r="AD3425" s="200" t="s">
        <v>8274</v>
      </c>
      <c r="AE3425" s="212">
        <v>1651631</v>
      </c>
      <c r="AF3425" s="212">
        <v>1722631</v>
      </c>
      <c r="AG3425" s="198" t="s">
        <v>507</v>
      </c>
    </row>
    <row r="3426" spans="1:33" hidden="1" x14ac:dyDescent="0.25">
      <c r="A3426" s="209">
        <v>127937</v>
      </c>
      <c r="B3426" s="210">
        <v>4</v>
      </c>
      <c r="C3426" s="196" t="s">
        <v>85</v>
      </c>
      <c r="D3426" s="201">
        <v>43307</v>
      </c>
      <c r="E3426" s="196" t="s">
        <v>398</v>
      </c>
      <c r="F3426" s="201">
        <v>44096</v>
      </c>
      <c r="G3426" s="196" t="s">
        <v>98</v>
      </c>
      <c r="H3426" s="198" t="s">
        <v>88</v>
      </c>
      <c r="M3426" s="198" t="s">
        <v>15246</v>
      </c>
      <c r="N3426" s="198" t="s">
        <v>14110</v>
      </c>
      <c r="O3426" s="196" t="s">
        <v>438</v>
      </c>
      <c r="P3426" s="198" t="s">
        <v>439</v>
      </c>
      <c r="R3426" s="196" t="s">
        <v>39</v>
      </c>
      <c r="S3426" s="196" t="s">
        <v>46</v>
      </c>
      <c r="T3426" s="202" t="s">
        <v>505</v>
      </c>
      <c r="W3426" s="200" t="s">
        <v>93</v>
      </c>
      <c r="X3426" s="196" t="s">
        <v>2167</v>
      </c>
      <c r="Z3426" s="198" t="s">
        <v>15247</v>
      </c>
      <c r="AA3426" s="196" t="s">
        <v>15248</v>
      </c>
      <c r="AC3426" s="200">
        <v>3</v>
      </c>
      <c r="AD3426" s="200" t="s">
        <v>8274</v>
      </c>
      <c r="AE3426" s="203" t="s">
        <v>505</v>
      </c>
      <c r="AF3426" s="212">
        <v>144500</v>
      </c>
    </row>
    <row r="3427" spans="1:33" hidden="1" x14ac:dyDescent="0.25">
      <c r="A3427" s="209">
        <v>127937.01</v>
      </c>
      <c r="B3427" s="210">
        <v>4</v>
      </c>
      <c r="C3427" s="196" t="s">
        <v>97</v>
      </c>
      <c r="D3427" s="201">
        <v>44096</v>
      </c>
      <c r="E3427" s="196" t="s">
        <v>98</v>
      </c>
      <c r="F3427" s="201">
        <v>44697.875162037039</v>
      </c>
      <c r="G3427" s="196" t="s">
        <v>108</v>
      </c>
      <c r="H3427" s="198" t="s">
        <v>88</v>
      </c>
      <c r="I3427" s="196" t="s">
        <v>477</v>
      </c>
      <c r="J3427" s="196" t="s">
        <v>299</v>
      </c>
      <c r="L3427" s="200" t="s">
        <v>300</v>
      </c>
      <c r="M3427" s="198" t="s">
        <v>609</v>
      </c>
      <c r="O3427" s="196" t="s">
        <v>438</v>
      </c>
      <c r="P3427" s="198" t="s">
        <v>439</v>
      </c>
      <c r="R3427" s="196" t="s">
        <v>39</v>
      </c>
      <c r="S3427" s="196" t="s">
        <v>46</v>
      </c>
      <c r="T3427" s="211">
        <v>0</v>
      </c>
      <c r="U3427" s="201">
        <v>44428</v>
      </c>
      <c r="W3427" s="200" t="s">
        <v>93</v>
      </c>
      <c r="X3427" s="196" t="s">
        <v>303</v>
      </c>
      <c r="Z3427" s="198" t="s">
        <v>610</v>
      </c>
      <c r="AA3427" s="196" t="s">
        <v>15249</v>
      </c>
      <c r="AC3427" s="200">
        <v>3</v>
      </c>
      <c r="AD3427" s="200" t="s">
        <v>8274</v>
      </c>
      <c r="AE3427" s="212">
        <v>1243082</v>
      </c>
      <c r="AF3427" s="212">
        <v>1243082</v>
      </c>
      <c r="AG3427" s="198" t="s">
        <v>611</v>
      </c>
    </row>
    <row r="3428" spans="1:33" hidden="1" x14ac:dyDescent="0.25">
      <c r="A3428" s="209">
        <v>127938</v>
      </c>
      <c r="B3428" s="210">
        <v>3</v>
      </c>
      <c r="C3428" s="196" t="s">
        <v>85</v>
      </c>
      <c r="D3428" s="201">
        <v>43307</v>
      </c>
      <c r="E3428" s="196" t="s">
        <v>398</v>
      </c>
      <c r="F3428" s="201">
        <v>43489</v>
      </c>
      <c r="G3428" s="196" t="s">
        <v>152</v>
      </c>
      <c r="H3428" s="198" t="s">
        <v>115</v>
      </c>
      <c r="I3428" s="196" t="s">
        <v>790</v>
      </c>
      <c r="J3428" s="196" t="s">
        <v>101</v>
      </c>
      <c r="L3428" s="200" t="s">
        <v>101</v>
      </c>
      <c r="M3428" s="198" t="s">
        <v>15250</v>
      </c>
      <c r="O3428" s="196" t="s">
        <v>438</v>
      </c>
      <c r="P3428" s="198" t="s">
        <v>439</v>
      </c>
      <c r="R3428" s="196" t="s">
        <v>39</v>
      </c>
      <c r="S3428" s="196" t="s">
        <v>46</v>
      </c>
      <c r="T3428" s="202" t="s">
        <v>505</v>
      </c>
      <c r="W3428" s="200" t="s">
        <v>93</v>
      </c>
      <c r="X3428" s="196" t="s">
        <v>103</v>
      </c>
      <c r="Z3428" s="198" t="s">
        <v>15251</v>
      </c>
      <c r="AA3428" s="196" t="s">
        <v>15252</v>
      </c>
      <c r="AC3428" s="200">
        <v>3</v>
      </c>
      <c r="AD3428" s="200" t="s">
        <v>8274</v>
      </c>
      <c r="AE3428" s="203" t="s">
        <v>505</v>
      </c>
      <c r="AF3428" s="212">
        <v>251000</v>
      </c>
    </row>
    <row r="3429" spans="1:33" hidden="1" x14ac:dyDescent="0.25">
      <c r="A3429" s="209">
        <v>127946</v>
      </c>
      <c r="B3429" s="210">
        <v>3</v>
      </c>
      <c r="C3429" s="196" t="s">
        <v>114</v>
      </c>
      <c r="D3429" s="201">
        <v>43311</v>
      </c>
      <c r="E3429" s="196" t="s">
        <v>1300</v>
      </c>
      <c r="F3429" s="201">
        <v>44516</v>
      </c>
      <c r="G3429" s="196" t="s">
        <v>228</v>
      </c>
      <c r="H3429" s="198" t="s">
        <v>910</v>
      </c>
      <c r="I3429" s="196" t="s">
        <v>1301</v>
      </c>
      <c r="K3429" s="196" t="s">
        <v>1302</v>
      </c>
      <c r="L3429" s="200" t="s">
        <v>183</v>
      </c>
      <c r="M3429" s="198" t="s">
        <v>1303</v>
      </c>
      <c r="O3429" s="196" t="s">
        <v>271</v>
      </c>
      <c r="P3429" s="198" t="s">
        <v>166</v>
      </c>
      <c r="R3429" s="196" t="s">
        <v>39</v>
      </c>
      <c r="S3429" s="196" t="s">
        <v>45</v>
      </c>
      <c r="T3429" s="211">
        <v>0</v>
      </c>
      <c r="W3429" s="200" t="s">
        <v>93</v>
      </c>
      <c r="X3429" s="196" t="s">
        <v>103</v>
      </c>
      <c r="Z3429" s="198" t="s">
        <v>1304</v>
      </c>
      <c r="AA3429" s="196" t="s">
        <v>15253</v>
      </c>
      <c r="AC3429" s="200">
        <v>3</v>
      </c>
      <c r="AD3429" s="200" t="s">
        <v>8250</v>
      </c>
      <c r="AE3429" s="212">
        <v>2165.63</v>
      </c>
      <c r="AF3429" s="212">
        <v>373737.21</v>
      </c>
    </row>
    <row r="3430" spans="1:33" hidden="1" x14ac:dyDescent="0.25">
      <c r="A3430" s="209">
        <v>127947</v>
      </c>
      <c r="B3430" s="210">
        <v>3</v>
      </c>
      <c r="C3430" s="196" t="s">
        <v>114</v>
      </c>
      <c r="D3430" s="201">
        <v>43311</v>
      </c>
      <c r="E3430" s="196" t="s">
        <v>1300</v>
      </c>
      <c r="F3430" s="201">
        <v>44361</v>
      </c>
      <c r="G3430" s="196" t="s">
        <v>228</v>
      </c>
      <c r="H3430" s="198" t="s">
        <v>910</v>
      </c>
      <c r="I3430" s="196" t="s">
        <v>15254</v>
      </c>
      <c r="K3430" s="196" t="s">
        <v>15255</v>
      </c>
      <c r="L3430" s="200" t="s">
        <v>183</v>
      </c>
      <c r="M3430" s="198" t="s">
        <v>15256</v>
      </c>
      <c r="O3430" s="196" t="s">
        <v>271</v>
      </c>
      <c r="P3430" s="198" t="s">
        <v>166</v>
      </c>
      <c r="R3430" s="196" t="s">
        <v>39</v>
      </c>
      <c r="S3430" s="196" t="s">
        <v>45</v>
      </c>
      <c r="T3430" s="211">
        <v>0</v>
      </c>
      <c r="W3430" s="200" t="s">
        <v>93</v>
      </c>
      <c r="X3430" s="196" t="s">
        <v>186</v>
      </c>
      <c r="Z3430" s="198" t="s">
        <v>15257</v>
      </c>
      <c r="AA3430" s="196" t="s">
        <v>15258</v>
      </c>
      <c r="AC3430" s="200">
        <v>3</v>
      </c>
      <c r="AD3430" s="200" t="s">
        <v>8250</v>
      </c>
      <c r="AE3430" s="212">
        <v>-527.54999999999995</v>
      </c>
      <c r="AF3430" s="212">
        <v>467210.2</v>
      </c>
    </row>
    <row r="3431" spans="1:33" hidden="1" x14ac:dyDescent="0.25">
      <c r="A3431" s="209">
        <v>127951</v>
      </c>
      <c r="B3431" s="210">
        <v>4</v>
      </c>
      <c r="C3431" s="196" t="s">
        <v>85</v>
      </c>
      <c r="D3431" s="201">
        <v>43313</v>
      </c>
      <c r="E3431" s="196" t="s">
        <v>2685</v>
      </c>
      <c r="F3431" s="201">
        <v>43917</v>
      </c>
      <c r="G3431" s="196" t="s">
        <v>98</v>
      </c>
      <c r="H3431" s="198" t="s">
        <v>371</v>
      </c>
      <c r="I3431" s="196" t="s">
        <v>2924</v>
      </c>
      <c r="J3431" s="196" t="s">
        <v>101</v>
      </c>
      <c r="L3431" s="200" t="s">
        <v>101</v>
      </c>
      <c r="M3431" s="198" t="s">
        <v>2925</v>
      </c>
      <c r="N3431" s="198" t="s">
        <v>2926</v>
      </c>
      <c r="O3431" s="196" t="s">
        <v>1509</v>
      </c>
      <c r="P3431" s="198" t="s">
        <v>1906</v>
      </c>
      <c r="R3431" s="196" t="s">
        <v>47</v>
      </c>
      <c r="S3431" s="196" t="s">
        <v>45</v>
      </c>
      <c r="T3431" s="211">
        <v>0.36099999999999999</v>
      </c>
      <c r="U3431" s="201">
        <v>45058</v>
      </c>
      <c r="W3431" s="200" t="s">
        <v>93</v>
      </c>
      <c r="X3431" s="196" t="s">
        <v>103</v>
      </c>
      <c r="AA3431" s="196" t="s">
        <v>15259</v>
      </c>
      <c r="AC3431" s="200">
        <v>1</v>
      </c>
      <c r="AD3431" s="200" t="s">
        <v>8250</v>
      </c>
      <c r="AE3431" s="212">
        <v>25800</v>
      </c>
      <c r="AF3431" s="212">
        <v>84500</v>
      </c>
    </row>
    <row r="3432" spans="1:33" ht="90" hidden="1" x14ac:dyDescent="0.25">
      <c r="A3432" s="209">
        <v>127958</v>
      </c>
      <c r="B3432" s="210">
        <v>1</v>
      </c>
      <c r="C3432" s="196" t="s">
        <v>85</v>
      </c>
      <c r="D3432" s="201">
        <v>43314</v>
      </c>
      <c r="E3432" s="196" t="s">
        <v>1740</v>
      </c>
      <c r="F3432" s="201">
        <v>44377</v>
      </c>
      <c r="G3432" s="196" t="s">
        <v>1741</v>
      </c>
      <c r="H3432" s="198" t="s">
        <v>297</v>
      </c>
      <c r="M3432" s="198" t="s">
        <v>1742</v>
      </c>
      <c r="N3432" s="198" t="s">
        <v>1743</v>
      </c>
      <c r="O3432" s="196" t="s">
        <v>91</v>
      </c>
      <c r="P3432" s="198" t="s">
        <v>1723</v>
      </c>
      <c r="R3432" s="196" t="s">
        <v>1724</v>
      </c>
      <c r="S3432" s="196" t="s">
        <v>41</v>
      </c>
      <c r="T3432" s="202" t="s">
        <v>505</v>
      </c>
      <c r="W3432" s="200" t="s">
        <v>93</v>
      </c>
      <c r="X3432" s="196" t="s">
        <v>94</v>
      </c>
      <c r="Y3432" s="196" t="s">
        <v>30</v>
      </c>
      <c r="AA3432" s="196" t="s">
        <v>15260</v>
      </c>
      <c r="AB3432" s="196" t="s">
        <v>15261</v>
      </c>
      <c r="AC3432" s="200">
        <v>0</v>
      </c>
      <c r="AD3432" s="200" t="s">
        <v>8231</v>
      </c>
      <c r="AE3432" s="203" t="s">
        <v>505</v>
      </c>
      <c r="AF3432" s="212">
        <v>64000</v>
      </c>
    </row>
    <row r="3433" spans="1:33" ht="90" hidden="1" x14ac:dyDescent="0.25">
      <c r="A3433" s="209">
        <v>127958</v>
      </c>
      <c r="B3433" s="210">
        <v>1</v>
      </c>
      <c r="C3433" s="196" t="s">
        <v>85</v>
      </c>
      <c r="D3433" s="201">
        <v>43314</v>
      </c>
      <c r="E3433" s="196" t="s">
        <v>1740</v>
      </c>
      <c r="F3433" s="201">
        <v>44377</v>
      </c>
      <c r="G3433" s="196" t="s">
        <v>1741</v>
      </c>
      <c r="H3433" s="198" t="s">
        <v>297</v>
      </c>
      <c r="M3433" s="198" t="s">
        <v>1742</v>
      </c>
      <c r="N3433" s="198" t="s">
        <v>1743</v>
      </c>
      <c r="O3433" s="196" t="s">
        <v>91</v>
      </c>
      <c r="P3433" s="198" t="s">
        <v>1723</v>
      </c>
      <c r="R3433" s="196" t="s">
        <v>1724</v>
      </c>
      <c r="S3433" s="196" t="s">
        <v>41</v>
      </c>
      <c r="T3433" s="202" t="s">
        <v>505</v>
      </c>
      <c r="W3433" s="200" t="s">
        <v>93</v>
      </c>
      <c r="X3433" s="196" t="s">
        <v>94</v>
      </c>
      <c r="Y3433" s="196" t="s">
        <v>30</v>
      </c>
      <c r="AA3433" s="196" t="s">
        <v>15262</v>
      </c>
      <c r="AB3433" s="196" t="s">
        <v>15261</v>
      </c>
      <c r="AC3433" s="200">
        <v>1</v>
      </c>
      <c r="AD3433" s="200" t="s">
        <v>8231</v>
      </c>
      <c r="AE3433" s="212">
        <v>273499</v>
      </c>
      <c r="AF3433" s="212">
        <v>273499</v>
      </c>
    </row>
    <row r="3434" spans="1:33" ht="36" hidden="1" x14ac:dyDescent="0.25">
      <c r="A3434" s="209">
        <v>127959</v>
      </c>
      <c r="B3434" s="210">
        <v>4</v>
      </c>
      <c r="C3434" s="196" t="s">
        <v>122</v>
      </c>
      <c r="D3434" s="201">
        <v>43318</v>
      </c>
      <c r="E3434" s="196" t="s">
        <v>1503</v>
      </c>
      <c r="F3434" s="201">
        <v>44715.875150462962</v>
      </c>
      <c r="G3434" s="196" t="s">
        <v>108</v>
      </c>
      <c r="H3434" s="198" t="s">
        <v>325</v>
      </c>
      <c r="I3434" s="196" t="s">
        <v>1505</v>
      </c>
      <c r="J3434" s="196" t="s">
        <v>1506</v>
      </c>
      <c r="K3434" s="196" t="s">
        <v>2992</v>
      </c>
      <c r="M3434" s="198" t="s">
        <v>2993</v>
      </c>
      <c r="N3434" s="198" t="s">
        <v>2994</v>
      </c>
      <c r="O3434" s="196" t="s">
        <v>1509</v>
      </c>
      <c r="P3434" s="198" t="s">
        <v>92</v>
      </c>
      <c r="R3434" s="196" t="s">
        <v>47</v>
      </c>
      <c r="S3434" s="196" t="s">
        <v>41</v>
      </c>
      <c r="T3434" s="211">
        <v>0.05</v>
      </c>
      <c r="U3434" s="201">
        <v>44694</v>
      </c>
      <c r="W3434" s="200" t="s">
        <v>93</v>
      </c>
      <c r="X3434" s="196" t="s">
        <v>186</v>
      </c>
      <c r="Y3434" s="196" t="s">
        <v>34</v>
      </c>
      <c r="AA3434" s="196" t="s">
        <v>15263</v>
      </c>
      <c r="AC3434" s="200">
        <v>1</v>
      </c>
      <c r="AD3434" s="200" t="s">
        <v>8250</v>
      </c>
      <c r="AE3434" s="212">
        <v>140200</v>
      </c>
      <c r="AF3434" s="212">
        <v>254000</v>
      </c>
      <c r="AG3434" s="198" t="s">
        <v>15264</v>
      </c>
    </row>
    <row r="3435" spans="1:33" ht="36" hidden="1" x14ac:dyDescent="0.25">
      <c r="A3435" s="209">
        <v>127959</v>
      </c>
      <c r="B3435" s="210">
        <v>4</v>
      </c>
      <c r="C3435" s="196" t="s">
        <v>122</v>
      </c>
      <c r="D3435" s="201">
        <v>43318</v>
      </c>
      <c r="E3435" s="196" t="s">
        <v>1503</v>
      </c>
      <c r="F3435" s="201">
        <v>44715.875150462962</v>
      </c>
      <c r="G3435" s="196" t="s">
        <v>108</v>
      </c>
      <c r="H3435" s="198" t="s">
        <v>325</v>
      </c>
      <c r="I3435" s="196" t="s">
        <v>1505</v>
      </c>
      <c r="J3435" s="196" t="s">
        <v>1506</v>
      </c>
      <c r="K3435" s="196" t="s">
        <v>2992</v>
      </c>
      <c r="M3435" s="198" t="s">
        <v>2993</v>
      </c>
      <c r="N3435" s="198" t="s">
        <v>2994</v>
      </c>
      <c r="O3435" s="196" t="s">
        <v>1509</v>
      </c>
      <c r="P3435" s="198" t="s">
        <v>92</v>
      </c>
      <c r="R3435" s="196" t="s">
        <v>47</v>
      </c>
      <c r="S3435" s="196" t="s">
        <v>41</v>
      </c>
      <c r="T3435" s="211">
        <v>0.05</v>
      </c>
      <c r="U3435" s="201">
        <v>44694</v>
      </c>
      <c r="W3435" s="200" t="s">
        <v>93</v>
      </c>
      <c r="X3435" s="196" t="s">
        <v>186</v>
      </c>
      <c r="Y3435" s="196" t="s">
        <v>34</v>
      </c>
      <c r="AA3435" s="196" t="s">
        <v>15265</v>
      </c>
      <c r="AC3435" s="200">
        <v>2</v>
      </c>
      <c r="AD3435" s="200" t="s">
        <v>8250</v>
      </c>
      <c r="AE3435" s="203" t="s">
        <v>505</v>
      </c>
      <c r="AF3435" s="212">
        <v>10000</v>
      </c>
      <c r="AG3435" s="198" t="s">
        <v>15264</v>
      </c>
    </row>
    <row r="3436" spans="1:33" hidden="1" x14ac:dyDescent="0.25">
      <c r="A3436" s="209">
        <v>127960</v>
      </c>
      <c r="B3436" s="210">
        <v>3</v>
      </c>
      <c r="C3436" s="196" t="s">
        <v>97</v>
      </c>
      <c r="D3436" s="201">
        <v>43318</v>
      </c>
      <c r="E3436" s="196" t="s">
        <v>1503</v>
      </c>
      <c r="F3436" s="201">
        <v>44452.875138888892</v>
      </c>
      <c r="G3436" s="196" t="s">
        <v>108</v>
      </c>
      <c r="H3436" s="198" t="s">
        <v>659</v>
      </c>
      <c r="I3436" s="196" t="s">
        <v>1505</v>
      </c>
      <c r="J3436" s="196" t="s">
        <v>1506</v>
      </c>
      <c r="K3436" s="196" t="s">
        <v>15266</v>
      </c>
      <c r="M3436" s="198" t="s">
        <v>15267</v>
      </c>
      <c r="N3436" s="198" t="s">
        <v>15268</v>
      </c>
      <c r="O3436" s="196" t="s">
        <v>1509</v>
      </c>
      <c r="P3436" s="198" t="s">
        <v>1789</v>
      </c>
      <c r="R3436" s="196" t="s">
        <v>47</v>
      </c>
      <c r="S3436" s="196" t="s">
        <v>45</v>
      </c>
      <c r="T3436" s="211">
        <v>0.03</v>
      </c>
      <c r="U3436" s="201">
        <v>44232</v>
      </c>
      <c r="W3436" s="200" t="s">
        <v>93</v>
      </c>
      <c r="X3436" s="196" t="s">
        <v>186</v>
      </c>
      <c r="AA3436" s="196" t="s">
        <v>15269</v>
      </c>
      <c r="AC3436" s="200">
        <v>1</v>
      </c>
      <c r="AD3436" s="200" t="s">
        <v>8250</v>
      </c>
      <c r="AE3436" s="203" t="s">
        <v>505</v>
      </c>
      <c r="AF3436" s="212">
        <v>46800</v>
      </c>
      <c r="AG3436" s="198" t="s">
        <v>15270</v>
      </c>
    </row>
    <row r="3437" spans="1:33" hidden="1" x14ac:dyDescent="0.25">
      <c r="A3437" s="209">
        <v>127960</v>
      </c>
      <c r="B3437" s="210">
        <v>3</v>
      </c>
      <c r="C3437" s="196" t="s">
        <v>97</v>
      </c>
      <c r="D3437" s="201">
        <v>43318</v>
      </c>
      <c r="E3437" s="196" t="s">
        <v>1503</v>
      </c>
      <c r="F3437" s="201">
        <v>44452.875138888892</v>
      </c>
      <c r="G3437" s="196" t="s">
        <v>108</v>
      </c>
      <c r="H3437" s="198" t="s">
        <v>659</v>
      </c>
      <c r="I3437" s="196" t="s">
        <v>1505</v>
      </c>
      <c r="J3437" s="196" t="s">
        <v>1506</v>
      </c>
      <c r="K3437" s="196" t="s">
        <v>15266</v>
      </c>
      <c r="M3437" s="198" t="s">
        <v>15267</v>
      </c>
      <c r="N3437" s="198" t="s">
        <v>15268</v>
      </c>
      <c r="O3437" s="196" t="s">
        <v>1509</v>
      </c>
      <c r="P3437" s="198" t="s">
        <v>1789</v>
      </c>
      <c r="R3437" s="196" t="s">
        <v>47</v>
      </c>
      <c r="S3437" s="196" t="s">
        <v>45</v>
      </c>
      <c r="T3437" s="211">
        <v>0.03</v>
      </c>
      <c r="U3437" s="201">
        <v>44232</v>
      </c>
      <c r="W3437" s="200" t="s">
        <v>93</v>
      </c>
      <c r="X3437" s="196" t="s">
        <v>186</v>
      </c>
      <c r="AA3437" s="196" t="s">
        <v>15271</v>
      </c>
      <c r="AC3437" s="200">
        <v>2</v>
      </c>
      <c r="AD3437" s="200" t="s">
        <v>8250</v>
      </c>
      <c r="AE3437" s="203" t="s">
        <v>505</v>
      </c>
      <c r="AF3437" s="212">
        <v>40900</v>
      </c>
      <c r="AG3437" s="198" t="s">
        <v>15270</v>
      </c>
    </row>
    <row r="3438" spans="1:33" hidden="1" x14ac:dyDescent="0.25">
      <c r="A3438" s="209">
        <v>127960</v>
      </c>
      <c r="B3438" s="210">
        <v>3</v>
      </c>
      <c r="C3438" s="196" t="s">
        <v>97</v>
      </c>
      <c r="D3438" s="201">
        <v>43318</v>
      </c>
      <c r="E3438" s="196" t="s">
        <v>1503</v>
      </c>
      <c r="F3438" s="201">
        <v>44452.875138888892</v>
      </c>
      <c r="G3438" s="196" t="s">
        <v>108</v>
      </c>
      <c r="H3438" s="198" t="s">
        <v>659</v>
      </c>
      <c r="I3438" s="196" t="s">
        <v>1505</v>
      </c>
      <c r="J3438" s="196" t="s">
        <v>1506</v>
      </c>
      <c r="K3438" s="196" t="s">
        <v>15266</v>
      </c>
      <c r="M3438" s="198" t="s">
        <v>15267</v>
      </c>
      <c r="N3438" s="198" t="s">
        <v>15268</v>
      </c>
      <c r="O3438" s="196" t="s">
        <v>1509</v>
      </c>
      <c r="P3438" s="198" t="s">
        <v>1789</v>
      </c>
      <c r="R3438" s="196" t="s">
        <v>47</v>
      </c>
      <c r="S3438" s="196" t="s">
        <v>45</v>
      </c>
      <c r="T3438" s="211">
        <v>0.03</v>
      </c>
      <c r="U3438" s="201">
        <v>44232</v>
      </c>
      <c r="W3438" s="200" t="s">
        <v>93</v>
      </c>
      <c r="X3438" s="196" t="s">
        <v>186</v>
      </c>
      <c r="AA3438" s="196" t="s">
        <v>15272</v>
      </c>
      <c r="AC3438" s="200">
        <v>3</v>
      </c>
      <c r="AD3438" s="200" t="s">
        <v>8250</v>
      </c>
      <c r="AE3438" s="203" t="s">
        <v>505</v>
      </c>
      <c r="AF3438" s="212">
        <v>68401</v>
      </c>
      <c r="AG3438" s="198" t="s">
        <v>15270</v>
      </c>
    </row>
    <row r="3439" spans="1:33" hidden="1" x14ac:dyDescent="0.25">
      <c r="A3439" s="209">
        <v>127961</v>
      </c>
      <c r="B3439" s="210">
        <v>3</v>
      </c>
      <c r="C3439" s="196" t="s">
        <v>85</v>
      </c>
      <c r="D3439" s="201">
        <v>43318</v>
      </c>
      <c r="E3439" s="196" t="s">
        <v>1503</v>
      </c>
      <c r="F3439" s="201">
        <v>44505</v>
      </c>
      <c r="G3439" s="196" t="s">
        <v>143</v>
      </c>
      <c r="H3439" s="198" t="s">
        <v>659</v>
      </c>
      <c r="I3439" s="196" t="s">
        <v>1505</v>
      </c>
      <c r="J3439" s="196" t="s">
        <v>1506</v>
      </c>
      <c r="K3439" s="196" t="s">
        <v>15273</v>
      </c>
      <c r="M3439" s="198" t="s">
        <v>15274</v>
      </c>
      <c r="N3439" s="198" t="s">
        <v>15275</v>
      </c>
      <c r="O3439" s="196" t="s">
        <v>1509</v>
      </c>
      <c r="P3439" s="198" t="s">
        <v>1789</v>
      </c>
      <c r="R3439" s="196" t="s">
        <v>47</v>
      </c>
      <c r="S3439" s="196" t="s">
        <v>45</v>
      </c>
      <c r="T3439" s="211">
        <v>0.89</v>
      </c>
      <c r="U3439" s="201">
        <v>45016</v>
      </c>
      <c r="W3439" s="200" t="s">
        <v>93</v>
      </c>
      <c r="X3439" s="196" t="s">
        <v>186</v>
      </c>
      <c r="AA3439" s="196" t="s">
        <v>15276</v>
      </c>
      <c r="AC3439" s="200">
        <v>1</v>
      </c>
      <c r="AD3439" s="200" t="s">
        <v>8250</v>
      </c>
      <c r="AE3439" s="203" t="s">
        <v>505</v>
      </c>
      <c r="AF3439" s="212">
        <v>283100</v>
      </c>
    </row>
    <row r="3440" spans="1:33" hidden="1" x14ac:dyDescent="0.25">
      <c r="A3440" s="209">
        <v>127961</v>
      </c>
      <c r="B3440" s="210">
        <v>3</v>
      </c>
      <c r="C3440" s="196" t="s">
        <v>85</v>
      </c>
      <c r="D3440" s="201">
        <v>43318</v>
      </c>
      <c r="E3440" s="196" t="s">
        <v>1503</v>
      </c>
      <c r="F3440" s="201">
        <v>44505</v>
      </c>
      <c r="G3440" s="196" t="s">
        <v>143</v>
      </c>
      <c r="H3440" s="198" t="s">
        <v>659</v>
      </c>
      <c r="I3440" s="196" t="s">
        <v>1505</v>
      </c>
      <c r="J3440" s="196" t="s">
        <v>1506</v>
      </c>
      <c r="K3440" s="196" t="s">
        <v>15273</v>
      </c>
      <c r="M3440" s="198" t="s">
        <v>15274</v>
      </c>
      <c r="N3440" s="198" t="s">
        <v>15275</v>
      </c>
      <c r="O3440" s="196" t="s">
        <v>1509</v>
      </c>
      <c r="P3440" s="198" t="s">
        <v>1789</v>
      </c>
      <c r="R3440" s="196" t="s">
        <v>47</v>
      </c>
      <c r="S3440" s="196" t="s">
        <v>45</v>
      </c>
      <c r="T3440" s="211">
        <v>0.89</v>
      </c>
      <c r="U3440" s="201">
        <v>45016</v>
      </c>
      <c r="W3440" s="200" t="s">
        <v>93</v>
      </c>
      <c r="X3440" s="196" t="s">
        <v>186</v>
      </c>
      <c r="AA3440" s="196" t="s">
        <v>15277</v>
      </c>
      <c r="AC3440" s="200">
        <v>2</v>
      </c>
      <c r="AD3440" s="200" t="s">
        <v>8250</v>
      </c>
      <c r="AE3440" s="203" t="s">
        <v>505</v>
      </c>
      <c r="AF3440" s="212">
        <v>508204</v>
      </c>
    </row>
    <row r="3441" spans="1:33" hidden="1" x14ac:dyDescent="0.25">
      <c r="A3441" s="209">
        <v>127961.01</v>
      </c>
      <c r="B3441" s="210">
        <v>3</v>
      </c>
      <c r="C3441" s="196" t="s">
        <v>114</v>
      </c>
      <c r="D3441" s="201">
        <v>43682</v>
      </c>
      <c r="E3441" s="196" t="s">
        <v>1503</v>
      </c>
      <c r="F3441" s="201">
        <v>44285</v>
      </c>
      <c r="G3441" s="196" t="s">
        <v>98</v>
      </c>
      <c r="H3441" s="198" t="s">
        <v>659</v>
      </c>
      <c r="I3441" s="196" t="s">
        <v>1505</v>
      </c>
      <c r="J3441" s="196" t="s">
        <v>1506</v>
      </c>
      <c r="M3441" s="198" t="s">
        <v>15274</v>
      </c>
      <c r="N3441" s="198" t="s">
        <v>15278</v>
      </c>
      <c r="O3441" s="196" t="s">
        <v>1509</v>
      </c>
      <c r="P3441" s="198" t="s">
        <v>2705</v>
      </c>
      <c r="R3441" s="196" t="s">
        <v>47</v>
      </c>
      <c r="S3441" s="196" t="s">
        <v>45</v>
      </c>
      <c r="T3441" s="202" t="s">
        <v>505</v>
      </c>
      <c r="W3441" s="200" t="s">
        <v>93</v>
      </c>
      <c r="AA3441" s="196" t="s">
        <v>15279</v>
      </c>
      <c r="AC3441" s="200">
        <v>8</v>
      </c>
      <c r="AD3441" s="200" t="s">
        <v>8250</v>
      </c>
      <c r="AE3441" s="203" t="s">
        <v>505</v>
      </c>
      <c r="AF3441" s="212">
        <v>49865.93</v>
      </c>
    </row>
    <row r="3442" spans="1:33" ht="72" hidden="1" x14ac:dyDescent="0.25">
      <c r="A3442" s="209">
        <v>127967</v>
      </c>
      <c r="B3442" s="210">
        <v>2</v>
      </c>
      <c r="C3442" s="196" t="s">
        <v>85</v>
      </c>
      <c r="D3442" s="201">
        <v>43319</v>
      </c>
      <c r="E3442" s="196" t="s">
        <v>2685</v>
      </c>
      <c r="F3442" s="201">
        <v>44649</v>
      </c>
      <c r="G3442" s="196" t="s">
        <v>148</v>
      </c>
      <c r="H3442" s="198" t="s">
        <v>1539</v>
      </c>
      <c r="I3442" s="196" t="s">
        <v>1505</v>
      </c>
      <c r="J3442" s="196" t="s">
        <v>1506</v>
      </c>
      <c r="K3442" s="196" t="s">
        <v>3458</v>
      </c>
      <c r="M3442" s="198" t="s">
        <v>3459</v>
      </c>
      <c r="N3442" s="198" t="s">
        <v>3460</v>
      </c>
      <c r="O3442" s="196" t="s">
        <v>1509</v>
      </c>
      <c r="P3442" s="198" t="s">
        <v>92</v>
      </c>
      <c r="R3442" s="196" t="s">
        <v>47</v>
      </c>
      <c r="S3442" s="196" t="s">
        <v>41</v>
      </c>
      <c r="T3442" s="211">
        <v>0.2</v>
      </c>
      <c r="U3442" s="201">
        <v>44792</v>
      </c>
      <c r="W3442" s="200" t="s">
        <v>93</v>
      </c>
      <c r="X3442" s="196" t="s">
        <v>186</v>
      </c>
      <c r="AA3442" s="196" t="s">
        <v>15280</v>
      </c>
      <c r="AC3442" s="200">
        <v>1</v>
      </c>
      <c r="AD3442" s="200" t="s">
        <v>8250</v>
      </c>
      <c r="AE3442" s="203" t="s">
        <v>505</v>
      </c>
      <c r="AF3442" s="212">
        <v>469100</v>
      </c>
    </row>
    <row r="3443" spans="1:33" ht="72" hidden="1" x14ac:dyDescent="0.25">
      <c r="A3443" s="209">
        <v>127967</v>
      </c>
      <c r="B3443" s="210">
        <v>2</v>
      </c>
      <c r="C3443" s="196" t="s">
        <v>85</v>
      </c>
      <c r="D3443" s="201">
        <v>43319</v>
      </c>
      <c r="E3443" s="196" t="s">
        <v>2685</v>
      </c>
      <c r="F3443" s="201">
        <v>44649</v>
      </c>
      <c r="G3443" s="196" t="s">
        <v>148</v>
      </c>
      <c r="H3443" s="198" t="s">
        <v>1539</v>
      </c>
      <c r="I3443" s="196" t="s">
        <v>1505</v>
      </c>
      <c r="J3443" s="196" t="s">
        <v>1506</v>
      </c>
      <c r="K3443" s="196" t="s">
        <v>3458</v>
      </c>
      <c r="M3443" s="198" t="s">
        <v>3459</v>
      </c>
      <c r="N3443" s="198" t="s">
        <v>3460</v>
      </c>
      <c r="O3443" s="196" t="s">
        <v>1509</v>
      </c>
      <c r="P3443" s="198" t="s">
        <v>92</v>
      </c>
      <c r="R3443" s="196" t="s">
        <v>47</v>
      </c>
      <c r="S3443" s="196" t="s">
        <v>41</v>
      </c>
      <c r="T3443" s="211">
        <v>0.2</v>
      </c>
      <c r="U3443" s="201">
        <v>44792</v>
      </c>
      <c r="W3443" s="200" t="s">
        <v>93</v>
      </c>
      <c r="X3443" s="196" t="s">
        <v>186</v>
      </c>
      <c r="AA3443" s="196" t="s">
        <v>15281</v>
      </c>
      <c r="AC3443" s="200">
        <v>2</v>
      </c>
      <c r="AD3443" s="200" t="s">
        <v>8250</v>
      </c>
      <c r="AE3443" s="212">
        <v>309600</v>
      </c>
      <c r="AF3443" s="212">
        <v>443400</v>
      </c>
    </row>
    <row r="3444" spans="1:33" ht="72" hidden="1" x14ac:dyDescent="0.25">
      <c r="A3444" s="209">
        <v>127967</v>
      </c>
      <c r="B3444" s="210">
        <v>2</v>
      </c>
      <c r="C3444" s="196" t="s">
        <v>85</v>
      </c>
      <c r="D3444" s="201">
        <v>43319</v>
      </c>
      <c r="E3444" s="196" t="s">
        <v>2685</v>
      </c>
      <c r="F3444" s="201">
        <v>44649</v>
      </c>
      <c r="G3444" s="196" t="s">
        <v>148</v>
      </c>
      <c r="H3444" s="198" t="s">
        <v>1539</v>
      </c>
      <c r="I3444" s="196" t="s">
        <v>1505</v>
      </c>
      <c r="J3444" s="196" t="s">
        <v>1506</v>
      </c>
      <c r="K3444" s="196" t="s">
        <v>3458</v>
      </c>
      <c r="M3444" s="198" t="s">
        <v>3459</v>
      </c>
      <c r="N3444" s="198" t="s">
        <v>3460</v>
      </c>
      <c r="O3444" s="196" t="s">
        <v>1509</v>
      </c>
      <c r="P3444" s="198" t="s">
        <v>92</v>
      </c>
      <c r="R3444" s="196" t="s">
        <v>47</v>
      </c>
      <c r="S3444" s="196" t="s">
        <v>41</v>
      </c>
      <c r="T3444" s="211">
        <v>0.2</v>
      </c>
      <c r="U3444" s="201">
        <v>44792</v>
      </c>
      <c r="W3444" s="200" t="s">
        <v>93</v>
      </c>
      <c r="X3444" s="196" t="s">
        <v>186</v>
      </c>
      <c r="AA3444" s="196" t="s">
        <v>15282</v>
      </c>
      <c r="AC3444" s="200">
        <v>2</v>
      </c>
      <c r="AD3444" s="200" t="s">
        <v>8250</v>
      </c>
      <c r="AE3444" s="203" t="s">
        <v>505</v>
      </c>
      <c r="AF3444" s="212">
        <v>389250</v>
      </c>
    </row>
    <row r="3445" spans="1:33" hidden="1" x14ac:dyDescent="0.25">
      <c r="A3445" s="209">
        <v>127970</v>
      </c>
      <c r="B3445" s="210">
        <v>4</v>
      </c>
      <c r="C3445" s="196" t="s">
        <v>85</v>
      </c>
      <c r="D3445" s="201">
        <v>43319</v>
      </c>
      <c r="E3445" s="196" t="s">
        <v>1300</v>
      </c>
      <c r="F3445" s="201">
        <v>44097</v>
      </c>
      <c r="G3445" s="196" t="s">
        <v>253</v>
      </c>
      <c r="H3445" s="198" t="s">
        <v>893</v>
      </c>
      <c r="I3445" s="196" t="s">
        <v>15283</v>
      </c>
      <c r="K3445" s="196" t="s">
        <v>15284</v>
      </c>
      <c r="L3445" s="200" t="s">
        <v>183</v>
      </c>
      <c r="M3445" s="198" t="s">
        <v>15285</v>
      </c>
      <c r="O3445" s="196" t="s">
        <v>4183</v>
      </c>
      <c r="P3445" s="198" t="s">
        <v>157</v>
      </c>
      <c r="R3445" s="196" t="s">
        <v>47</v>
      </c>
      <c r="S3445" s="196" t="s">
        <v>43</v>
      </c>
      <c r="T3445" s="211">
        <v>0.13300000000000001</v>
      </c>
      <c r="W3445" s="200" t="s">
        <v>93</v>
      </c>
      <c r="AA3445" s="196" t="s">
        <v>15286</v>
      </c>
      <c r="AC3445" s="200">
        <v>8</v>
      </c>
      <c r="AD3445" s="200" t="s">
        <v>8250</v>
      </c>
      <c r="AE3445" s="203" t="s">
        <v>505</v>
      </c>
      <c r="AF3445" s="212">
        <v>11612.64</v>
      </c>
    </row>
    <row r="3446" spans="1:33" hidden="1" x14ac:dyDescent="0.25">
      <c r="A3446" s="209">
        <v>127980</v>
      </c>
      <c r="B3446" s="210">
        <v>4</v>
      </c>
      <c r="C3446" s="196" t="s">
        <v>114</v>
      </c>
      <c r="D3446" s="201">
        <v>43320</v>
      </c>
      <c r="E3446" s="196" t="s">
        <v>98</v>
      </c>
      <c r="F3446" s="201">
        <v>44700</v>
      </c>
      <c r="G3446" s="196" t="s">
        <v>98</v>
      </c>
      <c r="H3446" s="198" t="s">
        <v>893</v>
      </c>
      <c r="L3446" s="200" t="s">
        <v>4001</v>
      </c>
      <c r="M3446" s="198" t="s">
        <v>15287</v>
      </c>
      <c r="N3446" s="198" t="s">
        <v>15288</v>
      </c>
      <c r="O3446" s="196" t="s">
        <v>103</v>
      </c>
      <c r="P3446" s="198" t="s">
        <v>92</v>
      </c>
      <c r="R3446" s="196" t="s">
        <v>47</v>
      </c>
      <c r="S3446" s="196" t="s">
        <v>41</v>
      </c>
      <c r="T3446" s="202" t="s">
        <v>505</v>
      </c>
      <c r="W3446" s="200" t="s">
        <v>93</v>
      </c>
      <c r="AA3446" s="196" t="s">
        <v>15289</v>
      </c>
      <c r="AC3446" s="200">
        <v>3</v>
      </c>
      <c r="AD3446" s="200" t="s">
        <v>8250</v>
      </c>
      <c r="AE3446" s="203" t="s">
        <v>505</v>
      </c>
      <c r="AF3446" s="212">
        <v>127500</v>
      </c>
    </row>
    <row r="3447" spans="1:33" ht="54" hidden="1" x14ac:dyDescent="0.25">
      <c r="A3447" s="209">
        <v>127985</v>
      </c>
      <c r="B3447" s="210">
        <v>3</v>
      </c>
      <c r="C3447" s="196" t="s">
        <v>85</v>
      </c>
      <c r="D3447" s="201">
        <v>43321</v>
      </c>
      <c r="E3447" s="196" t="s">
        <v>1741</v>
      </c>
      <c r="F3447" s="201">
        <v>44644</v>
      </c>
      <c r="G3447" s="196" t="s">
        <v>4052</v>
      </c>
      <c r="H3447" s="198" t="s">
        <v>365</v>
      </c>
      <c r="I3447" s="196" t="s">
        <v>2313</v>
      </c>
      <c r="J3447" s="196" t="s">
        <v>101</v>
      </c>
      <c r="L3447" s="200" t="s">
        <v>101</v>
      </c>
      <c r="M3447" s="198" t="s">
        <v>4053</v>
      </c>
      <c r="N3447" s="198" t="s">
        <v>4054</v>
      </c>
      <c r="O3447" s="196" t="s">
        <v>91</v>
      </c>
      <c r="P3447" s="198" t="s">
        <v>1906</v>
      </c>
      <c r="R3447" s="196" t="s">
        <v>47</v>
      </c>
      <c r="S3447" s="196" t="s">
        <v>45</v>
      </c>
      <c r="T3447" s="211">
        <v>0.02</v>
      </c>
      <c r="W3447" s="200" t="s">
        <v>93</v>
      </c>
      <c r="X3447" s="196" t="s">
        <v>103</v>
      </c>
      <c r="AA3447" s="196" t="s">
        <v>15290</v>
      </c>
      <c r="AB3447" s="196" t="s">
        <v>15291</v>
      </c>
      <c r="AC3447" s="200">
        <v>0</v>
      </c>
      <c r="AD3447" s="200" t="s">
        <v>8231</v>
      </c>
      <c r="AE3447" s="203" t="s">
        <v>505</v>
      </c>
      <c r="AF3447" s="212">
        <v>111535</v>
      </c>
    </row>
    <row r="3448" spans="1:33" ht="54" hidden="1" x14ac:dyDescent="0.25">
      <c r="A3448" s="209">
        <v>127985</v>
      </c>
      <c r="B3448" s="210">
        <v>3</v>
      </c>
      <c r="C3448" s="196" t="s">
        <v>85</v>
      </c>
      <c r="D3448" s="201">
        <v>43321</v>
      </c>
      <c r="E3448" s="196" t="s">
        <v>1741</v>
      </c>
      <c r="F3448" s="201">
        <v>44644</v>
      </c>
      <c r="G3448" s="196" t="s">
        <v>4052</v>
      </c>
      <c r="H3448" s="198" t="s">
        <v>365</v>
      </c>
      <c r="I3448" s="196" t="s">
        <v>2313</v>
      </c>
      <c r="J3448" s="196" t="s">
        <v>101</v>
      </c>
      <c r="L3448" s="200" t="s">
        <v>101</v>
      </c>
      <c r="M3448" s="198" t="s">
        <v>4053</v>
      </c>
      <c r="N3448" s="198" t="s">
        <v>4054</v>
      </c>
      <c r="O3448" s="196" t="s">
        <v>91</v>
      </c>
      <c r="P3448" s="198" t="s">
        <v>1906</v>
      </c>
      <c r="R3448" s="196" t="s">
        <v>47</v>
      </c>
      <c r="S3448" s="196" t="s">
        <v>45</v>
      </c>
      <c r="T3448" s="211">
        <v>0.02</v>
      </c>
      <c r="W3448" s="200" t="s">
        <v>93</v>
      </c>
      <c r="X3448" s="196" t="s">
        <v>103</v>
      </c>
      <c r="AA3448" s="196" t="s">
        <v>15292</v>
      </c>
      <c r="AB3448" s="196" t="s">
        <v>15291</v>
      </c>
      <c r="AC3448" s="200">
        <v>1</v>
      </c>
      <c r="AD3448" s="200" t="s">
        <v>8231</v>
      </c>
      <c r="AE3448" s="203" t="s">
        <v>505</v>
      </c>
      <c r="AF3448" s="212">
        <v>94000</v>
      </c>
    </row>
    <row r="3449" spans="1:33" ht="54" hidden="1" x14ac:dyDescent="0.25">
      <c r="A3449" s="209">
        <v>127985</v>
      </c>
      <c r="B3449" s="210">
        <v>3</v>
      </c>
      <c r="C3449" s="196" t="s">
        <v>85</v>
      </c>
      <c r="D3449" s="201">
        <v>43321</v>
      </c>
      <c r="E3449" s="196" t="s">
        <v>1741</v>
      </c>
      <c r="F3449" s="201">
        <v>44644</v>
      </c>
      <c r="G3449" s="196" t="s">
        <v>4052</v>
      </c>
      <c r="H3449" s="198" t="s">
        <v>365</v>
      </c>
      <c r="I3449" s="196" t="s">
        <v>2313</v>
      </c>
      <c r="J3449" s="196" t="s">
        <v>101</v>
      </c>
      <c r="L3449" s="200" t="s">
        <v>101</v>
      </c>
      <c r="M3449" s="198" t="s">
        <v>4053</v>
      </c>
      <c r="N3449" s="198" t="s">
        <v>4054</v>
      </c>
      <c r="O3449" s="196" t="s">
        <v>91</v>
      </c>
      <c r="P3449" s="198" t="s">
        <v>1906</v>
      </c>
      <c r="R3449" s="196" t="s">
        <v>47</v>
      </c>
      <c r="S3449" s="196" t="s">
        <v>45</v>
      </c>
      <c r="T3449" s="211">
        <v>0.02</v>
      </c>
      <c r="W3449" s="200" t="s">
        <v>93</v>
      </c>
      <c r="X3449" s="196" t="s">
        <v>103</v>
      </c>
      <c r="AA3449" s="196" t="s">
        <v>15293</v>
      </c>
      <c r="AB3449" s="196" t="s">
        <v>15291</v>
      </c>
      <c r="AC3449" s="200">
        <v>2</v>
      </c>
      <c r="AD3449" s="200" t="s">
        <v>8231</v>
      </c>
      <c r="AE3449" s="212">
        <v>95625</v>
      </c>
      <c r="AF3449" s="212">
        <v>95625</v>
      </c>
    </row>
    <row r="3450" spans="1:33" ht="36" hidden="1" x14ac:dyDescent="0.25">
      <c r="A3450" s="209">
        <v>127990</v>
      </c>
      <c r="B3450" s="210">
        <v>4</v>
      </c>
      <c r="C3450" s="196" t="s">
        <v>122</v>
      </c>
      <c r="D3450" s="201">
        <v>43325</v>
      </c>
      <c r="E3450" s="196" t="s">
        <v>509</v>
      </c>
      <c r="F3450" s="201">
        <v>44377</v>
      </c>
      <c r="G3450" s="196" t="s">
        <v>4070</v>
      </c>
      <c r="H3450" s="198" t="s">
        <v>88</v>
      </c>
      <c r="M3450" s="198" t="s">
        <v>15294</v>
      </c>
      <c r="N3450" s="198" t="s">
        <v>15295</v>
      </c>
      <c r="O3450" s="196" t="s">
        <v>91</v>
      </c>
      <c r="P3450" s="198" t="s">
        <v>157</v>
      </c>
      <c r="R3450" s="196" t="s">
        <v>47</v>
      </c>
      <c r="S3450" s="196" t="s">
        <v>46</v>
      </c>
      <c r="T3450" s="211">
        <v>3.31</v>
      </c>
      <c r="W3450" s="200" t="s">
        <v>93</v>
      </c>
      <c r="X3450" s="196" t="s">
        <v>103</v>
      </c>
      <c r="AA3450" s="196" t="s">
        <v>15296</v>
      </c>
      <c r="AB3450" s="196" t="s">
        <v>15297</v>
      </c>
      <c r="AC3450" s="200">
        <v>0</v>
      </c>
      <c r="AD3450" s="200" t="s">
        <v>8231</v>
      </c>
      <c r="AE3450" s="203" t="s">
        <v>505</v>
      </c>
      <c r="AF3450" s="212">
        <v>30000</v>
      </c>
    </row>
    <row r="3451" spans="1:33" ht="36" hidden="1" x14ac:dyDescent="0.25">
      <c r="A3451" s="209">
        <v>127990</v>
      </c>
      <c r="B3451" s="210">
        <v>4</v>
      </c>
      <c r="C3451" s="196" t="s">
        <v>122</v>
      </c>
      <c r="D3451" s="201">
        <v>43325</v>
      </c>
      <c r="E3451" s="196" t="s">
        <v>509</v>
      </c>
      <c r="F3451" s="201">
        <v>44377</v>
      </c>
      <c r="G3451" s="196" t="s">
        <v>4070</v>
      </c>
      <c r="H3451" s="198" t="s">
        <v>88</v>
      </c>
      <c r="M3451" s="198" t="s">
        <v>15294</v>
      </c>
      <c r="N3451" s="198" t="s">
        <v>15295</v>
      </c>
      <c r="O3451" s="196" t="s">
        <v>91</v>
      </c>
      <c r="P3451" s="198" t="s">
        <v>157</v>
      </c>
      <c r="R3451" s="196" t="s">
        <v>47</v>
      </c>
      <c r="S3451" s="196" t="s">
        <v>46</v>
      </c>
      <c r="T3451" s="211">
        <v>3.31</v>
      </c>
      <c r="W3451" s="200" t="s">
        <v>93</v>
      </c>
      <c r="X3451" s="196" t="s">
        <v>103</v>
      </c>
      <c r="AA3451" s="196" t="s">
        <v>15298</v>
      </c>
      <c r="AB3451" s="196" t="s">
        <v>15297</v>
      </c>
      <c r="AC3451" s="200">
        <v>1</v>
      </c>
      <c r="AD3451" s="200" t="s">
        <v>8231</v>
      </c>
      <c r="AE3451" s="203" t="s">
        <v>505</v>
      </c>
      <c r="AF3451" s="212">
        <v>75000</v>
      </c>
    </row>
    <row r="3452" spans="1:33" ht="36" hidden="1" x14ac:dyDescent="0.25">
      <c r="A3452" s="209">
        <v>127990</v>
      </c>
      <c r="B3452" s="210">
        <v>4</v>
      </c>
      <c r="C3452" s="196" t="s">
        <v>122</v>
      </c>
      <c r="D3452" s="201">
        <v>43325</v>
      </c>
      <c r="E3452" s="196" t="s">
        <v>509</v>
      </c>
      <c r="F3452" s="201">
        <v>44377</v>
      </c>
      <c r="G3452" s="196" t="s">
        <v>4070</v>
      </c>
      <c r="H3452" s="198" t="s">
        <v>88</v>
      </c>
      <c r="M3452" s="198" t="s">
        <v>15294</v>
      </c>
      <c r="N3452" s="198" t="s">
        <v>15295</v>
      </c>
      <c r="O3452" s="196" t="s">
        <v>91</v>
      </c>
      <c r="P3452" s="198" t="s">
        <v>157</v>
      </c>
      <c r="R3452" s="196" t="s">
        <v>47</v>
      </c>
      <c r="S3452" s="196" t="s">
        <v>46</v>
      </c>
      <c r="T3452" s="211">
        <v>3.31</v>
      </c>
      <c r="W3452" s="200" t="s">
        <v>93</v>
      </c>
      <c r="X3452" s="196" t="s">
        <v>103</v>
      </c>
      <c r="AA3452" s="196" t="s">
        <v>15299</v>
      </c>
      <c r="AB3452" s="196" t="s">
        <v>15297</v>
      </c>
      <c r="AC3452" s="200">
        <v>3</v>
      </c>
      <c r="AD3452" s="200" t="s">
        <v>8231</v>
      </c>
      <c r="AE3452" s="203" t="s">
        <v>505</v>
      </c>
      <c r="AF3452" s="212">
        <v>2772723</v>
      </c>
    </row>
    <row r="3453" spans="1:33" hidden="1" x14ac:dyDescent="0.25">
      <c r="A3453" s="209">
        <v>127997</v>
      </c>
      <c r="B3453" s="210">
        <v>4</v>
      </c>
      <c r="C3453" s="196" t="s">
        <v>114</v>
      </c>
      <c r="D3453" s="201">
        <v>43329</v>
      </c>
      <c r="E3453" s="196" t="s">
        <v>152</v>
      </c>
      <c r="F3453" s="201">
        <v>44089.799108796295</v>
      </c>
      <c r="G3453" s="196" t="s">
        <v>170</v>
      </c>
      <c r="H3453" s="198" t="s">
        <v>750</v>
      </c>
      <c r="I3453" s="196" t="s">
        <v>292</v>
      </c>
      <c r="J3453" s="196" t="s">
        <v>101</v>
      </c>
      <c r="L3453" s="200" t="s">
        <v>101</v>
      </c>
      <c r="M3453" s="198" t="s">
        <v>15300</v>
      </c>
      <c r="N3453" s="198" t="s">
        <v>1793</v>
      </c>
      <c r="O3453" s="196" t="s">
        <v>157</v>
      </c>
      <c r="P3453" s="198" t="s">
        <v>158</v>
      </c>
      <c r="Q3453" s="198" t="s">
        <v>1793</v>
      </c>
      <c r="R3453" s="196" t="s">
        <v>47</v>
      </c>
      <c r="S3453" s="196" t="s">
        <v>46</v>
      </c>
      <c r="T3453" s="211">
        <v>3.26</v>
      </c>
      <c r="U3453" s="201">
        <v>43868</v>
      </c>
      <c r="V3453" s="196" t="s">
        <v>1805</v>
      </c>
      <c r="W3453" s="200" t="s">
        <v>93</v>
      </c>
      <c r="X3453" s="196" t="s">
        <v>103</v>
      </c>
      <c r="AA3453" s="196" t="s">
        <v>15301</v>
      </c>
      <c r="AB3453" s="196" t="s">
        <v>15302</v>
      </c>
      <c r="AC3453" s="200">
        <v>3</v>
      </c>
      <c r="AD3453" s="200" t="s">
        <v>8231</v>
      </c>
      <c r="AE3453" s="212">
        <v>-4909.6499999999996</v>
      </c>
      <c r="AF3453" s="212">
        <v>98590.35</v>
      </c>
      <c r="AG3453" s="198" t="s">
        <v>15303</v>
      </c>
    </row>
    <row r="3454" spans="1:33" hidden="1" x14ac:dyDescent="0.25">
      <c r="A3454" s="209">
        <v>127997</v>
      </c>
      <c r="B3454" s="210">
        <v>4</v>
      </c>
      <c r="C3454" s="196" t="s">
        <v>114</v>
      </c>
      <c r="D3454" s="201">
        <v>43329</v>
      </c>
      <c r="E3454" s="196" t="s">
        <v>152</v>
      </c>
      <c r="F3454" s="201">
        <v>44089.799108796295</v>
      </c>
      <c r="G3454" s="196" t="s">
        <v>170</v>
      </c>
      <c r="H3454" s="198" t="s">
        <v>750</v>
      </c>
      <c r="I3454" s="196" t="s">
        <v>292</v>
      </c>
      <c r="J3454" s="196" t="s">
        <v>101</v>
      </c>
      <c r="L3454" s="200" t="s">
        <v>101</v>
      </c>
      <c r="M3454" s="198" t="s">
        <v>15300</v>
      </c>
      <c r="N3454" s="198" t="s">
        <v>1793</v>
      </c>
      <c r="O3454" s="196" t="s">
        <v>157</v>
      </c>
      <c r="P3454" s="198" t="s">
        <v>158</v>
      </c>
      <c r="Q3454" s="198" t="s">
        <v>1793</v>
      </c>
      <c r="R3454" s="196" t="s">
        <v>47</v>
      </c>
      <c r="S3454" s="196" t="s">
        <v>46</v>
      </c>
      <c r="T3454" s="211">
        <v>3.26</v>
      </c>
      <c r="U3454" s="201">
        <v>43868</v>
      </c>
      <c r="V3454" s="196" t="s">
        <v>1805</v>
      </c>
      <c r="W3454" s="200" t="s">
        <v>93</v>
      </c>
      <c r="X3454" s="196" t="s">
        <v>103</v>
      </c>
      <c r="AA3454" s="196" t="s">
        <v>15304</v>
      </c>
      <c r="AB3454" s="196" t="s">
        <v>15302</v>
      </c>
      <c r="AC3454" s="200">
        <v>8</v>
      </c>
      <c r="AD3454" s="200" t="s">
        <v>8250</v>
      </c>
      <c r="AE3454" s="212">
        <v>-184338.91</v>
      </c>
      <c r="AF3454" s="212">
        <v>957661.09</v>
      </c>
      <c r="AG3454" s="198" t="s">
        <v>15303</v>
      </c>
    </row>
    <row r="3455" spans="1:33" hidden="1" x14ac:dyDescent="0.25">
      <c r="A3455" s="209">
        <v>127999</v>
      </c>
      <c r="B3455" s="210">
        <v>2</v>
      </c>
      <c r="C3455" s="196" t="s">
        <v>114</v>
      </c>
      <c r="D3455" s="201">
        <v>43329</v>
      </c>
      <c r="E3455" s="196" t="s">
        <v>398</v>
      </c>
      <c r="F3455" s="201">
        <v>44276</v>
      </c>
      <c r="G3455" s="196" t="s">
        <v>98</v>
      </c>
      <c r="H3455" s="198" t="s">
        <v>392</v>
      </c>
      <c r="I3455" s="196" t="s">
        <v>124</v>
      </c>
      <c r="J3455" s="196" t="s">
        <v>101</v>
      </c>
      <c r="L3455" s="200" t="s">
        <v>101</v>
      </c>
      <c r="M3455" s="198" t="s">
        <v>15305</v>
      </c>
      <c r="O3455" s="196" t="s">
        <v>438</v>
      </c>
      <c r="P3455" s="198" t="s">
        <v>439</v>
      </c>
      <c r="R3455" s="196" t="s">
        <v>39</v>
      </c>
      <c r="S3455" s="196" t="s">
        <v>46</v>
      </c>
      <c r="T3455" s="211">
        <v>0</v>
      </c>
      <c r="U3455" s="201">
        <v>43637</v>
      </c>
      <c r="W3455" s="200" t="s">
        <v>93</v>
      </c>
      <c r="X3455" s="196" t="s">
        <v>13</v>
      </c>
      <c r="Z3455" s="198" t="s">
        <v>15306</v>
      </c>
      <c r="AA3455" s="196" t="s">
        <v>15307</v>
      </c>
      <c r="AC3455" s="200">
        <v>3</v>
      </c>
      <c r="AD3455" s="200" t="s">
        <v>8274</v>
      </c>
      <c r="AE3455" s="203" t="s">
        <v>505</v>
      </c>
      <c r="AF3455" s="212">
        <v>1045504.64</v>
      </c>
      <c r="AG3455" s="198" t="s">
        <v>15308</v>
      </c>
    </row>
    <row r="3456" spans="1:33" hidden="1" x14ac:dyDescent="0.25">
      <c r="A3456" s="209">
        <v>128000</v>
      </c>
      <c r="B3456" s="210">
        <v>2</v>
      </c>
      <c r="C3456" s="196" t="s">
        <v>122</v>
      </c>
      <c r="D3456" s="201">
        <v>43329</v>
      </c>
      <c r="E3456" s="196" t="s">
        <v>398</v>
      </c>
      <c r="F3456" s="201">
        <v>43935</v>
      </c>
      <c r="G3456" s="196" t="s">
        <v>143</v>
      </c>
      <c r="H3456" s="198" t="s">
        <v>223</v>
      </c>
      <c r="I3456" s="196" t="s">
        <v>524</v>
      </c>
      <c r="J3456" s="196" t="s">
        <v>101</v>
      </c>
      <c r="L3456" s="200" t="s">
        <v>101</v>
      </c>
      <c r="M3456" s="198" t="s">
        <v>795</v>
      </c>
      <c r="O3456" s="196" t="s">
        <v>438</v>
      </c>
      <c r="P3456" s="198" t="s">
        <v>439</v>
      </c>
      <c r="R3456" s="196" t="s">
        <v>39</v>
      </c>
      <c r="S3456" s="196" t="s">
        <v>46</v>
      </c>
      <c r="T3456" s="211">
        <v>0</v>
      </c>
      <c r="U3456" s="201">
        <v>43917</v>
      </c>
      <c r="W3456" s="200" t="s">
        <v>93</v>
      </c>
      <c r="X3456" s="196" t="s">
        <v>13</v>
      </c>
      <c r="Z3456" s="198" t="s">
        <v>796</v>
      </c>
      <c r="AA3456" s="196" t="s">
        <v>15309</v>
      </c>
      <c r="AC3456" s="200">
        <v>3</v>
      </c>
      <c r="AD3456" s="200" t="s">
        <v>8274</v>
      </c>
      <c r="AE3456" s="212">
        <v>1056000</v>
      </c>
      <c r="AF3456" s="212">
        <v>3239154</v>
      </c>
      <c r="AG3456" s="198" t="s">
        <v>797</v>
      </c>
    </row>
    <row r="3457" spans="1:33" hidden="1" x14ac:dyDescent="0.25">
      <c r="A3457" s="209">
        <v>128001</v>
      </c>
      <c r="B3457" s="210">
        <v>1</v>
      </c>
      <c r="C3457" s="196" t="s">
        <v>85</v>
      </c>
      <c r="D3457" s="201">
        <v>43329</v>
      </c>
      <c r="E3457" s="196" t="s">
        <v>98</v>
      </c>
      <c r="F3457" s="201">
        <v>43826</v>
      </c>
      <c r="G3457" s="196" t="s">
        <v>179</v>
      </c>
      <c r="H3457" s="198" t="s">
        <v>190</v>
      </c>
      <c r="I3457" s="196" t="s">
        <v>477</v>
      </c>
      <c r="J3457" s="196" t="s">
        <v>299</v>
      </c>
      <c r="L3457" s="200" t="s">
        <v>300</v>
      </c>
      <c r="M3457" s="198" t="s">
        <v>15310</v>
      </c>
      <c r="N3457" s="198" t="s">
        <v>14317</v>
      </c>
      <c r="O3457" s="196" t="s">
        <v>119</v>
      </c>
      <c r="P3457" s="198" t="s">
        <v>4518</v>
      </c>
      <c r="R3457" s="196" t="s">
        <v>4525</v>
      </c>
      <c r="S3457" s="196" t="s">
        <v>46</v>
      </c>
      <c r="T3457" s="202" t="s">
        <v>505</v>
      </c>
      <c r="U3457" s="201">
        <v>45268</v>
      </c>
      <c r="W3457" s="200" t="s">
        <v>93</v>
      </c>
      <c r="X3457" s="196" t="s">
        <v>303</v>
      </c>
      <c r="AA3457" s="196" t="s">
        <v>15311</v>
      </c>
      <c r="AC3457" s="200">
        <v>1</v>
      </c>
      <c r="AD3457" s="200" t="s">
        <v>8250</v>
      </c>
      <c r="AE3457" s="203" t="s">
        <v>505</v>
      </c>
      <c r="AF3457" s="212">
        <v>125000</v>
      </c>
    </row>
    <row r="3458" spans="1:33" hidden="1" x14ac:dyDescent="0.25">
      <c r="A3458" s="209">
        <v>128005</v>
      </c>
      <c r="B3458" s="210">
        <v>3</v>
      </c>
      <c r="C3458" s="196" t="s">
        <v>97</v>
      </c>
      <c r="D3458" s="201">
        <v>43334</v>
      </c>
      <c r="E3458" s="196" t="s">
        <v>398</v>
      </c>
      <c r="F3458" s="201">
        <v>44344.875092592592</v>
      </c>
      <c r="G3458" s="196" t="s">
        <v>108</v>
      </c>
      <c r="H3458" s="198" t="s">
        <v>910</v>
      </c>
      <c r="I3458" s="196" t="s">
        <v>613</v>
      </c>
      <c r="J3458" s="196" t="s">
        <v>299</v>
      </c>
      <c r="L3458" s="200" t="s">
        <v>300</v>
      </c>
      <c r="M3458" s="198" t="s">
        <v>15312</v>
      </c>
      <c r="N3458" s="198" t="s">
        <v>15313</v>
      </c>
      <c r="O3458" s="196" t="s">
        <v>438</v>
      </c>
      <c r="P3458" s="198" t="s">
        <v>439</v>
      </c>
      <c r="R3458" s="196" t="s">
        <v>39</v>
      </c>
      <c r="S3458" s="196" t="s">
        <v>46</v>
      </c>
      <c r="T3458" s="202" t="s">
        <v>505</v>
      </c>
      <c r="U3458" s="201">
        <v>44008</v>
      </c>
      <c r="W3458" s="200" t="s">
        <v>93</v>
      </c>
      <c r="X3458" s="196" t="s">
        <v>2167</v>
      </c>
      <c r="Z3458" s="198" t="s">
        <v>15314</v>
      </c>
      <c r="AA3458" s="196" t="s">
        <v>15315</v>
      </c>
      <c r="AC3458" s="200">
        <v>3</v>
      </c>
      <c r="AD3458" s="200" t="s">
        <v>8274</v>
      </c>
      <c r="AE3458" s="203" t="s">
        <v>505</v>
      </c>
      <c r="AF3458" s="212">
        <v>887398</v>
      </c>
      <c r="AG3458" s="198" t="s">
        <v>15316</v>
      </c>
    </row>
    <row r="3459" spans="1:33" hidden="1" x14ac:dyDescent="0.25">
      <c r="A3459" s="209">
        <v>128006</v>
      </c>
      <c r="B3459" s="210">
        <v>3</v>
      </c>
      <c r="C3459" s="196" t="s">
        <v>122</v>
      </c>
      <c r="D3459" s="201">
        <v>43334</v>
      </c>
      <c r="E3459" s="196" t="s">
        <v>1300</v>
      </c>
      <c r="F3459" s="201">
        <v>44259</v>
      </c>
      <c r="G3459" s="196" t="s">
        <v>253</v>
      </c>
      <c r="H3459" s="198" t="s">
        <v>109</v>
      </c>
      <c r="I3459" s="196" t="s">
        <v>1306</v>
      </c>
      <c r="K3459" s="196" t="s">
        <v>1307</v>
      </c>
      <c r="L3459" s="200" t="s">
        <v>183</v>
      </c>
      <c r="M3459" s="198" t="s">
        <v>1308</v>
      </c>
      <c r="O3459" s="196" t="s">
        <v>271</v>
      </c>
      <c r="P3459" s="198" t="s">
        <v>166</v>
      </c>
      <c r="R3459" s="196" t="s">
        <v>39</v>
      </c>
      <c r="S3459" s="196" t="s">
        <v>45</v>
      </c>
      <c r="T3459" s="211">
        <v>0</v>
      </c>
      <c r="W3459" s="200" t="s">
        <v>93</v>
      </c>
      <c r="X3459" s="196" t="s">
        <v>186</v>
      </c>
      <c r="Z3459" s="198" t="s">
        <v>1309</v>
      </c>
      <c r="AA3459" s="196" t="s">
        <v>15317</v>
      </c>
      <c r="AC3459" s="200">
        <v>3</v>
      </c>
      <c r="AD3459" s="200" t="s">
        <v>8250</v>
      </c>
      <c r="AE3459" s="212">
        <v>20708.09</v>
      </c>
      <c r="AF3459" s="212">
        <v>194869.63</v>
      </c>
    </row>
    <row r="3460" spans="1:33" hidden="1" x14ac:dyDescent="0.25">
      <c r="A3460" s="209">
        <v>128024</v>
      </c>
      <c r="B3460" s="210">
        <v>3</v>
      </c>
      <c r="C3460" s="196" t="s">
        <v>85</v>
      </c>
      <c r="D3460" s="201">
        <v>43342</v>
      </c>
      <c r="E3460" s="196" t="s">
        <v>98</v>
      </c>
      <c r="F3460" s="201">
        <v>43474</v>
      </c>
      <c r="G3460" s="196" t="s">
        <v>152</v>
      </c>
      <c r="H3460" s="198" t="s">
        <v>140</v>
      </c>
      <c r="I3460" s="196" t="s">
        <v>539</v>
      </c>
      <c r="J3460" s="196" t="s">
        <v>299</v>
      </c>
      <c r="L3460" s="200" t="s">
        <v>300</v>
      </c>
      <c r="M3460" s="198" t="s">
        <v>15318</v>
      </c>
      <c r="N3460" s="198" t="s">
        <v>15319</v>
      </c>
      <c r="O3460" s="196" t="s">
        <v>119</v>
      </c>
      <c r="P3460" s="198" t="s">
        <v>19</v>
      </c>
      <c r="S3460" s="196" t="s">
        <v>42</v>
      </c>
      <c r="T3460" s="211">
        <v>0</v>
      </c>
      <c r="W3460" s="200" t="s">
        <v>93</v>
      </c>
      <c r="AA3460" s="196" t="s">
        <v>15320</v>
      </c>
      <c r="AC3460" s="200">
        <v>3</v>
      </c>
      <c r="AD3460" s="200" t="s">
        <v>8274</v>
      </c>
      <c r="AE3460" s="203" t="s">
        <v>505</v>
      </c>
      <c r="AF3460" s="212">
        <v>950400</v>
      </c>
    </row>
    <row r="3461" spans="1:33" ht="54" hidden="1" x14ac:dyDescent="0.25">
      <c r="A3461" s="209">
        <v>128038</v>
      </c>
      <c r="B3461" s="210">
        <v>2</v>
      </c>
      <c r="C3461" s="196" t="s">
        <v>85</v>
      </c>
      <c r="D3461" s="201">
        <v>43347</v>
      </c>
      <c r="E3461" s="196" t="s">
        <v>3285</v>
      </c>
      <c r="F3461" s="201">
        <v>44532</v>
      </c>
      <c r="G3461" s="196" t="s">
        <v>425</v>
      </c>
      <c r="H3461" s="198" t="s">
        <v>399</v>
      </c>
      <c r="I3461" s="196" t="s">
        <v>400</v>
      </c>
      <c r="J3461" s="196" t="s">
        <v>101</v>
      </c>
      <c r="L3461" s="200" t="s">
        <v>101</v>
      </c>
      <c r="M3461" s="198" t="s">
        <v>4151</v>
      </c>
      <c r="N3461" s="198" t="s">
        <v>4152</v>
      </c>
      <c r="O3461" s="196" t="s">
        <v>91</v>
      </c>
      <c r="P3461" s="198" t="s">
        <v>1897</v>
      </c>
      <c r="R3461" s="196" t="s">
        <v>47</v>
      </c>
      <c r="S3461" s="196" t="s">
        <v>45</v>
      </c>
      <c r="T3461" s="211">
        <v>0.02</v>
      </c>
      <c r="W3461" s="200" t="s">
        <v>93</v>
      </c>
      <c r="X3461" s="196" t="s">
        <v>13</v>
      </c>
      <c r="AA3461" s="196" t="s">
        <v>15321</v>
      </c>
      <c r="AB3461" s="196" t="s">
        <v>15322</v>
      </c>
      <c r="AC3461" s="200">
        <v>0</v>
      </c>
      <c r="AD3461" s="200" t="s">
        <v>8231</v>
      </c>
      <c r="AE3461" s="212">
        <v>7888</v>
      </c>
      <c r="AF3461" s="212">
        <v>93870</v>
      </c>
    </row>
    <row r="3462" spans="1:33" ht="54" hidden="1" x14ac:dyDescent="0.25">
      <c r="A3462" s="209">
        <v>128038</v>
      </c>
      <c r="B3462" s="210">
        <v>2</v>
      </c>
      <c r="C3462" s="196" t="s">
        <v>85</v>
      </c>
      <c r="D3462" s="201">
        <v>43347</v>
      </c>
      <c r="E3462" s="196" t="s">
        <v>3285</v>
      </c>
      <c r="F3462" s="201">
        <v>44532</v>
      </c>
      <c r="G3462" s="196" t="s">
        <v>425</v>
      </c>
      <c r="H3462" s="198" t="s">
        <v>399</v>
      </c>
      <c r="I3462" s="196" t="s">
        <v>400</v>
      </c>
      <c r="J3462" s="196" t="s">
        <v>101</v>
      </c>
      <c r="L3462" s="200" t="s">
        <v>101</v>
      </c>
      <c r="M3462" s="198" t="s">
        <v>4151</v>
      </c>
      <c r="N3462" s="198" t="s">
        <v>4152</v>
      </c>
      <c r="O3462" s="196" t="s">
        <v>91</v>
      </c>
      <c r="P3462" s="198" t="s">
        <v>1897</v>
      </c>
      <c r="R3462" s="196" t="s">
        <v>47</v>
      </c>
      <c r="S3462" s="196" t="s">
        <v>45</v>
      </c>
      <c r="T3462" s="211">
        <v>0.02</v>
      </c>
      <c r="W3462" s="200" t="s">
        <v>93</v>
      </c>
      <c r="X3462" s="196" t="s">
        <v>13</v>
      </c>
      <c r="AA3462" s="196" t="s">
        <v>15323</v>
      </c>
      <c r="AB3462" s="196" t="s">
        <v>15322</v>
      </c>
      <c r="AC3462" s="200">
        <v>1</v>
      </c>
      <c r="AD3462" s="200" t="s">
        <v>8231</v>
      </c>
      <c r="AE3462" s="212">
        <v>218080</v>
      </c>
      <c r="AF3462" s="212">
        <v>218080</v>
      </c>
    </row>
    <row r="3463" spans="1:33" hidden="1" x14ac:dyDescent="0.25">
      <c r="A3463" s="209">
        <v>128039</v>
      </c>
      <c r="B3463" s="210">
        <v>2</v>
      </c>
      <c r="C3463" s="196" t="s">
        <v>122</v>
      </c>
      <c r="D3463" s="201">
        <v>43347</v>
      </c>
      <c r="E3463" s="196" t="s">
        <v>398</v>
      </c>
      <c r="F3463" s="201">
        <v>44299</v>
      </c>
      <c r="G3463" s="196" t="s">
        <v>143</v>
      </c>
      <c r="H3463" s="198" t="s">
        <v>128</v>
      </c>
      <c r="I3463" s="196" t="s">
        <v>1623</v>
      </c>
      <c r="J3463" s="196" t="s">
        <v>101</v>
      </c>
      <c r="L3463" s="200" t="s">
        <v>101</v>
      </c>
      <c r="M3463" s="198" t="s">
        <v>1624</v>
      </c>
      <c r="O3463" s="196" t="s">
        <v>438</v>
      </c>
      <c r="P3463" s="198" t="s">
        <v>439</v>
      </c>
      <c r="R3463" s="196" t="s">
        <v>39</v>
      </c>
      <c r="S3463" s="196" t="s">
        <v>46</v>
      </c>
      <c r="T3463" s="211">
        <v>0</v>
      </c>
      <c r="U3463" s="201">
        <v>44281</v>
      </c>
      <c r="W3463" s="200" t="s">
        <v>93</v>
      </c>
      <c r="X3463" s="196" t="s">
        <v>103</v>
      </c>
      <c r="Z3463" s="198" t="s">
        <v>1625</v>
      </c>
      <c r="AA3463" s="196" t="s">
        <v>15324</v>
      </c>
      <c r="AC3463" s="200">
        <v>3</v>
      </c>
      <c r="AD3463" s="200" t="s">
        <v>8274</v>
      </c>
      <c r="AE3463" s="212">
        <v>0</v>
      </c>
      <c r="AF3463" s="212">
        <v>1109887</v>
      </c>
      <c r="AG3463" s="198" t="s">
        <v>1626</v>
      </c>
    </row>
    <row r="3464" spans="1:33" hidden="1" x14ac:dyDescent="0.25">
      <c r="A3464" s="209">
        <v>128043</v>
      </c>
      <c r="B3464" s="210">
        <v>3</v>
      </c>
      <c r="C3464" s="196" t="s">
        <v>114</v>
      </c>
      <c r="D3464" s="201">
        <v>43348</v>
      </c>
      <c r="E3464" s="196" t="s">
        <v>152</v>
      </c>
      <c r="F3464" s="201">
        <v>43777.875092592592</v>
      </c>
      <c r="G3464" s="196" t="s">
        <v>170</v>
      </c>
      <c r="H3464" s="198" t="s">
        <v>242</v>
      </c>
      <c r="I3464" s="196" t="s">
        <v>786</v>
      </c>
      <c r="J3464" s="196" t="s">
        <v>101</v>
      </c>
      <c r="L3464" s="200" t="s">
        <v>101</v>
      </c>
      <c r="M3464" s="198" t="s">
        <v>15325</v>
      </c>
      <c r="N3464" s="198" t="s">
        <v>1793</v>
      </c>
      <c r="O3464" s="196" t="s">
        <v>157</v>
      </c>
      <c r="P3464" s="198" t="s">
        <v>158</v>
      </c>
      <c r="Q3464" s="198" t="s">
        <v>1793</v>
      </c>
      <c r="R3464" s="196" t="s">
        <v>47</v>
      </c>
      <c r="S3464" s="196" t="s">
        <v>46</v>
      </c>
      <c r="T3464" s="211">
        <v>8.31</v>
      </c>
      <c r="U3464" s="201">
        <v>43504</v>
      </c>
      <c r="V3464" s="196" t="s">
        <v>1805</v>
      </c>
      <c r="W3464" s="200" t="s">
        <v>670</v>
      </c>
      <c r="X3464" s="196" t="s">
        <v>13</v>
      </c>
      <c r="AA3464" s="196" t="s">
        <v>15326</v>
      </c>
      <c r="AB3464" s="196" t="s">
        <v>15327</v>
      </c>
      <c r="AC3464" s="200">
        <v>3</v>
      </c>
      <c r="AD3464" s="200" t="s">
        <v>8231</v>
      </c>
      <c r="AE3464" s="203" t="s">
        <v>505</v>
      </c>
      <c r="AF3464" s="212">
        <v>62298.01</v>
      </c>
      <c r="AG3464" s="198" t="s">
        <v>15328</v>
      </c>
    </row>
    <row r="3465" spans="1:33" hidden="1" x14ac:dyDescent="0.25">
      <c r="A3465" s="209">
        <v>128043</v>
      </c>
      <c r="B3465" s="210">
        <v>3</v>
      </c>
      <c r="C3465" s="196" t="s">
        <v>114</v>
      </c>
      <c r="D3465" s="201">
        <v>43348</v>
      </c>
      <c r="E3465" s="196" t="s">
        <v>152</v>
      </c>
      <c r="F3465" s="201">
        <v>43777.875092592592</v>
      </c>
      <c r="G3465" s="196" t="s">
        <v>170</v>
      </c>
      <c r="H3465" s="198" t="s">
        <v>242</v>
      </c>
      <c r="I3465" s="196" t="s">
        <v>786</v>
      </c>
      <c r="J3465" s="196" t="s">
        <v>101</v>
      </c>
      <c r="L3465" s="200" t="s">
        <v>101</v>
      </c>
      <c r="M3465" s="198" t="s">
        <v>15325</v>
      </c>
      <c r="N3465" s="198" t="s">
        <v>1793</v>
      </c>
      <c r="O3465" s="196" t="s">
        <v>157</v>
      </c>
      <c r="P3465" s="198" t="s">
        <v>158</v>
      </c>
      <c r="Q3465" s="198" t="s">
        <v>1793</v>
      </c>
      <c r="R3465" s="196" t="s">
        <v>47</v>
      </c>
      <c r="S3465" s="196" t="s">
        <v>46</v>
      </c>
      <c r="T3465" s="211">
        <v>8.31</v>
      </c>
      <c r="U3465" s="201">
        <v>43504</v>
      </c>
      <c r="V3465" s="196" t="s">
        <v>1805</v>
      </c>
      <c r="W3465" s="200" t="s">
        <v>670</v>
      </c>
      <c r="X3465" s="196" t="s">
        <v>13</v>
      </c>
      <c r="AA3465" s="196" t="s">
        <v>15329</v>
      </c>
      <c r="AB3465" s="196" t="s">
        <v>15327</v>
      </c>
      <c r="AC3465" s="200">
        <v>8</v>
      </c>
      <c r="AD3465" s="200" t="s">
        <v>8231</v>
      </c>
      <c r="AE3465" s="203" t="s">
        <v>505</v>
      </c>
      <c r="AF3465" s="212">
        <v>1243773.3600000001</v>
      </c>
      <c r="AG3465" s="198" t="s">
        <v>15328</v>
      </c>
    </row>
    <row r="3466" spans="1:33" hidden="1" x14ac:dyDescent="0.25">
      <c r="A3466" s="209">
        <v>128091</v>
      </c>
      <c r="B3466" s="210">
        <v>3</v>
      </c>
      <c r="C3466" s="196" t="s">
        <v>122</v>
      </c>
      <c r="D3466" s="201">
        <v>43356</v>
      </c>
      <c r="E3466" s="196" t="s">
        <v>152</v>
      </c>
      <c r="F3466" s="201">
        <v>44712</v>
      </c>
      <c r="G3466" s="196" t="s">
        <v>241</v>
      </c>
      <c r="H3466" s="198" t="s">
        <v>701</v>
      </c>
      <c r="I3466" s="196" t="s">
        <v>2000</v>
      </c>
      <c r="J3466" s="196" t="s">
        <v>101</v>
      </c>
      <c r="L3466" s="200" t="s">
        <v>101</v>
      </c>
      <c r="M3466" s="198" t="s">
        <v>2001</v>
      </c>
      <c r="N3466" s="198" t="s">
        <v>1793</v>
      </c>
      <c r="O3466" s="196" t="s">
        <v>157</v>
      </c>
      <c r="P3466" s="198" t="s">
        <v>157</v>
      </c>
      <c r="Q3466" s="198" t="s">
        <v>1793</v>
      </c>
      <c r="R3466" s="196" t="s">
        <v>47</v>
      </c>
      <c r="S3466" s="196" t="s">
        <v>43</v>
      </c>
      <c r="T3466" s="211">
        <v>1.91</v>
      </c>
      <c r="U3466" s="201">
        <v>44603</v>
      </c>
      <c r="V3466" s="196" t="s">
        <v>1805</v>
      </c>
      <c r="W3466" s="200" t="s">
        <v>670</v>
      </c>
      <c r="X3466" s="196" t="s">
        <v>13</v>
      </c>
      <c r="Y3466" s="196" t="s">
        <v>31</v>
      </c>
      <c r="AA3466" s="196" t="s">
        <v>15330</v>
      </c>
      <c r="AB3466" s="196" t="s">
        <v>15331</v>
      </c>
      <c r="AC3466" s="200">
        <v>8</v>
      </c>
      <c r="AD3466" s="200" t="s">
        <v>8231</v>
      </c>
      <c r="AE3466" s="212">
        <v>1314180</v>
      </c>
      <c r="AF3466" s="212">
        <v>1314180</v>
      </c>
      <c r="AG3466" s="198" t="s">
        <v>2002</v>
      </c>
    </row>
    <row r="3467" spans="1:33" hidden="1" x14ac:dyDescent="0.25">
      <c r="A3467" s="209">
        <v>128092</v>
      </c>
      <c r="B3467" s="210">
        <v>4</v>
      </c>
      <c r="C3467" s="196" t="s">
        <v>114</v>
      </c>
      <c r="D3467" s="201">
        <v>43357</v>
      </c>
      <c r="E3467" s="196" t="s">
        <v>98</v>
      </c>
      <c r="F3467" s="201">
        <v>43961</v>
      </c>
      <c r="G3467" s="196" t="s">
        <v>98</v>
      </c>
      <c r="H3467" s="198" t="s">
        <v>750</v>
      </c>
      <c r="I3467" s="196" t="s">
        <v>5577</v>
      </c>
      <c r="J3467" s="196" t="s">
        <v>101</v>
      </c>
      <c r="L3467" s="200" t="s">
        <v>101</v>
      </c>
      <c r="M3467" s="198" t="s">
        <v>15332</v>
      </c>
      <c r="N3467" s="198" t="s">
        <v>15333</v>
      </c>
      <c r="O3467" s="196" t="s">
        <v>119</v>
      </c>
      <c r="P3467" s="198" t="s">
        <v>104</v>
      </c>
      <c r="R3467" s="196" t="s">
        <v>105</v>
      </c>
      <c r="S3467" s="196" t="s">
        <v>45</v>
      </c>
      <c r="T3467" s="211">
        <v>0</v>
      </c>
      <c r="U3467" s="201">
        <v>43433</v>
      </c>
      <c r="W3467" s="200" t="s">
        <v>93</v>
      </c>
      <c r="X3467" s="196" t="s">
        <v>103</v>
      </c>
      <c r="AA3467" s="196" t="s">
        <v>15334</v>
      </c>
      <c r="AC3467" s="200">
        <v>3</v>
      </c>
      <c r="AD3467" s="200" t="s">
        <v>8274</v>
      </c>
      <c r="AE3467" s="203" t="s">
        <v>505</v>
      </c>
      <c r="AF3467" s="212">
        <v>786940.06</v>
      </c>
      <c r="AG3467" s="198" t="s">
        <v>15335</v>
      </c>
    </row>
    <row r="3468" spans="1:33" ht="36" hidden="1" x14ac:dyDescent="0.25">
      <c r="A3468" s="209">
        <v>128105</v>
      </c>
      <c r="B3468" s="210">
        <v>1</v>
      </c>
      <c r="C3468" s="196" t="s">
        <v>85</v>
      </c>
      <c r="D3468" s="201">
        <v>43363</v>
      </c>
      <c r="E3468" s="196" t="s">
        <v>1740</v>
      </c>
      <c r="F3468" s="201">
        <v>44720</v>
      </c>
      <c r="G3468" s="196" t="s">
        <v>1741</v>
      </c>
      <c r="H3468" s="198" t="s">
        <v>1192</v>
      </c>
      <c r="M3468" s="198" t="s">
        <v>4211</v>
      </c>
      <c r="N3468" s="198" t="s">
        <v>4212</v>
      </c>
      <c r="O3468" s="196" t="s">
        <v>91</v>
      </c>
      <c r="P3468" s="198" t="s">
        <v>157</v>
      </c>
      <c r="R3468" s="196" t="s">
        <v>47</v>
      </c>
      <c r="S3468" s="196" t="s">
        <v>43</v>
      </c>
      <c r="T3468" s="211">
        <v>1.64</v>
      </c>
      <c r="W3468" s="200" t="s">
        <v>93</v>
      </c>
      <c r="X3468" s="196" t="s">
        <v>103</v>
      </c>
      <c r="Y3468" s="196" t="s">
        <v>34</v>
      </c>
      <c r="AA3468" s="196" t="s">
        <v>15336</v>
      </c>
      <c r="AB3468" s="196" t="s">
        <v>15337</v>
      </c>
      <c r="AC3468" s="200">
        <v>0</v>
      </c>
      <c r="AD3468" s="200" t="s">
        <v>8231</v>
      </c>
      <c r="AE3468" s="203" t="s">
        <v>505</v>
      </c>
      <c r="AF3468" s="212">
        <v>15000</v>
      </c>
    </row>
    <row r="3469" spans="1:33" ht="36" hidden="1" x14ac:dyDescent="0.25">
      <c r="A3469" s="209">
        <v>128105</v>
      </c>
      <c r="B3469" s="210">
        <v>1</v>
      </c>
      <c r="C3469" s="196" t="s">
        <v>85</v>
      </c>
      <c r="D3469" s="201">
        <v>43363</v>
      </c>
      <c r="E3469" s="196" t="s">
        <v>1740</v>
      </c>
      <c r="F3469" s="201">
        <v>44720</v>
      </c>
      <c r="G3469" s="196" t="s">
        <v>1741</v>
      </c>
      <c r="H3469" s="198" t="s">
        <v>1192</v>
      </c>
      <c r="M3469" s="198" t="s">
        <v>4211</v>
      </c>
      <c r="N3469" s="198" t="s">
        <v>4212</v>
      </c>
      <c r="O3469" s="196" t="s">
        <v>91</v>
      </c>
      <c r="P3469" s="198" t="s">
        <v>157</v>
      </c>
      <c r="R3469" s="196" t="s">
        <v>47</v>
      </c>
      <c r="S3469" s="196" t="s">
        <v>43</v>
      </c>
      <c r="T3469" s="211">
        <v>1.64</v>
      </c>
      <c r="W3469" s="200" t="s">
        <v>93</v>
      </c>
      <c r="X3469" s="196" t="s">
        <v>103</v>
      </c>
      <c r="Y3469" s="196" t="s">
        <v>34</v>
      </c>
      <c r="AA3469" s="196" t="s">
        <v>15338</v>
      </c>
      <c r="AB3469" s="196" t="s">
        <v>15337</v>
      </c>
      <c r="AC3469" s="200">
        <v>1</v>
      </c>
      <c r="AD3469" s="200" t="s">
        <v>8231</v>
      </c>
      <c r="AE3469" s="212">
        <v>97508</v>
      </c>
      <c r="AF3469" s="212">
        <v>117508</v>
      </c>
    </row>
    <row r="3470" spans="1:33" ht="72" hidden="1" x14ac:dyDescent="0.25">
      <c r="A3470" s="209">
        <v>128112</v>
      </c>
      <c r="B3470" s="210">
        <v>4</v>
      </c>
      <c r="C3470" s="196" t="s">
        <v>85</v>
      </c>
      <c r="D3470" s="201">
        <v>43367</v>
      </c>
      <c r="E3470" s="196" t="s">
        <v>509</v>
      </c>
      <c r="F3470" s="201">
        <v>44461</v>
      </c>
      <c r="G3470" s="196" t="s">
        <v>510</v>
      </c>
      <c r="H3470" s="198" t="s">
        <v>1099</v>
      </c>
      <c r="M3470" s="198" t="s">
        <v>4431</v>
      </c>
      <c r="N3470" s="198" t="s">
        <v>4432</v>
      </c>
      <c r="O3470" s="196" t="s">
        <v>91</v>
      </c>
      <c r="P3470" s="198" t="s">
        <v>158</v>
      </c>
      <c r="R3470" s="196" t="s">
        <v>47</v>
      </c>
      <c r="S3470" s="196" t="s">
        <v>46</v>
      </c>
      <c r="T3470" s="211">
        <v>0.57999999999999996</v>
      </c>
      <c r="W3470" s="200" t="s">
        <v>93</v>
      </c>
      <c r="X3470" s="196" t="s">
        <v>103</v>
      </c>
      <c r="Y3470" s="196" t="s">
        <v>34</v>
      </c>
      <c r="AA3470" s="196" t="s">
        <v>15339</v>
      </c>
      <c r="AB3470" s="196" t="s">
        <v>15340</v>
      </c>
      <c r="AC3470" s="200">
        <v>0</v>
      </c>
      <c r="AD3470" s="200" t="s">
        <v>8231</v>
      </c>
      <c r="AE3470" s="203" t="s">
        <v>505</v>
      </c>
      <c r="AF3470" s="212">
        <v>12000</v>
      </c>
    </row>
    <row r="3471" spans="1:33" ht="72" hidden="1" x14ac:dyDescent="0.25">
      <c r="A3471" s="209">
        <v>128112</v>
      </c>
      <c r="B3471" s="210">
        <v>4</v>
      </c>
      <c r="C3471" s="196" t="s">
        <v>85</v>
      </c>
      <c r="D3471" s="201">
        <v>43367</v>
      </c>
      <c r="E3471" s="196" t="s">
        <v>509</v>
      </c>
      <c r="F3471" s="201">
        <v>44461</v>
      </c>
      <c r="G3471" s="196" t="s">
        <v>510</v>
      </c>
      <c r="H3471" s="198" t="s">
        <v>1099</v>
      </c>
      <c r="M3471" s="198" t="s">
        <v>4431</v>
      </c>
      <c r="N3471" s="198" t="s">
        <v>4432</v>
      </c>
      <c r="O3471" s="196" t="s">
        <v>91</v>
      </c>
      <c r="P3471" s="198" t="s">
        <v>158</v>
      </c>
      <c r="R3471" s="196" t="s">
        <v>47</v>
      </c>
      <c r="S3471" s="196" t="s">
        <v>46</v>
      </c>
      <c r="T3471" s="211">
        <v>0.57999999999999996</v>
      </c>
      <c r="W3471" s="200" t="s">
        <v>93</v>
      </c>
      <c r="X3471" s="196" t="s">
        <v>103</v>
      </c>
      <c r="Y3471" s="196" t="s">
        <v>34</v>
      </c>
      <c r="AA3471" s="196" t="s">
        <v>15341</v>
      </c>
      <c r="AB3471" s="196" t="s">
        <v>15340</v>
      </c>
      <c r="AC3471" s="200">
        <v>1</v>
      </c>
      <c r="AD3471" s="200" t="s">
        <v>8231</v>
      </c>
      <c r="AE3471" s="212">
        <v>31500</v>
      </c>
      <c r="AF3471" s="212">
        <v>31500</v>
      </c>
    </row>
    <row r="3472" spans="1:33" ht="72" hidden="1" x14ac:dyDescent="0.25">
      <c r="A3472" s="209">
        <v>128113</v>
      </c>
      <c r="B3472" s="210">
        <v>4</v>
      </c>
      <c r="C3472" s="196" t="s">
        <v>122</v>
      </c>
      <c r="D3472" s="201">
        <v>43368</v>
      </c>
      <c r="E3472" s="196" t="s">
        <v>143</v>
      </c>
      <c r="F3472" s="201">
        <v>44089.800543981481</v>
      </c>
      <c r="G3472" s="196" t="s">
        <v>510</v>
      </c>
      <c r="H3472" s="198" t="s">
        <v>15342</v>
      </c>
      <c r="M3472" s="198" t="s">
        <v>15343</v>
      </c>
      <c r="N3472" s="198" t="s">
        <v>15344</v>
      </c>
      <c r="O3472" s="196" t="s">
        <v>40</v>
      </c>
      <c r="P3472" s="198" t="s">
        <v>166</v>
      </c>
      <c r="R3472" s="196" t="s">
        <v>39</v>
      </c>
      <c r="S3472" s="196" t="s">
        <v>45</v>
      </c>
      <c r="T3472" s="202" t="s">
        <v>505</v>
      </c>
      <c r="W3472" s="200" t="s">
        <v>93</v>
      </c>
      <c r="X3472" s="196" t="s">
        <v>94</v>
      </c>
      <c r="Z3472" s="198" t="s">
        <v>15345</v>
      </c>
      <c r="AA3472" s="196" t="s">
        <v>15346</v>
      </c>
      <c r="AB3472" s="196" t="s">
        <v>15347</v>
      </c>
      <c r="AC3472" s="200">
        <v>1</v>
      </c>
      <c r="AD3472" s="200" t="s">
        <v>8231</v>
      </c>
      <c r="AE3472" s="203" t="s">
        <v>505</v>
      </c>
      <c r="AF3472" s="212">
        <v>175000</v>
      </c>
      <c r="AG3472" s="198" t="s">
        <v>15348</v>
      </c>
    </row>
    <row r="3473" spans="1:33" ht="72" hidden="1" x14ac:dyDescent="0.25">
      <c r="A3473" s="209">
        <v>128113</v>
      </c>
      <c r="B3473" s="210">
        <v>4</v>
      </c>
      <c r="C3473" s="196" t="s">
        <v>122</v>
      </c>
      <c r="D3473" s="201">
        <v>43368</v>
      </c>
      <c r="E3473" s="196" t="s">
        <v>143</v>
      </c>
      <c r="F3473" s="201">
        <v>44089.800543981481</v>
      </c>
      <c r="G3473" s="196" t="s">
        <v>510</v>
      </c>
      <c r="H3473" s="198" t="s">
        <v>15342</v>
      </c>
      <c r="M3473" s="198" t="s">
        <v>15343</v>
      </c>
      <c r="N3473" s="198" t="s">
        <v>15344</v>
      </c>
      <c r="O3473" s="196" t="s">
        <v>40</v>
      </c>
      <c r="P3473" s="198" t="s">
        <v>166</v>
      </c>
      <c r="R3473" s="196" t="s">
        <v>39</v>
      </c>
      <c r="S3473" s="196" t="s">
        <v>45</v>
      </c>
      <c r="T3473" s="202" t="s">
        <v>505</v>
      </c>
      <c r="W3473" s="200" t="s">
        <v>93</v>
      </c>
      <c r="X3473" s="196" t="s">
        <v>94</v>
      </c>
      <c r="Z3473" s="198" t="s">
        <v>15345</v>
      </c>
      <c r="AA3473" s="196" t="s">
        <v>15349</v>
      </c>
      <c r="AB3473" s="196" t="s">
        <v>15347</v>
      </c>
      <c r="AC3473" s="200">
        <v>1</v>
      </c>
      <c r="AD3473" s="200" t="s">
        <v>8231</v>
      </c>
      <c r="AE3473" s="203" t="s">
        <v>505</v>
      </c>
      <c r="AF3473" s="212">
        <v>91000</v>
      </c>
      <c r="AG3473" s="198" t="s">
        <v>15348</v>
      </c>
    </row>
    <row r="3474" spans="1:33" ht="72" hidden="1" x14ac:dyDescent="0.25">
      <c r="A3474" s="209">
        <v>128113</v>
      </c>
      <c r="B3474" s="210">
        <v>4</v>
      </c>
      <c r="C3474" s="196" t="s">
        <v>122</v>
      </c>
      <c r="D3474" s="201">
        <v>43368</v>
      </c>
      <c r="E3474" s="196" t="s">
        <v>143</v>
      </c>
      <c r="F3474" s="201">
        <v>44089.800543981481</v>
      </c>
      <c r="G3474" s="196" t="s">
        <v>510</v>
      </c>
      <c r="H3474" s="198" t="s">
        <v>15342</v>
      </c>
      <c r="M3474" s="198" t="s">
        <v>15343</v>
      </c>
      <c r="N3474" s="198" t="s">
        <v>15344</v>
      </c>
      <c r="O3474" s="196" t="s">
        <v>40</v>
      </c>
      <c r="P3474" s="198" t="s">
        <v>166</v>
      </c>
      <c r="R3474" s="196" t="s">
        <v>39</v>
      </c>
      <c r="S3474" s="196" t="s">
        <v>45</v>
      </c>
      <c r="T3474" s="202" t="s">
        <v>505</v>
      </c>
      <c r="W3474" s="200" t="s">
        <v>93</v>
      </c>
      <c r="X3474" s="196" t="s">
        <v>94</v>
      </c>
      <c r="Z3474" s="198" t="s">
        <v>15345</v>
      </c>
      <c r="AA3474" s="196" t="s">
        <v>15350</v>
      </c>
      <c r="AB3474" s="196" t="s">
        <v>15347</v>
      </c>
      <c r="AC3474" s="200">
        <v>1</v>
      </c>
      <c r="AD3474" s="200" t="s">
        <v>8231</v>
      </c>
      <c r="AE3474" s="203" t="s">
        <v>505</v>
      </c>
      <c r="AF3474" s="212">
        <v>133000</v>
      </c>
      <c r="AG3474" s="198" t="s">
        <v>15348</v>
      </c>
    </row>
    <row r="3475" spans="1:33" ht="72" hidden="1" x14ac:dyDescent="0.25">
      <c r="A3475" s="209">
        <v>128113</v>
      </c>
      <c r="B3475" s="210">
        <v>4</v>
      </c>
      <c r="C3475" s="196" t="s">
        <v>122</v>
      </c>
      <c r="D3475" s="201">
        <v>43368</v>
      </c>
      <c r="E3475" s="196" t="s">
        <v>143</v>
      </c>
      <c r="F3475" s="201">
        <v>44089.800543981481</v>
      </c>
      <c r="G3475" s="196" t="s">
        <v>510</v>
      </c>
      <c r="H3475" s="198" t="s">
        <v>15342</v>
      </c>
      <c r="M3475" s="198" t="s">
        <v>15343</v>
      </c>
      <c r="N3475" s="198" t="s">
        <v>15344</v>
      </c>
      <c r="O3475" s="196" t="s">
        <v>40</v>
      </c>
      <c r="P3475" s="198" t="s">
        <v>166</v>
      </c>
      <c r="R3475" s="196" t="s">
        <v>39</v>
      </c>
      <c r="S3475" s="196" t="s">
        <v>45</v>
      </c>
      <c r="T3475" s="202" t="s">
        <v>505</v>
      </c>
      <c r="W3475" s="200" t="s">
        <v>93</v>
      </c>
      <c r="X3475" s="196" t="s">
        <v>94</v>
      </c>
      <c r="Z3475" s="198" t="s">
        <v>15345</v>
      </c>
      <c r="AA3475" s="196" t="s">
        <v>15351</v>
      </c>
      <c r="AB3475" s="196" t="s">
        <v>15347</v>
      </c>
      <c r="AC3475" s="200">
        <v>1</v>
      </c>
      <c r="AD3475" s="200" t="s">
        <v>8231</v>
      </c>
      <c r="AE3475" s="203" t="s">
        <v>505</v>
      </c>
      <c r="AF3475" s="212">
        <v>147000</v>
      </c>
      <c r="AG3475" s="198" t="s">
        <v>15348</v>
      </c>
    </row>
    <row r="3476" spans="1:33" ht="72" hidden="1" x14ac:dyDescent="0.25">
      <c r="A3476" s="209">
        <v>128113</v>
      </c>
      <c r="B3476" s="210">
        <v>4</v>
      </c>
      <c r="C3476" s="196" t="s">
        <v>122</v>
      </c>
      <c r="D3476" s="201">
        <v>43368</v>
      </c>
      <c r="E3476" s="196" t="s">
        <v>143</v>
      </c>
      <c r="F3476" s="201">
        <v>44089.800543981481</v>
      </c>
      <c r="G3476" s="196" t="s">
        <v>510</v>
      </c>
      <c r="H3476" s="198" t="s">
        <v>15342</v>
      </c>
      <c r="M3476" s="198" t="s">
        <v>15343</v>
      </c>
      <c r="N3476" s="198" t="s">
        <v>15344</v>
      </c>
      <c r="O3476" s="196" t="s">
        <v>40</v>
      </c>
      <c r="P3476" s="198" t="s">
        <v>166</v>
      </c>
      <c r="R3476" s="196" t="s">
        <v>39</v>
      </c>
      <c r="S3476" s="196" t="s">
        <v>45</v>
      </c>
      <c r="T3476" s="202" t="s">
        <v>505</v>
      </c>
      <c r="W3476" s="200" t="s">
        <v>93</v>
      </c>
      <c r="X3476" s="196" t="s">
        <v>94</v>
      </c>
      <c r="Z3476" s="198" t="s">
        <v>15345</v>
      </c>
      <c r="AA3476" s="196" t="s">
        <v>15352</v>
      </c>
      <c r="AB3476" s="196" t="s">
        <v>15347</v>
      </c>
      <c r="AC3476" s="200">
        <v>1</v>
      </c>
      <c r="AD3476" s="200" t="s">
        <v>8231</v>
      </c>
      <c r="AE3476" s="203" t="s">
        <v>505</v>
      </c>
      <c r="AF3476" s="212">
        <v>98000</v>
      </c>
      <c r="AG3476" s="198" t="s">
        <v>15348</v>
      </c>
    </row>
    <row r="3477" spans="1:33" ht="72" hidden="1" x14ac:dyDescent="0.25">
      <c r="A3477" s="209">
        <v>128113</v>
      </c>
      <c r="B3477" s="210">
        <v>4</v>
      </c>
      <c r="C3477" s="196" t="s">
        <v>122</v>
      </c>
      <c r="D3477" s="201">
        <v>43368</v>
      </c>
      <c r="E3477" s="196" t="s">
        <v>143</v>
      </c>
      <c r="F3477" s="201">
        <v>44089.800543981481</v>
      </c>
      <c r="G3477" s="196" t="s">
        <v>510</v>
      </c>
      <c r="H3477" s="198" t="s">
        <v>15342</v>
      </c>
      <c r="M3477" s="198" t="s">
        <v>15343</v>
      </c>
      <c r="N3477" s="198" t="s">
        <v>15344</v>
      </c>
      <c r="O3477" s="196" t="s">
        <v>40</v>
      </c>
      <c r="P3477" s="198" t="s">
        <v>166</v>
      </c>
      <c r="R3477" s="196" t="s">
        <v>39</v>
      </c>
      <c r="S3477" s="196" t="s">
        <v>45</v>
      </c>
      <c r="T3477" s="202" t="s">
        <v>505</v>
      </c>
      <c r="W3477" s="200" t="s">
        <v>93</v>
      </c>
      <c r="X3477" s="196" t="s">
        <v>94</v>
      </c>
      <c r="Z3477" s="198" t="s">
        <v>15345</v>
      </c>
      <c r="AA3477" s="196" t="s">
        <v>15353</v>
      </c>
      <c r="AB3477" s="196" t="s">
        <v>15347</v>
      </c>
      <c r="AC3477" s="200">
        <v>1</v>
      </c>
      <c r="AD3477" s="200" t="s">
        <v>8231</v>
      </c>
      <c r="AE3477" s="203" t="s">
        <v>505</v>
      </c>
      <c r="AF3477" s="212">
        <v>56000</v>
      </c>
      <c r="AG3477" s="198" t="s">
        <v>15348</v>
      </c>
    </row>
    <row r="3478" spans="1:33" ht="72" hidden="1" x14ac:dyDescent="0.25">
      <c r="A3478" s="209">
        <v>128113</v>
      </c>
      <c r="B3478" s="210">
        <v>4</v>
      </c>
      <c r="C3478" s="196" t="s">
        <v>122</v>
      </c>
      <c r="D3478" s="201">
        <v>43368</v>
      </c>
      <c r="E3478" s="196" t="s">
        <v>143</v>
      </c>
      <c r="F3478" s="201">
        <v>44089.800543981481</v>
      </c>
      <c r="G3478" s="196" t="s">
        <v>510</v>
      </c>
      <c r="H3478" s="198" t="s">
        <v>15342</v>
      </c>
      <c r="M3478" s="198" t="s">
        <v>15343</v>
      </c>
      <c r="N3478" s="198" t="s">
        <v>15344</v>
      </c>
      <c r="O3478" s="196" t="s">
        <v>40</v>
      </c>
      <c r="P3478" s="198" t="s">
        <v>166</v>
      </c>
      <c r="R3478" s="196" t="s">
        <v>39</v>
      </c>
      <c r="S3478" s="196" t="s">
        <v>45</v>
      </c>
      <c r="T3478" s="202" t="s">
        <v>505</v>
      </c>
      <c r="W3478" s="200" t="s">
        <v>93</v>
      </c>
      <c r="X3478" s="196" t="s">
        <v>94</v>
      </c>
      <c r="Z3478" s="198" t="s">
        <v>15345</v>
      </c>
      <c r="AA3478" s="196" t="s">
        <v>15354</v>
      </c>
      <c r="AB3478" s="196" t="s">
        <v>15347</v>
      </c>
      <c r="AC3478" s="200">
        <v>1</v>
      </c>
      <c r="AD3478" s="200" t="s">
        <v>8231</v>
      </c>
      <c r="AE3478" s="203" t="s">
        <v>505</v>
      </c>
      <c r="AF3478" s="212">
        <v>5000</v>
      </c>
      <c r="AG3478" s="198" t="s">
        <v>15348</v>
      </c>
    </row>
    <row r="3479" spans="1:33" ht="72" hidden="1" x14ac:dyDescent="0.25">
      <c r="A3479" s="209">
        <v>128113</v>
      </c>
      <c r="B3479" s="210">
        <v>4</v>
      </c>
      <c r="C3479" s="196" t="s">
        <v>122</v>
      </c>
      <c r="D3479" s="201">
        <v>43368</v>
      </c>
      <c r="E3479" s="196" t="s">
        <v>143</v>
      </c>
      <c r="F3479" s="201">
        <v>44089.800543981481</v>
      </c>
      <c r="G3479" s="196" t="s">
        <v>510</v>
      </c>
      <c r="H3479" s="198" t="s">
        <v>15342</v>
      </c>
      <c r="M3479" s="198" t="s">
        <v>15343</v>
      </c>
      <c r="N3479" s="198" t="s">
        <v>15344</v>
      </c>
      <c r="O3479" s="196" t="s">
        <v>40</v>
      </c>
      <c r="P3479" s="198" t="s">
        <v>166</v>
      </c>
      <c r="R3479" s="196" t="s">
        <v>39</v>
      </c>
      <c r="S3479" s="196" t="s">
        <v>45</v>
      </c>
      <c r="T3479" s="202" t="s">
        <v>505</v>
      </c>
      <c r="W3479" s="200" t="s">
        <v>93</v>
      </c>
      <c r="X3479" s="196" t="s">
        <v>94</v>
      </c>
      <c r="Z3479" s="198" t="s">
        <v>15345</v>
      </c>
      <c r="AA3479" s="196" t="s">
        <v>15355</v>
      </c>
      <c r="AB3479" s="196" t="s">
        <v>15347</v>
      </c>
      <c r="AC3479" s="200">
        <v>2</v>
      </c>
      <c r="AD3479" s="200" t="s">
        <v>8231</v>
      </c>
      <c r="AE3479" s="203" t="s">
        <v>505</v>
      </c>
      <c r="AF3479" s="212">
        <v>50000</v>
      </c>
      <c r="AG3479" s="198" t="s">
        <v>15348</v>
      </c>
    </row>
    <row r="3480" spans="1:33" ht="72" hidden="1" x14ac:dyDescent="0.25">
      <c r="A3480" s="209">
        <v>128113</v>
      </c>
      <c r="B3480" s="210">
        <v>4</v>
      </c>
      <c r="C3480" s="196" t="s">
        <v>122</v>
      </c>
      <c r="D3480" s="201">
        <v>43368</v>
      </c>
      <c r="E3480" s="196" t="s">
        <v>143</v>
      </c>
      <c r="F3480" s="201">
        <v>44089.800543981481</v>
      </c>
      <c r="G3480" s="196" t="s">
        <v>510</v>
      </c>
      <c r="H3480" s="198" t="s">
        <v>15342</v>
      </c>
      <c r="M3480" s="198" t="s">
        <v>15343</v>
      </c>
      <c r="N3480" s="198" t="s">
        <v>15344</v>
      </c>
      <c r="O3480" s="196" t="s">
        <v>40</v>
      </c>
      <c r="P3480" s="198" t="s">
        <v>166</v>
      </c>
      <c r="R3480" s="196" t="s">
        <v>39</v>
      </c>
      <c r="S3480" s="196" t="s">
        <v>45</v>
      </c>
      <c r="T3480" s="202" t="s">
        <v>505</v>
      </c>
      <c r="W3480" s="200" t="s">
        <v>93</v>
      </c>
      <c r="X3480" s="196" t="s">
        <v>94</v>
      </c>
      <c r="Z3480" s="198" t="s">
        <v>15345</v>
      </c>
      <c r="AA3480" s="196" t="s">
        <v>15356</v>
      </c>
      <c r="AB3480" s="196" t="s">
        <v>15347</v>
      </c>
      <c r="AC3480" s="200">
        <v>2</v>
      </c>
      <c r="AD3480" s="200" t="s">
        <v>8231</v>
      </c>
      <c r="AE3480" s="203" t="s">
        <v>505</v>
      </c>
      <c r="AF3480" s="212">
        <v>26000</v>
      </c>
      <c r="AG3480" s="198" t="s">
        <v>15348</v>
      </c>
    </row>
    <row r="3481" spans="1:33" ht="72" hidden="1" x14ac:dyDescent="0.25">
      <c r="A3481" s="209">
        <v>128113</v>
      </c>
      <c r="B3481" s="210">
        <v>4</v>
      </c>
      <c r="C3481" s="196" t="s">
        <v>122</v>
      </c>
      <c r="D3481" s="201">
        <v>43368</v>
      </c>
      <c r="E3481" s="196" t="s">
        <v>143</v>
      </c>
      <c r="F3481" s="201">
        <v>44089.800543981481</v>
      </c>
      <c r="G3481" s="196" t="s">
        <v>510</v>
      </c>
      <c r="H3481" s="198" t="s">
        <v>15342</v>
      </c>
      <c r="M3481" s="198" t="s">
        <v>15343</v>
      </c>
      <c r="N3481" s="198" t="s">
        <v>15344</v>
      </c>
      <c r="O3481" s="196" t="s">
        <v>40</v>
      </c>
      <c r="P3481" s="198" t="s">
        <v>166</v>
      </c>
      <c r="R3481" s="196" t="s">
        <v>39</v>
      </c>
      <c r="S3481" s="196" t="s">
        <v>45</v>
      </c>
      <c r="T3481" s="202" t="s">
        <v>505</v>
      </c>
      <c r="W3481" s="200" t="s">
        <v>93</v>
      </c>
      <c r="X3481" s="196" t="s">
        <v>94</v>
      </c>
      <c r="Z3481" s="198" t="s">
        <v>15345</v>
      </c>
      <c r="AA3481" s="196" t="s">
        <v>15357</v>
      </c>
      <c r="AB3481" s="196" t="s">
        <v>15347</v>
      </c>
      <c r="AC3481" s="200">
        <v>2</v>
      </c>
      <c r="AD3481" s="200" t="s">
        <v>8231</v>
      </c>
      <c r="AE3481" s="203" t="s">
        <v>505</v>
      </c>
      <c r="AF3481" s="212">
        <v>38000</v>
      </c>
      <c r="AG3481" s="198" t="s">
        <v>15348</v>
      </c>
    </row>
    <row r="3482" spans="1:33" ht="72" hidden="1" x14ac:dyDescent="0.25">
      <c r="A3482" s="209">
        <v>128113</v>
      </c>
      <c r="B3482" s="210">
        <v>4</v>
      </c>
      <c r="C3482" s="196" t="s">
        <v>122</v>
      </c>
      <c r="D3482" s="201">
        <v>43368</v>
      </c>
      <c r="E3482" s="196" t="s">
        <v>143</v>
      </c>
      <c r="F3482" s="201">
        <v>44089.800543981481</v>
      </c>
      <c r="G3482" s="196" t="s">
        <v>510</v>
      </c>
      <c r="H3482" s="198" t="s">
        <v>15342</v>
      </c>
      <c r="M3482" s="198" t="s">
        <v>15343</v>
      </c>
      <c r="N3482" s="198" t="s">
        <v>15344</v>
      </c>
      <c r="O3482" s="196" t="s">
        <v>40</v>
      </c>
      <c r="P3482" s="198" t="s">
        <v>166</v>
      </c>
      <c r="R3482" s="196" t="s">
        <v>39</v>
      </c>
      <c r="S3482" s="196" t="s">
        <v>45</v>
      </c>
      <c r="T3482" s="202" t="s">
        <v>505</v>
      </c>
      <c r="W3482" s="200" t="s">
        <v>93</v>
      </c>
      <c r="X3482" s="196" t="s">
        <v>94</v>
      </c>
      <c r="Z3482" s="198" t="s">
        <v>15345</v>
      </c>
      <c r="AA3482" s="196" t="s">
        <v>15358</v>
      </c>
      <c r="AB3482" s="196" t="s">
        <v>15347</v>
      </c>
      <c r="AC3482" s="200">
        <v>2</v>
      </c>
      <c r="AD3482" s="200" t="s">
        <v>8231</v>
      </c>
      <c r="AE3482" s="203" t="s">
        <v>505</v>
      </c>
      <c r="AF3482" s="212">
        <v>42000</v>
      </c>
      <c r="AG3482" s="198" t="s">
        <v>15348</v>
      </c>
    </row>
    <row r="3483" spans="1:33" ht="72" hidden="1" x14ac:dyDescent="0.25">
      <c r="A3483" s="209">
        <v>128113</v>
      </c>
      <c r="B3483" s="210">
        <v>4</v>
      </c>
      <c r="C3483" s="196" t="s">
        <v>122</v>
      </c>
      <c r="D3483" s="201">
        <v>43368</v>
      </c>
      <c r="E3483" s="196" t="s">
        <v>143</v>
      </c>
      <c r="F3483" s="201">
        <v>44089.800543981481</v>
      </c>
      <c r="G3483" s="196" t="s">
        <v>510</v>
      </c>
      <c r="H3483" s="198" t="s">
        <v>15342</v>
      </c>
      <c r="M3483" s="198" t="s">
        <v>15343</v>
      </c>
      <c r="N3483" s="198" t="s">
        <v>15344</v>
      </c>
      <c r="O3483" s="196" t="s">
        <v>40</v>
      </c>
      <c r="P3483" s="198" t="s">
        <v>166</v>
      </c>
      <c r="R3483" s="196" t="s">
        <v>39</v>
      </c>
      <c r="S3483" s="196" t="s">
        <v>45</v>
      </c>
      <c r="T3483" s="202" t="s">
        <v>505</v>
      </c>
      <c r="W3483" s="200" t="s">
        <v>93</v>
      </c>
      <c r="X3483" s="196" t="s">
        <v>94</v>
      </c>
      <c r="Z3483" s="198" t="s">
        <v>15345</v>
      </c>
      <c r="AA3483" s="196" t="s">
        <v>15359</v>
      </c>
      <c r="AB3483" s="196" t="s">
        <v>15347</v>
      </c>
      <c r="AC3483" s="200">
        <v>2</v>
      </c>
      <c r="AD3483" s="200" t="s">
        <v>8231</v>
      </c>
      <c r="AE3483" s="203" t="s">
        <v>505</v>
      </c>
      <c r="AF3483" s="212">
        <v>28000</v>
      </c>
      <c r="AG3483" s="198" t="s">
        <v>15348</v>
      </c>
    </row>
    <row r="3484" spans="1:33" ht="72" hidden="1" x14ac:dyDescent="0.25">
      <c r="A3484" s="209">
        <v>128113</v>
      </c>
      <c r="B3484" s="210">
        <v>4</v>
      </c>
      <c r="C3484" s="196" t="s">
        <v>122</v>
      </c>
      <c r="D3484" s="201">
        <v>43368</v>
      </c>
      <c r="E3484" s="196" t="s">
        <v>143</v>
      </c>
      <c r="F3484" s="201">
        <v>44089.800543981481</v>
      </c>
      <c r="G3484" s="196" t="s">
        <v>510</v>
      </c>
      <c r="H3484" s="198" t="s">
        <v>15342</v>
      </c>
      <c r="M3484" s="198" t="s">
        <v>15343</v>
      </c>
      <c r="N3484" s="198" t="s">
        <v>15344</v>
      </c>
      <c r="O3484" s="196" t="s">
        <v>40</v>
      </c>
      <c r="P3484" s="198" t="s">
        <v>166</v>
      </c>
      <c r="R3484" s="196" t="s">
        <v>39</v>
      </c>
      <c r="S3484" s="196" t="s">
        <v>45</v>
      </c>
      <c r="T3484" s="202" t="s">
        <v>505</v>
      </c>
      <c r="W3484" s="200" t="s">
        <v>93</v>
      </c>
      <c r="X3484" s="196" t="s">
        <v>94</v>
      </c>
      <c r="Z3484" s="198" t="s">
        <v>15345</v>
      </c>
      <c r="AA3484" s="196" t="s">
        <v>15360</v>
      </c>
      <c r="AB3484" s="196" t="s">
        <v>15347</v>
      </c>
      <c r="AC3484" s="200">
        <v>2</v>
      </c>
      <c r="AD3484" s="200" t="s">
        <v>8231</v>
      </c>
      <c r="AE3484" s="203" t="s">
        <v>505</v>
      </c>
      <c r="AF3484" s="212">
        <v>16000</v>
      </c>
      <c r="AG3484" s="198" t="s">
        <v>15348</v>
      </c>
    </row>
    <row r="3485" spans="1:33" ht="72" hidden="1" x14ac:dyDescent="0.25">
      <c r="A3485" s="209">
        <v>128113</v>
      </c>
      <c r="B3485" s="210">
        <v>4</v>
      </c>
      <c r="C3485" s="196" t="s">
        <v>122</v>
      </c>
      <c r="D3485" s="201">
        <v>43368</v>
      </c>
      <c r="E3485" s="196" t="s">
        <v>143</v>
      </c>
      <c r="F3485" s="201">
        <v>44089.800543981481</v>
      </c>
      <c r="G3485" s="196" t="s">
        <v>510</v>
      </c>
      <c r="H3485" s="198" t="s">
        <v>15342</v>
      </c>
      <c r="M3485" s="198" t="s">
        <v>15343</v>
      </c>
      <c r="N3485" s="198" t="s">
        <v>15344</v>
      </c>
      <c r="O3485" s="196" t="s">
        <v>40</v>
      </c>
      <c r="P3485" s="198" t="s">
        <v>166</v>
      </c>
      <c r="R3485" s="196" t="s">
        <v>39</v>
      </c>
      <c r="S3485" s="196" t="s">
        <v>45</v>
      </c>
      <c r="T3485" s="202" t="s">
        <v>505</v>
      </c>
      <c r="W3485" s="200" t="s">
        <v>93</v>
      </c>
      <c r="X3485" s="196" t="s">
        <v>94</v>
      </c>
      <c r="Z3485" s="198" t="s">
        <v>15345</v>
      </c>
      <c r="AA3485" s="196" t="s">
        <v>15361</v>
      </c>
      <c r="AB3485" s="196" t="s">
        <v>15347</v>
      </c>
      <c r="AC3485" s="200">
        <v>2</v>
      </c>
      <c r="AD3485" s="200" t="s">
        <v>8231</v>
      </c>
      <c r="AE3485" s="203" t="s">
        <v>505</v>
      </c>
      <c r="AF3485" s="212">
        <v>5000</v>
      </c>
      <c r="AG3485" s="198" t="s">
        <v>15348</v>
      </c>
    </row>
    <row r="3486" spans="1:33" ht="72" hidden="1" x14ac:dyDescent="0.25">
      <c r="A3486" s="209">
        <v>128113</v>
      </c>
      <c r="B3486" s="210">
        <v>4</v>
      </c>
      <c r="C3486" s="196" t="s">
        <v>122</v>
      </c>
      <c r="D3486" s="201">
        <v>43368</v>
      </c>
      <c r="E3486" s="196" t="s">
        <v>143</v>
      </c>
      <c r="F3486" s="201">
        <v>44089.800543981481</v>
      </c>
      <c r="G3486" s="196" t="s">
        <v>510</v>
      </c>
      <c r="H3486" s="198" t="s">
        <v>15342</v>
      </c>
      <c r="M3486" s="198" t="s">
        <v>15343</v>
      </c>
      <c r="N3486" s="198" t="s">
        <v>15344</v>
      </c>
      <c r="O3486" s="196" t="s">
        <v>40</v>
      </c>
      <c r="P3486" s="198" t="s">
        <v>166</v>
      </c>
      <c r="R3486" s="196" t="s">
        <v>39</v>
      </c>
      <c r="S3486" s="196" t="s">
        <v>45</v>
      </c>
      <c r="T3486" s="202" t="s">
        <v>505</v>
      </c>
      <c r="W3486" s="200" t="s">
        <v>93</v>
      </c>
      <c r="X3486" s="196" t="s">
        <v>94</v>
      </c>
      <c r="Z3486" s="198" t="s">
        <v>15345</v>
      </c>
      <c r="AA3486" s="196" t="s">
        <v>15362</v>
      </c>
      <c r="AB3486" s="196" t="s">
        <v>15347</v>
      </c>
      <c r="AC3486" s="200">
        <v>3</v>
      </c>
      <c r="AD3486" s="200" t="s">
        <v>8231</v>
      </c>
      <c r="AE3486" s="203" t="s">
        <v>505</v>
      </c>
      <c r="AF3486" s="212">
        <v>1931000</v>
      </c>
      <c r="AG3486" s="198" t="s">
        <v>15348</v>
      </c>
    </row>
    <row r="3487" spans="1:33" ht="72" hidden="1" x14ac:dyDescent="0.25">
      <c r="A3487" s="209">
        <v>128113</v>
      </c>
      <c r="B3487" s="210">
        <v>4</v>
      </c>
      <c r="C3487" s="196" t="s">
        <v>122</v>
      </c>
      <c r="D3487" s="201">
        <v>43368</v>
      </c>
      <c r="E3487" s="196" t="s">
        <v>143</v>
      </c>
      <c r="F3487" s="201">
        <v>44089.800543981481</v>
      </c>
      <c r="G3487" s="196" t="s">
        <v>510</v>
      </c>
      <c r="H3487" s="198" t="s">
        <v>15342</v>
      </c>
      <c r="M3487" s="198" t="s">
        <v>15343</v>
      </c>
      <c r="N3487" s="198" t="s">
        <v>15344</v>
      </c>
      <c r="O3487" s="196" t="s">
        <v>40</v>
      </c>
      <c r="P3487" s="198" t="s">
        <v>166</v>
      </c>
      <c r="R3487" s="196" t="s">
        <v>39</v>
      </c>
      <c r="S3487" s="196" t="s">
        <v>45</v>
      </c>
      <c r="T3487" s="202" t="s">
        <v>505</v>
      </c>
      <c r="W3487" s="200" t="s">
        <v>93</v>
      </c>
      <c r="X3487" s="196" t="s">
        <v>94</v>
      </c>
      <c r="Z3487" s="198" t="s">
        <v>15345</v>
      </c>
      <c r="AA3487" s="196" t="s">
        <v>15363</v>
      </c>
      <c r="AB3487" s="196" t="s">
        <v>15347</v>
      </c>
      <c r="AC3487" s="200">
        <v>3</v>
      </c>
      <c r="AD3487" s="200" t="s">
        <v>8231</v>
      </c>
      <c r="AE3487" s="203" t="s">
        <v>505</v>
      </c>
      <c r="AF3487" s="212">
        <v>1005000</v>
      </c>
      <c r="AG3487" s="198" t="s">
        <v>15348</v>
      </c>
    </row>
    <row r="3488" spans="1:33" ht="72" hidden="1" x14ac:dyDescent="0.25">
      <c r="A3488" s="209">
        <v>128113</v>
      </c>
      <c r="B3488" s="210">
        <v>4</v>
      </c>
      <c r="C3488" s="196" t="s">
        <v>122</v>
      </c>
      <c r="D3488" s="201">
        <v>43368</v>
      </c>
      <c r="E3488" s="196" t="s">
        <v>143</v>
      </c>
      <c r="F3488" s="201">
        <v>44089.800543981481</v>
      </c>
      <c r="G3488" s="196" t="s">
        <v>510</v>
      </c>
      <c r="H3488" s="198" t="s">
        <v>15342</v>
      </c>
      <c r="M3488" s="198" t="s">
        <v>15343</v>
      </c>
      <c r="N3488" s="198" t="s">
        <v>15344</v>
      </c>
      <c r="O3488" s="196" t="s">
        <v>40</v>
      </c>
      <c r="P3488" s="198" t="s">
        <v>166</v>
      </c>
      <c r="R3488" s="196" t="s">
        <v>39</v>
      </c>
      <c r="S3488" s="196" t="s">
        <v>45</v>
      </c>
      <c r="T3488" s="202" t="s">
        <v>505</v>
      </c>
      <c r="W3488" s="200" t="s">
        <v>93</v>
      </c>
      <c r="X3488" s="196" t="s">
        <v>94</v>
      </c>
      <c r="Z3488" s="198" t="s">
        <v>15345</v>
      </c>
      <c r="AA3488" s="196" t="s">
        <v>15364</v>
      </c>
      <c r="AB3488" s="196" t="s">
        <v>15347</v>
      </c>
      <c r="AC3488" s="200">
        <v>3</v>
      </c>
      <c r="AD3488" s="200" t="s">
        <v>8231</v>
      </c>
      <c r="AE3488" s="203" t="s">
        <v>505</v>
      </c>
      <c r="AF3488" s="212">
        <v>1468000</v>
      </c>
      <c r="AG3488" s="198" t="s">
        <v>15348</v>
      </c>
    </row>
    <row r="3489" spans="1:33" ht="72" hidden="1" x14ac:dyDescent="0.25">
      <c r="A3489" s="209">
        <v>128113</v>
      </c>
      <c r="B3489" s="210">
        <v>4</v>
      </c>
      <c r="C3489" s="196" t="s">
        <v>122</v>
      </c>
      <c r="D3489" s="201">
        <v>43368</v>
      </c>
      <c r="E3489" s="196" t="s">
        <v>143</v>
      </c>
      <c r="F3489" s="201">
        <v>44089.800543981481</v>
      </c>
      <c r="G3489" s="196" t="s">
        <v>510</v>
      </c>
      <c r="H3489" s="198" t="s">
        <v>15342</v>
      </c>
      <c r="M3489" s="198" t="s">
        <v>15343</v>
      </c>
      <c r="N3489" s="198" t="s">
        <v>15344</v>
      </c>
      <c r="O3489" s="196" t="s">
        <v>40</v>
      </c>
      <c r="P3489" s="198" t="s">
        <v>166</v>
      </c>
      <c r="R3489" s="196" t="s">
        <v>39</v>
      </c>
      <c r="S3489" s="196" t="s">
        <v>45</v>
      </c>
      <c r="T3489" s="202" t="s">
        <v>505</v>
      </c>
      <c r="W3489" s="200" t="s">
        <v>93</v>
      </c>
      <c r="X3489" s="196" t="s">
        <v>94</v>
      </c>
      <c r="Z3489" s="198" t="s">
        <v>15345</v>
      </c>
      <c r="AA3489" s="196" t="s">
        <v>15365</v>
      </c>
      <c r="AB3489" s="196" t="s">
        <v>15347</v>
      </c>
      <c r="AC3489" s="200">
        <v>3</v>
      </c>
      <c r="AD3489" s="200" t="s">
        <v>8231</v>
      </c>
      <c r="AE3489" s="203" t="s">
        <v>505</v>
      </c>
      <c r="AF3489" s="212">
        <v>1622000</v>
      </c>
      <c r="AG3489" s="198" t="s">
        <v>15348</v>
      </c>
    </row>
    <row r="3490" spans="1:33" ht="72" hidden="1" x14ac:dyDescent="0.25">
      <c r="A3490" s="209">
        <v>128113</v>
      </c>
      <c r="B3490" s="210">
        <v>4</v>
      </c>
      <c r="C3490" s="196" t="s">
        <v>122</v>
      </c>
      <c r="D3490" s="201">
        <v>43368</v>
      </c>
      <c r="E3490" s="196" t="s">
        <v>143</v>
      </c>
      <c r="F3490" s="201">
        <v>44089.800543981481</v>
      </c>
      <c r="G3490" s="196" t="s">
        <v>510</v>
      </c>
      <c r="H3490" s="198" t="s">
        <v>15342</v>
      </c>
      <c r="M3490" s="198" t="s">
        <v>15343</v>
      </c>
      <c r="N3490" s="198" t="s">
        <v>15344</v>
      </c>
      <c r="O3490" s="196" t="s">
        <v>40</v>
      </c>
      <c r="P3490" s="198" t="s">
        <v>166</v>
      </c>
      <c r="R3490" s="196" t="s">
        <v>39</v>
      </c>
      <c r="S3490" s="196" t="s">
        <v>45</v>
      </c>
      <c r="T3490" s="202" t="s">
        <v>505</v>
      </c>
      <c r="W3490" s="200" t="s">
        <v>93</v>
      </c>
      <c r="X3490" s="196" t="s">
        <v>94</v>
      </c>
      <c r="Z3490" s="198" t="s">
        <v>15345</v>
      </c>
      <c r="AA3490" s="196" t="s">
        <v>15366</v>
      </c>
      <c r="AB3490" s="196" t="s">
        <v>15347</v>
      </c>
      <c r="AC3490" s="200">
        <v>3</v>
      </c>
      <c r="AD3490" s="200" t="s">
        <v>8231</v>
      </c>
      <c r="AE3490" s="203" t="s">
        <v>505</v>
      </c>
      <c r="AF3490" s="212">
        <v>1082000</v>
      </c>
      <c r="AG3490" s="198" t="s">
        <v>15348</v>
      </c>
    </row>
    <row r="3491" spans="1:33" ht="72" hidden="1" x14ac:dyDescent="0.25">
      <c r="A3491" s="209">
        <v>128113</v>
      </c>
      <c r="B3491" s="210">
        <v>4</v>
      </c>
      <c r="C3491" s="196" t="s">
        <v>122</v>
      </c>
      <c r="D3491" s="201">
        <v>43368</v>
      </c>
      <c r="E3491" s="196" t="s">
        <v>143</v>
      </c>
      <c r="F3491" s="201">
        <v>44089.800543981481</v>
      </c>
      <c r="G3491" s="196" t="s">
        <v>510</v>
      </c>
      <c r="H3491" s="198" t="s">
        <v>15342</v>
      </c>
      <c r="M3491" s="198" t="s">
        <v>15343</v>
      </c>
      <c r="N3491" s="198" t="s">
        <v>15344</v>
      </c>
      <c r="O3491" s="196" t="s">
        <v>40</v>
      </c>
      <c r="P3491" s="198" t="s">
        <v>166</v>
      </c>
      <c r="R3491" s="196" t="s">
        <v>39</v>
      </c>
      <c r="S3491" s="196" t="s">
        <v>45</v>
      </c>
      <c r="T3491" s="202" t="s">
        <v>505</v>
      </c>
      <c r="W3491" s="200" t="s">
        <v>93</v>
      </c>
      <c r="X3491" s="196" t="s">
        <v>94</v>
      </c>
      <c r="Z3491" s="198" t="s">
        <v>15345</v>
      </c>
      <c r="AA3491" s="196" t="s">
        <v>15367</v>
      </c>
      <c r="AB3491" s="196" t="s">
        <v>15347</v>
      </c>
      <c r="AC3491" s="200">
        <v>3</v>
      </c>
      <c r="AD3491" s="200" t="s">
        <v>8231</v>
      </c>
      <c r="AE3491" s="203" t="s">
        <v>505</v>
      </c>
      <c r="AF3491" s="212">
        <v>619000</v>
      </c>
      <c r="AG3491" s="198" t="s">
        <v>15348</v>
      </c>
    </row>
    <row r="3492" spans="1:33" ht="72" hidden="1" x14ac:dyDescent="0.25">
      <c r="A3492" s="209">
        <v>128113</v>
      </c>
      <c r="B3492" s="210">
        <v>4</v>
      </c>
      <c r="C3492" s="196" t="s">
        <v>122</v>
      </c>
      <c r="D3492" s="201">
        <v>43368</v>
      </c>
      <c r="E3492" s="196" t="s">
        <v>143</v>
      </c>
      <c r="F3492" s="201">
        <v>44089.800543981481</v>
      </c>
      <c r="G3492" s="196" t="s">
        <v>510</v>
      </c>
      <c r="H3492" s="198" t="s">
        <v>15342</v>
      </c>
      <c r="M3492" s="198" t="s">
        <v>15343</v>
      </c>
      <c r="N3492" s="198" t="s">
        <v>15344</v>
      </c>
      <c r="O3492" s="196" t="s">
        <v>40</v>
      </c>
      <c r="P3492" s="198" t="s">
        <v>166</v>
      </c>
      <c r="R3492" s="196" t="s">
        <v>39</v>
      </c>
      <c r="S3492" s="196" t="s">
        <v>45</v>
      </c>
      <c r="T3492" s="202" t="s">
        <v>505</v>
      </c>
      <c r="W3492" s="200" t="s">
        <v>93</v>
      </c>
      <c r="X3492" s="196" t="s">
        <v>94</v>
      </c>
      <c r="Z3492" s="198" t="s">
        <v>15345</v>
      </c>
      <c r="AA3492" s="196" t="s">
        <v>15368</v>
      </c>
      <c r="AB3492" s="196" t="s">
        <v>15347</v>
      </c>
      <c r="AC3492" s="200">
        <v>3</v>
      </c>
      <c r="AD3492" s="200" t="s">
        <v>8231</v>
      </c>
      <c r="AE3492" s="203" t="s">
        <v>505</v>
      </c>
      <c r="AF3492" s="212">
        <v>6000</v>
      </c>
      <c r="AG3492" s="198" t="s">
        <v>15348</v>
      </c>
    </row>
    <row r="3493" spans="1:33" hidden="1" x14ac:dyDescent="0.25">
      <c r="A3493" s="209">
        <v>128128</v>
      </c>
      <c r="B3493" s="210">
        <v>1</v>
      </c>
      <c r="C3493" s="196" t="s">
        <v>85</v>
      </c>
      <c r="D3493" s="201">
        <v>43370</v>
      </c>
      <c r="E3493" s="196" t="s">
        <v>143</v>
      </c>
      <c r="F3493" s="201">
        <v>44694</v>
      </c>
      <c r="G3493" s="196" t="s">
        <v>222</v>
      </c>
      <c r="H3493" s="198" t="s">
        <v>523</v>
      </c>
      <c r="I3493" s="196" t="s">
        <v>524</v>
      </c>
      <c r="J3493" s="196" t="s">
        <v>101</v>
      </c>
      <c r="L3493" s="200" t="s">
        <v>101</v>
      </c>
      <c r="M3493" s="198" t="s">
        <v>4154</v>
      </c>
      <c r="O3493" s="196" t="s">
        <v>553</v>
      </c>
      <c r="P3493" s="198" t="s">
        <v>453</v>
      </c>
      <c r="R3493" s="196" t="s">
        <v>47</v>
      </c>
      <c r="S3493" s="196" t="s">
        <v>45</v>
      </c>
      <c r="T3493" s="211">
        <v>5.1100000000000003</v>
      </c>
      <c r="W3493" s="200" t="s">
        <v>93</v>
      </c>
      <c r="X3493" s="196" t="s">
        <v>13</v>
      </c>
      <c r="AA3493" s="196" t="s">
        <v>15369</v>
      </c>
      <c r="AC3493" s="200">
        <v>0</v>
      </c>
      <c r="AD3493" s="200" t="s">
        <v>8250</v>
      </c>
      <c r="AE3493" s="212">
        <v>90900</v>
      </c>
      <c r="AF3493" s="212">
        <v>165900</v>
      </c>
    </row>
    <row r="3494" spans="1:33" hidden="1" x14ac:dyDescent="0.25">
      <c r="A3494" s="209">
        <v>128129</v>
      </c>
      <c r="B3494" s="210">
        <v>2</v>
      </c>
      <c r="C3494" s="196" t="s">
        <v>114</v>
      </c>
      <c r="D3494" s="201">
        <v>43371</v>
      </c>
      <c r="E3494" s="196" t="s">
        <v>1300</v>
      </c>
      <c r="F3494" s="201">
        <v>44363</v>
      </c>
      <c r="G3494" s="196" t="s">
        <v>228</v>
      </c>
      <c r="H3494" s="198" t="s">
        <v>123</v>
      </c>
      <c r="I3494" s="196" t="s">
        <v>15370</v>
      </c>
      <c r="K3494" s="196" t="s">
        <v>15371</v>
      </c>
      <c r="L3494" s="200" t="s">
        <v>183</v>
      </c>
      <c r="M3494" s="198" t="s">
        <v>15372</v>
      </c>
      <c r="O3494" s="196" t="s">
        <v>271</v>
      </c>
      <c r="P3494" s="198" t="s">
        <v>166</v>
      </c>
      <c r="R3494" s="196" t="s">
        <v>39</v>
      </c>
      <c r="S3494" s="196" t="s">
        <v>45</v>
      </c>
      <c r="T3494" s="211">
        <v>0</v>
      </c>
      <c r="W3494" s="200" t="s">
        <v>93</v>
      </c>
      <c r="X3494" s="196" t="s">
        <v>186</v>
      </c>
      <c r="Z3494" s="198" t="s">
        <v>15373</v>
      </c>
      <c r="AA3494" s="196" t="s">
        <v>15374</v>
      </c>
      <c r="AC3494" s="200">
        <v>3</v>
      </c>
      <c r="AD3494" s="200" t="s">
        <v>8250</v>
      </c>
      <c r="AE3494" s="212">
        <v>-16016.62</v>
      </c>
      <c r="AF3494" s="212">
        <v>340016.32</v>
      </c>
    </row>
    <row r="3495" spans="1:33" hidden="1" x14ac:dyDescent="0.25">
      <c r="A3495" s="209">
        <v>128130</v>
      </c>
      <c r="B3495" s="210">
        <v>3</v>
      </c>
      <c r="C3495" s="196" t="s">
        <v>122</v>
      </c>
      <c r="D3495" s="201">
        <v>43371</v>
      </c>
      <c r="E3495" s="196" t="s">
        <v>134</v>
      </c>
      <c r="F3495" s="201">
        <v>43761</v>
      </c>
      <c r="G3495" s="196" t="s">
        <v>143</v>
      </c>
      <c r="H3495" s="198" t="s">
        <v>538</v>
      </c>
      <c r="I3495" s="196" t="s">
        <v>2983</v>
      </c>
      <c r="J3495" s="196" t="s">
        <v>101</v>
      </c>
      <c r="L3495" s="200" t="s">
        <v>101</v>
      </c>
      <c r="M3495" s="198" t="s">
        <v>15375</v>
      </c>
      <c r="N3495" s="198" t="s">
        <v>15376</v>
      </c>
      <c r="O3495" s="196" t="s">
        <v>119</v>
      </c>
      <c r="P3495" s="198" t="s">
        <v>19</v>
      </c>
      <c r="R3495" s="196" t="s">
        <v>47</v>
      </c>
      <c r="S3495" s="196" t="s">
        <v>46</v>
      </c>
      <c r="T3495" s="211">
        <v>0.01</v>
      </c>
      <c r="W3495" s="200" t="s">
        <v>93</v>
      </c>
      <c r="X3495" s="196" t="s">
        <v>13</v>
      </c>
      <c r="AA3495" s="196" t="s">
        <v>15377</v>
      </c>
      <c r="AC3495" s="200">
        <v>3</v>
      </c>
      <c r="AD3495" s="200" t="s">
        <v>8274</v>
      </c>
      <c r="AE3495" s="203" t="s">
        <v>505</v>
      </c>
      <c r="AF3495" s="212">
        <v>100000</v>
      </c>
    </row>
    <row r="3496" spans="1:33" ht="72" hidden="1" x14ac:dyDescent="0.25">
      <c r="A3496" s="209">
        <v>128146</v>
      </c>
      <c r="B3496" s="210">
        <v>1</v>
      </c>
      <c r="C3496" s="196" t="s">
        <v>122</v>
      </c>
      <c r="D3496" s="201">
        <v>43375</v>
      </c>
      <c r="E3496" s="196" t="s">
        <v>1740</v>
      </c>
      <c r="F3496" s="201">
        <v>44720</v>
      </c>
      <c r="G3496" s="196" t="s">
        <v>1741</v>
      </c>
      <c r="H3496" s="198" t="s">
        <v>337</v>
      </c>
      <c r="I3496" s="196" t="s">
        <v>4158</v>
      </c>
      <c r="J3496" s="196" t="s">
        <v>4159</v>
      </c>
      <c r="K3496" s="196" t="s">
        <v>15378</v>
      </c>
      <c r="M3496" s="198" t="s">
        <v>15379</v>
      </c>
      <c r="N3496" s="198" t="s">
        <v>15380</v>
      </c>
      <c r="O3496" s="196" t="s">
        <v>91</v>
      </c>
      <c r="P3496" s="198" t="s">
        <v>1936</v>
      </c>
      <c r="R3496" s="196" t="s">
        <v>47</v>
      </c>
      <c r="S3496" s="196" t="s">
        <v>45</v>
      </c>
      <c r="T3496" s="211">
        <v>0.23899999999999999</v>
      </c>
      <c r="W3496" s="200" t="s">
        <v>93</v>
      </c>
      <c r="X3496" s="196" t="s">
        <v>186</v>
      </c>
      <c r="AA3496" s="196" t="s">
        <v>15381</v>
      </c>
      <c r="AC3496" s="200">
        <v>3</v>
      </c>
      <c r="AD3496" s="200" t="s">
        <v>8250</v>
      </c>
      <c r="AE3496" s="203" t="s">
        <v>505</v>
      </c>
      <c r="AF3496" s="212">
        <v>1247500</v>
      </c>
    </row>
    <row r="3497" spans="1:33" ht="36" hidden="1" x14ac:dyDescent="0.25">
      <c r="A3497" s="209">
        <v>128201</v>
      </c>
      <c r="B3497" s="210">
        <v>4</v>
      </c>
      <c r="C3497" s="196" t="s">
        <v>122</v>
      </c>
      <c r="D3497" s="201">
        <v>43382</v>
      </c>
      <c r="E3497" s="196" t="s">
        <v>509</v>
      </c>
      <c r="F3497" s="201">
        <v>44473</v>
      </c>
      <c r="G3497" s="196" t="s">
        <v>4418</v>
      </c>
      <c r="H3497" s="198" t="s">
        <v>961</v>
      </c>
      <c r="M3497" s="198" t="s">
        <v>4434</v>
      </c>
      <c r="N3497" s="198" t="s">
        <v>4435</v>
      </c>
      <c r="O3497" s="196" t="s">
        <v>91</v>
      </c>
      <c r="P3497" s="198" t="s">
        <v>157</v>
      </c>
      <c r="R3497" s="196" t="s">
        <v>47</v>
      </c>
      <c r="S3497" s="196" t="s">
        <v>46</v>
      </c>
      <c r="T3497" s="211">
        <v>1.08</v>
      </c>
      <c r="W3497" s="200" t="s">
        <v>93</v>
      </c>
      <c r="X3497" s="196" t="s">
        <v>103</v>
      </c>
      <c r="Y3497" s="196" t="s">
        <v>34</v>
      </c>
      <c r="AA3497" s="196" t="s">
        <v>15382</v>
      </c>
      <c r="AB3497" s="196" t="s">
        <v>15383</v>
      </c>
      <c r="AC3497" s="200">
        <v>0</v>
      </c>
      <c r="AD3497" s="200" t="s">
        <v>8231</v>
      </c>
      <c r="AE3497" s="203" t="s">
        <v>505</v>
      </c>
      <c r="AF3497" s="212">
        <v>10000</v>
      </c>
    </row>
    <row r="3498" spans="1:33" ht="36" hidden="1" x14ac:dyDescent="0.25">
      <c r="A3498" s="209">
        <v>128201</v>
      </c>
      <c r="B3498" s="210">
        <v>4</v>
      </c>
      <c r="C3498" s="196" t="s">
        <v>122</v>
      </c>
      <c r="D3498" s="201">
        <v>43382</v>
      </c>
      <c r="E3498" s="196" t="s">
        <v>509</v>
      </c>
      <c r="F3498" s="201">
        <v>44473</v>
      </c>
      <c r="G3498" s="196" t="s">
        <v>4418</v>
      </c>
      <c r="H3498" s="198" t="s">
        <v>961</v>
      </c>
      <c r="M3498" s="198" t="s">
        <v>4434</v>
      </c>
      <c r="N3498" s="198" t="s">
        <v>4435</v>
      </c>
      <c r="O3498" s="196" t="s">
        <v>91</v>
      </c>
      <c r="P3498" s="198" t="s">
        <v>157</v>
      </c>
      <c r="R3498" s="196" t="s">
        <v>47</v>
      </c>
      <c r="S3498" s="196" t="s">
        <v>46</v>
      </c>
      <c r="T3498" s="211">
        <v>1.08</v>
      </c>
      <c r="W3498" s="200" t="s">
        <v>93</v>
      </c>
      <c r="X3498" s="196" t="s">
        <v>103</v>
      </c>
      <c r="Y3498" s="196" t="s">
        <v>34</v>
      </c>
      <c r="AA3498" s="196" t="s">
        <v>15384</v>
      </c>
      <c r="AB3498" s="196" t="s">
        <v>15383</v>
      </c>
      <c r="AC3498" s="200">
        <v>1</v>
      </c>
      <c r="AD3498" s="200" t="s">
        <v>8231</v>
      </c>
      <c r="AE3498" s="203" t="s">
        <v>505</v>
      </c>
      <c r="AF3498" s="212">
        <v>20949</v>
      </c>
    </row>
    <row r="3499" spans="1:33" ht="36" hidden="1" x14ac:dyDescent="0.25">
      <c r="A3499" s="209">
        <v>128201</v>
      </c>
      <c r="B3499" s="210">
        <v>4</v>
      </c>
      <c r="C3499" s="196" t="s">
        <v>122</v>
      </c>
      <c r="D3499" s="201">
        <v>43382</v>
      </c>
      <c r="E3499" s="196" t="s">
        <v>509</v>
      </c>
      <c r="F3499" s="201">
        <v>44473</v>
      </c>
      <c r="G3499" s="196" t="s">
        <v>4418</v>
      </c>
      <c r="H3499" s="198" t="s">
        <v>961</v>
      </c>
      <c r="M3499" s="198" t="s">
        <v>4434</v>
      </c>
      <c r="N3499" s="198" t="s">
        <v>4435</v>
      </c>
      <c r="O3499" s="196" t="s">
        <v>91</v>
      </c>
      <c r="P3499" s="198" t="s">
        <v>157</v>
      </c>
      <c r="R3499" s="196" t="s">
        <v>47</v>
      </c>
      <c r="S3499" s="196" t="s">
        <v>46</v>
      </c>
      <c r="T3499" s="211">
        <v>1.08</v>
      </c>
      <c r="W3499" s="200" t="s">
        <v>93</v>
      </c>
      <c r="X3499" s="196" t="s">
        <v>103</v>
      </c>
      <c r="Y3499" s="196" t="s">
        <v>34</v>
      </c>
      <c r="AA3499" s="196" t="s">
        <v>15385</v>
      </c>
      <c r="AB3499" s="196" t="s">
        <v>15383</v>
      </c>
      <c r="AC3499" s="200">
        <v>3</v>
      </c>
      <c r="AD3499" s="200" t="s">
        <v>8231</v>
      </c>
      <c r="AE3499" s="212">
        <v>541571</v>
      </c>
      <c r="AF3499" s="212">
        <v>541571</v>
      </c>
    </row>
    <row r="3500" spans="1:33" hidden="1" x14ac:dyDescent="0.25">
      <c r="A3500" s="209">
        <v>128213</v>
      </c>
      <c r="B3500" s="210">
        <v>2</v>
      </c>
      <c r="C3500" s="196" t="s">
        <v>97</v>
      </c>
      <c r="D3500" s="201">
        <v>43384</v>
      </c>
      <c r="E3500" s="196" t="s">
        <v>398</v>
      </c>
      <c r="F3500" s="201">
        <v>44551.875138888892</v>
      </c>
      <c r="G3500" s="196" t="s">
        <v>108</v>
      </c>
      <c r="H3500" s="198" t="s">
        <v>410</v>
      </c>
      <c r="I3500" s="196" t="s">
        <v>1628</v>
      </c>
      <c r="J3500" s="196" t="s">
        <v>101</v>
      </c>
      <c r="L3500" s="200" t="s">
        <v>101</v>
      </c>
      <c r="M3500" s="198" t="s">
        <v>1629</v>
      </c>
      <c r="O3500" s="196" t="s">
        <v>438</v>
      </c>
      <c r="P3500" s="198" t="s">
        <v>439</v>
      </c>
      <c r="R3500" s="196" t="s">
        <v>39</v>
      </c>
      <c r="S3500" s="196" t="s">
        <v>46</v>
      </c>
      <c r="T3500" s="211">
        <v>0</v>
      </c>
      <c r="U3500" s="201">
        <v>44176</v>
      </c>
      <c r="W3500" s="200" t="s">
        <v>93</v>
      </c>
      <c r="X3500" s="196" t="s">
        <v>103</v>
      </c>
      <c r="Z3500" s="198" t="s">
        <v>1630</v>
      </c>
      <c r="AA3500" s="196" t="s">
        <v>15386</v>
      </c>
      <c r="AC3500" s="200">
        <v>1</v>
      </c>
      <c r="AD3500" s="200" t="s">
        <v>8274</v>
      </c>
      <c r="AE3500" s="203" t="s">
        <v>505</v>
      </c>
      <c r="AF3500" s="212">
        <v>68500</v>
      </c>
      <c r="AG3500" s="198" t="s">
        <v>1631</v>
      </c>
    </row>
    <row r="3501" spans="1:33" hidden="1" x14ac:dyDescent="0.25">
      <c r="A3501" s="209">
        <v>128213</v>
      </c>
      <c r="B3501" s="210">
        <v>2</v>
      </c>
      <c r="C3501" s="196" t="s">
        <v>97</v>
      </c>
      <c r="D3501" s="201">
        <v>43384</v>
      </c>
      <c r="E3501" s="196" t="s">
        <v>398</v>
      </c>
      <c r="F3501" s="201">
        <v>44551.875138888892</v>
      </c>
      <c r="G3501" s="196" t="s">
        <v>108</v>
      </c>
      <c r="H3501" s="198" t="s">
        <v>410</v>
      </c>
      <c r="I3501" s="196" t="s">
        <v>1628</v>
      </c>
      <c r="J3501" s="196" t="s">
        <v>101</v>
      </c>
      <c r="L3501" s="200" t="s">
        <v>101</v>
      </c>
      <c r="M3501" s="198" t="s">
        <v>1629</v>
      </c>
      <c r="O3501" s="196" t="s">
        <v>438</v>
      </c>
      <c r="P3501" s="198" t="s">
        <v>439</v>
      </c>
      <c r="R3501" s="196" t="s">
        <v>39</v>
      </c>
      <c r="S3501" s="196" t="s">
        <v>46</v>
      </c>
      <c r="T3501" s="211">
        <v>0</v>
      </c>
      <c r="U3501" s="201">
        <v>44176</v>
      </c>
      <c r="W3501" s="200" t="s">
        <v>93</v>
      </c>
      <c r="X3501" s="196" t="s">
        <v>103</v>
      </c>
      <c r="Z3501" s="198" t="s">
        <v>1630</v>
      </c>
      <c r="AA3501" s="196" t="s">
        <v>15387</v>
      </c>
      <c r="AC3501" s="200">
        <v>3</v>
      </c>
      <c r="AD3501" s="200" t="s">
        <v>8274</v>
      </c>
      <c r="AE3501" s="212">
        <v>500500</v>
      </c>
      <c r="AF3501" s="212">
        <v>1049474</v>
      </c>
      <c r="AG3501" s="198" t="s">
        <v>1631</v>
      </c>
    </row>
    <row r="3502" spans="1:33" hidden="1" x14ac:dyDescent="0.25">
      <c r="A3502" s="209">
        <v>128221.01</v>
      </c>
      <c r="B3502" s="210">
        <v>1</v>
      </c>
      <c r="C3502" s="196" t="s">
        <v>85</v>
      </c>
      <c r="D3502" s="201">
        <v>42576</v>
      </c>
      <c r="E3502" s="196" t="s">
        <v>247</v>
      </c>
      <c r="F3502" s="201">
        <v>43810</v>
      </c>
      <c r="G3502" s="196" t="s">
        <v>143</v>
      </c>
      <c r="H3502" s="198" t="s">
        <v>1105</v>
      </c>
      <c r="I3502" s="196" t="s">
        <v>10734</v>
      </c>
      <c r="J3502" s="196" t="s">
        <v>101</v>
      </c>
      <c r="L3502" s="200" t="s">
        <v>101</v>
      </c>
      <c r="M3502" s="198" t="s">
        <v>15388</v>
      </c>
      <c r="N3502" s="198" t="s">
        <v>15389</v>
      </c>
      <c r="O3502" s="196" t="s">
        <v>40</v>
      </c>
      <c r="P3502" s="198" t="s">
        <v>166</v>
      </c>
      <c r="R3502" s="196" t="s">
        <v>39</v>
      </c>
      <c r="S3502" s="196" t="s">
        <v>45</v>
      </c>
      <c r="T3502" s="211">
        <v>7.4999999999999997E-2</v>
      </c>
      <c r="W3502" s="200" t="s">
        <v>93</v>
      </c>
      <c r="X3502" s="196" t="s">
        <v>103</v>
      </c>
      <c r="Z3502" s="198" t="s">
        <v>15390</v>
      </c>
      <c r="AA3502" s="196" t="s">
        <v>15391</v>
      </c>
      <c r="AB3502" s="196" t="s">
        <v>15392</v>
      </c>
      <c r="AC3502" s="200">
        <v>0</v>
      </c>
      <c r="AD3502" s="200" t="s">
        <v>8231</v>
      </c>
      <c r="AE3502" s="203" t="s">
        <v>505</v>
      </c>
      <c r="AF3502" s="212">
        <v>400000</v>
      </c>
    </row>
    <row r="3503" spans="1:33" hidden="1" x14ac:dyDescent="0.25">
      <c r="A3503" s="209">
        <v>128221.02</v>
      </c>
      <c r="B3503" s="210">
        <v>1</v>
      </c>
      <c r="C3503" s="196" t="s">
        <v>85</v>
      </c>
      <c r="D3503" s="201">
        <v>42576</v>
      </c>
      <c r="E3503" s="196" t="s">
        <v>247</v>
      </c>
      <c r="F3503" s="201">
        <v>43810</v>
      </c>
      <c r="G3503" s="196" t="s">
        <v>143</v>
      </c>
      <c r="H3503" s="198" t="s">
        <v>190</v>
      </c>
      <c r="I3503" s="196" t="s">
        <v>10734</v>
      </c>
      <c r="J3503" s="196" t="s">
        <v>101</v>
      </c>
      <c r="L3503" s="200" t="s">
        <v>101</v>
      </c>
      <c r="M3503" s="198" t="s">
        <v>15393</v>
      </c>
      <c r="N3503" s="198" t="s">
        <v>15389</v>
      </c>
      <c r="O3503" s="196" t="s">
        <v>40</v>
      </c>
      <c r="P3503" s="198" t="s">
        <v>166</v>
      </c>
      <c r="R3503" s="196" t="s">
        <v>39</v>
      </c>
      <c r="S3503" s="196" t="s">
        <v>45</v>
      </c>
      <c r="T3503" s="211">
        <v>0.06</v>
      </c>
      <c r="W3503" s="200" t="s">
        <v>93</v>
      </c>
      <c r="X3503" s="196" t="s">
        <v>103</v>
      </c>
      <c r="Z3503" s="198" t="s">
        <v>15394</v>
      </c>
      <c r="AA3503" s="196" t="s">
        <v>15395</v>
      </c>
      <c r="AB3503" s="196" t="s">
        <v>15396</v>
      </c>
      <c r="AC3503" s="200">
        <v>0</v>
      </c>
      <c r="AD3503" s="200" t="s">
        <v>8231</v>
      </c>
      <c r="AE3503" s="203" t="s">
        <v>505</v>
      </c>
      <c r="AF3503" s="212">
        <v>350000</v>
      </c>
    </row>
    <row r="3504" spans="1:33" hidden="1" x14ac:dyDescent="0.25">
      <c r="A3504" s="209">
        <v>128227</v>
      </c>
      <c r="B3504" s="210">
        <v>3</v>
      </c>
      <c r="C3504" s="196" t="s">
        <v>97</v>
      </c>
      <c r="D3504" s="201">
        <v>43392</v>
      </c>
      <c r="E3504" s="196" t="s">
        <v>98</v>
      </c>
      <c r="F3504" s="201">
        <v>44607.875162037039</v>
      </c>
      <c r="G3504" s="196" t="s">
        <v>108</v>
      </c>
      <c r="H3504" s="198" t="s">
        <v>109</v>
      </c>
      <c r="I3504" s="196" t="s">
        <v>110</v>
      </c>
      <c r="J3504" s="196" t="s">
        <v>101</v>
      </c>
      <c r="L3504" s="200" t="s">
        <v>101</v>
      </c>
      <c r="M3504" s="198" t="s">
        <v>111</v>
      </c>
      <c r="O3504" s="196" t="s">
        <v>40</v>
      </c>
      <c r="P3504" s="198" t="s">
        <v>104</v>
      </c>
      <c r="R3504" s="196" t="s">
        <v>105</v>
      </c>
      <c r="S3504" s="196" t="s">
        <v>45</v>
      </c>
      <c r="T3504" s="211">
        <v>0</v>
      </c>
      <c r="U3504" s="201">
        <v>44540</v>
      </c>
      <c r="W3504" s="200" t="s">
        <v>93</v>
      </c>
      <c r="X3504" s="196" t="s">
        <v>13</v>
      </c>
      <c r="AA3504" s="196" t="s">
        <v>15397</v>
      </c>
      <c r="AC3504" s="200">
        <v>1</v>
      </c>
      <c r="AD3504" s="200" t="s">
        <v>8274</v>
      </c>
      <c r="AE3504" s="212">
        <v>101500</v>
      </c>
      <c r="AF3504" s="212">
        <v>200674.11</v>
      </c>
      <c r="AG3504" s="198" t="s">
        <v>112</v>
      </c>
    </row>
    <row r="3505" spans="1:33" hidden="1" x14ac:dyDescent="0.25">
      <c r="A3505" s="209">
        <v>128227</v>
      </c>
      <c r="B3505" s="210">
        <v>3</v>
      </c>
      <c r="C3505" s="196" t="s">
        <v>97</v>
      </c>
      <c r="D3505" s="201">
        <v>43392</v>
      </c>
      <c r="E3505" s="196" t="s">
        <v>98</v>
      </c>
      <c r="F3505" s="201">
        <v>44607.875162037039</v>
      </c>
      <c r="G3505" s="196" t="s">
        <v>108</v>
      </c>
      <c r="H3505" s="198" t="s">
        <v>109</v>
      </c>
      <c r="I3505" s="196" t="s">
        <v>110</v>
      </c>
      <c r="J3505" s="196" t="s">
        <v>101</v>
      </c>
      <c r="L3505" s="200" t="s">
        <v>101</v>
      </c>
      <c r="M3505" s="198" t="s">
        <v>111</v>
      </c>
      <c r="O3505" s="196" t="s">
        <v>40</v>
      </c>
      <c r="P3505" s="198" t="s">
        <v>104</v>
      </c>
      <c r="R3505" s="196" t="s">
        <v>105</v>
      </c>
      <c r="S3505" s="196" t="s">
        <v>45</v>
      </c>
      <c r="T3505" s="211">
        <v>0</v>
      </c>
      <c r="U3505" s="201">
        <v>44540</v>
      </c>
      <c r="W3505" s="200" t="s">
        <v>93</v>
      </c>
      <c r="X3505" s="196" t="s">
        <v>13</v>
      </c>
      <c r="AA3505" s="196" t="s">
        <v>15398</v>
      </c>
      <c r="AC3505" s="200">
        <v>2</v>
      </c>
      <c r="AD3505" s="200" t="s">
        <v>8274</v>
      </c>
      <c r="AE3505" s="203" t="s">
        <v>505</v>
      </c>
      <c r="AF3505" s="212">
        <v>5000</v>
      </c>
      <c r="AG3505" s="198" t="s">
        <v>112</v>
      </c>
    </row>
    <row r="3506" spans="1:33" hidden="1" x14ac:dyDescent="0.25">
      <c r="A3506" s="209">
        <v>128227</v>
      </c>
      <c r="B3506" s="210">
        <v>3</v>
      </c>
      <c r="C3506" s="196" t="s">
        <v>97</v>
      </c>
      <c r="D3506" s="201">
        <v>43392</v>
      </c>
      <c r="E3506" s="196" t="s">
        <v>98</v>
      </c>
      <c r="F3506" s="201">
        <v>44607.875162037039</v>
      </c>
      <c r="G3506" s="196" t="s">
        <v>108</v>
      </c>
      <c r="H3506" s="198" t="s">
        <v>109</v>
      </c>
      <c r="I3506" s="196" t="s">
        <v>110</v>
      </c>
      <c r="J3506" s="196" t="s">
        <v>101</v>
      </c>
      <c r="L3506" s="200" t="s">
        <v>101</v>
      </c>
      <c r="M3506" s="198" t="s">
        <v>111</v>
      </c>
      <c r="O3506" s="196" t="s">
        <v>40</v>
      </c>
      <c r="P3506" s="198" t="s">
        <v>104</v>
      </c>
      <c r="R3506" s="196" t="s">
        <v>105</v>
      </c>
      <c r="S3506" s="196" t="s">
        <v>45</v>
      </c>
      <c r="T3506" s="211">
        <v>0</v>
      </c>
      <c r="U3506" s="201">
        <v>44540</v>
      </c>
      <c r="W3506" s="200" t="s">
        <v>93</v>
      </c>
      <c r="X3506" s="196" t="s">
        <v>13</v>
      </c>
      <c r="AA3506" s="196" t="s">
        <v>15399</v>
      </c>
      <c r="AC3506" s="200">
        <v>3</v>
      </c>
      <c r="AD3506" s="200" t="s">
        <v>8274</v>
      </c>
      <c r="AE3506" s="212">
        <v>1317699</v>
      </c>
      <c r="AF3506" s="212">
        <v>1317699</v>
      </c>
      <c r="AG3506" s="198" t="s">
        <v>112</v>
      </c>
    </row>
    <row r="3507" spans="1:33" ht="36" hidden="1" x14ac:dyDescent="0.25">
      <c r="A3507" s="209">
        <v>128228</v>
      </c>
      <c r="B3507" s="210">
        <v>3</v>
      </c>
      <c r="C3507" s="196" t="s">
        <v>97</v>
      </c>
      <c r="D3507" s="201">
        <v>43395</v>
      </c>
      <c r="E3507" s="196" t="s">
        <v>2685</v>
      </c>
      <c r="F3507" s="201">
        <v>44391.875069444446</v>
      </c>
      <c r="G3507" s="196" t="s">
        <v>108</v>
      </c>
      <c r="H3507" s="198" t="s">
        <v>313</v>
      </c>
      <c r="I3507" s="196" t="s">
        <v>1505</v>
      </c>
      <c r="J3507" s="196" t="s">
        <v>1506</v>
      </c>
      <c r="K3507" s="196" t="s">
        <v>3100</v>
      </c>
      <c r="M3507" s="198" t="s">
        <v>3101</v>
      </c>
      <c r="N3507" s="198" t="s">
        <v>3102</v>
      </c>
      <c r="O3507" s="196" t="s">
        <v>1509</v>
      </c>
      <c r="P3507" s="198" t="s">
        <v>1789</v>
      </c>
      <c r="R3507" s="196" t="s">
        <v>47</v>
      </c>
      <c r="S3507" s="196" t="s">
        <v>45</v>
      </c>
      <c r="T3507" s="211">
        <v>0.3</v>
      </c>
      <c r="U3507" s="201">
        <v>43966</v>
      </c>
      <c r="W3507" s="200" t="s">
        <v>93</v>
      </c>
      <c r="X3507" s="196" t="s">
        <v>13</v>
      </c>
      <c r="AA3507" s="196" t="s">
        <v>15400</v>
      </c>
      <c r="AC3507" s="200">
        <v>1</v>
      </c>
      <c r="AD3507" s="200" t="s">
        <v>8250</v>
      </c>
      <c r="AE3507" s="212">
        <v>142.31</v>
      </c>
      <c r="AF3507" s="212">
        <v>186642.31</v>
      </c>
      <c r="AG3507" s="198" t="s">
        <v>3103</v>
      </c>
    </row>
    <row r="3508" spans="1:33" ht="36" hidden="1" x14ac:dyDescent="0.25">
      <c r="A3508" s="209">
        <v>128228</v>
      </c>
      <c r="B3508" s="210">
        <v>3</v>
      </c>
      <c r="C3508" s="196" t="s">
        <v>97</v>
      </c>
      <c r="D3508" s="201">
        <v>43395</v>
      </c>
      <c r="E3508" s="196" t="s">
        <v>2685</v>
      </c>
      <c r="F3508" s="201">
        <v>44391.875069444446</v>
      </c>
      <c r="G3508" s="196" t="s">
        <v>108</v>
      </c>
      <c r="H3508" s="198" t="s">
        <v>313</v>
      </c>
      <c r="I3508" s="196" t="s">
        <v>1505</v>
      </c>
      <c r="J3508" s="196" t="s">
        <v>1506</v>
      </c>
      <c r="K3508" s="196" t="s">
        <v>3100</v>
      </c>
      <c r="M3508" s="198" t="s">
        <v>3101</v>
      </c>
      <c r="N3508" s="198" t="s">
        <v>3102</v>
      </c>
      <c r="O3508" s="196" t="s">
        <v>1509</v>
      </c>
      <c r="P3508" s="198" t="s">
        <v>1789</v>
      </c>
      <c r="R3508" s="196" t="s">
        <v>47</v>
      </c>
      <c r="S3508" s="196" t="s">
        <v>45</v>
      </c>
      <c r="T3508" s="211">
        <v>0.3</v>
      </c>
      <c r="U3508" s="201">
        <v>43966</v>
      </c>
      <c r="W3508" s="200" t="s">
        <v>93</v>
      </c>
      <c r="X3508" s="196" t="s">
        <v>13</v>
      </c>
      <c r="AA3508" s="196" t="s">
        <v>15401</v>
      </c>
      <c r="AC3508" s="200">
        <v>3</v>
      </c>
      <c r="AD3508" s="200" t="s">
        <v>8250</v>
      </c>
      <c r="AE3508" s="203" t="s">
        <v>505</v>
      </c>
      <c r="AF3508" s="212">
        <v>2097158</v>
      </c>
      <c r="AG3508" s="198" t="s">
        <v>3103</v>
      </c>
    </row>
    <row r="3509" spans="1:33" ht="36" hidden="1" x14ac:dyDescent="0.25">
      <c r="A3509" s="209">
        <v>128229</v>
      </c>
      <c r="B3509" s="210">
        <v>4</v>
      </c>
      <c r="C3509" s="196" t="s">
        <v>85</v>
      </c>
      <c r="D3509" s="201">
        <v>43395</v>
      </c>
      <c r="E3509" s="196" t="s">
        <v>509</v>
      </c>
      <c r="F3509" s="201">
        <v>44377</v>
      </c>
      <c r="G3509" s="196" t="s">
        <v>510</v>
      </c>
      <c r="H3509" s="198" t="s">
        <v>88</v>
      </c>
      <c r="M3509" s="198" t="s">
        <v>4064</v>
      </c>
      <c r="N3509" s="198" t="s">
        <v>4065</v>
      </c>
      <c r="O3509" s="196" t="s">
        <v>91</v>
      </c>
      <c r="P3509" s="198" t="s">
        <v>157</v>
      </c>
      <c r="R3509" s="196" t="s">
        <v>47</v>
      </c>
      <c r="S3509" s="196" t="s">
        <v>46</v>
      </c>
      <c r="T3509" s="211">
        <v>1.85</v>
      </c>
      <c r="W3509" s="200" t="s">
        <v>93</v>
      </c>
      <c r="X3509" s="196" t="s">
        <v>103</v>
      </c>
      <c r="AA3509" s="196" t="s">
        <v>15402</v>
      </c>
      <c r="AB3509" s="196" t="s">
        <v>15403</v>
      </c>
      <c r="AC3509" s="200">
        <v>0</v>
      </c>
      <c r="AD3509" s="200" t="s">
        <v>8231</v>
      </c>
      <c r="AE3509" s="203" t="s">
        <v>505</v>
      </c>
      <c r="AF3509" s="212">
        <v>37350</v>
      </c>
    </row>
    <row r="3510" spans="1:33" ht="36" hidden="1" x14ac:dyDescent="0.25">
      <c r="A3510" s="209">
        <v>128229</v>
      </c>
      <c r="B3510" s="210">
        <v>4</v>
      </c>
      <c r="C3510" s="196" t="s">
        <v>85</v>
      </c>
      <c r="D3510" s="201">
        <v>43395</v>
      </c>
      <c r="E3510" s="196" t="s">
        <v>509</v>
      </c>
      <c r="F3510" s="201">
        <v>44377</v>
      </c>
      <c r="G3510" s="196" t="s">
        <v>510</v>
      </c>
      <c r="H3510" s="198" t="s">
        <v>88</v>
      </c>
      <c r="M3510" s="198" t="s">
        <v>4064</v>
      </c>
      <c r="N3510" s="198" t="s">
        <v>4065</v>
      </c>
      <c r="O3510" s="196" t="s">
        <v>91</v>
      </c>
      <c r="P3510" s="198" t="s">
        <v>157</v>
      </c>
      <c r="R3510" s="196" t="s">
        <v>47</v>
      </c>
      <c r="S3510" s="196" t="s">
        <v>46</v>
      </c>
      <c r="T3510" s="211">
        <v>1.85</v>
      </c>
      <c r="W3510" s="200" t="s">
        <v>93</v>
      </c>
      <c r="X3510" s="196" t="s">
        <v>103</v>
      </c>
      <c r="AA3510" s="196" t="s">
        <v>15404</v>
      </c>
      <c r="AB3510" s="196" t="s">
        <v>15403</v>
      </c>
      <c r="AC3510" s="200">
        <v>1</v>
      </c>
      <c r="AD3510" s="200" t="s">
        <v>8231</v>
      </c>
      <c r="AE3510" s="212">
        <v>10000</v>
      </c>
      <c r="AF3510" s="212">
        <v>52150</v>
      </c>
    </row>
    <row r="3511" spans="1:33" ht="36" hidden="1" x14ac:dyDescent="0.25">
      <c r="A3511" s="209">
        <v>128229</v>
      </c>
      <c r="B3511" s="210">
        <v>4</v>
      </c>
      <c r="C3511" s="196" t="s">
        <v>85</v>
      </c>
      <c r="D3511" s="201">
        <v>43395</v>
      </c>
      <c r="E3511" s="196" t="s">
        <v>509</v>
      </c>
      <c r="F3511" s="201">
        <v>44377</v>
      </c>
      <c r="G3511" s="196" t="s">
        <v>510</v>
      </c>
      <c r="H3511" s="198" t="s">
        <v>88</v>
      </c>
      <c r="M3511" s="198" t="s">
        <v>4064</v>
      </c>
      <c r="N3511" s="198" t="s">
        <v>4065</v>
      </c>
      <c r="O3511" s="196" t="s">
        <v>91</v>
      </c>
      <c r="P3511" s="198" t="s">
        <v>157</v>
      </c>
      <c r="R3511" s="196" t="s">
        <v>47</v>
      </c>
      <c r="S3511" s="196" t="s">
        <v>46</v>
      </c>
      <c r="T3511" s="211">
        <v>1.85</v>
      </c>
      <c r="W3511" s="200" t="s">
        <v>93</v>
      </c>
      <c r="X3511" s="196" t="s">
        <v>103</v>
      </c>
      <c r="AA3511" s="196" t="s">
        <v>15405</v>
      </c>
      <c r="AB3511" s="196" t="s">
        <v>15403</v>
      </c>
      <c r="AC3511" s="200">
        <v>2</v>
      </c>
      <c r="AD3511" s="200" t="s">
        <v>8231</v>
      </c>
      <c r="AE3511" s="203" t="s">
        <v>505</v>
      </c>
      <c r="AF3511" s="212">
        <v>50000</v>
      </c>
    </row>
    <row r="3512" spans="1:33" ht="36" hidden="1" x14ac:dyDescent="0.25">
      <c r="A3512" s="209">
        <v>128230</v>
      </c>
      <c r="B3512" s="210">
        <v>4</v>
      </c>
      <c r="C3512" s="196" t="s">
        <v>85</v>
      </c>
      <c r="D3512" s="201">
        <v>43397</v>
      </c>
      <c r="E3512" s="196" t="s">
        <v>509</v>
      </c>
      <c r="F3512" s="201">
        <v>44644</v>
      </c>
      <c r="G3512" s="196" t="s">
        <v>87</v>
      </c>
      <c r="H3512" s="198" t="s">
        <v>88</v>
      </c>
      <c r="M3512" s="198" t="s">
        <v>4437</v>
      </c>
      <c r="N3512" s="198" t="s">
        <v>4438</v>
      </c>
      <c r="O3512" s="196" t="s">
        <v>91</v>
      </c>
      <c r="P3512" s="198" t="s">
        <v>157</v>
      </c>
      <c r="R3512" s="196" t="s">
        <v>47</v>
      </c>
      <c r="S3512" s="196" t="s">
        <v>46</v>
      </c>
      <c r="T3512" s="211">
        <v>1.73</v>
      </c>
      <c r="W3512" s="200" t="s">
        <v>93</v>
      </c>
      <c r="X3512" s="196" t="s">
        <v>103</v>
      </c>
      <c r="Y3512" s="196" t="s">
        <v>34</v>
      </c>
      <c r="AA3512" s="196" t="s">
        <v>15406</v>
      </c>
      <c r="AB3512" s="196" t="s">
        <v>15407</v>
      </c>
      <c r="AC3512" s="200">
        <v>0</v>
      </c>
      <c r="AD3512" s="200" t="s">
        <v>8231</v>
      </c>
      <c r="AE3512" s="203" t="s">
        <v>505</v>
      </c>
      <c r="AF3512" s="212">
        <v>20000</v>
      </c>
    </row>
    <row r="3513" spans="1:33" ht="36" hidden="1" x14ac:dyDescent="0.25">
      <c r="A3513" s="209">
        <v>128230</v>
      </c>
      <c r="B3513" s="210">
        <v>4</v>
      </c>
      <c r="C3513" s="196" t="s">
        <v>85</v>
      </c>
      <c r="D3513" s="201">
        <v>43397</v>
      </c>
      <c r="E3513" s="196" t="s">
        <v>509</v>
      </c>
      <c r="F3513" s="201">
        <v>44644</v>
      </c>
      <c r="G3513" s="196" t="s">
        <v>87</v>
      </c>
      <c r="H3513" s="198" t="s">
        <v>88</v>
      </c>
      <c r="M3513" s="198" t="s">
        <v>4437</v>
      </c>
      <c r="N3513" s="198" t="s">
        <v>4438</v>
      </c>
      <c r="O3513" s="196" t="s">
        <v>91</v>
      </c>
      <c r="P3513" s="198" t="s">
        <v>157</v>
      </c>
      <c r="R3513" s="196" t="s">
        <v>47</v>
      </c>
      <c r="S3513" s="196" t="s">
        <v>46</v>
      </c>
      <c r="T3513" s="211">
        <v>1.73</v>
      </c>
      <c r="W3513" s="200" t="s">
        <v>93</v>
      </c>
      <c r="X3513" s="196" t="s">
        <v>103</v>
      </c>
      <c r="Y3513" s="196" t="s">
        <v>34</v>
      </c>
      <c r="AA3513" s="196" t="s">
        <v>15408</v>
      </c>
      <c r="AB3513" s="196" t="s">
        <v>15407</v>
      </c>
      <c r="AC3513" s="200">
        <v>1</v>
      </c>
      <c r="AD3513" s="200" t="s">
        <v>8231</v>
      </c>
      <c r="AE3513" s="203" t="s">
        <v>505</v>
      </c>
      <c r="AF3513" s="212">
        <v>28398</v>
      </c>
    </row>
    <row r="3514" spans="1:33" ht="36" hidden="1" x14ac:dyDescent="0.25">
      <c r="A3514" s="209">
        <v>128230</v>
      </c>
      <c r="B3514" s="210">
        <v>4</v>
      </c>
      <c r="C3514" s="196" t="s">
        <v>85</v>
      </c>
      <c r="D3514" s="201">
        <v>43397</v>
      </c>
      <c r="E3514" s="196" t="s">
        <v>509</v>
      </c>
      <c r="F3514" s="201">
        <v>44644</v>
      </c>
      <c r="G3514" s="196" t="s">
        <v>87</v>
      </c>
      <c r="H3514" s="198" t="s">
        <v>88</v>
      </c>
      <c r="M3514" s="198" t="s">
        <v>4437</v>
      </c>
      <c r="N3514" s="198" t="s">
        <v>4438</v>
      </c>
      <c r="O3514" s="196" t="s">
        <v>91</v>
      </c>
      <c r="P3514" s="198" t="s">
        <v>157</v>
      </c>
      <c r="R3514" s="196" t="s">
        <v>47</v>
      </c>
      <c r="S3514" s="196" t="s">
        <v>46</v>
      </c>
      <c r="T3514" s="211">
        <v>1.73</v>
      </c>
      <c r="W3514" s="200" t="s">
        <v>93</v>
      </c>
      <c r="X3514" s="196" t="s">
        <v>103</v>
      </c>
      <c r="Y3514" s="196" t="s">
        <v>34</v>
      </c>
      <c r="AA3514" s="196" t="s">
        <v>15409</v>
      </c>
      <c r="AB3514" s="196" t="s">
        <v>15407</v>
      </c>
      <c r="AC3514" s="200">
        <v>3</v>
      </c>
      <c r="AD3514" s="200" t="s">
        <v>8231</v>
      </c>
      <c r="AE3514" s="212">
        <v>527277</v>
      </c>
      <c r="AF3514" s="212">
        <v>538467</v>
      </c>
    </row>
    <row r="3515" spans="1:33" ht="36" hidden="1" x14ac:dyDescent="0.25">
      <c r="A3515" s="209">
        <v>128243</v>
      </c>
      <c r="B3515" s="210">
        <v>3</v>
      </c>
      <c r="C3515" s="196" t="s">
        <v>114</v>
      </c>
      <c r="D3515" s="201">
        <v>43399</v>
      </c>
      <c r="E3515" s="196" t="s">
        <v>398</v>
      </c>
      <c r="F3515" s="201">
        <v>44272</v>
      </c>
      <c r="G3515" s="196" t="s">
        <v>98</v>
      </c>
      <c r="H3515" s="198" t="s">
        <v>701</v>
      </c>
      <c r="I3515" s="196" t="s">
        <v>613</v>
      </c>
      <c r="J3515" s="196" t="s">
        <v>299</v>
      </c>
      <c r="L3515" s="200" t="s">
        <v>300</v>
      </c>
      <c r="M3515" s="198" t="s">
        <v>15410</v>
      </c>
      <c r="O3515" s="196" t="s">
        <v>438</v>
      </c>
      <c r="P3515" s="198" t="s">
        <v>439</v>
      </c>
      <c r="R3515" s="196" t="s">
        <v>39</v>
      </c>
      <c r="S3515" s="196" t="s">
        <v>46</v>
      </c>
      <c r="T3515" s="202" t="s">
        <v>505</v>
      </c>
      <c r="U3515" s="201">
        <v>43812</v>
      </c>
      <c r="W3515" s="200" t="s">
        <v>93</v>
      </c>
      <c r="X3515" s="196" t="s">
        <v>303</v>
      </c>
      <c r="Z3515" s="198" t="s">
        <v>15411</v>
      </c>
      <c r="AA3515" s="196" t="s">
        <v>15412</v>
      </c>
      <c r="AC3515" s="200">
        <v>3</v>
      </c>
      <c r="AD3515" s="200" t="s">
        <v>8274</v>
      </c>
      <c r="AE3515" s="203" t="s">
        <v>505</v>
      </c>
      <c r="AF3515" s="212">
        <v>367273.36</v>
      </c>
      <c r="AG3515" s="198" t="s">
        <v>15413</v>
      </c>
    </row>
    <row r="3516" spans="1:33" ht="36" hidden="1" x14ac:dyDescent="0.25">
      <c r="A3516" s="209">
        <v>128248</v>
      </c>
      <c r="B3516" s="210">
        <v>3</v>
      </c>
      <c r="C3516" s="196" t="s">
        <v>114</v>
      </c>
      <c r="D3516" s="201">
        <v>43404</v>
      </c>
      <c r="E3516" s="196" t="s">
        <v>134</v>
      </c>
      <c r="F3516" s="201">
        <v>44340</v>
      </c>
      <c r="G3516" s="196" t="s">
        <v>98</v>
      </c>
      <c r="H3516" s="198" t="s">
        <v>538</v>
      </c>
      <c r="I3516" s="196" t="s">
        <v>539</v>
      </c>
      <c r="J3516" s="196" t="s">
        <v>299</v>
      </c>
      <c r="L3516" s="200" t="s">
        <v>300</v>
      </c>
      <c r="M3516" s="198" t="s">
        <v>15414</v>
      </c>
      <c r="N3516" s="198" t="s">
        <v>15415</v>
      </c>
      <c r="O3516" s="196" t="s">
        <v>438</v>
      </c>
      <c r="P3516" s="198" t="s">
        <v>439</v>
      </c>
      <c r="R3516" s="196" t="s">
        <v>39</v>
      </c>
      <c r="S3516" s="196" t="s">
        <v>46</v>
      </c>
      <c r="T3516" s="202" t="s">
        <v>505</v>
      </c>
      <c r="U3516" s="201">
        <v>43553</v>
      </c>
      <c r="W3516" s="200" t="s">
        <v>93</v>
      </c>
      <c r="X3516" s="196" t="s">
        <v>303</v>
      </c>
      <c r="Z3516" s="198" t="s">
        <v>15416</v>
      </c>
      <c r="AA3516" s="196" t="s">
        <v>15417</v>
      </c>
      <c r="AC3516" s="200">
        <v>3</v>
      </c>
      <c r="AD3516" s="200" t="s">
        <v>8274</v>
      </c>
      <c r="AE3516" s="203" t="s">
        <v>505</v>
      </c>
      <c r="AF3516" s="212">
        <v>1486568.83</v>
      </c>
      <c r="AG3516" s="198" t="s">
        <v>15418</v>
      </c>
    </row>
    <row r="3517" spans="1:33" hidden="1" x14ac:dyDescent="0.25">
      <c r="A3517" s="209">
        <v>128321</v>
      </c>
      <c r="B3517" s="210">
        <v>1</v>
      </c>
      <c r="C3517" s="196" t="s">
        <v>97</v>
      </c>
      <c r="D3517" s="201">
        <v>43418</v>
      </c>
      <c r="E3517" s="196" t="s">
        <v>398</v>
      </c>
      <c r="F3517" s="201">
        <v>44455.875115740739</v>
      </c>
      <c r="G3517" s="196" t="s">
        <v>108</v>
      </c>
      <c r="H3517" s="198" t="s">
        <v>248</v>
      </c>
      <c r="I3517" s="196" t="s">
        <v>799</v>
      </c>
      <c r="J3517" s="196" t="s">
        <v>101</v>
      </c>
      <c r="L3517" s="200" t="s">
        <v>101</v>
      </c>
      <c r="M3517" s="198" t="s">
        <v>800</v>
      </c>
      <c r="O3517" s="196" t="s">
        <v>438</v>
      </c>
      <c r="P3517" s="198" t="s">
        <v>439</v>
      </c>
      <c r="R3517" s="196" t="s">
        <v>39</v>
      </c>
      <c r="S3517" s="196" t="s">
        <v>46</v>
      </c>
      <c r="T3517" s="211">
        <v>0</v>
      </c>
      <c r="U3517" s="201">
        <v>43917</v>
      </c>
      <c r="W3517" s="200" t="s">
        <v>93</v>
      </c>
      <c r="X3517" s="196" t="s">
        <v>13</v>
      </c>
      <c r="Z3517" s="198" t="s">
        <v>801</v>
      </c>
      <c r="AA3517" s="196" t="s">
        <v>15419</v>
      </c>
      <c r="AC3517" s="200">
        <v>1</v>
      </c>
      <c r="AD3517" s="200" t="s">
        <v>8274</v>
      </c>
      <c r="AE3517" s="203" t="s">
        <v>505</v>
      </c>
      <c r="AF3517" s="212">
        <v>64500</v>
      </c>
      <c r="AG3517" s="198" t="s">
        <v>802</v>
      </c>
    </row>
    <row r="3518" spans="1:33" hidden="1" x14ac:dyDescent="0.25">
      <c r="A3518" s="209">
        <v>128321</v>
      </c>
      <c r="B3518" s="210">
        <v>1</v>
      </c>
      <c r="C3518" s="196" t="s">
        <v>97</v>
      </c>
      <c r="D3518" s="201">
        <v>43418</v>
      </c>
      <c r="E3518" s="196" t="s">
        <v>398</v>
      </c>
      <c r="F3518" s="201">
        <v>44455.875115740739</v>
      </c>
      <c r="G3518" s="196" t="s">
        <v>108</v>
      </c>
      <c r="H3518" s="198" t="s">
        <v>248</v>
      </c>
      <c r="I3518" s="196" t="s">
        <v>799</v>
      </c>
      <c r="J3518" s="196" t="s">
        <v>101</v>
      </c>
      <c r="L3518" s="200" t="s">
        <v>101</v>
      </c>
      <c r="M3518" s="198" t="s">
        <v>800</v>
      </c>
      <c r="O3518" s="196" t="s">
        <v>438</v>
      </c>
      <c r="P3518" s="198" t="s">
        <v>439</v>
      </c>
      <c r="R3518" s="196" t="s">
        <v>39</v>
      </c>
      <c r="S3518" s="196" t="s">
        <v>46</v>
      </c>
      <c r="T3518" s="211">
        <v>0</v>
      </c>
      <c r="U3518" s="201">
        <v>43917</v>
      </c>
      <c r="W3518" s="200" t="s">
        <v>93</v>
      </c>
      <c r="X3518" s="196" t="s">
        <v>13</v>
      </c>
      <c r="Z3518" s="198" t="s">
        <v>801</v>
      </c>
      <c r="AA3518" s="196" t="s">
        <v>15420</v>
      </c>
      <c r="AC3518" s="200">
        <v>3</v>
      </c>
      <c r="AD3518" s="200" t="s">
        <v>8274</v>
      </c>
      <c r="AE3518" s="212">
        <v>232400</v>
      </c>
      <c r="AF3518" s="212">
        <v>1079285</v>
      </c>
      <c r="AG3518" s="198" t="s">
        <v>802</v>
      </c>
    </row>
    <row r="3519" spans="1:33" hidden="1" x14ac:dyDescent="0.25">
      <c r="A3519" s="209">
        <v>128322</v>
      </c>
      <c r="B3519" s="210">
        <v>2</v>
      </c>
      <c r="C3519" s="196" t="s">
        <v>97</v>
      </c>
      <c r="D3519" s="201">
        <v>43419</v>
      </c>
      <c r="E3519" s="196" t="s">
        <v>398</v>
      </c>
      <c r="F3519" s="201">
        <v>44208.875081018516</v>
      </c>
      <c r="G3519" s="196" t="s">
        <v>108</v>
      </c>
      <c r="H3519" s="198" t="s">
        <v>392</v>
      </c>
      <c r="I3519" s="196" t="s">
        <v>1598</v>
      </c>
      <c r="J3519" s="196" t="s">
        <v>101</v>
      </c>
      <c r="L3519" s="200" t="s">
        <v>101</v>
      </c>
      <c r="M3519" s="198" t="s">
        <v>15421</v>
      </c>
      <c r="O3519" s="196" t="s">
        <v>438</v>
      </c>
      <c r="P3519" s="198" t="s">
        <v>439</v>
      </c>
      <c r="R3519" s="196" t="s">
        <v>39</v>
      </c>
      <c r="S3519" s="196" t="s">
        <v>46</v>
      </c>
      <c r="T3519" s="211">
        <v>0</v>
      </c>
      <c r="U3519" s="201">
        <v>43966</v>
      </c>
      <c r="W3519" s="200" t="s">
        <v>93</v>
      </c>
      <c r="X3519" s="196" t="s">
        <v>103</v>
      </c>
      <c r="Z3519" s="198" t="s">
        <v>15422</v>
      </c>
      <c r="AA3519" s="196" t="s">
        <v>15423</v>
      </c>
      <c r="AC3519" s="200">
        <v>1</v>
      </c>
      <c r="AD3519" s="200" t="s">
        <v>8274</v>
      </c>
      <c r="AE3519" s="203" t="s">
        <v>505</v>
      </c>
      <c r="AF3519" s="212">
        <v>359750</v>
      </c>
      <c r="AG3519" s="198" t="s">
        <v>15424</v>
      </c>
    </row>
    <row r="3520" spans="1:33" hidden="1" x14ac:dyDescent="0.25">
      <c r="A3520" s="209">
        <v>128322</v>
      </c>
      <c r="B3520" s="210">
        <v>2</v>
      </c>
      <c r="C3520" s="196" t="s">
        <v>97</v>
      </c>
      <c r="D3520" s="201">
        <v>43419</v>
      </c>
      <c r="E3520" s="196" t="s">
        <v>398</v>
      </c>
      <c r="F3520" s="201">
        <v>44208.875081018516</v>
      </c>
      <c r="G3520" s="196" t="s">
        <v>108</v>
      </c>
      <c r="H3520" s="198" t="s">
        <v>392</v>
      </c>
      <c r="I3520" s="196" t="s">
        <v>1598</v>
      </c>
      <c r="J3520" s="196" t="s">
        <v>101</v>
      </c>
      <c r="L3520" s="200" t="s">
        <v>101</v>
      </c>
      <c r="M3520" s="198" t="s">
        <v>15421</v>
      </c>
      <c r="O3520" s="196" t="s">
        <v>438</v>
      </c>
      <c r="P3520" s="198" t="s">
        <v>439</v>
      </c>
      <c r="R3520" s="196" t="s">
        <v>39</v>
      </c>
      <c r="S3520" s="196" t="s">
        <v>46</v>
      </c>
      <c r="T3520" s="211">
        <v>0</v>
      </c>
      <c r="U3520" s="201">
        <v>43966</v>
      </c>
      <c r="W3520" s="200" t="s">
        <v>93</v>
      </c>
      <c r="X3520" s="196" t="s">
        <v>103</v>
      </c>
      <c r="Z3520" s="198" t="s">
        <v>15422</v>
      </c>
      <c r="AA3520" s="196" t="s">
        <v>15425</v>
      </c>
      <c r="AC3520" s="200">
        <v>3</v>
      </c>
      <c r="AD3520" s="200" t="s">
        <v>8274</v>
      </c>
      <c r="AE3520" s="203" t="s">
        <v>505</v>
      </c>
      <c r="AF3520" s="212">
        <v>1591317</v>
      </c>
      <c r="AG3520" s="198" t="s">
        <v>15424</v>
      </c>
    </row>
    <row r="3521" spans="1:33" ht="54" hidden="1" x14ac:dyDescent="0.25">
      <c r="A3521" s="209">
        <v>128328</v>
      </c>
      <c r="B3521" s="210">
        <v>1</v>
      </c>
      <c r="C3521" s="196" t="s">
        <v>85</v>
      </c>
      <c r="D3521" s="201">
        <v>43425</v>
      </c>
      <c r="E3521" s="196" t="s">
        <v>2685</v>
      </c>
      <c r="F3521" s="201">
        <v>44692</v>
      </c>
      <c r="G3521" s="196" t="s">
        <v>1397</v>
      </c>
      <c r="H3521" s="198" t="s">
        <v>1105</v>
      </c>
      <c r="I3521" s="196" t="s">
        <v>172</v>
      </c>
      <c r="J3521" s="196" t="s">
        <v>101</v>
      </c>
      <c r="L3521" s="200" t="s">
        <v>101</v>
      </c>
      <c r="M3521" s="198" t="s">
        <v>2686</v>
      </c>
      <c r="N3521" s="198" t="s">
        <v>2687</v>
      </c>
      <c r="O3521" s="196" t="s">
        <v>1509</v>
      </c>
      <c r="P3521" s="198" t="s">
        <v>1897</v>
      </c>
      <c r="R3521" s="196" t="s">
        <v>47</v>
      </c>
      <c r="S3521" s="196" t="s">
        <v>45</v>
      </c>
      <c r="T3521" s="211">
        <v>0.42</v>
      </c>
      <c r="U3521" s="201">
        <v>45016</v>
      </c>
      <c r="W3521" s="200" t="s">
        <v>93</v>
      </c>
      <c r="X3521" s="196" t="s">
        <v>13</v>
      </c>
      <c r="AA3521" s="196" t="s">
        <v>15426</v>
      </c>
      <c r="AC3521" s="200">
        <v>1</v>
      </c>
      <c r="AD3521" s="200" t="s">
        <v>8250</v>
      </c>
      <c r="AE3521" s="203" t="s">
        <v>505</v>
      </c>
      <c r="AF3521" s="212">
        <v>449100</v>
      </c>
    </row>
    <row r="3522" spans="1:33" ht="54" hidden="1" x14ac:dyDescent="0.25">
      <c r="A3522" s="209">
        <v>128328</v>
      </c>
      <c r="B3522" s="210">
        <v>1</v>
      </c>
      <c r="C3522" s="196" t="s">
        <v>85</v>
      </c>
      <c r="D3522" s="201">
        <v>43425</v>
      </c>
      <c r="E3522" s="196" t="s">
        <v>2685</v>
      </c>
      <c r="F3522" s="201">
        <v>44692</v>
      </c>
      <c r="G3522" s="196" t="s">
        <v>1397</v>
      </c>
      <c r="H3522" s="198" t="s">
        <v>1105</v>
      </c>
      <c r="I3522" s="196" t="s">
        <v>172</v>
      </c>
      <c r="J3522" s="196" t="s">
        <v>101</v>
      </c>
      <c r="L3522" s="200" t="s">
        <v>101</v>
      </c>
      <c r="M3522" s="198" t="s">
        <v>2686</v>
      </c>
      <c r="N3522" s="198" t="s">
        <v>2687</v>
      </c>
      <c r="O3522" s="196" t="s">
        <v>1509</v>
      </c>
      <c r="P3522" s="198" t="s">
        <v>1897</v>
      </c>
      <c r="R3522" s="196" t="s">
        <v>47</v>
      </c>
      <c r="S3522" s="196" t="s">
        <v>45</v>
      </c>
      <c r="T3522" s="211">
        <v>0.42</v>
      </c>
      <c r="U3522" s="201">
        <v>45016</v>
      </c>
      <c r="W3522" s="200" t="s">
        <v>93</v>
      </c>
      <c r="X3522" s="196" t="s">
        <v>13</v>
      </c>
      <c r="AA3522" s="196" t="s">
        <v>15427</v>
      </c>
      <c r="AC3522" s="200">
        <v>2</v>
      </c>
      <c r="AD3522" s="200" t="s">
        <v>8250</v>
      </c>
      <c r="AE3522" s="212">
        <v>223417.5</v>
      </c>
      <c r="AF3522" s="212">
        <v>223417.5</v>
      </c>
    </row>
    <row r="3523" spans="1:33" hidden="1" x14ac:dyDescent="0.25">
      <c r="A3523" s="209">
        <v>128340</v>
      </c>
      <c r="B3523" s="210">
        <v>4</v>
      </c>
      <c r="C3523" s="196" t="s">
        <v>97</v>
      </c>
      <c r="D3523" s="201">
        <v>43433</v>
      </c>
      <c r="E3523" s="196" t="s">
        <v>98</v>
      </c>
      <c r="F3523" s="201">
        <v>44427</v>
      </c>
      <c r="G3523" s="196" t="s">
        <v>98</v>
      </c>
      <c r="H3523" s="198" t="s">
        <v>863</v>
      </c>
      <c r="L3523" s="200" t="s">
        <v>4001</v>
      </c>
      <c r="M3523" s="198" t="s">
        <v>15428</v>
      </c>
      <c r="O3523" s="196" t="s">
        <v>119</v>
      </c>
      <c r="P3523" s="198" t="s">
        <v>157</v>
      </c>
      <c r="R3523" s="196" t="s">
        <v>47</v>
      </c>
      <c r="S3523" s="196" t="s">
        <v>43</v>
      </c>
      <c r="T3523" s="202" t="s">
        <v>505</v>
      </c>
      <c r="W3523" s="200" t="s">
        <v>93</v>
      </c>
      <c r="AA3523" s="196" t="s">
        <v>15429</v>
      </c>
      <c r="AC3523" s="200">
        <v>8</v>
      </c>
      <c r="AD3523" s="200" t="s">
        <v>8274</v>
      </c>
      <c r="AE3523" s="203" t="s">
        <v>505</v>
      </c>
      <c r="AF3523" s="212">
        <v>422940.23</v>
      </c>
    </row>
    <row r="3524" spans="1:33" hidden="1" x14ac:dyDescent="0.25">
      <c r="A3524" s="209">
        <v>128341</v>
      </c>
      <c r="B3524" s="210">
        <v>4</v>
      </c>
      <c r="C3524" s="196" t="s">
        <v>114</v>
      </c>
      <c r="D3524" s="201">
        <v>43433</v>
      </c>
      <c r="E3524" s="196" t="s">
        <v>98</v>
      </c>
      <c r="F3524" s="201">
        <v>44011</v>
      </c>
      <c r="G3524" s="196" t="s">
        <v>98</v>
      </c>
      <c r="H3524" s="198" t="s">
        <v>325</v>
      </c>
      <c r="L3524" s="200" t="s">
        <v>4001</v>
      </c>
      <c r="M3524" s="198" t="s">
        <v>15430</v>
      </c>
      <c r="O3524" s="196" t="s">
        <v>119</v>
      </c>
      <c r="P3524" s="198" t="s">
        <v>157</v>
      </c>
      <c r="R3524" s="196" t="s">
        <v>47</v>
      </c>
      <c r="S3524" s="196" t="s">
        <v>43</v>
      </c>
      <c r="T3524" s="202" t="s">
        <v>505</v>
      </c>
      <c r="W3524" s="200" t="s">
        <v>93</v>
      </c>
      <c r="AA3524" s="196" t="s">
        <v>15431</v>
      </c>
      <c r="AC3524" s="200">
        <v>8</v>
      </c>
      <c r="AD3524" s="200" t="s">
        <v>8274</v>
      </c>
      <c r="AE3524" s="203" t="s">
        <v>505</v>
      </c>
      <c r="AF3524" s="212">
        <v>207407.14</v>
      </c>
    </row>
    <row r="3525" spans="1:33" hidden="1" x14ac:dyDescent="0.25">
      <c r="A3525" s="209">
        <v>128342</v>
      </c>
      <c r="B3525" s="210">
        <v>3</v>
      </c>
      <c r="C3525" s="196" t="s">
        <v>85</v>
      </c>
      <c r="D3525" s="201">
        <v>43433</v>
      </c>
      <c r="E3525" s="196" t="s">
        <v>98</v>
      </c>
      <c r="F3525" s="201">
        <v>43488</v>
      </c>
      <c r="G3525" s="196" t="s">
        <v>152</v>
      </c>
      <c r="H3525" s="198" t="s">
        <v>313</v>
      </c>
      <c r="L3525" s="200" t="s">
        <v>4001</v>
      </c>
      <c r="M3525" s="198" t="s">
        <v>4511</v>
      </c>
      <c r="O3525" s="196" t="s">
        <v>119</v>
      </c>
      <c r="P3525" s="198" t="s">
        <v>157</v>
      </c>
      <c r="R3525" s="196" t="s">
        <v>47</v>
      </c>
      <c r="S3525" s="196" t="s">
        <v>43</v>
      </c>
      <c r="T3525" s="202" t="s">
        <v>505</v>
      </c>
      <c r="W3525" s="200" t="s">
        <v>93</v>
      </c>
      <c r="AA3525" s="196" t="s">
        <v>15432</v>
      </c>
      <c r="AC3525" s="200">
        <v>8</v>
      </c>
      <c r="AD3525" s="200" t="s">
        <v>8274</v>
      </c>
      <c r="AE3525" s="212">
        <v>76000</v>
      </c>
      <c r="AF3525" s="212">
        <v>566081.64</v>
      </c>
    </row>
    <row r="3526" spans="1:33" hidden="1" x14ac:dyDescent="0.25">
      <c r="A3526" s="209">
        <v>128343</v>
      </c>
      <c r="B3526" s="210">
        <v>3</v>
      </c>
      <c r="C3526" s="196" t="s">
        <v>85</v>
      </c>
      <c r="D3526" s="201">
        <v>43434</v>
      </c>
      <c r="E3526" s="196" t="s">
        <v>98</v>
      </c>
      <c r="F3526" s="201">
        <v>43474</v>
      </c>
      <c r="G3526" s="196" t="s">
        <v>152</v>
      </c>
      <c r="H3526" s="198" t="s">
        <v>785</v>
      </c>
      <c r="L3526" s="200" t="s">
        <v>4001</v>
      </c>
      <c r="M3526" s="198" t="s">
        <v>4513</v>
      </c>
      <c r="O3526" s="196" t="s">
        <v>119</v>
      </c>
      <c r="P3526" s="198" t="s">
        <v>157</v>
      </c>
      <c r="R3526" s="196" t="s">
        <v>47</v>
      </c>
      <c r="S3526" s="196" t="s">
        <v>43</v>
      </c>
      <c r="T3526" s="202" t="s">
        <v>505</v>
      </c>
      <c r="W3526" s="200" t="s">
        <v>93</v>
      </c>
      <c r="AA3526" s="196" t="s">
        <v>15433</v>
      </c>
      <c r="AC3526" s="200">
        <v>8</v>
      </c>
      <c r="AD3526" s="200" t="s">
        <v>8274</v>
      </c>
      <c r="AE3526" s="212">
        <v>79500</v>
      </c>
      <c r="AF3526" s="212">
        <v>79501</v>
      </c>
    </row>
    <row r="3527" spans="1:33" hidden="1" x14ac:dyDescent="0.25">
      <c r="A3527" s="209">
        <v>128344</v>
      </c>
      <c r="B3527" s="210">
        <v>3</v>
      </c>
      <c r="C3527" s="196" t="s">
        <v>114</v>
      </c>
      <c r="D3527" s="201">
        <v>43434</v>
      </c>
      <c r="E3527" s="196" t="s">
        <v>98</v>
      </c>
      <c r="F3527" s="201">
        <v>44641</v>
      </c>
      <c r="G3527" s="196" t="s">
        <v>98</v>
      </c>
      <c r="H3527" s="198" t="s">
        <v>115</v>
      </c>
      <c r="I3527" s="196" t="s">
        <v>116</v>
      </c>
      <c r="J3527" s="196" t="s">
        <v>101</v>
      </c>
      <c r="L3527" s="200" t="s">
        <v>101</v>
      </c>
      <c r="M3527" s="198" t="s">
        <v>117</v>
      </c>
      <c r="N3527" s="198" t="s">
        <v>118</v>
      </c>
      <c r="O3527" s="196" t="s">
        <v>119</v>
      </c>
      <c r="P3527" s="198" t="s">
        <v>104</v>
      </c>
      <c r="R3527" s="196" t="s">
        <v>105</v>
      </c>
      <c r="S3527" s="196" t="s">
        <v>45</v>
      </c>
      <c r="T3527" s="211">
        <v>0.01</v>
      </c>
      <c r="U3527" s="201">
        <v>44176</v>
      </c>
      <c r="W3527" s="200" t="s">
        <v>93</v>
      </c>
      <c r="X3527" s="196" t="s">
        <v>13</v>
      </c>
      <c r="AA3527" s="196" t="s">
        <v>15434</v>
      </c>
      <c r="AC3527" s="200">
        <v>2</v>
      </c>
      <c r="AD3527" s="200" t="s">
        <v>8274</v>
      </c>
      <c r="AE3527" s="212">
        <v>-15000</v>
      </c>
      <c r="AF3527" s="212">
        <v>0</v>
      </c>
      <c r="AG3527" s="198" t="s">
        <v>120</v>
      </c>
    </row>
    <row r="3528" spans="1:33" hidden="1" x14ac:dyDescent="0.25">
      <c r="A3528" s="209">
        <v>128344</v>
      </c>
      <c r="B3528" s="210">
        <v>3</v>
      </c>
      <c r="C3528" s="196" t="s">
        <v>114</v>
      </c>
      <c r="D3528" s="201">
        <v>43434</v>
      </c>
      <c r="E3528" s="196" t="s">
        <v>98</v>
      </c>
      <c r="F3528" s="201">
        <v>44641</v>
      </c>
      <c r="G3528" s="196" t="s">
        <v>98</v>
      </c>
      <c r="H3528" s="198" t="s">
        <v>115</v>
      </c>
      <c r="I3528" s="196" t="s">
        <v>116</v>
      </c>
      <c r="J3528" s="196" t="s">
        <v>101</v>
      </c>
      <c r="L3528" s="200" t="s">
        <v>101</v>
      </c>
      <c r="M3528" s="198" t="s">
        <v>117</v>
      </c>
      <c r="N3528" s="198" t="s">
        <v>118</v>
      </c>
      <c r="O3528" s="196" t="s">
        <v>119</v>
      </c>
      <c r="P3528" s="198" t="s">
        <v>104</v>
      </c>
      <c r="R3528" s="196" t="s">
        <v>105</v>
      </c>
      <c r="S3528" s="196" t="s">
        <v>45</v>
      </c>
      <c r="T3528" s="211">
        <v>0.01</v>
      </c>
      <c r="U3528" s="201">
        <v>44176</v>
      </c>
      <c r="W3528" s="200" t="s">
        <v>93</v>
      </c>
      <c r="X3528" s="196" t="s">
        <v>13</v>
      </c>
      <c r="AA3528" s="196" t="s">
        <v>15435</v>
      </c>
      <c r="AC3528" s="200">
        <v>3</v>
      </c>
      <c r="AD3528" s="200" t="s">
        <v>8274</v>
      </c>
      <c r="AE3528" s="212">
        <v>103842.7</v>
      </c>
      <c r="AF3528" s="212">
        <v>1170633.7</v>
      </c>
      <c r="AG3528" s="198" t="s">
        <v>120</v>
      </c>
    </row>
    <row r="3529" spans="1:33" hidden="1" x14ac:dyDescent="0.25">
      <c r="A3529" s="209">
        <v>128345</v>
      </c>
      <c r="B3529" s="210">
        <v>4</v>
      </c>
      <c r="C3529" s="196" t="s">
        <v>85</v>
      </c>
      <c r="D3529" s="201">
        <v>43434</v>
      </c>
      <c r="E3529" s="196" t="s">
        <v>98</v>
      </c>
      <c r="F3529" s="201">
        <v>43487</v>
      </c>
      <c r="G3529" s="196" t="s">
        <v>152</v>
      </c>
      <c r="H3529" s="198" t="s">
        <v>325</v>
      </c>
      <c r="L3529" s="200" t="s">
        <v>4001</v>
      </c>
      <c r="M3529" s="198" t="s">
        <v>15436</v>
      </c>
      <c r="O3529" s="196" t="s">
        <v>103</v>
      </c>
      <c r="P3529" s="198" t="s">
        <v>157</v>
      </c>
      <c r="R3529" s="196" t="s">
        <v>47</v>
      </c>
      <c r="S3529" s="196" t="s">
        <v>43</v>
      </c>
      <c r="T3529" s="202" t="s">
        <v>505</v>
      </c>
      <c r="W3529" s="200" t="s">
        <v>93</v>
      </c>
      <c r="AA3529" s="196" t="s">
        <v>15437</v>
      </c>
      <c r="AC3529" s="200">
        <v>8</v>
      </c>
      <c r="AD3529" s="200" t="s">
        <v>8250</v>
      </c>
      <c r="AE3529" s="203" t="s">
        <v>505</v>
      </c>
      <c r="AF3529" s="212">
        <v>1</v>
      </c>
    </row>
    <row r="3530" spans="1:33" hidden="1" x14ac:dyDescent="0.25">
      <c r="A3530" s="209">
        <v>128346</v>
      </c>
      <c r="B3530" s="210">
        <v>3</v>
      </c>
      <c r="C3530" s="196" t="s">
        <v>114</v>
      </c>
      <c r="D3530" s="201">
        <v>43434</v>
      </c>
      <c r="E3530" s="196" t="s">
        <v>98</v>
      </c>
      <c r="F3530" s="201">
        <v>44700</v>
      </c>
      <c r="G3530" s="196" t="s">
        <v>98</v>
      </c>
      <c r="H3530" s="198" t="s">
        <v>785</v>
      </c>
      <c r="L3530" s="200" t="s">
        <v>4001</v>
      </c>
      <c r="M3530" s="198" t="s">
        <v>15438</v>
      </c>
      <c r="O3530" s="196" t="s">
        <v>103</v>
      </c>
      <c r="P3530" s="198" t="s">
        <v>157</v>
      </c>
      <c r="R3530" s="196" t="s">
        <v>47</v>
      </c>
      <c r="S3530" s="196" t="s">
        <v>43</v>
      </c>
      <c r="T3530" s="202" t="s">
        <v>505</v>
      </c>
      <c r="W3530" s="200" t="s">
        <v>93</v>
      </c>
      <c r="AA3530" s="196" t="s">
        <v>15439</v>
      </c>
      <c r="AC3530" s="200">
        <v>8</v>
      </c>
      <c r="AD3530" s="200" t="s">
        <v>8250</v>
      </c>
      <c r="AE3530" s="203" t="s">
        <v>505</v>
      </c>
      <c r="AF3530" s="212">
        <v>37244.06</v>
      </c>
    </row>
    <row r="3531" spans="1:33" hidden="1" x14ac:dyDescent="0.25">
      <c r="A3531" s="209">
        <v>128347</v>
      </c>
      <c r="B3531" s="210">
        <v>4</v>
      </c>
      <c r="C3531" s="196" t="s">
        <v>85</v>
      </c>
      <c r="D3531" s="201">
        <v>43437</v>
      </c>
      <c r="E3531" s="196" t="s">
        <v>98</v>
      </c>
      <c r="F3531" s="201">
        <v>44139</v>
      </c>
      <c r="G3531" s="196" t="s">
        <v>98</v>
      </c>
      <c r="H3531" s="198" t="s">
        <v>229</v>
      </c>
      <c r="L3531" s="200" t="s">
        <v>4001</v>
      </c>
      <c r="M3531" s="198" t="s">
        <v>15440</v>
      </c>
      <c r="N3531" s="198" t="s">
        <v>15441</v>
      </c>
      <c r="O3531" s="196" t="s">
        <v>119</v>
      </c>
      <c r="P3531" s="198" t="s">
        <v>157</v>
      </c>
      <c r="R3531" s="196" t="s">
        <v>47</v>
      </c>
      <c r="S3531" s="196" t="s">
        <v>43</v>
      </c>
      <c r="T3531" s="202" t="s">
        <v>505</v>
      </c>
      <c r="W3531" s="200" t="s">
        <v>93</v>
      </c>
      <c r="AA3531" s="196" t="s">
        <v>15442</v>
      </c>
      <c r="AC3531" s="200">
        <v>8</v>
      </c>
      <c r="AD3531" s="200" t="s">
        <v>8274</v>
      </c>
      <c r="AE3531" s="203" t="s">
        <v>505</v>
      </c>
      <c r="AF3531" s="212">
        <v>9548.4</v>
      </c>
    </row>
    <row r="3532" spans="1:33" hidden="1" x14ac:dyDescent="0.25">
      <c r="A3532" s="209">
        <v>128352</v>
      </c>
      <c r="B3532" s="210">
        <v>1</v>
      </c>
      <c r="C3532" s="196" t="s">
        <v>85</v>
      </c>
      <c r="D3532" s="201">
        <v>43437</v>
      </c>
      <c r="E3532" s="196" t="s">
        <v>98</v>
      </c>
      <c r="F3532" s="201">
        <v>44099</v>
      </c>
      <c r="G3532" s="196" t="s">
        <v>152</v>
      </c>
      <c r="H3532" s="198" t="s">
        <v>248</v>
      </c>
      <c r="L3532" s="200" t="s">
        <v>4001</v>
      </c>
      <c r="M3532" s="198" t="s">
        <v>15443</v>
      </c>
      <c r="N3532" s="198" t="s">
        <v>15444</v>
      </c>
      <c r="O3532" s="196" t="s">
        <v>119</v>
      </c>
      <c r="P3532" s="198" t="s">
        <v>157</v>
      </c>
      <c r="R3532" s="196" t="s">
        <v>47</v>
      </c>
      <c r="S3532" s="196" t="s">
        <v>43</v>
      </c>
      <c r="T3532" s="202" t="s">
        <v>505</v>
      </c>
      <c r="W3532" s="200" t="s">
        <v>93</v>
      </c>
      <c r="AA3532" s="196" t="s">
        <v>15445</v>
      </c>
      <c r="AC3532" s="200">
        <v>8</v>
      </c>
      <c r="AD3532" s="200" t="s">
        <v>8274</v>
      </c>
      <c r="AE3532" s="203" t="s">
        <v>505</v>
      </c>
      <c r="AF3532" s="212">
        <v>241345.92000000001</v>
      </c>
    </row>
    <row r="3533" spans="1:33" hidden="1" x14ac:dyDescent="0.25">
      <c r="A3533" s="209">
        <v>128353</v>
      </c>
      <c r="B3533" s="210">
        <v>1</v>
      </c>
      <c r="C3533" s="196" t="s">
        <v>85</v>
      </c>
      <c r="D3533" s="201">
        <v>43437</v>
      </c>
      <c r="E3533" s="196" t="s">
        <v>98</v>
      </c>
      <c r="F3533" s="201">
        <v>44099</v>
      </c>
      <c r="G3533" s="196" t="s">
        <v>98</v>
      </c>
      <c r="H3533" s="198" t="s">
        <v>248</v>
      </c>
      <c r="L3533" s="200" t="s">
        <v>4001</v>
      </c>
      <c r="M3533" s="198" t="s">
        <v>15446</v>
      </c>
      <c r="N3533" s="198" t="s">
        <v>15447</v>
      </c>
      <c r="O3533" s="196" t="s">
        <v>119</v>
      </c>
      <c r="P3533" s="198" t="s">
        <v>157</v>
      </c>
      <c r="R3533" s="196" t="s">
        <v>47</v>
      </c>
      <c r="S3533" s="196" t="s">
        <v>43</v>
      </c>
      <c r="T3533" s="202" t="s">
        <v>505</v>
      </c>
      <c r="W3533" s="200" t="s">
        <v>93</v>
      </c>
      <c r="AA3533" s="196" t="s">
        <v>15448</v>
      </c>
      <c r="AC3533" s="200">
        <v>8</v>
      </c>
      <c r="AD3533" s="200" t="s">
        <v>8274</v>
      </c>
      <c r="AE3533" s="203" t="s">
        <v>505</v>
      </c>
      <c r="AF3533" s="212">
        <v>33990.839999999997</v>
      </c>
    </row>
    <row r="3534" spans="1:33" hidden="1" x14ac:dyDescent="0.25">
      <c r="A3534" s="209">
        <v>128356</v>
      </c>
      <c r="B3534" s="210">
        <v>2</v>
      </c>
      <c r="C3534" s="196" t="s">
        <v>85</v>
      </c>
      <c r="D3534" s="201">
        <v>43437</v>
      </c>
      <c r="E3534" s="196" t="s">
        <v>98</v>
      </c>
      <c r="F3534" s="201">
        <v>43500</v>
      </c>
      <c r="G3534" s="196" t="s">
        <v>152</v>
      </c>
      <c r="H3534" s="198" t="s">
        <v>135</v>
      </c>
      <c r="L3534" s="200" t="s">
        <v>4001</v>
      </c>
      <c r="M3534" s="198" t="s">
        <v>15449</v>
      </c>
      <c r="O3534" s="196" t="s">
        <v>119</v>
      </c>
      <c r="P3534" s="198" t="s">
        <v>157</v>
      </c>
      <c r="R3534" s="196" t="s">
        <v>47</v>
      </c>
      <c r="S3534" s="196" t="s">
        <v>43</v>
      </c>
      <c r="T3534" s="202" t="s">
        <v>505</v>
      </c>
      <c r="W3534" s="200" t="s">
        <v>93</v>
      </c>
      <c r="AA3534" s="196" t="s">
        <v>15450</v>
      </c>
      <c r="AC3534" s="200">
        <v>8</v>
      </c>
      <c r="AD3534" s="200" t="s">
        <v>8274</v>
      </c>
      <c r="AE3534" s="203" t="s">
        <v>505</v>
      </c>
      <c r="AF3534" s="212">
        <v>38000</v>
      </c>
    </row>
    <row r="3535" spans="1:33" hidden="1" x14ac:dyDescent="0.25">
      <c r="A3535" s="209">
        <v>128361</v>
      </c>
      <c r="B3535" s="210">
        <v>3</v>
      </c>
      <c r="C3535" s="196" t="s">
        <v>85</v>
      </c>
      <c r="D3535" s="201">
        <v>43437</v>
      </c>
      <c r="E3535" s="196" t="s">
        <v>98</v>
      </c>
      <c r="F3535" s="201">
        <v>43489</v>
      </c>
      <c r="G3535" s="196" t="s">
        <v>152</v>
      </c>
      <c r="H3535" s="198" t="s">
        <v>1489</v>
      </c>
      <c r="L3535" s="200" t="s">
        <v>4001</v>
      </c>
      <c r="M3535" s="198" t="s">
        <v>15451</v>
      </c>
      <c r="O3535" s="196" t="s">
        <v>119</v>
      </c>
      <c r="P3535" s="198" t="s">
        <v>157</v>
      </c>
      <c r="R3535" s="196" t="s">
        <v>47</v>
      </c>
      <c r="S3535" s="196" t="s">
        <v>43</v>
      </c>
      <c r="T3535" s="202" t="s">
        <v>505</v>
      </c>
      <c r="W3535" s="200" t="s">
        <v>93</v>
      </c>
      <c r="AA3535" s="196" t="s">
        <v>15452</v>
      </c>
      <c r="AC3535" s="200">
        <v>8</v>
      </c>
      <c r="AD3535" s="200" t="s">
        <v>8274</v>
      </c>
      <c r="AE3535" s="203" t="s">
        <v>505</v>
      </c>
      <c r="AF3535" s="212">
        <v>246000</v>
      </c>
    </row>
    <row r="3536" spans="1:33" hidden="1" x14ac:dyDescent="0.25">
      <c r="A3536" s="209">
        <v>128363</v>
      </c>
      <c r="B3536" s="210">
        <v>2</v>
      </c>
      <c r="C3536" s="196" t="s">
        <v>85</v>
      </c>
      <c r="D3536" s="201">
        <v>43437</v>
      </c>
      <c r="E3536" s="196" t="s">
        <v>98</v>
      </c>
      <c r="F3536" s="201">
        <v>43489</v>
      </c>
      <c r="G3536" s="196" t="s">
        <v>152</v>
      </c>
      <c r="H3536" s="198" t="s">
        <v>123</v>
      </c>
      <c r="L3536" s="200" t="s">
        <v>4001</v>
      </c>
      <c r="M3536" s="198" t="s">
        <v>15453</v>
      </c>
      <c r="O3536" s="196" t="s">
        <v>119</v>
      </c>
      <c r="P3536" s="198" t="s">
        <v>157</v>
      </c>
      <c r="R3536" s="196" t="s">
        <v>47</v>
      </c>
      <c r="S3536" s="196" t="s">
        <v>43</v>
      </c>
      <c r="T3536" s="202" t="s">
        <v>505</v>
      </c>
      <c r="W3536" s="200" t="s">
        <v>93</v>
      </c>
      <c r="AA3536" s="196" t="s">
        <v>15454</v>
      </c>
      <c r="AC3536" s="200">
        <v>8</v>
      </c>
      <c r="AD3536" s="200" t="s">
        <v>8274</v>
      </c>
      <c r="AE3536" s="203" t="s">
        <v>505</v>
      </c>
      <c r="AF3536" s="212">
        <v>103350</v>
      </c>
    </row>
    <row r="3537" spans="1:33" hidden="1" x14ac:dyDescent="0.25">
      <c r="A3537" s="209">
        <v>128366</v>
      </c>
      <c r="B3537" s="210">
        <v>1</v>
      </c>
      <c r="C3537" s="196" t="s">
        <v>85</v>
      </c>
      <c r="D3537" s="201">
        <v>43437</v>
      </c>
      <c r="E3537" s="196" t="s">
        <v>98</v>
      </c>
      <c r="F3537" s="201">
        <v>44099</v>
      </c>
      <c r="G3537" s="196" t="s">
        <v>98</v>
      </c>
      <c r="H3537" s="198" t="s">
        <v>1105</v>
      </c>
      <c r="L3537" s="200" t="s">
        <v>4001</v>
      </c>
      <c r="M3537" s="198" t="s">
        <v>15455</v>
      </c>
      <c r="N3537" s="198" t="s">
        <v>15456</v>
      </c>
      <c r="O3537" s="196" t="s">
        <v>119</v>
      </c>
      <c r="P3537" s="198" t="s">
        <v>157</v>
      </c>
      <c r="R3537" s="196" t="s">
        <v>47</v>
      </c>
      <c r="S3537" s="196" t="s">
        <v>43</v>
      </c>
      <c r="T3537" s="202" t="s">
        <v>505</v>
      </c>
      <c r="W3537" s="200" t="s">
        <v>93</v>
      </c>
      <c r="AA3537" s="196" t="s">
        <v>15457</v>
      </c>
      <c r="AC3537" s="200">
        <v>8</v>
      </c>
      <c r="AD3537" s="200" t="s">
        <v>8274</v>
      </c>
      <c r="AE3537" s="203" t="s">
        <v>505</v>
      </c>
      <c r="AF3537" s="212">
        <v>54254</v>
      </c>
    </row>
    <row r="3538" spans="1:33" hidden="1" x14ac:dyDescent="0.25">
      <c r="A3538" s="209">
        <v>128370</v>
      </c>
      <c r="B3538" s="210">
        <v>4</v>
      </c>
      <c r="C3538" s="196" t="s">
        <v>85</v>
      </c>
      <c r="D3538" s="201">
        <v>43437</v>
      </c>
      <c r="E3538" s="196" t="s">
        <v>98</v>
      </c>
      <c r="F3538" s="201">
        <v>43476</v>
      </c>
      <c r="G3538" s="196" t="s">
        <v>152</v>
      </c>
      <c r="H3538" s="198" t="s">
        <v>415</v>
      </c>
      <c r="L3538" s="200" t="s">
        <v>4001</v>
      </c>
      <c r="M3538" s="198" t="s">
        <v>15458</v>
      </c>
      <c r="O3538" s="196" t="s">
        <v>119</v>
      </c>
      <c r="P3538" s="198" t="s">
        <v>157</v>
      </c>
      <c r="R3538" s="196" t="s">
        <v>47</v>
      </c>
      <c r="S3538" s="196" t="s">
        <v>43</v>
      </c>
      <c r="T3538" s="202" t="s">
        <v>505</v>
      </c>
      <c r="W3538" s="200" t="s">
        <v>93</v>
      </c>
      <c r="AA3538" s="196" t="s">
        <v>15459</v>
      </c>
      <c r="AC3538" s="200">
        <v>8</v>
      </c>
      <c r="AD3538" s="200" t="s">
        <v>8274</v>
      </c>
      <c r="AE3538" s="203" t="s">
        <v>505</v>
      </c>
      <c r="AF3538" s="212">
        <v>467416</v>
      </c>
    </row>
    <row r="3539" spans="1:33" hidden="1" x14ac:dyDescent="0.25">
      <c r="A3539" s="209">
        <v>128375</v>
      </c>
      <c r="B3539" s="210">
        <v>4</v>
      </c>
      <c r="C3539" s="196" t="s">
        <v>85</v>
      </c>
      <c r="D3539" s="201">
        <v>43437</v>
      </c>
      <c r="E3539" s="196" t="s">
        <v>98</v>
      </c>
      <c r="F3539" s="201">
        <v>43476</v>
      </c>
      <c r="G3539" s="196" t="s">
        <v>152</v>
      </c>
      <c r="H3539" s="198" t="s">
        <v>893</v>
      </c>
      <c r="L3539" s="200" t="s">
        <v>4001</v>
      </c>
      <c r="M3539" s="198" t="s">
        <v>15460</v>
      </c>
      <c r="O3539" s="196" t="s">
        <v>119</v>
      </c>
      <c r="P3539" s="198" t="s">
        <v>157</v>
      </c>
      <c r="R3539" s="196" t="s">
        <v>47</v>
      </c>
      <c r="S3539" s="196" t="s">
        <v>43</v>
      </c>
      <c r="T3539" s="202" t="s">
        <v>505</v>
      </c>
      <c r="W3539" s="200" t="s">
        <v>93</v>
      </c>
      <c r="AA3539" s="196" t="s">
        <v>15461</v>
      </c>
      <c r="AC3539" s="200">
        <v>8</v>
      </c>
      <c r="AD3539" s="200" t="s">
        <v>8274</v>
      </c>
      <c r="AE3539" s="203" t="s">
        <v>505</v>
      </c>
      <c r="AF3539" s="212">
        <v>10500</v>
      </c>
    </row>
    <row r="3540" spans="1:33" hidden="1" x14ac:dyDescent="0.25">
      <c r="A3540" s="209">
        <v>128376</v>
      </c>
      <c r="B3540" s="210">
        <v>4</v>
      </c>
      <c r="C3540" s="196" t="s">
        <v>85</v>
      </c>
      <c r="D3540" s="201">
        <v>43437</v>
      </c>
      <c r="E3540" s="196" t="s">
        <v>98</v>
      </c>
      <c r="F3540" s="201">
        <v>43474</v>
      </c>
      <c r="G3540" s="196" t="s">
        <v>152</v>
      </c>
      <c r="H3540" s="198" t="s">
        <v>196</v>
      </c>
      <c r="L3540" s="200" t="s">
        <v>4001</v>
      </c>
      <c r="M3540" s="198" t="s">
        <v>15462</v>
      </c>
      <c r="O3540" s="196" t="s">
        <v>119</v>
      </c>
      <c r="P3540" s="198" t="s">
        <v>157</v>
      </c>
      <c r="R3540" s="196" t="s">
        <v>47</v>
      </c>
      <c r="S3540" s="196" t="s">
        <v>43</v>
      </c>
      <c r="T3540" s="202" t="s">
        <v>505</v>
      </c>
      <c r="W3540" s="200" t="s">
        <v>93</v>
      </c>
      <c r="AA3540" s="196" t="s">
        <v>15463</v>
      </c>
      <c r="AC3540" s="200">
        <v>8</v>
      </c>
      <c r="AD3540" s="200" t="s">
        <v>8274</v>
      </c>
      <c r="AE3540" s="203" t="s">
        <v>505</v>
      </c>
      <c r="AF3540" s="212">
        <v>55000</v>
      </c>
    </row>
    <row r="3541" spans="1:33" hidden="1" x14ac:dyDescent="0.25">
      <c r="A3541" s="209">
        <v>128391</v>
      </c>
      <c r="B3541" s="210">
        <v>1</v>
      </c>
      <c r="C3541" s="196" t="s">
        <v>85</v>
      </c>
      <c r="D3541" s="201">
        <v>43437</v>
      </c>
      <c r="E3541" s="196" t="s">
        <v>98</v>
      </c>
      <c r="F3541" s="201">
        <v>43476</v>
      </c>
      <c r="G3541" s="196" t="s">
        <v>152</v>
      </c>
      <c r="H3541" s="198" t="s">
        <v>337</v>
      </c>
      <c r="L3541" s="200" t="s">
        <v>4001</v>
      </c>
      <c r="M3541" s="198" t="s">
        <v>15464</v>
      </c>
      <c r="O3541" s="196" t="s">
        <v>119</v>
      </c>
      <c r="P3541" s="198" t="s">
        <v>157</v>
      </c>
      <c r="R3541" s="196" t="s">
        <v>47</v>
      </c>
      <c r="S3541" s="196" t="s">
        <v>43</v>
      </c>
      <c r="T3541" s="202" t="s">
        <v>505</v>
      </c>
      <c r="W3541" s="200" t="s">
        <v>93</v>
      </c>
      <c r="AA3541" s="196" t="s">
        <v>15465</v>
      </c>
      <c r="AC3541" s="200">
        <v>8</v>
      </c>
      <c r="AD3541" s="200" t="s">
        <v>8274</v>
      </c>
      <c r="AE3541" s="203" t="s">
        <v>505</v>
      </c>
      <c r="AF3541" s="212">
        <v>310989.21999999997</v>
      </c>
    </row>
    <row r="3542" spans="1:33" hidden="1" x14ac:dyDescent="0.25">
      <c r="A3542" s="209">
        <v>128394</v>
      </c>
      <c r="B3542" s="210">
        <v>2</v>
      </c>
      <c r="C3542" s="196" t="s">
        <v>85</v>
      </c>
      <c r="D3542" s="201">
        <v>43437</v>
      </c>
      <c r="E3542" s="196" t="s">
        <v>98</v>
      </c>
      <c r="F3542" s="201">
        <v>43500</v>
      </c>
      <c r="G3542" s="196" t="s">
        <v>152</v>
      </c>
      <c r="H3542" s="198" t="s">
        <v>1038</v>
      </c>
      <c r="L3542" s="200" t="s">
        <v>4001</v>
      </c>
      <c r="M3542" s="198" t="s">
        <v>4509</v>
      </c>
      <c r="O3542" s="196" t="s">
        <v>119</v>
      </c>
      <c r="P3542" s="198" t="s">
        <v>157</v>
      </c>
      <c r="R3542" s="196" t="s">
        <v>47</v>
      </c>
      <c r="S3542" s="196" t="s">
        <v>43</v>
      </c>
      <c r="T3542" s="202" t="s">
        <v>505</v>
      </c>
      <c r="W3542" s="200" t="s">
        <v>93</v>
      </c>
      <c r="AA3542" s="196" t="s">
        <v>15466</v>
      </c>
      <c r="AC3542" s="200">
        <v>8</v>
      </c>
      <c r="AD3542" s="200" t="s">
        <v>8274</v>
      </c>
      <c r="AE3542" s="212">
        <v>328000</v>
      </c>
      <c r="AF3542" s="212">
        <v>328000</v>
      </c>
    </row>
    <row r="3543" spans="1:33" hidden="1" x14ac:dyDescent="0.25">
      <c r="A3543" s="209">
        <v>128396</v>
      </c>
      <c r="B3543" s="210">
        <v>4</v>
      </c>
      <c r="C3543" s="196" t="s">
        <v>85</v>
      </c>
      <c r="D3543" s="201">
        <v>43437</v>
      </c>
      <c r="E3543" s="196" t="s">
        <v>98</v>
      </c>
      <c r="F3543" s="201">
        <v>43487</v>
      </c>
      <c r="G3543" s="196" t="s">
        <v>152</v>
      </c>
      <c r="H3543" s="198" t="s">
        <v>371</v>
      </c>
      <c r="L3543" s="200" t="s">
        <v>4001</v>
      </c>
      <c r="M3543" s="198" t="s">
        <v>15467</v>
      </c>
      <c r="O3543" s="196" t="s">
        <v>119</v>
      </c>
      <c r="P3543" s="198" t="s">
        <v>157</v>
      </c>
      <c r="R3543" s="196" t="s">
        <v>47</v>
      </c>
      <c r="S3543" s="196" t="s">
        <v>43</v>
      </c>
      <c r="T3543" s="202" t="s">
        <v>505</v>
      </c>
      <c r="W3543" s="200" t="s">
        <v>93</v>
      </c>
      <c r="AA3543" s="196" t="s">
        <v>15468</v>
      </c>
      <c r="AC3543" s="200">
        <v>8</v>
      </c>
      <c r="AD3543" s="200" t="s">
        <v>8274</v>
      </c>
      <c r="AE3543" s="203" t="s">
        <v>505</v>
      </c>
      <c r="AF3543" s="212">
        <v>22000</v>
      </c>
    </row>
    <row r="3544" spans="1:33" hidden="1" x14ac:dyDescent="0.25">
      <c r="A3544" s="209">
        <v>128400</v>
      </c>
      <c r="B3544" s="210">
        <v>4</v>
      </c>
      <c r="C3544" s="196" t="s">
        <v>114</v>
      </c>
      <c r="D3544" s="201">
        <v>43437</v>
      </c>
      <c r="E3544" s="196" t="s">
        <v>152</v>
      </c>
      <c r="F3544" s="201">
        <v>44292</v>
      </c>
      <c r="G3544" s="196" t="s">
        <v>170</v>
      </c>
      <c r="H3544" s="198" t="s">
        <v>1099</v>
      </c>
      <c r="I3544" s="196" t="s">
        <v>2767</v>
      </c>
      <c r="J3544" s="196" t="s">
        <v>101</v>
      </c>
      <c r="L3544" s="200" t="s">
        <v>101</v>
      </c>
      <c r="M3544" s="198" t="s">
        <v>15469</v>
      </c>
      <c r="N3544" s="198" t="s">
        <v>1793</v>
      </c>
      <c r="O3544" s="196" t="s">
        <v>157</v>
      </c>
      <c r="P3544" s="198" t="s">
        <v>1794</v>
      </c>
      <c r="Q3544" s="198" t="s">
        <v>1793</v>
      </c>
      <c r="R3544" s="196" t="s">
        <v>47</v>
      </c>
      <c r="S3544" s="196" t="s">
        <v>46</v>
      </c>
      <c r="T3544" s="211">
        <v>1.1599999999999999</v>
      </c>
      <c r="U3544" s="201">
        <v>43595</v>
      </c>
      <c r="V3544" s="196" t="s">
        <v>1805</v>
      </c>
      <c r="W3544" s="200" t="s">
        <v>670</v>
      </c>
      <c r="X3544" s="196" t="s">
        <v>13</v>
      </c>
      <c r="Z3544" s="198" t="s">
        <v>15470</v>
      </c>
      <c r="AA3544" s="196" t="s">
        <v>15471</v>
      </c>
      <c r="AB3544" s="196" t="s">
        <v>15472</v>
      </c>
      <c r="AC3544" s="200">
        <v>3</v>
      </c>
      <c r="AD3544" s="200" t="s">
        <v>8231</v>
      </c>
      <c r="AE3544" s="203" t="s">
        <v>505</v>
      </c>
      <c r="AF3544" s="212">
        <v>53511.72</v>
      </c>
      <c r="AG3544" s="198" t="s">
        <v>15473</v>
      </c>
    </row>
    <row r="3545" spans="1:33" hidden="1" x14ac:dyDescent="0.25">
      <c r="A3545" s="209">
        <v>128400</v>
      </c>
      <c r="B3545" s="210">
        <v>4</v>
      </c>
      <c r="C3545" s="196" t="s">
        <v>114</v>
      </c>
      <c r="D3545" s="201">
        <v>43437</v>
      </c>
      <c r="E3545" s="196" t="s">
        <v>152</v>
      </c>
      <c r="F3545" s="201">
        <v>44292</v>
      </c>
      <c r="G3545" s="196" t="s">
        <v>170</v>
      </c>
      <c r="H3545" s="198" t="s">
        <v>1099</v>
      </c>
      <c r="I3545" s="196" t="s">
        <v>2767</v>
      </c>
      <c r="J3545" s="196" t="s">
        <v>101</v>
      </c>
      <c r="L3545" s="200" t="s">
        <v>101</v>
      </c>
      <c r="M3545" s="198" t="s">
        <v>15469</v>
      </c>
      <c r="N3545" s="198" t="s">
        <v>1793</v>
      </c>
      <c r="O3545" s="196" t="s">
        <v>157</v>
      </c>
      <c r="P3545" s="198" t="s">
        <v>1794</v>
      </c>
      <c r="Q3545" s="198" t="s">
        <v>1793</v>
      </c>
      <c r="R3545" s="196" t="s">
        <v>47</v>
      </c>
      <c r="S3545" s="196" t="s">
        <v>46</v>
      </c>
      <c r="T3545" s="211">
        <v>1.1599999999999999</v>
      </c>
      <c r="U3545" s="201">
        <v>43595</v>
      </c>
      <c r="V3545" s="196" t="s">
        <v>1805</v>
      </c>
      <c r="W3545" s="200" t="s">
        <v>670</v>
      </c>
      <c r="X3545" s="196" t="s">
        <v>13</v>
      </c>
      <c r="Z3545" s="198" t="s">
        <v>15470</v>
      </c>
      <c r="AA3545" s="196" t="s">
        <v>15474</v>
      </c>
      <c r="AB3545" s="196" t="s">
        <v>15472</v>
      </c>
      <c r="AC3545" s="200">
        <v>3</v>
      </c>
      <c r="AD3545" s="200" t="s">
        <v>8274</v>
      </c>
      <c r="AE3545" s="203" t="s">
        <v>505</v>
      </c>
      <c r="AF3545" s="212">
        <v>34350.910000000003</v>
      </c>
      <c r="AG3545" s="198" t="s">
        <v>15473</v>
      </c>
    </row>
    <row r="3546" spans="1:33" hidden="1" x14ac:dyDescent="0.25">
      <c r="A3546" s="209">
        <v>128400</v>
      </c>
      <c r="B3546" s="210">
        <v>4</v>
      </c>
      <c r="C3546" s="196" t="s">
        <v>114</v>
      </c>
      <c r="D3546" s="201">
        <v>43437</v>
      </c>
      <c r="E3546" s="196" t="s">
        <v>152</v>
      </c>
      <c r="F3546" s="201">
        <v>44292</v>
      </c>
      <c r="G3546" s="196" t="s">
        <v>170</v>
      </c>
      <c r="H3546" s="198" t="s">
        <v>1099</v>
      </c>
      <c r="I3546" s="196" t="s">
        <v>2767</v>
      </c>
      <c r="J3546" s="196" t="s">
        <v>101</v>
      </c>
      <c r="L3546" s="200" t="s">
        <v>101</v>
      </c>
      <c r="M3546" s="198" t="s">
        <v>15469</v>
      </c>
      <c r="N3546" s="198" t="s">
        <v>1793</v>
      </c>
      <c r="O3546" s="196" t="s">
        <v>157</v>
      </c>
      <c r="P3546" s="198" t="s">
        <v>1794</v>
      </c>
      <c r="Q3546" s="198" t="s">
        <v>1793</v>
      </c>
      <c r="R3546" s="196" t="s">
        <v>47</v>
      </c>
      <c r="S3546" s="196" t="s">
        <v>46</v>
      </c>
      <c r="T3546" s="211">
        <v>1.1599999999999999</v>
      </c>
      <c r="U3546" s="201">
        <v>43595</v>
      </c>
      <c r="V3546" s="196" t="s">
        <v>1805</v>
      </c>
      <c r="W3546" s="200" t="s">
        <v>670</v>
      </c>
      <c r="X3546" s="196" t="s">
        <v>13</v>
      </c>
      <c r="Z3546" s="198" t="s">
        <v>15470</v>
      </c>
      <c r="AA3546" s="196" t="s">
        <v>15475</v>
      </c>
      <c r="AB3546" s="196" t="s">
        <v>15472</v>
      </c>
      <c r="AC3546" s="200">
        <v>8</v>
      </c>
      <c r="AD3546" s="200" t="s">
        <v>8231</v>
      </c>
      <c r="AE3546" s="203" t="s">
        <v>505</v>
      </c>
      <c r="AF3546" s="212">
        <v>758217.48</v>
      </c>
      <c r="AG3546" s="198" t="s">
        <v>15473</v>
      </c>
    </row>
    <row r="3547" spans="1:33" hidden="1" x14ac:dyDescent="0.25">
      <c r="A3547" s="209">
        <v>128401</v>
      </c>
      <c r="B3547" s="210">
        <v>4</v>
      </c>
      <c r="C3547" s="196" t="s">
        <v>85</v>
      </c>
      <c r="D3547" s="201">
        <v>43439</v>
      </c>
      <c r="E3547" s="196" t="s">
        <v>98</v>
      </c>
      <c r="F3547" s="201">
        <v>43476</v>
      </c>
      <c r="G3547" s="196" t="s">
        <v>152</v>
      </c>
      <c r="H3547" s="198" t="s">
        <v>961</v>
      </c>
      <c r="L3547" s="200" t="s">
        <v>4001</v>
      </c>
      <c r="M3547" s="198" t="s">
        <v>4515</v>
      </c>
      <c r="O3547" s="196" t="s">
        <v>103</v>
      </c>
      <c r="P3547" s="198" t="s">
        <v>157</v>
      </c>
      <c r="R3547" s="196" t="s">
        <v>47</v>
      </c>
      <c r="S3547" s="196" t="s">
        <v>43</v>
      </c>
      <c r="T3547" s="202" t="s">
        <v>505</v>
      </c>
      <c r="W3547" s="200" t="s">
        <v>93</v>
      </c>
      <c r="AA3547" s="196" t="s">
        <v>15476</v>
      </c>
      <c r="AC3547" s="200">
        <v>8</v>
      </c>
      <c r="AD3547" s="200" t="s">
        <v>8250</v>
      </c>
      <c r="AE3547" s="203" t="s">
        <v>505</v>
      </c>
      <c r="AF3547" s="212">
        <v>88870.9</v>
      </c>
    </row>
    <row r="3548" spans="1:33" hidden="1" x14ac:dyDescent="0.25">
      <c r="A3548" s="209">
        <v>128402</v>
      </c>
      <c r="B3548" s="210">
        <v>1</v>
      </c>
      <c r="C3548" s="196" t="s">
        <v>85</v>
      </c>
      <c r="D3548" s="201">
        <v>43439</v>
      </c>
      <c r="E3548" s="196" t="s">
        <v>98</v>
      </c>
      <c r="F3548" s="201">
        <v>43476</v>
      </c>
      <c r="G3548" s="196" t="s">
        <v>152</v>
      </c>
      <c r="H3548" s="198" t="s">
        <v>648</v>
      </c>
      <c r="I3548" s="196" t="s">
        <v>338</v>
      </c>
      <c r="J3548" s="196" t="s">
        <v>101</v>
      </c>
      <c r="L3548" s="200" t="s">
        <v>101</v>
      </c>
      <c r="M3548" s="198" t="s">
        <v>15477</v>
      </c>
      <c r="N3548" s="198" t="s">
        <v>15478</v>
      </c>
      <c r="O3548" s="196" t="s">
        <v>119</v>
      </c>
      <c r="P3548" s="198" t="s">
        <v>1329</v>
      </c>
      <c r="S3548" s="196" t="s">
        <v>42</v>
      </c>
      <c r="T3548" s="211">
        <v>0.13</v>
      </c>
      <c r="W3548" s="200" t="s">
        <v>93</v>
      </c>
      <c r="X3548" s="196" t="s">
        <v>103</v>
      </c>
      <c r="AA3548" s="196" t="s">
        <v>15479</v>
      </c>
      <c r="AC3548" s="200">
        <v>3</v>
      </c>
      <c r="AD3548" s="200" t="s">
        <v>8250</v>
      </c>
      <c r="AE3548" s="203" t="s">
        <v>505</v>
      </c>
      <c r="AF3548" s="212">
        <v>250000</v>
      </c>
    </row>
    <row r="3549" spans="1:33" hidden="1" x14ac:dyDescent="0.25">
      <c r="A3549" s="209">
        <v>128403</v>
      </c>
      <c r="B3549" s="210">
        <v>3</v>
      </c>
      <c r="C3549" s="196" t="s">
        <v>114</v>
      </c>
      <c r="D3549" s="201">
        <v>43439</v>
      </c>
      <c r="E3549" s="196" t="s">
        <v>98</v>
      </c>
      <c r="F3549" s="201">
        <v>44474</v>
      </c>
      <c r="G3549" s="196" t="s">
        <v>98</v>
      </c>
      <c r="H3549" s="198" t="s">
        <v>313</v>
      </c>
      <c r="L3549" s="200" t="s">
        <v>4001</v>
      </c>
      <c r="M3549" s="198" t="s">
        <v>15480</v>
      </c>
      <c r="O3549" s="196" t="s">
        <v>103</v>
      </c>
      <c r="P3549" s="198" t="s">
        <v>157</v>
      </c>
      <c r="R3549" s="196" t="s">
        <v>47</v>
      </c>
      <c r="S3549" s="196" t="s">
        <v>43</v>
      </c>
      <c r="T3549" s="202" t="s">
        <v>505</v>
      </c>
      <c r="W3549" s="200" t="s">
        <v>93</v>
      </c>
      <c r="AA3549" s="196" t="s">
        <v>15481</v>
      </c>
      <c r="AC3549" s="200">
        <v>8</v>
      </c>
      <c r="AD3549" s="200" t="s">
        <v>8250</v>
      </c>
      <c r="AE3549" s="212">
        <v>-1310.96</v>
      </c>
      <c r="AF3549" s="212">
        <v>42848.51</v>
      </c>
    </row>
    <row r="3550" spans="1:33" hidden="1" x14ac:dyDescent="0.25">
      <c r="A3550" s="209">
        <v>128403.01</v>
      </c>
      <c r="B3550" s="210">
        <v>3</v>
      </c>
      <c r="C3550" s="196" t="s">
        <v>85</v>
      </c>
      <c r="D3550" s="201">
        <v>44082</v>
      </c>
      <c r="E3550" s="196" t="s">
        <v>98</v>
      </c>
      <c r="F3550" s="201">
        <v>44280</v>
      </c>
      <c r="G3550" s="196" t="s">
        <v>152</v>
      </c>
      <c r="H3550" s="198" t="s">
        <v>313</v>
      </c>
      <c r="L3550" s="200" t="s">
        <v>4001</v>
      </c>
      <c r="M3550" s="198" t="s">
        <v>15480</v>
      </c>
      <c r="O3550" s="196" t="s">
        <v>103</v>
      </c>
      <c r="P3550" s="198" t="s">
        <v>157</v>
      </c>
      <c r="R3550" s="196" t="s">
        <v>47</v>
      </c>
      <c r="S3550" s="196" t="s">
        <v>43</v>
      </c>
      <c r="T3550" s="202" t="s">
        <v>505</v>
      </c>
      <c r="W3550" s="200" t="s">
        <v>93</v>
      </c>
      <c r="AA3550" s="196" t="s">
        <v>15482</v>
      </c>
      <c r="AC3550" s="200">
        <v>8</v>
      </c>
      <c r="AD3550" s="200" t="s">
        <v>8250</v>
      </c>
      <c r="AE3550" s="203" t="s">
        <v>505</v>
      </c>
      <c r="AF3550" s="212">
        <v>121500</v>
      </c>
    </row>
    <row r="3551" spans="1:33" hidden="1" x14ac:dyDescent="0.25">
      <c r="A3551" s="209">
        <v>128404</v>
      </c>
      <c r="B3551" s="210">
        <v>3</v>
      </c>
      <c r="C3551" s="196" t="s">
        <v>114</v>
      </c>
      <c r="D3551" s="201">
        <v>43441</v>
      </c>
      <c r="E3551" s="196" t="s">
        <v>98</v>
      </c>
      <c r="F3551" s="201">
        <v>44272</v>
      </c>
      <c r="G3551" s="196" t="s">
        <v>98</v>
      </c>
      <c r="H3551" s="198" t="s">
        <v>306</v>
      </c>
      <c r="M3551" s="198" t="s">
        <v>15483</v>
      </c>
      <c r="O3551" s="196" t="s">
        <v>119</v>
      </c>
      <c r="P3551" s="198" t="s">
        <v>92</v>
      </c>
      <c r="R3551" s="196" t="s">
        <v>47</v>
      </c>
      <c r="S3551" s="196" t="s">
        <v>41</v>
      </c>
      <c r="T3551" s="202" t="s">
        <v>505</v>
      </c>
      <c r="U3551" s="201">
        <v>43742</v>
      </c>
      <c r="W3551" s="200" t="s">
        <v>93</v>
      </c>
      <c r="AA3551" s="196" t="s">
        <v>15484</v>
      </c>
      <c r="AC3551" s="200">
        <v>1</v>
      </c>
      <c r="AD3551" s="200" t="s">
        <v>8250</v>
      </c>
      <c r="AE3551" s="203" t="s">
        <v>505</v>
      </c>
      <c r="AF3551" s="212">
        <v>18168.72</v>
      </c>
      <c r="AG3551" s="198" t="s">
        <v>15485</v>
      </c>
    </row>
    <row r="3552" spans="1:33" hidden="1" x14ac:dyDescent="0.25">
      <c r="A3552" s="209">
        <v>128404</v>
      </c>
      <c r="B3552" s="210">
        <v>3</v>
      </c>
      <c r="C3552" s="196" t="s">
        <v>114</v>
      </c>
      <c r="D3552" s="201">
        <v>43441</v>
      </c>
      <c r="E3552" s="196" t="s">
        <v>98</v>
      </c>
      <c r="F3552" s="201">
        <v>44272</v>
      </c>
      <c r="G3552" s="196" t="s">
        <v>98</v>
      </c>
      <c r="H3552" s="198" t="s">
        <v>306</v>
      </c>
      <c r="M3552" s="198" t="s">
        <v>15483</v>
      </c>
      <c r="O3552" s="196" t="s">
        <v>119</v>
      </c>
      <c r="P3552" s="198" t="s">
        <v>92</v>
      </c>
      <c r="R3552" s="196" t="s">
        <v>47</v>
      </c>
      <c r="S3552" s="196" t="s">
        <v>41</v>
      </c>
      <c r="T3552" s="202" t="s">
        <v>505</v>
      </c>
      <c r="U3552" s="201">
        <v>43742</v>
      </c>
      <c r="W3552" s="200" t="s">
        <v>93</v>
      </c>
      <c r="AA3552" s="196" t="s">
        <v>15486</v>
      </c>
      <c r="AC3552" s="200">
        <v>3</v>
      </c>
      <c r="AD3552" s="200" t="s">
        <v>8250</v>
      </c>
      <c r="AE3552" s="203" t="s">
        <v>505</v>
      </c>
      <c r="AF3552" s="212">
        <v>372350.4</v>
      </c>
      <c r="AG3552" s="198" t="s">
        <v>15485</v>
      </c>
    </row>
    <row r="3553" spans="1:33" ht="72" hidden="1" x14ac:dyDescent="0.25">
      <c r="A3553" s="209">
        <v>128409</v>
      </c>
      <c r="B3553" s="210">
        <v>4</v>
      </c>
      <c r="C3553" s="196" t="s">
        <v>85</v>
      </c>
      <c r="D3553" s="201">
        <v>43444</v>
      </c>
      <c r="E3553" s="196" t="s">
        <v>509</v>
      </c>
      <c r="F3553" s="201">
        <v>44614</v>
      </c>
      <c r="G3553" s="196" t="s">
        <v>510</v>
      </c>
      <c r="H3553" s="198" t="s">
        <v>88</v>
      </c>
      <c r="M3553" s="198" t="s">
        <v>511</v>
      </c>
      <c r="N3553" s="198" t="s">
        <v>512</v>
      </c>
      <c r="O3553" s="196" t="s">
        <v>91</v>
      </c>
      <c r="P3553" s="198" t="s">
        <v>439</v>
      </c>
      <c r="R3553" s="196" t="s">
        <v>39</v>
      </c>
      <c r="S3553" s="196" t="s">
        <v>46</v>
      </c>
      <c r="T3553" s="211">
        <v>0.01</v>
      </c>
      <c r="W3553" s="200" t="s">
        <v>93</v>
      </c>
      <c r="X3553" s="196" t="s">
        <v>103</v>
      </c>
      <c r="Z3553" s="198" t="s">
        <v>513</v>
      </c>
      <c r="AA3553" s="196" t="s">
        <v>15487</v>
      </c>
      <c r="AB3553" s="196" t="s">
        <v>15488</v>
      </c>
      <c r="AC3553" s="200">
        <v>0</v>
      </c>
      <c r="AD3553" s="200" t="s">
        <v>8231</v>
      </c>
      <c r="AE3553" s="203" t="s">
        <v>505</v>
      </c>
      <c r="AF3553" s="212">
        <v>230275</v>
      </c>
    </row>
    <row r="3554" spans="1:33" ht="72" hidden="1" x14ac:dyDescent="0.25">
      <c r="A3554" s="209">
        <v>128409</v>
      </c>
      <c r="B3554" s="210">
        <v>4</v>
      </c>
      <c r="C3554" s="196" t="s">
        <v>85</v>
      </c>
      <c r="D3554" s="201">
        <v>43444</v>
      </c>
      <c r="E3554" s="196" t="s">
        <v>509</v>
      </c>
      <c r="F3554" s="201">
        <v>44614</v>
      </c>
      <c r="G3554" s="196" t="s">
        <v>510</v>
      </c>
      <c r="H3554" s="198" t="s">
        <v>88</v>
      </c>
      <c r="M3554" s="198" t="s">
        <v>511</v>
      </c>
      <c r="N3554" s="198" t="s">
        <v>512</v>
      </c>
      <c r="O3554" s="196" t="s">
        <v>91</v>
      </c>
      <c r="P3554" s="198" t="s">
        <v>439</v>
      </c>
      <c r="R3554" s="196" t="s">
        <v>39</v>
      </c>
      <c r="S3554" s="196" t="s">
        <v>46</v>
      </c>
      <c r="T3554" s="211">
        <v>0.01</v>
      </c>
      <c r="W3554" s="200" t="s">
        <v>93</v>
      </c>
      <c r="X3554" s="196" t="s">
        <v>103</v>
      </c>
      <c r="Z3554" s="198" t="s">
        <v>513</v>
      </c>
      <c r="AA3554" s="196" t="s">
        <v>15489</v>
      </c>
      <c r="AB3554" s="196" t="s">
        <v>15488</v>
      </c>
      <c r="AC3554" s="200">
        <v>1</v>
      </c>
      <c r="AD3554" s="200" t="s">
        <v>8231</v>
      </c>
      <c r="AE3554" s="203" t="s">
        <v>505</v>
      </c>
      <c r="AF3554" s="212">
        <v>27920</v>
      </c>
    </row>
    <row r="3555" spans="1:33" ht="72" hidden="1" x14ac:dyDescent="0.25">
      <c r="A3555" s="209">
        <v>128409</v>
      </c>
      <c r="B3555" s="210">
        <v>4</v>
      </c>
      <c r="C3555" s="196" t="s">
        <v>85</v>
      </c>
      <c r="D3555" s="201">
        <v>43444</v>
      </c>
      <c r="E3555" s="196" t="s">
        <v>509</v>
      </c>
      <c r="F3555" s="201">
        <v>44614</v>
      </c>
      <c r="G3555" s="196" t="s">
        <v>510</v>
      </c>
      <c r="H3555" s="198" t="s">
        <v>88</v>
      </c>
      <c r="M3555" s="198" t="s">
        <v>511</v>
      </c>
      <c r="N3555" s="198" t="s">
        <v>512</v>
      </c>
      <c r="O3555" s="196" t="s">
        <v>91</v>
      </c>
      <c r="P3555" s="198" t="s">
        <v>439</v>
      </c>
      <c r="R3555" s="196" t="s">
        <v>39</v>
      </c>
      <c r="S3555" s="196" t="s">
        <v>46</v>
      </c>
      <c r="T3555" s="211">
        <v>0.01</v>
      </c>
      <c r="W3555" s="200" t="s">
        <v>93</v>
      </c>
      <c r="X3555" s="196" t="s">
        <v>103</v>
      </c>
      <c r="Z3555" s="198" t="s">
        <v>513</v>
      </c>
      <c r="AA3555" s="196" t="s">
        <v>15490</v>
      </c>
      <c r="AB3555" s="196" t="s">
        <v>15488</v>
      </c>
      <c r="AC3555" s="200">
        <v>2</v>
      </c>
      <c r="AD3555" s="200" t="s">
        <v>8231</v>
      </c>
      <c r="AE3555" s="212">
        <v>8577</v>
      </c>
      <c r="AF3555" s="212">
        <v>8577</v>
      </c>
    </row>
    <row r="3556" spans="1:33" hidden="1" x14ac:dyDescent="0.25">
      <c r="A3556" s="209">
        <v>128411</v>
      </c>
      <c r="B3556" s="210">
        <v>1</v>
      </c>
      <c r="C3556" s="196" t="s">
        <v>114</v>
      </c>
      <c r="D3556" s="201">
        <v>43445</v>
      </c>
      <c r="E3556" s="196" t="s">
        <v>1300</v>
      </c>
      <c r="F3556" s="201">
        <v>44364</v>
      </c>
      <c r="G3556" s="196" t="s">
        <v>228</v>
      </c>
      <c r="H3556" s="198" t="s">
        <v>1588</v>
      </c>
      <c r="I3556" s="196" t="s">
        <v>15491</v>
      </c>
      <c r="K3556" s="196" t="s">
        <v>901</v>
      </c>
      <c r="L3556" s="200" t="s">
        <v>183</v>
      </c>
      <c r="M3556" s="198" t="s">
        <v>15492</v>
      </c>
      <c r="O3556" s="196" t="s">
        <v>4183</v>
      </c>
      <c r="P3556" s="198" t="s">
        <v>157</v>
      </c>
      <c r="R3556" s="196" t="s">
        <v>47</v>
      </c>
      <c r="S3556" s="196" t="s">
        <v>43</v>
      </c>
      <c r="T3556" s="211">
        <v>3.1</v>
      </c>
      <c r="W3556" s="200" t="s">
        <v>93</v>
      </c>
      <c r="X3556" s="196" t="s">
        <v>186</v>
      </c>
      <c r="AA3556" s="196" t="s">
        <v>15493</v>
      </c>
      <c r="AC3556" s="200">
        <v>8</v>
      </c>
      <c r="AD3556" s="200" t="s">
        <v>8250</v>
      </c>
      <c r="AE3556" s="203" t="s">
        <v>505</v>
      </c>
      <c r="AF3556" s="212">
        <v>264860.15000000002</v>
      </c>
    </row>
    <row r="3557" spans="1:33" hidden="1" x14ac:dyDescent="0.25">
      <c r="A3557" s="209">
        <v>128419</v>
      </c>
      <c r="B3557" s="210">
        <v>6</v>
      </c>
      <c r="C3557" s="196" t="s">
        <v>85</v>
      </c>
      <c r="D3557" s="201">
        <v>43455</v>
      </c>
      <c r="E3557" s="196" t="s">
        <v>98</v>
      </c>
      <c r="F3557" s="201">
        <v>43892</v>
      </c>
      <c r="G3557" s="196" t="s">
        <v>1503</v>
      </c>
      <c r="H3557" s="198" t="s">
        <v>667</v>
      </c>
      <c r="I3557" s="196" t="s">
        <v>1505</v>
      </c>
      <c r="J3557" s="196" t="s">
        <v>1506</v>
      </c>
      <c r="M3557" s="198" t="s">
        <v>15494</v>
      </c>
      <c r="O3557" s="196" t="s">
        <v>1509</v>
      </c>
      <c r="P3557" s="198" t="s">
        <v>453</v>
      </c>
      <c r="R3557" s="196" t="s">
        <v>47</v>
      </c>
      <c r="S3557" s="196" t="s">
        <v>41</v>
      </c>
      <c r="T3557" s="202" t="s">
        <v>505</v>
      </c>
      <c r="W3557" s="200" t="s">
        <v>93</v>
      </c>
      <c r="AA3557" s="196" t="s">
        <v>15495</v>
      </c>
      <c r="AC3557" s="200">
        <v>1</v>
      </c>
      <c r="AD3557" s="200" t="s">
        <v>8250</v>
      </c>
      <c r="AE3557" s="203" t="s">
        <v>505</v>
      </c>
      <c r="AF3557" s="212">
        <v>500000</v>
      </c>
    </row>
    <row r="3558" spans="1:33" ht="36" hidden="1" x14ac:dyDescent="0.25">
      <c r="A3558" s="209">
        <v>128426</v>
      </c>
      <c r="B3558" s="210">
        <v>4</v>
      </c>
      <c r="C3558" s="196" t="s">
        <v>85</v>
      </c>
      <c r="D3558" s="201">
        <v>43469</v>
      </c>
      <c r="E3558" s="196" t="s">
        <v>509</v>
      </c>
      <c r="F3558" s="201">
        <v>44377</v>
      </c>
      <c r="G3558" s="196" t="s">
        <v>203</v>
      </c>
      <c r="H3558" s="198" t="s">
        <v>489</v>
      </c>
      <c r="I3558" s="196" t="s">
        <v>1485</v>
      </c>
      <c r="J3558" s="196" t="s">
        <v>101</v>
      </c>
      <c r="L3558" s="200" t="s">
        <v>101</v>
      </c>
      <c r="M3558" s="198" t="s">
        <v>4506</v>
      </c>
      <c r="N3558" s="198" t="s">
        <v>4507</v>
      </c>
      <c r="O3558" s="196" t="s">
        <v>91</v>
      </c>
      <c r="P3558" s="198" t="s">
        <v>158</v>
      </c>
      <c r="R3558" s="196" t="s">
        <v>47</v>
      </c>
      <c r="S3558" s="196" t="s">
        <v>46</v>
      </c>
      <c r="T3558" s="211">
        <v>0.49</v>
      </c>
      <c r="W3558" s="200" t="s">
        <v>93</v>
      </c>
      <c r="X3558" s="196" t="s">
        <v>103</v>
      </c>
      <c r="AA3558" s="196" t="s">
        <v>15496</v>
      </c>
      <c r="AB3558" s="196" t="s">
        <v>15497</v>
      </c>
      <c r="AC3558" s="200">
        <v>0</v>
      </c>
      <c r="AD3558" s="200" t="s">
        <v>8231</v>
      </c>
      <c r="AE3558" s="212">
        <v>427</v>
      </c>
      <c r="AF3558" s="212">
        <v>30427</v>
      </c>
    </row>
    <row r="3559" spans="1:33" hidden="1" x14ac:dyDescent="0.25">
      <c r="A3559" s="209">
        <v>128428</v>
      </c>
      <c r="B3559" s="210">
        <v>1</v>
      </c>
      <c r="C3559" s="196" t="s">
        <v>97</v>
      </c>
      <c r="D3559" s="201">
        <v>43472</v>
      </c>
      <c r="E3559" s="196" t="s">
        <v>134</v>
      </c>
      <c r="F3559" s="201">
        <v>44538.875115740739</v>
      </c>
      <c r="G3559" s="196" t="s">
        <v>108</v>
      </c>
      <c r="H3559" s="198" t="s">
        <v>648</v>
      </c>
      <c r="I3559" s="196" t="s">
        <v>649</v>
      </c>
      <c r="J3559" s="196" t="s">
        <v>299</v>
      </c>
      <c r="L3559" s="200" t="s">
        <v>300</v>
      </c>
      <c r="M3559" s="198" t="s">
        <v>15498</v>
      </c>
      <c r="O3559" s="196" t="s">
        <v>438</v>
      </c>
      <c r="P3559" s="198" t="s">
        <v>439</v>
      </c>
      <c r="R3559" s="196" t="s">
        <v>39</v>
      </c>
      <c r="S3559" s="196" t="s">
        <v>46</v>
      </c>
      <c r="T3559" s="211">
        <v>0.01</v>
      </c>
      <c r="U3559" s="201">
        <v>44176</v>
      </c>
      <c r="W3559" s="200" t="s">
        <v>93</v>
      </c>
      <c r="X3559" s="196" t="s">
        <v>303</v>
      </c>
      <c r="Z3559" s="198" t="s">
        <v>15499</v>
      </c>
      <c r="AA3559" s="196" t="s">
        <v>15500</v>
      </c>
      <c r="AC3559" s="200">
        <v>1</v>
      </c>
      <c r="AD3559" s="200" t="s">
        <v>8274</v>
      </c>
      <c r="AE3559" s="203" t="s">
        <v>505</v>
      </c>
      <c r="AF3559" s="212">
        <v>122000</v>
      </c>
      <c r="AG3559" s="198" t="s">
        <v>15501</v>
      </c>
    </row>
    <row r="3560" spans="1:33" hidden="1" x14ac:dyDescent="0.25">
      <c r="A3560" s="209">
        <v>128428</v>
      </c>
      <c r="B3560" s="210">
        <v>1</v>
      </c>
      <c r="C3560" s="196" t="s">
        <v>97</v>
      </c>
      <c r="D3560" s="201">
        <v>43472</v>
      </c>
      <c r="E3560" s="196" t="s">
        <v>134</v>
      </c>
      <c r="F3560" s="201">
        <v>44538.875115740739</v>
      </c>
      <c r="G3560" s="196" t="s">
        <v>108</v>
      </c>
      <c r="H3560" s="198" t="s">
        <v>648</v>
      </c>
      <c r="I3560" s="196" t="s">
        <v>649</v>
      </c>
      <c r="J3560" s="196" t="s">
        <v>299</v>
      </c>
      <c r="L3560" s="200" t="s">
        <v>300</v>
      </c>
      <c r="M3560" s="198" t="s">
        <v>15498</v>
      </c>
      <c r="O3560" s="196" t="s">
        <v>438</v>
      </c>
      <c r="P3560" s="198" t="s">
        <v>439</v>
      </c>
      <c r="R3560" s="196" t="s">
        <v>39</v>
      </c>
      <c r="S3560" s="196" t="s">
        <v>46</v>
      </c>
      <c r="T3560" s="211">
        <v>0.01</v>
      </c>
      <c r="U3560" s="201">
        <v>44176</v>
      </c>
      <c r="W3560" s="200" t="s">
        <v>93</v>
      </c>
      <c r="X3560" s="196" t="s">
        <v>303</v>
      </c>
      <c r="Z3560" s="198" t="s">
        <v>15499</v>
      </c>
      <c r="AA3560" s="196" t="s">
        <v>15502</v>
      </c>
      <c r="AC3560" s="200">
        <v>3</v>
      </c>
      <c r="AD3560" s="200" t="s">
        <v>8274</v>
      </c>
      <c r="AE3560" s="203" t="s">
        <v>505</v>
      </c>
      <c r="AF3560" s="212">
        <v>2950231</v>
      </c>
      <c r="AG3560" s="198" t="s">
        <v>15501</v>
      </c>
    </row>
    <row r="3561" spans="1:33" hidden="1" x14ac:dyDescent="0.25">
      <c r="A3561" s="209">
        <v>128431</v>
      </c>
      <c r="B3561" s="210">
        <v>2</v>
      </c>
      <c r="C3561" s="196" t="s">
        <v>85</v>
      </c>
      <c r="D3561" s="201">
        <v>43473</v>
      </c>
      <c r="E3561" s="196" t="s">
        <v>98</v>
      </c>
      <c r="F3561" s="201">
        <v>43500</v>
      </c>
      <c r="G3561" s="196" t="s">
        <v>152</v>
      </c>
      <c r="H3561" s="198" t="s">
        <v>838</v>
      </c>
      <c r="I3561" s="196" t="s">
        <v>466</v>
      </c>
      <c r="J3561" s="196" t="s">
        <v>101</v>
      </c>
      <c r="L3561" s="200" t="s">
        <v>101</v>
      </c>
      <c r="M3561" s="198" t="s">
        <v>15503</v>
      </c>
      <c r="N3561" s="198" t="s">
        <v>15478</v>
      </c>
      <c r="O3561" s="196" t="s">
        <v>119</v>
      </c>
      <c r="P3561" s="198" t="s">
        <v>1329</v>
      </c>
      <c r="R3561" s="196" t="s">
        <v>4525</v>
      </c>
      <c r="S3561" s="196" t="s">
        <v>46</v>
      </c>
      <c r="T3561" s="211">
        <v>0</v>
      </c>
      <c r="W3561" s="200" t="s">
        <v>93</v>
      </c>
      <c r="X3561" s="196" t="s">
        <v>103</v>
      </c>
      <c r="AA3561" s="196" t="s">
        <v>15504</v>
      </c>
      <c r="AC3561" s="200">
        <v>3</v>
      </c>
      <c r="AD3561" s="200" t="s">
        <v>8274</v>
      </c>
      <c r="AE3561" s="203" t="s">
        <v>505</v>
      </c>
      <c r="AF3561" s="212">
        <v>195001</v>
      </c>
    </row>
    <row r="3562" spans="1:33" ht="54" hidden="1" x14ac:dyDescent="0.25">
      <c r="A3562" s="209">
        <v>128489</v>
      </c>
      <c r="B3562" s="210">
        <v>3</v>
      </c>
      <c r="C3562" s="196" t="s">
        <v>85</v>
      </c>
      <c r="D3562" s="201">
        <v>43475</v>
      </c>
      <c r="E3562" s="196" t="s">
        <v>1741</v>
      </c>
      <c r="F3562" s="201">
        <v>44718</v>
      </c>
      <c r="G3562" s="196" t="s">
        <v>4222</v>
      </c>
      <c r="H3562" s="198" t="s">
        <v>701</v>
      </c>
      <c r="I3562" s="196" t="s">
        <v>4440</v>
      </c>
      <c r="M3562" s="198" t="s">
        <v>4441</v>
      </c>
      <c r="N3562" s="198" t="s">
        <v>15505</v>
      </c>
      <c r="O3562" s="196" t="s">
        <v>91</v>
      </c>
      <c r="P3562" s="198" t="s">
        <v>157</v>
      </c>
      <c r="R3562" s="196" t="s">
        <v>47</v>
      </c>
      <c r="S3562" s="196" t="s">
        <v>46</v>
      </c>
      <c r="T3562" s="211">
        <v>0.47</v>
      </c>
      <c r="W3562" s="200" t="s">
        <v>93</v>
      </c>
      <c r="X3562" s="196" t="s">
        <v>103</v>
      </c>
      <c r="Y3562" s="196" t="s">
        <v>34</v>
      </c>
      <c r="AA3562" s="196" t="s">
        <v>15506</v>
      </c>
      <c r="AB3562" s="196" t="s">
        <v>15507</v>
      </c>
      <c r="AC3562" s="200">
        <v>0</v>
      </c>
      <c r="AD3562" s="200" t="s">
        <v>8231</v>
      </c>
      <c r="AE3562" s="212">
        <v>8900</v>
      </c>
      <c r="AF3562" s="212">
        <v>20900</v>
      </c>
    </row>
    <row r="3563" spans="1:33" ht="54" hidden="1" x14ac:dyDescent="0.25">
      <c r="A3563" s="209">
        <v>128489</v>
      </c>
      <c r="B3563" s="210">
        <v>3</v>
      </c>
      <c r="C3563" s="196" t="s">
        <v>85</v>
      </c>
      <c r="D3563" s="201">
        <v>43475</v>
      </c>
      <c r="E3563" s="196" t="s">
        <v>1741</v>
      </c>
      <c r="F3563" s="201">
        <v>44718</v>
      </c>
      <c r="G3563" s="196" t="s">
        <v>4222</v>
      </c>
      <c r="H3563" s="198" t="s">
        <v>701</v>
      </c>
      <c r="I3563" s="196" t="s">
        <v>4440</v>
      </c>
      <c r="M3563" s="198" t="s">
        <v>4441</v>
      </c>
      <c r="N3563" s="198" t="s">
        <v>15505</v>
      </c>
      <c r="O3563" s="196" t="s">
        <v>91</v>
      </c>
      <c r="P3563" s="198" t="s">
        <v>157</v>
      </c>
      <c r="R3563" s="196" t="s">
        <v>47</v>
      </c>
      <c r="S3563" s="196" t="s">
        <v>46</v>
      </c>
      <c r="T3563" s="211">
        <v>0.47</v>
      </c>
      <c r="W3563" s="200" t="s">
        <v>93</v>
      </c>
      <c r="X3563" s="196" t="s">
        <v>103</v>
      </c>
      <c r="Y3563" s="196" t="s">
        <v>34</v>
      </c>
      <c r="AA3563" s="196" t="s">
        <v>15508</v>
      </c>
      <c r="AB3563" s="196" t="s">
        <v>15507</v>
      </c>
      <c r="AC3563" s="200">
        <v>1</v>
      </c>
      <c r="AD3563" s="200" t="s">
        <v>8231</v>
      </c>
      <c r="AE3563" s="212">
        <v>16100</v>
      </c>
      <c r="AF3563" s="212">
        <v>16100</v>
      </c>
    </row>
    <row r="3564" spans="1:33" hidden="1" x14ac:dyDescent="0.25">
      <c r="A3564" s="209">
        <v>128507</v>
      </c>
      <c r="B3564" s="210">
        <v>3</v>
      </c>
      <c r="C3564" s="196" t="s">
        <v>85</v>
      </c>
      <c r="D3564" s="201">
        <v>43476</v>
      </c>
      <c r="E3564" s="196" t="s">
        <v>398</v>
      </c>
      <c r="F3564" s="201">
        <v>44573</v>
      </c>
      <c r="G3564" s="196" t="s">
        <v>189</v>
      </c>
      <c r="H3564" s="198" t="s">
        <v>538</v>
      </c>
      <c r="I3564" s="196" t="s">
        <v>613</v>
      </c>
      <c r="J3564" s="196" t="s">
        <v>299</v>
      </c>
      <c r="L3564" s="200" t="s">
        <v>300</v>
      </c>
      <c r="M3564" s="198" t="s">
        <v>614</v>
      </c>
      <c r="O3564" s="196" t="s">
        <v>438</v>
      </c>
      <c r="P3564" s="198" t="s">
        <v>439</v>
      </c>
      <c r="R3564" s="196" t="s">
        <v>39</v>
      </c>
      <c r="S3564" s="196" t="s">
        <v>46</v>
      </c>
      <c r="T3564" s="202" t="s">
        <v>505</v>
      </c>
      <c r="W3564" s="200" t="s">
        <v>93</v>
      </c>
      <c r="X3564" s="196" t="s">
        <v>303</v>
      </c>
      <c r="Z3564" s="198" t="s">
        <v>615</v>
      </c>
      <c r="AA3564" s="196" t="s">
        <v>15509</v>
      </c>
      <c r="AC3564" s="200">
        <v>3</v>
      </c>
      <c r="AD3564" s="200" t="s">
        <v>8274</v>
      </c>
      <c r="AE3564" s="212">
        <v>100000</v>
      </c>
      <c r="AF3564" s="212">
        <v>207500</v>
      </c>
    </row>
    <row r="3565" spans="1:33" ht="36" hidden="1" x14ac:dyDescent="0.25">
      <c r="A3565" s="209">
        <v>128520</v>
      </c>
      <c r="B3565" s="210">
        <v>4</v>
      </c>
      <c r="C3565" s="196" t="s">
        <v>122</v>
      </c>
      <c r="D3565" s="201">
        <v>43476</v>
      </c>
      <c r="E3565" s="196" t="s">
        <v>398</v>
      </c>
      <c r="F3565" s="201">
        <v>44447.875162037039</v>
      </c>
      <c r="G3565" s="196" t="s">
        <v>108</v>
      </c>
      <c r="H3565" s="198" t="s">
        <v>770</v>
      </c>
      <c r="I3565" s="196" t="s">
        <v>484</v>
      </c>
      <c r="J3565" s="196" t="s">
        <v>101</v>
      </c>
      <c r="L3565" s="200" t="s">
        <v>101</v>
      </c>
      <c r="M3565" s="198" t="s">
        <v>804</v>
      </c>
      <c r="O3565" s="196" t="s">
        <v>438</v>
      </c>
      <c r="P3565" s="198" t="s">
        <v>439</v>
      </c>
      <c r="R3565" s="196" t="s">
        <v>39</v>
      </c>
      <c r="S3565" s="196" t="s">
        <v>46</v>
      </c>
      <c r="T3565" s="202" t="s">
        <v>505</v>
      </c>
      <c r="U3565" s="201">
        <v>44428</v>
      </c>
      <c r="W3565" s="200" t="s">
        <v>93</v>
      </c>
      <c r="X3565" s="196" t="s">
        <v>13</v>
      </c>
      <c r="Z3565" s="198" t="s">
        <v>805</v>
      </c>
      <c r="AA3565" s="196" t="s">
        <v>15510</v>
      </c>
      <c r="AC3565" s="200">
        <v>3</v>
      </c>
      <c r="AD3565" s="200" t="s">
        <v>8274</v>
      </c>
      <c r="AE3565" s="212">
        <v>1813816</v>
      </c>
      <c r="AF3565" s="212">
        <v>1884816</v>
      </c>
      <c r="AG3565" s="198" t="s">
        <v>806</v>
      </c>
    </row>
    <row r="3566" spans="1:33" hidden="1" x14ac:dyDescent="0.25">
      <c r="A3566" s="209">
        <v>128522</v>
      </c>
      <c r="B3566" s="210">
        <v>1</v>
      </c>
      <c r="C3566" s="196" t="s">
        <v>114</v>
      </c>
      <c r="D3566" s="201">
        <v>43479</v>
      </c>
      <c r="E3566" s="196" t="s">
        <v>1300</v>
      </c>
      <c r="F3566" s="201">
        <v>44580</v>
      </c>
      <c r="G3566" s="196" t="s">
        <v>228</v>
      </c>
      <c r="H3566" s="198" t="s">
        <v>722</v>
      </c>
      <c r="I3566" s="196" t="s">
        <v>15511</v>
      </c>
      <c r="K3566" s="196" t="s">
        <v>15512</v>
      </c>
      <c r="L3566" s="200" t="s">
        <v>183</v>
      </c>
      <c r="M3566" s="198" t="s">
        <v>15513</v>
      </c>
      <c r="O3566" s="196" t="s">
        <v>271</v>
      </c>
      <c r="P3566" s="198" t="s">
        <v>166</v>
      </c>
      <c r="R3566" s="196" t="s">
        <v>39</v>
      </c>
      <c r="S3566" s="196" t="s">
        <v>45</v>
      </c>
      <c r="T3566" s="211">
        <v>0.01</v>
      </c>
      <c r="W3566" s="200" t="s">
        <v>93</v>
      </c>
      <c r="X3566" s="196" t="s">
        <v>186</v>
      </c>
      <c r="Z3566" s="198" t="s">
        <v>15514</v>
      </c>
      <c r="AA3566" s="196" t="s">
        <v>15515</v>
      </c>
      <c r="AC3566" s="200">
        <v>3</v>
      </c>
      <c r="AD3566" s="200" t="s">
        <v>8250</v>
      </c>
      <c r="AE3566" s="212">
        <v>-682966.68</v>
      </c>
      <c r="AF3566" s="212">
        <v>0</v>
      </c>
    </row>
    <row r="3567" spans="1:33" hidden="1" x14ac:dyDescent="0.25">
      <c r="A3567" s="209">
        <v>128559</v>
      </c>
      <c r="B3567" s="210">
        <v>3</v>
      </c>
      <c r="C3567" s="196" t="s">
        <v>85</v>
      </c>
      <c r="D3567" s="201">
        <v>43489</v>
      </c>
      <c r="E3567" s="196" t="s">
        <v>2685</v>
      </c>
      <c r="F3567" s="201">
        <v>44123</v>
      </c>
      <c r="G3567" s="196" t="s">
        <v>148</v>
      </c>
      <c r="H3567" s="198" t="s">
        <v>99</v>
      </c>
      <c r="I3567" s="196" t="s">
        <v>1505</v>
      </c>
      <c r="J3567" s="196" t="s">
        <v>1506</v>
      </c>
      <c r="M3567" s="198" t="s">
        <v>15516</v>
      </c>
      <c r="O3567" s="196" t="s">
        <v>1509</v>
      </c>
      <c r="P3567" s="198" t="s">
        <v>92</v>
      </c>
      <c r="R3567" s="196" t="s">
        <v>47</v>
      </c>
      <c r="S3567" s="196" t="s">
        <v>41</v>
      </c>
      <c r="T3567" s="211">
        <v>0.18</v>
      </c>
      <c r="U3567" s="201">
        <v>44904</v>
      </c>
      <c r="W3567" s="200" t="s">
        <v>93</v>
      </c>
      <c r="AA3567" s="196" t="s">
        <v>15517</v>
      </c>
      <c r="AC3567" s="200">
        <v>1</v>
      </c>
      <c r="AD3567" s="200" t="s">
        <v>8250</v>
      </c>
      <c r="AE3567" s="203" t="s">
        <v>505</v>
      </c>
      <c r="AF3567" s="212">
        <v>204800</v>
      </c>
    </row>
    <row r="3568" spans="1:33" hidden="1" x14ac:dyDescent="0.25">
      <c r="A3568" s="209">
        <v>128559</v>
      </c>
      <c r="B3568" s="210">
        <v>3</v>
      </c>
      <c r="C3568" s="196" t="s">
        <v>85</v>
      </c>
      <c r="D3568" s="201">
        <v>43489</v>
      </c>
      <c r="E3568" s="196" t="s">
        <v>2685</v>
      </c>
      <c r="F3568" s="201">
        <v>44123</v>
      </c>
      <c r="G3568" s="196" t="s">
        <v>148</v>
      </c>
      <c r="H3568" s="198" t="s">
        <v>99</v>
      </c>
      <c r="I3568" s="196" t="s">
        <v>1505</v>
      </c>
      <c r="J3568" s="196" t="s">
        <v>1506</v>
      </c>
      <c r="M3568" s="198" t="s">
        <v>15516</v>
      </c>
      <c r="O3568" s="196" t="s">
        <v>1509</v>
      </c>
      <c r="P3568" s="198" t="s">
        <v>92</v>
      </c>
      <c r="R3568" s="196" t="s">
        <v>47</v>
      </c>
      <c r="S3568" s="196" t="s">
        <v>41</v>
      </c>
      <c r="T3568" s="211">
        <v>0.18</v>
      </c>
      <c r="U3568" s="201">
        <v>44904</v>
      </c>
      <c r="W3568" s="200" t="s">
        <v>93</v>
      </c>
      <c r="AA3568" s="196" t="s">
        <v>15518</v>
      </c>
      <c r="AC3568" s="200">
        <v>2</v>
      </c>
      <c r="AD3568" s="200" t="s">
        <v>8250</v>
      </c>
      <c r="AE3568" s="203" t="s">
        <v>505</v>
      </c>
      <c r="AF3568" s="212">
        <v>235100</v>
      </c>
    </row>
    <row r="3569" spans="1:33" hidden="1" x14ac:dyDescent="0.25">
      <c r="A3569" s="209">
        <v>128559.01</v>
      </c>
      <c r="B3569" s="210">
        <v>3</v>
      </c>
      <c r="C3569" s="196" t="s">
        <v>114</v>
      </c>
      <c r="D3569" s="201">
        <v>43580</v>
      </c>
      <c r="E3569" s="196" t="s">
        <v>2685</v>
      </c>
      <c r="F3569" s="201">
        <v>44285</v>
      </c>
      <c r="G3569" s="196" t="s">
        <v>98</v>
      </c>
      <c r="H3569" s="198" t="s">
        <v>99</v>
      </c>
      <c r="I3569" s="196" t="s">
        <v>1505</v>
      </c>
      <c r="J3569" s="196" t="s">
        <v>1506</v>
      </c>
      <c r="M3569" s="198" t="s">
        <v>15516</v>
      </c>
      <c r="N3569" s="198" t="s">
        <v>15519</v>
      </c>
      <c r="O3569" s="196" t="s">
        <v>1509</v>
      </c>
      <c r="P3569" s="198" t="s">
        <v>2705</v>
      </c>
      <c r="R3569" s="196" t="s">
        <v>47</v>
      </c>
      <c r="S3569" s="196" t="s">
        <v>45</v>
      </c>
      <c r="T3569" s="202" t="s">
        <v>505</v>
      </c>
      <c r="W3569" s="200" t="s">
        <v>93</v>
      </c>
      <c r="AA3569" s="196" t="s">
        <v>15520</v>
      </c>
      <c r="AC3569" s="200">
        <v>8</v>
      </c>
      <c r="AD3569" s="200" t="s">
        <v>8250</v>
      </c>
      <c r="AE3569" s="203" t="s">
        <v>505</v>
      </c>
      <c r="AF3569" s="212">
        <v>17137.02</v>
      </c>
    </row>
    <row r="3570" spans="1:33" hidden="1" x14ac:dyDescent="0.25">
      <c r="A3570" s="209">
        <v>128574</v>
      </c>
      <c r="B3570" s="210">
        <v>4</v>
      </c>
      <c r="C3570" s="196" t="s">
        <v>85</v>
      </c>
      <c r="D3570" s="201">
        <v>43495</v>
      </c>
      <c r="E3570" s="196" t="s">
        <v>1785</v>
      </c>
      <c r="F3570" s="201">
        <v>44600</v>
      </c>
      <c r="G3570" s="196" t="s">
        <v>148</v>
      </c>
      <c r="H3570" s="198" t="s">
        <v>254</v>
      </c>
      <c r="I3570" s="196" t="s">
        <v>1558</v>
      </c>
      <c r="J3570" s="196" t="s">
        <v>101</v>
      </c>
      <c r="L3570" s="200" t="s">
        <v>101</v>
      </c>
      <c r="M3570" s="198" t="s">
        <v>2689</v>
      </c>
      <c r="N3570" s="198" t="s">
        <v>2690</v>
      </c>
      <c r="O3570" s="196" t="s">
        <v>1509</v>
      </c>
      <c r="P3570" s="198" t="s">
        <v>1936</v>
      </c>
      <c r="R3570" s="196" t="s">
        <v>47</v>
      </c>
      <c r="S3570" s="196" t="s">
        <v>45</v>
      </c>
      <c r="T3570" s="202" t="s">
        <v>505</v>
      </c>
      <c r="U3570" s="201">
        <v>45205</v>
      </c>
      <c r="W3570" s="200" t="s">
        <v>93</v>
      </c>
      <c r="AA3570" s="196" t="s">
        <v>15521</v>
      </c>
      <c r="AC3570" s="200">
        <v>1</v>
      </c>
      <c r="AD3570" s="200" t="s">
        <v>8250</v>
      </c>
      <c r="AE3570" s="212">
        <v>1500000</v>
      </c>
      <c r="AF3570" s="212">
        <v>2050600</v>
      </c>
    </row>
    <row r="3571" spans="1:33" ht="72" hidden="1" x14ac:dyDescent="0.25">
      <c r="A3571" s="209">
        <v>128576</v>
      </c>
      <c r="B3571" s="210">
        <v>3</v>
      </c>
      <c r="C3571" s="196" t="s">
        <v>122</v>
      </c>
      <c r="D3571" s="201">
        <v>43500</v>
      </c>
      <c r="E3571" s="196" t="s">
        <v>1728</v>
      </c>
      <c r="F3571" s="201">
        <v>44672</v>
      </c>
      <c r="G3571" s="196" t="s">
        <v>241</v>
      </c>
      <c r="H3571" s="198" t="s">
        <v>109</v>
      </c>
      <c r="I3571" s="196" t="s">
        <v>613</v>
      </c>
      <c r="J3571" s="196" t="s">
        <v>299</v>
      </c>
      <c r="L3571" s="200" t="s">
        <v>300</v>
      </c>
      <c r="M3571" s="198" t="s">
        <v>15522</v>
      </c>
      <c r="N3571" s="198" t="s">
        <v>15523</v>
      </c>
      <c r="O3571" s="196" t="s">
        <v>553</v>
      </c>
      <c r="P3571" s="198" t="s">
        <v>2919</v>
      </c>
      <c r="R3571" s="196" t="s">
        <v>47</v>
      </c>
      <c r="S3571" s="196" t="s">
        <v>41</v>
      </c>
      <c r="T3571" s="211">
        <v>0.5</v>
      </c>
      <c r="U3571" s="201">
        <v>44169</v>
      </c>
      <c r="W3571" s="200" t="s">
        <v>93</v>
      </c>
      <c r="X3571" s="196" t="s">
        <v>303</v>
      </c>
      <c r="AA3571" s="196" t="s">
        <v>15524</v>
      </c>
      <c r="AB3571" s="196" t="s">
        <v>15525</v>
      </c>
      <c r="AC3571" s="200">
        <v>1</v>
      </c>
      <c r="AD3571" s="200" t="s">
        <v>8231</v>
      </c>
      <c r="AE3571" s="203" t="s">
        <v>505</v>
      </c>
      <c r="AF3571" s="212">
        <v>6860020</v>
      </c>
      <c r="AG3571" s="198" t="s">
        <v>15526</v>
      </c>
    </row>
    <row r="3572" spans="1:33" ht="72" hidden="1" x14ac:dyDescent="0.25">
      <c r="A3572" s="209">
        <v>128576</v>
      </c>
      <c r="B3572" s="210">
        <v>3</v>
      </c>
      <c r="C3572" s="196" t="s">
        <v>122</v>
      </c>
      <c r="D3572" s="201">
        <v>43500</v>
      </c>
      <c r="E3572" s="196" t="s">
        <v>1728</v>
      </c>
      <c r="F3572" s="201">
        <v>44672</v>
      </c>
      <c r="G3572" s="196" t="s">
        <v>241</v>
      </c>
      <c r="H3572" s="198" t="s">
        <v>109</v>
      </c>
      <c r="I3572" s="196" t="s">
        <v>613</v>
      </c>
      <c r="J3572" s="196" t="s">
        <v>299</v>
      </c>
      <c r="L3572" s="200" t="s">
        <v>300</v>
      </c>
      <c r="M3572" s="198" t="s">
        <v>15522</v>
      </c>
      <c r="N3572" s="198" t="s">
        <v>15523</v>
      </c>
      <c r="O3572" s="196" t="s">
        <v>553</v>
      </c>
      <c r="P3572" s="198" t="s">
        <v>2919</v>
      </c>
      <c r="R3572" s="196" t="s">
        <v>47</v>
      </c>
      <c r="S3572" s="196" t="s">
        <v>41</v>
      </c>
      <c r="T3572" s="211">
        <v>0.5</v>
      </c>
      <c r="U3572" s="201">
        <v>44169</v>
      </c>
      <c r="W3572" s="200" t="s">
        <v>93</v>
      </c>
      <c r="X3572" s="196" t="s">
        <v>303</v>
      </c>
      <c r="AA3572" s="196" t="s">
        <v>15527</v>
      </c>
      <c r="AC3572" s="200">
        <v>1</v>
      </c>
      <c r="AD3572" s="200" t="s">
        <v>8250</v>
      </c>
      <c r="AE3572" s="203" t="s">
        <v>505</v>
      </c>
      <c r="AF3572" s="212">
        <v>175000</v>
      </c>
      <c r="AG3572" s="198" t="s">
        <v>15526</v>
      </c>
    </row>
    <row r="3573" spans="1:33" ht="72" hidden="1" x14ac:dyDescent="0.25">
      <c r="A3573" s="209">
        <v>128576</v>
      </c>
      <c r="B3573" s="210">
        <v>3</v>
      </c>
      <c r="C3573" s="196" t="s">
        <v>122</v>
      </c>
      <c r="D3573" s="201">
        <v>43500</v>
      </c>
      <c r="E3573" s="196" t="s">
        <v>1728</v>
      </c>
      <c r="F3573" s="201">
        <v>44672</v>
      </c>
      <c r="G3573" s="196" t="s">
        <v>241</v>
      </c>
      <c r="H3573" s="198" t="s">
        <v>109</v>
      </c>
      <c r="I3573" s="196" t="s">
        <v>613</v>
      </c>
      <c r="J3573" s="196" t="s">
        <v>299</v>
      </c>
      <c r="L3573" s="200" t="s">
        <v>300</v>
      </c>
      <c r="M3573" s="198" t="s">
        <v>15522</v>
      </c>
      <c r="N3573" s="198" t="s">
        <v>15523</v>
      </c>
      <c r="O3573" s="196" t="s">
        <v>553</v>
      </c>
      <c r="P3573" s="198" t="s">
        <v>2919</v>
      </c>
      <c r="R3573" s="196" t="s">
        <v>47</v>
      </c>
      <c r="S3573" s="196" t="s">
        <v>41</v>
      </c>
      <c r="T3573" s="211">
        <v>0.5</v>
      </c>
      <c r="U3573" s="201">
        <v>44169</v>
      </c>
      <c r="W3573" s="200" t="s">
        <v>93</v>
      </c>
      <c r="X3573" s="196" t="s">
        <v>303</v>
      </c>
      <c r="AA3573" s="196" t="s">
        <v>15528</v>
      </c>
      <c r="AB3573" s="196" t="s">
        <v>15525</v>
      </c>
      <c r="AC3573" s="200">
        <v>1</v>
      </c>
      <c r="AD3573" s="200" t="s">
        <v>8231</v>
      </c>
      <c r="AE3573" s="203" t="s">
        <v>505</v>
      </c>
      <c r="AF3573" s="212">
        <v>1289102</v>
      </c>
      <c r="AG3573" s="198" t="s">
        <v>15526</v>
      </c>
    </row>
    <row r="3574" spans="1:33" ht="72" hidden="1" x14ac:dyDescent="0.25">
      <c r="A3574" s="209">
        <v>128576</v>
      </c>
      <c r="B3574" s="210">
        <v>3</v>
      </c>
      <c r="C3574" s="196" t="s">
        <v>122</v>
      </c>
      <c r="D3574" s="201">
        <v>43500</v>
      </c>
      <c r="E3574" s="196" t="s">
        <v>1728</v>
      </c>
      <c r="F3574" s="201">
        <v>44672</v>
      </c>
      <c r="G3574" s="196" t="s">
        <v>241</v>
      </c>
      <c r="H3574" s="198" t="s">
        <v>109</v>
      </c>
      <c r="I3574" s="196" t="s">
        <v>613</v>
      </c>
      <c r="J3574" s="196" t="s">
        <v>299</v>
      </c>
      <c r="L3574" s="200" t="s">
        <v>300</v>
      </c>
      <c r="M3574" s="198" t="s">
        <v>15522</v>
      </c>
      <c r="N3574" s="198" t="s">
        <v>15523</v>
      </c>
      <c r="O3574" s="196" t="s">
        <v>553</v>
      </c>
      <c r="P3574" s="198" t="s">
        <v>2919</v>
      </c>
      <c r="R3574" s="196" t="s">
        <v>47</v>
      </c>
      <c r="S3574" s="196" t="s">
        <v>41</v>
      </c>
      <c r="T3574" s="211">
        <v>0.5</v>
      </c>
      <c r="U3574" s="201">
        <v>44169</v>
      </c>
      <c r="W3574" s="200" t="s">
        <v>93</v>
      </c>
      <c r="X3574" s="196" t="s">
        <v>303</v>
      </c>
      <c r="AA3574" s="196" t="s">
        <v>15529</v>
      </c>
      <c r="AB3574" s="196" t="s">
        <v>15525</v>
      </c>
      <c r="AC3574" s="200">
        <v>1</v>
      </c>
      <c r="AD3574" s="200" t="s">
        <v>8231</v>
      </c>
      <c r="AE3574" s="203" t="s">
        <v>505</v>
      </c>
      <c r="AF3574" s="212">
        <v>3803417</v>
      </c>
      <c r="AG3574" s="198" t="s">
        <v>15526</v>
      </c>
    </row>
    <row r="3575" spans="1:33" ht="72" hidden="1" x14ac:dyDescent="0.25">
      <c r="A3575" s="209">
        <v>128576</v>
      </c>
      <c r="B3575" s="210">
        <v>3</v>
      </c>
      <c r="C3575" s="196" t="s">
        <v>122</v>
      </c>
      <c r="D3575" s="201">
        <v>43500</v>
      </c>
      <c r="E3575" s="196" t="s">
        <v>1728</v>
      </c>
      <c r="F3575" s="201">
        <v>44672</v>
      </c>
      <c r="G3575" s="196" t="s">
        <v>241</v>
      </c>
      <c r="H3575" s="198" t="s">
        <v>109</v>
      </c>
      <c r="I3575" s="196" t="s">
        <v>613</v>
      </c>
      <c r="J3575" s="196" t="s">
        <v>299</v>
      </c>
      <c r="L3575" s="200" t="s">
        <v>300</v>
      </c>
      <c r="M3575" s="198" t="s">
        <v>15522</v>
      </c>
      <c r="N3575" s="198" t="s">
        <v>15523</v>
      </c>
      <c r="O3575" s="196" t="s">
        <v>553</v>
      </c>
      <c r="P3575" s="198" t="s">
        <v>2919</v>
      </c>
      <c r="R3575" s="196" t="s">
        <v>47</v>
      </c>
      <c r="S3575" s="196" t="s">
        <v>41</v>
      </c>
      <c r="T3575" s="211">
        <v>0.5</v>
      </c>
      <c r="U3575" s="201">
        <v>44169</v>
      </c>
      <c r="W3575" s="200" t="s">
        <v>93</v>
      </c>
      <c r="X3575" s="196" t="s">
        <v>303</v>
      </c>
      <c r="AA3575" s="196" t="s">
        <v>15530</v>
      </c>
      <c r="AB3575" s="196" t="s">
        <v>15525</v>
      </c>
      <c r="AC3575" s="200">
        <v>2</v>
      </c>
      <c r="AD3575" s="200" t="s">
        <v>8231</v>
      </c>
      <c r="AE3575" s="203" t="s">
        <v>505</v>
      </c>
      <c r="AF3575" s="212">
        <v>2000000</v>
      </c>
      <c r="AG3575" s="198" t="s">
        <v>15526</v>
      </c>
    </row>
    <row r="3576" spans="1:33" ht="72" hidden="1" x14ac:dyDescent="0.25">
      <c r="A3576" s="209">
        <v>128576</v>
      </c>
      <c r="B3576" s="210">
        <v>3</v>
      </c>
      <c r="C3576" s="196" t="s">
        <v>122</v>
      </c>
      <c r="D3576" s="201">
        <v>43500</v>
      </c>
      <c r="E3576" s="196" t="s">
        <v>1728</v>
      </c>
      <c r="F3576" s="201">
        <v>44672</v>
      </c>
      <c r="G3576" s="196" t="s">
        <v>241</v>
      </c>
      <c r="H3576" s="198" t="s">
        <v>109</v>
      </c>
      <c r="I3576" s="196" t="s">
        <v>613</v>
      </c>
      <c r="J3576" s="196" t="s">
        <v>299</v>
      </c>
      <c r="L3576" s="200" t="s">
        <v>300</v>
      </c>
      <c r="M3576" s="198" t="s">
        <v>15522</v>
      </c>
      <c r="N3576" s="198" t="s">
        <v>15523</v>
      </c>
      <c r="O3576" s="196" t="s">
        <v>553</v>
      </c>
      <c r="P3576" s="198" t="s">
        <v>2919</v>
      </c>
      <c r="R3576" s="196" t="s">
        <v>47</v>
      </c>
      <c r="S3576" s="196" t="s">
        <v>41</v>
      </c>
      <c r="T3576" s="211">
        <v>0.5</v>
      </c>
      <c r="U3576" s="201">
        <v>44169</v>
      </c>
      <c r="W3576" s="200" t="s">
        <v>93</v>
      </c>
      <c r="X3576" s="196" t="s">
        <v>303</v>
      </c>
      <c r="AA3576" s="196" t="s">
        <v>15531</v>
      </c>
      <c r="AB3576" s="196" t="s">
        <v>15525</v>
      </c>
      <c r="AC3576" s="200">
        <v>2</v>
      </c>
      <c r="AD3576" s="200" t="s">
        <v>8231</v>
      </c>
      <c r="AE3576" s="203" t="s">
        <v>505</v>
      </c>
      <c r="AF3576" s="212">
        <v>380000</v>
      </c>
      <c r="AG3576" s="198" t="s">
        <v>15526</v>
      </c>
    </row>
    <row r="3577" spans="1:33" ht="72" hidden="1" x14ac:dyDescent="0.25">
      <c r="A3577" s="209">
        <v>128576</v>
      </c>
      <c r="B3577" s="210">
        <v>3</v>
      </c>
      <c r="C3577" s="196" t="s">
        <v>122</v>
      </c>
      <c r="D3577" s="201">
        <v>43500</v>
      </c>
      <c r="E3577" s="196" t="s">
        <v>1728</v>
      </c>
      <c r="F3577" s="201">
        <v>44672</v>
      </c>
      <c r="G3577" s="196" t="s">
        <v>241</v>
      </c>
      <c r="H3577" s="198" t="s">
        <v>109</v>
      </c>
      <c r="I3577" s="196" t="s">
        <v>613</v>
      </c>
      <c r="J3577" s="196" t="s">
        <v>299</v>
      </c>
      <c r="L3577" s="200" t="s">
        <v>300</v>
      </c>
      <c r="M3577" s="198" t="s">
        <v>15522</v>
      </c>
      <c r="N3577" s="198" t="s">
        <v>15523</v>
      </c>
      <c r="O3577" s="196" t="s">
        <v>553</v>
      </c>
      <c r="P3577" s="198" t="s">
        <v>2919</v>
      </c>
      <c r="R3577" s="196" t="s">
        <v>47</v>
      </c>
      <c r="S3577" s="196" t="s">
        <v>41</v>
      </c>
      <c r="T3577" s="211">
        <v>0.5</v>
      </c>
      <c r="U3577" s="201">
        <v>44169</v>
      </c>
      <c r="W3577" s="200" t="s">
        <v>93</v>
      </c>
      <c r="X3577" s="196" t="s">
        <v>303</v>
      </c>
      <c r="AA3577" s="196" t="s">
        <v>15532</v>
      </c>
      <c r="AB3577" s="196" t="s">
        <v>15525</v>
      </c>
      <c r="AC3577" s="200">
        <v>2</v>
      </c>
      <c r="AD3577" s="200" t="s">
        <v>8231</v>
      </c>
      <c r="AE3577" s="203" t="s">
        <v>505</v>
      </c>
      <c r="AF3577" s="212">
        <v>920000</v>
      </c>
      <c r="AG3577" s="198" t="s">
        <v>15526</v>
      </c>
    </row>
    <row r="3578" spans="1:33" ht="72" hidden="1" x14ac:dyDescent="0.25">
      <c r="A3578" s="209">
        <v>128576</v>
      </c>
      <c r="B3578" s="210">
        <v>3</v>
      </c>
      <c r="C3578" s="196" t="s">
        <v>122</v>
      </c>
      <c r="D3578" s="201">
        <v>43500</v>
      </c>
      <c r="E3578" s="196" t="s">
        <v>1728</v>
      </c>
      <c r="F3578" s="201">
        <v>44672</v>
      </c>
      <c r="G3578" s="196" t="s">
        <v>241</v>
      </c>
      <c r="H3578" s="198" t="s">
        <v>109</v>
      </c>
      <c r="I3578" s="196" t="s">
        <v>613</v>
      </c>
      <c r="J3578" s="196" t="s">
        <v>299</v>
      </c>
      <c r="L3578" s="200" t="s">
        <v>300</v>
      </c>
      <c r="M3578" s="198" t="s">
        <v>15522</v>
      </c>
      <c r="N3578" s="198" t="s">
        <v>15523</v>
      </c>
      <c r="O3578" s="196" t="s">
        <v>553</v>
      </c>
      <c r="P3578" s="198" t="s">
        <v>2919</v>
      </c>
      <c r="R3578" s="196" t="s">
        <v>47</v>
      </c>
      <c r="S3578" s="196" t="s">
        <v>41</v>
      </c>
      <c r="T3578" s="211">
        <v>0.5</v>
      </c>
      <c r="U3578" s="201">
        <v>44169</v>
      </c>
      <c r="W3578" s="200" t="s">
        <v>93</v>
      </c>
      <c r="X3578" s="196" t="s">
        <v>303</v>
      </c>
      <c r="AA3578" s="196" t="s">
        <v>15533</v>
      </c>
      <c r="AB3578" s="196" t="s">
        <v>15525</v>
      </c>
      <c r="AC3578" s="200">
        <v>3</v>
      </c>
      <c r="AD3578" s="200" t="s">
        <v>8231</v>
      </c>
      <c r="AE3578" s="203" t="s">
        <v>505</v>
      </c>
      <c r="AF3578" s="212">
        <v>24800101</v>
      </c>
      <c r="AG3578" s="198" t="s">
        <v>15526</v>
      </c>
    </row>
    <row r="3579" spans="1:33" ht="72" hidden="1" x14ac:dyDescent="0.25">
      <c r="A3579" s="209">
        <v>128576</v>
      </c>
      <c r="B3579" s="210">
        <v>3</v>
      </c>
      <c r="C3579" s="196" t="s">
        <v>122</v>
      </c>
      <c r="D3579" s="201">
        <v>43500</v>
      </c>
      <c r="E3579" s="196" t="s">
        <v>1728</v>
      </c>
      <c r="F3579" s="201">
        <v>44672</v>
      </c>
      <c r="G3579" s="196" t="s">
        <v>241</v>
      </c>
      <c r="H3579" s="198" t="s">
        <v>109</v>
      </c>
      <c r="I3579" s="196" t="s">
        <v>613</v>
      </c>
      <c r="J3579" s="196" t="s">
        <v>299</v>
      </c>
      <c r="L3579" s="200" t="s">
        <v>300</v>
      </c>
      <c r="M3579" s="198" t="s">
        <v>15522</v>
      </c>
      <c r="N3579" s="198" t="s">
        <v>15523</v>
      </c>
      <c r="O3579" s="196" t="s">
        <v>553</v>
      </c>
      <c r="P3579" s="198" t="s">
        <v>2919</v>
      </c>
      <c r="R3579" s="196" t="s">
        <v>47</v>
      </c>
      <c r="S3579" s="196" t="s">
        <v>41</v>
      </c>
      <c r="T3579" s="211">
        <v>0.5</v>
      </c>
      <c r="U3579" s="201">
        <v>44169</v>
      </c>
      <c r="W3579" s="200" t="s">
        <v>93</v>
      </c>
      <c r="X3579" s="196" t="s">
        <v>303</v>
      </c>
      <c r="AA3579" s="196" t="s">
        <v>15534</v>
      </c>
      <c r="AB3579" s="196" t="s">
        <v>15525</v>
      </c>
      <c r="AC3579" s="200">
        <v>3</v>
      </c>
      <c r="AD3579" s="200" t="s">
        <v>8231</v>
      </c>
      <c r="AE3579" s="203" t="s">
        <v>505</v>
      </c>
      <c r="AF3579" s="212">
        <v>6990275</v>
      </c>
      <c r="AG3579" s="198" t="s">
        <v>15526</v>
      </c>
    </row>
    <row r="3580" spans="1:33" ht="72" hidden="1" x14ac:dyDescent="0.25">
      <c r="A3580" s="209">
        <v>128576</v>
      </c>
      <c r="B3580" s="210">
        <v>3</v>
      </c>
      <c r="C3580" s="196" t="s">
        <v>122</v>
      </c>
      <c r="D3580" s="201">
        <v>43500</v>
      </c>
      <c r="E3580" s="196" t="s">
        <v>1728</v>
      </c>
      <c r="F3580" s="201">
        <v>44672</v>
      </c>
      <c r="G3580" s="196" t="s">
        <v>241</v>
      </c>
      <c r="H3580" s="198" t="s">
        <v>109</v>
      </c>
      <c r="I3580" s="196" t="s">
        <v>613</v>
      </c>
      <c r="J3580" s="196" t="s">
        <v>299</v>
      </c>
      <c r="L3580" s="200" t="s">
        <v>300</v>
      </c>
      <c r="M3580" s="198" t="s">
        <v>15522</v>
      </c>
      <c r="N3580" s="198" t="s">
        <v>15523</v>
      </c>
      <c r="O3580" s="196" t="s">
        <v>553</v>
      </c>
      <c r="P3580" s="198" t="s">
        <v>2919</v>
      </c>
      <c r="R3580" s="196" t="s">
        <v>47</v>
      </c>
      <c r="S3580" s="196" t="s">
        <v>41</v>
      </c>
      <c r="T3580" s="211">
        <v>0.5</v>
      </c>
      <c r="U3580" s="201">
        <v>44169</v>
      </c>
      <c r="W3580" s="200" t="s">
        <v>93</v>
      </c>
      <c r="X3580" s="196" t="s">
        <v>303</v>
      </c>
      <c r="AA3580" s="196" t="s">
        <v>15535</v>
      </c>
      <c r="AB3580" s="196" t="s">
        <v>15525</v>
      </c>
      <c r="AC3580" s="200">
        <v>3</v>
      </c>
      <c r="AD3580" s="200" t="s">
        <v>8231</v>
      </c>
      <c r="AE3580" s="203" t="s">
        <v>505</v>
      </c>
      <c r="AF3580" s="212">
        <v>10757085</v>
      </c>
      <c r="AG3580" s="198" t="s">
        <v>15526</v>
      </c>
    </row>
    <row r="3581" spans="1:33" ht="54" hidden="1" x14ac:dyDescent="0.25">
      <c r="A3581" s="209">
        <v>128581</v>
      </c>
      <c r="B3581" s="210">
        <v>1</v>
      </c>
      <c r="C3581" s="196" t="s">
        <v>85</v>
      </c>
      <c r="D3581" s="201">
        <v>43501</v>
      </c>
      <c r="E3581" s="196" t="s">
        <v>1741</v>
      </c>
      <c r="F3581" s="201">
        <v>44722</v>
      </c>
      <c r="G3581" s="196" t="s">
        <v>1741</v>
      </c>
      <c r="H3581" s="198" t="s">
        <v>689</v>
      </c>
      <c r="I3581" s="196" t="s">
        <v>11460</v>
      </c>
      <c r="J3581" s="196" t="s">
        <v>101</v>
      </c>
      <c r="L3581" s="200" t="s">
        <v>101</v>
      </c>
      <c r="M3581" s="198" t="s">
        <v>15536</v>
      </c>
      <c r="N3581" s="198" t="s">
        <v>15537</v>
      </c>
      <c r="O3581" s="196" t="s">
        <v>91</v>
      </c>
      <c r="P3581" s="198" t="s">
        <v>1835</v>
      </c>
      <c r="R3581" s="196" t="s">
        <v>47</v>
      </c>
      <c r="S3581" s="196" t="s">
        <v>45</v>
      </c>
      <c r="T3581" s="211">
        <v>0</v>
      </c>
      <c r="W3581" s="200" t="s">
        <v>93</v>
      </c>
      <c r="X3581" s="196" t="s">
        <v>103</v>
      </c>
      <c r="AA3581" s="196" t="s">
        <v>15538</v>
      </c>
      <c r="AB3581" s="196" t="s">
        <v>15539</v>
      </c>
      <c r="AC3581" s="200">
        <v>0</v>
      </c>
      <c r="AD3581" s="200" t="s">
        <v>8231</v>
      </c>
      <c r="AE3581" s="203" t="s">
        <v>505</v>
      </c>
      <c r="AF3581" s="212">
        <v>50000</v>
      </c>
    </row>
    <row r="3582" spans="1:33" ht="36" hidden="1" x14ac:dyDescent="0.25">
      <c r="A3582" s="209">
        <v>128627</v>
      </c>
      <c r="B3582" s="210">
        <v>2</v>
      </c>
      <c r="C3582" s="196" t="s">
        <v>85</v>
      </c>
      <c r="D3582" s="201">
        <v>43510</v>
      </c>
      <c r="E3582" s="196" t="s">
        <v>3285</v>
      </c>
      <c r="F3582" s="201">
        <v>44470</v>
      </c>
      <c r="G3582" s="196" t="s">
        <v>426</v>
      </c>
      <c r="H3582" s="198" t="s">
        <v>123</v>
      </c>
      <c r="M3582" s="198" t="s">
        <v>15540</v>
      </c>
      <c r="N3582" s="198" t="s">
        <v>15541</v>
      </c>
      <c r="O3582" s="196" t="s">
        <v>91</v>
      </c>
      <c r="P3582" s="198" t="s">
        <v>157</v>
      </c>
      <c r="R3582" s="196" t="s">
        <v>47</v>
      </c>
      <c r="S3582" s="196" t="s">
        <v>46</v>
      </c>
      <c r="T3582" s="211">
        <v>0.64</v>
      </c>
      <c r="W3582" s="200" t="s">
        <v>93</v>
      </c>
      <c r="X3582" s="196" t="s">
        <v>103</v>
      </c>
      <c r="AA3582" s="196" t="s">
        <v>15542</v>
      </c>
      <c r="AB3582" s="196" t="s">
        <v>15543</v>
      </c>
      <c r="AC3582" s="200">
        <v>0</v>
      </c>
      <c r="AD3582" s="200" t="s">
        <v>8231</v>
      </c>
      <c r="AE3582" s="203" t="s">
        <v>505</v>
      </c>
      <c r="AF3582" s="212">
        <v>10000</v>
      </c>
    </row>
    <row r="3583" spans="1:33" hidden="1" x14ac:dyDescent="0.25">
      <c r="A3583" s="209">
        <v>128644</v>
      </c>
      <c r="B3583" s="210">
        <v>1</v>
      </c>
      <c r="C3583" s="196" t="s">
        <v>97</v>
      </c>
      <c r="D3583" s="201">
        <v>43517</v>
      </c>
      <c r="E3583" s="196" t="s">
        <v>98</v>
      </c>
      <c r="F3583" s="201">
        <v>44676</v>
      </c>
      <c r="G3583" s="196" t="s">
        <v>235</v>
      </c>
      <c r="H3583" s="198" t="s">
        <v>285</v>
      </c>
      <c r="I3583" s="196" t="s">
        <v>4537</v>
      </c>
      <c r="J3583" s="196" t="s">
        <v>101</v>
      </c>
      <c r="L3583" s="200" t="s">
        <v>101</v>
      </c>
      <c r="M3583" s="198" t="s">
        <v>4538</v>
      </c>
      <c r="O3583" s="196" t="s">
        <v>119</v>
      </c>
      <c r="P3583" s="198" t="s">
        <v>1329</v>
      </c>
      <c r="R3583" s="196" t="s">
        <v>4525</v>
      </c>
      <c r="S3583" s="196" t="s">
        <v>46</v>
      </c>
      <c r="T3583" s="211">
        <v>0</v>
      </c>
      <c r="W3583" s="200" t="s">
        <v>93</v>
      </c>
      <c r="X3583" s="196" t="s">
        <v>103</v>
      </c>
      <c r="AA3583" s="196" t="s">
        <v>15544</v>
      </c>
      <c r="AB3583" s="196" t="s">
        <v>15545</v>
      </c>
      <c r="AC3583" s="200">
        <v>1</v>
      </c>
      <c r="AD3583" s="200" t="s">
        <v>8274</v>
      </c>
      <c r="AE3583" s="203" t="s">
        <v>505</v>
      </c>
      <c r="AF3583" s="212">
        <v>10000</v>
      </c>
      <c r="AG3583" s="198" t="s">
        <v>4539</v>
      </c>
    </row>
    <row r="3584" spans="1:33" hidden="1" x14ac:dyDescent="0.25">
      <c r="A3584" s="209">
        <v>128644</v>
      </c>
      <c r="B3584" s="210">
        <v>1</v>
      </c>
      <c r="C3584" s="196" t="s">
        <v>97</v>
      </c>
      <c r="D3584" s="201">
        <v>43517</v>
      </c>
      <c r="E3584" s="196" t="s">
        <v>98</v>
      </c>
      <c r="F3584" s="201">
        <v>44676</v>
      </c>
      <c r="G3584" s="196" t="s">
        <v>235</v>
      </c>
      <c r="H3584" s="198" t="s">
        <v>285</v>
      </c>
      <c r="I3584" s="196" t="s">
        <v>4537</v>
      </c>
      <c r="J3584" s="196" t="s">
        <v>101</v>
      </c>
      <c r="L3584" s="200" t="s">
        <v>101</v>
      </c>
      <c r="M3584" s="198" t="s">
        <v>4538</v>
      </c>
      <c r="O3584" s="196" t="s">
        <v>119</v>
      </c>
      <c r="P3584" s="198" t="s">
        <v>1329</v>
      </c>
      <c r="R3584" s="196" t="s">
        <v>4525</v>
      </c>
      <c r="S3584" s="196" t="s">
        <v>46</v>
      </c>
      <c r="T3584" s="211">
        <v>0</v>
      </c>
      <c r="W3584" s="200" t="s">
        <v>93</v>
      </c>
      <c r="X3584" s="196" t="s">
        <v>103</v>
      </c>
      <c r="AA3584" s="196" t="s">
        <v>15546</v>
      </c>
      <c r="AB3584" s="196" t="s">
        <v>15547</v>
      </c>
      <c r="AC3584" s="200">
        <v>2</v>
      </c>
      <c r="AD3584" s="200" t="s">
        <v>8274</v>
      </c>
      <c r="AE3584" s="203" t="s">
        <v>505</v>
      </c>
      <c r="AF3584" s="212">
        <v>34000</v>
      </c>
      <c r="AG3584" s="198" t="s">
        <v>4539</v>
      </c>
    </row>
    <row r="3585" spans="1:33" hidden="1" x14ac:dyDescent="0.25">
      <c r="A3585" s="209">
        <v>128644</v>
      </c>
      <c r="B3585" s="210">
        <v>1</v>
      </c>
      <c r="C3585" s="196" t="s">
        <v>97</v>
      </c>
      <c r="D3585" s="201">
        <v>43517</v>
      </c>
      <c r="E3585" s="196" t="s">
        <v>98</v>
      </c>
      <c r="F3585" s="201">
        <v>44676</v>
      </c>
      <c r="G3585" s="196" t="s">
        <v>235</v>
      </c>
      <c r="H3585" s="198" t="s">
        <v>285</v>
      </c>
      <c r="I3585" s="196" t="s">
        <v>4537</v>
      </c>
      <c r="J3585" s="196" t="s">
        <v>101</v>
      </c>
      <c r="L3585" s="200" t="s">
        <v>101</v>
      </c>
      <c r="M3585" s="198" t="s">
        <v>4538</v>
      </c>
      <c r="O3585" s="196" t="s">
        <v>119</v>
      </c>
      <c r="P3585" s="198" t="s">
        <v>1329</v>
      </c>
      <c r="R3585" s="196" t="s">
        <v>4525</v>
      </c>
      <c r="S3585" s="196" t="s">
        <v>46</v>
      </c>
      <c r="T3585" s="211">
        <v>0</v>
      </c>
      <c r="W3585" s="200" t="s">
        <v>93</v>
      </c>
      <c r="X3585" s="196" t="s">
        <v>103</v>
      </c>
      <c r="AA3585" s="196" t="s">
        <v>15548</v>
      </c>
      <c r="AB3585" s="196" t="s">
        <v>15545</v>
      </c>
      <c r="AC3585" s="200">
        <v>3</v>
      </c>
      <c r="AD3585" s="200" t="s">
        <v>8274</v>
      </c>
      <c r="AE3585" s="203" t="s">
        <v>505</v>
      </c>
      <c r="AF3585" s="212">
        <v>104968</v>
      </c>
      <c r="AG3585" s="198" t="s">
        <v>4539</v>
      </c>
    </row>
    <row r="3586" spans="1:33" hidden="1" x14ac:dyDescent="0.25">
      <c r="A3586" s="209">
        <v>128644</v>
      </c>
      <c r="B3586" s="210">
        <v>1</v>
      </c>
      <c r="C3586" s="196" t="s">
        <v>97</v>
      </c>
      <c r="D3586" s="201">
        <v>43517</v>
      </c>
      <c r="E3586" s="196" t="s">
        <v>98</v>
      </c>
      <c r="F3586" s="201">
        <v>44676</v>
      </c>
      <c r="G3586" s="196" t="s">
        <v>235</v>
      </c>
      <c r="H3586" s="198" t="s">
        <v>285</v>
      </c>
      <c r="I3586" s="196" t="s">
        <v>4537</v>
      </c>
      <c r="J3586" s="196" t="s">
        <v>101</v>
      </c>
      <c r="L3586" s="200" t="s">
        <v>101</v>
      </c>
      <c r="M3586" s="198" t="s">
        <v>4538</v>
      </c>
      <c r="O3586" s="196" t="s">
        <v>119</v>
      </c>
      <c r="P3586" s="198" t="s">
        <v>1329</v>
      </c>
      <c r="R3586" s="196" t="s">
        <v>4525</v>
      </c>
      <c r="S3586" s="196" t="s">
        <v>46</v>
      </c>
      <c r="T3586" s="211">
        <v>0</v>
      </c>
      <c r="W3586" s="200" t="s">
        <v>93</v>
      </c>
      <c r="X3586" s="196" t="s">
        <v>103</v>
      </c>
      <c r="AA3586" s="196" t="s">
        <v>15549</v>
      </c>
      <c r="AB3586" s="196" t="s">
        <v>15545</v>
      </c>
      <c r="AC3586" s="200">
        <v>3</v>
      </c>
      <c r="AD3586" s="200" t="s">
        <v>8274</v>
      </c>
      <c r="AE3586" s="212">
        <v>-2228846</v>
      </c>
      <c r="AF3586" s="212">
        <v>7364881</v>
      </c>
      <c r="AG3586" s="198" t="s">
        <v>4539</v>
      </c>
    </row>
    <row r="3587" spans="1:33" hidden="1" x14ac:dyDescent="0.25">
      <c r="A3587" s="209">
        <v>128645</v>
      </c>
      <c r="B3587" s="210">
        <v>1</v>
      </c>
      <c r="C3587" s="196" t="s">
        <v>97</v>
      </c>
      <c r="D3587" s="201">
        <v>43521</v>
      </c>
      <c r="E3587" s="196" t="s">
        <v>98</v>
      </c>
      <c r="F3587" s="201">
        <v>44678</v>
      </c>
      <c r="G3587" s="196" t="s">
        <v>2601</v>
      </c>
      <c r="H3587" s="198" t="s">
        <v>285</v>
      </c>
      <c r="I3587" s="196" t="s">
        <v>2344</v>
      </c>
      <c r="J3587" s="196" t="s">
        <v>101</v>
      </c>
      <c r="L3587" s="200" t="s">
        <v>101</v>
      </c>
      <c r="M3587" s="198" t="s">
        <v>4541</v>
      </c>
      <c r="N3587" s="198" t="s">
        <v>4542</v>
      </c>
      <c r="O3587" s="196" t="s">
        <v>119</v>
      </c>
      <c r="P3587" s="198" t="s">
        <v>1329</v>
      </c>
      <c r="R3587" s="196" t="s">
        <v>4525</v>
      </c>
      <c r="S3587" s="196" t="s">
        <v>46</v>
      </c>
      <c r="T3587" s="211">
        <v>0.01</v>
      </c>
      <c r="U3587" s="201">
        <v>43525</v>
      </c>
      <c r="W3587" s="200" t="s">
        <v>93</v>
      </c>
      <c r="X3587" s="196" t="s">
        <v>103</v>
      </c>
      <c r="AA3587" s="196" t="s">
        <v>15550</v>
      </c>
      <c r="AB3587" s="196" t="s">
        <v>15551</v>
      </c>
      <c r="AC3587" s="200">
        <v>1</v>
      </c>
      <c r="AD3587" s="200" t="s">
        <v>8250</v>
      </c>
      <c r="AE3587" s="203" t="s">
        <v>505</v>
      </c>
      <c r="AF3587" s="212">
        <v>55000</v>
      </c>
      <c r="AG3587" s="198" t="s">
        <v>4543</v>
      </c>
    </row>
    <row r="3588" spans="1:33" hidden="1" x14ac:dyDescent="0.25">
      <c r="A3588" s="209">
        <v>128645</v>
      </c>
      <c r="B3588" s="210">
        <v>1</v>
      </c>
      <c r="C3588" s="196" t="s">
        <v>97</v>
      </c>
      <c r="D3588" s="201">
        <v>43521</v>
      </c>
      <c r="E3588" s="196" t="s">
        <v>98</v>
      </c>
      <c r="F3588" s="201">
        <v>44678</v>
      </c>
      <c r="G3588" s="196" t="s">
        <v>2601</v>
      </c>
      <c r="H3588" s="198" t="s">
        <v>285</v>
      </c>
      <c r="I3588" s="196" t="s">
        <v>2344</v>
      </c>
      <c r="J3588" s="196" t="s">
        <v>101</v>
      </c>
      <c r="L3588" s="200" t="s">
        <v>101</v>
      </c>
      <c r="M3588" s="198" t="s">
        <v>4541</v>
      </c>
      <c r="N3588" s="198" t="s">
        <v>4542</v>
      </c>
      <c r="O3588" s="196" t="s">
        <v>119</v>
      </c>
      <c r="P3588" s="198" t="s">
        <v>1329</v>
      </c>
      <c r="R3588" s="196" t="s">
        <v>4525</v>
      </c>
      <c r="S3588" s="196" t="s">
        <v>46</v>
      </c>
      <c r="T3588" s="211">
        <v>0.01</v>
      </c>
      <c r="U3588" s="201">
        <v>43525</v>
      </c>
      <c r="W3588" s="200" t="s">
        <v>93</v>
      </c>
      <c r="X3588" s="196" t="s">
        <v>103</v>
      </c>
      <c r="AA3588" s="196" t="s">
        <v>15552</v>
      </c>
      <c r="AB3588" s="196" t="s">
        <v>15551</v>
      </c>
      <c r="AC3588" s="200">
        <v>2</v>
      </c>
      <c r="AD3588" s="200" t="s">
        <v>8250</v>
      </c>
      <c r="AE3588" s="203" t="s">
        <v>505</v>
      </c>
      <c r="AF3588" s="212">
        <v>31000</v>
      </c>
      <c r="AG3588" s="198" t="s">
        <v>4543</v>
      </c>
    </row>
    <row r="3589" spans="1:33" hidden="1" x14ac:dyDescent="0.25">
      <c r="A3589" s="209">
        <v>128645</v>
      </c>
      <c r="B3589" s="210">
        <v>1</v>
      </c>
      <c r="C3589" s="196" t="s">
        <v>97</v>
      </c>
      <c r="D3589" s="201">
        <v>43521</v>
      </c>
      <c r="E3589" s="196" t="s">
        <v>98</v>
      </c>
      <c r="F3589" s="201">
        <v>44678</v>
      </c>
      <c r="G3589" s="196" t="s">
        <v>2601</v>
      </c>
      <c r="H3589" s="198" t="s">
        <v>285</v>
      </c>
      <c r="I3589" s="196" t="s">
        <v>2344</v>
      </c>
      <c r="J3589" s="196" t="s">
        <v>101</v>
      </c>
      <c r="L3589" s="200" t="s">
        <v>101</v>
      </c>
      <c r="M3589" s="198" t="s">
        <v>4541</v>
      </c>
      <c r="N3589" s="198" t="s">
        <v>4542</v>
      </c>
      <c r="O3589" s="196" t="s">
        <v>119</v>
      </c>
      <c r="P3589" s="198" t="s">
        <v>1329</v>
      </c>
      <c r="R3589" s="196" t="s">
        <v>4525</v>
      </c>
      <c r="S3589" s="196" t="s">
        <v>46</v>
      </c>
      <c r="T3589" s="211">
        <v>0.01</v>
      </c>
      <c r="U3589" s="201">
        <v>43525</v>
      </c>
      <c r="W3589" s="200" t="s">
        <v>93</v>
      </c>
      <c r="X3589" s="196" t="s">
        <v>103</v>
      </c>
      <c r="AA3589" s="196" t="s">
        <v>15553</v>
      </c>
      <c r="AB3589" s="196" t="s">
        <v>15551</v>
      </c>
      <c r="AC3589" s="200">
        <v>3</v>
      </c>
      <c r="AD3589" s="200" t="s">
        <v>8250</v>
      </c>
      <c r="AE3589" s="203" t="s">
        <v>505</v>
      </c>
      <c r="AF3589" s="212">
        <v>130000</v>
      </c>
      <c r="AG3589" s="198" t="s">
        <v>4543</v>
      </c>
    </row>
    <row r="3590" spans="1:33" hidden="1" x14ac:dyDescent="0.25">
      <c r="A3590" s="209">
        <v>128645</v>
      </c>
      <c r="B3590" s="210">
        <v>1</v>
      </c>
      <c r="C3590" s="196" t="s">
        <v>97</v>
      </c>
      <c r="D3590" s="201">
        <v>43521</v>
      </c>
      <c r="E3590" s="196" t="s">
        <v>98</v>
      </c>
      <c r="F3590" s="201">
        <v>44678</v>
      </c>
      <c r="G3590" s="196" t="s">
        <v>2601</v>
      </c>
      <c r="H3590" s="198" t="s">
        <v>285</v>
      </c>
      <c r="I3590" s="196" t="s">
        <v>2344</v>
      </c>
      <c r="J3590" s="196" t="s">
        <v>101</v>
      </c>
      <c r="L3590" s="200" t="s">
        <v>101</v>
      </c>
      <c r="M3590" s="198" t="s">
        <v>4541</v>
      </c>
      <c r="N3590" s="198" t="s">
        <v>4542</v>
      </c>
      <c r="O3590" s="196" t="s">
        <v>119</v>
      </c>
      <c r="P3590" s="198" t="s">
        <v>1329</v>
      </c>
      <c r="R3590" s="196" t="s">
        <v>4525</v>
      </c>
      <c r="S3590" s="196" t="s">
        <v>46</v>
      </c>
      <c r="T3590" s="211">
        <v>0.01</v>
      </c>
      <c r="U3590" s="201">
        <v>43525</v>
      </c>
      <c r="W3590" s="200" t="s">
        <v>93</v>
      </c>
      <c r="X3590" s="196" t="s">
        <v>103</v>
      </c>
      <c r="AA3590" s="196" t="s">
        <v>15554</v>
      </c>
      <c r="AB3590" s="196" t="s">
        <v>15551</v>
      </c>
      <c r="AC3590" s="200">
        <v>3</v>
      </c>
      <c r="AD3590" s="200" t="s">
        <v>8250</v>
      </c>
      <c r="AE3590" s="212">
        <v>-2850000</v>
      </c>
      <c r="AF3590" s="212">
        <v>12448000</v>
      </c>
      <c r="AG3590" s="198" t="s">
        <v>4543</v>
      </c>
    </row>
    <row r="3591" spans="1:33" hidden="1" x14ac:dyDescent="0.25">
      <c r="A3591" s="209">
        <v>128651</v>
      </c>
      <c r="B3591" s="210">
        <v>1</v>
      </c>
      <c r="C3591" s="196" t="s">
        <v>97</v>
      </c>
      <c r="D3591" s="201">
        <v>43522</v>
      </c>
      <c r="E3591" s="196" t="s">
        <v>152</v>
      </c>
      <c r="F3591" s="201">
        <v>43844</v>
      </c>
      <c r="G3591" s="196" t="s">
        <v>170</v>
      </c>
      <c r="H3591" s="198" t="s">
        <v>248</v>
      </c>
      <c r="I3591" s="196" t="s">
        <v>154</v>
      </c>
      <c r="J3591" s="196" t="s">
        <v>101</v>
      </c>
      <c r="L3591" s="200" t="s">
        <v>101</v>
      </c>
      <c r="M3591" s="198" t="s">
        <v>15555</v>
      </c>
      <c r="N3591" s="198" t="s">
        <v>1845</v>
      </c>
      <c r="O3591" s="196" t="s">
        <v>157</v>
      </c>
      <c r="P3591" s="198" t="s">
        <v>158</v>
      </c>
      <c r="Q3591" s="198" t="s">
        <v>1845</v>
      </c>
      <c r="R3591" s="196" t="s">
        <v>47</v>
      </c>
      <c r="S3591" s="196" t="s">
        <v>46</v>
      </c>
      <c r="T3591" s="211">
        <v>4.13</v>
      </c>
      <c r="U3591" s="201">
        <v>43637</v>
      </c>
      <c r="V3591" s="196" t="s">
        <v>1805</v>
      </c>
      <c r="W3591" s="200" t="s">
        <v>93</v>
      </c>
      <c r="X3591" s="196" t="s">
        <v>103</v>
      </c>
      <c r="AA3591" s="196" t="s">
        <v>15556</v>
      </c>
      <c r="AB3591" s="196" t="s">
        <v>15557</v>
      </c>
      <c r="AC3591" s="200">
        <v>3</v>
      </c>
      <c r="AD3591" s="200" t="s">
        <v>8231</v>
      </c>
      <c r="AE3591" s="203" t="s">
        <v>505</v>
      </c>
      <c r="AF3591" s="212">
        <v>84895.55</v>
      </c>
      <c r="AG3591" s="198" t="s">
        <v>15558</v>
      </c>
    </row>
    <row r="3592" spans="1:33" hidden="1" x14ac:dyDescent="0.25">
      <c r="A3592" s="209">
        <v>128651</v>
      </c>
      <c r="B3592" s="210">
        <v>1</v>
      </c>
      <c r="C3592" s="196" t="s">
        <v>97</v>
      </c>
      <c r="D3592" s="201">
        <v>43522</v>
      </c>
      <c r="E3592" s="196" t="s">
        <v>152</v>
      </c>
      <c r="F3592" s="201">
        <v>43844</v>
      </c>
      <c r="G3592" s="196" t="s">
        <v>170</v>
      </c>
      <c r="H3592" s="198" t="s">
        <v>248</v>
      </c>
      <c r="I3592" s="196" t="s">
        <v>154</v>
      </c>
      <c r="J3592" s="196" t="s">
        <v>101</v>
      </c>
      <c r="L3592" s="200" t="s">
        <v>101</v>
      </c>
      <c r="M3592" s="198" t="s">
        <v>15555</v>
      </c>
      <c r="N3592" s="198" t="s">
        <v>1845</v>
      </c>
      <c r="O3592" s="196" t="s">
        <v>157</v>
      </c>
      <c r="P3592" s="198" t="s">
        <v>158</v>
      </c>
      <c r="Q3592" s="198" t="s">
        <v>1845</v>
      </c>
      <c r="R3592" s="196" t="s">
        <v>47</v>
      </c>
      <c r="S3592" s="196" t="s">
        <v>46</v>
      </c>
      <c r="T3592" s="211">
        <v>4.13</v>
      </c>
      <c r="U3592" s="201">
        <v>43637</v>
      </c>
      <c r="V3592" s="196" t="s">
        <v>1805</v>
      </c>
      <c r="W3592" s="200" t="s">
        <v>93</v>
      </c>
      <c r="X3592" s="196" t="s">
        <v>103</v>
      </c>
      <c r="AA3592" s="196" t="s">
        <v>15559</v>
      </c>
      <c r="AB3592" s="196" t="s">
        <v>15557</v>
      </c>
      <c r="AC3592" s="200">
        <v>8</v>
      </c>
      <c r="AD3592" s="200" t="s">
        <v>8231</v>
      </c>
      <c r="AE3592" s="203" t="s">
        <v>505</v>
      </c>
      <c r="AF3592" s="212">
        <v>1664022.59</v>
      </c>
      <c r="AG3592" s="198" t="s">
        <v>15558</v>
      </c>
    </row>
    <row r="3593" spans="1:33" hidden="1" x14ac:dyDescent="0.25">
      <c r="A3593" s="209">
        <v>128652.07</v>
      </c>
      <c r="B3593" s="210">
        <v>1</v>
      </c>
      <c r="C3593" s="196" t="s">
        <v>85</v>
      </c>
      <c r="D3593" s="201">
        <v>43523</v>
      </c>
      <c r="E3593" s="196" t="s">
        <v>87</v>
      </c>
      <c r="F3593" s="201">
        <v>43663</v>
      </c>
      <c r="G3593" s="196" t="s">
        <v>143</v>
      </c>
      <c r="H3593" s="198" t="s">
        <v>248</v>
      </c>
      <c r="I3593" s="196" t="s">
        <v>154</v>
      </c>
      <c r="J3593" s="196" t="s">
        <v>101</v>
      </c>
      <c r="L3593" s="200" t="s">
        <v>101</v>
      </c>
      <c r="M3593" s="198" t="s">
        <v>4887</v>
      </c>
      <c r="O3593" s="196" t="s">
        <v>119</v>
      </c>
      <c r="P3593" s="198" t="s">
        <v>19</v>
      </c>
      <c r="S3593" s="196" t="s">
        <v>42</v>
      </c>
      <c r="T3593" s="211">
        <v>0.1</v>
      </c>
      <c r="W3593" s="200" t="s">
        <v>93</v>
      </c>
      <c r="X3593" s="196" t="s">
        <v>103</v>
      </c>
      <c r="AA3593" s="196" t="s">
        <v>15560</v>
      </c>
      <c r="AB3593" s="196" t="s">
        <v>15561</v>
      </c>
      <c r="AC3593" s="200">
        <v>3</v>
      </c>
      <c r="AD3593" s="200" t="s">
        <v>8274</v>
      </c>
      <c r="AE3593" s="212">
        <v>4499</v>
      </c>
      <c r="AF3593" s="212">
        <v>4500</v>
      </c>
    </row>
    <row r="3594" spans="1:33" ht="36" hidden="1" x14ac:dyDescent="0.25">
      <c r="A3594" s="209">
        <v>128652.1</v>
      </c>
      <c r="B3594" s="210">
        <v>1</v>
      </c>
      <c r="C3594" s="196" t="s">
        <v>85</v>
      </c>
      <c r="D3594" s="201">
        <v>43523</v>
      </c>
      <c r="E3594" s="196" t="s">
        <v>87</v>
      </c>
      <c r="F3594" s="201">
        <v>43745</v>
      </c>
      <c r="G3594" s="196" t="s">
        <v>666</v>
      </c>
      <c r="H3594" s="198" t="s">
        <v>190</v>
      </c>
      <c r="I3594" s="196" t="s">
        <v>477</v>
      </c>
      <c r="J3594" s="196" t="s">
        <v>299</v>
      </c>
      <c r="L3594" s="200" t="s">
        <v>300</v>
      </c>
      <c r="M3594" s="198" t="s">
        <v>4889</v>
      </c>
      <c r="N3594" s="198" t="s">
        <v>4890</v>
      </c>
      <c r="O3594" s="196" t="s">
        <v>119</v>
      </c>
      <c r="P3594" s="198" t="s">
        <v>19</v>
      </c>
      <c r="S3594" s="196" t="s">
        <v>42</v>
      </c>
      <c r="T3594" s="202" t="s">
        <v>505</v>
      </c>
      <c r="W3594" s="200" t="s">
        <v>93</v>
      </c>
      <c r="X3594" s="196" t="s">
        <v>303</v>
      </c>
      <c r="AA3594" s="196" t="s">
        <v>15562</v>
      </c>
      <c r="AB3594" s="196" t="s">
        <v>15563</v>
      </c>
      <c r="AC3594" s="200">
        <v>3</v>
      </c>
      <c r="AD3594" s="200" t="s">
        <v>8274</v>
      </c>
      <c r="AE3594" s="203" t="s">
        <v>505</v>
      </c>
      <c r="AF3594" s="212">
        <v>45500</v>
      </c>
    </row>
    <row r="3595" spans="1:33" ht="36" hidden="1" x14ac:dyDescent="0.25">
      <c r="A3595" s="209">
        <v>128652.1</v>
      </c>
      <c r="B3595" s="210">
        <v>1</v>
      </c>
      <c r="C3595" s="196" t="s">
        <v>85</v>
      </c>
      <c r="D3595" s="201">
        <v>43523</v>
      </c>
      <c r="E3595" s="196" t="s">
        <v>87</v>
      </c>
      <c r="F3595" s="201">
        <v>43745</v>
      </c>
      <c r="G3595" s="196" t="s">
        <v>666</v>
      </c>
      <c r="H3595" s="198" t="s">
        <v>190</v>
      </c>
      <c r="I3595" s="196" t="s">
        <v>477</v>
      </c>
      <c r="J3595" s="196" t="s">
        <v>299</v>
      </c>
      <c r="L3595" s="200" t="s">
        <v>300</v>
      </c>
      <c r="M3595" s="198" t="s">
        <v>4889</v>
      </c>
      <c r="N3595" s="198" t="s">
        <v>4890</v>
      </c>
      <c r="O3595" s="196" t="s">
        <v>119</v>
      </c>
      <c r="P3595" s="198" t="s">
        <v>19</v>
      </c>
      <c r="S3595" s="196" t="s">
        <v>42</v>
      </c>
      <c r="T3595" s="202" t="s">
        <v>505</v>
      </c>
      <c r="W3595" s="200" t="s">
        <v>93</v>
      </c>
      <c r="X3595" s="196" t="s">
        <v>303</v>
      </c>
      <c r="AA3595" s="196" t="s">
        <v>15564</v>
      </c>
      <c r="AB3595" s="196" t="s">
        <v>15563</v>
      </c>
      <c r="AC3595" s="200">
        <v>3</v>
      </c>
      <c r="AD3595" s="200" t="s">
        <v>8274</v>
      </c>
      <c r="AE3595" s="203" t="s">
        <v>505</v>
      </c>
      <c r="AF3595" s="212">
        <v>36000</v>
      </c>
    </row>
    <row r="3596" spans="1:33" ht="36" hidden="1" x14ac:dyDescent="0.25">
      <c r="A3596" s="209">
        <v>128652.1</v>
      </c>
      <c r="B3596" s="210">
        <v>1</v>
      </c>
      <c r="C3596" s="196" t="s">
        <v>85</v>
      </c>
      <c r="D3596" s="201">
        <v>43523</v>
      </c>
      <c r="E3596" s="196" t="s">
        <v>87</v>
      </c>
      <c r="F3596" s="201">
        <v>43745</v>
      </c>
      <c r="G3596" s="196" t="s">
        <v>666</v>
      </c>
      <c r="H3596" s="198" t="s">
        <v>190</v>
      </c>
      <c r="I3596" s="196" t="s">
        <v>477</v>
      </c>
      <c r="J3596" s="196" t="s">
        <v>299</v>
      </c>
      <c r="L3596" s="200" t="s">
        <v>300</v>
      </c>
      <c r="M3596" s="198" t="s">
        <v>4889</v>
      </c>
      <c r="N3596" s="198" t="s">
        <v>4890</v>
      </c>
      <c r="O3596" s="196" t="s">
        <v>119</v>
      </c>
      <c r="P3596" s="198" t="s">
        <v>19</v>
      </c>
      <c r="S3596" s="196" t="s">
        <v>42</v>
      </c>
      <c r="T3596" s="202" t="s">
        <v>505</v>
      </c>
      <c r="W3596" s="200" t="s">
        <v>93</v>
      </c>
      <c r="X3596" s="196" t="s">
        <v>303</v>
      </c>
      <c r="AA3596" s="196" t="s">
        <v>15565</v>
      </c>
      <c r="AB3596" s="196" t="s">
        <v>15563</v>
      </c>
      <c r="AC3596" s="200">
        <v>3</v>
      </c>
      <c r="AD3596" s="200" t="s">
        <v>8274</v>
      </c>
      <c r="AE3596" s="212">
        <v>4999</v>
      </c>
      <c r="AF3596" s="212">
        <v>5000</v>
      </c>
    </row>
    <row r="3597" spans="1:33" hidden="1" x14ac:dyDescent="0.25">
      <c r="A3597" s="209">
        <v>128652.31</v>
      </c>
      <c r="B3597" s="210">
        <v>2</v>
      </c>
      <c r="C3597" s="196" t="s">
        <v>85</v>
      </c>
      <c r="D3597" s="201">
        <v>43523</v>
      </c>
      <c r="E3597" s="196" t="s">
        <v>87</v>
      </c>
      <c r="F3597" s="201">
        <v>43851</v>
      </c>
      <c r="G3597" s="196" t="s">
        <v>235</v>
      </c>
      <c r="H3597" s="198" t="s">
        <v>460</v>
      </c>
      <c r="M3597" s="198" t="s">
        <v>4624</v>
      </c>
      <c r="O3597" s="196" t="s">
        <v>119</v>
      </c>
      <c r="P3597" s="198" t="s">
        <v>1836</v>
      </c>
      <c r="R3597" s="196" t="s">
        <v>4525</v>
      </c>
      <c r="S3597" s="196" t="s">
        <v>46</v>
      </c>
      <c r="T3597" s="202" t="s">
        <v>505</v>
      </c>
      <c r="W3597" s="200" t="s">
        <v>93</v>
      </c>
      <c r="X3597" s="196" t="s">
        <v>94</v>
      </c>
      <c r="Y3597" s="196" t="s">
        <v>31</v>
      </c>
      <c r="AA3597" s="196" t="s">
        <v>15566</v>
      </c>
      <c r="AB3597" s="196" t="s">
        <v>15567</v>
      </c>
      <c r="AC3597" s="200">
        <v>1</v>
      </c>
      <c r="AD3597" s="200" t="s">
        <v>8274</v>
      </c>
      <c r="AE3597" s="203" t="s">
        <v>505</v>
      </c>
      <c r="AF3597" s="212">
        <v>3000</v>
      </c>
    </row>
    <row r="3598" spans="1:33" hidden="1" x14ac:dyDescent="0.25">
      <c r="A3598" s="209">
        <v>128652.31</v>
      </c>
      <c r="B3598" s="210">
        <v>2</v>
      </c>
      <c r="C3598" s="196" t="s">
        <v>85</v>
      </c>
      <c r="D3598" s="201">
        <v>43523</v>
      </c>
      <c r="E3598" s="196" t="s">
        <v>87</v>
      </c>
      <c r="F3598" s="201">
        <v>43851</v>
      </c>
      <c r="G3598" s="196" t="s">
        <v>235</v>
      </c>
      <c r="H3598" s="198" t="s">
        <v>460</v>
      </c>
      <c r="M3598" s="198" t="s">
        <v>4624</v>
      </c>
      <c r="O3598" s="196" t="s">
        <v>119</v>
      </c>
      <c r="P3598" s="198" t="s">
        <v>1836</v>
      </c>
      <c r="R3598" s="196" t="s">
        <v>4525</v>
      </c>
      <c r="S3598" s="196" t="s">
        <v>46</v>
      </c>
      <c r="T3598" s="202" t="s">
        <v>505</v>
      </c>
      <c r="W3598" s="200" t="s">
        <v>93</v>
      </c>
      <c r="X3598" s="196" t="s">
        <v>94</v>
      </c>
      <c r="Y3598" s="196" t="s">
        <v>31</v>
      </c>
      <c r="AA3598" s="196" t="s">
        <v>15568</v>
      </c>
      <c r="AB3598" s="196" t="s">
        <v>15567</v>
      </c>
      <c r="AC3598" s="200">
        <v>3</v>
      </c>
      <c r="AD3598" s="200" t="s">
        <v>8274</v>
      </c>
      <c r="AE3598" s="212">
        <v>6619</v>
      </c>
      <c r="AF3598" s="212">
        <v>6620</v>
      </c>
    </row>
    <row r="3599" spans="1:33" hidden="1" x14ac:dyDescent="0.25">
      <c r="A3599" s="209">
        <v>128652.31</v>
      </c>
      <c r="B3599" s="210">
        <v>2</v>
      </c>
      <c r="C3599" s="196" t="s">
        <v>85</v>
      </c>
      <c r="D3599" s="201">
        <v>43523</v>
      </c>
      <c r="E3599" s="196" t="s">
        <v>87</v>
      </c>
      <c r="F3599" s="201">
        <v>43851</v>
      </c>
      <c r="G3599" s="196" t="s">
        <v>235</v>
      </c>
      <c r="H3599" s="198" t="s">
        <v>460</v>
      </c>
      <c r="M3599" s="198" t="s">
        <v>4624</v>
      </c>
      <c r="O3599" s="196" t="s">
        <v>119</v>
      </c>
      <c r="P3599" s="198" t="s">
        <v>1836</v>
      </c>
      <c r="R3599" s="196" t="s">
        <v>4525</v>
      </c>
      <c r="S3599" s="196" t="s">
        <v>46</v>
      </c>
      <c r="T3599" s="202" t="s">
        <v>505</v>
      </c>
      <c r="W3599" s="200" t="s">
        <v>93</v>
      </c>
      <c r="X3599" s="196" t="s">
        <v>94</v>
      </c>
      <c r="Y3599" s="196" t="s">
        <v>31</v>
      </c>
      <c r="AA3599" s="196" t="s">
        <v>15569</v>
      </c>
      <c r="AB3599" s="196" t="s">
        <v>15567</v>
      </c>
      <c r="AC3599" s="200">
        <v>3</v>
      </c>
      <c r="AD3599" s="200" t="s">
        <v>8274</v>
      </c>
      <c r="AE3599" s="212">
        <v>10840</v>
      </c>
      <c r="AF3599" s="212">
        <v>10841</v>
      </c>
    </row>
    <row r="3600" spans="1:33" hidden="1" x14ac:dyDescent="0.25">
      <c r="A3600" s="209">
        <v>128652.31</v>
      </c>
      <c r="B3600" s="210">
        <v>2</v>
      </c>
      <c r="C3600" s="196" t="s">
        <v>85</v>
      </c>
      <c r="D3600" s="201">
        <v>43523</v>
      </c>
      <c r="E3600" s="196" t="s">
        <v>87</v>
      </c>
      <c r="F3600" s="201">
        <v>43851</v>
      </c>
      <c r="G3600" s="196" t="s">
        <v>235</v>
      </c>
      <c r="H3600" s="198" t="s">
        <v>460</v>
      </c>
      <c r="M3600" s="198" t="s">
        <v>4624</v>
      </c>
      <c r="O3600" s="196" t="s">
        <v>119</v>
      </c>
      <c r="P3600" s="198" t="s">
        <v>1836</v>
      </c>
      <c r="R3600" s="196" t="s">
        <v>4525</v>
      </c>
      <c r="S3600" s="196" t="s">
        <v>46</v>
      </c>
      <c r="T3600" s="202" t="s">
        <v>505</v>
      </c>
      <c r="W3600" s="200" t="s">
        <v>93</v>
      </c>
      <c r="X3600" s="196" t="s">
        <v>94</v>
      </c>
      <c r="Y3600" s="196" t="s">
        <v>31</v>
      </c>
      <c r="AA3600" s="196" t="s">
        <v>15570</v>
      </c>
      <c r="AB3600" s="196" t="s">
        <v>15567</v>
      </c>
      <c r="AC3600" s="200">
        <v>3</v>
      </c>
      <c r="AD3600" s="200" t="s">
        <v>8274</v>
      </c>
      <c r="AE3600" s="203" t="s">
        <v>505</v>
      </c>
      <c r="AF3600" s="212">
        <v>1</v>
      </c>
    </row>
    <row r="3601" spans="1:33" hidden="1" x14ac:dyDescent="0.25">
      <c r="A3601" s="209">
        <v>128652.58</v>
      </c>
      <c r="B3601" s="210">
        <v>4</v>
      </c>
      <c r="C3601" s="196" t="s">
        <v>85</v>
      </c>
      <c r="D3601" s="201">
        <v>43530</v>
      </c>
      <c r="E3601" s="196" t="s">
        <v>98</v>
      </c>
      <c r="F3601" s="201">
        <v>43663</v>
      </c>
      <c r="G3601" s="196" t="s">
        <v>666</v>
      </c>
      <c r="H3601" s="198" t="s">
        <v>770</v>
      </c>
      <c r="I3601" s="196" t="s">
        <v>14277</v>
      </c>
      <c r="J3601" s="196" t="s">
        <v>101</v>
      </c>
      <c r="L3601" s="200" t="s">
        <v>101</v>
      </c>
      <c r="M3601" s="198" t="s">
        <v>15571</v>
      </c>
      <c r="N3601" s="198" t="s">
        <v>15572</v>
      </c>
      <c r="O3601" s="196" t="s">
        <v>119</v>
      </c>
      <c r="P3601" s="198" t="s">
        <v>19</v>
      </c>
      <c r="S3601" s="196" t="s">
        <v>42</v>
      </c>
      <c r="T3601" s="211">
        <v>0.01</v>
      </c>
      <c r="W3601" s="200" t="s">
        <v>93</v>
      </c>
      <c r="X3601" s="196" t="s">
        <v>103</v>
      </c>
      <c r="AA3601" s="196" t="s">
        <v>15573</v>
      </c>
      <c r="AB3601" s="196" t="s">
        <v>15574</v>
      </c>
      <c r="AC3601" s="200">
        <v>3</v>
      </c>
      <c r="AD3601" s="200" t="s">
        <v>8274</v>
      </c>
      <c r="AE3601" s="203" t="s">
        <v>505</v>
      </c>
      <c r="AF3601" s="212">
        <v>1</v>
      </c>
    </row>
    <row r="3602" spans="1:33" hidden="1" x14ac:dyDescent="0.25">
      <c r="A3602" s="209">
        <v>128652.59</v>
      </c>
      <c r="B3602" s="210">
        <v>2</v>
      </c>
      <c r="C3602" s="196" t="s">
        <v>85</v>
      </c>
      <c r="D3602" s="201">
        <v>43556</v>
      </c>
      <c r="E3602" s="196" t="s">
        <v>98</v>
      </c>
      <c r="F3602" s="201">
        <v>43663</v>
      </c>
      <c r="G3602" s="196" t="s">
        <v>235</v>
      </c>
      <c r="H3602" s="198" t="s">
        <v>128</v>
      </c>
      <c r="I3602" s="196" t="s">
        <v>603</v>
      </c>
      <c r="J3602" s="196" t="s">
        <v>299</v>
      </c>
      <c r="L3602" s="200" t="s">
        <v>300</v>
      </c>
      <c r="M3602" s="198" t="s">
        <v>15575</v>
      </c>
      <c r="N3602" s="198" t="s">
        <v>4632</v>
      </c>
      <c r="O3602" s="196" t="s">
        <v>119</v>
      </c>
      <c r="P3602" s="198" t="s">
        <v>19</v>
      </c>
      <c r="R3602" s="196" t="s">
        <v>4525</v>
      </c>
      <c r="S3602" s="196" t="s">
        <v>46</v>
      </c>
      <c r="T3602" s="211">
        <v>0.01</v>
      </c>
      <c r="W3602" s="200" t="s">
        <v>93</v>
      </c>
      <c r="X3602" s="196" t="s">
        <v>303</v>
      </c>
      <c r="AA3602" s="196" t="s">
        <v>15576</v>
      </c>
      <c r="AB3602" s="196" t="s">
        <v>15577</v>
      </c>
      <c r="AC3602" s="200">
        <v>3</v>
      </c>
      <c r="AD3602" s="200" t="s">
        <v>8274</v>
      </c>
      <c r="AE3602" s="203" t="s">
        <v>505</v>
      </c>
      <c r="AF3602" s="212">
        <v>1</v>
      </c>
    </row>
    <row r="3603" spans="1:33" hidden="1" x14ac:dyDescent="0.25">
      <c r="A3603" s="209">
        <v>128652.61</v>
      </c>
      <c r="B3603" s="210">
        <v>4</v>
      </c>
      <c r="C3603" s="196" t="s">
        <v>85</v>
      </c>
      <c r="D3603" s="201">
        <v>43592</v>
      </c>
      <c r="E3603" s="196" t="s">
        <v>98</v>
      </c>
      <c r="F3603" s="201">
        <v>43773</v>
      </c>
      <c r="G3603" s="196" t="s">
        <v>152</v>
      </c>
      <c r="H3603" s="198" t="s">
        <v>420</v>
      </c>
      <c r="I3603" s="196" t="s">
        <v>116</v>
      </c>
      <c r="J3603" s="196" t="s">
        <v>101</v>
      </c>
      <c r="L3603" s="200" t="s">
        <v>101</v>
      </c>
      <c r="M3603" s="198" t="s">
        <v>15578</v>
      </c>
      <c r="N3603" s="198" t="s">
        <v>15579</v>
      </c>
      <c r="O3603" s="196" t="s">
        <v>119</v>
      </c>
      <c r="P3603" s="198" t="s">
        <v>19</v>
      </c>
      <c r="S3603" s="196" t="s">
        <v>42</v>
      </c>
      <c r="T3603" s="211">
        <v>0.01</v>
      </c>
      <c r="W3603" s="200" t="s">
        <v>93</v>
      </c>
      <c r="X3603" s="196" t="s">
        <v>13</v>
      </c>
      <c r="AA3603" s="196" t="s">
        <v>15580</v>
      </c>
      <c r="AC3603" s="200">
        <v>3</v>
      </c>
      <c r="AD3603" s="200" t="s">
        <v>8274</v>
      </c>
      <c r="AE3603" s="203" t="s">
        <v>505</v>
      </c>
      <c r="AF3603" s="212">
        <v>1</v>
      </c>
    </row>
    <row r="3604" spans="1:33" hidden="1" x14ac:dyDescent="0.25">
      <c r="A3604" s="209">
        <v>128654</v>
      </c>
      <c r="B3604" s="210">
        <v>1</v>
      </c>
      <c r="C3604" s="196" t="s">
        <v>97</v>
      </c>
      <c r="D3604" s="201">
        <v>43523</v>
      </c>
      <c r="E3604" s="196" t="s">
        <v>98</v>
      </c>
      <c r="F3604" s="201">
        <v>44193.875081018516</v>
      </c>
      <c r="G3604" s="196" t="s">
        <v>161</v>
      </c>
      <c r="H3604" s="198" t="s">
        <v>722</v>
      </c>
      <c r="I3604" s="196" t="s">
        <v>1451</v>
      </c>
      <c r="J3604" s="196" t="s">
        <v>101</v>
      </c>
      <c r="L3604" s="200" t="s">
        <v>101</v>
      </c>
      <c r="M3604" s="198" t="s">
        <v>4660</v>
      </c>
      <c r="N3604" s="198" t="s">
        <v>15581</v>
      </c>
      <c r="O3604" s="196" t="s">
        <v>119</v>
      </c>
      <c r="P3604" s="198" t="s">
        <v>1789</v>
      </c>
      <c r="R3604" s="196" t="s">
        <v>4525</v>
      </c>
      <c r="S3604" s="196" t="s">
        <v>46</v>
      </c>
      <c r="T3604" s="211">
        <v>0.01</v>
      </c>
      <c r="U3604" s="201">
        <v>43539</v>
      </c>
      <c r="W3604" s="200" t="s">
        <v>93</v>
      </c>
      <c r="X3604" s="196" t="s">
        <v>103</v>
      </c>
      <c r="AA3604" s="196" t="s">
        <v>15582</v>
      </c>
      <c r="AB3604" s="196" t="s">
        <v>15583</v>
      </c>
      <c r="AC3604" s="200">
        <v>1</v>
      </c>
      <c r="AD3604" s="200" t="s">
        <v>8274</v>
      </c>
      <c r="AE3604" s="203" t="s">
        <v>505</v>
      </c>
      <c r="AF3604" s="212">
        <v>10000</v>
      </c>
      <c r="AG3604" s="198" t="s">
        <v>15584</v>
      </c>
    </row>
    <row r="3605" spans="1:33" hidden="1" x14ac:dyDescent="0.25">
      <c r="A3605" s="209">
        <v>128654</v>
      </c>
      <c r="B3605" s="210">
        <v>1</v>
      </c>
      <c r="C3605" s="196" t="s">
        <v>97</v>
      </c>
      <c r="D3605" s="201">
        <v>43523</v>
      </c>
      <c r="E3605" s="196" t="s">
        <v>98</v>
      </c>
      <c r="F3605" s="201">
        <v>44193.875081018516</v>
      </c>
      <c r="G3605" s="196" t="s">
        <v>161</v>
      </c>
      <c r="H3605" s="198" t="s">
        <v>722</v>
      </c>
      <c r="I3605" s="196" t="s">
        <v>1451</v>
      </c>
      <c r="J3605" s="196" t="s">
        <v>101</v>
      </c>
      <c r="L3605" s="200" t="s">
        <v>101</v>
      </c>
      <c r="M3605" s="198" t="s">
        <v>4660</v>
      </c>
      <c r="N3605" s="198" t="s">
        <v>15581</v>
      </c>
      <c r="O3605" s="196" t="s">
        <v>119</v>
      </c>
      <c r="P3605" s="198" t="s">
        <v>1789</v>
      </c>
      <c r="R3605" s="196" t="s">
        <v>4525</v>
      </c>
      <c r="S3605" s="196" t="s">
        <v>46</v>
      </c>
      <c r="T3605" s="211">
        <v>0.01</v>
      </c>
      <c r="U3605" s="201">
        <v>43539</v>
      </c>
      <c r="W3605" s="200" t="s">
        <v>93</v>
      </c>
      <c r="X3605" s="196" t="s">
        <v>103</v>
      </c>
      <c r="AA3605" s="196" t="s">
        <v>15585</v>
      </c>
      <c r="AB3605" s="196" t="s">
        <v>15586</v>
      </c>
      <c r="AC3605" s="200">
        <v>2</v>
      </c>
      <c r="AD3605" s="200" t="s">
        <v>8274</v>
      </c>
      <c r="AE3605" s="203" t="s">
        <v>505</v>
      </c>
      <c r="AF3605" s="212">
        <v>10000</v>
      </c>
      <c r="AG3605" s="198" t="s">
        <v>15584</v>
      </c>
    </row>
    <row r="3606" spans="1:33" hidden="1" x14ac:dyDescent="0.25">
      <c r="A3606" s="209">
        <v>128654</v>
      </c>
      <c r="B3606" s="210">
        <v>1</v>
      </c>
      <c r="C3606" s="196" t="s">
        <v>97</v>
      </c>
      <c r="D3606" s="201">
        <v>43523</v>
      </c>
      <c r="E3606" s="196" t="s">
        <v>98</v>
      </c>
      <c r="F3606" s="201">
        <v>44193.875081018516</v>
      </c>
      <c r="G3606" s="196" t="s">
        <v>161</v>
      </c>
      <c r="H3606" s="198" t="s">
        <v>722</v>
      </c>
      <c r="I3606" s="196" t="s">
        <v>1451</v>
      </c>
      <c r="J3606" s="196" t="s">
        <v>101</v>
      </c>
      <c r="L3606" s="200" t="s">
        <v>101</v>
      </c>
      <c r="M3606" s="198" t="s">
        <v>4660</v>
      </c>
      <c r="N3606" s="198" t="s">
        <v>15581</v>
      </c>
      <c r="O3606" s="196" t="s">
        <v>119</v>
      </c>
      <c r="P3606" s="198" t="s">
        <v>1789</v>
      </c>
      <c r="R3606" s="196" t="s">
        <v>4525</v>
      </c>
      <c r="S3606" s="196" t="s">
        <v>46</v>
      </c>
      <c r="T3606" s="211">
        <v>0.01</v>
      </c>
      <c r="U3606" s="201">
        <v>43539</v>
      </c>
      <c r="W3606" s="200" t="s">
        <v>93</v>
      </c>
      <c r="X3606" s="196" t="s">
        <v>103</v>
      </c>
      <c r="AA3606" s="196" t="s">
        <v>15587</v>
      </c>
      <c r="AB3606" s="196" t="s">
        <v>15583</v>
      </c>
      <c r="AC3606" s="200">
        <v>3</v>
      </c>
      <c r="AD3606" s="200" t="s">
        <v>8274</v>
      </c>
      <c r="AE3606" s="203" t="s">
        <v>505</v>
      </c>
      <c r="AF3606" s="212">
        <v>64364</v>
      </c>
      <c r="AG3606" s="198" t="s">
        <v>15584</v>
      </c>
    </row>
    <row r="3607" spans="1:33" hidden="1" x14ac:dyDescent="0.25">
      <c r="A3607" s="209">
        <v>128654</v>
      </c>
      <c r="B3607" s="210">
        <v>1</v>
      </c>
      <c r="C3607" s="196" t="s">
        <v>97</v>
      </c>
      <c r="D3607" s="201">
        <v>43523</v>
      </c>
      <c r="E3607" s="196" t="s">
        <v>98</v>
      </c>
      <c r="F3607" s="201">
        <v>44193.875081018516</v>
      </c>
      <c r="G3607" s="196" t="s">
        <v>161</v>
      </c>
      <c r="H3607" s="198" t="s">
        <v>722</v>
      </c>
      <c r="I3607" s="196" t="s">
        <v>1451</v>
      </c>
      <c r="J3607" s="196" t="s">
        <v>101</v>
      </c>
      <c r="L3607" s="200" t="s">
        <v>101</v>
      </c>
      <c r="M3607" s="198" t="s">
        <v>4660</v>
      </c>
      <c r="N3607" s="198" t="s">
        <v>15581</v>
      </c>
      <c r="O3607" s="196" t="s">
        <v>119</v>
      </c>
      <c r="P3607" s="198" t="s">
        <v>1789</v>
      </c>
      <c r="R3607" s="196" t="s">
        <v>4525</v>
      </c>
      <c r="S3607" s="196" t="s">
        <v>46</v>
      </c>
      <c r="T3607" s="211">
        <v>0.01</v>
      </c>
      <c r="U3607" s="201">
        <v>43539</v>
      </c>
      <c r="W3607" s="200" t="s">
        <v>93</v>
      </c>
      <c r="X3607" s="196" t="s">
        <v>103</v>
      </c>
      <c r="AA3607" s="196" t="s">
        <v>15588</v>
      </c>
      <c r="AB3607" s="196" t="s">
        <v>15583</v>
      </c>
      <c r="AC3607" s="200">
        <v>3</v>
      </c>
      <c r="AD3607" s="200" t="s">
        <v>8274</v>
      </c>
      <c r="AE3607" s="203" t="s">
        <v>505</v>
      </c>
      <c r="AF3607" s="212">
        <v>2749703</v>
      </c>
      <c r="AG3607" s="198" t="s">
        <v>15584</v>
      </c>
    </row>
    <row r="3608" spans="1:33" hidden="1" x14ac:dyDescent="0.25">
      <c r="A3608" s="209">
        <v>128655</v>
      </c>
      <c r="B3608" s="210">
        <v>1</v>
      </c>
      <c r="C3608" s="196" t="s">
        <v>85</v>
      </c>
      <c r="D3608" s="201">
        <v>43523</v>
      </c>
      <c r="E3608" s="196" t="s">
        <v>98</v>
      </c>
      <c r="F3608" s="201">
        <v>43663</v>
      </c>
      <c r="G3608" s="196" t="s">
        <v>666</v>
      </c>
      <c r="H3608" s="198" t="s">
        <v>722</v>
      </c>
      <c r="I3608" s="196" t="s">
        <v>1451</v>
      </c>
      <c r="J3608" s="196" t="s">
        <v>101</v>
      </c>
      <c r="L3608" s="200" t="s">
        <v>101</v>
      </c>
      <c r="M3608" s="198" t="s">
        <v>15589</v>
      </c>
      <c r="N3608" s="198" t="s">
        <v>15581</v>
      </c>
      <c r="O3608" s="196" t="s">
        <v>119</v>
      </c>
      <c r="P3608" s="198" t="s">
        <v>1836</v>
      </c>
      <c r="R3608" s="196" t="s">
        <v>4525</v>
      </c>
      <c r="S3608" s="196" t="s">
        <v>46</v>
      </c>
      <c r="T3608" s="211">
        <v>0.01</v>
      </c>
      <c r="W3608" s="200" t="s">
        <v>93</v>
      </c>
      <c r="X3608" s="196" t="s">
        <v>103</v>
      </c>
      <c r="AA3608" s="196" t="s">
        <v>15590</v>
      </c>
      <c r="AB3608" s="196" t="s">
        <v>15591</v>
      </c>
      <c r="AC3608" s="200">
        <v>1</v>
      </c>
      <c r="AD3608" s="200" t="s">
        <v>8274</v>
      </c>
      <c r="AE3608" s="203" t="s">
        <v>505</v>
      </c>
      <c r="AF3608" s="212">
        <v>11000</v>
      </c>
    </row>
    <row r="3609" spans="1:33" hidden="1" x14ac:dyDescent="0.25">
      <c r="A3609" s="209">
        <v>128655</v>
      </c>
      <c r="B3609" s="210">
        <v>1</v>
      </c>
      <c r="C3609" s="196" t="s">
        <v>85</v>
      </c>
      <c r="D3609" s="201">
        <v>43523</v>
      </c>
      <c r="E3609" s="196" t="s">
        <v>98</v>
      </c>
      <c r="F3609" s="201">
        <v>43663</v>
      </c>
      <c r="G3609" s="196" t="s">
        <v>666</v>
      </c>
      <c r="H3609" s="198" t="s">
        <v>722</v>
      </c>
      <c r="I3609" s="196" t="s">
        <v>1451</v>
      </c>
      <c r="J3609" s="196" t="s">
        <v>101</v>
      </c>
      <c r="L3609" s="200" t="s">
        <v>101</v>
      </c>
      <c r="M3609" s="198" t="s">
        <v>15589</v>
      </c>
      <c r="N3609" s="198" t="s">
        <v>15581</v>
      </c>
      <c r="O3609" s="196" t="s">
        <v>119</v>
      </c>
      <c r="P3609" s="198" t="s">
        <v>1836</v>
      </c>
      <c r="R3609" s="196" t="s">
        <v>4525</v>
      </c>
      <c r="S3609" s="196" t="s">
        <v>46</v>
      </c>
      <c r="T3609" s="211">
        <v>0.01</v>
      </c>
      <c r="W3609" s="200" t="s">
        <v>93</v>
      </c>
      <c r="X3609" s="196" t="s">
        <v>103</v>
      </c>
      <c r="AA3609" s="196" t="s">
        <v>15592</v>
      </c>
      <c r="AB3609" s="196" t="s">
        <v>15591</v>
      </c>
      <c r="AC3609" s="200">
        <v>2</v>
      </c>
      <c r="AD3609" s="200" t="s">
        <v>8274</v>
      </c>
      <c r="AE3609" s="203" t="s">
        <v>505</v>
      </c>
      <c r="AF3609" s="212">
        <v>1</v>
      </c>
    </row>
    <row r="3610" spans="1:33" hidden="1" x14ac:dyDescent="0.25">
      <c r="A3610" s="209">
        <v>128655</v>
      </c>
      <c r="B3610" s="210">
        <v>1</v>
      </c>
      <c r="C3610" s="196" t="s">
        <v>85</v>
      </c>
      <c r="D3610" s="201">
        <v>43523</v>
      </c>
      <c r="E3610" s="196" t="s">
        <v>98</v>
      </c>
      <c r="F3610" s="201">
        <v>43663</v>
      </c>
      <c r="G3610" s="196" t="s">
        <v>666</v>
      </c>
      <c r="H3610" s="198" t="s">
        <v>722</v>
      </c>
      <c r="I3610" s="196" t="s">
        <v>1451</v>
      </c>
      <c r="J3610" s="196" t="s">
        <v>101</v>
      </c>
      <c r="L3610" s="200" t="s">
        <v>101</v>
      </c>
      <c r="M3610" s="198" t="s">
        <v>15589</v>
      </c>
      <c r="N3610" s="198" t="s">
        <v>15581</v>
      </c>
      <c r="O3610" s="196" t="s">
        <v>119</v>
      </c>
      <c r="P3610" s="198" t="s">
        <v>1836</v>
      </c>
      <c r="R3610" s="196" t="s">
        <v>4525</v>
      </c>
      <c r="S3610" s="196" t="s">
        <v>46</v>
      </c>
      <c r="T3610" s="211">
        <v>0.01</v>
      </c>
      <c r="W3610" s="200" t="s">
        <v>93</v>
      </c>
      <c r="X3610" s="196" t="s">
        <v>103</v>
      </c>
      <c r="AA3610" s="196" t="s">
        <v>15593</v>
      </c>
      <c r="AB3610" s="196" t="s">
        <v>15591</v>
      </c>
      <c r="AC3610" s="200">
        <v>3</v>
      </c>
      <c r="AD3610" s="200" t="s">
        <v>8274</v>
      </c>
      <c r="AE3610" s="203" t="s">
        <v>505</v>
      </c>
      <c r="AF3610" s="212">
        <v>9000</v>
      </c>
    </row>
    <row r="3611" spans="1:33" hidden="1" x14ac:dyDescent="0.25">
      <c r="A3611" s="209">
        <v>128655</v>
      </c>
      <c r="B3611" s="210">
        <v>1</v>
      </c>
      <c r="C3611" s="196" t="s">
        <v>85</v>
      </c>
      <c r="D3611" s="201">
        <v>43523</v>
      </c>
      <c r="E3611" s="196" t="s">
        <v>98</v>
      </c>
      <c r="F3611" s="201">
        <v>43663</v>
      </c>
      <c r="G3611" s="196" t="s">
        <v>666</v>
      </c>
      <c r="H3611" s="198" t="s">
        <v>722</v>
      </c>
      <c r="I3611" s="196" t="s">
        <v>1451</v>
      </c>
      <c r="J3611" s="196" t="s">
        <v>101</v>
      </c>
      <c r="L3611" s="200" t="s">
        <v>101</v>
      </c>
      <c r="M3611" s="198" t="s">
        <v>15589</v>
      </c>
      <c r="N3611" s="198" t="s">
        <v>15581</v>
      </c>
      <c r="O3611" s="196" t="s">
        <v>119</v>
      </c>
      <c r="P3611" s="198" t="s">
        <v>1836</v>
      </c>
      <c r="R3611" s="196" t="s">
        <v>4525</v>
      </c>
      <c r="S3611" s="196" t="s">
        <v>46</v>
      </c>
      <c r="T3611" s="211">
        <v>0.01</v>
      </c>
      <c r="W3611" s="200" t="s">
        <v>93</v>
      </c>
      <c r="X3611" s="196" t="s">
        <v>103</v>
      </c>
      <c r="AA3611" s="196" t="s">
        <v>15594</v>
      </c>
      <c r="AB3611" s="196" t="s">
        <v>15591</v>
      </c>
      <c r="AC3611" s="200">
        <v>3</v>
      </c>
      <c r="AD3611" s="200" t="s">
        <v>8274</v>
      </c>
      <c r="AE3611" s="203" t="s">
        <v>505</v>
      </c>
      <c r="AF3611" s="212">
        <v>1500</v>
      </c>
    </row>
    <row r="3612" spans="1:33" hidden="1" x14ac:dyDescent="0.25">
      <c r="A3612" s="209">
        <v>128657</v>
      </c>
      <c r="B3612" s="210">
        <v>1</v>
      </c>
      <c r="C3612" s="196" t="s">
        <v>97</v>
      </c>
      <c r="D3612" s="201">
        <v>43523</v>
      </c>
      <c r="E3612" s="196" t="s">
        <v>98</v>
      </c>
      <c r="F3612" s="201">
        <v>43755</v>
      </c>
      <c r="G3612" s="196" t="s">
        <v>161</v>
      </c>
      <c r="H3612" s="198" t="s">
        <v>1588</v>
      </c>
      <c r="I3612" s="196" t="s">
        <v>1655</v>
      </c>
      <c r="J3612" s="196" t="s">
        <v>101</v>
      </c>
      <c r="L3612" s="200" t="s">
        <v>101</v>
      </c>
      <c r="M3612" s="198" t="s">
        <v>4626</v>
      </c>
      <c r="N3612" s="198" t="s">
        <v>4546</v>
      </c>
      <c r="O3612" s="196" t="s">
        <v>119</v>
      </c>
      <c r="P3612" s="198" t="s">
        <v>1836</v>
      </c>
      <c r="R3612" s="196" t="s">
        <v>4525</v>
      </c>
      <c r="S3612" s="196" t="s">
        <v>46</v>
      </c>
      <c r="T3612" s="211">
        <v>0.01</v>
      </c>
      <c r="U3612" s="201">
        <v>43539</v>
      </c>
      <c r="W3612" s="200" t="s">
        <v>93</v>
      </c>
      <c r="X3612" s="196" t="s">
        <v>13</v>
      </c>
      <c r="AA3612" s="196" t="s">
        <v>15595</v>
      </c>
      <c r="AB3612" s="196" t="s">
        <v>15596</v>
      </c>
      <c r="AC3612" s="200">
        <v>1</v>
      </c>
      <c r="AD3612" s="200" t="s">
        <v>8274</v>
      </c>
      <c r="AE3612" s="212">
        <v>200</v>
      </c>
      <c r="AF3612" s="212">
        <v>8200</v>
      </c>
      <c r="AG3612" s="198" t="s">
        <v>4627</v>
      </c>
    </row>
    <row r="3613" spans="1:33" hidden="1" x14ac:dyDescent="0.25">
      <c r="A3613" s="209">
        <v>128657</v>
      </c>
      <c r="B3613" s="210">
        <v>1</v>
      </c>
      <c r="C3613" s="196" t="s">
        <v>97</v>
      </c>
      <c r="D3613" s="201">
        <v>43523</v>
      </c>
      <c r="E3613" s="196" t="s">
        <v>98</v>
      </c>
      <c r="F3613" s="201">
        <v>43755</v>
      </c>
      <c r="G3613" s="196" t="s">
        <v>161</v>
      </c>
      <c r="H3613" s="198" t="s">
        <v>1588</v>
      </c>
      <c r="I3613" s="196" t="s">
        <v>1655</v>
      </c>
      <c r="J3613" s="196" t="s">
        <v>101</v>
      </c>
      <c r="L3613" s="200" t="s">
        <v>101</v>
      </c>
      <c r="M3613" s="198" t="s">
        <v>4626</v>
      </c>
      <c r="N3613" s="198" t="s">
        <v>4546</v>
      </c>
      <c r="O3613" s="196" t="s">
        <v>119</v>
      </c>
      <c r="P3613" s="198" t="s">
        <v>1836</v>
      </c>
      <c r="R3613" s="196" t="s">
        <v>4525</v>
      </c>
      <c r="S3613" s="196" t="s">
        <v>46</v>
      </c>
      <c r="T3613" s="211">
        <v>0.01</v>
      </c>
      <c r="U3613" s="201">
        <v>43539</v>
      </c>
      <c r="W3613" s="200" t="s">
        <v>93</v>
      </c>
      <c r="X3613" s="196" t="s">
        <v>13</v>
      </c>
      <c r="AA3613" s="196" t="s">
        <v>15597</v>
      </c>
      <c r="AB3613" s="196" t="s">
        <v>15596</v>
      </c>
      <c r="AC3613" s="200">
        <v>3</v>
      </c>
      <c r="AD3613" s="200" t="s">
        <v>8274</v>
      </c>
      <c r="AE3613" s="212">
        <v>0</v>
      </c>
      <c r="AF3613" s="212">
        <v>65000</v>
      </c>
      <c r="AG3613" s="198" t="s">
        <v>4627</v>
      </c>
    </row>
    <row r="3614" spans="1:33" hidden="1" x14ac:dyDescent="0.25">
      <c r="A3614" s="209">
        <v>128657</v>
      </c>
      <c r="B3614" s="210">
        <v>1</v>
      </c>
      <c r="C3614" s="196" t="s">
        <v>97</v>
      </c>
      <c r="D3614" s="201">
        <v>43523</v>
      </c>
      <c r="E3614" s="196" t="s">
        <v>98</v>
      </c>
      <c r="F3614" s="201">
        <v>43755</v>
      </c>
      <c r="G3614" s="196" t="s">
        <v>161</v>
      </c>
      <c r="H3614" s="198" t="s">
        <v>1588</v>
      </c>
      <c r="I3614" s="196" t="s">
        <v>1655</v>
      </c>
      <c r="J3614" s="196" t="s">
        <v>101</v>
      </c>
      <c r="L3614" s="200" t="s">
        <v>101</v>
      </c>
      <c r="M3614" s="198" t="s">
        <v>4626</v>
      </c>
      <c r="N3614" s="198" t="s">
        <v>4546</v>
      </c>
      <c r="O3614" s="196" t="s">
        <v>119</v>
      </c>
      <c r="P3614" s="198" t="s">
        <v>1836</v>
      </c>
      <c r="R3614" s="196" t="s">
        <v>4525</v>
      </c>
      <c r="S3614" s="196" t="s">
        <v>46</v>
      </c>
      <c r="T3614" s="211">
        <v>0.01</v>
      </c>
      <c r="U3614" s="201">
        <v>43539</v>
      </c>
      <c r="W3614" s="200" t="s">
        <v>93</v>
      </c>
      <c r="X3614" s="196" t="s">
        <v>13</v>
      </c>
      <c r="AA3614" s="196" t="s">
        <v>15598</v>
      </c>
      <c r="AB3614" s="196" t="s">
        <v>15596</v>
      </c>
      <c r="AC3614" s="200">
        <v>3</v>
      </c>
      <c r="AD3614" s="200" t="s">
        <v>8274</v>
      </c>
      <c r="AE3614" s="212">
        <v>279175</v>
      </c>
      <c r="AF3614" s="212">
        <v>902700</v>
      </c>
      <c r="AG3614" s="198" t="s">
        <v>4627</v>
      </c>
    </row>
    <row r="3615" spans="1:33" hidden="1" x14ac:dyDescent="0.25">
      <c r="A3615" s="209">
        <v>128660</v>
      </c>
      <c r="B3615" s="210">
        <v>1</v>
      </c>
      <c r="C3615" s="196" t="s">
        <v>97</v>
      </c>
      <c r="D3615" s="201">
        <v>43523</v>
      </c>
      <c r="E3615" s="196" t="s">
        <v>98</v>
      </c>
      <c r="F3615" s="201">
        <v>44676</v>
      </c>
      <c r="G3615" s="196" t="s">
        <v>235</v>
      </c>
      <c r="H3615" s="198" t="s">
        <v>689</v>
      </c>
      <c r="I3615" s="196" t="s">
        <v>1655</v>
      </c>
      <c r="J3615" s="196" t="s">
        <v>101</v>
      </c>
      <c r="L3615" s="200" t="s">
        <v>101</v>
      </c>
      <c r="M3615" s="198" t="s">
        <v>4545</v>
      </c>
      <c r="N3615" s="198" t="s">
        <v>4546</v>
      </c>
      <c r="O3615" s="196" t="s">
        <v>119</v>
      </c>
      <c r="P3615" s="198" t="s">
        <v>1836</v>
      </c>
      <c r="R3615" s="196" t="s">
        <v>4525</v>
      </c>
      <c r="S3615" s="196" t="s">
        <v>46</v>
      </c>
      <c r="T3615" s="211">
        <v>0.01</v>
      </c>
      <c r="U3615" s="201">
        <v>43539</v>
      </c>
      <c r="W3615" s="200" t="s">
        <v>93</v>
      </c>
      <c r="X3615" s="196" t="s">
        <v>103</v>
      </c>
      <c r="AA3615" s="196" t="s">
        <v>15599</v>
      </c>
      <c r="AB3615" s="196" t="s">
        <v>15600</v>
      </c>
      <c r="AC3615" s="200">
        <v>1</v>
      </c>
      <c r="AD3615" s="200" t="s">
        <v>8274</v>
      </c>
      <c r="AE3615" s="203" t="s">
        <v>505</v>
      </c>
      <c r="AF3615" s="212">
        <v>17000</v>
      </c>
      <c r="AG3615" s="198" t="s">
        <v>4547</v>
      </c>
    </row>
    <row r="3616" spans="1:33" hidden="1" x14ac:dyDescent="0.25">
      <c r="A3616" s="209">
        <v>128660</v>
      </c>
      <c r="B3616" s="210">
        <v>1</v>
      </c>
      <c r="C3616" s="196" t="s">
        <v>97</v>
      </c>
      <c r="D3616" s="201">
        <v>43523</v>
      </c>
      <c r="E3616" s="196" t="s">
        <v>98</v>
      </c>
      <c r="F3616" s="201">
        <v>44676</v>
      </c>
      <c r="G3616" s="196" t="s">
        <v>235</v>
      </c>
      <c r="H3616" s="198" t="s">
        <v>689</v>
      </c>
      <c r="I3616" s="196" t="s">
        <v>1655</v>
      </c>
      <c r="J3616" s="196" t="s">
        <v>101</v>
      </c>
      <c r="L3616" s="200" t="s">
        <v>101</v>
      </c>
      <c r="M3616" s="198" t="s">
        <v>4545</v>
      </c>
      <c r="N3616" s="198" t="s">
        <v>4546</v>
      </c>
      <c r="O3616" s="196" t="s">
        <v>119</v>
      </c>
      <c r="P3616" s="198" t="s">
        <v>1836</v>
      </c>
      <c r="R3616" s="196" t="s">
        <v>4525</v>
      </c>
      <c r="S3616" s="196" t="s">
        <v>46</v>
      </c>
      <c r="T3616" s="211">
        <v>0.01</v>
      </c>
      <c r="U3616" s="201">
        <v>43539</v>
      </c>
      <c r="W3616" s="200" t="s">
        <v>93</v>
      </c>
      <c r="X3616" s="196" t="s">
        <v>103</v>
      </c>
      <c r="AA3616" s="196" t="s">
        <v>15601</v>
      </c>
      <c r="AB3616" s="196" t="s">
        <v>15600</v>
      </c>
      <c r="AC3616" s="200">
        <v>2</v>
      </c>
      <c r="AD3616" s="200" t="s">
        <v>8274</v>
      </c>
      <c r="AE3616" s="212">
        <v>-312500</v>
      </c>
      <c r="AF3616" s="212">
        <v>107500</v>
      </c>
      <c r="AG3616" s="198" t="s">
        <v>4547</v>
      </c>
    </row>
    <row r="3617" spans="1:33" hidden="1" x14ac:dyDescent="0.25">
      <c r="A3617" s="209">
        <v>128660</v>
      </c>
      <c r="B3617" s="210">
        <v>1</v>
      </c>
      <c r="C3617" s="196" t="s">
        <v>97</v>
      </c>
      <c r="D3617" s="201">
        <v>43523</v>
      </c>
      <c r="E3617" s="196" t="s">
        <v>98</v>
      </c>
      <c r="F3617" s="201">
        <v>44676</v>
      </c>
      <c r="G3617" s="196" t="s">
        <v>235</v>
      </c>
      <c r="H3617" s="198" t="s">
        <v>689</v>
      </c>
      <c r="I3617" s="196" t="s">
        <v>1655</v>
      </c>
      <c r="J3617" s="196" t="s">
        <v>101</v>
      </c>
      <c r="L3617" s="200" t="s">
        <v>101</v>
      </c>
      <c r="M3617" s="198" t="s">
        <v>4545</v>
      </c>
      <c r="N3617" s="198" t="s">
        <v>4546</v>
      </c>
      <c r="O3617" s="196" t="s">
        <v>119</v>
      </c>
      <c r="P3617" s="198" t="s">
        <v>1836</v>
      </c>
      <c r="R3617" s="196" t="s">
        <v>4525</v>
      </c>
      <c r="S3617" s="196" t="s">
        <v>46</v>
      </c>
      <c r="T3617" s="211">
        <v>0.01</v>
      </c>
      <c r="U3617" s="201">
        <v>43539</v>
      </c>
      <c r="W3617" s="200" t="s">
        <v>93</v>
      </c>
      <c r="X3617" s="196" t="s">
        <v>103</v>
      </c>
      <c r="AA3617" s="196" t="s">
        <v>15602</v>
      </c>
      <c r="AB3617" s="196" t="s">
        <v>15600</v>
      </c>
      <c r="AC3617" s="200">
        <v>3</v>
      </c>
      <c r="AD3617" s="200" t="s">
        <v>8274</v>
      </c>
      <c r="AE3617" s="203" t="s">
        <v>505</v>
      </c>
      <c r="AF3617" s="212">
        <v>20000</v>
      </c>
      <c r="AG3617" s="198" t="s">
        <v>4547</v>
      </c>
    </row>
    <row r="3618" spans="1:33" hidden="1" x14ac:dyDescent="0.25">
      <c r="A3618" s="209">
        <v>128660</v>
      </c>
      <c r="B3618" s="210">
        <v>1</v>
      </c>
      <c r="C3618" s="196" t="s">
        <v>97</v>
      </c>
      <c r="D3618" s="201">
        <v>43523</v>
      </c>
      <c r="E3618" s="196" t="s">
        <v>98</v>
      </c>
      <c r="F3618" s="201">
        <v>44676</v>
      </c>
      <c r="G3618" s="196" t="s">
        <v>235</v>
      </c>
      <c r="H3618" s="198" t="s">
        <v>689</v>
      </c>
      <c r="I3618" s="196" t="s">
        <v>1655</v>
      </c>
      <c r="J3618" s="196" t="s">
        <v>101</v>
      </c>
      <c r="L3618" s="200" t="s">
        <v>101</v>
      </c>
      <c r="M3618" s="198" t="s">
        <v>4545</v>
      </c>
      <c r="N3618" s="198" t="s">
        <v>4546</v>
      </c>
      <c r="O3618" s="196" t="s">
        <v>119</v>
      </c>
      <c r="P3618" s="198" t="s">
        <v>1836</v>
      </c>
      <c r="R3618" s="196" t="s">
        <v>4525</v>
      </c>
      <c r="S3618" s="196" t="s">
        <v>46</v>
      </c>
      <c r="T3618" s="211">
        <v>0.01</v>
      </c>
      <c r="U3618" s="201">
        <v>43539</v>
      </c>
      <c r="W3618" s="200" t="s">
        <v>93</v>
      </c>
      <c r="X3618" s="196" t="s">
        <v>103</v>
      </c>
      <c r="AA3618" s="196" t="s">
        <v>15603</v>
      </c>
      <c r="AB3618" s="196" t="s">
        <v>15600</v>
      </c>
      <c r="AC3618" s="200">
        <v>3</v>
      </c>
      <c r="AD3618" s="200" t="s">
        <v>8274</v>
      </c>
      <c r="AE3618" s="212">
        <v>-250000</v>
      </c>
      <c r="AF3618" s="212">
        <v>1250000</v>
      </c>
      <c r="AG3618" s="198" t="s">
        <v>4547</v>
      </c>
    </row>
    <row r="3619" spans="1:33" hidden="1" x14ac:dyDescent="0.25">
      <c r="A3619" s="209">
        <v>128661</v>
      </c>
      <c r="B3619" s="210">
        <v>2</v>
      </c>
      <c r="C3619" s="196" t="s">
        <v>85</v>
      </c>
      <c r="D3619" s="201">
        <v>43523</v>
      </c>
      <c r="E3619" s="196" t="s">
        <v>98</v>
      </c>
      <c r="F3619" s="201">
        <v>43663</v>
      </c>
      <c r="G3619" s="196" t="s">
        <v>235</v>
      </c>
      <c r="H3619" s="198" t="s">
        <v>404</v>
      </c>
      <c r="I3619" s="196" t="s">
        <v>1545</v>
      </c>
      <c r="J3619" s="196" t="s">
        <v>101</v>
      </c>
      <c r="L3619" s="200" t="s">
        <v>101</v>
      </c>
      <c r="M3619" s="198" t="s">
        <v>4645</v>
      </c>
      <c r="N3619" s="198" t="s">
        <v>4632</v>
      </c>
      <c r="O3619" s="196" t="s">
        <v>119</v>
      </c>
      <c r="P3619" s="198" t="s">
        <v>1836</v>
      </c>
      <c r="R3619" s="196" t="s">
        <v>4525</v>
      </c>
      <c r="S3619" s="196" t="s">
        <v>46</v>
      </c>
      <c r="T3619" s="211">
        <v>0.01</v>
      </c>
      <c r="W3619" s="200" t="s">
        <v>93</v>
      </c>
      <c r="X3619" s="196" t="s">
        <v>103</v>
      </c>
      <c r="AA3619" s="196" t="s">
        <v>15604</v>
      </c>
      <c r="AB3619" s="196" t="s">
        <v>15605</v>
      </c>
      <c r="AC3619" s="200">
        <v>1</v>
      </c>
      <c r="AD3619" s="200" t="s">
        <v>8274</v>
      </c>
      <c r="AE3619" s="203" t="s">
        <v>505</v>
      </c>
      <c r="AF3619" s="212">
        <v>1</v>
      </c>
    </row>
    <row r="3620" spans="1:33" hidden="1" x14ac:dyDescent="0.25">
      <c r="A3620" s="209">
        <v>128661</v>
      </c>
      <c r="B3620" s="210">
        <v>2</v>
      </c>
      <c r="C3620" s="196" t="s">
        <v>85</v>
      </c>
      <c r="D3620" s="201">
        <v>43523</v>
      </c>
      <c r="E3620" s="196" t="s">
        <v>98</v>
      </c>
      <c r="F3620" s="201">
        <v>43663</v>
      </c>
      <c r="G3620" s="196" t="s">
        <v>235</v>
      </c>
      <c r="H3620" s="198" t="s">
        <v>404</v>
      </c>
      <c r="I3620" s="196" t="s">
        <v>1545</v>
      </c>
      <c r="J3620" s="196" t="s">
        <v>101</v>
      </c>
      <c r="L3620" s="200" t="s">
        <v>101</v>
      </c>
      <c r="M3620" s="198" t="s">
        <v>4645</v>
      </c>
      <c r="N3620" s="198" t="s">
        <v>4632</v>
      </c>
      <c r="O3620" s="196" t="s">
        <v>119</v>
      </c>
      <c r="P3620" s="198" t="s">
        <v>1836</v>
      </c>
      <c r="R3620" s="196" t="s">
        <v>4525</v>
      </c>
      <c r="S3620" s="196" t="s">
        <v>46</v>
      </c>
      <c r="T3620" s="211">
        <v>0.01</v>
      </c>
      <c r="W3620" s="200" t="s">
        <v>93</v>
      </c>
      <c r="X3620" s="196" t="s">
        <v>103</v>
      </c>
      <c r="AA3620" s="196" t="s">
        <v>15606</v>
      </c>
      <c r="AB3620" s="196" t="s">
        <v>15605</v>
      </c>
      <c r="AC3620" s="200">
        <v>3</v>
      </c>
      <c r="AD3620" s="200" t="s">
        <v>8274</v>
      </c>
      <c r="AE3620" s="212">
        <v>4699</v>
      </c>
      <c r="AF3620" s="212">
        <v>4700</v>
      </c>
    </row>
    <row r="3621" spans="1:33" hidden="1" x14ac:dyDescent="0.25">
      <c r="A3621" s="209">
        <v>128663</v>
      </c>
      <c r="B3621" s="210">
        <v>2</v>
      </c>
      <c r="C3621" s="196" t="s">
        <v>97</v>
      </c>
      <c r="D3621" s="201">
        <v>43523</v>
      </c>
      <c r="E3621" s="196" t="s">
        <v>98</v>
      </c>
      <c r="F3621" s="201">
        <v>44123</v>
      </c>
      <c r="G3621" s="196" t="s">
        <v>235</v>
      </c>
      <c r="H3621" s="198" t="s">
        <v>144</v>
      </c>
      <c r="I3621" s="196" t="s">
        <v>218</v>
      </c>
      <c r="J3621" s="196" t="s">
        <v>101</v>
      </c>
      <c r="L3621" s="200" t="s">
        <v>101</v>
      </c>
      <c r="M3621" s="198" t="s">
        <v>4549</v>
      </c>
      <c r="N3621" s="198" t="s">
        <v>4550</v>
      </c>
      <c r="O3621" s="196" t="s">
        <v>119</v>
      </c>
      <c r="P3621" s="198" t="s">
        <v>1836</v>
      </c>
      <c r="R3621" s="196" t="s">
        <v>4525</v>
      </c>
      <c r="S3621" s="196" t="s">
        <v>46</v>
      </c>
      <c r="T3621" s="211">
        <v>0.01</v>
      </c>
      <c r="U3621" s="201">
        <v>43539</v>
      </c>
      <c r="W3621" s="200" t="s">
        <v>93</v>
      </c>
      <c r="X3621" s="196" t="s">
        <v>103</v>
      </c>
      <c r="AA3621" s="196" t="s">
        <v>15607</v>
      </c>
      <c r="AB3621" s="196" t="s">
        <v>15608</v>
      </c>
      <c r="AC3621" s="200">
        <v>1</v>
      </c>
      <c r="AD3621" s="200" t="s">
        <v>8274</v>
      </c>
      <c r="AE3621" s="203" t="s">
        <v>505</v>
      </c>
      <c r="AF3621" s="212">
        <v>1200</v>
      </c>
      <c r="AG3621" s="198" t="s">
        <v>4551</v>
      </c>
    </row>
    <row r="3622" spans="1:33" hidden="1" x14ac:dyDescent="0.25">
      <c r="A3622" s="209">
        <v>128663</v>
      </c>
      <c r="B3622" s="210">
        <v>2</v>
      </c>
      <c r="C3622" s="196" t="s">
        <v>97</v>
      </c>
      <c r="D3622" s="201">
        <v>43523</v>
      </c>
      <c r="E3622" s="196" t="s">
        <v>98</v>
      </c>
      <c r="F3622" s="201">
        <v>44123</v>
      </c>
      <c r="G3622" s="196" t="s">
        <v>235</v>
      </c>
      <c r="H3622" s="198" t="s">
        <v>144</v>
      </c>
      <c r="I3622" s="196" t="s">
        <v>218</v>
      </c>
      <c r="J3622" s="196" t="s">
        <v>101</v>
      </c>
      <c r="L3622" s="200" t="s">
        <v>101</v>
      </c>
      <c r="M3622" s="198" t="s">
        <v>4549</v>
      </c>
      <c r="N3622" s="198" t="s">
        <v>4550</v>
      </c>
      <c r="O3622" s="196" t="s">
        <v>119</v>
      </c>
      <c r="P3622" s="198" t="s">
        <v>1836</v>
      </c>
      <c r="R3622" s="196" t="s">
        <v>4525</v>
      </c>
      <c r="S3622" s="196" t="s">
        <v>46</v>
      </c>
      <c r="T3622" s="211">
        <v>0.01</v>
      </c>
      <c r="U3622" s="201">
        <v>43539</v>
      </c>
      <c r="W3622" s="200" t="s">
        <v>93</v>
      </c>
      <c r="X3622" s="196" t="s">
        <v>103</v>
      </c>
      <c r="AA3622" s="196" t="s">
        <v>15609</v>
      </c>
      <c r="AB3622" s="196" t="s">
        <v>15608</v>
      </c>
      <c r="AC3622" s="200">
        <v>3</v>
      </c>
      <c r="AD3622" s="200" t="s">
        <v>8274</v>
      </c>
      <c r="AE3622" s="203" t="s">
        <v>505</v>
      </c>
      <c r="AF3622" s="212">
        <v>7500</v>
      </c>
      <c r="AG3622" s="198" t="s">
        <v>4551</v>
      </c>
    </row>
    <row r="3623" spans="1:33" hidden="1" x14ac:dyDescent="0.25">
      <c r="A3623" s="209">
        <v>128663</v>
      </c>
      <c r="B3623" s="210">
        <v>2</v>
      </c>
      <c r="C3623" s="196" t="s">
        <v>97</v>
      </c>
      <c r="D3623" s="201">
        <v>43523</v>
      </c>
      <c r="E3623" s="196" t="s">
        <v>98</v>
      </c>
      <c r="F3623" s="201">
        <v>44123</v>
      </c>
      <c r="G3623" s="196" t="s">
        <v>235</v>
      </c>
      <c r="H3623" s="198" t="s">
        <v>144</v>
      </c>
      <c r="I3623" s="196" t="s">
        <v>218</v>
      </c>
      <c r="J3623" s="196" t="s">
        <v>101</v>
      </c>
      <c r="L3623" s="200" t="s">
        <v>101</v>
      </c>
      <c r="M3623" s="198" t="s">
        <v>4549</v>
      </c>
      <c r="N3623" s="198" t="s">
        <v>4550</v>
      </c>
      <c r="O3623" s="196" t="s">
        <v>119</v>
      </c>
      <c r="P3623" s="198" t="s">
        <v>1836</v>
      </c>
      <c r="R3623" s="196" t="s">
        <v>4525</v>
      </c>
      <c r="S3623" s="196" t="s">
        <v>46</v>
      </c>
      <c r="T3623" s="211">
        <v>0.01</v>
      </c>
      <c r="U3623" s="201">
        <v>43539</v>
      </c>
      <c r="W3623" s="200" t="s">
        <v>93</v>
      </c>
      <c r="X3623" s="196" t="s">
        <v>103</v>
      </c>
      <c r="AA3623" s="196" t="s">
        <v>15610</v>
      </c>
      <c r="AB3623" s="196" t="s">
        <v>15608</v>
      </c>
      <c r="AC3623" s="200">
        <v>3</v>
      </c>
      <c r="AD3623" s="200" t="s">
        <v>8274</v>
      </c>
      <c r="AE3623" s="212">
        <v>-158846</v>
      </c>
      <c r="AF3623" s="212">
        <v>1000000</v>
      </c>
      <c r="AG3623" s="198" t="s">
        <v>4551</v>
      </c>
    </row>
    <row r="3624" spans="1:33" hidden="1" x14ac:dyDescent="0.25">
      <c r="A3624" s="209">
        <v>128664</v>
      </c>
      <c r="B3624" s="210">
        <v>2</v>
      </c>
      <c r="C3624" s="196" t="s">
        <v>97</v>
      </c>
      <c r="D3624" s="201">
        <v>43523</v>
      </c>
      <c r="E3624" s="196" t="s">
        <v>98</v>
      </c>
      <c r="F3624" s="201">
        <v>44123</v>
      </c>
      <c r="G3624" s="196" t="s">
        <v>235</v>
      </c>
      <c r="H3624" s="198" t="s">
        <v>144</v>
      </c>
      <c r="I3624" s="196" t="s">
        <v>218</v>
      </c>
      <c r="J3624" s="196" t="s">
        <v>101</v>
      </c>
      <c r="L3624" s="200" t="s">
        <v>101</v>
      </c>
      <c r="M3624" s="198" t="s">
        <v>15611</v>
      </c>
      <c r="N3624" s="198" t="s">
        <v>4550</v>
      </c>
      <c r="O3624" s="196" t="s">
        <v>119</v>
      </c>
      <c r="P3624" s="198" t="s">
        <v>1836</v>
      </c>
      <c r="R3624" s="196" t="s">
        <v>4525</v>
      </c>
      <c r="S3624" s="196" t="s">
        <v>46</v>
      </c>
      <c r="T3624" s="211">
        <v>0.01</v>
      </c>
      <c r="U3624" s="201">
        <v>43539</v>
      </c>
      <c r="W3624" s="200" t="s">
        <v>93</v>
      </c>
      <c r="X3624" s="196" t="s">
        <v>103</v>
      </c>
      <c r="AA3624" s="196" t="s">
        <v>15612</v>
      </c>
      <c r="AB3624" s="196" t="s">
        <v>15613</v>
      </c>
      <c r="AC3624" s="200">
        <v>1</v>
      </c>
      <c r="AD3624" s="200" t="s">
        <v>8274</v>
      </c>
      <c r="AE3624" s="203" t="s">
        <v>505</v>
      </c>
      <c r="AF3624" s="212">
        <v>9000</v>
      </c>
      <c r="AG3624" s="198" t="s">
        <v>4551</v>
      </c>
    </row>
    <row r="3625" spans="1:33" hidden="1" x14ac:dyDescent="0.25">
      <c r="A3625" s="209">
        <v>128664</v>
      </c>
      <c r="B3625" s="210">
        <v>2</v>
      </c>
      <c r="C3625" s="196" t="s">
        <v>97</v>
      </c>
      <c r="D3625" s="201">
        <v>43523</v>
      </c>
      <c r="E3625" s="196" t="s">
        <v>98</v>
      </c>
      <c r="F3625" s="201">
        <v>44123</v>
      </c>
      <c r="G3625" s="196" t="s">
        <v>235</v>
      </c>
      <c r="H3625" s="198" t="s">
        <v>144</v>
      </c>
      <c r="I3625" s="196" t="s">
        <v>218</v>
      </c>
      <c r="J3625" s="196" t="s">
        <v>101</v>
      </c>
      <c r="L3625" s="200" t="s">
        <v>101</v>
      </c>
      <c r="M3625" s="198" t="s">
        <v>15611</v>
      </c>
      <c r="N3625" s="198" t="s">
        <v>4550</v>
      </c>
      <c r="O3625" s="196" t="s">
        <v>119</v>
      </c>
      <c r="P3625" s="198" t="s">
        <v>1836</v>
      </c>
      <c r="R3625" s="196" t="s">
        <v>4525</v>
      </c>
      <c r="S3625" s="196" t="s">
        <v>46</v>
      </c>
      <c r="T3625" s="211">
        <v>0.01</v>
      </c>
      <c r="U3625" s="201">
        <v>43539</v>
      </c>
      <c r="W3625" s="200" t="s">
        <v>93</v>
      </c>
      <c r="X3625" s="196" t="s">
        <v>103</v>
      </c>
      <c r="AA3625" s="196" t="s">
        <v>15614</v>
      </c>
      <c r="AB3625" s="196" t="s">
        <v>15613</v>
      </c>
      <c r="AC3625" s="200">
        <v>3</v>
      </c>
      <c r="AD3625" s="200" t="s">
        <v>8274</v>
      </c>
      <c r="AE3625" s="203" t="s">
        <v>505</v>
      </c>
      <c r="AF3625" s="212">
        <v>10000</v>
      </c>
      <c r="AG3625" s="198" t="s">
        <v>4551</v>
      </c>
    </row>
    <row r="3626" spans="1:33" hidden="1" x14ac:dyDescent="0.25">
      <c r="A3626" s="209">
        <v>128664</v>
      </c>
      <c r="B3626" s="210">
        <v>2</v>
      </c>
      <c r="C3626" s="196" t="s">
        <v>97</v>
      </c>
      <c r="D3626" s="201">
        <v>43523</v>
      </c>
      <c r="E3626" s="196" t="s">
        <v>98</v>
      </c>
      <c r="F3626" s="201">
        <v>44123</v>
      </c>
      <c r="G3626" s="196" t="s">
        <v>235</v>
      </c>
      <c r="H3626" s="198" t="s">
        <v>144</v>
      </c>
      <c r="I3626" s="196" t="s">
        <v>218</v>
      </c>
      <c r="J3626" s="196" t="s">
        <v>101</v>
      </c>
      <c r="L3626" s="200" t="s">
        <v>101</v>
      </c>
      <c r="M3626" s="198" t="s">
        <v>15611</v>
      </c>
      <c r="N3626" s="198" t="s">
        <v>4550</v>
      </c>
      <c r="O3626" s="196" t="s">
        <v>119</v>
      </c>
      <c r="P3626" s="198" t="s">
        <v>1836</v>
      </c>
      <c r="R3626" s="196" t="s">
        <v>4525</v>
      </c>
      <c r="S3626" s="196" t="s">
        <v>46</v>
      </c>
      <c r="T3626" s="211">
        <v>0.01</v>
      </c>
      <c r="U3626" s="201">
        <v>43539</v>
      </c>
      <c r="W3626" s="200" t="s">
        <v>93</v>
      </c>
      <c r="X3626" s="196" t="s">
        <v>103</v>
      </c>
      <c r="AA3626" s="196" t="s">
        <v>15615</v>
      </c>
      <c r="AB3626" s="196" t="s">
        <v>15613</v>
      </c>
      <c r="AC3626" s="200">
        <v>3</v>
      </c>
      <c r="AD3626" s="200" t="s">
        <v>8274</v>
      </c>
      <c r="AE3626" s="203" t="s">
        <v>505</v>
      </c>
      <c r="AF3626" s="212">
        <v>2498661</v>
      </c>
      <c r="AG3626" s="198" t="s">
        <v>4551</v>
      </c>
    </row>
    <row r="3627" spans="1:33" hidden="1" x14ac:dyDescent="0.25">
      <c r="A3627" s="209">
        <v>128665</v>
      </c>
      <c r="B3627" s="210">
        <v>2</v>
      </c>
      <c r="C3627" s="196" t="s">
        <v>97</v>
      </c>
      <c r="D3627" s="201">
        <v>43523</v>
      </c>
      <c r="E3627" s="196" t="s">
        <v>98</v>
      </c>
      <c r="F3627" s="201">
        <v>44697</v>
      </c>
      <c r="G3627" s="196" t="s">
        <v>4553</v>
      </c>
      <c r="H3627" s="198" t="s">
        <v>1038</v>
      </c>
      <c r="I3627" s="196" t="s">
        <v>518</v>
      </c>
      <c r="J3627" s="196" t="s">
        <v>101</v>
      </c>
      <c r="L3627" s="200" t="s">
        <v>101</v>
      </c>
      <c r="M3627" s="198" t="s">
        <v>4554</v>
      </c>
      <c r="N3627" s="198" t="s">
        <v>4555</v>
      </c>
      <c r="O3627" s="196" t="s">
        <v>119</v>
      </c>
      <c r="P3627" s="198" t="s">
        <v>1836</v>
      </c>
      <c r="R3627" s="196" t="s">
        <v>4525</v>
      </c>
      <c r="S3627" s="196" t="s">
        <v>46</v>
      </c>
      <c r="T3627" s="211">
        <v>0.01</v>
      </c>
      <c r="U3627" s="201">
        <v>43686</v>
      </c>
      <c r="W3627" s="200" t="s">
        <v>93</v>
      </c>
      <c r="X3627" s="196" t="s">
        <v>103</v>
      </c>
      <c r="AA3627" s="196" t="s">
        <v>15616</v>
      </c>
      <c r="AB3627" s="196" t="s">
        <v>15617</v>
      </c>
      <c r="AC3627" s="200">
        <v>1</v>
      </c>
      <c r="AD3627" s="200" t="s">
        <v>8274</v>
      </c>
      <c r="AE3627" s="212">
        <v>4000</v>
      </c>
      <c r="AF3627" s="212">
        <v>17000</v>
      </c>
      <c r="AG3627" s="198" t="s">
        <v>4556</v>
      </c>
    </row>
    <row r="3628" spans="1:33" hidden="1" x14ac:dyDescent="0.25">
      <c r="A3628" s="209">
        <v>128665</v>
      </c>
      <c r="B3628" s="210">
        <v>2</v>
      </c>
      <c r="C3628" s="196" t="s">
        <v>97</v>
      </c>
      <c r="D3628" s="201">
        <v>43523</v>
      </c>
      <c r="E3628" s="196" t="s">
        <v>98</v>
      </c>
      <c r="F3628" s="201">
        <v>44697</v>
      </c>
      <c r="G3628" s="196" t="s">
        <v>4553</v>
      </c>
      <c r="H3628" s="198" t="s">
        <v>1038</v>
      </c>
      <c r="I3628" s="196" t="s">
        <v>518</v>
      </c>
      <c r="J3628" s="196" t="s">
        <v>101</v>
      </c>
      <c r="L3628" s="200" t="s">
        <v>101</v>
      </c>
      <c r="M3628" s="198" t="s">
        <v>4554</v>
      </c>
      <c r="N3628" s="198" t="s">
        <v>4555</v>
      </c>
      <c r="O3628" s="196" t="s">
        <v>119</v>
      </c>
      <c r="P3628" s="198" t="s">
        <v>1836</v>
      </c>
      <c r="R3628" s="196" t="s">
        <v>4525</v>
      </c>
      <c r="S3628" s="196" t="s">
        <v>46</v>
      </c>
      <c r="T3628" s="211">
        <v>0.01</v>
      </c>
      <c r="U3628" s="201">
        <v>43686</v>
      </c>
      <c r="W3628" s="200" t="s">
        <v>93</v>
      </c>
      <c r="X3628" s="196" t="s">
        <v>103</v>
      </c>
      <c r="AA3628" s="196" t="s">
        <v>15618</v>
      </c>
      <c r="AB3628" s="196" t="s">
        <v>15617</v>
      </c>
      <c r="AC3628" s="200">
        <v>3</v>
      </c>
      <c r="AD3628" s="200" t="s">
        <v>8274</v>
      </c>
      <c r="AE3628" s="212">
        <v>19000</v>
      </c>
      <c r="AF3628" s="212">
        <v>22000</v>
      </c>
      <c r="AG3628" s="198" t="s">
        <v>4556</v>
      </c>
    </row>
    <row r="3629" spans="1:33" hidden="1" x14ac:dyDescent="0.25">
      <c r="A3629" s="209">
        <v>128665</v>
      </c>
      <c r="B3629" s="210">
        <v>2</v>
      </c>
      <c r="C3629" s="196" t="s">
        <v>97</v>
      </c>
      <c r="D3629" s="201">
        <v>43523</v>
      </c>
      <c r="E3629" s="196" t="s">
        <v>98</v>
      </c>
      <c r="F3629" s="201">
        <v>44697</v>
      </c>
      <c r="G3629" s="196" t="s">
        <v>4553</v>
      </c>
      <c r="H3629" s="198" t="s">
        <v>1038</v>
      </c>
      <c r="I3629" s="196" t="s">
        <v>518</v>
      </c>
      <c r="J3629" s="196" t="s">
        <v>101</v>
      </c>
      <c r="L3629" s="200" t="s">
        <v>101</v>
      </c>
      <c r="M3629" s="198" t="s">
        <v>4554</v>
      </c>
      <c r="N3629" s="198" t="s">
        <v>4555</v>
      </c>
      <c r="O3629" s="196" t="s">
        <v>119</v>
      </c>
      <c r="P3629" s="198" t="s">
        <v>1836</v>
      </c>
      <c r="R3629" s="196" t="s">
        <v>4525</v>
      </c>
      <c r="S3629" s="196" t="s">
        <v>46</v>
      </c>
      <c r="T3629" s="211">
        <v>0.01</v>
      </c>
      <c r="U3629" s="201">
        <v>43686</v>
      </c>
      <c r="W3629" s="200" t="s">
        <v>93</v>
      </c>
      <c r="X3629" s="196" t="s">
        <v>103</v>
      </c>
      <c r="AA3629" s="196" t="s">
        <v>15619</v>
      </c>
      <c r="AB3629" s="196" t="s">
        <v>15617</v>
      </c>
      <c r="AC3629" s="200">
        <v>3</v>
      </c>
      <c r="AD3629" s="200" t="s">
        <v>8274</v>
      </c>
      <c r="AE3629" s="212">
        <v>218967</v>
      </c>
      <c r="AF3629" s="212">
        <v>1109000</v>
      </c>
      <c r="AG3629" s="198" t="s">
        <v>4556</v>
      </c>
    </row>
    <row r="3630" spans="1:33" hidden="1" x14ac:dyDescent="0.25">
      <c r="A3630" s="209">
        <v>128665.01</v>
      </c>
      <c r="B3630" s="210">
        <v>2</v>
      </c>
      <c r="C3630" s="196" t="s">
        <v>85</v>
      </c>
      <c r="D3630" s="201">
        <v>43894</v>
      </c>
      <c r="E3630" s="196" t="s">
        <v>98</v>
      </c>
      <c r="F3630" s="201">
        <v>44697</v>
      </c>
      <c r="G3630" s="196" t="s">
        <v>4553</v>
      </c>
      <c r="H3630" s="198" t="s">
        <v>1038</v>
      </c>
      <c r="I3630" s="196" t="s">
        <v>518</v>
      </c>
      <c r="J3630" s="196" t="s">
        <v>101</v>
      </c>
      <c r="L3630" s="200" t="s">
        <v>101</v>
      </c>
      <c r="M3630" s="198" t="s">
        <v>4647</v>
      </c>
      <c r="O3630" s="196" t="s">
        <v>119</v>
      </c>
      <c r="P3630" s="198" t="s">
        <v>1836</v>
      </c>
      <c r="R3630" s="196" t="s">
        <v>4525</v>
      </c>
      <c r="S3630" s="196" t="s">
        <v>46</v>
      </c>
      <c r="T3630" s="211">
        <v>0.01</v>
      </c>
      <c r="W3630" s="200" t="s">
        <v>93</v>
      </c>
      <c r="X3630" s="196" t="s">
        <v>103</v>
      </c>
      <c r="AA3630" s="196" t="s">
        <v>15620</v>
      </c>
      <c r="AB3630" s="196" t="s">
        <v>15621</v>
      </c>
      <c r="AC3630" s="200">
        <v>3</v>
      </c>
      <c r="AD3630" s="200" t="s">
        <v>8274</v>
      </c>
      <c r="AE3630" s="212">
        <v>212574</v>
      </c>
      <c r="AF3630" s="212">
        <v>433150</v>
      </c>
      <c r="AG3630" s="198" t="s">
        <v>4556</v>
      </c>
    </row>
    <row r="3631" spans="1:33" hidden="1" x14ac:dyDescent="0.25">
      <c r="A3631" s="209">
        <v>128666</v>
      </c>
      <c r="B3631" s="210">
        <v>2</v>
      </c>
      <c r="C3631" s="196" t="s">
        <v>97</v>
      </c>
      <c r="D3631" s="201">
        <v>43523</v>
      </c>
      <c r="E3631" s="196" t="s">
        <v>98</v>
      </c>
      <c r="F3631" s="201">
        <v>44496</v>
      </c>
      <c r="G3631" s="196" t="s">
        <v>235</v>
      </c>
      <c r="H3631" s="198" t="s">
        <v>838</v>
      </c>
      <c r="I3631" s="196" t="s">
        <v>466</v>
      </c>
      <c r="J3631" s="196" t="s">
        <v>101</v>
      </c>
      <c r="L3631" s="200" t="s">
        <v>101</v>
      </c>
      <c r="M3631" s="198" t="s">
        <v>4649</v>
      </c>
      <c r="N3631" s="198" t="s">
        <v>4555</v>
      </c>
      <c r="O3631" s="196" t="s">
        <v>119</v>
      </c>
      <c r="P3631" s="198" t="s">
        <v>1836</v>
      </c>
      <c r="R3631" s="196" t="s">
        <v>4525</v>
      </c>
      <c r="S3631" s="196" t="s">
        <v>46</v>
      </c>
      <c r="T3631" s="211">
        <v>1.2</v>
      </c>
      <c r="U3631" s="201">
        <v>43595</v>
      </c>
      <c r="W3631" s="200" t="s">
        <v>93</v>
      </c>
      <c r="X3631" s="196" t="s">
        <v>103</v>
      </c>
      <c r="AA3631" s="196" t="s">
        <v>15622</v>
      </c>
      <c r="AB3631" s="196" t="s">
        <v>15623</v>
      </c>
      <c r="AC3631" s="200">
        <v>1</v>
      </c>
      <c r="AD3631" s="200" t="s">
        <v>8274</v>
      </c>
      <c r="AE3631" s="212">
        <v>40000</v>
      </c>
      <c r="AF3631" s="212">
        <v>80000</v>
      </c>
      <c r="AG3631" s="198" t="s">
        <v>4650</v>
      </c>
    </row>
    <row r="3632" spans="1:33" hidden="1" x14ac:dyDescent="0.25">
      <c r="A3632" s="209">
        <v>128666</v>
      </c>
      <c r="B3632" s="210">
        <v>2</v>
      </c>
      <c r="C3632" s="196" t="s">
        <v>97</v>
      </c>
      <c r="D3632" s="201">
        <v>43523</v>
      </c>
      <c r="E3632" s="196" t="s">
        <v>98</v>
      </c>
      <c r="F3632" s="201">
        <v>44496</v>
      </c>
      <c r="G3632" s="196" t="s">
        <v>235</v>
      </c>
      <c r="H3632" s="198" t="s">
        <v>838</v>
      </c>
      <c r="I3632" s="196" t="s">
        <v>466</v>
      </c>
      <c r="J3632" s="196" t="s">
        <v>101</v>
      </c>
      <c r="L3632" s="200" t="s">
        <v>101</v>
      </c>
      <c r="M3632" s="198" t="s">
        <v>4649</v>
      </c>
      <c r="N3632" s="198" t="s">
        <v>4555</v>
      </c>
      <c r="O3632" s="196" t="s">
        <v>119</v>
      </c>
      <c r="P3632" s="198" t="s">
        <v>1836</v>
      </c>
      <c r="R3632" s="196" t="s">
        <v>4525</v>
      </c>
      <c r="S3632" s="196" t="s">
        <v>46</v>
      </c>
      <c r="T3632" s="211">
        <v>1.2</v>
      </c>
      <c r="U3632" s="201">
        <v>43595</v>
      </c>
      <c r="W3632" s="200" t="s">
        <v>93</v>
      </c>
      <c r="X3632" s="196" t="s">
        <v>103</v>
      </c>
      <c r="AA3632" s="196" t="s">
        <v>15624</v>
      </c>
      <c r="AB3632" s="196" t="s">
        <v>15623</v>
      </c>
      <c r="AC3632" s="200">
        <v>3</v>
      </c>
      <c r="AD3632" s="200" t="s">
        <v>8274</v>
      </c>
      <c r="AE3632" s="212">
        <v>129000</v>
      </c>
      <c r="AF3632" s="212">
        <v>160000</v>
      </c>
      <c r="AG3632" s="198" t="s">
        <v>4650</v>
      </c>
    </row>
    <row r="3633" spans="1:33" hidden="1" x14ac:dyDescent="0.25">
      <c r="A3633" s="209">
        <v>128666</v>
      </c>
      <c r="B3633" s="210">
        <v>2</v>
      </c>
      <c r="C3633" s="196" t="s">
        <v>97</v>
      </c>
      <c r="D3633" s="201">
        <v>43523</v>
      </c>
      <c r="E3633" s="196" t="s">
        <v>98</v>
      </c>
      <c r="F3633" s="201">
        <v>44496</v>
      </c>
      <c r="G3633" s="196" t="s">
        <v>235</v>
      </c>
      <c r="H3633" s="198" t="s">
        <v>838</v>
      </c>
      <c r="I3633" s="196" t="s">
        <v>466</v>
      </c>
      <c r="J3633" s="196" t="s">
        <v>101</v>
      </c>
      <c r="L3633" s="200" t="s">
        <v>101</v>
      </c>
      <c r="M3633" s="198" t="s">
        <v>4649</v>
      </c>
      <c r="N3633" s="198" t="s">
        <v>4555</v>
      </c>
      <c r="O3633" s="196" t="s">
        <v>119</v>
      </c>
      <c r="P3633" s="198" t="s">
        <v>1836</v>
      </c>
      <c r="R3633" s="196" t="s">
        <v>4525</v>
      </c>
      <c r="S3633" s="196" t="s">
        <v>46</v>
      </c>
      <c r="T3633" s="211">
        <v>1.2</v>
      </c>
      <c r="U3633" s="201">
        <v>43595</v>
      </c>
      <c r="W3633" s="200" t="s">
        <v>93</v>
      </c>
      <c r="X3633" s="196" t="s">
        <v>103</v>
      </c>
      <c r="AA3633" s="196" t="s">
        <v>15625</v>
      </c>
      <c r="AB3633" s="196" t="s">
        <v>15623</v>
      </c>
      <c r="AC3633" s="200">
        <v>3</v>
      </c>
      <c r="AD3633" s="200" t="s">
        <v>8274</v>
      </c>
      <c r="AE3633" s="212">
        <v>4872948</v>
      </c>
      <c r="AF3633" s="212">
        <v>23000000</v>
      </c>
      <c r="AG3633" s="198" t="s">
        <v>4650</v>
      </c>
    </row>
    <row r="3634" spans="1:33" hidden="1" x14ac:dyDescent="0.25">
      <c r="A3634" s="209">
        <v>128666.01</v>
      </c>
      <c r="B3634" s="210">
        <v>2</v>
      </c>
      <c r="C3634" s="196" t="s">
        <v>85</v>
      </c>
      <c r="D3634" s="201">
        <v>43894</v>
      </c>
      <c r="E3634" s="196" t="s">
        <v>98</v>
      </c>
      <c r="F3634" s="201">
        <v>44279</v>
      </c>
      <c r="G3634" s="196" t="s">
        <v>152</v>
      </c>
      <c r="H3634" s="198" t="s">
        <v>838</v>
      </c>
      <c r="I3634" s="196" t="s">
        <v>466</v>
      </c>
      <c r="J3634" s="196" t="s">
        <v>101</v>
      </c>
      <c r="L3634" s="200" t="s">
        <v>101</v>
      </c>
      <c r="M3634" s="198" t="s">
        <v>15626</v>
      </c>
      <c r="O3634" s="196" t="s">
        <v>119</v>
      </c>
      <c r="P3634" s="198" t="s">
        <v>1836</v>
      </c>
      <c r="R3634" s="196" t="s">
        <v>4525</v>
      </c>
      <c r="S3634" s="196" t="s">
        <v>46</v>
      </c>
      <c r="T3634" s="211">
        <v>1.2</v>
      </c>
      <c r="W3634" s="200" t="s">
        <v>93</v>
      </c>
      <c r="X3634" s="196" t="s">
        <v>103</v>
      </c>
      <c r="AA3634" s="196" t="s">
        <v>15627</v>
      </c>
      <c r="AB3634" s="196" t="s">
        <v>15628</v>
      </c>
      <c r="AC3634" s="200">
        <v>3</v>
      </c>
      <c r="AD3634" s="200" t="s">
        <v>8274</v>
      </c>
      <c r="AE3634" s="203" t="s">
        <v>505</v>
      </c>
      <c r="AF3634" s="212">
        <v>1285955</v>
      </c>
      <c r="AG3634" s="198" t="s">
        <v>4650</v>
      </c>
    </row>
    <row r="3635" spans="1:33" hidden="1" x14ac:dyDescent="0.25">
      <c r="A3635" s="209">
        <v>128666.02</v>
      </c>
      <c r="B3635" s="210">
        <v>2</v>
      </c>
      <c r="C3635" s="196" t="s">
        <v>85</v>
      </c>
      <c r="D3635" s="201">
        <v>44174</v>
      </c>
      <c r="E3635" s="196" t="s">
        <v>87</v>
      </c>
      <c r="F3635" s="201">
        <v>44279</v>
      </c>
      <c r="G3635" s="196" t="s">
        <v>152</v>
      </c>
      <c r="H3635" s="198" t="s">
        <v>838</v>
      </c>
      <c r="I3635" s="196" t="s">
        <v>466</v>
      </c>
      <c r="J3635" s="196" t="s">
        <v>101</v>
      </c>
      <c r="L3635" s="200" t="s">
        <v>101</v>
      </c>
      <c r="M3635" s="198" t="s">
        <v>15629</v>
      </c>
      <c r="N3635" s="198" t="s">
        <v>15630</v>
      </c>
      <c r="O3635" s="196" t="s">
        <v>119</v>
      </c>
      <c r="P3635" s="198" t="s">
        <v>4021</v>
      </c>
      <c r="R3635" s="196" t="s">
        <v>4525</v>
      </c>
      <c r="S3635" s="196" t="s">
        <v>46</v>
      </c>
      <c r="T3635" s="202" t="s">
        <v>505</v>
      </c>
      <c r="W3635" s="200" t="s">
        <v>93</v>
      </c>
      <c r="X3635" s="196" t="s">
        <v>103</v>
      </c>
      <c r="AA3635" s="196" t="s">
        <v>15631</v>
      </c>
      <c r="AB3635" s="196" t="s">
        <v>15632</v>
      </c>
      <c r="AC3635" s="200">
        <v>2</v>
      </c>
      <c r="AD3635" s="200" t="s">
        <v>8274</v>
      </c>
      <c r="AE3635" s="203" t="s">
        <v>505</v>
      </c>
      <c r="AF3635" s="212">
        <v>100000</v>
      </c>
    </row>
    <row r="3636" spans="1:33" hidden="1" x14ac:dyDescent="0.25">
      <c r="A3636" s="209">
        <v>128668</v>
      </c>
      <c r="B3636" s="210">
        <v>1</v>
      </c>
      <c r="C3636" s="196" t="s">
        <v>97</v>
      </c>
      <c r="D3636" s="201">
        <v>43523</v>
      </c>
      <c r="E3636" s="196" t="s">
        <v>87</v>
      </c>
      <c r="F3636" s="201">
        <v>44169.875069444446</v>
      </c>
      <c r="G3636" s="196" t="s">
        <v>161</v>
      </c>
      <c r="H3636" s="198" t="s">
        <v>1192</v>
      </c>
      <c r="I3636" s="196" t="s">
        <v>477</v>
      </c>
      <c r="J3636" s="196" t="s">
        <v>299</v>
      </c>
      <c r="L3636" s="200" t="s">
        <v>300</v>
      </c>
      <c r="M3636" s="198" t="s">
        <v>15633</v>
      </c>
      <c r="N3636" s="198" t="s">
        <v>15634</v>
      </c>
      <c r="O3636" s="196" t="s">
        <v>119</v>
      </c>
      <c r="P3636" s="198" t="s">
        <v>1836</v>
      </c>
      <c r="R3636" s="196" t="s">
        <v>4525</v>
      </c>
      <c r="S3636" s="196" t="s">
        <v>46</v>
      </c>
      <c r="T3636" s="211">
        <v>2</v>
      </c>
      <c r="U3636" s="201">
        <v>43966</v>
      </c>
      <c r="W3636" s="200" t="s">
        <v>93</v>
      </c>
      <c r="X3636" s="196" t="s">
        <v>303</v>
      </c>
      <c r="AA3636" s="196" t="s">
        <v>15635</v>
      </c>
      <c r="AB3636" s="196" t="s">
        <v>15636</v>
      </c>
      <c r="AC3636" s="200">
        <v>1</v>
      </c>
      <c r="AD3636" s="200" t="s">
        <v>8274</v>
      </c>
      <c r="AE3636" s="203" t="s">
        <v>505</v>
      </c>
      <c r="AF3636" s="212">
        <v>175000</v>
      </c>
      <c r="AG3636" s="198" t="s">
        <v>15637</v>
      </c>
    </row>
    <row r="3637" spans="1:33" hidden="1" x14ac:dyDescent="0.25">
      <c r="A3637" s="209">
        <v>128668</v>
      </c>
      <c r="B3637" s="210">
        <v>1</v>
      </c>
      <c r="C3637" s="196" t="s">
        <v>97</v>
      </c>
      <c r="D3637" s="201">
        <v>43523</v>
      </c>
      <c r="E3637" s="196" t="s">
        <v>87</v>
      </c>
      <c r="F3637" s="201">
        <v>44169.875069444446</v>
      </c>
      <c r="G3637" s="196" t="s">
        <v>161</v>
      </c>
      <c r="H3637" s="198" t="s">
        <v>1192</v>
      </c>
      <c r="I3637" s="196" t="s">
        <v>477</v>
      </c>
      <c r="J3637" s="196" t="s">
        <v>299</v>
      </c>
      <c r="L3637" s="200" t="s">
        <v>300</v>
      </c>
      <c r="M3637" s="198" t="s">
        <v>15633</v>
      </c>
      <c r="N3637" s="198" t="s">
        <v>15634</v>
      </c>
      <c r="O3637" s="196" t="s">
        <v>119</v>
      </c>
      <c r="P3637" s="198" t="s">
        <v>1836</v>
      </c>
      <c r="R3637" s="196" t="s">
        <v>4525</v>
      </c>
      <c r="S3637" s="196" t="s">
        <v>46</v>
      </c>
      <c r="T3637" s="211">
        <v>2</v>
      </c>
      <c r="U3637" s="201">
        <v>43966</v>
      </c>
      <c r="W3637" s="200" t="s">
        <v>93</v>
      </c>
      <c r="X3637" s="196" t="s">
        <v>303</v>
      </c>
      <c r="AA3637" s="196" t="s">
        <v>15638</v>
      </c>
      <c r="AB3637" s="196" t="s">
        <v>15636</v>
      </c>
      <c r="AC3637" s="200">
        <v>3</v>
      </c>
      <c r="AD3637" s="200" t="s">
        <v>8274</v>
      </c>
      <c r="AE3637" s="203" t="s">
        <v>505</v>
      </c>
      <c r="AF3637" s="212">
        <v>1018000</v>
      </c>
      <c r="AG3637" s="198" t="s">
        <v>15637</v>
      </c>
    </row>
    <row r="3638" spans="1:33" hidden="1" x14ac:dyDescent="0.25">
      <c r="A3638" s="209">
        <v>128668</v>
      </c>
      <c r="B3638" s="210">
        <v>1</v>
      </c>
      <c r="C3638" s="196" t="s">
        <v>97</v>
      </c>
      <c r="D3638" s="201">
        <v>43523</v>
      </c>
      <c r="E3638" s="196" t="s">
        <v>87</v>
      </c>
      <c r="F3638" s="201">
        <v>44169.875069444446</v>
      </c>
      <c r="G3638" s="196" t="s">
        <v>161</v>
      </c>
      <c r="H3638" s="198" t="s">
        <v>1192</v>
      </c>
      <c r="I3638" s="196" t="s">
        <v>477</v>
      </c>
      <c r="J3638" s="196" t="s">
        <v>299</v>
      </c>
      <c r="L3638" s="200" t="s">
        <v>300</v>
      </c>
      <c r="M3638" s="198" t="s">
        <v>15633</v>
      </c>
      <c r="N3638" s="198" t="s">
        <v>15634</v>
      </c>
      <c r="O3638" s="196" t="s">
        <v>119</v>
      </c>
      <c r="P3638" s="198" t="s">
        <v>1836</v>
      </c>
      <c r="R3638" s="196" t="s">
        <v>4525</v>
      </c>
      <c r="S3638" s="196" t="s">
        <v>46</v>
      </c>
      <c r="T3638" s="211">
        <v>2</v>
      </c>
      <c r="U3638" s="201">
        <v>43966</v>
      </c>
      <c r="W3638" s="200" t="s">
        <v>93</v>
      </c>
      <c r="X3638" s="196" t="s">
        <v>303</v>
      </c>
      <c r="AA3638" s="196" t="s">
        <v>15639</v>
      </c>
      <c r="AB3638" s="196" t="s">
        <v>15636</v>
      </c>
      <c r="AC3638" s="200">
        <v>3</v>
      </c>
      <c r="AD3638" s="200" t="s">
        <v>8274</v>
      </c>
      <c r="AE3638" s="203" t="s">
        <v>505</v>
      </c>
      <c r="AF3638" s="212">
        <v>3665000</v>
      </c>
      <c r="AG3638" s="198" t="s">
        <v>15637</v>
      </c>
    </row>
    <row r="3639" spans="1:33" hidden="1" x14ac:dyDescent="0.25">
      <c r="A3639" s="209">
        <v>128668</v>
      </c>
      <c r="B3639" s="210">
        <v>1</v>
      </c>
      <c r="C3639" s="196" t="s">
        <v>97</v>
      </c>
      <c r="D3639" s="201">
        <v>43523</v>
      </c>
      <c r="E3639" s="196" t="s">
        <v>87</v>
      </c>
      <c r="F3639" s="201">
        <v>44169.875069444446</v>
      </c>
      <c r="G3639" s="196" t="s">
        <v>161</v>
      </c>
      <c r="H3639" s="198" t="s">
        <v>1192</v>
      </c>
      <c r="I3639" s="196" t="s">
        <v>477</v>
      </c>
      <c r="J3639" s="196" t="s">
        <v>299</v>
      </c>
      <c r="L3639" s="200" t="s">
        <v>300</v>
      </c>
      <c r="M3639" s="198" t="s">
        <v>15633</v>
      </c>
      <c r="N3639" s="198" t="s">
        <v>15634</v>
      </c>
      <c r="O3639" s="196" t="s">
        <v>119</v>
      </c>
      <c r="P3639" s="198" t="s">
        <v>1836</v>
      </c>
      <c r="R3639" s="196" t="s">
        <v>4525</v>
      </c>
      <c r="S3639" s="196" t="s">
        <v>46</v>
      </c>
      <c r="T3639" s="211">
        <v>2</v>
      </c>
      <c r="U3639" s="201">
        <v>43966</v>
      </c>
      <c r="W3639" s="200" t="s">
        <v>93</v>
      </c>
      <c r="X3639" s="196" t="s">
        <v>303</v>
      </c>
      <c r="AA3639" s="196" t="s">
        <v>15640</v>
      </c>
      <c r="AB3639" s="196" t="s">
        <v>15636</v>
      </c>
      <c r="AC3639" s="200">
        <v>4</v>
      </c>
      <c r="AD3639" s="200" t="s">
        <v>8274</v>
      </c>
      <c r="AE3639" s="203" t="s">
        <v>505</v>
      </c>
      <c r="AF3639" s="212">
        <v>5000</v>
      </c>
      <c r="AG3639" s="198" t="s">
        <v>15637</v>
      </c>
    </row>
    <row r="3640" spans="1:33" hidden="1" x14ac:dyDescent="0.25">
      <c r="A3640" s="209">
        <v>128668</v>
      </c>
      <c r="B3640" s="210">
        <v>1</v>
      </c>
      <c r="C3640" s="196" t="s">
        <v>97</v>
      </c>
      <c r="D3640" s="201">
        <v>43523</v>
      </c>
      <c r="E3640" s="196" t="s">
        <v>87</v>
      </c>
      <c r="F3640" s="201">
        <v>44169.875069444446</v>
      </c>
      <c r="G3640" s="196" t="s">
        <v>161</v>
      </c>
      <c r="H3640" s="198" t="s">
        <v>1192</v>
      </c>
      <c r="I3640" s="196" t="s">
        <v>477</v>
      </c>
      <c r="J3640" s="196" t="s">
        <v>299</v>
      </c>
      <c r="L3640" s="200" t="s">
        <v>300</v>
      </c>
      <c r="M3640" s="198" t="s">
        <v>15633</v>
      </c>
      <c r="N3640" s="198" t="s">
        <v>15634</v>
      </c>
      <c r="O3640" s="196" t="s">
        <v>119</v>
      </c>
      <c r="P3640" s="198" t="s">
        <v>1836</v>
      </c>
      <c r="R3640" s="196" t="s">
        <v>4525</v>
      </c>
      <c r="S3640" s="196" t="s">
        <v>46</v>
      </c>
      <c r="T3640" s="211">
        <v>2</v>
      </c>
      <c r="U3640" s="201">
        <v>43966</v>
      </c>
      <c r="W3640" s="200" t="s">
        <v>93</v>
      </c>
      <c r="X3640" s="196" t="s">
        <v>303</v>
      </c>
      <c r="AA3640" s="196" t="s">
        <v>15641</v>
      </c>
      <c r="AB3640" s="196" t="s">
        <v>15636</v>
      </c>
      <c r="AC3640" s="200">
        <v>8</v>
      </c>
      <c r="AD3640" s="200" t="s">
        <v>8231</v>
      </c>
      <c r="AE3640" s="203" t="s">
        <v>505</v>
      </c>
      <c r="AF3640" s="212">
        <v>1203000</v>
      </c>
      <c r="AG3640" s="198" t="s">
        <v>15637</v>
      </c>
    </row>
    <row r="3641" spans="1:33" hidden="1" x14ac:dyDescent="0.25">
      <c r="A3641" s="209">
        <v>128669</v>
      </c>
      <c r="B3641" s="210">
        <v>1</v>
      </c>
      <c r="C3641" s="196" t="s">
        <v>85</v>
      </c>
      <c r="D3641" s="201">
        <v>43524</v>
      </c>
      <c r="E3641" s="196" t="s">
        <v>87</v>
      </c>
      <c r="F3641" s="201">
        <v>43725</v>
      </c>
      <c r="G3641" s="196" t="s">
        <v>666</v>
      </c>
      <c r="H3641" s="198" t="s">
        <v>718</v>
      </c>
      <c r="I3641" s="196" t="s">
        <v>2327</v>
      </c>
      <c r="J3641" s="196" t="s">
        <v>101</v>
      </c>
      <c r="L3641" s="200" t="s">
        <v>101</v>
      </c>
      <c r="M3641" s="198" t="s">
        <v>15642</v>
      </c>
      <c r="N3641" s="198" t="s">
        <v>4632</v>
      </c>
      <c r="O3641" s="196" t="s">
        <v>119</v>
      </c>
      <c r="P3641" s="198" t="s">
        <v>1836</v>
      </c>
      <c r="R3641" s="196" t="s">
        <v>4525</v>
      </c>
      <c r="S3641" s="196" t="s">
        <v>46</v>
      </c>
      <c r="T3641" s="211">
        <v>0.01</v>
      </c>
      <c r="W3641" s="200" t="s">
        <v>93</v>
      </c>
      <c r="X3641" s="196" t="s">
        <v>103</v>
      </c>
      <c r="AA3641" s="196" t="s">
        <v>15643</v>
      </c>
      <c r="AB3641" s="196" t="s">
        <v>15644</v>
      </c>
      <c r="AC3641" s="200">
        <v>1</v>
      </c>
      <c r="AD3641" s="200" t="s">
        <v>8274</v>
      </c>
      <c r="AE3641" s="203" t="s">
        <v>505</v>
      </c>
      <c r="AF3641" s="212">
        <v>7000</v>
      </c>
    </row>
    <row r="3642" spans="1:33" hidden="1" x14ac:dyDescent="0.25">
      <c r="A3642" s="209">
        <v>128669</v>
      </c>
      <c r="B3642" s="210">
        <v>1</v>
      </c>
      <c r="C3642" s="196" t="s">
        <v>85</v>
      </c>
      <c r="D3642" s="201">
        <v>43524</v>
      </c>
      <c r="E3642" s="196" t="s">
        <v>87</v>
      </c>
      <c r="F3642" s="201">
        <v>43725</v>
      </c>
      <c r="G3642" s="196" t="s">
        <v>666</v>
      </c>
      <c r="H3642" s="198" t="s">
        <v>718</v>
      </c>
      <c r="I3642" s="196" t="s">
        <v>2327</v>
      </c>
      <c r="J3642" s="196" t="s">
        <v>101</v>
      </c>
      <c r="L3642" s="200" t="s">
        <v>101</v>
      </c>
      <c r="M3642" s="198" t="s">
        <v>15642</v>
      </c>
      <c r="N3642" s="198" t="s">
        <v>4632</v>
      </c>
      <c r="O3642" s="196" t="s">
        <v>119</v>
      </c>
      <c r="P3642" s="198" t="s">
        <v>1836</v>
      </c>
      <c r="R3642" s="196" t="s">
        <v>4525</v>
      </c>
      <c r="S3642" s="196" t="s">
        <v>46</v>
      </c>
      <c r="T3642" s="211">
        <v>0.01</v>
      </c>
      <c r="W3642" s="200" t="s">
        <v>93</v>
      </c>
      <c r="X3642" s="196" t="s">
        <v>103</v>
      </c>
      <c r="AA3642" s="196" t="s">
        <v>15645</v>
      </c>
      <c r="AB3642" s="196" t="s">
        <v>15644</v>
      </c>
      <c r="AC3642" s="200">
        <v>2</v>
      </c>
      <c r="AD3642" s="200" t="s">
        <v>8274</v>
      </c>
      <c r="AE3642" s="203" t="s">
        <v>505</v>
      </c>
      <c r="AF3642" s="212">
        <v>12000</v>
      </c>
    </row>
    <row r="3643" spans="1:33" hidden="1" x14ac:dyDescent="0.25">
      <c r="A3643" s="209">
        <v>128669</v>
      </c>
      <c r="B3643" s="210">
        <v>1</v>
      </c>
      <c r="C3643" s="196" t="s">
        <v>85</v>
      </c>
      <c r="D3643" s="201">
        <v>43524</v>
      </c>
      <c r="E3643" s="196" t="s">
        <v>87</v>
      </c>
      <c r="F3643" s="201">
        <v>43725</v>
      </c>
      <c r="G3643" s="196" t="s">
        <v>666</v>
      </c>
      <c r="H3643" s="198" t="s">
        <v>718</v>
      </c>
      <c r="I3643" s="196" t="s">
        <v>2327</v>
      </c>
      <c r="J3643" s="196" t="s">
        <v>101</v>
      </c>
      <c r="L3643" s="200" t="s">
        <v>101</v>
      </c>
      <c r="M3643" s="198" t="s">
        <v>15642</v>
      </c>
      <c r="N3643" s="198" t="s">
        <v>4632</v>
      </c>
      <c r="O3643" s="196" t="s">
        <v>119</v>
      </c>
      <c r="P3643" s="198" t="s">
        <v>1836</v>
      </c>
      <c r="R3643" s="196" t="s">
        <v>4525</v>
      </c>
      <c r="S3643" s="196" t="s">
        <v>46</v>
      </c>
      <c r="T3643" s="211">
        <v>0.01</v>
      </c>
      <c r="W3643" s="200" t="s">
        <v>93</v>
      </c>
      <c r="X3643" s="196" t="s">
        <v>103</v>
      </c>
      <c r="AA3643" s="196" t="s">
        <v>15646</v>
      </c>
      <c r="AB3643" s="196" t="s">
        <v>15644</v>
      </c>
      <c r="AC3643" s="200">
        <v>3</v>
      </c>
      <c r="AD3643" s="200" t="s">
        <v>8274</v>
      </c>
      <c r="AE3643" s="203" t="s">
        <v>505</v>
      </c>
      <c r="AF3643" s="212">
        <v>342000</v>
      </c>
    </row>
    <row r="3644" spans="1:33" hidden="1" x14ac:dyDescent="0.25">
      <c r="A3644" s="209">
        <v>128670</v>
      </c>
      <c r="B3644" s="210">
        <v>1</v>
      </c>
      <c r="C3644" s="196" t="s">
        <v>97</v>
      </c>
      <c r="D3644" s="201">
        <v>43524</v>
      </c>
      <c r="E3644" s="196" t="s">
        <v>98</v>
      </c>
      <c r="F3644" s="201">
        <v>43794</v>
      </c>
      <c r="G3644" s="196" t="s">
        <v>161</v>
      </c>
      <c r="H3644" s="198" t="s">
        <v>1588</v>
      </c>
      <c r="I3644" s="196" t="s">
        <v>1655</v>
      </c>
      <c r="J3644" s="196" t="s">
        <v>101</v>
      </c>
      <c r="L3644" s="200" t="s">
        <v>101</v>
      </c>
      <c r="M3644" s="198" t="s">
        <v>15647</v>
      </c>
      <c r="N3644" s="198" t="s">
        <v>4546</v>
      </c>
      <c r="O3644" s="196" t="s">
        <v>119</v>
      </c>
      <c r="P3644" s="198" t="s">
        <v>1836</v>
      </c>
      <c r="R3644" s="196" t="s">
        <v>4525</v>
      </c>
      <c r="S3644" s="196" t="s">
        <v>46</v>
      </c>
      <c r="T3644" s="211">
        <v>0.01</v>
      </c>
      <c r="U3644" s="201">
        <v>43539</v>
      </c>
      <c r="W3644" s="200" t="s">
        <v>93</v>
      </c>
      <c r="X3644" s="196" t="s">
        <v>13</v>
      </c>
      <c r="AA3644" s="196" t="s">
        <v>15648</v>
      </c>
      <c r="AB3644" s="196" t="s">
        <v>15649</v>
      </c>
      <c r="AC3644" s="200">
        <v>1</v>
      </c>
      <c r="AD3644" s="200" t="s">
        <v>8274</v>
      </c>
      <c r="AE3644" s="203" t="s">
        <v>505</v>
      </c>
      <c r="AF3644" s="212">
        <v>2000</v>
      </c>
      <c r="AG3644" s="198" t="s">
        <v>4627</v>
      </c>
    </row>
    <row r="3645" spans="1:33" hidden="1" x14ac:dyDescent="0.25">
      <c r="A3645" s="209">
        <v>128670</v>
      </c>
      <c r="B3645" s="210">
        <v>1</v>
      </c>
      <c r="C3645" s="196" t="s">
        <v>97</v>
      </c>
      <c r="D3645" s="201">
        <v>43524</v>
      </c>
      <c r="E3645" s="196" t="s">
        <v>98</v>
      </c>
      <c r="F3645" s="201">
        <v>43794</v>
      </c>
      <c r="G3645" s="196" t="s">
        <v>161</v>
      </c>
      <c r="H3645" s="198" t="s">
        <v>1588</v>
      </c>
      <c r="I3645" s="196" t="s">
        <v>1655</v>
      </c>
      <c r="J3645" s="196" t="s">
        <v>101</v>
      </c>
      <c r="L3645" s="200" t="s">
        <v>101</v>
      </c>
      <c r="M3645" s="198" t="s">
        <v>15647</v>
      </c>
      <c r="N3645" s="198" t="s">
        <v>4546</v>
      </c>
      <c r="O3645" s="196" t="s">
        <v>119</v>
      </c>
      <c r="P3645" s="198" t="s">
        <v>1836</v>
      </c>
      <c r="R3645" s="196" t="s">
        <v>4525</v>
      </c>
      <c r="S3645" s="196" t="s">
        <v>46</v>
      </c>
      <c r="T3645" s="211">
        <v>0.01</v>
      </c>
      <c r="U3645" s="201">
        <v>43539</v>
      </c>
      <c r="W3645" s="200" t="s">
        <v>93</v>
      </c>
      <c r="X3645" s="196" t="s">
        <v>13</v>
      </c>
      <c r="AA3645" s="196" t="s">
        <v>15650</v>
      </c>
      <c r="AB3645" s="196" t="s">
        <v>15649</v>
      </c>
      <c r="AC3645" s="200">
        <v>3</v>
      </c>
      <c r="AD3645" s="200" t="s">
        <v>8274</v>
      </c>
      <c r="AE3645" s="203" t="s">
        <v>505</v>
      </c>
      <c r="AF3645" s="212">
        <v>217000</v>
      </c>
      <c r="AG3645" s="198" t="s">
        <v>4627</v>
      </c>
    </row>
    <row r="3646" spans="1:33" hidden="1" x14ac:dyDescent="0.25">
      <c r="A3646" s="209">
        <v>128670</v>
      </c>
      <c r="B3646" s="210">
        <v>1</v>
      </c>
      <c r="C3646" s="196" t="s">
        <v>97</v>
      </c>
      <c r="D3646" s="201">
        <v>43524</v>
      </c>
      <c r="E3646" s="196" t="s">
        <v>98</v>
      </c>
      <c r="F3646" s="201">
        <v>43794</v>
      </c>
      <c r="G3646" s="196" t="s">
        <v>161</v>
      </c>
      <c r="H3646" s="198" t="s">
        <v>1588</v>
      </c>
      <c r="I3646" s="196" t="s">
        <v>1655</v>
      </c>
      <c r="J3646" s="196" t="s">
        <v>101</v>
      </c>
      <c r="L3646" s="200" t="s">
        <v>101</v>
      </c>
      <c r="M3646" s="198" t="s">
        <v>15647</v>
      </c>
      <c r="N3646" s="198" t="s">
        <v>4546</v>
      </c>
      <c r="O3646" s="196" t="s">
        <v>119</v>
      </c>
      <c r="P3646" s="198" t="s">
        <v>1836</v>
      </c>
      <c r="R3646" s="196" t="s">
        <v>4525</v>
      </c>
      <c r="S3646" s="196" t="s">
        <v>46</v>
      </c>
      <c r="T3646" s="211">
        <v>0.01</v>
      </c>
      <c r="U3646" s="201">
        <v>43539</v>
      </c>
      <c r="W3646" s="200" t="s">
        <v>93</v>
      </c>
      <c r="X3646" s="196" t="s">
        <v>13</v>
      </c>
      <c r="AA3646" s="196" t="s">
        <v>15651</v>
      </c>
      <c r="AB3646" s="196" t="s">
        <v>15649</v>
      </c>
      <c r="AC3646" s="200">
        <v>3</v>
      </c>
      <c r="AD3646" s="200" t="s">
        <v>8274</v>
      </c>
      <c r="AE3646" s="203" t="s">
        <v>505</v>
      </c>
      <c r="AF3646" s="212">
        <v>3000</v>
      </c>
      <c r="AG3646" s="198" t="s">
        <v>4627</v>
      </c>
    </row>
    <row r="3647" spans="1:33" hidden="1" x14ac:dyDescent="0.25">
      <c r="A3647" s="209">
        <v>128671</v>
      </c>
      <c r="B3647" s="210">
        <v>3</v>
      </c>
      <c r="C3647" s="196" t="s">
        <v>114</v>
      </c>
      <c r="D3647" s="201">
        <v>43524</v>
      </c>
      <c r="E3647" s="196" t="s">
        <v>98</v>
      </c>
      <c r="F3647" s="201">
        <v>44707</v>
      </c>
      <c r="G3647" s="196" t="s">
        <v>87</v>
      </c>
      <c r="H3647" s="198" t="s">
        <v>99</v>
      </c>
      <c r="I3647" s="196" t="s">
        <v>292</v>
      </c>
      <c r="J3647" s="196" t="s">
        <v>101</v>
      </c>
      <c r="L3647" s="200" t="s">
        <v>101</v>
      </c>
      <c r="M3647" s="198" t="s">
        <v>6231</v>
      </c>
      <c r="N3647" s="198" t="s">
        <v>4555</v>
      </c>
      <c r="O3647" s="196" t="s">
        <v>119</v>
      </c>
      <c r="P3647" s="198" t="s">
        <v>1836</v>
      </c>
      <c r="R3647" s="196" t="s">
        <v>4525</v>
      </c>
      <c r="S3647" s="196" t="s">
        <v>46</v>
      </c>
      <c r="T3647" s="211">
        <v>0.01</v>
      </c>
      <c r="U3647" s="201">
        <v>43686</v>
      </c>
      <c r="W3647" s="200" t="s">
        <v>93</v>
      </c>
      <c r="X3647" s="196" t="s">
        <v>103</v>
      </c>
      <c r="AA3647" s="196" t="s">
        <v>15652</v>
      </c>
      <c r="AB3647" s="196" t="s">
        <v>15653</v>
      </c>
      <c r="AC3647" s="200">
        <v>1</v>
      </c>
      <c r="AD3647" s="200" t="s">
        <v>8274</v>
      </c>
      <c r="AE3647" s="212">
        <v>1269.9100000000001</v>
      </c>
      <c r="AF3647" s="212">
        <v>23269.91</v>
      </c>
      <c r="AG3647" s="198" t="s">
        <v>15654</v>
      </c>
    </row>
    <row r="3648" spans="1:33" hidden="1" x14ac:dyDescent="0.25">
      <c r="A3648" s="209">
        <v>128671</v>
      </c>
      <c r="B3648" s="210">
        <v>3</v>
      </c>
      <c r="C3648" s="196" t="s">
        <v>114</v>
      </c>
      <c r="D3648" s="201">
        <v>43524</v>
      </c>
      <c r="E3648" s="196" t="s">
        <v>98</v>
      </c>
      <c r="F3648" s="201">
        <v>44707</v>
      </c>
      <c r="G3648" s="196" t="s">
        <v>87</v>
      </c>
      <c r="H3648" s="198" t="s">
        <v>99</v>
      </c>
      <c r="I3648" s="196" t="s">
        <v>292</v>
      </c>
      <c r="J3648" s="196" t="s">
        <v>101</v>
      </c>
      <c r="L3648" s="200" t="s">
        <v>101</v>
      </c>
      <c r="M3648" s="198" t="s">
        <v>6231</v>
      </c>
      <c r="N3648" s="198" t="s">
        <v>4555</v>
      </c>
      <c r="O3648" s="196" t="s">
        <v>119</v>
      </c>
      <c r="P3648" s="198" t="s">
        <v>1836</v>
      </c>
      <c r="R3648" s="196" t="s">
        <v>4525</v>
      </c>
      <c r="S3648" s="196" t="s">
        <v>46</v>
      </c>
      <c r="T3648" s="211">
        <v>0.01</v>
      </c>
      <c r="U3648" s="201">
        <v>43686</v>
      </c>
      <c r="W3648" s="200" t="s">
        <v>93</v>
      </c>
      <c r="X3648" s="196" t="s">
        <v>103</v>
      </c>
      <c r="AA3648" s="196" t="s">
        <v>15655</v>
      </c>
      <c r="AB3648" s="196" t="s">
        <v>15653</v>
      </c>
      <c r="AC3648" s="200">
        <v>2</v>
      </c>
      <c r="AD3648" s="200" t="s">
        <v>8274</v>
      </c>
      <c r="AE3648" s="212">
        <v>-76415.05</v>
      </c>
      <c r="AF3648" s="212">
        <v>3584.95</v>
      </c>
      <c r="AG3648" s="198" t="s">
        <v>15654</v>
      </c>
    </row>
    <row r="3649" spans="1:33" hidden="1" x14ac:dyDescent="0.25">
      <c r="A3649" s="209">
        <v>128671</v>
      </c>
      <c r="B3649" s="210">
        <v>3</v>
      </c>
      <c r="C3649" s="196" t="s">
        <v>114</v>
      </c>
      <c r="D3649" s="201">
        <v>43524</v>
      </c>
      <c r="E3649" s="196" t="s">
        <v>98</v>
      </c>
      <c r="F3649" s="201">
        <v>44707</v>
      </c>
      <c r="G3649" s="196" t="s">
        <v>87</v>
      </c>
      <c r="H3649" s="198" t="s">
        <v>99</v>
      </c>
      <c r="I3649" s="196" t="s">
        <v>292</v>
      </c>
      <c r="J3649" s="196" t="s">
        <v>101</v>
      </c>
      <c r="L3649" s="200" t="s">
        <v>101</v>
      </c>
      <c r="M3649" s="198" t="s">
        <v>6231</v>
      </c>
      <c r="N3649" s="198" t="s">
        <v>4555</v>
      </c>
      <c r="O3649" s="196" t="s">
        <v>119</v>
      </c>
      <c r="P3649" s="198" t="s">
        <v>1836</v>
      </c>
      <c r="R3649" s="196" t="s">
        <v>4525</v>
      </c>
      <c r="S3649" s="196" t="s">
        <v>46</v>
      </c>
      <c r="T3649" s="211">
        <v>0.01</v>
      </c>
      <c r="U3649" s="201">
        <v>43686</v>
      </c>
      <c r="W3649" s="200" t="s">
        <v>93</v>
      </c>
      <c r="X3649" s="196" t="s">
        <v>103</v>
      </c>
      <c r="AA3649" s="196" t="s">
        <v>15656</v>
      </c>
      <c r="AB3649" s="196" t="s">
        <v>15653</v>
      </c>
      <c r="AC3649" s="200">
        <v>3</v>
      </c>
      <c r="AD3649" s="200" t="s">
        <v>8274</v>
      </c>
      <c r="AE3649" s="212">
        <v>19636.490000000002</v>
      </c>
      <c r="AF3649" s="212">
        <v>706378.49</v>
      </c>
      <c r="AG3649" s="198" t="s">
        <v>15654</v>
      </c>
    </row>
    <row r="3650" spans="1:33" hidden="1" x14ac:dyDescent="0.25">
      <c r="A3650" s="209">
        <v>128672</v>
      </c>
      <c r="B3650" s="210">
        <v>3</v>
      </c>
      <c r="C3650" s="196" t="s">
        <v>85</v>
      </c>
      <c r="D3650" s="201">
        <v>43524</v>
      </c>
      <c r="E3650" s="196" t="s">
        <v>98</v>
      </c>
      <c r="F3650" s="201">
        <v>43795</v>
      </c>
      <c r="G3650" s="196" t="s">
        <v>235</v>
      </c>
      <c r="H3650" s="198" t="s">
        <v>1489</v>
      </c>
      <c r="I3650" s="196" t="s">
        <v>1490</v>
      </c>
      <c r="J3650" s="196" t="s">
        <v>101</v>
      </c>
      <c r="L3650" s="200" t="s">
        <v>101</v>
      </c>
      <c r="M3650" s="198" t="s">
        <v>4652</v>
      </c>
      <c r="N3650" s="198" t="s">
        <v>2699</v>
      </c>
      <c r="O3650" s="196" t="s">
        <v>119</v>
      </c>
      <c r="P3650" s="198" t="s">
        <v>1836</v>
      </c>
      <c r="R3650" s="196" t="s">
        <v>4525</v>
      </c>
      <c r="S3650" s="196" t="s">
        <v>46</v>
      </c>
      <c r="T3650" s="211">
        <v>0.01</v>
      </c>
      <c r="W3650" s="200" t="s">
        <v>93</v>
      </c>
      <c r="X3650" s="196" t="s">
        <v>103</v>
      </c>
      <c r="AA3650" s="196" t="s">
        <v>15657</v>
      </c>
      <c r="AB3650" s="196" t="s">
        <v>15658</v>
      </c>
      <c r="AC3650" s="200">
        <v>1</v>
      </c>
      <c r="AD3650" s="200" t="s">
        <v>8274</v>
      </c>
      <c r="AE3650" s="212">
        <v>2249</v>
      </c>
      <c r="AF3650" s="212">
        <v>2250</v>
      </c>
    </row>
    <row r="3651" spans="1:33" hidden="1" x14ac:dyDescent="0.25">
      <c r="A3651" s="209">
        <v>128672</v>
      </c>
      <c r="B3651" s="210">
        <v>3</v>
      </c>
      <c r="C3651" s="196" t="s">
        <v>85</v>
      </c>
      <c r="D3651" s="201">
        <v>43524</v>
      </c>
      <c r="E3651" s="196" t="s">
        <v>98</v>
      </c>
      <c r="F3651" s="201">
        <v>43795</v>
      </c>
      <c r="G3651" s="196" t="s">
        <v>235</v>
      </c>
      <c r="H3651" s="198" t="s">
        <v>1489</v>
      </c>
      <c r="I3651" s="196" t="s">
        <v>1490</v>
      </c>
      <c r="J3651" s="196" t="s">
        <v>101</v>
      </c>
      <c r="L3651" s="200" t="s">
        <v>101</v>
      </c>
      <c r="M3651" s="198" t="s">
        <v>4652</v>
      </c>
      <c r="N3651" s="198" t="s">
        <v>2699</v>
      </c>
      <c r="O3651" s="196" t="s">
        <v>119</v>
      </c>
      <c r="P3651" s="198" t="s">
        <v>1836</v>
      </c>
      <c r="R3651" s="196" t="s">
        <v>4525</v>
      </c>
      <c r="S3651" s="196" t="s">
        <v>46</v>
      </c>
      <c r="T3651" s="211">
        <v>0.01</v>
      </c>
      <c r="W3651" s="200" t="s">
        <v>93</v>
      </c>
      <c r="X3651" s="196" t="s">
        <v>103</v>
      </c>
      <c r="AA3651" s="196" t="s">
        <v>15659</v>
      </c>
      <c r="AB3651" s="196" t="s">
        <v>15658</v>
      </c>
      <c r="AC3651" s="200">
        <v>2</v>
      </c>
      <c r="AD3651" s="200" t="s">
        <v>8274</v>
      </c>
      <c r="AE3651" s="203" t="s">
        <v>505</v>
      </c>
      <c r="AF3651" s="212">
        <v>1</v>
      </c>
    </row>
    <row r="3652" spans="1:33" hidden="1" x14ac:dyDescent="0.25">
      <c r="A3652" s="209">
        <v>128672</v>
      </c>
      <c r="B3652" s="210">
        <v>3</v>
      </c>
      <c r="C3652" s="196" t="s">
        <v>85</v>
      </c>
      <c r="D3652" s="201">
        <v>43524</v>
      </c>
      <c r="E3652" s="196" t="s">
        <v>98</v>
      </c>
      <c r="F3652" s="201">
        <v>43795</v>
      </c>
      <c r="G3652" s="196" t="s">
        <v>235</v>
      </c>
      <c r="H3652" s="198" t="s">
        <v>1489</v>
      </c>
      <c r="I3652" s="196" t="s">
        <v>1490</v>
      </c>
      <c r="J3652" s="196" t="s">
        <v>101</v>
      </c>
      <c r="L3652" s="200" t="s">
        <v>101</v>
      </c>
      <c r="M3652" s="198" t="s">
        <v>4652</v>
      </c>
      <c r="N3652" s="198" t="s">
        <v>2699</v>
      </c>
      <c r="O3652" s="196" t="s">
        <v>119</v>
      </c>
      <c r="P3652" s="198" t="s">
        <v>1836</v>
      </c>
      <c r="R3652" s="196" t="s">
        <v>4525</v>
      </c>
      <c r="S3652" s="196" t="s">
        <v>46</v>
      </c>
      <c r="T3652" s="211">
        <v>0.01</v>
      </c>
      <c r="W3652" s="200" t="s">
        <v>93</v>
      </c>
      <c r="X3652" s="196" t="s">
        <v>103</v>
      </c>
      <c r="AA3652" s="196" t="s">
        <v>15660</v>
      </c>
      <c r="AB3652" s="196" t="s">
        <v>15658</v>
      </c>
      <c r="AC3652" s="200">
        <v>3</v>
      </c>
      <c r="AD3652" s="200" t="s">
        <v>8274</v>
      </c>
      <c r="AE3652" s="203" t="s">
        <v>505</v>
      </c>
      <c r="AF3652" s="212">
        <v>1</v>
      </c>
    </row>
    <row r="3653" spans="1:33" hidden="1" x14ac:dyDescent="0.25">
      <c r="A3653" s="209">
        <v>128673</v>
      </c>
      <c r="B3653" s="210">
        <v>3</v>
      </c>
      <c r="C3653" s="196" t="s">
        <v>97</v>
      </c>
      <c r="D3653" s="201">
        <v>43524</v>
      </c>
      <c r="E3653" s="196" t="s">
        <v>98</v>
      </c>
      <c r="F3653" s="201">
        <v>43790</v>
      </c>
      <c r="G3653" s="196" t="s">
        <v>3970</v>
      </c>
      <c r="H3653" s="198" t="s">
        <v>115</v>
      </c>
      <c r="I3653" s="196" t="s">
        <v>320</v>
      </c>
      <c r="J3653" s="196" t="s">
        <v>101</v>
      </c>
      <c r="L3653" s="200" t="s">
        <v>101</v>
      </c>
      <c r="M3653" s="198" t="s">
        <v>4558</v>
      </c>
      <c r="O3653" s="196" t="s">
        <v>119</v>
      </c>
      <c r="P3653" s="198" t="s">
        <v>1836</v>
      </c>
      <c r="R3653" s="196" t="s">
        <v>4525</v>
      </c>
      <c r="S3653" s="196" t="s">
        <v>46</v>
      </c>
      <c r="T3653" s="211">
        <v>0.5</v>
      </c>
      <c r="U3653" s="201">
        <v>43560</v>
      </c>
      <c r="W3653" s="200" t="s">
        <v>93</v>
      </c>
      <c r="X3653" s="196" t="s">
        <v>103</v>
      </c>
      <c r="AA3653" s="196" t="s">
        <v>15661</v>
      </c>
      <c r="AB3653" s="196" t="s">
        <v>15662</v>
      </c>
      <c r="AC3653" s="200">
        <v>1</v>
      </c>
      <c r="AD3653" s="200" t="s">
        <v>8274</v>
      </c>
      <c r="AE3653" s="212">
        <v>500</v>
      </c>
      <c r="AF3653" s="212">
        <v>18500</v>
      </c>
      <c r="AG3653" s="198" t="s">
        <v>4559</v>
      </c>
    </row>
    <row r="3654" spans="1:33" hidden="1" x14ac:dyDescent="0.25">
      <c r="A3654" s="209">
        <v>128673</v>
      </c>
      <c r="B3654" s="210">
        <v>3</v>
      </c>
      <c r="C3654" s="196" t="s">
        <v>97</v>
      </c>
      <c r="D3654" s="201">
        <v>43524</v>
      </c>
      <c r="E3654" s="196" t="s">
        <v>98</v>
      </c>
      <c r="F3654" s="201">
        <v>43790</v>
      </c>
      <c r="G3654" s="196" t="s">
        <v>3970</v>
      </c>
      <c r="H3654" s="198" t="s">
        <v>115</v>
      </c>
      <c r="I3654" s="196" t="s">
        <v>320</v>
      </c>
      <c r="J3654" s="196" t="s">
        <v>101</v>
      </c>
      <c r="L3654" s="200" t="s">
        <v>101</v>
      </c>
      <c r="M3654" s="198" t="s">
        <v>4558</v>
      </c>
      <c r="O3654" s="196" t="s">
        <v>119</v>
      </c>
      <c r="P3654" s="198" t="s">
        <v>1836</v>
      </c>
      <c r="R3654" s="196" t="s">
        <v>4525</v>
      </c>
      <c r="S3654" s="196" t="s">
        <v>46</v>
      </c>
      <c r="T3654" s="211">
        <v>0.5</v>
      </c>
      <c r="U3654" s="201">
        <v>43560</v>
      </c>
      <c r="W3654" s="200" t="s">
        <v>93</v>
      </c>
      <c r="X3654" s="196" t="s">
        <v>103</v>
      </c>
      <c r="AA3654" s="196" t="s">
        <v>15663</v>
      </c>
      <c r="AB3654" s="196" t="s">
        <v>15662</v>
      </c>
      <c r="AC3654" s="200">
        <v>3</v>
      </c>
      <c r="AD3654" s="200" t="s">
        <v>8274</v>
      </c>
      <c r="AE3654" s="212">
        <v>116923</v>
      </c>
      <c r="AF3654" s="212">
        <v>1200000</v>
      </c>
      <c r="AG3654" s="198" t="s">
        <v>4559</v>
      </c>
    </row>
    <row r="3655" spans="1:33" hidden="1" x14ac:dyDescent="0.25">
      <c r="A3655" s="209">
        <v>128673</v>
      </c>
      <c r="B3655" s="210">
        <v>3</v>
      </c>
      <c r="C3655" s="196" t="s">
        <v>97</v>
      </c>
      <c r="D3655" s="201">
        <v>43524</v>
      </c>
      <c r="E3655" s="196" t="s">
        <v>98</v>
      </c>
      <c r="F3655" s="201">
        <v>43790</v>
      </c>
      <c r="G3655" s="196" t="s">
        <v>3970</v>
      </c>
      <c r="H3655" s="198" t="s">
        <v>115</v>
      </c>
      <c r="I3655" s="196" t="s">
        <v>320</v>
      </c>
      <c r="J3655" s="196" t="s">
        <v>101</v>
      </c>
      <c r="L3655" s="200" t="s">
        <v>101</v>
      </c>
      <c r="M3655" s="198" t="s">
        <v>4558</v>
      </c>
      <c r="O3655" s="196" t="s">
        <v>119</v>
      </c>
      <c r="P3655" s="198" t="s">
        <v>1836</v>
      </c>
      <c r="R3655" s="196" t="s">
        <v>4525</v>
      </c>
      <c r="S3655" s="196" t="s">
        <v>46</v>
      </c>
      <c r="T3655" s="211">
        <v>0.5</v>
      </c>
      <c r="U3655" s="201">
        <v>43560</v>
      </c>
      <c r="W3655" s="200" t="s">
        <v>93</v>
      </c>
      <c r="X3655" s="196" t="s">
        <v>103</v>
      </c>
      <c r="AA3655" s="196" t="s">
        <v>15664</v>
      </c>
      <c r="AB3655" s="196" t="s">
        <v>15662</v>
      </c>
      <c r="AC3655" s="200">
        <v>3</v>
      </c>
      <c r="AD3655" s="200" t="s">
        <v>8274</v>
      </c>
      <c r="AE3655" s="212">
        <v>1500</v>
      </c>
      <c r="AF3655" s="212">
        <v>15500</v>
      </c>
      <c r="AG3655" s="198" t="s">
        <v>4559</v>
      </c>
    </row>
    <row r="3656" spans="1:33" hidden="1" x14ac:dyDescent="0.25">
      <c r="A3656" s="209">
        <v>128674</v>
      </c>
      <c r="B3656" s="210">
        <v>4</v>
      </c>
      <c r="C3656" s="196" t="s">
        <v>85</v>
      </c>
      <c r="D3656" s="201">
        <v>43525</v>
      </c>
      <c r="E3656" s="196" t="s">
        <v>195</v>
      </c>
      <c r="F3656" s="201">
        <v>44201</v>
      </c>
      <c r="G3656" s="196" t="s">
        <v>143</v>
      </c>
      <c r="H3656" s="198" t="s">
        <v>88</v>
      </c>
      <c r="M3656" s="198" t="s">
        <v>15665</v>
      </c>
      <c r="O3656" s="196" t="s">
        <v>40</v>
      </c>
      <c r="P3656" s="198" t="s">
        <v>166</v>
      </c>
      <c r="R3656" s="196" t="s">
        <v>39</v>
      </c>
      <c r="S3656" s="196" t="s">
        <v>45</v>
      </c>
      <c r="T3656" s="211">
        <v>0.09</v>
      </c>
      <c r="W3656" s="200" t="s">
        <v>93</v>
      </c>
      <c r="Z3656" s="198" t="s">
        <v>15666</v>
      </c>
      <c r="AA3656" s="196" t="s">
        <v>15667</v>
      </c>
      <c r="AB3656" s="196" t="s">
        <v>15668</v>
      </c>
      <c r="AC3656" s="200">
        <v>0</v>
      </c>
      <c r="AD3656" s="200" t="s">
        <v>8231</v>
      </c>
      <c r="AE3656" s="203" t="s">
        <v>505</v>
      </c>
      <c r="AF3656" s="212">
        <v>95000</v>
      </c>
    </row>
    <row r="3657" spans="1:33" hidden="1" x14ac:dyDescent="0.25">
      <c r="A3657" s="209">
        <v>128677</v>
      </c>
      <c r="B3657" s="210">
        <v>3</v>
      </c>
      <c r="C3657" s="196" t="s">
        <v>97</v>
      </c>
      <c r="D3657" s="201">
        <v>43528</v>
      </c>
      <c r="E3657" s="196" t="s">
        <v>98</v>
      </c>
      <c r="F3657" s="201">
        <v>43892</v>
      </c>
      <c r="G3657" s="196" t="s">
        <v>241</v>
      </c>
      <c r="H3657" s="198" t="s">
        <v>1489</v>
      </c>
      <c r="I3657" s="196" t="s">
        <v>292</v>
      </c>
      <c r="J3657" s="196" t="s">
        <v>101</v>
      </c>
      <c r="L3657" s="200" t="s">
        <v>101</v>
      </c>
      <c r="M3657" s="198" t="s">
        <v>15669</v>
      </c>
      <c r="N3657" s="198" t="s">
        <v>15670</v>
      </c>
      <c r="O3657" s="196" t="s">
        <v>119</v>
      </c>
      <c r="P3657" s="198" t="s">
        <v>104</v>
      </c>
      <c r="R3657" s="196" t="s">
        <v>105</v>
      </c>
      <c r="S3657" s="196" t="s">
        <v>45</v>
      </c>
      <c r="T3657" s="211">
        <v>0.01</v>
      </c>
      <c r="U3657" s="201">
        <v>43595</v>
      </c>
      <c r="W3657" s="200" t="s">
        <v>93</v>
      </c>
      <c r="X3657" s="196" t="s">
        <v>13</v>
      </c>
      <c r="AA3657" s="196" t="s">
        <v>15671</v>
      </c>
      <c r="AB3657" s="196" t="s">
        <v>15672</v>
      </c>
      <c r="AC3657" s="200">
        <v>1</v>
      </c>
      <c r="AD3657" s="200" t="s">
        <v>8274</v>
      </c>
      <c r="AE3657" s="203" t="s">
        <v>505</v>
      </c>
      <c r="AF3657" s="212">
        <v>21000</v>
      </c>
      <c r="AG3657" s="198" t="s">
        <v>15673</v>
      </c>
    </row>
    <row r="3658" spans="1:33" hidden="1" x14ac:dyDescent="0.25">
      <c r="A3658" s="209">
        <v>128677</v>
      </c>
      <c r="B3658" s="210">
        <v>3</v>
      </c>
      <c r="C3658" s="196" t="s">
        <v>97</v>
      </c>
      <c r="D3658" s="201">
        <v>43528</v>
      </c>
      <c r="E3658" s="196" t="s">
        <v>98</v>
      </c>
      <c r="F3658" s="201">
        <v>43892</v>
      </c>
      <c r="G3658" s="196" t="s">
        <v>241</v>
      </c>
      <c r="H3658" s="198" t="s">
        <v>1489</v>
      </c>
      <c r="I3658" s="196" t="s">
        <v>292</v>
      </c>
      <c r="J3658" s="196" t="s">
        <v>101</v>
      </c>
      <c r="L3658" s="200" t="s">
        <v>101</v>
      </c>
      <c r="M3658" s="198" t="s">
        <v>15669</v>
      </c>
      <c r="N3658" s="198" t="s">
        <v>15670</v>
      </c>
      <c r="O3658" s="196" t="s">
        <v>119</v>
      </c>
      <c r="P3658" s="198" t="s">
        <v>104</v>
      </c>
      <c r="R3658" s="196" t="s">
        <v>105</v>
      </c>
      <c r="S3658" s="196" t="s">
        <v>45</v>
      </c>
      <c r="T3658" s="211">
        <v>0.01</v>
      </c>
      <c r="U3658" s="201">
        <v>43595</v>
      </c>
      <c r="W3658" s="200" t="s">
        <v>93</v>
      </c>
      <c r="X3658" s="196" t="s">
        <v>13</v>
      </c>
      <c r="AA3658" s="196" t="s">
        <v>15674</v>
      </c>
      <c r="AB3658" s="196" t="s">
        <v>15672</v>
      </c>
      <c r="AC3658" s="200">
        <v>3</v>
      </c>
      <c r="AD3658" s="200" t="s">
        <v>8274</v>
      </c>
      <c r="AE3658" s="203" t="s">
        <v>505</v>
      </c>
      <c r="AF3658" s="212">
        <v>3000</v>
      </c>
      <c r="AG3658" s="198" t="s">
        <v>15673</v>
      </c>
    </row>
    <row r="3659" spans="1:33" hidden="1" x14ac:dyDescent="0.25">
      <c r="A3659" s="209">
        <v>128677</v>
      </c>
      <c r="B3659" s="210">
        <v>3</v>
      </c>
      <c r="C3659" s="196" t="s">
        <v>97</v>
      </c>
      <c r="D3659" s="201">
        <v>43528</v>
      </c>
      <c r="E3659" s="196" t="s">
        <v>98</v>
      </c>
      <c r="F3659" s="201">
        <v>43892</v>
      </c>
      <c r="G3659" s="196" t="s">
        <v>241</v>
      </c>
      <c r="H3659" s="198" t="s">
        <v>1489</v>
      </c>
      <c r="I3659" s="196" t="s">
        <v>292</v>
      </c>
      <c r="J3659" s="196" t="s">
        <v>101</v>
      </c>
      <c r="L3659" s="200" t="s">
        <v>101</v>
      </c>
      <c r="M3659" s="198" t="s">
        <v>15669</v>
      </c>
      <c r="N3659" s="198" t="s">
        <v>15670</v>
      </c>
      <c r="O3659" s="196" t="s">
        <v>119</v>
      </c>
      <c r="P3659" s="198" t="s">
        <v>104</v>
      </c>
      <c r="R3659" s="196" t="s">
        <v>105</v>
      </c>
      <c r="S3659" s="196" t="s">
        <v>45</v>
      </c>
      <c r="T3659" s="211">
        <v>0.01</v>
      </c>
      <c r="U3659" s="201">
        <v>43595</v>
      </c>
      <c r="W3659" s="200" t="s">
        <v>93</v>
      </c>
      <c r="X3659" s="196" t="s">
        <v>13</v>
      </c>
      <c r="AA3659" s="196" t="s">
        <v>15675</v>
      </c>
      <c r="AB3659" s="196" t="s">
        <v>15672</v>
      </c>
      <c r="AC3659" s="200">
        <v>3</v>
      </c>
      <c r="AD3659" s="200" t="s">
        <v>8274</v>
      </c>
      <c r="AE3659" s="203" t="s">
        <v>505</v>
      </c>
      <c r="AF3659" s="212">
        <v>369479</v>
      </c>
      <c r="AG3659" s="198" t="s">
        <v>15673</v>
      </c>
    </row>
    <row r="3660" spans="1:33" hidden="1" x14ac:dyDescent="0.25">
      <c r="A3660" s="209">
        <v>128678</v>
      </c>
      <c r="B3660" s="210">
        <v>2</v>
      </c>
      <c r="C3660" s="196" t="s">
        <v>97</v>
      </c>
      <c r="D3660" s="201">
        <v>43528</v>
      </c>
      <c r="E3660" s="196" t="s">
        <v>98</v>
      </c>
      <c r="F3660" s="201">
        <v>43803</v>
      </c>
      <c r="G3660" s="196" t="s">
        <v>426</v>
      </c>
      <c r="H3660" s="198" t="s">
        <v>223</v>
      </c>
      <c r="I3660" s="196" t="s">
        <v>1628</v>
      </c>
      <c r="J3660" s="196" t="s">
        <v>101</v>
      </c>
      <c r="L3660" s="200" t="s">
        <v>101</v>
      </c>
      <c r="M3660" s="198" t="s">
        <v>15676</v>
      </c>
      <c r="N3660" s="198" t="s">
        <v>4555</v>
      </c>
      <c r="O3660" s="196" t="s">
        <v>119</v>
      </c>
      <c r="P3660" s="198" t="s">
        <v>1836</v>
      </c>
      <c r="R3660" s="196" t="s">
        <v>4525</v>
      </c>
      <c r="S3660" s="196" t="s">
        <v>46</v>
      </c>
      <c r="T3660" s="211">
        <v>0.01</v>
      </c>
      <c r="U3660" s="201">
        <v>43519</v>
      </c>
      <c r="W3660" s="200" t="s">
        <v>93</v>
      </c>
      <c r="X3660" s="196" t="s">
        <v>103</v>
      </c>
      <c r="AA3660" s="196" t="s">
        <v>15677</v>
      </c>
      <c r="AB3660" s="196" t="s">
        <v>15678</v>
      </c>
      <c r="AC3660" s="200">
        <v>1</v>
      </c>
      <c r="AD3660" s="200" t="s">
        <v>8274</v>
      </c>
      <c r="AE3660" s="203" t="s">
        <v>505</v>
      </c>
      <c r="AF3660" s="212">
        <v>160000</v>
      </c>
      <c r="AG3660" s="198" t="s">
        <v>15679</v>
      </c>
    </row>
    <row r="3661" spans="1:33" hidden="1" x14ac:dyDescent="0.25">
      <c r="A3661" s="209">
        <v>128678</v>
      </c>
      <c r="B3661" s="210">
        <v>2</v>
      </c>
      <c r="C3661" s="196" t="s">
        <v>97</v>
      </c>
      <c r="D3661" s="201">
        <v>43528</v>
      </c>
      <c r="E3661" s="196" t="s">
        <v>98</v>
      </c>
      <c r="F3661" s="201">
        <v>43803</v>
      </c>
      <c r="G3661" s="196" t="s">
        <v>426</v>
      </c>
      <c r="H3661" s="198" t="s">
        <v>223</v>
      </c>
      <c r="I3661" s="196" t="s">
        <v>1628</v>
      </c>
      <c r="J3661" s="196" t="s">
        <v>101</v>
      </c>
      <c r="L3661" s="200" t="s">
        <v>101</v>
      </c>
      <c r="M3661" s="198" t="s">
        <v>15676</v>
      </c>
      <c r="N3661" s="198" t="s">
        <v>4555</v>
      </c>
      <c r="O3661" s="196" t="s">
        <v>119</v>
      </c>
      <c r="P3661" s="198" t="s">
        <v>1836</v>
      </c>
      <c r="R3661" s="196" t="s">
        <v>4525</v>
      </c>
      <c r="S3661" s="196" t="s">
        <v>46</v>
      </c>
      <c r="T3661" s="211">
        <v>0.01</v>
      </c>
      <c r="U3661" s="201">
        <v>43519</v>
      </c>
      <c r="W3661" s="200" t="s">
        <v>93</v>
      </c>
      <c r="X3661" s="196" t="s">
        <v>103</v>
      </c>
      <c r="AA3661" s="196" t="s">
        <v>15680</v>
      </c>
      <c r="AB3661" s="196" t="s">
        <v>15678</v>
      </c>
      <c r="AC3661" s="200">
        <v>2</v>
      </c>
      <c r="AD3661" s="200" t="s">
        <v>8274</v>
      </c>
      <c r="AE3661" s="203" t="s">
        <v>505</v>
      </c>
      <c r="AF3661" s="212">
        <v>573225</v>
      </c>
      <c r="AG3661" s="198" t="s">
        <v>15679</v>
      </c>
    </row>
    <row r="3662" spans="1:33" hidden="1" x14ac:dyDescent="0.25">
      <c r="A3662" s="209">
        <v>128678</v>
      </c>
      <c r="B3662" s="210">
        <v>2</v>
      </c>
      <c r="C3662" s="196" t="s">
        <v>97</v>
      </c>
      <c r="D3662" s="201">
        <v>43528</v>
      </c>
      <c r="E3662" s="196" t="s">
        <v>98</v>
      </c>
      <c r="F3662" s="201">
        <v>43803</v>
      </c>
      <c r="G3662" s="196" t="s">
        <v>426</v>
      </c>
      <c r="H3662" s="198" t="s">
        <v>223</v>
      </c>
      <c r="I3662" s="196" t="s">
        <v>1628</v>
      </c>
      <c r="J3662" s="196" t="s">
        <v>101</v>
      </c>
      <c r="L3662" s="200" t="s">
        <v>101</v>
      </c>
      <c r="M3662" s="198" t="s">
        <v>15676</v>
      </c>
      <c r="N3662" s="198" t="s">
        <v>4555</v>
      </c>
      <c r="O3662" s="196" t="s">
        <v>119</v>
      </c>
      <c r="P3662" s="198" t="s">
        <v>1836</v>
      </c>
      <c r="R3662" s="196" t="s">
        <v>4525</v>
      </c>
      <c r="S3662" s="196" t="s">
        <v>46</v>
      </c>
      <c r="T3662" s="211">
        <v>0.01</v>
      </c>
      <c r="U3662" s="201">
        <v>43519</v>
      </c>
      <c r="W3662" s="200" t="s">
        <v>93</v>
      </c>
      <c r="X3662" s="196" t="s">
        <v>103</v>
      </c>
      <c r="AA3662" s="196" t="s">
        <v>15681</v>
      </c>
      <c r="AB3662" s="196" t="s">
        <v>15678</v>
      </c>
      <c r="AC3662" s="200">
        <v>3</v>
      </c>
      <c r="AD3662" s="200" t="s">
        <v>8274</v>
      </c>
      <c r="AE3662" s="203" t="s">
        <v>505</v>
      </c>
      <c r="AF3662" s="212">
        <v>137178</v>
      </c>
      <c r="AG3662" s="198" t="s">
        <v>15679</v>
      </c>
    </row>
    <row r="3663" spans="1:33" hidden="1" x14ac:dyDescent="0.25">
      <c r="A3663" s="209">
        <v>128678</v>
      </c>
      <c r="B3663" s="210">
        <v>2</v>
      </c>
      <c r="C3663" s="196" t="s">
        <v>97</v>
      </c>
      <c r="D3663" s="201">
        <v>43528</v>
      </c>
      <c r="E3663" s="196" t="s">
        <v>98</v>
      </c>
      <c r="F3663" s="201">
        <v>43803</v>
      </c>
      <c r="G3663" s="196" t="s">
        <v>426</v>
      </c>
      <c r="H3663" s="198" t="s">
        <v>223</v>
      </c>
      <c r="I3663" s="196" t="s">
        <v>1628</v>
      </c>
      <c r="J3663" s="196" t="s">
        <v>101</v>
      </c>
      <c r="L3663" s="200" t="s">
        <v>101</v>
      </c>
      <c r="M3663" s="198" t="s">
        <v>15676</v>
      </c>
      <c r="N3663" s="198" t="s">
        <v>4555</v>
      </c>
      <c r="O3663" s="196" t="s">
        <v>119</v>
      </c>
      <c r="P3663" s="198" t="s">
        <v>1836</v>
      </c>
      <c r="R3663" s="196" t="s">
        <v>4525</v>
      </c>
      <c r="S3663" s="196" t="s">
        <v>46</v>
      </c>
      <c r="T3663" s="211">
        <v>0.01</v>
      </c>
      <c r="U3663" s="201">
        <v>43519</v>
      </c>
      <c r="W3663" s="200" t="s">
        <v>93</v>
      </c>
      <c r="X3663" s="196" t="s">
        <v>103</v>
      </c>
      <c r="AA3663" s="196" t="s">
        <v>15682</v>
      </c>
      <c r="AB3663" s="196" t="s">
        <v>15678</v>
      </c>
      <c r="AC3663" s="200">
        <v>3</v>
      </c>
      <c r="AD3663" s="200" t="s">
        <v>8274</v>
      </c>
      <c r="AE3663" s="203" t="s">
        <v>505</v>
      </c>
      <c r="AF3663" s="212">
        <v>2339061</v>
      </c>
      <c r="AG3663" s="198" t="s">
        <v>15679</v>
      </c>
    </row>
    <row r="3664" spans="1:33" hidden="1" x14ac:dyDescent="0.25">
      <c r="A3664" s="209">
        <v>128678</v>
      </c>
      <c r="B3664" s="210">
        <v>2</v>
      </c>
      <c r="C3664" s="196" t="s">
        <v>97</v>
      </c>
      <c r="D3664" s="201">
        <v>43528</v>
      </c>
      <c r="E3664" s="196" t="s">
        <v>98</v>
      </c>
      <c r="F3664" s="201">
        <v>43803</v>
      </c>
      <c r="G3664" s="196" t="s">
        <v>426</v>
      </c>
      <c r="H3664" s="198" t="s">
        <v>223</v>
      </c>
      <c r="I3664" s="196" t="s">
        <v>1628</v>
      </c>
      <c r="J3664" s="196" t="s">
        <v>101</v>
      </c>
      <c r="L3664" s="200" t="s">
        <v>101</v>
      </c>
      <c r="M3664" s="198" t="s">
        <v>15676</v>
      </c>
      <c r="N3664" s="198" t="s">
        <v>4555</v>
      </c>
      <c r="O3664" s="196" t="s">
        <v>119</v>
      </c>
      <c r="P3664" s="198" t="s">
        <v>1836</v>
      </c>
      <c r="R3664" s="196" t="s">
        <v>4525</v>
      </c>
      <c r="S3664" s="196" t="s">
        <v>46</v>
      </c>
      <c r="T3664" s="211">
        <v>0.01</v>
      </c>
      <c r="U3664" s="201">
        <v>43519</v>
      </c>
      <c r="W3664" s="200" t="s">
        <v>93</v>
      </c>
      <c r="X3664" s="196" t="s">
        <v>103</v>
      </c>
      <c r="AA3664" s="196" t="s">
        <v>15683</v>
      </c>
      <c r="AB3664" s="196" t="s">
        <v>15678</v>
      </c>
      <c r="AC3664" s="200">
        <v>3</v>
      </c>
      <c r="AD3664" s="200" t="s">
        <v>8274</v>
      </c>
      <c r="AE3664" s="203" t="s">
        <v>505</v>
      </c>
      <c r="AF3664" s="212">
        <v>105000</v>
      </c>
      <c r="AG3664" s="198" t="s">
        <v>15679</v>
      </c>
    </row>
    <row r="3665" spans="1:33" hidden="1" x14ac:dyDescent="0.25">
      <c r="A3665" s="209">
        <v>128679</v>
      </c>
      <c r="B3665" s="210">
        <v>4</v>
      </c>
      <c r="C3665" s="196" t="s">
        <v>114</v>
      </c>
      <c r="D3665" s="201">
        <v>43529</v>
      </c>
      <c r="E3665" s="196" t="s">
        <v>398</v>
      </c>
      <c r="F3665" s="201">
        <v>44641</v>
      </c>
      <c r="G3665" s="196" t="s">
        <v>98</v>
      </c>
      <c r="H3665" s="198" t="s">
        <v>196</v>
      </c>
      <c r="I3665" s="196" t="s">
        <v>2767</v>
      </c>
      <c r="J3665" s="196" t="s">
        <v>101</v>
      </c>
      <c r="L3665" s="200" t="s">
        <v>101</v>
      </c>
      <c r="M3665" s="198" t="s">
        <v>15684</v>
      </c>
      <c r="O3665" s="196" t="s">
        <v>438</v>
      </c>
      <c r="P3665" s="198" t="s">
        <v>439</v>
      </c>
      <c r="R3665" s="196" t="s">
        <v>39</v>
      </c>
      <c r="S3665" s="196" t="s">
        <v>46</v>
      </c>
      <c r="T3665" s="211">
        <v>0.01</v>
      </c>
      <c r="U3665" s="201">
        <v>43980</v>
      </c>
      <c r="W3665" s="200" t="s">
        <v>93</v>
      </c>
      <c r="X3665" s="196" t="s">
        <v>13</v>
      </c>
      <c r="AA3665" s="196" t="s">
        <v>15685</v>
      </c>
      <c r="AC3665" s="200">
        <v>1</v>
      </c>
      <c r="AD3665" s="200" t="s">
        <v>8274</v>
      </c>
      <c r="AE3665" s="212">
        <v>701.91</v>
      </c>
      <c r="AF3665" s="212">
        <v>51701.91</v>
      </c>
      <c r="AG3665" s="198" t="s">
        <v>15686</v>
      </c>
    </row>
    <row r="3666" spans="1:33" hidden="1" x14ac:dyDescent="0.25">
      <c r="A3666" s="209">
        <v>128679</v>
      </c>
      <c r="B3666" s="210">
        <v>4</v>
      </c>
      <c r="C3666" s="196" t="s">
        <v>114</v>
      </c>
      <c r="D3666" s="201">
        <v>43529</v>
      </c>
      <c r="E3666" s="196" t="s">
        <v>398</v>
      </c>
      <c r="F3666" s="201">
        <v>44641</v>
      </c>
      <c r="G3666" s="196" t="s">
        <v>98</v>
      </c>
      <c r="H3666" s="198" t="s">
        <v>196</v>
      </c>
      <c r="I3666" s="196" t="s">
        <v>2767</v>
      </c>
      <c r="J3666" s="196" t="s">
        <v>101</v>
      </c>
      <c r="L3666" s="200" t="s">
        <v>101</v>
      </c>
      <c r="M3666" s="198" t="s">
        <v>15684</v>
      </c>
      <c r="O3666" s="196" t="s">
        <v>438</v>
      </c>
      <c r="P3666" s="198" t="s">
        <v>439</v>
      </c>
      <c r="R3666" s="196" t="s">
        <v>39</v>
      </c>
      <c r="S3666" s="196" t="s">
        <v>46</v>
      </c>
      <c r="T3666" s="211">
        <v>0.01</v>
      </c>
      <c r="U3666" s="201">
        <v>43980</v>
      </c>
      <c r="W3666" s="200" t="s">
        <v>93</v>
      </c>
      <c r="X3666" s="196" t="s">
        <v>13</v>
      </c>
      <c r="AA3666" s="196" t="s">
        <v>15687</v>
      </c>
      <c r="AC3666" s="200">
        <v>3</v>
      </c>
      <c r="AD3666" s="200" t="s">
        <v>8274</v>
      </c>
      <c r="AE3666" s="212">
        <v>-49878.11</v>
      </c>
      <c r="AF3666" s="212">
        <v>179576.89</v>
      </c>
      <c r="AG3666" s="198" t="s">
        <v>15686</v>
      </c>
    </row>
    <row r="3667" spans="1:33" hidden="1" x14ac:dyDescent="0.25">
      <c r="A3667" s="209">
        <v>128680</v>
      </c>
      <c r="B3667" s="210">
        <v>1</v>
      </c>
      <c r="C3667" s="196" t="s">
        <v>97</v>
      </c>
      <c r="D3667" s="201">
        <v>43529</v>
      </c>
      <c r="E3667" s="196" t="s">
        <v>98</v>
      </c>
      <c r="F3667" s="201">
        <v>44715</v>
      </c>
      <c r="G3667" s="196" t="s">
        <v>235</v>
      </c>
      <c r="H3667" s="198" t="s">
        <v>204</v>
      </c>
      <c r="I3667" s="196" t="s">
        <v>1515</v>
      </c>
      <c r="J3667" s="196" t="s">
        <v>101</v>
      </c>
      <c r="L3667" s="200" t="s">
        <v>101</v>
      </c>
      <c r="M3667" s="198" t="s">
        <v>15688</v>
      </c>
      <c r="N3667" s="198" t="s">
        <v>4555</v>
      </c>
      <c r="O3667" s="196" t="s">
        <v>119</v>
      </c>
      <c r="P3667" s="198" t="s">
        <v>1836</v>
      </c>
      <c r="R3667" s="196" t="s">
        <v>4525</v>
      </c>
      <c r="S3667" s="196" t="s">
        <v>46</v>
      </c>
      <c r="T3667" s="211">
        <v>0.01</v>
      </c>
      <c r="U3667" s="201">
        <v>43560</v>
      </c>
      <c r="W3667" s="200" t="s">
        <v>93</v>
      </c>
      <c r="X3667" s="196" t="s">
        <v>103</v>
      </c>
      <c r="AA3667" s="196" t="s">
        <v>15689</v>
      </c>
      <c r="AB3667" s="196" t="s">
        <v>15690</v>
      </c>
      <c r="AC3667" s="200">
        <v>1</v>
      </c>
      <c r="AD3667" s="200" t="s">
        <v>8274</v>
      </c>
      <c r="AE3667" s="203" t="s">
        <v>505</v>
      </c>
      <c r="AF3667" s="212">
        <v>4000</v>
      </c>
      <c r="AG3667" s="198" t="s">
        <v>15691</v>
      </c>
    </row>
    <row r="3668" spans="1:33" hidden="1" x14ac:dyDescent="0.25">
      <c r="A3668" s="209">
        <v>128680</v>
      </c>
      <c r="B3668" s="210">
        <v>1</v>
      </c>
      <c r="C3668" s="196" t="s">
        <v>97</v>
      </c>
      <c r="D3668" s="201">
        <v>43529</v>
      </c>
      <c r="E3668" s="196" t="s">
        <v>98</v>
      </c>
      <c r="F3668" s="201">
        <v>44715</v>
      </c>
      <c r="G3668" s="196" t="s">
        <v>235</v>
      </c>
      <c r="H3668" s="198" t="s">
        <v>204</v>
      </c>
      <c r="I3668" s="196" t="s">
        <v>1515</v>
      </c>
      <c r="J3668" s="196" t="s">
        <v>101</v>
      </c>
      <c r="L3668" s="200" t="s">
        <v>101</v>
      </c>
      <c r="M3668" s="198" t="s">
        <v>15688</v>
      </c>
      <c r="N3668" s="198" t="s">
        <v>4555</v>
      </c>
      <c r="O3668" s="196" t="s">
        <v>119</v>
      </c>
      <c r="P3668" s="198" t="s">
        <v>1836</v>
      </c>
      <c r="R3668" s="196" t="s">
        <v>4525</v>
      </c>
      <c r="S3668" s="196" t="s">
        <v>46</v>
      </c>
      <c r="T3668" s="211">
        <v>0.01</v>
      </c>
      <c r="U3668" s="201">
        <v>43560</v>
      </c>
      <c r="W3668" s="200" t="s">
        <v>93</v>
      </c>
      <c r="X3668" s="196" t="s">
        <v>103</v>
      </c>
      <c r="AA3668" s="196" t="s">
        <v>15692</v>
      </c>
      <c r="AB3668" s="196" t="s">
        <v>15690</v>
      </c>
      <c r="AC3668" s="200">
        <v>3</v>
      </c>
      <c r="AD3668" s="200" t="s">
        <v>8274</v>
      </c>
      <c r="AE3668" s="203" t="s">
        <v>505</v>
      </c>
      <c r="AF3668" s="212">
        <v>1200000</v>
      </c>
      <c r="AG3668" s="198" t="s">
        <v>15691</v>
      </c>
    </row>
    <row r="3669" spans="1:33" hidden="1" x14ac:dyDescent="0.25">
      <c r="A3669" s="209">
        <v>128680</v>
      </c>
      <c r="B3669" s="210">
        <v>1</v>
      </c>
      <c r="C3669" s="196" t="s">
        <v>97</v>
      </c>
      <c r="D3669" s="201">
        <v>43529</v>
      </c>
      <c r="E3669" s="196" t="s">
        <v>98</v>
      </c>
      <c r="F3669" s="201">
        <v>44715</v>
      </c>
      <c r="G3669" s="196" t="s">
        <v>235</v>
      </c>
      <c r="H3669" s="198" t="s">
        <v>204</v>
      </c>
      <c r="I3669" s="196" t="s">
        <v>1515</v>
      </c>
      <c r="J3669" s="196" t="s">
        <v>101</v>
      </c>
      <c r="L3669" s="200" t="s">
        <v>101</v>
      </c>
      <c r="M3669" s="198" t="s">
        <v>15688</v>
      </c>
      <c r="N3669" s="198" t="s">
        <v>4555</v>
      </c>
      <c r="O3669" s="196" t="s">
        <v>119</v>
      </c>
      <c r="P3669" s="198" t="s">
        <v>1836</v>
      </c>
      <c r="R3669" s="196" t="s">
        <v>4525</v>
      </c>
      <c r="S3669" s="196" t="s">
        <v>46</v>
      </c>
      <c r="T3669" s="211">
        <v>0.01</v>
      </c>
      <c r="U3669" s="201">
        <v>43560</v>
      </c>
      <c r="W3669" s="200" t="s">
        <v>93</v>
      </c>
      <c r="X3669" s="196" t="s">
        <v>103</v>
      </c>
      <c r="AA3669" s="196" t="s">
        <v>15693</v>
      </c>
      <c r="AB3669" s="196" t="s">
        <v>15690</v>
      </c>
      <c r="AC3669" s="200">
        <v>3</v>
      </c>
      <c r="AD3669" s="200" t="s">
        <v>8274</v>
      </c>
      <c r="AE3669" s="203" t="s">
        <v>505</v>
      </c>
      <c r="AF3669" s="212">
        <v>8000</v>
      </c>
      <c r="AG3669" s="198" t="s">
        <v>15691</v>
      </c>
    </row>
    <row r="3670" spans="1:33" hidden="1" x14ac:dyDescent="0.25">
      <c r="A3670" s="209">
        <v>128681</v>
      </c>
      <c r="B3670" s="210">
        <v>1</v>
      </c>
      <c r="C3670" s="196" t="s">
        <v>85</v>
      </c>
      <c r="D3670" s="201">
        <v>43529</v>
      </c>
      <c r="E3670" s="196" t="s">
        <v>98</v>
      </c>
      <c r="F3670" s="201">
        <v>43860</v>
      </c>
      <c r="G3670" s="196" t="s">
        <v>143</v>
      </c>
      <c r="H3670" s="198" t="s">
        <v>1874</v>
      </c>
      <c r="I3670" s="196" t="s">
        <v>3604</v>
      </c>
      <c r="J3670" s="196" t="s">
        <v>101</v>
      </c>
      <c r="L3670" s="200" t="s">
        <v>101</v>
      </c>
      <c r="M3670" s="198" t="s">
        <v>15694</v>
      </c>
      <c r="N3670" s="198" t="s">
        <v>4555</v>
      </c>
      <c r="O3670" s="196" t="s">
        <v>119</v>
      </c>
      <c r="P3670" s="198" t="s">
        <v>1836</v>
      </c>
      <c r="R3670" s="196" t="s">
        <v>4525</v>
      </c>
      <c r="S3670" s="196" t="s">
        <v>46</v>
      </c>
      <c r="T3670" s="211">
        <v>0.01</v>
      </c>
      <c r="W3670" s="200" t="s">
        <v>93</v>
      </c>
      <c r="X3670" s="196" t="s">
        <v>103</v>
      </c>
      <c r="AA3670" s="196" t="s">
        <v>15695</v>
      </c>
      <c r="AB3670" s="196" t="s">
        <v>15696</v>
      </c>
      <c r="AC3670" s="200">
        <v>1</v>
      </c>
      <c r="AD3670" s="200" t="s">
        <v>8274</v>
      </c>
      <c r="AE3670" s="203" t="s">
        <v>505</v>
      </c>
      <c r="AF3670" s="212">
        <v>6500</v>
      </c>
    </row>
    <row r="3671" spans="1:33" hidden="1" x14ac:dyDescent="0.25">
      <c r="A3671" s="209">
        <v>128681</v>
      </c>
      <c r="B3671" s="210">
        <v>1</v>
      </c>
      <c r="C3671" s="196" t="s">
        <v>85</v>
      </c>
      <c r="D3671" s="201">
        <v>43529</v>
      </c>
      <c r="E3671" s="196" t="s">
        <v>98</v>
      </c>
      <c r="F3671" s="201">
        <v>43860</v>
      </c>
      <c r="G3671" s="196" t="s">
        <v>143</v>
      </c>
      <c r="H3671" s="198" t="s">
        <v>1874</v>
      </c>
      <c r="I3671" s="196" t="s">
        <v>3604</v>
      </c>
      <c r="J3671" s="196" t="s">
        <v>101</v>
      </c>
      <c r="L3671" s="200" t="s">
        <v>101</v>
      </c>
      <c r="M3671" s="198" t="s">
        <v>15694</v>
      </c>
      <c r="N3671" s="198" t="s">
        <v>4555</v>
      </c>
      <c r="O3671" s="196" t="s">
        <v>119</v>
      </c>
      <c r="P3671" s="198" t="s">
        <v>1836</v>
      </c>
      <c r="R3671" s="196" t="s">
        <v>4525</v>
      </c>
      <c r="S3671" s="196" t="s">
        <v>46</v>
      </c>
      <c r="T3671" s="211">
        <v>0.01</v>
      </c>
      <c r="W3671" s="200" t="s">
        <v>93</v>
      </c>
      <c r="X3671" s="196" t="s">
        <v>103</v>
      </c>
      <c r="AA3671" s="196" t="s">
        <v>15697</v>
      </c>
      <c r="AB3671" s="196" t="s">
        <v>15696</v>
      </c>
      <c r="AC3671" s="200">
        <v>2</v>
      </c>
      <c r="AD3671" s="200" t="s">
        <v>8274</v>
      </c>
      <c r="AE3671" s="203" t="s">
        <v>505</v>
      </c>
      <c r="AF3671" s="212">
        <v>35000</v>
      </c>
    </row>
    <row r="3672" spans="1:33" hidden="1" x14ac:dyDescent="0.25">
      <c r="A3672" s="209">
        <v>128681</v>
      </c>
      <c r="B3672" s="210">
        <v>1</v>
      </c>
      <c r="C3672" s="196" t="s">
        <v>85</v>
      </c>
      <c r="D3672" s="201">
        <v>43529</v>
      </c>
      <c r="E3672" s="196" t="s">
        <v>98</v>
      </c>
      <c r="F3672" s="201">
        <v>43860</v>
      </c>
      <c r="G3672" s="196" t="s">
        <v>143</v>
      </c>
      <c r="H3672" s="198" t="s">
        <v>1874</v>
      </c>
      <c r="I3672" s="196" t="s">
        <v>3604</v>
      </c>
      <c r="J3672" s="196" t="s">
        <v>101</v>
      </c>
      <c r="L3672" s="200" t="s">
        <v>101</v>
      </c>
      <c r="M3672" s="198" t="s">
        <v>15694</v>
      </c>
      <c r="N3672" s="198" t="s">
        <v>4555</v>
      </c>
      <c r="O3672" s="196" t="s">
        <v>119</v>
      </c>
      <c r="P3672" s="198" t="s">
        <v>1836</v>
      </c>
      <c r="R3672" s="196" t="s">
        <v>4525</v>
      </c>
      <c r="S3672" s="196" t="s">
        <v>46</v>
      </c>
      <c r="T3672" s="211">
        <v>0.01</v>
      </c>
      <c r="W3672" s="200" t="s">
        <v>93</v>
      </c>
      <c r="X3672" s="196" t="s">
        <v>103</v>
      </c>
      <c r="AA3672" s="196" t="s">
        <v>15698</v>
      </c>
      <c r="AB3672" s="196" t="s">
        <v>15696</v>
      </c>
      <c r="AC3672" s="200">
        <v>3</v>
      </c>
      <c r="AD3672" s="200" t="s">
        <v>8274</v>
      </c>
      <c r="AE3672" s="203" t="s">
        <v>505</v>
      </c>
      <c r="AF3672" s="212">
        <v>141000</v>
      </c>
    </row>
    <row r="3673" spans="1:33" hidden="1" x14ac:dyDescent="0.25">
      <c r="A3673" s="209">
        <v>128681</v>
      </c>
      <c r="B3673" s="210">
        <v>1</v>
      </c>
      <c r="C3673" s="196" t="s">
        <v>85</v>
      </c>
      <c r="D3673" s="201">
        <v>43529</v>
      </c>
      <c r="E3673" s="196" t="s">
        <v>98</v>
      </c>
      <c r="F3673" s="201">
        <v>43860</v>
      </c>
      <c r="G3673" s="196" t="s">
        <v>143</v>
      </c>
      <c r="H3673" s="198" t="s">
        <v>1874</v>
      </c>
      <c r="I3673" s="196" t="s">
        <v>3604</v>
      </c>
      <c r="J3673" s="196" t="s">
        <v>101</v>
      </c>
      <c r="L3673" s="200" t="s">
        <v>101</v>
      </c>
      <c r="M3673" s="198" t="s">
        <v>15694</v>
      </c>
      <c r="N3673" s="198" t="s">
        <v>4555</v>
      </c>
      <c r="O3673" s="196" t="s">
        <v>119</v>
      </c>
      <c r="P3673" s="198" t="s">
        <v>1836</v>
      </c>
      <c r="R3673" s="196" t="s">
        <v>4525</v>
      </c>
      <c r="S3673" s="196" t="s">
        <v>46</v>
      </c>
      <c r="T3673" s="211">
        <v>0.01</v>
      </c>
      <c r="W3673" s="200" t="s">
        <v>93</v>
      </c>
      <c r="X3673" s="196" t="s">
        <v>103</v>
      </c>
      <c r="AA3673" s="196" t="s">
        <v>15699</v>
      </c>
      <c r="AB3673" s="196" t="s">
        <v>15696</v>
      </c>
      <c r="AC3673" s="200">
        <v>3</v>
      </c>
      <c r="AD3673" s="200" t="s">
        <v>8274</v>
      </c>
      <c r="AE3673" s="203" t="s">
        <v>505</v>
      </c>
      <c r="AF3673" s="212">
        <v>27000</v>
      </c>
    </row>
    <row r="3674" spans="1:33" hidden="1" x14ac:dyDescent="0.25">
      <c r="A3674" s="209">
        <v>128683</v>
      </c>
      <c r="B3674" s="210">
        <v>1</v>
      </c>
      <c r="C3674" s="196" t="s">
        <v>97</v>
      </c>
      <c r="D3674" s="201">
        <v>43529</v>
      </c>
      <c r="E3674" s="196" t="s">
        <v>98</v>
      </c>
      <c r="F3674" s="201">
        <v>44267.875081018516</v>
      </c>
      <c r="G3674" s="196" t="s">
        <v>161</v>
      </c>
      <c r="H3674" s="198" t="s">
        <v>1874</v>
      </c>
      <c r="I3674" s="196" t="s">
        <v>3604</v>
      </c>
      <c r="J3674" s="196" t="s">
        <v>101</v>
      </c>
      <c r="L3674" s="200" t="s">
        <v>101</v>
      </c>
      <c r="M3674" s="198" t="s">
        <v>15700</v>
      </c>
      <c r="N3674" s="198" t="s">
        <v>4555</v>
      </c>
      <c r="O3674" s="196" t="s">
        <v>119</v>
      </c>
      <c r="P3674" s="198" t="s">
        <v>1836</v>
      </c>
      <c r="R3674" s="196" t="s">
        <v>4525</v>
      </c>
      <c r="S3674" s="196" t="s">
        <v>46</v>
      </c>
      <c r="T3674" s="211">
        <v>0.01</v>
      </c>
      <c r="U3674" s="201">
        <v>43560</v>
      </c>
      <c r="W3674" s="200" t="s">
        <v>93</v>
      </c>
      <c r="X3674" s="196" t="s">
        <v>103</v>
      </c>
      <c r="AA3674" s="196" t="s">
        <v>15701</v>
      </c>
      <c r="AB3674" s="196" t="s">
        <v>15702</v>
      </c>
      <c r="AC3674" s="200">
        <v>1</v>
      </c>
      <c r="AD3674" s="200" t="s">
        <v>8274</v>
      </c>
      <c r="AE3674" s="203" t="s">
        <v>505</v>
      </c>
      <c r="AF3674" s="212">
        <v>4000</v>
      </c>
      <c r="AG3674" s="198" t="s">
        <v>15691</v>
      </c>
    </row>
    <row r="3675" spans="1:33" hidden="1" x14ac:dyDescent="0.25">
      <c r="A3675" s="209">
        <v>128683</v>
      </c>
      <c r="B3675" s="210">
        <v>1</v>
      </c>
      <c r="C3675" s="196" t="s">
        <v>97</v>
      </c>
      <c r="D3675" s="201">
        <v>43529</v>
      </c>
      <c r="E3675" s="196" t="s">
        <v>98</v>
      </c>
      <c r="F3675" s="201">
        <v>44267.875081018516</v>
      </c>
      <c r="G3675" s="196" t="s">
        <v>161</v>
      </c>
      <c r="H3675" s="198" t="s">
        <v>1874</v>
      </c>
      <c r="I3675" s="196" t="s">
        <v>3604</v>
      </c>
      <c r="J3675" s="196" t="s">
        <v>101</v>
      </c>
      <c r="L3675" s="200" t="s">
        <v>101</v>
      </c>
      <c r="M3675" s="198" t="s">
        <v>15700</v>
      </c>
      <c r="N3675" s="198" t="s">
        <v>4555</v>
      </c>
      <c r="O3675" s="196" t="s">
        <v>119</v>
      </c>
      <c r="P3675" s="198" t="s">
        <v>1836</v>
      </c>
      <c r="R3675" s="196" t="s">
        <v>4525</v>
      </c>
      <c r="S3675" s="196" t="s">
        <v>46</v>
      </c>
      <c r="T3675" s="211">
        <v>0.01</v>
      </c>
      <c r="U3675" s="201">
        <v>43560</v>
      </c>
      <c r="W3675" s="200" t="s">
        <v>93</v>
      </c>
      <c r="X3675" s="196" t="s">
        <v>103</v>
      </c>
      <c r="AA3675" s="196" t="s">
        <v>15703</v>
      </c>
      <c r="AB3675" s="196" t="s">
        <v>15702</v>
      </c>
      <c r="AC3675" s="200">
        <v>2</v>
      </c>
      <c r="AD3675" s="200" t="s">
        <v>8274</v>
      </c>
      <c r="AE3675" s="203" t="s">
        <v>505</v>
      </c>
      <c r="AF3675" s="212">
        <v>55000</v>
      </c>
      <c r="AG3675" s="198" t="s">
        <v>15691</v>
      </c>
    </row>
    <row r="3676" spans="1:33" hidden="1" x14ac:dyDescent="0.25">
      <c r="A3676" s="209">
        <v>128683</v>
      </c>
      <c r="B3676" s="210">
        <v>1</v>
      </c>
      <c r="C3676" s="196" t="s">
        <v>97</v>
      </c>
      <c r="D3676" s="201">
        <v>43529</v>
      </c>
      <c r="E3676" s="196" t="s">
        <v>98</v>
      </c>
      <c r="F3676" s="201">
        <v>44267.875081018516</v>
      </c>
      <c r="G3676" s="196" t="s">
        <v>161</v>
      </c>
      <c r="H3676" s="198" t="s">
        <v>1874</v>
      </c>
      <c r="I3676" s="196" t="s">
        <v>3604</v>
      </c>
      <c r="J3676" s="196" t="s">
        <v>101</v>
      </c>
      <c r="L3676" s="200" t="s">
        <v>101</v>
      </c>
      <c r="M3676" s="198" t="s">
        <v>15700</v>
      </c>
      <c r="N3676" s="198" t="s">
        <v>4555</v>
      </c>
      <c r="O3676" s="196" t="s">
        <v>119</v>
      </c>
      <c r="P3676" s="198" t="s">
        <v>1836</v>
      </c>
      <c r="R3676" s="196" t="s">
        <v>4525</v>
      </c>
      <c r="S3676" s="196" t="s">
        <v>46</v>
      </c>
      <c r="T3676" s="211">
        <v>0.01</v>
      </c>
      <c r="U3676" s="201">
        <v>43560</v>
      </c>
      <c r="W3676" s="200" t="s">
        <v>93</v>
      </c>
      <c r="X3676" s="196" t="s">
        <v>103</v>
      </c>
      <c r="AA3676" s="196" t="s">
        <v>15704</v>
      </c>
      <c r="AB3676" s="196" t="s">
        <v>15702</v>
      </c>
      <c r="AC3676" s="200">
        <v>3</v>
      </c>
      <c r="AD3676" s="200" t="s">
        <v>8274</v>
      </c>
      <c r="AE3676" s="203" t="s">
        <v>505</v>
      </c>
      <c r="AF3676" s="212">
        <v>4308300</v>
      </c>
      <c r="AG3676" s="198" t="s">
        <v>15691</v>
      </c>
    </row>
    <row r="3677" spans="1:33" hidden="1" x14ac:dyDescent="0.25">
      <c r="A3677" s="209">
        <v>128683</v>
      </c>
      <c r="B3677" s="210">
        <v>1</v>
      </c>
      <c r="C3677" s="196" t="s">
        <v>97</v>
      </c>
      <c r="D3677" s="201">
        <v>43529</v>
      </c>
      <c r="E3677" s="196" t="s">
        <v>98</v>
      </c>
      <c r="F3677" s="201">
        <v>44267.875081018516</v>
      </c>
      <c r="G3677" s="196" t="s">
        <v>161</v>
      </c>
      <c r="H3677" s="198" t="s">
        <v>1874</v>
      </c>
      <c r="I3677" s="196" t="s">
        <v>3604</v>
      </c>
      <c r="J3677" s="196" t="s">
        <v>101</v>
      </c>
      <c r="L3677" s="200" t="s">
        <v>101</v>
      </c>
      <c r="M3677" s="198" t="s">
        <v>15700</v>
      </c>
      <c r="N3677" s="198" t="s">
        <v>4555</v>
      </c>
      <c r="O3677" s="196" t="s">
        <v>119</v>
      </c>
      <c r="P3677" s="198" t="s">
        <v>1836</v>
      </c>
      <c r="R3677" s="196" t="s">
        <v>4525</v>
      </c>
      <c r="S3677" s="196" t="s">
        <v>46</v>
      </c>
      <c r="T3677" s="211">
        <v>0.01</v>
      </c>
      <c r="U3677" s="201">
        <v>43560</v>
      </c>
      <c r="W3677" s="200" t="s">
        <v>93</v>
      </c>
      <c r="X3677" s="196" t="s">
        <v>103</v>
      </c>
      <c r="AA3677" s="196" t="s">
        <v>15705</v>
      </c>
      <c r="AB3677" s="196" t="s">
        <v>15702</v>
      </c>
      <c r="AC3677" s="200">
        <v>3</v>
      </c>
      <c r="AD3677" s="200" t="s">
        <v>8274</v>
      </c>
      <c r="AE3677" s="203" t="s">
        <v>505</v>
      </c>
      <c r="AF3677" s="212">
        <v>7000</v>
      </c>
      <c r="AG3677" s="198" t="s">
        <v>15691</v>
      </c>
    </row>
    <row r="3678" spans="1:33" hidden="1" x14ac:dyDescent="0.25">
      <c r="A3678" s="209">
        <v>128688</v>
      </c>
      <c r="B3678" s="210">
        <v>1</v>
      </c>
      <c r="C3678" s="196" t="s">
        <v>85</v>
      </c>
      <c r="D3678" s="201">
        <v>43530</v>
      </c>
      <c r="E3678" s="196" t="s">
        <v>98</v>
      </c>
      <c r="F3678" s="201">
        <v>43663</v>
      </c>
      <c r="G3678" s="196" t="s">
        <v>666</v>
      </c>
      <c r="H3678" s="198" t="s">
        <v>204</v>
      </c>
      <c r="I3678" s="196" t="s">
        <v>603</v>
      </c>
      <c r="J3678" s="196" t="s">
        <v>299</v>
      </c>
      <c r="L3678" s="200" t="s">
        <v>300</v>
      </c>
      <c r="M3678" s="198" t="s">
        <v>4606</v>
      </c>
      <c r="N3678" s="198" t="s">
        <v>4555</v>
      </c>
      <c r="O3678" s="196" t="s">
        <v>119</v>
      </c>
      <c r="P3678" s="198" t="s">
        <v>1836</v>
      </c>
      <c r="R3678" s="196" t="s">
        <v>4525</v>
      </c>
      <c r="S3678" s="196" t="s">
        <v>46</v>
      </c>
      <c r="T3678" s="211">
        <v>0.01</v>
      </c>
      <c r="W3678" s="200" t="s">
        <v>93</v>
      </c>
      <c r="X3678" s="196" t="s">
        <v>303</v>
      </c>
      <c r="AA3678" s="196" t="s">
        <v>15706</v>
      </c>
      <c r="AB3678" s="196" t="s">
        <v>15707</v>
      </c>
      <c r="AC3678" s="200">
        <v>3</v>
      </c>
      <c r="AD3678" s="200" t="s">
        <v>8274</v>
      </c>
      <c r="AE3678" s="212">
        <v>2077500</v>
      </c>
      <c r="AF3678" s="212">
        <v>3427500</v>
      </c>
      <c r="AG3678" s="198" t="s">
        <v>4607</v>
      </c>
    </row>
    <row r="3679" spans="1:33" hidden="1" x14ac:dyDescent="0.25">
      <c r="A3679" s="209">
        <v>128688</v>
      </c>
      <c r="B3679" s="210">
        <v>1</v>
      </c>
      <c r="C3679" s="196" t="s">
        <v>85</v>
      </c>
      <c r="D3679" s="201">
        <v>43530</v>
      </c>
      <c r="E3679" s="196" t="s">
        <v>98</v>
      </c>
      <c r="F3679" s="201">
        <v>43663</v>
      </c>
      <c r="G3679" s="196" t="s">
        <v>666</v>
      </c>
      <c r="H3679" s="198" t="s">
        <v>204</v>
      </c>
      <c r="I3679" s="196" t="s">
        <v>603</v>
      </c>
      <c r="J3679" s="196" t="s">
        <v>299</v>
      </c>
      <c r="L3679" s="200" t="s">
        <v>300</v>
      </c>
      <c r="M3679" s="198" t="s">
        <v>4606</v>
      </c>
      <c r="N3679" s="198" t="s">
        <v>4555</v>
      </c>
      <c r="O3679" s="196" t="s">
        <v>119</v>
      </c>
      <c r="P3679" s="198" t="s">
        <v>1836</v>
      </c>
      <c r="R3679" s="196" t="s">
        <v>4525</v>
      </c>
      <c r="S3679" s="196" t="s">
        <v>46</v>
      </c>
      <c r="T3679" s="211">
        <v>0.01</v>
      </c>
      <c r="W3679" s="200" t="s">
        <v>93</v>
      </c>
      <c r="X3679" s="196" t="s">
        <v>303</v>
      </c>
      <c r="AA3679" s="196" t="s">
        <v>15708</v>
      </c>
      <c r="AB3679" s="196" t="s">
        <v>15707</v>
      </c>
      <c r="AC3679" s="200">
        <v>3</v>
      </c>
      <c r="AD3679" s="200" t="s">
        <v>8274</v>
      </c>
      <c r="AE3679" s="212">
        <v>18099</v>
      </c>
      <c r="AF3679" s="212">
        <v>18100</v>
      </c>
      <c r="AG3679" s="198" t="s">
        <v>4607</v>
      </c>
    </row>
    <row r="3680" spans="1:33" hidden="1" x14ac:dyDescent="0.25">
      <c r="A3680" s="209">
        <v>128698</v>
      </c>
      <c r="B3680" s="210">
        <v>2</v>
      </c>
      <c r="C3680" s="196" t="s">
        <v>97</v>
      </c>
      <c r="D3680" s="201">
        <v>43531</v>
      </c>
      <c r="E3680" s="196" t="s">
        <v>98</v>
      </c>
      <c r="F3680" s="201">
        <v>44456.875115740739</v>
      </c>
      <c r="G3680" s="196" t="s">
        <v>426</v>
      </c>
      <c r="H3680" s="198" t="s">
        <v>223</v>
      </c>
      <c r="I3680" s="196" t="s">
        <v>4532</v>
      </c>
      <c r="J3680" s="196" t="s">
        <v>101</v>
      </c>
      <c r="L3680" s="200" t="s">
        <v>101</v>
      </c>
      <c r="M3680" s="198" t="s">
        <v>15709</v>
      </c>
      <c r="N3680" s="198" t="s">
        <v>4555</v>
      </c>
      <c r="O3680" s="196" t="s">
        <v>119</v>
      </c>
      <c r="P3680" s="198" t="s">
        <v>1836</v>
      </c>
      <c r="R3680" s="196" t="s">
        <v>4525</v>
      </c>
      <c r="S3680" s="196" t="s">
        <v>46</v>
      </c>
      <c r="T3680" s="211">
        <v>0.01</v>
      </c>
      <c r="U3680" s="201">
        <v>43539</v>
      </c>
      <c r="W3680" s="200" t="s">
        <v>93</v>
      </c>
      <c r="X3680" s="196" t="s">
        <v>103</v>
      </c>
      <c r="AA3680" s="196" t="s">
        <v>15710</v>
      </c>
      <c r="AB3680" s="196" t="s">
        <v>15711</v>
      </c>
      <c r="AC3680" s="200">
        <v>1</v>
      </c>
      <c r="AD3680" s="200" t="s">
        <v>8274</v>
      </c>
      <c r="AE3680" s="203" t="s">
        <v>505</v>
      </c>
      <c r="AF3680" s="212">
        <v>2000</v>
      </c>
      <c r="AG3680" s="198" t="s">
        <v>15712</v>
      </c>
    </row>
    <row r="3681" spans="1:33" hidden="1" x14ac:dyDescent="0.25">
      <c r="A3681" s="209">
        <v>128698</v>
      </c>
      <c r="B3681" s="210">
        <v>2</v>
      </c>
      <c r="C3681" s="196" t="s">
        <v>97</v>
      </c>
      <c r="D3681" s="201">
        <v>43531</v>
      </c>
      <c r="E3681" s="196" t="s">
        <v>98</v>
      </c>
      <c r="F3681" s="201">
        <v>44456.875115740739</v>
      </c>
      <c r="G3681" s="196" t="s">
        <v>426</v>
      </c>
      <c r="H3681" s="198" t="s">
        <v>223</v>
      </c>
      <c r="I3681" s="196" t="s">
        <v>4532</v>
      </c>
      <c r="J3681" s="196" t="s">
        <v>101</v>
      </c>
      <c r="L3681" s="200" t="s">
        <v>101</v>
      </c>
      <c r="M3681" s="198" t="s">
        <v>15709</v>
      </c>
      <c r="N3681" s="198" t="s">
        <v>4555</v>
      </c>
      <c r="O3681" s="196" t="s">
        <v>119</v>
      </c>
      <c r="P3681" s="198" t="s">
        <v>1836</v>
      </c>
      <c r="R3681" s="196" t="s">
        <v>4525</v>
      </c>
      <c r="S3681" s="196" t="s">
        <v>46</v>
      </c>
      <c r="T3681" s="211">
        <v>0.01</v>
      </c>
      <c r="U3681" s="201">
        <v>43539</v>
      </c>
      <c r="W3681" s="200" t="s">
        <v>93</v>
      </c>
      <c r="X3681" s="196" t="s">
        <v>103</v>
      </c>
      <c r="AA3681" s="196" t="s">
        <v>15713</v>
      </c>
      <c r="AB3681" s="196" t="s">
        <v>15711</v>
      </c>
      <c r="AC3681" s="200">
        <v>2</v>
      </c>
      <c r="AD3681" s="200" t="s">
        <v>8274</v>
      </c>
      <c r="AE3681" s="203" t="s">
        <v>505</v>
      </c>
      <c r="AF3681" s="212">
        <v>80000</v>
      </c>
      <c r="AG3681" s="198" t="s">
        <v>15712</v>
      </c>
    </row>
    <row r="3682" spans="1:33" hidden="1" x14ac:dyDescent="0.25">
      <c r="A3682" s="209">
        <v>128698</v>
      </c>
      <c r="B3682" s="210">
        <v>2</v>
      </c>
      <c r="C3682" s="196" t="s">
        <v>97</v>
      </c>
      <c r="D3682" s="201">
        <v>43531</v>
      </c>
      <c r="E3682" s="196" t="s">
        <v>98</v>
      </c>
      <c r="F3682" s="201">
        <v>44456.875115740739</v>
      </c>
      <c r="G3682" s="196" t="s">
        <v>426</v>
      </c>
      <c r="H3682" s="198" t="s">
        <v>223</v>
      </c>
      <c r="I3682" s="196" t="s">
        <v>4532</v>
      </c>
      <c r="J3682" s="196" t="s">
        <v>101</v>
      </c>
      <c r="L3682" s="200" t="s">
        <v>101</v>
      </c>
      <c r="M3682" s="198" t="s">
        <v>15709</v>
      </c>
      <c r="N3682" s="198" t="s">
        <v>4555</v>
      </c>
      <c r="O3682" s="196" t="s">
        <v>119</v>
      </c>
      <c r="P3682" s="198" t="s">
        <v>1836</v>
      </c>
      <c r="R3682" s="196" t="s">
        <v>4525</v>
      </c>
      <c r="S3682" s="196" t="s">
        <v>46</v>
      </c>
      <c r="T3682" s="211">
        <v>0.01</v>
      </c>
      <c r="U3682" s="201">
        <v>43539</v>
      </c>
      <c r="W3682" s="200" t="s">
        <v>93</v>
      </c>
      <c r="X3682" s="196" t="s">
        <v>103</v>
      </c>
      <c r="AA3682" s="196" t="s">
        <v>15714</v>
      </c>
      <c r="AB3682" s="196" t="s">
        <v>15711</v>
      </c>
      <c r="AC3682" s="200">
        <v>3</v>
      </c>
      <c r="AD3682" s="200" t="s">
        <v>8274</v>
      </c>
      <c r="AE3682" s="203" t="s">
        <v>505</v>
      </c>
      <c r="AF3682" s="212">
        <v>1362963</v>
      </c>
      <c r="AG3682" s="198" t="s">
        <v>15712</v>
      </c>
    </row>
    <row r="3683" spans="1:33" hidden="1" x14ac:dyDescent="0.25">
      <c r="A3683" s="209">
        <v>128698</v>
      </c>
      <c r="B3683" s="210">
        <v>2</v>
      </c>
      <c r="C3683" s="196" t="s">
        <v>97</v>
      </c>
      <c r="D3683" s="201">
        <v>43531</v>
      </c>
      <c r="E3683" s="196" t="s">
        <v>98</v>
      </c>
      <c r="F3683" s="201">
        <v>44456.875115740739</v>
      </c>
      <c r="G3683" s="196" t="s">
        <v>426</v>
      </c>
      <c r="H3683" s="198" t="s">
        <v>223</v>
      </c>
      <c r="I3683" s="196" t="s">
        <v>4532</v>
      </c>
      <c r="J3683" s="196" t="s">
        <v>101</v>
      </c>
      <c r="L3683" s="200" t="s">
        <v>101</v>
      </c>
      <c r="M3683" s="198" t="s">
        <v>15709</v>
      </c>
      <c r="N3683" s="198" t="s">
        <v>4555</v>
      </c>
      <c r="O3683" s="196" t="s">
        <v>119</v>
      </c>
      <c r="P3683" s="198" t="s">
        <v>1836</v>
      </c>
      <c r="R3683" s="196" t="s">
        <v>4525</v>
      </c>
      <c r="S3683" s="196" t="s">
        <v>46</v>
      </c>
      <c r="T3683" s="211">
        <v>0.01</v>
      </c>
      <c r="U3683" s="201">
        <v>43539</v>
      </c>
      <c r="W3683" s="200" t="s">
        <v>93</v>
      </c>
      <c r="X3683" s="196" t="s">
        <v>103</v>
      </c>
      <c r="AA3683" s="196" t="s">
        <v>15715</v>
      </c>
      <c r="AB3683" s="196" t="s">
        <v>15711</v>
      </c>
      <c r="AC3683" s="200">
        <v>3</v>
      </c>
      <c r="AD3683" s="200" t="s">
        <v>8274</v>
      </c>
      <c r="AE3683" s="203" t="s">
        <v>505</v>
      </c>
      <c r="AF3683" s="212">
        <v>53000</v>
      </c>
      <c r="AG3683" s="198" t="s">
        <v>15712</v>
      </c>
    </row>
    <row r="3684" spans="1:33" hidden="1" x14ac:dyDescent="0.25">
      <c r="A3684" s="209">
        <v>128698.01</v>
      </c>
      <c r="B3684" s="210">
        <v>2</v>
      </c>
      <c r="C3684" s="196" t="s">
        <v>85</v>
      </c>
      <c r="D3684" s="201">
        <v>43881</v>
      </c>
      <c r="E3684" s="196" t="s">
        <v>98</v>
      </c>
      <c r="F3684" s="201">
        <v>44279</v>
      </c>
      <c r="G3684" s="196" t="s">
        <v>152</v>
      </c>
      <c r="H3684" s="198" t="s">
        <v>223</v>
      </c>
      <c r="I3684" s="196" t="s">
        <v>4532</v>
      </c>
      <c r="J3684" s="196" t="s">
        <v>101</v>
      </c>
      <c r="L3684" s="200" t="s">
        <v>101</v>
      </c>
      <c r="M3684" s="198" t="s">
        <v>4654</v>
      </c>
      <c r="O3684" s="196" t="s">
        <v>119</v>
      </c>
      <c r="P3684" s="198" t="s">
        <v>1836</v>
      </c>
      <c r="R3684" s="196" t="s">
        <v>4525</v>
      </c>
      <c r="S3684" s="196" t="s">
        <v>46</v>
      </c>
      <c r="T3684" s="211">
        <v>0.01</v>
      </c>
      <c r="W3684" s="200" t="s">
        <v>93</v>
      </c>
      <c r="X3684" s="196" t="s">
        <v>103</v>
      </c>
      <c r="AA3684" s="196" t="s">
        <v>15716</v>
      </c>
      <c r="AB3684" s="196" t="s">
        <v>15717</v>
      </c>
      <c r="AC3684" s="200">
        <v>1</v>
      </c>
      <c r="AD3684" s="200" t="s">
        <v>8274</v>
      </c>
      <c r="AE3684" s="203" t="s">
        <v>505</v>
      </c>
      <c r="AF3684" s="212">
        <v>1</v>
      </c>
    </row>
    <row r="3685" spans="1:33" hidden="1" x14ac:dyDescent="0.25">
      <c r="A3685" s="209">
        <v>128698.01</v>
      </c>
      <c r="B3685" s="210">
        <v>2</v>
      </c>
      <c r="C3685" s="196" t="s">
        <v>85</v>
      </c>
      <c r="D3685" s="201">
        <v>43881</v>
      </c>
      <c r="E3685" s="196" t="s">
        <v>98</v>
      </c>
      <c r="F3685" s="201">
        <v>44279</v>
      </c>
      <c r="G3685" s="196" t="s">
        <v>152</v>
      </c>
      <c r="H3685" s="198" t="s">
        <v>223</v>
      </c>
      <c r="I3685" s="196" t="s">
        <v>4532</v>
      </c>
      <c r="J3685" s="196" t="s">
        <v>101</v>
      </c>
      <c r="L3685" s="200" t="s">
        <v>101</v>
      </c>
      <c r="M3685" s="198" t="s">
        <v>4654</v>
      </c>
      <c r="O3685" s="196" t="s">
        <v>119</v>
      </c>
      <c r="P3685" s="198" t="s">
        <v>1836</v>
      </c>
      <c r="R3685" s="196" t="s">
        <v>4525</v>
      </c>
      <c r="S3685" s="196" t="s">
        <v>46</v>
      </c>
      <c r="T3685" s="211">
        <v>0.01</v>
      </c>
      <c r="W3685" s="200" t="s">
        <v>93</v>
      </c>
      <c r="X3685" s="196" t="s">
        <v>103</v>
      </c>
      <c r="AA3685" s="196" t="s">
        <v>15718</v>
      </c>
      <c r="AB3685" s="196" t="s">
        <v>15717</v>
      </c>
      <c r="AC3685" s="200">
        <v>3</v>
      </c>
      <c r="AD3685" s="200" t="s">
        <v>8274</v>
      </c>
      <c r="AE3685" s="212">
        <v>781</v>
      </c>
      <c r="AF3685" s="212">
        <v>782</v>
      </c>
    </row>
    <row r="3686" spans="1:33" hidden="1" x14ac:dyDescent="0.25">
      <c r="A3686" s="209">
        <v>128702</v>
      </c>
      <c r="B3686" s="210">
        <v>2</v>
      </c>
      <c r="C3686" s="196" t="s">
        <v>97</v>
      </c>
      <c r="D3686" s="201">
        <v>43532</v>
      </c>
      <c r="E3686" s="196" t="s">
        <v>98</v>
      </c>
      <c r="F3686" s="201">
        <v>44123</v>
      </c>
      <c r="G3686" s="196" t="s">
        <v>235</v>
      </c>
      <c r="H3686" s="198" t="s">
        <v>144</v>
      </c>
      <c r="I3686" s="196" t="s">
        <v>218</v>
      </c>
      <c r="J3686" s="196" t="s">
        <v>101</v>
      </c>
      <c r="L3686" s="200" t="s">
        <v>101</v>
      </c>
      <c r="M3686" s="198" t="s">
        <v>15719</v>
      </c>
      <c r="N3686" s="198" t="s">
        <v>4555</v>
      </c>
      <c r="O3686" s="196" t="s">
        <v>119</v>
      </c>
      <c r="P3686" s="198" t="s">
        <v>1836</v>
      </c>
      <c r="R3686" s="196" t="s">
        <v>4525</v>
      </c>
      <c r="S3686" s="196" t="s">
        <v>46</v>
      </c>
      <c r="T3686" s="211">
        <v>0.01</v>
      </c>
      <c r="U3686" s="201">
        <v>43539</v>
      </c>
      <c r="W3686" s="200" t="s">
        <v>93</v>
      </c>
      <c r="X3686" s="196" t="s">
        <v>103</v>
      </c>
      <c r="AA3686" s="196" t="s">
        <v>15720</v>
      </c>
      <c r="AB3686" s="196" t="s">
        <v>15721</v>
      </c>
      <c r="AC3686" s="200">
        <v>1</v>
      </c>
      <c r="AD3686" s="200" t="s">
        <v>8274</v>
      </c>
      <c r="AE3686" s="203" t="s">
        <v>505</v>
      </c>
      <c r="AF3686" s="212">
        <v>2000</v>
      </c>
      <c r="AG3686" s="198" t="s">
        <v>4551</v>
      </c>
    </row>
    <row r="3687" spans="1:33" hidden="1" x14ac:dyDescent="0.25">
      <c r="A3687" s="209">
        <v>128702</v>
      </c>
      <c r="B3687" s="210">
        <v>2</v>
      </c>
      <c r="C3687" s="196" t="s">
        <v>97</v>
      </c>
      <c r="D3687" s="201">
        <v>43532</v>
      </c>
      <c r="E3687" s="196" t="s">
        <v>98</v>
      </c>
      <c r="F3687" s="201">
        <v>44123</v>
      </c>
      <c r="G3687" s="196" t="s">
        <v>235</v>
      </c>
      <c r="H3687" s="198" t="s">
        <v>144</v>
      </c>
      <c r="I3687" s="196" t="s">
        <v>218</v>
      </c>
      <c r="J3687" s="196" t="s">
        <v>101</v>
      </c>
      <c r="L3687" s="200" t="s">
        <v>101</v>
      </c>
      <c r="M3687" s="198" t="s">
        <v>15719</v>
      </c>
      <c r="N3687" s="198" t="s">
        <v>4555</v>
      </c>
      <c r="O3687" s="196" t="s">
        <v>119</v>
      </c>
      <c r="P3687" s="198" t="s">
        <v>1836</v>
      </c>
      <c r="R3687" s="196" t="s">
        <v>4525</v>
      </c>
      <c r="S3687" s="196" t="s">
        <v>46</v>
      </c>
      <c r="T3687" s="211">
        <v>0.01</v>
      </c>
      <c r="U3687" s="201">
        <v>43539</v>
      </c>
      <c r="W3687" s="200" t="s">
        <v>93</v>
      </c>
      <c r="X3687" s="196" t="s">
        <v>103</v>
      </c>
      <c r="AA3687" s="196" t="s">
        <v>15722</v>
      </c>
      <c r="AB3687" s="196" t="s">
        <v>15721</v>
      </c>
      <c r="AC3687" s="200">
        <v>3</v>
      </c>
      <c r="AD3687" s="200" t="s">
        <v>8274</v>
      </c>
      <c r="AE3687" s="203" t="s">
        <v>505</v>
      </c>
      <c r="AF3687" s="212">
        <v>296362</v>
      </c>
      <c r="AG3687" s="198" t="s">
        <v>4551</v>
      </c>
    </row>
    <row r="3688" spans="1:33" hidden="1" x14ac:dyDescent="0.25">
      <c r="A3688" s="209">
        <v>128702</v>
      </c>
      <c r="B3688" s="210">
        <v>2</v>
      </c>
      <c r="C3688" s="196" t="s">
        <v>97</v>
      </c>
      <c r="D3688" s="201">
        <v>43532</v>
      </c>
      <c r="E3688" s="196" t="s">
        <v>98</v>
      </c>
      <c r="F3688" s="201">
        <v>44123</v>
      </c>
      <c r="G3688" s="196" t="s">
        <v>235</v>
      </c>
      <c r="H3688" s="198" t="s">
        <v>144</v>
      </c>
      <c r="I3688" s="196" t="s">
        <v>218</v>
      </c>
      <c r="J3688" s="196" t="s">
        <v>101</v>
      </c>
      <c r="L3688" s="200" t="s">
        <v>101</v>
      </c>
      <c r="M3688" s="198" t="s">
        <v>15719</v>
      </c>
      <c r="N3688" s="198" t="s">
        <v>4555</v>
      </c>
      <c r="O3688" s="196" t="s">
        <v>119</v>
      </c>
      <c r="P3688" s="198" t="s">
        <v>1836</v>
      </c>
      <c r="R3688" s="196" t="s">
        <v>4525</v>
      </c>
      <c r="S3688" s="196" t="s">
        <v>46</v>
      </c>
      <c r="T3688" s="211">
        <v>0.01</v>
      </c>
      <c r="U3688" s="201">
        <v>43539</v>
      </c>
      <c r="W3688" s="200" t="s">
        <v>93</v>
      </c>
      <c r="X3688" s="196" t="s">
        <v>103</v>
      </c>
      <c r="AA3688" s="196" t="s">
        <v>15723</v>
      </c>
      <c r="AB3688" s="196" t="s">
        <v>15721</v>
      </c>
      <c r="AC3688" s="200">
        <v>3</v>
      </c>
      <c r="AD3688" s="200" t="s">
        <v>8274</v>
      </c>
      <c r="AE3688" s="203" t="s">
        <v>505</v>
      </c>
      <c r="AF3688" s="212">
        <v>3000</v>
      </c>
      <c r="AG3688" s="198" t="s">
        <v>4551</v>
      </c>
    </row>
    <row r="3689" spans="1:33" hidden="1" x14ac:dyDescent="0.25">
      <c r="A3689" s="209">
        <v>128703</v>
      </c>
      <c r="B3689" s="210">
        <v>2</v>
      </c>
      <c r="C3689" s="196" t="s">
        <v>97</v>
      </c>
      <c r="D3689" s="201">
        <v>43532</v>
      </c>
      <c r="E3689" s="196" t="s">
        <v>98</v>
      </c>
      <c r="F3689" s="201">
        <v>44123</v>
      </c>
      <c r="G3689" s="196" t="s">
        <v>235</v>
      </c>
      <c r="H3689" s="198" t="s">
        <v>144</v>
      </c>
      <c r="I3689" s="196" t="s">
        <v>218</v>
      </c>
      <c r="J3689" s="196" t="s">
        <v>101</v>
      </c>
      <c r="L3689" s="200" t="s">
        <v>101</v>
      </c>
      <c r="M3689" s="198" t="s">
        <v>15688</v>
      </c>
      <c r="N3689" s="198" t="s">
        <v>4555</v>
      </c>
      <c r="O3689" s="196" t="s">
        <v>119</v>
      </c>
      <c r="P3689" s="198" t="s">
        <v>1836</v>
      </c>
      <c r="R3689" s="196" t="s">
        <v>4525</v>
      </c>
      <c r="S3689" s="196" t="s">
        <v>46</v>
      </c>
      <c r="T3689" s="211">
        <v>0.01</v>
      </c>
      <c r="U3689" s="201">
        <v>43539</v>
      </c>
      <c r="W3689" s="200" t="s">
        <v>93</v>
      </c>
      <c r="X3689" s="196" t="s">
        <v>103</v>
      </c>
      <c r="AA3689" s="196" t="s">
        <v>15724</v>
      </c>
      <c r="AB3689" s="196" t="s">
        <v>15725</v>
      </c>
      <c r="AC3689" s="200">
        <v>1</v>
      </c>
      <c r="AD3689" s="200" t="s">
        <v>8274</v>
      </c>
      <c r="AE3689" s="203" t="s">
        <v>505</v>
      </c>
      <c r="AF3689" s="212">
        <v>215000</v>
      </c>
      <c r="AG3689" s="198" t="s">
        <v>4551</v>
      </c>
    </row>
    <row r="3690" spans="1:33" hidden="1" x14ac:dyDescent="0.25">
      <c r="A3690" s="209">
        <v>128703</v>
      </c>
      <c r="B3690" s="210">
        <v>2</v>
      </c>
      <c r="C3690" s="196" t="s">
        <v>97</v>
      </c>
      <c r="D3690" s="201">
        <v>43532</v>
      </c>
      <c r="E3690" s="196" t="s">
        <v>98</v>
      </c>
      <c r="F3690" s="201">
        <v>44123</v>
      </c>
      <c r="G3690" s="196" t="s">
        <v>235</v>
      </c>
      <c r="H3690" s="198" t="s">
        <v>144</v>
      </c>
      <c r="I3690" s="196" t="s">
        <v>218</v>
      </c>
      <c r="J3690" s="196" t="s">
        <v>101</v>
      </c>
      <c r="L3690" s="200" t="s">
        <v>101</v>
      </c>
      <c r="M3690" s="198" t="s">
        <v>15688</v>
      </c>
      <c r="N3690" s="198" t="s">
        <v>4555</v>
      </c>
      <c r="O3690" s="196" t="s">
        <v>119</v>
      </c>
      <c r="P3690" s="198" t="s">
        <v>1836</v>
      </c>
      <c r="R3690" s="196" t="s">
        <v>4525</v>
      </c>
      <c r="S3690" s="196" t="s">
        <v>46</v>
      </c>
      <c r="T3690" s="211">
        <v>0.01</v>
      </c>
      <c r="U3690" s="201">
        <v>43539</v>
      </c>
      <c r="W3690" s="200" t="s">
        <v>93</v>
      </c>
      <c r="X3690" s="196" t="s">
        <v>103</v>
      </c>
      <c r="AA3690" s="196" t="s">
        <v>15726</v>
      </c>
      <c r="AB3690" s="196" t="s">
        <v>15725</v>
      </c>
      <c r="AC3690" s="200">
        <v>3</v>
      </c>
      <c r="AD3690" s="200" t="s">
        <v>8274</v>
      </c>
      <c r="AE3690" s="203" t="s">
        <v>505</v>
      </c>
      <c r="AF3690" s="212">
        <v>820000</v>
      </c>
      <c r="AG3690" s="198" t="s">
        <v>4551</v>
      </c>
    </row>
    <row r="3691" spans="1:33" hidden="1" x14ac:dyDescent="0.25">
      <c r="A3691" s="209">
        <v>128703</v>
      </c>
      <c r="B3691" s="210">
        <v>2</v>
      </c>
      <c r="C3691" s="196" t="s">
        <v>97</v>
      </c>
      <c r="D3691" s="201">
        <v>43532</v>
      </c>
      <c r="E3691" s="196" t="s">
        <v>98</v>
      </c>
      <c r="F3691" s="201">
        <v>44123</v>
      </c>
      <c r="G3691" s="196" t="s">
        <v>235</v>
      </c>
      <c r="H3691" s="198" t="s">
        <v>144</v>
      </c>
      <c r="I3691" s="196" t="s">
        <v>218</v>
      </c>
      <c r="J3691" s="196" t="s">
        <v>101</v>
      </c>
      <c r="L3691" s="200" t="s">
        <v>101</v>
      </c>
      <c r="M3691" s="198" t="s">
        <v>15688</v>
      </c>
      <c r="N3691" s="198" t="s">
        <v>4555</v>
      </c>
      <c r="O3691" s="196" t="s">
        <v>119</v>
      </c>
      <c r="P3691" s="198" t="s">
        <v>1836</v>
      </c>
      <c r="R3691" s="196" t="s">
        <v>4525</v>
      </c>
      <c r="S3691" s="196" t="s">
        <v>46</v>
      </c>
      <c r="T3691" s="211">
        <v>0.01</v>
      </c>
      <c r="U3691" s="201">
        <v>43539</v>
      </c>
      <c r="W3691" s="200" t="s">
        <v>93</v>
      </c>
      <c r="X3691" s="196" t="s">
        <v>103</v>
      </c>
      <c r="AA3691" s="196" t="s">
        <v>15727</v>
      </c>
      <c r="AB3691" s="196" t="s">
        <v>15725</v>
      </c>
      <c r="AC3691" s="200">
        <v>3</v>
      </c>
      <c r="AD3691" s="200" t="s">
        <v>8274</v>
      </c>
      <c r="AE3691" s="203" t="s">
        <v>505</v>
      </c>
      <c r="AF3691" s="212">
        <v>3000</v>
      </c>
      <c r="AG3691" s="198" t="s">
        <v>4551</v>
      </c>
    </row>
    <row r="3692" spans="1:33" hidden="1" x14ac:dyDescent="0.25">
      <c r="A3692" s="209">
        <v>128704</v>
      </c>
      <c r="B3692" s="210">
        <v>2</v>
      </c>
      <c r="C3692" s="196" t="s">
        <v>97</v>
      </c>
      <c r="D3692" s="201">
        <v>43532</v>
      </c>
      <c r="E3692" s="196" t="s">
        <v>98</v>
      </c>
      <c r="F3692" s="201">
        <v>44123</v>
      </c>
      <c r="G3692" s="196" t="s">
        <v>235</v>
      </c>
      <c r="H3692" s="198" t="s">
        <v>144</v>
      </c>
      <c r="I3692" s="196" t="s">
        <v>218</v>
      </c>
      <c r="J3692" s="196" t="s">
        <v>101</v>
      </c>
      <c r="L3692" s="200" t="s">
        <v>101</v>
      </c>
      <c r="M3692" s="198" t="s">
        <v>4561</v>
      </c>
      <c r="N3692" s="198" t="s">
        <v>4555</v>
      </c>
      <c r="O3692" s="196" t="s">
        <v>119</v>
      </c>
      <c r="P3692" s="198" t="s">
        <v>1836</v>
      </c>
      <c r="R3692" s="196" t="s">
        <v>4525</v>
      </c>
      <c r="S3692" s="196" t="s">
        <v>46</v>
      </c>
      <c r="T3692" s="211">
        <v>0.01</v>
      </c>
      <c r="U3692" s="201">
        <v>43539</v>
      </c>
      <c r="W3692" s="200" t="s">
        <v>93</v>
      </c>
      <c r="X3692" s="196" t="s">
        <v>103</v>
      </c>
      <c r="AA3692" s="196" t="s">
        <v>15728</v>
      </c>
      <c r="AB3692" s="196" t="s">
        <v>15729</v>
      </c>
      <c r="AC3692" s="200">
        <v>1</v>
      </c>
      <c r="AD3692" s="200" t="s">
        <v>8274</v>
      </c>
      <c r="AE3692" s="203" t="s">
        <v>505</v>
      </c>
      <c r="AF3692" s="212">
        <v>1600</v>
      </c>
      <c r="AG3692" s="198" t="s">
        <v>4551</v>
      </c>
    </row>
    <row r="3693" spans="1:33" hidden="1" x14ac:dyDescent="0.25">
      <c r="A3693" s="209">
        <v>128704</v>
      </c>
      <c r="B3693" s="210">
        <v>2</v>
      </c>
      <c r="C3693" s="196" t="s">
        <v>97</v>
      </c>
      <c r="D3693" s="201">
        <v>43532</v>
      </c>
      <c r="E3693" s="196" t="s">
        <v>98</v>
      </c>
      <c r="F3693" s="201">
        <v>44123</v>
      </c>
      <c r="G3693" s="196" t="s">
        <v>235</v>
      </c>
      <c r="H3693" s="198" t="s">
        <v>144</v>
      </c>
      <c r="I3693" s="196" t="s">
        <v>218</v>
      </c>
      <c r="J3693" s="196" t="s">
        <v>101</v>
      </c>
      <c r="L3693" s="200" t="s">
        <v>101</v>
      </c>
      <c r="M3693" s="198" t="s">
        <v>4561</v>
      </c>
      <c r="N3693" s="198" t="s">
        <v>4555</v>
      </c>
      <c r="O3693" s="196" t="s">
        <v>119</v>
      </c>
      <c r="P3693" s="198" t="s">
        <v>1836</v>
      </c>
      <c r="R3693" s="196" t="s">
        <v>4525</v>
      </c>
      <c r="S3693" s="196" t="s">
        <v>46</v>
      </c>
      <c r="T3693" s="211">
        <v>0.01</v>
      </c>
      <c r="U3693" s="201">
        <v>43539</v>
      </c>
      <c r="W3693" s="200" t="s">
        <v>93</v>
      </c>
      <c r="X3693" s="196" t="s">
        <v>103</v>
      </c>
      <c r="AA3693" s="196" t="s">
        <v>15730</v>
      </c>
      <c r="AB3693" s="196" t="s">
        <v>15729</v>
      </c>
      <c r="AC3693" s="200">
        <v>3</v>
      </c>
      <c r="AD3693" s="200" t="s">
        <v>8274</v>
      </c>
      <c r="AE3693" s="212">
        <v>-258768</v>
      </c>
      <c r="AF3693" s="212">
        <v>520000</v>
      </c>
      <c r="AG3693" s="198" t="s">
        <v>4551</v>
      </c>
    </row>
    <row r="3694" spans="1:33" hidden="1" x14ac:dyDescent="0.25">
      <c r="A3694" s="209">
        <v>128704</v>
      </c>
      <c r="B3694" s="210">
        <v>2</v>
      </c>
      <c r="C3694" s="196" t="s">
        <v>97</v>
      </c>
      <c r="D3694" s="201">
        <v>43532</v>
      </c>
      <c r="E3694" s="196" t="s">
        <v>98</v>
      </c>
      <c r="F3694" s="201">
        <v>44123</v>
      </c>
      <c r="G3694" s="196" t="s">
        <v>235</v>
      </c>
      <c r="H3694" s="198" t="s">
        <v>144</v>
      </c>
      <c r="I3694" s="196" t="s">
        <v>218</v>
      </c>
      <c r="J3694" s="196" t="s">
        <v>101</v>
      </c>
      <c r="L3694" s="200" t="s">
        <v>101</v>
      </c>
      <c r="M3694" s="198" t="s">
        <v>4561</v>
      </c>
      <c r="N3694" s="198" t="s">
        <v>4555</v>
      </c>
      <c r="O3694" s="196" t="s">
        <v>119</v>
      </c>
      <c r="P3694" s="198" t="s">
        <v>1836</v>
      </c>
      <c r="R3694" s="196" t="s">
        <v>4525</v>
      </c>
      <c r="S3694" s="196" t="s">
        <v>46</v>
      </c>
      <c r="T3694" s="211">
        <v>0.01</v>
      </c>
      <c r="U3694" s="201">
        <v>43539</v>
      </c>
      <c r="W3694" s="200" t="s">
        <v>93</v>
      </c>
      <c r="X3694" s="196" t="s">
        <v>103</v>
      </c>
      <c r="AA3694" s="196" t="s">
        <v>15731</v>
      </c>
      <c r="AB3694" s="196" t="s">
        <v>15729</v>
      </c>
      <c r="AC3694" s="200">
        <v>3</v>
      </c>
      <c r="AD3694" s="200" t="s">
        <v>8274</v>
      </c>
      <c r="AE3694" s="203" t="s">
        <v>505</v>
      </c>
      <c r="AF3694" s="212">
        <v>2400</v>
      </c>
      <c r="AG3694" s="198" t="s">
        <v>4551</v>
      </c>
    </row>
    <row r="3695" spans="1:33" hidden="1" x14ac:dyDescent="0.25">
      <c r="A3695" s="209">
        <v>128705</v>
      </c>
      <c r="B3695" s="210">
        <v>2</v>
      </c>
      <c r="C3695" s="196" t="s">
        <v>97</v>
      </c>
      <c r="D3695" s="201">
        <v>43532</v>
      </c>
      <c r="E3695" s="196" t="s">
        <v>98</v>
      </c>
      <c r="F3695" s="201">
        <v>44123</v>
      </c>
      <c r="G3695" s="196" t="s">
        <v>235</v>
      </c>
      <c r="H3695" s="198" t="s">
        <v>144</v>
      </c>
      <c r="I3695" s="196" t="s">
        <v>218</v>
      </c>
      <c r="J3695" s="196" t="s">
        <v>101</v>
      </c>
      <c r="L3695" s="200" t="s">
        <v>101</v>
      </c>
      <c r="M3695" s="198" t="s">
        <v>4563</v>
      </c>
      <c r="N3695" s="198" t="s">
        <v>4555</v>
      </c>
      <c r="O3695" s="196" t="s">
        <v>119</v>
      </c>
      <c r="P3695" s="198" t="s">
        <v>1836</v>
      </c>
      <c r="R3695" s="196" t="s">
        <v>4525</v>
      </c>
      <c r="S3695" s="196" t="s">
        <v>46</v>
      </c>
      <c r="T3695" s="211">
        <v>0.01</v>
      </c>
      <c r="U3695" s="201">
        <v>43539</v>
      </c>
      <c r="W3695" s="200" t="s">
        <v>93</v>
      </c>
      <c r="X3695" s="196" t="s">
        <v>103</v>
      </c>
      <c r="AA3695" s="196" t="s">
        <v>15732</v>
      </c>
      <c r="AB3695" s="196" t="s">
        <v>15733</v>
      </c>
      <c r="AC3695" s="200">
        <v>1</v>
      </c>
      <c r="AD3695" s="200" t="s">
        <v>8274</v>
      </c>
      <c r="AE3695" s="203" t="s">
        <v>505</v>
      </c>
      <c r="AF3695" s="212">
        <v>2000</v>
      </c>
      <c r="AG3695" s="198" t="s">
        <v>4551</v>
      </c>
    </row>
    <row r="3696" spans="1:33" hidden="1" x14ac:dyDescent="0.25">
      <c r="A3696" s="209">
        <v>128705</v>
      </c>
      <c r="B3696" s="210">
        <v>2</v>
      </c>
      <c r="C3696" s="196" t="s">
        <v>97</v>
      </c>
      <c r="D3696" s="201">
        <v>43532</v>
      </c>
      <c r="E3696" s="196" t="s">
        <v>98</v>
      </c>
      <c r="F3696" s="201">
        <v>44123</v>
      </c>
      <c r="G3696" s="196" t="s">
        <v>235</v>
      </c>
      <c r="H3696" s="198" t="s">
        <v>144</v>
      </c>
      <c r="I3696" s="196" t="s">
        <v>218</v>
      </c>
      <c r="J3696" s="196" t="s">
        <v>101</v>
      </c>
      <c r="L3696" s="200" t="s">
        <v>101</v>
      </c>
      <c r="M3696" s="198" t="s">
        <v>4563</v>
      </c>
      <c r="N3696" s="198" t="s">
        <v>4555</v>
      </c>
      <c r="O3696" s="196" t="s">
        <v>119</v>
      </c>
      <c r="P3696" s="198" t="s">
        <v>1836</v>
      </c>
      <c r="R3696" s="196" t="s">
        <v>4525</v>
      </c>
      <c r="S3696" s="196" t="s">
        <v>46</v>
      </c>
      <c r="T3696" s="211">
        <v>0.01</v>
      </c>
      <c r="U3696" s="201">
        <v>43539</v>
      </c>
      <c r="W3696" s="200" t="s">
        <v>93</v>
      </c>
      <c r="X3696" s="196" t="s">
        <v>103</v>
      </c>
      <c r="AA3696" s="196" t="s">
        <v>15734</v>
      </c>
      <c r="AB3696" s="196" t="s">
        <v>15733</v>
      </c>
      <c r="AC3696" s="200">
        <v>3</v>
      </c>
      <c r="AD3696" s="200" t="s">
        <v>8274</v>
      </c>
      <c r="AE3696" s="212">
        <v>-125000</v>
      </c>
      <c r="AF3696" s="212">
        <v>357850</v>
      </c>
      <c r="AG3696" s="198" t="s">
        <v>4551</v>
      </c>
    </row>
    <row r="3697" spans="1:33" hidden="1" x14ac:dyDescent="0.25">
      <c r="A3697" s="209">
        <v>128705</v>
      </c>
      <c r="B3697" s="210">
        <v>2</v>
      </c>
      <c r="C3697" s="196" t="s">
        <v>97</v>
      </c>
      <c r="D3697" s="201">
        <v>43532</v>
      </c>
      <c r="E3697" s="196" t="s">
        <v>98</v>
      </c>
      <c r="F3697" s="201">
        <v>44123</v>
      </c>
      <c r="G3697" s="196" t="s">
        <v>235</v>
      </c>
      <c r="H3697" s="198" t="s">
        <v>144</v>
      </c>
      <c r="I3697" s="196" t="s">
        <v>218</v>
      </c>
      <c r="J3697" s="196" t="s">
        <v>101</v>
      </c>
      <c r="L3697" s="200" t="s">
        <v>101</v>
      </c>
      <c r="M3697" s="198" t="s">
        <v>4563</v>
      </c>
      <c r="N3697" s="198" t="s">
        <v>4555</v>
      </c>
      <c r="O3697" s="196" t="s">
        <v>119</v>
      </c>
      <c r="P3697" s="198" t="s">
        <v>1836</v>
      </c>
      <c r="R3697" s="196" t="s">
        <v>4525</v>
      </c>
      <c r="S3697" s="196" t="s">
        <v>46</v>
      </c>
      <c r="T3697" s="211">
        <v>0.01</v>
      </c>
      <c r="U3697" s="201">
        <v>43539</v>
      </c>
      <c r="W3697" s="200" t="s">
        <v>93</v>
      </c>
      <c r="X3697" s="196" t="s">
        <v>103</v>
      </c>
      <c r="AA3697" s="196" t="s">
        <v>15735</v>
      </c>
      <c r="AB3697" s="196" t="s">
        <v>15733</v>
      </c>
      <c r="AC3697" s="200">
        <v>3</v>
      </c>
      <c r="AD3697" s="200" t="s">
        <v>8274</v>
      </c>
      <c r="AE3697" s="203" t="s">
        <v>505</v>
      </c>
      <c r="AF3697" s="212">
        <v>3000</v>
      </c>
      <c r="AG3697" s="198" t="s">
        <v>4551</v>
      </c>
    </row>
    <row r="3698" spans="1:33" hidden="1" x14ac:dyDescent="0.25">
      <c r="A3698" s="209">
        <v>128706</v>
      </c>
      <c r="B3698" s="210">
        <v>2</v>
      </c>
      <c r="C3698" s="196" t="s">
        <v>97</v>
      </c>
      <c r="D3698" s="201">
        <v>43532</v>
      </c>
      <c r="E3698" s="196" t="s">
        <v>98</v>
      </c>
      <c r="F3698" s="201">
        <v>44123</v>
      </c>
      <c r="G3698" s="196" t="s">
        <v>235</v>
      </c>
      <c r="H3698" s="198" t="s">
        <v>144</v>
      </c>
      <c r="I3698" s="196" t="s">
        <v>218</v>
      </c>
      <c r="J3698" s="196" t="s">
        <v>101</v>
      </c>
      <c r="L3698" s="200" t="s">
        <v>101</v>
      </c>
      <c r="M3698" s="198" t="s">
        <v>4565</v>
      </c>
      <c r="N3698" s="198" t="s">
        <v>4555</v>
      </c>
      <c r="O3698" s="196" t="s">
        <v>119</v>
      </c>
      <c r="P3698" s="198" t="s">
        <v>1836</v>
      </c>
      <c r="R3698" s="196" t="s">
        <v>4525</v>
      </c>
      <c r="S3698" s="196" t="s">
        <v>46</v>
      </c>
      <c r="T3698" s="211">
        <v>0.01</v>
      </c>
      <c r="U3698" s="201">
        <v>43539</v>
      </c>
      <c r="W3698" s="200" t="s">
        <v>93</v>
      </c>
      <c r="X3698" s="196" t="s">
        <v>103</v>
      </c>
      <c r="AA3698" s="196" t="s">
        <v>15736</v>
      </c>
      <c r="AB3698" s="196" t="s">
        <v>15737</v>
      </c>
      <c r="AC3698" s="200">
        <v>1</v>
      </c>
      <c r="AD3698" s="200" t="s">
        <v>8274</v>
      </c>
      <c r="AE3698" s="203" t="s">
        <v>505</v>
      </c>
      <c r="AF3698" s="212">
        <v>2000</v>
      </c>
      <c r="AG3698" s="198" t="s">
        <v>4551</v>
      </c>
    </row>
    <row r="3699" spans="1:33" hidden="1" x14ac:dyDescent="0.25">
      <c r="A3699" s="209">
        <v>128706</v>
      </c>
      <c r="B3699" s="210">
        <v>2</v>
      </c>
      <c r="C3699" s="196" t="s">
        <v>97</v>
      </c>
      <c r="D3699" s="201">
        <v>43532</v>
      </c>
      <c r="E3699" s="196" t="s">
        <v>98</v>
      </c>
      <c r="F3699" s="201">
        <v>44123</v>
      </c>
      <c r="G3699" s="196" t="s">
        <v>235</v>
      </c>
      <c r="H3699" s="198" t="s">
        <v>144</v>
      </c>
      <c r="I3699" s="196" t="s">
        <v>218</v>
      </c>
      <c r="J3699" s="196" t="s">
        <v>101</v>
      </c>
      <c r="L3699" s="200" t="s">
        <v>101</v>
      </c>
      <c r="M3699" s="198" t="s">
        <v>4565</v>
      </c>
      <c r="N3699" s="198" t="s">
        <v>4555</v>
      </c>
      <c r="O3699" s="196" t="s">
        <v>119</v>
      </c>
      <c r="P3699" s="198" t="s">
        <v>1836</v>
      </c>
      <c r="R3699" s="196" t="s">
        <v>4525</v>
      </c>
      <c r="S3699" s="196" t="s">
        <v>46</v>
      </c>
      <c r="T3699" s="211">
        <v>0.01</v>
      </c>
      <c r="U3699" s="201">
        <v>43539</v>
      </c>
      <c r="W3699" s="200" t="s">
        <v>93</v>
      </c>
      <c r="X3699" s="196" t="s">
        <v>103</v>
      </c>
      <c r="AA3699" s="196" t="s">
        <v>15738</v>
      </c>
      <c r="AB3699" s="196" t="s">
        <v>15737</v>
      </c>
      <c r="AC3699" s="200">
        <v>3</v>
      </c>
      <c r="AD3699" s="200" t="s">
        <v>8274</v>
      </c>
      <c r="AE3699" s="212">
        <v>-200000</v>
      </c>
      <c r="AF3699" s="212">
        <v>277013</v>
      </c>
      <c r="AG3699" s="198" t="s">
        <v>4551</v>
      </c>
    </row>
    <row r="3700" spans="1:33" hidden="1" x14ac:dyDescent="0.25">
      <c r="A3700" s="209">
        <v>128706</v>
      </c>
      <c r="B3700" s="210">
        <v>2</v>
      </c>
      <c r="C3700" s="196" t="s">
        <v>97</v>
      </c>
      <c r="D3700" s="201">
        <v>43532</v>
      </c>
      <c r="E3700" s="196" t="s">
        <v>98</v>
      </c>
      <c r="F3700" s="201">
        <v>44123</v>
      </c>
      <c r="G3700" s="196" t="s">
        <v>235</v>
      </c>
      <c r="H3700" s="198" t="s">
        <v>144</v>
      </c>
      <c r="I3700" s="196" t="s">
        <v>218</v>
      </c>
      <c r="J3700" s="196" t="s">
        <v>101</v>
      </c>
      <c r="L3700" s="200" t="s">
        <v>101</v>
      </c>
      <c r="M3700" s="198" t="s">
        <v>4565</v>
      </c>
      <c r="N3700" s="198" t="s">
        <v>4555</v>
      </c>
      <c r="O3700" s="196" t="s">
        <v>119</v>
      </c>
      <c r="P3700" s="198" t="s">
        <v>1836</v>
      </c>
      <c r="R3700" s="196" t="s">
        <v>4525</v>
      </c>
      <c r="S3700" s="196" t="s">
        <v>46</v>
      </c>
      <c r="T3700" s="211">
        <v>0.01</v>
      </c>
      <c r="U3700" s="201">
        <v>43539</v>
      </c>
      <c r="W3700" s="200" t="s">
        <v>93</v>
      </c>
      <c r="X3700" s="196" t="s">
        <v>103</v>
      </c>
      <c r="AA3700" s="196" t="s">
        <v>15739</v>
      </c>
      <c r="AB3700" s="196" t="s">
        <v>15737</v>
      </c>
      <c r="AC3700" s="200">
        <v>3</v>
      </c>
      <c r="AD3700" s="200" t="s">
        <v>8274</v>
      </c>
      <c r="AE3700" s="203" t="s">
        <v>505</v>
      </c>
      <c r="AF3700" s="212">
        <v>3000</v>
      </c>
      <c r="AG3700" s="198" t="s">
        <v>4551</v>
      </c>
    </row>
    <row r="3701" spans="1:33" hidden="1" x14ac:dyDescent="0.25">
      <c r="A3701" s="209">
        <v>128707</v>
      </c>
      <c r="B3701" s="210">
        <v>2</v>
      </c>
      <c r="C3701" s="196" t="s">
        <v>97</v>
      </c>
      <c r="D3701" s="201">
        <v>43532</v>
      </c>
      <c r="E3701" s="196" t="s">
        <v>98</v>
      </c>
      <c r="F3701" s="201">
        <v>44123</v>
      </c>
      <c r="G3701" s="196" t="s">
        <v>235</v>
      </c>
      <c r="H3701" s="198" t="s">
        <v>144</v>
      </c>
      <c r="I3701" s="196" t="s">
        <v>218</v>
      </c>
      <c r="J3701" s="196" t="s">
        <v>101</v>
      </c>
      <c r="L3701" s="200" t="s">
        <v>101</v>
      </c>
      <c r="M3701" s="198" t="s">
        <v>15740</v>
      </c>
      <c r="N3701" s="198" t="s">
        <v>4555</v>
      </c>
      <c r="O3701" s="196" t="s">
        <v>119</v>
      </c>
      <c r="P3701" s="198" t="s">
        <v>1836</v>
      </c>
      <c r="R3701" s="196" t="s">
        <v>4525</v>
      </c>
      <c r="S3701" s="196" t="s">
        <v>46</v>
      </c>
      <c r="T3701" s="211">
        <v>0.01</v>
      </c>
      <c r="U3701" s="201">
        <v>43539</v>
      </c>
      <c r="W3701" s="200" t="s">
        <v>93</v>
      </c>
      <c r="X3701" s="196" t="s">
        <v>103</v>
      </c>
      <c r="AA3701" s="196" t="s">
        <v>15741</v>
      </c>
      <c r="AB3701" s="196" t="s">
        <v>15742</v>
      </c>
      <c r="AC3701" s="200">
        <v>1</v>
      </c>
      <c r="AD3701" s="200" t="s">
        <v>8274</v>
      </c>
      <c r="AE3701" s="203" t="s">
        <v>505</v>
      </c>
      <c r="AF3701" s="212">
        <v>2000</v>
      </c>
      <c r="AG3701" s="198" t="s">
        <v>4551</v>
      </c>
    </row>
    <row r="3702" spans="1:33" hidden="1" x14ac:dyDescent="0.25">
      <c r="A3702" s="209">
        <v>128707</v>
      </c>
      <c r="B3702" s="210">
        <v>2</v>
      </c>
      <c r="C3702" s="196" t="s">
        <v>97</v>
      </c>
      <c r="D3702" s="201">
        <v>43532</v>
      </c>
      <c r="E3702" s="196" t="s">
        <v>98</v>
      </c>
      <c r="F3702" s="201">
        <v>44123</v>
      </c>
      <c r="G3702" s="196" t="s">
        <v>235</v>
      </c>
      <c r="H3702" s="198" t="s">
        <v>144</v>
      </c>
      <c r="I3702" s="196" t="s">
        <v>218</v>
      </c>
      <c r="J3702" s="196" t="s">
        <v>101</v>
      </c>
      <c r="L3702" s="200" t="s">
        <v>101</v>
      </c>
      <c r="M3702" s="198" t="s">
        <v>15740</v>
      </c>
      <c r="N3702" s="198" t="s">
        <v>4555</v>
      </c>
      <c r="O3702" s="196" t="s">
        <v>119</v>
      </c>
      <c r="P3702" s="198" t="s">
        <v>1836</v>
      </c>
      <c r="R3702" s="196" t="s">
        <v>4525</v>
      </c>
      <c r="S3702" s="196" t="s">
        <v>46</v>
      </c>
      <c r="T3702" s="211">
        <v>0.01</v>
      </c>
      <c r="U3702" s="201">
        <v>43539</v>
      </c>
      <c r="W3702" s="200" t="s">
        <v>93</v>
      </c>
      <c r="X3702" s="196" t="s">
        <v>103</v>
      </c>
      <c r="AA3702" s="196" t="s">
        <v>15743</v>
      </c>
      <c r="AB3702" s="196" t="s">
        <v>15742</v>
      </c>
      <c r="AC3702" s="200">
        <v>3</v>
      </c>
      <c r="AD3702" s="200" t="s">
        <v>8274</v>
      </c>
      <c r="AE3702" s="203" t="s">
        <v>505</v>
      </c>
      <c r="AF3702" s="212">
        <v>429779</v>
      </c>
      <c r="AG3702" s="198" t="s">
        <v>4551</v>
      </c>
    </row>
    <row r="3703" spans="1:33" hidden="1" x14ac:dyDescent="0.25">
      <c r="A3703" s="209">
        <v>128707</v>
      </c>
      <c r="B3703" s="210">
        <v>2</v>
      </c>
      <c r="C3703" s="196" t="s">
        <v>97</v>
      </c>
      <c r="D3703" s="201">
        <v>43532</v>
      </c>
      <c r="E3703" s="196" t="s">
        <v>98</v>
      </c>
      <c r="F3703" s="201">
        <v>44123</v>
      </c>
      <c r="G3703" s="196" t="s">
        <v>235</v>
      </c>
      <c r="H3703" s="198" t="s">
        <v>144</v>
      </c>
      <c r="I3703" s="196" t="s">
        <v>218</v>
      </c>
      <c r="J3703" s="196" t="s">
        <v>101</v>
      </c>
      <c r="L3703" s="200" t="s">
        <v>101</v>
      </c>
      <c r="M3703" s="198" t="s">
        <v>15740</v>
      </c>
      <c r="N3703" s="198" t="s">
        <v>4555</v>
      </c>
      <c r="O3703" s="196" t="s">
        <v>119</v>
      </c>
      <c r="P3703" s="198" t="s">
        <v>1836</v>
      </c>
      <c r="R3703" s="196" t="s">
        <v>4525</v>
      </c>
      <c r="S3703" s="196" t="s">
        <v>46</v>
      </c>
      <c r="T3703" s="211">
        <v>0.01</v>
      </c>
      <c r="U3703" s="201">
        <v>43539</v>
      </c>
      <c r="W3703" s="200" t="s">
        <v>93</v>
      </c>
      <c r="X3703" s="196" t="s">
        <v>103</v>
      </c>
      <c r="AA3703" s="196" t="s">
        <v>15744</v>
      </c>
      <c r="AB3703" s="196" t="s">
        <v>15742</v>
      </c>
      <c r="AC3703" s="200">
        <v>3</v>
      </c>
      <c r="AD3703" s="200" t="s">
        <v>8274</v>
      </c>
      <c r="AE3703" s="203" t="s">
        <v>505</v>
      </c>
      <c r="AF3703" s="212">
        <v>3000</v>
      </c>
      <c r="AG3703" s="198" t="s">
        <v>4551</v>
      </c>
    </row>
    <row r="3704" spans="1:33" hidden="1" x14ac:dyDescent="0.25">
      <c r="A3704" s="209">
        <v>128708</v>
      </c>
      <c r="B3704" s="210">
        <v>2</v>
      </c>
      <c r="C3704" s="196" t="s">
        <v>97</v>
      </c>
      <c r="D3704" s="201">
        <v>43532</v>
      </c>
      <c r="E3704" s="196" t="s">
        <v>98</v>
      </c>
      <c r="F3704" s="201">
        <v>44123</v>
      </c>
      <c r="G3704" s="196" t="s">
        <v>235</v>
      </c>
      <c r="H3704" s="198" t="s">
        <v>144</v>
      </c>
      <c r="I3704" s="196" t="s">
        <v>218</v>
      </c>
      <c r="J3704" s="196" t="s">
        <v>101</v>
      </c>
      <c r="L3704" s="200" t="s">
        <v>101</v>
      </c>
      <c r="M3704" s="198" t="s">
        <v>15745</v>
      </c>
      <c r="N3704" s="198" t="s">
        <v>4555</v>
      </c>
      <c r="O3704" s="196" t="s">
        <v>119</v>
      </c>
      <c r="P3704" s="198" t="s">
        <v>1836</v>
      </c>
      <c r="R3704" s="196" t="s">
        <v>4525</v>
      </c>
      <c r="S3704" s="196" t="s">
        <v>46</v>
      </c>
      <c r="T3704" s="211">
        <v>0.01</v>
      </c>
      <c r="U3704" s="201">
        <v>43539</v>
      </c>
      <c r="W3704" s="200" t="s">
        <v>93</v>
      </c>
      <c r="X3704" s="196" t="s">
        <v>103</v>
      </c>
      <c r="AA3704" s="196" t="s">
        <v>15746</v>
      </c>
      <c r="AB3704" s="196" t="s">
        <v>15747</v>
      </c>
      <c r="AC3704" s="200">
        <v>1</v>
      </c>
      <c r="AD3704" s="200" t="s">
        <v>8274</v>
      </c>
      <c r="AE3704" s="203" t="s">
        <v>505</v>
      </c>
      <c r="AF3704" s="212">
        <v>2000</v>
      </c>
      <c r="AG3704" s="198" t="s">
        <v>4551</v>
      </c>
    </row>
    <row r="3705" spans="1:33" hidden="1" x14ac:dyDescent="0.25">
      <c r="A3705" s="209">
        <v>128708</v>
      </c>
      <c r="B3705" s="210">
        <v>2</v>
      </c>
      <c r="C3705" s="196" t="s">
        <v>97</v>
      </c>
      <c r="D3705" s="201">
        <v>43532</v>
      </c>
      <c r="E3705" s="196" t="s">
        <v>98</v>
      </c>
      <c r="F3705" s="201">
        <v>44123</v>
      </c>
      <c r="G3705" s="196" t="s">
        <v>235</v>
      </c>
      <c r="H3705" s="198" t="s">
        <v>144</v>
      </c>
      <c r="I3705" s="196" t="s">
        <v>218</v>
      </c>
      <c r="J3705" s="196" t="s">
        <v>101</v>
      </c>
      <c r="L3705" s="200" t="s">
        <v>101</v>
      </c>
      <c r="M3705" s="198" t="s">
        <v>15745</v>
      </c>
      <c r="N3705" s="198" t="s">
        <v>4555</v>
      </c>
      <c r="O3705" s="196" t="s">
        <v>119</v>
      </c>
      <c r="P3705" s="198" t="s">
        <v>1836</v>
      </c>
      <c r="R3705" s="196" t="s">
        <v>4525</v>
      </c>
      <c r="S3705" s="196" t="s">
        <v>46</v>
      </c>
      <c r="T3705" s="211">
        <v>0.01</v>
      </c>
      <c r="U3705" s="201">
        <v>43539</v>
      </c>
      <c r="W3705" s="200" t="s">
        <v>93</v>
      </c>
      <c r="X3705" s="196" t="s">
        <v>103</v>
      </c>
      <c r="AA3705" s="196" t="s">
        <v>15748</v>
      </c>
      <c r="AB3705" s="196" t="s">
        <v>15747</v>
      </c>
      <c r="AC3705" s="200">
        <v>3</v>
      </c>
      <c r="AD3705" s="200" t="s">
        <v>8274</v>
      </c>
      <c r="AE3705" s="203" t="s">
        <v>505</v>
      </c>
      <c r="AF3705" s="212">
        <v>2492372</v>
      </c>
      <c r="AG3705" s="198" t="s">
        <v>4551</v>
      </c>
    </row>
    <row r="3706" spans="1:33" hidden="1" x14ac:dyDescent="0.25">
      <c r="A3706" s="209">
        <v>128708</v>
      </c>
      <c r="B3706" s="210">
        <v>2</v>
      </c>
      <c r="C3706" s="196" t="s">
        <v>97</v>
      </c>
      <c r="D3706" s="201">
        <v>43532</v>
      </c>
      <c r="E3706" s="196" t="s">
        <v>98</v>
      </c>
      <c r="F3706" s="201">
        <v>44123</v>
      </c>
      <c r="G3706" s="196" t="s">
        <v>235</v>
      </c>
      <c r="H3706" s="198" t="s">
        <v>144</v>
      </c>
      <c r="I3706" s="196" t="s">
        <v>218</v>
      </c>
      <c r="J3706" s="196" t="s">
        <v>101</v>
      </c>
      <c r="L3706" s="200" t="s">
        <v>101</v>
      </c>
      <c r="M3706" s="198" t="s">
        <v>15745</v>
      </c>
      <c r="N3706" s="198" t="s">
        <v>4555</v>
      </c>
      <c r="O3706" s="196" t="s">
        <v>119</v>
      </c>
      <c r="P3706" s="198" t="s">
        <v>1836</v>
      </c>
      <c r="R3706" s="196" t="s">
        <v>4525</v>
      </c>
      <c r="S3706" s="196" t="s">
        <v>46</v>
      </c>
      <c r="T3706" s="211">
        <v>0.01</v>
      </c>
      <c r="U3706" s="201">
        <v>43539</v>
      </c>
      <c r="W3706" s="200" t="s">
        <v>93</v>
      </c>
      <c r="X3706" s="196" t="s">
        <v>103</v>
      </c>
      <c r="AA3706" s="196" t="s">
        <v>15749</v>
      </c>
      <c r="AB3706" s="196" t="s">
        <v>15747</v>
      </c>
      <c r="AC3706" s="200">
        <v>3</v>
      </c>
      <c r="AD3706" s="200" t="s">
        <v>8274</v>
      </c>
      <c r="AE3706" s="203" t="s">
        <v>505</v>
      </c>
      <c r="AF3706" s="212">
        <v>3000</v>
      </c>
      <c r="AG3706" s="198" t="s">
        <v>4551</v>
      </c>
    </row>
    <row r="3707" spans="1:33" hidden="1" x14ac:dyDescent="0.25">
      <c r="A3707" s="209">
        <v>128712</v>
      </c>
      <c r="B3707" s="210">
        <v>1</v>
      </c>
      <c r="C3707" s="196" t="s">
        <v>97</v>
      </c>
      <c r="D3707" s="201">
        <v>43532</v>
      </c>
      <c r="E3707" s="196" t="s">
        <v>98</v>
      </c>
      <c r="F3707" s="201">
        <v>44453.875115740739</v>
      </c>
      <c r="G3707" s="196" t="s">
        <v>161</v>
      </c>
      <c r="H3707" s="198" t="s">
        <v>204</v>
      </c>
      <c r="I3707" s="196" t="s">
        <v>603</v>
      </c>
      <c r="J3707" s="196" t="s">
        <v>299</v>
      </c>
      <c r="L3707" s="200" t="s">
        <v>300</v>
      </c>
      <c r="M3707" s="198" t="s">
        <v>15750</v>
      </c>
      <c r="N3707" s="198" t="s">
        <v>4555</v>
      </c>
      <c r="O3707" s="196" t="s">
        <v>119</v>
      </c>
      <c r="P3707" s="198" t="s">
        <v>1836</v>
      </c>
      <c r="R3707" s="196" t="s">
        <v>4525</v>
      </c>
      <c r="S3707" s="196" t="s">
        <v>46</v>
      </c>
      <c r="T3707" s="211">
        <v>0.01</v>
      </c>
      <c r="U3707" s="201">
        <v>43595</v>
      </c>
      <c r="W3707" s="200" t="s">
        <v>93</v>
      </c>
      <c r="X3707" s="196" t="s">
        <v>303</v>
      </c>
      <c r="AA3707" s="196" t="s">
        <v>15751</v>
      </c>
      <c r="AB3707" s="196" t="s">
        <v>15752</v>
      </c>
      <c r="AC3707" s="200">
        <v>1</v>
      </c>
      <c r="AD3707" s="200" t="s">
        <v>8274</v>
      </c>
      <c r="AE3707" s="203" t="s">
        <v>505</v>
      </c>
      <c r="AF3707" s="212">
        <v>63000</v>
      </c>
      <c r="AG3707" s="198" t="s">
        <v>15753</v>
      </c>
    </row>
    <row r="3708" spans="1:33" hidden="1" x14ac:dyDescent="0.25">
      <c r="A3708" s="209">
        <v>128712</v>
      </c>
      <c r="B3708" s="210">
        <v>1</v>
      </c>
      <c r="C3708" s="196" t="s">
        <v>97</v>
      </c>
      <c r="D3708" s="201">
        <v>43532</v>
      </c>
      <c r="E3708" s="196" t="s">
        <v>98</v>
      </c>
      <c r="F3708" s="201">
        <v>44453.875115740739</v>
      </c>
      <c r="G3708" s="196" t="s">
        <v>161</v>
      </c>
      <c r="H3708" s="198" t="s">
        <v>204</v>
      </c>
      <c r="I3708" s="196" t="s">
        <v>603</v>
      </c>
      <c r="J3708" s="196" t="s">
        <v>299</v>
      </c>
      <c r="L3708" s="200" t="s">
        <v>300</v>
      </c>
      <c r="M3708" s="198" t="s">
        <v>15750</v>
      </c>
      <c r="N3708" s="198" t="s">
        <v>4555</v>
      </c>
      <c r="O3708" s="196" t="s">
        <v>119</v>
      </c>
      <c r="P3708" s="198" t="s">
        <v>1836</v>
      </c>
      <c r="R3708" s="196" t="s">
        <v>4525</v>
      </c>
      <c r="S3708" s="196" t="s">
        <v>46</v>
      </c>
      <c r="T3708" s="211">
        <v>0.01</v>
      </c>
      <c r="U3708" s="201">
        <v>43595</v>
      </c>
      <c r="W3708" s="200" t="s">
        <v>93</v>
      </c>
      <c r="X3708" s="196" t="s">
        <v>303</v>
      </c>
      <c r="AA3708" s="196" t="s">
        <v>15754</v>
      </c>
      <c r="AB3708" s="196" t="s">
        <v>15752</v>
      </c>
      <c r="AC3708" s="200">
        <v>2</v>
      </c>
      <c r="AD3708" s="200" t="s">
        <v>8274</v>
      </c>
      <c r="AE3708" s="203" t="s">
        <v>505</v>
      </c>
      <c r="AF3708" s="212">
        <v>8000</v>
      </c>
      <c r="AG3708" s="198" t="s">
        <v>15753</v>
      </c>
    </row>
    <row r="3709" spans="1:33" hidden="1" x14ac:dyDescent="0.25">
      <c r="A3709" s="209">
        <v>128712</v>
      </c>
      <c r="B3709" s="210">
        <v>1</v>
      </c>
      <c r="C3709" s="196" t="s">
        <v>97</v>
      </c>
      <c r="D3709" s="201">
        <v>43532</v>
      </c>
      <c r="E3709" s="196" t="s">
        <v>98</v>
      </c>
      <c r="F3709" s="201">
        <v>44453.875115740739</v>
      </c>
      <c r="G3709" s="196" t="s">
        <v>161</v>
      </c>
      <c r="H3709" s="198" t="s">
        <v>204</v>
      </c>
      <c r="I3709" s="196" t="s">
        <v>603</v>
      </c>
      <c r="J3709" s="196" t="s">
        <v>299</v>
      </c>
      <c r="L3709" s="200" t="s">
        <v>300</v>
      </c>
      <c r="M3709" s="198" t="s">
        <v>15750</v>
      </c>
      <c r="N3709" s="198" t="s">
        <v>4555</v>
      </c>
      <c r="O3709" s="196" t="s">
        <v>119</v>
      </c>
      <c r="P3709" s="198" t="s">
        <v>1836</v>
      </c>
      <c r="R3709" s="196" t="s">
        <v>4525</v>
      </c>
      <c r="S3709" s="196" t="s">
        <v>46</v>
      </c>
      <c r="T3709" s="211">
        <v>0.01</v>
      </c>
      <c r="U3709" s="201">
        <v>43595</v>
      </c>
      <c r="W3709" s="200" t="s">
        <v>93</v>
      </c>
      <c r="X3709" s="196" t="s">
        <v>303</v>
      </c>
      <c r="AA3709" s="196" t="s">
        <v>15755</v>
      </c>
      <c r="AB3709" s="196" t="s">
        <v>15752</v>
      </c>
      <c r="AC3709" s="200">
        <v>3</v>
      </c>
      <c r="AD3709" s="200" t="s">
        <v>8274</v>
      </c>
      <c r="AE3709" s="203" t="s">
        <v>505</v>
      </c>
      <c r="AF3709" s="212">
        <v>6218000</v>
      </c>
      <c r="AG3709" s="198" t="s">
        <v>15753</v>
      </c>
    </row>
    <row r="3710" spans="1:33" hidden="1" x14ac:dyDescent="0.25">
      <c r="A3710" s="209">
        <v>128712</v>
      </c>
      <c r="B3710" s="210">
        <v>1</v>
      </c>
      <c r="C3710" s="196" t="s">
        <v>97</v>
      </c>
      <c r="D3710" s="201">
        <v>43532</v>
      </c>
      <c r="E3710" s="196" t="s">
        <v>98</v>
      </c>
      <c r="F3710" s="201">
        <v>44453.875115740739</v>
      </c>
      <c r="G3710" s="196" t="s">
        <v>161</v>
      </c>
      <c r="H3710" s="198" t="s">
        <v>204</v>
      </c>
      <c r="I3710" s="196" t="s">
        <v>603</v>
      </c>
      <c r="J3710" s="196" t="s">
        <v>299</v>
      </c>
      <c r="L3710" s="200" t="s">
        <v>300</v>
      </c>
      <c r="M3710" s="198" t="s">
        <v>15750</v>
      </c>
      <c r="N3710" s="198" t="s">
        <v>4555</v>
      </c>
      <c r="O3710" s="196" t="s">
        <v>119</v>
      </c>
      <c r="P3710" s="198" t="s">
        <v>1836</v>
      </c>
      <c r="R3710" s="196" t="s">
        <v>4525</v>
      </c>
      <c r="S3710" s="196" t="s">
        <v>46</v>
      </c>
      <c r="T3710" s="211">
        <v>0.01</v>
      </c>
      <c r="U3710" s="201">
        <v>43595</v>
      </c>
      <c r="W3710" s="200" t="s">
        <v>93</v>
      </c>
      <c r="X3710" s="196" t="s">
        <v>303</v>
      </c>
      <c r="AA3710" s="196" t="s">
        <v>15756</v>
      </c>
      <c r="AB3710" s="196" t="s">
        <v>15752</v>
      </c>
      <c r="AC3710" s="200">
        <v>3</v>
      </c>
      <c r="AD3710" s="200" t="s">
        <v>8274</v>
      </c>
      <c r="AE3710" s="203" t="s">
        <v>505</v>
      </c>
      <c r="AF3710" s="212">
        <v>255000</v>
      </c>
      <c r="AG3710" s="198" t="s">
        <v>15753</v>
      </c>
    </row>
    <row r="3711" spans="1:33" hidden="1" x14ac:dyDescent="0.25">
      <c r="A3711" s="209">
        <v>128716</v>
      </c>
      <c r="B3711" s="210">
        <v>1</v>
      </c>
      <c r="C3711" s="196" t="s">
        <v>85</v>
      </c>
      <c r="D3711" s="201">
        <v>43535</v>
      </c>
      <c r="E3711" s="196" t="s">
        <v>98</v>
      </c>
      <c r="F3711" s="201">
        <v>43663</v>
      </c>
      <c r="G3711" s="196" t="s">
        <v>666</v>
      </c>
      <c r="H3711" s="198" t="s">
        <v>689</v>
      </c>
      <c r="I3711" s="196" t="s">
        <v>4656</v>
      </c>
      <c r="J3711" s="196" t="s">
        <v>101</v>
      </c>
      <c r="L3711" s="200" t="s">
        <v>101</v>
      </c>
      <c r="M3711" s="198" t="s">
        <v>4657</v>
      </c>
      <c r="N3711" s="198" t="s">
        <v>4658</v>
      </c>
      <c r="O3711" s="196" t="s">
        <v>119</v>
      </c>
      <c r="P3711" s="198" t="s">
        <v>1836</v>
      </c>
      <c r="R3711" s="196" t="s">
        <v>4525</v>
      </c>
      <c r="S3711" s="196" t="s">
        <v>46</v>
      </c>
      <c r="T3711" s="211">
        <v>0.01</v>
      </c>
      <c r="W3711" s="200" t="s">
        <v>93</v>
      </c>
      <c r="X3711" s="196" t="s">
        <v>103</v>
      </c>
      <c r="AA3711" s="196" t="s">
        <v>15757</v>
      </c>
      <c r="AB3711" s="196" t="s">
        <v>15758</v>
      </c>
      <c r="AC3711" s="200">
        <v>1</v>
      </c>
      <c r="AD3711" s="200" t="s">
        <v>8274</v>
      </c>
      <c r="AE3711" s="203" t="s">
        <v>505</v>
      </c>
      <c r="AF3711" s="212">
        <v>1</v>
      </c>
    </row>
    <row r="3712" spans="1:33" hidden="1" x14ac:dyDescent="0.25">
      <c r="A3712" s="209">
        <v>128716</v>
      </c>
      <c r="B3712" s="210">
        <v>1</v>
      </c>
      <c r="C3712" s="196" t="s">
        <v>85</v>
      </c>
      <c r="D3712" s="201">
        <v>43535</v>
      </c>
      <c r="E3712" s="196" t="s">
        <v>98</v>
      </c>
      <c r="F3712" s="201">
        <v>43663</v>
      </c>
      <c r="G3712" s="196" t="s">
        <v>666</v>
      </c>
      <c r="H3712" s="198" t="s">
        <v>689</v>
      </c>
      <c r="I3712" s="196" t="s">
        <v>4656</v>
      </c>
      <c r="J3712" s="196" t="s">
        <v>101</v>
      </c>
      <c r="L3712" s="200" t="s">
        <v>101</v>
      </c>
      <c r="M3712" s="198" t="s">
        <v>4657</v>
      </c>
      <c r="N3712" s="198" t="s">
        <v>4658</v>
      </c>
      <c r="O3712" s="196" t="s">
        <v>119</v>
      </c>
      <c r="P3712" s="198" t="s">
        <v>1836</v>
      </c>
      <c r="R3712" s="196" t="s">
        <v>4525</v>
      </c>
      <c r="S3712" s="196" t="s">
        <v>46</v>
      </c>
      <c r="T3712" s="211">
        <v>0.01</v>
      </c>
      <c r="W3712" s="200" t="s">
        <v>93</v>
      </c>
      <c r="X3712" s="196" t="s">
        <v>103</v>
      </c>
      <c r="AA3712" s="196" t="s">
        <v>15759</v>
      </c>
      <c r="AB3712" s="196" t="s">
        <v>15758</v>
      </c>
      <c r="AC3712" s="200">
        <v>3</v>
      </c>
      <c r="AD3712" s="200" t="s">
        <v>8274</v>
      </c>
      <c r="AE3712" s="212">
        <v>0</v>
      </c>
      <c r="AF3712" s="212">
        <v>13000</v>
      </c>
    </row>
    <row r="3713" spans="1:33" hidden="1" x14ac:dyDescent="0.25">
      <c r="A3713" s="209">
        <v>128719</v>
      </c>
      <c r="B3713" s="210">
        <v>1</v>
      </c>
      <c r="C3713" s="196" t="s">
        <v>97</v>
      </c>
      <c r="D3713" s="201">
        <v>43535</v>
      </c>
      <c r="E3713" s="196" t="s">
        <v>98</v>
      </c>
      <c r="F3713" s="201">
        <v>44267.875081018516</v>
      </c>
      <c r="G3713" s="196" t="s">
        <v>161</v>
      </c>
      <c r="H3713" s="198" t="s">
        <v>204</v>
      </c>
      <c r="I3713" s="196" t="s">
        <v>1451</v>
      </c>
      <c r="J3713" s="196" t="s">
        <v>101</v>
      </c>
      <c r="L3713" s="200" t="s">
        <v>101</v>
      </c>
      <c r="M3713" s="198" t="s">
        <v>15760</v>
      </c>
      <c r="N3713" s="198" t="s">
        <v>4555</v>
      </c>
      <c r="O3713" s="196" t="s">
        <v>119</v>
      </c>
      <c r="P3713" s="198" t="s">
        <v>1836</v>
      </c>
      <c r="R3713" s="196" t="s">
        <v>4525</v>
      </c>
      <c r="S3713" s="196" t="s">
        <v>46</v>
      </c>
      <c r="T3713" s="211">
        <v>0.01</v>
      </c>
      <c r="U3713" s="201">
        <v>43560</v>
      </c>
      <c r="W3713" s="200" t="s">
        <v>93</v>
      </c>
      <c r="X3713" s="196" t="s">
        <v>103</v>
      </c>
      <c r="AA3713" s="196" t="s">
        <v>15761</v>
      </c>
      <c r="AB3713" s="196" t="s">
        <v>15762</v>
      </c>
      <c r="AC3713" s="200">
        <v>1</v>
      </c>
      <c r="AD3713" s="200" t="s">
        <v>8274</v>
      </c>
      <c r="AE3713" s="203" t="s">
        <v>505</v>
      </c>
      <c r="AF3713" s="212">
        <v>2000</v>
      </c>
      <c r="AG3713" s="198" t="s">
        <v>15691</v>
      </c>
    </row>
    <row r="3714" spans="1:33" hidden="1" x14ac:dyDescent="0.25">
      <c r="A3714" s="209">
        <v>128719</v>
      </c>
      <c r="B3714" s="210">
        <v>1</v>
      </c>
      <c r="C3714" s="196" t="s">
        <v>97</v>
      </c>
      <c r="D3714" s="201">
        <v>43535</v>
      </c>
      <c r="E3714" s="196" t="s">
        <v>98</v>
      </c>
      <c r="F3714" s="201">
        <v>44267.875081018516</v>
      </c>
      <c r="G3714" s="196" t="s">
        <v>161</v>
      </c>
      <c r="H3714" s="198" t="s">
        <v>204</v>
      </c>
      <c r="I3714" s="196" t="s">
        <v>1451</v>
      </c>
      <c r="J3714" s="196" t="s">
        <v>101</v>
      </c>
      <c r="L3714" s="200" t="s">
        <v>101</v>
      </c>
      <c r="M3714" s="198" t="s">
        <v>15760</v>
      </c>
      <c r="N3714" s="198" t="s">
        <v>4555</v>
      </c>
      <c r="O3714" s="196" t="s">
        <v>119</v>
      </c>
      <c r="P3714" s="198" t="s">
        <v>1836</v>
      </c>
      <c r="R3714" s="196" t="s">
        <v>4525</v>
      </c>
      <c r="S3714" s="196" t="s">
        <v>46</v>
      </c>
      <c r="T3714" s="211">
        <v>0.01</v>
      </c>
      <c r="U3714" s="201">
        <v>43560</v>
      </c>
      <c r="W3714" s="200" t="s">
        <v>93</v>
      </c>
      <c r="X3714" s="196" t="s">
        <v>103</v>
      </c>
      <c r="AA3714" s="196" t="s">
        <v>15763</v>
      </c>
      <c r="AB3714" s="196" t="s">
        <v>15762</v>
      </c>
      <c r="AC3714" s="200">
        <v>3</v>
      </c>
      <c r="AD3714" s="200" t="s">
        <v>8274</v>
      </c>
      <c r="AE3714" s="203" t="s">
        <v>505</v>
      </c>
      <c r="AF3714" s="212">
        <v>1157700</v>
      </c>
      <c r="AG3714" s="198" t="s">
        <v>15691</v>
      </c>
    </row>
    <row r="3715" spans="1:33" hidden="1" x14ac:dyDescent="0.25">
      <c r="A3715" s="209">
        <v>128719</v>
      </c>
      <c r="B3715" s="210">
        <v>1</v>
      </c>
      <c r="C3715" s="196" t="s">
        <v>97</v>
      </c>
      <c r="D3715" s="201">
        <v>43535</v>
      </c>
      <c r="E3715" s="196" t="s">
        <v>98</v>
      </c>
      <c r="F3715" s="201">
        <v>44267.875081018516</v>
      </c>
      <c r="G3715" s="196" t="s">
        <v>161</v>
      </c>
      <c r="H3715" s="198" t="s">
        <v>204</v>
      </c>
      <c r="I3715" s="196" t="s">
        <v>1451</v>
      </c>
      <c r="J3715" s="196" t="s">
        <v>101</v>
      </c>
      <c r="L3715" s="200" t="s">
        <v>101</v>
      </c>
      <c r="M3715" s="198" t="s">
        <v>15760</v>
      </c>
      <c r="N3715" s="198" t="s">
        <v>4555</v>
      </c>
      <c r="O3715" s="196" t="s">
        <v>119</v>
      </c>
      <c r="P3715" s="198" t="s">
        <v>1836</v>
      </c>
      <c r="R3715" s="196" t="s">
        <v>4525</v>
      </c>
      <c r="S3715" s="196" t="s">
        <v>46</v>
      </c>
      <c r="T3715" s="211">
        <v>0.01</v>
      </c>
      <c r="U3715" s="201">
        <v>43560</v>
      </c>
      <c r="W3715" s="200" t="s">
        <v>93</v>
      </c>
      <c r="X3715" s="196" t="s">
        <v>103</v>
      </c>
      <c r="AA3715" s="196" t="s">
        <v>15764</v>
      </c>
      <c r="AB3715" s="196" t="s">
        <v>15762</v>
      </c>
      <c r="AC3715" s="200">
        <v>3</v>
      </c>
      <c r="AD3715" s="200" t="s">
        <v>8274</v>
      </c>
      <c r="AE3715" s="203" t="s">
        <v>505</v>
      </c>
      <c r="AF3715" s="212">
        <v>3000</v>
      </c>
      <c r="AG3715" s="198" t="s">
        <v>15691</v>
      </c>
    </row>
    <row r="3716" spans="1:33" hidden="1" x14ac:dyDescent="0.25">
      <c r="A3716" s="209">
        <v>128720</v>
      </c>
      <c r="B3716" s="210">
        <v>1</v>
      </c>
      <c r="C3716" s="196" t="s">
        <v>97</v>
      </c>
      <c r="D3716" s="201">
        <v>43535</v>
      </c>
      <c r="E3716" s="196" t="s">
        <v>98</v>
      </c>
      <c r="F3716" s="201">
        <v>44705</v>
      </c>
      <c r="G3716" s="196" t="s">
        <v>235</v>
      </c>
      <c r="H3716" s="198" t="s">
        <v>1874</v>
      </c>
      <c r="I3716" s="196" t="s">
        <v>3604</v>
      </c>
      <c r="J3716" s="196" t="s">
        <v>101</v>
      </c>
      <c r="L3716" s="200" t="s">
        <v>101</v>
      </c>
      <c r="M3716" s="198" t="s">
        <v>15765</v>
      </c>
      <c r="N3716" s="198" t="s">
        <v>4658</v>
      </c>
      <c r="O3716" s="196" t="s">
        <v>119</v>
      </c>
      <c r="P3716" s="198" t="s">
        <v>1836</v>
      </c>
      <c r="R3716" s="196" t="s">
        <v>4525</v>
      </c>
      <c r="S3716" s="196" t="s">
        <v>46</v>
      </c>
      <c r="T3716" s="211">
        <v>0.01</v>
      </c>
      <c r="U3716" s="201">
        <v>43560</v>
      </c>
      <c r="W3716" s="200" t="s">
        <v>93</v>
      </c>
      <c r="X3716" s="196" t="s">
        <v>103</v>
      </c>
      <c r="AA3716" s="196" t="s">
        <v>15766</v>
      </c>
      <c r="AB3716" s="196" t="s">
        <v>15767</v>
      </c>
      <c r="AC3716" s="200">
        <v>1</v>
      </c>
      <c r="AD3716" s="200" t="s">
        <v>8274</v>
      </c>
      <c r="AE3716" s="203" t="s">
        <v>505</v>
      </c>
      <c r="AF3716" s="212">
        <v>2000</v>
      </c>
      <c r="AG3716" s="198" t="s">
        <v>15691</v>
      </c>
    </row>
    <row r="3717" spans="1:33" hidden="1" x14ac:dyDescent="0.25">
      <c r="A3717" s="209">
        <v>128720</v>
      </c>
      <c r="B3717" s="210">
        <v>1</v>
      </c>
      <c r="C3717" s="196" t="s">
        <v>97</v>
      </c>
      <c r="D3717" s="201">
        <v>43535</v>
      </c>
      <c r="E3717" s="196" t="s">
        <v>98</v>
      </c>
      <c r="F3717" s="201">
        <v>44705</v>
      </c>
      <c r="G3717" s="196" t="s">
        <v>235</v>
      </c>
      <c r="H3717" s="198" t="s">
        <v>1874</v>
      </c>
      <c r="I3717" s="196" t="s">
        <v>3604</v>
      </c>
      <c r="J3717" s="196" t="s">
        <v>101</v>
      </c>
      <c r="L3717" s="200" t="s">
        <v>101</v>
      </c>
      <c r="M3717" s="198" t="s">
        <v>15765</v>
      </c>
      <c r="N3717" s="198" t="s">
        <v>4658</v>
      </c>
      <c r="O3717" s="196" t="s">
        <v>119</v>
      </c>
      <c r="P3717" s="198" t="s">
        <v>1836</v>
      </c>
      <c r="R3717" s="196" t="s">
        <v>4525</v>
      </c>
      <c r="S3717" s="196" t="s">
        <v>46</v>
      </c>
      <c r="T3717" s="211">
        <v>0.01</v>
      </c>
      <c r="U3717" s="201">
        <v>43560</v>
      </c>
      <c r="W3717" s="200" t="s">
        <v>93</v>
      </c>
      <c r="X3717" s="196" t="s">
        <v>103</v>
      </c>
      <c r="AA3717" s="196" t="s">
        <v>15768</v>
      </c>
      <c r="AB3717" s="196" t="s">
        <v>15767</v>
      </c>
      <c r="AC3717" s="200">
        <v>3</v>
      </c>
      <c r="AD3717" s="200" t="s">
        <v>8274</v>
      </c>
      <c r="AE3717" s="203" t="s">
        <v>505</v>
      </c>
      <c r="AF3717" s="212">
        <v>1424100</v>
      </c>
      <c r="AG3717" s="198" t="s">
        <v>15691</v>
      </c>
    </row>
    <row r="3718" spans="1:33" hidden="1" x14ac:dyDescent="0.25">
      <c r="A3718" s="209">
        <v>128720</v>
      </c>
      <c r="B3718" s="210">
        <v>1</v>
      </c>
      <c r="C3718" s="196" t="s">
        <v>97</v>
      </c>
      <c r="D3718" s="201">
        <v>43535</v>
      </c>
      <c r="E3718" s="196" t="s">
        <v>98</v>
      </c>
      <c r="F3718" s="201">
        <v>44705</v>
      </c>
      <c r="G3718" s="196" t="s">
        <v>235</v>
      </c>
      <c r="H3718" s="198" t="s">
        <v>1874</v>
      </c>
      <c r="I3718" s="196" t="s">
        <v>3604</v>
      </c>
      <c r="J3718" s="196" t="s">
        <v>101</v>
      </c>
      <c r="L3718" s="200" t="s">
        <v>101</v>
      </c>
      <c r="M3718" s="198" t="s">
        <v>15765</v>
      </c>
      <c r="N3718" s="198" t="s">
        <v>4658</v>
      </c>
      <c r="O3718" s="196" t="s">
        <v>119</v>
      </c>
      <c r="P3718" s="198" t="s">
        <v>1836</v>
      </c>
      <c r="R3718" s="196" t="s">
        <v>4525</v>
      </c>
      <c r="S3718" s="196" t="s">
        <v>46</v>
      </c>
      <c r="T3718" s="211">
        <v>0.01</v>
      </c>
      <c r="U3718" s="201">
        <v>43560</v>
      </c>
      <c r="W3718" s="200" t="s">
        <v>93</v>
      </c>
      <c r="X3718" s="196" t="s">
        <v>103</v>
      </c>
      <c r="AA3718" s="196" t="s">
        <v>15769</v>
      </c>
      <c r="AB3718" s="196" t="s">
        <v>15767</v>
      </c>
      <c r="AC3718" s="200">
        <v>3</v>
      </c>
      <c r="AD3718" s="200" t="s">
        <v>8274</v>
      </c>
      <c r="AE3718" s="203" t="s">
        <v>505</v>
      </c>
      <c r="AF3718" s="212">
        <v>3000</v>
      </c>
      <c r="AG3718" s="198" t="s">
        <v>15691</v>
      </c>
    </row>
    <row r="3719" spans="1:33" hidden="1" x14ac:dyDescent="0.25">
      <c r="A3719" s="209">
        <v>128721</v>
      </c>
      <c r="B3719" s="210">
        <v>1</v>
      </c>
      <c r="C3719" s="196" t="s">
        <v>97</v>
      </c>
      <c r="D3719" s="201">
        <v>43536</v>
      </c>
      <c r="E3719" s="196" t="s">
        <v>87</v>
      </c>
      <c r="F3719" s="201">
        <v>44715</v>
      </c>
      <c r="G3719" s="196" t="s">
        <v>235</v>
      </c>
      <c r="H3719" s="198" t="s">
        <v>162</v>
      </c>
      <c r="I3719" s="196" t="s">
        <v>163</v>
      </c>
      <c r="J3719" s="196" t="s">
        <v>101</v>
      </c>
      <c r="L3719" s="200" t="s">
        <v>101</v>
      </c>
      <c r="M3719" s="198" t="s">
        <v>15770</v>
      </c>
      <c r="N3719" s="198" t="s">
        <v>4546</v>
      </c>
      <c r="O3719" s="196" t="s">
        <v>119</v>
      </c>
      <c r="P3719" s="198" t="s">
        <v>1836</v>
      </c>
      <c r="R3719" s="196" t="s">
        <v>4525</v>
      </c>
      <c r="S3719" s="196" t="s">
        <v>46</v>
      </c>
      <c r="T3719" s="211">
        <v>0.01</v>
      </c>
      <c r="U3719" s="201">
        <v>43560</v>
      </c>
      <c r="W3719" s="200" t="s">
        <v>93</v>
      </c>
      <c r="X3719" s="196" t="s">
        <v>103</v>
      </c>
      <c r="AA3719" s="196" t="s">
        <v>15771</v>
      </c>
      <c r="AB3719" s="196" t="s">
        <v>15772</v>
      </c>
      <c r="AC3719" s="200">
        <v>1</v>
      </c>
      <c r="AD3719" s="200" t="s">
        <v>8274</v>
      </c>
      <c r="AE3719" s="203" t="s">
        <v>505</v>
      </c>
      <c r="AF3719" s="212">
        <v>17000</v>
      </c>
      <c r="AG3719" s="198" t="s">
        <v>15773</v>
      </c>
    </row>
    <row r="3720" spans="1:33" hidden="1" x14ac:dyDescent="0.25">
      <c r="A3720" s="209">
        <v>128721</v>
      </c>
      <c r="B3720" s="210">
        <v>1</v>
      </c>
      <c r="C3720" s="196" t="s">
        <v>97</v>
      </c>
      <c r="D3720" s="201">
        <v>43536</v>
      </c>
      <c r="E3720" s="196" t="s">
        <v>87</v>
      </c>
      <c r="F3720" s="201">
        <v>44715</v>
      </c>
      <c r="G3720" s="196" t="s">
        <v>235</v>
      </c>
      <c r="H3720" s="198" t="s">
        <v>162</v>
      </c>
      <c r="I3720" s="196" t="s">
        <v>163</v>
      </c>
      <c r="J3720" s="196" t="s">
        <v>101</v>
      </c>
      <c r="L3720" s="200" t="s">
        <v>101</v>
      </c>
      <c r="M3720" s="198" t="s">
        <v>15770</v>
      </c>
      <c r="N3720" s="198" t="s">
        <v>4546</v>
      </c>
      <c r="O3720" s="196" t="s">
        <v>119</v>
      </c>
      <c r="P3720" s="198" t="s">
        <v>1836</v>
      </c>
      <c r="R3720" s="196" t="s">
        <v>4525</v>
      </c>
      <c r="S3720" s="196" t="s">
        <v>46</v>
      </c>
      <c r="T3720" s="211">
        <v>0.01</v>
      </c>
      <c r="U3720" s="201">
        <v>43560</v>
      </c>
      <c r="W3720" s="200" t="s">
        <v>93</v>
      </c>
      <c r="X3720" s="196" t="s">
        <v>103</v>
      </c>
      <c r="AA3720" s="196" t="s">
        <v>15774</v>
      </c>
      <c r="AB3720" s="196" t="s">
        <v>15772</v>
      </c>
      <c r="AC3720" s="200">
        <v>2</v>
      </c>
      <c r="AD3720" s="200" t="s">
        <v>8274</v>
      </c>
      <c r="AE3720" s="203" t="s">
        <v>505</v>
      </c>
      <c r="AF3720" s="212">
        <v>80000</v>
      </c>
      <c r="AG3720" s="198" t="s">
        <v>15773</v>
      </c>
    </row>
    <row r="3721" spans="1:33" hidden="1" x14ac:dyDescent="0.25">
      <c r="A3721" s="209">
        <v>128721</v>
      </c>
      <c r="B3721" s="210">
        <v>1</v>
      </c>
      <c r="C3721" s="196" t="s">
        <v>97</v>
      </c>
      <c r="D3721" s="201">
        <v>43536</v>
      </c>
      <c r="E3721" s="196" t="s">
        <v>87</v>
      </c>
      <c r="F3721" s="201">
        <v>44715</v>
      </c>
      <c r="G3721" s="196" t="s">
        <v>235</v>
      </c>
      <c r="H3721" s="198" t="s">
        <v>162</v>
      </c>
      <c r="I3721" s="196" t="s">
        <v>163</v>
      </c>
      <c r="J3721" s="196" t="s">
        <v>101</v>
      </c>
      <c r="L3721" s="200" t="s">
        <v>101</v>
      </c>
      <c r="M3721" s="198" t="s">
        <v>15770</v>
      </c>
      <c r="N3721" s="198" t="s">
        <v>4546</v>
      </c>
      <c r="O3721" s="196" t="s">
        <v>119</v>
      </c>
      <c r="P3721" s="198" t="s">
        <v>1836</v>
      </c>
      <c r="R3721" s="196" t="s">
        <v>4525</v>
      </c>
      <c r="S3721" s="196" t="s">
        <v>46</v>
      </c>
      <c r="T3721" s="211">
        <v>0.01</v>
      </c>
      <c r="U3721" s="201">
        <v>43560</v>
      </c>
      <c r="W3721" s="200" t="s">
        <v>93</v>
      </c>
      <c r="X3721" s="196" t="s">
        <v>103</v>
      </c>
      <c r="AA3721" s="196" t="s">
        <v>15775</v>
      </c>
      <c r="AB3721" s="196" t="s">
        <v>15772</v>
      </c>
      <c r="AC3721" s="200">
        <v>3</v>
      </c>
      <c r="AD3721" s="200" t="s">
        <v>8274</v>
      </c>
      <c r="AE3721" s="203" t="s">
        <v>505</v>
      </c>
      <c r="AF3721" s="212">
        <v>1100000</v>
      </c>
      <c r="AG3721" s="198" t="s">
        <v>15773</v>
      </c>
    </row>
    <row r="3722" spans="1:33" hidden="1" x14ac:dyDescent="0.25">
      <c r="A3722" s="209">
        <v>128721</v>
      </c>
      <c r="B3722" s="210">
        <v>1</v>
      </c>
      <c r="C3722" s="196" t="s">
        <v>97</v>
      </c>
      <c r="D3722" s="201">
        <v>43536</v>
      </c>
      <c r="E3722" s="196" t="s">
        <v>87</v>
      </c>
      <c r="F3722" s="201">
        <v>44715</v>
      </c>
      <c r="G3722" s="196" t="s">
        <v>235</v>
      </c>
      <c r="H3722" s="198" t="s">
        <v>162</v>
      </c>
      <c r="I3722" s="196" t="s">
        <v>163</v>
      </c>
      <c r="J3722" s="196" t="s">
        <v>101</v>
      </c>
      <c r="L3722" s="200" t="s">
        <v>101</v>
      </c>
      <c r="M3722" s="198" t="s">
        <v>15770</v>
      </c>
      <c r="N3722" s="198" t="s">
        <v>4546</v>
      </c>
      <c r="O3722" s="196" t="s">
        <v>119</v>
      </c>
      <c r="P3722" s="198" t="s">
        <v>1836</v>
      </c>
      <c r="R3722" s="196" t="s">
        <v>4525</v>
      </c>
      <c r="S3722" s="196" t="s">
        <v>46</v>
      </c>
      <c r="T3722" s="211">
        <v>0.01</v>
      </c>
      <c r="U3722" s="201">
        <v>43560</v>
      </c>
      <c r="W3722" s="200" t="s">
        <v>93</v>
      </c>
      <c r="X3722" s="196" t="s">
        <v>103</v>
      </c>
      <c r="AA3722" s="196" t="s">
        <v>15776</v>
      </c>
      <c r="AB3722" s="196" t="s">
        <v>15772</v>
      </c>
      <c r="AC3722" s="200">
        <v>3</v>
      </c>
      <c r="AD3722" s="200" t="s">
        <v>8274</v>
      </c>
      <c r="AE3722" s="203" t="s">
        <v>505</v>
      </c>
      <c r="AF3722" s="212">
        <v>84500</v>
      </c>
      <c r="AG3722" s="198" t="s">
        <v>15773</v>
      </c>
    </row>
    <row r="3723" spans="1:33" hidden="1" x14ac:dyDescent="0.25">
      <c r="A3723" s="209">
        <v>128725</v>
      </c>
      <c r="B3723" s="210">
        <v>1</v>
      </c>
      <c r="C3723" s="196" t="s">
        <v>97</v>
      </c>
      <c r="D3723" s="201">
        <v>43537</v>
      </c>
      <c r="E3723" s="196" t="s">
        <v>98</v>
      </c>
      <c r="F3723" s="201">
        <v>44098.876493055555</v>
      </c>
      <c r="G3723" s="196" t="s">
        <v>161</v>
      </c>
      <c r="H3723" s="198" t="s">
        <v>285</v>
      </c>
      <c r="I3723" s="196" t="s">
        <v>4537</v>
      </c>
      <c r="J3723" s="196" t="s">
        <v>101</v>
      </c>
      <c r="L3723" s="200" t="s">
        <v>101</v>
      </c>
      <c r="M3723" s="198" t="s">
        <v>4660</v>
      </c>
      <c r="N3723" s="198" t="s">
        <v>4661</v>
      </c>
      <c r="O3723" s="196" t="s">
        <v>119</v>
      </c>
      <c r="P3723" s="198" t="s">
        <v>1836</v>
      </c>
      <c r="R3723" s="196" t="s">
        <v>4525</v>
      </c>
      <c r="S3723" s="196" t="s">
        <v>46</v>
      </c>
      <c r="T3723" s="211">
        <v>0.01</v>
      </c>
      <c r="U3723" s="201">
        <v>43868</v>
      </c>
      <c r="W3723" s="200" t="s">
        <v>93</v>
      </c>
      <c r="X3723" s="196" t="s">
        <v>103</v>
      </c>
      <c r="AA3723" s="196" t="s">
        <v>15777</v>
      </c>
      <c r="AB3723" s="196" t="s">
        <v>15778</v>
      </c>
      <c r="AC3723" s="200">
        <v>1</v>
      </c>
      <c r="AD3723" s="200" t="s">
        <v>8274</v>
      </c>
      <c r="AE3723" s="212">
        <v>6500</v>
      </c>
      <c r="AF3723" s="212">
        <v>21500</v>
      </c>
      <c r="AG3723" s="198" t="s">
        <v>4662</v>
      </c>
    </row>
    <row r="3724" spans="1:33" hidden="1" x14ac:dyDescent="0.25">
      <c r="A3724" s="209">
        <v>128725</v>
      </c>
      <c r="B3724" s="210">
        <v>1</v>
      </c>
      <c r="C3724" s="196" t="s">
        <v>97</v>
      </c>
      <c r="D3724" s="201">
        <v>43537</v>
      </c>
      <c r="E3724" s="196" t="s">
        <v>98</v>
      </c>
      <c r="F3724" s="201">
        <v>44098.876493055555</v>
      </c>
      <c r="G3724" s="196" t="s">
        <v>161</v>
      </c>
      <c r="H3724" s="198" t="s">
        <v>285</v>
      </c>
      <c r="I3724" s="196" t="s">
        <v>4537</v>
      </c>
      <c r="J3724" s="196" t="s">
        <v>101</v>
      </c>
      <c r="L3724" s="200" t="s">
        <v>101</v>
      </c>
      <c r="M3724" s="198" t="s">
        <v>4660</v>
      </c>
      <c r="N3724" s="198" t="s">
        <v>4661</v>
      </c>
      <c r="O3724" s="196" t="s">
        <v>119</v>
      </c>
      <c r="P3724" s="198" t="s">
        <v>1836</v>
      </c>
      <c r="R3724" s="196" t="s">
        <v>4525</v>
      </c>
      <c r="S3724" s="196" t="s">
        <v>46</v>
      </c>
      <c r="T3724" s="211">
        <v>0.01</v>
      </c>
      <c r="U3724" s="201">
        <v>43868</v>
      </c>
      <c r="W3724" s="200" t="s">
        <v>93</v>
      </c>
      <c r="X3724" s="196" t="s">
        <v>103</v>
      </c>
      <c r="AA3724" s="196" t="s">
        <v>15779</v>
      </c>
      <c r="AB3724" s="196" t="s">
        <v>15778</v>
      </c>
      <c r="AC3724" s="200">
        <v>3</v>
      </c>
      <c r="AD3724" s="200" t="s">
        <v>8274</v>
      </c>
      <c r="AE3724" s="212">
        <v>630500</v>
      </c>
      <c r="AF3724" s="212">
        <v>1290500</v>
      </c>
      <c r="AG3724" s="198" t="s">
        <v>4662</v>
      </c>
    </row>
    <row r="3725" spans="1:33" hidden="1" x14ac:dyDescent="0.25">
      <c r="A3725" s="209">
        <v>128725</v>
      </c>
      <c r="B3725" s="210">
        <v>1</v>
      </c>
      <c r="C3725" s="196" t="s">
        <v>97</v>
      </c>
      <c r="D3725" s="201">
        <v>43537</v>
      </c>
      <c r="E3725" s="196" t="s">
        <v>98</v>
      </c>
      <c r="F3725" s="201">
        <v>44098.876493055555</v>
      </c>
      <c r="G3725" s="196" t="s">
        <v>161</v>
      </c>
      <c r="H3725" s="198" t="s">
        <v>285</v>
      </c>
      <c r="I3725" s="196" t="s">
        <v>4537</v>
      </c>
      <c r="J3725" s="196" t="s">
        <v>101</v>
      </c>
      <c r="L3725" s="200" t="s">
        <v>101</v>
      </c>
      <c r="M3725" s="198" t="s">
        <v>4660</v>
      </c>
      <c r="N3725" s="198" t="s">
        <v>4661</v>
      </c>
      <c r="O3725" s="196" t="s">
        <v>119</v>
      </c>
      <c r="P3725" s="198" t="s">
        <v>1836</v>
      </c>
      <c r="R3725" s="196" t="s">
        <v>4525</v>
      </c>
      <c r="S3725" s="196" t="s">
        <v>46</v>
      </c>
      <c r="T3725" s="211">
        <v>0.01</v>
      </c>
      <c r="U3725" s="201">
        <v>43868</v>
      </c>
      <c r="W3725" s="200" t="s">
        <v>93</v>
      </c>
      <c r="X3725" s="196" t="s">
        <v>103</v>
      </c>
      <c r="AA3725" s="196" t="s">
        <v>15780</v>
      </c>
      <c r="AB3725" s="196" t="s">
        <v>15778</v>
      </c>
      <c r="AC3725" s="200">
        <v>3</v>
      </c>
      <c r="AD3725" s="200" t="s">
        <v>8274</v>
      </c>
      <c r="AE3725" s="212">
        <v>200</v>
      </c>
      <c r="AF3725" s="212">
        <v>8200</v>
      </c>
      <c r="AG3725" s="198" t="s">
        <v>4662</v>
      </c>
    </row>
    <row r="3726" spans="1:33" hidden="1" x14ac:dyDescent="0.25">
      <c r="A3726" s="209">
        <v>128726</v>
      </c>
      <c r="B3726" s="210">
        <v>1</v>
      </c>
      <c r="C3726" s="196" t="s">
        <v>85</v>
      </c>
      <c r="D3726" s="201">
        <v>43537</v>
      </c>
      <c r="E3726" s="196" t="s">
        <v>98</v>
      </c>
      <c r="F3726" s="201">
        <v>43774</v>
      </c>
      <c r="G3726" s="196" t="s">
        <v>152</v>
      </c>
      <c r="H3726" s="198" t="s">
        <v>285</v>
      </c>
      <c r="I3726" s="196" t="s">
        <v>4537</v>
      </c>
      <c r="J3726" s="196" t="s">
        <v>101</v>
      </c>
      <c r="L3726" s="200" t="s">
        <v>101</v>
      </c>
      <c r="M3726" s="198" t="s">
        <v>15781</v>
      </c>
      <c r="N3726" s="198" t="s">
        <v>4555</v>
      </c>
      <c r="O3726" s="196" t="s">
        <v>119</v>
      </c>
      <c r="P3726" s="198" t="s">
        <v>1836</v>
      </c>
      <c r="R3726" s="196" t="s">
        <v>4525</v>
      </c>
      <c r="S3726" s="196" t="s">
        <v>46</v>
      </c>
      <c r="T3726" s="211">
        <v>0.01</v>
      </c>
      <c r="W3726" s="200" t="s">
        <v>93</v>
      </c>
      <c r="X3726" s="196" t="s">
        <v>103</v>
      </c>
      <c r="AA3726" s="196" t="s">
        <v>15782</v>
      </c>
      <c r="AB3726" s="196" t="s">
        <v>15783</v>
      </c>
      <c r="AC3726" s="200">
        <v>1</v>
      </c>
      <c r="AD3726" s="200" t="s">
        <v>8274</v>
      </c>
      <c r="AE3726" s="203" t="s">
        <v>505</v>
      </c>
      <c r="AF3726" s="212">
        <v>3000</v>
      </c>
    </row>
    <row r="3727" spans="1:33" hidden="1" x14ac:dyDescent="0.25">
      <c r="A3727" s="209">
        <v>128726</v>
      </c>
      <c r="B3727" s="210">
        <v>1</v>
      </c>
      <c r="C3727" s="196" t="s">
        <v>85</v>
      </c>
      <c r="D3727" s="201">
        <v>43537</v>
      </c>
      <c r="E3727" s="196" t="s">
        <v>98</v>
      </c>
      <c r="F3727" s="201">
        <v>43774</v>
      </c>
      <c r="G3727" s="196" t="s">
        <v>152</v>
      </c>
      <c r="H3727" s="198" t="s">
        <v>285</v>
      </c>
      <c r="I3727" s="196" t="s">
        <v>4537</v>
      </c>
      <c r="J3727" s="196" t="s">
        <v>101</v>
      </c>
      <c r="L3727" s="200" t="s">
        <v>101</v>
      </c>
      <c r="M3727" s="198" t="s">
        <v>15781</v>
      </c>
      <c r="N3727" s="198" t="s">
        <v>4555</v>
      </c>
      <c r="O3727" s="196" t="s">
        <v>119</v>
      </c>
      <c r="P3727" s="198" t="s">
        <v>1836</v>
      </c>
      <c r="R3727" s="196" t="s">
        <v>4525</v>
      </c>
      <c r="S3727" s="196" t="s">
        <v>46</v>
      </c>
      <c r="T3727" s="211">
        <v>0.01</v>
      </c>
      <c r="W3727" s="200" t="s">
        <v>93</v>
      </c>
      <c r="X3727" s="196" t="s">
        <v>103</v>
      </c>
      <c r="AA3727" s="196" t="s">
        <v>15784</v>
      </c>
      <c r="AB3727" s="196" t="s">
        <v>15783</v>
      </c>
      <c r="AC3727" s="200">
        <v>3</v>
      </c>
      <c r="AD3727" s="200" t="s">
        <v>8274</v>
      </c>
      <c r="AE3727" s="203" t="s">
        <v>505</v>
      </c>
      <c r="AF3727" s="212">
        <v>110000</v>
      </c>
    </row>
    <row r="3728" spans="1:33" hidden="1" x14ac:dyDescent="0.25">
      <c r="A3728" s="209">
        <v>128727</v>
      </c>
      <c r="B3728" s="210">
        <v>1</v>
      </c>
      <c r="C3728" s="196" t="s">
        <v>97</v>
      </c>
      <c r="D3728" s="201">
        <v>43537</v>
      </c>
      <c r="E3728" s="196" t="s">
        <v>98</v>
      </c>
      <c r="F3728" s="201">
        <v>44573.875127314815</v>
      </c>
      <c r="G3728" s="196" t="s">
        <v>161</v>
      </c>
      <c r="H3728" s="198" t="s">
        <v>1633</v>
      </c>
      <c r="I3728" s="196" t="s">
        <v>477</v>
      </c>
      <c r="J3728" s="196" t="s">
        <v>299</v>
      </c>
      <c r="L3728" s="200" t="s">
        <v>300</v>
      </c>
      <c r="M3728" s="198" t="s">
        <v>4609</v>
      </c>
      <c r="N3728" s="198" t="s">
        <v>4546</v>
      </c>
      <c r="O3728" s="196" t="s">
        <v>119</v>
      </c>
      <c r="P3728" s="198" t="s">
        <v>1836</v>
      </c>
      <c r="R3728" s="196" t="s">
        <v>4525</v>
      </c>
      <c r="S3728" s="196" t="s">
        <v>46</v>
      </c>
      <c r="T3728" s="211">
        <v>0.01</v>
      </c>
      <c r="U3728" s="201">
        <v>43560</v>
      </c>
      <c r="W3728" s="200" t="s">
        <v>93</v>
      </c>
      <c r="X3728" s="196" t="s">
        <v>303</v>
      </c>
      <c r="AA3728" s="196" t="s">
        <v>15785</v>
      </c>
      <c r="AB3728" s="196" t="s">
        <v>15786</v>
      </c>
      <c r="AC3728" s="200">
        <v>1</v>
      </c>
      <c r="AD3728" s="200" t="s">
        <v>8274</v>
      </c>
      <c r="AE3728" s="212">
        <v>10000</v>
      </c>
      <c r="AF3728" s="212">
        <v>21000</v>
      </c>
      <c r="AG3728" s="198" t="s">
        <v>4610</v>
      </c>
    </row>
    <row r="3729" spans="1:33" hidden="1" x14ac:dyDescent="0.25">
      <c r="A3729" s="209">
        <v>128727</v>
      </c>
      <c r="B3729" s="210">
        <v>1</v>
      </c>
      <c r="C3729" s="196" t="s">
        <v>97</v>
      </c>
      <c r="D3729" s="201">
        <v>43537</v>
      </c>
      <c r="E3729" s="196" t="s">
        <v>98</v>
      </c>
      <c r="F3729" s="201">
        <v>44573.875127314815</v>
      </c>
      <c r="G3729" s="196" t="s">
        <v>161</v>
      </c>
      <c r="H3729" s="198" t="s">
        <v>1633</v>
      </c>
      <c r="I3729" s="196" t="s">
        <v>477</v>
      </c>
      <c r="J3729" s="196" t="s">
        <v>299</v>
      </c>
      <c r="L3729" s="200" t="s">
        <v>300</v>
      </c>
      <c r="M3729" s="198" t="s">
        <v>4609</v>
      </c>
      <c r="N3729" s="198" t="s">
        <v>4546</v>
      </c>
      <c r="O3729" s="196" t="s">
        <v>119</v>
      </c>
      <c r="P3729" s="198" t="s">
        <v>1836</v>
      </c>
      <c r="R3729" s="196" t="s">
        <v>4525</v>
      </c>
      <c r="S3729" s="196" t="s">
        <v>46</v>
      </c>
      <c r="T3729" s="211">
        <v>0.01</v>
      </c>
      <c r="U3729" s="201">
        <v>43560</v>
      </c>
      <c r="W3729" s="200" t="s">
        <v>93</v>
      </c>
      <c r="X3729" s="196" t="s">
        <v>303</v>
      </c>
      <c r="AA3729" s="196" t="s">
        <v>15787</v>
      </c>
      <c r="AB3729" s="196" t="s">
        <v>15786</v>
      </c>
      <c r="AC3729" s="200">
        <v>2</v>
      </c>
      <c r="AD3729" s="200" t="s">
        <v>8274</v>
      </c>
      <c r="AE3729" s="203" t="s">
        <v>505</v>
      </c>
      <c r="AF3729" s="212">
        <v>80000</v>
      </c>
      <c r="AG3729" s="198" t="s">
        <v>4610</v>
      </c>
    </row>
    <row r="3730" spans="1:33" hidden="1" x14ac:dyDescent="0.25">
      <c r="A3730" s="209">
        <v>128727</v>
      </c>
      <c r="B3730" s="210">
        <v>1</v>
      </c>
      <c r="C3730" s="196" t="s">
        <v>97</v>
      </c>
      <c r="D3730" s="201">
        <v>43537</v>
      </c>
      <c r="E3730" s="196" t="s">
        <v>98</v>
      </c>
      <c r="F3730" s="201">
        <v>44573.875127314815</v>
      </c>
      <c r="G3730" s="196" t="s">
        <v>161</v>
      </c>
      <c r="H3730" s="198" t="s">
        <v>1633</v>
      </c>
      <c r="I3730" s="196" t="s">
        <v>477</v>
      </c>
      <c r="J3730" s="196" t="s">
        <v>299</v>
      </c>
      <c r="L3730" s="200" t="s">
        <v>300</v>
      </c>
      <c r="M3730" s="198" t="s">
        <v>4609</v>
      </c>
      <c r="N3730" s="198" t="s">
        <v>4546</v>
      </c>
      <c r="O3730" s="196" t="s">
        <v>119</v>
      </c>
      <c r="P3730" s="198" t="s">
        <v>1836</v>
      </c>
      <c r="R3730" s="196" t="s">
        <v>4525</v>
      </c>
      <c r="S3730" s="196" t="s">
        <v>46</v>
      </c>
      <c r="T3730" s="211">
        <v>0.01</v>
      </c>
      <c r="U3730" s="201">
        <v>43560</v>
      </c>
      <c r="W3730" s="200" t="s">
        <v>93</v>
      </c>
      <c r="X3730" s="196" t="s">
        <v>303</v>
      </c>
      <c r="AA3730" s="196" t="s">
        <v>15788</v>
      </c>
      <c r="AB3730" s="196" t="s">
        <v>15786</v>
      </c>
      <c r="AC3730" s="200">
        <v>3</v>
      </c>
      <c r="AD3730" s="200" t="s">
        <v>8274</v>
      </c>
      <c r="AE3730" s="212">
        <v>435000</v>
      </c>
      <c r="AF3730" s="212">
        <v>976400</v>
      </c>
      <c r="AG3730" s="198" t="s">
        <v>4610</v>
      </c>
    </row>
    <row r="3731" spans="1:33" hidden="1" x14ac:dyDescent="0.25">
      <c r="A3731" s="209">
        <v>128727</v>
      </c>
      <c r="B3731" s="210">
        <v>1</v>
      </c>
      <c r="C3731" s="196" t="s">
        <v>97</v>
      </c>
      <c r="D3731" s="201">
        <v>43537</v>
      </c>
      <c r="E3731" s="196" t="s">
        <v>98</v>
      </c>
      <c r="F3731" s="201">
        <v>44573.875127314815</v>
      </c>
      <c r="G3731" s="196" t="s">
        <v>161</v>
      </c>
      <c r="H3731" s="198" t="s">
        <v>1633</v>
      </c>
      <c r="I3731" s="196" t="s">
        <v>477</v>
      </c>
      <c r="J3731" s="196" t="s">
        <v>299</v>
      </c>
      <c r="L3731" s="200" t="s">
        <v>300</v>
      </c>
      <c r="M3731" s="198" t="s">
        <v>4609</v>
      </c>
      <c r="N3731" s="198" t="s">
        <v>4546</v>
      </c>
      <c r="O3731" s="196" t="s">
        <v>119</v>
      </c>
      <c r="P3731" s="198" t="s">
        <v>1836</v>
      </c>
      <c r="R3731" s="196" t="s">
        <v>4525</v>
      </c>
      <c r="S3731" s="196" t="s">
        <v>46</v>
      </c>
      <c r="T3731" s="211">
        <v>0.01</v>
      </c>
      <c r="U3731" s="201">
        <v>43560</v>
      </c>
      <c r="W3731" s="200" t="s">
        <v>93</v>
      </c>
      <c r="X3731" s="196" t="s">
        <v>303</v>
      </c>
      <c r="AA3731" s="196" t="s">
        <v>15789</v>
      </c>
      <c r="AB3731" s="196" t="s">
        <v>15786</v>
      </c>
      <c r="AC3731" s="200">
        <v>3</v>
      </c>
      <c r="AD3731" s="200" t="s">
        <v>8274</v>
      </c>
      <c r="AE3731" s="203" t="s">
        <v>505</v>
      </c>
      <c r="AF3731" s="212">
        <v>19000</v>
      </c>
      <c r="AG3731" s="198" t="s">
        <v>4610</v>
      </c>
    </row>
    <row r="3732" spans="1:33" hidden="1" x14ac:dyDescent="0.25">
      <c r="A3732" s="209">
        <v>128728</v>
      </c>
      <c r="B3732" s="210">
        <v>4</v>
      </c>
      <c r="C3732" s="196" t="s">
        <v>114</v>
      </c>
      <c r="D3732" s="201">
        <v>43537</v>
      </c>
      <c r="E3732" s="196" t="s">
        <v>134</v>
      </c>
      <c r="F3732" s="201">
        <v>44641</v>
      </c>
      <c r="G3732" s="196" t="s">
        <v>98</v>
      </c>
      <c r="H3732" s="198" t="s">
        <v>196</v>
      </c>
      <c r="I3732" s="196" t="s">
        <v>477</v>
      </c>
      <c r="J3732" s="196" t="s">
        <v>299</v>
      </c>
      <c r="L3732" s="200" t="s">
        <v>300</v>
      </c>
      <c r="M3732" s="198" t="s">
        <v>15790</v>
      </c>
      <c r="O3732" s="196" t="s">
        <v>438</v>
      </c>
      <c r="P3732" s="198" t="s">
        <v>439</v>
      </c>
      <c r="R3732" s="196" t="s">
        <v>39</v>
      </c>
      <c r="S3732" s="196" t="s">
        <v>46</v>
      </c>
      <c r="T3732" s="211">
        <v>0.01</v>
      </c>
      <c r="U3732" s="201">
        <v>43966</v>
      </c>
      <c r="W3732" s="200" t="s">
        <v>93</v>
      </c>
      <c r="X3732" s="196" t="s">
        <v>303</v>
      </c>
      <c r="Z3732" s="198" t="s">
        <v>15791</v>
      </c>
      <c r="AA3732" s="196" t="s">
        <v>15792</v>
      </c>
      <c r="AC3732" s="200">
        <v>1</v>
      </c>
      <c r="AD3732" s="200" t="s">
        <v>8274</v>
      </c>
      <c r="AE3732" s="212">
        <v>-4075.68</v>
      </c>
      <c r="AF3732" s="212">
        <v>54424.32</v>
      </c>
      <c r="AG3732" s="198" t="s">
        <v>15793</v>
      </c>
    </row>
    <row r="3733" spans="1:33" hidden="1" x14ac:dyDescent="0.25">
      <c r="A3733" s="209">
        <v>128728</v>
      </c>
      <c r="B3733" s="210">
        <v>4</v>
      </c>
      <c r="C3733" s="196" t="s">
        <v>114</v>
      </c>
      <c r="D3733" s="201">
        <v>43537</v>
      </c>
      <c r="E3733" s="196" t="s">
        <v>134</v>
      </c>
      <c r="F3733" s="201">
        <v>44641</v>
      </c>
      <c r="G3733" s="196" t="s">
        <v>98</v>
      </c>
      <c r="H3733" s="198" t="s">
        <v>196</v>
      </c>
      <c r="I3733" s="196" t="s">
        <v>477</v>
      </c>
      <c r="J3733" s="196" t="s">
        <v>299</v>
      </c>
      <c r="L3733" s="200" t="s">
        <v>300</v>
      </c>
      <c r="M3733" s="198" t="s">
        <v>15790</v>
      </c>
      <c r="O3733" s="196" t="s">
        <v>438</v>
      </c>
      <c r="P3733" s="198" t="s">
        <v>439</v>
      </c>
      <c r="R3733" s="196" t="s">
        <v>39</v>
      </c>
      <c r="S3733" s="196" t="s">
        <v>46</v>
      </c>
      <c r="T3733" s="211">
        <v>0.01</v>
      </c>
      <c r="U3733" s="201">
        <v>43966</v>
      </c>
      <c r="W3733" s="200" t="s">
        <v>93</v>
      </c>
      <c r="X3733" s="196" t="s">
        <v>303</v>
      </c>
      <c r="Z3733" s="198" t="s">
        <v>15791</v>
      </c>
      <c r="AA3733" s="196" t="s">
        <v>15794</v>
      </c>
      <c r="AC3733" s="200">
        <v>3</v>
      </c>
      <c r="AD3733" s="200" t="s">
        <v>8274</v>
      </c>
      <c r="AE3733" s="212">
        <v>-90078.07</v>
      </c>
      <c r="AF3733" s="212">
        <v>127062.93</v>
      </c>
      <c r="AG3733" s="198" t="s">
        <v>15793</v>
      </c>
    </row>
    <row r="3734" spans="1:33" hidden="1" x14ac:dyDescent="0.25">
      <c r="A3734" s="209">
        <v>128729</v>
      </c>
      <c r="B3734" s="210">
        <v>1</v>
      </c>
      <c r="C3734" s="196" t="s">
        <v>122</v>
      </c>
      <c r="D3734" s="201">
        <v>43537</v>
      </c>
      <c r="E3734" s="196" t="s">
        <v>98</v>
      </c>
      <c r="F3734" s="201">
        <v>44580</v>
      </c>
      <c r="G3734" s="196" t="s">
        <v>666</v>
      </c>
      <c r="H3734" s="198" t="s">
        <v>1192</v>
      </c>
      <c r="I3734" s="196" t="s">
        <v>477</v>
      </c>
      <c r="J3734" s="196" t="s">
        <v>299</v>
      </c>
      <c r="L3734" s="200" t="s">
        <v>300</v>
      </c>
      <c r="M3734" s="198" t="s">
        <v>4612</v>
      </c>
      <c r="N3734" s="198" t="s">
        <v>4546</v>
      </c>
      <c r="O3734" s="196" t="s">
        <v>119</v>
      </c>
      <c r="P3734" s="198" t="s">
        <v>1836</v>
      </c>
      <c r="R3734" s="196" t="s">
        <v>4525</v>
      </c>
      <c r="S3734" s="196" t="s">
        <v>46</v>
      </c>
      <c r="T3734" s="202" t="s">
        <v>505</v>
      </c>
      <c r="U3734" s="201">
        <v>43966</v>
      </c>
      <c r="W3734" s="200" t="s">
        <v>93</v>
      </c>
      <c r="X3734" s="196" t="s">
        <v>303</v>
      </c>
      <c r="AA3734" s="196" t="s">
        <v>15795</v>
      </c>
      <c r="AB3734" s="196" t="s">
        <v>15796</v>
      </c>
      <c r="AC3734" s="200">
        <v>1</v>
      </c>
      <c r="AD3734" s="200" t="s">
        <v>8274</v>
      </c>
      <c r="AE3734" s="212">
        <v>160000</v>
      </c>
      <c r="AF3734" s="212">
        <v>2111992</v>
      </c>
      <c r="AG3734" s="198" t="s">
        <v>4613</v>
      </c>
    </row>
    <row r="3735" spans="1:33" hidden="1" x14ac:dyDescent="0.25">
      <c r="A3735" s="209">
        <v>128729</v>
      </c>
      <c r="B3735" s="210">
        <v>1</v>
      </c>
      <c r="C3735" s="196" t="s">
        <v>122</v>
      </c>
      <c r="D3735" s="201">
        <v>43537</v>
      </c>
      <c r="E3735" s="196" t="s">
        <v>98</v>
      </c>
      <c r="F3735" s="201">
        <v>44580</v>
      </c>
      <c r="G3735" s="196" t="s">
        <v>666</v>
      </c>
      <c r="H3735" s="198" t="s">
        <v>1192</v>
      </c>
      <c r="I3735" s="196" t="s">
        <v>477</v>
      </c>
      <c r="J3735" s="196" t="s">
        <v>299</v>
      </c>
      <c r="L3735" s="200" t="s">
        <v>300</v>
      </c>
      <c r="M3735" s="198" t="s">
        <v>4612</v>
      </c>
      <c r="N3735" s="198" t="s">
        <v>4546</v>
      </c>
      <c r="O3735" s="196" t="s">
        <v>119</v>
      </c>
      <c r="P3735" s="198" t="s">
        <v>1836</v>
      </c>
      <c r="R3735" s="196" t="s">
        <v>4525</v>
      </c>
      <c r="S3735" s="196" t="s">
        <v>46</v>
      </c>
      <c r="T3735" s="202" t="s">
        <v>505</v>
      </c>
      <c r="U3735" s="201">
        <v>43966</v>
      </c>
      <c r="W3735" s="200" t="s">
        <v>93</v>
      </c>
      <c r="X3735" s="196" t="s">
        <v>303</v>
      </c>
      <c r="AA3735" s="196" t="s">
        <v>15797</v>
      </c>
      <c r="AB3735" s="196" t="s">
        <v>15796</v>
      </c>
      <c r="AC3735" s="200">
        <v>3</v>
      </c>
      <c r="AD3735" s="200" t="s">
        <v>8274</v>
      </c>
      <c r="AE3735" s="212">
        <v>0</v>
      </c>
      <c r="AF3735" s="212">
        <v>44653040</v>
      </c>
      <c r="AG3735" s="198" t="s">
        <v>4613</v>
      </c>
    </row>
    <row r="3736" spans="1:33" hidden="1" x14ac:dyDescent="0.25">
      <c r="A3736" s="209">
        <v>128729</v>
      </c>
      <c r="B3736" s="210">
        <v>1</v>
      </c>
      <c r="C3736" s="196" t="s">
        <v>122</v>
      </c>
      <c r="D3736" s="201">
        <v>43537</v>
      </c>
      <c r="E3736" s="196" t="s">
        <v>98</v>
      </c>
      <c r="F3736" s="201">
        <v>44580</v>
      </c>
      <c r="G3736" s="196" t="s">
        <v>666</v>
      </c>
      <c r="H3736" s="198" t="s">
        <v>1192</v>
      </c>
      <c r="I3736" s="196" t="s">
        <v>477</v>
      </c>
      <c r="J3736" s="196" t="s">
        <v>299</v>
      </c>
      <c r="L3736" s="200" t="s">
        <v>300</v>
      </c>
      <c r="M3736" s="198" t="s">
        <v>4612</v>
      </c>
      <c r="N3736" s="198" t="s">
        <v>4546</v>
      </c>
      <c r="O3736" s="196" t="s">
        <v>119</v>
      </c>
      <c r="P3736" s="198" t="s">
        <v>1836</v>
      </c>
      <c r="R3736" s="196" t="s">
        <v>4525</v>
      </c>
      <c r="S3736" s="196" t="s">
        <v>46</v>
      </c>
      <c r="T3736" s="202" t="s">
        <v>505</v>
      </c>
      <c r="U3736" s="201">
        <v>43966</v>
      </c>
      <c r="W3736" s="200" t="s">
        <v>93</v>
      </c>
      <c r="X3736" s="196" t="s">
        <v>303</v>
      </c>
      <c r="AA3736" s="196" t="s">
        <v>15798</v>
      </c>
      <c r="AB3736" s="196" t="s">
        <v>15796</v>
      </c>
      <c r="AC3736" s="200">
        <v>4</v>
      </c>
      <c r="AD3736" s="200" t="s">
        <v>8274</v>
      </c>
      <c r="AE3736" s="203" t="s">
        <v>505</v>
      </c>
      <c r="AF3736" s="212">
        <v>105000</v>
      </c>
      <c r="AG3736" s="198" t="s">
        <v>4613</v>
      </c>
    </row>
    <row r="3737" spans="1:33" hidden="1" x14ac:dyDescent="0.25">
      <c r="A3737" s="209">
        <v>128729</v>
      </c>
      <c r="B3737" s="210">
        <v>1</v>
      </c>
      <c r="C3737" s="196" t="s">
        <v>122</v>
      </c>
      <c r="D3737" s="201">
        <v>43537</v>
      </c>
      <c r="E3737" s="196" t="s">
        <v>98</v>
      </c>
      <c r="F3737" s="201">
        <v>44580</v>
      </c>
      <c r="G3737" s="196" t="s">
        <v>666</v>
      </c>
      <c r="H3737" s="198" t="s">
        <v>1192</v>
      </c>
      <c r="I3737" s="196" t="s">
        <v>477</v>
      </c>
      <c r="J3737" s="196" t="s">
        <v>299</v>
      </c>
      <c r="L3737" s="200" t="s">
        <v>300</v>
      </c>
      <c r="M3737" s="198" t="s">
        <v>4612</v>
      </c>
      <c r="N3737" s="198" t="s">
        <v>4546</v>
      </c>
      <c r="O3737" s="196" t="s">
        <v>119</v>
      </c>
      <c r="P3737" s="198" t="s">
        <v>1836</v>
      </c>
      <c r="R3737" s="196" t="s">
        <v>4525</v>
      </c>
      <c r="S3737" s="196" t="s">
        <v>46</v>
      </c>
      <c r="T3737" s="202" t="s">
        <v>505</v>
      </c>
      <c r="U3737" s="201">
        <v>43966</v>
      </c>
      <c r="W3737" s="200" t="s">
        <v>93</v>
      </c>
      <c r="X3737" s="196" t="s">
        <v>303</v>
      </c>
      <c r="AA3737" s="196" t="s">
        <v>15799</v>
      </c>
      <c r="AB3737" s="196" t="s">
        <v>15796</v>
      </c>
      <c r="AC3737" s="200">
        <v>8</v>
      </c>
      <c r="AD3737" s="200" t="s">
        <v>8231</v>
      </c>
      <c r="AE3737" s="203" t="s">
        <v>505</v>
      </c>
      <c r="AF3737" s="212">
        <v>370000</v>
      </c>
      <c r="AG3737" s="198" t="s">
        <v>4613</v>
      </c>
    </row>
    <row r="3738" spans="1:33" hidden="1" x14ac:dyDescent="0.25">
      <c r="A3738" s="209">
        <v>128730</v>
      </c>
      <c r="B3738" s="210">
        <v>1</v>
      </c>
      <c r="C3738" s="196" t="s">
        <v>97</v>
      </c>
      <c r="D3738" s="201">
        <v>43538</v>
      </c>
      <c r="E3738" s="196" t="s">
        <v>98</v>
      </c>
      <c r="F3738" s="201">
        <v>43770</v>
      </c>
      <c r="G3738" s="196" t="s">
        <v>161</v>
      </c>
      <c r="H3738" s="198" t="s">
        <v>648</v>
      </c>
      <c r="I3738" s="196" t="s">
        <v>338</v>
      </c>
      <c r="J3738" s="196" t="s">
        <v>101</v>
      </c>
      <c r="L3738" s="200" t="s">
        <v>101</v>
      </c>
      <c r="M3738" s="198" t="s">
        <v>15800</v>
      </c>
      <c r="N3738" s="198" t="s">
        <v>4546</v>
      </c>
      <c r="O3738" s="196" t="s">
        <v>119</v>
      </c>
      <c r="P3738" s="198" t="s">
        <v>1836</v>
      </c>
      <c r="R3738" s="196" t="s">
        <v>4525</v>
      </c>
      <c r="S3738" s="196" t="s">
        <v>46</v>
      </c>
      <c r="T3738" s="211">
        <v>0.01</v>
      </c>
      <c r="U3738" s="201">
        <v>43595</v>
      </c>
      <c r="W3738" s="200" t="s">
        <v>93</v>
      </c>
      <c r="X3738" s="196" t="s">
        <v>103</v>
      </c>
      <c r="AA3738" s="196" t="s">
        <v>15801</v>
      </c>
      <c r="AB3738" s="196" t="s">
        <v>15802</v>
      </c>
      <c r="AC3738" s="200">
        <v>1</v>
      </c>
      <c r="AD3738" s="200" t="s">
        <v>8274</v>
      </c>
      <c r="AE3738" s="203" t="s">
        <v>505</v>
      </c>
      <c r="AF3738" s="212">
        <v>43000</v>
      </c>
      <c r="AG3738" s="198" t="s">
        <v>15803</v>
      </c>
    </row>
    <row r="3739" spans="1:33" hidden="1" x14ac:dyDescent="0.25">
      <c r="A3739" s="209">
        <v>128730</v>
      </c>
      <c r="B3739" s="210">
        <v>1</v>
      </c>
      <c r="C3739" s="196" t="s">
        <v>97</v>
      </c>
      <c r="D3739" s="201">
        <v>43538</v>
      </c>
      <c r="E3739" s="196" t="s">
        <v>98</v>
      </c>
      <c r="F3739" s="201">
        <v>43770</v>
      </c>
      <c r="G3739" s="196" t="s">
        <v>161</v>
      </c>
      <c r="H3739" s="198" t="s">
        <v>648</v>
      </c>
      <c r="I3739" s="196" t="s">
        <v>338</v>
      </c>
      <c r="J3739" s="196" t="s">
        <v>101</v>
      </c>
      <c r="L3739" s="200" t="s">
        <v>101</v>
      </c>
      <c r="M3739" s="198" t="s">
        <v>15800</v>
      </c>
      <c r="N3739" s="198" t="s">
        <v>4546</v>
      </c>
      <c r="O3739" s="196" t="s">
        <v>119</v>
      </c>
      <c r="P3739" s="198" t="s">
        <v>1836</v>
      </c>
      <c r="R3739" s="196" t="s">
        <v>4525</v>
      </c>
      <c r="S3739" s="196" t="s">
        <v>46</v>
      </c>
      <c r="T3739" s="211">
        <v>0.01</v>
      </c>
      <c r="U3739" s="201">
        <v>43595</v>
      </c>
      <c r="W3739" s="200" t="s">
        <v>93</v>
      </c>
      <c r="X3739" s="196" t="s">
        <v>103</v>
      </c>
      <c r="AA3739" s="196" t="s">
        <v>15804</v>
      </c>
      <c r="AB3739" s="196" t="s">
        <v>15802</v>
      </c>
      <c r="AC3739" s="200">
        <v>2</v>
      </c>
      <c r="AD3739" s="200" t="s">
        <v>8274</v>
      </c>
      <c r="AE3739" s="203" t="s">
        <v>505</v>
      </c>
      <c r="AF3739" s="212">
        <v>12000</v>
      </c>
      <c r="AG3739" s="198" t="s">
        <v>15803</v>
      </c>
    </row>
    <row r="3740" spans="1:33" hidden="1" x14ac:dyDescent="0.25">
      <c r="A3740" s="209">
        <v>128730</v>
      </c>
      <c r="B3740" s="210">
        <v>1</v>
      </c>
      <c r="C3740" s="196" t="s">
        <v>97</v>
      </c>
      <c r="D3740" s="201">
        <v>43538</v>
      </c>
      <c r="E3740" s="196" t="s">
        <v>98</v>
      </c>
      <c r="F3740" s="201">
        <v>43770</v>
      </c>
      <c r="G3740" s="196" t="s">
        <v>161</v>
      </c>
      <c r="H3740" s="198" t="s">
        <v>648</v>
      </c>
      <c r="I3740" s="196" t="s">
        <v>338</v>
      </c>
      <c r="J3740" s="196" t="s">
        <v>101</v>
      </c>
      <c r="L3740" s="200" t="s">
        <v>101</v>
      </c>
      <c r="M3740" s="198" t="s">
        <v>15800</v>
      </c>
      <c r="N3740" s="198" t="s">
        <v>4546</v>
      </c>
      <c r="O3740" s="196" t="s">
        <v>119</v>
      </c>
      <c r="P3740" s="198" t="s">
        <v>1836</v>
      </c>
      <c r="R3740" s="196" t="s">
        <v>4525</v>
      </c>
      <c r="S3740" s="196" t="s">
        <v>46</v>
      </c>
      <c r="T3740" s="211">
        <v>0.01</v>
      </c>
      <c r="U3740" s="201">
        <v>43595</v>
      </c>
      <c r="W3740" s="200" t="s">
        <v>93</v>
      </c>
      <c r="X3740" s="196" t="s">
        <v>103</v>
      </c>
      <c r="AA3740" s="196" t="s">
        <v>15805</v>
      </c>
      <c r="AB3740" s="196" t="s">
        <v>15802</v>
      </c>
      <c r="AC3740" s="200">
        <v>3</v>
      </c>
      <c r="AD3740" s="200" t="s">
        <v>8274</v>
      </c>
      <c r="AE3740" s="203" t="s">
        <v>505</v>
      </c>
      <c r="AF3740" s="212">
        <v>545000</v>
      </c>
      <c r="AG3740" s="198" t="s">
        <v>15803</v>
      </c>
    </row>
    <row r="3741" spans="1:33" hidden="1" x14ac:dyDescent="0.25">
      <c r="A3741" s="209">
        <v>128730</v>
      </c>
      <c r="B3741" s="210">
        <v>1</v>
      </c>
      <c r="C3741" s="196" t="s">
        <v>97</v>
      </c>
      <c r="D3741" s="201">
        <v>43538</v>
      </c>
      <c r="E3741" s="196" t="s">
        <v>98</v>
      </c>
      <c r="F3741" s="201">
        <v>43770</v>
      </c>
      <c r="G3741" s="196" t="s">
        <v>161</v>
      </c>
      <c r="H3741" s="198" t="s">
        <v>648</v>
      </c>
      <c r="I3741" s="196" t="s">
        <v>338</v>
      </c>
      <c r="J3741" s="196" t="s">
        <v>101</v>
      </c>
      <c r="L3741" s="200" t="s">
        <v>101</v>
      </c>
      <c r="M3741" s="198" t="s">
        <v>15800</v>
      </c>
      <c r="N3741" s="198" t="s">
        <v>4546</v>
      </c>
      <c r="O3741" s="196" t="s">
        <v>119</v>
      </c>
      <c r="P3741" s="198" t="s">
        <v>1836</v>
      </c>
      <c r="R3741" s="196" t="s">
        <v>4525</v>
      </c>
      <c r="S3741" s="196" t="s">
        <v>46</v>
      </c>
      <c r="T3741" s="211">
        <v>0.01</v>
      </c>
      <c r="U3741" s="201">
        <v>43595</v>
      </c>
      <c r="W3741" s="200" t="s">
        <v>93</v>
      </c>
      <c r="X3741" s="196" t="s">
        <v>103</v>
      </c>
      <c r="AA3741" s="196" t="s">
        <v>15806</v>
      </c>
      <c r="AB3741" s="196" t="s">
        <v>15802</v>
      </c>
      <c r="AC3741" s="200">
        <v>3</v>
      </c>
      <c r="AD3741" s="200" t="s">
        <v>8274</v>
      </c>
      <c r="AE3741" s="203" t="s">
        <v>505</v>
      </c>
      <c r="AF3741" s="212">
        <v>35000</v>
      </c>
      <c r="AG3741" s="198" t="s">
        <v>15803</v>
      </c>
    </row>
    <row r="3742" spans="1:33" hidden="1" x14ac:dyDescent="0.25">
      <c r="A3742" s="209">
        <v>128730.01</v>
      </c>
      <c r="B3742" s="210">
        <v>1</v>
      </c>
      <c r="C3742" s="196" t="s">
        <v>85</v>
      </c>
      <c r="D3742" s="201">
        <v>43636</v>
      </c>
      <c r="E3742" s="196" t="s">
        <v>161</v>
      </c>
      <c r="F3742" s="201">
        <v>44279</v>
      </c>
      <c r="G3742" s="196" t="s">
        <v>152</v>
      </c>
      <c r="H3742" s="198" t="s">
        <v>648</v>
      </c>
      <c r="I3742" s="196" t="s">
        <v>338</v>
      </c>
      <c r="J3742" s="196" t="s">
        <v>101</v>
      </c>
      <c r="L3742" s="200" t="s">
        <v>101</v>
      </c>
      <c r="M3742" s="198" t="s">
        <v>15807</v>
      </c>
      <c r="O3742" s="196" t="s">
        <v>119</v>
      </c>
      <c r="P3742" s="198" t="s">
        <v>4518</v>
      </c>
      <c r="R3742" s="196" t="s">
        <v>4525</v>
      </c>
      <c r="S3742" s="196" t="s">
        <v>46</v>
      </c>
      <c r="T3742" s="211">
        <v>0</v>
      </c>
      <c r="U3742" s="201">
        <v>44904</v>
      </c>
      <c r="W3742" s="200" t="s">
        <v>93</v>
      </c>
      <c r="X3742" s="196" t="s">
        <v>103</v>
      </c>
      <c r="AA3742" s="196" t="s">
        <v>15808</v>
      </c>
      <c r="AB3742" s="196" t="s">
        <v>15809</v>
      </c>
      <c r="AC3742" s="200">
        <v>0</v>
      </c>
      <c r="AD3742" s="200" t="s">
        <v>8231</v>
      </c>
      <c r="AE3742" s="203" t="s">
        <v>505</v>
      </c>
      <c r="AF3742" s="212">
        <v>210000</v>
      </c>
    </row>
    <row r="3743" spans="1:33" hidden="1" x14ac:dyDescent="0.25">
      <c r="A3743" s="209">
        <v>128731</v>
      </c>
      <c r="B3743" s="210">
        <v>1</v>
      </c>
      <c r="C3743" s="196" t="s">
        <v>97</v>
      </c>
      <c r="D3743" s="201">
        <v>43543</v>
      </c>
      <c r="E3743" s="196" t="s">
        <v>398</v>
      </c>
      <c r="F3743" s="201">
        <v>44375.875057870369</v>
      </c>
      <c r="G3743" s="196" t="s">
        <v>108</v>
      </c>
      <c r="H3743" s="198" t="s">
        <v>1633</v>
      </c>
      <c r="I3743" s="196" t="s">
        <v>1634</v>
      </c>
      <c r="J3743" s="196" t="s">
        <v>101</v>
      </c>
      <c r="L3743" s="200" t="s">
        <v>101</v>
      </c>
      <c r="M3743" s="198" t="s">
        <v>1635</v>
      </c>
      <c r="O3743" s="196" t="s">
        <v>438</v>
      </c>
      <c r="P3743" s="198" t="s">
        <v>439</v>
      </c>
      <c r="R3743" s="196" t="s">
        <v>39</v>
      </c>
      <c r="S3743" s="196" t="s">
        <v>46</v>
      </c>
      <c r="T3743" s="202" t="s">
        <v>505</v>
      </c>
      <c r="U3743" s="201">
        <v>43980</v>
      </c>
      <c r="W3743" s="200" t="s">
        <v>93</v>
      </c>
      <c r="X3743" s="196" t="s">
        <v>103</v>
      </c>
      <c r="Z3743" s="198" t="s">
        <v>1636</v>
      </c>
      <c r="AA3743" s="196" t="s">
        <v>15810</v>
      </c>
      <c r="AC3743" s="200">
        <v>1</v>
      </c>
      <c r="AD3743" s="200" t="s">
        <v>8274</v>
      </c>
      <c r="AE3743" s="212">
        <v>18086.310000000001</v>
      </c>
      <c r="AF3743" s="212">
        <v>95586.31</v>
      </c>
      <c r="AG3743" s="198" t="s">
        <v>1637</v>
      </c>
    </row>
    <row r="3744" spans="1:33" hidden="1" x14ac:dyDescent="0.25">
      <c r="A3744" s="209">
        <v>128731</v>
      </c>
      <c r="B3744" s="210">
        <v>1</v>
      </c>
      <c r="C3744" s="196" t="s">
        <v>97</v>
      </c>
      <c r="D3744" s="201">
        <v>43543</v>
      </c>
      <c r="E3744" s="196" t="s">
        <v>398</v>
      </c>
      <c r="F3744" s="201">
        <v>44375.875057870369</v>
      </c>
      <c r="G3744" s="196" t="s">
        <v>108</v>
      </c>
      <c r="H3744" s="198" t="s">
        <v>1633</v>
      </c>
      <c r="I3744" s="196" t="s">
        <v>1634</v>
      </c>
      <c r="J3744" s="196" t="s">
        <v>101</v>
      </c>
      <c r="L3744" s="200" t="s">
        <v>101</v>
      </c>
      <c r="M3744" s="198" t="s">
        <v>1635</v>
      </c>
      <c r="O3744" s="196" t="s">
        <v>438</v>
      </c>
      <c r="P3744" s="198" t="s">
        <v>439</v>
      </c>
      <c r="R3744" s="196" t="s">
        <v>39</v>
      </c>
      <c r="S3744" s="196" t="s">
        <v>46</v>
      </c>
      <c r="T3744" s="202" t="s">
        <v>505</v>
      </c>
      <c r="U3744" s="201">
        <v>43980</v>
      </c>
      <c r="W3744" s="200" t="s">
        <v>93</v>
      </c>
      <c r="X3744" s="196" t="s">
        <v>103</v>
      </c>
      <c r="Z3744" s="198" t="s">
        <v>1636</v>
      </c>
      <c r="AA3744" s="196" t="s">
        <v>15811</v>
      </c>
      <c r="AC3744" s="200">
        <v>3</v>
      </c>
      <c r="AD3744" s="200" t="s">
        <v>8274</v>
      </c>
      <c r="AE3744" s="212">
        <v>114000</v>
      </c>
      <c r="AF3744" s="212">
        <v>932749</v>
      </c>
      <c r="AG3744" s="198" t="s">
        <v>1637</v>
      </c>
    </row>
    <row r="3745" spans="1:33" hidden="1" x14ac:dyDescent="0.25">
      <c r="A3745" s="209">
        <v>128732</v>
      </c>
      <c r="B3745" s="210">
        <v>1</v>
      </c>
      <c r="C3745" s="196" t="s">
        <v>97</v>
      </c>
      <c r="D3745" s="201">
        <v>43543</v>
      </c>
      <c r="E3745" s="196" t="s">
        <v>98</v>
      </c>
      <c r="F3745" s="201">
        <v>44089.798506944448</v>
      </c>
      <c r="G3745" s="196" t="s">
        <v>161</v>
      </c>
      <c r="H3745" s="198" t="s">
        <v>248</v>
      </c>
      <c r="I3745" s="196" t="s">
        <v>2458</v>
      </c>
      <c r="J3745" s="196" t="s">
        <v>101</v>
      </c>
      <c r="L3745" s="200" t="s">
        <v>101</v>
      </c>
      <c r="M3745" s="198" t="s">
        <v>15812</v>
      </c>
      <c r="N3745" s="198" t="s">
        <v>4546</v>
      </c>
      <c r="O3745" s="196" t="s">
        <v>119</v>
      </c>
      <c r="P3745" s="198" t="s">
        <v>1836</v>
      </c>
      <c r="R3745" s="196" t="s">
        <v>4525</v>
      </c>
      <c r="S3745" s="196" t="s">
        <v>46</v>
      </c>
      <c r="T3745" s="211">
        <v>0.01</v>
      </c>
      <c r="U3745" s="201">
        <v>43742</v>
      </c>
      <c r="W3745" s="200" t="s">
        <v>93</v>
      </c>
      <c r="X3745" s="196" t="s">
        <v>13</v>
      </c>
      <c r="AA3745" s="196" t="s">
        <v>15813</v>
      </c>
      <c r="AB3745" s="196" t="s">
        <v>15814</v>
      </c>
      <c r="AC3745" s="200">
        <v>1</v>
      </c>
      <c r="AD3745" s="200" t="s">
        <v>8274</v>
      </c>
      <c r="AE3745" s="203" t="s">
        <v>505</v>
      </c>
      <c r="AF3745" s="212">
        <v>65000</v>
      </c>
      <c r="AG3745" s="198" t="s">
        <v>15815</v>
      </c>
    </row>
    <row r="3746" spans="1:33" hidden="1" x14ac:dyDescent="0.25">
      <c r="A3746" s="209">
        <v>128732</v>
      </c>
      <c r="B3746" s="210">
        <v>1</v>
      </c>
      <c r="C3746" s="196" t="s">
        <v>97</v>
      </c>
      <c r="D3746" s="201">
        <v>43543</v>
      </c>
      <c r="E3746" s="196" t="s">
        <v>98</v>
      </c>
      <c r="F3746" s="201">
        <v>44089.798506944448</v>
      </c>
      <c r="G3746" s="196" t="s">
        <v>161</v>
      </c>
      <c r="H3746" s="198" t="s">
        <v>248</v>
      </c>
      <c r="I3746" s="196" t="s">
        <v>2458</v>
      </c>
      <c r="J3746" s="196" t="s">
        <v>101</v>
      </c>
      <c r="L3746" s="200" t="s">
        <v>101</v>
      </c>
      <c r="M3746" s="198" t="s">
        <v>15812</v>
      </c>
      <c r="N3746" s="198" t="s">
        <v>4546</v>
      </c>
      <c r="O3746" s="196" t="s">
        <v>119</v>
      </c>
      <c r="P3746" s="198" t="s">
        <v>1836</v>
      </c>
      <c r="R3746" s="196" t="s">
        <v>4525</v>
      </c>
      <c r="S3746" s="196" t="s">
        <v>46</v>
      </c>
      <c r="T3746" s="211">
        <v>0.01</v>
      </c>
      <c r="U3746" s="201">
        <v>43742</v>
      </c>
      <c r="W3746" s="200" t="s">
        <v>93</v>
      </c>
      <c r="X3746" s="196" t="s">
        <v>13</v>
      </c>
      <c r="AA3746" s="196" t="s">
        <v>15816</v>
      </c>
      <c r="AB3746" s="196" t="s">
        <v>15814</v>
      </c>
      <c r="AC3746" s="200">
        <v>2</v>
      </c>
      <c r="AD3746" s="200" t="s">
        <v>8274</v>
      </c>
      <c r="AE3746" s="203" t="s">
        <v>505</v>
      </c>
      <c r="AF3746" s="212">
        <v>9000</v>
      </c>
      <c r="AG3746" s="198" t="s">
        <v>15815</v>
      </c>
    </row>
    <row r="3747" spans="1:33" hidden="1" x14ac:dyDescent="0.25">
      <c r="A3747" s="209">
        <v>128732</v>
      </c>
      <c r="B3747" s="210">
        <v>1</v>
      </c>
      <c r="C3747" s="196" t="s">
        <v>97</v>
      </c>
      <c r="D3747" s="201">
        <v>43543</v>
      </c>
      <c r="E3747" s="196" t="s">
        <v>98</v>
      </c>
      <c r="F3747" s="201">
        <v>44089.798506944448</v>
      </c>
      <c r="G3747" s="196" t="s">
        <v>161</v>
      </c>
      <c r="H3747" s="198" t="s">
        <v>248</v>
      </c>
      <c r="I3747" s="196" t="s">
        <v>2458</v>
      </c>
      <c r="J3747" s="196" t="s">
        <v>101</v>
      </c>
      <c r="L3747" s="200" t="s">
        <v>101</v>
      </c>
      <c r="M3747" s="198" t="s">
        <v>15812</v>
      </c>
      <c r="N3747" s="198" t="s">
        <v>4546</v>
      </c>
      <c r="O3747" s="196" t="s">
        <v>119</v>
      </c>
      <c r="P3747" s="198" t="s">
        <v>1836</v>
      </c>
      <c r="R3747" s="196" t="s">
        <v>4525</v>
      </c>
      <c r="S3747" s="196" t="s">
        <v>46</v>
      </c>
      <c r="T3747" s="211">
        <v>0.01</v>
      </c>
      <c r="U3747" s="201">
        <v>43742</v>
      </c>
      <c r="W3747" s="200" t="s">
        <v>93</v>
      </c>
      <c r="X3747" s="196" t="s">
        <v>13</v>
      </c>
      <c r="AA3747" s="196" t="s">
        <v>15817</v>
      </c>
      <c r="AB3747" s="196" t="s">
        <v>15814</v>
      </c>
      <c r="AC3747" s="200">
        <v>3</v>
      </c>
      <c r="AD3747" s="200" t="s">
        <v>8274</v>
      </c>
      <c r="AE3747" s="203" t="s">
        <v>505</v>
      </c>
      <c r="AF3747" s="212">
        <v>1622000</v>
      </c>
      <c r="AG3747" s="198" t="s">
        <v>15815</v>
      </c>
    </row>
    <row r="3748" spans="1:33" hidden="1" x14ac:dyDescent="0.25">
      <c r="A3748" s="209">
        <v>128732</v>
      </c>
      <c r="B3748" s="210">
        <v>1</v>
      </c>
      <c r="C3748" s="196" t="s">
        <v>97</v>
      </c>
      <c r="D3748" s="201">
        <v>43543</v>
      </c>
      <c r="E3748" s="196" t="s">
        <v>98</v>
      </c>
      <c r="F3748" s="201">
        <v>44089.798506944448</v>
      </c>
      <c r="G3748" s="196" t="s">
        <v>161</v>
      </c>
      <c r="H3748" s="198" t="s">
        <v>248</v>
      </c>
      <c r="I3748" s="196" t="s">
        <v>2458</v>
      </c>
      <c r="J3748" s="196" t="s">
        <v>101</v>
      </c>
      <c r="L3748" s="200" t="s">
        <v>101</v>
      </c>
      <c r="M3748" s="198" t="s">
        <v>15812</v>
      </c>
      <c r="N3748" s="198" t="s">
        <v>4546</v>
      </c>
      <c r="O3748" s="196" t="s">
        <v>119</v>
      </c>
      <c r="P3748" s="198" t="s">
        <v>1836</v>
      </c>
      <c r="R3748" s="196" t="s">
        <v>4525</v>
      </c>
      <c r="S3748" s="196" t="s">
        <v>46</v>
      </c>
      <c r="T3748" s="211">
        <v>0.01</v>
      </c>
      <c r="U3748" s="201">
        <v>43742</v>
      </c>
      <c r="W3748" s="200" t="s">
        <v>93</v>
      </c>
      <c r="X3748" s="196" t="s">
        <v>13</v>
      </c>
      <c r="AA3748" s="196" t="s">
        <v>15818</v>
      </c>
      <c r="AB3748" s="196" t="s">
        <v>15814</v>
      </c>
      <c r="AC3748" s="200">
        <v>4</v>
      </c>
      <c r="AD3748" s="200" t="s">
        <v>8274</v>
      </c>
      <c r="AE3748" s="203" t="s">
        <v>505</v>
      </c>
      <c r="AF3748" s="212">
        <v>10000</v>
      </c>
      <c r="AG3748" s="198" t="s">
        <v>15815</v>
      </c>
    </row>
    <row r="3749" spans="1:33" hidden="1" x14ac:dyDescent="0.25">
      <c r="A3749" s="209">
        <v>128733</v>
      </c>
      <c r="B3749" s="210">
        <v>1</v>
      </c>
      <c r="C3749" s="196" t="s">
        <v>97</v>
      </c>
      <c r="D3749" s="201">
        <v>43543</v>
      </c>
      <c r="E3749" s="196" t="s">
        <v>98</v>
      </c>
      <c r="F3749" s="201">
        <v>44387.875069444446</v>
      </c>
      <c r="G3749" s="196" t="s">
        <v>161</v>
      </c>
      <c r="H3749" s="198" t="s">
        <v>153</v>
      </c>
      <c r="I3749" s="196" t="s">
        <v>4664</v>
      </c>
      <c r="J3749" s="196" t="s">
        <v>101</v>
      </c>
      <c r="L3749" s="200" t="s">
        <v>101</v>
      </c>
      <c r="M3749" s="198" t="s">
        <v>4665</v>
      </c>
      <c r="N3749" s="198" t="s">
        <v>4546</v>
      </c>
      <c r="O3749" s="196" t="s">
        <v>119</v>
      </c>
      <c r="P3749" s="198" t="s">
        <v>1836</v>
      </c>
      <c r="R3749" s="196" t="s">
        <v>4525</v>
      </c>
      <c r="S3749" s="196" t="s">
        <v>46</v>
      </c>
      <c r="T3749" s="211">
        <v>0.01</v>
      </c>
      <c r="U3749" s="201">
        <v>43917</v>
      </c>
      <c r="W3749" s="200" t="s">
        <v>93</v>
      </c>
      <c r="X3749" s="196" t="s">
        <v>103</v>
      </c>
      <c r="AA3749" s="196" t="s">
        <v>15819</v>
      </c>
      <c r="AB3749" s="196" t="s">
        <v>15820</v>
      </c>
      <c r="AC3749" s="200">
        <v>1</v>
      </c>
      <c r="AD3749" s="200" t="s">
        <v>8274</v>
      </c>
      <c r="AE3749" s="212">
        <v>3700</v>
      </c>
      <c r="AF3749" s="212">
        <v>46700</v>
      </c>
      <c r="AG3749" s="198" t="s">
        <v>4666</v>
      </c>
    </row>
    <row r="3750" spans="1:33" hidden="1" x14ac:dyDescent="0.25">
      <c r="A3750" s="209">
        <v>128733</v>
      </c>
      <c r="B3750" s="210">
        <v>1</v>
      </c>
      <c r="C3750" s="196" t="s">
        <v>97</v>
      </c>
      <c r="D3750" s="201">
        <v>43543</v>
      </c>
      <c r="E3750" s="196" t="s">
        <v>98</v>
      </c>
      <c r="F3750" s="201">
        <v>44387.875069444446</v>
      </c>
      <c r="G3750" s="196" t="s">
        <v>161</v>
      </c>
      <c r="H3750" s="198" t="s">
        <v>153</v>
      </c>
      <c r="I3750" s="196" t="s">
        <v>4664</v>
      </c>
      <c r="J3750" s="196" t="s">
        <v>101</v>
      </c>
      <c r="L3750" s="200" t="s">
        <v>101</v>
      </c>
      <c r="M3750" s="198" t="s">
        <v>4665</v>
      </c>
      <c r="N3750" s="198" t="s">
        <v>4546</v>
      </c>
      <c r="O3750" s="196" t="s">
        <v>119</v>
      </c>
      <c r="P3750" s="198" t="s">
        <v>1836</v>
      </c>
      <c r="R3750" s="196" t="s">
        <v>4525</v>
      </c>
      <c r="S3750" s="196" t="s">
        <v>46</v>
      </c>
      <c r="T3750" s="211">
        <v>0.01</v>
      </c>
      <c r="U3750" s="201">
        <v>43917</v>
      </c>
      <c r="W3750" s="200" t="s">
        <v>93</v>
      </c>
      <c r="X3750" s="196" t="s">
        <v>103</v>
      </c>
      <c r="AA3750" s="196" t="s">
        <v>15821</v>
      </c>
      <c r="AB3750" s="196" t="s">
        <v>15820</v>
      </c>
      <c r="AC3750" s="200">
        <v>2</v>
      </c>
      <c r="AD3750" s="200" t="s">
        <v>8274</v>
      </c>
      <c r="AE3750" s="212">
        <v>6000</v>
      </c>
      <c r="AF3750" s="212">
        <v>17000</v>
      </c>
      <c r="AG3750" s="198" t="s">
        <v>4666</v>
      </c>
    </row>
    <row r="3751" spans="1:33" hidden="1" x14ac:dyDescent="0.25">
      <c r="A3751" s="209">
        <v>128733</v>
      </c>
      <c r="B3751" s="210">
        <v>1</v>
      </c>
      <c r="C3751" s="196" t="s">
        <v>97</v>
      </c>
      <c r="D3751" s="201">
        <v>43543</v>
      </c>
      <c r="E3751" s="196" t="s">
        <v>98</v>
      </c>
      <c r="F3751" s="201">
        <v>44387.875069444446</v>
      </c>
      <c r="G3751" s="196" t="s">
        <v>161</v>
      </c>
      <c r="H3751" s="198" t="s">
        <v>153</v>
      </c>
      <c r="I3751" s="196" t="s">
        <v>4664</v>
      </c>
      <c r="J3751" s="196" t="s">
        <v>101</v>
      </c>
      <c r="L3751" s="200" t="s">
        <v>101</v>
      </c>
      <c r="M3751" s="198" t="s">
        <v>4665</v>
      </c>
      <c r="N3751" s="198" t="s">
        <v>4546</v>
      </c>
      <c r="O3751" s="196" t="s">
        <v>119</v>
      </c>
      <c r="P3751" s="198" t="s">
        <v>1836</v>
      </c>
      <c r="R3751" s="196" t="s">
        <v>4525</v>
      </c>
      <c r="S3751" s="196" t="s">
        <v>46</v>
      </c>
      <c r="T3751" s="211">
        <v>0.01</v>
      </c>
      <c r="U3751" s="201">
        <v>43917</v>
      </c>
      <c r="W3751" s="200" t="s">
        <v>93</v>
      </c>
      <c r="X3751" s="196" t="s">
        <v>103</v>
      </c>
      <c r="AA3751" s="196" t="s">
        <v>15822</v>
      </c>
      <c r="AB3751" s="196" t="s">
        <v>15820</v>
      </c>
      <c r="AC3751" s="200">
        <v>3</v>
      </c>
      <c r="AD3751" s="200" t="s">
        <v>8274</v>
      </c>
      <c r="AE3751" s="212">
        <v>499300</v>
      </c>
      <c r="AF3751" s="212">
        <v>1304300</v>
      </c>
      <c r="AG3751" s="198" t="s">
        <v>4666</v>
      </c>
    </row>
    <row r="3752" spans="1:33" hidden="1" x14ac:dyDescent="0.25">
      <c r="A3752" s="209">
        <v>128733</v>
      </c>
      <c r="B3752" s="210">
        <v>1</v>
      </c>
      <c r="C3752" s="196" t="s">
        <v>97</v>
      </c>
      <c r="D3752" s="201">
        <v>43543</v>
      </c>
      <c r="E3752" s="196" t="s">
        <v>98</v>
      </c>
      <c r="F3752" s="201">
        <v>44387.875069444446</v>
      </c>
      <c r="G3752" s="196" t="s">
        <v>161</v>
      </c>
      <c r="H3752" s="198" t="s">
        <v>153</v>
      </c>
      <c r="I3752" s="196" t="s">
        <v>4664</v>
      </c>
      <c r="J3752" s="196" t="s">
        <v>101</v>
      </c>
      <c r="L3752" s="200" t="s">
        <v>101</v>
      </c>
      <c r="M3752" s="198" t="s">
        <v>4665</v>
      </c>
      <c r="N3752" s="198" t="s">
        <v>4546</v>
      </c>
      <c r="O3752" s="196" t="s">
        <v>119</v>
      </c>
      <c r="P3752" s="198" t="s">
        <v>1836</v>
      </c>
      <c r="R3752" s="196" t="s">
        <v>4525</v>
      </c>
      <c r="S3752" s="196" t="s">
        <v>46</v>
      </c>
      <c r="T3752" s="211">
        <v>0.01</v>
      </c>
      <c r="U3752" s="201">
        <v>43917</v>
      </c>
      <c r="W3752" s="200" t="s">
        <v>93</v>
      </c>
      <c r="X3752" s="196" t="s">
        <v>103</v>
      </c>
      <c r="AA3752" s="196" t="s">
        <v>15823</v>
      </c>
      <c r="AB3752" s="196" t="s">
        <v>15820</v>
      </c>
      <c r="AC3752" s="200">
        <v>4</v>
      </c>
      <c r="AD3752" s="200" t="s">
        <v>8274</v>
      </c>
      <c r="AE3752" s="203" t="s">
        <v>505</v>
      </c>
      <c r="AF3752" s="212">
        <v>30000</v>
      </c>
      <c r="AG3752" s="198" t="s">
        <v>4666</v>
      </c>
    </row>
    <row r="3753" spans="1:33" hidden="1" x14ac:dyDescent="0.25">
      <c r="A3753" s="209">
        <v>128734</v>
      </c>
      <c r="B3753" s="210">
        <v>1</v>
      </c>
      <c r="C3753" s="196" t="s">
        <v>97</v>
      </c>
      <c r="D3753" s="201">
        <v>43543</v>
      </c>
      <c r="E3753" s="196" t="s">
        <v>98</v>
      </c>
      <c r="F3753" s="201">
        <v>44089.798506944448</v>
      </c>
      <c r="G3753" s="196" t="s">
        <v>161</v>
      </c>
      <c r="H3753" s="198" t="s">
        <v>248</v>
      </c>
      <c r="I3753" s="196" t="s">
        <v>2458</v>
      </c>
      <c r="J3753" s="196" t="s">
        <v>101</v>
      </c>
      <c r="L3753" s="200" t="s">
        <v>101</v>
      </c>
      <c r="M3753" s="198" t="s">
        <v>15824</v>
      </c>
      <c r="N3753" s="198" t="s">
        <v>4546</v>
      </c>
      <c r="O3753" s="196" t="s">
        <v>119</v>
      </c>
      <c r="P3753" s="198" t="s">
        <v>1836</v>
      </c>
      <c r="R3753" s="196" t="s">
        <v>4525</v>
      </c>
      <c r="S3753" s="196" t="s">
        <v>46</v>
      </c>
      <c r="T3753" s="211">
        <v>0.01</v>
      </c>
      <c r="U3753" s="201">
        <v>43742</v>
      </c>
      <c r="W3753" s="200" t="s">
        <v>93</v>
      </c>
      <c r="X3753" s="196" t="s">
        <v>13</v>
      </c>
      <c r="AA3753" s="196" t="s">
        <v>15825</v>
      </c>
      <c r="AB3753" s="196" t="s">
        <v>15826</v>
      </c>
      <c r="AC3753" s="200">
        <v>1</v>
      </c>
      <c r="AD3753" s="200" t="s">
        <v>8274</v>
      </c>
      <c r="AE3753" s="203" t="s">
        <v>505</v>
      </c>
      <c r="AF3753" s="212">
        <v>25000</v>
      </c>
      <c r="AG3753" s="198" t="s">
        <v>15815</v>
      </c>
    </row>
    <row r="3754" spans="1:33" hidden="1" x14ac:dyDescent="0.25">
      <c r="A3754" s="209">
        <v>128734</v>
      </c>
      <c r="B3754" s="210">
        <v>1</v>
      </c>
      <c r="C3754" s="196" t="s">
        <v>97</v>
      </c>
      <c r="D3754" s="201">
        <v>43543</v>
      </c>
      <c r="E3754" s="196" t="s">
        <v>98</v>
      </c>
      <c r="F3754" s="201">
        <v>44089.798506944448</v>
      </c>
      <c r="G3754" s="196" t="s">
        <v>161</v>
      </c>
      <c r="H3754" s="198" t="s">
        <v>248</v>
      </c>
      <c r="I3754" s="196" t="s">
        <v>2458</v>
      </c>
      <c r="J3754" s="196" t="s">
        <v>101</v>
      </c>
      <c r="L3754" s="200" t="s">
        <v>101</v>
      </c>
      <c r="M3754" s="198" t="s">
        <v>15824</v>
      </c>
      <c r="N3754" s="198" t="s">
        <v>4546</v>
      </c>
      <c r="O3754" s="196" t="s">
        <v>119</v>
      </c>
      <c r="P3754" s="198" t="s">
        <v>1836</v>
      </c>
      <c r="R3754" s="196" t="s">
        <v>4525</v>
      </c>
      <c r="S3754" s="196" t="s">
        <v>46</v>
      </c>
      <c r="T3754" s="211">
        <v>0.01</v>
      </c>
      <c r="U3754" s="201">
        <v>43742</v>
      </c>
      <c r="W3754" s="200" t="s">
        <v>93</v>
      </c>
      <c r="X3754" s="196" t="s">
        <v>13</v>
      </c>
      <c r="AA3754" s="196" t="s">
        <v>15827</v>
      </c>
      <c r="AB3754" s="196" t="s">
        <v>15826</v>
      </c>
      <c r="AC3754" s="200">
        <v>2</v>
      </c>
      <c r="AD3754" s="200" t="s">
        <v>8274</v>
      </c>
      <c r="AE3754" s="203" t="s">
        <v>505</v>
      </c>
      <c r="AF3754" s="212">
        <v>9000</v>
      </c>
      <c r="AG3754" s="198" t="s">
        <v>15815</v>
      </c>
    </row>
    <row r="3755" spans="1:33" hidden="1" x14ac:dyDescent="0.25">
      <c r="A3755" s="209">
        <v>128734</v>
      </c>
      <c r="B3755" s="210">
        <v>1</v>
      </c>
      <c r="C3755" s="196" t="s">
        <v>97</v>
      </c>
      <c r="D3755" s="201">
        <v>43543</v>
      </c>
      <c r="E3755" s="196" t="s">
        <v>98</v>
      </c>
      <c r="F3755" s="201">
        <v>44089.798506944448</v>
      </c>
      <c r="G3755" s="196" t="s">
        <v>161</v>
      </c>
      <c r="H3755" s="198" t="s">
        <v>248</v>
      </c>
      <c r="I3755" s="196" t="s">
        <v>2458</v>
      </c>
      <c r="J3755" s="196" t="s">
        <v>101</v>
      </c>
      <c r="L3755" s="200" t="s">
        <v>101</v>
      </c>
      <c r="M3755" s="198" t="s">
        <v>15824</v>
      </c>
      <c r="N3755" s="198" t="s">
        <v>4546</v>
      </c>
      <c r="O3755" s="196" t="s">
        <v>119</v>
      </c>
      <c r="P3755" s="198" t="s">
        <v>1836</v>
      </c>
      <c r="R3755" s="196" t="s">
        <v>4525</v>
      </c>
      <c r="S3755" s="196" t="s">
        <v>46</v>
      </c>
      <c r="T3755" s="211">
        <v>0.01</v>
      </c>
      <c r="U3755" s="201">
        <v>43742</v>
      </c>
      <c r="W3755" s="200" t="s">
        <v>93</v>
      </c>
      <c r="X3755" s="196" t="s">
        <v>13</v>
      </c>
      <c r="AA3755" s="196" t="s">
        <v>15828</v>
      </c>
      <c r="AB3755" s="196" t="s">
        <v>15826</v>
      </c>
      <c r="AC3755" s="200">
        <v>3</v>
      </c>
      <c r="AD3755" s="200" t="s">
        <v>8274</v>
      </c>
      <c r="AE3755" s="203" t="s">
        <v>505</v>
      </c>
      <c r="AF3755" s="212">
        <v>1537000</v>
      </c>
      <c r="AG3755" s="198" t="s">
        <v>15815</v>
      </c>
    </row>
    <row r="3756" spans="1:33" hidden="1" x14ac:dyDescent="0.25">
      <c r="A3756" s="209">
        <v>128734</v>
      </c>
      <c r="B3756" s="210">
        <v>1</v>
      </c>
      <c r="C3756" s="196" t="s">
        <v>97</v>
      </c>
      <c r="D3756" s="201">
        <v>43543</v>
      </c>
      <c r="E3756" s="196" t="s">
        <v>98</v>
      </c>
      <c r="F3756" s="201">
        <v>44089.798506944448</v>
      </c>
      <c r="G3756" s="196" t="s">
        <v>161</v>
      </c>
      <c r="H3756" s="198" t="s">
        <v>248</v>
      </c>
      <c r="I3756" s="196" t="s">
        <v>2458</v>
      </c>
      <c r="J3756" s="196" t="s">
        <v>101</v>
      </c>
      <c r="L3756" s="200" t="s">
        <v>101</v>
      </c>
      <c r="M3756" s="198" t="s">
        <v>15824</v>
      </c>
      <c r="N3756" s="198" t="s">
        <v>4546</v>
      </c>
      <c r="O3756" s="196" t="s">
        <v>119</v>
      </c>
      <c r="P3756" s="198" t="s">
        <v>1836</v>
      </c>
      <c r="R3756" s="196" t="s">
        <v>4525</v>
      </c>
      <c r="S3756" s="196" t="s">
        <v>46</v>
      </c>
      <c r="T3756" s="211">
        <v>0.01</v>
      </c>
      <c r="U3756" s="201">
        <v>43742</v>
      </c>
      <c r="W3756" s="200" t="s">
        <v>93</v>
      </c>
      <c r="X3756" s="196" t="s">
        <v>13</v>
      </c>
      <c r="AA3756" s="196" t="s">
        <v>15829</v>
      </c>
      <c r="AB3756" s="196" t="s">
        <v>15826</v>
      </c>
      <c r="AC3756" s="200">
        <v>4</v>
      </c>
      <c r="AD3756" s="200" t="s">
        <v>8274</v>
      </c>
      <c r="AE3756" s="203" t="s">
        <v>505</v>
      </c>
      <c r="AF3756" s="212">
        <v>3000</v>
      </c>
      <c r="AG3756" s="198" t="s">
        <v>15815</v>
      </c>
    </row>
    <row r="3757" spans="1:33" hidden="1" x14ac:dyDescent="0.25">
      <c r="A3757" s="209">
        <v>128735</v>
      </c>
      <c r="B3757" s="210">
        <v>2</v>
      </c>
      <c r="C3757" s="196" t="s">
        <v>97</v>
      </c>
      <c r="D3757" s="201">
        <v>43543</v>
      </c>
      <c r="E3757" s="196" t="s">
        <v>398</v>
      </c>
      <c r="F3757" s="201">
        <v>44438.875127314815</v>
      </c>
      <c r="G3757" s="196" t="s">
        <v>108</v>
      </c>
      <c r="H3757" s="198" t="s">
        <v>847</v>
      </c>
      <c r="I3757" s="196" t="s">
        <v>1639</v>
      </c>
      <c r="J3757" s="196" t="s">
        <v>101</v>
      </c>
      <c r="L3757" s="200" t="s">
        <v>101</v>
      </c>
      <c r="M3757" s="198" t="s">
        <v>1640</v>
      </c>
      <c r="O3757" s="196" t="s">
        <v>438</v>
      </c>
      <c r="P3757" s="198" t="s">
        <v>439</v>
      </c>
      <c r="R3757" s="196" t="s">
        <v>39</v>
      </c>
      <c r="S3757" s="196" t="s">
        <v>46</v>
      </c>
      <c r="T3757" s="211">
        <v>0</v>
      </c>
      <c r="U3757" s="201">
        <v>44057</v>
      </c>
      <c r="W3757" s="200" t="s">
        <v>93</v>
      </c>
      <c r="X3757" s="196" t="s">
        <v>103</v>
      </c>
      <c r="Z3757" s="198" t="s">
        <v>1641</v>
      </c>
      <c r="AA3757" s="196" t="s">
        <v>15830</v>
      </c>
      <c r="AC3757" s="200">
        <v>1</v>
      </c>
      <c r="AD3757" s="200" t="s">
        <v>8274</v>
      </c>
      <c r="AE3757" s="203" t="s">
        <v>505</v>
      </c>
      <c r="AF3757" s="212">
        <v>129000</v>
      </c>
      <c r="AG3757" s="198" t="s">
        <v>1642</v>
      </c>
    </row>
    <row r="3758" spans="1:33" hidden="1" x14ac:dyDescent="0.25">
      <c r="A3758" s="209">
        <v>128735</v>
      </c>
      <c r="B3758" s="210">
        <v>2</v>
      </c>
      <c r="C3758" s="196" t="s">
        <v>97</v>
      </c>
      <c r="D3758" s="201">
        <v>43543</v>
      </c>
      <c r="E3758" s="196" t="s">
        <v>398</v>
      </c>
      <c r="F3758" s="201">
        <v>44438.875127314815</v>
      </c>
      <c r="G3758" s="196" t="s">
        <v>108</v>
      </c>
      <c r="H3758" s="198" t="s">
        <v>847</v>
      </c>
      <c r="I3758" s="196" t="s">
        <v>1639</v>
      </c>
      <c r="J3758" s="196" t="s">
        <v>101</v>
      </c>
      <c r="L3758" s="200" t="s">
        <v>101</v>
      </c>
      <c r="M3758" s="198" t="s">
        <v>1640</v>
      </c>
      <c r="O3758" s="196" t="s">
        <v>438</v>
      </c>
      <c r="P3758" s="198" t="s">
        <v>439</v>
      </c>
      <c r="R3758" s="196" t="s">
        <v>39</v>
      </c>
      <c r="S3758" s="196" t="s">
        <v>46</v>
      </c>
      <c r="T3758" s="211">
        <v>0</v>
      </c>
      <c r="U3758" s="201">
        <v>44057</v>
      </c>
      <c r="W3758" s="200" t="s">
        <v>93</v>
      </c>
      <c r="X3758" s="196" t="s">
        <v>103</v>
      </c>
      <c r="Z3758" s="198" t="s">
        <v>1641</v>
      </c>
      <c r="AA3758" s="196" t="s">
        <v>15831</v>
      </c>
      <c r="AC3758" s="200">
        <v>3</v>
      </c>
      <c r="AD3758" s="200" t="s">
        <v>8274</v>
      </c>
      <c r="AE3758" s="212">
        <v>238000</v>
      </c>
      <c r="AF3758" s="212">
        <v>1272594</v>
      </c>
      <c r="AG3758" s="198" t="s">
        <v>1642</v>
      </c>
    </row>
    <row r="3759" spans="1:33" ht="72" hidden="1" x14ac:dyDescent="0.25">
      <c r="A3759" s="209">
        <v>128742</v>
      </c>
      <c r="B3759" s="210">
        <v>1</v>
      </c>
      <c r="C3759" s="196" t="s">
        <v>85</v>
      </c>
      <c r="D3759" s="201">
        <v>43544</v>
      </c>
      <c r="E3759" s="196" t="s">
        <v>1741</v>
      </c>
      <c r="F3759" s="201">
        <v>44720</v>
      </c>
      <c r="G3759" s="196" t="s">
        <v>1741</v>
      </c>
      <c r="H3759" s="198" t="s">
        <v>337</v>
      </c>
      <c r="I3759" s="196" t="s">
        <v>15832</v>
      </c>
      <c r="M3759" s="198" t="s">
        <v>15833</v>
      </c>
      <c r="N3759" s="198" t="s">
        <v>15834</v>
      </c>
      <c r="O3759" s="196" t="s">
        <v>91</v>
      </c>
      <c r="P3759" s="198" t="s">
        <v>1936</v>
      </c>
      <c r="R3759" s="196" t="s">
        <v>47</v>
      </c>
      <c r="S3759" s="196" t="s">
        <v>45</v>
      </c>
      <c r="T3759" s="211">
        <v>1.04</v>
      </c>
      <c r="W3759" s="200" t="s">
        <v>93</v>
      </c>
      <c r="X3759" s="196" t="s">
        <v>103</v>
      </c>
      <c r="AA3759" s="196" t="s">
        <v>15835</v>
      </c>
      <c r="AB3759" s="196" t="s">
        <v>15836</v>
      </c>
      <c r="AC3759" s="200">
        <v>0</v>
      </c>
      <c r="AD3759" s="200" t="s">
        <v>8231</v>
      </c>
      <c r="AE3759" s="203" t="s">
        <v>505</v>
      </c>
      <c r="AF3759" s="212">
        <v>150000</v>
      </c>
    </row>
    <row r="3760" spans="1:33" hidden="1" x14ac:dyDescent="0.25">
      <c r="A3760" s="209">
        <v>128745</v>
      </c>
      <c r="B3760" s="210">
        <v>1</v>
      </c>
      <c r="C3760" s="196" t="s">
        <v>114</v>
      </c>
      <c r="D3760" s="201">
        <v>43545</v>
      </c>
      <c r="E3760" s="196" t="s">
        <v>152</v>
      </c>
      <c r="F3760" s="201">
        <v>44169.875104166669</v>
      </c>
      <c r="G3760" s="196" t="s">
        <v>161</v>
      </c>
      <c r="H3760" s="198" t="s">
        <v>248</v>
      </c>
      <c r="I3760" s="196" t="s">
        <v>2458</v>
      </c>
      <c r="J3760" s="196" t="s">
        <v>101</v>
      </c>
      <c r="L3760" s="200" t="s">
        <v>101</v>
      </c>
      <c r="M3760" s="198" t="s">
        <v>15837</v>
      </c>
      <c r="N3760" s="198" t="s">
        <v>1859</v>
      </c>
      <c r="O3760" s="196" t="s">
        <v>157</v>
      </c>
      <c r="P3760" s="198" t="s">
        <v>158</v>
      </c>
      <c r="Q3760" s="198" t="s">
        <v>1859</v>
      </c>
      <c r="R3760" s="196" t="s">
        <v>47</v>
      </c>
      <c r="S3760" s="196" t="s">
        <v>46</v>
      </c>
      <c r="T3760" s="211">
        <v>10.16</v>
      </c>
      <c r="U3760" s="201">
        <v>44008</v>
      </c>
      <c r="V3760" s="196" t="s">
        <v>1860</v>
      </c>
      <c r="W3760" s="200" t="s">
        <v>93</v>
      </c>
      <c r="X3760" s="196" t="s">
        <v>94</v>
      </c>
      <c r="AA3760" s="196" t="s">
        <v>15838</v>
      </c>
      <c r="AB3760" s="196" t="s">
        <v>15839</v>
      </c>
      <c r="AC3760" s="200">
        <v>3</v>
      </c>
      <c r="AD3760" s="200" t="s">
        <v>8231</v>
      </c>
      <c r="AE3760" s="212">
        <v>-54922.09</v>
      </c>
      <c r="AF3760" s="212">
        <v>35477.910000000003</v>
      </c>
      <c r="AG3760" s="198" t="s">
        <v>15840</v>
      </c>
    </row>
    <row r="3761" spans="1:33" hidden="1" x14ac:dyDescent="0.25">
      <c r="A3761" s="209">
        <v>128745</v>
      </c>
      <c r="B3761" s="210">
        <v>1</v>
      </c>
      <c r="C3761" s="196" t="s">
        <v>114</v>
      </c>
      <c r="D3761" s="201">
        <v>43545</v>
      </c>
      <c r="E3761" s="196" t="s">
        <v>152</v>
      </c>
      <c r="F3761" s="201">
        <v>44169.875104166669</v>
      </c>
      <c r="G3761" s="196" t="s">
        <v>161</v>
      </c>
      <c r="H3761" s="198" t="s">
        <v>248</v>
      </c>
      <c r="I3761" s="196" t="s">
        <v>2458</v>
      </c>
      <c r="J3761" s="196" t="s">
        <v>101</v>
      </c>
      <c r="L3761" s="200" t="s">
        <v>101</v>
      </c>
      <c r="M3761" s="198" t="s">
        <v>15837</v>
      </c>
      <c r="N3761" s="198" t="s">
        <v>1859</v>
      </c>
      <c r="O3761" s="196" t="s">
        <v>157</v>
      </c>
      <c r="P3761" s="198" t="s">
        <v>158</v>
      </c>
      <c r="Q3761" s="198" t="s">
        <v>1859</v>
      </c>
      <c r="R3761" s="196" t="s">
        <v>47</v>
      </c>
      <c r="S3761" s="196" t="s">
        <v>46</v>
      </c>
      <c r="T3761" s="211">
        <v>10.16</v>
      </c>
      <c r="U3761" s="201">
        <v>44008</v>
      </c>
      <c r="V3761" s="196" t="s">
        <v>1860</v>
      </c>
      <c r="W3761" s="200" t="s">
        <v>93</v>
      </c>
      <c r="X3761" s="196" t="s">
        <v>94</v>
      </c>
      <c r="AA3761" s="196" t="s">
        <v>15841</v>
      </c>
      <c r="AB3761" s="196" t="s">
        <v>15839</v>
      </c>
      <c r="AC3761" s="200">
        <v>8</v>
      </c>
      <c r="AD3761" s="200" t="s">
        <v>8231</v>
      </c>
      <c r="AE3761" s="212">
        <v>-108513.4</v>
      </c>
      <c r="AF3761" s="212">
        <v>1445486.6</v>
      </c>
      <c r="AG3761" s="198" t="s">
        <v>15840</v>
      </c>
    </row>
    <row r="3762" spans="1:33" hidden="1" x14ac:dyDescent="0.25">
      <c r="A3762" s="209">
        <v>128746</v>
      </c>
      <c r="B3762" s="210">
        <v>3</v>
      </c>
      <c r="C3762" s="196" t="s">
        <v>97</v>
      </c>
      <c r="D3762" s="201">
        <v>43549</v>
      </c>
      <c r="E3762" s="196" t="s">
        <v>98</v>
      </c>
      <c r="F3762" s="201">
        <v>44706</v>
      </c>
      <c r="G3762" s="196" t="s">
        <v>203</v>
      </c>
      <c r="H3762" s="198" t="s">
        <v>910</v>
      </c>
      <c r="I3762" s="196" t="s">
        <v>1619</v>
      </c>
      <c r="J3762" s="196" t="s">
        <v>101</v>
      </c>
      <c r="L3762" s="200" t="s">
        <v>101</v>
      </c>
      <c r="M3762" s="198" t="s">
        <v>4567</v>
      </c>
      <c r="N3762" s="198" t="s">
        <v>4555</v>
      </c>
      <c r="O3762" s="196" t="s">
        <v>119</v>
      </c>
      <c r="P3762" s="198" t="s">
        <v>1836</v>
      </c>
      <c r="R3762" s="196" t="s">
        <v>4525</v>
      </c>
      <c r="S3762" s="196" t="s">
        <v>46</v>
      </c>
      <c r="T3762" s="211">
        <v>0.01</v>
      </c>
      <c r="U3762" s="201">
        <v>43686</v>
      </c>
      <c r="W3762" s="200" t="s">
        <v>93</v>
      </c>
      <c r="X3762" s="196" t="s">
        <v>103</v>
      </c>
      <c r="AA3762" s="196" t="s">
        <v>15842</v>
      </c>
      <c r="AB3762" s="196" t="s">
        <v>15843</v>
      </c>
      <c r="AC3762" s="200">
        <v>1</v>
      </c>
      <c r="AD3762" s="200" t="s">
        <v>8274</v>
      </c>
      <c r="AE3762" s="212">
        <v>1500</v>
      </c>
      <c r="AF3762" s="212">
        <v>24500</v>
      </c>
      <c r="AG3762" s="198" t="s">
        <v>4568</v>
      </c>
    </row>
    <row r="3763" spans="1:33" hidden="1" x14ac:dyDescent="0.25">
      <c r="A3763" s="209">
        <v>128746</v>
      </c>
      <c r="B3763" s="210">
        <v>3</v>
      </c>
      <c r="C3763" s="196" t="s">
        <v>97</v>
      </c>
      <c r="D3763" s="201">
        <v>43549</v>
      </c>
      <c r="E3763" s="196" t="s">
        <v>98</v>
      </c>
      <c r="F3763" s="201">
        <v>44706</v>
      </c>
      <c r="G3763" s="196" t="s">
        <v>203</v>
      </c>
      <c r="H3763" s="198" t="s">
        <v>910</v>
      </c>
      <c r="I3763" s="196" t="s">
        <v>1619</v>
      </c>
      <c r="J3763" s="196" t="s">
        <v>101</v>
      </c>
      <c r="L3763" s="200" t="s">
        <v>101</v>
      </c>
      <c r="M3763" s="198" t="s">
        <v>4567</v>
      </c>
      <c r="N3763" s="198" t="s">
        <v>4555</v>
      </c>
      <c r="O3763" s="196" t="s">
        <v>119</v>
      </c>
      <c r="P3763" s="198" t="s">
        <v>1836</v>
      </c>
      <c r="R3763" s="196" t="s">
        <v>4525</v>
      </c>
      <c r="S3763" s="196" t="s">
        <v>46</v>
      </c>
      <c r="T3763" s="211">
        <v>0.01</v>
      </c>
      <c r="U3763" s="201">
        <v>43686</v>
      </c>
      <c r="W3763" s="200" t="s">
        <v>93</v>
      </c>
      <c r="X3763" s="196" t="s">
        <v>103</v>
      </c>
      <c r="AA3763" s="196" t="s">
        <v>15844</v>
      </c>
      <c r="AB3763" s="196" t="s">
        <v>15843</v>
      </c>
      <c r="AC3763" s="200">
        <v>3</v>
      </c>
      <c r="AD3763" s="200" t="s">
        <v>8274</v>
      </c>
      <c r="AE3763" s="212">
        <v>586952</v>
      </c>
      <c r="AF3763" s="212">
        <v>2650000</v>
      </c>
      <c r="AG3763" s="198" t="s">
        <v>4568</v>
      </c>
    </row>
    <row r="3764" spans="1:33" ht="36" hidden="1" x14ac:dyDescent="0.25">
      <c r="A3764" s="209">
        <v>128747</v>
      </c>
      <c r="B3764" s="210">
        <v>3</v>
      </c>
      <c r="C3764" s="196" t="s">
        <v>85</v>
      </c>
      <c r="D3764" s="201">
        <v>43549</v>
      </c>
      <c r="E3764" s="196" t="s">
        <v>1503</v>
      </c>
      <c r="F3764" s="201">
        <v>44397</v>
      </c>
      <c r="G3764" s="196" t="s">
        <v>148</v>
      </c>
      <c r="H3764" s="198" t="s">
        <v>1716</v>
      </c>
      <c r="I3764" s="196" t="s">
        <v>1505</v>
      </c>
      <c r="J3764" s="196" t="s">
        <v>1506</v>
      </c>
      <c r="M3764" s="198" t="s">
        <v>1717</v>
      </c>
      <c r="N3764" s="198" t="s">
        <v>1718</v>
      </c>
      <c r="O3764" s="196" t="s">
        <v>1509</v>
      </c>
      <c r="P3764" s="198" t="s">
        <v>104</v>
      </c>
      <c r="R3764" s="196" t="s">
        <v>105</v>
      </c>
      <c r="S3764" s="196" t="s">
        <v>45</v>
      </c>
      <c r="T3764" s="202" t="s">
        <v>505</v>
      </c>
      <c r="U3764" s="201">
        <v>44792</v>
      </c>
      <c r="W3764" s="200" t="s">
        <v>93</v>
      </c>
      <c r="Y3764" s="196" t="s">
        <v>34</v>
      </c>
      <c r="AA3764" s="196" t="s">
        <v>15845</v>
      </c>
      <c r="AC3764" s="200">
        <v>1</v>
      </c>
      <c r="AD3764" s="200" t="s">
        <v>8250</v>
      </c>
      <c r="AE3764" s="212">
        <v>30000</v>
      </c>
      <c r="AF3764" s="212">
        <v>120500</v>
      </c>
    </row>
    <row r="3765" spans="1:33" ht="36" hidden="1" x14ac:dyDescent="0.25">
      <c r="A3765" s="209">
        <v>128747</v>
      </c>
      <c r="B3765" s="210">
        <v>3</v>
      </c>
      <c r="C3765" s="196" t="s">
        <v>85</v>
      </c>
      <c r="D3765" s="201">
        <v>43549</v>
      </c>
      <c r="E3765" s="196" t="s">
        <v>1503</v>
      </c>
      <c r="F3765" s="201">
        <v>44397</v>
      </c>
      <c r="G3765" s="196" t="s">
        <v>148</v>
      </c>
      <c r="H3765" s="198" t="s">
        <v>1716</v>
      </c>
      <c r="I3765" s="196" t="s">
        <v>1505</v>
      </c>
      <c r="J3765" s="196" t="s">
        <v>1506</v>
      </c>
      <c r="M3765" s="198" t="s">
        <v>1717</v>
      </c>
      <c r="N3765" s="198" t="s">
        <v>1718</v>
      </c>
      <c r="O3765" s="196" t="s">
        <v>1509</v>
      </c>
      <c r="P3765" s="198" t="s">
        <v>104</v>
      </c>
      <c r="R3765" s="196" t="s">
        <v>105</v>
      </c>
      <c r="S3765" s="196" t="s">
        <v>45</v>
      </c>
      <c r="T3765" s="202" t="s">
        <v>505</v>
      </c>
      <c r="U3765" s="201">
        <v>44792</v>
      </c>
      <c r="W3765" s="200" t="s">
        <v>93</v>
      </c>
      <c r="Y3765" s="196" t="s">
        <v>34</v>
      </c>
      <c r="AA3765" s="196" t="s">
        <v>15846</v>
      </c>
      <c r="AC3765" s="200">
        <v>2</v>
      </c>
      <c r="AD3765" s="200" t="s">
        <v>8250</v>
      </c>
      <c r="AE3765" s="212">
        <v>23830</v>
      </c>
      <c r="AF3765" s="212">
        <v>23830</v>
      </c>
    </row>
    <row r="3766" spans="1:33" hidden="1" x14ac:dyDescent="0.25">
      <c r="A3766" s="209">
        <v>128748</v>
      </c>
      <c r="B3766" s="210">
        <v>3</v>
      </c>
      <c r="C3766" s="196" t="s">
        <v>85</v>
      </c>
      <c r="D3766" s="201">
        <v>43549</v>
      </c>
      <c r="E3766" s="196" t="s">
        <v>1503</v>
      </c>
      <c r="F3766" s="201">
        <v>44537</v>
      </c>
      <c r="G3766" s="196" t="s">
        <v>152</v>
      </c>
      <c r="H3766" s="198" t="s">
        <v>365</v>
      </c>
      <c r="I3766" s="196" t="s">
        <v>1505</v>
      </c>
      <c r="J3766" s="196" t="s">
        <v>1506</v>
      </c>
      <c r="M3766" s="198" t="s">
        <v>3792</v>
      </c>
      <c r="O3766" s="196" t="s">
        <v>1509</v>
      </c>
      <c r="P3766" s="198" t="s">
        <v>92</v>
      </c>
      <c r="R3766" s="196" t="s">
        <v>47</v>
      </c>
      <c r="S3766" s="196" t="s">
        <v>41</v>
      </c>
      <c r="T3766" s="202" t="s">
        <v>505</v>
      </c>
      <c r="U3766" s="201">
        <v>45268</v>
      </c>
      <c r="W3766" s="200" t="s">
        <v>93</v>
      </c>
      <c r="Y3766" s="196" t="s">
        <v>34</v>
      </c>
      <c r="AA3766" s="196" t="s">
        <v>15847</v>
      </c>
      <c r="AC3766" s="200">
        <v>1</v>
      </c>
      <c r="AD3766" s="200" t="s">
        <v>8250</v>
      </c>
      <c r="AE3766" s="203" t="s">
        <v>505</v>
      </c>
      <c r="AF3766" s="212">
        <v>172600</v>
      </c>
    </row>
    <row r="3767" spans="1:33" hidden="1" x14ac:dyDescent="0.25">
      <c r="A3767" s="209">
        <v>128748</v>
      </c>
      <c r="B3767" s="210">
        <v>3</v>
      </c>
      <c r="C3767" s="196" t="s">
        <v>85</v>
      </c>
      <c r="D3767" s="201">
        <v>43549</v>
      </c>
      <c r="E3767" s="196" t="s">
        <v>1503</v>
      </c>
      <c r="F3767" s="201">
        <v>44537</v>
      </c>
      <c r="G3767" s="196" t="s">
        <v>152</v>
      </c>
      <c r="H3767" s="198" t="s">
        <v>365</v>
      </c>
      <c r="I3767" s="196" t="s">
        <v>1505</v>
      </c>
      <c r="J3767" s="196" t="s">
        <v>1506</v>
      </c>
      <c r="M3767" s="198" t="s">
        <v>3792</v>
      </c>
      <c r="O3767" s="196" t="s">
        <v>1509</v>
      </c>
      <c r="P3767" s="198" t="s">
        <v>92</v>
      </c>
      <c r="R3767" s="196" t="s">
        <v>47</v>
      </c>
      <c r="S3767" s="196" t="s">
        <v>41</v>
      </c>
      <c r="T3767" s="202" t="s">
        <v>505</v>
      </c>
      <c r="U3767" s="201">
        <v>45268</v>
      </c>
      <c r="W3767" s="200" t="s">
        <v>93</v>
      </c>
      <c r="Y3767" s="196" t="s">
        <v>34</v>
      </c>
      <c r="AA3767" s="196" t="s">
        <v>15848</v>
      </c>
      <c r="AC3767" s="200">
        <v>2</v>
      </c>
      <c r="AD3767" s="200" t="s">
        <v>8250</v>
      </c>
      <c r="AE3767" s="212">
        <v>530553</v>
      </c>
      <c r="AF3767" s="212">
        <v>530553</v>
      </c>
    </row>
    <row r="3768" spans="1:33" hidden="1" x14ac:dyDescent="0.25">
      <c r="A3768" s="209">
        <v>128749</v>
      </c>
      <c r="B3768" s="210">
        <v>1</v>
      </c>
      <c r="C3768" s="196" t="s">
        <v>97</v>
      </c>
      <c r="D3768" s="201">
        <v>43549</v>
      </c>
      <c r="E3768" s="196" t="s">
        <v>98</v>
      </c>
      <c r="F3768" s="201">
        <v>44678</v>
      </c>
      <c r="G3768" s="196" t="s">
        <v>235</v>
      </c>
      <c r="H3768" s="198" t="s">
        <v>162</v>
      </c>
      <c r="I3768" s="196" t="s">
        <v>4570</v>
      </c>
      <c r="J3768" s="196" t="s">
        <v>101</v>
      </c>
      <c r="L3768" s="200" t="s">
        <v>101</v>
      </c>
      <c r="M3768" s="198" t="s">
        <v>4571</v>
      </c>
      <c r="N3768" s="198" t="s">
        <v>4555</v>
      </c>
      <c r="O3768" s="196" t="s">
        <v>119</v>
      </c>
      <c r="P3768" s="198" t="s">
        <v>1836</v>
      </c>
      <c r="R3768" s="196" t="s">
        <v>4525</v>
      </c>
      <c r="S3768" s="196" t="s">
        <v>46</v>
      </c>
      <c r="T3768" s="211">
        <v>0.01</v>
      </c>
      <c r="U3768" s="201">
        <v>43595</v>
      </c>
      <c r="W3768" s="200" t="s">
        <v>93</v>
      </c>
      <c r="X3768" s="196" t="s">
        <v>103</v>
      </c>
      <c r="AA3768" s="196" t="s">
        <v>15849</v>
      </c>
      <c r="AB3768" s="196" t="s">
        <v>15850</v>
      </c>
      <c r="AC3768" s="200">
        <v>1</v>
      </c>
      <c r="AD3768" s="200" t="s">
        <v>8274</v>
      </c>
      <c r="AE3768" s="203" t="s">
        <v>505</v>
      </c>
      <c r="AF3768" s="212">
        <v>3800</v>
      </c>
      <c r="AG3768" s="198" t="s">
        <v>4572</v>
      </c>
    </row>
    <row r="3769" spans="1:33" hidden="1" x14ac:dyDescent="0.25">
      <c r="A3769" s="209">
        <v>128749</v>
      </c>
      <c r="B3769" s="210">
        <v>1</v>
      </c>
      <c r="C3769" s="196" t="s">
        <v>97</v>
      </c>
      <c r="D3769" s="201">
        <v>43549</v>
      </c>
      <c r="E3769" s="196" t="s">
        <v>98</v>
      </c>
      <c r="F3769" s="201">
        <v>44678</v>
      </c>
      <c r="G3769" s="196" t="s">
        <v>235</v>
      </c>
      <c r="H3769" s="198" t="s">
        <v>162</v>
      </c>
      <c r="I3769" s="196" t="s">
        <v>4570</v>
      </c>
      <c r="J3769" s="196" t="s">
        <v>101</v>
      </c>
      <c r="L3769" s="200" t="s">
        <v>101</v>
      </c>
      <c r="M3769" s="198" t="s">
        <v>4571</v>
      </c>
      <c r="N3769" s="198" t="s">
        <v>4555</v>
      </c>
      <c r="O3769" s="196" t="s">
        <v>119</v>
      </c>
      <c r="P3769" s="198" t="s">
        <v>1836</v>
      </c>
      <c r="R3769" s="196" t="s">
        <v>4525</v>
      </c>
      <c r="S3769" s="196" t="s">
        <v>46</v>
      </c>
      <c r="T3769" s="211">
        <v>0.01</v>
      </c>
      <c r="U3769" s="201">
        <v>43595</v>
      </c>
      <c r="W3769" s="200" t="s">
        <v>93</v>
      </c>
      <c r="X3769" s="196" t="s">
        <v>103</v>
      </c>
      <c r="AA3769" s="196" t="s">
        <v>15851</v>
      </c>
      <c r="AB3769" s="196" t="s">
        <v>15852</v>
      </c>
      <c r="AC3769" s="200">
        <v>2</v>
      </c>
      <c r="AD3769" s="200" t="s">
        <v>8274</v>
      </c>
      <c r="AE3769" s="203" t="s">
        <v>505</v>
      </c>
      <c r="AF3769" s="212">
        <v>29000</v>
      </c>
      <c r="AG3769" s="198" t="s">
        <v>4572</v>
      </c>
    </row>
    <row r="3770" spans="1:33" hidden="1" x14ac:dyDescent="0.25">
      <c r="A3770" s="209">
        <v>128749</v>
      </c>
      <c r="B3770" s="210">
        <v>1</v>
      </c>
      <c r="C3770" s="196" t="s">
        <v>97</v>
      </c>
      <c r="D3770" s="201">
        <v>43549</v>
      </c>
      <c r="E3770" s="196" t="s">
        <v>98</v>
      </c>
      <c r="F3770" s="201">
        <v>44678</v>
      </c>
      <c r="G3770" s="196" t="s">
        <v>235</v>
      </c>
      <c r="H3770" s="198" t="s">
        <v>162</v>
      </c>
      <c r="I3770" s="196" t="s">
        <v>4570</v>
      </c>
      <c r="J3770" s="196" t="s">
        <v>101</v>
      </c>
      <c r="L3770" s="200" t="s">
        <v>101</v>
      </c>
      <c r="M3770" s="198" t="s">
        <v>4571</v>
      </c>
      <c r="N3770" s="198" t="s">
        <v>4555</v>
      </c>
      <c r="O3770" s="196" t="s">
        <v>119</v>
      </c>
      <c r="P3770" s="198" t="s">
        <v>1836</v>
      </c>
      <c r="R3770" s="196" t="s">
        <v>4525</v>
      </c>
      <c r="S3770" s="196" t="s">
        <v>46</v>
      </c>
      <c r="T3770" s="211">
        <v>0.01</v>
      </c>
      <c r="U3770" s="201">
        <v>43595</v>
      </c>
      <c r="W3770" s="200" t="s">
        <v>93</v>
      </c>
      <c r="X3770" s="196" t="s">
        <v>103</v>
      </c>
      <c r="AA3770" s="196" t="s">
        <v>15853</v>
      </c>
      <c r="AB3770" s="196" t="s">
        <v>15850</v>
      </c>
      <c r="AC3770" s="200">
        <v>3</v>
      </c>
      <c r="AD3770" s="200" t="s">
        <v>8274</v>
      </c>
      <c r="AE3770" s="212">
        <v>-250000</v>
      </c>
      <c r="AF3770" s="212">
        <v>366425</v>
      </c>
      <c r="AG3770" s="198" t="s">
        <v>4572</v>
      </c>
    </row>
    <row r="3771" spans="1:33" hidden="1" x14ac:dyDescent="0.25">
      <c r="A3771" s="209">
        <v>128749</v>
      </c>
      <c r="B3771" s="210">
        <v>1</v>
      </c>
      <c r="C3771" s="196" t="s">
        <v>97</v>
      </c>
      <c r="D3771" s="201">
        <v>43549</v>
      </c>
      <c r="E3771" s="196" t="s">
        <v>98</v>
      </c>
      <c r="F3771" s="201">
        <v>44678</v>
      </c>
      <c r="G3771" s="196" t="s">
        <v>235</v>
      </c>
      <c r="H3771" s="198" t="s">
        <v>162</v>
      </c>
      <c r="I3771" s="196" t="s">
        <v>4570</v>
      </c>
      <c r="J3771" s="196" t="s">
        <v>101</v>
      </c>
      <c r="L3771" s="200" t="s">
        <v>101</v>
      </c>
      <c r="M3771" s="198" t="s">
        <v>4571</v>
      </c>
      <c r="N3771" s="198" t="s">
        <v>4555</v>
      </c>
      <c r="O3771" s="196" t="s">
        <v>119</v>
      </c>
      <c r="P3771" s="198" t="s">
        <v>1836</v>
      </c>
      <c r="R3771" s="196" t="s">
        <v>4525</v>
      </c>
      <c r="S3771" s="196" t="s">
        <v>46</v>
      </c>
      <c r="T3771" s="211">
        <v>0.01</v>
      </c>
      <c r="U3771" s="201">
        <v>43595</v>
      </c>
      <c r="W3771" s="200" t="s">
        <v>93</v>
      </c>
      <c r="X3771" s="196" t="s">
        <v>103</v>
      </c>
      <c r="AA3771" s="196" t="s">
        <v>15854</v>
      </c>
      <c r="AB3771" s="196" t="s">
        <v>15850</v>
      </c>
      <c r="AC3771" s="200">
        <v>3</v>
      </c>
      <c r="AD3771" s="200" t="s">
        <v>8274</v>
      </c>
      <c r="AE3771" s="203" t="s">
        <v>505</v>
      </c>
      <c r="AF3771" s="212">
        <v>66500</v>
      </c>
      <c r="AG3771" s="198" t="s">
        <v>4572</v>
      </c>
    </row>
    <row r="3772" spans="1:33" hidden="1" x14ac:dyDescent="0.25">
      <c r="A3772" s="209">
        <v>128750</v>
      </c>
      <c r="B3772" s="210">
        <v>1</v>
      </c>
      <c r="C3772" s="196" t="s">
        <v>97</v>
      </c>
      <c r="D3772" s="201">
        <v>43549</v>
      </c>
      <c r="E3772" s="196" t="s">
        <v>98</v>
      </c>
      <c r="F3772" s="201">
        <v>44411.875057870369</v>
      </c>
      <c r="G3772" s="196" t="s">
        <v>161</v>
      </c>
      <c r="H3772" s="198" t="s">
        <v>297</v>
      </c>
      <c r="I3772" s="196" t="s">
        <v>2791</v>
      </c>
      <c r="J3772" s="196" t="s">
        <v>101</v>
      </c>
      <c r="L3772" s="200" t="s">
        <v>101</v>
      </c>
      <c r="M3772" s="198" t="s">
        <v>15855</v>
      </c>
      <c r="N3772" s="198" t="s">
        <v>4546</v>
      </c>
      <c r="O3772" s="196" t="s">
        <v>119</v>
      </c>
      <c r="P3772" s="198" t="s">
        <v>1836</v>
      </c>
      <c r="R3772" s="196" t="s">
        <v>4525</v>
      </c>
      <c r="S3772" s="196" t="s">
        <v>46</v>
      </c>
      <c r="T3772" s="211">
        <v>0.01</v>
      </c>
      <c r="U3772" s="201">
        <v>43742</v>
      </c>
      <c r="W3772" s="200" t="s">
        <v>93</v>
      </c>
      <c r="X3772" s="196" t="s">
        <v>13</v>
      </c>
      <c r="AA3772" s="196" t="s">
        <v>15856</v>
      </c>
      <c r="AB3772" s="196" t="s">
        <v>15857</v>
      </c>
      <c r="AC3772" s="200">
        <v>1</v>
      </c>
      <c r="AD3772" s="200" t="s">
        <v>8274</v>
      </c>
      <c r="AE3772" s="203" t="s">
        <v>505</v>
      </c>
      <c r="AF3772" s="212">
        <v>35000</v>
      </c>
      <c r="AG3772" s="198" t="s">
        <v>15858</v>
      </c>
    </row>
    <row r="3773" spans="1:33" hidden="1" x14ac:dyDescent="0.25">
      <c r="A3773" s="209">
        <v>128750</v>
      </c>
      <c r="B3773" s="210">
        <v>1</v>
      </c>
      <c r="C3773" s="196" t="s">
        <v>97</v>
      </c>
      <c r="D3773" s="201">
        <v>43549</v>
      </c>
      <c r="E3773" s="196" t="s">
        <v>98</v>
      </c>
      <c r="F3773" s="201">
        <v>44411.875057870369</v>
      </c>
      <c r="G3773" s="196" t="s">
        <v>161</v>
      </c>
      <c r="H3773" s="198" t="s">
        <v>297</v>
      </c>
      <c r="I3773" s="196" t="s">
        <v>2791</v>
      </c>
      <c r="J3773" s="196" t="s">
        <v>101</v>
      </c>
      <c r="L3773" s="200" t="s">
        <v>101</v>
      </c>
      <c r="M3773" s="198" t="s">
        <v>15855</v>
      </c>
      <c r="N3773" s="198" t="s">
        <v>4546</v>
      </c>
      <c r="O3773" s="196" t="s">
        <v>119</v>
      </c>
      <c r="P3773" s="198" t="s">
        <v>1836</v>
      </c>
      <c r="R3773" s="196" t="s">
        <v>4525</v>
      </c>
      <c r="S3773" s="196" t="s">
        <v>46</v>
      </c>
      <c r="T3773" s="211">
        <v>0.01</v>
      </c>
      <c r="U3773" s="201">
        <v>43742</v>
      </c>
      <c r="W3773" s="200" t="s">
        <v>93</v>
      </c>
      <c r="X3773" s="196" t="s">
        <v>13</v>
      </c>
      <c r="AA3773" s="196" t="s">
        <v>15859</v>
      </c>
      <c r="AB3773" s="196" t="s">
        <v>15857</v>
      </c>
      <c r="AC3773" s="200">
        <v>2</v>
      </c>
      <c r="AD3773" s="200" t="s">
        <v>8274</v>
      </c>
      <c r="AE3773" s="203" t="s">
        <v>505</v>
      </c>
      <c r="AF3773" s="212">
        <v>49000</v>
      </c>
      <c r="AG3773" s="198" t="s">
        <v>15858</v>
      </c>
    </row>
    <row r="3774" spans="1:33" hidden="1" x14ac:dyDescent="0.25">
      <c r="A3774" s="209">
        <v>128750</v>
      </c>
      <c r="B3774" s="210">
        <v>1</v>
      </c>
      <c r="C3774" s="196" t="s">
        <v>97</v>
      </c>
      <c r="D3774" s="201">
        <v>43549</v>
      </c>
      <c r="E3774" s="196" t="s">
        <v>98</v>
      </c>
      <c r="F3774" s="201">
        <v>44411.875057870369</v>
      </c>
      <c r="G3774" s="196" t="s">
        <v>161</v>
      </c>
      <c r="H3774" s="198" t="s">
        <v>297</v>
      </c>
      <c r="I3774" s="196" t="s">
        <v>2791</v>
      </c>
      <c r="J3774" s="196" t="s">
        <v>101</v>
      </c>
      <c r="L3774" s="200" t="s">
        <v>101</v>
      </c>
      <c r="M3774" s="198" t="s">
        <v>15855</v>
      </c>
      <c r="N3774" s="198" t="s">
        <v>4546</v>
      </c>
      <c r="O3774" s="196" t="s">
        <v>119</v>
      </c>
      <c r="P3774" s="198" t="s">
        <v>1836</v>
      </c>
      <c r="R3774" s="196" t="s">
        <v>4525</v>
      </c>
      <c r="S3774" s="196" t="s">
        <v>46</v>
      </c>
      <c r="T3774" s="211">
        <v>0.01</v>
      </c>
      <c r="U3774" s="201">
        <v>43742</v>
      </c>
      <c r="W3774" s="200" t="s">
        <v>93</v>
      </c>
      <c r="X3774" s="196" t="s">
        <v>13</v>
      </c>
      <c r="AA3774" s="196" t="s">
        <v>15860</v>
      </c>
      <c r="AB3774" s="196" t="s">
        <v>15857</v>
      </c>
      <c r="AC3774" s="200">
        <v>3</v>
      </c>
      <c r="AD3774" s="200" t="s">
        <v>8274</v>
      </c>
      <c r="AE3774" s="203" t="s">
        <v>505</v>
      </c>
      <c r="AF3774" s="212">
        <v>3214000</v>
      </c>
      <c r="AG3774" s="198" t="s">
        <v>15858</v>
      </c>
    </row>
    <row r="3775" spans="1:33" hidden="1" x14ac:dyDescent="0.25">
      <c r="A3775" s="209">
        <v>128750</v>
      </c>
      <c r="B3775" s="210">
        <v>1</v>
      </c>
      <c r="C3775" s="196" t="s">
        <v>97</v>
      </c>
      <c r="D3775" s="201">
        <v>43549</v>
      </c>
      <c r="E3775" s="196" t="s">
        <v>98</v>
      </c>
      <c r="F3775" s="201">
        <v>44411.875057870369</v>
      </c>
      <c r="G3775" s="196" t="s">
        <v>161</v>
      </c>
      <c r="H3775" s="198" t="s">
        <v>297</v>
      </c>
      <c r="I3775" s="196" t="s">
        <v>2791</v>
      </c>
      <c r="J3775" s="196" t="s">
        <v>101</v>
      </c>
      <c r="L3775" s="200" t="s">
        <v>101</v>
      </c>
      <c r="M3775" s="198" t="s">
        <v>15855</v>
      </c>
      <c r="N3775" s="198" t="s">
        <v>4546</v>
      </c>
      <c r="O3775" s="196" t="s">
        <v>119</v>
      </c>
      <c r="P3775" s="198" t="s">
        <v>1836</v>
      </c>
      <c r="R3775" s="196" t="s">
        <v>4525</v>
      </c>
      <c r="S3775" s="196" t="s">
        <v>46</v>
      </c>
      <c r="T3775" s="211">
        <v>0.01</v>
      </c>
      <c r="U3775" s="201">
        <v>43742</v>
      </c>
      <c r="W3775" s="200" t="s">
        <v>93</v>
      </c>
      <c r="X3775" s="196" t="s">
        <v>13</v>
      </c>
      <c r="AA3775" s="196" t="s">
        <v>15861</v>
      </c>
      <c r="AB3775" s="196" t="s">
        <v>15857</v>
      </c>
      <c r="AC3775" s="200">
        <v>3</v>
      </c>
      <c r="AD3775" s="200" t="s">
        <v>8274</v>
      </c>
      <c r="AE3775" s="203" t="s">
        <v>505</v>
      </c>
      <c r="AF3775" s="212">
        <v>10000</v>
      </c>
      <c r="AG3775" s="198" t="s">
        <v>15858</v>
      </c>
    </row>
    <row r="3776" spans="1:33" hidden="1" x14ac:dyDescent="0.25">
      <c r="A3776" s="209">
        <v>128763</v>
      </c>
      <c r="B3776" s="210">
        <v>2</v>
      </c>
      <c r="C3776" s="196" t="s">
        <v>114</v>
      </c>
      <c r="D3776" s="201">
        <v>43556</v>
      </c>
      <c r="E3776" s="196" t="s">
        <v>98</v>
      </c>
      <c r="F3776" s="201">
        <v>44641</v>
      </c>
      <c r="G3776" s="196" t="s">
        <v>87</v>
      </c>
      <c r="H3776" s="198" t="s">
        <v>517</v>
      </c>
      <c r="I3776" s="196" t="s">
        <v>145</v>
      </c>
      <c r="J3776" s="196" t="s">
        <v>101</v>
      </c>
      <c r="L3776" s="200" t="s">
        <v>101</v>
      </c>
      <c r="M3776" s="198" t="s">
        <v>6260</v>
      </c>
      <c r="N3776" s="198" t="s">
        <v>4555</v>
      </c>
      <c r="O3776" s="196" t="s">
        <v>119</v>
      </c>
      <c r="P3776" s="198" t="s">
        <v>1836</v>
      </c>
      <c r="R3776" s="196" t="s">
        <v>4525</v>
      </c>
      <c r="S3776" s="196" t="s">
        <v>46</v>
      </c>
      <c r="T3776" s="211">
        <v>0.01</v>
      </c>
      <c r="U3776" s="201">
        <v>43686</v>
      </c>
      <c r="W3776" s="200" t="s">
        <v>93</v>
      </c>
      <c r="X3776" s="196" t="s">
        <v>13</v>
      </c>
      <c r="AA3776" s="196" t="s">
        <v>15862</v>
      </c>
      <c r="AB3776" s="196" t="s">
        <v>15863</v>
      </c>
      <c r="AC3776" s="200">
        <v>1</v>
      </c>
      <c r="AD3776" s="200" t="s">
        <v>8274</v>
      </c>
      <c r="AE3776" s="212">
        <v>-346381.06</v>
      </c>
      <c r="AF3776" s="212">
        <v>19963.939999999999</v>
      </c>
      <c r="AG3776" s="198" t="s">
        <v>4556</v>
      </c>
    </row>
    <row r="3777" spans="1:33" hidden="1" x14ac:dyDescent="0.25">
      <c r="A3777" s="209">
        <v>128763</v>
      </c>
      <c r="B3777" s="210">
        <v>2</v>
      </c>
      <c r="C3777" s="196" t="s">
        <v>114</v>
      </c>
      <c r="D3777" s="201">
        <v>43556</v>
      </c>
      <c r="E3777" s="196" t="s">
        <v>98</v>
      </c>
      <c r="F3777" s="201">
        <v>44641</v>
      </c>
      <c r="G3777" s="196" t="s">
        <v>87</v>
      </c>
      <c r="H3777" s="198" t="s">
        <v>517</v>
      </c>
      <c r="I3777" s="196" t="s">
        <v>145</v>
      </c>
      <c r="J3777" s="196" t="s">
        <v>101</v>
      </c>
      <c r="L3777" s="200" t="s">
        <v>101</v>
      </c>
      <c r="M3777" s="198" t="s">
        <v>6260</v>
      </c>
      <c r="N3777" s="198" t="s">
        <v>4555</v>
      </c>
      <c r="O3777" s="196" t="s">
        <v>119</v>
      </c>
      <c r="P3777" s="198" t="s">
        <v>1836</v>
      </c>
      <c r="R3777" s="196" t="s">
        <v>4525</v>
      </c>
      <c r="S3777" s="196" t="s">
        <v>46</v>
      </c>
      <c r="T3777" s="211">
        <v>0.01</v>
      </c>
      <c r="U3777" s="201">
        <v>43686</v>
      </c>
      <c r="W3777" s="200" t="s">
        <v>93</v>
      </c>
      <c r="X3777" s="196" t="s">
        <v>13</v>
      </c>
      <c r="AA3777" s="196" t="s">
        <v>15864</v>
      </c>
      <c r="AB3777" s="196" t="s">
        <v>15863</v>
      </c>
      <c r="AC3777" s="200">
        <v>3</v>
      </c>
      <c r="AD3777" s="200" t="s">
        <v>8274</v>
      </c>
      <c r="AE3777" s="212">
        <v>260320.9</v>
      </c>
      <c r="AF3777" s="212">
        <v>2200419.9</v>
      </c>
      <c r="AG3777" s="198" t="s">
        <v>4556</v>
      </c>
    </row>
    <row r="3778" spans="1:33" hidden="1" x14ac:dyDescent="0.25">
      <c r="A3778" s="209">
        <v>128763</v>
      </c>
      <c r="B3778" s="210">
        <v>2</v>
      </c>
      <c r="C3778" s="196" t="s">
        <v>114</v>
      </c>
      <c r="D3778" s="201">
        <v>43556</v>
      </c>
      <c r="E3778" s="196" t="s">
        <v>98</v>
      </c>
      <c r="F3778" s="201">
        <v>44641</v>
      </c>
      <c r="G3778" s="196" t="s">
        <v>87</v>
      </c>
      <c r="H3778" s="198" t="s">
        <v>517</v>
      </c>
      <c r="I3778" s="196" t="s">
        <v>145</v>
      </c>
      <c r="J3778" s="196" t="s">
        <v>101</v>
      </c>
      <c r="L3778" s="200" t="s">
        <v>101</v>
      </c>
      <c r="M3778" s="198" t="s">
        <v>6260</v>
      </c>
      <c r="N3778" s="198" t="s">
        <v>4555</v>
      </c>
      <c r="O3778" s="196" t="s">
        <v>119</v>
      </c>
      <c r="P3778" s="198" t="s">
        <v>1836</v>
      </c>
      <c r="R3778" s="196" t="s">
        <v>4525</v>
      </c>
      <c r="S3778" s="196" t="s">
        <v>46</v>
      </c>
      <c r="T3778" s="211">
        <v>0.01</v>
      </c>
      <c r="U3778" s="201">
        <v>43686</v>
      </c>
      <c r="W3778" s="200" t="s">
        <v>93</v>
      </c>
      <c r="X3778" s="196" t="s">
        <v>13</v>
      </c>
      <c r="AA3778" s="196" t="s">
        <v>15865</v>
      </c>
      <c r="AB3778" s="196" t="s">
        <v>15863</v>
      </c>
      <c r="AC3778" s="200">
        <v>3</v>
      </c>
      <c r="AD3778" s="200" t="s">
        <v>8274</v>
      </c>
      <c r="AE3778" s="212">
        <v>-11715.43</v>
      </c>
      <c r="AF3778" s="212">
        <v>2284.5700000000002</v>
      </c>
      <c r="AG3778" s="198" t="s">
        <v>4556</v>
      </c>
    </row>
    <row r="3779" spans="1:33" hidden="1" x14ac:dyDescent="0.25">
      <c r="A3779" s="209">
        <v>128765</v>
      </c>
      <c r="B3779" s="210">
        <v>2</v>
      </c>
      <c r="C3779" s="196" t="s">
        <v>97</v>
      </c>
      <c r="D3779" s="201">
        <v>43556</v>
      </c>
      <c r="E3779" s="196" t="s">
        <v>98</v>
      </c>
      <c r="F3779" s="201">
        <v>44175.875069444446</v>
      </c>
      <c r="G3779" s="196" t="s">
        <v>426</v>
      </c>
      <c r="H3779" s="198" t="s">
        <v>135</v>
      </c>
      <c r="I3779" s="196" t="s">
        <v>292</v>
      </c>
      <c r="J3779" s="196" t="s">
        <v>101</v>
      </c>
      <c r="L3779" s="200" t="s">
        <v>101</v>
      </c>
      <c r="M3779" s="198" t="s">
        <v>4574</v>
      </c>
      <c r="N3779" s="198" t="s">
        <v>4575</v>
      </c>
      <c r="O3779" s="196" t="s">
        <v>119</v>
      </c>
      <c r="P3779" s="198" t="s">
        <v>1836</v>
      </c>
      <c r="R3779" s="196" t="s">
        <v>4525</v>
      </c>
      <c r="S3779" s="196" t="s">
        <v>46</v>
      </c>
      <c r="T3779" s="211">
        <v>0.01</v>
      </c>
      <c r="U3779" s="201">
        <v>43637</v>
      </c>
      <c r="W3779" s="200" t="s">
        <v>93</v>
      </c>
      <c r="X3779" s="196" t="s">
        <v>103</v>
      </c>
      <c r="AA3779" s="196" t="s">
        <v>15866</v>
      </c>
      <c r="AB3779" s="196" t="s">
        <v>15867</v>
      </c>
      <c r="AC3779" s="200">
        <v>1</v>
      </c>
      <c r="AD3779" s="200" t="s">
        <v>8274</v>
      </c>
      <c r="AE3779" s="212">
        <v>6500</v>
      </c>
      <c r="AF3779" s="212">
        <v>31500</v>
      </c>
      <c r="AG3779" s="198" t="s">
        <v>4576</v>
      </c>
    </row>
    <row r="3780" spans="1:33" hidden="1" x14ac:dyDescent="0.25">
      <c r="A3780" s="209">
        <v>128765</v>
      </c>
      <c r="B3780" s="210">
        <v>2</v>
      </c>
      <c r="C3780" s="196" t="s">
        <v>97</v>
      </c>
      <c r="D3780" s="201">
        <v>43556</v>
      </c>
      <c r="E3780" s="196" t="s">
        <v>98</v>
      </c>
      <c r="F3780" s="201">
        <v>44175.875069444446</v>
      </c>
      <c r="G3780" s="196" t="s">
        <v>426</v>
      </c>
      <c r="H3780" s="198" t="s">
        <v>135</v>
      </c>
      <c r="I3780" s="196" t="s">
        <v>292</v>
      </c>
      <c r="J3780" s="196" t="s">
        <v>101</v>
      </c>
      <c r="L3780" s="200" t="s">
        <v>101</v>
      </c>
      <c r="M3780" s="198" t="s">
        <v>4574</v>
      </c>
      <c r="N3780" s="198" t="s">
        <v>4575</v>
      </c>
      <c r="O3780" s="196" t="s">
        <v>119</v>
      </c>
      <c r="P3780" s="198" t="s">
        <v>1836</v>
      </c>
      <c r="R3780" s="196" t="s">
        <v>4525</v>
      </c>
      <c r="S3780" s="196" t="s">
        <v>46</v>
      </c>
      <c r="T3780" s="211">
        <v>0.01</v>
      </c>
      <c r="U3780" s="201">
        <v>43637</v>
      </c>
      <c r="W3780" s="200" t="s">
        <v>93</v>
      </c>
      <c r="X3780" s="196" t="s">
        <v>103</v>
      </c>
      <c r="AA3780" s="196" t="s">
        <v>15868</v>
      </c>
      <c r="AB3780" s="196" t="s">
        <v>15867</v>
      </c>
      <c r="AC3780" s="200">
        <v>2</v>
      </c>
      <c r="AD3780" s="200" t="s">
        <v>8274</v>
      </c>
      <c r="AE3780" s="212">
        <v>-75000</v>
      </c>
      <c r="AF3780" s="212">
        <v>5000</v>
      </c>
      <c r="AG3780" s="198" t="s">
        <v>4576</v>
      </c>
    </row>
    <row r="3781" spans="1:33" hidden="1" x14ac:dyDescent="0.25">
      <c r="A3781" s="209">
        <v>128765</v>
      </c>
      <c r="B3781" s="210">
        <v>2</v>
      </c>
      <c r="C3781" s="196" t="s">
        <v>97</v>
      </c>
      <c r="D3781" s="201">
        <v>43556</v>
      </c>
      <c r="E3781" s="196" t="s">
        <v>98</v>
      </c>
      <c r="F3781" s="201">
        <v>44175.875069444446</v>
      </c>
      <c r="G3781" s="196" t="s">
        <v>426</v>
      </c>
      <c r="H3781" s="198" t="s">
        <v>135</v>
      </c>
      <c r="I3781" s="196" t="s">
        <v>292</v>
      </c>
      <c r="J3781" s="196" t="s">
        <v>101</v>
      </c>
      <c r="L3781" s="200" t="s">
        <v>101</v>
      </c>
      <c r="M3781" s="198" t="s">
        <v>4574</v>
      </c>
      <c r="N3781" s="198" t="s">
        <v>4575</v>
      </c>
      <c r="O3781" s="196" t="s">
        <v>119</v>
      </c>
      <c r="P3781" s="198" t="s">
        <v>1836</v>
      </c>
      <c r="R3781" s="196" t="s">
        <v>4525</v>
      </c>
      <c r="S3781" s="196" t="s">
        <v>46</v>
      </c>
      <c r="T3781" s="211">
        <v>0.01</v>
      </c>
      <c r="U3781" s="201">
        <v>43637</v>
      </c>
      <c r="W3781" s="200" t="s">
        <v>93</v>
      </c>
      <c r="X3781" s="196" t="s">
        <v>103</v>
      </c>
      <c r="AA3781" s="196" t="s">
        <v>15869</v>
      </c>
      <c r="AB3781" s="196" t="s">
        <v>15867</v>
      </c>
      <c r="AC3781" s="200">
        <v>3</v>
      </c>
      <c r="AD3781" s="200" t="s">
        <v>8274</v>
      </c>
      <c r="AE3781" s="212">
        <v>-416195</v>
      </c>
      <c r="AF3781" s="212">
        <v>3900000</v>
      </c>
      <c r="AG3781" s="198" t="s">
        <v>4576</v>
      </c>
    </row>
    <row r="3782" spans="1:33" hidden="1" x14ac:dyDescent="0.25">
      <c r="A3782" s="209">
        <v>128765</v>
      </c>
      <c r="B3782" s="210">
        <v>2</v>
      </c>
      <c r="C3782" s="196" t="s">
        <v>97</v>
      </c>
      <c r="D3782" s="201">
        <v>43556</v>
      </c>
      <c r="E3782" s="196" t="s">
        <v>98</v>
      </c>
      <c r="F3782" s="201">
        <v>44175.875069444446</v>
      </c>
      <c r="G3782" s="196" t="s">
        <v>426</v>
      </c>
      <c r="H3782" s="198" t="s">
        <v>135</v>
      </c>
      <c r="I3782" s="196" t="s">
        <v>292</v>
      </c>
      <c r="J3782" s="196" t="s">
        <v>101</v>
      </c>
      <c r="L3782" s="200" t="s">
        <v>101</v>
      </c>
      <c r="M3782" s="198" t="s">
        <v>4574</v>
      </c>
      <c r="N3782" s="198" t="s">
        <v>4575</v>
      </c>
      <c r="O3782" s="196" t="s">
        <v>119</v>
      </c>
      <c r="P3782" s="198" t="s">
        <v>1836</v>
      </c>
      <c r="R3782" s="196" t="s">
        <v>4525</v>
      </c>
      <c r="S3782" s="196" t="s">
        <v>46</v>
      </c>
      <c r="T3782" s="211">
        <v>0.01</v>
      </c>
      <c r="U3782" s="201">
        <v>43637</v>
      </c>
      <c r="W3782" s="200" t="s">
        <v>93</v>
      </c>
      <c r="X3782" s="196" t="s">
        <v>103</v>
      </c>
      <c r="AA3782" s="196" t="s">
        <v>15870</v>
      </c>
      <c r="AB3782" s="196" t="s">
        <v>15867</v>
      </c>
      <c r="AC3782" s="200">
        <v>3</v>
      </c>
      <c r="AD3782" s="200" t="s">
        <v>8274</v>
      </c>
      <c r="AE3782" s="212">
        <v>-6000</v>
      </c>
      <c r="AF3782" s="212">
        <v>14000</v>
      </c>
      <c r="AG3782" s="198" t="s">
        <v>4576</v>
      </c>
    </row>
    <row r="3783" spans="1:33" hidden="1" x14ac:dyDescent="0.25">
      <c r="A3783" s="209">
        <v>128766</v>
      </c>
      <c r="B3783" s="210">
        <v>2</v>
      </c>
      <c r="C3783" s="196" t="s">
        <v>97</v>
      </c>
      <c r="D3783" s="201">
        <v>43556</v>
      </c>
      <c r="E3783" s="196" t="s">
        <v>98</v>
      </c>
      <c r="F3783" s="201">
        <v>44456.875127314815</v>
      </c>
      <c r="G3783" s="196" t="s">
        <v>426</v>
      </c>
      <c r="H3783" s="198" t="s">
        <v>223</v>
      </c>
      <c r="I3783" s="196" t="s">
        <v>2246</v>
      </c>
      <c r="J3783" s="196" t="s">
        <v>101</v>
      </c>
      <c r="L3783" s="200" t="s">
        <v>101</v>
      </c>
      <c r="M3783" s="198" t="s">
        <v>4578</v>
      </c>
      <c r="N3783" s="198" t="s">
        <v>4575</v>
      </c>
      <c r="O3783" s="196" t="s">
        <v>119</v>
      </c>
      <c r="P3783" s="198" t="s">
        <v>1836</v>
      </c>
      <c r="R3783" s="196" t="s">
        <v>4525</v>
      </c>
      <c r="S3783" s="196" t="s">
        <v>46</v>
      </c>
      <c r="T3783" s="211">
        <v>0.01</v>
      </c>
      <c r="U3783" s="201">
        <v>43595</v>
      </c>
      <c r="W3783" s="200" t="s">
        <v>93</v>
      </c>
      <c r="X3783" s="196" t="s">
        <v>13</v>
      </c>
      <c r="AA3783" s="196" t="s">
        <v>15871</v>
      </c>
      <c r="AB3783" s="196" t="s">
        <v>15872</v>
      </c>
      <c r="AC3783" s="200">
        <v>1</v>
      </c>
      <c r="AD3783" s="200" t="s">
        <v>8274</v>
      </c>
      <c r="AE3783" s="212">
        <v>-500</v>
      </c>
      <c r="AF3783" s="212">
        <v>1500</v>
      </c>
      <c r="AG3783" s="198" t="s">
        <v>4579</v>
      </c>
    </row>
    <row r="3784" spans="1:33" hidden="1" x14ac:dyDescent="0.25">
      <c r="A3784" s="209">
        <v>128766</v>
      </c>
      <c r="B3784" s="210">
        <v>2</v>
      </c>
      <c r="C3784" s="196" t="s">
        <v>97</v>
      </c>
      <c r="D3784" s="201">
        <v>43556</v>
      </c>
      <c r="E3784" s="196" t="s">
        <v>98</v>
      </c>
      <c r="F3784" s="201">
        <v>44456.875127314815</v>
      </c>
      <c r="G3784" s="196" t="s">
        <v>426</v>
      </c>
      <c r="H3784" s="198" t="s">
        <v>223</v>
      </c>
      <c r="I3784" s="196" t="s">
        <v>2246</v>
      </c>
      <c r="J3784" s="196" t="s">
        <v>101</v>
      </c>
      <c r="L3784" s="200" t="s">
        <v>101</v>
      </c>
      <c r="M3784" s="198" t="s">
        <v>4578</v>
      </c>
      <c r="N3784" s="198" t="s">
        <v>4575</v>
      </c>
      <c r="O3784" s="196" t="s">
        <v>119</v>
      </c>
      <c r="P3784" s="198" t="s">
        <v>1836</v>
      </c>
      <c r="R3784" s="196" t="s">
        <v>4525</v>
      </c>
      <c r="S3784" s="196" t="s">
        <v>46</v>
      </c>
      <c r="T3784" s="211">
        <v>0.01</v>
      </c>
      <c r="U3784" s="201">
        <v>43595</v>
      </c>
      <c r="W3784" s="200" t="s">
        <v>93</v>
      </c>
      <c r="X3784" s="196" t="s">
        <v>13</v>
      </c>
      <c r="AA3784" s="196" t="s">
        <v>15873</v>
      </c>
      <c r="AB3784" s="196" t="s">
        <v>15872</v>
      </c>
      <c r="AC3784" s="200">
        <v>3</v>
      </c>
      <c r="AD3784" s="200" t="s">
        <v>8274</v>
      </c>
      <c r="AE3784" s="212">
        <v>21581</v>
      </c>
      <c r="AF3784" s="212">
        <v>700000</v>
      </c>
      <c r="AG3784" s="198" t="s">
        <v>4579</v>
      </c>
    </row>
    <row r="3785" spans="1:33" hidden="1" x14ac:dyDescent="0.25">
      <c r="A3785" s="209">
        <v>128766</v>
      </c>
      <c r="B3785" s="210">
        <v>2</v>
      </c>
      <c r="C3785" s="196" t="s">
        <v>97</v>
      </c>
      <c r="D3785" s="201">
        <v>43556</v>
      </c>
      <c r="E3785" s="196" t="s">
        <v>98</v>
      </c>
      <c r="F3785" s="201">
        <v>44456.875127314815</v>
      </c>
      <c r="G3785" s="196" t="s">
        <v>426</v>
      </c>
      <c r="H3785" s="198" t="s">
        <v>223</v>
      </c>
      <c r="I3785" s="196" t="s">
        <v>2246</v>
      </c>
      <c r="J3785" s="196" t="s">
        <v>101</v>
      </c>
      <c r="L3785" s="200" t="s">
        <v>101</v>
      </c>
      <c r="M3785" s="198" t="s">
        <v>4578</v>
      </c>
      <c r="N3785" s="198" t="s">
        <v>4575</v>
      </c>
      <c r="O3785" s="196" t="s">
        <v>119</v>
      </c>
      <c r="P3785" s="198" t="s">
        <v>1836</v>
      </c>
      <c r="R3785" s="196" t="s">
        <v>4525</v>
      </c>
      <c r="S3785" s="196" t="s">
        <v>46</v>
      </c>
      <c r="T3785" s="211">
        <v>0.01</v>
      </c>
      <c r="U3785" s="201">
        <v>43595</v>
      </c>
      <c r="W3785" s="200" t="s">
        <v>93</v>
      </c>
      <c r="X3785" s="196" t="s">
        <v>13</v>
      </c>
      <c r="AA3785" s="196" t="s">
        <v>15874</v>
      </c>
      <c r="AB3785" s="196" t="s">
        <v>15872</v>
      </c>
      <c r="AC3785" s="200">
        <v>3</v>
      </c>
      <c r="AD3785" s="200" t="s">
        <v>8274</v>
      </c>
      <c r="AE3785" s="212">
        <v>-500</v>
      </c>
      <c r="AF3785" s="212">
        <v>5500</v>
      </c>
      <c r="AG3785" s="198" t="s">
        <v>4579</v>
      </c>
    </row>
    <row r="3786" spans="1:33" hidden="1" x14ac:dyDescent="0.25">
      <c r="A3786" s="209">
        <v>128766.01</v>
      </c>
      <c r="B3786" s="210">
        <v>2</v>
      </c>
      <c r="C3786" s="196" t="s">
        <v>85</v>
      </c>
      <c r="D3786" s="201">
        <v>43881</v>
      </c>
      <c r="E3786" s="196" t="s">
        <v>98</v>
      </c>
      <c r="F3786" s="201">
        <v>44501</v>
      </c>
      <c r="G3786" s="196" t="s">
        <v>148</v>
      </c>
      <c r="H3786" s="198" t="s">
        <v>223</v>
      </c>
      <c r="I3786" s="196" t="s">
        <v>2246</v>
      </c>
      <c r="J3786" s="196" t="s">
        <v>101</v>
      </c>
      <c r="L3786" s="200" t="s">
        <v>101</v>
      </c>
      <c r="M3786" s="198" t="s">
        <v>4629</v>
      </c>
      <c r="O3786" s="196" t="s">
        <v>119</v>
      </c>
      <c r="P3786" s="198" t="s">
        <v>1836</v>
      </c>
      <c r="R3786" s="196" t="s">
        <v>4525</v>
      </c>
      <c r="S3786" s="196" t="s">
        <v>46</v>
      </c>
      <c r="T3786" s="211">
        <v>0.01</v>
      </c>
      <c r="U3786" s="201">
        <v>45016</v>
      </c>
      <c r="W3786" s="200" t="s">
        <v>93</v>
      </c>
      <c r="X3786" s="196" t="s">
        <v>13</v>
      </c>
      <c r="AA3786" s="196" t="s">
        <v>15875</v>
      </c>
      <c r="AB3786" s="196" t="s">
        <v>15876</v>
      </c>
      <c r="AC3786" s="200">
        <v>1</v>
      </c>
      <c r="AD3786" s="200" t="s">
        <v>8274</v>
      </c>
      <c r="AE3786" s="203" t="s">
        <v>505</v>
      </c>
      <c r="AF3786" s="212">
        <v>35000</v>
      </c>
    </row>
    <row r="3787" spans="1:33" hidden="1" x14ac:dyDescent="0.25">
      <c r="A3787" s="209">
        <v>128766.01</v>
      </c>
      <c r="B3787" s="210">
        <v>2</v>
      </c>
      <c r="C3787" s="196" t="s">
        <v>85</v>
      </c>
      <c r="D3787" s="201">
        <v>43881</v>
      </c>
      <c r="E3787" s="196" t="s">
        <v>98</v>
      </c>
      <c r="F3787" s="201">
        <v>44501</v>
      </c>
      <c r="G3787" s="196" t="s">
        <v>148</v>
      </c>
      <c r="H3787" s="198" t="s">
        <v>223</v>
      </c>
      <c r="I3787" s="196" t="s">
        <v>2246</v>
      </c>
      <c r="J3787" s="196" t="s">
        <v>101</v>
      </c>
      <c r="L3787" s="200" t="s">
        <v>101</v>
      </c>
      <c r="M3787" s="198" t="s">
        <v>4629</v>
      </c>
      <c r="O3787" s="196" t="s">
        <v>119</v>
      </c>
      <c r="P3787" s="198" t="s">
        <v>1836</v>
      </c>
      <c r="R3787" s="196" t="s">
        <v>4525</v>
      </c>
      <c r="S3787" s="196" t="s">
        <v>46</v>
      </c>
      <c r="T3787" s="211">
        <v>0.01</v>
      </c>
      <c r="U3787" s="201">
        <v>45016</v>
      </c>
      <c r="W3787" s="200" t="s">
        <v>93</v>
      </c>
      <c r="X3787" s="196" t="s">
        <v>13</v>
      </c>
      <c r="AA3787" s="196" t="s">
        <v>15877</v>
      </c>
      <c r="AB3787" s="196" t="s">
        <v>15876</v>
      </c>
      <c r="AC3787" s="200">
        <v>2</v>
      </c>
      <c r="AD3787" s="200" t="s">
        <v>8231</v>
      </c>
      <c r="AE3787" s="212">
        <v>8656</v>
      </c>
      <c r="AF3787" s="212">
        <v>8656</v>
      </c>
    </row>
    <row r="3788" spans="1:33" hidden="1" x14ac:dyDescent="0.25">
      <c r="A3788" s="209">
        <v>128766.01</v>
      </c>
      <c r="B3788" s="210">
        <v>2</v>
      </c>
      <c r="C3788" s="196" t="s">
        <v>85</v>
      </c>
      <c r="D3788" s="201">
        <v>43881</v>
      </c>
      <c r="E3788" s="196" t="s">
        <v>98</v>
      </c>
      <c r="F3788" s="201">
        <v>44501</v>
      </c>
      <c r="G3788" s="196" t="s">
        <v>148</v>
      </c>
      <c r="H3788" s="198" t="s">
        <v>223</v>
      </c>
      <c r="I3788" s="196" t="s">
        <v>2246</v>
      </c>
      <c r="J3788" s="196" t="s">
        <v>101</v>
      </c>
      <c r="L3788" s="200" t="s">
        <v>101</v>
      </c>
      <c r="M3788" s="198" t="s">
        <v>4629</v>
      </c>
      <c r="O3788" s="196" t="s">
        <v>119</v>
      </c>
      <c r="P3788" s="198" t="s">
        <v>1836</v>
      </c>
      <c r="R3788" s="196" t="s">
        <v>4525</v>
      </c>
      <c r="S3788" s="196" t="s">
        <v>46</v>
      </c>
      <c r="T3788" s="211">
        <v>0.01</v>
      </c>
      <c r="U3788" s="201">
        <v>45016</v>
      </c>
      <c r="W3788" s="200" t="s">
        <v>93</v>
      </c>
      <c r="X3788" s="196" t="s">
        <v>13</v>
      </c>
      <c r="AA3788" s="196" t="s">
        <v>15878</v>
      </c>
      <c r="AB3788" s="196" t="s">
        <v>15876</v>
      </c>
      <c r="AC3788" s="200">
        <v>3</v>
      </c>
      <c r="AD3788" s="200" t="s">
        <v>8274</v>
      </c>
      <c r="AE3788" s="203" t="s">
        <v>505</v>
      </c>
      <c r="AF3788" s="212">
        <v>1</v>
      </c>
    </row>
    <row r="3789" spans="1:33" hidden="1" x14ac:dyDescent="0.25">
      <c r="A3789" s="209">
        <v>128767</v>
      </c>
      <c r="B3789" s="210">
        <v>2</v>
      </c>
      <c r="C3789" s="196" t="s">
        <v>97</v>
      </c>
      <c r="D3789" s="201">
        <v>43556</v>
      </c>
      <c r="E3789" s="196" t="s">
        <v>98</v>
      </c>
      <c r="F3789" s="201">
        <v>44089.799085648148</v>
      </c>
      <c r="G3789" s="196" t="s">
        <v>203</v>
      </c>
      <c r="H3789" s="198" t="s">
        <v>838</v>
      </c>
      <c r="I3789" s="196" t="s">
        <v>839</v>
      </c>
      <c r="J3789" s="196" t="s">
        <v>101</v>
      </c>
      <c r="L3789" s="200" t="s">
        <v>101</v>
      </c>
      <c r="M3789" s="198" t="s">
        <v>4581</v>
      </c>
      <c r="N3789" s="198" t="s">
        <v>4555</v>
      </c>
      <c r="O3789" s="196" t="s">
        <v>119</v>
      </c>
      <c r="P3789" s="198" t="s">
        <v>1836</v>
      </c>
      <c r="R3789" s="196" t="s">
        <v>4525</v>
      </c>
      <c r="S3789" s="196" t="s">
        <v>46</v>
      </c>
      <c r="T3789" s="211">
        <v>0.01</v>
      </c>
      <c r="U3789" s="201">
        <v>43742</v>
      </c>
      <c r="W3789" s="200" t="s">
        <v>93</v>
      </c>
      <c r="X3789" s="196" t="s">
        <v>103</v>
      </c>
      <c r="AA3789" s="196" t="s">
        <v>15879</v>
      </c>
      <c r="AB3789" s="196" t="s">
        <v>15880</v>
      </c>
      <c r="AC3789" s="200">
        <v>1</v>
      </c>
      <c r="AD3789" s="200" t="s">
        <v>8274</v>
      </c>
      <c r="AE3789" s="212">
        <v>8700</v>
      </c>
      <c r="AF3789" s="212">
        <v>10700</v>
      </c>
      <c r="AG3789" s="198" t="s">
        <v>4582</v>
      </c>
    </row>
    <row r="3790" spans="1:33" hidden="1" x14ac:dyDescent="0.25">
      <c r="A3790" s="209">
        <v>128767</v>
      </c>
      <c r="B3790" s="210">
        <v>2</v>
      </c>
      <c r="C3790" s="196" t="s">
        <v>97</v>
      </c>
      <c r="D3790" s="201">
        <v>43556</v>
      </c>
      <c r="E3790" s="196" t="s">
        <v>98</v>
      </c>
      <c r="F3790" s="201">
        <v>44089.799085648148</v>
      </c>
      <c r="G3790" s="196" t="s">
        <v>203</v>
      </c>
      <c r="H3790" s="198" t="s">
        <v>838</v>
      </c>
      <c r="I3790" s="196" t="s">
        <v>839</v>
      </c>
      <c r="J3790" s="196" t="s">
        <v>101</v>
      </c>
      <c r="L3790" s="200" t="s">
        <v>101</v>
      </c>
      <c r="M3790" s="198" t="s">
        <v>4581</v>
      </c>
      <c r="N3790" s="198" t="s">
        <v>4555</v>
      </c>
      <c r="O3790" s="196" t="s">
        <v>119</v>
      </c>
      <c r="P3790" s="198" t="s">
        <v>1836</v>
      </c>
      <c r="R3790" s="196" t="s">
        <v>4525</v>
      </c>
      <c r="S3790" s="196" t="s">
        <v>46</v>
      </c>
      <c r="T3790" s="211">
        <v>0.01</v>
      </c>
      <c r="U3790" s="201">
        <v>43742</v>
      </c>
      <c r="W3790" s="200" t="s">
        <v>93</v>
      </c>
      <c r="X3790" s="196" t="s">
        <v>103</v>
      </c>
      <c r="AA3790" s="196" t="s">
        <v>15881</v>
      </c>
      <c r="AB3790" s="196" t="s">
        <v>15880</v>
      </c>
      <c r="AC3790" s="200">
        <v>3</v>
      </c>
      <c r="AD3790" s="200" t="s">
        <v>8274</v>
      </c>
      <c r="AE3790" s="212">
        <v>436324</v>
      </c>
      <c r="AF3790" s="212">
        <v>1195000</v>
      </c>
      <c r="AG3790" s="198" t="s">
        <v>4582</v>
      </c>
    </row>
    <row r="3791" spans="1:33" hidden="1" x14ac:dyDescent="0.25">
      <c r="A3791" s="209">
        <v>128767</v>
      </c>
      <c r="B3791" s="210">
        <v>2</v>
      </c>
      <c r="C3791" s="196" t="s">
        <v>97</v>
      </c>
      <c r="D3791" s="201">
        <v>43556</v>
      </c>
      <c r="E3791" s="196" t="s">
        <v>98</v>
      </c>
      <c r="F3791" s="201">
        <v>44089.799085648148</v>
      </c>
      <c r="G3791" s="196" t="s">
        <v>203</v>
      </c>
      <c r="H3791" s="198" t="s">
        <v>838</v>
      </c>
      <c r="I3791" s="196" t="s">
        <v>839</v>
      </c>
      <c r="J3791" s="196" t="s">
        <v>101</v>
      </c>
      <c r="L3791" s="200" t="s">
        <v>101</v>
      </c>
      <c r="M3791" s="198" t="s">
        <v>4581</v>
      </c>
      <c r="N3791" s="198" t="s">
        <v>4555</v>
      </c>
      <c r="O3791" s="196" t="s">
        <v>119</v>
      </c>
      <c r="P3791" s="198" t="s">
        <v>1836</v>
      </c>
      <c r="R3791" s="196" t="s">
        <v>4525</v>
      </c>
      <c r="S3791" s="196" t="s">
        <v>46</v>
      </c>
      <c r="T3791" s="211">
        <v>0.01</v>
      </c>
      <c r="U3791" s="201">
        <v>43742</v>
      </c>
      <c r="W3791" s="200" t="s">
        <v>93</v>
      </c>
      <c r="X3791" s="196" t="s">
        <v>103</v>
      </c>
      <c r="AA3791" s="196" t="s">
        <v>15882</v>
      </c>
      <c r="AB3791" s="196" t="s">
        <v>15880</v>
      </c>
      <c r="AC3791" s="200">
        <v>3</v>
      </c>
      <c r="AD3791" s="200" t="s">
        <v>8274</v>
      </c>
      <c r="AE3791" s="212">
        <v>-1100</v>
      </c>
      <c r="AF3791" s="212">
        <v>1900</v>
      </c>
      <c r="AG3791" s="198" t="s">
        <v>4582</v>
      </c>
    </row>
    <row r="3792" spans="1:33" hidden="1" x14ac:dyDescent="0.25">
      <c r="A3792" s="209">
        <v>128768</v>
      </c>
      <c r="B3792" s="210">
        <v>2</v>
      </c>
      <c r="C3792" s="196" t="s">
        <v>85</v>
      </c>
      <c r="D3792" s="201">
        <v>43556</v>
      </c>
      <c r="E3792" s="196" t="s">
        <v>98</v>
      </c>
      <c r="F3792" s="201">
        <v>43663</v>
      </c>
      <c r="G3792" s="196" t="s">
        <v>235</v>
      </c>
      <c r="H3792" s="198" t="s">
        <v>1828</v>
      </c>
      <c r="I3792" s="196" t="s">
        <v>461</v>
      </c>
      <c r="J3792" s="196" t="s">
        <v>101</v>
      </c>
      <c r="L3792" s="200" t="s">
        <v>101</v>
      </c>
      <c r="M3792" s="198" t="s">
        <v>4668</v>
      </c>
      <c r="N3792" s="198" t="s">
        <v>4575</v>
      </c>
      <c r="O3792" s="196" t="s">
        <v>119</v>
      </c>
      <c r="P3792" s="198" t="s">
        <v>1836</v>
      </c>
      <c r="R3792" s="196" t="s">
        <v>4525</v>
      </c>
      <c r="S3792" s="196" t="s">
        <v>46</v>
      </c>
      <c r="T3792" s="211">
        <v>0.01</v>
      </c>
      <c r="W3792" s="200" t="s">
        <v>93</v>
      </c>
      <c r="X3792" s="196" t="s">
        <v>103</v>
      </c>
      <c r="AA3792" s="196" t="s">
        <v>15883</v>
      </c>
      <c r="AB3792" s="196" t="s">
        <v>15884</v>
      </c>
      <c r="AC3792" s="200">
        <v>1</v>
      </c>
      <c r="AD3792" s="200" t="s">
        <v>8274</v>
      </c>
      <c r="AE3792" s="212">
        <v>241</v>
      </c>
      <c r="AF3792" s="212">
        <v>242</v>
      </c>
    </row>
    <row r="3793" spans="1:33" hidden="1" x14ac:dyDescent="0.25">
      <c r="A3793" s="209">
        <v>128768</v>
      </c>
      <c r="B3793" s="210">
        <v>2</v>
      </c>
      <c r="C3793" s="196" t="s">
        <v>85</v>
      </c>
      <c r="D3793" s="201">
        <v>43556</v>
      </c>
      <c r="E3793" s="196" t="s">
        <v>98</v>
      </c>
      <c r="F3793" s="201">
        <v>43663</v>
      </c>
      <c r="G3793" s="196" t="s">
        <v>235</v>
      </c>
      <c r="H3793" s="198" t="s">
        <v>1828</v>
      </c>
      <c r="I3793" s="196" t="s">
        <v>461</v>
      </c>
      <c r="J3793" s="196" t="s">
        <v>101</v>
      </c>
      <c r="L3793" s="200" t="s">
        <v>101</v>
      </c>
      <c r="M3793" s="198" t="s">
        <v>4668</v>
      </c>
      <c r="N3793" s="198" t="s">
        <v>4575</v>
      </c>
      <c r="O3793" s="196" t="s">
        <v>119</v>
      </c>
      <c r="P3793" s="198" t="s">
        <v>1836</v>
      </c>
      <c r="R3793" s="196" t="s">
        <v>4525</v>
      </c>
      <c r="S3793" s="196" t="s">
        <v>46</v>
      </c>
      <c r="T3793" s="211">
        <v>0.01</v>
      </c>
      <c r="W3793" s="200" t="s">
        <v>93</v>
      </c>
      <c r="X3793" s="196" t="s">
        <v>103</v>
      </c>
      <c r="AA3793" s="196" t="s">
        <v>15885</v>
      </c>
      <c r="AB3793" s="196" t="s">
        <v>15884</v>
      </c>
      <c r="AC3793" s="200">
        <v>3</v>
      </c>
      <c r="AD3793" s="200" t="s">
        <v>8274</v>
      </c>
      <c r="AE3793" s="203" t="s">
        <v>505</v>
      </c>
      <c r="AF3793" s="212">
        <v>360000</v>
      </c>
    </row>
    <row r="3794" spans="1:33" hidden="1" x14ac:dyDescent="0.25">
      <c r="A3794" s="209">
        <v>128769</v>
      </c>
      <c r="B3794" s="210">
        <v>1</v>
      </c>
      <c r="C3794" s="196" t="s">
        <v>97</v>
      </c>
      <c r="D3794" s="201">
        <v>43556</v>
      </c>
      <c r="E3794" s="196" t="s">
        <v>98</v>
      </c>
      <c r="F3794" s="201">
        <v>44715</v>
      </c>
      <c r="G3794" s="196" t="s">
        <v>235</v>
      </c>
      <c r="H3794" s="198" t="s">
        <v>204</v>
      </c>
      <c r="I3794" s="196" t="s">
        <v>1467</v>
      </c>
      <c r="J3794" s="196" t="s">
        <v>101</v>
      </c>
      <c r="L3794" s="200" t="s">
        <v>101</v>
      </c>
      <c r="M3794" s="198" t="s">
        <v>15688</v>
      </c>
      <c r="N3794" s="198" t="s">
        <v>4546</v>
      </c>
      <c r="O3794" s="196" t="s">
        <v>119</v>
      </c>
      <c r="P3794" s="198" t="s">
        <v>1836</v>
      </c>
      <c r="R3794" s="196" t="s">
        <v>4525</v>
      </c>
      <c r="S3794" s="196" t="s">
        <v>46</v>
      </c>
      <c r="T3794" s="211">
        <v>0.03</v>
      </c>
      <c r="U3794" s="201">
        <v>43686</v>
      </c>
      <c r="W3794" s="200" t="s">
        <v>93</v>
      </c>
      <c r="X3794" s="196" t="s">
        <v>103</v>
      </c>
      <c r="AA3794" s="196" t="s">
        <v>15886</v>
      </c>
      <c r="AB3794" s="196" t="s">
        <v>15887</v>
      </c>
      <c r="AC3794" s="200">
        <v>1</v>
      </c>
      <c r="AD3794" s="200" t="s">
        <v>8274</v>
      </c>
      <c r="AE3794" s="203" t="s">
        <v>505</v>
      </c>
      <c r="AF3794" s="212">
        <v>50000</v>
      </c>
      <c r="AG3794" s="198" t="s">
        <v>15888</v>
      </c>
    </row>
    <row r="3795" spans="1:33" hidden="1" x14ac:dyDescent="0.25">
      <c r="A3795" s="209">
        <v>128769</v>
      </c>
      <c r="B3795" s="210">
        <v>1</v>
      </c>
      <c r="C3795" s="196" t="s">
        <v>97</v>
      </c>
      <c r="D3795" s="201">
        <v>43556</v>
      </c>
      <c r="E3795" s="196" t="s">
        <v>98</v>
      </c>
      <c r="F3795" s="201">
        <v>44715</v>
      </c>
      <c r="G3795" s="196" t="s">
        <v>235</v>
      </c>
      <c r="H3795" s="198" t="s">
        <v>204</v>
      </c>
      <c r="I3795" s="196" t="s">
        <v>1467</v>
      </c>
      <c r="J3795" s="196" t="s">
        <v>101</v>
      </c>
      <c r="L3795" s="200" t="s">
        <v>101</v>
      </c>
      <c r="M3795" s="198" t="s">
        <v>15688</v>
      </c>
      <c r="N3795" s="198" t="s">
        <v>4546</v>
      </c>
      <c r="O3795" s="196" t="s">
        <v>119</v>
      </c>
      <c r="P3795" s="198" t="s">
        <v>1836</v>
      </c>
      <c r="R3795" s="196" t="s">
        <v>4525</v>
      </c>
      <c r="S3795" s="196" t="s">
        <v>46</v>
      </c>
      <c r="T3795" s="211">
        <v>0.03</v>
      </c>
      <c r="U3795" s="201">
        <v>43686</v>
      </c>
      <c r="W3795" s="200" t="s">
        <v>93</v>
      </c>
      <c r="X3795" s="196" t="s">
        <v>103</v>
      </c>
      <c r="AA3795" s="196" t="s">
        <v>15889</v>
      </c>
      <c r="AB3795" s="196" t="s">
        <v>15887</v>
      </c>
      <c r="AC3795" s="200">
        <v>3</v>
      </c>
      <c r="AD3795" s="200" t="s">
        <v>8274</v>
      </c>
      <c r="AE3795" s="203" t="s">
        <v>505</v>
      </c>
      <c r="AF3795" s="212">
        <v>7031700</v>
      </c>
      <c r="AG3795" s="198" t="s">
        <v>15888</v>
      </c>
    </row>
    <row r="3796" spans="1:33" hidden="1" x14ac:dyDescent="0.25">
      <c r="A3796" s="209">
        <v>128769</v>
      </c>
      <c r="B3796" s="210">
        <v>1</v>
      </c>
      <c r="C3796" s="196" t="s">
        <v>97</v>
      </c>
      <c r="D3796" s="201">
        <v>43556</v>
      </c>
      <c r="E3796" s="196" t="s">
        <v>98</v>
      </c>
      <c r="F3796" s="201">
        <v>44715</v>
      </c>
      <c r="G3796" s="196" t="s">
        <v>235</v>
      </c>
      <c r="H3796" s="198" t="s">
        <v>204</v>
      </c>
      <c r="I3796" s="196" t="s">
        <v>1467</v>
      </c>
      <c r="J3796" s="196" t="s">
        <v>101</v>
      </c>
      <c r="L3796" s="200" t="s">
        <v>101</v>
      </c>
      <c r="M3796" s="198" t="s">
        <v>15688</v>
      </c>
      <c r="N3796" s="198" t="s">
        <v>4546</v>
      </c>
      <c r="O3796" s="196" t="s">
        <v>119</v>
      </c>
      <c r="P3796" s="198" t="s">
        <v>1836</v>
      </c>
      <c r="R3796" s="196" t="s">
        <v>4525</v>
      </c>
      <c r="S3796" s="196" t="s">
        <v>46</v>
      </c>
      <c r="T3796" s="211">
        <v>0.03</v>
      </c>
      <c r="U3796" s="201">
        <v>43686</v>
      </c>
      <c r="W3796" s="200" t="s">
        <v>93</v>
      </c>
      <c r="X3796" s="196" t="s">
        <v>103</v>
      </c>
      <c r="AA3796" s="196" t="s">
        <v>15890</v>
      </c>
      <c r="AB3796" s="196" t="s">
        <v>15887</v>
      </c>
      <c r="AC3796" s="200">
        <v>3</v>
      </c>
      <c r="AD3796" s="200" t="s">
        <v>8274</v>
      </c>
      <c r="AE3796" s="203" t="s">
        <v>505</v>
      </c>
      <c r="AF3796" s="212">
        <v>5000</v>
      </c>
      <c r="AG3796" s="198" t="s">
        <v>15888</v>
      </c>
    </row>
    <row r="3797" spans="1:33" hidden="1" x14ac:dyDescent="0.25">
      <c r="A3797" s="209">
        <v>128775</v>
      </c>
      <c r="B3797" s="210">
        <v>3</v>
      </c>
      <c r="C3797" s="196" t="s">
        <v>114</v>
      </c>
      <c r="D3797" s="201">
        <v>43558</v>
      </c>
      <c r="E3797" s="196" t="s">
        <v>134</v>
      </c>
      <c r="F3797" s="201">
        <v>44272</v>
      </c>
      <c r="G3797" s="196" t="s">
        <v>98</v>
      </c>
      <c r="H3797" s="198" t="s">
        <v>551</v>
      </c>
      <c r="I3797" s="196" t="s">
        <v>477</v>
      </c>
      <c r="J3797" s="196" t="s">
        <v>299</v>
      </c>
      <c r="L3797" s="200" t="s">
        <v>300</v>
      </c>
      <c r="M3797" s="198" t="s">
        <v>15891</v>
      </c>
      <c r="O3797" s="196" t="s">
        <v>438</v>
      </c>
      <c r="P3797" s="198" t="s">
        <v>439</v>
      </c>
      <c r="R3797" s="196" t="s">
        <v>39</v>
      </c>
      <c r="S3797" s="196" t="s">
        <v>46</v>
      </c>
      <c r="T3797" s="211">
        <v>0.01</v>
      </c>
      <c r="U3797" s="201">
        <v>43637</v>
      </c>
      <c r="W3797" s="200" t="s">
        <v>93</v>
      </c>
      <c r="X3797" s="196" t="s">
        <v>303</v>
      </c>
      <c r="AA3797" s="196" t="s">
        <v>15892</v>
      </c>
      <c r="AC3797" s="200">
        <v>3</v>
      </c>
      <c r="AD3797" s="200" t="s">
        <v>8274</v>
      </c>
      <c r="AE3797" s="203" t="s">
        <v>505</v>
      </c>
      <c r="AF3797" s="212">
        <v>674652.09</v>
      </c>
      <c r="AG3797" s="198" t="s">
        <v>15893</v>
      </c>
    </row>
    <row r="3798" spans="1:33" ht="54" hidden="1" x14ac:dyDescent="0.25">
      <c r="A3798" s="209">
        <v>128789</v>
      </c>
      <c r="B3798" s="210">
        <v>2</v>
      </c>
      <c r="C3798" s="196" t="s">
        <v>85</v>
      </c>
      <c r="D3798" s="201">
        <v>43563</v>
      </c>
      <c r="E3798" s="196" t="s">
        <v>3285</v>
      </c>
      <c r="F3798" s="201">
        <v>44448</v>
      </c>
      <c r="G3798" s="196" t="s">
        <v>3407</v>
      </c>
      <c r="H3798" s="198" t="s">
        <v>128</v>
      </c>
      <c r="M3798" s="198" t="s">
        <v>15894</v>
      </c>
      <c r="N3798" s="198" t="s">
        <v>15895</v>
      </c>
      <c r="O3798" s="196" t="s">
        <v>91</v>
      </c>
      <c r="P3798" s="198" t="s">
        <v>5359</v>
      </c>
      <c r="R3798" s="196" t="s">
        <v>47</v>
      </c>
      <c r="S3798" s="196" t="s">
        <v>45</v>
      </c>
      <c r="T3798" s="211">
        <v>1.0900000000000001</v>
      </c>
      <c r="W3798" s="200" t="s">
        <v>93</v>
      </c>
      <c r="X3798" s="196" t="s">
        <v>103</v>
      </c>
      <c r="AA3798" s="196" t="s">
        <v>15896</v>
      </c>
      <c r="AB3798" s="196" t="s">
        <v>15897</v>
      </c>
      <c r="AC3798" s="200">
        <v>0</v>
      </c>
      <c r="AD3798" s="200" t="s">
        <v>8231</v>
      </c>
      <c r="AE3798" s="203" t="s">
        <v>505</v>
      </c>
      <c r="AF3798" s="212">
        <v>70000</v>
      </c>
    </row>
    <row r="3799" spans="1:33" hidden="1" x14ac:dyDescent="0.25">
      <c r="A3799" s="209">
        <v>128795</v>
      </c>
      <c r="B3799" s="210">
        <v>1</v>
      </c>
      <c r="C3799" s="196" t="s">
        <v>97</v>
      </c>
      <c r="D3799" s="201">
        <v>43564</v>
      </c>
      <c r="E3799" s="196" t="s">
        <v>98</v>
      </c>
      <c r="F3799" s="201">
        <v>44677</v>
      </c>
      <c r="G3799" s="196" t="s">
        <v>235</v>
      </c>
      <c r="H3799" s="198" t="s">
        <v>248</v>
      </c>
      <c r="I3799" s="196" t="s">
        <v>154</v>
      </c>
      <c r="J3799" s="196" t="s">
        <v>101</v>
      </c>
      <c r="L3799" s="200" t="s">
        <v>101</v>
      </c>
      <c r="M3799" s="198" t="s">
        <v>15898</v>
      </c>
      <c r="N3799" s="198" t="s">
        <v>4575</v>
      </c>
      <c r="O3799" s="196" t="s">
        <v>119</v>
      </c>
      <c r="P3799" s="198" t="s">
        <v>1836</v>
      </c>
      <c r="R3799" s="196" t="s">
        <v>4525</v>
      </c>
      <c r="S3799" s="196" t="s">
        <v>46</v>
      </c>
      <c r="T3799" s="211">
        <v>0.01</v>
      </c>
      <c r="U3799" s="201">
        <v>43637</v>
      </c>
      <c r="W3799" s="200" t="s">
        <v>93</v>
      </c>
      <c r="X3799" s="196" t="s">
        <v>103</v>
      </c>
      <c r="AA3799" s="196" t="s">
        <v>15899</v>
      </c>
      <c r="AB3799" s="196" t="s">
        <v>15900</v>
      </c>
      <c r="AC3799" s="200">
        <v>1</v>
      </c>
      <c r="AD3799" s="200" t="s">
        <v>8274</v>
      </c>
      <c r="AE3799" s="203" t="s">
        <v>505</v>
      </c>
      <c r="AF3799" s="212">
        <v>2000</v>
      </c>
      <c r="AG3799" s="198" t="s">
        <v>15901</v>
      </c>
    </row>
    <row r="3800" spans="1:33" hidden="1" x14ac:dyDescent="0.25">
      <c r="A3800" s="209">
        <v>128795</v>
      </c>
      <c r="B3800" s="210">
        <v>1</v>
      </c>
      <c r="C3800" s="196" t="s">
        <v>97</v>
      </c>
      <c r="D3800" s="201">
        <v>43564</v>
      </c>
      <c r="E3800" s="196" t="s">
        <v>98</v>
      </c>
      <c r="F3800" s="201">
        <v>44677</v>
      </c>
      <c r="G3800" s="196" t="s">
        <v>235</v>
      </c>
      <c r="H3800" s="198" t="s">
        <v>248</v>
      </c>
      <c r="I3800" s="196" t="s">
        <v>154</v>
      </c>
      <c r="J3800" s="196" t="s">
        <v>101</v>
      </c>
      <c r="L3800" s="200" t="s">
        <v>101</v>
      </c>
      <c r="M3800" s="198" t="s">
        <v>15898</v>
      </c>
      <c r="N3800" s="198" t="s">
        <v>4575</v>
      </c>
      <c r="O3800" s="196" t="s">
        <v>119</v>
      </c>
      <c r="P3800" s="198" t="s">
        <v>1836</v>
      </c>
      <c r="R3800" s="196" t="s">
        <v>4525</v>
      </c>
      <c r="S3800" s="196" t="s">
        <v>46</v>
      </c>
      <c r="T3800" s="211">
        <v>0.01</v>
      </c>
      <c r="U3800" s="201">
        <v>43637</v>
      </c>
      <c r="W3800" s="200" t="s">
        <v>93</v>
      </c>
      <c r="X3800" s="196" t="s">
        <v>103</v>
      </c>
      <c r="AA3800" s="196" t="s">
        <v>15902</v>
      </c>
      <c r="AB3800" s="196" t="s">
        <v>15900</v>
      </c>
      <c r="AC3800" s="200">
        <v>2</v>
      </c>
      <c r="AD3800" s="200" t="s">
        <v>8274</v>
      </c>
      <c r="AE3800" s="203" t="s">
        <v>505</v>
      </c>
      <c r="AF3800" s="212">
        <v>0</v>
      </c>
      <c r="AG3800" s="198" t="s">
        <v>15901</v>
      </c>
    </row>
    <row r="3801" spans="1:33" hidden="1" x14ac:dyDescent="0.25">
      <c r="A3801" s="209">
        <v>128795</v>
      </c>
      <c r="B3801" s="210">
        <v>1</v>
      </c>
      <c r="C3801" s="196" t="s">
        <v>97</v>
      </c>
      <c r="D3801" s="201">
        <v>43564</v>
      </c>
      <c r="E3801" s="196" t="s">
        <v>98</v>
      </c>
      <c r="F3801" s="201">
        <v>44677</v>
      </c>
      <c r="G3801" s="196" t="s">
        <v>235</v>
      </c>
      <c r="H3801" s="198" t="s">
        <v>248</v>
      </c>
      <c r="I3801" s="196" t="s">
        <v>154</v>
      </c>
      <c r="J3801" s="196" t="s">
        <v>101</v>
      </c>
      <c r="L3801" s="200" t="s">
        <v>101</v>
      </c>
      <c r="M3801" s="198" t="s">
        <v>15898</v>
      </c>
      <c r="N3801" s="198" t="s">
        <v>4575</v>
      </c>
      <c r="O3801" s="196" t="s">
        <v>119</v>
      </c>
      <c r="P3801" s="198" t="s">
        <v>1836</v>
      </c>
      <c r="R3801" s="196" t="s">
        <v>4525</v>
      </c>
      <c r="S3801" s="196" t="s">
        <v>46</v>
      </c>
      <c r="T3801" s="211">
        <v>0.01</v>
      </c>
      <c r="U3801" s="201">
        <v>43637</v>
      </c>
      <c r="W3801" s="200" t="s">
        <v>93</v>
      </c>
      <c r="X3801" s="196" t="s">
        <v>103</v>
      </c>
      <c r="AA3801" s="196" t="s">
        <v>15903</v>
      </c>
      <c r="AB3801" s="196" t="s">
        <v>15900</v>
      </c>
      <c r="AC3801" s="200">
        <v>3</v>
      </c>
      <c r="AD3801" s="200" t="s">
        <v>8274</v>
      </c>
      <c r="AE3801" s="203" t="s">
        <v>505</v>
      </c>
      <c r="AF3801" s="212">
        <v>1815250</v>
      </c>
      <c r="AG3801" s="198" t="s">
        <v>15901</v>
      </c>
    </row>
    <row r="3802" spans="1:33" hidden="1" x14ac:dyDescent="0.25">
      <c r="A3802" s="209">
        <v>128795</v>
      </c>
      <c r="B3802" s="210">
        <v>1</v>
      </c>
      <c r="C3802" s="196" t="s">
        <v>97</v>
      </c>
      <c r="D3802" s="201">
        <v>43564</v>
      </c>
      <c r="E3802" s="196" t="s">
        <v>98</v>
      </c>
      <c r="F3802" s="201">
        <v>44677</v>
      </c>
      <c r="G3802" s="196" t="s">
        <v>235</v>
      </c>
      <c r="H3802" s="198" t="s">
        <v>248</v>
      </c>
      <c r="I3802" s="196" t="s">
        <v>154</v>
      </c>
      <c r="J3802" s="196" t="s">
        <v>101</v>
      </c>
      <c r="L3802" s="200" t="s">
        <v>101</v>
      </c>
      <c r="M3802" s="198" t="s">
        <v>15898</v>
      </c>
      <c r="N3802" s="198" t="s">
        <v>4575</v>
      </c>
      <c r="O3802" s="196" t="s">
        <v>119</v>
      </c>
      <c r="P3802" s="198" t="s">
        <v>1836</v>
      </c>
      <c r="R3802" s="196" t="s">
        <v>4525</v>
      </c>
      <c r="S3802" s="196" t="s">
        <v>46</v>
      </c>
      <c r="T3802" s="211">
        <v>0.01</v>
      </c>
      <c r="U3802" s="201">
        <v>43637</v>
      </c>
      <c r="W3802" s="200" t="s">
        <v>93</v>
      </c>
      <c r="X3802" s="196" t="s">
        <v>103</v>
      </c>
      <c r="AA3802" s="196" t="s">
        <v>15904</v>
      </c>
      <c r="AB3802" s="196" t="s">
        <v>15900</v>
      </c>
      <c r="AC3802" s="200">
        <v>3</v>
      </c>
      <c r="AD3802" s="200" t="s">
        <v>8274</v>
      </c>
      <c r="AE3802" s="203" t="s">
        <v>505</v>
      </c>
      <c r="AF3802" s="212">
        <v>3000</v>
      </c>
      <c r="AG3802" s="198" t="s">
        <v>15901</v>
      </c>
    </row>
    <row r="3803" spans="1:33" hidden="1" x14ac:dyDescent="0.25">
      <c r="A3803" s="209">
        <v>128816</v>
      </c>
      <c r="B3803" s="210">
        <v>2</v>
      </c>
      <c r="C3803" s="196" t="s">
        <v>85</v>
      </c>
      <c r="D3803" s="201">
        <v>43565</v>
      </c>
      <c r="E3803" s="196" t="s">
        <v>98</v>
      </c>
      <c r="F3803" s="201">
        <v>43768</v>
      </c>
      <c r="G3803" s="196" t="s">
        <v>235</v>
      </c>
      <c r="H3803" s="198" t="s">
        <v>838</v>
      </c>
      <c r="I3803" s="196" t="s">
        <v>4670</v>
      </c>
      <c r="J3803" s="196" t="s">
        <v>101</v>
      </c>
      <c r="L3803" s="200" t="s">
        <v>101</v>
      </c>
      <c r="M3803" s="198" t="s">
        <v>4671</v>
      </c>
      <c r="N3803" s="198" t="s">
        <v>4555</v>
      </c>
      <c r="O3803" s="196" t="s">
        <v>119</v>
      </c>
      <c r="P3803" s="198" t="s">
        <v>1836</v>
      </c>
      <c r="R3803" s="196" t="s">
        <v>4525</v>
      </c>
      <c r="S3803" s="196" t="s">
        <v>46</v>
      </c>
      <c r="T3803" s="211">
        <v>0.01</v>
      </c>
      <c r="W3803" s="200" t="s">
        <v>93</v>
      </c>
      <c r="X3803" s="196" t="s">
        <v>103</v>
      </c>
      <c r="AA3803" s="196" t="s">
        <v>15905</v>
      </c>
      <c r="AB3803" s="196" t="s">
        <v>15906</v>
      </c>
      <c r="AC3803" s="200">
        <v>1</v>
      </c>
      <c r="AD3803" s="200" t="s">
        <v>8274</v>
      </c>
      <c r="AE3803" s="203" t="s">
        <v>505</v>
      </c>
      <c r="AF3803" s="212">
        <v>35500</v>
      </c>
    </row>
    <row r="3804" spans="1:33" hidden="1" x14ac:dyDescent="0.25">
      <c r="A3804" s="209">
        <v>128816</v>
      </c>
      <c r="B3804" s="210">
        <v>2</v>
      </c>
      <c r="C3804" s="196" t="s">
        <v>85</v>
      </c>
      <c r="D3804" s="201">
        <v>43565</v>
      </c>
      <c r="E3804" s="196" t="s">
        <v>98</v>
      </c>
      <c r="F3804" s="201">
        <v>43768</v>
      </c>
      <c r="G3804" s="196" t="s">
        <v>235</v>
      </c>
      <c r="H3804" s="198" t="s">
        <v>838</v>
      </c>
      <c r="I3804" s="196" t="s">
        <v>4670</v>
      </c>
      <c r="J3804" s="196" t="s">
        <v>101</v>
      </c>
      <c r="L3804" s="200" t="s">
        <v>101</v>
      </c>
      <c r="M3804" s="198" t="s">
        <v>4671</v>
      </c>
      <c r="N3804" s="198" t="s">
        <v>4555</v>
      </c>
      <c r="O3804" s="196" t="s">
        <v>119</v>
      </c>
      <c r="P3804" s="198" t="s">
        <v>1836</v>
      </c>
      <c r="R3804" s="196" t="s">
        <v>4525</v>
      </c>
      <c r="S3804" s="196" t="s">
        <v>46</v>
      </c>
      <c r="T3804" s="211">
        <v>0.01</v>
      </c>
      <c r="W3804" s="200" t="s">
        <v>93</v>
      </c>
      <c r="X3804" s="196" t="s">
        <v>103</v>
      </c>
      <c r="AA3804" s="196" t="s">
        <v>15907</v>
      </c>
      <c r="AB3804" s="196" t="s">
        <v>15906</v>
      </c>
      <c r="AC3804" s="200">
        <v>3</v>
      </c>
      <c r="AD3804" s="200" t="s">
        <v>8274</v>
      </c>
      <c r="AE3804" s="212">
        <v>7883</v>
      </c>
      <c r="AF3804" s="212">
        <v>7884</v>
      </c>
    </row>
    <row r="3805" spans="1:33" hidden="1" x14ac:dyDescent="0.25">
      <c r="A3805" s="209">
        <v>128816</v>
      </c>
      <c r="B3805" s="210">
        <v>2</v>
      </c>
      <c r="C3805" s="196" t="s">
        <v>85</v>
      </c>
      <c r="D3805" s="201">
        <v>43565</v>
      </c>
      <c r="E3805" s="196" t="s">
        <v>98</v>
      </c>
      <c r="F3805" s="201">
        <v>43768</v>
      </c>
      <c r="G3805" s="196" t="s">
        <v>235</v>
      </c>
      <c r="H3805" s="198" t="s">
        <v>838</v>
      </c>
      <c r="I3805" s="196" t="s">
        <v>4670</v>
      </c>
      <c r="J3805" s="196" t="s">
        <v>101</v>
      </c>
      <c r="L3805" s="200" t="s">
        <v>101</v>
      </c>
      <c r="M3805" s="198" t="s">
        <v>4671</v>
      </c>
      <c r="N3805" s="198" t="s">
        <v>4555</v>
      </c>
      <c r="O3805" s="196" t="s">
        <v>119</v>
      </c>
      <c r="P3805" s="198" t="s">
        <v>1836</v>
      </c>
      <c r="R3805" s="196" t="s">
        <v>4525</v>
      </c>
      <c r="S3805" s="196" t="s">
        <v>46</v>
      </c>
      <c r="T3805" s="211">
        <v>0.01</v>
      </c>
      <c r="W3805" s="200" t="s">
        <v>93</v>
      </c>
      <c r="X3805" s="196" t="s">
        <v>103</v>
      </c>
      <c r="AA3805" s="196" t="s">
        <v>15908</v>
      </c>
      <c r="AB3805" s="196" t="s">
        <v>15906</v>
      </c>
      <c r="AC3805" s="200">
        <v>3</v>
      </c>
      <c r="AD3805" s="200" t="s">
        <v>8274</v>
      </c>
      <c r="AE3805" s="203" t="s">
        <v>505</v>
      </c>
      <c r="AF3805" s="212">
        <v>167000</v>
      </c>
    </row>
    <row r="3806" spans="1:33" hidden="1" x14ac:dyDescent="0.25">
      <c r="A3806" s="209">
        <v>128818</v>
      </c>
      <c r="B3806" s="210">
        <v>2</v>
      </c>
      <c r="C3806" s="196" t="s">
        <v>97</v>
      </c>
      <c r="D3806" s="201">
        <v>43567</v>
      </c>
      <c r="E3806" s="196" t="s">
        <v>398</v>
      </c>
      <c r="F3806" s="201">
        <v>44428.875069444446</v>
      </c>
      <c r="G3806" s="196" t="s">
        <v>108</v>
      </c>
      <c r="H3806" s="198" t="s">
        <v>135</v>
      </c>
      <c r="I3806" s="196" t="s">
        <v>477</v>
      </c>
      <c r="J3806" s="196" t="s">
        <v>299</v>
      </c>
      <c r="L3806" s="200" t="s">
        <v>300</v>
      </c>
      <c r="M3806" s="198" t="s">
        <v>617</v>
      </c>
      <c r="O3806" s="196" t="s">
        <v>438</v>
      </c>
      <c r="P3806" s="198" t="s">
        <v>439</v>
      </c>
      <c r="R3806" s="196" t="s">
        <v>39</v>
      </c>
      <c r="S3806" s="196" t="s">
        <v>46</v>
      </c>
      <c r="T3806" s="211">
        <v>0.01</v>
      </c>
      <c r="U3806" s="201">
        <v>44141</v>
      </c>
      <c r="W3806" s="200" t="s">
        <v>93</v>
      </c>
      <c r="X3806" s="196" t="s">
        <v>303</v>
      </c>
      <c r="Z3806" s="198" t="s">
        <v>618</v>
      </c>
      <c r="AA3806" s="196" t="s">
        <v>15909</v>
      </c>
      <c r="AC3806" s="200">
        <v>1</v>
      </c>
      <c r="AD3806" s="200" t="s">
        <v>8274</v>
      </c>
      <c r="AE3806" s="203" t="s">
        <v>505</v>
      </c>
      <c r="AF3806" s="212">
        <v>116500</v>
      </c>
      <c r="AG3806" s="198" t="s">
        <v>619</v>
      </c>
    </row>
    <row r="3807" spans="1:33" hidden="1" x14ac:dyDescent="0.25">
      <c r="A3807" s="209">
        <v>128818</v>
      </c>
      <c r="B3807" s="210">
        <v>2</v>
      </c>
      <c r="C3807" s="196" t="s">
        <v>97</v>
      </c>
      <c r="D3807" s="201">
        <v>43567</v>
      </c>
      <c r="E3807" s="196" t="s">
        <v>398</v>
      </c>
      <c r="F3807" s="201">
        <v>44428.875069444446</v>
      </c>
      <c r="G3807" s="196" t="s">
        <v>108</v>
      </c>
      <c r="H3807" s="198" t="s">
        <v>135</v>
      </c>
      <c r="I3807" s="196" t="s">
        <v>477</v>
      </c>
      <c r="J3807" s="196" t="s">
        <v>299</v>
      </c>
      <c r="L3807" s="200" t="s">
        <v>300</v>
      </c>
      <c r="M3807" s="198" t="s">
        <v>617</v>
      </c>
      <c r="O3807" s="196" t="s">
        <v>438</v>
      </c>
      <c r="P3807" s="198" t="s">
        <v>439</v>
      </c>
      <c r="R3807" s="196" t="s">
        <v>39</v>
      </c>
      <c r="S3807" s="196" t="s">
        <v>46</v>
      </c>
      <c r="T3807" s="211">
        <v>0.01</v>
      </c>
      <c r="U3807" s="201">
        <v>44141</v>
      </c>
      <c r="W3807" s="200" t="s">
        <v>93</v>
      </c>
      <c r="X3807" s="196" t="s">
        <v>303</v>
      </c>
      <c r="Z3807" s="198" t="s">
        <v>618</v>
      </c>
      <c r="AA3807" s="196" t="s">
        <v>15910</v>
      </c>
      <c r="AC3807" s="200">
        <v>3</v>
      </c>
      <c r="AD3807" s="200" t="s">
        <v>8274</v>
      </c>
      <c r="AE3807" s="212">
        <v>179000</v>
      </c>
      <c r="AF3807" s="212">
        <v>1790194</v>
      </c>
      <c r="AG3807" s="198" t="s">
        <v>619</v>
      </c>
    </row>
    <row r="3808" spans="1:33" hidden="1" x14ac:dyDescent="0.25">
      <c r="A3808" s="209">
        <v>128819</v>
      </c>
      <c r="B3808" s="210">
        <v>3</v>
      </c>
      <c r="C3808" s="196" t="s">
        <v>122</v>
      </c>
      <c r="D3808" s="201">
        <v>43567</v>
      </c>
      <c r="E3808" s="196" t="s">
        <v>134</v>
      </c>
      <c r="F3808" s="201">
        <v>44349.875150462962</v>
      </c>
      <c r="G3808" s="196" t="s">
        <v>108</v>
      </c>
      <c r="H3808" s="198" t="s">
        <v>538</v>
      </c>
      <c r="I3808" s="196" t="s">
        <v>808</v>
      </c>
      <c r="J3808" s="196" t="s">
        <v>101</v>
      </c>
      <c r="L3808" s="200" t="s">
        <v>101</v>
      </c>
      <c r="M3808" s="198" t="s">
        <v>809</v>
      </c>
      <c r="O3808" s="196" t="s">
        <v>438</v>
      </c>
      <c r="P3808" s="198" t="s">
        <v>439</v>
      </c>
      <c r="R3808" s="196" t="s">
        <v>39</v>
      </c>
      <c r="S3808" s="196" t="s">
        <v>46</v>
      </c>
      <c r="T3808" s="211">
        <v>0</v>
      </c>
      <c r="U3808" s="201">
        <v>44323</v>
      </c>
      <c r="W3808" s="200" t="s">
        <v>93</v>
      </c>
      <c r="X3808" s="196" t="s">
        <v>13</v>
      </c>
      <c r="Z3808" s="198" t="s">
        <v>810</v>
      </c>
      <c r="AA3808" s="196" t="s">
        <v>15911</v>
      </c>
      <c r="AC3808" s="200">
        <v>3</v>
      </c>
      <c r="AD3808" s="200" t="s">
        <v>8274</v>
      </c>
      <c r="AE3808" s="212">
        <v>5304540</v>
      </c>
      <c r="AF3808" s="212">
        <v>5370540</v>
      </c>
      <c r="AG3808" s="198" t="s">
        <v>811</v>
      </c>
    </row>
    <row r="3809" spans="1:33" hidden="1" x14ac:dyDescent="0.25">
      <c r="A3809" s="209">
        <v>128821</v>
      </c>
      <c r="B3809" s="210">
        <v>1</v>
      </c>
      <c r="C3809" s="196" t="s">
        <v>114</v>
      </c>
      <c r="D3809" s="201">
        <v>43571</v>
      </c>
      <c r="E3809" s="196" t="s">
        <v>1300</v>
      </c>
      <c r="F3809" s="201">
        <v>44596</v>
      </c>
      <c r="G3809" s="196" t="s">
        <v>228</v>
      </c>
      <c r="H3809" s="198" t="s">
        <v>718</v>
      </c>
      <c r="I3809" s="196" t="s">
        <v>15912</v>
      </c>
      <c r="K3809" s="196" t="s">
        <v>15913</v>
      </c>
      <c r="L3809" s="200" t="s">
        <v>183</v>
      </c>
      <c r="M3809" s="198" t="s">
        <v>15914</v>
      </c>
      <c r="O3809" s="196" t="s">
        <v>4183</v>
      </c>
      <c r="P3809" s="198" t="s">
        <v>157</v>
      </c>
      <c r="R3809" s="196" t="s">
        <v>47</v>
      </c>
      <c r="S3809" s="196" t="s">
        <v>43</v>
      </c>
      <c r="T3809" s="211">
        <v>1.34</v>
      </c>
      <c r="W3809" s="200" t="s">
        <v>93</v>
      </c>
      <c r="X3809" s="196" t="s">
        <v>186</v>
      </c>
      <c r="AA3809" s="196" t="s">
        <v>15915</v>
      </c>
      <c r="AC3809" s="200">
        <v>8</v>
      </c>
      <c r="AD3809" s="200" t="s">
        <v>8250</v>
      </c>
      <c r="AE3809" s="212">
        <v>-339668</v>
      </c>
      <c r="AF3809" s="212">
        <v>0</v>
      </c>
    </row>
    <row r="3810" spans="1:33" hidden="1" x14ac:dyDescent="0.25">
      <c r="A3810" s="209">
        <v>128825</v>
      </c>
      <c r="B3810" s="210">
        <v>1</v>
      </c>
      <c r="C3810" s="196" t="s">
        <v>114</v>
      </c>
      <c r="D3810" s="201">
        <v>43572</v>
      </c>
      <c r="E3810" s="196" t="s">
        <v>1300</v>
      </c>
      <c r="F3810" s="201">
        <v>44357</v>
      </c>
      <c r="G3810" s="196" t="s">
        <v>228</v>
      </c>
      <c r="H3810" s="198" t="s">
        <v>1176</v>
      </c>
      <c r="I3810" s="196" t="s">
        <v>1311</v>
      </c>
      <c r="K3810" s="196" t="s">
        <v>1312</v>
      </c>
      <c r="L3810" s="200" t="s">
        <v>183</v>
      </c>
      <c r="M3810" s="198" t="s">
        <v>1313</v>
      </c>
      <c r="O3810" s="196" t="s">
        <v>271</v>
      </c>
      <c r="P3810" s="198" t="s">
        <v>166</v>
      </c>
      <c r="R3810" s="196" t="s">
        <v>39</v>
      </c>
      <c r="S3810" s="196" t="s">
        <v>45</v>
      </c>
      <c r="T3810" s="211">
        <v>0.01</v>
      </c>
      <c r="W3810" s="200" t="s">
        <v>93</v>
      </c>
      <c r="X3810" s="196" t="s">
        <v>186</v>
      </c>
      <c r="Z3810" s="198" t="s">
        <v>1314</v>
      </c>
      <c r="AA3810" s="196" t="s">
        <v>15916</v>
      </c>
      <c r="AC3810" s="200">
        <v>3</v>
      </c>
      <c r="AD3810" s="200" t="s">
        <v>8250</v>
      </c>
      <c r="AE3810" s="212">
        <v>6765.28</v>
      </c>
      <c r="AF3810" s="212">
        <v>365183.32</v>
      </c>
    </row>
    <row r="3811" spans="1:33" ht="162" hidden="1" x14ac:dyDescent="0.25">
      <c r="A3811" s="209">
        <v>128830</v>
      </c>
      <c r="B3811" s="210">
        <v>1</v>
      </c>
      <c r="C3811" s="196" t="s">
        <v>85</v>
      </c>
      <c r="D3811" s="201">
        <v>43573</v>
      </c>
      <c r="E3811" s="196" t="s">
        <v>1741</v>
      </c>
      <c r="F3811" s="201">
        <v>44466</v>
      </c>
      <c r="G3811" s="196" t="s">
        <v>1745</v>
      </c>
      <c r="H3811" s="198" t="s">
        <v>722</v>
      </c>
      <c r="M3811" s="198" t="s">
        <v>1746</v>
      </c>
      <c r="N3811" s="198" t="s">
        <v>1747</v>
      </c>
      <c r="O3811" s="196" t="s">
        <v>91</v>
      </c>
      <c r="P3811" s="198" t="s">
        <v>1723</v>
      </c>
      <c r="R3811" s="196" t="s">
        <v>1724</v>
      </c>
      <c r="S3811" s="196" t="s">
        <v>41</v>
      </c>
      <c r="T3811" s="211">
        <v>0</v>
      </c>
      <c r="W3811" s="200" t="s">
        <v>93</v>
      </c>
      <c r="X3811" s="196" t="s">
        <v>94</v>
      </c>
      <c r="Y3811" s="196" t="s">
        <v>30</v>
      </c>
      <c r="AA3811" s="196" t="s">
        <v>15917</v>
      </c>
      <c r="AB3811" s="196" t="s">
        <v>15918</v>
      </c>
      <c r="AC3811" s="200">
        <v>0</v>
      </c>
      <c r="AD3811" s="200" t="s">
        <v>8231</v>
      </c>
      <c r="AE3811" s="212">
        <v>131000</v>
      </c>
      <c r="AF3811" s="212">
        <v>131000</v>
      </c>
    </row>
    <row r="3812" spans="1:33" ht="144" hidden="1" x14ac:dyDescent="0.25">
      <c r="A3812" s="209">
        <v>128833</v>
      </c>
      <c r="B3812" s="210">
        <v>1</v>
      </c>
      <c r="C3812" s="196" t="s">
        <v>85</v>
      </c>
      <c r="D3812" s="201">
        <v>43573</v>
      </c>
      <c r="E3812" s="196" t="s">
        <v>1741</v>
      </c>
      <c r="F3812" s="201">
        <v>44545</v>
      </c>
      <c r="G3812" s="196" t="s">
        <v>161</v>
      </c>
      <c r="H3812" s="198" t="s">
        <v>297</v>
      </c>
      <c r="M3812" s="198" t="s">
        <v>1749</v>
      </c>
      <c r="N3812" s="198" t="s">
        <v>1750</v>
      </c>
      <c r="O3812" s="196" t="s">
        <v>91</v>
      </c>
      <c r="P3812" s="198" t="s">
        <v>1723</v>
      </c>
      <c r="R3812" s="196" t="s">
        <v>1724</v>
      </c>
      <c r="S3812" s="196" t="s">
        <v>41</v>
      </c>
      <c r="T3812" s="211">
        <v>0</v>
      </c>
      <c r="W3812" s="200" t="s">
        <v>93</v>
      </c>
      <c r="X3812" s="196" t="s">
        <v>94</v>
      </c>
      <c r="Y3812" s="196" t="s">
        <v>30</v>
      </c>
      <c r="AA3812" s="196" t="s">
        <v>15919</v>
      </c>
      <c r="AB3812" s="196" t="s">
        <v>15920</v>
      </c>
      <c r="AC3812" s="200">
        <v>0</v>
      </c>
      <c r="AD3812" s="200" t="s">
        <v>8231</v>
      </c>
      <c r="AE3812" s="203" t="s">
        <v>505</v>
      </c>
      <c r="AF3812" s="212">
        <v>55000</v>
      </c>
    </row>
    <row r="3813" spans="1:33" ht="144" hidden="1" x14ac:dyDescent="0.25">
      <c r="A3813" s="209">
        <v>128833</v>
      </c>
      <c r="B3813" s="210">
        <v>1</v>
      </c>
      <c r="C3813" s="196" t="s">
        <v>85</v>
      </c>
      <c r="D3813" s="201">
        <v>43573</v>
      </c>
      <c r="E3813" s="196" t="s">
        <v>1741</v>
      </c>
      <c r="F3813" s="201">
        <v>44545</v>
      </c>
      <c r="G3813" s="196" t="s">
        <v>161</v>
      </c>
      <c r="H3813" s="198" t="s">
        <v>297</v>
      </c>
      <c r="M3813" s="198" t="s">
        <v>1749</v>
      </c>
      <c r="N3813" s="198" t="s">
        <v>1750</v>
      </c>
      <c r="O3813" s="196" t="s">
        <v>91</v>
      </c>
      <c r="P3813" s="198" t="s">
        <v>1723</v>
      </c>
      <c r="R3813" s="196" t="s">
        <v>1724</v>
      </c>
      <c r="S3813" s="196" t="s">
        <v>41</v>
      </c>
      <c r="T3813" s="211">
        <v>0</v>
      </c>
      <c r="W3813" s="200" t="s">
        <v>93</v>
      </c>
      <c r="X3813" s="196" t="s">
        <v>94</v>
      </c>
      <c r="Y3813" s="196" t="s">
        <v>30</v>
      </c>
      <c r="AA3813" s="196" t="s">
        <v>15921</v>
      </c>
      <c r="AB3813" s="196" t="s">
        <v>15920</v>
      </c>
      <c r="AC3813" s="200">
        <v>1</v>
      </c>
      <c r="AD3813" s="200" t="s">
        <v>8231</v>
      </c>
      <c r="AE3813" s="212">
        <v>85500</v>
      </c>
      <c r="AF3813" s="212">
        <v>85500</v>
      </c>
    </row>
    <row r="3814" spans="1:33" hidden="1" x14ac:dyDescent="0.25">
      <c r="A3814" s="209">
        <v>128837</v>
      </c>
      <c r="B3814" s="210">
        <v>3</v>
      </c>
      <c r="C3814" s="196" t="s">
        <v>114</v>
      </c>
      <c r="D3814" s="201">
        <v>43574</v>
      </c>
      <c r="E3814" s="196" t="s">
        <v>152</v>
      </c>
      <c r="F3814" s="201">
        <v>44167.875081018516</v>
      </c>
      <c r="G3814" s="196" t="s">
        <v>170</v>
      </c>
      <c r="H3814" s="198" t="s">
        <v>3952</v>
      </c>
      <c r="I3814" s="196" t="s">
        <v>613</v>
      </c>
      <c r="J3814" s="196" t="s">
        <v>299</v>
      </c>
      <c r="L3814" s="200" t="s">
        <v>300</v>
      </c>
      <c r="M3814" s="198" t="s">
        <v>3953</v>
      </c>
      <c r="N3814" s="198" t="s">
        <v>2604</v>
      </c>
      <c r="O3814" s="196" t="s">
        <v>157</v>
      </c>
      <c r="P3814" s="198" t="s">
        <v>1794</v>
      </c>
      <c r="Q3814" s="198" t="s">
        <v>2604</v>
      </c>
      <c r="R3814" s="196" t="s">
        <v>47</v>
      </c>
      <c r="S3814" s="196" t="s">
        <v>43</v>
      </c>
      <c r="T3814" s="211">
        <v>8.93</v>
      </c>
      <c r="U3814" s="201">
        <v>43812</v>
      </c>
      <c r="W3814" s="200" t="s">
        <v>93</v>
      </c>
      <c r="X3814" s="196" t="s">
        <v>303</v>
      </c>
      <c r="Y3814" s="196" t="s">
        <v>29</v>
      </c>
      <c r="Z3814" s="198" t="s">
        <v>3954</v>
      </c>
      <c r="AA3814" s="196" t="s">
        <v>15922</v>
      </c>
      <c r="AB3814" s="196" t="s">
        <v>15923</v>
      </c>
      <c r="AC3814" s="200">
        <v>3</v>
      </c>
      <c r="AD3814" s="200" t="s">
        <v>8274</v>
      </c>
      <c r="AE3814" s="212">
        <v>273118.52</v>
      </c>
      <c r="AF3814" s="212">
        <v>511615.52</v>
      </c>
      <c r="AG3814" s="198" t="s">
        <v>3955</v>
      </c>
    </row>
    <row r="3815" spans="1:33" hidden="1" x14ac:dyDescent="0.25">
      <c r="A3815" s="209">
        <v>128837</v>
      </c>
      <c r="B3815" s="210">
        <v>3</v>
      </c>
      <c r="C3815" s="196" t="s">
        <v>114</v>
      </c>
      <c r="D3815" s="201">
        <v>43574</v>
      </c>
      <c r="E3815" s="196" t="s">
        <v>152</v>
      </c>
      <c r="F3815" s="201">
        <v>44167.875081018516</v>
      </c>
      <c r="G3815" s="196" t="s">
        <v>170</v>
      </c>
      <c r="H3815" s="198" t="s">
        <v>3952</v>
      </c>
      <c r="I3815" s="196" t="s">
        <v>613</v>
      </c>
      <c r="J3815" s="196" t="s">
        <v>299</v>
      </c>
      <c r="L3815" s="200" t="s">
        <v>300</v>
      </c>
      <c r="M3815" s="198" t="s">
        <v>3953</v>
      </c>
      <c r="N3815" s="198" t="s">
        <v>2604</v>
      </c>
      <c r="O3815" s="196" t="s">
        <v>157</v>
      </c>
      <c r="P3815" s="198" t="s">
        <v>1794</v>
      </c>
      <c r="Q3815" s="198" t="s">
        <v>2604</v>
      </c>
      <c r="R3815" s="196" t="s">
        <v>47</v>
      </c>
      <c r="S3815" s="196" t="s">
        <v>43</v>
      </c>
      <c r="T3815" s="211">
        <v>8.93</v>
      </c>
      <c r="U3815" s="201">
        <v>43812</v>
      </c>
      <c r="W3815" s="200" t="s">
        <v>93</v>
      </c>
      <c r="X3815" s="196" t="s">
        <v>303</v>
      </c>
      <c r="Y3815" s="196" t="s">
        <v>29</v>
      </c>
      <c r="Z3815" s="198" t="s">
        <v>3954</v>
      </c>
      <c r="AA3815" s="196" t="s">
        <v>15924</v>
      </c>
      <c r="AB3815" s="196" t="s">
        <v>15923</v>
      </c>
      <c r="AC3815" s="200">
        <v>3</v>
      </c>
      <c r="AD3815" s="200" t="s">
        <v>8274</v>
      </c>
      <c r="AE3815" s="212">
        <v>-46585.47</v>
      </c>
      <c r="AF3815" s="212">
        <v>178947.53</v>
      </c>
      <c r="AG3815" s="198" t="s">
        <v>3955</v>
      </c>
    </row>
    <row r="3816" spans="1:33" hidden="1" x14ac:dyDescent="0.25">
      <c r="A3816" s="209">
        <v>128837</v>
      </c>
      <c r="B3816" s="210">
        <v>3</v>
      </c>
      <c r="C3816" s="196" t="s">
        <v>114</v>
      </c>
      <c r="D3816" s="201">
        <v>43574</v>
      </c>
      <c r="E3816" s="196" t="s">
        <v>152</v>
      </c>
      <c r="F3816" s="201">
        <v>44167.875081018516</v>
      </c>
      <c r="G3816" s="196" t="s">
        <v>170</v>
      </c>
      <c r="H3816" s="198" t="s">
        <v>3952</v>
      </c>
      <c r="I3816" s="196" t="s">
        <v>613</v>
      </c>
      <c r="J3816" s="196" t="s">
        <v>299</v>
      </c>
      <c r="L3816" s="200" t="s">
        <v>300</v>
      </c>
      <c r="M3816" s="198" t="s">
        <v>3953</v>
      </c>
      <c r="N3816" s="198" t="s">
        <v>2604</v>
      </c>
      <c r="O3816" s="196" t="s">
        <v>157</v>
      </c>
      <c r="P3816" s="198" t="s">
        <v>1794</v>
      </c>
      <c r="Q3816" s="198" t="s">
        <v>2604</v>
      </c>
      <c r="R3816" s="196" t="s">
        <v>47</v>
      </c>
      <c r="S3816" s="196" t="s">
        <v>43</v>
      </c>
      <c r="T3816" s="211">
        <v>8.93</v>
      </c>
      <c r="U3816" s="201">
        <v>43812</v>
      </c>
      <c r="W3816" s="200" t="s">
        <v>93</v>
      </c>
      <c r="X3816" s="196" t="s">
        <v>303</v>
      </c>
      <c r="Y3816" s="196" t="s">
        <v>29</v>
      </c>
      <c r="Z3816" s="198" t="s">
        <v>3954</v>
      </c>
      <c r="AA3816" s="196" t="s">
        <v>15925</v>
      </c>
      <c r="AB3816" s="196" t="s">
        <v>15923</v>
      </c>
      <c r="AC3816" s="200">
        <v>8</v>
      </c>
      <c r="AD3816" s="200" t="s">
        <v>8231</v>
      </c>
      <c r="AE3816" s="212">
        <v>196298.58</v>
      </c>
      <c r="AF3816" s="212">
        <v>6888137.5800000001</v>
      </c>
      <c r="AG3816" s="198" t="s">
        <v>3955</v>
      </c>
    </row>
    <row r="3817" spans="1:33" ht="90" hidden="1" x14ac:dyDescent="0.25">
      <c r="A3817" s="209">
        <v>128838</v>
      </c>
      <c r="B3817" s="210">
        <v>3</v>
      </c>
      <c r="C3817" s="196" t="s">
        <v>122</v>
      </c>
      <c r="D3817" s="201">
        <v>43574</v>
      </c>
      <c r="E3817" s="196" t="s">
        <v>152</v>
      </c>
      <c r="F3817" s="201">
        <v>44455</v>
      </c>
      <c r="G3817" s="196" t="s">
        <v>235</v>
      </c>
      <c r="H3817" s="198" t="s">
        <v>109</v>
      </c>
      <c r="I3817" s="196" t="s">
        <v>621</v>
      </c>
      <c r="J3817" s="196" t="s">
        <v>299</v>
      </c>
      <c r="L3817" s="200" t="s">
        <v>300</v>
      </c>
      <c r="M3817" s="198" t="s">
        <v>1792</v>
      </c>
      <c r="N3817" s="198" t="s">
        <v>1793</v>
      </c>
      <c r="O3817" s="196" t="s">
        <v>157</v>
      </c>
      <c r="P3817" s="198" t="s">
        <v>1794</v>
      </c>
      <c r="Q3817" s="198" t="s">
        <v>1793</v>
      </c>
      <c r="R3817" s="196" t="s">
        <v>47</v>
      </c>
      <c r="S3817" s="196" t="s">
        <v>43</v>
      </c>
      <c r="T3817" s="211">
        <v>5.72</v>
      </c>
      <c r="U3817" s="201">
        <v>44232</v>
      </c>
      <c r="W3817" s="200" t="s">
        <v>93</v>
      </c>
      <c r="X3817" s="196" t="s">
        <v>303</v>
      </c>
      <c r="Y3817" s="196" t="s">
        <v>29</v>
      </c>
      <c r="Z3817" s="198" t="s">
        <v>1795</v>
      </c>
      <c r="AA3817" s="196" t="s">
        <v>15926</v>
      </c>
      <c r="AB3817" s="196" t="s">
        <v>15927</v>
      </c>
      <c r="AC3817" s="200">
        <v>3</v>
      </c>
      <c r="AD3817" s="200" t="s">
        <v>8231</v>
      </c>
      <c r="AE3817" s="212">
        <v>-126043</v>
      </c>
      <c r="AF3817" s="212">
        <v>1607627</v>
      </c>
      <c r="AG3817" s="198" t="s">
        <v>1796</v>
      </c>
    </row>
    <row r="3818" spans="1:33" ht="90" hidden="1" x14ac:dyDescent="0.25">
      <c r="A3818" s="209">
        <v>128838</v>
      </c>
      <c r="B3818" s="210">
        <v>3</v>
      </c>
      <c r="C3818" s="196" t="s">
        <v>122</v>
      </c>
      <c r="D3818" s="201">
        <v>43574</v>
      </c>
      <c r="E3818" s="196" t="s">
        <v>152</v>
      </c>
      <c r="F3818" s="201">
        <v>44455</v>
      </c>
      <c r="G3818" s="196" t="s">
        <v>235</v>
      </c>
      <c r="H3818" s="198" t="s">
        <v>109</v>
      </c>
      <c r="I3818" s="196" t="s">
        <v>621</v>
      </c>
      <c r="J3818" s="196" t="s">
        <v>299</v>
      </c>
      <c r="L3818" s="200" t="s">
        <v>300</v>
      </c>
      <c r="M3818" s="198" t="s">
        <v>1792</v>
      </c>
      <c r="N3818" s="198" t="s">
        <v>1793</v>
      </c>
      <c r="O3818" s="196" t="s">
        <v>157</v>
      </c>
      <c r="P3818" s="198" t="s">
        <v>1794</v>
      </c>
      <c r="Q3818" s="198" t="s">
        <v>1793</v>
      </c>
      <c r="R3818" s="196" t="s">
        <v>47</v>
      </c>
      <c r="S3818" s="196" t="s">
        <v>43</v>
      </c>
      <c r="T3818" s="211">
        <v>5.72</v>
      </c>
      <c r="U3818" s="201">
        <v>44232</v>
      </c>
      <c r="W3818" s="200" t="s">
        <v>93</v>
      </c>
      <c r="X3818" s="196" t="s">
        <v>303</v>
      </c>
      <c r="Y3818" s="196" t="s">
        <v>29</v>
      </c>
      <c r="Z3818" s="198" t="s">
        <v>1795</v>
      </c>
      <c r="AA3818" s="196" t="s">
        <v>15928</v>
      </c>
      <c r="AB3818" s="196" t="s">
        <v>15927</v>
      </c>
      <c r="AC3818" s="200">
        <v>3</v>
      </c>
      <c r="AD3818" s="200" t="s">
        <v>8274</v>
      </c>
      <c r="AE3818" s="203" t="s">
        <v>505</v>
      </c>
      <c r="AF3818" s="212">
        <v>1395351</v>
      </c>
      <c r="AG3818" s="198" t="s">
        <v>1796</v>
      </c>
    </row>
    <row r="3819" spans="1:33" ht="90" hidden="1" x14ac:dyDescent="0.25">
      <c r="A3819" s="209">
        <v>128838</v>
      </c>
      <c r="B3819" s="210">
        <v>3</v>
      </c>
      <c r="C3819" s="196" t="s">
        <v>122</v>
      </c>
      <c r="D3819" s="201">
        <v>43574</v>
      </c>
      <c r="E3819" s="196" t="s">
        <v>152</v>
      </c>
      <c r="F3819" s="201">
        <v>44455</v>
      </c>
      <c r="G3819" s="196" t="s">
        <v>235</v>
      </c>
      <c r="H3819" s="198" t="s">
        <v>109</v>
      </c>
      <c r="I3819" s="196" t="s">
        <v>621</v>
      </c>
      <c r="J3819" s="196" t="s">
        <v>299</v>
      </c>
      <c r="L3819" s="200" t="s">
        <v>300</v>
      </c>
      <c r="M3819" s="198" t="s">
        <v>1792</v>
      </c>
      <c r="N3819" s="198" t="s">
        <v>1793</v>
      </c>
      <c r="O3819" s="196" t="s">
        <v>157</v>
      </c>
      <c r="P3819" s="198" t="s">
        <v>1794</v>
      </c>
      <c r="Q3819" s="198" t="s">
        <v>1793</v>
      </c>
      <c r="R3819" s="196" t="s">
        <v>47</v>
      </c>
      <c r="S3819" s="196" t="s">
        <v>43</v>
      </c>
      <c r="T3819" s="211">
        <v>5.72</v>
      </c>
      <c r="U3819" s="201">
        <v>44232</v>
      </c>
      <c r="W3819" s="200" t="s">
        <v>93</v>
      </c>
      <c r="X3819" s="196" t="s">
        <v>303</v>
      </c>
      <c r="Y3819" s="196" t="s">
        <v>29</v>
      </c>
      <c r="Z3819" s="198" t="s">
        <v>1795</v>
      </c>
      <c r="AA3819" s="196" t="s">
        <v>15929</v>
      </c>
      <c r="AB3819" s="196" t="s">
        <v>15927</v>
      </c>
      <c r="AC3819" s="200">
        <v>8</v>
      </c>
      <c r="AD3819" s="200" t="s">
        <v>8231</v>
      </c>
      <c r="AE3819" s="212">
        <v>-399500</v>
      </c>
      <c r="AF3819" s="212">
        <v>3901270</v>
      </c>
      <c r="AG3819" s="198" t="s">
        <v>1796</v>
      </c>
    </row>
    <row r="3820" spans="1:33" ht="72" hidden="1" x14ac:dyDescent="0.25">
      <c r="A3820" s="209">
        <v>128840</v>
      </c>
      <c r="B3820" s="210">
        <v>1</v>
      </c>
      <c r="C3820" s="196" t="s">
        <v>85</v>
      </c>
      <c r="D3820" s="201">
        <v>43577</v>
      </c>
      <c r="E3820" s="196" t="s">
        <v>1741</v>
      </c>
      <c r="F3820" s="201">
        <v>44585</v>
      </c>
      <c r="G3820" s="196" t="s">
        <v>161</v>
      </c>
      <c r="H3820" s="198" t="s">
        <v>1633</v>
      </c>
      <c r="M3820" s="198" t="s">
        <v>1752</v>
      </c>
      <c r="N3820" s="198" t="s">
        <v>1753</v>
      </c>
      <c r="O3820" s="196" t="s">
        <v>91</v>
      </c>
      <c r="P3820" s="198" t="s">
        <v>1723</v>
      </c>
      <c r="R3820" s="196" t="s">
        <v>1724</v>
      </c>
      <c r="S3820" s="196" t="s">
        <v>41</v>
      </c>
      <c r="T3820" s="211">
        <v>8.6</v>
      </c>
      <c r="W3820" s="200" t="s">
        <v>93</v>
      </c>
      <c r="X3820" s="196" t="s">
        <v>13</v>
      </c>
      <c r="Y3820" s="196" t="s">
        <v>30</v>
      </c>
      <c r="AA3820" s="196" t="s">
        <v>15930</v>
      </c>
      <c r="AB3820" s="196" t="s">
        <v>15931</v>
      </c>
      <c r="AC3820" s="200">
        <v>0</v>
      </c>
      <c r="AD3820" s="200" t="s">
        <v>8231</v>
      </c>
      <c r="AE3820" s="212">
        <v>66200</v>
      </c>
      <c r="AF3820" s="212">
        <v>71200</v>
      </c>
    </row>
    <row r="3821" spans="1:33" ht="72" hidden="1" x14ac:dyDescent="0.25">
      <c r="A3821" s="209">
        <v>128840</v>
      </c>
      <c r="B3821" s="210">
        <v>1</v>
      </c>
      <c r="C3821" s="196" t="s">
        <v>85</v>
      </c>
      <c r="D3821" s="201">
        <v>43577</v>
      </c>
      <c r="E3821" s="196" t="s">
        <v>1741</v>
      </c>
      <c r="F3821" s="201">
        <v>44585</v>
      </c>
      <c r="G3821" s="196" t="s">
        <v>161</v>
      </c>
      <c r="H3821" s="198" t="s">
        <v>1633</v>
      </c>
      <c r="M3821" s="198" t="s">
        <v>1752</v>
      </c>
      <c r="N3821" s="198" t="s">
        <v>1753</v>
      </c>
      <c r="O3821" s="196" t="s">
        <v>91</v>
      </c>
      <c r="P3821" s="198" t="s">
        <v>1723</v>
      </c>
      <c r="R3821" s="196" t="s">
        <v>1724</v>
      </c>
      <c r="S3821" s="196" t="s">
        <v>41</v>
      </c>
      <c r="T3821" s="211">
        <v>8.6</v>
      </c>
      <c r="W3821" s="200" t="s">
        <v>93</v>
      </c>
      <c r="X3821" s="196" t="s">
        <v>13</v>
      </c>
      <c r="Y3821" s="196" t="s">
        <v>30</v>
      </c>
      <c r="AA3821" s="196" t="s">
        <v>15932</v>
      </c>
      <c r="AB3821" s="196" t="s">
        <v>15931</v>
      </c>
      <c r="AC3821" s="200">
        <v>1</v>
      </c>
      <c r="AD3821" s="200" t="s">
        <v>8231</v>
      </c>
      <c r="AE3821" s="212">
        <v>71600</v>
      </c>
      <c r="AF3821" s="212">
        <v>71600</v>
      </c>
    </row>
    <row r="3822" spans="1:33" hidden="1" x14ac:dyDescent="0.25">
      <c r="A3822" s="209">
        <v>128841</v>
      </c>
      <c r="B3822" s="210">
        <v>4</v>
      </c>
      <c r="C3822" s="196" t="s">
        <v>114</v>
      </c>
      <c r="D3822" s="201">
        <v>43577</v>
      </c>
      <c r="E3822" s="196" t="s">
        <v>134</v>
      </c>
      <c r="F3822" s="201">
        <v>44705</v>
      </c>
      <c r="G3822" s="196" t="s">
        <v>98</v>
      </c>
      <c r="H3822" s="198" t="s">
        <v>88</v>
      </c>
      <c r="I3822" s="196" t="s">
        <v>15933</v>
      </c>
      <c r="M3822" s="198" t="s">
        <v>15934</v>
      </c>
      <c r="O3822" s="196" t="s">
        <v>438</v>
      </c>
      <c r="P3822" s="198" t="s">
        <v>439</v>
      </c>
      <c r="R3822" s="196" t="s">
        <v>39</v>
      </c>
      <c r="S3822" s="196" t="s">
        <v>46</v>
      </c>
      <c r="T3822" s="211">
        <v>0</v>
      </c>
      <c r="W3822" s="200" t="s">
        <v>93</v>
      </c>
      <c r="X3822" s="196" t="s">
        <v>13</v>
      </c>
      <c r="Z3822" s="198" t="s">
        <v>15935</v>
      </c>
      <c r="AA3822" s="196" t="s">
        <v>15936</v>
      </c>
      <c r="AC3822" s="200">
        <v>3</v>
      </c>
      <c r="AD3822" s="200" t="s">
        <v>8274</v>
      </c>
      <c r="AE3822" s="203" t="s">
        <v>505</v>
      </c>
      <c r="AF3822" s="212">
        <v>12168.39</v>
      </c>
    </row>
    <row r="3823" spans="1:33" hidden="1" x14ac:dyDescent="0.25">
      <c r="A3823" s="209">
        <v>128842</v>
      </c>
      <c r="B3823" s="210">
        <v>3</v>
      </c>
      <c r="C3823" s="196" t="s">
        <v>97</v>
      </c>
      <c r="D3823" s="201">
        <v>43578</v>
      </c>
      <c r="E3823" s="196" t="s">
        <v>98</v>
      </c>
      <c r="F3823" s="201">
        <v>44116.875092592592</v>
      </c>
      <c r="G3823" s="196" t="s">
        <v>241</v>
      </c>
      <c r="H3823" s="198" t="s">
        <v>551</v>
      </c>
      <c r="I3823" s="196" t="s">
        <v>2466</v>
      </c>
      <c r="J3823" s="196" t="s">
        <v>101</v>
      </c>
      <c r="L3823" s="200" t="s">
        <v>101</v>
      </c>
      <c r="M3823" s="198" t="s">
        <v>4673</v>
      </c>
      <c r="N3823" s="198" t="s">
        <v>4555</v>
      </c>
      <c r="O3823" s="196" t="s">
        <v>119</v>
      </c>
      <c r="P3823" s="198" t="s">
        <v>1836</v>
      </c>
      <c r="R3823" s="196" t="s">
        <v>4525</v>
      </c>
      <c r="S3823" s="196" t="s">
        <v>46</v>
      </c>
      <c r="T3823" s="211">
        <v>0.01</v>
      </c>
      <c r="U3823" s="201">
        <v>43812</v>
      </c>
      <c r="W3823" s="200" t="s">
        <v>93</v>
      </c>
      <c r="X3823" s="196" t="s">
        <v>103</v>
      </c>
      <c r="AA3823" s="196" t="s">
        <v>15937</v>
      </c>
      <c r="AB3823" s="196" t="s">
        <v>15938</v>
      </c>
      <c r="AC3823" s="200">
        <v>1</v>
      </c>
      <c r="AD3823" s="200" t="s">
        <v>8274</v>
      </c>
      <c r="AE3823" s="212">
        <v>4000</v>
      </c>
      <c r="AF3823" s="212">
        <v>20000</v>
      </c>
      <c r="AG3823" s="198" t="s">
        <v>4674</v>
      </c>
    </row>
    <row r="3824" spans="1:33" hidden="1" x14ac:dyDescent="0.25">
      <c r="A3824" s="209">
        <v>128842</v>
      </c>
      <c r="B3824" s="210">
        <v>3</v>
      </c>
      <c r="C3824" s="196" t="s">
        <v>97</v>
      </c>
      <c r="D3824" s="201">
        <v>43578</v>
      </c>
      <c r="E3824" s="196" t="s">
        <v>98</v>
      </c>
      <c r="F3824" s="201">
        <v>44116.875092592592</v>
      </c>
      <c r="G3824" s="196" t="s">
        <v>241</v>
      </c>
      <c r="H3824" s="198" t="s">
        <v>551</v>
      </c>
      <c r="I3824" s="196" t="s">
        <v>2466</v>
      </c>
      <c r="J3824" s="196" t="s">
        <v>101</v>
      </c>
      <c r="L3824" s="200" t="s">
        <v>101</v>
      </c>
      <c r="M3824" s="198" t="s">
        <v>4673</v>
      </c>
      <c r="N3824" s="198" t="s">
        <v>4555</v>
      </c>
      <c r="O3824" s="196" t="s">
        <v>119</v>
      </c>
      <c r="P3824" s="198" t="s">
        <v>1836</v>
      </c>
      <c r="R3824" s="196" t="s">
        <v>4525</v>
      </c>
      <c r="S3824" s="196" t="s">
        <v>46</v>
      </c>
      <c r="T3824" s="211">
        <v>0.01</v>
      </c>
      <c r="U3824" s="201">
        <v>43812</v>
      </c>
      <c r="W3824" s="200" t="s">
        <v>93</v>
      </c>
      <c r="X3824" s="196" t="s">
        <v>103</v>
      </c>
      <c r="AA3824" s="196" t="s">
        <v>15939</v>
      </c>
      <c r="AB3824" s="196" t="s">
        <v>15938</v>
      </c>
      <c r="AC3824" s="200">
        <v>2</v>
      </c>
      <c r="AD3824" s="200" t="s">
        <v>8274</v>
      </c>
      <c r="AE3824" s="212">
        <v>0</v>
      </c>
      <c r="AF3824" s="212">
        <v>80000</v>
      </c>
      <c r="AG3824" s="198" t="s">
        <v>4674</v>
      </c>
    </row>
    <row r="3825" spans="1:33" hidden="1" x14ac:dyDescent="0.25">
      <c r="A3825" s="209">
        <v>128842</v>
      </c>
      <c r="B3825" s="210">
        <v>3</v>
      </c>
      <c r="C3825" s="196" t="s">
        <v>97</v>
      </c>
      <c r="D3825" s="201">
        <v>43578</v>
      </c>
      <c r="E3825" s="196" t="s">
        <v>98</v>
      </c>
      <c r="F3825" s="201">
        <v>44116.875092592592</v>
      </c>
      <c r="G3825" s="196" t="s">
        <v>241</v>
      </c>
      <c r="H3825" s="198" t="s">
        <v>551</v>
      </c>
      <c r="I3825" s="196" t="s">
        <v>2466</v>
      </c>
      <c r="J3825" s="196" t="s">
        <v>101</v>
      </c>
      <c r="L3825" s="200" t="s">
        <v>101</v>
      </c>
      <c r="M3825" s="198" t="s">
        <v>4673</v>
      </c>
      <c r="N3825" s="198" t="s">
        <v>4555</v>
      </c>
      <c r="O3825" s="196" t="s">
        <v>119</v>
      </c>
      <c r="P3825" s="198" t="s">
        <v>1836</v>
      </c>
      <c r="R3825" s="196" t="s">
        <v>4525</v>
      </c>
      <c r="S3825" s="196" t="s">
        <v>46</v>
      </c>
      <c r="T3825" s="211">
        <v>0.01</v>
      </c>
      <c r="U3825" s="201">
        <v>43812</v>
      </c>
      <c r="W3825" s="200" t="s">
        <v>93</v>
      </c>
      <c r="X3825" s="196" t="s">
        <v>103</v>
      </c>
      <c r="AA3825" s="196" t="s">
        <v>15940</v>
      </c>
      <c r="AB3825" s="196" t="s">
        <v>15938</v>
      </c>
      <c r="AC3825" s="200">
        <v>3</v>
      </c>
      <c r="AD3825" s="200" t="s">
        <v>8274</v>
      </c>
      <c r="AE3825" s="212">
        <v>87853</v>
      </c>
      <c r="AF3825" s="212">
        <v>840000</v>
      </c>
      <c r="AG3825" s="198" t="s">
        <v>4674</v>
      </c>
    </row>
    <row r="3826" spans="1:33" hidden="1" x14ac:dyDescent="0.25">
      <c r="A3826" s="209">
        <v>128842</v>
      </c>
      <c r="B3826" s="210">
        <v>3</v>
      </c>
      <c r="C3826" s="196" t="s">
        <v>97</v>
      </c>
      <c r="D3826" s="201">
        <v>43578</v>
      </c>
      <c r="E3826" s="196" t="s">
        <v>98</v>
      </c>
      <c r="F3826" s="201">
        <v>44116.875092592592</v>
      </c>
      <c r="G3826" s="196" t="s">
        <v>241</v>
      </c>
      <c r="H3826" s="198" t="s">
        <v>551</v>
      </c>
      <c r="I3826" s="196" t="s">
        <v>2466</v>
      </c>
      <c r="J3826" s="196" t="s">
        <v>101</v>
      </c>
      <c r="L3826" s="200" t="s">
        <v>101</v>
      </c>
      <c r="M3826" s="198" t="s">
        <v>4673</v>
      </c>
      <c r="N3826" s="198" t="s">
        <v>4555</v>
      </c>
      <c r="O3826" s="196" t="s">
        <v>119</v>
      </c>
      <c r="P3826" s="198" t="s">
        <v>1836</v>
      </c>
      <c r="R3826" s="196" t="s">
        <v>4525</v>
      </c>
      <c r="S3826" s="196" t="s">
        <v>46</v>
      </c>
      <c r="T3826" s="211">
        <v>0.01</v>
      </c>
      <c r="U3826" s="201">
        <v>43812</v>
      </c>
      <c r="W3826" s="200" t="s">
        <v>93</v>
      </c>
      <c r="X3826" s="196" t="s">
        <v>103</v>
      </c>
      <c r="AA3826" s="196" t="s">
        <v>15941</v>
      </c>
      <c r="AC3826" s="200">
        <v>4</v>
      </c>
      <c r="AD3826" s="200" t="s">
        <v>8274</v>
      </c>
      <c r="AE3826" s="203" t="s">
        <v>505</v>
      </c>
      <c r="AF3826" s="212">
        <v>1</v>
      </c>
      <c r="AG3826" s="198" t="s">
        <v>4674</v>
      </c>
    </row>
    <row r="3827" spans="1:33" hidden="1" x14ac:dyDescent="0.25">
      <c r="A3827" s="209">
        <v>128844</v>
      </c>
      <c r="B3827" s="210">
        <v>1</v>
      </c>
      <c r="C3827" s="196" t="s">
        <v>85</v>
      </c>
      <c r="D3827" s="201">
        <v>43579</v>
      </c>
      <c r="E3827" s="196" t="s">
        <v>98</v>
      </c>
      <c r="F3827" s="201">
        <v>44547</v>
      </c>
      <c r="G3827" s="196" t="s">
        <v>179</v>
      </c>
      <c r="H3827" s="198" t="s">
        <v>523</v>
      </c>
      <c r="I3827" s="196" t="s">
        <v>524</v>
      </c>
      <c r="J3827" s="196" t="s">
        <v>101</v>
      </c>
      <c r="L3827" s="200" t="s">
        <v>101</v>
      </c>
      <c r="M3827" s="198" t="s">
        <v>3599</v>
      </c>
      <c r="O3827" s="196" t="s">
        <v>103</v>
      </c>
      <c r="P3827" s="198" t="s">
        <v>1906</v>
      </c>
      <c r="R3827" s="196" t="s">
        <v>47</v>
      </c>
      <c r="S3827" s="196" t="s">
        <v>45</v>
      </c>
      <c r="T3827" s="211">
        <v>0.16</v>
      </c>
      <c r="U3827" s="201">
        <v>44841</v>
      </c>
      <c r="W3827" s="200" t="s">
        <v>93</v>
      </c>
      <c r="X3827" s="196" t="s">
        <v>13</v>
      </c>
      <c r="AA3827" s="196" t="s">
        <v>15942</v>
      </c>
      <c r="AC3827" s="200">
        <v>1</v>
      </c>
      <c r="AD3827" s="200" t="s">
        <v>8250</v>
      </c>
      <c r="AE3827" s="212">
        <v>107300</v>
      </c>
      <c r="AF3827" s="212">
        <v>152300</v>
      </c>
    </row>
    <row r="3828" spans="1:33" hidden="1" x14ac:dyDescent="0.25">
      <c r="A3828" s="209">
        <v>128844</v>
      </c>
      <c r="B3828" s="210">
        <v>1</v>
      </c>
      <c r="C3828" s="196" t="s">
        <v>85</v>
      </c>
      <c r="D3828" s="201">
        <v>43579</v>
      </c>
      <c r="E3828" s="196" t="s">
        <v>98</v>
      </c>
      <c r="F3828" s="201">
        <v>44547</v>
      </c>
      <c r="G3828" s="196" t="s">
        <v>179</v>
      </c>
      <c r="H3828" s="198" t="s">
        <v>523</v>
      </c>
      <c r="I3828" s="196" t="s">
        <v>524</v>
      </c>
      <c r="J3828" s="196" t="s">
        <v>101</v>
      </c>
      <c r="L3828" s="200" t="s">
        <v>101</v>
      </c>
      <c r="M3828" s="198" t="s">
        <v>3599</v>
      </c>
      <c r="O3828" s="196" t="s">
        <v>103</v>
      </c>
      <c r="P3828" s="198" t="s">
        <v>1906</v>
      </c>
      <c r="R3828" s="196" t="s">
        <v>47</v>
      </c>
      <c r="S3828" s="196" t="s">
        <v>45</v>
      </c>
      <c r="T3828" s="211">
        <v>0.16</v>
      </c>
      <c r="U3828" s="201">
        <v>44841</v>
      </c>
      <c r="W3828" s="200" t="s">
        <v>93</v>
      </c>
      <c r="X3828" s="196" t="s">
        <v>13</v>
      </c>
      <c r="AA3828" s="196" t="s">
        <v>15943</v>
      </c>
      <c r="AC3828" s="200">
        <v>2</v>
      </c>
      <c r="AD3828" s="200" t="s">
        <v>8250</v>
      </c>
      <c r="AE3828" s="212">
        <v>499993.98</v>
      </c>
      <c r="AF3828" s="212">
        <v>499993.98</v>
      </c>
    </row>
    <row r="3829" spans="1:33" hidden="1" x14ac:dyDescent="0.25">
      <c r="A3829" s="209">
        <v>128847</v>
      </c>
      <c r="B3829" s="210">
        <v>2</v>
      </c>
      <c r="C3829" s="196" t="s">
        <v>97</v>
      </c>
      <c r="D3829" s="201">
        <v>43584</v>
      </c>
      <c r="E3829" s="196" t="s">
        <v>152</v>
      </c>
      <c r="F3829" s="201">
        <v>44580.875127314815</v>
      </c>
      <c r="G3829" s="196" t="s">
        <v>426</v>
      </c>
      <c r="H3829" s="198" t="s">
        <v>399</v>
      </c>
      <c r="I3829" s="196" t="s">
        <v>477</v>
      </c>
      <c r="J3829" s="196" t="s">
        <v>299</v>
      </c>
      <c r="L3829" s="200" t="s">
        <v>300</v>
      </c>
      <c r="M3829" s="198" t="s">
        <v>3935</v>
      </c>
      <c r="N3829" s="198" t="s">
        <v>1793</v>
      </c>
      <c r="O3829" s="196" t="s">
        <v>157</v>
      </c>
      <c r="P3829" s="198" t="s">
        <v>1794</v>
      </c>
      <c r="Q3829" s="198" t="s">
        <v>1793</v>
      </c>
      <c r="R3829" s="196" t="s">
        <v>47</v>
      </c>
      <c r="S3829" s="196" t="s">
        <v>43</v>
      </c>
      <c r="T3829" s="211">
        <v>9.2799999999999994</v>
      </c>
      <c r="U3829" s="201">
        <v>44176</v>
      </c>
      <c r="W3829" s="200" t="s">
        <v>93</v>
      </c>
      <c r="X3829" s="196" t="s">
        <v>303</v>
      </c>
      <c r="Y3829" s="196" t="s">
        <v>29</v>
      </c>
      <c r="Z3829" s="198" t="s">
        <v>3936</v>
      </c>
      <c r="AA3829" s="196" t="s">
        <v>15944</v>
      </c>
      <c r="AB3829" s="196" t="s">
        <v>15945</v>
      </c>
      <c r="AC3829" s="200">
        <v>3</v>
      </c>
      <c r="AD3829" s="200" t="s">
        <v>8274</v>
      </c>
      <c r="AE3829" s="203" t="s">
        <v>505</v>
      </c>
      <c r="AF3829" s="212">
        <v>59979</v>
      </c>
      <c r="AG3829" s="198" t="s">
        <v>3937</v>
      </c>
    </row>
    <row r="3830" spans="1:33" hidden="1" x14ac:dyDescent="0.25">
      <c r="A3830" s="209">
        <v>128847</v>
      </c>
      <c r="B3830" s="210">
        <v>2</v>
      </c>
      <c r="C3830" s="196" t="s">
        <v>97</v>
      </c>
      <c r="D3830" s="201">
        <v>43584</v>
      </c>
      <c r="E3830" s="196" t="s">
        <v>152</v>
      </c>
      <c r="F3830" s="201">
        <v>44580.875127314815</v>
      </c>
      <c r="G3830" s="196" t="s">
        <v>426</v>
      </c>
      <c r="H3830" s="198" t="s">
        <v>399</v>
      </c>
      <c r="I3830" s="196" t="s">
        <v>477</v>
      </c>
      <c r="J3830" s="196" t="s">
        <v>299</v>
      </c>
      <c r="L3830" s="200" t="s">
        <v>300</v>
      </c>
      <c r="M3830" s="198" t="s">
        <v>3935</v>
      </c>
      <c r="N3830" s="198" t="s">
        <v>1793</v>
      </c>
      <c r="O3830" s="196" t="s">
        <v>157</v>
      </c>
      <c r="P3830" s="198" t="s">
        <v>1794</v>
      </c>
      <c r="Q3830" s="198" t="s">
        <v>1793</v>
      </c>
      <c r="R3830" s="196" t="s">
        <v>47</v>
      </c>
      <c r="S3830" s="196" t="s">
        <v>43</v>
      </c>
      <c r="T3830" s="211">
        <v>9.2799999999999994</v>
      </c>
      <c r="U3830" s="201">
        <v>44176</v>
      </c>
      <c r="W3830" s="200" t="s">
        <v>93</v>
      </c>
      <c r="X3830" s="196" t="s">
        <v>303</v>
      </c>
      <c r="Y3830" s="196" t="s">
        <v>29</v>
      </c>
      <c r="Z3830" s="198" t="s">
        <v>3936</v>
      </c>
      <c r="AA3830" s="196" t="s">
        <v>15946</v>
      </c>
      <c r="AB3830" s="196" t="s">
        <v>15945</v>
      </c>
      <c r="AC3830" s="200">
        <v>8</v>
      </c>
      <c r="AD3830" s="200" t="s">
        <v>8231</v>
      </c>
      <c r="AE3830" s="212">
        <v>2250000</v>
      </c>
      <c r="AF3830" s="212">
        <v>4941413</v>
      </c>
      <c r="AG3830" s="198" t="s">
        <v>3937</v>
      </c>
    </row>
    <row r="3831" spans="1:33" hidden="1" x14ac:dyDescent="0.25">
      <c r="A3831" s="209">
        <v>128850</v>
      </c>
      <c r="B3831" s="210">
        <v>2</v>
      </c>
      <c r="C3831" s="196" t="s">
        <v>122</v>
      </c>
      <c r="D3831" s="201">
        <v>43584</v>
      </c>
      <c r="E3831" s="196" t="s">
        <v>152</v>
      </c>
      <c r="F3831" s="201">
        <v>44558.875127314815</v>
      </c>
      <c r="G3831" s="196" t="s">
        <v>426</v>
      </c>
      <c r="H3831" s="198" t="s">
        <v>399</v>
      </c>
      <c r="I3831" s="196" t="s">
        <v>477</v>
      </c>
      <c r="J3831" s="196" t="s">
        <v>299</v>
      </c>
      <c r="L3831" s="200" t="s">
        <v>300</v>
      </c>
      <c r="M3831" s="198" t="s">
        <v>3833</v>
      </c>
      <c r="N3831" s="198" t="s">
        <v>1793</v>
      </c>
      <c r="O3831" s="196" t="s">
        <v>157</v>
      </c>
      <c r="P3831" s="198" t="s">
        <v>157</v>
      </c>
      <c r="Q3831" s="198" t="s">
        <v>1793</v>
      </c>
      <c r="R3831" s="196" t="s">
        <v>47</v>
      </c>
      <c r="S3831" s="196" t="s">
        <v>43</v>
      </c>
      <c r="T3831" s="211">
        <v>4.37</v>
      </c>
      <c r="U3831" s="201">
        <v>44540</v>
      </c>
      <c r="W3831" s="200" t="s">
        <v>93</v>
      </c>
      <c r="X3831" s="196" t="s">
        <v>303</v>
      </c>
      <c r="Y3831" s="196" t="s">
        <v>29</v>
      </c>
      <c r="AA3831" s="196" t="s">
        <v>15947</v>
      </c>
      <c r="AB3831" s="196" t="s">
        <v>15948</v>
      </c>
      <c r="AC3831" s="200">
        <v>8</v>
      </c>
      <c r="AD3831" s="200" t="s">
        <v>8231</v>
      </c>
      <c r="AE3831" s="212">
        <v>3181584</v>
      </c>
      <c r="AF3831" s="212">
        <v>3181584</v>
      </c>
      <c r="AG3831" s="198" t="s">
        <v>3834</v>
      </c>
    </row>
    <row r="3832" spans="1:33" ht="36" hidden="1" x14ac:dyDescent="0.25">
      <c r="A3832" s="209">
        <v>128852</v>
      </c>
      <c r="B3832" s="210">
        <v>2</v>
      </c>
      <c r="C3832" s="196" t="s">
        <v>97</v>
      </c>
      <c r="D3832" s="201">
        <v>43584</v>
      </c>
      <c r="E3832" s="196" t="s">
        <v>152</v>
      </c>
      <c r="F3832" s="201">
        <v>44488.875115740739</v>
      </c>
      <c r="G3832" s="196" t="s">
        <v>426</v>
      </c>
      <c r="H3832" s="198" t="s">
        <v>392</v>
      </c>
      <c r="I3832" s="196" t="s">
        <v>539</v>
      </c>
      <c r="J3832" s="196" t="s">
        <v>299</v>
      </c>
      <c r="L3832" s="200" t="s">
        <v>300</v>
      </c>
      <c r="M3832" s="198" t="s">
        <v>15949</v>
      </c>
      <c r="N3832" s="198" t="s">
        <v>15950</v>
      </c>
      <c r="O3832" s="196" t="s">
        <v>157</v>
      </c>
      <c r="P3832" s="198" t="s">
        <v>1794</v>
      </c>
      <c r="Q3832" s="198" t="s">
        <v>1793</v>
      </c>
      <c r="R3832" s="196" t="s">
        <v>47</v>
      </c>
      <c r="S3832" s="196" t="s">
        <v>46</v>
      </c>
      <c r="T3832" s="211">
        <v>2.4500000000000002</v>
      </c>
      <c r="U3832" s="201">
        <v>44176</v>
      </c>
      <c r="V3832" s="196" t="s">
        <v>1805</v>
      </c>
      <c r="W3832" s="200" t="s">
        <v>93</v>
      </c>
      <c r="X3832" s="196" t="s">
        <v>303</v>
      </c>
      <c r="Z3832" s="198" t="s">
        <v>15951</v>
      </c>
      <c r="AA3832" s="196" t="s">
        <v>15952</v>
      </c>
      <c r="AB3832" s="196" t="s">
        <v>15953</v>
      </c>
      <c r="AC3832" s="200">
        <v>3</v>
      </c>
      <c r="AD3832" s="200" t="s">
        <v>8274</v>
      </c>
      <c r="AE3832" s="203" t="s">
        <v>505</v>
      </c>
      <c r="AF3832" s="212">
        <v>540442</v>
      </c>
      <c r="AG3832" s="198" t="s">
        <v>15954</v>
      </c>
    </row>
    <row r="3833" spans="1:33" ht="36" hidden="1" x14ac:dyDescent="0.25">
      <c r="A3833" s="209">
        <v>128852</v>
      </c>
      <c r="B3833" s="210">
        <v>2</v>
      </c>
      <c r="C3833" s="196" t="s">
        <v>97</v>
      </c>
      <c r="D3833" s="201">
        <v>43584</v>
      </c>
      <c r="E3833" s="196" t="s">
        <v>152</v>
      </c>
      <c r="F3833" s="201">
        <v>44488.875115740739</v>
      </c>
      <c r="G3833" s="196" t="s">
        <v>426</v>
      </c>
      <c r="H3833" s="198" t="s">
        <v>392</v>
      </c>
      <c r="I3833" s="196" t="s">
        <v>539</v>
      </c>
      <c r="J3833" s="196" t="s">
        <v>299</v>
      </c>
      <c r="L3833" s="200" t="s">
        <v>300</v>
      </c>
      <c r="M3833" s="198" t="s">
        <v>15949</v>
      </c>
      <c r="N3833" s="198" t="s">
        <v>15950</v>
      </c>
      <c r="O3833" s="196" t="s">
        <v>157</v>
      </c>
      <c r="P3833" s="198" t="s">
        <v>1794</v>
      </c>
      <c r="Q3833" s="198" t="s">
        <v>1793</v>
      </c>
      <c r="R3833" s="196" t="s">
        <v>47</v>
      </c>
      <c r="S3833" s="196" t="s">
        <v>46</v>
      </c>
      <c r="T3833" s="211">
        <v>2.4500000000000002</v>
      </c>
      <c r="U3833" s="201">
        <v>44176</v>
      </c>
      <c r="V3833" s="196" t="s">
        <v>1805</v>
      </c>
      <c r="W3833" s="200" t="s">
        <v>93</v>
      </c>
      <c r="X3833" s="196" t="s">
        <v>303</v>
      </c>
      <c r="Z3833" s="198" t="s">
        <v>15951</v>
      </c>
      <c r="AA3833" s="196" t="s">
        <v>15955</v>
      </c>
      <c r="AB3833" s="196" t="s">
        <v>15953</v>
      </c>
      <c r="AC3833" s="200">
        <v>8</v>
      </c>
      <c r="AD3833" s="200" t="s">
        <v>8231</v>
      </c>
      <c r="AE3833" s="203" t="s">
        <v>505</v>
      </c>
      <c r="AF3833" s="212">
        <v>4161992</v>
      </c>
      <c r="AG3833" s="198" t="s">
        <v>15954</v>
      </c>
    </row>
    <row r="3834" spans="1:33" ht="36" hidden="1" x14ac:dyDescent="0.25">
      <c r="A3834" s="209">
        <v>128853</v>
      </c>
      <c r="B3834" s="210">
        <v>2</v>
      </c>
      <c r="C3834" s="196" t="s">
        <v>122</v>
      </c>
      <c r="D3834" s="201">
        <v>43584</v>
      </c>
      <c r="E3834" s="196" t="s">
        <v>152</v>
      </c>
      <c r="F3834" s="201">
        <v>44664</v>
      </c>
      <c r="G3834" s="196" t="s">
        <v>426</v>
      </c>
      <c r="H3834" s="198" t="s">
        <v>128</v>
      </c>
      <c r="I3834" s="196" t="s">
        <v>603</v>
      </c>
      <c r="J3834" s="196" t="s">
        <v>299</v>
      </c>
      <c r="L3834" s="200" t="s">
        <v>300</v>
      </c>
      <c r="M3834" s="198" t="s">
        <v>1951</v>
      </c>
      <c r="N3834" s="198" t="s">
        <v>1952</v>
      </c>
      <c r="O3834" s="196" t="s">
        <v>157</v>
      </c>
      <c r="P3834" s="198" t="s">
        <v>1794</v>
      </c>
      <c r="Q3834" s="198" t="s">
        <v>1953</v>
      </c>
      <c r="R3834" s="196" t="s">
        <v>47</v>
      </c>
      <c r="S3834" s="196" t="s">
        <v>43</v>
      </c>
      <c r="T3834" s="211">
        <v>4.1399999999999997</v>
      </c>
      <c r="U3834" s="201">
        <v>44603</v>
      </c>
      <c r="W3834" s="200" t="s">
        <v>93</v>
      </c>
      <c r="X3834" s="196" t="s">
        <v>303</v>
      </c>
      <c r="Y3834" s="196" t="s">
        <v>29</v>
      </c>
      <c r="Z3834" s="198" t="s">
        <v>1954</v>
      </c>
      <c r="AA3834" s="196" t="s">
        <v>15956</v>
      </c>
      <c r="AB3834" s="196" t="s">
        <v>15957</v>
      </c>
      <c r="AC3834" s="200">
        <v>3</v>
      </c>
      <c r="AD3834" s="200" t="s">
        <v>8274</v>
      </c>
      <c r="AE3834" s="212">
        <v>72800</v>
      </c>
      <c r="AF3834" s="212">
        <v>72800</v>
      </c>
      <c r="AG3834" s="198" t="s">
        <v>1955</v>
      </c>
    </row>
    <row r="3835" spans="1:33" ht="36" hidden="1" x14ac:dyDescent="0.25">
      <c r="A3835" s="209">
        <v>128853</v>
      </c>
      <c r="B3835" s="210">
        <v>2</v>
      </c>
      <c r="C3835" s="196" t="s">
        <v>122</v>
      </c>
      <c r="D3835" s="201">
        <v>43584</v>
      </c>
      <c r="E3835" s="196" t="s">
        <v>152</v>
      </c>
      <c r="F3835" s="201">
        <v>44664</v>
      </c>
      <c r="G3835" s="196" t="s">
        <v>426</v>
      </c>
      <c r="H3835" s="198" t="s">
        <v>128</v>
      </c>
      <c r="I3835" s="196" t="s">
        <v>603</v>
      </c>
      <c r="J3835" s="196" t="s">
        <v>299</v>
      </c>
      <c r="L3835" s="200" t="s">
        <v>300</v>
      </c>
      <c r="M3835" s="198" t="s">
        <v>1951</v>
      </c>
      <c r="N3835" s="198" t="s">
        <v>1952</v>
      </c>
      <c r="O3835" s="196" t="s">
        <v>157</v>
      </c>
      <c r="P3835" s="198" t="s">
        <v>1794</v>
      </c>
      <c r="Q3835" s="198" t="s">
        <v>1953</v>
      </c>
      <c r="R3835" s="196" t="s">
        <v>47</v>
      </c>
      <c r="S3835" s="196" t="s">
        <v>43</v>
      </c>
      <c r="T3835" s="211">
        <v>4.1399999999999997</v>
      </c>
      <c r="U3835" s="201">
        <v>44603</v>
      </c>
      <c r="W3835" s="200" t="s">
        <v>93</v>
      </c>
      <c r="X3835" s="196" t="s">
        <v>303</v>
      </c>
      <c r="Y3835" s="196" t="s">
        <v>29</v>
      </c>
      <c r="Z3835" s="198" t="s">
        <v>1954</v>
      </c>
      <c r="AA3835" s="196" t="s">
        <v>15958</v>
      </c>
      <c r="AB3835" s="196" t="s">
        <v>15957</v>
      </c>
      <c r="AC3835" s="200">
        <v>8</v>
      </c>
      <c r="AD3835" s="200" t="s">
        <v>8231</v>
      </c>
      <c r="AE3835" s="212">
        <v>4443641</v>
      </c>
      <c r="AF3835" s="212">
        <v>4443641</v>
      </c>
      <c r="AG3835" s="198" t="s">
        <v>1955</v>
      </c>
    </row>
    <row r="3836" spans="1:33" ht="54" hidden="1" x14ac:dyDescent="0.25">
      <c r="A3836" s="209">
        <v>128857</v>
      </c>
      <c r="B3836" s="210">
        <v>2</v>
      </c>
      <c r="C3836" s="196" t="s">
        <v>122</v>
      </c>
      <c r="D3836" s="201">
        <v>43584</v>
      </c>
      <c r="E3836" s="196" t="s">
        <v>152</v>
      </c>
      <c r="F3836" s="201">
        <v>44686</v>
      </c>
      <c r="G3836" s="196" t="s">
        <v>426</v>
      </c>
      <c r="H3836" s="198" t="s">
        <v>223</v>
      </c>
      <c r="I3836" s="196" t="s">
        <v>603</v>
      </c>
      <c r="J3836" s="196" t="s">
        <v>299</v>
      </c>
      <c r="L3836" s="200" t="s">
        <v>300</v>
      </c>
      <c r="M3836" s="198" t="s">
        <v>3562</v>
      </c>
      <c r="N3836" s="198" t="s">
        <v>3563</v>
      </c>
      <c r="O3836" s="196" t="s">
        <v>157</v>
      </c>
      <c r="P3836" s="198" t="s">
        <v>1794</v>
      </c>
      <c r="Q3836" s="198" t="s">
        <v>3564</v>
      </c>
      <c r="R3836" s="196" t="s">
        <v>47</v>
      </c>
      <c r="S3836" s="196" t="s">
        <v>46</v>
      </c>
      <c r="T3836" s="211">
        <v>6.19</v>
      </c>
      <c r="U3836" s="201">
        <v>44603</v>
      </c>
      <c r="V3836" s="196" t="s">
        <v>2612</v>
      </c>
      <c r="W3836" s="200" t="s">
        <v>93</v>
      </c>
      <c r="X3836" s="196" t="s">
        <v>303</v>
      </c>
      <c r="Y3836" s="196" t="s">
        <v>29</v>
      </c>
      <c r="Z3836" s="198" t="s">
        <v>3565</v>
      </c>
      <c r="AA3836" s="196" t="s">
        <v>15959</v>
      </c>
      <c r="AB3836" s="196" t="s">
        <v>15960</v>
      </c>
      <c r="AC3836" s="200">
        <v>3</v>
      </c>
      <c r="AD3836" s="200" t="s">
        <v>8231</v>
      </c>
      <c r="AE3836" s="212">
        <v>2899577</v>
      </c>
      <c r="AF3836" s="212">
        <v>2899577</v>
      </c>
      <c r="AG3836" s="198" t="s">
        <v>3566</v>
      </c>
    </row>
    <row r="3837" spans="1:33" ht="54" hidden="1" x14ac:dyDescent="0.25">
      <c r="A3837" s="209">
        <v>128857</v>
      </c>
      <c r="B3837" s="210">
        <v>2</v>
      </c>
      <c r="C3837" s="196" t="s">
        <v>122</v>
      </c>
      <c r="D3837" s="201">
        <v>43584</v>
      </c>
      <c r="E3837" s="196" t="s">
        <v>152</v>
      </c>
      <c r="F3837" s="201">
        <v>44686</v>
      </c>
      <c r="G3837" s="196" t="s">
        <v>426</v>
      </c>
      <c r="H3837" s="198" t="s">
        <v>223</v>
      </c>
      <c r="I3837" s="196" t="s">
        <v>603</v>
      </c>
      <c r="J3837" s="196" t="s">
        <v>299</v>
      </c>
      <c r="L3837" s="200" t="s">
        <v>300</v>
      </c>
      <c r="M3837" s="198" t="s">
        <v>3562</v>
      </c>
      <c r="N3837" s="198" t="s">
        <v>3563</v>
      </c>
      <c r="O3837" s="196" t="s">
        <v>157</v>
      </c>
      <c r="P3837" s="198" t="s">
        <v>1794</v>
      </c>
      <c r="Q3837" s="198" t="s">
        <v>3564</v>
      </c>
      <c r="R3837" s="196" t="s">
        <v>47</v>
      </c>
      <c r="S3837" s="196" t="s">
        <v>46</v>
      </c>
      <c r="T3837" s="211">
        <v>6.19</v>
      </c>
      <c r="U3837" s="201">
        <v>44603</v>
      </c>
      <c r="V3837" s="196" t="s">
        <v>2612</v>
      </c>
      <c r="W3837" s="200" t="s">
        <v>93</v>
      </c>
      <c r="X3837" s="196" t="s">
        <v>303</v>
      </c>
      <c r="Y3837" s="196" t="s">
        <v>29</v>
      </c>
      <c r="Z3837" s="198" t="s">
        <v>3565</v>
      </c>
      <c r="AA3837" s="196" t="s">
        <v>15961</v>
      </c>
      <c r="AB3837" s="196" t="s">
        <v>15960</v>
      </c>
      <c r="AC3837" s="200">
        <v>3</v>
      </c>
      <c r="AD3837" s="200" t="s">
        <v>8274</v>
      </c>
      <c r="AE3837" s="212">
        <v>226895</v>
      </c>
      <c r="AF3837" s="212">
        <v>231895</v>
      </c>
      <c r="AG3837" s="198" t="s">
        <v>3566</v>
      </c>
    </row>
    <row r="3838" spans="1:33" ht="54" hidden="1" x14ac:dyDescent="0.25">
      <c r="A3838" s="209">
        <v>128857</v>
      </c>
      <c r="B3838" s="210">
        <v>2</v>
      </c>
      <c r="C3838" s="196" t="s">
        <v>122</v>
      </c>
      <c r="D3838" s="201">
        <v>43584</v>
      </c>
      <c r="E3838" s="196" t="s">
        <v>152</v>
      </c>
      <c r="F3838" s="201">
        <v>44686</v>
      </c>
      <c r="G3838" s="196" t="s">
        <v>426</v>
      </c>
      <c r="H3838" s="198" t="s">
        <v>223</v>
      </c>
      <c r="I3838" s="196" t="s">
        <v>603</v>
      </c>
      <c r="J3838" s="196" t="s">
        <v>299</v>
      </c>
      <c r="L3838" s="200" t="s">
        <v>300</v>
      </c>
      <c r="M3838" s="198" t="s">
        <v>3562</v>
      </c>
      <c r="N3838" s="198" t="s">
        <v>3563</v>
      </c>
      <c r="O3838" s="196" t="s">
        <v>157</v>
      </c>
      <c r="P3838" s="198" t="s">
        <v>1794</v>
      </c>
      <c r="Q3838" s="198" t="s">
        <v>3564</v>
      </c>
      <c r="R3838" s="196" t="s">
        <v>47</v>
      </c>
      <c r="S3838" s="196" t="s">
        <v>46</v>
      </c>
      <c r="T3838" s="211">
        <v>6.19</v>
      </c>
      <c r="U3838" s="201">
        <v>44603</v>
      </c>
      <c r="V3838" s="196" t="s">
        <v>2612</v>
      </c>
      <c r="W3838" s="200" t="s">
        <v>93</v>
      </c>
      <c r="X3838" s="196" t="s">
        <v>303</v>
      </c>
      <c r="Y3838" s="196" t="s">
        <v>29</v>
      </c>
      <c r="Z3838" s="198" t="s">
        <v>3565</v>
      </c>
      <c r="AA3838" s="196" t="s">
        <v>15962</v>
      </c>
      <c r="AB3838" s="196" t="s">
        <v>15960</v>
      </c>
      <c r="AC3838" s="200">
        <v>8</v>
      </c>
      <c r="AD3838" s="200" t="s">
        <v>8231</v>
      </c>
      <c r="AE3838" s="212">
        <v>12572390</v>
      </c>
      <c r="AF3838" s="212">
        <v>12572390</v>
      </c>
      <c r="AG3838" s="198" t="s">
        <v>3566</v>
      </c>
    </row>
    <row r="3839" spans="1:33" hidden="1" x14ac:dyDescent="0.25">
      <c r="A3839" s="209">
        <v>128858</v>
      </c>
      <c r="B3839" s="210">
        <v>2</v>
      </c>
      <c r="C3839" s="196" t="s">
        <v>122</v>
      </c>
      <c r="D3839" s="201">
        <v>43584</v>
      </c>
      <c r="E3839" s="196" t="s">
        <v>152</v>
      </c>
      <c r="F3839" s="201">
        <v>44552.875127314815</v>
      </c>
      <c r="G3839" s="196" t="s">
        <v>161</v>
      </c>
      <c r="H3839" s="198" t="s">
        <v>135</v>
      </c>
      <c r="I3839" s="196" t="s">
        <v>477</v>
      </c>
      <c r="J3839" s="196" t="s">
        <v>299</v>
      </c>
      <c r="L3839" s="200" t="s">
        <v>300</v>
      </c>
      <c r="M3839" s="198" t="s">
        <v>3836</v>
      </c>
      <c r="N3839" s="198" t="s">
        <v>1793</v>
      </c>
      <c r="O3839" s="196" t="s">
        <v>157</v>
      </c>
      <c r="P3839" s="198" t="s">
        <v>157</v>
      </c>
      <c r="Q3839" s="198" t="s">
        <v>1793</v>
      </c>
      <c r="R3839" s="196" t="s">
        <v>47</v>
      </c>
      <c r="S3839" s="196" t="s">
        <v>43</v>
      </c>
      <c r="T3839" s="211">
        <v>6.9</v>
      </c>
      <c r="U3839" s="201">
        <v>44540</v>
      </c>
      <c r="W3839" s="200" t="s">
        <v>93</v>
      </c>
      <c r="X3839" s="196" t="s">
        <v>303</v>
      </c>
      <c r="Y3839" s="196" t="s">
        <v>29</v>
      </c>
      <c r="AA3839" s="196" t="s">
        <v>15963</v>
      </c>
      <c r="AB3839" s="196" t="s">
        <v>15964</v>
      </c>
      <c r="AC3839" s="200">
        <v>8</v>
      </c>
      <c r="AD3839" s="200" t="s">
        <v>8231</v>
      </c>
      <c r="AE3839" s="212">
        <v>4045843</v>
      </c>
      <c r="AF3839" s="212">
        <v>4045843</v>
      </c>
      <c r="AG3839" s="198" t="s">
        <v>3837</v>
      </c>
    </row>
    <row r="3840" spans="1:33" ht="54" hidden="1" x14ac:dyDescent="0.25">
      <c r="A3840" s="209">
        <v>128871</v>
      </c>
      <c r="B3840" s="210">
        <v>4</v>
      </c>
      <c r="C3840" s="196" t="s">
        <v>85</v>
      </c>
      <c r="D3840" s="201">
        <v>43587</v>
      </c>
      <c r="E3840" s="196" t="s">
        <v>1785</v>
      </c>
      <c r="F3840" s="201">
        <v>44620</v>
      </c>
      <c r="G3840" s="196" t="s">
        <v>148</v>
      </c>
      <c r="H3840" s="198" t="s">
        <v>196</v>
      </c>
      <c r="I3840" s="196" t="s">
        <v>1505</v>
      </c>
      <c r="J3840" s="196" t="s">
        <v>1506</v>
      </c>
      <c r="M3840" s="198" t="s">
        <v>15965</v>
      </c>
      <c r="N3840" s="198" t="s">
        <v>15966</v>
      </c>
      <c r="O3840" s="196" t="s">
        <v>1509</v>
      </c>
      <c r="P3840" s="198" t="s">
        <v>92</v>
      </c>
      <c r="R3840" s="196" t="s">
        <v>47</v>
      </c>
      <c r="S3840" s="196" t="s">
        <v>41</v>
      </c>
      <c r="T3840" s="202" t="s">
        <v>505</v>
      </c>
      <c r="W3840" s="200" t="s">
        <v>93</v>
      </c>
      <c r="AA3840" s="196" t="s">
        <v>15967</v>
      </c>
      <c r="AC3840" s="200">
        <v>1</v>
      </c>
      <c r="AD3840" s="200" t="s">
        <v>8250</v>
      </c>
      <c r="AE3840" s="203" t="s">
        <v>505</v>
      </c>
      <c r="AF3840" s="212">
        <v>250000</v>
      </c>
    </row>
    <row r="3841" spans="1:33" hidden="1" x14ac:dyDescent="0.25">
      <c r="A3841" s="209">
        <v>128874</v>
      </c>
      <c r="B3841" s="210">
        <v>1</v>
      </c>
      <c r="C3841" s="196" t="s">
        <v>114</v>
      </c>
      <c r="D3841" s="201">
        <v>43588</v>
      </c>
      <c r="E3841" s="196" t="s">
        <v>98</v>
      </c>
      <c r="F3841" s="201">
        <v>44089.798333333332</v>
      </c>
      <c r="G3841" s="196" t="s">
        <v>170</v>
      </c>
      <c r="H3841" s="198" t="s">
        <v>248</v>
      </c>
      <c r="I3841" s="196" t="s">
        <v>154</v>
      </c>
      <c r="J3841" s="196" t="s">
        <v>101</v>
      </c>
      <c r="L3841" s="200" t="s">
        <v>101</v>
      </c>
      <c r="M3841" s="198" t="s">
        <v>15968</v>
      </c>
      <c r="N3841" s="198" t="s">
        <v>15969</v>
      </c>
      <c r="O3841" s="196" t="s">
        <v>119</v>
      </c>
      <c r="P3841" s="198" t="s">
        <v>1836</v>
      </c>
      <c r="R3841" s="196" t="s">
        <v>4525</v>
      </c>
      <c r="S3841" s="196" t="s">
        <v>46</v>
      </c>
      <c r="T3841" s="211">
        <v>0.01</v>
      </c>
      <c r="U3841" s="201">
        <v>43637</v>
      </c>
      <c r="W3841" s="200" t="s">
        <v>93</v>
      </c>
      <c r="X3841" s="196" t="s">
        <v>103</v>
      </c>
      <c r="AA3841" s="196" t="s">
        <v>15970</v>
      </c>
      <c r="AB3841" s="196" t="s">
        <v>15971</v>
      </c>
      <c r="AC3841" s="200">
        <v>1</v>
      </c>
      <c r="AD3841" s="200" t="s">
        <v>8274</v>
      </c>
      <c r="AE3841" s="212">
        <v>-574.73</v>
      </c>
      <c r="AF3841" s="212">
        <v>1425.27</v>
      </c>
      <c r="AG3841" s="198" t="s">
        <v>15901</v>
      </c>
    </row>
    <row r="3842" spans="1:33" hidden="1" x14ac:dyDescent="0.25">
      <c r="A3842" s="209">
        <v>128874</v>
      </c>
      <c r="B3842" s="210">
        <v>1</v>
      </c>
      <c r="C3842" s="196" t="s">
        <v>114</v>
      </c>
      <c r="D3842" s="201">
        <v>43588</v>
      </c>
      <c r="E3842" s="196" t="s">
        <v>98</v>
      </c>
      <c r="F3842" s="201">
        <v>44089.798333333332</v>
      </c>
      <c r="G3842" s="196" t="s">
        <v>170</v>
      </c>
      <c r="H3842" s="198" t="s">
        <v>248</v>
      </c>
      <c r="I3842" s="196" t="s">
        <v>154</v>
      </c>
      <c r="J3842" s="196" t="s">
        <v>101</v>
      </c>
      <c r="L3842" s="200" t="s">
        <v>101</v>
      </c>
      <c r="M3842" s="198" t="s">
        <v>15968</v>
      </c>
      <c r="N3842" s="198" t="s">
        <v>15969</v>
      </c>
      <c r="O3842" s="196" t="s">
        <v>119</v>
      </c>
      <c r="P3842" s="198" t="s">
        <v>1836</v>
      </c>
      <c r="R3842" s="196" t="s">
        <v>4525</v>
      </c>
      <c r="S3842" s="196" t="s">
        <v>46</v>
      </c>
      <c r="T3842" s="211">
        <v>0.01</v>
      </c>
      <c r="U3842" s="201">
        <v>43637</v>
      </c>
      <c r="W3842" s="200" t="s">
        <v>93</v>
      </c>
      <c r="X3842" s="196" t="s">
        <v>103</v>
      </c>
      <c r="AA3842" s="196" t="s">
        <v>15972</v>
      </c>
      <c r="AB3842" s="196" t="s">
        <v>15971</v>
      </c>
      <c r="AC3842" s="200">
        <v>3</v>
      </c>
      <c r="AD3842" s="200" t="s">
        <v>8274</v>
      </c>
      <c r="AE3842" s="212">
        <v>-74252.87</v>
      </c>
      <c r="AF3842" s="212">
        <v>1118747.1299999999</v>
      </c>
      <c r="AG3842" s="198" t="s">
        <v>15901</v>
      </c>
    </row>
    <row r="3843" spans="1:33" hidden="1" x14ac:dyDescent="0.25">
      <c r="A3843" s="209">
        <v>128874</v>
      </c>
      <c r="B3843" s="210">
        <v>1</v>
      </c>
      <c r="C3843" s="196" t="s">
        <v>114</v>
      </c>
      <c r="D3843" s="201">
        <v>43588</v>
      </c>
      <c r="E3843" s="196" t="s">
        <v>98</v>
      </c>
      <c r="F3843" s="201">
        <v>44089.798333333332</v>
      </c>
      <c r="G3843" s="196" t="s">
        <v>170</v>
      </c>
      <c r="H3843" s="198" t="s">
        <v>248</v>
      </c>
      <c r="I3843" s="196" t="s">
        <v>154</v>
      </c>
      <c r="J3843" s="196" t="s">
        <v>101</v>
      </c>
      <c r="L3843" s="200" t="s">
        <v>101</v>
      </c>
      <c r="M3843" s="198" t="s">
        <v>15968</v>
      </c>
      <c r="N3843" s="198" t="s">
        <v>15969</v>
      </c>
      <c r="O3843" s="196" t="s">
        <v>119</v>
      </c>
      <c r="P3843" s="198" t="s">
        <v>1836</v>
      </c>
      <c r="R3843" s="196" t="s">
        <v>4525</v>
      </c>
      <c r="S3843" s="196" t="s">
        <v>46</v>
      </c>
      <c r="T3843" s="211">
        <v>0.01</v>
      </c>
      <c r="U3843" s="201">
        <v>43637</v>
      </c>
      <c r="W3843" s="200" t="s">
        <v>93</v>
      </c>
      <c r="X3843" s="196" t="s">
        <v>103</v>
      </c>
      <c r="AA3843" s="196" t="s">
        <v>15973</v>
      </c>
      <c r="AB3843" s="196" t="s">
        <v>15971</v>
      </c>
      <c r="AC3843" s="200">
        <v>3</v>
      </c>
      <c r="AD3843" s="200" t="s">
        <v>8274</v>
      </c>
      <c r="AE3843" s="212">
        <v>-3000</v>
      </c>
      <c r="AF3843" s="212">
        <v>0</v>
      </c>
      <c r="AG3843" s="198" t="s">
        <v>15901</v>
      </c>
    </row>
    <row r="3844" spans="1:33" hidden="1" x14ac:dyDescent="0.25">
      <c r="A3844" s="209">
        <v>128875</v>
      </c>
      <c r="B3844" s="210">
        <v>1</v>
      </c>
      <c r="C3844" s="196" t="s">
        <v>114</v>
      </c>
      <c r="D3844" s="201">
        <v>43588</v>
      </c>
      <c r="E3844" s="196" t="s">
        <v>98</v>
      </c>
      <c r="F3844" s="201">
        <v>44089.798344907409</v>
      </c>
      <c r="G3844" s="196" t="s">
        <v>170</v>
      </c>
      <c r="H3844" s="198" t="s">
        <v>248</v>
      </c>
      <c r="I3844" s="196" t="s">
        <v>154</v>
      </c>
      <c r="J3844" s="196" t="s">
        <v>101</v>
      </c>
      <c r="L3844" s="200" t="s">
        <v>101</v>
      </c>
      <c r="M3844" s="198" t="s">
        <v>15974</v>
      </c>
      <c r="N3844" s="198" t="s">
        <v>15969</v>
      </c>
      <c r="O3844" s="196" t="s">
        <v>119</v>
      </c>
      <c r="P3844" s="198" t="s">
        <v>1836</v>
      </c>
      <c r="R3844" s="196" t="s">
        <v>4525</v>
      </c>
      <c r="S3844" s="196" t="s">
        <v>46</v>
      </c>
      <c r="T3844" s="211">
        <v>0.01</v>
      </c>
      <c r="U3844" s="201">
        <v>43637</v>
      </c>
      <c r="W3844" s="200" t="s">
        <v>93</v>
      </c>
      <c r="X3844" s="196" t="s">
        <v>103</v>
      </c>
      <c r="AA3844" s="196" t="s">
        <v>15975</v>
      </c>
      <c r="AB3844" s="196" t="s">
        <v>15976</v>
      </c>
      <c r="AC3844" s="200">
        <v>1</v>
      </c>
      <c r="AD3844" s="200" t="s">
        <v>8274</v>
      </c>
      <c r="AE3844" s="212">
        <v>-48.21</v>
      </c>
      <c r="AF3844" s="212">
        <v>1951.79</v>
      </c>
      <c r="AG3844" s="198" t="s">
        <v>15901</v>
      </c>
    </row>
    <row r="3845" spans="1:33" hidden="1" x14ac:dyDescent="0.25">
      <c r="A3845" s="209">
        <v>128875</v>
      </c>
      <c r="B3845" s="210">
        <v>1</v>
      </c>
      <c r="C3845" s="196" t="s">
        <v>114</v>
      </c>
      <c r="D3845" s="201">
        <v>43588</v>
      </c>
      <c r="E3845" s="196" t="s">
        <v>98</v>
      </c>
      <c r="F3845" s="201">
        <v>44089.798344907409</v>
      </c>
      <c r="G3845" s="196" t="s">
        <v>170</v>
      </c>
      <c r="H3845" s="198" t="s">
        <v>248</v>
      </c>
      <c r="I3845" s="196" t="s">
        <v>154</v>
      </c>
      <c r="J3845" s="196" t="s">
        <v>101</v>
      </c>
      <c r="L3845" s="200" t="s">
        <v>101</v>
      </c>
      <c r="M3845" s="198" t="s">
        <v>15974</v>
      </c>
      <c r="N3845" s="198" t="s">
        <v>15969</v>
      </c>
      <c r="O3845" s="196" t="s">
        <v>119</v>
      </c>
      <c r="P3845" s="198" t="s">
        <v>1836</v>
      </c>
      <c r="R3845" s="196" t="s">
        <v>4525</v>
      </c>
      <c r="S3845" s="196" t="s">
        <v>46</v>
      </c>
      <c r="T3845" s="211">
        <v>0.01</v>
      </c>
      <c r="U3845" s="201">
        <v>43637</v>
      </c>
      <c r="W3845" s="200" t="s">
        <v>93</v>
      </c>
      <c r="X3845" s="196" t="s">
        <v>103</v>
      </c>
      <c r="AA3845" s="196" t="s">
        <v>15977</v>
      </c>
      <c r="AB3845" s="196" t="s">
        <v>15976</v>
      </c>
      <c r="AC3845" s="200">
        <v>3</v>
      </c>
      <c r="AD3845" s="200" t="s">
        <v>8274</v>
      </c>
      <c r="AE3845" s="212">
        <v>-1088359.81</v>
      </c>
      <c r="AF3845" s="212">
        <v>1759640.19</v>
      </c>
      <c r="AG3845" s="198" t="s">
        <v>15901</v>
      </c>
    </row>
    <row r="3846" spans="1:33" hidden="1" x14ac:dyDescent="0.25">
      <c r="A3846" s="209">
        <v>128875</v>
      </c>
      <c r="B3846" s="210">
        <v>1</v>
      </c>
      <c r="C3846" s="196" t="s">
        <v>114</v>
      </c>
      <c r="D3846" s="201">
        <v>43588</v>
      </c>
      <c r="E3846" s="196" t="s">
        <v>98</v>
      </c>
      <c r="F3846" s="201">
        <v>44089.798344907409</v>
      </c>
      <c r="G3846" s="196" t="s">
        <v>170</v>
      </c>
      <c r="H3846" s="198" t="s">
        <v>248</v>
      </c>
      <c r="I3846" s="196" t="s">
        <v>154</v>
      </c>
      <c r="J3846" s="196" t="s">
        <v>101</v>
      </c>
      <c r="L3846" s="200" t="s">
        <v>101</v>
      </c>
      <c r="M3846" s="198" t="s">
        <v>15974</v>
      </c>
      <c r="N3846" s="198" t="s">
        <v>15969</v>
      </c>
      <c r="O3846" s="196" t="s">
        <v>119</v>
      </c>
      <c r="P3846" s="198" t="s">
        <v>1836</v>
      </c>
      <c r="R3846" s="196" t="s">
        <v>4525</v>
      </c>
      <c r="S3846" s="196" t="s">
        <v>46</v>
      </c>
      <c r="T3846" s="211">
        <v>0.01</v>
      </c>
      <c r="U3846" s="201">
        <v>43637</v>
      </c>
      <c r="W3846" s="200" t="s">
        <v>93</v>
      </c>
      <c r="X3846" s="196" t="s">
        <v>103</v>
      </c>
      <c r="AA3846" s="196" t="s">
        <v>15978</v>
      </c>
      <c r="AB3846" s="196" t="s">
        <v>15976</v>
      </c>
      <c r="AC3846" s="200">
        <v>3</v>
      </c>
      <c r="AD3846" s="200" t="s">
        <v>8274</v>
      </c>
      <c r="AE3846" s="212">
        <v>-3000</v>
      </c>
      <c r="AF3846" s="212">
        <v>0</v>
      </c>
      <c r="AG3846" s="198" t="s">
        <v>15901</v>
      </c>
    </row>
    <row r="3847" spans="1:33" hidden="1" x14ac:dyDescent="0.25">
      <c r="A3847" s="209">
        <v>128876</v>
      </c>
      <c r="B3847" s="210">
        <v>1</v>
      </c>
      <c r="C3847" s="196" t="s">
        <v>114</v>
      </c>
      <c r="D3847" s="201">
        <v>43588</v>
      </c>
      <c r="E3847" s="196" t="s">
        <v>98</v>
      </c>
      <c r="F3847" s="201">
        <v>44089.798344907409</v>
      </c>
      <c r="G3847" s="196" t="s">
        <v>170</v>
      </c>
      <c r="H3847" s="198" t="s">
        <v>248</v>
      </c>
      <c r="I3847" s="196" t="s">
        <v>154</v>
      </c>
      <c r="J3847" s="196" t="s">
        <v>101</v>
      </c>
      <c r="L3847" s="200" t="s">
        <v>101</v>
      </c>
      <c r="M3847" s="198" t="s">
        <v>15979</v>
      </c>
      <c r="N3847" s="198" t="s">
        <v>15969</v>
      </c>
      <c r="O3847" s="196" t="s">
        <v>119</v>
      </c>
      <c r="P3847" s="198" t="s">
        <v>1836</v>
      </c>
      <c r="R3847" s="196" t="s">
        <v>4525</v>
      </c>
      <c r="S3847" s="196" t="s">
        <v>46</v>
      </c>
      <c r="T3847" s="211">
        <v>0.01</v>
      </c>
      <c r="U3847" s="201">
        <v>43637</v>
      </c>
      <c r="W3847" s="200" t="s">
        <v>93</v>
      </c>
      <c r="X3847" s="196" t="s">
        <v>103</v>
      </c>
      <c r="AA3847" s="196" t="s">
        <v>15980</v>
      </c>
      <c r="AB3847" s="196" t="s">
        <v>15981</v>
      </c>
      <c r="AC3847" s="200">
        <v>1</v>
      </c>
      <c r="AD3847" s="200" t="s">
        <v>8274</v>
      </c>
      <c r="AE3847" s="212">
        <v>-965.97</v>
      </c>
      <c r="AF3847" s="212">
        <v>1034.03</v>
      </c>
      <c r="AG3847" s="198" t="s">
        <v>15901</v>
      </c>
    </row>
    <row r="3848" spans="1:33" hidden="1" x14ac:dyDescent="0.25">
      <c r="A3848" s="209">
        <v>128876</v>
      </c>
      <c r="B3848" s="210">
        <v>1</v>
      </c>
      <c r="C3848" s="196" t="s">
        <v>114</v>
      </c>
      <c r="D3848" s="201">
        <v>43588</v>
      </c>
      <c r="E3848" s="196" t="s">
        <v>98</v>
      </c>
      <c r="F3848" s="201">
        <v>44089.798344907409</v>
      </c>
      <c r="G3848" s="196" t="s">
        <v>170</v>
      </c>
      <c r="H3848" s="198" t="s">
        <v>248</v>
      </c>
      <c r="I3848" s="196" t="s">
        <v>154</v>
      </c>
      <c r="J3848" s="196" t="s">
        <v>101</v>
      </c>
      <c r="L3848" s="200" t="s">
        <v>101</v>
      </c>
      <c r="M3848" s="198" t="s">
        <v>15979</v>
      </c>
      <c r="N3848" s="198" t="s">
        <v>15969</v>
      </c>
      <c r="O3848" s="196" t="s">
        <v>119</v>
      </c>
      <c r="P3848" s="198" t="s">
        <v>1836</v>
      </c>
      <c r="R3848" s="196" t="s">
        <v>4525</v>
      </c>
      <c r="S3848" s="196" t="s">
        <v>46</v>
      </c>
      <c r="T3848" s="211">
        <v>0.01</v>
      </c>
      <c r="U3848" s="201">
        <v>43637</v>
      </c>
      <c r="W3848" s="200" t="s">
        <v>93</v>
      </c>
      <c r="X3848" s="196" t="s">
        <v>103</v>
      </c>
      <c r="AA3848" s="196" t="s">
        <v>15982</v>
      </c>
      <c r="AB3848" s="196" t="s">
        <v>15981</v>
      </c>
      <c r="AC3848" s="200">
        <v>3</v>
      </c>
      <c r="AD3848" s="200" t="s">
        <v>8274</v>
      </c>
      <c r="AE3848" s="212">
        <v>-601745.79</v>
      </c>
      <c r="AF3848" s="212">
        <v>875254.21</v>
      </c>
      <c r="AG3848" s="198" t="s">
        <v>15901</v>
      </c>
    </row>
    <row r="3849" spans="1:33" hidden="1" x14ac:dyDescent="0.25">
      <c r="A3849" s="209">
        <v>128876</v>
      </c>
      <c r="B3849" s="210">
        <v>1</v>
      </c>
      <c r="C3849" s="196" t="s">
        <v>114</v>
      </c>
      <c r="D3849" s="201">
        <v>43588</v>
      </c>
      <c r="E3849" s="196" t="s">
        <v>98</v>
      </c>
      <c r="F3849" s="201">
        <v>44089.798344907409</v>
      </c>
      <c r="G3849" s="196" t="s">
        <v>170</v>
      </c>
      <c r="H3849" s="198" t="s">
        <v>248</v>
      </c>
      <c r="I3849" s="196" t="s">
        <v>154</v>
      </c>
      <c r="J3849" s="196" t="s">
        <v>101</v>
      </c>
      <c r="L3849" s="200" t="s">
        <v>101</v>
      </c>
      <c r="M3849" s="198" t="s">
        <v>15979</v>
      </c>
      <c r="N3849" s="198" t="s">
        <v>15969</v>
      </c>
      <c r="O3849" s="196" t="s">
        <v>119</v>
      </c>
      <c r="P3849" s="198" t="s">
        <v>1836</v>
      </c>
      <c r="R3849" s="196" t="s">
        <v>4525</v>
      </c>
      <c r="S3849" s="196" t="s">
        <v>46</v>
      </c>
      <c r="T3849" s="211">
        <v>0.01</v>
      </c>
      <c r="U3849" s="201">
        <v>43637</v>
      </c>
      <c r="W3849" s="200" t="s">
        <v>93</v>
      </c>
      <c r="X3849" s="196" t="s">
        <v>103</v>
      </c>
      <c r="AA3849" s="196" t="s">
        <v>15983</v>
      </c>
      <c r="AB3849" s="196" t="s">
        <v>15981</v>
      </c>
      <c r="AC3849" s="200">
        <v>3</v>
      </c>
      <c r="AD3849" s="200" t="s">
        <v>8274</v>
      </c>
      <c r="AE3849" s="212">
        <v>-3000</v>
      </c>
      <c r="AF3849" s="212">
        <v>0</v>
      </c>
      <c r="AG3849" s="198" t="s">
        <v>15901</v>
      </c>
    </row>
    <row r="3850" spans="1:33" hidden="1" x14ac:dyDescent="0.25">
      <c r="A3850" s="209">
        <v>128877</v>
      </c>
      <c r="B3850" s="210">
        <v>1</v>
      </c>
      <c r="C3850" s="196" t="s">
        <v>114</v>
      </c>
      <c r="D3850" s="201">
        <v>43588</v>
      </c>
      <c r="E3850" s="196" t="s">
        <v>98</v>
      </c>
      <c r="F3850" s="201">
        <v>44089.798344907409</v>
      </c>
      <c r="G3850" s="196" t="s">
        <v>170</v>
      </c>
      <c r="H3850" s="198" t="s">
        <v>248</v>
      </c>
      <c r="I3850" s="196" t="s">
        <v>154</v>
      </c>
      <c r="J3850" s="196" t="s">
        <v>101</v>
      </c>
      <c r="L3850" s="200" t="s">
        <v>101</v>
      </c>
      <c r="M3850" s="198" t="s">
        <v>15984</v>
      </c>
      <c r="N3850" s="198" t="s">
        <v>15969</v>
      </c>
      <c r="O3850" s="196" t="s">
        <v>119</v>
      </c>
      <c r="P3850" s="198" t="s">
        <v>1836</v>
      </c>
      <c r="R3850" s="196" t="s">
        <v>4525</v>
      </c>
      <c r="S3850" s="196" t="s">
        <v>46</v>
      </c>
      <c r="T3850" s="211">
        <v>0.01</v>
      </c>
      <c r="U3850" s="201">
        <v>43637</v>
      </c>
      <c r="W3850" s="200" t="s">
        <v>93</v>
      </c>
      <c r="X3850" s="196" t="s">
        <v>103</v>
      </c>
      <c r="AA3850" s="196" t="s">
        <v>15985</v>
      </c>
      <c r="AB3850" s="196" t="s">
        <v>15986</v>
      </c>
      <c r="AC3850" s="200">
        <v>1</v>
      </c>
      <c r="AD3850" s="200" t="s">
        <v>8274</v>
      </c>
      <c r="AE3850" s="212">
        <v>1786.09</v>
      </c>
      <c r="AF3850" s="212">
        <v>3786.09</v>
      </c>
      <c r="AG3850" s="198" t="s">
        <v>15901</v>
      </c>
    </row>
    <row r="3851" spans="1:33" hidden="1" x14ac:dyDescent="0.25">
      <c r="A3851" s="209">
        <v>128877</v>
      </c>
      <c r="B3851" s="210">
        <v>1</v>
      </c>
      <c r="C3851" s="196" t="s">
        <v>114</v>
      </c>
      <c r="D3851" s="201">
        <v>43588</v>
      </c>
      <c r="E3851" s="196" t="s">
        <v>98</v>
      </c>
      <c r="F3851" s="201">
        <v>44089.798344907409</v>
      </c>
      <c r="G3851" s="196" t="s">
        <v>170</v>
      </c>
      <c r="H3851" s="198" t="s">
        <v>248</v>
      </c>
      <c r="I3851" s="196" t="s">
        <v>154</v>
      </c>
      <c r="J3851" s="196" t="s">
        <v>101</v>
      </c>
      <c r="L3851" s="200" t="s">
        <v>101</v>
      </c>
      <c r="M3851" s="198" t="s">
        <v>15984</v>
      </c>
      <c r="N3851" s="198" t="s">
        <v>15969</v>
      </c>
      <c r="O3851" s="196" t="s">
        <v>119</v>
      </c>
      <c r="P3851" s="198" t="s">
        <v>1836</v>
      </c>
      <c r="R3851" s="196" t="s">
        <v>4525</v>
      </c>
      <c r="S3851" s="196" t="s">
        <v>46</v>
      </c>
      <c r="T3851" s="211">
        <v>0.01</v>
      </c>
      <c r="U3851" s="201">
        <v>43637</v>
      </c>
      <c r="W3851" s="200" t="s">
        <v>93</v>
      </c>
      <c r="X3851" s="196" t="s">
        <v>103</v>
      </c>
      <c r="AA3851" s="196" t="s">
        <v>15987</v>
      </c>
      <c r="AB3851" s="196" t="s">
        <v>15986</v>
      </c>
      <c r="AC3851" s="200">
        <v>3</v>
      </c>
      <c r="AD3851" s="200" t="s">
        <v>8274</v>
      </c>
      <c r="AE3851" s="212">
        <v>-1826528.08</v>
      </c>
      <c r="AF3851" s="212">
        <v>574471.92000000004</v>
      </c>
      <c r="AG3851" s="198" t="s">
        <v>15901</v>
      </c>
    </row>
    <row r="3852" spans="1:33" hidden="1" x14ac:dyDescent="0.25">
      <c r="A3852" s="209">
        <v>128877</v>
      </c>
      <c r="B3852" s="210">
        <v>1</v>
      </c>
      <c r="C3852" s="196" t="s">
        <v>114</v>
      </c>
      <c r="D3852" s="201">
        <v>43588</v>
      </c>
      <c r="E3852" s="196" t="s">
        <v>98</v>
      </c>
      <c r="F3852" s="201">
        <v>44089.798344907409</v>
      </c>
      <c r="G3852" s="196" t="s">
        <v>170</v>
      </c>
      <c r="H3852" s="198" t="s">
        <v>248</v>
      </c>
      <c r="I3852" s="196" t="s">
        <v>154</v>
      </c>
      <c r="J3852" s="196" t="s">
        <v>101</v>
      </c>
      <c r="L3852" s="200" t="s">
        <v>101</v>
      </c>
      <c r="M3852" s="198" t="s">
        <v>15984</v>
      </c>
      <c r="N3852" s="198" t="s">
        <v>15969</v>
      </c>
      <c r="O3852" s="196" t="s">
        <v>119</v>
      </c>
      <c r="P3852" s="198" t="s">
        <v>1836</v>
      </c>
      <c r="R3852" s="196" t="s">
        <v>4525</v>
      </c>
      <c r="S3852" s="196" t="s">
        <v>46</v>
      </c>
      <c r="T3852" s="211">
        <v>0.01</v>
      </c>
      <c r="U3852" s="201">
        <v>43637</v>
      </c>
      <c r="W3852" s="200" t="s">
        <v>93</v>
      </c>
      <c r="X3852" s="196" t="s">
        <v>103</v>
      </c>
      <c r="AA3852" s="196" t="s">
        <v>15988</v>
      </c>
      <c r="AB3852" s="196" t="s">
        <v>15986</v>
      </c>
      <c r="AC3852" s="200">
        <v>3</v>
      </c>
      <c r="AD3852" s="200" t="s">
        <v>8274</v>
      </c>
      <c r="AE3852" s="212">
        <v>-3000</v>
      </c>
      <c r="AF3852" s="212">
        <v>0</v>
      </c>
      <c r="AG3852" s="198" t="s">
        <v>15901</v>
      </c>
    </row>
    <row r="3853" spans="1:33" hidden="1" x14ac:dyDescent="0.25">
      <c r="A3853" s="209">
        <v>128878</v>
      </c>
      <c r="B3853" s="210">
        <v>1</v>
      </c>
      <c r="C3853" s="196" t="s">
        <v>114</v>
      </c>
      <c r="D3853" s="201">
        <v>43588</v>
      </c>
      <c r="E3853" s="196" t="s">
        <v>98</v>
      </c>
      <c r="F3853" s="201">
        <v>44089.798344907409</v>
      </c>
      <c r="G3853" s="196" t="s">
        <v>170</v>
      </c>
      <c r="H3853" s="198" t="s">
        <v>248</v>
      </c>
      <c r="I3853" s="196" t="s">
        <v>154</v>
      </c>
      <c r="J3853" s="196" t="s">
        <v>101</v>
      </c>
      <c r="L3853" s="200" t="s">
        <v>101</v>
      </c>
      <c r="M3853" s="198" t="s">
        <v>15989</v>
      </c>
      <c r="N3853" s="198" t="s">
        <v>15969</v>
      </c>
      <c r="O3853" s="196" t="s">
        <v>119</v>
      </c>
      <c r="P3853" s="198" t="s">
        <v>1836</v>
      </c>
      <c r="R3853" s="196" t="s">
        <v>4525</v>
      </c>
      <c r="S3853" s="196" t="s">
        <v>46</v>
      </c>
      <c r="T3853" s="211">
        <v>0.01</v>
      </c>
      <c r="U3853" s="201">
        <v>43637</v>
      </c>
      <c r="W3853" s="200" t="s">
        <v>93</v>
      </c>
      <c r="X3853" s="196" t="s">
        <v>103</v>
      </c>
      <c r="AA3853" s="196" t="s">
        <v>15990</v>
      </c>
      <c r="AB3853" s="196" t="s">
        <v>15991</v>
      </c>
      <c r="AC3853" s="200">
        <v>1</v>
      </c>
      <c r="AD3853" s="200" t="s">
        <v>8274</v>
      </c>
      <c r="AE3853" s="212">
        <v>-734.78</v>
      </c>
      <c r="AF3853" s="212">
        <v>1265.22</v>
      </c>
      <c r="AG3853" s="198" t="s">
        <v>15901</v>
      </c>
    </row>
    <row r="3854" spans="1:33" hidden="1" x14ac:dyDescent="0.25">
      <c r="A3854" s="209">
        <v>128878</v>
      </c>
      <c r="B3854" s="210">
        <v>1</v>
      </c>
      <c r="C3854" s="196" t="s">
        <v>114</v>
      </c>
      <c r="D3854" s="201">
        <v>43588</v>
      </c>
      <c r="E3854" s="196" t="s">
        <v>98</v>
      </c>
      <c r="F3854" s="201">
        <v>44089.798344907409</v>
      </c>
      <c r="G3854" s="196" t="s">
        <v>170</v>
      </c>
      <c r="H3854" s="198" t="s">
        <v>248</v>
      </c>
      <c r="I3854" s="196" t="s">
        <v>154</v>
      </c>
      <c r="J3854" s="196" t="s">
        <v>101</v>
      </c>
      <c r="L3854" s="200" t="s">
        <v>101</v>
      </c>
      <c r="M3854" s="198" t="s">
        <v>15989</v>
      </c>
      <c r="N3854" s="198" t="s">
        <v>15969</v>
      </c>
      <c r="O3854" s="196" t="s">
        <v>119</v>
      </c>
      <c r="P3854" s="198" t="s">
        <v>1836</v>
      </c>
      <c r="R3854" s="196" t="s">
        <v>4525</v>
      </c>
      <c r="S3854" s="196" t="s">
        <v>46</v>
      </c>
      <c r="T3854" s="211">
        <v>0.01</v>
      </c>
      <c r="U3854" s="201">
        <v>43637</v>
      </c>
      <c r="W3854" s="200" t="s">
        <v>93</v>
      </c>
      <c r="X3854" s="196" t="s">
        <v>103</v>
      </c>
      <c r="AA3854" s="196" t="s">
        <v>15992</v>
      </c>
      <c r="AB3854" s="196" t="s">
        <v>15991</v>
      </c>
      <c r="AC3854" s="200">
        <v>3</v>
      </c>
      <c r="AD3854" s="200" t="s">
        <v>8274</v>
      </c>
      <c r="AE3854" s="212">
        <v>-617113.13</v>
      </c>
      <c r="AF3854" s="212">
        <v>694886.87</v>
      </c>
      <c r="AG3854" s="198" t="s">
        <v>15901</v>
      </c>
    </row>
    <row r="3855" spans="1:33" hidden="1" x14ac:dyDescent="0.25">
      <c r="A3855" s="209">
        <v>128878</v>
      </c>
      <c r="B3855" s="210">
        <v>1</v>
      </c>
      <c r="C3855" s="196" t="s">
        <v>114</v>
      </c>
      <c r="D3855" s="201">
        <v>43588</v>
      </c>
      <c r="E3855" s="196" t="s">
        <v>98</v>
      </c>
      <c r="F3855" s="201">
        <v>44089.798344907409</v>
      </c>
      <c r="G3855" s="196" t="s">
        <v>170</v>
      </c>
      <c r="H3855" s="198" t="s">
        <v>248</v>
      </c>
      <c r="I3855" s="196" t="s">
        <v>154</v>
      </c>
      <c r="J3855" s="196" t="s">
        <v>101</v>
      </c>
      <c r="L3855" s="200" t="s">
        <v>101</v>
      </c>
      <c r="M3855" s="198" t="s">
        <v>15989</v>
      </c>
      <c r="N3855" s="198" t="s">
        <v>15969</v>
      </c>
      <c r="O3855" s="196" t="s">
        <v>119</v>
      </c>
      <c r="P3855" s="198" t="s">
        <v>1836</v>
      </c>
      <c r="R3855" s="196" t="s">
        <v>4525</v>
      </c>
      <c r="S3855" s="196" t="s">
        <v>46</v>
      </c>
      <c r="T3855" s="211">
        <v>0.01</v>
      </c>
      <c r="U3855" s="201">
        <v>43637</v>
      </c>
      <c r="W3855" s="200" t="s">
        <v>93</v>
      </c>
      <c r="X3855" s="196" t="s">
        <v>103</v>
      </c>
      <c r="AA3855" s="196" t="s">
        <v>15993</v>
      </c>
      <c r="AB3855" s="196" t="s">
        <v>15991</v>
      </c>
      <c r="AC3855" s="200">
        <v>3</v>
      </c>
      <c r="AD3855" s="200" t="s">
        <v>8274</v>
      </c>
      <c r="AE3855" s="212">
        <v>-3000</v>
      </c>
      <c r="AF3855" s="212">
        <v>0</v>
      </c>
      <c r="AG3855" s="198" t="s">
        <v>15901</v>
      </c>
    </row>
    <row r="3856" spans="1:33" hidden="1" x14ac:dyDescent="0.25">
      <c r="A3856" s="209">
        <v>128879</v>
      </c>
      <c r="B3856" s="210">
        <v>1</v>
      </c>
      <c r="C3856" s="196" t="s">
        <v>114</v>
      </c>
      <c r="D3856" s="201">
        <v>43588</v>
      </c>
      <c r="E3856" s="196" t="s">
        <v>98</v>
      </c>
      <c r="F3856" s="201">
        <v>44089.798344907409</v>
      </c>
      <c r="G3856" s="196" t="s">
        <v>170</v>
      </c>
      <c r="H3856" s="198" t="s">
        <v>248</v>
      </c>
      <c r="I3856" s="196" t="s">
        <v>154</v>
      </c>
      <c r="J3856" s="196" t="s">
        <v>101</v>
      </c>
      <c r="L3856" s="200" t="s">
        <v>101</v>
      </c>
      <c r="M3856" s="198" t="s">
        <v>15994</v>
      </c>
      <c r="N3856" s="198" t="s">
        <v>15969</v>
      </c>
      <c r="O3856" s="196" t="s">
        <v>119</v>
      </c>
      <c r="P3856" s="198" t="s">
        <v>1836</v>
      </c>
      <c r="R3856" s="196" t="s">
        <v>4525</v>
      </c>
      <c r="S3856" s="196" t="s">
        <v>46</v>
      </c>
      <c r="T3856" s="211">
        <v>0.01</v>
      </c>
      <c r="U3856" s="201">
        <v>43637</v>
      </c>
      <c r="W3856" s="200" t="s">
        <v>93</v>
      </c>
      <c r="X3856" s="196" t="s">
        <v>103</v>
      </c>
      <c r="AA3856" s="196" t="s">
        <v>15995</v>
      </c>
      <c r="AB3856" s="196" t="s">
        <v>15996</v>
      </c>
      <c r="AC3856" s="200">
        <v>1</v>
      </c>
      <c r="AD3856" s="200" t="s">
        <v>8274</v>
      </c>
      <c r="AE3856" s="212">
        <v>-760.17</v>
      </c>
      <c r="AF3856" s="212">
        <v>1239.83</v>
      </c>
      <c r="AG3856" s="198" t="s">
        <v>15901</v>
      </c>
    </row>
    <row r="3857" spans="1:33" hidden="1" x14ac:dyDescent="0.25">
      <c r="A3857" s="209">
        <v>128879</v>
      </c>
      <c r="B3857" s="210">
        <v>1</v>
      </c>
      <c r="C3857" s="196" t="s">
        <v>114</v>
      </c>
      <c r="D3857" s="201">
        <v>43588</v>
      </c>
      <c r="E3857" s="196" t="s">
        <v>98</v>
      </c>
      <c r="F3857" s="201">
        <v>44089.798344907409</v>
      </c>
      <c r="G3857" s="196" t="s">
        <v>170</v>
      </c>
      <c r="H3857" s="198" t="s">
        <v>248</v>
      </c>
      <c r="I3857" s="196" t="s">
        <v>154</v>
      </c>
      <c r="J3857" s="196" t="s">
        <v>101</v>
      </c>
      <c r="L3857" s="200" t="s">
        <v>101</v>
      </c>
      <c r="M3857" s="198" t="s">
        <v>15994</v>
      </c>
      <c r="N3857" s="198" t="s">
        <v>15969</v>
      </c>
      <c r="O3857" s="196" t="s">
        <v>119</v>
      </c>
      <c r="P3857" s="198" t="s">
        <v>1836</v>
      </c>
      <c r="R3857" s="196" t="s">
        <v>4525</v>
      </c>
      <c r="S3857" s="196" t="s">
        <v>46</v>
      </c>
      <c r="T3857" s="211">
        <v>0.01</v>
      </c>
      <c r="U3857" s="201">
        <v>43637</v>
      </c>
      <c r="W3857" s="200" t="s">
        <v>93</v>
      </c>
      <c r="X3857" s="196" t="s">
        <v>103</v>
      </c>
      <c r="AA3857" s="196" t="s">
        <v>15997</v>
      </c>
      <c r="AB3857" s="196" t="s">
        <v>15996</v>
      </c>
      <c r="AC3857" s="200">
        <v>3</v>
      </c>
      <c r="AD3857" s="200" t="s">
        <v>8274</v>
      </c>
      <c r="AE3857" s="212">
        <v>-383954.34</v>
      </c>
      <c r="AF3857" s="212">
        <v>879045.66</v>
      </c>
      <c r="AG3857" s="198" t="s">
        <v>15901</v>
      </c>
    </row>
    <row r="3858" spans="1:33" hidden="1" x14ac:dyDescent="0.25">
      <c r="A3858" s="209">
        <v>128879</v>
      </c>
      <c r="B3858" s="210">
        <v>1</v>
      </c>
      <c r="C3858" s="196" t="s">
        <v>114</v>
      </c>
      <c r="D3858" s="201">
        <v>43588</v>
      </c>
      <c r="E3858" s="196" t="s">
        <v>98</v>
      </c>
      <c r="F3858" s="201">
        <v>44089.798344907409</v>
      </c>
      <c r="G3858" s="196" t="s">
        <v>170</v>
      </c>
      <c r="H3858" s="198" t="s">
        <v>248</v>
      </c>
      <c r="I3858" s="196" t="s">
        <v>154</v>
      </c>
      <c r="J3858" s="196" t="s">
        <v>101</v>
      </c>
      <c r="L3858" s="200" t="s">
        <v>101</v>
      </c>
      <c r="M3858" s="198" t="s">
        <v>15994</v>
      </c>
      <c r="N3858" s="198" t="s">
        <v>15969</v>
      </c>
      <c r="O3858" s="196" t="s">
        <v>119</v>
      </c>
      <c r="P3858" s="198" t="s">
        <v>1836</v>
      </c>
      <c r="R3858" s="196" t="s">
        <v>4525</v>
      </c>
      <c r="S3858" s="196" t="s">
        <v>46</v>
      </c>
      <c r="T3858" s="211">
        <v>0.01</v>
      </c>
      <c r="U3858" s="201">
        <v>43637</v>
      </c>
      <c r="W3858" s="200" t="s">
        <v>93</v>
      </c>
      <c r="X3858" s="196" t="s">
        <v>103</v>
      </c>
      <c r="AA3858" s="196" t="s">
        <v>15998</v>
      </c>
      <c r="AB3858" s="196" t="s">
        <v>15996</v>
      </c>
      <c r="AC3858" s="200">
        <v>3</v>
      </c>
      <c r="AD3858" s="200" t="s">
        <v>8274</v>
      </c>
      <c r="AE3858" s="212">
        <v>-3000</v>
      </c>
      <c r="AF3858" s="212">
        <v>0</v>
      </c>
      <c r="AG3858" s="198" t="s">
        <v>15901</v>
      </c>
    </row>
    <row r="3859" spans="1:33" hidden="1" x14ac:dyDescent="0.25">
      <c r="A3859" s="209">
        <v>128880</v>
      </c>
      <c r="B3859" s="210">
        <v>1</v>
      </c>
      <c r="C3859" s="196" t="s">
        <v>114</v>
      </c>
      <c r="D3859" s="201">
        <v>43588</v>
      </c>
      <c r="E3859" s="196" t="s">
        <v>98</v>
      </c>
      <c r="F3859" s="201">
        <v>44089.798344907409</v>
      </c>
      <c r="G3859" s="196" t="s">
        <v>170</v>
      </c>
      <c r="H3859" s="198" t="s">
        <v>248</v>
      </c>
      <c r="I3859" s="196" t="s">
        <v>154</v>
      </c>
      <c r="J3859" s="196" t="s">
        <v>101</v>
      </c>
      <c r="L3859" s="200" t="s">
        <v>101</v>
      </c>
      <c r="M3859" s="198" t="s">
        <v>15999</v>
      </c>
      <c r="N3859" s="198" t="s">
        <v>15969</v>
      </c>
      <c r="O3859" s="196" t="s">
        <v>119</v>
      </c>
      <c r="P3859" s="198" t="s">
        <v>1836</v>
      </c>
      <c r="R3859" s="196" t="s">
        <v>4525</v>
      </c>
      <c r="S3859" s="196" t="s">
        <v>46</v>
      </c>
      <c r="T3859" s="211">
        <v>0.01</v>
      </c>
      <c r="U3859" s="201">
        <v>43637</v>
      </c>
      <c r="W3859" s="200" t="s">
        <v>93</v>
      </c>
      <c r="X3859" s="196" t="s">
        <v>103</v>
      </c>
      <c r="AA3859" s="196" t="s">
        <v>16000</v>
      </c>
      <c r="AB3859" s="196" t="s">
        <v>16001</v>
      </c>
      <c r="AC3859" s="200">
        <v>1</v>
      </c>
      <c r="AD3859" s="200" t="s">
        <v>8274</v>
      </c>
      <c r="AE3859" s="212">
        <v>417.49</v>
      </c>
      <c r="AF3859" s="212">
        <v>2417.4899999999998</v>
      </c>
      <c r="AG3859" s="198" t="s">
        <v>15901</v>
      </c>
    </row>
    <row r="3860" spans="1:33" hidden="1" x14ac:dyDescent="0.25">
      <c r="A3860" s="209">
        <v>128880</v>
      </c>
      <c r="B3860" s="210">
        <v>1</v>
      </c>
      <c r="C3860" s="196" t="s">
        <v>114</v>
      </c>
      <c r="D3860" s="201">
        <v>43588</v>
      </c>
      <c r="E3860" s="196" t="s">
        <v>98</v>
      </c>
      <c r="F3860" s="201">
        <v>44089.798344907409</v>
      </c>
      <c r="G3860" s="196" t="s">
        <v>170</v>
      </c>
      <c r="H3860" s="198" t="s">
        <v>248</v>
      </c>
      <c r="I3860" s="196" t="s">
        <v>154</v>
      </c>
      <c r="J3860" s="196" t="s">
        <v>101</v>
      </c>
      <c r="L3860" s="200" t="s">
        <v>101</v>
      </c>
      <c r="M3860" s="198" t="s">
        <v>15999</v>
      </c>
      <c r="N3860" s="198" t="s">
        <v>15969</v>
      </c>
      <c r="O3860" s="196" t="s">
        <v>119</v>
      </c>
      <c r="P3860" s="198" t="s">
        <v>1836</v>
      </c>
      <c r="R3860" s="196" t="s">
        <v>4525</v>
      </c>
      <c r="S3860" s="196" t="s">
        <v>46</v>
      </c>
      <c r="T3860" s="211">
        <v>0.01</v>
      </c>
      <c r="U3860" s="201">
        <v>43637</v>
      </c>
      <c r="W3860" s="200" t="s">
        <v>93</v>
      </c>
      <c r="X3860" s="196" t="s">
        <v>103</v>
      </c>
      <c r="AA3860" s="196" t="s">
        <v>16002</v>
      </c>
      <c r="AB3860" s="196" t="s">
        <v>16001</v>
      </c>
      <c r="AC3860" s="200">
        <v>3</v>
      </c>
      <c r="AD3860" s="200" t="s">
        <v>8274</v>
      </c>
      <c r="AE3860" s="212">
        <v>-1045809.08</v>
      </c>
      <c r="AF3860" s="212">
        <v>431190.92</v>
      </c>
      <c r="AG3860" s="198" t="s">
        <v>15901</v>
      </c>
    </row>
    <row r="3861" spans="1:33" hidden="1" x14ac:dyDescent="0.25">
      <c r="A3861" s="209">
        <v>128880</v>
      </c>
      <c r="B3861" s="210">
        <v>1</v>
      </c>
      <c r="C3861" s="196" t="s">
        <v>114</v>
      </c>
      <c r="D3861" s="201">
        <v>43588</v>
      </c>
      <c r="E3861" s="196" t="s">
        <v>98</v>
      </c>
      <c r="F3861" s="201">
        <v>44089.798344907409</v>
      </c>
      <c r="G3861" s="196" t="s">
        <v>170</v>
      </c>
      <c r="H3861" s="198" t="s">
        <v>248</v>
      </c>
      <c r="I3861" s="196" t="s">
        <v>154</v>
      </c>
      <c r="J3861" s="196" t="s">
        <v>101</v>
      </c>
      <c r="L3861" s="200" t="s">
        <v>101</v>
      </c>
      <c r="M3861" s="198" t="s">
        <v>15999</v>
      </c>
      <c r="N3861" s="198" t="s">
        <v>15969</v>
      </c>
      <c r="O3861" s="196" t="s">
        <v>119</v>
      </c>
      <c r="P3861" s="198" t="s">
        <v>1836</v>
      </c>
      <c r="R3861" s="196" t="s">
        <v>4525</v>
      </c>
      <c r="S3861" s="196" t="s">
        <v>46</v>
      </c>
      <c r="T3861" s="211">
        <v>0.01</v>
      </c>
      <c r="U3861" s="201">
        <v>43637</v>
      </c>
      <c r="W3861" s="200" t="s">
        <v>93</v>
      </c>
      <c r="X3861" s="196" t="s">
        <v>103</v>
      </c>
      <c r="AA3861" s="196" t="s">
        <v>16003</v>
      </c>
      <c r="AB3861" s="196" t="s">
        <v>16001</v>
      </c>
      <c r="AC3861" s="200">
        <v>3</v>
      </c>
      <c r="AD3861" s="200" t="s">
        <v>8274</v>
      </c>
      <c r="AE3861" s="212">
        <v>-3000</v>
      </c>
      <c r="AF3861" s="212">
        <v>0</v>
      </c>
      <c r="AG3861" s="198" t="s">
        <v>15901</v>
      </c>
    </row>
    <row r="3862" spans="1:33" ht="72" hidden="1" x14ac:dyDescent="0.25">
      <c r="A3862" s="209">
        <v>128895</v>
      </c>
      <c r="B3862" s="210">
        <v>4</v>
      </c>
      <c r="C3862" s="196" t="s">
        <v>97</v>
      </c>
      <c r="D3862" s="201">
        <v>43594</v>
      </c>
      <c r="E3862" s="196" t="s">
        <v>509</v>
      </c>
      <c r="F3862" s="201">
        <v>44589</v>
      </c>
      <c r="G3862" s="196" t="s">
        <v>4418</v>
      </c>
      <c r="H3862" s="198" t="s">
        <v>483</v>
      </c>
      <c r="M3862" s="198" t="s">
        <v>4444</v>
      </c>
      <c r="N3862" s="198" t="s">
        <v>4445</v>
      </c>
      <c r="O3862" s="196" t="s">
        <v>91</v>
      </c>
      <c r="P3862" s="198" t="s">
        <v>157</v>
      </c>
      <c r="R3862" s="196" t="s">
        <v>47</v>
      </c>
      <c r="S3862" s="196" t="s">
        <v>46</v>
      </c>
      <c r="T3862" s="211">
        <v>0.57999999999999996</v>
      </c>
      <c r="W3862" s="200" t="s">
        <v>93</v>
      </c>
      <c r="X3862" s="196" t="s">
        <v>103</v>
      </c>
      <c r="Y3862" s="196" t="s">
        <v>34</v>
      </c>
      <c r="AA3862" s="196" t="s">
        <v>16004</v>
      </c>
      <c r="AB3862" s="196" t="s">
        <v>16005</v>
      </c>
      <c r="AC3862" s="200">
        <v>0</v>
      </c>
      <c r="AD3862" s="200" t="s">
        <v>8231</v>
      </c>
      <c r="AE3862" s="212">
        <v>1766</v>
      </c>
      <c r="AF3862" s="212">
        <v>11766</v>
      </c>
    </row>
    <row r="3863" spans="1:33" ht="72" hidden="1" x14ac:dyDescent="0.25">
      <c r="A3863" s="209">
        <v>128895</v>
      </c>
      <c r="B3863" s="210">
        <v>4</v>
      </c>
      <c r="C3863" s="196" t="s">
        <v>97</v>
      </c>
      <c r="D3863" s="201">
        <v>43594</v>
      </c>
      <c r="E3863" s="196" t="s">
        <v>509</v>
      </c>
      <c r="F3863" s="201">
        <v>44589</v>
      </c>
      <c r="G3863" s="196" t="s">
        <v>4418</v>
      </c>
      <c r="H3863" s="198" t="s">
        <v>483</v>
      </c>
      <c r="M3863" s="198" t="s">
        <v>4444</v>
      </c>
      <c r="N3863" s="198" t="s">
        <v>4445</v>
      </c>
      <c r="O3863" s="196" t="s">
        <v>91</v>
      </c>
      <c r="P3863" s="198" t="s">
        <v>157</v>
      </c>
      <c r="R3863" s="196" t="s">
        <v>47</v>
      </c>
      <c r="S3863" s="196" t="s">
        <v>46</v>
      </c>
      <c r="T3863" s="211">
        <v>0.57999999999999996</v>
      </c>
      <c r="W3863" s="200" t="s">
        <v>93</v>
      </c>
      <c r="X3863" s="196" t="s">
        <v>103</v>
      </c>
      <c r="Y3863" s="196" t="s">
        <v>34</v>
      </c>
      <c r="AA3863" s="196" t="s">
        <v>16006</v>
      </c>
      <c r="AB3863" s="196" t="s">
        <v>16005</v>
      </c>
      <c r="AC3863" s="200">
        <v>1</v>
      </c>
      <c r="AD3863" s="200" t="s">
        <v>8231</v>
      </c>
      <c r="AE3863" s="203" t="s">
        <v>505</v>
      </c>
      <c r="AF3863" s="212">
        <v>31110</v>
      </c>
    </row>
    <row r="3864" spans="1:33" ht="72" hidden="1" x14ac:dyDescent="0.25">
      <c r="A3864" s="209">
        <v>128895</v>
      </c>
      <c r="B3864" s="210">
        <v>4</v>
      </c>
      <c r="C3864" s="196" t="s">
        <v>97</v>
      </c>
      <c r="D3864" s="201">
        <v>43594</v>
      </c>
      <c r="E3864" s="196" t="s">
        <v>509</v>
      </c>
      <c r="F3864" s="201">
        <v>44589</v>
      </c>
      <c r="G3864" s="196" t="s">
        <v>4418</v>
      </c>
      <c r="H3864" s="198" t="s">
        <v>483</v>
      </c>
      <c r="M3864" s="198" t="s">
        <v>4444</v>
      </c>
      <c r="N3864" s="198" t="s">
        <v>4445</v>
      </c>
      <c r="O3864" s="196" t="s">
        <v>91</v>
      </c>
      <c r="P3864" s="198" t="s">
        <v>157</v>
      </c>
      <c r="R3864" s="196" t="s">
        <v>47</v>
      </c>
      <c r="S3864" s="196" t="s">
        <v>46</v>
      </c>
      <c r="T3864" s="211">
        <v>0.57999999999999996</v>
      </c>
      <c r="W3864" s="200" t="s">
        <v>93</v>
      </c>
      <c r="X3864" s="196" t="s">
        <v>103</v>
      </c>
      <c r="Y3864" s="196" t="s">
        <v>34</v>
      </c>
      <c r="AA3864" s="196" t="s">
        <v>16007</v>
      </c>
      <c r="AB3864" s="196" t="s">
        <v>16005</v>
      </c>
      <c r="AC3864" s="200">
        <v>3</v>
      </c>
      <c r="AD3864" s="200" t="s">
        <v>8231</v>
      </c>
      <c r="AE3864" s="212">
        <v>725971</v>
      </c>
      <c r="AF3864" s="212">
        <v>725971</v>
      </c>
    </row>
    <row r="3865" spans="1:33" hidden="1" x14ac:dyDescent="0.25">
      <c r="A3865" s="209">
        <v>128898</v>
      </c>
      <c r="B3865" s="210">
        <v>4</v>
      </c>
      <c r="C3865" s="196" t="s">
        <v>114</v>
      </c>
      <c r="D3865" s="201">
        <v>43594</v>
      </c>
      <c r="E3865" s="196" t="s">
        <v>98</v>
      </c>
      <c r="F3865" s="201">
        <v>44272</v>
      </c>
      <c r="G3865" s="196" t="s">
        <v>98</v>
      </c>
      <c r="H3865" s="198" t="s">
        <v>2044</v>
      </c>
      <c r="I3865" s="196" t="s">
        <v>790</v>
      </c>
      <c r="J3865" s="196" t="s">
        <v>101</v>
      </c>
      <c r="L3865" s="200" t="s">
        <v>101</v>
      </c>
      <c r="M3865" s="198" t="s">
        <v>16008</v>
      </c>
      <c r="N3865" s="198" t="s">
        <v>16009</v>
      </c>
      <c r="O3865" s="196" t="s">
        <v>103</v>
      </c>
      <c r="P3865" s="198" t="s">
        <v>19</v>
      </c>
      <c r="R3865" s="196" t="s">
        <v>47</v>
      </c>
      <c r="S3865" s="196" t="s">
        <v>46</v>
      </c>
      <c r="T3865" s="202" t="s">
        <v>505</v>
      </c>
      <c r="U3865" s="201">
        <v>43812</v>
      </c>
      <c r="W3865" s="200" t="s">
        <v>93</v>
      </c>
      <c r="X3865" s="196" t="s">
        <v>103</v>
      </c>
      <c r="AA3865" s="196" t="s">
        <v>16010</v>
      </c>
      <c r="AC3865" s="200">
        <v>3</v>
      </c>
      <c r="AD3865" s="200" t="s">
        <v>8274</v>
      </c>
      <c r="AE3865" s="203" t="s">
        <v>505</v>
      </c>
      <c r="AF3865" s="212">
        <v>129614.73</v>
      </c>
      <c r="AG3865" s="198" t="s">
        <v>16011</v>
      </c>
    </row>
    <row r="3866" spans="1:33" hidden="1" x14ac:dyDescent="0.25">
      <c r="A3866" s="209">
        <v>128925</v>
      </c>
      <c r="B3866" s="210">
        <v>4</v>
      </c>
      <c r="C3866" s="196" t="s">
        <v>85</v>
      </c>
      <c r="D3866" s="201">
        <v>43600</v>
      </c>
      <c r="E3866" s="196" t="s">
        <v>134</v>
      </c>
      <c r="F3866" s="201">
        <v>44600</v>
      </c>
      <c r="G3866" s="196" t="s">
        <v>98</v>
      </c>
      <c r="H3866" s="198" t="s">
        <v>489</v>
      </c>
      <c r="I3866" s="196" t="s">
        <v>292</v>
      </c>
      <c r="J3866" s="196" t="s">
        <v>101</v>
      </c>
      <c r="L3866" s="200" t="s">
        <v>101</v>
      </c>
      <c r="M3866" s="198" t="s">
        <v>515</v>
      </c>
      <c r="O3866" s="196" t="s">
        <v>438</v>
      </c>
      <c r="P3866" s="198" t="s">
        <v>439</v>
      </c>
      <c r="R3866" s="196" t="s">
        <v>39</v>
      </c>
      <c r="S3866" s="196" t="s">
        <v>46</v>
      </c>
      <c r="T3866" s="202" t="s">
        <v>505</v>
      </c>
      <c r="U3866" s="201">
        <v>44904</v>
      </c>
      <c r="W3866" s="200" t="s">
        <v>93</v>
      </c>
      <c r="X3866" s="196" t="s">
        <v>94</v>
      </c>
      <c r="AA3866" s="196" t="s">
        <v>16012</v>
      </c>
      <c r="AC3866" s="200">
        <v>3</v>
      </c>
      <c r="AD3866" s="200" t="s">
        <v>8274</v>
      </c>
      <c r="AE3866" s="212">
        <v>69400</v>
      </c>
      <c r="AF3866" s="212">
        <v>106400</v>
      </c>
    </row>
    <row r="3867" spans="1:33" hidden="1" x14ac:dyDescent="0.25">
      <c r="A3867" s="209">
        <v>128933</v>
      </c>
      <c r="B3867" s="210">
        <v>2</v>
      </c>
      <c r="C3867" s="196" t="s">
        <v>97</v>
      </c>
      <c r="D3867" s="201">
        <v>43605</v>
      </c>
      <c r="E3867" s="196" t="s">
        <v>134</v>
      </c>
      <c r="F3867" s="201">
        <v>44456.875138888892</v>
      </c>
      <c r="G3867" s="196" t="s">
        <v>108</v>
      </c>
      <c r="H3867" s="198" t="s">
        <v>223</v>
      </c>
      <c r="I3867" s="196" t="s">
        <v>813</v>
      </c>
      <c r="J3867" s="196" t="s">
        <v>101</v>
      </c>
      <c r="L3867" s="200" t="s">
        <v>101</v>
      </c>
      <c r="M3867" s="198" t="s">
        <v>814</v>
      </c>
      <c r="O3867" s="196" t="s">
        <v>438</v>
      </c>
      <c r="P3867" s="198" t="s">
        <v>439</v>
      </c>
      <c r="R3867" s="196" t="s">
        <v>39</v>
      </c>
      <c r="S3867" s="196" t="s">
        <v>46</v>
      </c>
      <c r="T3867" s="211">
        <v>0.26</v>
      </c>
      <c r="U3867" s="201">
        <v>43980</v>
      </c>
      <c r="W3867" s="200" t="s">
        <v>93</v>
      </c>
      <c r="X3867" s="196" t="s">
        <v>13</v>
      </c>
      <c r="Z3867" s="198" t="s">
        <v>815</v>
      </c>
      <c r="AA3867" s="196" t="s">
        <v>16013</v>
      </c>
      <c r="AC3867" s="200">
        <v>1</v>
      </c>
      <c r="AD3867" s="200" t="s">
        <v>8274</v>
      </c>
      <c r="AE3867" s="203" t="s">
        <v>505</v>
      </c>
      <c r="AF3867" s="212">
        <v>77000</v>
      </c>
      <c r="AG3867" s="198" t="s">
        <v>816</v>
      </c>
    </row>
    <row r="3868" spans="1:33" hidden="1" x14ac:dyDescent="0.25">
      <c r="A3868" s="209">
        <v>128933</v>
      </c>
      <c r="B3868" s="210">
        <v>2</v>
      </c>
      <c r="C3868" s="196" t="s">
        <v>97</v>
      </c>
      <c r="D3868" s="201">
        <v>43605</v>
      </c>
      <c r="E3868" s="196" t="s">
        <v>134</v>
      </c>
      <c r="F3868" s="201">
        <v>44456.875138888892</v>
      </c>
      <c r="G3868" s="196" t="s">
        <v>108</v>
      </c>
      <c r="H3868" s="198" t="s">
        <v>223</v>
      </c>
      <c r="I3868" s="196" t="s">
        <v>813</v>
      </c>
      <c r="J3868" s="196" t="s">
        <v>101</v>
      </c>
      <c r="L3868" s="200" t="s">
        <v>101</v>
      </c>
      <c r="M3868" s="198" t="s">
        <v>814</v>
      </c>
      <c r="O3868" s="196" t="s">
        <v>438</v>
      </c>
      <c r="P3868" s="198" t="s">
        <v>439</v>
      </c>
      <c r="R3868" s="196" t="s">
        <v>39</v>
      </c>
      <c r="S3868" s="196" t="s">
        <v>46</v>
      </c>
      <c r="T3868" s="211">
        <v>0.26</v>
      </c>
      <c r="U3868" s="201">
        <v>43980</v>
      </c>
      <c r="W3868" s="200" t="s">
        <v>93</v>
      </c>
      <c r="X3868" s="196" t="s">
        <v>13</v>
      </c>
      <c r="Z3868" s="198" t="s">
        <v>815</v>
      </c>
      <c r="AA3868" s="196" t="s">
        <v>16014</v>
      </c>
      <c r="AC3868" s="200">
        <v>3</v>
      </c>
      <c r="AD3868" s="200" t="s">
        <v>8274</v>
      </c>
      <c r="AE3868" s="212">
        <v>185600</v>
      </c>
      <c r="AF3868" s="212">
        <v>1449243</v>
      </c>
      <c r="AG3868" s="198" t="s">
        <v>816</v>
      </c>
    </row>
    <row r="3869" spans="1:33" hidden="1" x14ac:dyDescent="0.25">
      <c r="A3869" s="209">
        <v>128937</v>
      </c>
      <c r="B3869" s="210">
        <v>1</v>
      </c>
      <c r="C3869" s="196" t="s">
        <v>97</v>
      </c>
      <c r="D3869" s="201">
        <v>43605</v>
      </c>
      <c r="E3869" s="196" t="s">
        <v>98</v>
      </c>
      <c r="F3869" s="201">
        <v>44600.875196759262</v>
      </c>
      <c r="G3869" s="196" t="s">
        <v>108</v>
      </c>
      <c r="H3869" s="198" t="s">
        <v>162</v>
      </c>
      <c r="I3869" s="196" t="s">
        <v>4570</v>
      </c>
      <c r="J3869" s="196" t="s">
        <v>101</v>
      </c>
      <c r="L3869" s="200" t="s">
        <v>101</v>
      </c>
      <c r="M3869" s="198" t="s">
        <v>4676</v>
      </c>
      <c r="N3869" s="198" t="s">
        <v>4677</v>
      </c>
      <c r="O3869" s="196" t="s">
        <v>119</v>
      </c>
      <c r="P3869" s="198" t="s">
        <v>1836</v>
      </c>
      <c r="R3869" s="196" t="s">
        <v>4525</v>
      </c>
      <c r="S3869" s="196" t="s">
        <v>46</v>
      </c>
      <c r="T3869" s="211">
        <v>0.01</v>
      </c>
      <c r="U3869" s="201">
        <v>44232</v>
      </c>
      <c r="W3869" s="200" t="s">
        <v>93</v>
      </c>
      <c r="X3869" s="196" t="s">
        <v>103</v>
      </c>
      <c r="AA3869" s="196" t="s">
        <v>16015</v>
      </c>
      <c r="AB3869" s="196" t="s">
        <v>16016</v>
      </c>
      <c r="AC3869" s="200">
        <v>1</v>
      </c>
      <c r="AD3869" s="200" t="s">
        <v>8274</v>
      </c>
      <c r="AE3869" s="203" t="s">
        <v>505</v>
      </c>
      <c r="AF3869" s="212">
        <v>3000</v>
      </c>
      <c r="AG3869" s="198" t="s">
        <v>4678</v>
      </c>
    </row>
    <row r="3870" spans="1:33" hidden="1" x14ac:dyDescent="0.25">
      <c r="A3870" s="209">
        <v>128937</v>
      </c>
      <c r="B3870" s="210">
        <v>1</v>
      </c>
      <c r="C3870" s="196" t="s">
        <v>97</v>
      </c>
      <c r="D3870" s="201">
        <v>43605</v>
      </c>
      <c r="E3870" s="196" t="s">
        <v>98</v>
      </c>
      <c r="F3870" s="201">
        <v>44600.875196759262</v>
      </c>
      <c r="G3870" s="196" t="s">
        <v>108</v>
      </c>
      <c r="H3870" s="198" t="s">
        <v>162</v>
      </c>
      <c r="I3870" s="196" t="s">
        <v>4570</v>
      </c>
      <c r="J3870" s="196" t="s">
        <v>101</v>
      </c>
      <c r="L3870" s="200" t="s">
        <v>101</v>
      </c>
      <c r="M3870" s="198" t="s">
        <v>4676</v>
      </c>
      <c r="N3870" s="198" t="s">
        <v>4677</v>
      </c>
      <c r="O3870" s="196" t="s">
        <v>119</v>
      </c>
      <c r="P3870" s="198" t="s">
        <v>1836</v>
      </c>
      <c r="R3870" s="196" t="s">
        <v>4525</v>
      </c>
      <c r="S3870" s="196" t="s">
        <v>46</v>
      </c>
      <c r="T3870" s="211">
        <v>0.01</v>
      </c>
      <c r="U3870" s="201">
        <v>44232</v>
      </c>
      <c r="W3870" s="200" t="s">
        <v>93</v>
      </c>
      <c r="X3870" s="196" t="s">
        <v>103</v>
      </c>
      <c r="AA3870" s="196" t="s">
        <v>16017</v>
      </c>
      <c r="AB3870" s="196" t="s">
        <v>16016</v>
      </c>
      <c r="AC3870" s="200">
        <v>2</v>
      </c>
      <c r="AD3870" s="200" t="s">
        <v>8274</v>
      </c>
      <c r="AE3870" s="212">
        <v>47800</v>
      </c>
      <c r="AF3870" s="212">
        <v>127800</v>
      </c>
      <c r="AG3870" s="198" t="s">
        <v>4678</v>
      </c>
    </row>
    <row r="3871" spans="1:33" hidden="1" x14ac:dyDescent="0.25">
      <c r="A3871" s="209">
        <v>128937</v>
      </c>
      <c r="B3871" s="210">
        <v>1</v>
      </c>
      <c r="C3871" s="196" t="s">
        <v>97</v>
      </c>
      <c r="D3871" s="201">
        <v>43605</v>
      </c>
      <c r="E3871" s="196" t="s">
        <v>98</v>
      </c>
      <c r="F3871" s="201">
        <v>44600.875196759262</v>
      </c>
      <c r="G3871" s="196" t="s">
        <v>108</v>
      </c>
      <c r="H3871" s="198" t="s">
        <v>162</v>
      </c>
      <c r="I3871" s="196" t="s">
        <v>4570</v>
      </c>
      <c r="J3871" s="196" t="s">
        <v>101</v>
      </c>
      <c r="L3871" s="200" t="s">
        <v>101</v>
      </c>
      <c r="M3871" s="198" t="s">
        <v>4676</v>
      </c>
      <c r="N3871" s="198" t="s">
        <v>4677</v>
      </c>
      <c r="O3871" s="196" t="s">
        <v>119</v>
      </c>
      <c r="P3871" s="198" t="s">
        <v>1836</v>
      </c>
      <c r="R3871" s="196" t="s">
        <v>4525</v>
      </c>
      <c r="S3871" s="196" t="s">
        <v>46</v>
      </c>
      <c r="T3871" s="211">
        <v>0.01</v>
      </c>
      <c r="U3871" s="201">
        <v>44232</v>
      </c>
      <c r="W3871" s="200" t="s">
        <v>93</v>
      </c>
      <c r="X3871" s="196" t="s">
        <v>103</v>
      </c>
      <c r="AA3871" s="196" t="s">
        <v>16018</v>
      </c>
      <c r="AB3871" s="196" t="s">
        <v>16016</v>
      </c>
      <c r="AC3871" s="200">
        <v>3</v>
      </c>
      <c r="AD3871" s="200" t="s">
        <v>8274</v>
      </c>
      <c r="AE3871" s="203" t="s">
        <v>505</v>
      </c>
      <c r="AF3871" s="212">
        <v>1470000</v>
      </c>
      <c r="AG3871" s="198" t="s">
        <v>4678</v>
      </c>
    </row>
    <row r="3872" spans="1:33" hidden="1" x14ac:dyDescent="0.25">
      <c r="A3872" s="209">
        <v>128937</v>
      </c>
      <c r="B3872" s="210">
        <v>1</v>
      </c>
      <c r="C3872" s="196" t="s">
        <v>97</v>
      </c>
      <c r="D3872" s="201">
        <v>43605</v>
      </c>
      <c r="E3872" s="196" t="s">
        <v>98</v>
      </c>
      <c r="F3872" s="201">
        <v>44600.875196759262</v>
      </c>
      <c r="G3872" s="196" t="s">
        <v>108</v>
      </c>
      <c r="H3872" s="198" t="s">
        <v>162</v>
      </c>
      <c r="I3872" s="196" t="s">
        <v>4570</v>
      </c>
      <c r="J3872" s="196" t="s">
        <v>101</v>
      </c>
      <c r="L3872" s="200" t="s">
        <v>101</v>
      </c>
      <c r="M3872" s="198" t="s">
        <v>4676</v>
      </c>
      <c r="N3872" s="198" t="s">
        <v>4677</v>
      </c>
      <c r="O3872" s="196" t="s">
        <v>119</v>
      </c>
      <c r="P3872" s="198" t="s">
        <v>1836</v>
      </c>
      <c r="R3872" s="196" t="s">
        <v>4525</v>
      </c>
      <c r="S3872" s="196" t="s">
        <v>46</v>
      </c>
      <c r="T3872" s="211">
        <v>0.01</v>
      </c>
      <c r="U3872" s="201">
        <v>44232</v>
      </c>
      <c r="W3872" s="200" t="s">
        <v>93</v>
      </c>
      <c r="X3872" s="196" t="s">
        <v>103</v>
      </c>
      <c r="AA3872" s="196" t="s">
        <v>16019</v>
      </c>
      <c r="AB3872" s="196" t="s">
        <v>16016</v>
      </c>
      <c r="AC3872" s="200">
        <v>4</v>
      </c>
      <c r="AD3872" s="200" t="s">
        <v>8274</v>
      </c>
      <c r="AE3872" s="203" t="s">
        <v>505</v>
      </c>
      <c r="AF3872" s="212">
        <v>20000</v>
      </c>
      <c r="AG3872" s="198" t="s">
        <v>4678</v>
      </c>
    </row>
    <row r="3873" spans="1:33" hidden="1" x14ac:dyDescent="0.25">
      <c r="A3873" s="209">
        <v>128937</v>
      </c>
      <c r="B3873" s="210">
        <v>1</v>
      </c>
      <c r="C3873" s="196" t="s">
        <v>97</v>
      </c>
      <c r="D3873" s="201">
        <v>43605</v>
      </c>
      <c r="E3873" s="196" t="s">
        <v>98</v>
      </c>
      <c r="F3873" s="201">
        <v>44600.875196759262</v>
      </c>
      <c r="G3873" s="196" t="s">
        <v>108</v>
      </c>
      <c r="H3873" s="198" t="s">
        <v>162</v>
      </c>
      <c r="I3873" s="196" t="s">
        <v>4570</v>
      </c>
      <c r="J3873" s="196" t="s">
        <v>101</v>
      </c>
      <c r="L3873" s="200" t="s">
        <v>101</v>
      </c>
      <c r="M3873" s="198" t="s">
        <v>4676</v>
      </c>
      <c r="N3873" s="198" t="s">
        <v>4677</v>
      </c>
      <c r="O3873" s="196" t="s">
        <v>119</v>
      </c>
      <c r="P3873" s="198" t="s">
        <v>1836</v>
      </c>
      <c r="R3873" s="196" t="s">
        <v>4525</v>
      </c>
      <c r="S3873" s="196" t="s">
        <v>46</v>
      </c>
      <c r="T3873" s="211">
        <v>0.01</v>
      </c>
      <c r="U3873" s="201">
        <v>44232</v>
      </c>
      <c r="W3873" s="200" t="s">
        <v>93</v>
      </c>
      <c r="X3873" s="196" t="s">
        <v>103</v>
      </c>
      <c r="AA3873" s="196" t="s">
        <v>16020</v>
      </c>
      <c r="AB3873" s="196" t="s">
        <v>16016</v>
      </c>
      <c r="AC3873" s="200">
        <v>4</v>
      </c>
      <c r="AD3873" s="200" t="s">
        <v>8274</v>
      </c>
      <c r="AE3873" s="203" t="s">
        <v>505</v>
      </c>
      <c r="AF3873" s="212">
        <v>2000</v>
      </c>
      <c r="AG3873" s="198" t="s">
        <v>4678</v>
      </c>
    </row>
    <row r="3874" spans="1:33" ht="36" hidden="1" x14ac:dyDescent="0.25">
      <c r="A3874" s="209">
        <v>128944</v>
      </c>
      <c r="B3874" s="210">
        <v>1</v>
      </c>
      <c r="C3874" s="196" t="s">
        <v>114</v>
      </c>
      <c r="D3874" s="201">
        <v>43608</v>
      </c>
      <c r="E3874" s="196" t="s">
        <v>98</v>
      </c>
      <c r="F3874" s="201">
        <v>44403</v>
      </c>
      <c r="G3874" s="196" t="s">
        <v>98</v>
      </c>
      <c r="H3874" s="198" t="s">
        <v>2232</v>
      </c>
      <c r="M3874" s="198" t="s">
        <v>3961</v>
      </c>
      <c r="N3874" s="198" t="s">
        <v>3962</v>
      </c>
      <c r="O3874" s="196" t="s">
        <v>119</v>
      </c>
      <c r="P3874" s="198" t="s">
        <v>1836</v>
      </c>
      <c r="R3874" s="196" t="s">
        <v>47</v>
      </c>
      <c r="S3874" s="196" t="s">
        <v>46</v>
      </c>
      <c r="T3874" s="202" t="s">
        <v>505</v>
      </c>
      <c r="U3874" s="201">
        <v>43868</v>
      </c>
      <c r="W3874" s="200" t="s">
        <v>93</v>
      </c>
      <c r="Y3874" s="196" t="s">
        <v>31</v>
      </c>
      <c r="AA3874" s="196" t="s">
        <v>16021</v>
      </c>
      <c r="AC3874" s="200">
        <v>3</v>
      </c>
      <c r="AD3874" s="200" t="s">
        <v>8274</v>
      </c>
      <c r="AE3874" s="212">
        <v>273517.15999999997</v>
      </c>
      <c r="AF3874" s="212">
        <v>686768.16</v>
      </c>
      <c r="AG3874" s="198" t="s">
        <v>3963</v>
      </c>
    </row>
    <row r="3875" spans="1:33" ht="72" hidden="1" x14ac:dyDescent="0.25">
      <c r="A3875" s="209">
        <v>128950</v>
      </c>
      <c r="B3875" s="210">
        <v>3</v>
      </c>
      <c r="C3875" s="196" t="s">
        <v>85</v>
      </c>
      <c r="D3875" s="201">
        <v>43609</v>
      </c>
      <c r="E3875" s="196" t="s">
        <v>1503</v>
      </c>
      <c r="F3875" s="201">
        <v>44650</v>
      </c>
      <c r="G3875" s="196" t="s">
        <v>6214</v>
      </c>
      <c r="H3875" s="198" t="s">
        <v>701</v>
      </c>
      <c r="I3875" s="196" t="s">
        <v>1505</v>
      </c>
      <c r="J3875" s="196" t="s">
        <v>1506</v>
      </c>
      <c r="M3875" s="198" t="s">
        <v>16022</v>
      </c>
      <c r="N3875" s="198" t="s">
        <v>16023</v>
      </c>
      <c r="O3875" s="196" t="s">
        <v>1509</v>
      </c>
      <c r="P3875" s="198" t="s">
        <v>1789</v>
      </c>
      <c r="R3875" s="196" t="s">
        <v>47</v>
      </c>
      <c r="S3875" s="196" t="s">
        <v>45</v>
      </c>
      <c r="T3875" s="202" t="s">
        <v>505</v>
      </c>
      <c r="U3875" s="201">
        <v>45156</v>
      </c>
      <c r="W3875" s="200" t="s">
        <v>93</v>
      </c>
      <c r="AA3875" s="196" t="s">
        <v>16024</v>
      </c>
      <c r="AC3875" s="200">
        <v>1</v>
      </c>
      <c r="AD3875" s="200" t="s">
        <v>8250</v>
      </c>
      <c r="AE3875" s="203" t="s">
        <v>505</v>
      </c>
      <c r="AF3875" s="212">
        <v>174000</v>
      </c>
    </row>
    <row r="3876" spans="1:33" ht="72" hidden="1" x14ac:dyDescent="0.25">
      <c r="A3876" s="209">
        <v>128950</v>
      </c>
      <c r="B3876" s="210">
        <v>3</v>
      </c>
      <c r="C3876" s="196" t="s">
        <v>85</v>
      </c>
      <c r="D3876" s="201">
        <v>43609</v>
      </c>
      <c r="E3876" s="196" t="s">
        <v>1503</v>
      </c>
      <c r="F3876" s="201">
        <v>44650</v>
      </c>
      <c r="G3876" s="196" t="s">
        <v>6214</v>
      </c>
      <c r="H3876" s="198" t="s">
        <v>701</v>
      </c>
      <c r="I3876" s="196" t="s">
        <v>1505</v>
      </c>
      <c r="J3876" s="196" t="s">
        <v>1506</v>
      </c>
      <c r="M3876" s="198" t="s">
        <v>16022</v>
      </c>
      <c r="N3876" s="198" t="s">
        <v>16023</v>
      </c>
      <c r="O3876" s="196" t="s">
        <v>1509</v>
      </c>
      <c r="P3876" s="198" t="s">
        <v>1789</v>
      </c>
      <c r="R3876" s="196" t="s">
        <v>47</v>
      </c>
      <c r="S3876" s="196" t="s">
        <v>45</v>
      </c>
      <c r="T3876" s="202" t="s">
        <v>505</v>
      </c>
      <c r="U3876" s="201">
        <v>45156</v>
      </c>
      <c r="W3876" s="200" t="s">
        <v>93</v>
      </c>
      <c r="AA3876" s="196" t="s">
        <v>16025</v>
      </c>
      <c r="AC3876" s="200">
        <v>2</v>
      </c>
      <c r="AD3876" s="200" t="s">
        <v>8250</v>
      </c>
      <c r="AE3876" s="203" t="s">
        <v>505</v>
      </c>
      <c r="AF3876" s="212">
        <v>72000</v>
      </c>
    </row>
    <row r="3877" spans="1:33" ht="54" hidden="1" x14ac:dyDescent="0.25">
      <c r="A3877" s="209">
        <v>128962</v>
      </c>
      <c r="B3877" s="210">
        <v>1</v>
      </c>
      <c r="C3877" s="196" t="s">
        <v>85</v>
      </c>
      <c r="D3877" s="201">
        <v>43609</v>
      </c>
      <c r="E3877" s="196" t="s">
        <v>1503</v>
      </c>
      <c r="F3877" s="201">
        <v>44658</v>
      </c>
      <c r="G3877" s="196" t="s">
        <v>148</v>
      </c>
      <c r="H3877" s="198" t="s">
        <v>722</v>
      </c>
      <c r="I3877" s="196" t="s">
        <v>1505</v>
      </c>
      <c r="J3877" s="196" t="s">
        <v>1506</v>
      </c>
      <c r="M3877" s="198" t="s">
        <v>1921</v>
      </c>
      <c r="N3877" s="198" t="s">
        <v>1922</v>
      </c>
      <c r="O3877" s="196" t="s">
        <v>1509</v>
      </c>
      <c r="P3877" s="198" t="s">
        <v>92</v>
      </c>
      <c r="R3877" s="196" t="s">
        <v>47</v>
      </c>
      <c r="S3877" s="196" t="s">
        <v>41</v>
      </c>
      <c r="T3877" s="211">
        <v>0.25</v>
      </c>
      <c r="U3877" s="201">
        <v>44967</v>
      </c>
      <c r="W3877" s="200" t="s">
        <v>93</v>
      </c>
      <c r="Y3877" s="196" t="s">
        <v>34</v>
      </c>
      <c r="AA3877" s="196" t="s">
        <v>16026</v>
      </c>
      <c r="AC3877" s="200">
        <v>1</v>
      </c>
      <c r="AD3877" s="200" t="s">
        <v>8250</v>
      </c>
      <c r="AE3877" s="203" t="s">
        <v>505</v>
      </c>
      <c r="AF3877" s="212">
        <v>248100</v>
      </c>
    </row>
    <row r="3878" spans="1:33" ht="54" hidden="1" x14ac:dyDescent="0.25">
      <c r="A3878" s="209">
        <v>128962</v>
      </c>
      <c r="B3878" s="210">
        <v>1</v>
      </c>
      <c r="C3878" s="196" t="s">
        <v>85</v>
      </c>
      <c r="D3878" s="201">
        <v>43609</v>
      </c>
      <c r="E3878" s="196" t="s">
        <v>1503</v>
      </c>
      <c r="F3878" s="201">
        <v>44658</v>
      </c>
      <c r="G3878" s="196" t="s">
        <v>148</v>
      </c>
      <c r="H3878" s="198" t="s">
        <v>722</v>
      </c>
      <c r="I3878" s="196" t="s">
        <v>1505</v>
      </c>
      <c r="J3878" s="196" t="s">
        <v>1506</v>
      </c>
      <c r="M3878" s="198" t="s">
        <v>1921</v>
      </c>
      <c r="N3878" s="198" t="s">
        <v>1922</v>
      </c>
      <c r="O3878" s="196" t="s">
        <v>1509</v>
      </c>
      <c r="P3878" s="198" t="s">
        <v>92</v>
      </c>
      <c r="R3878" s="196" t="s">
        <v>47</v>
      </c>
      <c r="S3878" s="196" t="s">
        <v>41</v>
      </c>
      <c r="T3878" s="211">
        <v>0.25</v>
      </c>
      <c r="U3878" s="201">
        <v>44967</v>
      </c>
      <c r="W3878" s="200" t="s">
        <v>93</v>
      </c>
      <c r="Y3878" s="196" t="s">
        <v>34</v>
      </c>
      <c r="AA3878" s="196" t="s">
        <v>16027</v>
      </c>
      <c r="AC3878" s="200">
        <v>2</v>
      </c>
      <c r="AD3878" s="200" t="s">
        <v>8250</v>
      </c>
      <c r="AE3878" s="212">
        <v>140200</v>
      </c>
      <c r="AF3878" s="212">
        <v>140200</v>
      </c>
    </row>
    <row r="3879" spans="1:33" hidden="1" x14ac:dyDescent="0.25">
      <c r="A3879" s="209">
        <v>128965</v>
      </c>
      <c r="B3879" s="210">
        <v>2</v>
      </c>
      <c r="C3879" s="196" t="s">
        <v>85</v>
      </c>
      <c r="D3879" s="201">
        <v>43610</v>
      </c>
      <c r="E3879" s="196" t="s">
        <v>1503</v>
      </c>
      <c r="F3879" s="201">
        <v>44627</v>
      </c>
      <c r="G3879" s="196" t="s">
        <v>148</v>
      </c>
      <c r="H3879" s="198" t="s">
        <v>517</v>
      </c>
      <c r="I3879" s="196" t="s">
        <v>1505</v>
      </c>
      <c r="J3879" s="196" t="s">
        <v>1506</v>
      </c>
      <c r="M3879" s="198" t="s">
        <v>3450</v>
      </c>
      <c r="O3879" s="196" t="s">
        <v>1509</v>
      </c>
      <c r="P3879" s="198" t="s">
        <v>1789</v>
      </c>
      <c r="R3879" s="196" t="s">
        <v>47</v>
      </c>
      <c r="S3879" s="196" t="s">
        <v>45</v>
      </c>
      <c r="T3879" s="202" t="s">
        <v>505</v>
      </c>
      <c r="U3879" s="201">
        <v>45156</v>
      </c>
      <c r="W3879" s="200" t="s">
        <v>93</v>
      </c>
      <c r="X3879" s="196" t="s">
        <v>1058</v>
      </c>
      <c r="Y3879" s="196" t="s">
        <v>34</v>
      </c>
      <c r="AA3879" s="196" t="s">
        <v>16028</v>
      </c>
      <c r="AC3879" s="200">
        <v>1</v>
      </c>
      <c r="AD3879" s="200" t="s">
        <v>8250</v>
      </c>
      <c r="AE3879" s="203" t="s">
        <v>505</v>
      </c>
      <c r="AF3879" s="212">
        <v>176300</v>
      </c>
    </row>
    <row r="3880" spans="1:33" hidden="1" x14ac:dyDescent="0.25">
      <c r="A3880" s="209">
        <v>128965</v>
      </c>
      <c r="B3880" s="210">
        <v>2</v>
      </c>
      <c r="C3880" s="196" t="s">
        <v>85</v>
      </c>
      <c r="D3880" s="201">
        <v>43610</v>
      </c>
      <c r="E3880" s="196" t="s">
        <v>1503</v>
      </c>
      <c r="F3880" s="201">
        <v>44627</v>
      </c>
      <c r="G3880" s="196" t="s">
        <v>148</v>
      </c>
      <c r="H3880" s="198" t="s">
        <v>517</v>
      </c>
      <c r="I3880" s="196" t="s">
        <v>1505</v>
      </c>
      <c r="J3880" s="196" t="s">
        <v>1506</v>
      </c>
      <c r="M3880" s="198" t="s">
        <v>3450</v>
      </c>
      <c r="O3880" s="196" t="s">
        <v>1509</v>
      </c>
      <c r="P3880" s="198" t="s">
        <v>1789</v>
      </c>
      <c r="R3880" s="196" t="s">
        <v>47</v>
      </c>
      <c r="S3880" s="196" t="s">
        <v>45</v>
      </c>
      <c r="T3880" s="202" t="s">
        <v>505</v>
      </c>
      <c r="U3880" s="201">
        <v>45156</v>
      </c>
      <c r="W3880" s="200" t="s">
        <v>93</v>
      </c>
      <c r="X3880" s="196" t="s">
        <v>1058</v>
      </c>
      <c r="Y3880" s="196" t="s">
        <v>34</v>
      </c>
      <c r="AA3880" s="196" t="s">
        <v>16029</v>
      </c>
      <c r="AC3880" s="200">
        <v>2</v>
      </c>
      <c r="AD3880" s="200" t="s">
        <v>8250</v>
      </c>
      <c r="AE3880" s="212">
        <v>132600</v>
      </c>
      <c r="AF3880" s="212">
        <v>132600</v>
      </c>
    </row>
    <row r="3881" spans="1:33" hidden="1" x14ac:dyDescent="0.25">
      <c r="A3881" s="209">
        <v>128969</v>
      </c>
      <c r="B3881" s="210">
        <v>2</v>
      </c>
      <c r="C3881" s="196" t="s">
        <v>85</v>
      </c>
      <c r="D3881" s="201">
        <v>43610</v>
      </c>
      <c r="E3881" s="196" t="s">
        <v>1503</v>
      </c>
      <c r="F3881" s="201">
        <v>44704</v>
      </c>
      <c r="G3881" s="196" t="s">
        <v>179</v>
      </c>
      <c r="H3881" s="198" t="s">
        <v>838</v>
      </c>
      <c r="I3881" s="196" t="s">
        <v>1505</v>
      </c>
      <c r="J3881" s="196" t="s">
        <v>1506</v>
      </c>
      <c r="M3881" s="198" t="s">
        <v>1918</v>
      </c>
      <c r="N3881" s="198" t="s">
        <v>1919</v>
      </c>
      <c r="O3881" s="196" t="s">
        <v>1509</v>
      </c>
      <c r="P3881" s="198" t="s">
        <v>1789</v>
      </c>
      <c r="R3881" s="196" t="s">
        <v>47</v>
      </c>
      <c r="S3881" s="196" t="s">
        <v>45</v>
      </c>
      <c r="T3881" s="202" t="s">
        <v>505</v>
      </c>
      <c r="U3881" s="201">
        <v>44967</v>
      </c>
      <c r="W3881" s="200" t="s">
        <v>93</v>
      </c>
      <c r="AA3881" s="196" t="s">
        <v>16030</v>
      </c>
      <c r="AC3881" s="200">
        <v>1</v>
      </c>
      <c r="AD3881" s="200" t="s">
        <v>8250</v>
      </c>
      <c r="AE3881" s="212">
        <v>30200</v>
      </c>
      <c r="AF3881" s="212">
        <v>208800</v>
      </c>
    </row>
    <row r="3882" spans="1:33" hidden="1" x14ac:dyDescent="0.25">
      <c r="A3882" s="209">
        <v>128970</v>
      </c>
      <c r="B3882" s="210">
        <v>2</v>
      </c>
      <c r="C3882" s="196" t="s">
        <v>85</v>
      </c>
      <c r="D3882" s="201">
        <v>43610</v>
      </c>
      <c r="E3882" s="196" t="s">
        <v>1503</v>
      </c>
      <c r="F3882" s="201">
        <v>44537</v>
      </c>
      <c r="G3882" s="196" t="s">
        <v>148</v>
      </c>
      <c r="H3882" s="198" t="s">
        <v>399</v>
      </c>
      <c r="I3882" s="196" t="s">
        <v>1505</v>
      </c>
      <c r="J3882" s="196" t="s">
        <v>1506</v>
      </c>
      <c r="M3882" s="198" t="s">
        <v>2928</v>
      </c>
      <c r="O3882" s="196" t="s">
        <v>1509</v>
      </c>
      <c r="P3882" s="198" t="s">
        <v>92</v>
      </c>
      <c r="R3882" s="196" t="s">
        <v>47</v>
      </c>
      <c r="S3882" s="196" t="s">
        <v>41</v>
      </c>
      <c r="T3882" s="202" t="s">
        <v>505</v>
      </c>
      <c r="U3882" s="201">
        <v>45058</v>
      </c>
      <c r="W3882" s="200" t="s">
        <v>93</v>
      </c>
      <c r="Y3882" s="196" t="s">
        <v>34</v>
      </c>
      <c r="AA3882" s="196" t="s">
        <v>16031</v>
      </c>
      <c r="AC3882" s="200">
        <v>1</v>
      </c>
      <c r="AD3882" s="200" t="s">
        <v>8250</v>
      </c>
      <c r="AE3882" s="203" t="s">
        <v>505</v>
      </c>
      <c r="AF3882" s="212">
        <v>323800</v>
      </c>
    </row>
    <row r="3883" spans="1:33" hidden="1" x14ac:dyDescent="0.25">
      <c r="A3883" s="209">
        <v>128970</v>
      </c>
      <c r="B3883" s="210">
        <v>2</v>
      </c>
      <c r="C3883" s="196" t="s">
        <v>85</v>
      </c>
      <c r="D3883" s="201">
        <v>43610</v>
      </c>
      <c r="E3883" s="196" t="s">
        <v>1503</v>
      </c>
      <c r="F3883" s="201">
        <v>44537</v>
      </c>
      <c r="G3883" s="196" t="s">
        <v>148</v>
      </c>
      <c r="H3883" s="198" t="s">
        <v>399</v>
      </c>
      <c r="I3883" s="196" t="s">
        <v>1505</v>
      </c>
      <c r="J3883" s="196" t="s">
        <v>1506</v>
      </c>
      <c r="M3883" s="198" t="s">
        <v>2928</v>
      </c>
      <c r="O3883" s="196" t="s">
        <v>1509</v>
      </c>
      <c r="P3883" s="198" t="s">
        <v>92</v>
      </c>
      <c r="R3883" s="196" t="s">
        <v>47</v>
      </c>
      <c r="S3883" s="196" t="s">
        <v>41</v>
      </c>
      <c r="T3883" s="202" t="s">
        <v>505</v>
      </c>
      <c r="U3883" s="201">
        <v>45058</v>
      </c>
      <c r="W3883" s="200" t="s">
        <v>93</v>
      </c>
      <c r="Y3883" s="196" t="s">
        <v>34</v>
      </c>
      <c r="AA3883" s="196" t="s">
        <v>16032</v>
      </c>
      <c r="AC3883" s="200">
        <v>2</v>
      </c>
      <c r="AD3883" s="200" t="s">
        <v>8250</v>
      </c>
      <c r="AE3883" s="212">
        <v>464175</v>
      </c>
      <c r="AF3883" s="212">
        <v>464175</v>
      </c>
    </row>
    <row r="3884" spans="1:33" ht="90" hidden="1" x14ac:dyDescent="0.25">
      <c r="A3884" s="209">
        <v>128971</v>
      </c>
      <c r="B3884" s="210">
        <v>3</v>
      </c>
      <c r="C3884" s="196" t="s">
        <v>122</v>
      </c>
      <c r="D3884" s="201">
        <v>43613</v>
      </c>
      <c r="E3884" s="196" t="s">
        <v>1397</v>
      </c>
      <c r="F3884" s="201">
        <v>44621.87537037037</v>
      </c>
      <c r="G3884" s="196" t="s">
        <v>108</v>
      </c>
      <c r="H3884" s="198" t="s">
        <v>701</v>
      </c>
      <c r="I3884" s="196" t="s">
        <v>2147</v>
      </c>
      <c r="J3884" s="196" t="s">
        <v>101</v>
      </c>
      <c r="L3884" s="200" t="s">
        <v>101</v>
      </c>
      <c r="M3884" s="198" t="s">
        <v>2148</v>
      </c>
      <c r="N3884" s="198" t="s">
        <v>2149</v>
      </c>
      <c r="O3884" s="196" t="s">
        <v>91</v>
      </c>
      <c r="P3884" s="198" t="s">
        <v>1897</v>
      </c>
      <c r="R3884" s="196" t="s">
        <v>47</v>
      </c>
      <c r="S3884" s="196" t="s">
        <v>45</v>
      </c>
      <c r="T3884" s="211">
        <v>0.02</v>
      </c>
      <c r="U3884" s="201">
        <v>44603</v>
      </c>
      <c r="W3884" s="200" t="s">
        <v>93</v>
      </c>
      <c r="X3884" s="196" t="s">
        <v>103</v>
      </c>
      <c r="AA3884" s="196" t="s">
        <v>16033</v>
      </c>
      <c r="AC3884" s="200">
        <v>0</v>
      </c>
      <c r="AD3884" s="200" t="s">
        <v>8250</v>
      </c>
      <c r="AE3884" s="203" t="s">
        <v>505</v>
      </c>
      <c r="AF3884" s="212">
        <v>26583</v>
      </c>
      <c r="AG3884" s="198" t="s">
        <v>2150</v>
      </c>
    </row>
    <row r="3885" spans="1:33" ht="90" hidden="1" x14ac:dyDescent="0.25">
      <c r="A3885" s="209">
        <v>128971</v>
      </c>
      <c r="B3885" s="210">
        <v>3</v>
      </c>
      <c r="C3885" s="196" t="s">
        <v>122</v>
      </c>
      <c r="D3885" s="201">
        <v>43613</v>
      </c>
      <c r="E3885" s="196" t="s">
        <v>1397</v>
      </c>
      <c r="F3885" s="201">
        <v>44621.87537037037</v>
      </c>
      <c r="G3885" s="196" t="s">
        <v>108</v>
      </c>
      <c r="H3885" s="198" t="s">
        <v>701</v>
      </c>
      <c r="I3885" s="196" t="s">
        <v>2147</v>
      </c>
      <c r="J3885" s="196" t="s">
        <v>101</v>
      </c>
      <c r="L3885" s="200" t="s">
        <v>101</v>
      </c>
      <c r="M3885" s="198" t="s">
        <v>2148</v>
      </c>
      <c r="N3885" s="198" t="s">
        <v>2149</v>
      </c>
      <c r="O3885" s="196" t="s">
        <v>91</v>
      </c>
      <c r="P3885" s="198" t="s">
        <v>1897</v>
      </c>
      <c r="R3885" s="196" t="s">
        <v>47</v>
      </c>
      <c r="S3885" s="196" t="s">
        <v>45</v>
      </c>
      <c r="T3885" s="211">
        <v>0.02</v>
      </c>
      <c r="U3885" s="201">
        <v>44603</v>
      </c>
      <c r="W3885" s="200" t="s">
        <v>93</v>
      </c>
      <c r="X3885" s="196" t="s">
        <v>103</v>
      </c>
      <c r="AA3885" s="196" t="s">
        <v>16034</v>
      </c>
      <c r="AC3885" s="200">
        <v>1</v>
      </c>
      <c r="AD3885" s="200" t="s">
        <v>8250</v>
      </c>
      <c r="AE3885" s="212">
        <v>54900</v>
      </c>
      <c r="AF3885" s="212">
        <v>74900</v>
      </c>
      <c r="AG3885" s="198" t="s">
        <v>2150</v>
      </c>
    </row>
    <row r="3886" spans="1:33" ht="90" hidden="1" x14ac:dyDescent="0.25">
      <c r="A3886" s="209">
        <v>128971</v>
      </c>
      <c r="B3886" s="210">
        <v>3</v>
      </c>
      <c r="C3886" s="196" t="s">
        <v>122</v>
      </c>
      <c r="D3886" s="201">
        <v>43613</v>
      </c>
      <c r="E3886" s="196" t="s">
        <v>1397</v>
      </c>
      <c r="F3886" s="201">
        <v>44621.87537037037</v>
      </c>
      <c r="G3886" s="196" t="s">
        <v>108</v>
      </c>
      <c r="H3886" s="198" t="s">
        <v>701</v>
      </c>
      <c r="I3886" s="196" t="s">
        <v>2147</v>
      </c>
      <c r="J3886" s="196" t="s">
        <v>101</v>
      </c>
      <c r="L3886" s="200" t="s">
        <v>101</v>
      </c>
      <c r="M3886" s="198" t="s">
        <v>2148</v>
      </c>
      <c r="N3886" s="198" t="s">
        <v>2149</v>
      </c>
      <c r="O3886" s="196" t="s">
        <v>91</v>
      </c>
      <c r="P3886" s="198" t="s">
        <v>1897</v>
      </c>
      <c r="R3886" s="196" t="s">
        <v>47</v>
      </c>
      <c r="S3886" s="196" t="s">
        <v>45</v>
      </c>
      <c r="T3886" s="211">
        <v>0.02</v>
      </c>
      <c r="U3886" s="201">
        <v>44603</v>
      </c>
      <c r="W3886" s="200" t="s">
        <v>93</v>
      </c>
      <c r="X3886" s="196" t="s">
        <v>103</v>
      </c>
      <c r="AA3886" s="196" t="s">
        <v>16035</v>
      </c>
      <c r="AC3886" s="200">
        <v>2</v>
      </c>
      <c r="AD3886" s="200" t="s">
        <v>8250</v>
      </c>
      <c r="AE3886" s="212">
        <v>0</v>
      </c>
      <c r="AF3886" s="212">
        <v>79136</v>
      </c>
      <c r="AG3886" s="198" t="s">
        <v>2150</v>
      </c>
    </row>
    <row r="3887" spans="1:33" ht="90" hidden="1" x14ac:dyDescent="0.25">
      <c r="A3887" s="209">
        <v>128971</v>
      </c>
      <c r="B3887" s="210">
        <v>3</v>
      </c>
      <c r="C3887" s="196" t="s">
        <v>122</v>
      </c>
      <c r="D3887" s="201">
        <v>43613</v>
      </c>
      <c r="E3887" s="196" t="s">
        <v>1397</v>
      </c>
      <c r="F3887" s="201">
        <v>44621.87537037037</v>
      </c>
      <c r="G3887" s="196" t="s">
        <v>108</v>
      </c>
      <c r="H3887" s="198" t="s">
        <v>701</v>
      </c>
      <c r="I3887" s="196" t="s">
        <v>2147</v>
      </c>
      <c r="J3887" s="196" t="s">
        <v>101</v>
      </c>
      <c r="L3887" s="200" t="s">
        <v>101</v>
      </c>
      <c r="M3887" s="198" t="s">
        <v>2148</v>
      </c>
      <c r="N3887" s="198" t="s">
        <v>2149</v>
      </c>
      <c r="O3887" s="196" t="s">
        <v>91</v>
      </c>
      <c r="P3887" s="198" t="s">
        <v>1897</v>
      </c>
      <c r="R3887" s="196" t="s">
        <v>47</v>
      </c>
      <c r="S3887" s="196" t="s">
        <v>45</v>
      </c>
      <c r="T3887" s="211">
        <v>0.02</v>
      </c>
      <c r="U3887" s="201">
        <v>44603</v>
      </c>
      <c r="W3887" s="200" t="s">
        <v>93</v>
      </c>
      <c r="X3887" s="196" t="s">
        <v>103</v>
      </c>
      <c r="AA3887" s="196" t="s">
        <v>16036</v>
      </c>
      <c r="AC3887" s="200">
        <v>3</v>
      </c>
      <c r="AD3887" s="200" t="s">
        <v>8250</v>
      </c>
      <c r="AE3887" s="212">
        <v>937781</v>
      </c>
      <c r="AF3887" s="212">
        <v>937781</v>
      </c>
      <c r="AG3887" s="198" t="s">
        <v>2150</v>
      </c>
    </row>
    <row r="3888" spans="1:33" hidden="1" x14ac:dyDescent="0.25">
      <c r="A3888" s="209">
        <v>128972</v>
      </c>
      <c r="B3888" s="210">
        <v>3</v>
      </c>
      <c r="C3888" s="196" t="s">
        <v>97</v>
      </c>
      <c r="D3888" s="201">
        <v>43613</v>
      </c>
      <c r="E3888" s="196" t="s">
        <v>134</v>
      </c>
      <c r="F3888" s="201">
        <v>44594.875104166669</v>
      </c>
      <c r="G3888" s="196" t="s">
        <v>108</v>
      </c>
      <c r="H3888" s="198" t="s">
        <v>538</v>
      </c>
      <c r="M3888" s="198" t="s">
        <v>16037</v>
      </c>
      <c r="O3888" s="196" t="s">
        <v>438</v>
      </c>
      <c r="P3888" s="198" t="s">
        <v>439</v>
      </c>
      <c r="R3888" s="196" t="s">
        <v>39</v>
      </c>
      <c r="S3888" s="196" t="s">
        <v>46</v>
      </c>
      <c r="T3888" s="202" t="s">
        <v>505</v>
      </c>
      <c r="U3888" s="201">
        <v>44057</v>
      </c>
      <c r="W3888" s="200" t="s">
        <v>93</v>
      </c>
      <c r="X3888" s="196" t="s">
        <v>6163</v>
      </c>
      <c r="Z3888" s="198" t="s">
        <v>16038</v>
      </c>
      <c r="AA3888" s="196" t="s">
        <v>16039</v>
      </c>
      <c r="AC3888" s="200">
        <v>1</v>
      </c>
      <c r="AD3888" s="200" t="s">
        <v>8274</v>
      </c>
      <c r="AE3888" s="203" t="s">
        <v>505</v>
      </c>
      <c r="AF3888" s="212">
        <v>152500</v>
      </c>
      <c r="AG3888" s="198" t="s">
        <v>16040</v>
      </c>
    </row>
    <row r="3889" spans="1:33" hidden="1" x14ac:dyDescent="0.25">
      <c r="A3889" s="209">
        <v>128972</v>
      </c>
      <c r="B3889" s="210">
        <v>3</v>
      </c>
      <c r="C3889" s="196" t="s">
        <v>97</v>
      </c>
      <c r="D3889" s="201">
        <v>43613</v>
      </c>
      <c r="E3889" s="196" t="s">
        <v>134</v>
      </c>
      <c r="F3889" s="201">
        <v>44594.875104166669</v>
      </c>
      <c r="G3889" s="196" t="s">
        <v>108</v>
      </c>
      <c r="H3889" s="198" t="s">
        <v>538</v>
      </c>
      <c r="M3889" s="198" t="s">
        <v>16037</v>
      </c>
      <c r="O3889" s="196" t="s">
        <v>438</v>
      </c>
      <c r="P3889" s="198" t="s">
        <v>439</v>
      </c>
      <c r="R3889" s="196" t="s">
        <v>39</v>
      </c>
      <c r="S3889" s="196" t="s">
        <v>46</v>
      </c>
      <c r="T3889" s="202" t="s">
        <v>505</v>
      </c>
      <c r="U3889" s="201">
        <v>44057</v>
      </c>
      <c r="W3889" s="200" t="s">
        <v>93</v>
      </c>
      <c r="X3889" s="196" t="s">
        <v>6163</v>
      </c>
      <c r="Z3889" s="198" t="s">
        <v>16038</v>
      </c>
      <c r="AA3889" s="196" t="s">
        <v>16041</v>
      </c>
      <c r="AC3889" s="200">
        <v>3</v>
      </c>
      <c r="AD3889" s="200" t="s">
        <v>8274</v>
      </c>
      <c r="AE3889" s="203" t="s">
        <v>505</v>
      </c>
      <c r="AF3889" s="212">
        <v>2685957</v>
      </c>
      <c r="AG3889" s="198" t="s">
        <v>16040</v>
      </c>
    </row>
    <row r="3890" spans="1:33" ht="54" hidden="1" x14ac:dyDescent="0.25">
      <c r="A3890" s="209">
        <v>128975</v>
      </c>
      <c r="B3890" s="210">
        <v>4</v>
      </c>
      <c r="C3890" s="196" t="s">
        <v>85</v>
      </c>
      <c r="D3890" s="201">
        <v>43613</v>
      </c>
      <c r="E3890" s="196" t="s">
        <v>1503</v>
      </c>
      <c r="F3890" s="201">
        <v>44629</v>
      </c>
      <c r="G3890" s="196" t="s">
        <v>148</v>
      </c>
      <c r="H3890" s="198" t="s">
        <v>750</v>
      </c>
      <c r="I3890" s="196" t="s">
        <v>1505</v>
      </c>
      <c r="J3890" s="196" t="s">
        <v>1506</v>
      </c>
      <c r="M3890" s="198" t="s">
        <v>3601</v>
      </c>
      <c r="N3890" s="198" t="s">
        <v>3602</v>
      </c>
      <c r="O3890" s="196" t="s">
        <v>1509</v>
      </c>
      <c r="P3890" s="198" t="s">
        <v>92</v>
      </c>
      <c r="R3890" s="196" t="s">
        <v>47</v>
      </c>
      <c r="S3890" s="196" t="s">
        <v>41</v>
      </c>
      <c r="T3890" s="211">
        <v>0.6</v>
      </c>
      <c r="U3890" s="201">
        <v>44841</v>
      </c>
      <c r="W3890" s="200" t="s">
        <v>93</v>
      </c>
      <c r="Y3890" s="196" t="s">
        <v>34</v>
      </c>
      <c r="AA3890" s="196" t="s">
        <v>16042</v>
      </c>
      <c r="AC3890" s="200">
        <v>1</v>
      </c>
      <c r="AD3890" s="200" t="s">
        <v>8250</v>
      </c>
      <c r="AE3890" s="212">
        <v>65400</v>
      </c>
      <c r="AF3890" s="212">
        <v>226700</v>
      </c>
    </row>
    <row r="3891" spans="1:33" ht="54" hidden="1" x14ac:dyDescent="0.25">
      <c r="A3891" s="209">
        <v>128975</v>
      </c>
      <c r="B3891" s="210">
        <v>4</v>
      </c>
      <c r="C3891" s="196" t="s">
        <v>85</v>
      </c>
      <c r="D3891" s="201">
        <v>43613</v>
      </c>
      <c r="E3891" s="196" t="s">
        <v>1503</v>
      </c>
      <c r="F3891" s="201">
        <v>44629</v>
      </c>
      <c r="G3891" s="196" t="s">
        <v>148</v>
      </c>
      <c r="H3891" s="198" t="s">
        <v>750</v>
      </c>
      <c r="I3891" s="196" t="s">
        <v>1505</v>
      </c>
      <c r="J3891" s="196" t="s">
        <v>1506</v>
      </c>
      <c r="M3891" s="198" t="s">
        <v>3601</v>
      </c>
      <c r="N3891" s="198" t="s">
        <v>3602</v>
      </c>
      <c r="O3891" s="196" t="s">
        <v>1509</v>
      </c>
      <c r="P3891" s="198" t="s">
        <v>92</v>
      </c>
      <c r="R3891" s="196" t="s">
        <v>47</v>
      </c>
      <c r="S3891" s="196" t="s">
        <v>41</v>
      </c>
      <c r="T3891" s="211">
        <v>0.6</v>
      </c>
      <c r="U3891" s="201">
        <v>44841</v>
      </c>
      <c r="W3891" s="200" t="s">
        <v>93</v>
      </c>
      <c r="Y3891" s="196" t="s">
        <v>34</v>
      </c>
      <c r="AA3891" s="196" t="s">
        <v>16043</v>
      </c>
      <c r="AC3891" s="200">
        <v>2</v>
      </c>
      <c r="AD3891" s="200" t="s">
        <v>8250</v>
      </c>
      <c r="AE3891" s="212">
        <v>25000</v>
      </c>
      <c r="AF3891" s="212">
        <v>25000</v>
      </c>
    </row>
    <row r="3892" spans="1:33" hidden="1" x14ac:dyDescent="0.25">
      <c r="A3892" s="209">
        <v>128981</v>
      </c>
      <c r="B3892" s="210">
        <v>3</v>
      </c>
      <c r="C3892" s="196" t="s">
        <v>114</v>
      </c>
      <c r="D3892" s="201">
        <v>43614</v>
      </c>
      <c r="E3892" s="196" t="s">
        <v>1503</v>
      </c>
      <c r="F3892" s="201">
        <v>44285</v>
      </c>
      <c r="G3892" s="196" t="s">
        <v>98</v>
      </c>
      <c r="H3892" s="198" t="s">
        <v>313</v>
      </c>
      <c r="I3892" s="196" t="s">
        <v>1505</v>
      </c>
      <c r="J3892" s="196" t="s">
        <v>1506</v>
      </c>
      <c r="M3892" s="198" t="s">
        <v>16044</v>
      </c>
      <c r="O3892" s="196" t="s">
        <v>1509</v>
      </c>
      <c r="P3892" s="198" t="s">
        <v>92</v>
      </c>
      <c r="R3892" s="196" t="s">
        <v>47</v>
      </c>
      <c r="S3892" s="196" t="s">
        <v>41</v>
      </c>
      <c r="T3892" s="202" t="s">
        <v>505</v>
      </c>
      <c r="W3892" s="200" t="s">
        <v>93</v>
      </c>
      <c r="AA3892" s="196" t="s">
        <v>16045</v>
      </c>
      <c r="AC3892" s="200">
        <v>1</v>
      </c>
      <c r="AD3892" s="200" t="s">
        <v>8250</v>
      </c>
      <c r="AE3892" s="203" t="s">
        <v>505</v>
      </c>
      <c r="AF3892" s="212">
        <v>642.4</v>
      </c>
    </row>
    <row r="3893" spans="1:33" hidden="1" x14ac:dyDescent="0.25">
      <c r="A3893" s="209">
        <v>128981</v>
      </c>
      <c r="B3893" s="210">
        <v>3</v>
      </c>
      <c r="C3893" s="196" t="s">
        <v>114</v>
      </c>
      <c r="D3893" s="201">
        <v>43614</v>
      </c>
      <c r="E3893" s="196" t="s">
        <v>1503</v>
      </c>
      <c r="F3893" s="201">
        <v>44285</v>
      </c>
      <c r="G3893" s="196" t="s">
        <v>98</v>
      </c>
      <c r="H3893" s="198" t="s">
        <v>313</v>
      </c>
      <c r="I3893" s="196" t="s">
        <v>1505</v>
      </c>
      <c r="J3893" s="196" t="s">
        <v>1506</v>
      </c>
      <c r="M3893" s="198" t="s">
        <v>16044</v>
      </c>
      <c r="O3893" s="196" t="s">
        <v>1509</v>
      </c>
      <c r="P3893" s="198" t="s">
        <v>92</v>
      </c>
      <c r="R3893" s="196" t="s">
        <v>47</v>
      </c>
      <c r="S3893" s="196" t="s">
        <v>41</v>
      </c>
      <c r="T3893" s="202" t="s">
        <v>505</v>
      </c>
      <c r="W3893" s="200" t="s">
        <v>93</v>
      </c>
      <c r="AA3893" s="196" t="s">
        <v>16046</v>
      </c>
      <c r="AC3893" s="200">
        <v>3</v>
      </c>
      <c r="AD3893" s="200" t="s">
        <v>8250</v>
      </c>
      <c r="AE3893" s="203" t="s">
        <v>505</v>
      </c>
      <c r="AF3893" s="212">
        <v>359632.51</v>
      </c>
    </row>
    <row r="3894" spans="1:33" hidden="1" x14ac:dyDescent="0.25">
      <c r="A3894" s="209">
        <v>128989</v>
      </c>
      <c r="B3894" s="210">
        <v>3</v>
      </c>
      <c r="C3894" s="196" t="s">
        <v>122</v>
      </c>
      <c r="D3894" s="201">
        <v>43615</v>
      </c>
      <c r="E3894" s="196" t="s">
        <v>1300</v>
      </c>
      <c r="F3894" s="201">
        <v>44721</v>
      </c>
      <c r="G3894" s="196" t="s">
        <v>253</v>
      </c>
      <c r="H3894" s="198" t="s">
        <v>140</v>
      </c>
      <c r="I3894" s="196" t="s">
        <v>1316</v>
      </c>
      <c r="K3894" s="196" t="s">
        <v>1317</v>
      </c>
      <c r="L3894" s="200" t="s">
        <v>183</v>
      </c>
      <c r="M3894" s="198" t="s">
        <v>1318</v>
      </c>
      <c r="O3894" s="196" t="s">
        <v>271</v>
      </c>
      <c r="P3894" s="198" t="s">
        <v>166</v>
      </c>
      <c r="R3894" s="196" t="s">
        <v>39</v>
      </c>
      <c r="S3894" s="196" t="s">
        <v>45</v>
      </c>
      <c r="T3894" s="211">
        <v>0.01</v>
      </c>
      <c r="W3894" s="200" t="s">
        <v>93</v>
      </c>
      <c r="X3894" s="196" t="s">
        <v>186</v>
      </c>
      <c r="Z3894" s="198" t="s">
        <v>1319</v>
      </c>
      <c r="AA3894" s="196" t="s">
        <v>16047</v>
      </c>
      <c r="AC3894" s="200">
        <v>3</v>
      </c>
      <c r="AD3894" s="200" t="s">
        <v>8250</v>
      </c>
      <c r="AE3894" s="212">
        <v>598062.34</v>
      </c>
      <c r="AF3894" s="212">
        <v>661700</v>
      </c>
    </row>
    <row r="3895" spans="1:33" hidden="1" x14ac:dyDescent="0.25">
      <c r="A3895" s="209">
        <v>128996</v>
      </c>
      <c r="B3895" s="210">
        <v>3</v>
      </c>
      <c r="C3895" s="196" t="s">
        <v>85</v>
      </c>
      <c r="D3895" s="201">
        <v>43616</v>
      </c>
      <c r="E3895" s="196" t="s">
        <v>1503</v>
      </c>
      <c r="F3895" s="201">
        <v>44631</v>
      </c>
      <c r="G3895" s="196" t="s">
        <v>98</v>
      </c>
      <c r="H3895" s="198" t="s">
        <v>115</v>
      </c>
      <c r="I3895" s="196" t="s">
        <v>1505</v>
      </c>
      <c r="J3895" s="196" t="s">
        <v>1506</v>
      </c>
      <c r="M3895" s="198" t="s">
        <v>2930</v>
      </c>
      <c r="N3895" s="198" t="s">
        <v>2931</v>
      </c>
      <c r="O3895" s="196" t="s">
        <v>1509</v>
      </c>
      <c r="P3895" s="198" t="s">
        <v>92</v>
      </c>
      <c r="R3895" s="196" t="s">
        <v>47</v>
      </c>
      <c r="S3895" s="196" t="s">
        <v>41</v>
      </c>
      <c r="T3895" s="202" t="s">
        <v>505</v>
      </c>
      <c r="U3895" s="201">
        <v>45058</v>
      </c>
      <c r="W3895" s="200" t="s">
        <v>93</v>
      </c>
      <c r="Y3895" s="196" t="s">
        <v>34</v>
      </c>
      <c r="AA3895" s="196" t="s">
        <v>16048</v>
      </c>
      <c r="AC3895" s="200">
        <v>1</v>
      </c>
      <c r="AD3895" s="200" t="s">
        <v>8250</v>
      </c>
      <c r="AE3895" s="203" t="s">
        <v>505</v>
      </c>
      <c r="AF3895" s="212">
        <v>279400</v>
      </c>
    </row>
    <row r="3896" spans="1:33" hidden="1" x14ac:dyDescent="0.25">
      <c r="A3896" s="209">
        <v>128996</v>
      </c>
      <c r="B3896" s="210">
        <v>3</v>
      </c>
      <c r="C3896" s="196" t="s">
        <v>85</v>
      </c>
      <c r="D3896" s="201">
        <v>43616</v>
      </c>
      <c r="E3896" s="196" t="s">
        <v>1503</v>
      </c>
      <c r="F3896" s="201">
        <v>44631</v>
      </c>
      <c r="G3896" s="196" t="s">
        <v>98</v>
      </c>
      <c r="H3896" s="198" t="s">
        <v>115</v>
      </c>
      <c r="I3896" s="196" t="s">
        <v>1505</v>
      </c>
      <c r="J3896" s="196" t="s">
        <v>1506</v>
      </c>
      <c r="M3896" s="198" t="s">
        <v>2930</v>
      </c>
      <c r="N3896" s="198" t="s">
        <v>2931</v>
      </c>
      <c r="O3896" s="196" t="s">
        <v>1509</v>
      </c>
      <c r="P3896" s="198" t="s">
        <v>92</v>
      </c>
      <c r="R3896" s="196" t="s">
        <v>47</v>
      </c>
      <c r="S3896" s="196" t="s">
        <v>41</v>
      </c>
      <c r="T3896" s="202" t="s">
        <v>505</v>
      </c>
      <c r="U3896" s="201">
        <v>45058</v>
      </c>
      <c r="W3896" s="200" t="s">
        <v>93</v>
      </c>
      <c r="Y3896" s="196" t="s">
        <v>34</v>
      </c>
      <c r="AA3896" s="196" t="s">
        <v>16049</v>
      </c>
      <c r="AC3896" s="200">
        <v>2</v>
      </c>
      <c r="AD3896" s="200" t="s">
        <v>8250</v>
      </c>
      <c r="AE3896" s="212">
        <v>375586</v>
      </c>
      <c r="AF3896" s="212">
        <v>375586</v>
      </c>
    </row>
    <row r="3897" spans="1:33" ht="54" hidden="1" x14ac:dyDescent="0.25">
      <c r="A3897" s="209">
        <v>128997</v>
      </c>
      <c r="B3897" s="210">
        <v>3</v>
      </c>
      <c r="C3897" s="196" t="s">
        <v>85</v>
      </c>
      <c r="D3897" s="201">
        <v>43616</v>
      </c>
      <c r="E3897" s="196" t="s">
        <v>1503</v>
      </c>
      <c r="F3897" s="201">
        <v>44671</v>
      </c>
      <c r="G3897" s="196" t="s">
        <v>148</v>
      </c>
      <c r="H3897" s="198" t="s">
        <v>313</v>
      </c>
      <c r="I3897" s="196" t="s">
        <v>1505</v>
      </c>
      <c r="J3897" s="196" t="s">
        <v>1506</v>
      </c>
      <c r="M3897" s="198" t="s">
        <v>16050</v>
      </c>
      <c r="N3897" s="198" t="s">
        <v>16051</v>
      </c>
      <c r="O3897" s="196" t="s">
        <v>1509</v>
      </c>
      <c r="P3897" s="198" t="s">
        <v>92</v>
      </c>
      <c r="R3897" s="196" t="s">
        <v>47</v>
      </c>
      <c r="S3897" s="196" t="s">
        <v>41</v>
      </c>
      <c r="T3897" s="202" t="s">
        <v>505</v>
      </c>
      <c r="U3897" s="201">
        <v>45100</v>
      </c>
      <c r="W3897" s="200" t="s">
        <v>93</v>
      </c>
      <c r="AA3897" s="196" t="s">
        <v>16052</v>
      </c>
      <c r="AC3897" s="200">
        <v>1</v>
      </c>
      <c r="AD3897" s="200" t="s">
        <v>8250</v>
      </c>
      <c r="AE3897" s="203" t="s">
        <v>505</v>
      </c>
      <c r="AF3897" s="212">
        <v>658000</v>
      </c>
    </row>
    <row r="3898" spans="1:33" hidden="1" x14ac:dyDescent="0.25">
      <c r="A3898" s="209">
        <v>129032</v>
      </c>
      <c r="B3898" s="210">
        <v>1</v>
      </c>
      <c r="C3898" s="196" t="s">
        <v>85</v>
      </c>
      <c r="D3898" s="201">
        <v>43626</v>
      </c>
      <c r="E3898" s="196" t="s">
        <v>98</v>
      </c>
      <c r="F3898" s="201">
        <v>44279</v>
      </c>
      <c r="G3898" s="196" t="s">
        <v>161</v>
      </c>
      <c r="H3898" s="198" t="s">
        <v>1105</v>
      </c>
      <c r="I3898" s="196" t="s">
        <v>3150</v>
      </c>
      <c r="J3898" s="196" t="s">
        <v>101</v>
      </c>
      <c r="L3898" s="200" t="s">
        <v>101</v>
      </c>
      <c r="M3898" s="198" t="s">
        <v>4680</v>
      </c>
      <c r="N3898" s="198" t="s">
        <v>16053</v>
      </c>
      <c r="O3898" s="196" t="s">
        <v>119</v>
      </c>
      <c r="P3898" s="198" t="s">
        <v>1836</v>
      </c>
      <c r="R3898" s="196" t="s">
        <v>4525</v>
      </c>
      <c r="S3898" s="196" t="s">
        <v>46</v>
      </c>
      <c r="T3898" s="202" t="s">
        <v>505</v>
      </c>
      <c r="W3898" s="200" t="s">
        <v>93</v>
      </c>
      <c r="X3898" s="196" t="s">
        <v>103</v>
      </c>
      <c r="AA3898" s="196" t="s">
        <v>16054</v>
      </c>
      <c r="AB3898" s="196" t="s">
        <v>16055</v>
      </c>
      <c r="AC3898" s="200">
        <v>1</v>
      </c>
      <c r="AD3898" s="200" t="s">
        <v>8274</v>
      </c>
      <c r="AE3898" s="203" t="s">
        <v>505</v>
      </c>
      <c r="AF3898" s="212">
        <v>17000</v>
      </c>
      <c r="AG3898" s="198" t="s">
        <v>4682</v>
      </c>
    </row>
    <row r="3899" spans="1:33" hidden="1" x14ac:dyDescent="0.25">
      <c r="A3899" s="209">
        <v>129032</v>
      </c>
      <c r="B3899" s="210">
        <v>1</v>
      </c>
      <c r="C3899" s="196" t="s">
        <v>85</v>
      </c>
      <c r="D3899" s="201">
        <v>43626</v>
      </c>
      <c r="E3899" s="196" t="s">
        <v>98</v>
      </c>
      <c r="F3899" s="201">
        <v>44279</v>
      </c>
      <c r="G3899" s="196" t="s">
        <v>161</v>
      </c>
      <c r="H3899" s="198" t="s">
        <v>1105</v>
      </c>
      <c r="I3899" s="196" t="s">
        <v>3150</v>
      </c>
      <c r="J3899" s="196" t="s">
        <v>101</v>
      </c>
      <c r="L3899" s="200" t="s">
        <v>101</v>
      </c>
      <c r="M3899" s="198" t="s">
        <v>4680</v>
      </c>
      <c r="N3899" s="198" t="s">
        <v>16053</v>
      </c>
      <c r="O3899" s="196" t="s">
        <v>119</v>
      </c>
      <c r="P3899" s="198" t="s">
        <v>1836</v>
      </c>
      <c r="R3899" s="196" t="s">
        <v>4525</v>
      </c>
      <c r="S3899" s="196" t="s">
        <v>46</v>
      </c>
      <c r="T3899" s="202" t="s">
        <v>505</v>
      </c>
      <c r="W3899" s="200" t="s">
        <v>93</v>
      </c>
      <c r="X3899" s="196" t="s">
        <v>103</v>
      </c>
      <c r="AA3899" s="196" t="s">
        <v>16056</v>
      </c>
      <c r="AB3899" s="196" t="s">
        <v>16055</v>
      </c>
      <c r="AC3899" s="200">
        <v>3</v>
      </c>
      <c r="AD3899" s="200" t="s">
        <v>8274</v>
      </c>
      <c r="AE3899" s="203" t="s">
        <v>505</v>
      </c>
      <c r="AF3899" s="212">
        <v>551000</v>
      </c>
      <c r="AG3899" s="198" t="s">
        <v>4682</v>
      </c>
    </row>
    <row r="3900" spans="1:33" hidden="1" x14ac:dyDescent="0.25">
      <c r="A3900" s="209">
        <v>129033</v>
      </c>
      <c r="B3900" s="210">
        <v>1</v>
      </c>
      <c r="C3900" s="196" t="s">
        <v>85</v>
      </c>
      <c r="D3900" s="201">
        <v>43626</v>
      </c>
      <c r="E3900" s="196" t="s">
        <v>98</v>
      </c>
      <c r="F3900" s="201">
        <v>44279</v>
      </c>
      <c r="G3900" s="196" t="s">
        <v>161</v>
      </c>
      <c r="H3900" s="198" t="s">
        <v>162</v>
      </c>
      <c r="I3900" s="196" t="s">
        <v>3150</v>
      </c>
      <c r="J3900" s="196" t="s">
        <v>101</v>
      </c>
      <c r="L3900" s="200" t="s">
        <v>101</v>
      </c>
      <c r="M3900" s="198" t="s">
        <v>4680</v>
      </c>
      <c r="N3900" s="198" t="s">
        <v>4681</v>
      </c>
      <c r="O3900" s="196" t="s">
        <v>119</v>
      </c>
      <c r="P3900" s="198" t="s">
        <v>1836</v>
      </c>
      <c r="R3900" s="196" t="s">
        <v>4525</v>
      </c>
      <c r="S3900" s="196" t="s">
        <v>46</v>
      </c>
      <c r="T3900" s="202" t="s">
        <v>505</v>
      </c>
      <c r="W3900" s="200" t="s">
        <v>93</v>
      </c>
      <c r="X3900" s="196" t="s">
        <v>103</v>
      </c>
      <c r="AA3900" s="196" t="s">
        <v>16057</v>
      </c>
      <c r="AB3900" s="196" t="s">
        <v>16058</v>
      </c>
      <c r="AC3900" s="200">
        <v>3</v>
      </c>
      <c r="AD3900" s="200" t="s">
        <v>8274</v>
      </c>
      <c r="AE3900" s="212">
        <v>97000</v>
      </c>
      <c r="AF3900" s="212">
        <v>347000</v>
      </c>
      <c r="AG3900" s="198" t="s">
        <v>4682</v>
      </c>
    </row>
    <row r="3901" spans="1:33" hidden="1" x14ac:dyDescent="0.25">
      <c r="A3901" s="209">
        <v>129046</v>
      </c>
      <c r="B3901" s="210">
        <v>3</v>
      </c>
      <c r="C3901" s="196" t="s">
        <v>114</v>
      </c>
      <c r="D3901" s="201">
        <v>43627</v>
      </c>
      <c r="E3901" s="196" t="s">
        <v>1300</v>
      </c>
      <c r="F3901" s="201">
        <v>44517</v>
      </c>
      <c r="G3901" s="196" t="s">
        <v>228</v>
      </c>
      <c r="H3901" s="198" t="s">
        <v>910</v>
      </c>
      <c r="I3901" s="196" t="s">
        <v>1321</v>
      </c>
      <c r="K3901" s="196" t="s">
        <v>1322</v>
      </c>
      <c r="L3901" s="200" t="s">
        <v>183</v>
      </c>
      <c r="M3901" s="198" t="s">
        <v>1323</v>
      </c>
      <c r="O3901" s="196" t="s">
        <v>271</v>
      </c>
      <c r="P3901" s="198" t="s">
        <v>166</v>
      </c>
      <c r="R3901" s="196" t="s">
        <v>39</v>
      </c>
      <c r="S3901" s="196" t="s">
        <v>45</v>
      </c>
      <c r="T3901" s="211">
        <v>0.01</v>
      </c>
      <c r="W3901" s="200" t="s">
        <v>93</v>
      </c>
      <c r="X3901" s="196" t="s">
        <v>186</v>
      </c>
      <c r="Z3901" s="198" t="s">
        <v>1324</v>
      </c>
      <c r="AA3901" s="196" t="s">
        <v>16059</v>
      </c>
      <c r="AC3901" s="200">
        <v>3</v>
      </c>
      <c r="AD3901" s="200" t="s">
        <v>8250</v>
      </c>
      <c r="AE3901" s="212">
        <v>19398.79</v>
      </c>
      <c r="AF3901" s="212">
        <v>327641.89</v>
      </c>
    </row>
    <row r="3902" spans="1:33" hidden="1" x14ac:dyDescent="0.25">
      <c r="A3902" s="209">
        <v>129065</v>
      </c>
      <c r="B3902" s="210">
        <v>3</v>
      </c>
      <c r="C3902" s="196" t="s">
        <v>114</v>
      </c>
      <c r="D3902" s="201">
        <v>43628</v>
      </c>
      <c r="E3902" s="196" t="s">
        <v>1300</v>
      </c>
      <c r="F3902" s="201">
        <v>44517</v>
      </c>
      <c r="G3902" s="196" t="s">
        <v>228</v>
      </c>
      <c r="H3902" s="198" t="s">
        <v>1776</v>
      </c>
      <c r="I3902" s="196" t="s">
        <v>4214</v>
      </c>
      <c r="K3902" s="196" t="s">
        <v>4215</v>
      </c>
      <c r="L3902" s="200" t="s">
        <v>183</v>
      </c>
      <c r="M3902" s="198" t="s">
        <v>4216</v>
      </c>
      <c r="O3902" s="196" t="s">
        <v>4183</v>
      </c>
      <c r="P3902" s="198" t="s">
        <v>157</v>
      </c>
      <c r="R3902" s="196" t="s">
        <v>47</v>
      </c>
      <c r="S3902" s="196" t="s">
        <v>43</v>
      </c>
      <c r="T3902" s="211">
        <v>2.88</v>
      </c>
      <c r="W3902" s="200" t="s">
        <v>93</v>
      </c>
      <c r="X3902" s="196" t="s">
        <v>186</v>
      </c>
      <c r="AA3902" s="196" t="s">
        <v>16060</v>
      </c>
      <c r="AC3902" s="200">
        <v>8</v>
      </c>
      <c r="AD3902" s="200" t="s">
        <v>8250</v>
      </c>
      <c r="AE3902" s="212">
        <v>302216.78000000003</v>
      </c>
      <c r="AF3902" s="212">
        <v>302216.78000000003</v>
      </c>
    </row>
    <row r="3903" spans="1:33" hidden="1" x14ac:dyDescent="0.25">
      <c r="A3903" s="209">
        <v>129066</v>
      </c>
      <c r="B3903" s="210">
        <v>3</v>
      </c>
      <c r="C3903" s="196" t="s">
        <v>85</v>
      </c>
      <c r="D3903" s="201">
        <v>43628</v>
      </c>
      <c r="E3903" s="196" t="s">
        <v>1300</v>
      </c>
      <c r="F3903" s="201">
        <v>44097</v>
      </c>
      <c r="G3903" s="196" t="s">
        <v>253</v>
      </c>
      <c r="H3903" s="198" t="s">
        <v>538</v>
      </c>
      <c r="I3903" s="196" t="s">
        <v>16061</v>
      </c>
      <c r="K3903" s="196" t="s">
        <v>16062</v>
      </c>
      <c r="L3903" s="200" t="s">
        <v>183</v>
      </c>
      <c r="M3903" s="198" t="s">
        <v>16063</v>
      </c>
      <c r="O3903" s="196" t="s">
        <v>4183</v>
      </c>
      <c r="P3903" s="198" t="s">
        <v>157</v>
      </c>
      <c r="R3903" s="196" t="s">
        <v>47</v>
      </c>
      <c r="S3903" s="196" t="s">
        <v>43</v>
      </c>
      <c r="T3903" s="211">
        <v>1.7</v>
      </c>
      <c r="W3903" s="200" t="s">
        <v>93</v>
      </c>
      <c r="X3903" s="196" t="s">
        <v>103</v>
      </c>
      <c r="AA3903" s="196" t="s">
        <v>16064</v>
      </c>
      <c r="AC3903" s="200">
        <v>8</v>
      </c>
      <c r="AD3903" s="200" t="s">
        <v>8250</v>
      </c>
      <c r="AE3903" s="203" t="s">
        <v>505</v>
      </c>
      <c r="AF3903" s="212">
        <v>860475</v>
      </c>
    </row>
    <row r="3904" spans="1:33" hidden="1" x14ac:dyDescent="0.25">
      <c r="A3904" s="209">
        <v>129078</v>
      </c>
      <c r="B3904" s="210">
        <v>4</v>
      </c>
      <c r="C3904" s="196" t="s">
        <v>97</v>
      </c>
      <c r="D3904" s="201">
        <v>43633</v>
      </c>
      <c r="E3904" s="196" t="s">
        <v>152</v>
      </c>
      <c r="F3904" s="201">
        <v>44481.875138888892</v>
      </c>
      <c r="G3904" s="196" t="s">
        <v>108</v>
      </c>
      <c r="H3904" s="198" t="s">
        <v>1798</v>
      </c>
      <c r="I3904" s="196" t="s">
        <v>477</v>
      </c>
      <c r="J3904" s="196" t="s">
        <v>299</v>
      </c>
      <c r="L3904" s="200" t="s">
        <v>300</v>
      </c>
      <c r="M3904" s="198" t="s">
        <v>1799</v>
      </c>
      <c r="N3904" s="198" t="s">
        <v>1800</v>
      </c>
      <c r="O3904" s="196" t="s">
        <v>157</v>
      </c>
      <c r="P3904" s="198" t="s">
        <v>157</v>
      </c>
      <c r="Q3904" s="198" t="s">
        <v>1800</v>
      </c>
      <c r="R3904" s="196" t="s">
        <v>47</v>
      </c>
      <c r="S3904" s="196" t="s">
        <v>43</v>
      </c>
      <c r="T3904" s="211">
        <v>5.68</v>
      </c>
      <c r="U3904" s="201">
        <v>44232</v>
      </c>
      <c r="W3904" s="200" t="s">
        <v>93</v>
      </c>
      <c r="X3904" s="196" t="s">
        <v>303</v>
      </c>
      <c r="Y3904" s="196" t="s">
        <v>29</v>
      </c>
      <c r="AA3904" s="196" t="s">
        <v>16065</v>
      </c>
      <c r="AB3904" s="196" t="s">
        <v>16066</v>
      </c>
      <c r="AC3904" s="200">
        <v>8</v>
      </c>
      <c r="AD3904" s="200" t="s">
        <v>8231</v>
      </c>
      <c r="AE3904" s="212">
        <v>-1470690</v>
      </c>
      <c r="AF3904" s="212">
        <v>3440810</v>
      </c>
      <c r="AG3904" s="198" t="s">
        <v>1801</v>
      </c>
    </row>
    <row r="3905" spans="1:33" ht="36" hidden="1" x14ac:dyDescent="0.25">
      <c r="A3905" s="209">
        <v>129079</v>
      </c>
      <c r="B3905" s="210">
        <v>4</v>
      </c>
      <c r="C3905" s="196" t="s">
        <v>85</v>
      </c>
      <c r="D3905" s="201">
        <v>43633</v>
      </c>
      <c r="E3905" s="196" t="s">
        <v>152</v>
      </c>
      <c r="F3905" s="201">
        <v>44545</v>
      </c>
      <c r="G3905" s="196" t="s">
        <v>152</v>
      </c>
      <c r="H3905" s="198" t="s">
        <v>483</v>
      </c>
      <c r="I3905" s="196" t="s">
        <v>1957</v>
      </c>
      <c r="J3905" s="196" t="s">
        <v>299</v>
      </c>
      <c r="L3905" s="200" t="s">
        <v>300</v>
      </c>
      <c r="M3905" s="198" t="s">
        <v>3817</v>
      </c>
      <c r="N3905" s="198" t="s">
        <v>1793</v>
      </c>
      <c r="O3905" s="196" t="s">
        <v>157</v>
      </c>
      <c r="P3905" s="198" t="s">
        <v>1794</v>
      </c>
      <c r="Q3905" s="198" t="s">
        <v>1793</v>
      </c>
      <c r="R3905" s="196" t="s">
        <v>47</v>
      </c>
      <c r="S3905" s="196" t="s">
        <v>43</v>
      </c>
      <c r="T3905" s="211">
        <v>8.64</v>
      </c>
      <c r="U3905" s="201">
        <v>44904</v>
      </c>
      <c r="W3905" s="200" t="s">
        <v>670</v>
      </c>
      <c r="X3905" s="196" t="s">
        <v>303</v>
      </c>
      <c r="Y3905" s="196" t="s">
        <v>29</v>
      </c>
      <c r="Z3905" s="198" t="s">
        <v>3818</v>
      </c>
      <c r="AA3905" s="196" t="s">
        <v>16067</v>
      </c>
      <c r="AC3905" s="200">
        <v>2</v>
      </c>
      <c r="AD3905" s="200" t="s">
        <v>8250</v>
      </c>
      <c r="AE3905" s="212">
        <v>12180</v>
      </c>
      <c r="AF3905" s="212">
        <v>12180</v>
      </c>
    </row>
    <row r="3906" spans="1:33" ht="36" hidden="1" x14ac:dyDescent="0.25">
      <c r="A3906" s="209">
        <v>129079</v>
      </c>
      <c r="B3906" s="210">
        <v>4</v>
      </c>
      <c r="C3906" s="196" t="s">
        <v>85</v>
      </c>
      <c r="D3906" s="201">
        <v>43633</v>
      </c>
      <c r="E3906" s="196" t="s">
        <v>152</v>
      </c>
      <c r="F3906" s="201">
        <v>44545</v>
      </c>
      <c r="G3906" s="196" t="s">
        <v>152</v>
      </c>
      <c r="H3906" s="198" t="s">
        <v>483</v>
      </c>
      <c r="I3906" s="196" t="s">
        <v>1957</v>
      </c>
      <c r="J3906" s="196" t="s">
        <v>299</v>
      </c>
      <c r="L3906" s="200" t="s">
        <v>300</v>
      </c>
      <c r="M3906" s="198" t="s">
        <v>3817</v>
      </c>
      <c r="N3906" s="198" t="s">
        <v>1793</v>
      </c>
      <c r="O3906" s="196" t="s">
        <v>157</v>
      </c>
      <c r="P3906" s="198" t="s">
        <v>1794</v>
      </c>
      <c r="Q3906" s="198" t="s">
        <v>1793</v>
      </c>
      <c r="R3906" s="196" t="s">
        <v>47</v>
      </c>
      <c r="S3906" s="196" t="s">
        <v>43</v>
      </c>
      <c r="T3906" s="211">
        <v>8.64</v>
      </c>
      <c r="U3906" s="201">
        <v>44904</v>
      </c>
      <c r="W3906" s="200" t="s">
        <v>670</v>
      </c>
      <c r="X3906" s="196" t="s">
        <v>303</v>
      </c>
      <c r="Y3906" s="196" t="s">
        <v>29</v>
      </c>
      <c r="Z3906" s="198" t="s">
        <v>3818</v>
      </c>
      <c r="AA3906" s="196" t="s">
        <v>16068</v>
      </c>
      <c r="AB3906" s="196" t="s">
        <v>16069</v>
      </c>
      <c r="AC3906" s="200">
        <v>3</v>
      </c>
      <c r="AD3906" s="200" t="s">
        <v>8274</v>
      </c>
      <c r="AE3906" s="203" t="s">
        <v>505</v>
      </c>
      <c r="AF3906" s="212">
        <v>5000</v>
      </c>
    </row>
    <row r="3907" spans="1:33" hidden="1" x14ac:dyDescent="0.25">
      <c r="A3907" s="209">
        <v>129080</v>
      </c>
      <c r="B3907" s="210">
        <v>4</v>
      </c>
      <c r="C3907" s="196" t="s">
        <v>97</v>
      </c>
      <c r="D3907" s="201">
        <v>43633</v>
      </c>
      <c r="E3907" s="196" t="s">
        <v>152</v>
      </c>
      <c r="F3907" s="201">
        <v>44490.875138888892</v>
      </c>
      <c r="G3907" s="196" t="s">
        <v>510</v>
      </c>
      <c r="H3907" s="198" t="s">
        <v>2044</v>
      </c>
      <c r="I3907" s="196" t="s">
        <v>477</v>
      </c>
      <c r="J3907" s="196" t="s">
        <v>299</v>
      </c>
      <c r="L3907" s="200" t="s">
        <v>300</v>
      </c>
      <c r="M3907" s="198" t="s">
        <v>3928</v>
      </c>
      <c r="N3907" s="198" t="s">
        <v>1800</v>
      </c>
      <c r="O3907" s="196" t="s">
        <v>157</v>
      </c>
      <c r="P3907" s="198" t="s">
        <v>1794</v>
      </c>
      <c r="Q3907" s="198" t="s">
        <v>1800</v>
      </c>
      <c r="R3907" s="196" t="s">
        <v>47</v>
      </c>
      <c r="S3907" s="196" t="s">
        <v>46</v>
      </c>
      <c r="T3907" s="211">
        <v>8</v>
      </c>
      <c r="U3907" s="201">
        <v>44176</v>
      </c>
      <c r="W3907" s="200" t="s">
        <v>670</v>
      </c>
      <c r="X3907" s="196" t="s">
        <v>303</v>
      </c>
      <c r="Z3907" s="198" t="s">
        <v>3929</v>
      </c>
      <c r="AA3907" s="196" t="s">
        <v>16070</v>
      </c>
      <c r="AB3907" s="196" t="s">
        <v>16071</v>
      </c>
      <c r="AC3907" s="200">
        <v>3</v>
      </c>
      <c r="AD3907" s="200" t="s">
        <v>8274</v>
      </c>
      <c r="AE3907" s="212">
        <v>131200</v>
      </c>
      <c r="AF3907" s="212">
        <v>169068</v>
      </c>
      <c r="AG3907" s="198" t="s">
        <v>3930</v>
      </c>
    </row>
    <row r="3908" spans="1:33" hidden="1" x14ac:dyDescent="0.25">
      <c r="A3908" s="209">
        <v>129080</v>
      </c>
      <c r="B3908" s="210">
        <v>4</v>
      </c>
      <c r="C3908" s="196" t="s">
        <v>97</v>
      </c>
      <c r="D3908" s="201">
        <v>43633</v>
      </c>
      <c r="E3908" s="196" t="s">
        <v>152</v>
      </c>
      <c r="F3908" s="201">
        <v>44490.875138888892</v>
      </c>
      <c r="G3908" s="196" t="s">
        <v>510</v>
      </c>
      <c r="H3908" s="198" t="s">
        <v>2044</v>
      </c>
      <c r="I3908" s="196" t="s">
        <v>477</v>
      </c>
      <c r="J3908" s="196" t="s">
        <v>299</v>
      </c>
      <c r="L3908" s="200" t="s">
        <v>300</v>
      </c>
      <c r="M3908" s="198" t="s">
        <v>3928</v>
      </c>
      <c r="N3908" s="198" t="s">
        <v>1800</v>
      </c>
      <c r="O3908" s="196" t="s">
        <v>157</v>
      </c>
      <c r="P3908" s="198" t="s">
        <v>1794</v>
      </c>
      <c r="Q3908" s="198" t="s">
        <v>1800</v>
      </c>
      <c r="R3908" s="196" t="s">
        <v>47</v>
      </c>
      <c r="S3908" s="196" t="s">
        <v>46</v>
      </c>
      <c r="T3908" s="211">
        <v>8</v>
      </c>
      <c r="U3908" s="201">
        <v>44176</v>
      </c>
      <c r="W3908" s="200" t="s">
        <v>670</v>
      </c>
      <c r="X3908" s="196" t="s">
        <v>303</v>
      </c>
      <c r="Z3908" s="198" t="s">
        <v>3929</v>
      </c>
      <c r="AA3908" s="196" t="s">
        <v>16072</v>
      </c>
      <c r="AB3908" s="196" t="s">
        <v>16071</v>
      </c>
      <c r="AC3908" s="200">
        <v>8</v>
      </c>
      <c r="AD3908" s="200" t="s">
        <v>8231</v>
      </c>
      <c r="AE3908" s="203" t="s">
        <v>505</v>
      </c>
      <c r="AF3908" s="212">
        <v>5587820</v>
      </c>
      <c r="AG3908" s="198" t="s">
        <v>3930</v>
      </c>
    </row>
    <row r="3909" spans="1:33" hidden="1" x14ac:dyDescent="0.25">
      <c r="A3909" s="209">
        <v>129081</v>
      </c>
      <c r="B3909" s="210">
        <v>4</v>
      </c>
      <c r="C3909" s="196" t="s">
        <v>122</v>
      </c>
      <c r="D3909" s="201">
        <v>43633</v>
      </c>
      <c r="E3909" s="196" t="s">
        <v>152</v>
      </c>
      <c r="F3909" s="201">
        <v>44552.875162037039</v>
      </c>
      <c r="G3909" s="196" t="s">
        <v>108</v>
      </c>
      <c r="H3909" s="198" t="s">
        <v>88</v>
      </c>
      <c r="I3909" s="196" t="s">
        <v>477</v>
      </c>
      <c r="J3909" s="196" t="s">
        <v>299</v>
      </c>
      <c r="L3909" s="200" t="s">
        <v>300</v>
      </c>
      <c r="M3909" s="198" t="s">
        <v>1852</v>
      </c>
      <c r="N3909" s="198" t="s">
        <v>1853</v>
      </c>
      <c r="O3909" s="196" t="s">
        <v>157</v>
      </c>
      <c r="P3909" s="198" t="s">
        <v>1794</v>
      </c>
      <c r="Q3909" s="198" t="s">
        <v>1853</v>
      </c>
      <c r="R3909" s="196" t="s">
        <v>47</v>
      </c>
      <c r="S3909" s="196" t="s">
        <v>46</v>
      </c>
      <c r="T3909" s="211">
        <v>7.76</v>
      </c>
      <c r="U3909" s="201">
        <v>44540</v>
      </c>
      <c r="W3909" s="200" t="s">
        <v>670</v>
      </c>
      <c r="X3909" s="196" t="s">
        <v>303</v>
      </c>
      <c r="Y3909" s="196" t="s">
        <v>29</v>
      </c>
      <c r="Z3909" s="198" t="s">
        <v>1854</v>
      </c>
      <c r="AA3909" s="196" t="s">
        <v>16073</v>
      </c>
      <c r="AB3909" s="196" t="s">
        <v>16074</v>
      </c>
      <c r="AC3909" s="200">
        <v>3</v>
      </c>
      <c r="AD3909" s="200" t="s">
        <v>8274</v>
      </c>
      <c r="AE3909" s="212">
        <v>238000</v>
      </c>
      <c r="AF3909" s="212">
        <v>238000</v>
      </c>
      <c r="AG3909" s="198" t="s">
        <v>1855</v>
      </c>
    </row>
    <row r="3910" spans="1:33" hidden="1" x14ac:dyDescent="0.25">
      <c r="A3910" s="209">
        <v>129081</v>
      </c>
      <c r="B3910" s="210">
        <v>4</v>
      </c>
      <c r="C3910" s="196" t="s">
        <v>122</v>
      </c>
      <c r="D3910" s="201">
        <v>43633</v>
      </c>
      <c r="E3910" s="196" t="s">
        <v>152</v>
      </c>
      <c r="F3910" s="201">
        <v>44552.875162037039</v>
      </c>
      <c r="G3910" s="196" t="s">
        <v>108</v>
      </c>
      <c r="H3910" s="198" t="s">
        <v>88</v>
      </c>
      <c r="I3910" s="196" t="s">
        <v>477</v>
      </c>
      <c r="J3910" s="196" t="s">
        <v>299</v>
      </c>
      <c r="L3910" s="200" t="s">
        <v>300</v>
      </c>
      <c r="M3910" s="198" t="s">
        <v>1852</v>
      </c>
      <c r="N3910" s="198" t="s">
        <v>1853</v>
      </c>
      <c r="O3910" s="196" t="s">
        <v>157</v>
      </c>
      <c r="P3910" s="198" t="s">
        <v>1794</v>
      </c>
      <c r="Q3910" s="198" t="s">
        <v>1853</v>
      </c>
      <c r="R3910" s="196" t="s">
        <v>47</v>
      </c>
      <c r="S3910" s="196" t="s">
        <v>46</v>
      </c>
      <c r="T3910" s="211">
        <v>7.76</v>
      </c>
      <c r="U3910" s="201">
        <v>44540</v>
      </c>
      <c r="W3910" s="200" t="s">
        <v>670</v>
      </c>
      <c r="X3910" s="196" t="s">
        <v>303</v>
      </c>
      <c r="Y3910" s="196" t="s">
        <v>29</v>
      </c>
      <c r="Z3910" s="198" t="s">
        <v>1854</v>
      </c>
      <c r="AA3910" s="196" t="s">
        <v>16075</v>
      </c>
      <c r="AB3910" s="196" t="s">
        <v>16074</v>
      </c>
      <c r="AC3910" s="200">
        <v>8</v>
      </c>
      <c r="AD3910" s="200" t="s">
        <v>8231</v>
      </c>
      <c r="AE3910" s="212">
        <v>3749630</v>
      </c>
      <c r="AF3910" s="212">
        <v>3749630</v>
      </c>
      <c r="AG3910" s="198" t="s">
        <v>1855</v>
      </c>
    </row>
    <row r="3911" spans="1:33" hidden="1" x14ac:dyDescent="0.25">
      <c r="A3911" s="209">
        <v>129082</v>
      </c>
      <c r="B3911" s="210">
        <v>4</v>
      </c>
      <c r="C3911" s="196" t="s">
        <v>122</v>
      </c>
      <c r="D3911" s="201">
        <v>43633</v>
      </c>
      <c r="E3911" s="196" t="s">
        <v>152</v>
      </c>
      <c r="F3911" s="201">
        <v>44552.875196759262</v>
      </c>
      <c r="G3911" s="196" t="s">
        <v>108</v>
      </c>
      <c r="H3911" s="198" t="s">
        <v>489</v>
      </c>
      <c r="I3911" s="196" t="s">
        <v>477</v>
      </c>
      <c r="J3911" s="196" t="s">
        <v>299</v>
      </c>
      <c r="L3911" s="200" t="s">
        <v>300</v>
      </c>
      <c r="M3911" s="198" t="s">
        <v>3839</v>
      </c>
      <c r="N3911" s="198" t="s">
        <v>1800</v>
      </c>
      <c r="O3911" s="196" t="s">
        <v>157</v>
      </c>
      <c r="P3911" s="198" t="s">
        <v>1794</v>
      </c>
      <c r="Q3911" s="198" t="s">
        <v>1800</v>
      </c>
      <c r="R3911" s="196" t="s">
        <v>47</v>
      </c>
      <c r="S3911" s="196" t="s">
        <v>43</v>
      </c>
      <c r="T3911" s="211">
        <v>2.86</v>
      </c>
      <c r="U3911" s="201">
        <v>44540</v>
      </c>
      <c r="W3911" s="200" t="s">
        <v>670</v>
      </c>
      <c r="X3911" s="196" t="s">
        <v>303</v>
      </c>
      <c r="Y3911" s="196" t="s">
        <v>29</v>
      </c>
      <c r="Z3911" s="198" t="s">
        <v>3840</v>
      </c>
      <c r="AA3911" s="196" t="s">
        <v>16076</v>
      </c>
      <c r="AB3911" s="196" t="s">
        <v>16077</v>
      </c>
      <c r="AC3911" s="200">
        <v>3</v>
      </c>
      <c r="AD3911" s="200" t="s">
        <v>8274</v>
      </c>
      <c r="AE3911" s="212">
        <v>240020</v>
      </c>
      <c r="AF3911" s="212">
        <v>240020</v>
      </c>
      <c r="AG3911" s="198" t="s">
        <v>3841</v>
      </c>
    </row>
    <row r="3912" spans="1:33" hidden="1" x14ac:dyDescent="0.25">
      <c r="A3912" s="209">
        <v>129082</v>
      </c>
      <c r="B3912" s="210">
        <v>4</v>
      </c>
      <c r="C3912" s="196" t="s">
        <v>122</v>
      </c>
      <c r="D3912" s="201">
        <v>43633</v>
      </c>
      <c r="E3912" s="196" t="s">
        <v>152</v>
      </c>
      <c r="F3912" s="201">
        <v>44552.875196759262</v>
      </c>
      <c r="G3912" s="196" t="s">
        <v>108</v>
      </c>
      <c r="H3912" s="198" t="s">
        <v>489</v>
      </c>
      <c r="I3912" s="196" t="s">
        <v>477</v>
      </c>
      <c r="J3912" s="196" t="s">
        <v>299</v>
      </c>
      <c r="L3912" s="200" t="s">
        <v>300</v>
      </c>
      <c r="M3912" s="198" t="s">
        <v>3839</v>
      </c>
      <c r="N3912" s="198" t="s">
        <v>1800</v>
      </c>
      <c r="O3912" s="196" t="s">
        <v>157</v>
      </c>
      <c r="P3912" s="198" t="s">
        <v>1794</v>
      </c>
      <c r="Q3912" s="198" t="s">
        <v>1800</v>
      </c>
      <c r="R3912" s="196" t="s">
        <v>47</v>
      </c>
      <c r="S3912" s="196" t="s">
        <v>43</v>
      </c>
      <c r="T3912" s="211">
        <v>2.86</v>
      </c>
      <c r="U3912" s="201">
        <v>44540</v>
      </c>
      <c r="W3912" s="200" t="s">
        <v>670</v>
      </c>
      <c r="X3912" s="196" t="s">
        <v>303</v>
      </c>
      <c r="Y3912" s="196" t="s">
        <v>29</v>
      </c>
      <c r="Z3912" s="198" t="s">
        <v>3840</v>
      </c>
      <c r="AA3912" s="196" t="s">
        <v>16078</v>
      </c>
      <c r="AB3912" s="196" t="s">
        <v>16077</v>
      </c>
      <c r="AC3912" s="200">
        <v>8</v>
      </c>
      <c r="AD3912" s="200" t="s">
        <v>8231</v>
      </c>
      <c r="AE3912" s="212">
        <v>3253000</v>
      </c>
      <c r="AF3912" s="212">
        <v>3253000</v>
      </c>
      <c r="AG3912" s="198" t="s">
        <v>3841</v>
      </c>
    </row>
    <row r="3913" spans="1:33" hidden="1" x14ac:dyDescent="0.25">
      <c r="A3913" s="209">
        <v>129083</v>
      </c>
      <c r="B3913" s="210">
        <v>4</v>
      </c>
      <c r="C3913" s="196" t="s">
        <v>122</v>
      </c>
      <c r="D3913" s="201">
        <v>43633</v>
      </c>
      <c r="E3913" s="196" t="s">
        <v>152</v>
      </c>
      <c r="F3913" s="201">
        <v>44662</v>
      </c>
      <c r="G3913" s="196" t="s">
        <v>161</v>
      </c>
      <c r="H3913" s="198" t="s">
        <v>483</v>
      </c>
      <c r="I3913" s="196" t="s">
        <v>1957</v>
      </c>
      <c r="J3913" s="196" t="s">
        <v>299</v>
      </c>
      <c r="L3913" s="200" t="s">
        <v>300</v>
      </c>
      <c r="M3913" s="198" t="s">
        <v>1958</v>
      </c>
      <c r="N3913" s="198" t="s">
        <v>1793</v>
      </c>
      <c r="O3913" s="196" t="s">
        <v>157</v>
      </c>
      <c r="P3913" s="198" t="s">
        <v>1794</v>
      </c>
      <c r="Q3913" s="198" t="s">
        <v>1793</v>
      </c>
      <c r="R3913" s="196" t="s">
        <v>47</v>
      </c>
      <c r="S3913" s="196" t="s">
        <v>43</v>
      </c>
      <c r="T3913" s="211">
        <v>6.54</v>
      </c>
      <c r="U3913" s="201">
        <v>44603</v>
      </c>
      <c r="W3913" s="200" t="s">
        <v>670</v>
      </c>
      <c r="X3913" s="196" t="s">
        <v>303</v>
      </c>
      <c r="Y3913" s="196" t="s">
        <v>29</v>
      </c>
      <c r="AA3913" s="196" t="s">
        <v>16079</v>
      </c>
      <c r="AB3913" s="196" t="s">
        <v>16080</v>
      </c>
      <c r="AC3913" s="200">
        <v>3</v>
      </c>
      <c r="AD3913" s="200" t="s">
        <v>8274</v>
      </c>
      <c r="AE3913" s="212">
        <v>5000</v>
      </c>
      <c r="AF3913" s="212">
        <v>5000</v>
      </c>
      <c r="AG3913" s="198" t="s">
        <v>1959</v>
      </c>
    </row>
    <row r="3914" spans="1:33" hidden="1" x14ac:dyDescent="0.25">
      <c r="A3914" s="209">
        <v>129083</v>
      </c>
      <c r="B3914" s="210">
        <v>4</v>
      </c>
      <c r="C3914" s="196" t="s">
        <v>122</v>
      </c>
      <c r="D3914" s="201">
        <v>43633</v>
      </c>
      <c r="E3914" s="196" t="s">
        <v>152</v>
      </c>
      <c r="F3914" s="201">
        <v>44662</v>
      </c>
      <c r="G3914" s="196" t="s">
        <v>161</v>
      </c>
      <c r="H3914" s="198" t="s">
        <v>483</v>
      </c>
      <c r="I3914" s="196" t="s">
        <v>1957</v>
      </c>
      <c r="J3914" s="196" t="s">
        <v>299</v>
      </c>
      <c r="L3914" s="200" t="s">
        <v>300</v>
      </c>
      <c r="M3914" s="198" t="s">
        <v>1958</v>
      </c>
      <c r="N3914" s="198" t="s">
        <v>1793</v>
      </c>
      <c r="O3914" s="196" t="s">
        <v>157</v>
      </c>
      <c r="P3914" s="198" t="s">
        <v>1794</v>
      </c>
      <c r="Q3914" s="198" t="s">
        <v>1793</v>
      </c>
      <c r="R3914" s="196" t="s">
        <v>47</v>
      </c>
      <c r="S3914" s="196" t="s">
        <v>43</v>
      </c>
      <c r="T3914" s="211">
        <v>6.54</v>
      </c>
      <c r="U3914" s="201">
        <v>44603</v>
      </c>
      <c r="W3914" s="200" t="s">
        <v>670</v>
      </c>
      <c r="X3914" s="196" t="s">
        <v>303</v>
      </c>
      <c r="Y3914" s="196" t="s">
        <v>29</v>
      </c>
      <c r="AA3914" s="196" t="s">
        <v>16081</v>
      </c>
      <c r="AB3914" s="196" t="s">
        <v>16080</v>
      </c>
      <c r="AC3914" s="200">
        <v>8</v>
      </c>
      <c r="AD3914" s="200" t="s">
        <v>8231</v>
      </c>
      <c r="AE3914" s="212">
        <v>5664900</v>
      </c>
      <c r="AF3914" s="212">
        <v>5664900</v>
      </c>
      <c r="AG3914" s="198" t="s">
        <v>1959</v>
      </c>
    </row>
    <row r="3915" spans="1:33" ht="36" hidden="1" x14ac:dyDescent="0.25">
      <c r="A3915" s="209">
        <v>129084</v>
      </c>
      <c r="B3915" s="210">
        <v>4</v>
      </c>
      <c r="C3915" s="196" t="s">
        <v>85</v>
      </c>
      <c r="D3915" s="201">
        <v>43633</v>
      </c>
      <c r="E3915" s="196" t="s">
        <v>152</v>
      </c>
      <c r="F3915" s="201">
        <v>44698</v>
      </c>
      <c r="G3915" s="196" t="s">
        <v>152</v>
      </c>
      <c r="H3915" s="198" t="s">
        <v>88</v>
      </c>
      <c r="I3915" s="196" t="s">
        <v>3820</v>
      </c>
      <c r="J3915" s="196" t="s">
        <v>299</v>
      </c>
      <c r="L3915" s="200" t="s">
        <v>300</v>
      </c>
      <c r="M3915" s="198" t="s">
        <v>3821</v>
      </c>
      <c r="N3915" s="198" t="s">
        <v>1793</v>
      </c>
      <c r="O3915" s="196" t="s">
        <v>157</v>
      </c>
      <c r="P3915" s="198" t="s">
        <v>157</v>
      </c>
      <c r="Q3915" s="198" t="s">
        <v>1793</v>
      </c>
      <c r="R3915" s="196" t="s">
        <v>47</v>
      </c>
      <c r="S3915" s="196" t="s">
        <v>43</v>
      </c>
      <c r="T3915" s="211">
        <v>6</v>
      </c>
      <c r="U3915" s="201">
        <v>44904</v>
      </c>
      <c r="W3915" s="200" t="s">
        <v>670</v>
      </c>
      <c r="X3915" s="196" t="s">
        <v>303</v>
      </c>
      <c r="Y3915" s="196" t="s">
        <v>29</v>
      </c>
      <c r="Z3915" s="198" t="s">
        <v>3822</v>
      </c>
      <c r="AA3915" s="196" t="s">
        <v>16082</v>
      </c>
      <c r="AB3915" s="196" t="s">
        <v>16083</v>
      </c>
      <c r="AC3915" s="200">
        <v>3</v>
      </c>
      <c r="AD3915" s="200" t="s">
        <v>8274</v>
      </c>
      <c r="AE3915" s="212">
        <v>59500</v>
      </c>
      <c r="AF3915" s="212">
        <v>59500</v>
      </c>
    </row>
    <row r="3916" spans="1:33" hidden="1" x14ac:dyDescent="0.25">
      <c r="A3916" s="209">
        <v>129087</v>
      </c>
      <c r="B3916" s="210">
        <v>1</v>
      </c>
      <c r="C3916" s="196" t="s">
        <v>97</v>
      </c>
      <c r="D3916" s="201">
        <v>43634</v>
      </c>
      <c r="E3916" s="196" t="s">
        <v>152</v>
      </c>
      <c r="F3916" s="201">
        <v>44390.875069444446</v>
      </c>
      <c r="G3916" s="196" t="s">
        <v>161</v>
      </c>
      <c r="H3916" s="198" t="s">
        <v>1105</v>
      </c>
      <c r="I3916" s="196" t="s">
        <v>3123</v>
      </c>
      <c r="J3916" s="196" t="s">
        <v>101</v>
      </c>
      <c r="L3916" s="200" t="s">
        <v>101</v>
      </c>
      <c r="M3916" s="198" t="s">
        <v>3124</v>
      </c>
      <c r="N3916" s="198" t="s">
        <v>1793</v>
      </c>
      <c r="O3916" s="196" t="s">
        <v>157</v>
      </c>
      <c r="P3916" s="198" t="s">
        <v>158</v>
      </c>
      <c r="Q3916" s="198" t="s">
        <v>1793</v>
      </c>
      <c r="R3916" s="196" t="s">
        <v>47</v>
      </c>
      <c r="S3916" s="196" t="s">
        <v>43</v>
      </c>
      <c r="T3916" s="211">
        <v>0.97</v>
      </c>
      <c r="U3916" s="201">
        <v>43966</v>
      </c>
      <c r="V3916" s="196" t="s">
        <v>1805</v>
      </c>
      <c r="W3916" s="200" t="s">
        <v>93</v>
      </c>
      <c r="X3916" s="196" t="s">
        <v>103</v>
      </c>
      <c r="Y3916" s="196" t="s">
        <v>32</v>
      </c>
      <c r="AA3916" s="196" t="s">
        <v>16084</v>
      </c>
      <c r="AB3916" s="196" t="s">
        <v>16085</v>
      </c>
      <c r="AC3916" s="200">
        <v>3</v>
      </c>
      <c r="AD3916" s="200" t="s">
        <v>8231</v>
      </c>
      <c r="AE3916" s="203" t="s">
        <v>505</v>
      </c>
      <c r="AF3916" s="212">
        <v>47800</v>
      </c>
      <c r="AG3916" s="198" t="s">
        <v>3125</v>
      </c>
    </row>
    <row r="3917" spans="1:33" hidden="1" x14ac:dyDescent="0.25">
      <c r="A3917" s="209">
        <v>129087</v>
      </c>
      <c r="B3917" s="210">
        <v>1</v>
      </c>
      <c r="C3917" s="196" t="s">
        <v>97</v>
      </c>
      <c r="D3917" s="201">
        <v>43634</v>
      </c>
      <c r="E3917" s="196" t="s">
        <v>152</v>
      </c>
      <c r="F3917" s="201">
        <v>44390.875069444446</v>
      </c>
      <c r="G3917" s="196" t="s">
        <v>161</v>
      </c>
      <c r="H3917" s="198" t="s">
        <v>1105</v>
      </c>
      <c r="I3917" s="196" t="s">
        <v>3123</v>
      </c>
      <c r="J3917" s="196" t="s">
        <v>101</v>
      </c>
      <c r="L3917" s="200" t="s">
        <v>101</v>
      </c>
      <c r="M3917" s="198" t="s">
        <v>3124</v>
      </c>
      <c r="N3917" s="198" t="s">
        <v>1793</v>
      </c>
      <c r="O3917" s="196" t="s">
        <v>157</v>
      </c>
      <c r="P3917" s="198" t="s">
        <v>158</v>
      </c>
      <c r="Q3917" s="198" t="s">
        <v>1793</v>
      </c>
      <c r="R3917" s="196" t="s">
        <v>47</v>
      </c>
      <c r="S3917" s="196" t="s">
        <v>43</v>
      </c>
      <c r="T3917" s="211">
        <v>0.97</v>
      </c>
      <c r="U3917" s="201">
        <v>43966</v>
      </c>
      <c r="V3917" s="196" t="s">
        <v>1805</v>
      </c>
      <c r="W3917" s="200" t="s">
        <v>93</v>
      </c>
      <c r="X3917" s="196" t="s">
        <v>103</v>
      </c>
      <c r="Y3917" s="196" t="s">
        <v>32</v>
      </c>
      <c r="AA3917" s="196" t="s">
        <v>16086</v>
      </c>
      <c r="AB3917" s="196" t="s">
        <v>16085</v>
      </c>
      <c r="AC3917" s="200">
        <v>8</v>
      </c>
      <c r="AD3917" s="200" t="s">
        <v>8250</v>
      </c>
      <c r="AE3917" s="212">
        <v>68700</v>
      </c>
      <c r="AF3917" s="212">
        <v>573000</v>
      </c>
      <c r="AG3917" s="198" t="s">
        <v>3125</v>
      </c>
    </row>
    <row r="3918" spans="1:33" hidden="1" x14ac:dyDescent="0.25">
      <c r="A3918" s="209">
        <v>129088</v>
      </c>
      <c r="B3918" s="210">
        <v>1</v>
      </c>
      <c r="C3918" s="196" t="s">
        <v>97</v>
      </c>
      <c r="D3918" s="201">
        <v>43634</v>
      </c>
      <c r="E3918" s="196" t="s">
        <v>152</v>
      </c>
      <c r="F3918" s="201">
        <v>44588.876446759263</v>
      </c>
      <c r="G3918" s="196" t="s">
        <v>134</v>
      </c>
      <c r="H3918" s="198" t="s">
        <v>523</v>
      </c>
      <c r="I3918" s="196" t="s">
        <v>1691</v>
      </c>
      <c r="J3918" s="196" t="s">
        <v>101</v>
      </c>
      <c r="L3918" s="200" t="s">
        <v>101</v>
      </c>
      <c r="M3918" s="198" t="s">
        <v>2788</v>
      </c>
      <c r="N3918" s="198" t="s">
        <v>1859</v>
      </c>
      <c r="O3918" s="196" t="s">
        <v>157</v>
      </c>
      <c r="P3918" s="198" t="s">
        <v>158</v>
      </c>
      <c r="Q3918" s="198" t="s">
        <v>1859</v>
      </c>
      <c r="R3918" s="196" t="s">
        <v>47</v>
      </c>
      <c r="S3918" s="196" t="s">
        <v>43</v>
      </c>
      <c r="T3918" s="211">
        <v>8.8000000000000007</v>
      </c>
      <c r="U3918" s="201">
        <v>44323</v>
      </c>
      <c r="V3918" s="196" t="s">
        <v>1860</v>
      </c>
      <c r="W3918" s="200" t="s">
        <v>93</v>
      </c>
      <c r="X3918" s="196" t="s">
        <v>103</v>
      </c>
      <c r="Y3918" s="196" t="s">
        <v>32</v>
      </c>
      <c r="AA3918" s="196" t="s">
        <v>16087</v>
      </c>
      <c r="AB3918" s="196" t="s">
        <v>16088</v>
      </c>
      <c r="AC3918" s="200">
        <v>3</v>
      </c>
      <c r="AD3918" s="200" t="s">
        <v>8231</v>
      </c>
      <c r="AE3918" s="212">
        <v>10300</v>
      </c>
      <c r="AF3918" s="212">
        <v>156600</v>
      </c>
      <c r="AG3918" s="198" t="s">
        <v>2789</v>
      </c>
    </row>
    <row r="3919" spans="1:33" hidden="1" x14ac:dyDescent="0.25">
      <c r="A3919" s="209">
        <v>129088</v>
      </c>
      <c r="B3919" s="210">
        <v>1</v>
      </c>
      <c r="C3919" s="196" t="s">
        <v>97</v>
      </c>
      <c r="D3919" s="201">
        <v>43634</v>
      </c>
      <c r="E3919" s="196" t="s">
        <v>152</v>
      </c>
      <c r="F3919" s="201">
        <v>44588.876446759263</v>
      </c>
      <c r="G3919" s="196" t="s">
        <v>134</v>
      </c>
      <c r="H3919" s="198" t="s">
        <v>523</v>
      </c>
      <c r="I3919" s="196" t="s">
        <v>1691</v>
      </c>
      <c r="J3919" s="196" t="s">
        <v>101</v>
      </c>
      <c r="L3919" s="200" t="s">
        <v>101</v>
      </c>
      <c r="M3919" s="198" t="s">
        <v>2788</v>
      </c>
      <c r="N3919" s="198" t="s">
        <v>1859</v>
      </c>
      <c r="O3919" s="196" t="s">
        <v>157</v>
      </c>
      <c r="P3919" s="198" t="s">
        <v>158</v>
      </c>
      <c r="Q3919" s="198" t="s">
        <v>1859</v>
      </c>
      <c r="R3919" s="196" t="s">
        <v>47</v>
      </c>
      <c r="S3919" s="196" t="s">
        <v>43</v>
      </c>
      <c r="T3919" s="211">
        <v>8.8000000000000007</v>
      </c>
      <c r="U3919" s="201">
        <v>44323</v>
      </c>
      <c r="V3919" s="196" t="s">
        <v>1860</v>
      </c>
      <c r="W3919" s="200" t="s">
        <v>93</v>
      </c>
      <c r="X3919" s="196" t="s">
        <v>103</v>
      </c>
      <c r="Y3919" s="196" t="s">
        <v>32</v>
      </c>
      <c r="AA3919" s="196" t="s">
        <v>16089</v>
      </c>
      <c r="AB3919" s="196" t="s">
        <v>16088</v>
      </c>
      <c r="AC3919" s="200">
        <v>8</v>
      </c>
      <c r="AD3919" s="200" t="s">
        <v>8231</v>
      </c>
      <c r="AE3919" s="212">
        <v>-71420</v>
      </c>
      <c r="AF3919" s="212">
        <v>906380</v>
      </c>
      <c r="AG3919" s="198" t="s">
        <v>2789</v>
      </c>
    </row>
    <row r="3920" spans="1:33" x14ac:dyDescent="0.25">
      <c r="A3920" s="209">
        <v>129089</v>
      </c>
      <c r="B3920" s="210">
        <v>1</v>
      </c>
      <c r="C3920" s="196" t="s">
        <v>114</v>
      </c>
      <c r="D3920" s="201">
        <v>43634</v>
      </c>
      <c r="E3920" s="196" t="s">
        <v>152</v>
      </c>
      <c r="F3920" s="201">
        <v>44509.875150462962</v>
      </c>
      <c r="G3920" s="196" t="s">
        <v>170</v>
      </c>
      <c r="H3920" s="198" t="s">
        <v>386</v>
      </c>
      <c r="I3920" s="196" t="s">
        <v>444</v>
      </c>
      <c r="J3920" s="196" t="s">
        <v>101</v>
      </c>
      <c r="L3920" s="200" t="s">
        <v>101</v>
      </c>
      <c r="M3920" s="198" t="s">
        <v>16090</v>
      </c>
      <c r="N3920" s="198" t="s">
        <v>1859</v>
      </c>
      <c r="O3920" s="196" t="s">
        <v>157</v>
      </c>
      <c r="P3920" s="198" t="s">
        <v>158</v>
      </c>
      <c r="Q3920" s="198" t="s">
        <v>1859</v>
      </c>
      <c r="R3920" s="196" t="s">
        <v>47</v>
      </c>
      <c r="S3920" s="196" t="s">
        <v>46</v>
      </c>
      <c r="T3920" s="211">
        <v>5.78</v>
      </c>
      <c r="U3920" s="201">
        <v>44323</v>
      </c>
      <c r="V3920" s="196" t="s">
        <v>1860</v>
      </c>
      <c r="W3920" s="200" t="s">
        <v>93</v>
      </c>
      <c r="X3920" s="196" t="s">
        <v>103</v>
      </c>
      <c r="AA3920" s="196" t="s">
        <v>16091</v>
      </c>
      <c r="AB3920" s="196" t="s">
        <v>16092</v>
      </c>
      <c r="AC3920" s="200">
        <v>3</v>
      </c>
      <c r="AD3920" s="200" t="s">
        <v>8231</v>
      </c>
      <c r="AE3920" s="212">
        <v>-5272.48</v>
      </c>
      <c r="AF3920" s="212">
        <v>38727.519999999997</v>
      </c>
      <c r="AG3920" s="198" t="s">
        <v>16093</v>
      </c>
    </row>
    <row r="3921" spans="1:33" x14ac:dyDescent="0.25">
      <c r="A3921" s="209">
        <v>129089</v>
      </c>
      <c r="B3921" s="210">
        <v>1</v>
      </c>
      <c r="C3921" s="196" t="s">
        <v>114</v>
      </c>
      <c r="D3921" s="201">
        <v>43634</v>
      </c>
      <c r="E3921" s="196" t="s">
        <v>152</v>
      </c>
      <c r="F3921" s="201">
        <v>44509.875150462962</v>
      </c>
      <c r="G3921" s="196" t="s">
        <v>170</v>
      </c>
      <c r="H3921" s="198" t="s">
        <v>386</v>
      </c>
      <c r="I3921" s="196" t="s">
        <v>444</v>
      </c>
      <c r="J3921" s="196" t="s">
        <v>101</v>
      </c>
      <c r="L3921" s="200" t="s">
        <v>101</v>
      </c>
      <c r="M3921" s="198" t="s">
        <v>16090</v>
      </c>
      <c r="N3921" s="198" t="s">
        <v>1859</v>
      </c>
      <c r="O3921" s="196" t="s">
        <v>157</v>
      </c>
      <c r="P3921" s="198" t="s">
        <v>158</v>
      </c>
      <c r="Q3921" s="198" t="s">
        <v>1859</v>
      </c>
      <c r="R3921" s="196" t="s">
        <v>47</v>
      </c>
      <c r="S3921" s="196" t="s">
        <v>46</v>
      </c>
      <c r="T3921" s="211">
        <v>5.78</v>
      </c>
      <c r="U3921" s="201">
        <v>44323</v>
      </c>
      <c r="V3921" s="196" t="s">
        <v>1860</v>
      </c>
      <c r="W3921" s="200" t="s">
        <v>93</v>
      </c>
      <c r="X3921" s="196" t="s">
        <v>103</v>
      </c>
      <c r="AA3921" s="196" t="s">
        <v>16094</v>
      </c>
      <c r="AB3921" s="196" t="s">
        <v>16092</v>
      </c>
      <c r="AC3921" s="200">
        <v>8</v>
      </c>
      <c r="AD3921" s="200" t="s">
        <v>8250</v>
      </c>
      <c r="AE3921" s="203" t="s">
        <v>505</v>
      </c>
      <c r="AF3921" s="212">
        <v>844266.65</v>
      </c>
      <c r="AG3921" s="198" t="s">
        <v>16093</v>
      </c>
    </row>
    <row r="3922" spans="1:33" hidden="1" x14ac:dyDescent="0.25">
      <c r="A3922" s="209">
        <v>129090</v>
      </c>
      <c r="B3922" s="210">
        <v>1</v>
      </c>
      <c r="C3922" s="196" t="s">
        <v>114</v>
      </c>
      <c r="D3922" s="201">
        <v>43634</v>
      </c>
      <c r="E3922" s="196" t="s">
        <v>152</v>
      </c>
      <c r="F3922" s="201">
        <v>44120.875069444446</v>
      </c>
      <c r="G3922" s="196" t="s">
        <v>170</v>
      </c>
      <c r="H3922" s="198" t="s">
        <v>337</v>
      </c>
      <c r="I3922" s="196" t="s">
        <v>3114</v>
      </c>
      <c r="J3922" s="196" t="s">
        <v>101</v>
      </c>
      <c r="L3922" s="200" t="s">
        <v>101</v>
      </c>
      <c r="M3922" s="198" t="s">
        <v>3115</v>
      </c>
      <c r="N3922" s="198" t="s">
        <v>1793</v>
      </c>
      <c r="O3922" s="196" t="s">
        <v>157</v>
      </c>
      <c r="P3922" s="198" t="s">
        <v>158</v>
      </c>
      <c r="Q3922" s="198" t="s">
        <v>1793</v>
      </c>
      <c r="R3922" s="196" t="s">
        <v>47</v>
      </c>
      <c r="S3922" s="196" t="s">
        <v>43</v>
      </c>
      <c r="T3922" s="211">
        <v>3.03</v>
      </c>
      <c r="U3922" s="201">
        <v>43966</v>
      </c>
      <c r="V3922" s="196" t="s">
        <v>1805</v>
      </c>
      <c r="W3922" s="200" t="s">
        <v>93</v>
      </c>
      <c r="X3922" s="196" t="s">
        <v>13</v>
      </c>
      <c r="Y3922" s="196" t="s">
        <v>31</v>
      </c>
      <c r="AA3922" s="196" t="s">
        <v>16095</v>
      </c>
      <c r="AB3922" s="196" t="s">
        <v>16096</v>
      </c>
      <c r="AC3922" s="200">
        <v>3</v>
      </c>
      <c r="AD3922" s="200" t="s">
        <v>8231</v>
      </c>
      <c r="AE3922" s="212">
        <v>16707.099999999999</v>
      </c>
      <c r="AF3922" s="212">
        <v>25537.1</v>
      </c>
      <c r="AG3922" s="198" t="s">
        <v>3116</v>
      </c>
    </row>
    <row r="3923" spans="1:33" hidden="1" x14ac:dyDescent="0.25">
      <c r="A3923" s="209">
        <v>129090</v>
      </c>
      <c r="B3923" s="210">
        <v>1</v>
      </c>
      <c r="C3923" s="196" t="s">
        <v>114</v>
      </c>
      <c r="D3923" s="201">
        <v>43634</v>
      </c>
      <c r="E3923" s="196" t="s">
        <v>152</v>
      </c>
      <c r="F3923" s="201">
        <v>44120.875069444446</v>
      </c>
      <c r="G3923" s="196" t="s">
        <v>170</v>
      </c>
      <c r="H3923" s="198" t="s">
        <v>337</v>
      </c>
      <c r="I3923" s="196" t="s">
        <v>3114</v>
      </c>
      <c r="J3923" s="196" t="s">
        <v>101</v>
      </c>
      <c r="L3923" s="200" t="s">
        <v>101</v>
      </c>
      <c r="M3923" s="198" t="s">
        <v>3115</v>
      </c>
      <c r="N3923" s="198" t="s">
        <v>1793</v>
      </c>
      <c r="O3923" s="196" t="s">
        <v>157</v>
      </c>
      <c r="P3923" s="198" t="s">
        <v>158</v>
      </c>
      <c r="Q3923" s="198" t="s">
        <v>1793</v>
      </c>
      <c r="R3923" s="196" t="s">
        <v>47</v>
      </c>
      <c r="S3923" s="196" t="s">
        <v>43</v>
      </c>
      <c r="T3923" s="211">
        <v>3.03</v>
      </c>
      <c r="U3923" s="201">
        <v>43966</v>
      </c>
      <c r="V3923" s="196" t="s">
        <v>1805</v>
      </c>
      <c r="W3923" s="200" t="s">
        <v>93</v>
      </c>
      <c r="X3923" s="196" t="s">
        <v>13</v>
      </c>
      <c r="Y3923" s="196" t="s">
        <v>31</v>
      </c>
      <c r="AA3923" s="196" t="s">
        <v>16097</v>
      </c>
      <c r="AB3923" s="196" t="s">
        <v>16096</v>
      </c>
      <c r="AC3923" s="200">
        <v>8</v>
      </c>
      <c r="AD3923" s="200" t="s">
        <v>8231</v>
      </c>
      <c r="AE3923" s="212">
        <v>41576.53</v>
      </c>
      <c r="AF3923" s="212">
        <v>1357786.53</v>
      </c>
      <c r="AG3923" s="198" t="s">
        <v>3116</v>
      </c>
    </row>
    <row r="3924" spans="1:33" hidden="1" x14ac:dyDescent="0.25">
      <c r="A3924" s="209">
        <v>129091</v>
      </c>
      <c r="B3924" s="210">
        <v>1</v>
      </c>
      <c r="C3924" s="196" t="s">
        <v>114</v>
      </c>
      <c r="D3924" s="201">
        <v>43634</v>
      </c>
      <c r="E3924" s="196" t="s">
        <v>152</v>
      </c>
      <c r="F3924" s="201">
        <v>44120.875069444446</v>
      </c>
      <c r="G3924" s="196" t="s">
        <v>170</v>
      </c>
      <c r="H3924" s="198" t="s">
        <v>347</v>
      </c>
      <c r="I3924" s="196" t="s">
        <v>344</v>
      </c>
      <c r="J3924" s="196" t="s">
        <v>101</v>
      </c>
      <c r="L3924" s="200" t="s">
        <v>101</v>
      </c>
      <c r="M3924" s="198" t="s">
        <v>16098</v>
      </c>
      <c r="N3924" s="198" t="s">
        <v>1845</v>
      </c>
      <c r="O3924" s="196" t="s">
        <v>157</v>
      </c>
      <c r="P3924" s="198" t="s">
        <v>158</v>
      </c>
      <c r="Q3924" s="198" t="s">
        <v>1845</v>
      </c>
      <c r="R3924" s="196" t="s">
        <v>47</v>
      </c>
      <c r="S3924" s="196" t="s">
        <v>46</v>
      </c>
      <c r="T3924" s="211">
        <v>1.99</v>
      </c>
      <c r="U3924" s="201">
        <v>43966</v>
      </c>
      <c r="V3924" s="196" t="s">
        <v>1805</v>
      </c>
      <c r="W3924" s="200" t="s">
        <v>93</v>
      </c>
      <c r="X3924" s="196" t="s">
        <v>103</v>
      </c>
      <c r="AA3924" s="196" t="s">
        <v>16099</v>
      </c>
      <c r="AB3924" s="196" t="s">
        <v>16100</v>
      </c>
      <c r="AC3924" s="200">
        <v>3</v>
      </c>
      <c r="AD3924" s="200" t="s">
        <v>8231</v>
      </c>
      <c r="AE3924" s="212">
        <v>-1419.61</v>
      </c>
      <c r="AF3924" s="212">
        <v>7950.39</v>
      </c>
      <c r="AG3924" s="198" t="s">
        <v>3116</v>
      </c>
    </row>
    <row r="3925" spans="1:33" hidden="1" x14ac:dyDescent="0.25">
      <c r="A3925" s="209">
        <v>129091</v>
      </c>
      <c r="B3925" s="210">
        <v>1</v>
      </c>
      <c r="C3925" s="196" t="s">
        <v>114</v>
      </c>
      <c r="D3925" s="201">
        <v>43634</v>
      </c>
      <c r="E3925" s="196" t="s">
        <v>152</v>
      </c>
      <c r="F3925" s="201">
        <v>44120.875069444446</v>
      </c>
      <c r="G3925" s="196" t="s">
        <v>170</v>
      </c>
      <c r="H3925" s="198" t="s">
        <v>347</v>
      </c>
      <c r="I3925" s="196" t="s">
        <v>344</v>
      </c>
      <c r="J3925" s="196" t="s">
        <v>101</v>
      </c>
      <c r="L3925" s="200" t="s">
        <v>101</v>
      </c>
      <c r="M3925" s="198" t="s">
        <v>16098</v>
      </c>
      <c r="N3925" s="198" t="s">
        <v>1845</v>
      </c>
      <c r="O3925" s="196" t="s">
        <v>157</v>
      </c>
      <c r="P3925" s="198" t="s">
        <v>158</v>
      </c>
      <c r="Q3925" s="198" t="s">
        <v>1845</v>
      </c>
      <c r="R3925" s="196" t="s">
        <v>47</v>
      </c>
      <c r="S3925" s="196" t="s">
        <v>46</v>
      </c>
      <c r="T3925" s="211">
        <v>1.99</v>
      </c>
      <c r="U3925" s="201">
        <v>43966</v>
      </c>
      <c r="V3925" s="196" t="s">
        <v>1805</v>
      </c>
      <c r="W3925" s="200" t="s">
        <v>93</v>
      </c>
      <c r="X3925" s="196" t="s">
        <v>103</v>
      </c>
      <c r="AA3925" s="196" t="s">
        <v>16101</v>
      </c>
      <c r="AB3925" s="196" t="s">
        <v>16100</v>
      </c>
      <c r="AC3925" s="200">
        <v>8</v>
      </c>
      <c r="AD3925" s="200" t="s">
        <v>8231</v>
      </c>
      <c r="AE3925" s="212">
        <v>-58636.02</v>
      </c>
      <c r="AF3925" s="212">
        <v>549873.98</v>
      </c>
      <c r="AG3925" s="198" t="s">
        <v>3116</v>
      </c>
    </row>
    <row r="3926" spans="1:33" hidden="1" x14ac:dyDescent="0.25">
      <c r="A3926" s="209">
        <v>129092</v>
      </c>
      <c r="B3926" s="210">
        <v>1</v>
      </c>
      <c r="C3926" s="196" t="s">
        <v>122</v>
      </c>
      <c r="D3926" s="201">
        <v>43634</v>
      </c>
      <c r="E3926" s="196" t="s">
        <v>152</v>
      </c>
      <c r="F3926" s="201">
        <v>44349.875254629631</v>
      </c>
      <c r="G3926" s="196" t="s">
        <v>108</v>
      </c>
      <c r="H3926" s="198" t="s">
        <v>1176</v>
      </c>
      <c r="I3926" s="196" t="s">
        <v>2791</v>
      </c>
      <c r="J3926" s="196" t="s">
        <v>101</v>
      </c>
      <c r="L3926" s="200" t="s">
        <v>101</v>
      </c>
      <c r="M3926" s="198" t="s">
        <v>2792</v>
      </c>
      <c r="N3926" s="198" t="s">
        <v>1859</v>
      </c>
      <c r="O3926" s="196" t="s">
        <v>157</v>
      </c>
      <c r="P3926" s="198" t="s">
        <v>158</v>
      </c>
      <c r="Q3926" s="198" t="s">
        <v>1859</v>
      </c>
      <c r="R3926" s="196" t="s">
        <v>47</v>
      </c>
      <c r="S3926" s="196" t="s">
        <v>43</v>
      </c>
      <c r="T3926" s="211">
        <v>2.79</v>
      </c>
      <c r="U3926" s="201">
        <v>44323</v>
      </c>
      <c r="V3926" s="196" t="s">
        <v>1860</v>
      </c>
      <c r="W3926" s="200" t="s">
        <v>93</v>
      </c>
      <c r="X3926" s="196" t="s">
        <v>103</v>
      </c>
      <c r="Y3926" s="196" t="s">
        <v>32</v>
      </c>
      <c r="AA3926" s="196" t="s">
        <v>16102</v>
      </c>
      <c r="AC3926" s="200">
        <v>8</v>
      </c>
      <c r="AD3926" s="200" t="s">
        <v>8250</v>
      </c>
      <c r="AE3926" s="212">
        <v>374733</v>
      </c>
      <c r="AF3926" s="212">
        <v>374733</v>
      </c>
      <c r="AG3926" s="198" t="s">
        <v>2793</v>
      </c>
    </row>
    <row r="3927" spans="1:33" hidden="1" x14ac:dyDescent="0.25">
      <c r="A3927" s="209">
        <v>129093</v>
      </c>
      <c r="B3927" s="210">
        <v>1</v>
      </c>
      <c r="C3927" s="196" t="s">
        <v>122</v>
      </c>
      <c r="D3927" s="201">
        <v>43634</v>
      </c>
      <c r="E3927" s="196" t="s">
        <v>152</v>
      </c>
      <c r="F3927" s="201">
        <v>44349.875254629631</v>
      </c>
      <c r="G3927" s="196" t="s">
        <v>161</v>
      </c>
      <c r="H3927" s="198" t="s">
        <v>1176</v>
      </c>
      <c r="I3927" s="196" t="s">
        <v>524</v>
      </c>
      <c r="J3927" s="196" t="s">
        <v>101</v>
      </c>
      <c r="L3927" s="200" t="s">
        <v>101</v>
      </c>
      <c r="M3927" s="198" t="s">
        <v>2719</v>
      </c>
      <c r="N3927" s="198" t="s">
        <v>1859</v>
      </c>
      <c r="O3927" s="196" t="s">
        <v>157</v>
      </c>
      <c r="P3927" s="198" t="s">
        <v>158</v>
      </c>
      <c r="Q3927" s="198" t="s">
        <v>1859</v>
      </c>
      <c r="R3927" s="196" t="s">
        <v>47</v>
      </c>
      <c r="S3927" s="196" t="s">
        <v>43</v>
      </c>
      <c r="T3927" s="211">
        <v>13.6</v>
      </c>
      <c r="U3927" s="201">
        <v>44323</v>
      </c>
      <c r="V3927" s="196" t="s">
        <v>1860</v>
      </c>
      <c r="W3927" s="200" t="s">
        <v>670</v>
      </c>
      <c r="X3927" s="196" t="s">
        <v>13</v>
      </c>
      <c r="Y3927" s="196" t="s">
        <v>31</v>
      </c>
      <c r="AA3927" s="196" t="s">
        <v>16103</v>
      </c>
      <c r="AB3927" s="196" t="s">
        <v>16104</v>
      </c>
      <c r="AC3927" s="200">
        <v>3</v>
      </c>
      <c r="AD3927" s="200" t="s">
        <v>8231</v>
      </c>
      <c r="AE3927" s="212">
        <v>8726</v>
      </c>
      <c r="AF3927" s="212">
        <v>48426</v>
      </c>
      <c r="AG3927" s="198" t="s">
        <v>2720</v>
      </c>
    </row>
    <row r="3928" spans="1:33" hidden="1" x14ac:dyDescent="0.25">
      <c r="A3928" s="209">
        <v>129093</v>
      </c>
      <c r="B3928" s="210">
        <v>1</v>
      </c>
      <c r="C3928" s="196" t="s">
        <v>122</v>
      </c>
      <c r="D3928" s="201">
        <v>43634</v>
      </c>
      <c r="E3928" s="196" t="s">
        <v>152</v>
      </c>
      <c r="F3928" s="201">
        <v>44349.875254629631</v>
      </c>
      <c r="G3928" s="196" t="s">
        <v>161</v>
      </c>
      <c r="H3928" s="198" t="s">
        <v>1176</v>
      </c>
      <c r="I3928" s="196" t="s">
        <v>524</v>
      </c>
      <c r="J3928" s="196" t="s">
        <v>101</v>
      </c>
      <c r="L3928" s="200" t="s">
        <v>101</v>
      </c>
      <c r="M3928" s="198" t="s">
        <v>2719</v>
      </c>
      <c r="N3928" s="198" t="s">
        <v>1859</v>
      </c>
      <c r="O3928" s="196" t="s">
        <v>157</v>
      </c>
      <c r="P3928" s="198" t="s">
        <v>158</v>
      </c>
      <c r="Q3928" s="198" t="s">
        <v>1859</v>
      </c>
      <c r="R3928" s="196" t="s">
        <v>47</v>
      </c>
      <c r="S3928" s="196" t="s">
        <v>43</v>
      </c>
      <c r="T3928" s="211">
        <v>13.6</v>
      </c>
      <c r="U3928" s="201">
        <v>44323</v>
      </c>
      <c r="V3928" s="196" t="s">
        <v>1860</v>
      </c>
      <c r="W3928" s="200" t="s">
        <v>670</v>
      </c>
      <c r="X3928" s="196" t="s">
        <v>13</v>
      </c>
      <c r="Y3928" s="196" t="s">
        <v>31</v>
      </c>
      <c r="AA3928" s="196" t="s">
        <v>16105</v>
      </c>
      <c r="AB3928" s="196" t="s">
        <v>16104</v>
      </c>
      <c r="AC3928" s="200">
        <v>8</v>
      </c>
      <c r="AD3928" s="200" t="s">
        <v>8231</v>
      </c>
      <c r="AE3928" s="212">
        <v>-211990</v>
      </c>
      <c r="AF3928" s="212">
        <v>1658110</v>
      </c>
      <c r="AG3928" s="198" t="s">
        <v>2720</v>
      </c>
    </row>
    <row r="3929" spans="1:33" hidden="1" x14ac:dyDescent="0.25">
      <c r="A3929" s="209">
        <v>129094</v>
      </c>
      <c r="B3929" s="210">
        <v>1</v>
      </c>
      <c r="C3929" s="196" t="s">
        <v>114</v>
      </c>
      <c r="D3929" s="201">
        <v>43634</v>
      </c>
      <c r="E3929" s="196" t="s">
        <v>152</v>
      </c>
      <c r="F3929" s="201">
        <v>44523</v>
      </c>
      <c r="G3929" s="196" t="s">
        <v>98</v>
      </c>
      <c r="H3929" s="198" t="s">
        <v>162</v>
      </c>
      <c r="I3929" s="196" t="s">
        <v>2449</v>
      </c>
      <c r="J3929" s="196" t="s">
        <v>101</v>
      </c>
      <c r="L3929" s="200" t="s">
        <v>101</v>
      </c>
      <c r="M3929" s="198" t="s">
        <v>16106</v>
      </c>
      <c r="N3929" s="198" t="s">
        <v>1859</v>
      </c>
      <c r="O3929" s="196" t="s">
        <v>157</v>
      </c>
      <c r="P3929" s="198" t="s">
        <v>158</v>
      </c>
      <c r="Q3929" s="198" t="s">
        <v>1859</v>
      </c>
      <c r="R3929" s="196" t="s">
        <v>47</v>
      </c>
      <c r="S3929" s="196" t="s">
        <v>46</v>
      </c>
      <c r="T3929" s="211">
        <v>1.1100000000000001</v>
      </c>
      <c r="U3929" s="201">
        <v>43917</v>
      </c>
      <c r="V3929" s="196" t="s">
        <v>1860</v>
      </c>
      <c r="W3929" s="200" t="s">
        <v>93</v>
      </c>
      <c r="X3929" s="196" t="s">
        <v>103</v>
      </c>
      <c r="AA3929" s="196" t="s">
        <v>16107</v>
      </c>
      <c r="AC3929" s="200">
        <v>8</v>
      </c>
      <c r="AD3929" s="200" t="s">
        <v>8250</v>
      </c>
      <c r="AE3929" s="212">
        <v>-13952.15</v>
      </c>
      <c r="AF3929" s="212">
        <v>193883.85</v>
      </c>
      <c r="AG3929" s="198" t="s">
        <v>16108</v>
      </c>
    </row>
    <row r="3930" spans="1:33" hidden="1" x14ac:dyDescent="0.25">
      <c r="A3930" s="209">
        <v>129096</v>
      </c>
      <c r="B3930" s="210">
        <v>1</v>
      </c>
      <c r="C3930" s="196" t="s">
        <v>97</v>
      </c>
      <c r="D3930" s="201">
        <v>43634</v>
      </c>
      <c r="E3930" s="196" t="s">
        <v>152</v>
      </c>
      <c r="F3930" s="201">
        <v>44600</v>
      </c>
      <c r="G3930" s="196" t="s">
        <v>98</v>
      </c>
      <c r="H3930" s="198" t="s">
        <v>1160</v>
      </c>
      <c r="I3930" s="196" t="s">
        <v>2795</v>
      </c>
      <c r="J3930" s="196" t="s">
        <v>101</v>
      </c>
      <c r="L3930" s="200" t="s">
        <v>101</v>
      </c>
      <c r="M3930" s="198" t="s">
        <v>2796</v>
      </c>
      <c r="N3930" s="198" t="s">
        <v>2521</v>
      </c>
      <c r="O3930" s="196" t="s">
        <v>157</v>
      </c>
      <c r="P3930" s="198" t="s">
        <v>1794</v>
      </c>
      <c r="Q3930" s="198" t="s">
        <v>2521</v>
      </c>
      <c r="R3930" s="196" t="s">
        <v>47</v>
      </c>
      <c r="S3930" s="196" t="s">
        <v>43</v>
      </c>
      <c r="T3930" s="211">
        <v>3.3</v>
      </c>
      <c r="U3930" s="201">
        <v>44323</v>
      </c>
      <c r="V3930" s="196" t="s">
        <v>1860</v>
      </c>
      <c r="W3930" s="200" t="s">
        <v>93</v>
      </c>
      <c r="X3930" s="196" t="s">
        <v>103</v>
      </c>
      <c r="Y3930" s="196" t="s">
        <v>32</v>
      </c>
      <c r="Z3930" s="198" t="s">
        <v>2797</v>
      </c>
      <c r="AA3930" s="196" t="s">
        <v>16109</v>
      </c>
      <c r="AC3930" s="200">
        <v>3</v>
      </c>
      <c r="AD3930" s="200" t="s">
        <v>8274</v>
      </c>
      <c r="AE3930" s="212">
        <v>198260</v>
      </c>
      <c r="AF3930" s="212">
        <v>203260</v>
      </c>
      <c r="AG3930" s="198" t="s">
        <v>2798</v>
      </c>
    </row>
    <row r="3931" spans="1:33" hidden="1" x14ac:dyDescent="0.25">
      <c r="A3931" s="209">
        <v>129096</v>
      </c>
      <c r="B3931" s="210">
        <v>1</v>
      </c>
      <c r="C3931" s="196" t="s">
        <v>97</v>
      </c>
      <c r="D3931" s="201">
        <v>43634</v>
      </c>
      <c r="E3931" s="196" t="s">
        <v>152</v>
      </c>
      <c r="F3931" s="201">
        <v>44600</v>
      </c>
      <c r="G3931" s="196" t="s">
        <v>98</v>
      </c>
      <c r="H3931" s="198" t="s">
        <v>1160</v>
      </c>
      <c r="I3931" s="196" t="s">
        <v>2795</v>
      </c>
      <c r="J3931" s="196" t="s">
        <v>101</v>
      </c>
      <c r="L3931" s="200" t="s">
        <v>101</v>
      </c>
      <c r="M3931" s="198" t="s">
        <v>2796</v>
      </c>
      <c r="N3931" s="198" t="s">
        <v>2521</v>
      </c>
      <c r="O3931" s="196" t="s">
        <v>157</v>
      </c>
      <c r="P3931" s="198" t="s">
        <v>1794</v>
      </c>
      <c r="Q3931" s="198" t="s">
        <v>2521</v>
      </c>
      <c r="R3931" s="196" t="s">
        <v>47</v>
      </c>
      <c r="S3931" s="196" t="s">
        <v>43</v>
      </c>
      <c r="T3931" s="211">
        <v>3.3</v>
      </c>
      <c r="U3931" s="201">
        <v>44323</v>
      </c>
      <c r="V3931" s="196" t="s">
        <v>1860</v>
      </c>
      <c r="W3931" s="200" t="s">
        <v>93</v>
      </c>
      <c r="X3931" s="196" t="s">
        <v>103</v>
      </c>
      <c r="Y3931" s="196" t="s">
        <v>32</v>
      </c>
      <c r="Z3931" s="198" t="s">
        <v>2797</v>
      </c>
      <c r="AA3931" s="196" t="s">
        <v>16110</v>
      </c>
      <c r="AC3931" s="200">
        <v>8</v>
      </c>
      <c r="AD3931" s="200" t="s">
        <v>8250</v>
      </c>
      <c r="AE3931" s="212">
        <v>579350</v>
      </c>
      <c r="AF3931" s="212">
        <v>579350</v>
      </c>
      <c r="AG3931" s="198" t="s">
        <v>2798</v>
      </c>
    </row>
    <row r="3932" spans="1:33" hidden="1" x14ac:dyDescent="0.25">
      <c r="A3932" s="209">
        <v>129097</v>
      </c>
      <c r="B3932" s="210">
        <v>1</v>
      </c>
      <c r="C3932" s="196" t="s">
        <v>114</v>
      </c>
      <c r="D3932" s="201">
        <v>43634</v>
      </c>
      <c r="E3932" s="196" t="s">
        <v>152</v>
      </c>
      <c r="F3932" s="201">
        <v>44099.875104166669</v>
      </c>
      <c r="G3932" s="196" t="s">
        <v>170</v>
      </c>
      <c r="H3932" s="198" t="s">
        <v>297</v>
      </c>
      <c r="I3932" s="196" t="s">
        <v>7480</v>
      </c>
      <c r="J3932" s="196" t="s">
        <v>101</v>
      </c>
      <c r="L3932" s="200" t="s">
        <v>101</v>
      </c>
      <c r="M3932" s="198" t="s">
        <v>16111</v>
      </c>
      <c r="N3932" s="198" t="s">
        <v>1845</v>
      </c>
      <c r="O3932" s="196" t="s">
        <v>157</v>
      </c>
      <c r="P3932" s="198" t="s">
        <v>1794</v>
      </c>
      <c r="Q3932" s="198" t="s">
        <v>1845</v>
      </c>
      <c r="R3932" s="196" t="s">
        <v>47</v>
      </c>
      <c r="S3932" s="196" t="s">
        <v>46</v>
      </c>
      <c r="T3932" s="211">
        <v>9.06</v>
      </c>
      <c r="U3932" s="201">
        <v>43917</v>
      </c>
      <c r="V3932" s="196" t="s">
        <v>1805</v>
      </c>
      <c r="W3932" s="200" t="s">
        <v>93</v>
      </c>
      <c r="X3932" s="196" t="s">
        <v>103</v>
      </c>
      <c r="Z3932" s="198" t="s">
        <v>16112</v>
      </c>
      <c r="AA3932" s="196" t="s">
        <v>16113</v>
      </c>
      <c r="AB3932" s="196" t="s">
        <v>16114</v>
      </c>
      <c r="AC3932" s="200">
        <v>3</v>
      </c>
      <c r="AD3932" s="200" t="s">
        <v>8231</v>
      </c>
      <c r="AE3932" s="212">
        <v>-10652.4</v>
      </c>
      <c r="AF3932" s="212">
        <v>100147.6</v>
      </c>
      <c r="AG3932" s="198" t="s">
        <v>16115</v>
      </c>
    </row>
    <row r="3933" spans="1:33" hidden="1" x14ac:dyDescent="0.25">
      <c r="A3933" s="209">
        <v>129097</v>
      </c>
      <c r="B3933" s="210">
        <v>1</v>
      </c>
      <c r="C3933" s="196" t="s">
        <v>114</v>
      </c>
      <c r="D3933" s="201">
        <v>43634</v>
      </c>
      <c r="E3933" s="196" t="s">
        <v>152</v>
      </c>
      <c r="F3933" s="201">
        <v>44099.875104166669</v>
      </c>
      <c r="G3933" s="196" t="s">
        <v>170</v>
      </c>
      <c r="H3933" s="198" t="s">
        <v>297</v>
      </c>
      <c r="I3933" s="196" t="s">
        <v>7480</v>
      </c>
      <c r="J3933" s="196" t="s">
        <v>101</v>
      </c>
      <c r="L3933" s="200" t="s">
        <v>101</v>
      </c>
      <c r="M3933" s="198" t="s">
        <v>16111</v>
      </c>
      <c r="N3933" s="198" t="s">
        <v>1845</v>
      </c>
      <c r="O3933" s="196" t="s">
        <v>157</v>
      </c>
      <c r="P3933" s="198" t="s">
        <v>1794</v>
      </c>
      <c r="Q3933" s="198" t="s">
        <v>1845</v>
      </c>
      <c r="R3933" s="196" t="s">
        <v>47</v>
      </c>
      <c r="S3933" s="196" t="s">
        <v>46</v>
      </c>
      <c r="T3933" s="211">
        <v>9.06</v>
      </c>
      <c r="U3933" s="201">
        <v>43917</v>
      </c>
      <c r="V3933" s="196" t="s">
        <v>1805</v>
      </c>
      <c r="W3933" s="200" t="s">
        <v>93</v>
      </c>
      <c r="X3933" s="196" t="s">
        <v>103</v>
      </c>
      <c r="Z3933" s="198" t="s">
        <v>16112</v>
      </c>
      <c r="AA3933" s="196" t="s">
        <v>16116</v>
      </c>
      <c r="AB3933" s="196" t="s">
        <v>16114</v>
      </c>
      <c r="AC3933" s="200">
        <v>3</v>
      </c>
      <c r="AD3933" s="200" t="s">
        <v>8274</v>
      </c>
      <c r="AE3933" s="212">
        <v>-111.92</v>
      </c>
      <c r="AF3933" s="212">
        <v>140688.07999999999</v>
      </c>
      <c r="AG3933" s="198" t="s">
        <v>16115</v>
      </c>
    </row>
    <row r="3934" spans="1:33" hidden="1" x14ac:dyDescent="0.25">
      <c r="A3934" s="209">
        <v>129097</v>
      </c>
      <c r="B3934" s="210">
        <v>1</v>
      </c>
      <c r="C3934" s="196" t="s">
        <v>114</v>
      </c>
      <c r="D3934" s="201">
        <v>43634</v>
      </c>
      <c r="E3934" s="196" t="s">
        <v>152</v>
      </c>
      <c r="F3934" s="201">
        <v>44099.875104166669</v>
      </c>
      <c r="G3934" s="196" t="s">
        <v>170</v>
      </c>
      <c r="H3934" s="198" t="s">
        <v>297</v>
      </c>
      <c r="I3934" s="196" t="s">
        <v>7480</v>
      </c>
      <c r="J3934" s="196" t="s">
        <v>101</v>
      </c>
      <c r="L3934" s="200" t="s">
        <v>101</v>
      </c>
      <c r="M3934" s="198" t="s">
        <v>16111</v>
      </c>
      <c r="N3934" s="198" t="s">
        <v>1845</v>
      </c>
      <c r="O3934" s="196" t="s">
        <v>157</v>
      </c>
      <c r="P3934" s="198" t="s">
        <v>1794</v>
      </c>
      <c r="Q3934" s="198" t="s">
        <v>1845</v>
      </c>
      <c r="R3934" s="196" t="s">
        <v>47</v>
      </c>
      <c r="S3934" s="196" t="s">
        <v>46</v>
      </c>
      <c r="T3934" s="211">
        <v>9.06</v>
      </c>
      <c r="U3934" s="201">
        <v>43917</v>
      </c>
      <c r="V3934" s="196" t="s">
        <v>1805</v>
      </c>
      <c r="W3934" s="200" t="s">
        <v>93</v>
      </c>
      <c r="X3934" s="196" t="s">
        <v>103</v>
      </c>
      <c r="Z3934" s="198" t="s">
        <v>16112</v>
      </c>
      <c r="AA3934" s="196" t="s">
        <v>16117</v>
      </c>
      <c r="AB3934" s="196" t="s">
        <v>16114</v>
      </c>
      <c r="AC3934" s="200">
        <v>8</v>
      </c>
      <c r="AD3934" s="200" t="s">
        <v>8231</v>
      </c>
      <c r="AE3934" s="212">
        <v>-246669.84</v>
      </c>
      <c r="AF3934" s="212">
        <v>2058030.16</v>
      </c>
      <c r="AG3934" s="198" t="s">
        <v>16115</v>
      </c>
    </row>
    <row r="3935" spans="1:33" hidden="1" x14ac:dyDescent="0.25">
      <c r="A3935" s="209">
        <v>129098</v>
      </c>
      <c r="B3935" s="210">
        <v>1</v>
      </c>
      <c r="C3935" s="196" t="s">
        <v>114</v>
      </c>
      <c r="D3935" s="201">
        <v>43634</v>
      </c>
      <c r="E3935" s="196" t="s">
        <v>152</v>
      </c>
      <c r="F3935" s="201">
        <v>44111.875069444446</v>
      </c>
      <c r="G3935" s="196" t="s">
        <v>170</v>
      </c>
      <c r="H3935" s="198" t="s">
        <v>1160</v>
      </c>
      <c r="I3935" s="196" t="s">
        <v>444</v>
      </c>
      <c r="J3935" s="196" t="s">
        <v>101</v>
      </c>
      <c r="L3935" s="200" t="s">
        <v>101</v>
      </c>
      <c r="M3935" s="198" t="s">
        <v>16118</v>
      </c>
      <c r="N3935" s="198" t="s">
        <v>1845</v>
      </c>
      <c r="O3935" s="196" t="s">
        <v>157</v>
      </c>
      <c r="P3935" s="198" t="s">
        <v>1836</v>
      </c>
      <c r="Q3935" s="198" t="s">
        <v>1845</v>
      </c>
      <c r="R3935" s="196" t="s">
        <v>47</v>
      </c>
      <c r="S3935" s="196" t="s">
        <v>46</v>
      </c>
      <c r="T3935" s="211">
        <v>5.58</v>
      </c>
      <c r="U3935" s="201">
        <v>43917</v>
      </c>
      <c r="V3935" s="196" t="s">
        <v>1805</v>
      </c>
      <c r="W3935" s="200" t="s">
        <v>670</v>
      </c>
      <c r="X3935" s="196" t="s">
        <v>13</v>
      </c>
      <c r="AA3935" s="196" t="s">
        <v>16119</v>
      </c>
      <c r="AB3935" s="196" t="s">
        <v>16120</v>
      </c>
      <c r="AC3935" s="200">
        <v>3</v>
      </c>
      <c r="AD3935" s="200" t="s">
        <v>8231</v>
      </c>
      <c r="AE3935" s="212">
        <v>55125.87</v>
      </c>
      <c r="AF3935" s="212">
        <v>99225.87</v>
      </c>
      <c r="AG3935" s="198" t="s">
        <v>16121</v>
      </c>
    </row>
    <row r="3936" spans="1:33" hidden="1" x14ac:dyDescent="0.25">
      <c r="A3936" s="209">
        <v>129098</v>
      </c>
      <c r="B3936" s="210">
        <v>1</v>
      </c>
      <c r="C3936" s="196" t="s">
        <v>114</v>
      </c>
      <c r="D3936" s="201">
        <v>43634</v>
      </c>
      <c r="E3936" s="196" t="s">
        <v>152</v>
      </c>
      <c r="F3936" s="201">
        <v>44111.875069444446</v>
      </c>
      <c r="G3936" s="196" t="s">
        <v>170</v>
      </c>
      <c r="H3936" s="198" t="s">
        <v>1160</v>
      </c>
      <c r="I3936" s="196" t="s">
        <v>444</v>
      </c>
      <c r="J3936" s="196" t="s">
        <v>101</v>
      </c>
      <c r="L3936" s="200" t="s">
        <v>101</v>
      </c>
      <c r="M3936" s="198" t="s">
        <v>16118</v>
      </c>
      <c r="N3936" s="198" t="s">
        <v>1845</v>
      </c>
      <c r="O3936" s="196" t="s">
        <v>157</v>
      </c>
      <c r="P3936" s="198" t="s">
        <v>1836</v>
      </c>
      <c r="Q3936" s="198" t="s">
        <v>1845</v>
      </c>
      <c r="R3936" s="196" t="s">
        <v>47</v>
      </c>
      <c r="S3936" s="196" t="s">
        <v>46</v>
      </c>
      <c r="T3936" s="211">
        <v>5.58</v>
      </c>
      <c r="U3936" s="201">
        <v>43917</v>
      </c>
      <c r="V3936" s="196" t="s">
        <v>1805</v>
      </c>
      <c r="W3936" s="200" t="s">
        <v>670</v>
      </c>
      <c r="X3936" s="196" t="s">
        <v>13</v>
      </c>
      <c r="AA3936" s="196" t="s">
        <v>16122</v>
      </c>
      <c r="AB3936" s="196" t="s">
        <v>16120</v>
      </c>
      <c r="AC3936" s="200">
        <v>8</v>
      </c>
      <c r="AD3936" s="200" t="s">
        <v>8231</v>
      </c>
      <c r="AE3936" s="212">
        <v>-288632.90999999997</v>
      </c>
      <c r="AF3936" s="212">
        <v>2356367.09</v>
      </c>
      <c r="AG3936" s="198" t="s">
        <v>16121</v>
      </c>
    </row>
    <row r="3937" spans="1:33" hidden="1" x14ac:dyDescent="0.25">
      <c r="A3937" s="209">
        <v>129099</v>
      </c>
      <c r="B3937" s="210">
        <v>1</v>
      </c>
      <c r="C3937" s="196" t="s">
        <v>97</v>
      </c>
      <c r="D3937" s="201">
        <v>43634</v>
      </c>
      <c r="E3937" s="196" t="s">
        <v>152</v>
      </c>
      <c r="F3937" s="201">
        <v>44480.875138888892</v>
      </c>
      <c r="G3937" s="196" t="s">
        <v>161</v>
      </c>
      <c r="H3937" s="198" t="s">
        <v>1633</v>
      </c>
      <c r="I3937" s="196" t="s">
        <v>2800</v>
      </c>
      <c r="J3937" s="196" t="s">
        <v>101</v>
      </c>
      <c r="L3937" s="200" t="s">
        <v>101</v>
      </c>
      <c r="M3937" s="198" t="s">
        <v>2801</v>
      </c>
      <c r="N3937" s="198" t="s">
        <v>1859</v>
      </c>
      <c r="O3937" s="196" t="s">
        <v>157</v>
      </c>
      <c r="P3937" s="198" t="s">
        <v>158</v>
      </c>
      <c r="Q3937" s="198" t="s">
        <v>1859</v>
      </c>
      <c r="R3937" s="196" t="s">
        <v>47</v>
      </c>
      <c r="S3937" s="196" t="s">
        <v>43</v>
      </c>
      <c r="T3937" s="211">
        <v>5.44</v>
      </c>
      <c r="U3937" s="201">
        <v>44323</v>
      </c>
      <c r="V3937" s="196" t="s">
        <v>1860</v>
      </c>
      <c r="W3937" s="200" t="s">
        <v>93</v>
      </c>
      <c r="X3937" s="196" t="s">
        <v>103</v>
      </c>
      <c r="Y3937" s="196" t="s">
        <v>32</v>
      </c>
      <c r="AA3937" s="196" t="s">
        <v>16123</v>
      </c>
      <c r="AB3937" s="196" t="s">
        <v>16124</v>
      </c>
      <c r="AC3937" s="200">
        <v>3</v>
      </c>
      <c r="AD3937" s="200" t="s">
        <v>8231</v>
      </c>
      <c r="AE3937" s="212">
        <v>-31680</v>
      </c>
      <c r="AF3937" s="212">
        <v>146020</v>
      </c>
      <c r="AG3937" s="198" t="s">
        <v>2802</v>
      </c>
    </row>
    <row r="3938" spans="1:33" hidden="1" x14ac:dyDescent="0.25">
      <c r="A3938" s="209">
        <v>129099</v>
      </c>
      <c r="B3938" s="210">
        <v>1</v>
      </c>
      <c r="C3938" s="196" t="s">
        <v>97</v>
      </c>
      <c r="D3938" s="201">
        <v>43634</v>
      </c>
      <c r="E3938" s="196" t="s">
        <v>152</v>
      </c>
      <c r="F3938" s="201">
        <v>44480.875138888892</v>
      </c>
      <c r="G3938" s="196" t="s">
        <v>161</v>
      </c>
      <c r="H3938" s="198" t="s">
        <v>1633</v>
      </c>
      <c r="I3938" s="196" t="s">
        <v>2800</v>
      </c>
      <c r="J3938" s="196" t="s">
        <v>101</v>
      </c>
      <c r="L3938" s="200" t="s">
        <v>101</v>
      </c>
      <c r="M3938" s="198" t="s">
        <v>2801</v>
      </c>
      <c r="N3938" s="198" t="s">
        <v>1859</v>
      </c>
      <c r="O3938" s="196" t="s">
        <v>157</v>
      </c>
      <c r="P3938" s="198" t="s">
        <v>158</v>
      </c>
      <c r="Q3938" s="198" t="s">
        <v>1859</v>
      </c>
      <c r="R3938" s="196" t="s">
        <v>47</v>
      </c>
      <c r="S3938" s="196" t="s">
        <v>43</v>
      </c>
      <c r="T3938" s="211">
        <v>5.44</v>
      </c>
      <c r="U3938" s="201">
        <v>44323</v>
      </c>
      <c r="V3938" s="196" t="s">
        <v>1860</v>
      </c>
      <c r="W3938" s="200" t="s">
        <v>93</v>
      </c>
      <c r="X3938" s="196" t="s">
        <v>103</v>
      </c>
      <c r="Y3938" s="196" t="s">
        <v>32</v>
      </c>
      <c r="AA3938" s="196" t="s">
        <v>16125</v>
      </c>
      <c r="AB3938" s="196" t="s">
        <v>16124</v>
      </c>
      <c r="AC3938" s="200">
        <v>8</v>
      </c>
      <c r="AD3938" s="200" t="s">
        <v>8231</v>
      </c>
      <c r="AE3938" s="212">
        <v>54570</v>
      </c>
      <c r="AF3938" s="212">
        <v>1061570</v>
      </c>
      <c r="AG3938" s="198" t="s">
        <v>2802</v>
      </c>
    </row>
    <row r="3939" spans="1:33" ht="36" hidden="1" x14ac:dyDescent="0.25">
      <c r="A3939" s="209">
        <v>129100</v>
      </c>
      <c r="B3939" s="210">
        <v>1</v>
      </c>
      <c r="C3939" s="196" t="s">
        <v>114</v>
      </c>
      <c r="D3939" s="201">
        <v>43634</v>
      </c>
      <c r="E3939" s="196" t="s">
        <v>152</v>
      </c>
      <c r="F3939" s="201">
        <v>44352</v>
      </c>
      <c r="G3939" s="196" t="s">
        <v>170</v>
      </c>
      <c r="H3939" s="198" t="s">
        <v>689</v>
      </c>
      <c r="I3939" s="196" t="s">
        <v>1655</v>
      </c>
      <c r="J3939" s="196" t="s">
        <v>101</v>
      </c>
      <c r="L3939" s="200" t="s">
        <v>101</v>
      </c>
      <c r="M3939" s="198" t="s">
        <v>2626</v>
      </c>
      <c r="N3939" s="198" t="s">
        <v>1793</v>
      </c>
      <c r="O3939" s="196" t="s">
        <v>157</v>
      </c>
      <c r="P3939" s="198" t="s">
        <v>1794</v>
      </c>
      <c r="Q3939" s="198" t="s">
        <v>1793</v>
      </c>
      <c r="R3939" s="196" t="s">
        <v>47</v>
      </c>
      <c r="S3939" s="196" t="s">
        <v>43</v>
      </c>
      <c r="T3939" s="211">
        <v>2.92</v>
      </c>
      <c r="U3939" s="201">
        <v>43917</v>
      </c>
      <c r="V3939" s="196" t="s">
        <v>1805</v>
      </c>
      <c r="W3939" s="200" t="s">
        <v>93</v>
      </c>
      <c r="X3939" s="196" t="s">
        <v>13</v>
      </c>
      <c r="Y3939" s="196" t="s">
        <v>31</v>
      </c>
      <c r="Z3939" s="198" t="s">
        <v>2627</v>
      </c>
      <c r="AA3939" s="196" t="s">
        <v>16126</v>
      </c>
      <c r="AB3939" s="196" t="s">
        <v>16127</v>
      </c>
      <c r="AC3939" s="200">
        <v>3</v>
      </c>
      <c r="AD3939" s="200" t="s">
        <v>8231</v>
      </c>
      <c r="AE3939" s="212">
        <v>30344.38</v>
      </c>
      <c r="AF3939" s="212">
        <v>418344.38</v>
      </c>
      <c r="AG3939" s="198" t="s">
        <v>2628</v>
      </c>
    </row>
    <row r="3940" spans="1:33" ht="36" hidden="1" x14ac:dyDescent="0.25">
      <c r="A3940" s="209">
        <v>129100</v>
      </c>
      <c r="B3940" s="210">
        <v>1</v>
      </c>
      <c r="C3940" s="196" t="s">
        <v>114</v>
      </c>
      <c r="D3940" s="201">
        <v>43634</v>
      </c>
      <c r="E3940" s="196" t="s">
        <v>152</v>
      </c>
      <c r="F3940" s="201">
        <v>44352</v>
      </c>
      <c r="G3940" s="196" t="s">
        <v>170</v>
      </c>
      <c r="H3940" s="198" t="s">
        <v>689</v>
      </c>
      <c r="I3940" s="196" t="s">
        <v>1655</v>
      </c>
      <c r="J3940" s="196" t="s">
        <v>101</v>
      </c>
      <c r="L3940" s="200" t="s">
        <v>101</v>
      </c>
      <c r="M3940" s="198" t="s">
        <v>2626</v>
      </c>
      <c r="N3940" s="198" t="s">
        <v>1793</v>
      </c>
      <c r="O3940" s="196" t="s">
        <v>157</v>
      </c>
      <c r="P3940" s="198" t="s">
        <v>1794</v>
      </c>
      <c r="Q3940" s="198" t="s">
        <v>1793</v>
      </c>
      <c r="R3940" s="196" t="s">
        <v>47</v>
      </c>
      <c r="S3940" s="196" t="s">
        <v>43</v>
      </c>
      <c r="T3940" s="211">
        <v>2.92</v>
      </c>
      <c r="U3940" s="201">
        <v>43917</v>
      </c>
      <c r="V3940" s="196" t="s">
        <v>1805</v>
      </c>
      <c r="W3940" s="200" t="s">
        <v>93</v>
      </c>
      <c r="X3940" s="196" t="s">
        <v>13</v>
      </c>
      <c r="Y3940" s="196" t="s">
        <v>31</v>
      </c>
      <c r="Z3940" s="198" t="s">
        <v>2627</v>
      </c>
      <c r="AA3940" s="196" t="s">
        <v>16128</v>
      </c>
      <c r="AB3940" s="196" t="s">
        <v>16127</v>
      </c>
      <c r="AC3940" s="200">
        <v>3</v>
      </c>
      <c r="AD3940" s="200" t="s">
        <v>8274</v>
      </c>
      <c r="AE3940" s="212">
        <v>115850</v>
      </c>
      <c r="AF3940" s="212">
        <v>483850</v>
      </c>
      <c r="AG3940" s="198" t="s">
        <v>2628</v>
      </c>
    </row>
    <row r="3941" spans="1:33" ht="36" hidden="1" x14ac:dyDescent="0.25">
      <c r="A3941" s="209">
        <v>129100</v>
      </c>
      <c r="B3941" s="210">
        <v>1</v>
      </c>
      <c r="C3941" s="196" t="s">
        <v>114</v>
      </c>
      <c r="D3941" s="201">
        <v>43634</v>
      </c>
      <c r="E3941" s="196" t="s">
        <v>152</v>
      </c>
      <c r="F3941" s="201">
        <v>44352</v>
      </c>
      <c r="G3941" s="196" t="s">
        <v>170</v>
      </c>
      <c r="H3941" s="198" t="s">
        <v>689</v>
      </c>
      <c r="I3941" s="196" t="s">
        <v>1655</v>
      </c>
      <c r="J3941" s="196" t="s">
        <v>101</v>
      </c>
      <c r="L3941" s="200" t="s">
        <v>101</v>
      </c>
      <c r="M3941" s="198" t="s">
        <v>2626</v>
      </c>
      <c r="N3941" s="198" t="s">
        <v>1793</v>
      </c>
      <c r="O3941" s="196" t="s">
        <v>157</v>
      </c>
      <c r="P3941" s="198" t="s">
        <v>1794</v>
      </c>
      <c r="Q3941" s="198" t="s">
        <v>1793</v>
      </c>
      <c r="R3941" s="196" t="s">
        <v>47</v>
      </c>
      <c r="S3941" s="196" t="s">
        <v>43</v>
      </c>
      <c r="T3941" s="211">
        <v>2.92</v>
      </c>
      <c r="U3941" s="201">
        <v>43917</v>
      </c>
      <c r="V3941" s="196" t="s">
        <v>1805</v>
      </c>
      <c r="W3941" s="200" t="s">
        <v>93</v>
      </c>
      <c r="X3941" s="196" t="s">
        <v>13</v>
      </c>
      <c r="Y3941" s="196" t="s">
        <v>31</v>
      </c>
      <c r="Z3941" s="198" t="s">
        <v>2627</v>
      </c>
      <c r="AA3941" s="196" t="s">
        <v>16129</v>
      </c>
      <c r="AB3941" s="196" t="s">
        <v>16127</v>
      </c>
      <c r="AC3941" s="200">
        <v>8</v>
      </c>
      <c r="AD3941" s="200" t="s">
        <v>8231</v>
      </c>
      <c r="AE3941" s="212">
        <v>-29071.119999999999</v>
      </c>
      <c r="AF3941" s="212">
        <v>1316528.8799999999</v>
      </c>
      <c r="AG3941" s="198" t="s">
        <v>2628</v>
      </c>
    </row>
    <row r="3942" spans="1:33" hidden="1" x14ac:dyDescent="0.25">
      <c r="A3942" s="209">
        <v>129101</v>
      </c>
      <c r="B3942" s="210">
        <v>1</v>
      </c>
      <c r="C3942" s="196" t="s">
        <v>114</v>
      </c>
      <c r="D3942" s="201">
        <v>43634</v>
      </c>
      <c r="E3942" s="196" t="s">
        <v>152</v>
      </c>
      <c r="F3942" s="201">
        <v>44208.875081018516</v>
      </c>
      <c r="G3942" s="196" t="s">
        <v>170</v>
      </c>
      <c r="H3942" s="198" t="s">
        <v>689</v>
      </c>
      <c r="I3942" s="196" t="s">
        <v>16130</v>
      </c>
      <c r="J3942" s="196" t="s">
        <v>101</v>
      </c>
      <c r="L3942" s="200" t="s">
        <v>101</v>
      </c>
      <c r="M3942" s="198" t="s">
        <v>16131</v>
      </c>
      <c r="N3942" s="198" t="s">
        <v>1793</v>
      </c>
      <c r="O3942" s="196" t="s">
        <v>157</v>
      </c>
      <c r="P3942" s="198" t="s">
        <v>1794</v>
      </c>
      <c r="Q3942" s="198" t="s">
        <v>1793</v>
      </c>
      <c r="R3942" s="196" t="s">
        <v>47</v>
      </c>
      <c r="S3942" s="196" t="s">
        <v>46</v>
      </c>
      <c r="T3942" s="211">
        <v>0.63</v>
      </c>
      <c r="U3942" s="201">
        <v>43917</v>
      </c>
      <c r="V3942" s="196" t="s">
        <v>1805</v>
      </c>
      <c r="W3942" s="200" t="s">
        <v>93</v>
      </c>
      <c r="X3942" s="196" t="s">
        <v>103</v>
      </c>
      <c r="Z3942" s="198" t="s">
        <v>16132</v>
      </c>
      <c r="AA3942" s="196" t="s">
        <v>16133</v>
      </c>
      <c r="AB3942" s="196" t="s">
        <v>16134</v>
      </c>
      <c r="AC3942" s="200">
        <v>3</v>
      </c>
      <c r="AD3942" s="200" t="s">
        <v>8231</v>
      </c>
      <c r="AE3942" s="212">
        <v>-14195.99</v>
      </c>
      <c r="AF3942" s="212">
        <v>39874.01</v>
      </c>
      <c r="AG3942" s="198" t="s">
        <v>2628</v>
      </c>
    </row>
    <row r="3943" spans="1:33" hidden="1" x14ac:dyDescent="0.25">
      <c r="A3943" s="209">
        <v>129101</v>
      </c>
      <c r="B3943" s="210">
        <v>1</v>
      </c>
      <c r="C3943" s="196" t="s">
        <v>114</v>
      </c>
      <c r="D3943" s="201">
        <v>43634</v>
      </c>
      <c r="E3943" s="196" t="s">
        <v>152</v>
      </c>
      <c r="F3943" s="201">
        <v>44208.875081018516</v>
      </c>
      <c r="G3943" s="196" t="s">
        <v>170</v>
      </c>
      <c r="H3943" s="198" t="s">
        <v>689</v>
      </c>
      <c r="I3943" s="196" t="s">
        <v>16130</v>
      </c>
      <c r="J3943" s="196" t="s">
        <v>101</v>
      </c>
      <c r="L3943" s="200" t="s">
        <v>101</v>
      </c>
      <c r="M3943" s="198" t="s">
        <v>16131</v>
      </c>
      <c r="N3943" s="198" t="s">
        <v>1793</v>
      </c>
      <c r="O3943" s="196" t="s">
        <v>157</v>
      </c>
      <c r="P3943" s="198" t="s">
        <v>1794</v>
      </c>
      <c r="Q3943" s="198" t="s">
        <v>1793</v>
      </c>
      <c r="R3943" s="196" t="s">
        <v>47</v>
      </c>
      <c r="S3943" s="196" t="s">
        <v>46</v>
      </c>
      <c r="T3943" s="211">
        <v>0.63</v>
      </c>
      <c r="U3943" s="201">
        <v>43917</v>
      </c>
      <c r="V3943" s="196" t="s">
        <v>1805</v>
      </c>
      <c r="W3943" s="200" t="s">
        <v>93</v>
      </c>
      <c r="X3943" s="196" t="s">
        <v>103</v>
      </c>
      <c r="Z3943" s="198" t="s">
        <v>16132</v>
      </c>
      <c r="AA3943" s="196" t="s">
        <v>16135</v>
      </c>
      <c r="AB3943" s="196" t="s">
        <v>16134</v>
      </c>
      <c r="AC3943" s="200">
        <v>3</v>
      </c>
      <c r="AD3943" s="200" t="s">
        <v>8274</v>
      </c>
      <c r="AE3943" s="212">
        <v>-1761.28</v>
      </c>
      <c r="AF3943" s="212">
        <v>48668.72</v>
      </c>
      <c r="AG3943" s="198" t="s">
        <v>2628</v>
      </c>
    </row>
    <row r="3944" spans="1:33" hidden="1" x14ac:dyDescent="0.25">
      <c r="A3944" s="209">
        <v>129101</v>
      </c>
      <c r="B3944" s="210">
        <v>1</v>
      </c>
      <c r="C3944" s="196" t="s">
        <v>114</v>
      </c>
      <c r="D3944" s="201">
        <v>43634</v>
      </c>
      <c r="E3944" s="196" t="s">
        <v>152</v>
      </c>
      <c r="F3944" s="201">
        <v>44208.875081018516</v>
      </c>
      <c r="G3944" s="196" t="s">
        <v>170</v>
      </c>
      <c r="H3944" s="198" t="s">
        <v>689</v>
      </c>
      <c r="I3944" s="196" t="s">
        <v>16130</v>
      </c>
      <c r="J3944" s="196" t="s">
        <v>101</v>
      </c>
      <c r="L3944" s="200" t="s">
        <v>101</v>
      </c>
      <c r="M3944" s="198" t="s">
        <v>16131</v>
      </c>
      <c r="N3944" s="198" t="s">
        <v>1793</v>
      </c>
      <c r="O3944" s="196" t="s">
        <v>157</v>
      </c>
      <c r="P3944" s="198" t="s">
        <v>1794</v>
      </c>
      <c r="Q3944" s="198" t="s">
        <v>1793</v>
      </c>
      <c r="R3944" s="196" t="s">
        <v>47</v>
      </c>
      <c r="S3944" s="196" t="s">
        <v>46</v>
      </c>
      <c r="T3944" s="211">
        <v>0.63</v>
      </c>
      <c r="U3944" s="201">
        <v>43917</v>
      </c>
      <c r="V3944" s="196" t="s">
        <v>1805</v>
      </c>
      <c r="W3944" s="200" t="s">
        <v>93</v>
      </c>
      <c r="X3944" s="196" t="s">
        <v>103</v>
      </c>
      <c r="Z3944" s="198" t="s">
        <v>16132</v>
      </c>
      <c r="AA3944" s="196" t="s">
        <v>16136</v>
      </c>
      <c r="AB3944" s="196" t="s">
        <v>16134</v>
      </c>
      <c r="AC3944" s="200">
        <v>8</v>
      </c>
      <c r="AD3944" s="200" t="s">
        <v>8250</v>
      </c>
      <c r="AE3944" s="212">
        <v>2731.68</v>
      </c>
      <c r="AF3944" s="212">
        <v>291021.68</v>
      </c>
      <c r="AG3944" s="198" t="s">
        <v>2628</v>
      </c>
    </row>
    <row r="3945" spans="1:33" hidden="1" x14ac:dyDescent="0.25">
      <c r="A3945" s="209">
        <v>129103</v>
      </c>
      <c r="B3945" s="210">
        <v>1</v>
      </c>
      <c r="C3945" s="196" t="s">
        <v>114</v>
      </c>
      <c r="D3945" s="201">
        <v>43634</v>
      </c>
      <c r="E3945" s="196" t="s">
        <v>152</v>
      </c>
      <c r="F3945" s="201">
        <v>44124.875069444446</v>
      </c>
      <c r="G3945" s="196" t="s">
        <v>170</v>
      </c>
      <c r="H3945" s="198" t="s">
        <v>190</v>
      </c>
      <c r="I3945" s="196" t="s">
        <v>172</v>
      </c>
      <c r="J3945" s="196" t="s">
        <v>101</v>
      </c>
      <c r="L3945" s="200" t="s">
        <v>101</v>
      </c>
      <c r="M3945" s="198" t="s">
        <v>16137</v>
      </c>
      <c r="N3945" s="198" t="s">
        <v>1859</v>
      </c>
      <c r="O3945" s="196" t="s">
        <v>157</v>
      </c>
      <c r="P3945" s="198" t="s">
        <v>158</v>
      </c>
      <c r="Q3945" s="198" t="s">
        <v>1859</v>
      </c>
      <c r="R3945" s="196" t="s">
        <v>47</v>
      </c>
      <c r="S3945" s="196" t="s">
        <v>46</v>
      </c>
      <c r="T3945" s="211">
        <v>3.47</v>
      </c>
      <c r="U3945" s="201">
        <v>43917</v>
      </c>
      <c r="V3945" s="196" t="s">
        <v>1860</v>
      </c>
      <c r="W3945" s="200" t="s">
        <v>93</v>
      </c>
      <c r="X3945" s="196" t="s">
        <v>103</v>
      </c>
      <c r="AA3945" s="196" t="s">
        <v>16138</v>
      </c>
      <c r="AB3945" s="196" t="s">
        <v>16139</v>
      </c>
      <c r="AC3945" s="200">
        <v>3</v>
      </c>
      <c r="AD3945" s="200" t="s">
        <v>8231</v>
      </c>
      <c r="AE3945" s="212">
        <v>-19163.43</v>
      </c>
      <c r="AF3945" s="212">
        <v>15126.57</v>
      </c>
      <c r="AG3945" s="198" t="s">
        <v>2648</v>
      </c>
    </row>
    <row r="3946" spans="1:33" hidden="1" x14ac:dyDescent="0.25">
      <c r="A3946" s="209">
        <v>129103</v>
      </c>
      <c r="B3946" s="210">
        <v>1</v>
      </c>
      <c r="C3946" s="196" t="s">
        <v>114</v>
      </c>
      <c r="D3946" s="201">
        <v>43634</v>
      </c>
      <c r="E3946" s="196" t="s">
        <v>152</v>
      </c>
      <c r="F3946" s="201">
        <v>44124.875069444446</v>
      </c>
      <c r="G3946" s="196" t="s">
        <v>170</v>
      </c>
      <c r="H3946" s="198" t="s">
        <v>190</v>
      </c>
      <c r="I3946" s="196" t="s">
        <v>172</v>
      </c>
      <c r="J3946" s="196" t="s">
        <v>101</v>
      </c>
      <c r="L3946" s="200" t="s">
        <v>101</v>
      </c>
      <c r="M3946" s="198" t="s">
        <v>16137</v>
      </c>
      <c r="N3946" s="198" t="s">
        <v>1859</v>
      </c>
      <c r="O3946" s="196" t="s">
        <v>157</v>
      </c>
      <c r="P3946" s="198" t="s">
        <v>158</v>
      </c>
      <c r="Q3946" s="198" t="s">
        <v>1859</v>
      </c>
      <c r="R3946" s="196" t="s">
        <v>47</v>
      </c>
      <c r="S3946" s="196" t="s">
        <v>46</v>
      </c>
      <c r="T3946" s="211">
        <v>3.47</v>
      </c>
      <c r="U3946" s="201">
        <v>43917</v>
      </c>
      <c r="V3946" s="196" t="s">
        <v>1860</v>
      </c>
      <c r="W3946" s="200" t="s">
        <v>93</v>
      </c>
      <c r="X3946" s="196" t="s">
        <v>103</v>
      </c>
      <c r="AA3946" s="196" t="s">
        <v>16140</v>
      </c>
      <c r="AB3946" s="196" t="s">
        <v>16139</v>
      </c>
      <c r="AC3946" s="200">
        <v>8</v>
      </c>
      <c r="AD3946" s="200" t="s">
        <v>8250</v>
      </c>
      <c r="AE3946" s="212">
        <v>-45153.34</v>
      </c>
      <c r="AF3946" s="212">
        <v>528746.66</v>
      </c>
      <c r="AG3946" s="198" t="s">
        <v>2648</v>
      </c>
    </row>
    <row r="3947" spans="1:33" hidden="1" x14ac:dyDescent="0.25">
      <c r="A3947" s="209">
        <v>129104</v>
      </c>
      <c r="B3947" s="210">
        <v>1</v>
      </c>
      <c r="C3947" s="196" t="s">
        <v>114</v>
      </c>
      <c r="D3947" s="201">
        <v>43634</v>
      </c>
      <c r="E3947" s="196" t="s">
        <v>152</v>
      </c>
      <c r="F3947" s="201">
        <v>44124.875081018516</v>
      </c>
      <c r="G3947" s="196" t="s">
        <v>170</v>
      </c>
      <c r="H3947" s="198" t="s">
        <v>190</v>
      </c>
      <c r="I3947" s="196" t="s">
        <v>1655</v>
      </c>
      <c r="J3947" s="196" t="s">
        <v>101</v>
      </c>
      <c r="L3947" s="200" t="s">
        <v>101</v>
      </c>
      <c r="M3947" s="198" t="s">
        <v>2647</v>
      </c>
      <c r="N3947" s="198" t="s">
        <v>1859</v>
      </c>
      <c r="O3947" s="196" t="s">
        <v>157</v>
      </c>
      <c r="P3947" s="198" t="s">
        <v>158</v>
      </c>
      <c r="Q3947" s="198" t="s">
        <v>1859</v>
      </c>
      <c r="R3947" s="196" t="s">
        <v>47</v>
      </c>
      <c r="S3947" s="196" t="s">
        <v>43</v>
      </c>
      <c r="T3947" s="211">
        <v>3.1</v>
      </c>
      <c r="U3947" s="201">
        <v>43917</v>
      </c>
      <c r="V3947" s="196" t="s">
        <v>1860</v>
      </c>
      <c r="W3947" s="200" t="s">
        <v>93</v>
      </c>
      <c r="X3947" s="196" t="s">
        <v>103</v>
      </c>
      <c r="Y3947" s="196" t="s">
        <v>32</v>
      </c>
      <c r="AA3947" s="196" t="s">
        <v>16141</v>
      </c>
      <c r="AB3947" s="196" t="s">
        <v>16142</v>
      </c>
      <c r="AC3947" s="200">
        <v>3</v>
      </c>
      <c r="AD3947" s="200" t="s">
        <v>8231</v>
      </c>
      <c r="AE3947" s="212">
        <v>-9878.34</v>
      </c>
      <c r="AF3947" s="212">
        <v>10481.66</v>
      </c>
      <c r="AG3947" s="198" t="s">
        <v>2648</v>
      </c>
    </row>
    <row r="3948" spans="1:33" hidden="1" x14ac:dyDescent="0.25">
      <c r="A3948" s="209">
        <v>129104</v>
      </c>
      <c r="B3948" s="210">
        <v>1</v>
      </c>
      <c r="C3948" s="196" t="s">
        <v>114</v>
      </c>
      <c r="D3948" s="201">
        <v>43634</v>
      </c>
      <c r="E3948" s="196" t="s">
        <v>152</v>
      </c>
      <c r="F3948" s="201">
        <v>44124.875081018516</v>
      </c>
      <c r="G3948" s="196" t="s">
        <v>170</v>
      </c>
      <c r="H3948" s="198" t="s">
        <v>190</v>
      </c>
      <c r="I3948" s="196" t="s">
        <v>1655</v>
      </c>
      <c r="J3948" s="196" t="s">
        <v>101</v>
      </c>
      <c r="L3948" s="200" t="s">
        <v>101</v>
      </c>
      <c r="M3948" s="198" t="s">
        <v>2647</v>
      </c>
      <c r="N3948" s="198" t="s">
        <v>1859</v>
      </c>
      <c r="O3948" s="196" t="s">
        <v>157</v>
      </c>
      <c r="P3948" s="198" t="s">
        <v>158</v>
      </c>
      <c r="Q3948" s="198" t="s">
        <v>1859</v>
      </c>
      <c r="R3948" s="196" t="s">
        <v>47</v>
      </c>
      <c r="S3948" s="196" t="s">
        <v>43</v>
      </c>
      <c r="T3948" s="211">
        <v>3.1</v>
      </c>
      <c r="U3948" s="201">
        <v>43917</v>
      </c>
      <c r="V3948" s="196" t="s">
        <v>1860</v>
      </c>
      <c r="W3948" s="200" t="s">
        <v>93</v>
      </c>
      <c r="X3948" s="196" t="s">
        <v>103</v>
      </c>
      <c r="Y3948" s="196" t="s">
        <v>32</v>
      </c>
      <c r="AA3948" s="196" t="s">
        <v>16143</v>
      </c>
      <c r="AB3948" s="196" t="s">
        <v>16142</v>
      </c>
      <c r="AC3948" s="200">
        <v>8</v>
      </c>
      <c r="AD3948" s="200" t="s">
        <v>8250</v>
      </c>
      <c r="AE3948" s="212">
        <v>18990.86</v>
      </c>
      <c r="AF3948" s="212">
        <v>559800.86</v>
      </c>
      <c r="AG3948" s="198" t="s">
        <v>2648</v>
      </c>
    </row>
    <row r="3949" spans="1:33" hidden="1" x14ac:dyDescent="0.25">
      <c r="A3949" s="209">
        <v>129105</v>
      </c>
      <c r="B3949" s="210">
        <v>1</v>
      </c>
      <c r="C3949" s="196" t="s">
        <v>97</v>
      </c>
      <c r="D3949" s="201">
        <v>43634</v>
      </c>
      <c r="E3949" s="196" t="s">
        <v>152</v>
      </c>
      <c r="F3949" s="201">
        <v>44690.875127314815</v>
      </c>
      <c r="G3949" s="196" t="s">
        <v>161</v>
      </c>
      <c r="H3949" s="198" t="s">
        <v>297</v>
      </c>
      <c r="I3949" s="196" t="s">
        <v>1583</v>
      </c>
      <c r="J3949" s="196" t="s">
        <v>101</v>
      </c>
      <c r="L3949" s="200" t="s">
        <v>101</v>
      </c>
      <c r="M3949" s="198" t="s">
        <v>16144</v>
      </c>
      <c r="N3949" s="198" t="s">
        <v>2521</v>
      </c>
      <c r="O3949" s="196" t="s">
        <v>157</v>
      </c>
      <c r="P3949" s="198" t="s">
        <v>158</v>
      </c>
      <c r="Q3949" s="198" t="s">
        <v>2521</v>
      </c>
      <c r="R3949" s="196" t="s">
        <v>47</v>
      </c>
      <c r="S3949" s="196" t="s">
        <v>46</v>
      </c>
      <c r="T3949" s="211">
        <v>2.27</v>
      </c>
      <c r="U3949" s="201">
        <v>44008</v>
      </c>
      <c r="V3949" s="196" t="s">
        <v>1860</v>
      </c>
      <c r="W3949" s="200" t="s">
        <v>93</v>
      </c>
      <c r="X3949" s="196" t="s">
        <v>103</v>
      </c>
      <c r="AA3949" s="196" t="s">
        <v>16145</v>
      </c>
      <c r="AB3949" s="196" t="s">
        <v>16146</v>
      </c>
      <c r="AC3949" s="200">
        <v>8</v>
      </c>
      <c r="AD3949" s="200" t="s">
        <v>8231</v>
      </c>
      <c r="AE3949" s="203" t="s">
        <v>505</v>
      </c>
      <c r="AF3949" s="212">
        <v>259500</v>
      </c>
      <c r="AG3949" s="198" t="s">
        <v>16147</v>
      </c>
    </row>
    <row r="3950" spans="1:33" hidden="1" x14ac:dyDescent="0.25">
      <c r="A3950" s="209">
        <v>129106</v>
      </c>
      <c r="B3950" s="210">
        <v>1</v>
      </c>
      <c r="C3950" s="196" t="s">
        <v>97</v>
      </c>
      <c r="D3950" s="201">
        <v>43634</v>
      </c>
      <c r="E3950" s="196" t="s">
        <v>152</v>
      </c>
      <c r="F3950" s="201">
        <v>44512.875127314815</v>
      </c>
      <c r="G3950" s="196" t="s">
        <v>161</v>
      </c>
      <c r="H3950" s="198" t="s">
        <v>648</v>
      </c>
      <c r="I3950" s="196" t="s">
        <v>16148</v>
      </c>
      <c r="J3950" s="196" t="s">
        <v>101</v>
      </c>
      <c r="L3950" s="200" t="s">
        <v>101</v>
      </c>
      <c r="M3950" s="198" t="s">
        <v>16149</v>
      </c>
      <c r="N3950" s="198" t="s">
        <v>3240</v>
      </c>
      <c r="O3950" s="196" t="s">
        <v>157</v>
      </c>
      <c r="P3950" s="198" t="s">
        <v>158</v>
      </c>
      <c r="Q3950" s="198" t="s">
        <v>3240</v>
      </c>
      <c r="R3950" s="196" t="s">
        <v>47</v>
      </c>
      <c r="S3950" s="196" t="s">
        <v>46</v>
      </c>
      <c r="T3950" s="211">
        <v>2.25</v>
      </c>
      <c r="U3950" s="201">
        <v>44232</v>
      </c>
      <c r="V3950" s="196" t="s">
        <v>1805</v>
      </c>
      <c r="W3950" s="200" t="s">
        <v>93</v>
      </c>
      <c r="X3950" s="196" t="s">
        <v>103</v>
      </c>
      <c r="AA3950" s="196" t="s">
        <v>16150</v>
      </c>
      <c r="AB3950" s="196" t="s">
        <v>16151</v>
      </c>
      <c r="AC3950" s="200">
        <v>3</v>
      </c>
      <c r="AD3950" s="200" t="s">
        <v>8231</v>
      </c>
      <c r="AE3950" s="203" t="s">
        <v>505</v>
      </c>
      <c r="AF3950" s="212">
        <v>34860</v>
      </c>
      <c r="AG3950" s="198" t="s">
        <v>14463</v>
      </c>
    </row>
    <row r="3951" spans="1:33" hidden="1" x14ac:dyDescent="0.25">
      <c r="A3951" s="209">
        <v>129106</v>
      </c>
      <c r="B3951" s="210">
        <v>1</v>
      </c>
      <c r="C3951" s="196" t="s">
        <v>97</v>
      </c>
      <c r="D3951" s="201">
        <v>43634</v>
      </c>
      <c r="E3951" s="196" t="s">
        <v>152</v>
      </c>
      <c r="F3951" s="201">
        <v>44512.875127314815</v>
      </c>
      <c r="G3951" s="196" t="s">
        <v>161</v>
      </c>
      <c r="H3951" s="198" t="s">
        <v>648</v>
      </c>
      <c r="I3951" s="196" t="s">
        <v>16148</v>
      </c>
      <c r="J3951" s="196" t="s">
        <v>101</v>
      </c>
      <c r="L3951" s="200" t="s">
        <v>101</v>
      </c>
      <c r="M3951" s="198" t="s">
        <v>16149</v>
      </c>
      <c r="N3951" s="198" t="s">
        <v>3240</v>
      </c>
      <c r="O3951" s="196" t="s">
        <v>157</v>
      </c>
      <c r="P3951" s="198" t="s">
        <v>158</v>
      </c>
      <c r="Q3951" s="198" t="s">
        <v>3240</v>
      </c>
      <c r="R3951" s="196" t="s">
        <v>47</v>
      </c>
      <c r="S3951" s="196" t="s">
        <v>46</v>
      </c>
      <c r="T3951" s="211">
        <v>2.25</v>
      </c>
      <c r="U3951" s="201">
        <v>44232</v>
      </c>
      <c r="V3951" s="196" t="s">
        <v>1805</v>
      </c>
      <c r="W3951" s="200" t="s">
        <v>93</v>
      </c>
      <c r="X3951" s="196" t="s">
        <v>103</v>
      </c>
      <c r="AA3951" s="196" t="s">
        <v>16152</v>
      </c>
      <c r="AB3951" s="196" t="s">
        <v>16151</v>
      </c>
      <c r="AC3951" s="200">
        <v>8</v>
      </c>
      <c r="AD3951" s="200" t="s">
        <v>8231</v>
      </c>
      <c r="AE3951" s="203" t="s">
        <v>505</v>
      </c>
      <c r="AF3951" s="212">
        <v>450700</v>
      </c>
      <c r="AG3951" s="198" t="s">
        <v>14463</v>
      </c>
    </row>
    <row r="3952" spans="1:33" hidden="1" x14ac:dyDescent="0.25">
      <c r="A3952" s="209">
        <v>129107</v>
      </c>
      <c r="B3952" s="210">
        <v>1</v>
      </c>
      <c r="C3952" s="196" t="s">
        <v>97</v>
      </c>
      <c r="D3952" s="201">
        <v>43634</v>
      </c>
      <c r="E3952" s="196" t="s">
        <v>152</v>
      </c>
      <c r="F3952" s="201">
        <v>44512.875127314815</v>
      </c>
      <c r="G3952" s="196" t="s">
        <v>161</v>
      </c>
      <c r="H3952" s="198" t="s">
        <v>347</v>
      </c>
      <c r="I3952" s="196" t="s">
        <v>16148</v>
      </c>
      <c r="J3952" s="196" t="s">
        <v>101</v>
      </c>
      <c r="L3952" s="200" t="s">
        <v>101</v>
      </c>
      <c r="M3952" s="198" t="s">
        <v>16153</v>
      </c>
      <c r="N3952" s="198" t="s">
        <v>3240</v>
      </c>
      <c r="O3952" s="196" t="s">
        <v>157</v>
      </c>
      <c r="P3952" s="198" t="s">
        <v>158</v>
      </c>
      <c r="Q3952" s="198" t="s">
        <v>3240</v>
      </c>
      <c r="R3952" s="196" t="s">
        <v>47</v>
      </c>
      <c r="S3952" s="196" t="s">
        <v>46</v>
      </c>
      <c r="T3952" s="211">
        <v>1.86</v>
      </c>
      <c r="U3952" s="201">
        <v>44232</v>
      </c>
      <c r="V3952" s="196" t="s">
        <v>1805</v>
      </c>
      <c r="W3952" s="200" t="s">
        <v>93</v>
      </c>
      <c r="X3952" s="196" t="s">
        <v>103</v>
      </c>
      <c r="AA3952" s="196" t="s">
        <v>16154</v>
      </c>
      <c r="AB3952" s="196" t="s">
        <v>16155</v>
      </c>
      <c r="AC3952" s="200">
        <v>3</v>
      </c>
      <c r="AD3952" s="200" t="s">
        <v>8231</v>
      </c>
      <c r="AE3952" s="203" t="s">
        <v>505</v>
      </c>
      <c r="AF3952" s="212">
        <v>39500</v>
      </c>
      <c r="AG3952" s="198" t="s">
        <v>14463</v>
      </c>
    </row>
    <row r="3953" spans="1:33" hidden="1" x14ac:dyDescent="0.25">
      <c r="A3953" s="209">
        <v>129107</v>
      </c>
      <c r="B3953" s="210">
        <v>1</v>
      </c>
      <c r="C3953" s="196" t="s">
        <v>97</v>
      </c>
      <c r="D3953" s="201">
        <v>43634</v>
      </c>
      <c r="E3953" s="196" t="s">
        <v>152</v>
      </c>
      <c r="F3953" s="201">
        <v>44512.875127314815</v>
      </c>
      <c r="G3953" s="196" t="s">
        <v>161</v>
      </c>
      <c r="H3953" s="198" t="s">
        <v>347</v>
      </c>
      <c r="I3953" s="196" t="s">
        <v>16148</v>
      </c>
      <c r="J3953" s="196" t="s">
        <v>101</v>
      </c>
      <c r="L3953" s="200" t="s">
        <v>101</v>
      </c>
      <c r="M3953" s="198" t="s">
        <v>16153</v>
      </c>
      <c r="N3953" s="198" t="s">
        <v>3240</v>
      </c>
      <c r="O3953" s="196" t="s">
        <v>157</v>
      </c>
      <c r="P3953" s="198" t="s">
        <v>158</v>
      </c>
      <c r="Q3953" s="198" t="s">
        <v>3240</v>
      </c>
      <c r="R3953" s="196" t="s">
        <v>47</v>
      </c>
      <c r="S3953" s="196" t="s">
        <v>46</v>
      </c>
      <c r="T3953" s="211">
        <v>1.86</v>
      </c>
      <c r="U3953" s="201">
        <v>44232</v>
      </c>
      <c r="V3953" s="196" t="s">
        <v>1805</v>
      </c>
      <c r="W3953" s="200" t="s">
        <v>93</v>
      </c>
      <c r="X3953" s="196" t="s">
        <v>103</v>
      </c>
      <c r="AA3953" s="196" t="s">
        <v>16156</v>
      </c>
      <c r="AB3953" s="196" t="s">
        <v>16155</v>
      </c>
      <c r="AC3953" s="200">
        <v>8</v>
      </c>
      <c r="AD3953" s="200" t="s">
        <v>8231</v>
      </c>
      <c r="AE3953" s="203" t="s">
        <v>505</v>
      </c>
      <c r="AF3953" s="212">
        <v>335800</v>
      </c>
      <c r="AG3953" s="198" t="s">
        <v>14463</v>
      </c>
    </row>
    <row r="3954" spans="1:33" hidden="1" x14ac:dyDescent="0.25">
      <c r="A3954" s="209">
        <v>129108</v>
      </c>
      <c r="B3954" s="210">
        <v>1</v>
      </c>
      <c r="C3954" s="196" t="s">
        <v>114</v>
      </c>
      <c r="D3954" s="201">
        <v>43634</v>
      </c>
      <c r="E3954" s="196" t="s">
        <v>152</v>
      </c>
      <c r="F3954" s="201">
        <v>44159.875115740739</v>
      </c>
      <c r="G3954" s="196" t="s">
        <v>161</v>
      </c>
      <c r="H3954" s="198" t="s">
        <v>1192</v>
      </c>
      <c r="I3954" s="196" t="s">
        <v>16157</v>
      </c>
      <c r="J3954" s="196" t="s">
        <v>101</v>
      </c>
      <c r="L3954" s="200" t="s">
        <v>101</v>
      </c>
      <c r="M3954" s="198" t="s">
        <v>16158</v>
      </c>
      <c r="N3954" s="198" t="s">
        <v>1859</v>
      </c>
      <c r="O3954" s="196" t="s">
        <v>157</v>
      </c>
      <c r="P3954" s="198" t="s">
        <v>158</v>
      </c>
      <c r="Q3954" s="198" t="s">
        <v>1859</v>
      </c>
      <c r="R3954" s="196" t="s">
        <v>47</v>
      </c>
      <c r="S3954" s="196" t="s">
        <v>46</v>
      </c>
      <c r="T3954" s="211">
        <v>1.32</v>
      </c>
      <c r="U3954" s="201">
        <v>44008</v>
      </c>
      <c r="V3954" s="196" t="s">
        <v>1860</v>
      </c>
      <c r="W3954" s="200" t="s">
        <v>93</v>
      </c>
      <c r="X3954" s="196" t="s">
        <v>103</v>
      </c>
      <c r="AA3954" s="196" t="s">
        <v>16159</v>
      </c>
      <c r="AB3954" s="196" t="s">
        <v>16160</v>
      </c>
      <c r="AC3954" s="200">
        <v>3</v>
      </c>
      <c r="AD3954" s="200" t="s">
        <v>8231</v>
      </c>
      <c r="AE3954" s="212">
        <v>-9113.6200000000008</v>
      </c>
      <c r="AF3954" s="212">
        <v>6786.38</v>
      </c>
      <c r="AG3954" s="198" t="s">
        <v>16161</v>
      </c>
    </row>
    <row r="3955" spans="1:33" hidden="1" x14ac:dyDescent="0.25">
      <c r="A3955" s="209">
        <v>129108</v>
      </c>
      <c r="B3955" s="210">
        <v>1</v>
      </c>
      <c r="C3955" s="196" t="s">
        <v>114</v>
      </c>
      <c r="D3955" s="201">
        <v>43634</v>
      </c>
      <c r="E3955" s="196" t="s">
        <v>152</v>
      </c>
      <c r="F3955" s="201">
        <v>44159.875115740739</v>
      </c>
      <c r="G3955" s="196" t="s">
        <v>161</v>
      </c>
      <c r="H3955" s="198" t="s">
        <v>1192</v>
      </c>
      <c r="I3955" s="196" t="s">
        <v>16157</v>
      </c>
      <c r="J3955" s="196" t="s">
        <v>101</v>
      </c>
      <c r="L3955" s="200" t="s">
        <v>101</v>
      </c>
      <c r="M3955" s="198" t="s">
        <v>16158</v>
      </c>
      <c r="N3955" s="198" t="s">
        <v>1859</v>
      </c>
      <c r="O3955" s="196" t="s">
        <v>157</v>
      </c>
      <c r="P3955" s="198" t="s">
        <v>158</v>
      </c>
      <c r="Q3955" s="198" t="s">
        <v>1859</v>
      </c>
      <c r="R3955" s="196" t="s">
        <v>47</v>
      </c>
      <c r="S3955" s="196" t="s">
        <v>46</v>
      </c>
      <c r="T3955" s="211">
        <v>1.32</v>
      </c>
      <c r="U3955" s="201">
        <v>44008</v>
      </c>
      <c r="V3955" s="196" t="s">
        <v>1860</v>
      </c>
      <c r="W3955" s="200" t="s">
        <v>93</v>
      </c>
      <c r="X3955" s="196" t="s">
        <v>103</v>
      </c>
      <c r="AA3955" s="196" t="s">
        <v>16162</v>
      </c>
      <c r="AB3955" s="196" t="s">
        <v>16160</v>
      </c>
      <c r="AC3955" s="200">
        <v>8</v>
      </c>
      <c r="AD3955" s="200" t="s">
        <v>8250</v>
      </c>
      <c r="AE3955" s="212">
        <v>-11455.29</v>
      </c>
      <c r="AF3955" s="212">
        <v>247544.71</v>
      </c>
      <c r="AG3955" s="198" t="s">
        <v>16161</v>
      </c>
    </row>
    <row r="3956" spans="1:33" hidden="1" x14ac:dyDescent="0.25">
      <c r="A3956" s="209">
        <v>129110</v>
      </c>
      <c r="B3956" s="210">
        <v>1</v>
      </c>
      <c r="C3956" s="196" t="s">
        <v>114</v>
      </c>
      <c r="D3956" s="201">
        <v>43634</v>
      </c>
      <c r="E3956" s="196" t="s">
        <v>152</v>
      </c>
      <c r="F3956" s="201">
        <v>44167.875104166669</v>
      </c>
      <c r="G3956" s="196" t="s">
        <v>170</v>
      </c>
      <c r="H3956" s="198" t="s">
        <v>190</v>
      </c>
      <c r="I3956" s="196" t="s">
        <v>172</v>
      </c>
      <c r="J3956" s="196" t="s">
        <v>101</v>
      </c>
      <c r="L3956" s="200" t="s">
        <v>101</v>
      </c>
      <c r="M3956" s="198" t="s">
        <v>16163</v>
      </c>
      <c r="N3956" s="198" t="s">
        <v>1793</v>
      </c>
      <c r="O3956" s="196" t="s">
        <v>157</v>
      </c>
      <c r="P3956" s="198" t="s">
        <v>158</v>
      </c>
      <c r="Q3956" s="198" t="s">
        <v>1793</v>
      </c>
      <c r="R3956" s="196" t="s">
        <v>47</v>
      </c>
      <c r="S3956" s="196" t="s">
        <v>46</v>
      </c>
      <c r="T3956" s="211">
        <v>1.94</v>
      </c>
      <c r="U3956" s="201">
        <v>44008</v>
      </c>
      <c r="V3956" s="196" t="s">
        <v>1860</v>
      </c>
      <c r="W3956" s="200" t="s">
        <v>93</v>
      </c>
      <c r="X3956" s="196" t="s">
        <v>13</v>
      </c>
      <c r="AA3956" s="196" t="s">
        <v>16164</v>
      </c>
      <c r="AB3956" s="196" t="s">
        <v>16165</v>
      </c>
      <c r="AC3956" s="200">
        <v>3</v>
      </c>
      <c r="AD3956" s="200" t="s">
        <v>8231</v>
      </c>
      <c r="AE3956" s="212">
        <v>-14202.41</v>
      </c>
      <c r="AF3956" s="212">
        <v>235797.59</v>
      </c>
      <c r="AG3956" s="198" t="s">
        <v>16166</v>
      </c>
    </row>
    <row r="3957" spans="1:33" hidden="1" x14ac:dyDescent="0.25">
      <c r="A3957" s="209">
        <v>129110</v>
      </c>
      <c r="B3957" s="210">
        <v>1</v>
      </c>
      <c r="C3957" s="196" t="s">
        <v>114</v>
      </c>
      <c r="D3957" s="201">
        <v>43634</v>
      </c>
      <c r="E3957" s="196" t="s">
        <v>152</v>
      </c>
      <c r="F3957" s="201">
        <v>44167.875104166669</v>
      </c>
      <c r="G3957" s="196" t="s">
        <v>170</v>
      </c>
      <c r="H3957" s="198" t="s">
        <v>190</v>
      </c>
      <c r="I3957" s="196" t="s">
        <v>172</v>
      </c>
      <c r="J3957" s="196" t="s">
        <v>101</v>
      </c>
      <c r="L3957" s="200" t="s">
        <v>101</v>
      </c>
      <c r="M3957" s="198" t="s">
        <v>16163</v>
      </c>
      <c r="N3957" s="198" t="s">
        <v>1793</v>
      </c>
      <c r="O3957" s="196" t="s">
        <v>157</v>
      </c>
      <c r="P3957" s="198" t="s">
        <v>158</v>
      </c>
      <c r="Q3957" s="198" t="s">
        <v>1793</v>
      </c>
      <c r="R3957" s="196" t="s">
        <v>47</v>
      </c>
      <c r="S3957" s="196" t="s">
        <v>46</v>
      </c>
      <c r="T3957" s="211">
        <v>1.94</v>
      </c>
      <c r="U3957" s="201">
        <v>44008</v>
      </c>
      <c r="V3957" s="196" t="s">
        <v>1860</v>
      </c>
      <c r="W3957" s="200" t="s">
        <v>93</v>
      </c>
      <c r="X3957" s="196" t="s">
        <v>13</v>
      </c>
      <c r="AA3957" s="196" t="s">
        <v>16167</v>
      </c>
      <c r="AB3957" s="196" t="s">
        <v>16165</v>
      </c>
      <c r="AC3957" s="200">
        <v>8</v>
      </c>
      <c r="AD3957" s="200" t="s">
        <v>8250</v>
      </c>
      <c r="AE3957" s="203" t="s">
        <v>505</v>
      </c>
      <c r="AF3957" s="212">
        <v>917799.65</v>
      </c>
      <c r="AG3957" s="198" t="s">
        <v>16166</v>
      </c>
    </row>
    <row r="3958" spans="1:33" hidden="1" x14ac:dyDescent="0.25">
      <c r="A3958" s="209">
        <v>129111</v>
      </c>
      <c r="B3958" s="210">
        <v>1</v>
      </c>
      <c r="C3958" s="196" t="s">
        <v>97</v>
      </c>
      <c r="D3958" s="201">
        <v>43634</v>
      </c>
      <c r="E3958" s="196" t="s">
        <v>152</v>
      </c>
      <c r="F3958" s="201">
        <v>44586.875115740739</v>
      </c>
      <c r="G3958" s="196" t="s">
        <v>161</v>
      </c>
      <c r="H3958" s="198" t="s">
        <v>1588</v>
      </c>
      <c r="I3958" s="196" t="s">
        <v>6872</v>
      </c>
      <c r="J3958" s="196" t="s">
        <v>101</v>
      </c>
      <c r="L3958" s="200" t="s">
        <v>101</v>
      </c>
      <c r="M3958" s="198" t="s">
        <v>16168</v>
      </c>
      <c r="N3958" s="198" t="s">
        <v>1859</v>
      </c>
      <c r="O3958" s="196" t="s">
        <v>157</v>
      </c>
      <c r="P3958" s="198" t="s">
        <v>158</v>
      </c>
      <c r="Q3958" s="198" t="s">
        <v>1859</v>
      </c>
      <c r="R3958" s="196" t="s">
        <v>47</v>
      </c>
      <c r="S3958" s="196" t="s">
        <v>46</v>
      </c>
      <c r="T3958" s="211">
        <v>9.6999999999999993</v>
      </c>
      <c r="U3958" s="201">
        <v>44281</v>
      </c>
      <c r="V3958" s="196" t="s">
        <v>1860</v>
      </c>
      <c r="W3958" s="200" t="s">
        <v>93</v>
      </c>
      <c r="X3958" s="196" t="s">
        <v>103</v>
      </c>
      <c r="AA3958" s="196" t="s">
        <v>16169</v>
      </c>
      <c r="AB3958" s="196" t="s">
        <v>16170</v>
      </c>
      <c r="AC3958" s="200">
        <v>3</v>
      </c>
      <c r="AD3958" s="200" t="s">
        <v>8231</v>
      </c>
      <c r="AE3958" s="203" t="s">
        <v>505</v>
      </c>
      <c r="AF3958" s="212">
        <v>59600</v>
      </c>
      <c r="AG3958" s="198" t="s">
        <v>16171</v>
      </c>
    </row>
    <row r="3959" spans="1:33" hidden="1" x14ac:dyDescent="0.25">
      <c r="A3959" s="209">
        <v>129111</v>
      </c>
      <c r="B3959" s="210">
        <v>1</v>
      </c>
      <c r="C3959" s="196" t="s">
        <v>97</v>
      </c>
      <c r="D3959" s="201">
        <v>43634</v>
      </c>
      <c r="E3959" s="196" t="s">
        <v>152</v>
      </c>
      <c r="F3959" s="201">
        <v>44586.875115740739</v>
      </c>
      <c r="G3959" s="196" t="s">
        <v>161</v>
      </c>
      <c r="H3959" s="198" t="s">
        <v>1588</v>
      </c>
      <c r="I3959" s="196" t="s">
        <v>6872</v>
      </c>
      <c r="J3959" s="196" t="s">
        <v>101</v>
      </c>
      <c r="L3959" s="200" t="s">
        <v>101</v>
      </c>
      <c r="M3959" s="198" t="s">
        <v>16168</v>
      </c>
      <c r="N3959" s="198" t="s">
        <v>1859</v>
      </c>
      <c r="O3959" s="196" t="s">
        <v>157</v>
      </c>
      <c r="P3959" s="198" t="s">
        <v>158</v>
      </c>
      <c r="Q3959" s="198" t="s">
        <v>1859</v>
      </c>
      <c r="R3959" s="196" t="s">
        <v>47</v>
      </c>
      <c r="S3959" s="196" t="s">
        <v>46</v>
      </c>
      <c r="T3959" s="211">
        <v>9.6999999999999993</v>
      </c>
      <c r="U3959" s="201">
        <v>44281</v>
      </c>
      <c r="V3959" s="196" t="s">
        <v>1860</v>
      </c>
      <c r="W3959" s="200" t="s">
        <v>93</v>
      </c>
      <c r="X3959" s="196" t="s">
        <v>103</v>
      </c>
      <c r="AA3959" s="196" t="s">
        <v>16172</v>
      </c>
      <c r="AB3959" s="196" t="s">
        <v>16170</v>
      </c>
      <c r="AC3959" s="200">
        <v>8</v>
      </c>
      <c r="AD3959" s="200" t="s">
        <v>8231</v>
      </c>
      <c r="AE3959" s="203" t="s">
        <v>505</v>
      </c>
      <c r="AF3959" s="212">
        <v>1213300</v>
      </c>
      <c r="AG3959" s="198" t="s">
        <v>16171</v>
      </c>
    </row>
    <row r="3960" spans="1:33" hidden="1" x14ac:dyDescent="0.25">
      <c r="A3960" s="209">
        <v>129123</v>
      </c>
      <c r="B3960" s="210">
        <v>1</v>
      </c>
      <c r="C3960" s="196" t="s">
        <v>122</v>
      </c>
      <c r="D3960" s="201">
        <v>43635</v>
      </c>
      <c r="E3960" s="196" t="s">
        <v>152</v>
      </c>
      <c r="F3960" s="201">
        <v>44621.875219907408</v>
      </c>
      <c r="G3960" s="196" t="s">
        <v>108</v>
      </c>
      <c r="H3960" s="198" t="s">
        <v>204</v>
      </c>
      <c r="I3960" s="196" t="s">
        <v>2055</v>
      </c>
      <c r="J3960" s="196" t="s">
        <v>101</v>
      </c>
      <c r="L3960" s="200" t="s">
        <v>101</v>
      </c>
      <c r="M3960" s="198" t="s">
        <v>2056</v>
      </c>
      <c r="N3960" s="198" t="s">
        <v>1793</v>
      </c>
      <c r="O3960" s="196" t="s">
        <v>157</v>
      </c>
      <c r="P3960" s="198" t="s">
        <v>158</v>
      </c>
      <c r="Q3960" s="198" t="s">
        <v>1793</v>
      </c>
      <c r="R3960" s="196" t="s">
        <v>47</v>
      </c>
      <c r="S3960" s="196" t="s">
        <v>43</v>
      </c>
      <c r="T3960" s="211">
        <v>1.76</v>
      </c>
      <c r="U3960" s="201">
        <v>44603</v>
      </c>
      <c r="V3960" s="196" t="s">
        <v>1805</v>
      </c>
      <c r="W3960" s="200" t="s">
        <v>93</v>
      </c>
      <c r="X3960" s="196" t="s">
        <v>103</v>
      </c>
      <c r="Y3960" s="196" t="s">
        <v>32</v>
      </c>
      <c r="AA3960" s="196" t="s">
        <v>16173</v>
      </c>
      <c r="AB3960" s="196" t="s">
        <v>16174</v>
      </c>
      <c r="AC3960" s="200">
        <v>3</v>
      </c>
      <c r="AD3960" s="200" t="s">
        <v>8231</v>
      </c>
      <c r="AE3960" s="212">
        <v>89650</v>
      </c>
      <c r="AF3960" s="212">
        <v>89650</v>
      </c>
      <c r="AG3960" s="198" t="s">
        <v>2057</v>
      </c>
    </row>
    <row r="3961" spans="1:33" hidden="1" x14ac:dyDescent="0.25">
      <c r="A3961" s="209">
        <v>129123</v>
      </c>
      <c r="B3961" s="210">
        <v>1</v>
      </c>
      <c r="C3961" s="196" t="s">
        <v>122</v>
      </c>
      <c r="D3961" s="201">
        <v>43635</v>
      </c>
      <c r="E3961" s="196" t="s">
        <v>152</v>
      </c>
      <c r="F3961" s="201">
        <v>44621.875219907408</v>
      </c>
      <c r="G3961" s="196" t="s">
        <v>108</v>
      </c>
      <c r="H3961" s="198" t="s">
        <v>204</v>
      </c>
      <c r="I3961" s="196" t="s">
        <v>2055</v>
      </c>
      <c r="J3961" s="196" t="s">
        <v>101</v>
      </c>
      <c r="L3961" s="200" t="s">
        <v>101</v>
      </c>
      <c r="M3961" s="198" t="s">
        <v>2056</v>
      </c>
      <c r="N3961" s="198" t="s">
        <v>1793</v>
      </c>
      <c r="O3961" s="196" t="s">
        <v>157</v>
      </c>
      <c r="P3961" s="198" t="s">
        <v>158</v>
      </c>
      <c r="Q3961" s="198" t="s">
        <v>1793</v>
      </c>
      <c r="R3961" s="196" t="s">
        <v>47</v>
      </c>
      <c r="S3961" s="196" t="s">
        <v>43</v>
      </c>
      <c r="T3961" s="211">
        <v>1.76</v>
      </c>
      <c r="U3961" s="201">
        <v>44603</v>
      </c>
      <c r="V3961" s="196" t="s">
        <v>1805</v>
      </c>
      <c r="W3961" s="200" t="s">
        <v>93</v>
      </c>
      <c r="X3961" s="196" t="s">
        <v>103</v>
      </c>
      <c r="Y3961" s="196" t="s">
        <v>32</v>
      </c>
      <c r="AA3961" s="196" t="s">
        <v>16175</v>
      </c>
      <c r="AB3961" s="196" t="s">
        <v>16174</v>
      </c>
      <c r="AC3961" s="200">
        <v>8</v>
      </c>
      <c r="AD3961" s="200" t="s">
        <v>8231</v>
      </c>
      <c r="AE3961" s="212">
        <v>308300</v>
      </c>
      <c r="AF3961" s="212">
        <v>308300</v>
      </c>
      <c r="AG3961" s="198" t="s">
        <v>2057</v>
      </c>
    </row>
    <row r="3962" spans="1:33" hidden="1" x14ac:dyDescent="0.25">
      <c r="A3962" s="209">
        <v>129124</v>
      </c>
      <c r="B3962" s="210">
        <v>1</v>
      </c>
      <c r="C3962" s="196" t="s">
        <v>122</v>
      </c>
      <c r="D3962" s="201">
        <v>43635</v>
      </c>
      <c r="E3962" s="196" t="s">
        <v>152</v>
      </c>
      <c r="F3962" s="201">
        <v>44715.875254629631</v>
      </c>
      <c r="G3962" s="196" t="s">
        <v>108</v>
      </c>
      <c r="H3962" s="198" t="s">
        <v>443</v>
      </c>
      <c r="I3962" s="196" t="s">
        <v>1583</v>
      </c>
      <c r="J3962" s="196" t="s">
        <v>101</v>
      </c>
      <c r="L3962" s="200" t="s">
        <v>101</v>
      </c>
      <c r="M3962" s="198" t="s">
        <v>3033</v>
      </c>
      <c r="N3962" s="198" t="s">
        <v>1859</v>
      </c>
      <c r="O3962" s="196" t="s">
        <v>157</v>
      </c>
      <c r="P3962" s="198" t="s">
        <v>158</v>
      </c>
      <c r="Q3962" s="198" t="s">
        <v>1859</v>
      </c>
      <c r="R3962" s="196" t="s">
        <v>47</v>
      </c>
      <c r="S3962" s="196" t="s">
        <v>43</v>
      </c>
      <c r="T3962" s="211">
        <v>7.72</v>
      </c>
      <c r="U3962" s="201">
        <v>44694</v>
      </c>
      <c r="V3962" s="196" t="s">
        <v>1860</v>
      </c>
      <c r="W3962" s="200" t="s">
        <v>93</v>
      </c>
      <c r="X3962" s="196" t="s">
        <v>103</v>
      </c>
      <c r="AA3962" s="196" t="s">
        <v>16176</v>
      </c>
      <c r="AB3962" s="196" t="s">
        <v>16177</v>
      </c>
      <c r="AC3962" s="200">
        <v>3</v>
      </c>
      <c r="AD3962" s="200" t="s">
        <v>8231</v>
      </c>
      <c r="AE3962" s="212">
        <v>22600</v>
      </c>
      <c r="AF3962" s="212">
        <v>22600</v>
      </c>
      <c r="AG3962" s="198" t="s">
        <v>16178</v>
      </c>
    </row>
    <row r="3963" spans="1:33" hidden="1" x14ac:dyDescent="0.25">
      <c r="A3963" s="209">
        <v>129124</v>
      </c>
      <c r="B3963" s="210">
        <v>1</v>
      </c>
      <c r="C3963" s="196" t="s">
        <v>122</v>
      </c>
      <c r="D3963" s="201">
        <v>43635</v>
      </c>
      <c r="E3963" s="196" t="s">
        <v>152</v>
      </c>
      <c r="F3963" s="201">
        <v>44715.875254629631</v>
      </c>
      <c r="G3963" s="196" t="s">
        <v>108</v>
      </c>
      <c r="H3963" s="198" t="s">
        <v>443</v>
      </c>
      <c r="I3963" s="196" t="s">
        <v>1583</v>
      </c>
      <c r="J3963" s="196" t="s">
        <v>101</v>
      </c>
      <c r="L3963" s="200" t="s">
        <v>101</v>
      </c>
      <c r="M3963" s="198" t="s">
        <v>3033</v>
      </c>
      <c r="N3963" s="198" t="s">
        <v>1859</v>
      </c>
      <c r="O3963" s="196" t="s">
        <v>157</v>
      </c>
      <c r="P3963" s="198" t="s">
        <v>158</v>
      </c>
      <c r="Q3963" s="198" t="s">
        <v>1859</v>
      </c>
      <c r="R3963" s="196" t="s">
        <v>47</v>
      </c>
      <c r="S3963" s="196" t="s">
        <v>43</v>
      </c>
      <c r="T3963" s="211">
        <v>7.72</v>
      </c>
      <c r="U3963" s="201">
        <v>44694</v>
      </c>
      <c r="V3963" s="196" t="s">
        <v>1860</v>
      </c>
      <c r="W3963" s="200" t="s">
        <v>93</v>
      </c>
      <c r="X3963" s="196" t="s">
        <v>103</v>
      </c>
      <c r="AA3963" s="196" t="s">
        <v>16179</v>
      </c>
      <c r="AB3963" s="196" t="s">
        <v>16177</v>
      </c>
      <c r="AC3963" s="200">
        <v>8</v>
      </c>
      <c r="AD3963" s="200" t="s">
        <v>8231</v>
      </c>
      <c r="AE3963" s="212">
        <v>1184400</v>
      </c>
      <c r="AF3963" s="212">
        <v>1184400</v>
      </c>
      <c r="AG3963" s="198" t="s">
        <v>16178</v>
      </c>
    </row>
    <row r="3964" spans="1:33" hidden="1" x14ac:dyDescent="0.25">
      <c r="A3964" s="209">
        <v>129128</v>
      </c>
      <c r="B3964" s="210">
        <v>1</v>
      </c>
      <c r="C3964" s="196" t="s">
        <v>122</v>
      </c>
      <c r="D3964" s="201">
        <v>43635</v>
      </c>
      <c r="E3964" s="196" t="s">
        <v>152</v>
      </c>
      <c r="F3964" s="201">
        <v>44715.8753125</v>
      </c>
      <c r="G3964" s="196" t="s">
        <v>108</v>
      </c>
      <c r="H3964" s="198" t="s">
        <v>718</v>
      </c>
      <c r="I3964" s="196" t="s">
        <v>3035</v>
      </c>
      <c r="J3964" s="196" t="s">
        <v>101</v>
      </c>
      <c r="L3964" s="200" t="s">
        <v>101</v>
      </c>
      <c r="M3964" s="198" t="s">
        <v>3036</v>
      </c>
      <c r="N3964" s="198" t="s">
        <v>1859</v>
      </c>
      <c r="O3964" s="196" t="s">
        <v>157</v>
      </c>
      <c r="P3964" s="198" t="s">
        <v>158</v>
      </c>
      <c r="Q3964" s="198" t="s">
        <v>1859</v>
      </c>
      <c r="R3964" s="196" t="s">
        <v>47</v>
      </c>
      <c r="S3964" s="196" t="s">
        <v>43</v>
      </c>
      <c r="T3964" s="211">
        <v>5.67</v>
      </c>
      <c r="U3964" s="201">
        <v>44694</v>
      </c>
      <c r="V3964" s="196" t="s">
        <v>1860</v>
      </c>
      <c r="W3964" s="200" t="s">
        <v>93</v>
      </c>
      <c r="X3964" s="196" t="s">
        <v>103</v>
      </c>
      <c r="AA3964" s="196" t="s">
        <v>16180</v>
      </c>
      <c r="AB3964" s="196" t="s">
        <v>16181</v>
      </c>
      <c r="AC3964" s="200">
        <v>3</v>
      </c>
      <c r="AD3964" s="200" t="s">
        <v>8231</v>
      </c>
      <c r="AE3964" s="212">
        <v>62600</v>
      </c>
      <c r="AF3964" s="212">
        <v>62600</v>
      </c>
      <c r="AG3964" s="198" t="s">
        <v>16182</v>
      </c>
    </row>
    <row r="3965" spans="1:33" hidden="1" x14ac:dyDescent="0.25">
      <c r="A3965" s="209">
        <v>129128</v>
      </c>
      <c r="B3965" s="210">
        <v>1</v>
      </c>
      <c r="C3965" s="196" t="s">
        <v>122</v>
      </c>
      <c r="D3965" s="201">
        <v>43635</v>
      </c>
      <c r="E3965" s="196" t="s">
        <v>152</v>
      </c>
      <c r="F3965" s="201">
        <v>44715.8753125</v>
      </c>
      <c r="G3965" s="196" t="s">
        <v>108</v>
      </c>
      <c r="H3965" s="198" t="s">
        <v>718</v>
      </c>
      <c r="I3965" s="196" t="s">
        <v>3035</v>
      </c>
      <c r="J3965" s="196" t="s">
        <v>101</v>
      </c>
      <c r="L3965" s="200" t="s">
        <v>101</v>
      </c>
      <c r="M3965" s="198" t="s">
        <v>3036</v>
      </c>
      <c r="N3965" s="198" t="s">
        <v>1859</v>
      </c>
      <c r="O3965" s="196" t="s">
        <v>157</v>
      </c>
      <c r="P3965" s="198" t="s">
        <v>158</v>
      </c>
      <c r="Q3965" s="198" t="s">
        <v>1859</v>
      </c>
      <c r="R3965" s="196" t="s">
        <v>47</v>
      </c>
      <c r="S3965" s="196" t="s">
        <v>43</v>
      </c>
      <c r="T3965" s="211">
        <v>5.67</v>
      </c>
      <c r="U3965" s="201">
        <v>44694</v>
      </c>
      <c r="V3965" s="196" t="s">
        <v>1860</v>
      </c>
      <c r="W3965" s="200" t="s">
        <v>93</v>
      </c>
      <c r="X3965" s="196" t="s">
        <v>103</v>
      </c>
      <c r="AA3965" s="196" t="s">
        <v>16183</v>
      </c>
      <c r="AB3965" s="196" t="s">
        <v>16181</v>
      </c>
      <c r="AC3965" s="200">
        <v>8</v>
      </c>
      <c r="AD3965" s="200" t="s">
        <v>8231</v>
      </c>
      <c r="AE3965" s="212">
        <v>1148300</v>
      </c>
      <c r="AF3965" s="212">
        <v>1148300</v>
      </c>
      <c r="AG3965" s="198" t="s">
        <v>16182</v>
      </c>
    </row>
    <row r="3966" spans="1:33" hidden="1" x14ac:dyDescent="0.25">
      <c r="A3966" s="209">
        <v>129130</v>
      </c>
      <c r="B3966" s="210">
        <v>1</v>
      </c>
      <c r="C3966" s="196" t="s">
        <v>97</v>
      </c>
      <c r="D3966" s="201">
        <v>43635</v>
      </c>
      <c r="E3966" s="196" t="s">
        <v>152</v>
      </c>
      <c r="F3966" s="201">
        <v>44475.875138888892</v>
      </c>
      <c r="G3966" s="196" t="s">
        <v>2601</v>
      </c>
      <c r="H3966" s="198" t="s">
        <v>337</v>
      </c>
      <c r="I3966" s="196" t="s">
        <v>16184</v>
      </c>
      <c r="J3966" s="196" t="s">
        <v>101</v>
      </c>
      <c r="L3966" s="200" t="s">
        <v>101</v>
      </c>
      <c r="M3966" s="198" t="s">
        <v>16185</v>
      </c>
      <c r="N3966" s="198" t="s">
        <v>2521</v>
      </c>
      <c r="O3966" s="196" t="s">
        <v>157</v>
      </c>
      <c r="P3966" s="198" t="s">
        <v>158</v>
      </c>
      <c r="Q3966" s="198" t="s">
        <v>2521</v>
      </c>
      <c r="R3966" s="196" t="s">
        <v>47</v>
      </c>
      <c r="S3966" s="196" t="s">
        <v>46</v>
      </c>
      <c r="T3966" s="211">
        <v>4.12</v>
      </c>
      <c r="U3966" s="201">
        <v>44281</v>
      </c>
      <c r="V3966" s="196" t="s">
        <v>1860</v>
      </c>
      <c r="W3966" s="200" t="s">
        <v>93</v>
      </c>
      <c r="X3966" s="196" t="s">
        <v>103</v>
      </c>
      <c r="AA3966" s="196" t="s">
        <v>16186</v>
      </c>
      <c r="AB3966" s="196" t="s">
        <v>16187</v>
      </c>
      <c r="AC3966" s="200">
        <v>3</v>
      </c>
      <c r="AD3966" s="200" t="s">
        <v>8231</v>
      </c>
      <c r="AE3966" s="203" t="s">
        <v>505</v>
      </c>
      <c r="AF3966" s="212">
        <v>88400</v>
      </c>
      <c r="AG3966" s="198" t="s">
        <v>14447</v>
      </c>
    </row>
    <row r="3967" spans="1:33" hidden="1" x14ac:dyDescent="0.25">
      <c r="A3967" s="209">
        <v>129130</v>
      </c>
      <c r="B3967" s="210">
        <v>1</v>
      </c>
      <c r="C3967" s="196" t="s">
        <v>97</v>
      </c>
      <c r="D3967" s="201">
        <v>43635</v>
      </c>
      <c r="E3967" s="196" t="s">
        <v>152</v>
      </c>
      <c r="F3967" s="201">
        <v>44475.875138888892</v>
      </c>
      <c r="G3967" s="196" t="s">
        <v>2601</v>
      </c>
      <c r="H3967" s="198" t="s">
        <v>337</v>
      </c>
      <c r="I3967" s="196" t="s">
        <v>16184</v>
      </c>
      <c r="J3967" s="196" t="s">
        <v>101</v>
      </c>
      <c r="L3967" s="200" t="s">
        <v>101</v>
      </c>
      <c r="M3967" s="198" t="s">
        <v>16185</v>
      </c>
      <c r="N3967" s="198" t="s">
        <v>2521</v>
      </c>
      <c r="O3967" s="196" t="s">
        <v>157</v>
      </c>
      <c r="P3967" s="198" t="s">
        <v>158</v>
      </c>
      <c r="Q3967" s="198" t="s">
        <v>2521</v>
      </c>
      <c r="R3967" s="196" t="s">
        <v>47</v>
      </c>
      <c r="S3967" s="196" t="s">
        <v>46</v>
      </c>
      <c r="T3967" s="211">
        <v>4.12</v>
      </c>
      <c r="U3967" s="201">
        <v>44281</v>
      </c>
      <c r="V3967" s="196" t="s">
        <v>1860</v>
      </c>
      <c r="W3967" s="200" t="s">
        <v>93</v>
      </c>
      <c r="X3967" s="196" t="s">
        <v>103</v>
      </c>
      <c r="AA3967" s="196" t="s">
        <v>16188</v>
      </c>
      <c r="AB3967" s="196" t="s">
        <v>16187</v>
      </c>
      <c r="AC3967" s="200">
        <v>8</v>
      </c>
      <c r="AD3967" s="200" t="s">
        <v>8231</v>
      </c>
      <c r="AE3967" s="203" t="s">
        <v>505</v>
      </c>
      <c r="AF3967" s="212">
        <v>533900</v>
      </c>
      <c r="AG3967" s="198" t="s">
        <v>14447</v>
      </c>
    </row>
    <row r="3968" spans="1:33" hidden="1" x14ac:dyDescent="0.25">
      <c r="A3968" s="209">
        <v>129131</v>
      </c>
      <c r="B3968" s="210">
        <v>1</v>
      </c>
      <c r="C3968" s="196" t="s">
        <v>122</v>
      </c>
      <c r="D3968" s="201">
        <v>43635</v>
      </c>
      <c r="E3968" s="196" t="s">
        <v>152</v>
      </c>
      <c r="F3968" s="201">
        <v>44299</v>
      </c>
      <c r="G3968" s="196" t="s">
        <v>161</v>
      </c>
      <c r="H3968" s="198" t="s">
        <v>297</v>
      </c>
      <c r="I3968" s="196" t="s">
        <v>690</v>
      </c>
      <c r="J3968" s="196" t="s">
        <v>101</v>
      </c>
      <c r="L3968" s="200" t="s">
        <v>101</v>
      </c>
      <c r="M3968" s="198" t="s">
        <v>16189</v>
      </c>
      <c r="N3968" s="198" t="s">
        <v>1845</v>
      </c>
      <c r="O3968" s="196" t="s">
        <v>157</v>
      </c>
      <c r="P3968" s="198" t="s">
        <v>158</v>
      </c>
      <c r="Q3968" s="198" t="s">
        <v>1845</v>
      </c>
      <c r="R3968" s="196" t="s">
        <v>47</v>
      </c>
      <c r="S3968" s="196" t="s">
        <v>46</v>
      </c>
      <c r="T3968" s="211">
        <v>4.2</v>
      </c>
      <c r="U3968" s="201">
        <v>44281</v>
      </c>
      <c r="V3968" s="196" t="s">
        <v>1805</v>
      </c>
      <c r="W3968" s="200" t="s">
        <v>670</v>
      </c>
      <c r="X3968" s="196" t="s">
        <v>13</v>
      </c>
      <c r="AA3968" s="196" t="s">
        <v>16190</v>
      </c>
      <c r="AB3968" s="196" t="s">
        <v>16191</v>
      </c>
      <c r="AC3968" s="200">
        <v>3</v>
      </c>
      <c r="AD3968" s="200" t="s">
        <v>8231</v>
      </c>
      <c r="AE3968" s="203" t="s">
        <v>505</v>
      </c>
      <c r="AF3968" s="212">
        <v>84900</v>
      </c>
      <c r="AG3968" s="198" t="s">
        <v>16192</v>
      </c>
    </row>
    <row r="3969" spans="1:33" hidden="1" x14ac:dyDescent="0.25">
      <c r="A3969" s="209">
        <v>129131</v>
      </c>
      <c r="B3969" s="210">
        <v>1</v>
      </c>
      <c r="C3969" s="196" t="s">
        <v>122</v>
      </c>
      <c r="D3969" s="201">
        <v>43635</v>
      </c>
      <c r="E3969" s="196" t="s">
        <v>152</v>
      </c>
      <c r="F3969" s="201">
        <v>44299</v>
      </c>
      <c r="G3969" s="196" t="s">
        <v>161</v>
      </c>
      <c r="H3969" s="198" t="s">
        <v>297</v>
      </c>
      <c r="I3969" s="196" t="s">
        <v>690</v>
      </c>
      <c r="J3969" s="196" t="s">
        <v>101</v>
      </c>
      <c r="L3969" s="200" t="s">
        <v>101</v>
      </c>
      <c r="M3969" s="198" t="s">
        <v>16189</v>
      </c>
      <c r="N3969" s="198" t="s">
        <v>1845</v>
      </c>
      <c r="O3969" s="196" t="s">
        <v>157</v>
      </c>
      <c r="P3969" s="198" t="s">
        <v>158</v>
      </c>
      <c r="Q3969" s="198" t="s">
        <v>1845</v>
      </c>
      <c r="R3969" s="196" t="s">
        <v>47</v>
      </c>
      <c r="S3969" s="196" t="s">
        <v>46</v>
      </c>
      <c r="T3969" s="211">
        <v>4.2</v>
      </c>
      <c r="U3969" s="201">
        <v>44281</v>
      </c>
      <c r="V3969" s="196" t="s">
        <v>1805</v>
      </c>
      <c r="W3969" s="200" t="s">
        <v>670</v>
      </c>
      <c r="X3969" s="196" t="s">
        <v>13</v>
      </c>
      <c r="AA3969" s="196" t="s">
        <v>16193</v>
      </c>
      <c r="AB3969" s="196" t="s">
        <v>16191</v>
      </c>
      <c r="AC3969" s="200">
        <v>8</v>
      </c>
      <c r="AD3969" s="200" t="s">
        <v>8231</v>
      </c>
      <c r="AE3969" s="203" t="s">
        <v>505</v>
      </c>
      <c r="AF3969" s="212">
        <v>1963500</v>
      </c>
      <c r="AG3969" s="198" t="s">
        <v>16192</v>
      </c>
    </row>
    <row r="3970" spans="1:33" hidden="1" x14ac:dyDescent="0.25">
      <c r="A3970" s="209">
        <v>129134</v>
      </c>
      <c r="B3970" s="210">
        <v>1</v>
      </c>
      <c r="C3970" s="196" t="s">
        <v>97</v>
      </c>
      <c r="D3970" s="201">
        <v>43635</v>
      </c>
      <c r="E3970" s="196" t="s">
        <v>152</v>
      </c>
      <c r="F3970" s="201">
        <v>44499.875173611108</v>
      </c>
      <c r="G3970" s="196" t="s">
        <v>161</v>
      </c>
      <c r="H3970" s="198" t="s">
        <v>347</v>
      </c>
      <c r="I3970" s="196" t="s">
        <v>154</v>
      </c>
      <c r="J3970" s="196" t="s">
        <v>101</v>
      </c>
      <c r="L3970" s="200" t="s">
        <v>101</v>
      </c>
      <c r="M3970" s="198" t="s">
        <v>2514</v>
      </c>
      <c r="N3970" s="198" t="s">
        <v>1859</v>
      </c>
      <c r="O3970" s="196" t="s">
        <v>157</v>
      </c>
      <c r="P3970" s="198" t="s">
        <v>158</v>
      </c>
      <c r="Q3970" s="198" t="s">
        <v>1859</v>
      </c>
      <c r="R3970" s="196" t="s">
        <v>47</v>
      </c>
      <c r="S3970" s="196" t="s">
        <v>43</v>
      </c>
      <c r="T3970" s="211">
        <v>1.19</v>
      </c>
      <c r="U3970" s="201">
        <v>44281</v>
      </c>
      <c r="V3970" s="196" t="s">
        <v>1860</v>
      </c>
      <c r="W3970" s="200" t="s">
        <v>93</v>
      </c>
      <c r="X3970" s="196" t="s">
        <v>103</v>
      </c>
      <c r="Y3970" s="196" t="s">
        <v>32</v>
      </c>
      <c r="AA3970" s="196" t="s">
        <v>16194</v>
      </c>
      <c r="AB3970" s="196" t="s">
        <v>16195</v>
      </c>
      <c r="AC3970" s="200">
        <v>3</v>
      </c>
      <c r="AD3970" s="200" t="s">
        <v>8231</v>
      </c>
      <c r="AE3970" s="212">
        <v>-1600</v>
      </c>
      <c r="AF3970" s="212">
        <v>41600</v>
      </c>
      <c r="AG3970" s="198" t="s">
        <v>2515</v>
      </c>
    </row>
    <row r="3971" spans="1:33" hidden="1" x14ac:dyDescent="0.25">
      <c r="A3971" s="209">
        <v>129134</v>
      </c>
      <c r="B3971" s="210">
        <v>1</v>
      </c>
      <c r="C3971" s="196" t="s">
        <v>97</v>
      </c>
      <c r="D3971" s="201">
        <v>43635</v>
      </c>
      <c r="E3971" s="196" t="s">
        <v>152</v>
      </c>
      <c r="F3971" s="201">
        <v>44499.875173611108</v>
      </c>
      <c r="G3971" s="196" t="s">
        <v>161</v>
      </c>
      <c r="H3971" s="198" t="s">
        <v>347</v>
      </c>
      <c r="I3971" s="196" t="s">
        <v>154</v>
      </c>
      <c r="J3971" s="196" t="s">
        <v>101</v>
      </c>
      <c r="L3971" s="200" t="s">
        <v>101</v>
      </c>
      <c r="M3971" s="198" t="s">
        <v>2514</v>
      </c>
      <c r="N3971" s="198" t="s">
        <v>1859</v>
      </c>
      <c r="O3971" s="196" t="s">
        <v>157</v>
      </c>
      <c r="P3971" s="198" t="s">
        <v>158</v>
      </c>
      <c r="Q3971" s="198" t="s">
        <v>1859</v>
      </c>
      <c r="R3971" s="196" t="s">
        <v>47</v>
      </c>
      <c r="S3971" s="196" t="s">
        <v>43</v>
      </c>
      <c r="T3971" s="211">
        <v>1.19</v>
      </c>
      <c r="U3971" s="201">
        <v>44281</v>
      </c>
      <c r="V3971" s="196" t="s">
        <v>1860</v>
      </c>
      <c r="W3971" s="200" t="s">
        <v>93</v>
      </c>
      <c r="X3971" s="196" t="s">
        <v>103</v>
      </c>
      <c r="Y3971" s="196" t="s">
        <v>32</v>
      </c>
      <c r="AA3971" s="196" t="s">
        <v>16196</v>
      </c>
      <c r="AB3971" s="196" t="s">
        <v>16195</v>
      </c>
      <c r="AC3971" s="200">
        <v>8</v>
      </c>
      <c r="AD3971" s="200" t="s">
        <v>8231</v>
      </c>
      <c r="AE3971" s="212">
        <v>22100</v>
      </c>
      <c r="AF3971" s="212">
        <v>272600</v>
      </c>
      <c r="AG3971" s="198" t="s">
        <v>2515</v>
      </c>
    </row>
    <row r="3972" spans="1:33" hidden="1" x14ac:dyDescent="0.25">
      <c r="A3972" s="209">
        <v>129135</v>
      </c>
      <c r="B3972" s="210">
        <v>1</v>
      </c>
      <c r="C3972" s="196" t="s">
        <v>97</v>
      </c>
      <c r="D3972" s="201">
        <v>43635</v>
      </c>
      <c r="E3972" s="196" t="s">
        <v>152</v>
      </c>
      <c r="F3972" s="201">
        <v>44499.875173611108</v>
      </c>
      <c r="G3972" s="196" t="s">
        <v>161</v>
      </c>
      <c r="H3972" s="198" t="s">
        <v>248</v>
      </c>
      <c r="I3972" s="196" t="s">
        <v>154</v>
      </c>
      <c r="J3972" s="196" t="s">
        <v>101</v>
      </c>
      <c r="L3972" s="200" t="s">
        <v>101</v>
      </c>
      <c r="M3972" s="198" t="s">
        <v>2517</v>
      </c>
      <c r="N3972" s="198" t="s">
        <v>1859</v>
      </c>
      <c r="O3972" s="196" t="s">
        <v>157</v>
      </c>
      <c r="P3972" s="198" t="s">
        <v>158</v>
      </c>
      <c r="Q3972" s="198" t="s">
        <v>1859</v>
      </c>
      <c r="R3972" s="196" t="s">
        <v>47</v>
      </c>
      <c r="S3972" s="196" t="s">
        <v>43</v>
      </c>
      <c r="T3972" s="211">
        <v>2.6</v>
      </c>
      <c r="U3972" s="201">
        <v>44281</v>
      </c>
      <c r="V3972" s="196" t="s">
        <v>1860</v>
      </c>
      <c r="W3972" s="200" t="s">
        <v>93</v>
      </c>
      <c r="X3972" s="196" t="s">
        <v>103</v>
      </c>
      <c r="Y3972" s="196" t="s">
        <v>32</v>
      </c>
      <c r="AA3972" s="196" t="s">
        <v>16197</v>
      </c>
      <c r="AB3972" s="196" t="s">
        <v>16198</v>
      </c>
      <c r="AC3972" s="200">
        <v>3</v>
      </c>
      <c r="AD3972" s="200" t="s">
        <v>8231</v>
      </c>
      <c r="AE3972" s="212">
        <v>7400</v>
      </c>
      <c r="AF3972" s="212">
        <v>95400</v>
      </c>
      <c r="AG3972" s="198" t="s">
        <v>2515</v>
      </c>
    </row>
    <row r="3973" spans="1:33" hidden="1" x14ac:dyDescent="0.25">
      <c r="A3973" s="209">
        <v>129135</v>
      </c>
      <c r="B3973" s="210">
        <v>1</v>
      </c>
      <c r="C3973" s="196" t="s">
        <v>97</v>
      </c>
      <c r="D3973" s="201">
        <v>43635</v>
      </c>
      <c r="E3973" s="196" t="s">
        <v>152</v>
      </c>
      <c r="F3973" s="201">
        <v>44499.875173611108</v>
      </c>
      <c r="G3973" s="196" t="s">
        <v>161</v>
      </c>
      <c r="H3973" s="198" t="s">
        <v>248</v>
      </c>
      <c r="I3973" s="196" t="s">
        <v>154</v>
      </c>
      <c r="J3973" s="196" t="s">
        <v>101</v>
      </c>
      <c r="L3973" s="200" t="s">
        <v>101</v>
      </c>
      <c r="M3973" s="198" t="s">
        <v>2517</v>
      </c>
      <c r="N3973" s="198" t="s">
        <v>1859</v>
      </c>
      <c r="O3973" s="196" t="s">
        <v>157</v>
      </c>
      <c r="P3973" s="198" t="s">
        <v>158</v>
      </c>
      <c r="Q3973" s="198" t="s">
        <v>1859</v>
      </c>
      <c r="R3973" s="196" t="s">
        <v>47</v>
      </c>
      <c r="S3973" s="196" t="s">
        <v>43</v>
      </c>
      <c r="T3973" s="211">
        <v>2.6</v>
      </c>
      <c r="U3973" s="201">
        <v>44281</v>
      </c>
      <c r="V3973" s="196" t="s">
        <v>1860</v>
      </c>
      <c r="W3973" s="200" t="s">
        <v>93</v>
      </c>
      <c r="X3973" s="196" t="s">
        <v>103</v>
      </c>
      <c r="Y3973" s="196" t="s">
        <v>32</v>
      </c>
      <c r="AA3973" s="196" t="s">
        <v>16199</v>
      </c>
      <c r="AB3973" s="196" t="s">
        <v>16198</v>
      </c>
      <c r="AC3973" s="200">
        <v>8</v>
      </c>
      <c r="AD3973" s="200" t="s">
        <v>8231</v>
      </c>
      <c r="AE3973" s="212">
        <v>37400</v>
      </c>
      <c r="AF3973" s="212">
        <v>431400</v>
      </c>
      <c r="AG3973" s="198" t="s">
        <v>2515</v>
      </c>
    </row>
    <row r="3974" spans="1:33" hidden="1" x14ac:dyDescent="0.25">
      <c r="A3974" s="209">
        <v>129136</v>
      </c>
      <c r="B3974" s="210">
        <v>1</v>
      </c>
      <c r="C3974" s="196" t="s">
        <v>97</v>
      </c>
      <c r="D3974" s="201">
        <v>43635</v>
      </c>
      <c r="E3974" s="196" t="s">
        <v>152</v>
      </c>
      <c r="F3974" s="201">
        <v>44499.875173611108</v>
      </c>
      <c r="G3974" s="196" t="s">
        <v>161</v>
      </c>
      <c r="H3974" s="198" t="s">
        <v>248</v>
      </c>
      <c r="I3974" s="196" t="s">
        <v>2519</v>
      </c>
      <c r="J3974" s="196" t="s">
        <v>101</v>
      </c>
      <c r="L3974" s="200" t="s">
        <v>101</v>
      </c>
      <c r="M3974" s="198" t="s">
        <v>2520</v>
      </c>
      <c r="N3974" s="198" t="s">
        <v>2521</v>
      </c>
      <c r="O3974" s="196" t="s">
        <v>157</v>
      </c>
      <c r="P3974" s="198" t="s">
        <v>1794</v>
      </c>
      <c r="Q3974" s="198" t="s">
        <v>2521</v>
      </c>
      <c r="R3974" s="196" t="s">
        <v>47</v>
      </c>
      <c r="S3974" s="196" t="s">
        <v>43</v>
      </c>
      <c r="T3974" s="211">
        <v>2.5099999999999998</v>
      </c>
      <c r="U3974" s="201">
        <v>44281</v>
      </c>
      <c r="V3974" s="196" t="s">
        <v>1860</v>
      </c>
      <c r="W3974" s="200" t="s">
        <v>93</v>
      </c>
      <c r="X3974" s="196" t="s">
        <v>103</v>
      </c>
      <c r="Y3974" s="196" t="s">
        <v>32</v>
      </c>
      <c r="Z3974" s="198" t="s">
        <v>2522</v>
      </c>
      <c r="AA3974" s="196" t="s">
        <v>16200</v>
      </c>
      <c r="AB3974" s="196" t="s">
        <v>16201</v>
      </c>
      <c r="AC3974" s="200">
        <v>3</v>
      </c>
      <c r="AD3974" s="200" t="s">
        <v>8231</v>
      </c>
      <c r="AE3974" s="212">
        <v>-500</v>
      </c>
      <c r="AF3974" s="212">
        <v>30100</v>
      </c>
      <c r="AG3974" s="198" t="s">
        <v>2461</v>
      </c>
    </row>
    <row r="3975" spans="1:33" hidden="1" x14ac:dyDescent="0.25">
      <c r="A3975" s="209">
        <v>129136</v>
      </c>
      <c r="B3975" s="210">
        <v>1</v>
      </c>
      <c r="C3975" s="196" t="s">
        <v>97</v>
      </c>
      <c r="D3975" s="201">
        <v>43635</v>
      </c>
      <c r="E3975" s="196" t="s">
        <v>152</v>
      </c>
      <c r="F3975" s="201">
        <v>44499.875173611108</v>
      </c>
      <c r="G3975" s="196" t="s">
        <v>161</v>
      </c>
      <c r="H3975" s="198" t="s">
        <v>248</v>
      </c>
      <c r="I3975" s="196" t="s">
        <v>2519</v>
      </c>
      <c r="J3975" s="196" t="s">
        <v>101</v>
      </c>
      <c r="L3975" s="200" t="s">
        <v>101</v>
      </c>
      <c r="M3975" s="198" t="s">
        <v>2520</v>
      </c>
      <c r="N3975" s="198" t="s">
        <v>2521</v>
      </c>
      <c r="O3975" s="196" t="s">
        <v>157</v>
      </c>
      <c r="P3975" s="198" t="s">
        <v>1794</v>
      </c>
      <c r="Q3975" s="198" t="s">
        <v>2521</v>
      </c>
      <c r="R3975" s="196" t="s">
        <v>47</v>
      </c>
      <c r="S3975" s="196" t="s">
        <v>43</v>
      </c>
      <c r="T3975" s="211">
        <v>2.5099999999999998</v>
      </c>
      <c r="U3975" s="201">
        <v>44281</v>
      </c>
      <c r="V3975" s="196" t="s">
        <v>1860</v>
      </c>
      <c r="W3975" s="200" t="s">
        <v>93</v>
      </c>
      <c r="X3975" s="196" t="s">
        <v>103</v>
      </c>
      <c r="Y3975" s="196" t="s">
        <v>32</v>
      </c>
      <c r="Z3975" s="198" t="s">
        <v>2522</v>
      </c>
      <c r="AA3975" s="196" t="s">
        <v>16202</v>
      </c>
      <c r="AB3975" s="196" t="s">
        <v>16201</v>
      </c>
      <c r="AC3975" s="200">
        <v>3</v>
      </c>
      <c r="AD3975" s="200" t="s">
        <v>8274</v>
      </c>
      <c r="AE3975" s="212">
        <v>-2100</v>
      </c>
      <c r="AF3975" s="212">
        <v>31400</v>
      </c>
      <c r="AG3975" s="198" t="s">
        <v>2461</v>
      </c>
    </row>
    <row r="3976" spans="1:33" hidden="1" x14ac:dyDescent="0.25">
      <c r="A3976" s="209">
        <v>129136</v>
      </c>
      <c r="B3976" s="210">
        <v>1</v>
      </c>
      <c r="C3976" s="196" t="s">
        <v>97</v>
      </c>
      <c r="D3976" s="201">
        <v>43635</v>
      </c>
      <c r="E3976" s="196" t="s">
        <v>152</v>
      </c>
      <c r="F3976" s="201">
        <v>44499.875173611108</v>
      </c>
      <c r="G3976" s="196" t="s">
        <v>161</v>
      </c>
      <c r="H3976" s="198" t="s">
        <v>248</v>
      </c>
      <c r="I3976" s="196" t="s">
        <v>2519</v>
      </c>
      <c r="J3976" s="196" t="s">
        <v>101</v>
      </c>
      <c r="L3976" s="200" t="s">
        <v>101</v>
      </c>
      <c r="M3976" s="198" t="s">
        <v>2520</v>
      </c>
      <c r="N3976" s="198" t="s">
        <v>2521</v>
      </c>
      <c r="O3976" s="196" t="s">
        <v>157</v>
      </c>
      <c r="P3976" s="198" t="s">
        <v>1794</v>
      </c>
      <c r="Q3976" s="198" t="s">
        <v>2521</v>
      </c>
      <c r="R3976" s="196" t="s">
        <v>47</v>
      </c>
      <c r="S3976" s="196" t="s">
        <v>43</v>
      </c>
      <c r="T3976" s="211">
        <v>2.5099999999999998</v>
      </c>
      <c r="U3976" s="201">
        <v>44281</v>
      </c>
      <c r="V3976" s="196" t="s">
        <v>1860</v>
      </c>
      <c r="W3976" s="200" t="s">
        <v>93</v>
      </c>
      <c r="X3976" s="196" t="s">
        <v>103</v>
      </c>
      <c r="Y3976" s="196" t="s">
        <v>32</v>
      </c>
      <c r="Z3976" s="198" t="s">
        <v>2522</v>
      </c>
      <c r="AA3976" s="196" t="s">
        <v>16203</v>
      </c>
      <c r="AB3976" s="196" t="s">
        <v>16201</v>
      </c>
      <c r="AC3976" s="200">
        <v>8</v>
      </c>
      <c r="AD3976" s="200" t="s">
        <v>8231</v>
      </c>
      <c r="AE3976" s="212">
        <v>18500</v>
      </c>
      <c r="AF3976" s="212">
        <v>319500</v>
      </c>
      <c r="AG3976" s="198" t="s">
        <v>2461</v>
      </c>
    </row>
    <row r="3977" spans="1:33" hidden="1" x14ac:dyDescent="0.25">
      <c r="A3977" s="209">
        <v>129137</v>
      </c>
      <c r="B3977" s="210">
        <v>1</v>
      </c>
      <c r="C3977" s="196" t="s">
        <v>97</v>
      </c>
      <c r="D3977" s="201">
        <v>43635</v>
      </c>
      <c r="E3977" s="196" t="s">
        <v>152</v>
      </c>
      <c r="F3977" s="201">
        <v>44499.875162037039</v>
      </c>
      <c r="G3977" s="196" t="s">
        <v>161</v>
      </c>
      <c r="H3977" s="198" t="s">
        <v>248</v>
      </c>
      <c r="I3977" s="196" t="s">
        <v>2458</v>
      </c>
      <c r="J3977" s="196" t="s">
        <v>101</v>
      </c>
      <c r="L3977" s="200" t="s">
        <v>101</v>
      </c>
      <c r="M3977" s="198" t="s">
        <v>2459</v>
      </c>
      <c r="N3977" s="198" t="s">
        <v>1845</v>
      </c>
      <c r="O3977" s="196" t="s">
        <v>157</v>
      </c>
      <c r="P3977" s="198" t="s">
        <v>1794</v>
      </c>
      <c r="Q3977" s="198" t="s">
        <v>1845</v>
      </c>
      <c r="R3977" s="196" t="s">
        <v>47</v>
      </c>
      <c r="S3977" s="196" t="s">
        <v>43</v>
      </c>
      <c r="T3977" s="211">
        <v>0.6</v>
      </c>
      <c r="U3977" s="201">
        <v>44281</v>
      </c>
      <c r="V3977" s="196" t="s">
        <v>1805</v>
      </c>
      <c r="W3977" s="200" t="s">
        <v>93</v>
      </c>
      <c r="X3977" s="196" t="s">
        <v>13</v>
      </c>
      <c r="Y3977" s="196" t="s">
        <v>31</v>
      </c>
      <c r="Z3977" s="198" t="s">
        <v>2460</v>
      </c>
      <c r="AA3977" s="196" t="s">
        <v>16204</v>
      </c>
      <c r="AB3977" s="196" t="s">
        <v>16205</v>
      </c>
      <c r="AC3977" s="200">
        <v>3</v>
      </c>
      <c r="AD3977" s="200" t="s">
        <v>8231</v>
      </c>
      <c r="AE3977" s="212">
        <v>-1190</v>
      </c>
      <c r="AF3977" s="212">
        <v>16910</v>
      </c>
      <c r="AG3977" s="198" t="s">
        <v>2461</v>
      </c>
    </row>
    <row r="3978" spans="1:33" hidden="1" x14ac:dyDescent="0.25">
      <c r="A3978" s="209">
        <v>129137</v>
      </c>
      <c r="B3978" s="210">
        <v>1</v>
      </c>
      <c r="C3978" s="196" t="s">
        <v>97</v>
      </c>
      <c r="D3978" s="201">
        <v>43635</v>
      </c>
      <c r="E3978" s="196" t="s">
        <v>152</v>
      </c>
      <c r="F3978" s="201">
        <v>44499.875162037039</v>
      </c>
      <c r="G3978" s="196" t="s">
        <v>161</v>
      </c>
      <c r="H3978" s="198" t="s">
        <v>248</v>
      </c>
      <c r="I3978" s="196" t="s">
        <v>2458</v>
      </c>
      <c r="J3978" s="196" t="s">
        <v>101</v>
      </c>
      <c r="L3978" s="200" t="s">
        <v>101</v>
      </c>
      <c r="M3978" s="198" t="s">
        <v>2459</v>
      </c>
      <c r="N3978" s="198" t="s">
        <v>1845</v>
      </c>
      <c r="O3978" s="196" t="s">
        <v>157</v>
      </c>
      <c r="P3978" s="198" t="s">
        <v>1794</v>
      </c>
      <c r="Q3978" s="198" t="s">
        <v>1845</v>
      </c>
      <c r="R3978" s="196" t="s">
        <v>47</v>
      </c>
      <c r="S3978" s="196" t="s">
        <v>43</v>
      </c>
      <c r="T3978" s="211">
        <v>0.6</v>
      </c>
      <c r="U3978" s="201">
        <v>44281</v>
      </c>
      <c r="V3978" s="196" t="s">
        <v>1805</v>
      </c>
      <c r="W3978" s="200" t="s">
        <v>93</v>
      </c>
      <c r="X3978" s="196" t="s">
        <v>13</v>
      </c>
      <c r="Y3978" s="196" t="s">
        <v>31</v>
      </c>
      <c r="Z3978" s="198" t="s">
        <v>2460</v>
      </c>
      <c r="AA3978" s="196" t="s">
        <v>16206</v>
      </c>
      <c r="AB3978" s="196" t="s">
        <v>16205</v>
      </c>
      <c r="AC3978" s="200">
        <v>3</v>
      </c>
      <c r="AD3978" s="200" t="s">
        <v>8274</v>
      </c>
      <c r="AE3978" s="212">
        <v>-11600</v>
      </c>
      <c r="AF3978" s="212">
        <v>137300</v>
      </c>
      <c r="AG3978" s="198" t="s">
        <v>2461</v>
      </c>
    </row>
    <row r="3979" spans="1:33" hidden="1" x14ac:dyDescent="0.25">
      <c r="A3979" s="209">
        <v>129137</v>
      </c>
      <c r="B3979" s="210">
        <v>1</v>
      </c>
      <c r="C3979" s="196" t="s">
        <v>97</v>
      </c>
      <c r="D3979" s="201">
        <v>43635</v>
      </c>
      <c r="E3979" s="196" t="s">
        <v>152</v>
      </c>
      <c r="F3979" s="201">
        <v>44499.875162037039</v>
      </c>
      <c r="G3979" s="196" t="s">
        <v>161</v>
      </c>
      <c r="H3979" s="198" t="s">
        <v>248</v>
      </c>
      <c r="I3979" s="196" t="s">
        <v>2458</v>
      </c>
      <c r="J3979" s="196" t="s">
        <v>101</v>
      </c>
      <c r="L3979" s="200" t="s">
        <v>101</v>
      </c>
      <c r="M3979" s="198" t="s">
        <v>2459</v>
      </c>
      <c r="N3979" s="198" t="s">
        <v>1845</v>
      </c>
      <c r="O3979" s="196" t="s">
        <v>157</v>
      </c>
      <c r="P3979" s="198" t="s">
        <v>1794</v>
      </c>
      <c r="Q3979" s="198" t="s">
        <v>1845</v>
      </c>
      <c r="R3979" s="196" t="s">
        <v>47</v>
      </c>
      <c r="S3979" s="196" t="s">
        <v>43</v>
      </c>
      <c r="T3979" s="211">
        <v>0.6</v>
      </c>
      <c r="U3979" s="201">
        <v>44281</v>
      </c>
      <c r="V3979" s="196" t="s">
        <v>1805</v>
      </c>
      <c r="W3979" s="200" t="s">
        <v>93</v>
      </c>
      <c r="X3979" s="196" t="s">
        <v>13</v>
      </c>
      <c r="Y3979" s="196" t="s">
        <v>31</v>
      </c>
      <c r="Z3979" s="198" t="s">
        <v>2460</v>
      </c>
      <c r="AA3979" s="196" t="s">
        <v>16207</v>
      </c>
      <c r="AB3979" s="196" t="s">
        <v>16205</v>
      </c>
      <c r="AC3979" s="200">
        <v>8</v>
      </c>
      <c r="AD3979" s="200" t="s">
        <v>8231</v>
      </c>
      <c r="AE3979" s="212">
        <v>65400</v>
      </c>
      <c r="AF3979" s="212">
        <v>432000</v>
      </c>
      <c r="AG3979" s="198" t="s">
        <v>2461</v>
      </c>
    </row>
    <row r="3980" spans="1:33" hidden="1" x14ac:dyDescent="0.25">
      <c r="A3980" s="209">
        <v>129138</v>
      </c>
      <c r="B3980" s="210">
        <v>1</v>
      </c>
      <c r="C3980" s="196" t="s">
        <v>85</v>
      </c>
      <c r="D3980" s="201">
        <v>43635</v>
      </c>
      <c r="E3980" s="196" t="s">
        <v>152</v>
      </c>
      <c r="F3980" s="201">
        <v>44643</v>
      </c>
      <c r="G3980" s="196" t="s">
        <v>189</v>
      </c>
      <c r="H3980" s="198" t="s">
        <v>190</v>
      </c>
      <c r="I3980" s="196" t="s">
        <v>1451</v>
      </c>
      <c r="J3980" s="196" t="s">
        <v>101</v>
      </c>
      <c r="L3980" s="200" t="s">
        <v>101</v>
      </c>
      <c r="M3980" s="198" t="s">
        <v>3038</v>
      </c>
      <c r="N3980" s="198" t="s">
        <v>1859</v>
      </c>
      <c r="O3980" s="196" t="s">
        <v>157</v>
      </c>
      <c r="P3980" s="198" t="s">
        <v>158</v>
      </c>
      <c r="Q3980" s="198" t="s">
        <v>1859</v>
      </c>
      <c r="R3980" s="196" t="s">
        <v>47</v>
      </c>
      <c r="S3980" s="196" t="s">
        <v>43</v>
      </c>
      <c r="T3980" s="211">
        <v>1.59</v>
      </c>
      <c r="U3980" s="201">
        <v>44694</v>
      </c>
      <c r="V3980" s="196" t="s">
        <v>1860</v>
      </c>
      <c r="W3980" s="200" t="s">
        <v>93</v>
      </c>
      <c r="X3980" s="196" t="s">
        <v>103</v>
      </c>
      <c r="Y3980" s="196" t="s">
        <v>32</v>
      </c>
      <c r="AA3980" s="196" t="s">
        <v>16208</v>
      </c>
      <c r="AB3980" s="196" t="s">
        <v>16209</v>
      </c>
      <c r="AC3980" s="200">
        <v>3</v>
      </c>
      <c r="AD3980" s="200" t="s">
        <v>8231</v>
      </c>
      <c r="AE3980" s="212">
        <v>15750</v>
      </c>
      <c r="AF3980" s="212">
        <v>15750</v>
      </c>
    </row>
    <row r="3981" spans="1:33" hidden="1" x14ac:dyDescent="0.25">
      <c r="A3981" s="209">
        <v>129138</v>
      </c>
      <c r="B3981" s="210">
        <v>1</v>
      </c>
      <c r="C3981" s="196" t="s">
        <v>85</v>
      </c>
      <c r="D3981" s="201">
        <v>43635</v>
      </c>
      <c r="E3981" s="196" t="s">
        <v>152</v>
      </c>
      <c r="F3981" s="201">
        <v>44643</v>
      </c>
      <c r="G3981" s="196" t="s">
        <v>189</v>
      </c>
      <c r="H3981" s="198" t="s">
        <v>190</v>
      </c>
      <c r="I3981" s="196" t="s">
        <v>1451</v>
      </c>
      <c r="J3981" s="196" t="s">
        <v>101</v>
      </c>
      <c r="L3981" s="200" t="s">
        <v>101</v>
      </c>
      <c r="M3981" s="198" t="s">
        <v>3038</v>
      </c>
      <c r="N3981" s="198" t="s">
        <v>1859</v>
      </c>
      <c r="O3981" s="196" t="s">
        <v>157</v>
      </c>
      <c r="P3981" s="198" t="s">
        <v>158</v>
      </c>
      <c r="Q3981" s="198" t="s">
        <v>1859</v>
      </c>
      <c r="R3981" s="196" t="s">
        <v>47</v>
      </c>
      <c r="S3981" s="196" t="s">
        <v>43</v>
      </c>
      <c r="T3981" s="211">
        <v>1.59</v>
      </c>
      <c r="U3981" s="201">
        <v>44694</v>
      </c>
      <c r="V3981" s="196" t="s">
        <v>1860</v>
      </c>
      <c r="W3981" s="200" t="s">
        <v>93</v>
      </c>
      <c r="X3981" s="196" t="s">
        <v>103</v>
      </c>
      <c r="Y3981" s="196" t="s">
        <v>32</v>
      </c>
      <c r="AA3981" s="196" t="s">
        <v>16210</v>
      </c>
      <c r="AB3981" s="196" t="s">
        <v>16209</v>
      </c>
      <c r="AC3981" s="200">
        <v>8</v>
      </c>
      <c r="AD3981" s="200" t="s">
        <v>8231</v>
      </c>
      <c r="AE3981" s="212">
        <v>543000</v>
      </c>
      <c r="AF3981" s="212">
        <v>543000</v>
      </c>
    </row>
    <row r="3982" spans="1:33" hidden="1" x14ac:dyDescent="0.25">
      <c r="A3982" s="209">
        <v>129139</v>
      </c>
      <c r="B3982" s="210">
        <v>1</v>
      </c>
      <c r="C3982" s="196" t="s">
        <v>85</v>
      </c>
      <c r="D3982" s="201">
        <v>43635</v>
      </c>
      <c r="E3982" s="196" t="s">
        <v>152</v>
      </c>
      <c r="F3982" s="201">
        <v>44643</v>
      </c>
      <c r="G3982" s="196" t="s">
        <v>189</v>
      </c>
      <c r="H3982" s="198" t="s">
        <v>162</v>
      </c>
      <c r="I3982" s="196" t="s">
        <v>1451</v>
      </c>
      <c r="J3982" s="196" t="s">
        <v>101</v>
      </c>
      <c r="L3982" s="200" t="s">
        <v>101</v>
      </c>
      <c r="M3982" s="198" t="s">
        <v>3040</v>
      </c>
      <c r="N3982" s="198" t="s">
        <v>3041</v>
      </c>
      <c r="O3982" s="196" t="s">
        <v>157</v>
      </c>
      <c r="P3982" s="198" t="s">
        <v>158</v>
      </c>
      <c r="Q3982" s="198" t="s">
        <v>3041</v>
      </c>
      <c r="R3982" s="196" t="s">
        <v>47</v>
      </c>
      <c r="S3982" s="196" t="s">
        <v>43</v>
      </c>
      <c r="T3982" s="211">
        <v>5.12</v>
      </c>
      <c r="U3982" s="201">
        <v>44694</v>
      </c>
      <c r="V3982" s="196" t="s">
        <v>1860</v>
      </c>
      <c r="W3982" s="200" t="s">
        <v>93</v>
      </c>
      <c r="X3982" s="196" t="s">
        <v>103</v>
      </c>
      <c r="Y3982" s="196" t="s">
        <v>32</v>
      </c>
      <c r="AA3982" s="196" t="s">
        <v>16211</v>
      </c>
      <c r="AB3982" s="196" t="s">
        <v>16212</v>
      </c>
      <c r="AC3982" s="200">
        <v>3</v>
      </c>
      <c r="AD3982" s="200" t="s">
        <v>8231</v>
      </c>
      <c r="AE3982" s="212">
        <v>28400</v>
      </c>
      <c r="AF3982" s="212">
        <v>28400</v>
      </c>
    </row>
    <row r="3983" spans="1:33" hidden="1" x14ac:dyDescent="0.25">
      <c r="A3983" s="209">
        <v>129139</v>
      </c>
      <c r="B3983" s="210">
        <v>1</v>
      </c>
      <c r="C3983" s="196" t="s">
        <v>85</v>
      </c>
      <c r="D3983" s="201">
        <v>43635</v>
      </c>
      <c r="E3983" s="196" t="s">
        <v>152</v>
      </c>
      <c r="F3983" s="201">
        <v>44643</v>
      </c>
      <c r="G3983" s="196" t="s">
        <v>189</v>
      </c>
      <c r="H3983" s="198" t="s">
        <v>162</v>
      </c>
      <c r="I3983" s="196" t="s">
        <v>1451</v>
      </c>
      <c r="J3983" s="196" t="s">
        <v>101</v>
      </c>
      <c r="L3983" s="200" t="s">
        <v>101</v>
      </c>
      <c r="M3983" s="198" t="s">
        <v>3040</v>
      </c>
      <c r="N3983" s="198" t="s">
        <v>3041</v>
      </c>
      <c r="O3983" s="196" t="s">
        <v>157</v>
      </c>
      <c r="P3983" s="198" t="s">
        <v>158</v>
      </c>
      <c r="Q3983" s="198" t="s">
        <v>3041</v>
      </c>
      <c r="R3983" s="196" t="s">
        <v>47</v>
      </c>
      <c r="S3983" s="196" t="s">
        <v>43</v>
      </c>
      <c r="T3983" s="211">
        <v>5.12</v>
      </c>
      <c r="U3983" s="201">
        <v>44694</v>
      </c>
      <c r="V3983" s="196" t="s">
        <v>1860</v>
      </c>
      <c r="W3983" s="200" t="s">
        <v>93</v>
      </c>
      <c r="X3983" s="196" t="s">
        <v>103</v>
      </c>
      <c r="Y3983" s="196" t="s">
        <v>32</v>
      </c>
      <c r="AA3983" s="196" t="s">
        <v>16213</v>
      </c>
      <c r="AB3983" s="196" t="s">
        <v>16212</v>
      </c>
      <c r="AC3983" s="200">
        <v>8</v>
      </c>
      <c r="AE3983" s="212">
        <v>1764100</v>
      </c>
      <c r="AF3983" s="212">
        <v>1764100</v>
      </c>
    </row>
    <row r="3984" spans="1:33" hidden="1" x14ac:dyDescent="0.25">
      <c r="A3984" s="209">
        <v>129140</v>
      </c>
      <c r="B3984" s="210">
        <v>1</v>
      </c>
      <c r="C3984" s="196" t="s">
        <v>122</v>
      </c>
      <c r="D3984" s="201">
        <v>43635</v>
      </c>
      <c r="E3984" s="196" t="s">
        <v>152</v>
      </c>
      <c r="F3984" s="201">
        <v>44669</v>
      </c>
      <c r="G3984" s="196" t="s">
        <v>134</v>
      </c>
      <c r="H3984" s="198" t="s">
        <v>190</v>
      </c>
      <c r="I3984" s="196" t="s">
        <v>2327</v>
      </c>
      <c r="J3984" s="196" t="s">
        <v>101</v>
      </c>
      <c r="L3984" s="200" t="s">
        <v>101</v>
      </c>
      <c r="M3984" s="198" t="s">
        <v>2328</v>
      </c>
      <c r="O3984" s="196" t="s">
        <v>157</v>
      </c>
      <c r="P3984" s="198" t="s">
        <v>157</v>
      </c>
      <c r="Q3984" s="198" t="s">
        <v>2306</v>
      </c>
      <c r="R3984" s="196" t="s">
        <v>47</v>
      </c>
      <c r="S3984" s="196" t="s">
        <v>43</v>
      </c>
      <c r="T3984" s="211">
        <v>12.09</v>
      </c>
      <c r="U3984" s="201">
        <v>44645</v>
      </c>
      <c r="V3984" s="196" t="s">
        <v>1860</v>
      </c>
      <c r="W3984" s="200" t="s">
        <v>93</v>
      </c>
      <c r="X3984" s="196" t="s">
        <v>103</v>
      </c>
      <c r="AA3984" s="196" t="s">
        <v>16214</v>
      </c>
      <c r="AC3984" s="200">
        <v>8</v>
      </c>
      <c r="AD3984" s="200" t="s">
        <v>8274</v>
      </c>
      <c r="AE3984" s="212">
        <v>2238470</v>
      </c>
      <c r="AF3984" s="212">
        <v>2238470</v>
      </c>
      <c r="AG3984" s="198" t="s">
        <v>2329</v>
      </c>
    </row>
    <row r="3985" spans="1:33" hidden="1" x14ac:dyDescent="0.25">
      <c r="A3985" s="209">
        <v>129142</v>
      </c>
      <c r="B3985" s="210">
        <v>1</v>
      </c>
      <c r="C3985" s="196" t="s">
        <v>97</v>
      </c>
      <c r="D3985" s="201">
        <v>43635</v>
      </c>
      <c r="E3985" s="196" t="s">
        <v>152</v>
      </c>
      <c r="F3985" s="201">
        <v>44512.875173611108</v>
      </c>
      <c r="G3985" s="196" t="s">
        <v>161</v>
      </c>
      <c r="H3985" s="198" t="s">
        <v>248</v>
      </c>
      <c r="I3985" s="196" t="s">
        <v>16215</v>
      </c>
      <c r="J3985" s="196" t="s">
        <v>101</v>
      </c>
      <c r="L3985" s="200" t="s">
        <v>101</v>
      </c>
      <c r="M3985" s="198" t="s">
        <v>16216</v>
      </c>
      <c r="N3985" s="198" t="s">
        <v>16217</v>
      </c>
      <c r="O3985" s="196" t="s">
        <v>157</v>
      </c>
      <c r="P3985" s="198" t="s">
        <v>158</v>
      </c>
      <c r="Q3985" s="198" t="s">
        <v>16217</v>
      </c>
      <c r="R3985" s="196" t="s">
        <v>47</v>
      </c>
      <c r="S3985" s="196" t="s">
        <v>46</v>
      </c>
      <c r="T3985" s="211">
        <v>4.28</v>
      </c>
      <c r="U3985" s="201">
        <v>44281</v>
      </c>
      <c r="V3985" s="196" t="s">
        <v>1860</v>
      </c>
      <c r="W3985" s="200" t="s">
        <v>93</v>
      </c>
      <c r="X3985" s="196" t="s">
        <v>103</v>
      </c>
      <c r="AA3985" s="196" t="s">
        <v>16218</v>
      </c>
      <c r="AB3985" s="196" t="s">
        <v>16219</v>
      </c>
      <c r="AC3985" s="200">
        <v>3</v>
      </c>
      <c r="AD3985" s="200" t="s">
        <v>8231</v>
      </c>
      <c r="AE3985" s="203" t="s">
        <v>505</v>
      </c>
      <c r="AF3985" s="212">
        <v>10500</v>
      </c>
      <c r="AG3985" s="198" t="s">
        <v>2503</v>
      </c>
    </row>
    <row r="3986" spans="1:33" hidden="1" x14ac:dyDescent="0.25">
      <c r="A3986" s="209">
        <v>129142</v>
      </c>
      <c r="B3986" s="210">
        <v>1</v>
      </c>
      <c r="C3986" s="196" t="s">
        <v>97</v>
      </c>
      <c r="D3986" s="201">
        <v>43635</v>
      </c>
      <c r="E3986" s="196" t="s">
        <v>152</v>
      </c>
      <c r="F3986" s="201">
        <v>44512.875173611108</v>
      </c>
      <c r="G3986" s="196" t="s">
        <v>161</v>
      </c>
      <c r="H3986" s="198" t="s">
        <v>248</v>
      </c>
      <c r="I3986" s="196" t="s">
        <v>16215</v>
      </c>
      <c r="J3986" s="196" t="s">
        <v>101</v>
      </c>
      <c r="L3986" s="200" t="s">
        <v>101</v>
      </c>
      <c r="M3986" s="198" t="s">
        <v>16216</v>
      </c>
      <c r="N3986" s="198" t="s">
        <v>16217</v>
      </c>
      <c r="O3986" s="196" t="s">
        <v>157</v>
      </c>
      <c r="P3986" s="198" t="s">
        <v>158</v>
      </c>
      <c r="Q3986" s="198" t="s">
        <v>16217</v>
      </c>
      <c r="R3986" s="196" t="s">
        <v>47</v>
      </c>
      <c r="S3986" s="196" t="s">
        <v>46</v>
      </c>
      <c r="T3986" s="211">
        <v>4.28</v>
      </c>
      <c r="U3986" s="201">
        <v>44281</v>
      </c>
      <c r="V3986" s="196" t="s">
        <v>1860</v>
      </c>
      <c r="W3986" s="200" t="s">
        <v>93</v>
      </c>
      <c r="X3986" s="196" t="s">
        <v>103</v>
      </c>
      <c r="AA3986" s="196" t="s">
        <v>16220</v>
      </c>
      <c r="AB3986" s="196" t="s">
        <v>16219</v>
      </c>
      <c r="AC3986" s="200">
        <v>8</v>
      </c>
      <c r="AD3986" s="200" t="s">
        <v>8250</v>
      </c>
      <c r="AE3986" s="203" t="s">
        <v>505</v>
      </c>
      <c r="AF3986" s="212">
        <v>514800</v>
      </c>
      <c r="AG3986" s="198" t="s">
        <v>2503</v>
      </c>
    </row>
    <row r="3987" spans="1:33" hidden="1" x14ac:dyDescent="0.25">
      <c r="A3987" s="209">
        <v>129143</v>
      </c>
      <c r="B3987" s="210">
        <v>1</v>
      </c>
      <c r="C3987" s="196" t="s">
        <v>97</v>
      </c>
      <c r="D3987" s="201">
        <v>43635</v>
      </c>
      <c r="E3987" s="196" t="s">
        <v>152</v>
      </c>
      <c r="F3987" s="201">
        <v>44512.875173611108</v>
      </c>
      <c r="G3987" s="196" t="s">
        <v>108</v>
      </c>
      <c r="H3987" s="198" t="s">
        <v>648</v>
      </c>
      <c r="I3987" s="196" t="s">
        <v>16215</v>
      </c>
      <c r="J3987" s="196" t="s">
        <v>101</v>
      </c>
      <c r="L3987" s="200" t="s">
        <v>101</v>
      </c>
      <c r="M3987" s="198" t="s">
        <v>16221</v>
      </c>
      <c r="N3987" s="198" t="s">
        <v>16217</v>
      </c>
      <c r="O3987" s="196" t="s">
        <v>157</v>
      </c>
      <c r="P3987" s="198" t="s">
        <v>158</v>
      </c>
      <c r="Q3987" s="198" t="s">
        <v>16217</v>
      </c>
      <c r="R3987" s="196" t="s">
        <v>47</v>
      </c>
      <c r="S3987" s="196" t="s">
        <v>46</v>
      </c>
      <c r="T3987" s="211">
        <v>2.2200000000000002</v>
      </c>
      <c r="U3987" s="201">
        <v>44281</v>
      </c>
      <c r="V3987" s="196" t="s">
        <v>1860</v>
      </c>
      <c r="W3987" s="200" t="s">
        <v>93</v>
      </c>
      <c r="X3987" s="196" t="s">
        <v>103</v>
      </c>
      <c r="AA3987" s="196" t="s">
        <v>16222</v>
      </c>
      <c r="AC3987" s="200">
        <v>8</v>
      </c>
      <c r="AD3987" s="200" t="s">
        <v>8250</v>
      </c>
      <c r="AE3987" s="203" t="s">
        <v>505</v>
      </c>
      <c r="AF3987" s="212">
        <v>330459</v>
      </c>
      <c r="AG3987" s="198" t="s">
        <v>16223</v>
      </c>
    </row>
    <row r="3988" spans="1:33" hidden="1" x14ac:dyDescent="0.25">
      <c r="A3988" s="209">
        <v>129145</v>
      </c>
      <c r="B3988" s="210">
        <v>1</v>
      </c>
      <c r="C3988" s="196" t="s">
        <v>97</v>
      </c>
      <c r="D3988" s="201">
        <v>43635</v>
      </c>
      <c r="E3988" s="196" t="s">
        <v>152</v>
      </c>
      <c r="F3988" s="201">
        <v>44592.875162037039</v>
      </c>
      <c r="G3988" s="196" t="s">
        <v>161</v>
      </c>
      <c r="H3988" s="198" t="s">
        <v>689</v>
      </c>
      <c r="I3988" s="196" t="s">
        <v>2524</v>
      </c>
      <c r="J3988" s="196" t="s">
        <v>101</v>
      </c>
      <c r="L3988" s="200" t="s">
        <v>101</v>
      </c>
      <c r="M3988" s="198" t="s">
        <v>2525</v>
      </c>
      <c r="N3988" s="198" t="s">
        <v>1845</v>
      </c>
      <c r="O3988" s="196" t="s">
        <v>157</v>
      </c>
      <c r="P3988" s="198" t="s">
        <v>1794</v>
      </c>
      <c r="Q3988" s="198" t="s">
        <v>1845</v>
      </c>
      <c r="R3988" s="196" t="s">
        <v>47</v>
      </c>
      <c r="S3988" s="196" t="s">
        <v>43</v>
      </c>
      <c r="T3988" s="211">
        <v>3.35</v>
      </c>
      <c r="U3988" s="201">
        <v>44281</v>
      </c>
      <c r="V3988" s="196" t="s">
        <v>1805</v>
      </c>
      <c r="W3988" s="200" t="s">
        <v>93</v>
      </c>
      <c r="X3988" s="196" t="s">
        <v>103</v>
      </c>
      <c r="Y3988" s="196" t="s">
        <v>32</v>
      </c>
      <c r="Z3988" s="198" t="s">
        <v>2526</v>
      </c>
      <c r="AA3988" s="196" t="s">
        <v>16224</v>
      </c>
      <c r="AB3988" s="196" t="s">
        <v>16225</v>
      </c>
      <c r="AC3988" s="200">
        <v>3</v>
      </c>
      <c r="AD3988" s="200" t="s">
        <v>8231</v>
      </c>
      <c r="AE3988" s="212">
        <v>15700</v>
      </c>
      <c r="AF3988" s="212">
        <v>310100</v>
      </c>
      <c r="AG3988" s="198" t="s">
        <v>2527</v>
      </c>
    </row>
    <row r="3989" spans="1:33" hidden="1" x14ac:dyDescent="0.25">
      <c r="A3989" s="209">
        <v>129145</v>
      </c>
      <c r="B3989" s="210">
        <v>1</v>
      </c>
      <c r="C3989" s="196" t="s">
        <v>97</v>
      </c>
      <c r="D3989" s="201">
        <v>43635</v>
      </c>
      <c r="E3989" s="196" t="s">
        <v>152</v>
      </c>
      <c r="F3989" s="201">
        <v>44592.875162037039</v>
      </c>
      <c r="G3989" s="196" t="s">
        <v>161</v>
      </c>
      <c r="H3989" s="198" t="s">
        <v>689</v>
      </c>
      <c r="I3989" s="196" t="s">
        <v>2524</v>
      </c>
      <c r="J3989" s="196" t="s">
        <v>101</v>
      </c>
      <c r="L3989" s="200" t="s">
        <v>101</v>
      </c>
      <c r="M3989" s="198" t="s">
        <v>2525</v>
      </c>
      <c r="N3989" s="198" t="s">
        <v>1845</v>
      </c>
      <c r="O3989" s="196" t="s">
        <v>157</v>
      </c>
      <c r="P3989" s="198" t="s">
        <v>1794</v>
      </c>
      <c r="Q3989" s="198" t="s">
        <v>1845</v>
      </c>
      <c r="R3989" s="196" t="s">
        <v>47</v>
      </c>
      <c r="S3989" s="196" t="s">
        <v>43</v>
      </c>
      <c r="T3989" s="211">
        <v>3.35</v>
      </c>
      <c r="U3989" s="201">
        <v>44281</v>
      </c>
      <c r="V3989" s="196" t="s">
        <v>1805</v>
      </c>
      <c r="W3989" s="200" t="s">
        <v>93</v>
      </c>
      <c r="X3989" s="196" t="s">
        <v>103</v>
      </c>
      <c r="Y3989" s="196" t="s">
        <v>32</v>
      </c>
      <c r="Z3989" s="198" t="s">
        <v>2526</v>
      </c>
      <c r="AA3989" s="196" t="s">
        <v>16226</v>
      </c>
      <c r="AB3989" s="196" t="s">
        <v>16225</v>
      </c>
      <c r="AC3989" s="200">
        <v>3</v>
      </c>
      <c r="AD3989" s="200" t="s">
        <v>8274</v>
      </c>
      <c r="AE3989" s="212">
        <v>232800</v>
      </c>
      <c r="AF3989" s="212">
        <v>809700</v>
      </c>
      <c r="AG3989" s="198" t="s">
        <v>2527</v>
      </c>
    </row>
    <row r="3990" spans="1:33" hidden="1" x14ac:dyDescent="0.25">
      <c r="A3990" s="209">
        <v>129145</v>
      </c>
      <c r="B3990" s="210">
        <v>1</v>
      </c>
      <c r="C3990" s="196" t="s">
        <v>97</v>
      </c>
      <c r="D3990" s="201">
        <v>43635</v>
      </c>
      <c r="E3990" s="196" t="s">
        <v>152</v>
      </c>
      <c r="F3990" s="201">
        <v>44592.875162037039</v>
      </c>
      <c r="G3990" s="196" t="s">
        <v>161</v>
      </c>
      <c r="H3990" s="198" t="s">
        <v>689</v>
      </c>
      <c r="I3990" s="196" t="s">
        <v>2524</v>
      </c>
      <c r="J3990" s="196" t="s">
        <v>101</v>
      </c>
      <c r="L3990" s="200" t="s">
        <v>101</v>
      </c>
      <c r="M3990" s="198" t="s">
        <v>2525</v>
      </c>
      <c r="N3990" s="198" t="s">
        <v>1845</v>
      </c>
      <c r="O3990" s="196" t="s">
        <v>157</v>
      </c>
      <c r="P3990" s="198" t="s">
        <v>1794</v>
      </c>
      <c r="Q3990" s="198" t="s">
        <v>1845</v>
      </c>
      <c r="R3990" s="196" t="s">
        <v>47</v>
      </c>
      <c r="S3990" s="196" t="s">
        <v>43</v>
      </c>
      <c r="T3990" s="211">
        <v>3.35</v>
      </c>
      <c r="U3990" s="201">
        <v>44281</v>
      </c>
      <c r="V3990" s="196" t="s">
        <v>1805</v>
      </c>
      <c r="W3990" s="200" t="s">
        <v>93</v>
      </c>
      <c r="X3990" s="196" t="s">
        <v>103</v>
      </c>
      <c r="Y3990" s="196" t="s">
        <v>32</v>
      </c>
      <c r="Z3990" s="198" t="s">
        <v>2526</v>
      </c>
      <c r="AA3990" s="196" t="s">
        <v>16227</v>
      </c>
      <c r="AB3990" s="196" t="s">
        <v>16225</v>
      </c>
      <c r="AC3990" s="200">
        <v>8</v>
      </c>
      <c r="AD3990" s="200" t="s">
        <v>8231</v>
      </c>
      <c r="AE3990" s="212">
        <v>138900</v>
      </c>
      <c r="AF3990" s="212">
        <v>2336400</v>
      </c>
      <c r="AG3990" s="198" t="s">
        <v>2527</v>
      </c>
    </row>
    <row r="3991" spans="1:33" hidden="1" x14ac:dyDescent="0.25">
      <c r="A3991" s="209">
        <v>129146</v>
      </c>
      <c r="B3991" s="210">
        <v>1</v>
      </c>
      <c r="C3991" s="196" t="s">
        <v>97</v>
      </c>
      <c r="D3991" s="201">
        <v>43635</v>
      </c>
      <c r="E3991" s="196" t="s">
        <v>152</v>
      </c>
      <c r="F3991" s="201">
        <v>44547.875185185185</v>
      </c>
      <c r="G3991" s="196" t="s">
        <v>161</v>
      </c>
      <c r="H3991" s="198" t="s">
        <v>153</v>
      </c>
      <c r="I3991" s="196" t="s">
        <v>697</v>
      </c>
      <c r="J3991" s="196" t="s">
        <v>101</v>
      </c>
      <c r="L3991" s="200" t="s">
        <v>101</v>
      </c>
      <c r="M3991" s="198" t="s">
        <v>2804</v>
      </c>
      <c r="N3991" s="198" t="s">
        <v>1845</v>
      </c>
      <c r="O3991" s="196" t="s">
        <v>157</v>
      </c>
      <c r="P3991" s="198" t="s">
        <v>158</v>
      </c>
      <c r="Q3991" s="198" t="s">
        <v>1845</v>
      </c>
      <c r="R3991" s="196" t="s">
        <v>47</v>
      </c>
      <c r="S3991" s="196" t="s">
        <v>43</v>
      </c>
      <c r="T3991" s="211">
        <v>4.88</v>
      </c>
      <c r="U3991" s="201">
        <v>44323</v>
      </c>
      <c r="V3991" s="196" t="s">
        <v>1805</v>
      </c>
      <c r="W3991" s="200" t="s">
        <v>93</v>
      </c>
      <c r="X3991" s="196" t="s">
        <v>103</v>
      </c>
      <c r="Y3991" s="196" t="s">
        <v>32</v>
      </c>
      <c r="AA3991" s="196" t="s">
        <v>16228</v>
      </c>
      <c r="AB3991" s="196" t="s">
        <v>16229</v>
      </c>
      <c r="AC3991" s="200">
        <v>3</v>
      </c>
      <c r="AD3991" s="200" t="s">
        <v>8231</v>
      </c>
      <c r="AE3991" s="212">
        <v>57340</v>
      </c>
      <c r="AF3991" s="212">
        <v>294840</v>
      </c>
      <c r="AG3991" s="198" t="s">
        <v>2805</v>
      </c>
    </row>
    <row r="3992" spans="1:33" hidden="1" x14ac:dyDescent="0.25">
      <c r="A3992" s="209">
        <v>129146</v>
      </c>
      <c r="B3992" s="210">
        <v>1</v>
      </c>
      <c r="C3992" s="196" t="s">
        <v>97</v>
      </c>
      <c r="D3992" s="201">
        <v>43635</v>
      </c>
      <c r="E3992" s="196" t="s">
        <v>152</v>
      </c>
      <c r="F3992" s="201">
        <v>44547.875185185185</v>
      </c>
      <c r="G3992" s="196" t="s">
        <v>161</v>
      </c>
      <c r="H3992" s="198" t="s">
        <v>153</v>
      </c>
      <c r="I3992" s="196" t="s">
        <v>697</v>
      </c>
      <c r="J3992" s="196" t="s">
        <v>101</v>
      </c>
      <c r="L3992" s="200" t="s">
        <v>101</v>
      </c>
      <c r="M3992" s="198" t="s">
        <v>2804</v>
      </c>
      <c r="N3992" s="198" t="s">
        <v>1845</v>
      </c>
      <c r="O3992" s="196" t="s">
        <v>157</v>
      </c>
      <c r="P3992" s="198" t="s">
        <v>158</v>
      </c>
      <c r="Q3992" s="198" t="s">
        <v>1845</v>
      </c>
      <c r="R3992" s="196" t="s">
        <v>47</v>
      </c>
      <c r="S3992" s="196" t="s">
        <v>43</v>
      </c>
      <c r="T3992" s="211">
        <v>4.88</v>
      </c>
      <c r="U3992" s="201">
        <v>44323</v>
      </c>
      <c r="V3992" s="196" t="s">
        <v>1805</v>
      </c>
      <c r="W3992" s="200" t="s">
        <v>93</v>
      </c>
      <c r="X3992" s="196" t="s">
        <v>103</v>
      </c>
      <c r="Y3992" s="196" t="s">
        <v>32</v>
      </c>
      <c r="AA3992" s="196" t="s">
        <v>16230</v>
      </c>
      <c r="AB3992" s="196" t="s">
        <v>16229</v>
      </c>
      <c r="AC3992" s="200">
        <v>8</v>
      </c>
      <c r="AD3992" s="200" t="s">
        <v>8250</v>
      </c>
      <c r="AE3992" s="212">
        <v>370710</v>
      </c>
      <c r="AF3992" s="212">
        <v>2335610</v>
      </c>
      <c r="AG3992" s="198" t="s">
        <v>2805</v>
      </c>
    </row>
    <row r="3993" spans="1:33" hidden="1" x14ac:dyDescent="0.25">
      <c r="A3993" s="209">
        <v>129148</v>
      </c>
      <c r="B3993" s="210">
        <v>1</v>
      </c>
      <c r="C3993" s="196" t="s">
        <v>85</v>
      </c>
      <c r="D3993" s="201">
        <v>43636</v>
      </c>
      <c r="E3993" s="196" t="s">
        <v>98</v>
      </c>
      <c r="F3993" s="201">
        <v>44280</v>
      </c>
      <c r="G3993" s="196" t="s">
        <v>152</v>
      </c>
      <c r="H3993" s="198" t="s">
        <v>337</v>
      </c>
      <c r="I3993" s="196" t="s">
        <v>4463</v>
      </c>
      <c r="J3993" s="196" t="s">
        <v>101</v>
      </c>
      <c r="L3993" s="200" t="s">
        <v>101</v>
      </c>
      <c r="M3993" s="198" t="s">
        <v>4464</v>
      </c>
      <c r="N3993" s="198" t="s">
        <v>4465</v>
      </c>
      <c r="O3993" s="196" t="s">
        <v>103</v>
      </c>
      <c r="P3993" s="198" t="s">
        <v>92</v>
      </c>
      <c r="R3993" s="196" t="s">
        <v>47</v>
      </c>
      <c r="S3993" s="196" t="s">
        <v>41</v>
      </c>
      <c r="T3993" s="211">
        <v>3.34</v>
      </c>
      <c r="W3993" s="200" t="s">
        <v>93</v>
      </c>
      <c r="AA3993" s="196" t="s">
        <v>16231</v>
      </c>
      <c r="AC3993" s="200">
        <v>0</v>
      </c>
      <c r="AD3993" s="200" t="s">
        <v>8250</v>
      </c>
      <c r="AE3993" s="212">
        <v>354700</v>
      </c>
      <c r="AF3993" s="212">
        <v>394700</v>
      </c>
    </row>
    <row r="3994" spans="1:33" hidden="1" x14ac:dyDescent="0.25">
      <c r="A3994" s="209">
        <v>129151</v>
      </c>
      <c r="B3994" s="210">
        <v>1</v>
      </c>
      <c r="C3994" s="196" t="s">
        <v>122</v>
      </c>
      <c r="D3994" s="201">
        <v>43636</v>
      </c>
      <c r="E3994" s="196" t="s">
        <v>152</v>
      </c>
      <c r="F3994" s="201">
        <v>44621.875219907408</v>
      </c>
      <c r="G3994" s="196" t="s">
        <v>161</v>
      </c>
      <c r="H3994" s="198" t="s">
        <v>297</v>
      </c>
      <c r="I3994" s="196" t="s">
        <v>292</v>
      </c>
      <c r="J3994" s="196" t="s">
        <v>101</v>
      </c>
      <c r="L3994" s="200" t="s">
        <v>101</v>
      </c>
      <c r="M3994" s="198" t="s">
        <v>2004</v>
      </c>
      <c r="N3994" s="198" t="s">
        <v>1793</v>
      </c>
      <c r="O3994" s="196" t="s">
        <v>157</v>
      </c>
      <c r="P3994" s="198" t="s">
        <v>158</v>
      </c>
      <c r="Q3994" s="198" t="s">
        <v>1793</v>
      </c>
      <c r="R3994" s="196" t="s">
        <v>47</v>
      </c>
      <c r="S3994" s="196" t="s">
        <v>43</v>
      </c>
      <c r="T3994" s="211">
        <v>6.94</v>
      </c>
      <c r="U3994" s="201">
        <v>44603</v>
      </c>
      <c r="V3994" s="196" t="s">
        <v>1805</v>
      </c>
      <c r="W3994" s="200" t="s">
        <v>670</v>
      </c>
      <c r="X3994" s="196" t="s">
        <v>13</v>
      </c>
      <c r="Y3994" s="196" t="s">
        <v>31</v>
      </c>
      <c r="AA3994" s="196" t="s">
        <v>16232</v>
      </c>
      <c r="AB3994" s="196" t="s">
        <v>16233</v>
      </c>
      <c r="AC3994" s="200">
        <v>3</v>
      </c>
      <c r="AD3994" s="200" t="s">
        <v>8231</v>
      </c>
      <c r="AE3994" s="212">
        <v>430520</v>
      </c>
      <c r="AF3994" s="212">
        <v>430520</v>
      </c>
      <c r="AG3994" s="198" t="s">
        <v>1983</v>
      </c>
    </row>
    <row r="3995" spans="1:33" hidden="1" x14ac:dyDescent="0.25">
      <c r="A3995" s="209">
        <v>129151</v>
      </c>
      <c r="B3995" s="210">
        <v>1</v>
      </c>
      <c r="C3995" s="196" t="s">
        <v>122</v>
      </c>
      <c r="D3995" s="201">
        <v>43636</v>
      </c>
      <c r="E3995" s="196" t="s">
        <v>152</v>
      </c>
      <c r="F3995" s="201">
        <v>44621.875219907408</v>
      </c>
      <c r="G3995" s="196" t="s">
        <v>161</v>
      </c>
      <c r="H3995" s="198" t="s">
        <v>297</v>
      </c>
      <c r="I3995" s="196" t="s">
        <v>292</v>
      </c>
      <c r="J3995" s="196" t="s">
        <v>101</v>
      </c>
      <c r="L3995" s="200" t="s">
        <v>101</v>
      </c>
      <c r="M3995" s="198" t="s">
        <v>2004</v>
      </c>
      <c r="N3995" s="198" t="s">
        <v>1793</v>
      </c>
      <c r="O3995" s="196" t="s">
        <v>157</v>
      </c>
      <c r="P3995" s="198" t="s">
        <v>158</v>
      </c>
      <c r="Q3995" s="198" t="s">
        <v>1793</v>
      </c>
      <c r="R3995" s="196" t="s">
        <v>47</v>
      </c>
      <c r="S3995" s="196" t="s">
        <v>43</v>
      </c>
      <c r="T3995" s="211">
        <v>6.94</v>
      </c>
      <c r="U3995" s="201">
        <v>44603</v>
      </c>
      <c r="V3995" s="196" t="s">
        <v>1805</v>
      </c>
      <c r="W3995" s="200" t="s">
        <v>670</v>
      </c>
      <c r="X3995" s="196" t="s">
        <v>13</v>
      </c>
      <c r="Y3995" s="196" t="s">
        <v>31</v>
      </c>
      <c r="AA3995" s="196" t="s">
        <v>16234</v>
      </c>
      <c r="AB3995" s="196" t="s">
        <v>16233</v>
      </c>
      <c r="AC3995" s="200">
        <v>8</v>
      </c>
      <c r="AD3995" s="200" t="s">
        <v>8231</v>
      </c>
      <c r="AE3995" s="212">
        <v>5303520</v>
      </c>
      <c r="AF3995" s="212">
        <v>5303520</v>
      </c>
      <c r="AG3995" s="198" t="s">
        <v>1983</v>
      </c>
    </row>
    <row r="3996" spans="1:33" hidden="1" x14ac:dyDescent="0.25">
      <c r="A3996" s="209">
        <v>129154</v>
      </c>
      <c r="B3996" s="210">
        <v>1</v>
      </c>
      <c r="C3996" s="196" t="s">
        <v>122</v>
      </c>
      <c r="D3996" s="201">
        <v>43636</v>
      </c>
      <c r="E3996" s="196" t="s">
        <v>152</v>
      </c>
      <c r="F3996" s="201">
        <v>44621.8753125</v>
      </c>
      <c r="G3996" s="196" t="s">
        <v>108</v>
      </c>
      <c r="H3996" s="198" t="s">
        <v>297</v>
      </c>
      <c r="I3996" s="196" t="s">
        <v>2059</v>
      </c>
      <c r="J3996" s="196" t="s">
        <v>101</v>
      </c>
      <c r="L3996" s="200" t="s">
        <v>101</v>
      </c>
      <c r="M3996" s="198" t="s">
        <v>2060</v>
      </c>
      <c r="N3996" s="198" t="s">
        <v>1793</v>
      </c>
      <c r="O3996" s="196" t="s">
        <v>157</v>
      </c>
      <c r="P3996" s="198" t="s">
        <v>158</v>
      </c>
      <c r="Q3996" s="198" t="s">
        <v>1793</v>
      </c>
      <c r="R3996" s="196" t="s">
        <v>47</v>
      </c>
      <c r="S3996" s="196" t="s">
        <v>43</v>
      </c>
      <c r="T3996" s="211">
        <v>1.86</v>
      </c>
      <c r="U3996" s="201">
        <v>44603</v>
      </c>
      <c r="V3996" s="196" t="s">
        <v>1805</v>
      </c>
      <c r="W3996" s="200" t="s">
        <v>93</v>
      </c>
      <c r="X3996" s="196" t="s">
        <v>103</v>
      </c>
      <c r="Y3996" s="196" t="s">
        <v>32</v>
      </c>
      <c r="AA3996" s="196" t="s">
        <v>16235</v>
      </c>
      <c r="AB3996" s="196" t="s">
        <v>16236</v>
      </c>
      <c r="AC3996" s="200">
        <v>3</v>
      </c>
      <c r="AD3996" s="200" t="s">
        <v>8231</v>
      </c>
      <c r="AE3996" s="212">
        <v>183300</v>
      </c>
      <c r="AF3996" s="212">
        <v>183300</v>
      </c>
      <c r="AG3996" s="198" t="s">
        <v>2061</v>
      </c>
    </row>
    <row r="3997" spans="1:33" hidden="1" x14ac:dyDescent="0.25">
      <c r="A3997" s="209">
        <v>129154</v>
      </c>
      <c r="B3997" s="210">
        <v>1</v>
      </c>
      <c r="C3997" s="196" t="s">
        <v>122</v>
      </c>
      <c r="D3997" s="201">
        <v>43636</v>
      </c>
      <c r="E3997" s="196" t="s">
        <v>152</v>
      </c>
      <c r="F3997" s="201">
        <v>44621.8753125</v>
      </c>
      <c r="G3997" s="196" t="s">
        <v>108</v>
      </c>
      <c r="H3997" s="198" t="s">
        <v>297</v>
      </c>
      <c r="I3997" s="196" t="s">
        <v>2059</v>
      </c>
      <c r="J3997" s="196" t="s">
        <v>101</v>
      </c>
      <c r="L3997" s="200" t="s">
        <v>101</v>
      </c>
      <c r="M3997" s="198" t="s">
        <v>2060</v>
      </c>
      <c r="N3997" s="198" t="s">
        <v>1793</v>
      </c>
      <c r="O3997" s="196" t="s">
        <v>157</v>
      </c>
      <c r="P3997" s="198" t="s">
        <v>158</v>
      </c>
      <c r="Q3997" s="198" t="s">
        <v>1793</v>
      </c>
      <c r="R3997" s="196" t="s">
        <v>47</v>
      </c>
      <c r="S3997" s="196" t="s">
        <v>43</v>
      </c>
      <c r="T3997" s="211">
        <v>1.86</v>
      </c>
      <c r="U3997" s="201">
        <v>44603</v>
      </c>
      <c r="V3997" s="196" t="s">
        <v>1805</v>
      </c>
      <c r="W3997" s="200" t="s">
        <v>93</v>
      </c>
      <c r="X3997" s="196" t="s">
        <v>103</v>
      </c>
      <c r="Y3997" s="196" t="s">
        <v>32</v>
      </c>
      <c r="AA3997" s="196" t="s">
        <v>16237</v>
      </c>
      <c r="AB3997" s="196" t="s">
        <v>16236</v>
      </c>
      <c r="AC3997" s="200">
        <v>8</v>
      </c>
      <c r="AD3997" s="200" t="s">
        <v>8231</v>
      </c>
      <c r="AE3997" s="212">
        <v>1165330</v>
      </c>
      <c r="AF3997" s="212">
        <v>1165330</v>
      </c>
      <c r="AG3997" s="198" t="s">
        <v>2061</v>
      </c>
    </row>
    <row r="3998" spans="1:33" hidden="1" x14ac:dyDescent="0.25">
      <c r="A3998" s="209">
        <v>129155</v>
      </c>
      <c r="B3998" s="210">
        <v>1</v>
      </c>
      <c r="C3998" s="196" t="s">
        <v>97</v>
      </c>
      <c r="D3998" s="201">
        <v>43636</v>
      </c>
      <c r="E3998" s="196" t="s">
        <v>152</v>
      </c>
      <c r="F3998" s="201">
        <v>44592.875150462962</v>
      </c>
      <c r="G3998" s="196" t="s">
        <v>2601</v>
      </c>
      <c r="H3998" s="198" t="s">
        <v>689</v>
      </c>
      <c r="I3998" s="196" t="s">
        <v>690</v>
      </c>
      <c r="J3998" s="196" t="s">
        <v>101</v>
      </c>
      <c r="L3998" s="200" t="s">
        <v>101</v>
      </c>
      <c r="M3998" s="198" t="s">
        <v>2463</v>
      </c>
      <c r="N3998" s="198" t="s">
        <v>1845</v>
      </c>
      <c r="O3998" s="196" t="s">
        <v>157</v>
      </c>
      <c r="P3998" s="198" t="s">
        <v>158</v>
      </c>
      <c r="Q3998" s="198" t="s">
        <v>1845</v>
      </c>
      <c r="R3998" s="196" t="s">
        <v>47</v>
      </c>
      <c r="S3998" s="196" t="s">
        <v>43</v>
      </c>
      <c r="T3998" s="211">
        <v>2.19</v>
      </c>
      <c r="U3998" s="201">
        <v>44281</v>
      </c>
      <c r="V3998" s="196" t="s">
        <v>1805</v>
      </c>
      <c r="W3998" s="200" t="s">
        <v>670</v>
      </c>
      <c r="X3998" s="196" t="s">
        <v>13</v>
      </c>
      <c r="Y3998" s="196" t="s">
        <v>31</v>
      </c>
      <c r="AA3998" s="196" t="s">
        <v>16238</v>
      </c>
      <c r="AB3998" s="196" t="s">
        <v>16239</v>
      </c>
      <c r="AC3998" s="200">
        <v>3</v>
      </c>
      <c r="AD3998" s="200" t="s">
        <v>8231</v>
      </c>
      <c r="AE3998" s="212">
        <v>17400</v>
      </c>
      <c r="AF3998" s="212">
        <v>137200</v>
      </c>
      <c r="AG3998" s="198" t="s">
        <v>2464</v>
      </c>
    </row>
    <row r="3999" spans="1:33" hidden="1" x14ac:dyDescent="0.25">
      <c r="A3999" s="209">
        <v>129155</v>
      </c>
      <c r="B3999" s="210">
        <v>1</v>
      </c>
      <c r="C3999" s="196" t="s">
        <v>97</v>
      </c>
      <c r="D3999" s="201">
        <v>43636</v>
      </c>
      <c r="E3999" s="196" t="s">
        <v>152</v>
      </c>
      <c r="F3999" s="201">
        <v>44592.875150462962</v>
      </c>
      <c r="G3999" s="196" t="s">
        <v>2601</v>
      </c>
      <c r="H3999" s="198" t="s">
        <v>689</v>
      </c>
      <c r="I3999" s="196" t="s">
        <v>690</v>
      </c>
      <c r="J3999" s="196" t="s">
        <v>101</v>
      </c>
      <c r="L3999" s="200" t="s">
        <v>101</v>
      </c>
      <c r="M3999" s="198" t="s">
        <v>2463</v>
      </c>
      <c r="N3999" s="198" t="s">
        <v>1845</v>
      </c>
      <c r="O3999" s="196" t="s">
        <v>157</v>
      </c>
      <c r="P3999" s="198" t="s">
        <v>158</v>
      </c>
      <c r="Q3999" s="198" t="s">
        <v>1845</v>
      </c>
      <c r="R3999" s="196" t="s">
        <v>47</v>
      </c>
      <c r="S3999" s="196" t="s">
        <v>43</v>
      </c>
      <c r="T3999" s="211">
        <v>2.19</v>
      </c>
      <c r="U3999" s="201">
        <v>44281</v>
      </c>
      <c r="V3999" s="196" t="s">
        <v>1805</v>
      </c>
      <c r="W3999" s="200" t="s">
        <v>670</v>
      </c>
      <c r="X3999" s="196" t="s">
        <v>13</v>
      </c>
      <c r="Y3999" s="196" t="s">
        <v>31</v>
      </c>
      <c r="AA3999" s="196" t="s">
        <v>16240</v>
      </c>
      <c r="AB3999" s="196" t="s">
        <v>16239</v>
      </c>
      <c r="AC3999" s="200">
        <v>8</v>
      </c>
      <c r="AD3999" s="200" t="s">
        <v>8231</v>
      </c>
      <c r="AE3999" s="212">
        <v>117200</v>
      </c>
      <c r="AF3999" s="212">
        <v>2146000</v>
      </c>
      <c r="AG3999" s="198" t="s">
        <v>2464</v>
      </c>
    </row>
    <row r="4000" spans="1:33" x14ac:dyDescent="0.25">
      <c r="A4000" s="209">
        <v>129158</v>
      </c>
      <c r="B4000" s="210">
        <v>1</v>
      </c>
      <c r="C4000" s="196" t="s">
        <v>97</v>
      </c>
      <c r="D4000" s="201">
        <v>43636</v>
      </c>
      <c r="E4000" s="196" t="s">
        <v>152</v>
      </c>
      <c r="F4000" s="201">
        <v>44499.875196759262</v>
      </c>
      <c r="G4000" s="196" t="s">
        <v>134</v>
      </c>
      <c r="H4000" s="198" t="s">
        <v>718</v>
      </c>
      <c r="I4000" s="196" t="s">
        <v>2449</v>
      </c>
      <c r="J4000" s="196" t="s">
        <v>101</v>
      </c>
      <c r="L4000" s="200" t="s">
        <v>101</v>
      </c>
      <c r="M4000" s="198" t="s">
        <v>2807</v>
      </c>
      <c r="N4000" s="198" t="s">
        <v>1845</v>
      </c>
      <c r="O4000" s="196" t="s">
        <v>157</v>
      </c>
      <c r="P4000" s="198" t="s">
        <v>158</v>
      </c>
      <c r="Q4000" s="198" t="s">
        <v>2808</v>
      </c>
      <c r="R4000" s="196" t="s">
        <v>47</v>
      </c>
      <c r="S4000" s="196" t="s">
        <v>46</v>
      </c>
      <c r="T4000" s="211">
        <v>3.9</v>
      </c>
      <c r="U4000" s="201">
        <v>44323</v>
      </c>
      <c r="V4000" s="196" t="s">
        <v>1805</v>
      </c>
      <c r="W4000" s="200" t="s">
        <v>93</v>
      </c>
      <c r="X4000" s="196" t="s">
        <v>103</v>
      </c>
      <c r="AA4000" s="196" t="s">
        <v>16241</v>
      </c>
      <c r="AB4000" s="196" t="s">
        <v>16242</v>
      </c>
      <c r="AC4000" s="200">
        <v>3</v>
      </c>
      <c r="AD4000" s="200" t="s">
        <v>8231</v>
      </c>
      <c r="AE4000" s="203" t="s">
        <v>505</v>
      </c>
      <c r="AF4000" s="212">
        <v>33600</v>
      </c>
      <c r="AG4000" s="198" t="s">
        <v>2809</v>
      </c>
    </row>
    <row r="4001" spans="1:33" x14ac:dyDescent="0.25">
      <c r="A4001" s="209">
        <v>129158</v>
      </c>
      <c r="B4001" s="210">
        <v>1</v>
      </c>
      <c r="C4001" s="196" t="s">
        <v>97</v>
      </c>
      <c r="D4001" s="201">
        <v>43636</v>
      </c>
      <c r="E4001" s="196" t="s">
        <v>152</v>
      </c>
      <c r="F4001" s="201">
        <v>44499.875196759262</v>
      </c>
      <c r="G4001" s="196" t="s">
        <v>134</v>
      </c>
      <c r="H4001" s="198" t="s">
        <v>718</v>
      </c>
      <c r="I4001" s="196" t="s">
        <v>2449</v>
      </c>
      <c r="J4001" s="196" t="s">
        <v>101</v>
      </c>
      <c r="L4001" s="200" t="s">
        <v>101</v>
      </c>
      <c r="M4001" s="198" t="s">
        <v>2807</v>
      </c>
      <c r="N4001" s="198" t="s">
        <v>1845</v>
      </c>
      <c r="O4001" s="196" t="s">
        <v>157</v>
      </c>
      <c r="P4001" s="198" t="s">
        <v>158</v>
      </c>
      <c r="Q4001" s="198" t="s">
        <v>2808</v>
      </c>
      <c r="R4001" s="196" t="s">
        <v>47</v>
      </c>
      <c r="S4001" s="196" t="s">
        <v>46</v>
      </c>
      <c r="T4001" s="211">
        <v>3.9</v>
      </c>
      <c r="U4001" s="201">
        <v>44323</v>
      </c>
      <c r="V4001" s="196" t="s">
        <v>1805</v>
      </c>
      <c r="W4001" s="200" t="s">
        <v>93</v>
      </c>
      <c r="X4001" s="196" t="s">
        <v>103</v>
      </c>
      <c r="AA4001" s="196" t="s">
        <v>16243</v>
      </c>
      <c r="AB4001" s="196" t="s">
        <v>16242</v>
      </c>
      <c r="AC4001" s="200">
        <v>8</v>
      </c>
      <c r="AD4001" s="200" t="s">
        <v>8250</v>
      </c>
      <c r="AE4001" s="212">
        <v>61300</v>
      </c>
      <c r="AF4001" s="212">
        <v>797700</v>
      </c>
      <c r="AG4001" s="198" t="s">
        <v>2809</v>
      </c>
    </row>
    <row r="4002" spans="1:33" hidden="1" x14ac:dyDescent="0.25">
      <c r="A4002" s="209">
        <v>129159</v>
      </c>
      <c r="B4002" s="210">
        <v>1</v>
      </c>
      <c r="C4002" s="196" t="s">
        <v>122</v>
      </c>
      <c r="D4002" s="201">
        <v>43636</v>
      </c>
      <c r="E4002" s="196" t="s">
        <v>152</v>
      </c>
      <c r="F4002" s="201">
        <v>44621.875150462962</v>
      </c>
      <c r="G4002" s="196" t="s">
        <v>108</v>
      </c>
      <c r="H4002" s="198" t="s">
        <v>1633</v>
      </c>
      <c r="I4002" s="196" t="s">
        <v>1655</v>
      </c>
      <c r="J4002" s="196" t="s">
        <v>101</v>
      </c>
      <c r="L4002" s="200" t="s">
        <v>101</v>
      </c>
      <c r="M4002" s="198" t="s">
        <v>2006</v>
      </c>
      <c r="N4002" s="198" t="s">
        <v>1859</v>
      </c>
      <c r="O4002" s="196" t="s">
        <v>157</v>
      </c>
      <c r="P4002" s="198" t="s">
        <v>158</v>
      </c>
      <c r="Q4002" s="198" t="s">
        <v>1859</v>
      </c>
      <c r="R4002" s="196" t="s">
        <v>47</v>
      </c>
      <c r="S4002" s="196" t="s">
        <v>43</v>
      </c>
      <c r="T4002" s="211">
        <v>5.08</v>
      </c>
      <c r="U4002" s="201">
        <v>44603</v>
      </c>
      <c r="V4002" s="196" t="s">
        <v>1860</v>
      </c>
      <c r="W4002" s="200" t="s">
        <v>670</v>
      </c>
      <c r="X4002" s="196" t="s">
        <v>13</v>
      </c>
      <c r="Y4002" s="196" t="s">
        <v>31</v>
      </c>
      <c r="AA4002" s="196" t="s">
        <v>16244</v>
      </c>
      <c r="AB4002" s="196" t="s">
        <v>16245</v>
      </c>
      <c r="AC4002" s="200">
        <v>3</v>
      </c>
      <c r="AD4002" s="200" t="s">
        <v>8231</v>
      </c>
      <c r="AE4002" s="212">
        <v>51240</v>
      </c>
      <c r="AF4002" s="212">
        <v>51240</v>
      </c>
      <c r="AG4002" s="198" t="s">
        <v>2007</v>
      </c>
    </row>
    <row r="4003" spans="1:33" hidden="1" x14ac:dyDescent="0.25">
      <c r="A4003" s="209">
        <v>129159</v>
      </c>
      <c r="B4003" s="210">
        <v>1</v>
      </c>
      <c r="C4003" s="196" t="s">
        <v>122</v>
      </c>
      <c r="D4003" s="201">
        <v>43636</v>
      </c>
      <c r="E4003" s="196" t="s">
        <v>152</v>
      </c>
      <c r="F4003" s="201">
        <v>44621.875150462962</v>
      </c>
      <c r="G4003" s="196" t="s">
        <v>108</v>
      </c>
      <c r="H4003" s="198" t="s">
        <v>1633</v>
      </c>
      <c r="I4003" s="196" t="s">
        <v>1655</v>
      </c>
      <c r="J4003" s="196" t="s">
        <v>101</v>
      </c>
      <c r="L4003" s="200" t="s">
        <v>101</v>
      </c>
      <c r="M4003" s="198" t="s">
        <v>2006</v>
      </c>
      <c r="N4003" s="198" t="s">
        <v>1859</v>
      </c>
      <c r="O4003" s="196" t="s">
        <v>157</v>
      </c>
      <c r="P4003" s="198" t="s">
        <v>158</v>
      </c>
      <c r="Q4003" s="198" t="s">
        <v>1859</v>
      </c>
      <c r="R4003" s="196" t="s">
        <v>47</v>
      </c>
      <c r="S4003" s="196" t="s">
        <v>43</v>
      </c>
      <c r="T4003" s="211">
        <v>5.08</v>
      </c>
      <c r="U4003" s="201">
        <v>44603</v>
      </c>
      <c r="V4003" s="196" t="s">
        <v>1860</v>
      </c>
      <c r="W4003" s="200" t="s">
        <v>670</v>
      </c>
      <c r="X4003" s="196" t="s">
        <v>13</v>
      </c>
      <c r="Y4003" s="196" t="s">
        <v>31</v>
      </c>
      <c r="AA4003" s="196" t="s">
        <v>16246</v>
      </c>
      <c r="AB4003" s="196" t="s">
        <v>16245</v>
      </c>
      <c r="AC4003" s="200">
        <v>8</v>
      </c>
      <c r="AD4003" s="200" t="s">
        <v>8231</v>
      </c>
      <c r="AE4003" s="212">
        <v>1730390</v>
      </c>
      <c r="AF4003" s="212">
        <v>1730390</v>
      </c>
      <c r="AG4003" s="198" t="s">
        <v>2007</v>
      </c>
    </row>
    <row r="4004" spans="1:33" hidden="1" x14ac:dyDescent="0.25">
      <c r="A4004" s="209">
        <v>129161</v>
      </c>
      <c r="B4004" s="210">
        <v>1</v>
      </c>
      <c r="C4004" s="196" t="s">
        <v>122</v>
      </c>
      <c r="D4004" s="201">
        <v>43636</v>
      </c>
      <c r="E4004" s="196" t="s">
        <v>152</v>
      </c>
      <c r="F4004" s="201">
        <v>44715.875358796293</v>
      </c>
      <c r="G4004" s="196" t="s">
        <v>108</v>
      </c>
      <c r="H4004" s="198" t="s">
        <v>2505</v>
      </c>
      <c r="I4004" s="196" t="s">
        <v>1436</v>
      </c>
      <c r="J4004" s="196" t="s">
        <v>101</v>
      </c>
      <c r="L4004" s="200" t="s">
        <v>101</v>
      </c>
      <c r="M4004" s="198" t="s">
        <v>3043</v>
      </c>
      <c r="N4004" s="198" t="s">
        <v>2521</v>
      </c>
      <c r="O4004" s="196" t="s">
        <v>157</v>
      </c>
      <c r="P4004" s="198" t="s">
        <v>158</v>
      </c>
      <c r="Q4004" s="198" t="s">
        <v>2521</v>
      </c>
      <c r="R4004" s="196" t="s">
        <v>47</v>
      </c>
      <c r="S4004" s="196" t="s">
        <v>43</v>
      </c>
      <c r="T4004" s="211">
        <v>9.23</v>
      </c>
      <c r="U4004" s="201">
        <v>44694</v>
      </c>
      <c r="V4004" s="196" t="s">
        <v>1860</v>
      </c>
      <c r="W4004" s="200" t="s">
        <v>93</v>
      </c>
      <c r="X4004" s="196" t="s">
        <v>103</v>
      </c>
      <c r="AA4004" s="196" t="s">
        <v>16247</v>
      </c>
      <c r="AB4004" s="196" t="s">
        <v>16248</v>
      </c>
      <c r="AC4004" s="200">
        <v>3</v>
      </c>
      <c r="AD4004" s="200" t="s">
        <v>8231</v>
      </c>
      <c r="AE4004" s="212">
        <v>18810</v>
      </c>
      <c r="AF4004" s="212">
        <v>18810</v>
      </c>
      <c r="AG4004" s="198" t="s">
        <v>16249</v>
      </c>
    </row>
    <row r="4005" spans="1:33" hidden="1" x14ac:dyDescent="0.25">
      <c r="A4005" s="209">
        <v>129161</v>
      </c>
      <c r="B4005" s="210">
        <v>1</v>
      </c>
      <c r="C4005" s="196" t="s">
        <v>122</v>
      </c>
      <c r="D4005" s="201">
        <v>43636</v>
      </c>
      <c r="E4005" s="196" t="s">
        <v>152</v>
      </c>
      <c r="F4005" s="201">
        <v>44715.875358796293</v>
      </c>
      <c r="G4005" s="196" t="s">
        <v>108</v>
      </c>
      <c r="H4005" s="198" t="s">
        <v>2505</v>
      </c>
      <c r="I4005" s="196" t="s">
        <v>1436</v>
      </c>
      <c r="J4005" s="196" t="s">
        <v>101</v>
      </c>
      <c r="L4005" s="200" t="s">
        <v>101</v>
      </c>
      <c r="M4005" s="198" t="s">
        <v>3043</v>
      </c>
      <c r="N4005" s="198" t="s">
        <v>2521</v>
      </c>
      <c r="O4005" s="196" t="s">
        <v>157</v>
      </c>
      <c r="P4005" s="198" t="s">
        <v>158</v>
      </c>
      <c r="Q4005" s="198" t="s">
        <v>2521</v>
      </c>
      <c r="R4005" s="196" t="s">
        <v>47</v>
      </c>
      <c r="S4005" s="196" t="s">
        <v>43</v>
      </c>
      <c r="T4005" s="211">
        <v>9.23</v>
      </c>
      <c r="U4005" s="201">
        <v>44694</v>
      </c>
      <c r="V4005" s="196" t="s">
        <v>1860</v>
      </c>
      <c r="W4005" s="200" t="s">
        <v>93</v>
      </c>
      <c r="X4005" s="196" t="s">
        <v>103</v>
      </c>
      <c r="AA4005" s="196" t="s">
        <v>16250</v>
      </c>
      <c r="AB4005" s="196" t="s">
        <v>16248</v>
      </c>
      <c r="AC4005" s="200">
        <v>8</v>
      </c>
      <c r="AD4005" s="200" t="s">
        <v>8231</v>
      </c>
      <c r="AE4005" s="212">
        <v>1202400</v>
      </c>
      <c r="AF4005" s="212">
        <v>1202400</v>
      </c>
      <c r="AG4005" s="198" t="s">
        <v>16249</v>
      </c>
    </row>
    <row r="4006" spans="1:33" hidden="1" x14ac:dyDescent="0.25">
      <c r="A4006" s="209">
        <v>129163</v>
      </c>
      <c r="B4006" s="210">
        <v>1</v>
      </c>
      <c r="C4006" s="196" t="s">
        <v>97</v>
      </c>
      <c r="D4006" s="201">
        <v>43636</v>
      </c>
      <c r="E4006" s="196" t="s">
        <v>152</v>
      </c>
      <c r="F4006" s="201">
        <v>44499.875185185185</v>
      </c>
      <c r="G4006" s="196" t="s">
        <v>134</v>
      </c>
      <c r="H4006" s="198" t="s">
        <v>190</v>
      </c>
      <c r="I4006" s="196" t="s">
        <v>2449</v>
      </c>
      <c r="J4006" s="196" t="s">
        <v>101</v>
      </c>
      <c r="L4006" s="200" t="s">
        <v>101</v>
      </c>
      <c r="M4006" s="198" t="s">
        <v>2811</v>
      </c>
      <c r="N4006" s="198" t="s">
        <v>1859</v>
      </c>
      <c r="O4006" s="196" t="s">
        <v>157</v>
      </c>
      <c r="P4006" s="198" t="s">
        <v>158</v>
      </c>
      <c r="Q4006" s="198" t="s">
        <v>1859</v>
      </c>
      <c r="R4006" s="196" t="s">
        <v>47</v>
      </c>
      <c r="S4006" s="196" t="s">
        <v>43</v>
      </c>
      <c r="T4006" s="211">
        <v>3.54</v>
      </c>
      <c r="U4006" s="201">
        <v>44323</v>
      </c>
      <c r="V4006" s="196" t="s">
        <v>1805</v>
      </c>
      <c r="W4006" s="200" t="s">
        <v>93</v>
      </c>
      <c r="X4006" s="196" t="s">
        <v>103</v>
      </c>
      <c r="Y4006" s="196" t="s">
        <v>32</v>
      </c>
      <c r="AA4006" s="196" t="s">
        <v>16251</v>
      </c>
      <c r="AB4006" s="196" t="s">
        <v>16252</v>
      </c>
      <c r="AC4006" s="200">
        <v>3</v>
      </c>
      <c r="AD4006" s="200" t="s">
        <v>8231</v>
      </c>
      <c r="AE4006" s="212">
        <v>150</v>
      </c>
      <c r="AF4006" s="212">
        <v>10250</v>
      </c>
      <c r="AG4006" s="198" t="s">
        <v>2809</v>
      </c>
    </row>
    <row r="4007" spans="1:33" hidden="1" x14ac:dyDescent="0.25">
      <c r="A4007" s="209">
        <v>129163</v>
      </c>
      <c r="B4007" s="210">
        <v>1</v>
      </c>
      <c r="C4007" s="196" t="s">
        <v>97</v>
      </c>
      <c r="D4007" s="201">
        <v>43636</v>
      </c>
      <c r="E4007" s="196" t="s">
        <v>152</v>
      </c>
      <c r="F4007" s="201">
        <v>44499.875185185185</v>
      </c>
      <c r="G4007" s="196" t="s">
        <v>134</v>
      </c>
      <c r="H4007" s="198" t="s">
        <v>190</v>
      </c>
      <c r="I4007" s="196" t="s">
        <v>2449</v>
      </c>
      <c r="J4007" s="196" t="s">
        <v>101</v>
      </c>
      <c r="L4007" s="200" t="s">
        <v>101</v>
      </c>
      <c r="M4007" s="198" t="s">
        <v>2811</v>
      </c>
      <c r="N4007" s="198" t="s">
        <v>1859</v>
      </c>
      <c r="O4007" s="196" t="s">
        <v>157</v>
      </c>
      <c r="P4007" s="198" t="s">
        <v>158</v>
      </c>
      <c r="Q4007" s="198" t="s">
        <v>1859</v>
      </c>
      <c r="R4007" s="196" t="s">
        <v>47</v>
      </c>
      <c r="S4007" s="196" t="s">
        <v>43</v>
      </c>
      <c r="T4007" s="211">
        <v>3.54</v>
      </c>
      <c r="U4007" s="201">
        <v>44323</v>
      </c>
      <c r="V4007" s="196" t="s">
        <v>1805</v>
      </c>
      <c r="W4007" s="200" t="s">
        <v>93</v>
      </c>
      <c r="X4007" s="196" t="s">
        <v>103</v>
      </c>
      <c r="Y4007" s="196" t="s">
        <v>32</v>
      </c>
      <c r="AA4007" s="196" t="s">
        <v>16253</v>
      </c>
      <c r="AB4007" s="196" t="s">
        <v>16252</v>
      </c>
      <c r="AC4007" s="200">
        <v>8</v>
      </c>
      <c r="AD4007" s="200" t="s">
        <v>8231</v>
      </c>
      <c r="AE4007" s="212">
        <v>40690</v>
      </c>
      <c r="AF4007" s="212">
        <v>1247190</v>
      </c>
      <c r="AG4007" s="198" t="s">
        <v>2809</v>
      </c>
    </row>
    <row r="4008" spans="1:33" hidden="1" x14ac:dyDescent="0.25">
      <c r="A4008" s="209">
        <v>129165</v>
      </c>
      <c r="B4008" s="210">
        <v>1</v>
      </c>
      <c r="C4008" s="196" t="s">
        <v>97</v>
      </c>
      <c r="D4008" s="201">
        <v>43636</v>
      </c>
      <c r="E4008" s="196" t="s">
        <v>152</v>
      </c>
      <c r="F4008" s="201">
        <v>44538.875138888892</v>
      </c>
      <c r="G4008" s="196" t="s">
        <v>161</v>
      </c>
      <c r="H4008" s="198" t="s">
        <v>2505</v>
      </c>
      <c r="I4008" s="196" t="s">
        <v>292</v>
      </c>
      <c r="J4008" s="196" t="s">
        <v>101</v>
      </c>
      <c r="L4008" s="200" t="s">
        <v>101</v>
      </c>
      <c r="M4008" s="198" t="s">
        <v>16254</v>
      </c>
      <c r="N4008" s="198" t="s">
        <v>1859</v>
      </c>
      <c r="O4008" s="196" t="s">
        <v>157</v>
      </c>
      <c r="P4008" s="198" t="s">
        <v>158</v>
      </c>
      <c r="Q4008" s="198" t="s">
        <v>1859</v>
      </c>
      <c r="R4008" s="196" t="s">
        <v>47</v>
      </c>
      <c r="S4008" s="196" t="s">
        <v>46</v>
      </c>
      <c r="T4008" s="211">
        <v>8.09</v>
      </c>
      <c r="U4008" s="201">
        <v>44281</v>
      </c>
      <c r="V4008" s="196" t="s">
        <v>1860</v>
      </c>
      <c r="W4008" s="200" t="s">
        <v>93</v>
      </c>
      <c r="X4008" s="196" t="s">
        <v>103</v>
      </c>
      <c r="AA4008" s="196" t="s">
        <v>16255</v>
      </c>
      <c r="AB4008" s="196" t="s">
        <v>16256</v>
      </c>
      <c r="AC4008" s="200">
        <v>3</v>
      </c>
      <c r="AD4008" s="200" t="s">
        <v>8231</v>
      </c>
      <c r="AE4008" s="203" t="s">
        <v>505</v>
      </c>
      <c r="AF4008" s="212">
        <v>28500</v>
      </c>
      <c r="AG4008" s="198" t="s">
        <v>16257</v>
      </c>
    </row>
    <row r="4009" spans="1:33" hidden="1" x14ac:dyDescent="0.25">
      <c r="A4009" s="209">
        <v>129165</v>
      </c>
      <c r="B4009" s="210">
        <v>1</v>
      </c>
      <c r="C4009" s="196" t="s">
        <v>97</v>
      </c>
      <c r="D4009" s="201">
        <v>43636</v>
      </c>
      <c r="E4009" s="196" t="s">
        <v>152</v>
      </c>
      <c r="F4009" s="201">
        <v>44538.875138888892</v>
      </c>
      <c r="G4009" s="196" t="s">
        <v>161</v>
      </c>
      <c r="H4009" s="198" t="s">
        <v>2505</v>
      </c>
      <c r="I4009" s="196" t="s">
        <v>292</v>
      </c>
      <c r="J4009" s="196" t="s">
        <v>101</v>
      </c>
      <c r="L4009" s="200" t="s">
        <v>101</v>
      </c>
      <c r="M4009" s="198" t="s">
        <v>16254</v>
      </c>
      <c r="N4009" s="198" t="s">
        <v>1859</v>
      </c>
      <c r="O4009" s="196" t="s">
        <v>157</v>
      </c>
      <c r="P4009" s="198" t="s">
        <v>158</v>
      </c>
      <c r="Q4009" s="198" t="s">
        <v>1859</v>
      </c>
      <c r="R4009" s="196" t="s">
        <v>47</v>
      </c>
      <c r="S4009" s="196" t="s">
        <v>46</v>
      </c>
      <c r="T4009" s="211">
        <v>8.09</v>
      </c>
      <c r="U4009" s="201">
        <v>44281</v>
      </c>
      <c r="V4009" s="196" t="s">
        <v>1860</v>
      </c>
      <c r="W4009" s="200" t="s">
        <v>93</v>
      </c>
      <c r="X4009" s="196" t="s">
        <v>103</v>
      </c>
      <c r="AA4009" s="196" t="s">
        <v>16258</v>
      </c>
      <c r="AB4009" s="196" t="s">
        <v>16256</v>
      </c>
      <c r="AC4009" s="200">
        <v>8</v>
      </c>
      <c r="AD4009" s="200" t="s">
        <v>8250</v>
      </c>
      <c r="AE4009" s="203" t="s">
        <v>505</v>
      </c>
      <c r="AF4009" s="212">
        <v>1400000</v>
      </c>
      <c r="AG4009" s="198" t="s">
        <v>16257</v>
      </c>
    </row>
    <row r="4010" spans="1:33" hidden="1" x14ac:dyDescent="0.25">
      <c r="A4010" s="209">
        <v>129168</v>
      </c>
      <c r="B4010" s="210">
        <v>1</v>
      </c>
      <c r="C4010" s="196" t="s">
        <v>122</v>
      </c>
      <c r="D4010" s="201">
        <v>43636</v>
      </c>
      <c r="E4010" s="196" t="s">
        <v>152</v>
      </c>
      <c r="F4010" s="201">
        <v>44715.875185185185</v>
      </c>
      <c r="G4010" s="196" t="s">
        <v>108</v>
      </c>
      <c r="H4010" s="198" t="s">
        <v>1105</v>
      </c>
      <c r="I4010" s="196" t="s">
        <v>1705</v>
      </c>
      <c r="J4010" s="196" t="s">
        <v>101</v>
      </c>
      <c r="L4010" s="200" t="s">
        <v>101</v>
      </c>
      <c r="M4010" s="198" t="s">
        <v>3045</v>
      </c>
      <c r="N4010" s="198" t="s">
        <v>1859</v>
      </c>
      <c r="O4010" s="196" t="s">
        <v>157</v>
      </c>
      <c r="P4010" s="198" t="s">
        <v>158</v>
      </c>
      <c r="Q4010" s="198" t="s">
        <v>1859</v>
      </c>
      <c r="R4010" s="196" t="s">
        <v>47</v>
      </c>
      <c r="S4010" s="196" t="s">
        <v>43</v>
      </c>
      <c r="T4010" s="211">
        <v>7.91</v>
      </c>
      <c r="U4010" s="201">
        <v>44694</v>
      </c>
      <c r="V4010" s="196" t="s">
        <v>1860</v>
      </c>
      <c r="W4010" s="200" t="s">
        <v>93</v>
      </c>
      <c r="X4010" s="196" t="s">
        <v>103</v>
      </c>
      <c r="AA4010" s="196" t="s">
        <v>16259</v>
      </c>
      <c r="AB4010" s="196" t="s">
        <v>16260</v>
      </c>
      <c r="AC4010" s="200">
        <v>3</v>
      </c>
      <c r="AD4010" s="200" t="s">
        <v>8231</v>
      </c>
      <c r="AE4010" s="212">
        <v>50400</v>
      </c>
      <c r="AF4010" s="212">
        <v>50400</v>
      </c>
      <c r="AG4010" s="198" t="s">
        <v>16261</v>
      </c>
    </row>
    <row r="4011" spans="1:33" hidden="1" x14ac:dyDescent="0.25">
      <c r="A4011" s="209">
        <v>129168</v>
      </c>
      <c r="B4011" s="210">
        <v>1</v>
      </c>
      <c r="C4011" s="196" t="s">
        <v>122</v>
      </c>
      <c r="D4011" s="201">
        <v>43636</v>
      </c>
      <c r="E4011" s="196" t="s">
        <v>152</v>
      </c>
      <c r="F4011" s="201">
        <v>44715.875185185185</v>
      </c>
      <c r="G4011" s="196" t="s">
        <v>108</v>
      </c>
      <c r="H4011" s="198" t="s">
        <v>1105</v>
      </c>
      <c r="I4011" s="196" t="s">
        <v>1705</v>
      </c>
      <c r="J4011" s="196" t="s">
        <v>101</v>
      </c>
      <c r="L4011" s="200" t="s">
        <v>101</v>
      </c>
      <c r="M4011" s="198" t="s">
        <v>3045</v>
      </c>
      <c r="N4011" s="198" t="s">
        <v>1859</v>
      </c>
      <c r="O4011" s="196" t="s">
        <v>157</v>
      </c>
      <c r="P4011" s="198" t="s">
        <v>158</v>
      </c>
      <c r="Q4011" s="198" t="s">
        <v>1859</v>
      </c>
      <c r="R4011" s="196" t="s">
        <v>47</v>
      </c>
      <c r="S4011" s="196" t="s">
        <v>43</v>
      </c>
      <c r="T4011" s="211">
        <v>7.91</v>
      </c>
      <c r="U4011" s="201">
        <v>44694</v>
      </c>
      <c r="V4011" s="196" t="s">
        <v>1860</v>
      </c>
      <c r="W4011" s="200" t="s">
        <v>93</v>
      </c>
      <c r="X4011" s="196" t="s">
        <v>103</v>
      </c>
      <c r="AA4011" s="196" t="s">
        <v>16262</v>
      </c>
      <c r="AB4011" s="196" t="s">
        <v>16260</v>
      </c>
      <c r="AC4011" s="200">
        <v>8</v>
      </c>
      <c r="AD4011" s="200" t="s">
        <v>8231</v>
      </c>
      <c r="AE4011" s="212">
        <v>920500</v>
      </c>
      <c r="AF4011" s="212">
        <v>920500</v>
      </c>
      <c r="AG4011" s="198" t="s">
        <v>16261</v>
      </c>
    </row>
    <row r="4012" spans="1:33" hidden="1" x14ac:dyDescent="0.25">
      <c r="A4012" s="209">
        <v>129175</v>
      </c>
      <c r="B4012" s="210">
        <v>3</v>
      </c>
      <c r="C4012" s="196" t="s">
        <v>114</v>
      </c>
      <c r="D4012" s="201">
        <v>43637</v>
      </c>
      <c r="E4012" s="196" t="s">
        <v>134</v>
      </c>
      <c r="F4012" s="201">
        <v>44348</v>
      </c>
      <c r="G4012" s="196" t="s">
        <v>98</v>
      </c>
      <c r="H4012" s="198" t="s">
        <v>551</v>
      </c>
      <c r="I4012" s="196" t="s">
        <v>1639</v>
      </c>
      <c r="J4012" s="196" t="s">
        <v>101</v>
      </c>
      <c r="L4012" s="200" t="s">
        <v>101</v>
      </c>
      <c r="M4012" s="198" t="s">
        <v>1644</v>
      </c>
      <c r="O4012" s="196" t="s">
        <v>438</v>
      </c>
      <c r="P4012" s="198" t="s">
        <v>439</v>
      </c>
      <c r="R4012" s="196" t="s">
        <v>39</v>
      </c>
      <c r="S4012" s="196" t="s">
        <v>46</v>
      </c>
      <c r="T4012" s="211">
        <v>0.01</v>
      </c>
      <c r="U4012" s="201">
        <v>43686</v>
      </c>
      <c r="W4012" s="200" t="s">
        <v>93</v>
      </c>
      <c r="X4012" s="196" t="s">
        <v>103</v>
      </c>
      <c r="AA4012" s="196" t="s">
        <v>16263</v>
      </c>
      <c r="AC4012" s="200">
        <v>3</v>
      </c>
      <c r="AD4012" s="200" t="s">
        <v>8274</v>
      </c>
      <c r="AE4012" s="212">
        <v>67828.240000000005</v>
      </c>
      <c r="AF4012" s="212">
        <v>564053.24</v>
      </c>
      <c r="AG4012" s="198" t="s">
        <v>1645</v>
      </c>
    </row>
    <row r="4013" spans="1:33" hidden="1" x14ac:dyDescent="0.25">
      <c r="A4013" s="209">
        <v>129175.01</v>
      </c>
      <c r="B4013" s="210">
        <v>3</v>
      </c>
      <c r="C4013" s="196" t="s">
        <v>85</v>
      </c>
      <c r="D4013" s="201">
        <v>43655</v>
      </c>
      <c r="E4013" s="196" t="s">
        <v>1132</v>
      </c>
      <c r="F4013" s="201">
        <v>44713</v>
      </c>
      <c r="G4013" s="196" t="s">
        <v>1065</v>
      </c>
      <c r="H4013" s="198" t="s">
        <v>551</v>
      </c>
      <c r="I4013" s="196" t="s">
        <v>1639</v>
      </c>
      <c r="J4013" s="196" t="s">
        <v>101</v>
      </c>
      <c r="L4013" s="200" t="s">
        <v>101</v>
      </c>
      <c r="M4013" s="198" t="s">
        <v>16264</v>
      </c>
      <c r="O4013" s="196" t="s">
        <v>40</v>
      </c>
      <c r="P4013" s="198" t="s">
        <v>166</v>
      </c>
      <c r="R4013" s="196" t="s">
        <v>39</v>
      </c>
      <c r="S4013" s="196" t="s">
        <v>45</v>
      </c>
      <c r="T4013" s="211">
        <v>0.02</v>
      </c>
      <c r="W4013" s="200" t="s">
        <v>93</v>
      </c>
      <c r="X4013" s="196" t="s">
        <v>103</v>
      </c>
      <c r="Z4013" s="198" t="s">
        <v>16265</v>
      </c>
      <c r="AA4013" s="196" t="s">
        <v>16266</v>
      </c>
      <c r="AB4013" s="196" t="s">
        <v>16267</v>
      </c>
      <c r="AC4013" s="200">
        <v>0</v>
      </c>
      <c r="AD4013" s="200" t="s">
        <v>8231</v>
      </c>
      <c r="AE4013" s="203" t="s">
        <v>505</v>
      </c>
      <c r="AF4013" s="212">
        <v>20000</v>
      </c>
    </row>
    <row r="4014" spans="1:33" hidden="1" x14ac:dyDescent="0.25">
      <c r="A4014" s="209">
        <v>129177</v>
      </c>
      <c r="B4014" s="210">
        <v>3</v>
      </c>
      <c r="C4014" s="196" t="s">
        <v>97</v>
      </c>
      <c r="D4014" s="201">
        <v>43641</v>
      </c>
      <c r="E4014" s="196" t="s">
        <v>152</v>
      </c>
      <c r="F4014" s="201">
        <v>44139.875069444446</v>
      </c>
      <c r="G4014" s="196" t="s">
        <v>241</v>
      </c>
      <c r="H4014" s="198" t="s">
        <v>365</v>
      </c>
      <c r="I4014" s="196" t="s">
        <v>15226</v>
      </c>
      <c r="J4014" s="196" t="s">
        <v>101</v>
      </c>
      <c r="L4014" s="200" t="s">
        <v>101</v>
      </c>
      <c r="M4014" s="198" t="s">
        <v>16268</v>
      </c>
      <c r="N4014" s="198" t="s">
        <v>1845</v>
      </c>
      <c r="O4014" s="196" t="s">
        <v>157</v>
      </c>
      <c r="P4014" s="198" t="s">
        <v>158</v>
      </c>
      <c r="Q4014" s="198" t="s">
        <v>1845</v>
      </c>
      <c r="R4014" s="196" t="s">
        <v>47</v>
      </c>
      <c r="S4014" s="196" t="s">
        <v>46</v>
      </c>
      <c r="T4014" s="211">
        <v>6.52</v>
      </c>
      <c r="U4014" s="201">
        <v>43966</v>
      </c>
      <c r="V4014" s="196" t="s">
        <v>1805</v>
      </c>
      <c r="W4014" s="200" t="s">
        <v>93</v>
      </c>
      <c r="X4014" s="196" t="s">
        <v>103</v>
      </c>
      <c r="AA4014" s="196" t="s">
        <v>16269</v>
      </c>
      <c r="AB4014" s="196" t="s">
        <v>16270</v>
      </c>
      <c r="AC4014" s="200">
        <v>3</v>
      </c>
      <c r="AD4014" s="200" t="s">
        <v>8231</v>
      </c>
      <c r="AE4014" s="203" t="s">
        <v>505</v>
      </c>
      <c r="AF4014" s="212">
        <v>14231</v>
      </c>
      <c r="AG4014" s="198" t="s">
        <v>14059</v>
      </c>
    </row>
    <row r="4015" spans="1:33" hidden="1" x14ac:dyDescent="0.25">
      <c r="A4015" s="209">
        <v>129177</v>
      </c>
      <c r="B4015" s="210">
        <v>3</v>
      </c>
      <c r="C4015" s="196" t="s">
        <v>97</v>
      </c>
      <c r="D4015" s="201">
        <v>43641</v>
      </c>
      <c r="E4015" s="196" t="s">
        <v>152</v>
      </c>
      <c r="F4015" s="201">
        <v>44139.875069444446</v>
      </c>
      <c r="G4015" s="196" t="s">
        <v>241</v>
      </c>
      <c r="H4015" s="198" t="s">
        <v>365</v>
      </c>
      <c r="I4015" s="196" t="s">
        <v>15226</v>
      </c>
      <c r="J4015" s="196" t="s">
        <v>101</v>
      </c>
      <c r="L4015" s="200" t="s">
        <v>101</v>
      </c>
      <c r="M4015" s="198" t="s">
        <v>16268</v>
      </c>
      <c r="N4015" s="198" t="s">
        <v>1845</v>
      </c>
      <c r="O4015" s="196" t="s">
        <v>157</v>
      </c>
      <c r="P4015" s="198" t="s">
        <v>158</v>
      </c>
      <c r="Q4015" s="198" t="s">
        <v>1845</v>
      </c>
      <c r="R4015" s="196" t="s">
        <v>47</v>
      </c>
      <c r="S4015" s="196" t="s">
        <v>46</v>
      </c>
      <c r="T4015" s="211">
        <v>6.52</v>
      </c>
      <c r="U4015" s="201">
        <v>43966</v>
      </c>
      <c r="V4015" s="196" t="s">
        <v>1805</v>
      </c>
      <c r="W4015" s="200" t="s">
        <v>93</v>
      </c>
      <c r="X4015" s="196" t="s">
        <v>103</v>
      </c>
      <c r="AA4015" s="196" t="s">
        <v>16271</v>
      </c>
      <c r="AB4015" s="196" t="s">
        <v>16270</v>
      </c>
      <c r="AC4015" s="200">
        <v>8</v>
      </c>
      <c r="AD4015" s="200" t="s">
        <v>8231</v>
      </c>
      <c r="AE4015" s="203" t="s">
        <v>505</v>
      </c>
      <c r="AF4015" s="212">
        <v>802786</v>
      </c>
      <c r="AG4015" s="198" t="s">
        <v>14059</v>
      </c>
    </row>
    <row r="4016" spans="1:33" hidden="1" x14ac:dyDescent="0.25">
      <c r="A4016" s="209">
        <v>129178</v>
      </c>
      <c r="B4016" s="210">
        <v>3</v>
      </c>
      <c r="C4016" s="196" t="s">
        <v>97</v>
      </c>
      <c r="D4016" s="201">
        <v>43641</v>
      </c>
      <c r="E4016" s="196" t="s">
        <v>152</v>
      </c>
      <c r="F4016" s="201">
        <v>44432.875115740739</v>
      </c>
      <c r="G4016" s="196" t="s">
        <v>241</v>
      </c>
      <c r="H4016" s="198" t="s">
        <v>538</v>
      </c>
      <c r="I4016" s="196" t="s">
        <v>2983</v>
      </c>
      <c r="J4016" s="196" t="s">
        <v>101</v>
      </c>
      <c r="L4016" s="200" t="s">
        <v>101</v>
      </c>
      <c r="M4016" s="198" t="s">
        <v>16272</v>
      </c>
      <c r="N4016" s="198" t="s">
        <v>16273</v>
      </c>
      <c r="O4016" s="196" t="s">
        <v>157</v>
      </c>
      <c r="P4016" s="198" t="s">
        <v>158</v>
      </c>
      <c r="Q4016" s="198" t="s">
        <v>16273</v>
      </c>
      <c r="R4016" s="196" t="s">
        <v>47</v>
      </c>
      <c r="S4016" s="196" t="s">
        <v>46</v>
      </c>
      <c r="T4016" s="211">
        <v>2.41</v>
      </c>
      <c r="U4016" s="201">
        <v>43868</v>
      </c>
      <c r="V4016" s="196" t="s">
        <v>1805</v>
      </c>
      <c r="W4016" s="200" t="s">
        <v>670</v>
      </c>
      <c r="X4016" s="196" t="s">
        <v>13</v>
      </c>
      <c r="AA4016" s="196" t="s">
        <v>16274</v>
      </c>
      <c r="AB4016" s="196" t="s">
        <v>16275</v>
      </c>
      <c r="AC4016" s="200">
        <v>3</v>
      </c>
      <c r="AD4016" s="200" t="s">
        <v>8231</v>
      </c>
      <c r="AE4016" s="203" t="s">
        <v>505</v>
      </c>
      <c r="AF4016" s="212">
        <v>20399</v>
      </c>
      <c r="AG4016" s="198" t="s">
        <v>16276</v>
      </c>
    </row>
    <row r="4017" spans="1:33" hidden="1" x14ac:dyDescent="0.25">
      <c r="A4017" s="209">
        <v>129178</v>
      </c>
      <c r="B4017" s="210">
        <v>3</v>
      </c>
      <c r="C4017" s="196" t="s">
        <v>97</v>
      </c>
      <c r="D4017" s="201">
        <v>43641</v>
      </c>
      <c r="E4017" s="196" t="s">
        <v>152</v>
      </c>
      <c r="F4017" s="201">
        <v>44432.875115740739</v>
      </c>
      <c r="G4017" s="196" t="s">
        <v>241</v>
      </c>
      <c r="H4017" s="198" t="s">
        <v>538</v>
      </c>
      <c r="I4017" s="196" t="s">
        <v>2983</v>
      </c>
      <c r="J4017" s="196" t="s">
        <v>101</v>
      </c>
      <c r="L4017" s="200" t="s">
        <v>101</v>
      </c>
      <c r="M4017" s="198" t="s">
        <v>16272</v>
      </c>
      <c r="N4017" s="198" t="s">
        <v>16273</v>
      </c>
      <c r="O4017" s="196" t="s">
        <v>157</v>
      </c>
      <c r="P4017" s="198" t="s">
        <v>158</v>
      </c>
      <c r="Q4017" s="198" t="s">
        <v>16273</v>
      </c>
      <c r="R4017" s="196" t="s">
        <v>47</v>
      </c>
      <c r="S4017" s="196" t="s">
        <v>46</v>
      </c>
      <c r="T4017" s="211">
        <v>2.41</v>
      </c>
      <c r="U4017" s="201">
        <v>43868</v>
      </c>
      <c r="V4017" s="196" t="s">
        <v>1805</v>
      </c>
      <c r="W4017" s="200" t="s">
        <v>670</v>
      </c>
      <c r="X4017" s="196" t="s">
        <v>13</v>
      </c>
      <c r="AA4017" s="196" t="s">
        <v>16277</v>
      </c>
      <c r="AB4017" s="196" t="s">
        <v>16275</v>
      </c>
      <c r="AC4017" s="200">
        <v>8</v>
      </c>
      <c r="AD4017" s="200" t="s">
        <v>8231</v>
      </c>
      <c r="AE4017" s="203" t="s">
        <v>505</v>
      </c>
      <c r="AF4017" s="212">
        <v>323181</v>
      </c>
      <c r="AG4017" s="198" t="s">
        <v>16276</v>
      </c>
    </row>
    <row r="4018" spans="1:33" hidden="1" x14ac:dyDescent="0.25">
      <c r="A4018" s="209">
        <v>129180</v>
      </c>
      <c r="B4018" s="210">
        <v>3</v>
      </c>
      <c r="C4018" s="196" t="s">
        <v>97</v>
      </c>
      <c r="D4018" s="201">
        <v>43641</v>
      </c>
      <c r="E4018" s="196" t="s">
        <v>152</v>
      </c>
      <c r="F4018" s="201">
        <v>44344.875092592592</v>
      </c>
      <c r="G4018" s="196" t="s">
        <v>241</v>
      </c>
      <c r="H4018" s="198" t="s">
        <v>538</v>
      </c>
      <c r="I4018" s="196" t="s">
        <v>110</v>
      </c>
      <c r="J4018" s="196" t="s">
        <v>101</v>
      </c>
      <c r="L4018" s="200" t="s">
        <v>101</v>
      </c>
      <c r="M4018" s="198" t="s">
        <v>16278</v>
      </c>
      <c r="N4018" s="198" t="s">
        <v>16273</v>
      </c>
      <c r="O4018" s="196" t="s">
        <v>157</v>
      </c>
      <c r="P4018" s="198" t="s">
        <v>158</v>
      </c>
      <c r="Q4018" s="198" t="s">
        <v>16273</v>
      </c>
      <c r="R4018" s="196" t="s">
        <v>47</v>
      </c>
      <c r="S4018" s="196" t="s">
        <v>46</v>
      </c>
      <c r="T4018" s="211">
        <v>2.5</v>
      </c>
      <c r="U4018" s="201">
        <v>43966</v>
      </c>
      <c r="V4018" s="196" t="s">
        <v>1805</v>
      </c>
      <c r="W4018" s="200" t="s">
        <v>670</v>
      </c>
      <c r="X4018" s="196" t="s">
        <v>13</v>
      </c>
      <c r="AA4018" s="196" t="s">
        <v>16279</v>
      </c>
      <c r="AB4018" s="196" t="s">
        <v>16280</v>
      </c>
      <c r="AC4018" s="200">
        <v>3</v>
      </c>
      <c r="AD4018" s="200" t="s">
        <v>8231</v>
      </c>
      <c r="AE4018" s="203" t="s">
        <v>505</v>
      </c>
      <c r="AF4018" s="212">
        <v>188252</v>
      </c>
      <c r="AG4018" s="198" t="s">
        <v>14733</v>
      </c>
    </row>
    <row r="4019" spans="1:33" hidden="1" x14ac:dyDescent="0.25">
      <c r="A4019" s="209">
        <v>129180</v>
      </c>
      <c r="B4019" s="210">
        <v>3</v>
      </c>
      <c r="C4019" s="196" t="s">
        <v>97</v>
      </c>
      <c r="D4019" s="201">
        <v>43641</v>
      </c>
      <c r="E4019" s="196" t="s">
        <v>152</v>
      </c>
      <c r="F4019" s="201">
        <v>44344.875092592592</v>
      </c>
      <c r="G4019" s="196" t="s">
        <v>241</v>
      </c>
      <c r="H4019" s="198" t="s">
        <v>538</v>
      </c>
      <c r="I4019" s="196" t="s">
        <v>110</v>
      </c>
      <c r="J4019" s="196" t="s">
        <v>101</v>
      </c>
      <c r="L4019" s="200" t="s">
        <v>101</v>
      </c>
      <c r="M4019" s="198" t="s">
        <v>16278</v>
      </c>
      <c r="N4019" s="198" t="s">
        <v>16273</v>
      </c>
      <c r="O4019" s="196" t="s">
        <v>157</v>
      </c>
      <c r="P4019" s="198" t="s">
        <v>158</v>
      </c>
      <c r="Q4019" s="198" t="s">
        <v>16273</v>
      </c>
      <c r="R4019" s="196" t="s">
        <v>47</v>
      </c>
      <c r="S4019" s="196" t="s">
        <v>46</v>
      </c>
      <c r="T4019" s="211">
        <v>2.5</v>
      </c>
      <c r="U4019" s="201">
        <v>43966</v>
      </c>
      <c r="V4019" s="196" t="s">
        <v>1805</v>
      </c>
      <c r="W4019" s="200" t="s">
        <v>670</v>
      </c>
      <c r="X4019" s="196" t="s">
        <v>13</v>
      </c>
      <c r="AA4019" s="196" t="s">
        <v>16281</v>
      </c>
      <c r="AB4019" s="196" t="s">
        <v>16280</v>
      </c>
      <c r="AC4019" s="200">
        <v>8</v>
      </c>
      <c r="AD4019" s="200" t="s">
        <v>8231</v>
      </c>
      <c r="AE4019" s="203" t="s">
        <v>505</v>
      </c>
      <c r="AF4019" s="212">
        <v>763370</v>
      </c>
      <c r="AG4019" s="198" t="s">
        <v>14733</v>
      </c>
    </row>
    <row r="4020" spans="1:33" hidden="1" x14ac:dyDescent="0.25">
      <c r="A4020" s="209">
        <v>129181</v>
      </c>
      <c r="B4020" s="210">
        <v>3</v>
      </c>
      <c r="C4020" s="196" t="s">
        <v>114</v>
      </c>
      <c r="D4020" s="201">
        <v>43641</v>
      </c>
      <c r="E4020" s="196" t="s">
        <v>152</v>
      </c>
      <c r="F4020" s="201">
        <v>44089.799502314818</v>
      </c>
      <c r="G4020" s="196" t="s">
        <v>170</v>
      </c>
      <c r="H4020" s="198" t="s">
        <v>910</v>
      </c>
      <c r="I4020" s="196" t="s">
        <v>366</v>
      </c>
      <c r="J4020" s="196" t="s">
        <v>101</v>
      </c>
      <c r="L4020" s="200" t="s">
        <v>101</v>
      </c>
      <c r="M4020" s="198" t="s">
        <v>16282</v>
      </c>
      <c r="N4020" s="198" t="s">
        <v>1793</v>
      </c>
      <c r="O4020" s="196" t="s">
        <v>157</v>
      </c>
      <c r="P4020" s="198" t="s">
        <v>158</v>
      </c>
      <c r="Q4020" s="198" t="s">
        <v>1793</v>
      </c>
      <c r="R4020" s="196" t="s">
        <v>47</v>
      </c>
      <c r="S4020" s="196" t="s">
        <v>46</v>
      </c>
      <c r="T4020" s="211">
        <v>5.92</v>
      </c>
      <c r="U4020" s="201">
        <v>43868</v>
      </c>
      <c r="V4020" s="196" t="s">
        <v>1805</v>
      </c>
      <c r="W4020" s="200" t="s">
        <v>670</v>
      </c>
      <c r="X4020" s="196" t="s">
        <v>13</v>
      </c>
      <c r="AA4020" s="196" t="s">
        <v>16283</v>
      </c>
      <c r="AB4020" s="196" t="s">
        <v>16284</v>
      </c>
      <c r="AC4020" s="200">
        <v>3</v>
      </c>
      <c r="AD4020" s="200" t="s">
        <v>8231</v>
      </c>
      <c r="AE4020" s="212">
        <v>559.91999999999996</v>
      </c>
      <c r="AF4020" s="212">
        <v>13287.92</v>
      </c>
      <c r="AG4020" s="198" t="s">
        <v>16285</v>
      </c>
    </row>
    <row r="4021" spans="1:33" hidden="1" x14ac:dyDescent="0.25">
      <c r="A4021" s="209">
        <v>129181</v>
      </c>
      <c r="B4021" s="210">
        <v>3</v>
      </c>
      <c r="C4021" s="196" t="s">
        <v>114</v>
      </c>
      <c r="D4021" s="201">
        <v>43641</v>
      </c>
      <c r="E4021" s="196" t="s">
        <v>152</v>
      </c>
      <c r="F4021" s="201">
        <v>44089.799502314818</v>
      </c>
      <c r="G4021" s="196" t="s">
        <v>170</v>
      </c>
      <c r="H4021" s="198" t="s">
        <v>910</v>
      </c>
      <c r="I4021" s="196" t="s">
        <v>366</v>
      </c>
      <c r="J4021" s="196" t="s">
        <v>101</v>
      </c>
      <c r="L4021" s="200" t="s">
        <v>101</v>
      </c>
      <c r="M4021" s="198" t="s">
        <v>16282</v>
      </c>
      <c r="N4021" s="198" t="s">
        <v>1793</v>
      </c>
      <c r="O4021" s="196" t="s">
        <v>157</v>
      </c>
      <c r="P4021" s="198" t="s">
        <v>158</v>
      </c>
      <c r="Q4021" s="198" t="s">
        <v>1793</v>
      </c>
      <c r="R4021" s="196" t="s">
        <v>47</v>
      </c>
      <c r="S4021" s="196" t="s">
        <v>46</v>
      </c>
      <c r="T4021" s="211">
        <v>5.92</v>
      </c>
      <c r="U4021" s="201">
        <v>43868</v>
      </c>
      <c r="V4021" s="196" t="s">
        <v>1805</v>
      </c>
      <c r="W4021" s="200" t="s">
        <v>670</v>
      </c>
      <c r="X4021" s="196" t="s">
        <v>13</v>
      </c>
      <c r="AA4021" s="196" t="s">
        <v>16286</v>
      </c>
      <c r="AB4021" s="196" t="s">
        <v>16284</v>
      </c>
      <c r="AC4021" s="200">
        <v>8</v>
      </c>
      <c r="AD4021" s="200" t="s">
        <v>8231</v>
      </c>
      <c r="AE4021" s="212">
        <v>-169106.08</v>
      </c>
      <c r="AF4021" s="212">
        <v>905592.92</v>
      </c>
      <c r="AG4021" s="198" t="s">
        <v>16285</v>
      </c>
    </row>
    <row r="4022" spans="1:33" hidden="1" x14ac:dyDescent="0.25">
      <c r="A4022" s="209">
        <v>129186</v>
      </c>
      <c r="B4022" s="210">
        <v>3</v>
      </c>
      <c r="C4022" s="196" t="s">
        <v>97</v>
      </c>
      <c r="D4022" s="201">
        <v>43641</v>
      </c>
      <c r="E4022" s="196" t="s">
        <v>152</v>
      </c>
      <c r="F4022" s="201">
        <v>44375.8750462963</v>
      </c>
      <c r="G4022" s="196" t="s">
        <v>203</v>
      </c>
      <c r="H4022" s="198" t="s">
        <v>1272</v>
      </c>
      <c r="I4022" s="196" t="s">
        <v>116</v>
      </c>
      <c r="J4022" s="196" t="s">
        <v>101</v>
      </c>
      <c r="L4022" s="200" t="s">
        <v>101</v>
      </c>
      <c r="M4022" s="198" t="s">
        <v>16287</v>
      </c>
      <c r="N4022" s="198" t="s">
        <v>1793</v>
      </c>
      <c r="O4022" s="196" t="s">
        <v>157</v>
      </c>
      <c r="P4022" s="198" t="s">
        <v>1794</v>
      </c>
      <c r="Q4022" s="198" t="s">
        <v>1793</v>
      </c>
      <c r="R4022" s="196" t="s">
        <v>47</v>
      </c>
      <c r="S4022" s="196" t="s">
        <v>46</v>
      </c>
      <c r="T4022" s="211">
        <v>6.02</v>
      </c>
      <c r="U4022" s="201">
        <v>43868</v>
      </c>
      <c r="V4022" s="196" t="s">
        <v>1805</v>
      </c>
      <c r="W4022" s="200" t="s">
        <v>670</v>
      </c>
      <c r="X4022" s="196" t="s">
        <v>13</v>
      </c>
      <c r="Z4022" s="198" t="s">
        <v>16288</v>
      </c>
      <c r="AA4022" s="196" t="s">
        <v>16289</v>
      </c>
      <c r="AB4022" s="196" t="s">
        <v>16290</v>
      </c>
      <c r="AC4022" s="200">
        <v>3</v>
      </c>
      <c r="AD4022" s="200" t="s">
        <v>8274</v>
      </c>
      <c r="AE4022" s="203" t="s">
        <v>505</v>
      </c>
      <c r="AF4022" s="212">
        <v>191382</v>
      </c>
      <c r="AG4022" s="198" t="s">
        <v>16291</v>
      </c>
    </row>
    <row r="4023" spans="1:33" hidden="1" x14ac:dyDescent="0.25">
      <c r="A4023" s="209">
        <v>129186</v>
      </c>
      <c r="B4023" s="210">
        <v>3</v>
      </c>
      <c r="C4023" s="196" t="s">
        <v>97</v>
      </c>
      <c r="D4023" s="201">
        <v>43641</v>
      </c>
      <c r="E4023" s="196" t="s">
        <v>152</v>
      </c>
      <c r="F4023" s="201">
        <v>44375.8750462963</v>
      </c>
      <c r="G4023" s="196" t="s">
        <v>203</v>
      </c>
      <c r="H4023" s="198" t="s">
        <v>1272</v>
      </c>
      <c r="I4023" s="196" t="s">
        <v>116</v>
      </c>
      <c r="J4023" s="196" t="s">
        <v>101</v>
      </c>
      <c r="L4023" s="200" t="s">
        <v>101</v>
      </c>
      <c r="M4023" s="198" t="s">
        <v>16287</v>
      </c>
      <c r="N4023" s="198" t="s">
        <v>1793</v>
      </c>
      <c r="O4023" s="196" t="s">
        <v>157</v>
      </c>
      <c r="P4023" s="198" t="s">
        <v>1794</v>
      </c>
      <c r="Q4023" s="198" t="s">
        <v>1793</v>
      </c>
      <c r="R4023" s="196" t="s">
        <v>47</v>
      </c>
      <c r="S4023" s="196" t="s">
        <v>46</v>
      </c>
      <c r="T4023" s="211">
        <v>6.02</v>
      </c>
      <c r="U4023" s="201">
        <v>43868</v>
      </c>
      <c r="V4023" s="196" t="s">
        <v>1805</v>
      </c>
      <c r="W4023" s="200" t="s">
        <v>670</v>
      </c>
      <c r="X4023" s="196" t="s">
        <v>13</v>
      </c>
      <c r="Z4023" s="198" t="s">
        <v>16288</v>
      </c>
      <c r="AA4023" s="196" t="s">
        <v>16292</v>
      </c>
      <c r="AB4023" s="196" t="s">
        <v>16290</v>
      </c>
      <c r="AC4023" s="200">
        <v>8</v>
      </c>
      <c r="AD4023" s="200" t="s">
        <v>8231</v>
      </c>
      <c r="AE4023" s="203" t="s">
        <v>505</v>
      </c>
      <c r="AF4023" s="212">
        <v>1960110</v>
      </c>
      <c r="AG4023" s="198" t="s">
        <v>16291</v>
      </c>
    </row>
    <row r="4024" spans="1:33" hidden="1" x14ac:dyDescent="0.25">
      <c r="A4024" s="209">
        <v>129187</v>
      </c>
      <c r="B4024" s="210">
        <v>3</v>
      </c>
      <c r="C4024" s="196" t="s">
        <v>85</v>
      </c>
      <c r="D4024" s="201">
        <v>43641</v>
      </c>
      <c r="E4024" s="196" t="s">
        <v>152</v>
      </c>
      <c r="F4024" s="201">
        <v>44657</v>
      </c>
      <c r="G4024" s="196" t="s">
        <v>152</v>
      </c>
      <c r="H4024" s="198" t="s">
        <v>109</v>
      </c>
      <c r="I4024" s="196" t="s">
        <v>4474</v>
      </c>
      <c r="J4024" s="196" t="s">
        <v>101</v>
      </c>
      <c r="L4024" s="200" t="s">
        <v>101</v>
      </c>
      <c r="M4024" s="198" t="s">
        <v>4475</v>
      </c>
      <c r="N4024" s="198" t="s">
        <v>1793</v>
      </c>
      <c r="O4024" s="196" t="s">
        <v>157</v>
      </c>
      <c r="P4024" s="198" t="s">
        <v>158</v>
      </c>
      <c r="Q4024" s="198" t="s">
        <v>1793</v>
      </c>
      <c r="R4024" s="196" t="s">
        <v>47</v>
      </c>
      <c r="S4024" s="196" t="s">
        <v>43</v>
      </c>
      <c r="T4024" s="211">
        <v>5.71</v>
      </c>
      <c r="V4024" s="196" t="s">
        <v>1805</v>
      </c>
      <c r="W4024" s="200" t="s">
        <v>93</v>
      </c>
      <c r="X4024" s="196" t="s">
        <v>103</v>
      </c>
      <c r="Y4024" s="196" t="s">
        <v>32</v>
      </c>
      <c r="AA4024" s="196" t="s">
        <v>16293</v>
      </c>
      <c r="AC4024" s="200">
        <v>2</v>
      </c>
      <c r="AD4024" s="200" t="s">
        <v>8250</v>
      </c>
      <c r="AE4024" s="212">
        <v>88631.26</v>
      </c>
      <c r="AF4024" s="212">
        <v>88631.26</v>
      </c>
    </row>
    <row r="4025" spans="1:33" hidden="1" x14ac:dyDescent="0.25">
      <c r="A4025" s="209">
        <v>129188</v>
      </c>
      <c r="B4025" s="210">
        <v>3</v>
      </c>
      <c r="C4025" s="196" t="s">
        <v>114</v>
      </c>
      <c r="D4025" s="201">
        <v>43641</v>
      </c>
      <c r="E4025" s="196" t="s">
        <v>152</v>
      </c>
      <c r="F4025" s="201">
        <v>44089.799687500003</v>
      </c>
      <c r="G4025" s="196" t="s">
        <v>170</v>
      </c>
      <c r="H4025" s="198" t="s">
        <v>450</v>
      </c>
      <c r="I4025" s="196" t="s">
        <v>786</v>
      </c>
      <c r="J4025" s="196" t="s">
        <v>101</v>
      </c>
      <c r="L4025" s="200" t="s">
        <v>101</v>
      </c>
      <c r="M4025" s="198" t="s">
        <v>16294</v>
      </c>
      <c r="N4025" s="198" t="s">
        <v>1793</v>
      </c>
      <c r="O4025" s="196" t="s">
        <v>157</v>
      </c>
      <c r="P4025" s="198" t="s">
        <v>158</v>
      </c>
      <c r="Q4025" s="198" t="s">
        <v>1793</v>
      </c>
      <c r="R4025" s="196" t="s">
        <v>47</v>
      </c>
      <c r="S4025" s="196" t="s">
        <v>46</v>
      </c>
      <c r="T4025" s="211">
        <v>1.83</v>
      </c>
      <c r="U4025" s="201">
        <v>43917</v>
      </c>
      <c r="V4025" s="196" t="s">
        <v>1805</v>
      </c>
      <c r="W4025" s="200" t="s">
        <v>670</v>
      </c>
      <c r="X4025" s="196" t="s">
        <v>13</v>
      </c>
      <c r="AA4025" s="196" t="s">
        <v>16295</v>
      </c>
      <c r="AB4025" s="196" t="s">
        <v>16296</v>
      </c>
      <c r="AC4025" s="200">
        <v>3</v>
      </c>
      <c r="AD4025" s="200" t="s">
        <v>8231</v>
      </c>
      <c r="AE4025" s="212">
        <v>-2312.63</v>
      </c>
      <c r="AF4025" s="212">
        <v>32831.370000000003</v>
      </c>
      <c r="AG4025" s="198" t="s">
        <v>16297</v>
      </c>
    </row>
    <row r="4026" spans="1:33" hidden="1" x14ac:dyDescent="0.25">
      <c r="A4026" s="209">
        <v>129188</v>
      </c>
      <c r="B4026" s="210">
        <v>3</v>
      </c>
      <c r="C4026" s="196" t="s">
        <v>114</v>
      </c>
      <c r="D4026" s="201">
        <v>43641</v>
      </c>
      <c r="E4026" s="196" t="s">
        <v>152</v>
      </c>
      <c r="F4026" s="201">
        <v>44089.799687500003</v>
      </c>
      <c r="G4026" s="196" t="s">
        <v>170</v>
      </c>
      <c r="H4026" s="198" t="s">
        <v>450</v>
      </c>
      <c r="I4026" s="196" t="s">
        <v>786</v>
      </c>
      <c r="J4026" s="196" t="s">
        <v>101</v>
      </c>
      <c r="L4026" s="200" t="s">
        <v>101</v>
      </c>
      <c r="M4026" s="198" t="s">
        <v>16294</v>
      </c>
      <c r="N4026" s="198" t="s">
        <v>1793</v>
      </c>
      <c r="O4026" s="196" t="s">
        <v>157</v>
      </c>
      <c r="P4026" s="198" t="s">
        <v>158</v>
      </c>
      <c r="Q4026" s="198" t="s">
        <v>1793</v>
      </c>
      <c r="R4026" s="196" t="s">
        <v>47</v>
      </c>
      <c r="S4026" s="196" t="s">
        <v>46</v>
      </c>
      <c r="T4026" s="211">
        <v>1.83</v>
      </c>
      <c r="U4026" s="201">
        <v>43917</v>
      </c>
      <c r="V4026" s="196" t="s">
        <v>1805</v>
      </c>
      <c r="W4026" s="200" t="s">
        <v>670</v>
      </c>
      <c r="X4026" s="196" t="s">
        <v>13</v>
      </c>
      <c r="AA4026" s="196" t="s">
        <v>16298</v>
      </c>
      <c r="AB4026" s="196" t="s">
        <v>16296</v>
      </c>
      <c r="AC4026" s="200">
        <v>8</v>
      </c>
      <c r="AD4026" s="200" t="s">
        <v>8231</v>
      </c>
      <c r="AE4026" s="212">
        <v>-35888.68</v>
      </c>
      <c r="AF4026" s="212">
        <v>667747.31999999995</v>
      </c>
      <c r="AG4026" s="198" t="s">
        <v>16297</v>
      </c>
    </row>
    <row r="4027" spans="1:33" hidden="1" x14ac:dyDescent="0.25">
      <c r="A4027" s="209">
        <v>129190</v>
      </c>
      <c r="B4027" s="210">
        <v>3</v>
      </c>
      <c r="C4027" s="196" t="s">
        <v>114</v>
      </c>
      <c r="D4027" s="201">
        <v>43641</v>
      </c>
      <c r="E4027" s="196" t="s">
        <v>152</v>
      </c>
      <c r="F4027" s="201">
        <v>44089.799502314818</v>
      </c>
      <c r="G4027" s="196" t="s">
        <v>170</v>
      </c>
      <c r="H4027" s="198" t="s">
        <v>910</v>
      </c>
      <c r="I4027" s="196" t="s">
        <v>2938</v>
      </c>
      <c r="J4027" s="196" t="s">
        <v>101</v>
      </c>
      <c r="L4027" s="200" t="s">
        <v>101</v>
      </c>
      <c r="M4027" s="198" t="s">
        <v>16299</v>
      </c>
      <c r="N4027" s="198" t="s">
        <v>1859</v>
      </c>
      <c r="O4027" s="196" t="s">
        <v>157</v>
      </c>
      <c r="P4027" s="198" t="s">
        <v>158</v>
      </c>
      <c r="Q4027" s="198" t="s">
        <v>1859</v>
      </c>
      <c r="R4027" s="196" t="s">
        <v>47</v>
      </c>
      <c r="S4027" s="196" t="s">
        <v>46</v>
      </c>
      <c r="T4027" s="211">
        <v>6.49</v>
      </c>
      <c r="U4027" s="201">
        <v>43868</v>
      </c>
      <c r="V4027" s="196" t="s">
        <v>1805</v>
      </c>
      <c r="W4027" s="200" t="s">
        <v>93</v>
      </c>
      <c r="X4027" s="196" t="s">
        <v>103</v>
      </c>
      <c r="AA4027" s="196" t="s">
        <v>16300</v>
      </c>
      <c r="AB4027" s="196" t="s">
        <v>16301</v>
      </c>
      <c r="AC4027" s="200">
        <v>3</v>
      </c>
      <c r="AD4027" s="200" t="s">
        <v>8231</v>
      </c>
      <c r="AE4027" s="212">
        <v>30505.21</v>
      </c>
      <c r="AF4027" s="212">
        <v>107146.21</v>
      </c>
      <c r="AG4027" s="198" t="s">
        <v>16285</v>
      </c>
    </row>
    <row r="4028" spans="1:33" hidden="1" x14ac:dyDescent="0.25">
      <c r="A4028" s="209">
        <v>129190</v>
      </c>
      <c r="B4028" s="210">
        <v>3</v>
      </c>
      <c r="C4028" s="196" t="s">
        <v>114</v>
      </c>
      <c r="D4028" s="201">
        <v>43641</v>
      </c>
      <c r="E4028" s="196" t="s">
        <v>152</v>
      </c>
      <c r="F4028" s="201">
        <v>44089.799502314818</v>
      </c>
      <c r="G4028" s="196" t="s">
        <v>170</v>
      </c>
      <c r="H4028" s="198" t="s">
        <v>910</v>
      </c>
      <c r="I4028" s="196" t="s">
        <v>2938</v>
      </c>
      <c r="J4028" s="196" t="s">
        <v>101</v>
      </c>
      <c r="L4028" s="200" t="s">
        <v>101</v>
      </c>
      <c r="M4028" s="198" t="s">
        <v>16299</v>
      </c>
      <c r="N4028" s="198" t="s">
        <v>1859</v>
      </c>
      <c r="O4028" s="196" t="s">
        <v>157</v>
      </c>
      <c r="P4028" s="198" t="s">
        <v>158</v>
      </c>
      <c r="Q4028" s="198" t="s">
        <v>1859</v>
      </c>
      <c r="R4028" s="196" t="s">
        <v>47</v>
      </c>
      <c r="S4028" s="196" t="s">
        <v>46</v>
      </c>
      <c r="T4028" s="211">
        <v>6.49</v>
      </c>
      <c r="U4028" s="201">
        <v>43868</v>
      </c>
      <c r="V4028" s="196" t="s">
        <v>1805</v>
      </c>
      <c r="W4028" s="200" t="s">
        <v>93</v>
      </c>
      <c r="X4028" s="196" t="s">
        <v>103</v>
      </c>
      <c r="AA4028" s="196" t="s">
        <v>16302</v>
      </c>
      <c r="AB4028" s="196" t="s">
        <v>16301</v>
      </c>
      <c r="AC4028" s="200">
        <v>8</v>
      </c>
      <c r="AD4028" s="200" t="s">
        <v>8231</v>
      </c>
      <c r="AE4028" s="212">
        <v>-46789.68</v>
      </c>
      <c r="AF4028" s="212">
        <v>566252.31999999995</v>
      </c>
      <c r="AG4028" s="198" t="s">
        <v>16285</v>
      </c>
    </row>
    <row r="4029" spans="1:33" hidden="1" x14ac:dyDescent="0.25">
      <c r="A4029" s="209">
        <v>129191</v>
      </c>
      <c r="B4029" s="210">
        <v>3</v>
      </c>
      <c r="C4029" s="196" t="s">
        <v>114</v>
      </c>
      <c r="D4029" s="201">
        <v>43641</v>
      </c>
      <c r="E4029" s="196" t="s">
        <v>152</v>
      </c>
      <c r="F4029" s="201">
        <v>44319</v>
      </c>
      <c r="G4029" s="196" t="s">
        <v>170</v>
      </c>
      <c r="H4029" s="198" t="s">
        <v>115</v>
      </c>
      <c r="I4029" s="196" t="s">
        <v>6288</v>
      </c>
      <c r="J4029" s="196" t="s">
        <v>101</v>
      </c>
      <c r="L4029" s="200" t="s">
        <v>101</v>
      </c>
      <c r="M4029" s="198" t="s">
        <v>6289</v>
      </c>
      <c r="N4029" s="198" t="s">
        <v>1859</v>
      </c>
      <c r="O4029" s="196" t="s">
        <v>157</v>
      </c>
      <c r="P4029" s="198" t="s">
        <v>1794</v>
      </c>
      <c r="Q4029" s="198" t="s">
        <v>1859</v>
      </c>
      <c r="R4029" s="196" t="s">
        <v>47</v>
      </c>
      <c r="S4029" s="196" t="s">
        <v>43</v>
      </c>
      <c r="T4029" s="211">
        <v>8</v>
      </c>
      <c r="U4029" s="201">
        <v>43917</v>
      </c>
      <c r="V4029" s="196" t="s">
        <v>1860</v>
      </c>
      <c r="W4029" s="200" t="s">
        <v>93</v>
      </c>
      <c r="X4029" s="196" t="s">
        <v>103</v>
      </c>
      <c r="Y4029" s="196" t="s">
        <v>32</v>
      </c>
      <c r="Z4029" s="198" t="s">
        <v>6290</v>
      </c>
      <c r="AA4029" s="196" t="s">
        <v>16303</v>
      </c>
      <c r="AB4029" s="196" t="s">
        <v>16304</v>
      </c>
      <c r="AC4029" s="200">
        <v>3</v>
      </c>
      <c r="AD4029" s="200" t="s">
        <v>8231</v>
      </c>
      <c r="AE4029" s="212">
        <v>-83642.52</v>
      </c>
      <c r="AF4029" s="212">
        <v>144214.48000000001</v>
      </c>
      <c r="AG4029" s="198" t="s">
        <v>16305</v>
      </c>
    </row>
    <row r="4030" spans="1:33" hidden="1" x14ac:dyDescent="0.25">
      <c r="A4030" s="209">
        <v>129191</v>
      </c>
      <c r="B4030" s="210">
        <v>3</v>
      </c>
      <c r="C4030" s="196" t="s">
        <v>114</v>
      </c>
      <c r="D4030" s="201">
        <v>43641</v>
      </c>
      <c r="E4030" s="196" t="s">
        <v>152</v>
      </c>
      <c r="F4030" s="201">
        <v>44319</v>
      </c>
      <c r="G4030" s="196" t="s">
        <v>170</v>
      </c>
      <c r="H4030" s="198" t="s">
        <v>115</v>
      </c>
      <c r="I4030" s="196" t="s">
        <v>6288</v>
      </c>
      <c r="J4030" s="196" t="s">
        <v>101</v>
      </c>
      <c r="L4030" s="200" t="s">
        <v>101</v>
      </c>
      <c r="M4030" s="198" t="s">
        <v>6289</v>
      </c>
      <c r="N4030" s="198" t="s">
        <v>1859</v>
      </c>
      <c r="O4030" s="196" t="s">
        <v>157</v>
      </c>
      <c r="P4030" s="198" t="s">
        <v>1794</v>
      </c>
      <c r="Q4030" s="198" t="s">
        <v>1859</v>
      </c>
      <c r="R4030" s="196" t="s">
        <v>47</v>
      </c>
      <c r="S4030" s="196" t="s">
        <v>43</v>
      </c>
      <c r="T4030" s="211">
        <v>8</v>
      </c>
      <c r="U4030" s="201">
        <v>43917</v>
      </c>
      <c r="V4030" s="196" t="s">
        <v>1860</v>
      </c>
      <c r="W4030" s="200" t="s">
        <v>93</v>
      </c>
      <c r="X4030" s="196" t="s">
        <v>103</v>
      </c>
      <c r="Y4030" s="196" t="s">
        <v>32</v>
      </c>
      <c r="Z4030" s="198" t="s">
        <v>6290</v>
      </c>
      <c r="AA4030" s="196" t="s">
        <v>16306</v>
      </c>
      <c r="AB4030" s="196" t="s">
        <v>16304</v>
      </c>
      <c r="AC4030" s="200">
        <v>3</v>
      </c>
      <c r="AD4030" s="200" t="s">
        <v>8274</v>
      </c>
      <c r="AE4030" s="212">
        <v>-5030.76</v>
      </c>
      <c r="AF4030" s="212">
        <v>21809.24</v>
      </c>
      <c r="AG4030" s="198" t="s">
        <v>16305</v>
      </c>
    </row>
    <row r="4031" spans="1:33" hidden="1" x14ac:dyDescent="0.25">
      <c r="A4031" s="209">
        <v>129191</v>
      </c>
      <c r="B4031" s="210">
        <v>3</v>
      </c>
      <c r="C4031" s="196" t="s">
        <v>114</v>
      </c>
      <c r="D4031" s="201">
        <v>43641</v>
      </c>
      <c r="E4031" s="196" t="s">
        <v>152</v>
      </c>
      <c r="F4031" s="201">
        <v>44319</v>
      </c>
      <c r="G4031" s="196" t="s">
        <v>170</v>
      </c>
      <c r="H4031" s="198" t="s">
        <v>115</v>
      </c>
      <c r="I4031" s="196" t="s">
        <v>6288</v>
      </c>
      <c r="J4031" s="196" t="s">
        <v>101</v>
      </c>
      <c r="L4031" s="200" t="s">
        <v>101</v>
      </c>
      <c r="M4031" s="198" t="s">
        <v>6289</v>
      </c>
      <c r="N4031" s="198" t="s">
        <v>1859</v>
      </c>
      <c r="O4031" s="196" t="s">
        <v>157</v>
      </c>
      <c r="P4031" s="198" t="s">
        <v>1794</v>
      </c>
      <c r="Q4031" s="198" t="s">
        <v>1859</v>
      </c>
      <c r="R4031" s="196" t="s">
        <v>47</v>
      </c>
      <c r="S4031" s="196" t="s">
        <v>43</v>
      </c>
      <c r="T4031" s="211">
        <v>8</v>
      </c>
      <c r="U4031" s="201">
        <v>43917</v>
      </c>
      <c r="V4031" s="196" t="s">
        <v>1860</v>
      </c>
      <c r="W4031" s="200" t="s">
        <v>93</v>
      </c>
      <c r="X4031" s="196" t="s">
        <v>103</v>
      </c>
      <c r="Y4031" s="196" t="s">
        <v>32</v>
      </c>
      <c r="Z4031" s="198" t="s">
        <v>6290</v>
      </c>
      <c r="AA4031" s="196" t="s">
        <v>16307</v>
      </c>
      <c r="AB4031" s="196" t="s">
        <v>16304</v>
      </c>
      <c r="AC4031" s="200">
        <v>8</v>
      </c>
      <c r="AD4031" s="200" t="s">
        <v>8231</v>
      </c>
      <c r="AE4031" s="212">
        <v>-25928.45</v>
      </c>
      <c r="AF4031" s="212">
        <v>886553.55</v>
      </c>
      <c r="AG4031" s="198" t="s">
        <v>16305</v>
      </c>
    </row>
    <row r="4032" spans="1:33" hidden="1" x14ac:dyDescent="0.25">
      <c r="A4032" s="209">
        <v>129192</v>
      </c>
      <c r="B4032" s="210">
        <v>3</v>
      </c>
      <c r="C4032" s="196" t="s">
        <v>114</v>
      </c>
      <c r="D4032" s="201">
        <v>43641</v>
      </c>
      <c r="E4032" s="196" t="s">
        <v>152</v>
      </c>
      <c r="F4032" s="201">
        <v>44180</v>
      </c>
      <c r="G4032" s="196" t="s">
        <v>170</v>
      </c>
      <c r="H4032" s="198" t="s">
        <v>701</v>
      </c>
      <c r="I4032" s="196" t="s">
        <v>3127</v>
      </c>
      <c r="J4032" s="196" t="s">
        <v>101</v>
      </c>
      <c r="L4032" s="200" t="s">
        <v>101</v>
      </c>
      <c r="M4032" s="198" t="s">
        <v>3128</v>
      </c>
      <c r="N4032" s="198" t="s">
        <v>1793</v>
      </c>
      <c r="O4032" s="196" t="s">
        <v>157</v>
      </c>
      <c r="P4032" s="198" t="s">
        <v>158</v>
      </c>
      <c r="Q4032" s="198" t="s">
        <v>1793</v>
      </c>
      <c r="R4032" s="196" t="s">
        <v>47</v>
      </c>
      <c r="S4032" s="196" t="s">
        <v>43</v>
      </c>
      <c r="T4032" s="211">
        <v>9.2799999999999994</v>
      </c>
      <c r="U4032" s="201">
        <v>43966</v>
      </c>
      <c r="V4032" s="196" t="s">
        <v>1805</v>
      </c>
      <c r="W4032" s="200" t="s">
        <v>93</v>
      </c>
      <c r="X4032" s="196" t="s">
        <v>103</v>
      </c>
      <c r="Y4032" s="196" t="s">
        <v>32</v>
      </c>
      <c r="AA4032" s="196" t="s">
        <v>16308</v>
      </c>
      <c r="AB4032" s="196" t="s">
        <v>16309</v>
      </c>
      <c r="AC4032" s="200">
        <v>3</v>
      </c>
      <c r="AD4032" s="200" t="s">
        <v>8231</v>
      </c>
      <c r="AE4032" s="212">
        <v>-9341.3700000000008</v>
      </c>
      <c r="AF4032" s="212">
        <v>57808.63</v>
      </c>
      <c r="AG4032" s="198" t="s">
        <v>3129</v>
      </c>
    </row>
    <row r="4033" spans="1:33" hidden="1" x14ac:dyDescent="0.25">
      <c r="A4033" s="209">
        <v>129192</v>
      </c>
      <c r="B4033" s="210">
        <v>3</v>
      </c>
      <c r="C4033" s="196" t="s">
        <v>114</v>
      </c>
      <c r="D4033" s="201">
        <v>43641</v>
      </c>
      <c r="E4033" s="196" t="s">
        <v>152</v>
      </c>
      <c r="F4033" s="201">
        <v>44180</v>
      </c>
      <c r="G4033" s="196" t="s">
        <v>170</v>
      </c>
      <c r="H4033" s="198" t="s">
        <v>701</v>
      </c>
      <c r="I4033" s="196" t="s">
        <v>3127</v>
      </c>
      <c r="J4033" s="196" t="s">
        <v>101</v>
      </c>
      <c r="L4033" s="200" t="s">
        <v>101</v>
      </c>
      <c r="M4033" s="198" t="s">
        <v>3128</v>
      </c>
      <c r="N4033" s="198" t="s">
        <v>1793</v>
      </c>
      <c r="O4033" s="196" t="s">
        <v>157</v>
      </c>
      <c r="P4033" s="198" t="s">
        <v>158</v>
      </c>
      <c r="Q4033" s="198" t="s">
        <v>1793</v>
      </c>
      <c r="R4033" s="196" t="s">
        <v>47</v>
      </c>
      <c r="S4033" s="196" t="s">
        <v>43</v>
      </c>
      <c r="T4033" s="211">
        <v>9.2799999999999994</v>
      </c>
      <c r="U4033" s="201">
        <v>43966</v>
      </c>
      <c r="V4033" s="196" t="s">
        <v>1805</v>
      </c>
      <c r="W4033" s="200" t="s">
        <v>93</v>
      </c>
      <c r="X4033" s="196" t="s">
        <v>103</v>
      </c>
      <c r="Y4033" s="196" t="s">
        <v>32</v>
      </c>
      <c r="AA4033" s="196" t="s">
        <v>16310</v>
      </c>
      <c r="AB4033" s="196" t="s">
        <v>16309</v>
      </c>
      <c r="AC4033" s="200">
        <v>8</v>
      </c>
      <c r="AD4033" s="200" t="s">
        <v>8231</v>
      </c>
      <c r="AE4033" s="212">
        <v>64020.55</v>
      </c>
      <c r="AF4033" s="212">
        <v>2283337.5499999998</v>
      </c>
      <c r="AG4033" s="198" t="s">
        <v>3129</v>
      </c>
    </row>
    <row r="4034" spans="1:33" hidden="1" x14ac:dyDescent="0.25">
      <c r="A4034" s="209">
        <v>129193</v>
      </c>
      <c r="B4034" s="210">
        <v>3</v>
      </c>
      <c r="C4034" s="196" t="s">
        <v>114</v>
      </c>
      <c r="D4034" s="201">
        <v>43641</v>
      </c>
      <c r="E4034" s="196" t="s">
        <v>152</v>
      </c>
      <c r="F4034" s="201">
        <v>44089.799351851849</v>
      </c>
      <c r="G4034" s="196" t="s">
        <v>170</v>
      </c>
      <c r="H4034" s="198" t="s">
        <v>701</v>
      </c>
      <c r="I4034" s="196" t="s">
        <v>2147</v>
      </c>
      <c r="J4034" s="196" t="s">
        <v>101</v>
      </c>
      <c r="L4034" s="200" t="s">
        <v>101</v>
      </c>
      <c r="M4034" s="198" t="s">
        <v>6292</v>
      </c>
      <c r="N4034" s="198" t="s">
        <v>1845</v>
      </c>
      <c r="O4034" s="196" t="s">
        <v>157</v>
      </c>
      <c r="P4034" s="198" t="s">
        <v>158</v>
      </c>
      <c r="Q4034" s="198" t="s">
        <v>1845</v>
      </c>
      <c r="R4034" s="196" t="s">
        <v>47</v>
      </c>
      <c r="S4034" s="196" t="s">
        <v>43</v>
      </c>
      <c r="T4034" s="211">
        <v>3.84</v>
      </c>
      <c r="U4034" s="201">
        <v>43868</v>
      </c>
      <c r="V4034" s="196" t="s">
        <v>1805</v>
      </c>
      <c r="W4034" s="200" t="s">
        <v>93</v>
      </c>
      <c r="X4034" s="196" t="s">
        <v>103</v>
      </c>
      <c r="Y4034" s="196" t="s">
        <v>32</v>
      </c>
      <c r="AA4034" s="196" t="s">
        <v>16311</v>
      </c>
      <c r="AB4034" s="196" t="s">
        <v>16312</v>
      </c>
      <c r="AC4034" s="200">
        <v>3</v>
      </c>
      <c r="AD4034" s="200" t="s">
        <v>8231</v>
      </c>
      <c r="AE4034" s="212">
        <v>-14258.86</v>
      </c>
      <c r="AF4034" s="212">
        <v>83643.14</v>
      </c>
      <c r="AG4034" s="198" t="s">
        <v>16313</v>
      </c>
    </row>
    <row r="4035" spans="1:33" hidden="1" x14ac:dyDescent="0.25">
      <c r="A4035" s="209">
        <v>129193</v>
      </c>
      <c r="B4035" s="210">
        <v>3</v>
      </c>
      <c r="C4035" s="196" t="s">
        <v>114</v>
      </c>
      <c r="D4035" s="201">
        <v>43641</v>
      </c>
      <c r="E4035" s="196" t="s">
        <v>152</v>
      </c>
      <c r="F4035" s="201">
        <v>44089.799351851849</v>
      </c>
      <c r="G4035" s="196" t="s">
        <v>170</v>
      </c>
      <c r="H4035" s="198" t="s">
        <v>701</v>
      </c>
      <c r="I4035" s="196" t="s">
        <v>2147</v>
      </c>
      <c r="J4035" s="196" t="s">
        <v>101</v>
      </c>
      <c r="L4035" s="200" t="s">
        <v>101</v>
      </c>
      <c r="M4035" s="198" t="s">
        <v>6292</v>
      </c>
      <c r="N4035" s="198" t="s">
        <v>1845</v>
      </c>
      <c r="O4035" s="196" t="s">
        <v>157</v>
      </c>
      <c r="P4035" s="198" t="s">
        <v>158</v>
      </c>
      <c r="Q4035" s="198" t="s">
        <v>1845</v>
      </c>
      <c r="R4035" s="196" t="s">
        <v>47</v>
      </c>
      <c r="S4035" s="196" t="s">
        <v>43</v>
      </c>
      <c r="T4035" s="211">
        <v>3.84</v>
      </c>
      <c r="U4035" s="201">
        <v>43868</v>
      </c>
      <c r="V4035" s="196" t="s">
        <v>1805</v>
      </c>
      <c r="W4035" s="200" t="s">
        <v>93</v>
      </c>
      <c r="X4035" s="196" t="s">
        <v>103</v>
      </c>
      <c r="Y4035" s="196" t="s">
        <v>32</v>
      </c>
      <c r="AA4035" s="196" t="s">
        <v>16314</v>
      </c>
      <c r="AB4035" s="196" t="s">
        <v>16312</v>
      </c>
      <c r="AC4035" s="200">
        <v>8</v>
      </c>
      <c r="AD4035" s="200" t="s">
        <v>8231</v>
      </c>
      <c r="AE4035" s="212">
        <v>-77099.55</v>
      </c>
      <c r="AF4035" s="212">
        <v>571300.44999999995</v>
      </c>
      <c r="AG4035" s="198" t="s">
        <v>16313</v>
      </c>
    </row>
    <row r="4036" spans="1:33" hidden="1" x14ac:dyDescent="0.25">
      <c r="A4036" s="209">
        <v>129194</v>
      </c>
      <c r="B4036" s="210">
        <v>3</v>
      </c>
      <c r="C4036" s="196" t="s">
        <v>114</v>
      </c>
      <c r="D4036" s="201">
        <v>43641</v>
      </c>
      <c r="E4036" s="196" t="s">
        <v>152</v>
      </c>
      <c r="F4036" s="201">
        <v>44517</v>
      </c>
      <c r="G4036" s="196" t="s">
        <v>170</v>
      </c>
      <c r="H4036" s="198" t="s">
        <v>319</v>
      </c>
      <c r="I4036" s="196" t="s">
        <v>16315</v>
      </c>
      <c r="J4036" s="196" t="s">
        <v>101</v>
      </c>
      <c r="L4036" s="200" t="s">
        <v>101</v>
      </c>
      <c r="M4036" s="198" t="s">
        <v>16316</v>
      </c>
      <c r="N4036" s="198" t="s">
        <v>1845</v>
      </c>
      <c r="O4036" s="196" t="s">
        <v>157</v>
      </c>
      <c r="P4036" s="198" t="s">
        <v>1794</v>
      </c>
      <c r="Q4036" s="198" t="s">
        <v>1845</v>
      </c>
      <c r="R4036" s="196" t="s">
        <v>47</v>
      </c>
      <c r="S4036" s="196" t="s">
        <v>46</v>
      </c>
      <c r="T4036" s="211">
        <v>5.32</v>
      </c>
      <c r="U4036" s="201">
        <v>43868</v>
      </c>
      <c r="V4036" s="196" t="s">
        <v>1805</v>
      </c>
      <c r="W4036" s="200" t="s">
        <v>93</v>
      </c>
      <c r="X4036" s="196" t="s">
        <v>103</v>
      </c>
      <c r="Z4036" s="198" t="s">
        <v>16317</v>
      </c>
      <c r="AA4036" s="196" t="s">
        <v>16318</v>
      </c>
      <c r="AB4036" s="196" t="s">
        <v>16319</v>
      </c>
      <c r="AC4036" s="200">
        <v>3</v>
      </c>
      <c r="AD4036" s="200" t="s">
        <v>8231</v>
      </c>
      <c r="AE4036" s="212">
        <v>-2047.67</v>
      </c>
      <c r="AF4036" s="212">
        <v>50106.33</v>
      </c>
      <c r="AG4036" s="198" t="s">
        <v>16320</v>
      </c>
    </row>
    <row r="4037" spans="1:33" hidden="1" x14ac:dyDescent="0.25">
      <c r="A4037" s="209">
        <v>129194</v>
      </c>
      <c r="B4037" s="210">
        <v>3</v>
      </c>
      <c r="C4037" s="196" t="s">
        <v>114</v>
      </c>
      <c r="D4037" s="201">
        <v>43641</v>
      </c>
      <c r="E4037" s="196" t="s">
        <v>152</v>
      </c>
      <c r="F4037" s="201">
        <v>44517</v>
      </c>
      <c r="G4037" s="196" t="s">
        <v>170</v>
      </c>
      <c r="H4037" s="198" t="s">
        <v>319</v>
      </c>
      <c r="I4037" s="196" t="s">
        <v>16315</v>
      </c>
      <c r="J4037" s="196" t="s">
        <v>101</v>
      </c>
      <c r="L4037" s="200" t="s">
        <v>101</v>
      </c>
      <c r="M4037" s="198" t="s">
        <v>16316</v>
      </c>
      <c r="N4037" s="198" t="s">
        <v>1845</v>
      </c>
      <c r="O4037" s="196" t="s">
        <v>157</v>
      </c>
      <c r="P4037" s="198" t="s">
        <v>1794</v>
      </c>
      <c r="Q4037" s="198" t="s">
        <v>1845</v>
      </c>
      <c r="R4037" s="196" t="s">
        <v>47</v>
      </c>
      <c r="S4037" s="196" t="s">
        <v>46</v>
      </c>
      <c r="T4037" s="211">
        <v>5.32</v>
      </c>
      <c r="U4037" s="201">
        <v>43868</v>
      </c>
      <c r="V4037" s="196" t="s">
        <v>1805</v>
      </c>
      <c r="W4037" s="200" t="s">
        <v>93</v>
      </c>
      <c r="X4037" s="196" t="s">
        <v>103</v>
      </c>
      <c r="Z4037" s="198" t="s">
        <v>16317</v>
      </c>
      <c r="AA4037" s="196" t="s">
        <v>16321</v>
      </c>
      <c r="AB4037" s="196" t="s">
        <v>16319</v>
      </c>
      <c r="AC4037" s="200">
        <v>3</v>
      </c>
      <c r="AD4037" s="200" t="s">
        <v>8274</v>
      </c>
      <c r="AE4037" s="212">
        <v>-5791.1</v>
      </c>
      <c r="AF4037" s="212">
        <v>51632.9</v>
      </c>
      <c r="AG4037" s="198" t="s">
        <v>16320</v>
      </c>
    </row>
    <row r="4038" spans="1:33" hidden="1" x14ac:dyDescent="0.25">
      <c r="A4038" s="209">
        <v>129194</v>
      </c>
      <c r="B4038" s="210">
        <v>3</v>
      </c>
      <c r="C4038" s="196" t="s">
        <v>114</v>
      </c>
      <c r="D4038" s="201">
        <v>43641</v>
      </c>
      <c r="E4038" s="196" t="s">
        <v>152</v>
      </c>
      <c r="F4038" s="201">
        <v>44517</v>
      </c>
      <c r="G4038" s="196" t="s">
        <v>170</v>
      </c>
      <c r="H4038" s="198" t="s">
        <v>319</v>
      </c>
      <c r="I4038" s="196" t="s">
        <v>16315</v>
      </c>
      <c r="J4038" s="196" t="s">
        <v>101</v>
      </c>
      <c r="L4038" s="200" t="s">
        <v>101</v>
      </c>
      <c r="M4038" s="198" t="s">
        <v>16316</v>
      </c>
      <c r="N4038" s="198" t="s">
        <v>1845</v>
      </c>
      <c r="O4038" s="196" t="s">
        <v>157</v>
      </c>
      <c r="P4038" s="198" t="s">
        <v>1794</v>
      </c>
      <c r="Q4038" s="198" t="s">
        <v>1845</v>
      </c>
      <c r="R4038" s="196" t="s">
        <v>47</v>
      </c>
      <c r="S4038" s="196" t="s">
        <v>46</v>
      </c>
      <c r="T4038" s="211">
        <v>5.32</v>
      </c>
      <c r="U4038" s="201">
        <v>43868</v>
      </c>
      <c r="V4038" s="196" t="s">
        <v>1805</v>
      </c>
      <c r="W4038" s="200" t="s">
        <v>93</v>
      </c>
      <c r="X4038" s="196" t="s">
        <v>103</v>
      </c>
      <c r="Z4038" s="198" t="s">
        <v>16317</v>
      </c>
      <c r="AA4038" s="196" t="s">
        <v>16322</v>
      </c>
      <c r="AB4038" s="196" t="s">
        <v>16319</v>
      </c>
      <c r="AC4038" s="200">
        <v>8</v>
      </c>
      <c r="AD4038" s="200" t="s">
        <v>8231</v>
      </c>
      <c r="AE4038" s="212">
        <v>-28346.93</v>
      </c>
      <c r="AF4038" s="212">
        <v>627127.06999999995</v>
      </c>
      <c r="AG4038" s="198" t="s">
        <v>16320</v>
      </c>
    </row>
    <row r="4039" spans="1:33" hidden="1" x14ac:dyDescent="0.25">
      <c r="A4039" s="209">
        <v>129195</v>
      </c>
      <c r="B4039" s="210">
        <v>3</v>
      </c>
      <c r="C4039" s="196" t="s">
        <v>97</v>
      </c>
      <c r="D4039" s="201">
        <v>43641</v>
      </c>
      <c r="E4039" s="196" t="s">
        <v>152</v>
      </c>
      <c r="F4039" s="201">
        <v>44175.875104166669</v>
      </c>
      <c r="G4039" s="196" t="s">
        <v>241</v>
      </c>
      <c r="H4039" s="198" t="s">
        <v>659</v>
      </c>
      <c r="I4039" s="196" t="s">
        <v>16323</v>
      </c>
      <c r="J4039" s="196" t="s">
        <v>101</v>
      </c>
      <c r="L4039" s="200" t="s">
        <v>101</v>
      </c>
      <c r="M4039" s="198" t="s">
        <v>16324</v>
      </c>
      <c r="N4039" s="198" t="s">
        <v>2651</v>
      </c>
      <c r="O4039" s="196" t="s">
        <v>157</v>
      </c>
      <c r="P4039" s="198" t="s">
        <v>158</v>
      </c>
      <c r="Q4039" s="198" t="s">
        <v>2651</v>
      </c>
      <c r="R4039" s="196" t="s">
        <v>47</v>
      </c>
      <c r="S4039" s="196" t="s">
        <v>46</v>
      </c>
      <c r="T4039" s="211">
        <v>3.71</v>
      </c>
      <c r="U4039" s="201">
        <v>43917</v>
      </c>
      <c r="V4039" s="196" t="s">
        <v>1860</v>
      </c>
      <c r="W4039" s="200" t="s">
        <v>93</v>
      </c>
      <c r="X4039" s="196" t="s">
        <v>103</v>
      </c>
      <c r="AA4039" s="196" t="s">
        <v>16325</v>
      </c>
      <c r="AB4039" s="196" t="s">
        <v>16326</v>
      </c>
      <c r="AC4039" s="200">
        <v>3</v>
      </c>
      <c r="AD4039" s="200" t="s">
        <v>8231</v>
      </c>
      <c r="AE4039" s="203" t="s">
        <v>505</v>
      </c>
      <c r="AF4039" s="212">
        <v>24031</v>
      </c>
      <c r="AG4039" s="198" t="s">
        <v>16327</v>
      </c>
    </row>
    <row r="4040" spans="1:33" hidden="1" x14ac:dyDescent="0.25">
      <c r="A4040" s="209">
        <v>129195</v>
      </c>
      <c r="B4040" s="210">
        <v>3</v>
      </c>
      <c r="C4040" s="196" t="s">
        <v>97</v>
      </c>
      <c r="D4040" s="201">
        <v>43641</v>
      </c>
      <c r="E4040" s="196" t="s">
        <v>152</v>
      </c>
      <c r="F4040" s="201">
        <v>44175.875104166669</v>
      </c>
      <c r="G4040" s="196" t="s">
        <v>241</v>
      </c>
      <c r="H4040" s="198" t="s">
        <v>659</v>
      </c>
      <c r="I4040" s="196" t="s">
        <v>16323</v>
      </c>
      <c r="J4040" s="196" t="s">
        <v>101</v>
      </c>
      <c r="L4040" s="200" t="s">
        <v>101</v>
      </c>
      <c r="M4040" s="198" t="s">
        <v>16324</v>
      </c>
      <c r="N4040" s="198" t="s">
        <v>2651</v>
      </c>
      <c r="O4040" s="196" t="s">
        <v>157</v>
      </c>
      <c r="P4040" s="198" t="s">
        <v>158</v>
      </c>
      <c r="Q4040" s="198" t="s">
        <v>2651</v>
      </c>
      <c r="R4040" s="196" t="s">
        <v>47</v>
      </c>
      <c r="S4040" s="196" t="s">
        <v>46</v>
      </c>
      <c r="T4040" s="211">
        <v>3.71</v>
      </c>
      <c r="U4040" s="201">
        <v>43917</v>
      </c>
      <c r="V4040" s="196" t="s">
        <v>1860</v>
      </c>
      <c r="W4040" s="200" t="s">
        <v>93</v>
      </c>
      <c r="X4040" s="196" t="s">
        <v>103</v>
      </c>
      <c r="AA4040" s="196" t="s">
        <v>16328</v>
      </c>
      <c r="AB4040" s="196" t="s">
        <v>16326</v>
      </c>
      <c r="AC4040" s="200">
        <v>8</v>
      </c>
      <c r="AD4040" s="200" t="s">
        <v>8231</v>
      </c>
      <c r="AE4040" s="203" t="s">
        <v>505</v>
      </c>
      <c r="AF4040" s="212">
        <v>490334</v>
      </c>
      <c r="AG4040" s="198" t="s">
        <v>16327</v>
      </c>
    </row>
    <row r="4041" spans="1:33" hidden="1" x14ac:dyDescent="0.25">
      <c r="A4041" s="209">
        <v>129197</v>
      </c>
      <c r="B4041" s="210">
        <v>3</v>
      </c>
      <c r="C4041" s="196" t="s">
        <v>97</v>
      </c>
      <c r="D4041" s="201">
        <v>43641</v>
      </c>
      <c r="E4041" s="196" t="s">
        <v>152</v>
      </c>
      <c r="F4041" s="201">
        <v>44699.875127314815</v>
      </c>
      <c r="G4041" s="196" t="s">
        <v>108</v>
      </c>
      <c r="H4041" s="198" t="s">
        <v>115</v>
      </c>
      <c r="I4041" s="196" t="s">
        <v>1619</v>
      </c>
      <c r="J4041" s="196" t="s">
        <v>101</v>
      </c>
      <c r="L4041" s="200" t="s">
        <v>101</v>
      </c>
      <c r="M4041" s="198" t="s">
        <v>2529</v>
      </c>
      <c r="N4041" s="198" t="s">
        <v>1793</v>
      </c>
      <c r="O4041" s="196" t="s">
        <v>157</v>
      </c>
      <c r="P4041" s="198" t="s">
        <v>157</v>
      </c>
      <c r="Q4041" s="198" t="s">
        <v>1793</v>
      </c>
      <c r="R4041" s="196" t="s">
        <v>47</v>
      </c>
      <c r="S4041" s="196" t="s">
        <v>43</v>
      </c>
      <c r="T4041" s="211">
        <v>0.73</v>
      </c>
      <c r="U4041" s="201">
        <v>44281</v>
      </c>
      <c r="V4041" s="196" t="s">
        <v>1805</v>
      </c>
      <c r="W4041" s="200" t="s">
        <v>93</v>
      </c>
      <c r="X4041" s="196" t="s">
        <v>103</v>
      </c>
      <c r="Y4041" s="196" t="s">
        <v>32</v>
      </c>
      <c r="AA4041" s="196" t="s">
        <v>16329</v>
      </c>
      <c r="AB4041" s="196" t="s">
        <v>16330</v>
      </c>
      <c r="AC4041" s="200">
        <v>8</v>
      </c>
      <c r="AD4041" s="200" t="s">
        <v>8231</v>
      </c>
      <c r="AE4041" s="212">
        <v>-89646</v>
      </c>
      <c r="AF4041" s="212">
        <v>234074</v>
      </c>
      <c r="AG4041" s="198" t="s">
        <v>2530</v>
      </c>
    </row>
    <row r="4042" spans="1:33" ht="36" hidden="1" x14ac:dyDescent="0.25">
      <c r="A4042" s="209">
        <v>129197.01</v>
      </c>
      <c r="B4042" s="210">
        <v>3</v>
      </c>
      <c r="C4042" s="196" t="s">
        <v>85</v>
      </c>
      <c r="D4042" s="201">
        <v>44223</v>
      </c>
      <c r="E4042" s="196" t="s">
        <v>152</v>
      </c>
      <c r="F4042" s="201">
        <v>44665</v>
      </c>
      <c r="G4042" s="196" t="s">
        <v>148</v>
      </c>
      <c r="H4042" s="198" t="s">
        <v>115</v>
      </c>
      <c r="I4042" s="196" t="s">
        <v>1619</v>
      </c>
      <c r="J4042" s="196" t="s">
        <v>101</v>
      </c>
      <c r="L4042" s="200" t="s">
        <v>101</v>
      </c>
      <c r="M4042" s="198" t="s">
        <v>4477</v>
      </c>
      <c r="N4042" s="198" t="s">
        <v>4478</v>
      </c>
      <c r="O4042" s="196" t="s">
        <v>157</v>
      </c>
      <c r="P4042" s="198" t="s">
        <v>157</v>
      </c>
      <c r="Q4042" s="198" t="s">
        <v>1793</v>
      </c>
      <c r="R4042" s="196" t="s">
        <v>47</v>
      </c>
      <c r="S4042" s="196" t="s">
        <v>43</v>
      </c>
      <c r="T4042" s="211">
        <v>0.64</v>
      </c>
      <c r="W4042" s="200" t="s">
        <v>93</v>
      </c>
      <c r="X4042" s="196" t="s">
        <v>103</v>
      </c>
      <c r="AA4042" s="196" t="s">
        <v>16331</v>
      </c>
      <c r="AC4042" s="200">
        <v>2</v>
      </c>
      <c r="AD4042" s="200" t="s">
        <v>8250</v>
      </c>
      <c r="AE4042" s="212">
        <v>113323.9</v>
      </c>
      <c r="AF4042" s="212">
        <v>113323.9</v>
      </c>
    </row>
    <row r="4043" spans="1:33" hidden="1" x14ac:dyDescent="0.25">
      <c r="A4043" s="209">
        <v>129199</v>
      </c>
      <c r="B4043" s="210">
        <v>3</v>
      </c>
      <c r="C4043" s="196" t="s">
        <v>114</v>
      </c>
      <c r="D4043" s="201">
        <v>43641</v>
      </c>
      <c r="E4043" s="196" t="s">
        <v>152</v>
      </c>
      <c r="F4043" s="201">
        <v>44217.875092592592</v>
      </c>
      <c r="G4043" s="196" t="s">
        <v>170</v>
      </c>
      <c r="H4043" s="198" t="s">
        <v>785</v>
      </c>
      <c r="I4043" s="196" t="s">
        <v>2576</v>
      </c>
      <c r="J4043" s="196" t="s">
        <v>101</v>
      </c>
      <c r="L4043" s="200" t="s">
        <v>101</v>
      </c>
      <c r="M4043" s="198" t="s">
        <v>3397</v>
      </c>
      <c r="N4043" s="198" t="s">
        <v>1845</v>
      </c>
      <c r="O4043" s="196" t="s">
        <v>157</v>
      </c>
      <c r="P4043" s="198" t="s">
        <v>158</v>
      </c>
      <c r="Q4043" s="198" t="s">
        <v>1845</v>
      </c>
      <c r="R4043" s="196" t="s">
        <v>47</v>
      </c>
      <c r="S4043" s="196" t="s">
        <v>43</v>
      </c>
      <c r="T4043" s="211">
        <v>2.25</v>
      </c>
      <c r="U4043" s="201">
        <v>44057</v>
      </c>
      <c r="V4043" s="196" t="s">
        <v>1805</v>
      </c>
      <c r="W4043" s="200" t="s">
        <v>670</v>
      </c>
      <c r="X4043" s="196" t="s">
        <v>13</v>
      </c>
      <c r="Y4043" s="196" t="s">
        <v>31</v>
      </c>
      <c r="AA4043" s="196" t="s">
        <v>16332</v>
      </c>
      <c r="AB4043" s="196" t="s">
        <v>16333</v>
      </c>
      <c r="AC4043" s="200">
        <v>3</v>
      </c>
      <c r="AD4043" s="200" t="s">
        <v>8231</v>
      </c>
      <c r="AE4043" s="212">
        <v>20603.939999999999</v>
      </c>
      <c r="AF4043" s="212">
        <v>32232.94</v>
      </c>
      <c r="AG4043" s="198" t="s">
        <v>3398</v>
      </c>
    </row>
    <row r="4044" spans="1:33" hidden="1" x14ac:dyDescent="0.25">
      <c r="A4044" s="209">
        <v>129199</v>
      </c>
      <c r="B4044" s="210">
        <v>3</v>
      </c>
      <c r="C4044" s="196" t="s">
        <v>114</v>
      </c>
      <c r="D4044" s="201">
        <v>43641</v>
      </c>
      <c r="E4044" s="196" t="s">
        <v>152</v>
      </c>
      <c r="F4044" s="201">
        <v>44217.875092592592</v>
      </c>
      <c r="G4044" s="196" t="s">
        <v>170</v>
      </c>
      <c r="H4044" s="198" t="s">
        <v>785</v>
      </c>
      <c r="I4044" s="196" t="s">
        <v>2576</v>
      </c>
      <c r="J4044" s="196" t="s">
        <v>101</v>
      </c>
      <c r="L4044" s="200" t="s">
        <v>101</v>
      </c>
      <c r="M4044" s="198" t="s">
        <v>3397</v>
      </c>
      <c r="N4044" s="198" t="s">
        <v>1845</v>
      </c>
      <c r="O4044" s="196" t="s">
        <v>157</v>
      </c>
      <c r="P4044" s="198" t="s">
        <v>158</v>
      </c>
      <c r="Q4044" s="198" t="s">
        <v>1845</v>
      </c>
      <c r="R4044" s="196" t="s">
        <v>47</v>
      </c>
      <c r="S4044" s="196" t="s">
        <v>43</v>
      </c>
      <c r="T4044" s="211">
        <v>2.25</v>
      </c>
      <c r="U4044" s="201">
        <v>44057</v>
      </c>
      <c r="V4044" s="196" t="s">
        <v>1805</v>
      </c>
      <c r="W4044" s="200" t="s">
        <v>670</v>
      </c>
      <c r="X4044" s="196" t="s">
        <v>13</v>
      </c>
      <c r="Y4044" s="196" t="s">
        <v>31</v>
      </c>
      <c r="AA4044" s="196" t="s">
        <v>16334</v>
      </c>
      <c r="AB4044" s="196" t="s">
        <v>16333</v>
      </c>
      <c r="AC4044" s="200">
        <v>8</v>
      </c>
      <c r="AD4044" s="200" t="s">
        <v>8231</v>
      </c>
      <c r="AE4044" s="212">
        <v>-361.68</v>
      </c>
      <c r="AF4044" s="212">
        <v>563705.31999999995</v>
      </c>
      <c r="AG4044" s="198" t="s">
        <v>3398</v>
      </c>
    </row>
    <row r="4045" spans="1:33" hidden="1" x14ac:dyDescent="0.25">
      <c r="A4045" s="209">
        <v>129200</v>
      </c>
      <c r="B4045" s="210">
        <v>3</v>
      </c>
      <c r="C4045" s="196" t="s">
        <v>97</v>
      </c>
      <c r="D4045" s="201">
        <v>43641</v>
      </c>
      <c r="E4045" s="196" t="s">
        <v>152</v>
      </c>
      <c r="F4045" s="201">
        <v>44692</v>
      </c>
      <c r="G4045" s="196" t="s">
        <v>203</v>
      </c>
      <c r="H4045" s="198" t="s">
        <v>659</v>
      </c>
      <c r="I4045" s="196" t="s">
        <v>756</v>
      </c>
      <c r="J4045" s="196" t="s">
        <v>101</v>
      </c>
      <c r="L4045" s="200" t="s">
        <v>101</v>
      </c>
      <c r="M4045" s="198" t="s">
        <v>2650</v>
      </c>
      <c r="N4045" s="198" t="s">
        <v>2651</v>
      </c>
      <c r="O4045" s="196" t="s">
        <v>157</v>
      </c>
      <c r="P4045" s="198" t="s">
        <v>158</v>
      </c>
      <c r="Q4045" s="198" t="s">
        <v>2651</v>
      </c>
      <c r="R4045" s="196" t="s">
        <v>47</v>
      </c>
      <c r="S4045" s="196" t="s">
        <v>46</v>
      </c>
      <c r="T4045" s="211">
        <v>4.5999999999999996</v>
      </c>
      <c r="U4045" s="201">
        <v>43917</v>
      </c>
      <c r="V4045" s="196" t="s">
        <v>1860</v>
      </c>
      <c r="W4045" s="200" t="s">
        <v>93</v>
      </c>
      <c r="X4045" s="196" t="s">
        <v>103</v>
      </c>
      <c r="AA4045" s="196" t="s">
        <v>16335</v>
      </c>
      <c r="AB4045" s="196" t="s">
        <v>16336</v>
      </c>
      <c r="AC4045" s="200">
        <v>3</v>
      </c>
      <c r="AD4045" s="200" t="s">
        <v>8231</v>
      </c>
      <c r="AE4045" s="212">
        <v>-43178</v>
      </c>
      <c r="AF4045" s="212">
        <v>9000</v>
      </c>
      <c r="AG4045" s="198" t="s">
        <v>2652</v>
      </c>
    </row>
    <row r="4046" spans="1:33" hidden="1" x14ac:dyDescent="0.25">
      <c r="A4046" s="209">
        <v>129200</v>
      </c>
      <c r="B4046" s="210">
        <v>3</v>
      </c>
      <c r="C4046" s="196" t="s">
        <v>97</v>
      </c>
      <c r="D4046" s="201">
        <v>43641</v>
      </c>
      <c r="E4046" s="196" t="s">
        <v>152</v>
      </c>
      <c r="F4046" s="201">
        <v>44692</v>
      </c>
      <c r="G4046" s="196" t="s">
        <v>203</v>
      </c>
      <c r="H4046" s="198" t="s">
        <v>659</v>
      </c>
      <c r="I4046" s="196" t="s">
        <v>756</v>
      </c>
      <c r="J4046" s="196" t="s">
        <v>101</v>
      </c>
      <c r="L4046" s="200" t="s">
        <v>101</v>
      </c>
      <c r="M4046" s="198" t="s">
        <v>2650</v>
      </c>
      <c r="N4046" s="198" t="s">
        <v>2651</v>
      </c>
      <c r="O4046" s="196" t="s">
        <v>157</v>
      </c>
      <c r="P4046" s="198" t="s">
        <v>158</v>
      </c>
      <c r="Q4046" s="198" t="s">
        <v>2651</v>
      </c>
      <c r="R4046" s="196" t="s">
        <v>47</v>
      </c>
      <c r="S4046" s="196" t="s">
        <v>46</v>
      </c>
      <c r="T4046" s="211">
        <v>4.5999999999999996</v>
      </c>
      <c r="U4046" s="201">
        <v>43917</v>
      </c>
      <c r="V4046" s="196" t="s">
        <v>1860</v>
      </c>
      <c r="W4046" s="200" t="s">
        <v>93</v>
      </c>
      <c r="X4046" s="196" t="s">
        <v>103</v>
      </c>
      <c r="AA4046" s="196" t="s">
        <v>16337</v>
      </c>
      <c r="AB4046" s="196" t="s">
        <v>16336</v>
      </c>
      <c r="AC4046" s="200">
        <v>8</v>
      </c>
      <c r="AD4046" s="200" t="s">
        <v>8231</v>
      </c>
      <c r="AE4046" s="212">
        <v>-123789</v>
      </c>
      <c r="AF4046" s="212">
        <v>625000</v>
      </c>
      <c r="AG4046" s="198" t="s">
        <v>2652</v>
      </c>
    </row>
    <row r="4047" spans="1:33" hidden="1" x14ac:dyDescent="0.25">
      <c r="A4047" s="209">
        <v>129202</v>
      </c>
      <c r="B4047" s="210">
        <v>3</v>
      </c>
      <c r="C4047" s="196" t="s">
        <v>114</v>
      </c>
      <c r="D4047" s="201">
        <v>43641</v>
      </c>
      <c r="E4047" s="196" t="s">
        <v>152</v>
      </c>
      <c r="F4047" s="201">
        <v>44641</v>
      </c>
      <c r="G4047" s="196" t="s">
        <v>98</v>
      </c>
      <c r="H4047" s="198" t="s">
        <v>4260</v>
      </c>
      <c r="I4047" s="196" t="s">
        <v>366</v>
      </c>
      <c r="J4047" s="196" t="s">
        <v>101</v>
      </c>
      <c r="L4047" s="200" t="s">
        <v>101</v>
      </c>
      <c r="M4047" s="198" t="s">
        <v>16338</v>
      </c>
      <c r="N4047" s="198" t="s">
        <v>1845</v>
      </c>
      <c r="O4047" s="196" t="s">
        <v>157</v>
      </c>
      <c r="P4047" s="198" t="s">
        <v>158</v>
      </c>
      <c r="Q4047" s="198" t="s">
        <v>1845</v>
      </c>
      <c r="R4047" s="196" t="s">
        <v>47</v>
      </c>
      <c r="S4047" s="196" t="s">
        <v>46</v>
      </c>
      <c r="T4047" s="211">
        <v>5</v>
      </c>
      <c r="U4047" s="201">
        <v>43917</v>
      </c>
      <c r="V4047" s="196" t="s">
        <v>1805</v>
      </c>
      <c r="W4047" s="200" t="s">
        <v>93</v>
      </c>
      <c r="X4047" s="196" t="s">
        <v>103</v>
      </c>
      <c r="AA4047" s="196" t="s">
        <v>16339</v>
      </c>
      <c r="AC4047" s="200">
        <v>8</v>
      </c>
      <c r="AD4047" s="200" t="s">
        <v>8250</v>
      </c>
      <c r="AE4047" s="212">
        <v>-85433.65</v>
      </c>
      <c r="AF4047" s="212">
        <v>806943.35</v>
      </c>
      <c r="AG4047" s="198" t="s">
        <v>16340</v>
      </c>
    </row>
    <row r="4048" spans="1:33" hidden="1" x14ac:dyDescent="0.25">
      <c r="A4048" s="209">
        <v>129203</v>
      </c>
      <c r="B4048" s="210">
        <v>3</v>
      </c>
      <c r="C4048" s="196" t="s">
        <v>122</v>
      </c>
      <c r="D4048" s="201">
        <v>43641</v>
      </c>
      <c r="E4048" s="196" t="s">
        <v>152</v>
      </c>
      <c r="F4048" s="201">
        <v>44715.875300925924</v>
      </c>
      <c r="G4048" s="196" t="s">
        <v>108</v>
      </c>
      <c r="H4048" s="198" t="s">
        <v>551</v>
      </c>
      <c r="I4048" s="196" t="s">
        <v>1545</v>
      </c>
      <c r="J4048" s="196" t="s">
        <v>101</v>
      </c>
      <c r="L4048" s="200" t="s">
        <v>101</v>
      </c>
      <c r="M4048" s="198" t="s">
        <v>3047</v>
      </c>
      <c r="N4048" s="198" t="s">
        <v>1859</v>
      </c>
      <c r="O4048" s="196" t="s">
        <v>157</v>
      </c>
      <c r="P4048" s="198" t="s">
        <v>157</v>
      </c>
      <c r="Q4048" s="198" t="s">
        <v>1859</v>
      </c>
      <c r="R4048" s="196" t="s">
        <v>47</v>
      </c>
      <c r="S4048" s="196" t="s">
        <v>43</v>
      </c>
      <c r="T4048" s="211">
        <v>7.62</v>
      </c>
      <c r="U4048" s="201">
        <v>44694</v>
      </c>
      <c r="V4048" s="196" t="s">
        <v>1860</v>
      </c>
      <c r="W4048" s="200" t="s">
        <v>93</v>
      </c>
      <c r="X4048" s="196" t="s">
        <v>103</v>
      </c>
      <c r="AA4048" s="196" t="s">
        <v>16341</v>
      </c>
      <c r="AB4048" s="196" t="s">
        <v>16342</v>
      </c>
      <c r="AC4048" s="200">
        <v>8</v>
      </c>
      <c r="AD4048" s="200" t="s">
        <v>8231</v>
      </c>
      <c r="AE4048" s="212">
        <v>763830</v>
      </c>
      <c r="AF4048" s="212">
        <v>763830</v>
      </c>
      <c r="AG4048" s="198" t="s">
        <v>16343</v>
      </c>
    </row>
    <row r="4049" spans="1:33" hidden="1" x14ac:dyDescent="0.25">
      <c r="A4049" s="209">
        <v>129204</v>
      </c>
      <c r="B4049" s="210">
        <v>3</v>
      </c>
      <c r="C4049" s="196" t="s">
        <v>114</v>
      </c>
      <c r="D4049" s="201">
        <v>43641</v>
      </c>
      <c r="E4049" s="196" t="s">
        <v>152</v>
      </c>
      <c r="F4049" s="201">
        <v>44510</v>
      </c>
      <c r="G4049" s="196" t="s">
        <v>170</v>
      </c>
      <c r="H4049" s="198" t="s">
        <v>1489</v>
      </c>
      <c r="I4049" s="196" t="s">
        <v>2135</v>
      </c>
      <c r="J4049" s="196" t="s">
        <v>101</v>
      </c>
      <c r="L4049" s="200" t="s">
        <v>101</v>
      </c>
      <c r="M4049" s="198" t="s">
        <v>16344</v>
      </c>
      <c r="N4049" s="198" t="s">
        <v>2651</v>
      </c>
      <c r="O4049" s="196" t="s">
        <v>157</v>
      </c>
      <c r="P4049" s="198" t="s">
        <v>1794</v>
      </c>
      <c r="Q4049" s="198" t="s">
        <v>2651</v>
      </c>
      <c r="R4049" s="196" t="s">
        <v>47</v>
      </c>
      <c r="S4049" s="196" t="s">
        <v>46</v>
      </c>
      <c r="T4049" s="211">
        <v>7.44</v>
      </c>
      <c r="U4049" s="201">
        <v>43966</v>
      </c>
      <c r="V4049" s="196" t="s">
        <v>1860</v>
      </c>
      <c r="W4049" s="200" t="s">
        <v>670</v>
      </c>
      <c r="X4049" s="196" t="s">
        <v>94</v>
      </c>
      <c r="Z4049" s="198" t="s">
        <v>16345</v>
      </c>
      <c r="AA4049" s="196" t="s">
        <v>16346</v>
      </c>
      <c r="AB4049" s="196" t="s">
        <v>16347</v>
      </c>
      <c r="AC4049" s="200">
        <v>3</v>
      </c>
      <c r="AD4049" s="200" t="s">
        <v>8231</v>
      </c>
      <c r="AE4049" s="212">
        <v>-5544.71</v>
      </c>
      <c r="AF4049" s="212">
        <v>23804.29</v>
      </c>
      <c r="AG4049" s="198" t="s">
        <v>16348</v>
      </c>
    </row>
    <row r="4050" spans="1:33" hidden="1" x14ac:dyDescent="0.25">
      <c r="A4050" s="209">
        <v>129204</v>
      </c>
      <c r="B4050" s="210">
        <v>3</v>
      </c>
      <c r="C4050" s="196" t="s">
        <v>114</v>
      </c>
      <c r="D4050" s="201">
        <v>43641</v>
      </c>
      <c r="E4050" s="196" t="s">
        <v>152</v>
      </c>
      <c r="F4050" s="201">
        <v>44510</v>
      </c>
      <c r="G4050" s="196" t="s">
        <v>170</v>
      </c>
      <c r="H4050" s="198" t="s">
        <v>1489</v>
      </c>
      <c r="I4050" s="196" t="s">
        <v>2135</v>
      </c>
      <c r="J4050" s="196" t="s">
        <v>101</v>
      </c>
      <c r="L4050" s="200" t="s">
        <v>101</v>
      </c>
      <c r="M4050" s="198" t="s">
        <v>16344</v>
      </c>
      <c r="N4050" s="198" t="s">
        <v>2651</v>
      </c>
      <c r="O4050" s="196" t="s">
        <v>157</v>
      </c>
      <c r="P4050" s="198" t="s">
        <v>1794</v>
      </c>
      <c r="Q4050" s="198" t="s">
        <v>2651</v>
      </c>
      <c r="R4050" s="196" t="s">
        <v>47</v>
      </c>
      <c r="S4050" s="196" t="s">
        <v>46</v>
      </c>
      <c r="T4050" s="211">
        <v>7.44</v>
      </c>
      <c r="U4050" s="201">
        <v>43966</v>
      </c>
      <c r="V4050" s="196" t="s">
        <v>1860</v>
      </c>
      <c r="W4050" s="200" t="s">
        <v>670</v>
      </c>
      <c r="X4050" s="196" t="s">
        <v>94</v>
      </c>
      <c r="Z4050" s="198" t="s">
        <v>16345</v>
      </c>
      <c r="AA4050" s="196" t="s">
        <v>16349</v>
      </c>
      <c r="AB4050" s="196" t="s">
        <v>16347</v>
      </c>
      <c r="AC4050" s="200">
        <v>3</v>
      </c>
      <c r="AD4050" s="200" t="s">
        <v>8274</v>
      </c>
      <c r="AE4050" s="212">
        <v>5428.26</v>
      </c>
      <c r="AF4050" s="212">
        <v>117904.26</v>
      </c>
      <c r="AG4050" s="198" t="s">
        <v>16348</v>
      </c>
    </row>
    <row r="4051" spans="1:33" hidden="1" x14ac:dyDescent="0.25">
      <c r="A4051" s="209">
        <v>129204</v>
      </c>
      <c r="B4051" s="210">
        <v>3</v>
      </c>
      <c r="C4051" s="196" t="s">
        <v>114</v>
      </c>
      <c r="D4051" s="201">
        <v>43641</v>
      </c>
      <c r="E4051" s="196" t="s">
        <v>152</v>
      </c>
      <c r="F4051" s="201">
        <v>44510</v>
      </c>
      <c r="G4051" s="196" t="s">
        <v>170</v>
      </c>
      <c r="H4051" s="198" t="s">
        <v>1489</v>
      </c>
      <c r="I4051" s="196" t="s">
        <v>2135</v>
      </c>
      <c r="J4051" s="196" t="s">
        <v>101</v>
      </c>
      <c r="L4051" s="200" t="s">
        <v>101</v>
      </c>
      <c r="M4051" s="198" t="s">
        <v>16344</v>
      </c>
      <c r="N4051" s="198" t="s">
        <v>2651</v>
      </c>
      <c r="O4051" s="196" t="s">
        <v>157</v>
      </c>
      <c r="P4051" s="198" t="s">
        <v>1794</v>
      </c>
      <c r="Q4051" s="198" t="s">
        <v>2651</v>
      </c>
      <c r="R4051" s="196" t="s">
        <v>47</v>
      </c>
      <c r="S4051" s="196" t="s">
        <v>46</v>
      </c>
      <c r="T4051" s="211">
        <v>7.44</v>
      </c>
      <c r="U4051" s="201">
        <v>43966</v>
      </c>
      <c r="V4051" s="196" t="s">
        <v>1860</v>
      </c>
      <c r="W4051" s="200" t="s">
        <v>670</v>
      </c>
      <c r="X4051" s="196" t="s">
        <v>94</v>
      </c>
      <c r="Z4051" s="198" t="s">
        <v>16345</v>
      </c>
      <c r="AA4051" s="196" t="s">
        <v>16350</v>
      </c>
      <c r="AB4051" s="196" t="s">
        <v>16347</v>
      </c>
      <c r="AC4051" s="200">
        <v>8</v>
      </c>
      <c r="AD4051" s="200" t="s">
        <v>8231</v>
      </c>
      <c r="AE4051" s="212">
        <v>-36780.85</v>
      </c>
      <c r="AF4051" s="212">
        <v>1328803.1499999999</v>
      </c>
      <c r="AG4051" s="198" t="s">
        <v>16348</v>
      </c>
    </row>
    <row r="4052" spans="1:33" hidden="1" x14ac:dyDescent="0.25">
      <c r="A4052" s="209">
        <v>129205</v>
      </c>
      <c r="B4052" s="210">
        <v>3</v>
      </c>
      <c r="C4052" s="196" t="s">
        <v>85</v>
      </c>
      <c r="D4052" s="201">
        <v>43641</v>
      </c>
      <c r="E4052" s="196" t="s">
        <v>152</v>
      </c>
      <c r="F4052" s="201">
        <v>44461</v>
      </c>
      <c r="G4052" s="196" t="s">
        <v>152</v>
      </c>
      <c r="H4052" s="198" t="s">
        <v>306</v>
      </c>
      <c r="I4052" s="196" t="s">
        <v>292</v>
      </c>
      <c r="J4052" s="196" t="s">
        <v>101</v>
      </c>
      <c r="L4052" s="200" t="s">
        <v>101</v>
      </c>
      <c r="M4052" s="198" t="s">
        <v>4479</v>
      </c>
      <c r="N4052" s="198" t="s">
        <v>1793</v>
      </c>
      <c r="O4052" s="196" t="s">
        <v>157</v>
      </c>
      <c r="P4052" s="198" t="s">
        <v>158</v>
      </c>
      <c r="Q4052" s="198" t="s">
        <v>1793</v>
      </c>
      <c r="R4052" s="196" t="s">
        <v>47</v>
      </c>
      <c r="S4052" s="196" t="s">
        <v>43</v>
      </c>
      <c r="T4052" s="211">
        <v>5.75</v>
      </c>
      <c r="V4052" s="196" t="s">
        <v>1805</v>
      </c>
      <c r="W4052" s="200" t="s">
        <v>93</v>
      </c>
      <c r="X4052" s="196" t="s">
        <v>103</v>
      </c>
      <c r="Y4052" s="196" t="s">
        <v>32</v>
      </c>
      <c r="AA4052" s="196" t="s">
        <v>16351</v>
      </c>
      <c r="AC4052" s="200">
        <v>2</v>
      </c>
      <c r="AD4052" s="200" t="s">
        <v>8250</v>
      </c>
      <c r="AE4052" s="212">
        <v>99723.66</v>
      </c>
      <c r="AF4052" s="212">
        <v>99723.66</v>
      </c>
    </row>
    <row r="4053" spans="1:33" hidden="1" x14ac:dyDescent="0.25">
      <c r="A4053" s="209">
        <v>129206</v>
      </c>
      <c r="B4053" s="210">
        <v>3</v>
      </c>
      <c r="C4053" s="196" t="s">
        <v>114</v>
      </c>
      <c r="D4053" s="201">
        <v>43641</v>
      </c>
      <c r="E4053" s="196" t="s">
        <v>152</v>
      </c>
      <c r="F4053" s="201">
        <v>44168.875092592592</v>
      </c>
      <c r="G4053" s="196" t="s">
        <v>170</v>
      </c>
      <c r="H4053" s="198" t="s">
        <v>242</v>
      </c>
      <c r="I4053" s="196" t="s">
        <v>14055</v>
      </c>
      <c r="J4053" s="196" t="s">
        <v>101</v>
      </c>
      <c r="L4053" s="200" t="s">
        <v>101</v>
      </c>
      <c r="M4053" s="198" t="s">
        <v>16352</v>
      </c>
      <c r="N4053" s="198" t="s">
        <v>1859</v>
      </c>
      <c r="O4053" s="196" t="s">
        <v>157</v>
      </c>
      <c r="P4053" s="198" t="s">
        <v>1794</v>
      </c>
      <c r="Q4053" s="198" t="s">
        <v>1859</v>
      </c>
      <c r="R4053" s="196" t="s">
        <v>47</v>
      </c>
      <c r="S4053" s="196" t="s">
        <v>46</v>
      </c>
      <c r="T4053" s="211">
        <v>10.7</v>
      </c>
      <c r="U4053" s="201">
        <v>43917</v>
      </c>
      <c r="V4053" s="196" t="s">
        <v>1860</v>
      </c>
      <c r="W4053" s="200" t="s">
        <v>93</v>
      </c>
      <c r="X4053" s="196" t="s">
        <v>103</v>
      </c>
      <c r="Z4053" s="198" t="s">
        <v>16353</v>
      </c>
      <c r="AA4053" s="196" t="s">
        <v>16354</v>
      </c>
      <c r="AB4053" s="196" t="s">
        <v>16355</v>
      </c>
      <c r="AC4053" s="200">
        <v>3</v>
      </c>
      <c r="AD4053" s="200" t="s">
        <v>8231</v>
      </c>
      <c r="AE4053" s="212">
        <v>3539.47</v>
      </c>
      <c r="AF4053" s="212">
        <v>49242.47</v>
      </c>
      <c r="AG4053" s="198" t="s">
        <v>16356</v>
      </c>
    </row>
    <row r="4054" spans="1:33" hidden="1" x14ac:dyDescent="0.25">
      <c r="A4054" s="209">
        <v>129206</v>
      </c>
      <c r="B4054" s="210">
        <v>3</v>
      </c>
      <c r="C4054" s="196" t="s">
        <v>114</v>
      </c>
      <c r="D4054" s="201">
        <v>43641</v>
      </c>
      <c r="E4054" s="196" t="s">
        <v>152</v>
      </c>
      <c r="F4054" s="201">
        <v>44168.875092592592</v>
      </c>
      <c r="G4054" s="196" t="s">
        <v>170</v>
      </c>
      <c r="H4054" s="198" t="s">
        <v>242</v>
      </c>
      <c r="I4054" s="196" t="s">
        <v>14055</v>
      </c>
      <c r="J4054" s="196" t="s">
        <v>101</v>
      </c>
      <c r="L4054" s="200" t="s">
        <v>101</v>
      </c>
      <c r="M4054" s="198" t="s">
        <v>16352</v>
      </c>
      <c r="N4054" s="198" t="s">
        <v>1859</v>
      </c>
      <c r="O4054" s="196" t="s">
        <v>157</v>
      </c>
      <c r="P4054" s="198" t="s">
        <v>1794</v>
      </c>
      <c r="Q4054" s="198" t="s">
        <v>1859</v>
      </c>
      <c r="R4054" s="196" t="s">
        <v>47</v>
      </c>
      <c r="S4054" s="196" t="s">
        <v>46</v>
      </c>
      <c r="T4054" s="211">
        <v>10.7</v>
      </c>
      <c r="U4054" s="201">
        <v>43917</v>
      </c>
      <c r="V4054" s="196" t="s">
        <v>1860</v>
      </c>
      <c r="W4054" s="200" t="s">
        <v>93</v>
      </c>
      <c r="X4054" s="196" t="s">
        <v>103</v>
      </c>
      <c r="Z4054" s="198" t="s">
        <v>16353</v>
      </c>
      <c r="AA4054" s="196" t="s">
        <v>16357</v>
      </c>
      <c r="AB4054" s="196" t="s">
        <v>16355</v>
      </c>
      <c r="AC4054" s="200">
        <v>3</v>
      </c>
      <c r="AD4054" s="200" t="s">
        <v>8274</v>
      </c>
      <c r="AE4054" s="212">
        <v>-23613.01</v>
      </c>
      <c r="AF4054" s="212">
        <v>83821.990000000005</v>
      </c>
      <c r="AG4054" s="198" t="s">
        <v>16356</v>
      </c>
    </row>
    <row r="4055" spans="1:33" hidden="1" x14ac:dyDescent="0.25">
      <c r="A4055" s="209">
        <v>129206</v>
      </c>
      <c r="B4055" s="210">
        <v>3</v>
      </c>
      <c r="C4055" s="196" t="s">
        <v>114</v>
      </c>
      <c r="D4055" s="201">
        <v>43641</v>
      </c>
      <c r="E4055" s="196" t="s">
        <v>152</v>
      </c>
      <c r="F4055" s="201">
        <v>44168.875092592592</v>
      </c>
      <c r="G4055" s="196" t="s">
        <v>170</v>
      </c>
      <c r="H4055" s="198" t="s">
        <v>242</v>
      </c>
      <c r="I4055" s="196" t="s">
        <v>14055</v>
      </c>
      <c r="J4055" s="196" t="s">
        <v>101</v>
      </c>
      <c r="L4055" s="200" t="s">
        <v>101</v>
      </c>
      <c r="M4055" s="198" t="s">
        <v>16352</v>
      </c>
      <c r="N4055" s="198" t="s">
        <v>1859</v>
      </c>
      <c r="O4055" s="196" t="s">
        <v>157</v>
      </c>
      <c r="P4055" s="198" t="s">
        <v>1794</v>
      </c>
      <c r="Q4055" s="198" t="s">
        <v>1859</v>
      </c>
      <c r="R4055" s="196" t="s">
        <v>47</v>
      </c>
      <c r="S4055" s="196" t="s">
        <v>46</v>
      </c>
      <c r="T4055" s="211">
        <v>10.7</v>
      </c>
      <c r="U4055" s="201">
        <v>43917</v>
      </c>
      <c r="V4055" s="196" t="s">
        <v>1860</v>
      </c>
      <c r="W4055" s="200" t="s">
        <v>93</v>
      </c>
      <c r="X4055" s="196" t="s">
        <v>103</v>
      </c>
      <c r="Z4055" s="198" t="s">
        <v>16353</v>
      </c>
      <c r="AA4055" s="196" t="s">
        <v>16358</v>
      </c>
      <c r="AB4055" s="196" t="s">
        <v>16355</v>
      </c>
      <c r="AC4055" s="200">
        <v>8</v>
      </c>
      <c r="AD4055" s="200" t="s">
        <v>8250</v>
      </c>
      <c r="AE4055" s="212">
        <v>-263739.86</v>
      </c>
      <c r="AF4055" s="212">
        <v>1233951.1399999999</v>
      </c>
      <c r="AG4055" s="198" t="s">
        <v>16356</v>
      </c>
    </row>
    <row r="4056" spans="1:33" hidden="1" x14ac:dyDescent="0.25">
      <c r="A4056" s="209">
        <v>129209</v>
      </c>
      <c r="B4056" s="210">
        <v>3</v>
      </c>
      <c r="C4056" s="196" t="s">
        <v>97</v>
      </c>
      <c r="D4056" s="201">
        <v>43641</v>
      </c>
      <c r="E4056" s="196" t="s">
        <v>152</v>
      </c>
      <c r="F4056" s="201">
        <v>44153.875104166669</v>
      </c>
      <c r="G4056" s="196" t="s">
        <v>241</v>
      </c>
      <c r="H4056" s="198" t="s">
        <v>450</v>
      </c>
      <c r="I4056" s="196" t="s">
        <v>124</v>
      </c>
      <c r="J4056" s="196" t="s">
        <v>101</v>
      </c>
      <c r="L4056" s="200" t="s">
        <v>101</v>
      </c>
      <c r="M4056" s="198" t="s">
        <v>16359</v>
      </c>
      <c r="N4056" s="198" t="s">
        <v>1845</v>
      </c>
      <c r="O4056" s="196" t="s">
        <v>157</v>
      </c>
      <c r="P4056" s="198" t="s">
        <v>1794</v>
      </c>
      <c r="Q4056" s="198" t="s">
        <v>1845</v>
      </c>
      <c r="R4056" s="196" t="s">
        <v>47</v>
      </c>
      <c r="S4056" s="196" t="s">
        <v>46</v>
      </c>
      <c r="T4056" s="211">
        <v>6</v>
      </c>
      <c r="U4056" s="201">
        <v>43966</v>
      </c>
      <c r="V4056" s="196" t="s">
        <v>1805</v>
      </c>
      <c r="W4056" s="200" t="s">
        <v>93</v>
      </c>
      <c r="X4056" s="196" t="s">
        <v>103</v>
      </c>
      <c r="Z4056" s="198" t="s">
        <v>16360</v>
      </c>
      <c r="AA4056" s="196" t="s">
        <v>16361</v>
      </c>
      <c r="AB4056" s="196" t="s">
        <v>16362</v>
      </c>
      <c r="AC4056" s="200">
        <v>3</v>
      </c>
      <c r="AD4056" s="200" t="s">
        <v>8231</v>
      </c>
      <c r="AE4056" s="203" t="s">
        <v>505</v>
      </c>
      <c r="AF4056" s="212">
        <v>49315</v>
      </c>
      <c r="AG4056" s="198" t="s">
        <v>16363</v>
      </c>
    </row>
    <row r="4057" spans="1:33" hidden="1" x14ac:dyDescent="0.25">
      <c r="A4057" s="209">
        <v>129209</v>
      </c>
      <c r="B4057" s="210">
        <v>3</v>
      </c>
      <c r="C4057" s="196" t="s">
        <v>97</v>
      </c>
      <c r="D4057" s="201">
        <v>43641</v>
      </c>
      <c r="E4057" s="196" t="s">
        <v>152</v>
      </c>
      <c r="F4057" s="201">
        <v>44153.875104166669</v>
      </c>
      <c r="G4057" s="196" t="s">
        <v>241</v>
      </c>
      <c r="H4057" s="198" t="s">
        <v>450</v>
      </c>
      <c r="I4057" s="196" t="s">
        <v>124</v>
      </c>
      <c r="J4057" s="196" t="s">
        <v>101</v>
      </c>
      <c r="L4057" s="200" t="s">
        <v>101</v>
      </c>
      <c r="M4057" s="198" t="s">
        <v>16359</v>
      </c>
      <c r="N4057" s="198" t="s">
        <v>1845</v>
      </c>
      <c r="O4057" s="196" t="s">
        <v>157</v>
      </c>
      <c r="P4057" s="198" t="s">
        <v>1794</v>
      </c>
      <c r="Q4057" s="198" t="s">
        <v>1845</v>
      </c>
      <c r="R4057" s="196" t="s">
        <v>47</v>
      </c>
      <c r="S4057" s="196" t="s">
        <v>46</v>
      </c>
      <c r="T4057" s="211">
        <v>6</v>
      </c>
      <c r="U4057" s="201">
        <v>43966</v>
      </c>
      <c r="V4057" s="196" t="s">
        <v>1805</v>
      </c>
      <c r="W4057" s="200" t="s">
        <v>93</v>
      </c>
      <c r="X4057" s="196" t="s">
        <v>103</v>
      </c>
      <c r="Z4057" s="198" t="s">
        <v>16360</v>
      </c>
      <c r="AA4057" s="196" t="s">
        <v>16364</v>
      </c>
      <c r="AB4057" s="196" t="s">
        <v>16362</v>
      </c>
      <c r="AC4057" s="200">
        <v>3</v>
      </c>
      <c r="AD4057" s="200" t="s">
        <v>8274</v>
      </c>
      <c r="AE4057" s="203" t="s">
        <v>505</v>
      </c>
      <c r="AF4057" s="212">
        <v>114080</v>
      </c>
      <c r="AG4057" s="198" t="s">
        <v>16363</v>
      </c>
    </row>
    <row r="4058" spans="1:33" hidden="1" x14ac:dyDescent="0.25">
      <c r="A4058" s="209">
        <v>129209</v>
      </c>
      <c r="B4058" s="210">
        <v>3</v>
      </c>
      <c r="C4058" s="196" t="s">
        <v>97</v>
      </c>
      <c r="D4058" s="201">
        <v>43641</v>
      </c>
      <c r="E4058" s="196" t="s">
        <v>152</v>
      </c>
      <c r="F4058" s="201">
        <v>44153.875104166669</v>
      </c>
      <c r="G4058" s="196" t="s">
        <v>241</v>
      </c>
      <c r="H4058" s="198" t="s">
        <v>450</v>
      </c>
      <c r="I4058" s="196" t="s">
        <v>124</v>
      </c>
      <c r="J4058" s="196" t="s">
        <v>101</v>
      </c>
      <c r="L4058" s="200" t="s">
        <v>101</v>
      </c>
      <c r="M4058" s="198" t="s">
        <v>16359</v>
      </c>
      <c r="N4058" s="198" t="s">
        <v>1845</v>
      </c>
      <c r="O4058" s="196" t="s">
        <v>157</v>
      </c>
      <c r="P4058" s="198" t="s">
        <v>1794</v>
      </c>
      <c r="Q4058" s="198" t="s">
        <v>1845</v>
      </c>
      <c r="R4058" s="196" t="s">
        <v>47</v>
      </c>
      <c r="S4058" s="196" t="s">
        <v>46</v>
      </c>
      <c r="T4058" s="211">
        <v>6</v>
      </c>
      <c r="U4058" s="201">
        <v>43966</v>
      </c>
      <c r="V4058" s="196" t="s">
        <v>1805</v>
      </c>
      <c r="W4058" s="200" t="s">
        <v>93</v>
      </c>
      <c r="X4058" s="196" t="s">
        <v>103</v>
      </c>
      <c r="Z4058" s="198" t="s">
        <v>16360</v>
      </c>
      <c r="AA4058" s="196" t="s">
        <v>16365</v>
      </c>
      <c r="AB4058" s="196" t="s">
        <v>16362</v>
      </c>
      <c r="AC4058" s="200">
        <v>8</v>
      </c>
      <c r="AD4058" s="200" t="s">
        <v>8250</v>
      </c>
      <c r="AE4058" s="203" t="s">
        <v>505</v>
      </c>
      <c r="AF4058" s="212">
        <v>1089190</v>
      </c>
      <c r="AG4058" s="198" t="s">
        <v>16363</v>
      </c>
    </row>
    <row r="4059" spans="1:33" hidden="1" x14ac:dyDescent="0.25">
      <c r="A4059" s="209">
        <v>129211</v>
      </c>
      <c r="B4059" s="210">
        <v>3</v>
      </c>
      <c r="C4059" s="196" t="s">
        <v>114</v>
      </c>
      <c r="D4059" s="201">
        <v>43641</v>
      </c>
      <c r="E4059" s="196" t="s">
        <v>152</v>
      </c>
      <c r="F4059" s="201">
        <v>44167.875092592592</v>
      </c>
      <c r="G4059" s="196" t="s">
        <v>170</v>
      </c>
      <c r="H4059" s="198" t="s">
        <v>1272</v>
      </c>
      <c r="I4059" s="196" t="s">
        <v>116</v>
      </c>
      <c r="J4059" s="196" t="s">
        <v>101</v>
      </c>
      <c r="L4059" s="200" t="s">
        <v>101</v>
      </c>
      <c r="M4059" s="198" t="s">
        <v>6294</v>
      </c>
      <c r="N4059" s="198" t="s">
        <v>1793</v>
      </c>
      <c r="O4059" s="196" t="s">
        <v>157</v>
      </c>
      <c r="P4059" s="198" t="s">
        <v>157</v>
      </c>
      <c r="Q4059" s="198" t="s">
        <v>1793</v>
      </c>
      <c r="R4059" s="196" t="s">
        <v>47</v>
      </c>
      <c r="S4059" s="196" t="s">
        <v>43</v>
      </c>
      <c r="T4059" s="211">
        <v>0.31</v>
      </c>
      <c r="U4059" s="201">
        <v>43966</v>
      </c>
      <c r="V4059" s="196" t="s">
        <v>1805</v>
      </c>
      <c r="W4059" s="200" t="s">
        <v>670</v>
      </c>
      <c r="X4059" s="196" t="s">
        <v>13</v>
      </c>
      <c r="Y4059" s="196" t="s">
        <v>31</v>
      </c>
      <c r="AA4059" s="196" t="s">
        <v>16366</v>
      </c>
      <c r="AB4059" s="196" t="s">
        <v>16367</v>
      </c>
      <c r="AC4059" s="200">
        <v>8</v>
      </c>
      <c r="AD4059" s="200" t="s">
        <v>8231</v>
      </c>
      <c r="AE4059" s="212">
        <v>-62975.24</v>
      </c>
      <c r="AF4059" s="212">
        <v>379019.76</v>
      </c>
      <c r="AG4059" s="198" t="s">
        <v>16368</v>
      </c>
    </row>
    <row r="4060" spans="1:33" hidden="1" x14ac:dyDescent="0.25">
      <c r="A4060" s="209">
        <v>129212</v>
      </c>
      <c r="B4060" s="210">
        <v>3</v>
      </c>
      <c r="C4060" s="196" t="s">
        <v>114</v>
      </c>
      <c r="D4060" s="201">
        <v>43641</v>
      </c>
      <c r="E4060" s="196" t="s">
        <v>152</v>
      </c>
      <c r="F4060" s="201">
        <v>44167.875092592592</v>
      </c>
      <c r="G4060" s="196" t="s">
        <v>170</v>
      </c>
      <c r="H4060" s="198" t="s">
        <v>313</v>
      </c>
      <c r="I4060" s="196" t="s">
        <v>116</v>
      </c>
      <c r="J4060" s="196" t="s">
        <v>101</v>
      </c>
      <c r="L4060" s="200" t="s">
        <v>101</v>
      </c>
      <c r="M4060" s="198" t="s">
        <v>6296</v>
      </c>
      <c r="N4060" s="198" t="s">
        <v>1793</v>
      </c>
      <c r="O4060" s="196" t="s">
        <v>157</v>
      </c>
      <c r="P4060" s="198" t="s">
        <v>157</v>
      </c>
      <c r="Q4060" s="198" t="s">
        <v>1793</v>
      </c>
      <c r="R4060" s="196" t="s">
        <v>47</v>
      </c>
      <c r="S4060" s="196" t="s">
        <v>43</v>
      </c>
      <c r="T4060" s="211">
        <v>3.33</v>
      </c>
      <c r="U4060" s="201">
        <v>43966</v>
      </c>
      <c r="V4060" s="196" t="s">
        <v>1805</v>
      </c>
      <c r="W4060" s="200" t="s">
        <v>93</v>
      </c>
      <c r="X4060" s="196" t="s">
        <v>13</v>
      </c>
      <c r="Y4060" s="196" t="s">
        <v>31</v>
      </c>
      <c r="AA4060" s="196" t="s">
        <v>16369</v>
      </c>
      <c r="AB4060" s="196" t="s">
        <v>16370</v>
      </c>
      <c r="AC4060" s="200">
        <v>8</v>
      </c>
      <c r="AD4060" s="200" t="s">
        <v>8231</v>
      </c>
      <c r="AE4060" s="212">
        <v>-150156.20000000001</v>
      </c>
      <c r="AF4060" s="212">
        <v>1489036.8</v>
      </c>
      <c r="AG4060" s="198" t="s">
        <v>16368</v>
      </c>
    </row>
    <row r="4061" spans="1:33" hidden="1" x14ac:dyDescent="0.25">
      <c r="A4061" s="209">
        <v>129213</v>
      </c>
      <c r="B4061" s="210">
        <v>3</v>
      </c>
      <c r="C4061" s="196" t="s">
        <v>97</v>
      </c>
      <c r="D4061" s="201">
        <v>43641</v>
      </c>
      <c r="E4061" s="196" t="s">
        <v>152</v>
      </c>
      <c r="F4061" s="201">
        <v>44585.875138888892</v>
      </c>
      <c r="G4061" s="196" t="s">
        <v>241</v>
      </c>
      <c r="H4061" s="198" t="s">
        <v>538</v>
      </c>
      <c r="I4061" s="196" t="s">
        <v>2466</v>
      </c>
      <c r="J4061" s="196" t="s">
        <v>101</v>
      </c>
      <c r="L4061" s="200" t="s">
        <v>101</v>
      </c>
      <c r="M4061" s="198" t="s">
        <v>2467</v>
      </c>
      <c r="N4061" s="198" t="s">
        <v>1793</v>
      </c>
      <c r="O4061" s="196" t="s">
        <v>157</v>
      </c>
      <c r="P4061" s="198" t="s">
        <v>158</v>
      </c>
      <c r="Q4061" s="198" t="s">
        <v>1793</v>
      </c>
      <c r="R4061" s="196" t="s">
        <v>47</v>
      </c>
      <c r="S4061" s="196" t="s">
        <v>43</v>
      </c>
      <c r="T4061" s="211">
        <v>2.09</v>
      </c>
      <c r="U4061" s="201">
        <v>44281</v>
      </c>
      <c r="V4061" s="196" t="s">
        <v>1805</v>
      </c>
      <c r="W4061" s="200" t="s">
        <v>670</v>
      </c>
      <c r="X4061" s="196" t="s">
        <v>13</v>
      </c>
      <c r="Y4061" s="196" t="s">
        <v>31</v>
      </c>
      <c r="AA4061" s="196" t="s">
        <v>16371</v>
      </c>
      <c r="AB4061" s="196" t="s">
        <v>16372</v>
      </c>
      <c r="AC4061" s="200">
        <v>3</v>
      </c>
      <c r="AD4061" s="200" t="s">
        <v>8231</v>
      </c>
      <c r="AE4061" s="212">
        <v>-20577</v>
      </c>
      <c r="AF4061" s="212">
        <v>103583</v>
      </c>
      <c r="AG4061" s="198" t="s">
        <v>2468</v>
      </c>
    </row>
    <row r="4062" spans="1:33" hidden="1" x14ac:dyDescent="0.25">
      <c r="A4062" s="209">
        <v>129213</v>
      </c>
      <c r="B4062" s="210">
        <v>3</v>
      </c>
      <c r="C4062" s="196" t="s">
        <v>97</v>
      </c>
      <c r="D4062" s="201">
        <v>43641</v>
      </c>
      <c r="E4062" s="196" t="s">
        <v>152</v>
      </c>
      <c r="F4062" s="201">
        <v>44585.875138888892</v>
      </c>
      <c r="G4062" s="196" t="s">
        <v>241</v>
      </c>
      <c r="H4062" s="198" t="s">
        <v>538</v>
      </c>
      <c r="I4062" s="196" t="s">
        <v>2466</v>
      </c>
      <c r="J4062" s="196" t="s">
        <v>101</v>
      </c>
      <c r="L4062" s="200" t="s">
        <v>101</v>
      </c>
      <c r="M4062" s="198" t="s">
        <v>2467</v>
      </c>
      <c r="N4062" s="198" t="s">
        <v>1793</v>
      </c>
      <c r="O4062" s="196" t="s">
        <v>157</v>
      </c>
      <c r="P4062" s="198" t="s">
        <v>158</v>
      </c>
      <c r="Q4062" s="198" t="s">
        <v>1793</v>
      </c>
      <c r="R4062" s="196" t="s">
        <v>47</v>
      </c>
      <c r="S4062" s="196" t="s">
        <v>43</v>
      </c>
      <c r="T4062" s="211">
        <v>2.09</v>
      </c>
      <c r="U4062" s="201">
        <v>44281</v>
      </c>
      <c r="V4062" s="196" t="s">
        <v>1805</v>
      </c>
      <c r="W4062" s="200" t="s">
        <v>670</v>
      </c>
      <c r="X4062" s="196" t="s">
        <v>13</v>
      </c>
      <c r="Y4062" s="196" t="s">
        <v>31</v>
      </c>
      <c r="AA4062" s="196" t="s">
        <v>16373</v>
      </c>
      <c r="AB4062" s="196" t="s">
        <v>16372</v>
      </c>
      <c r="AC4062" s="200">
        <v>8</v>
      </c>
      <c r="AD4062" s="200" t="s">
        <v>8231</v>
      </c>
      <c r="AE4062" s="212">
        <v>-110185</v>
      </c>
      <c r="AF4062" s="212">
        <v>825285</v>
      </c>
      <c r="AG4062" s="198" t="s">
        <v>2468</v>
      </c>
    </row>
    <row r="4063" spans="1:33" hidden="1" x14ac:dyDescent="0.25">
      <c r="A4063" s="209">
        <v>129214</v>
      </c>
      <c r="B4063" s="210">
        <v>3</v>
      </c>
      <c r="C4063" s="196" t="s">
        <v>122</v>
      </c>
      <c r="D4063" s="201">
        <v>43641</v>
      </c>
      <c r="E4063" s="196" t="s">
        <v>152</v>
      </c>
      <c r="F4063" s="201">
        <v>44715.875196759262</v>
      </c>
      <c r="G4063" s="196" t="s">
        <v>108</v>
      </c>
      <c r="H4063" s="198" t="s">
        <v>1716</v>
      </c>
      <c r="I4063" s="196" t="s">
        <v>756</v>
      </c>
      <c r="J4063" s="196" t="s">
        <v>101</v>
      </c>
      <c r="L4063" s="200" t="s">
        <v>101</v>
      </c>
      <c r="M4063" s="198" t="s">
        <v>3049</v>
      </c>
      <c r="N4063" s="198" t="s">
        <v>1845</v>
      </c>
      <c r="O4063" s="196" t="s">
        <v>157</v>
      </c>
      <c r="P4063" s="198" t="s">
        <v>158</v>
      </c>
      <c r="Q4063" s="198" t="s">
        <v>1845</v>
      </c>
      <c r="R4063" s="196" t="s">
        <v>47</v>
      </c>
      <c r="S4063" s="196" t="s">
        <v>43</v>
      </c>
      <c r="T4063" s="211">
        <v>4.0199999999999996</v>
      </c>
      <c r="U4063" s="201">
        <v>44694</v>
      </c>
      <c r="V4063" s="196" t="s">
        <v>1805</v>
      </c>
      <c r="W4063" s="200" t="s">
        <v>93</v>
      </c>
      <c r="X4063" s="196" t="s">
        <v>103</v>
      </c>
      <c r="AA4063" s="196" t="s">
        <v>16374</v>
      </c>
      <c r="AB4063" s="196" t="s">
        <v>16375</v>
      </c>
      <c r="AC4063" s="200">
        <v>3</v>
      </c>
      <c r="AD4063" s="200" t="s">
        <v>8231</v>
      </c>
      <c r="AE4063" s="212">
        <v>20895</v>
      </c>
      <c r="AF4063" s="212">
        <v>20895</v>
      </c>
      <c r="AG4063" s="198" t="s">
        <v>16376</v>
      </c>
    </row>
    <row r="4064" spans="1:33" hidden="1" x14ac:dyDescent="0.25">
      <c r="A4064" s="209">
        <v>129214</v>
      </c>
      <c r="B4064" s="210">
        <v>3</v>
      </c>
      <c r="C4064" s="196" t="s">
        <v>122</v>
      </c>
      <c r="D4064" s="201">
        <v>43641</v>
      </c>
      <c r="E4064" s="196" t="s">
        <v>152</v>
      </c>
      <c r="F4064" s="201">
        <v>44715.875196759262</v>
      </c>
      <c r="G4064" s="196" t="s">
        <v>108</v>
      </c>
      <c r="H4064" s="198" t="s">
        <v>1716</v>
      </c>
      <c r="I4064" s="196" t="s">
        <v>756</v>
      </c>
      <c r="J4064" s="196" t="s">
        <v>101</v>
      </c>
      <c r="L4064" s="200" t="s">
        <v>101</v>
      </c>
      <c r="M4064" s="198" t="s">
        <v>3049</v>
      </c>
      <c r="N4064" s="198" t="s">
        <v>1845</v>
      </c>
      <c r="O4064" s="196" t="s">
        <v>157</v>
      </c>
      <c r="P4064" s="198" t="s">
        <v>158</v>
      </c>
      <c r="Q4064" s="198" t="s">
        <v>1845</v>
      </c>
      <c r="R4064" s="196" t="s">
        <v>47</v>
      </c>
      <c r="S4064" s="196" t="s">
        <v>43</v>
      </c>
      <c r="T4064" s="211">
        <v>4.0199999999999996</v>
      </c>
      <c r="U4064" s="201">
        <v>44694</v>
      </c>
      <c r="V4064" s="196" t="s">
        <v>1805</v>
      </c>
      <c r="W4064" s="200" t="s">
        <v>93</v>
      </c>
      <c r="X4064" s="196" t="s">
        <v>103</v>
      </c>
      <c r="AA4064" s="196" t="s">
        <v>16377</v>
      </c>
      <c r="AB4064" s="196" t="s">
        <v>16375</v>
      </c>
      <c r="AC4064" s="200">
        <v>8</v>
      </c>
      <c r="AD4064" s="200" t="s">
        <v>8250</v>
      </c>
      <c r="AE4064" s="212">
        <v>712343</v>
      </c>
      <c r="AF4064" s="212">
        <v>712343</v>
      </c>
      <c r="AG4064" s="198" t="s">
        <v>16376</v>
      </c>
    </row>
    <row r="4065" spans="1:33" hidden="1" x14ac:dyDescent="0.25">
      <c r="A4065" s="209">
        <v>129215</v>
      </c>
      <c r="B4065" s="210">
        <v>3</v>
      </c>
      <c r="C4065" s="196" t="s">
        <v>114</v>
      </c>
      <c r="D4065" s="201">
        <v>43641</v>
      </c>
      <c r="E4065" s="196" t="s">
        <v>152</v>
      </c>
      <c r="F4065" s="201">
        <v>44133.876481481479</v>
      </c>
      <c r="G4065" s="196" t="s">
        <v>241</v>
      </c>
      <c r="H4065" s="198" t="s">
        <v>910</v>
      </c>
      <c r="I4065" s="196" t="s">
        <v>680</v>
      </c>
      <c r="J4065" s="196" t="s">
        <v>101</v>
      </c>
      <c r="L4065" s="200" t="s">
        <v>101</v>
      </c>
      <c r="M4065" s="198" t="s">
        <v>16378</v>
      </c>
      <c r="N4065" s="198" t="s">
        <v>1793</v>
      </c>
      <c r="O4065" s="196" t="s">
        <v>157</v>
      </c>
      <c r="P4065" s="198" t="s">
        <v>158</v>
      </c>
      <c r="Q4065" s="198" t="s">
        <v>1793</v>
      </c>
      <c r="R4065" s="196" t="s">
        <v>47</v>
      </c>
      <c r="S4065" s="196" t="s">
        <v>46</v>
      </c>
      <c r="T4065" s="211">
        <v>4.63</v>
      </c>
      <c r="U4065" s="201">
        <v>43868</v>
      </c>
      <c r="V4065" s="196" t="s">
        <v>1805</v>
      </c>
      <c r="W4065" s="200" t="s">
        <v>93</v>
      </c>
      <c r="X4065" s="196" t="s">
        <v>13</v>
      </c>
      <c r="AA4065" s="196" t="s">
        <v>16379</v>
      </c>
      <c r="AB4065" s="196" t="s">
        <v>16380</v>
      </c>
      <c r="AC4065" s="200">
        <v>3</v>
      </c>
      <c r="AD4065" s="200" t="s">
        <v>8231</v>
      </c>
      <c r="AE4065" s="212">
        <v>6509.04</v>
      </c>
      <c r="AF4065" s="212">
        <v>37039.040000000001</v>
      </c>
      <c r="AG4065" s="198" t="s">
        <v>16381</v>
      </c>
    </row>
    <row r="4066" spans="1:33" hidden="1" x14ac:dyDescent="0.25">
      <c r="A4066" s="209">
        <v>129215</v>
      </c>
      <c r="B4066" s="210">
        <v>3</v>
      </c>
      <c r="C4066" s="196" t="s">
        <v>114</v>
      </c>
      <c r="D4066" s="201">
        <v>43641</v>
      </c>
      <c r="E4066" s="196" t="s">
        <v>152</v>
      </c>
      <c r="F4066" s="201">
        <v>44133.876481481479</v>
      </c>
      <c r="G4066" s="196" t="s">
        <v>241</v>
      </c>
      <c r="H4066" s="198" t="s">
        <v>910</v>
      </c>
      <c r="I4066" s="196" t="s">
        <v>680</v>
      </c>
      <c r="J4066" s="196" t="s">
        <v>101</v>
      </c>
      <c r="L4066" s="200" t="s">
        <v>101</v>
      </c>
      <c r="M4066" s="198" t="s">
        <v>16378</v>
      </c>
      <c r="N4066" s="198" t="s">
        <v>1793</v>
      </c>
      <c r="O4066" s="196" t="s">
        <v>157</v>
      </c>
      <c r="P4066" s="198" t="s">
        <v>158</v>
      </c>
      <c r="Q4066" s="198" t="s">
        <v>1793</v>
      </c>
      <c r="R4066" s="196" t="s">
        <v>47</v>
      </c>
      <c r="S4066" s="196" t="s">
        <v>46</v>
      </c>
      <c r="T4066" s="211">
        <v>4.63</v>
      </c>
      <c r="U4066" s="201">
        <v>43868</v>
      </c>
      <c r="V4066" s="196" t="s">
        <v>1805</v>
      </c>
      <c r="W4066" s="200" t="s">
        <v>93</v>
      </c>
      <c r="X4066" s="196" t="s">
        <v>13</v>
      </c>
      <c r="AA4066" s="196" t="s">
        <v>16382</v>
      </c>
      <c r="AB4066" s="196" t="s">
        <v>16380</v>
      </c>
      <c r="AC4066" s="200">
        <v>8</v>
      </c>
      <c r="AD4066" s="200" t="s">
        <v>8250</v>
      </c>
      <c r="AE4066" s="212">
        <v>-521460</v>
      </c>
      <c r="AF4066" s="212">
        <v>1743540</v>
      </c>
      <c r="AG4066" s="198" t="s">
        <v>16381</v>
      </c>
    </row>
    <row r="4067" spans="1:33" hidden="1" x14ac:dyDescent="0.25">
      <c r="A4067" s="209">
        <v>129218</v>
      </c>
      <c r="B4067" s="210">
        <v>3</v>
      </c>
      <c r="C4067" s="196" t="s">
        <v>97</v>
      </c>
      <c r="D4067" s="201">
        <v>43641</v>
      </c>
      <c r="E4067" s="196" t="s">
        <v>152</v>
      </c>
      <c r="F4067" s="201">
        <v>44377.875069444446</v>
      </c>
      <c r="G4067" s="196" t="s">
        <v>241</v>
      </c>
      <c r="H4067" s="198" t="s">
        <v>109</v>
      </c>
      <c r="I4067" s="196" t="s">
        <v>680</v>
      </c>
      <c r="J4067" s="196" t="s">
        <v>101</v>
      </c>
      <c r="L4067" s="200" t="s">
        <v>101</v>
      </c>
      <c r="M4067" s="198" t="s">
        <v>16383</v>
      </c>
      <c r="N4067" s="198" t="s">
        <v>1793</v>
      </c>
      <c r="O4067" s="196" t="s">
        <v>157</v>
      </c>
      <c r="P4067" s="198" t="s">
        <v>158</v>
      </c>
      <c r="Q4067" s="198" t="s">
        <v>1793</v>
      </c>
      <c r="R4067" s="196" t="s">
        <v>47</v>
      </c>
      <c r="S4067" s="196" t="s">
        <v>46</v>
      </c>
      <c r="T4067" s="211">
        <v>5.68</v>
      </c>
      <c r="U4067" s="201">
        <v>43966</v>
      </c>
      <c r="V4067" s="196" t="s">
        <v>1805</v>
      </c>
      <c r="W4067" s="200" t="s">
        <v>670</v>
      </c>
      <c r="X4067" s="196" t="s">
        <v>13</v>
      </c>
      <c r="AA4067" s="196" t="s">
        <v>16384</v>
      </c>
      <c r="AB4067" s="196" t="s">
        <v>16385</v>
      </c>
      <c r="AC4067" s="200">
        <v>3</v>
      </c>
      <c r="AD4067" s="200" t="s">
        <v>8231</v>
      </c>
      <c r="AE4067" s="203" t="s">
        <v>505</v>
      </c>
      <c r="AF4067" s="212">
        <v>34541</v>
      </c>
      <c r="AG4067" s="198" t="s">
        <v>16386</v>
      </c>
    </row>
    <row r="4068" spans="1:33" hidden="1" x14ac:dyDescent="0.25">
      <c r="A4068" s="209">
        <v>129218</v>
      </c>
      <c r="B4068" s="210">
        <v>3</v>
      </c>
      <c r="C4068" s="196" t="s">
        <v>97</v>
      </c>
      <c r="D4068" s="201">
        <v>43641</v>
      </c>
      <c r="E4068" s="196" t="s">
        <v>152</v>
      </c>
      <c r="F4068" s="201">
        <v>44377.875069444446</v>
      </c>
      <c r="G4068" s="196" t="s">
        <v>241</v>
      </c>
      <c r="H4068" s="198" t="s">
        <v>109</v>
      </c>
      <c r="I4068" s="196" t="s">
        <v>680</v>
      </c>
      <c r="J4068" s="196" t="s">
        <v>101</v>
      </c>
      <c r="L4068" s="200" t="s">
        <v>101</v>
      </c>
      <c r="M4068" s="198" t="s">
        <v>16383</v>
      </c>
      <c r="N4068" s="198" t="s">
        <v>1793</v>
      </c>
      <c r="O4068" s="196" t="s">
        <v>157</v>
      </c>
      <c r="P4068" s="198" t="s">
        <v>158</v>
      </c>
      <c r="Q4068" s="198" t="s">
        <v>1793</v>
      </c>
      <c r="R4068" s="196" t="s">
        <v>47</v>
      </c>
      <c r="S4068" s="196" t="s">
        <v>46</v>
      </c>
      <c r="T4068" s="211">
        <v>5.68</v>
      </c>
      <c r="U4068" s="201">
        <v>43966</v>
      </c>
      <c r="V4068" s="196" t="s">
        <v>1805</v>
      </c>
      <c r="W4068" s="200" t="s">
        <v>670</v>
      </c>
      <c r="X4068" s="196" t="s">
        <v>13</v>
      </c>
      <c r="AA4068" s="196" t="s">
        <v>16387</v>
      </c>
      <c r="AB4068" s="196" t="s">
        <v>16385</v>
      </c>
      <c r="AC4068" s="200">
        <v>8</v>
      </c>
      <c r="AD4068" s="200" t="s">
        <v>8231</v>
      </c>
      <c r="AE4068" s="203" t="s">
        <v>505</v>
      </c>
      <c r="AF4068" s="212">
        <v>1320665</v>
      </c>
      <c r="AG4068" s="198" t="s">
        <v>16386</v>
      </c>
    </row>
    <row r="4069" spans="1:33" hidden="1" x14ac:dyDescent="0.25">
      <c r="A4069" s="209">
        <v>129219</v>
      </c>
      <c r="B4069" s="210">
        <v>3</v>
      </c>
      <c r="C4069" s="196" t="s">
        <v>114</v>
      </c>
      <c r="D4069" s="201">
        <v>43641</v>
      </c>
      <c r="E4069" s="196" t="s">
        <v>152</v>
      </c>
      <c r="F4069" s="201">
        <v>44089.800370370373</v>
      </c>
      <c r="G4069" s="196" t="s">
        <v>170</v>
      </c>
      <c r="H4069" s="198" t="s">
        <v>1489</v>
      </c>
      <c r="I4069" s="196" t="s">
        <v>756</v>
      </c>
      <c r="J4069" s="196" t="s">
        <v>101</v>
      </c>
      <c r="L4069" s="200" t="s">
        <v>101</v>
      </c>
      <c r="M4069" s="198" t="s">
        <v>16388</v>
      </c>
      <c r="N4069" s="198" t="s">
        <v>2651</v>
      </c>
      <c r="O4069" s="196" t="s">
        <v>157</v>
      </c>
      <c r="P4069" s="198" t="s">
        <v>158</v>
      </c>
      <c r="Q4069" s="198" t="s">
        <v>2651</v>
      </c>
      <c r="R4069" s="196" t="s">
        <v>47</v>
      </c>
      <c r="S4069" s="196" t="s">
        <v>46</v>
      </c>
      <c r="T4069" s="211">
        <v>6.8</v>
      </c>
      <c r="U4069" s="201">
        <v>44008</v>
      </c>
      <c r="V4069" s="196" t="s">
        <v>1860</v>
      </c>
      <c r="W4069" s="200" t="s">
        <v>93</v>
      </c>
      <c r="X4069" s="196" t="s">
        <v>103</v>
      </c>
      <c r="AA4069" s="196" t="s">
        <v>16389</v>
      </c>
      <c r="AB4069" s="196" t="s">
        <v>16390</v>
      </c>
      <c r="AC4069" s="200">
        <v>3</v>
      </c>
      <c r="AD4069" s="200" t="s">
        <v>8231</v>
      </c>
      <c r="AE4069" s="203" t="s">
        <v>505</v>
      </c>
      <c r="AF4069" s="212">
        <v>18560.22</v>
      </c>
      <c r="AG4069" s="198" t="s">
        <v>16391</v>
      </c>
    </row>
    <row r="4070" spans="1:33" hidden="1" x14ac:dyDescent="0.25">
      <c r="A4070" s="209">
        <v>129219</v>
      </c>
      <c r="B4070" s="210">
        <v>3</v>
      </c>
      <c r="C4070" s="196" t="s">
        <v>114</v>
      </c>
      <c r="D4070" s="201">
        <v>43641</v>
      </c>
      <c r="E4070" s="196" t="s">
        <v>152</v>
      </c>
      <c r="F4070" s="201">
        <v>44089.800370370373</v>
      </c>
      <c r="G4070" s="196" t="s">
        <v>170</v>
      </c>
      <c r="H4070" s="198" t="s">
        <v>1489</v>
      </c>
      <c r="I4070" s="196" t="s">
        <v>756</v>
      </c>
      <c r="J4070" s="196" t="s">
        <v>101</v>
      </c>
      <c r="L4070" s="200" t="s">
        <v>101</v>
      </c>
      <c r="M4070" s="198" t="s">
        <v>16388</v>
      </c>
      <c r="N4070" s="198" t="s">
        <v>2651</v>
      </c>
      <c r="O4070" s="196" t="s">
        <v>157</v>
      </c>
      <c r="P4070" s="198" t="s">
        <v>158</v>
      </c>
      <c r="Q4070" s="198" t="s">
        <v>2651</v>
      </c>
      <c r="R4070" s="196" t="s">
        <v>47</v>
      </c>
      <c r="S4070" s="196" t="s">
        <v>46</v>
      </c>
      <c r="T4070" s="211">
        <v>6.8</v>
      </c>
      <c r="U4070" s="201">
        <v>44008</v>
      </c>
      <c r="V4070" s="196" t="s">
        <v>1860</v>
      </c>
      <c r="W4070" s="200" t="s">
        <v>93</v>
      </c>
      <c r="X4070" s="196" t="s">
        <v>103</v>
      </c>
      <c r="AA4070" s="196" t="s">
        <v>16392</v>
      </c>
      <c r="AB4070" s="196" t="s">
        <v>16390</v>
      </c>
      <c r="AC4070" s="200">
        <v>8</v>
      </c>
      <c r="AD4070" s="200" t="s">
        <v>8231</v>
      </c>
      <c r="AE4070" s="203" t="s">
        <v>505</v>
      </c>
      <c r="AF4070" s="212">
        <v>721924.78</v>
      </c>
      <c r="AG4070" s="198" t="s">
        <v>16391</v>
      </c>
    </row>
    <row r="4071" spans="1:33" hidden="1" x14ac:dyDescent="0.25">
      <c r="A4071" s="209">
        <v>129222</v>
      </c>
      <c r="B4071" s="210">
        <v>3</v>
      </c>
      <c r="C4071" s="196" t="s">
        <v>114</v>
      </c>
      <c r="D4071" s="201">
        <v>43641</v>
      </c>
      <c r="E4071" s="196" t="s">
        <v>152</v>
      </c>
      <c r="F4071" s="201">
        <v>44200.875104166669</v>
      </c>
      <c r="G4071" s="196" t="s">
        <v>170</v>
      </c>
      <c r="H4071" s="198" t="s">
        <v>1544</v>
      </c>
      <c r="I4071" s="196" t="s">
        <v>786</v>
      </c>
      <c r="J4071" s="196" t="s">
        <v>101</v>
      </c>
      <c r="L4071" s="200" t="s">
        <v>101</v>
      </c>
      <c r="M4071" s="198" t="s">
        <v>6298</v>
      </c>
      <c r="N4071" s="198" t="s">
        <v>1859</v>
      </c>
      <c r="O4071" s="196" t="s">
        <v>157</v>
      </c>
      <c r="P4071" s="198" t="s">
        <v>1794</v>
      </c>
      <c r="Q4071" s="198" t="s">
        <v>1859</v>
      </c>
      <c r="R4071" s="196" t="s">
        <v>47</v>
      </c>
      <c r="S4071" s="196" t="s">
        <v>43</v>
      </c>
      <c r="T4071" s="211">
        <v>8.6999999999999993</v>
      </c>
      <c r="U4071" s="201">
        <v>44008</v>
      </c>
      <c r="V4071" s="196" t="s">
        <v>1860</v>
      </c>
      <c r="W4071" s="200" t="s">
        <v>93</v>
      </c>
      <c r="X4071" s="196" t="s">
        <v>103</v>
      </c>
      <c r="Y4071" s="196" t="s">
        <v>32</v>
      </c>
      <c r="Z4071" s="198" t="s">
        <v>6299</v>
      </c>
      <c r="AA4071" s="196" t="s">
        <v>16393</v>
      </c>
      <c r="AB4071" s="196" t="s">
        <v>16394</v>
      </c>
      <c r="AC4071" s="200">
        <v>3</v>
      </c>
      <c r="AD4071" s="200" t="s">
        <v>8274</v>
      </c>
      <c r="AE4071" s="212">
        <v>-6110.66</v>
      </c>
      <c r="AF4071" s="212">
        <v>51547.34</v>
      </c>
      <c r="AG4071" s="198" t="s">
        <v>16395</v>
      </c>
    </row>
    <row r="4072" spans="1:33" hidden="1" x14ac:dyDescent="0.25">
      <c r="A4072" s="209">
        <v>129222</v>
      </c>
      <c r="B4072" s="210">
        <v>3</v>
      </c>
      <c r="C4072" s="196" t="s">
        <v>114</v>
      </c>
      <c r="D4072" s="201">
        <v>43641</v>
      </c>
      <c r="E4072" s="196" t="s">
        <v>152</v>
      </c>
      <c r="F4072" s="201">
        <v>44200.875104166669</v>
      </c>
      <c r="G4072" s="196" t="s">
        <v>170</v>
      </c>
      <c r="H4072" s="198" t="s">
        <v>1544</v>
      </c>
      <c r="I4072" s="196" t="s">
        <v>786</v>
      </c>
      <c r="J4072" s="196" t="s">
        <v>101</v>
      </c>
      <c r="L4072" s="200" t="s">
        <v>101</v>
      </c>
      <c r="M4072" s="198" t="s">
        <v>6298</v>
      </c>
      <c r="N4072" s="198" t="s">
        <v>1859</v>
      </c>
      <c r="O4072" s="196" t="s">
        <v>157</v>
      </c>
      <c r="P4072" s="198" t="s">
        <v>1794</v>
      </c>
      <c r="Q4072" s="198" t="s">
        <v>1859</v>
      </c>
      <c r="R4072" s="196" t="s">
        <v>47</v>
      </c>
      <c r="S4072" s="196" t="s">
        <v>43</v>
      </c>
      <c r="T4072" s="211">
        <v>8.6999999999999993</v>
      </c>
      <c r="U4072" s="201">
        <v>44008</v>
      </c>
      <c r="V4072" s="196" t="s">
        <v>1860</v>
      </c>
      <c r="W4072" s="200" t="s">
        <v>93</v>
      </c>
      <c r="X4072" s="196" t="s">
        <v>103</v>
      </c>
      <c r="Y4072" s="196" t="s">
        <v>32</v>
      </c>
      <c r="Z4072" s="198" t="s">
        <v>6299</v>
      </c>
      <c r="AA4072" s="196" t="s">
        <v>16396</v>
      </c>
      <c r="AB4072" s="196" t="s">
        <v>16394</v>
      </c>
      <c r="AC4072" s="200">
        <v>8</v>
      </c>
      <c r="AD4072" s="200" t="s">
        <v>8231</v>
      </c>
      <c r="AE4072" s="212">
        <v>-18858.82</v>
      </c>
      <c r="AF4072" s="212">
        <v>1044628.18</v>
      </c>
      <c r="AG4072" s="198" t="s">
        <v>16395</v>
      </c>
    </row>
    <row r="4073" spans="1:33" hidden="1" x14ac:dyDescent="0.25">
      <c r="A4073" s="209">
        <v>129223</v>
      </c>
      <c r="B4073" s="210">
        <v>3</v>
      </c>
      <c r="C4073" s="196" t="s">
        <v>97</v>
      </c>
      <c r="D4073" s="201">
        <v>43641</v>
      </c>
      <c r="E4073" s="196" t="s">
        <v>152</v>
      </c>
      <c r="F4073" s="201">
        <v>44588.876423611109</v>
      </c>
      <c r="G4073" s="196" t="s">
        <v>241</v>
      </c>
      <c r="H4073" s="198" t="s">
        <v>1489</v>
      </c>
      <c r="I4073" s="196" t="s">
        <v>2135</v>
      </c>
      <c r="J4073" s="196" t="s">
        <v>101</v>
      </c>
      <c r="L4073" s="200" t="s">
        <v>101</v>
      </c>
      <c r="M4073" s="198" t="s">
        <v>2813</v>
      </c>
      <c r="N4073" s="198" t="s">
        <v>2651</v>
      </c>
      <c r="O4073" s="196" t="s">
        <v>157</v>
      </c>
      <c r="P4073" s="198" t="s">
        <v>158</v>
      </c>
      <c r="Q4073" s="198" t="s">
        <v>2651</v>
      </c>
      <c r="R4073" s="196" t="s">
        <v>47</v>
      </c>
      <c r="S4073" s="196" t="s">
        <v>43</v>
      </c>
      <c r="T4073" s="211">
        <v>9.17</v>
      </c>
      <c r="U4073" s="201">
        <v>44323</v>
      </c>
      <c r="V4073" s="196" t="s">
        <v>1805</v>
      </c>
      <c r="W4073" s="200" t="s">
        <v>93</v>
      </c>
      <c r="X4073" s="196" t="s">
        <v>103</v>
      </c>
      <c r="Y4073" s="196" t="s">
        <v>32</v>
      </c>
      <c r="AA4073" s="196" t="s">
        <v>16397</v>
      </c>
      <c r="AB4073" s="196" t="s">
        <v>16398</v>
      </c>
      <c r="AC4073" s="200">
        <v>3</v>
      </c>
      <c r="AD4073" s="200" t="s">
        <v>8231</v>
      </c>
      <c r="AE4073" s="212">
        <v>-603</v>
      </c>
      <c r="AF4073" s="212">
        <v>41187</v>
      </c>
      <c r="AG4073" s="198" t="s">
        <v>2814</v>
      </c>
    </row>
    <row r="4074" spans="1:33" hidden="1" x14ac:dyDescent="0.25">
      <c r="A4074" s="209">
        <v>129223</v>
      </c>
      <c r="B4074" s="210">
        <v>3</v>
      </c>
      <c r="C4074" s="196" t="s">
        <v>97</v>
      </c>
      <c r="D4074" s="201">
        <v>43641</v>
      </c>
      <c r="E4074" s="196" t="s">
        <v>152</v>
      </c>
      <c r="F4074" s="201">
        <v>44588.876423611109</v>
      </c>
      <c r="G4074" s="196" t="s">
        <v>241</v>
      </c>
      <c r="H4074" s="198" t="s">
        <v>1489</v>
      </c>
      <c r="I4074" s="196" t="s">
        <v>2135</v>
      </c>
      <c r="J4074" s="196" t="s">
        <v>101</v>
      </c>
      <c r="L4074" s="200" t="s">
        <v>101</v>
      </c>
      <c r="M4074" s="198" t="s">
        <v>2813</v>
      </c>
      <c r="N4074" s="198" t="s">
        <v>2651</v>
      </c>
      <c r="O4074" s="196" t="s">
        <v>157</v>
      </c>
      <c r="P4074" s="198" t="s">
        <v>158</v>
      </c>
      <c r="Q4074" s="198" t="s">
        <v>2651</v>
      </c>
      <c r="R4074" s="196" t="s">
        <v>47</v>
      </c>
      <c r="S4074" s="196" t="s">
        <v>43</v>
      </c>
      <c r="T4074" s="211">
        <v>9.17</v>
      </c>
      <c r="U4074" s="201">
        <v>44323</v>
      </c>
      <c r="V4074" s="196" t="s">
        <v>1805</v>
      </c>
      <c r="W4074" s="200" t="s">
        <v>93</v>
      </c>
      <c r="X4074" s="196" t="s">
        <v>103</v>
      </c>
      <c r="Y4074" s="196" t="s">
        <v>32</v>
      </c>
      <c r="AA4074" s="196" t="s">
        <v>16399</v>
      </c>
      <c r="AB4074" s="196" t="s">
        <v>16398</v>
      </c>
      <c r="AC4074" s="200">
        <v>8</v>
      </c>
      <c r="AD4074" s="200" t="s">
        <v>8231</v>
      </c>
      <c r="AE4074" s="212">
        <v>-114536</v>
      </c>
      <c r="AF4074" s="212">
        <v>1112474</v>
      </c>
      <c r="AG4074" s="198" t="s">
        <v>2814</v>
      </c>
    </row>
    <row r="4075" spans="1:33" hidden="1" x14ac:dyDescent="0.25">
      <c r="A4075" s="209">
        <v>129224</v>
      </c>
      <c r="B4075" s="210">
        <v>3</v>
      </c>
      <c r="C4075" s="196" t="s">
        <v>114</v>
      </c>
      <c r="D4075" s="201">
        <v>43641</v>
      </c>
      <c r="E4075" s="196" t="s">
        <v>152</v>
      </c>
      <c r="F4075" s="201">
        <v>44180.875104166669</v>
      </c>
      <c r="G4075" s="196" t="s">
        <v>170</v>
      </c>
      <c r="H4075" s="198" t="s">
        <v>319</v>
      </c>
      <c r="I4075" s="196" t="s">
        <v>2075</v>
      </c>
      <c r="J4075" s="196" t="s">
        <v>101</v>
      </c>
      <c r="L4075" s="200" t="s">
        <v>101</v>
      </c>
      <c r="M4075" s="198" t="s">
        <v>6301</v>
      </c>
      <c r="N4075" s="198" t="s">
        <v>1845</v>
      </c>
      <c r="O4075" s="196" t="s">
        <v>157</v>
      </c>
      <c r="P4075" s="198" t="s">
        <v>158</v>
      </c>
      <c r="Q4075" s="198" t="s">
        <v>1845</v>
      </c>
      <c r="R4075" s="196" t="s">
        <v>47</v>
      </c>
      <c r="S4075" s="196" t="s">
        <v>43</v>
      </c>
      <c r="T4075" s="211">
        <v>7.23</v>
      </c>
      <c r="U4075" s="201">
        <v>44057</v>
      </c>
      <c r="V4075" s="196" t="s">
        <v>1805</v>
      </c>
      <c r="W4075" s="200" t="s">
        <v>93</v>
      </c>
      <c r="X4075" s="196" t="s">
        <v>103</v>
      </c>
      <c r="Y4075" s="196" t="s">
        <v>32</v>
      </c>
      <c r="AA4075" s="196" t="s">
        <v>16400</v>
      </c>
      <c r="AB4075" s="196" t="s">
        <v>16401</v>
      </c>
      <c r="AC4075" s="200">
        <v>3</v>
      </c>
      <c r="AD4075" s="200" t="s">
        <v>8231</v>
      </c>
      <c r="AE4075" s="212">
        <v>-2094.1</v>
      </c>
      <c r="AF4075" s="212">
        <v>31056.9</v>
      </c>
      <c r="AG4075" s="198" t="s">
        <v>16402</v>
      </c>
    </row>
    <row r="4076" spans="1:33" hidden="1" x14ac:dyDescent="0.25">
      <c r="A4076" s="209">
        <v>129224</v>
      </c>
      <c r="B4076" s="210">
        <v>3</v>
      </c>
      <c r="C4076" s="196" t="s">
        <v>114</v>
      </c>
      <c r="D4076" s="201">
        <v>43641</v>
      </c>
      <c r="E4076" s="196" t="s">
        <v>152</v>
      </c>
      <c r="F4076" s="201">
        <v>44180.875104166669</v>
      </c>
      <c r="G4076" s="196" t="s">
        <v>170</v>
      </c>
      <c r="H4076" s="198" t="s">
        <v>319</v>
      </c>
      <c r="I4076" s="196" t="s">
        <v>2075</v>
      </c>
      <c r="J4076" s="196" t="s">
        <v>101</v>
      </c>
      <c r="L4076" s="200" t="s">
        <v>101</v>
      </c>
      <c r="M4076" s="198" t="s">
        <v>6301</v>
      </c>
      <c r="N4076" s="198" t="s">
        <v>1845</v>
      </c>
      <c r="O4076" s="196" t="s">
        <v>157</v>
      </c>
      <c r="P4076" s="198" t="s">
        <v>158</v>
      </c>
      <c r="Q4076" s="198" t="s">
        <v>1845</v>
      </c>
      <c r="R4076" s="196" t="s">
        <v>47</v>
      </c>
      <c r="S4076" s="196" t="s">
        <v>43</v>
      </c>
      <c r="T4076" s="211">
        <v>7.23</v>
      </c>
      <c r="U4076" s="201">
        <v>44057</v>
      </c>
      <c r="V4076" s="196" t="s">
        <v>1805</v>
      </c>
      <c r="W4076" s="200" t="s">
        <v>93</v>
      </c>
      <c r="X4076" s="196" t="s">
        <v>103</v>
      </c>
      <c r="Y4076" s="196" t="s">
        <v>32</v>
      </c>
      <c r="AA4076" s="196" t="s">
        <v>16403</v>
      </c>
      <c r="AB4076" s="196" t="s">
        <v>16401</v>
      </c>
      <c r="AC4076" s="200">
        <v>8</v>
      </c>
      <c r="AD4076" s="200" t="s">
        <v>8231</v>
      </c>
      <c r="AE4076" s="212">
        <v>-19957.28</v>
      </c>
      <c r="AF4076" s="212">
        <v>703307.72</v>
      </c>
      <c r="AG4076" s="198" t="s">
        <v>16402</v>
      </c>
    </row>
    <row r="4077" spans="1:33" hidden="1" x14ac:dyDescent="0.25">
      <c r="A4077" s="209">
        <v>129225</v>
      </c>
      <c r="B4077" s="210">
        <v>3</v>
      </c>
      <c r="C4077" s="196" t="s">
        <v>122</v>
      </c>
      <c r="D4077" s="201">
        <v>43641</v>
      </c>
      <c r="E4077" s="196" t="s">
        <v>152</v>
      </c>
      <c r="F4077" s="201">
        <v>44715.875185185185</v>
      </c>
      <c r="G4077" s="196" t="s">
        <v>108</v>
      </c>
      <c r="H4077" s="198" t="s">
        <v>115</v>
      </c>
      <c r="I4077" s="196" t="s">
        <v>1619</v>
      </c>
      <c r="J4077" s="196" t="s">
        <v>101</v>
      </c>
      <c r="L4077" s="200" t="s">
        <v>101</v>
      </c>
      <c r="M4077" s="198" t="s">
        <v>3051</v>
      </c>
      <c r="N4077" s="198" t="s">
        <v>1845</v>
      </c>
      <c r="O4077" s="196" t="s">
        <v>157</v>
      </c>
      <c r="P4077" s="198" t="s">
        <v>158</v>
      </c>
      <c r="Q4077" s="198" t="s">
        <v>1845</v>
      </c>
      <c r="R4077" s="196" t="s">
        <v>47</v>
      </c>
      <c r="S4077" s="196" t="s">
        <v>43</v>
      </c>
      <c r="T4077" s="211">
        <v>6.85</v>
      </c>
      <c r="U4077" s="201">
        <v>44694</v>
      </c>
      <c r="V4077" s="196" t="s">
        <v>1805</v>
      </c>
      <c r="W4077" s="200" t="s">
        <v>93</v>
      </c>
      <c r="X4077" s="196" t="s">
        <v>103</v>
      </c>
      <c r="AA4077" s="196" t="s">
        <v>16404</v>
      </c>
      <c r="AB4077" s="196" t="s">
        <v>16405</v>
      </c>
      <c r="AC4077" s="200">
        <v>3</v>
      </c>
      <c r="AD4077" s="200" t="s">
        <v>8231</v>
      </c>
      <c r="AE4077" s="212">
        <v>59105</v>
      </c>
      <c r="AF4077" s="212">
        <v>59105</v>
      </c>
      <c r="AG4077" s="198" t="s">
        <v>16406</v>
      </c>
    </row>
    <row r="4078" spans="1:33" hidden="1" x14ac:dyDescent="0.25">
      <c r="A4078" s="209">
        <v>129225</v>
      </c>
      <c r="B4078" s="210">
        <v>3</v>
      </c>
      <c r="C4078" s="196" t="s">
        <v>122</v>
      </c>
      <c r="D4078" s="201">
        <v>43641</v>
      </c>
      <c r="E4078" s="196" t="s">
        <v>152</v>
      </c>
      <c r="F4078" s="201">
        <v>44715.875185185185</v>
      </c>
      <c r="G4078" s="196" t="s">
        <v>108</v>
      </c>
      <c r="H4078" s="198" t="s">
        <v>115</v>
      </c>
      <c r="I4078" s="196" t="s">
        <v>1619</v>
      </c>
      <c r="J4078" s="196" t="s">
        <v>101</v>
      </c>
      <c r="L4078" s="200" t="s">
        <v>101</v>
      </c>
      <c r="M4078" s="198" t="s">
        <v>3051</v>
      </c>
      <c r="N4078" s="198" t="s">
        <v>1845</v>
      </c>
      <c r="O4078" s="196" t="s">
        <v>157</v>
      </c>
      <c r="P4078" s="198" t="s">
        <v>158</v>
      </c>
      <c r="Q4078" s="198" t="s">
        <v>1845</v>
      </c>
      <c r="R4078" s="196" t="s">
        <v>47</v>
      </c>
      <c r="S4078" s="196" t="s">
        <v>43</v>
      </c>
      <c r="T4078" s="211">
        <v>6.85</v>
      </c>
      <c r="U4078" s="201">
        <v>44694</v>
      </c>
      <c r="V4078" s="196" t="s">
        <v>1805</v>
      </c>
      <c r="W4078" s="200" t="s">
        <v>93</v>
      </c>
      <c r="X4078" s="196" t="s">
        <v>103</v>
      </c>
      <c r="AA4078" s="196" t="s">
        <v>16407</v>
      </c>
      <c r="AB4078" s="196" t="s">
        <v>16405</v>
      </c>
      <c r="AC4078" s="200">
        <v>8</v>
      </c>
      <c r="AD4078" s="200" t="s">
        <v>8231</v>
      </c>
      <c r="AE4078" s="212">
        <v>1388560</v>
      </c>
      <c r="AF4078" s="212">
        <v>1388560</v>
      </c>
      <c r="AG4078" s="198" t="s">
        <v>16406</v>
      </c>
    </row>
    <row r="4079" spans="1:33" hidden="1" x14ac:dyDescent="0.25">
      <c r="A4079" s="209">
        <v>129226</v>
      </c>
      <c r="B4079" s="210">
        <v>3</v>
      </c>
      <c r="C4079" s="196" t="s">
        <v>85</v>
      </c>
      <c r="D4079" s="201">
        <v>43641</v>
      </c>
      <c r="E4079" s="196" t="s">
        <v>152</v>
      </c>
      <c r="F4079" s="201">
        <v>44585</v>
      </c>
      <c r="G4079" s="196" t="s">
        <v>152</v>
      </c>
      <c r="H4079" s="198" t="s">
        <v>538</v>
      </c>
      <c r="I4079" s="196" t="s">
        <v>2466</v>
      </c>
      <c r="J4079" s="196" t="s">
        <v>101</v>
      </c>
      <c r="L4079" s="200" t="s">
        <v>101</v>
      </c>
      <c r="M4079" s="198" t="s">
        <v>4124</v>
      </c>
      <c r="N4079" s="198" t="s">
        <v>1793</v>
      </c>
      <c r="O4079" s="196" t="s">
        <v>157</v>
      </c>
      <c r="P4079" s="198" t="s">
        <v>158</v>
      </c>
      <c r="Q4079" s="198" t="s">
        <v>1793</v>
      </c>
      <c r="R4079" s="196" t="s">
        <v>47</v>
      </c>
      <c r="S4079" s="196" t="s">
        <v>43</v>
      </c>
      <c r="T4079" s="211">
        <v>1.93</v>
      </c>
      <c r="V4079" s="196" t="s">
        <v>1805</v>
      </c>
      <c r="W4079" s="200" t="s">
        <v>670</v>
      </c>
      <c r="X4079" s="196" t="s">
        <v>13</v>
      </c>
      <c r="Y4079" s="196" t="s">
        <v>31</v>
      </c>
      <c r="AA4079" s="196" t="s">
        <v>16408</v>
      </c>
      <c r="AC4079" s="200">
        <v>2</v>
      </c>
      <c r="AD4079" s="200" t="s">
        <v>8250</v>
      </c>
      <c r="AE4079" s="212">
        <v>106000</v>
      </c>
      <c r="AF4079" s="212">
        <v>106000</v>
      </c>
    </row>
    <row r="4080" spans="1:33" ht="54" hidden="1" x14ac:dyDescent="0.25">
      <c r="A4080" s="209">
        <v>129227</v>
      </c>
      <c r="B4080" s="210">
        <v>3</v>
      </c>
      <c r="C4080" s="196" t="s">
        <v>97</v>
      </c>
      <c r="D4080" s="201">
        <v>43641</v>
      </c>
      <c r="E4080" s="196" t="s">
        <v>152</v>
      </c>
      <c r="F4080" s="201">
        <v>44175.875092592592</v>
      </c>
      <c r="G4080" s="196" t="s">
        <v>203</v>
      </c>
      <c r="H4080" s="198" t="s">
        <v>140</v>
      </c>
      <c r="I4080" s="196" t="s">
        <v>1843</v>
      </c>
      <c r="J4080" s="196" t="s">
        <v>101</v>
      </c>
      <c r="L4080" s="200" t="s">
        <v>101</v>
      </c>
      <c r="M4080" s="198" t="s">
        <v>1844</v>
      </c>
      <c r="N4080" s="198" t="s">
        <v>1845</v>
      </c>
      <c r="O4080" s="196" t="s">
        <v>157</v>
      </c>
      <c r="P4080" s="198" t="s">
        <v>1794</v>
      </c>
      <c r="Q4080" s="198" t="s">
        <v>1845</v>
      </c>
      <c r="R4080" s="196" t="s">
        <v>47</v>
      </c>
      <c r="S4080" s="196" t="s">
        <v>43</v>
      </c>
      <c r="T4080" s="211">
        <v>6.43</v>
      </c>
      <c r="U4080" s="201">
        <v>43868</v>
      </c>
      <c r="V4080" s="196" t="s">
        <v>1805</v>
      </c>
      <c r="W4080" s="200" t="s">
        <v>670</v>
      </c>
      <c r="X4080" s="196" t="s">
        <v>94</v>
      </c>
      <c r="Y4080" s="196" t="s">
        <v>31</v>
      </c>
      <c r="Z4080" s="198" t="s">
        <v>1846</v>
      </c>
      <c r="AA4080" s="196" t="s">
        <v>16409</v>
      </c>
      <c r="AB4080" s="196" t="s">
        <v>16410</v>
      </c>
      <c r="AC4080" s="200">
        <v>3</v>
      </c>
      <c r="AD4080" s="200" t="s">
        <v>8231</v>
      </c>
      <c r="AE4080" s="203" t="s">
        <v>505</v>
      </c>
      <c r="AF4080" s="212">
        <v>46971</v>
      </c>
      <c r="AG4080" s="198" t="s">
        <v>1847</v>
      </c>
    </row>
    <row r="4081" spans="1:33" ht="54" hidden="1" x14ac:dyDescent="0.25">
      <c r="A4081" s="209">
        <v>129227</v>
      </c>
      <c r="B4081" s="210">
        <v>3</v>
      </c>
      <c r="C4081" s="196" t="s">
        <v>97</v>
      </c>
      <c r="D4081" s="201">
        <v>43641</v>
      </c>
      <c r="E4081" s="196" t="s">
        <v>152</v>
      </c>
      <c r="F4081" s="201">
        <v>44175.875092592592</v>
      </c>
      <c r="G4081" s="196" t="s">
        <v>203</v>
      </c>
      <c r="H4081" s="198" t="s">
        <v>140</v>
      </c>
      <c r="I4081" s="196" t="s">
        <v>1843</v>
      </c>
      <c r="J4081" s="196" t="s">
        <v>101</v>
      </c>
      <c r="L4081" s="200" t="s">
        <v>101</v>
      </c>
      <c r="M4081" s="198" t="s">
        <v>1844</v>
      </c>
      <c r="N4081" s="198" t="s">
        <v>1845</v>
      </c>
      <c r="O4081" s="196" t="s">
        <v>157</v>
      </c>
      <c r="P4081" s="198" t="s">
        <v>1794</v>
      </c>
      <c r="Q4081" s="198" t="s">
        <v>1845</v>
      </c>
      <c r="R4081" s="196" t="s">
        <v>47</v>
      </c>
      <c r="S4081" s="196" t="s">
        <v>43</v>
      </c>
      <c r="T4081" s="211">
        <v>6.43</v>
      </c>
      <c r="U4081" s="201">
        <v>43868</v>
      </c>
      <c r="V4081" s="196" t="s">
        <v>1805</v>
      </c>
      <c r="W4081" s="200" t="s">
        <v>670</v>
      </c>
      <c r="X4081" s="196" t="s">
        <v>94</v>
      </c>
      <c r="Y4081" s="196" t="s">
        <v>31</v>
      </c>
      <c r="Z4081" s="198" t="s">
        <v>1846</v>
      </c>
      <c r="AA4081" s="196" t="s">
        <v>16411</v>
      </c>
      <c r="AB4081" s="196" t="s">
        <v>16410</v>
      </c>
      <c r="AC4081" s="200">
        <v>3</v>
      </c>
      <c r="AD4081" s="200" t="s">
        <v>8274</v>
      </c>
      <c r="AE4081" s="212">
        <v>33400</v>
      </c>
      <c r="AF4081" s="212">
        <v>202849</v>
      </c>
      <c r="AG4081" s="198" t="s">
        <v>1847</v>
      </c>
    </row>
    <row r="4082" spans="1:33" ht="54" hidden="1" x14ac:dyDescent="0.25">
      <c r="A4082" s="209">
        <v>129227</v>
      </c>
      <c r="B4082" s="210">
        <v>3</v>
      </c>
      <c r="C4082" s="196" t="s">
        <v>97</v>
      </c>
      <c r="D4082" s="201">
        <v>43641</v>
      </c>
      <c r="E4082" s="196" t="s">
        <v>152</v>
      </c>
      <c r="F4082" s="201">
        <v>44175.875092592592</v>
      </c>
      <c r="G4082" s="196" t="s">
        <v>203</v>
      </c>
      <c r="H4082" s="198" t="s">
        <v>140</v>
      </c>
      <c r="I4082" s="196" t="s">
        <v>1843</v>
      </c>
      <c r="J4082" s="196" t="s">
        <v>101</v>
      </c>
      <c r="L4082" s="200" t="s">
        <v>101</v>
      </c>
      <c r="M4082" s="198" t="s">
        <v>1844</v>
      </c>
      <c r="N4082" s="198" t="s">
        <v>1845</v>
      </c>
      <c r="O4082" s="196" t="s">
        <v>157</v>
      </c>
      <c r="P4082" s="198" t="s">
        <v>1794</v>
      </c>
      <c r="Q4082" s="198" t="s">
        <v>1845</v>
      </c>
      <c r="R4082" s="196" t="s">
        <v>47</v>
      </c>
      <c r="S4082" s="196" t="s">
        <v>43</v>
      </c>
      <c r="T4082" s="211">
        <v>6.43</v>
      </c>
      <c r="U4082" s="201">
        <v>43868</v>
      </c>
      <c r="V4082" s="196" t="s">
        <v>1805</v>
      </c>
      <c r="W4082" s="200" t="s">
        <v>670</v>
      </c>
      <c r="X4082" s="196" t="s">
        <v>94</v>
      </c>
      <c r="Y4082" s="196" t="s">
        <v>31</v>
      </c>
      <c r="Z4082" s="198" t="s">
        <v>1846</v>
      </c>
      <c r="AA4082" s="196" t="s">
        <v>16412</v>
      </c>
      <c r="AB4082" s="196" t="s">
        <v>16410</v>
      </c>
      <c r="AC4082" s="200">
        <v>8</v>
      </c>
      <c r="AD4082" s="200" t="s">
        <v>8250</v>
      </c>
      <c r="AE4082" s="203" t="s">
        <v>505</v>
      </c>
      <c r="AF4082" s="212">
        <v>4220380</v>
      </c>
      <c r="AG4082" s="198" t="s">
        <v>1847</v>
      </c>
    </row>
    <row r="4083" spans="1:33" hidden="1" x14ac:dyDescent="0.25">
      <c r="A4083" s="209">
        <v>129229</v>
      </c>
      <c r="B4083" s="210">
        <v>4</v>
      </c>
      <c r="C4083" s="196" t="s">
        <v>114</v>
      </c>
      <c r="D4083" s="201">
        <v>43641</v>
      </c>
      <c r="E4083" s="196" t="s">
        <v>134</v>
      </c>
      <c r="F4083" s="201">
        <v>44447</v>
      </c>
      <c r="G4083" s="196" t="s">
        <v>98</v>
      </c>
      <c r="H4083" s="198" t="s">
        <v>88</v>
      </c>
      <c r="I4083" s="196" t="s">
        <v>455</v>
      </c>
      <c r="J4083" s="196" t="s">
        <v>101</v>
      </c>
      <c r="L4083" s="200" t="s">
        <v>101</v>
      </c>
      <c r="M4083" s="198" t="s">
        <v>818</v>
      </c>
      <c r="O4083" s="196" t="s">
        <v>438</v>
      </c>
      <c r="P4083" s="198" t="s">
        <v>439</v>
      </c>
      <c r="R4083" s="196" t="s">
        <v>39</v>
      </c>
      <c r="S4083" s="196" t="s">
        <v>46</v>
      </c>
      <c r="T4083" s="211">
        <v>0.21</v>
      </c>
      <c r="U4083" s="201">
        <v>44008</v>
      </c>
      <c r="W4083" s="200" t="s">
        <v>93</v>
      </c>
      <c r="X4083" s="196" t="s">
        <v>13</v>
      </c>
      <c r="Z4083" s="198" t="s">
        <v>819</v>
      </c>
      <c r="AA4083" s="196" t="s">
        <v>16413</v>
      </c>
      <c r="AC4083" s="200">
        <v>3</v>
      </c>
      <c r="AD4083" s="200" t="s">
        <v>8274</v>
      </c>
      <c r="AE4083" s="212">
        <v>30793.37</v>
      </c>
      <c r="AF4083" s="212">
        <v>154220.37</v>
      </c>
      <c r="AG4083" s="198" t="s">
        <v>820</v>
      </c>
    </row>
    <row r="4084" spans="1:33" hidden="1" x14ac:dyDescent="0.25">
      <c r="A4084" s="209">
        <v>129237</v>
      </c>
      <c r="B4084" s="210">
        <v>2</v>
      </c>
      <c r="C4084" s="196" t="s">
        <v>114</v>
      </c>
      <c r="D4084" s="201">
        <v>43644</v>
      </c>
      <c r="E4084" s="196" t="s">
        <v>152</v>
      </c>
      <c r="F4084" s="201">
        <v>44089.799467592595</v>
      </c>
      <c r="G4084" s="196" t="s">
        <v>170</v>
      </c>
      <c r="H4084" s="198" t="s">
        <v>1572</v>
      </c>
      <c r="I4084" s="196" t="s">
        <v>16414</v>
      </c>
      <c r="J4084" s="196" t="s">
        <v>101</v>
      </c>
      <c r="L4084" s="200" t="s">
        <v>101</v>
      </c>
      <c r="M4084" s="198" t="s">
        <v>16415</v>
      </c>
      <c r="N4084" s="198" t="s">
        <v>1866</v>
      </c>
      <c r="O4084" s="196" t="s">
        <v>157</v>
      </c>
      <c r="P4084" s="198" t="s">
        <v>158</v>
      </c>
      <c r="Q4084" s="198" t="s">
        <v>1866</v>
      </c>
      <c r="R4084" s="196" t="s">
        <v>47</v>
      </c>
      <c r="S4084" s="196" t="s">
        <v>46</v>
      </c>
      <c r="T4084" s="211">
        <v>7.54</v>
      </c>
      <c r="U4084" s="201">
        <v>43868</v>
      </c>
      <c r="V4084" s="196" t="s">
        <v>1867</v>
      </c>
      <c r="W4084" s="200" t="s">
        <v>93</v>
      </c>
      <c r="X4084" s="196" t="s">
        <v>103</v>
      </c>
      <c r="AA4084" s="196" t="s">
        <v>16416</v>
      </c>
      <c r="AB4084" s="196" t="s">
        <v>16417</v>
      </c>
      <c r="AC4084" s="200">
        <v>3</v>
      </c>
      <c r="AD4084" s="200" t="s">
        <v>8231</v>
      </c>
      <c r="AE4084" s="212">
        <v>-2731.58</v>
      </c>
      <c r="AF4084" s="212">
        <v>32420.42</v>
      </c>
      <c r="AG4084" s="198" t="s">
        <v>14596</v>
      </c>
    </row>
    <row r="4085" spans="1:33" hidden="1" x14ac:dyDescent="0.25">
      <c r="A4085" s="209">
        <v>129237</v>
      </c>
      <c r="B4085" s="210">
        <v>2</v>
      </c>
      <c r="C4085" s="196" t="s">
        <v>114</v>
      </c>
      <c r="D4085" s="201">
        <v>43644</v>
      </c>
      <c r="E4085" s="196" t="s">
        <v>152</v>
      </c>
      <c r="F4085" s="201">
        <v>44089.799467592595</v>
      </c>
      <c r="G4085" s="196" t="s">
        <v>170</v>
      </c>
      <c r="H4085" s="198" t="s">
        <v>1572</v>
      </c>
      <c r="I4085" s="196" t="s">
        <v>16414</v>
      </c>
      <c r="J4085" s="196" t="s">
        <v>101</v>
      </c>
      <c r="L4085" s="200" t="s">
        <v>101</v>
      </c>
      <c r="M4085" s="198" t="s">
        <v>16415</v>
      </c>
      <c r="N4085" s="198" t="s">
        <v>1866</v>
      </c>
      <c r="O4085" s="196" t="s">
        <v>157</v>
      </c>
      <c r="P4085" s="198" t="s">
        <v>158</v>
      </c>
      <c r="Q4085" s="198" t="s">
        <v>1866</v>
      </c>
      <c r="R4085" s="196" t="s">
        <v>47</v>
      </c>
      <c r="S4085" s="196" t="s">
        <v>46</v>
      </c>
      <c r="T4085" s="211">
        <v>7.54</v>
      </c>
      <c r="U4085" s="201">
        <v>43868</v>
      </c>
      <c r="V4085" s="196" t="s">
        <v>1867</v>
      </c>
      <c r="W4085" s="200" t="s">
        <v>93</v>
      </c>
      <c r="X4085" s="196" t="s">
        <v>103</v>
      </c>
      <c r="AA4085" s="196" t="s">
        <v>16418</v>
      </c>
      <c r="AB4085" s="196" t="s">
        <v>16417</v>
      </c>
      <c r="AC4085" s="200">
        <v>8</v>
      </c>
      <c r="AD4085" s="200" t="s">
        <v>8231</v>
      </c>
      <c r="AE4085" s="212">
        <v>-10572.84</v>
      </c>
      <c r="AF4085" s="212">
        <v>405739.16</v>
      </c>
      <c r="AG4085" s="198" t="s">
        <v>14596</v>
      </c>
    </row>
    <row r="4086" spans="1:33" hidden="1" x14ac:dyDescent="0.25">
      <c r="A4086" s="209">
        <v>129238</v>
      </c>
      <c r="B4086" s="210">
        <v>2</v>
      </c>
      <c r="C4086" s="196" t="s">
        <v>114</v>
      </c>
      <c r="D4086" s="201">
        <v>43644</v>
      </c>
      <c r="E4086" s="196" t="s">
        <v>152</v>
      </c>
      <c r="F4086" s="201">
        <v>44089.799178240741</v>
      </c>
      <c r="G4086" s="196" t="s">
        <v>170</v>
      </c>
      <c r="H4086" s="198" t="s">
        <v>460</v>
      </c>
      <c r="I4086" s="196" t="s">
        <v>518</v>
      </c>
      <c r="J4086" s="196" t="s">
        <v>101</v>
      </c>
      <c r="L4086" s="200" t="s">
        <v>101</v>
      </c>
      <c r="M4086" s="198" t="s">
        <v>1879</v>
      </c>
      <c r="N4086" s="198" t="s">
        <v>1793</v>
      </c>
      <c r="O4086" s="196" t="s">
        <v>157</v>
      </c>
      <c r="P4086" s="198" t="s">
        <v>158</v>
      </c>
      <c r="Q4086" s="198" t="s">
        <v>1793</v>
      </c>
      <c r="R4086" s="196" t="s">
        <v>47</v>
      </c>
      <c r="S4086" s="196" t="s">
        <v>43</v>
      </c>
      <c r="T4086" s="211">
        <v>4.07</v>
      </c>
      <c r="U4086" s="201">
        <v>43868</v>
      </c>
      <c r="V4086" s="196" t="s">
        <v>1805</v>
      </c>
      <c r="W4086" s="200" t="s">
        <v>93</v>
      </c>
      <c r="X4086" s="196" t="s">
        <v>103</v>
      </c>
      <c r="Y4086" s="196" t="s">
        <v>32</v>
      </c>
      <c r="AA4086" s="196" t="s">
        <v>16419</v>
      </c>
      <c r="AB4086" s="196" t="s">
        <v>16420</v>
      </c>
      <c r="AC4086" s="200">
        <v>3</v>
      </c>
      <c r="AD4086" s="200" t="s">
        <v>8231</v>
      </c>
      <c r="AE4086" s="212">
        <v>-7697.56</v>
      </c>
      <c r="AF4086" s="212">
        <v>29659.439999999999</v>
      </c>
      <c r="AG4086" s="198" t="s">
        <v>1880</v>
      </c>
    </row>
    <row r="4087" spans="1:33" hidden="1" x14ac:dyDescent="0.25">
      <c r="A4087" s="209">
        <v>129238</v>
      </c>
      <c r="B4087" s="210">
        <v>2</v>
      </c>
      <c r="C4087" s="196" t="s">
        <v>114</v>
      </c>
      <c r="D4087" s="201">
        <v>43644</v>
      </c>
      <c r="E4087" s="196" t="s">
        <v>152</v>
      </c>
      <c r="F4087" s="201">
        <v>44089.799178240741</v>
      </c>
      <c r="G4087" s="196" t="s">
        <v>170</v>
      </c>
      <c r="H4087" s="198" t="s">
        <v>460</v>
      </c>
      <c r="I4087" s="196" t="s">
        <v>518</v>
      </c>
      <c r="J4087" s="196" t="s">
        <v>101</v>
      </c>
      <c r="L4087" s="200" t="s">
        <v>101</v>
      </c>
      <c r="M4087" s="198" t="s">
        <v>1879</v>
      </c>
      <c r="N4087" s="198" t="s">
        <v>1793</v>
      </c>
      <c r="O4087" s="196" t="s">
        <v>157</v>
      </c>
      <c r="P4087" s="198" t="s">
        <v>158</v>
      </c>
      <c r="Q4087" s="198" t="s">
        <v>1793</v>
      </c>
      <c r="R4087" s="196" t="s">
        <v>47</v>
      </c>
      <c r="S4087" s="196" t="s">
        <v>43</v>
      </c>
      <c r="T4087" s="211">
        <v>4.07</v>
      </c>
      <c r="U4087" s="201">
        <v>43868</v>
      </c>
      <c r="V4087" s="196" t="s">
        <v>1805</v>
      </c>
      <c r="W4087" s="200" t="s">
        <v>93</v>
      </c>
      <c r="X4087" s="196" t="s">
        <v>103</v>
      </c>
      <c r="Y4087" s="196" t="s">
        <v>32</v>
      </c>
      <c r="AA4087" s="196" t="s">
        <v>16421</v>
      </c>
      <c r="AB4087" s="196" t="s">
        <v>16420</v>
      </c>
      <c r="AC4087" s="200">
        <v>8</v>
      </c>
      <c r="AD4087" s="200" t="s">
        <v>8231</v>
      </c>
      <c r="AE4087" s="212">
        <v>41182.92</v>
      </c>
      <c r="AF4087" s="212">
        <v>1094657.92</v>
      </c>
      <c r="AG4087" s="198" t="s">
        <v>1880</v>
      </c>
    </row>
    <row r="4088" spans="1:33" hidden="1" x14ac:dyDescent="0.25">
      <c r="A4088" s="209">
        <v>129239</v>
      </c>
      <c r="B4088" s="210">
        <v>2</v>
      </c>
      <c r="C4088" s="196" t="s">
        <v>97</v>
      </c>
      <c r="D4088" s="201">
        <v>43644</v>
      </c>
      <c r="E4088" s="196" t="s">
        <v>152</v>
      </c>
      <c r="F4088" s="201">
        <v>44495.875115740739</v>
      </c>
      <c r="G4088" s="196" t="s">
        <v>426</v>
      </c>
      <c r="H4088" s="198" t="s">
        <v>404</v>
      </c>
      <c r="I4088" s="196" t="s">
        <v>1578</v>
      </c>
      <c r="J4088" s="196" t="s">
        <v>101</v>
      </c>
      <c r="L4088" s="200" t="s">
        <v>101</v>
      </c>
      <c r="M4088" s="198" t="s">
        <v>16422</v>
      </c>
      <c r="N4088" s="198" t="s">
        <v>1866</v>
      </c>
      <c r="O4088" s="196" t="s">
        <v>157</v>
      </c>
      <c r="P4088" s="198" t="s">
        <v>158</v>
      </c>
      <c r="Q4088" s="198" t="s">
        <v>1866</v>
      </c>
      <c r="R4088" s="196" t="s">
        <v>47</v>
      </c>
      <c r="S4088" s="196" t="s">
        <v>46</v>
      </c>
      <c r="T4088" s="211">
        <v>12.08</v>
      </c>
      <c r="U4088" s="201">
        <v>44232</v>
      </c>
      <c r="V4088" s="196" t="s">
        <v>1867</v>
      </c>
      <c r="W4088" s="200" t="s">
        <v>93</v>
      </c>
      <c r="X4088" s="196" t="s">
        <v>103</v>
      </c>
      <c r="AA4088" s="196" t="s">
        <v>16423</v>
      </c>
      <c r="AB4088" s="196" t="s">
        <v>16424</v>
      </c>
      <c r="AC4088" s="200">
        <v>3</v>
      </c>
      <c r="AD4088" s="200" t="s">
        <v>8231</v>
      </c>
      <c r="AE4088" s="203" t="s">
        <v>505</v>
      </c>
      <c r="AF4088" s="212">
        <v>20609</v>
      </c>
      <c r="AG4088" s="198" t="s">
        <v>16425</v>
      </c>
    </row>
    <row r="4089" spans="1:33" hidden="1" x14ac:dyDescent="0.25">
      <c r="A4089" s="209">
        <v>129239</v>
      </c>
      <c r="B4089" s="210">
        <v>2</v>
      </c>
      <c r="C4089" s="196" t="s">
        <v>97</v>
      </c>
      <c r="D4089" s="201">
        <v>43644</v>
      </c>
      <c r="E4089" s="196" t="s">
        <v>152</v>
      </c>
      <c r="F4089" s="201">
        <v>44495.875115740739</v>
      </c>
      <c r="G4089" s="196" t="s">
        <v>426</v>
      </c>
      <c r="H4089" s="198" t="s">
        <v>404</v>
      </c>
      <c r="I4089" s="196" t="s">
        <v>1578</v>
      </c>
      <c r="J4089" s="196" t="s">
        <v>101</v>
      </c>
      <c r="L4089" s="200" t="s">
        <v>101</v>
      </c>
      <c r="M4089" s="198" t="s">
        <v>16422</v>
      </c>
      <c r="N4089" s="198" t="s">
        <v>1866</v>
      </c>
      <c r="O4089" s="196" t="s">
        <v>157</v>
      </c>
      <c r="P4089" s="198" t="s">
        <v>158</v>
      </c>
      <c r="Q4089" s="198" t="s">
        <v>1866</v>
      </c>
      <c r="R4089" s="196" t="s">
        <v>47</v>
      </c>
      <c r="S4089" s="196" t="s">
        <v>46</v>
      </c>
      <c r="T4089" s="211">
        <v>12.08</v>
      </c>
      <c r="U4089" s="201">
        <v>44232</v>
      </c>
      <c r="V4089" s="196" t="s">
        <v>1867</v>
      </c>
      <c r="W4089" s="200" t="s">
        <v>93</v>
      </c>
      <c r="X4089" s="196" t="s">
        <v>103</v>
      </c>
      <c r="AA4089" s="196" t="s">
        <v>16426</v>
      </c>
      <c r="AB4089" s="196" t="s">
        <v>16424</v>
      </c>
      <c r="AC4089" s="200">
        <v>8</v>
      </c>
      <c r="AD4089" s="200" t="s">
        <v>8231</v>
      </c>
      <c r="AE4089" s="203" t="s">
        <v>505</v>
      </c>
      <c r="AF4089" s="212">
        <v>809552</v>
      </c>
      <c r="AG4089" s="198" t="s">
        <v>16425</v>
      </c>
    </row>
    <row r="4090" spans="1:33" hidden="1" x14ac:dyDescent="0.25">
      <c r="A4090" s="209">
        <v>129240</v>
      </c>
      <c r="B4090" s="210">
        <v>2</v>
      </c>
      <c r="C4090" s="196" t="s">
        <v>97</v>
      </c>
      <c r="D4090" s="201">
        <v>43644</v>
      </c>
      <c r="E4090" s="196" t="s">
        <v>152</v>
      </c>
      <c r="F4090" s="201">
        <v>44495.875127314815</v>
      </c>
      <c r="G4090" s="196" t="s">
        <v>426</v>
      </c>
      <c r="H4090" s="198" t="s">
        <v>399</v>
      </c>
      <c r="I4090" s="196" t="s">
        <v>1578</v>
      </c>
      <c r="J4090" s="196" t="s">
        <v>101</v>
      </c>
      <c r="L4090" s="200" t="s">
        <v>101</v>
      </c>
      <c r="M4090" s="198" t="s">
        <v>16427</v>
      </c>
      <c r="N4090" s="198" t="s">
        <v>1866</v>
      </c>
      <c r="O4090" s="196" t="s">
        <v>157</v>
      </c>
      <c r="P4090" s="198" t="s">
        <v>158</v>
      </c>
      <c r="Q4090" s="198" t="s">
        <v>1866</v>
      </c>
      <c r="R4090" s="196" t="s">
        <v>47</v>
      </c>
      <c r="S4090" s="196" t="s">
        <v>46</v>
      </c>
      <c r="T4090" s="211">
        <v>0.56000000000000005</v>
      </c>
      <c r="U4090" s="201">
        <v>44232</v>
      </c>
      <c r="V4090" s="196" t="s">
        <v>1867</v>
      </c>
      <c r="W4090" s="200" t="s">
        <v>93</v>
      </c>
      <c r="X4090" s="196" t="s">
        <v>103</v>
      </c>
      <c r="AA4090" s="196" t="s">
        <v>16428</v>
      </c>
      <c r="AB4090" s="196" t="s">
        <v>16429</v>
      </c>
      <c r="AC4090" s="200">
        <v>3</v>
      </c>
      <c r="AD4090" s="200" t="s">
        <v>8231</v>
      </c>
      <c r="AE4090" s="203" t="s">
        <v>505</v>
      </c>
      <c r="AF4090" s="212">
        <v>2972</v>
      </c>
      <c r="AG4090" s="198" t="s">
        <v>16425</v>
      </c>
    </row>
    <row r="4091" spans="1:33" hidden="1" x14ac:dyDescent="0.25">
      <c r="A4091" s="209">
        <v>129240</v>
      </c>
      <c r="B4091" s="210">
        <v>2</v>
      </c>
      <c r="C4091" s="196" t="s">
        <v>97</v>
      </c>
      <c r="D4091" s="201">
        <v>43644</v>
      </c>
      <c r="E4091" s="196" t="s">
        <v>152</v>
      </c>
      <c r="F4091" s="201">
        <v>44495.875127314815</v>
      </c>
      <c r="G4091" s="196" t="s">
        <v>426</v>
      </c>
      <c r="H4091" s="198" t="s">
        <v>399</v>
      </c>
      <c r="I4091" s="196" t="s">
        <v>1578</v>
      </c>
      <c r="J4091" s="196" t="s">
        <v>101</v>
      </c>
      <c r="L4091" s="200" t="s">
        <v>101</v>
      </c>
      <c r="M4091" s="198" t="s">
        <v>16427</v>
      </c>
      <c r="N4091" s="198" t="s">
        <v>1866</v>
      </c>
      <c r="O4091" s="196" t="s">
        <v>157</v>
      </c>
      <c r="P4091" s="198" t="s">
        <v>158</v>
      </c>
      <c r="Q4091" s="198" t="s">
        <v>1866</v>
      </c>
      <c r="R4091" s="196" t="s">
        <v>47</v>
      </c>
      <c r="S4091" s="196" t="s">
        <v>46</v>
      </c>
      <c r="T4091" s="211">
        <v>0.56000000000000005</v>
      </c>
      <c r="U4091" s="201">
        <v>44232</v>
      </c>
      <c r="V4091" s="196" t="s">
        <v>1867</v>
      </c>
      <c r="W4091" s="200" t="s">
        <v>93</v>
      </c>
      <c r="X4091" s="196" t="s">
        <v>103</v>
      </c>
      <c r="AA4091" s="196" t="s">
        <v>16430</v>
      </c>
      <c r="AB4091" s="196" t="s">
        <v>16429</v>
      </c>
      <c r="AC4091" s="200">
        <v>8</v>
      </c>
      <c r="AD4091" s="200" t="s">
        <v>8231</v>
      </c>
      <c r="AE4091" s="203" t="s">
        <v>505</v>
      </c>
      <c r="AF4091" s="212">
        <v>45843</v>
      </c>
      <c r="AG4091" s="198" t="s">
        <v>16425</v>
      </c>
    </row>
    <row r="4092" spans="1:33" hidden="1" x14ac:dyDescent="0.25">
      <c r="A4092" s="209">
        <v>129241</v>
      </c>
      <c r="B4092" s="210">
        <v>2</v>
      </c>
      <c r="C4092" s="196" t="s">
        <v>97</v>
      </c>
      <c r="D4092" s="201">
        <v>43644</v>
      </c>
      <c r="E4092" s="196" t="s">
        <v>152</v>
      </c>
      <c r="F4092" s="201">
        <v>44134.875092592592</v>
      </c>
      <c r="G4092" s="196" t="s">
        <v>3970</v>
      </c>
      <c r="H4092" s="198" t="s">
        <v>236</v>
      </c>
      <c r="I4092" s="196" t="s">
        <v>1528</v>
      </c>
      <c r="J4092" s="196" t="s">
        <v>101</v>
      </c>
      <c r="L4092" s="200" t="s">
        <v>101</v>
      </c>
      <c r="M4092" s="198" t="s">
        <v>16431</v>
      </c>
      <c r="N4092" s="198" t="s">
        <v>1793</v>
      </c>
      <c r="O4092" s="196" t="s">
        <v>157</v>
      </c>
      <c r="P4092" s="198" t="s">
        <v>158</v>
      </c>
      <c r="Q4092" s="198" t="s">
        <v>1793</v>
      </c>
      <c r="R4092" s="196" t="s">
        <v>47</v>
      </c>
      <c r="S4092" s="196" t="s">
        <v>46</v>
      </c>
      <c r="T4092" s="211">
        <v>5.62</v>
      </c>
      <c r="U4092" s="201">
        <v>43966</v>
      </c>
      <c r="V4092" s="196" t="s">
        <v>1805</v>
      </c>
      <c r="W4092" s="200" t="s">
        <v>93</v>
      </c>
      <c r="X4092" s="196" t="s">
        <v>103</v>
      </c>
      <c r="AA4092" s="196" t="s">
        <v>16432</v>
      </c>
      <c r="AB4092" s="196" t="s">
        <v>16433</v>
      </c>
      <c r="AC4092" s="200">
        <v>8</v>
      </c>
      <c r="AD4092" s="200" t="s">
        <v>8231</v>
      </c>
      <c r="AE4092" s="203" t="s">
        <v>505</v>
      </c>
      <c r="AF4092" s="212">
        <v>1002324</v>
      </c>
      <c r="AG4092" s="198" t="s">
        <v>16434</v>
      </c>
    </row>
    <row r="4093" spans="1:33" hidden="1" x14ac:dyDescent="0.25">
      <c r="A4093" s="209">
        <v>129242</v>
      </c>
      <c r="B4093" s="210">
        <v>2</v>
      </c>
      <c r="C4093" s="196" t="s">
        <v>97</v>
      </c>
      <c r="D4093" s="201">
        <v>43644</v>
      </c>
      <c r="E4093" s="196" t="s">
        <v>152</v>
      </c>
      <c r="F4093" s="201">
        <v>44134.875092592592</v>
      </c>
      <c r="G4093" s="196" t="s">
        <v>2601</v>
      </c>
      <c r="H4093" s="198" t="s">
        <v>460</v>
      </c>
      <c r="I4093" s="196" t="s">
        <v>1528</v>
      </c>
      <c r="J4093" s="196" t="s">
        <v>101</v>
      </c>
      <c r="L4093" s="200" t="s">
        <v>101</v>
      </c>
      <c r="M4093" s="198" t="s">
        <v>16435</v>
      </c>
      <c r="N4093" s="198" t="s">
        <v>1793</v>
      </c>
      <c r="O4093" s="196" t="s">
        <v>157</v>
      </c>
      <c r="P4093" s="198" t="s">
        <v>158</v>
      </c>
      <c r="Q4093" s="198" t="s">
        <v>1793</v>
      </c>
      <c r="R4093" s="196" t="s">
        <v>47</v>
      </c>
      <c r="S4093" s="196" t="s">
        <v>46</v>
      </c>
      <c r="T4093" s="211">
        <v>0.93</v>
      </c>
      <c r="U4093" s="201">
        <v>43966</v>
      </c>
      <c r="V4093" s="196" t="s">
        <v>1805</v>
      </c>
      <c r="W4093" s="200" t="s">
        <v>93</v>
      </c>
      <c r="X4093" s="196" t="s">
        <v>103</v>
      </c>
      <c r="AA4093" s="196" t="s">
        <v>16436</v>
      </c>
      <c r="AB4093" s="196" t="s">
        <v>16437</v>
      </c>
      <c r="AC4093" s="200">
        <v>8</v>
      </c>
      <c r="AD4093" s="200" t="s">
        <v>8231</v>
      </c>
      <c r="AE4093" s="203" t="s">
        <v>505</v>
      </c>
      <c r="AF4093" s="212">
        <v>197477</v>
      </c>
      <c r="AG4093" s="198" t="s">
        <v>16434</v>
      </c>
    </row>
    <row r="4094" spans="1:33" ht="36" hidden="1" x14ac:dyDescent="0.25">
      <c r="A4094" s="209">
        <v>129243</v>
      </c>
      <c r="B4094" s="210">
        <v>2</v>
      </c>
      <c r="C4094" s="196" t="s">
        <v>122</v>
      </c>
      <c r="D4094" s="201">
        <v>43644</v>
      </c>
      <c r="E4094" s="196" t="s">
        <v>152</v>
      </c>
      <c r="F4094" s="201">
        <v>44641</v>
      </c>
      <c r="G4094" s="196" t="s">
        <v>2063</v>
      </c>
      <c r="H4094" s="198" t="s">
        <v>2064</v>
      </c>
      <c r="I4094" s="196" t="s">
        <v>1540</v>
      </c>
      <c r="J4094" s="196" t="s">
        <v>101</v>
      </c>
      <c r="L4094" s="200" t="s">
        <v>101</v>
      </c>
      <c r="M4094" s="198" t="s">
        <v>2065</v>
      </c>
      <c r="N4094" s="198" t="s">
        <v>2066</v>
      </c>
      <c r="O4094" s="196" t="s">
        <v>157</v>
      </c>
      <c r="P4094" s="198" t="s">
        <v>158</v>
      </c>
      <c r="Q4094" s="198" t="s">
        <v>2067</v>
      </c>
      <c r="R4094" s="196" t="s">
        <v>47</v>
      </c>
      <c r="S4094" s="196" t="s">
        <v>43</v>
      </c>
      <c r="T4094" s="211">
        <v>15.74</v>
      </c>
      <c r="U4094" s="201">
        <v>44603</v>
      </c>
      <c r="V4094" s="196" t="s">
        <v>1867</v>
      </c>
      <c r="W4094" s="200" t="s">
        <v>93</v>
      </c>
      <c r="X4094" s="196" t="s">
        <v>103</v>
      </c>
      <c r="Y4094" s="196" t="s">
        <v>32</v>
      </c>
      <c r="AA4094" s="196" t="s">
        <v>16438</v>
      </c>
      <c r="AB4094" s="196" t="s">
        <v>16439</v>
      </c>
      <c r="AC4094" s="200">
        <v>8</v>
      </c>
      <c r="AD4094" s="200" t="s">
        <v>8231</v>
      </c>
      <c r="AE4094" s="212">
        <v>1086860</v>
      </c>
      <c r="AF4094" s="212">
        <v>1086860</v>
      </c>
      <c r="AG4094" s="198" t="s">
        <v>2068</v>
      </c>
    </row>
    <row r="4095" spans="1:33" hidden="1" x14ac:dyDescent="0.25">
      <c r="A4095" s="209">
        <v>129244</v>
      </c>
      <c r="B4095" s="210">
        <v>2</v>
      </c>
      <c r="C4095" s="196" t="s">
        <v>114</v>
      </c>
      <c r="D4095" s="201">
        <v>43644</v>
      </c>
      <c r="E4095" s="196" t="s">
        <v>152</v>
      </c>
      <c r="F4095" s="201">
        <v>44110.875081018516</v>
      </c>
      <c r="G4095" s="196" t="s">
        <v>170</v>
      </c>
      <c r="H4095" s="198" t="s">
        <v>1613</v>
      </c>
      <c r="I4095" s="196" t="s">
        <v>2477</v>
      </c>
      <c r="J4095" s="196" t="s">
        <v>101</v>
      </c>
      <c r="L4095" s="200" t="s">
        <v>101</v>
      </c>
      <c r="M4095" s="198" t="s">
        <v>16440</v>
      </c>
      <c r="N4095" s="198" t="s">
        <v>1866</v>
      </c>
      <c r="O4095" s="196" t="s">
        <v>157</v>
      </c>
      <c r="P4095" s="198" t="s">
        <v>158</v>
      </c>
      <c r="Q4095" s="198" t="s">
        <v>1866</v>
      </c>
      <c r="R4095" s="196" t="s">
        <v>47</v>
      </c>
      <c r="S4095" s="196" t="s">
        <v>46</v>
      </c>
      <c r="T4095" s="211">
        <v>7.7</v>
      </c>
      <c r="U4095" s="201">
        <v>43868</v>
      </c>
      <c r="V4095" s="196" t="s">
        <v>1867</v>
      </c>
      <c r="W4095" s="200" t="s">
        <v>670</v>
      </c>
      <c r="X4095" s="196" t="s">
        <v>13</v>
      </c>
      <c r="AA4095" s="196" t="s">
        <v>16441</v>
      </c>
      <c r="AB4095" s="196" t="s">
        <v>16442</v>
      </c>
      <c r="AC4095" s="200">
        <v>3</v>
      </c>
      <c r="AD4095" s="200" t="s">
        <v>8231</v>
      </c>
      <c r="AE4095" s="212">
        <v>4228.88</v>
      </c>
      <c r="AF4095" s="212">
        <v>37933.879999999997</v>
      </c>
      <c r="AG4095" s="198" t="s">
        <v>1869</v>
      </c>
    </row>
    <row r="4096" spans="1:33" hidden="1" x14ac:dyDescent="0.25">
      <c r="A4096" s="209">
        <v>129244</v>
      </c>
      <c r="B4096" s="210">
        <v>2</v>
      </c>
      <c r="C4096" s="196" t="s">
        <v>114</v>
      </c>
      <c r="D4096" s="201">
        <v>43644</v>
      </c>
      <c r="E4096" s="196" t="s">
        <v>152</v>
      </c>
      <c r="F4096" s="201">
        <v>44110.875081018516</v>
      </c>
      <c r="G4096" s="196" t="s">
        <v>170</v>
      </c>
      <c r="H4096" s="198" t="s">
        <v>1613</v>
      </c>
      <c r="I4096" s="196" t="s">
        <v>2477</v>
      </c>
      <c r="J4096" s="196" t="s">
        <v>101</v>
      </c>
      <c r="L4096" s="200" t="s">
        <v>101</v>
      </c>
      <c r="M4096" s="198" t="s">
        <v>16440</v>
      </c>
      <c r="N4096" s="198" t="s">
        <v>1866</v>
      </c>
      <c r="O4096" s="196" t="s">
        <v>157</v>
      </c>
      <c r="P4096" s="198" t="s">
        <v>158</v>
      </c>
      <c r="Q4096" s="198" t="s">
        <v>1866</v>
      </c>
      <c r="R4096" s="196" t="s">
        <v>47</v>
      </c>
      <c r="S4096" s="196" t="s">
        <v>46</v>
      </c>
      <c r="T4096" s="211">
        <v>7.7</v>
      </c>
      <c r="U4096" s="201">
        <v>43868</v>
      </c>
      <c r="V4096" s="196" t="s">
        <v>1867</v>
      </c>
      <c r="W4096" s="200" t="s">
        <v>670</v>
      </c>
      <c r="X4096" s="196" t="s">
        <v>13</v>
      </c>
      <c r="AA4096" s="196" t="s">
        <v>16443</v>
      </c>
      <c r="AB4096" s="196" t="s">
        <v>16442</v>
      </c>
      <c r="AC4096" s="200">
        <v>8</v>
      </c>
      <c r="AD4096" s="200" t="s">
        <v>8231</v>
      </c>
      <c r="AE4096" s="212">
        <v>-5022.6400000000003</v>
      </c>
      <c r="AF4096" s="212">
        <v>856610.36</v>
      </c>
      <c r="AG4096" s="198" t="s">
        <v>1869</v>
      </c>
    </row>
    <row r="4097" spans="1:33" hidden="1" x14ac:dyDescent="0.25">
      <c r="A4097" s="209">
        <v>129245</v>
      </c>
      <c r="B4097" s="210">
        <v>2</v>
      </c>
      <c r="C4097" s="196" t="s">
        <v>114</v>
      </c>
      <c r="D4097" s="201">
        <v>43644</v>
      </c>
      <c r="E4097" s="196" t="s">
        <v>152</v>
      </c>
      <c r="F4097" s="201">
        <v>44096.875081018516</v>
      </c>
      <c r="G4097" s="196" t="s">
        <v>170</v>
      </c>
      <c r="H4097" s="198" t="s">
        <v>1613</v>
      </c>
      <c r="I4097" s="196" t="s">
        <v>1614</v>
      </c>
      <c r="J4097" s="196" t="s">
        <v>101</v>
      </c>
      <c r="L4097" s="200" t="s">
        <v>101</v>
      </c>
      <c r="M4097" s="198" t="s">
        <v>16444</v>
      </c>
      <c r="N4097" s="198" t="s">
        <v>1866</v>
      </c>
      <c r="O4097" s="196" t="s">
        <v>157</v>
      </c>
      <c r="P4097" s="198" t="s">
        <v>158</v>
      </c>
      <c r="Q4097" s="198" t="s">
        <v>1866</v>
      </c>
      <c r="R4097" s="196" t="s">
        <v>47</v>
      </c>
      <c r="S4097" s="196" t="s">
        <v>46</v>
      </c>
      <c r="T4097" s="211">
        <v>2.12</v>
      </c>
      <c r="U4097" s="201">
        <v>43868</v>
      </c>
      <c r="V4097" s="196" t="s">
        <v>1867</v>
      </c>
      <c r="W4097" s="200" t="s">
        <v>93</v>
      </c>
      <c r="X4097" s="196" t="s">
        <v>103</v>
      </c>
      <c r="AA4097" s="196" t="s">
        <v>16445</v>
      </c>
      <c r="AB4097" s="196" t="s">
        <v>16446</v>
      </c>
      <c r="AC4097" s="200">
        <v>8</v>
      </c>
      <c r="AD4097" s="200" t="s">
        <v>8231</v>
      </c>
      <c r="AE4097" s="212">
        <v>-4464.54</v>
      </c>
      <c r="AF4097" s="212">
        <v>133777.46</v>
      </c>
      <c r="AG4097" s="198" t="s">
        <v>16447</v>
      </c>
    </row>
    <row r="4098" spans="1:33" hidden="1" x14ac:dyDescent="0.25">
      <c r="A4098" s="209">
        <v>129246</v>
      </c>
      <c r="B4098" s="210">
        <v>2</v>
      </c>
      <c r="C4098" s="196" t="s">
        <v>114</v>
      </c>
      <c r="D4098" s="201">
        <v>43644</v>
      </c>
      <c r="E4098" s="196" t="s">
        <v>152</v>
      </c>
      <c r="F4098" s="201">
        <v>44096.875081018516</v>
      </c>
      <c r="G4098" s="196" t="s">
        <v>170</v>
      </c>
      <c r="H4098" s="198" t="s">
        <v>847</v>
      </c>
      <c r="I4098" s="196" t="s">
        <v>1614</v>
      </c>
      <c r="J4098" s="196" t="s">
        <v>101</v>
      </c>
      <c r="L4098" s="200" t="s">
        <v>101</v>
      </c>
      <c r="M4098" s="198" t="s">
        <v>1882</v>
      </c>
      <c r="N4098" s="198" t="s">
        <v>1866</v>
      </c>
      <c r="O4098" s="196" t="s">
        <v>157</v>
      </c>
      <c r="P4098" s="198" t="s">
        <v>158</v>
      </c>
      <c r="Q4098" s="198" t="s">
        <v>1866</v>
      </c>
      <c r="R4098" s="196" t="s">
        <v>47</v>
      </c>
      <c r="S4098" s="196" t="s">
        <v>43</v>
      </c>
      <c r="T4098" s="211">
        <v>7.55</v>
      </c>
      <c r="U4098" s="201">
        <v>43868</v>
      </c>
      <c r="V4098" s="196" t="s">
        <v>1867</v>
      </c>
      <c r="W4098" s="200" t="s">
        <v>93</v>
      </c>
      <c r="X4098" s="196" t="s">
        <v>103</v>
      </c>
      <c r="Y4098" s="196" t="s">
        <v>32</v>
      </c>
      <c r="AA4098" s="196" t="s">
        <v>16448</v>
      </c>
      <c r="AB4098" s="196" t="s">
        <v>16449</v>
      </c>
      <c r="AC4098" s="200">
        <v>3</v>
      </c>
      <c r="AD4098" s="200" t="s">
        <v>8231</v>
      </c>
      <c r="AE4098" s="212">
        <v>-4.08</v>
      </c>
      <c r="AF4098" s="212">
        <v>6329.92</v>
      </c>
      <c r="AG4098" s="198" t="s">
        <v>1883</v>
      </c>
    </row>
    <row r="4099" spans="1:33" hidden="1" x14ac:dyDescent="0.25">
      <c r="A4099" s="209">
        <v>129246</v>
      </c>
      <c r="B4099" s="210">
        <v>2</v>
      </c>
      <c r="C4099" s="196" t="s">
        <v>114</v>
      </c>
      <c r="D4099" s="201">
        <v>43644</v>
      </c>
      <c r="E4099" s="196" t="s">
        <v>152</v>
      </c>
      <c r="F4099" s="201">
        <v>44096.875081018516</v>
      </c>
      <c r="G4099" s="196" t="s">
        <v>170</v>
      </c>
      <c r="H4099" s="198" t="s">
        <v>847</v>
      </c>
      <c r="I4099" s="196" t="s">
        <v>1614</v>
      </c>
      <c r="J4099" s="196" t="s">
        <v>101</v>
      </c>
      <c r="L4099" s="200" t="s">
        <v>101</v>
      </c>
      <c r="M4099" s="198" t="s">
        <v>1882</v>
      </c>
      <c r="N4099" s="198" t="s">
        <v>1866</v>
      </c>
      <c r="O4099" s="196" t="s">
        <v>157</v>
      </c>
      <c r="P4099" s="198" t="s">
        <v>158</v>
      </c>
      <c r="Q4099" s="198" t="s">
        <v>1866</v>
      </c>
      <c r="R4099" s="196" t="s">
        <v>47</v>
      </c>
      <c r="S4099" s="196" t="s">
        <v>43</v>
      </c>
      <c r="T4099" s="211">
        <v>7.55</v>
      </c>
      <c r="U4099" s="201">
        <v>43868</v>
      </c>
      <c r="V4099" s="196" t="s">
        <v>1867</v>
      </c>
      <c r="W4099" s="200" t="s">
        <v>93</v>
      </c>
      <c r="X4099" s="196" t="s">
        <v>103</v>
      </c>
      <c r="Y4099" s="196" t="s">
        <v>32</v>
      </c>
      <c r="AA4099" s="196" t="s">
        <v>16450</v>
      </c>
      <c r="AB4099" s="196" t="s">
        <v>16449</v>
      </c>
      <c r="AC4099" s="200">
        <v>8</v>
      </c>
      <c r="AD4099" s="200" t="s">
        <v>8231</v>
      </c>
      <c r="AE4099" s="212">
        <v>8141.48</v>
      </c>
      <c r="AF4099" s="212">
        <v>479180.48</v>
      </c>
      <c r="AG4099" s="198" t="s">
        <v>1883</v>
      </c>
    </row>
    <row r="4100" spans="1:33" hidden="1" x14ac:dyDescent="0.25">
      <c r="A4100" s="209">
        <v>129247</v>
      </c>
      <c r="B4100" s="210">
        <v>2</v>
      </c>
      <c r="C4100" s="196" t="s">
        <v>114</v>
      </c>
      <c r="D4100" s="201">
        <v>43644</v>
      </c>
      <c r="E4100" s="196" t="s">
        <v>152</v>
      </c>
      <c r="F4100" s="201">
        <v>44183.875069444446</v>
      </c>
      <c r="G4100" s="196" t="s">
        <v>134</v>
      </c>
      <c r="H4100" s="198" t="s">
        <v>223</v>
      </c>
      <c r="I4100" s="196" t="s">
        <v>2246</v>
      </c>
      <c r="J4100" s="196" t="s">
        <v>101</v>
      </c>
      <c r="L4100" s="200" t="s">
        <v>101</v>
      </c>
      <c r="M4100" s="198" t="s">
        <v>16451</v>
      </c>
      <c r="N4100" s="198" t="s">
        <v>2377</v>
      </c>
      <c r="O4100" s="196" t="s">
        <v>157</v>
      </c>
      <c r="P4100" s="198" t="s">
        <v>158</v>
      </c>
      <c r="Q4100" s="198" t="s">
        <v>2377</v>
      </c>
      <c r="R4100" s="196" t="s">
        <v>47</v>
      </c>
      <c r="S4100" s="196" t="s">
        <v>46</v>
      </c>
      <c r="T4100" s="211">
        <v>1.71</v>
      </c>
      <c r="U4100" s="201">
        <v>43966</v>
      </c>
      <c r="V4100" s="196" t="s">
        <v>1805</v>
      </c>
      <c r="W4100" s="200" t="s">
        <v>670</v>
      </c>
      <c r="X4100" s="196" t="s">
        <v>13</v>
      </c>
      <c r="AA4100" s="196" t="s">
        <v>16452</v>
      </c>
      <c r="AB4100" s="196" t="s">
        <v>16453</v>
      </c>
      <c r="AC4100" s="200">
        <v>3</v>
      </c>
      <c r="AD4100" s="200" t="s">
        <v>8231</v>
      </c>
      <c r="AE4100" s="203" t="s">
        <v>505</v>
      </c>
      <c r="AF4100" s="212">
        <v>39882.69</v>
      </c>
      <c r="AG4100" s="198" t="s">
        <v>16454</v>
      </c>
    </row>
    <row r="4101" spans="1:33" hidden="1" x14ac:dyDescent="0.25">
      <c r="A4101" s="209">
        <v>129247</v>
      </c>
      <c r="B4101" s="210">
        <v>2</v>
      </c>
      <c r="C4101" s="196" t="s">
        <v>114</v>
      </c>
      <c r="D4101" s="201">
        <v>43644</v>
      </c>
      <c r="E4101" s="196" t="s">
        <v>152</v>
      </c>
      <c r="F4101" s="201">
        <v>44183.875069444446</v>
      </c>
      <c r="G4101" s="196" t="s">
        <v>134</v>
      </c>
      <c r="H4101" s="198" t="s">
        <v>223</v>
      </c>
      <c r="I4101" s="196" t="s">
        <v>2246</v>
      </c>
      <c r="J4101" s="196" t="s">
        <v>101</v>
      </c>
      <c r="L4101" s="200" t="s">
        <v>101</v>
      </c>
      <c r="M4101" s="198" t="s">
        <v>16451</v>
      </c>
      <c r="N4101" s="198" t="s">
        <v>2377</v>
      </c>
      <c r="O4101" s="196" t="s">
        <v>157</v>
      </c>
      <c r="P4101" s="198" t="s">
        <v>158</v>
      </c>
      <c r="Q4101" s="198" t="s">
        <v>2377</v>
      </c>
      <c r="R4101" s="196" t="s">
        <v>47</v>
      </c>
      <c r="S4101" s="196" t="s">
        <v>46</v>
      </c>
      <c r="T4101" s="211">
        <v>1.71</v>
      </c>
      <c r="U4101" s="201">
        <v>43966</v>
      </c>
      <c r="V4101" s="196" t="s">
        <v>1805</v>
      </c>
      <c r="W4101" s="200" t="s">
        <v>670</v>
      </c>
      <c r="X4101" s="196" t="s">
        <v>13</v>
      </c>
      <c r="AA4101" s="196" t="s">
        <v>16455</v>
      </c>
      <c r="AB4101" s="196" t="s">
        <v>16453</v>
      </c>
      <c r="AC4101" s="200">
        <v>8</v>
      </c>
      <c r="AD4101" s="200" t="s">
        <v>8231</v>
      </c>
      <c r="AE4101" s="203" t="s">
        <v>505</v>
      </c>
      <c r="AF4101" s="212">
        <v>1766655.92</v>
      </c>
      <c r="AG4101" s="198" t="s">
        <v>16454</v>
      </c>
    </row>
    <row r="4102" spans="1:33" hidden="1" x14ac:dyDescent="0.25">
      <c r="A4102" s="209">
        <v>129248</v>
      </c>
      <c r="B4102" s="210">
        <v>2</v>
      </c>
      <c r="C4102" s="196" t="s">
        <v>114</v>
      </c>
      <c r="D4102" s="201">
        <v>43644</v>
      </c>
      <c r="E4102" s="196" t="s">
        <v>152</v>
      </c>
      <c r="F4102" s="201">
        <v>44084</v>
      </c>
      <c r="G4102" s="196" t="s">
        <v>170</v>
      </c>
      <c r="H4102" s="198" t="s">
        <v>144</v>
      </c>
      <c r="I4102" s="196" t="s">
        <v>145</v>
      </c>
      <c r="J4102" s="196" t="s">
        <v>101</v>
      </c>
      <c r="L4102" s="200" t="s">
        <v>101</v>
      </c>
      <c r="M4102" s="198" t="s">
        <v>16456</v>
      </c>
      <c r="N4102" s="198" t="s">
        <v>2104</v>
      </c>
      <c r="O4102" s="196" t="s">
        <v>157</v>
      </c>
      <c r="P4102" s="198" t="s">
        <v>158</v>
      </c>
      <c r="Q4102" s="198" t="s">
        <v>2104</v>
      </c>
      <c r="R4102" s="196" t="s">
        <v>47</v>
      </c>
      <c r="S4102" s="196" t="s">
        <v>46</v>
      </c>
      <c r="T4102" s="211">
        <v>3.55</v>
      </c>
      <c r="U4102" s="201">
        <v>43868</v>
      </c>
      <c r="V4102" s="196" t="s">
        <v>1867</v>
      </c>
      <c r="W4102" s="200" t="s">
        <v>670</v>
      </c>
      <c r="X4102" s="196" t="s">
        <v>13</v>
      </c>
      <c r="AA4102" s="196" t="s">
        <v>16457</v>
      </c>
      <c r="AB4102" s="196" t="s">
        <v>16458</v>
      </c>
      <c r="AC4102" s="200">
        <v>8</v>
      </c>
      <c r="AD4102" s="200" t="s">
        <v>8231</v>
      </c>
      <c r="AE4102" s="212">
        <v>-48928.24</v>
      </c>
      <c r="AF4102" s="212">
        <v>629896.76</v>
      </c>
      <c r="AG4102" s="198" t="s">
        <v>16459</v>
      </c>
    </row>
    <row r="4103" spans="1:33" hidden="1" x14ac:dyDescent="0.25">
      <c r="A4103" s="209">
        <v>129249</v>
      </c>
      <c r="B4103" s="210">
        <v>2</v>
      </c>
      <c r="C4103" s="196" t="s">
        <v>114</v>
      </c>
      <c r="D4103" s="201">
        <v>43644</v>
      </c>
      <c r="E4103" s="196" t="s">
        <v>152</v>
      </c>
      <c r="F4103" s="201">
        <v>44084</v>
      </c>
      <c r="G4103" s="196" t="s">
        <v>170</v>
      </c>
      <c r="H4103" s="198" t="s">
        <v>144</v>
      </c>
      <c r="I4103" s="196" t="s">
        <v>16460</v>
      </c>
      <c r="J4103" s="196" t="s">
        <v>101</v>
      </c>
      <c r="L4103" s="200" t="s">
        <v>101</v>
      </c>
      <c r="M4103" s="198" t="s">
        <v>16461</v>
      </c>
      <c r="N4103" s="198" t="s">
        <v>1866</v>
      </c>
      <c r="O4103" s="196" t="s">
        <v>157</v>
      </c>
      <c r="P4103" s="198" t="s">
        <v>158</v>
      </c>
      <c r="Q4103" s="198" t="s">
        <v>1866</v>
      </c>
      <c r="R4103" s="196" t="s">
        <v>47</v>
      </c>
      <c r="S4103" s="196" t="s">
        <v>46</v>
      </c>
      <c r="T4103" s="211">
        <v>3.02</v>
      </c>
      <c r="U4103" s="201">
        <v>43868</v>
      </c>
      <c r="V4103" s="196" t="s">
        <v>1867</v>
      </c>
      <c r="W4103" s="200" t="s">
        <v>93</v>
      </c>
      <c r="X4103" s="196" t="s">
        <v>103</v>
      </c>
      <c r="AA4103" s="196" t="s">
        <v>16462</v>
      </c>
      <c r="AB4103" s="196" t="s">
        <v>16463</v>
      </c>
      <c r="AC4103" s="200">
        <v>8</v>
      </c>
      <c r="AD4103" s="200" t="s">
        <v>8231</v>
      </c>
      <c r="AE4103" s="212">
        <v>-13730.25</v>
      </c>
      <c r="AF4103" s="212">
        <v>184240.75</v>
      </c>
      <c r="AG4103" s="198" t="s">
        <v>16459</v>
      </c>
    </row>
    <row r="4104" spans="1:33" hidden="1" x14ac:dyDescent="0.25">
      <c r="A4104" s="209">
        <v>129250</v>
      </c>
      <c r="B4104" s="210">
        <v>2</v>
      </c>
      <c r="C4104" s="196" t="s">
        <v>114</v>
      </c>
      <c r="D4104" s="201">
        <v>43644</v>
      </c>
      <c r="E4104" s="196" t="s">
        <v>152</v>
      </c>
      <c r="F4104" s="201">
        <v>44084</v>
      </c>
      <c r="G4104" s="196" t="s">
        <v>170</v>
      </c>
      <c r="H4104" s="198" t="s">
        <v>144</v>
      </c>
      <c r="I4104" s="196" t="s">
        <v>848</v>
      </c>
      <c r="J4104" s="196" t="s">
        <v>101</v>
      </c>
      <c r="L4104" s="200" t="s">
        <v>101</v>
      </c>
      <c r="M4104" s="198" t="s">
        <v>16464</v>
      </c>
      <c r="N4104" s="198" t="s">
        <v>1866</v>
      </c>
      <c r="O4104" s="196" t="s">
        <v>157</v>
      </c>
      <c r="P4104" s="198" t="s">
        <v>1794</v>
      </c>
      <c r="Q4104" s="198" t="s">
        <v>1866</v>
      </c>
      <c r="R4104" s="196" t="s">
        <v>47</v>
      </c>
      <c r="S4104" s="196" t="s">
        <v>46</v>
      </c>
      <c r="T4104" s="211">
        <v>10.31</v>
      </c>
      <c r="U4104" s="201">
        <v>43868</v>
      </c>
      <c r="V4104" s="196" t="s">
        <v>1867</v>
      </c>
      <c r="W4104" s="200" t="s">
        <v>93</v>
      </c>
      <c r="X4104" s="196" t="s">
        <v>103</v>
      </c>
      <c r="Z4104" s="198" t="s">
        <v>16465</v>
      </c>
      <c r="AA4104" s="196" t="s">
        <v>16466</v>
      </c>
      <c r="AB4104" s="196" t="s">
        <v>16467</v>
      </c>
      <c r="AC4104" s="200">
        <v>3</v>
      </c>
      <c r="AD4104" s="200" t="s">
        <v>8274</v>
      </c>
      <c r="AE4104" s="212">
        <v>-2935.75</v>
      </c>
      <c r="AF4104" s="212">
        <v>20439.25</v>
      </c>
      <c r="AG4104" s="198" t="s">
        <v>16468</v>
      </c>
    </row>
    <row r="4105" spans="1:33" hidden="1" x14ac:dyDescent="0.25">
      <c r="A4105" s="209">
        <v>129250</v>
      </c>
      <c r="B4105" s="210">
        <v>2</v>
      </c>
      <c r="C4105" s="196" t="s">
        <v>114</v>
      </c>
      <c r="D4105" s="201">
        <v>43644</v>
      </c>
      <c r="E4105" s="196" t="s">
        <v>152</v>
      </c>
      <c r="F4105" s="201">
        <v>44084</v>
      </c>
      <c r="G4105" s="196" t="s">
        <v>170</v>
      </c>
      <c r="H4105" s="198" t="s">
        <v>144</v>
      </c>
      <c r="I4105" s="196" t="s">
        <v>848</v>
      </c>
      <c r="J4105" s="196" t="s">
        <v>101</v>
      </c>
      <c r="L4105" s="200" t="s">
        <v>101</v>
      </c>
      <c r="M4105" s="198" t="s">
        <v>16464</v>
      </c>
      <c r="N4105" s="198" t="s">
        <v>1866</v>
      </c>
      <c r="O4105" s="196" t="s">
        <v>157</v>
      </c>
      <c r="P4105" s="198" t="s">
        <v>1794</v>
      </c>
      <c r="Q4105" s="198" t="s">
        <v>1866</v>
      </c>
      <c r="R4105" s="196" t="s">
        <v>47</v>
      </c>
      <c r="S4105" s="196" t="s">
        <v>46</v>
      </c>
      <c r="T4105" s="211">
        <v>10.31</v>
      </c>
      <c r="U4105" s="201">
        <v>43868</v>
      </c>
      <c r="V4105" s="196" t="s">
        <v>1867</v>
      </c>
      <c r="W4105" s="200" t="s">
        <v>93</v>
      </c>
      <c r="X4105" s="196" t="s">
        <v>103</v>
      </c>
      <c r="Z4105" s="198" t="s">
        <v>16465</v>
      </c>
      <c r="AA4105" s="196" t="s">
        <v>16469</v>
      </c>
      <c r="AB4105" s="196" t="s">
        <v>16467</v>
      </c>
      <c r="AC4105" s="200">
        <v>8</v>
      </c>
      <c r="AD4105" s="200" t="s">
        <v>8231</v>
      </c>
      <c r="AE4105" s="212">
        <v>-60769.51</v>
      </c>
      <c r="AF4105" s="212">
        <v>619144.49</v>
      </c>
      <c r="AG4105" s="198" t="s">
        <v>16468</v>
      </c>
    </row>
    <row r="4106" spans="1:33" hidden="1" x14ac:dyDescent="0.25">
      <c r="A4106" s="209">
        <v>129251</v>
      </c>
      <c r="B4106" s="210">
        <v>2</v>
      </c>
      <c r="C4106" s="196" t="s">
        <v>114</v>
      </c>
      <c r="D4106" s="201">
        <v>43644</v>
      </c>
      <c r="E4106" s="196" t="s">
        <v>152</v>
      </c>
      <c r="F4106" s="201">
        <v>44363.875104166669</v>
      </c>
      <c r="G4106" s="196" t="s">
        <v>170</v>
      </c>
      <c r="H4106" s="198" t="s">
        <v>1572</v>
      </c>
      <c r="I4106" s="196" t="s">
        <v>1573</v>
      </c>
      <c r="J4106" s="196" t="s">
        <v>101</v>
      </c>
      <c r="L4106" s="200" t="s">
        <v>101</v>
      </c>
      <c r="M4106" s="198" t="s">
        <v>16470</v>
      </c>
      <c r="N4106" s="198" t="s">
        <v>2573</v>
      </c>
      <c r="O4106" s="196" t="s">
        <v>157</v>
      </c>
      <c r="P4106" s="198" t="s">
        <v>158</v>
      </c>
      <c r="Q4106" s="198" t="s">
        <v>2573</v>
      </c>
      <c r="R4106" s="196" t="s">
        <v>47</v>
      </c>
      <c r="S4106" s="196" t="s">
        <v>46</v>
      </c>
      <c r="T4106" s="211">
        <v>3.86</v>
      </c>
      <c r="U4106" s="201">
        <v>43917</v>
      </c>
      <c r="V4106" s="196" t="s">
        <v>2036</v>
      </c>
      <c r="W4106" s="200" t="s">
        <v>93</v>
      </c>
      <c r="X4106" s="196" t="s">
        <v>103</v>
      </c>
      <c r="AA4106" s="196" t="s">
        <v>16471</v>
      </c>
      <c r="AB4106" s="196" t="s">
        <v>16472</v>
      </c>
      <c r="AC4106" s="200">
        <v>3</v>
      </c>
      <c r="AD4106" s="200" t="s">
        <v>8231</v>
      </c>
      <c r="AE4106" s="212">
        <v>-6395.03</v>
      </c>
      <c r="AF4106" s="212">
        <v>16179.97</v>
      </c>
      <c r="AG4106" s="198" t="s">
        <v>14508</v>
      </c>
    </row>
    <row r="4107" spans="1:33" hidden="1" x14ac:dyDescent="0.25">
      <c r="A4107" s="209">
        <v>129251</v>
      </c>
      <c r="B4107" s="210">
        <v>2</v>
      </c>
      <c r="C4107" s="196" t="s">
        <v>114</v>
      </c>
      <c r="D4107" s="201">
        <v>43644</v>
      </c>
      <c r="E4107" s="196" t="s">
        <v>152</v>
      </c>
      <c r="F4107" s="201">
        <v>44363.875104166669</v>
      </c>
      <c r="G4107" s="196" t="s">
        <v>170</v>
      </c>
      <c r="H4107" s="198" t="s">
        <v>1572</v>
      </c>
      <c r="I4107" s="196" t="s">
        <v>1573</v>
      </c>
      <c r="J4107" s="196" t="s">
        <v>101</v>
      </c>
      <c r="L4107" s="200" t="s">
        <v>101</v>
      </c>
      <c r="M4107" s="198" t="s">
        <v>16470</v>
      </c>
      <c r="N4107" s="198" t="s">
        <v>2573</v>
      </c>
      <c r="O4107" s="196" t="s">
        <v>157</v>
      </c>
      <c r="P4107" s="198" t="s">
        <v>158</v>
      </c>
      <c r="Q4107" s="198" t="s">
        <v>2573</v>
      </c>
      <c r="R4107" s="196" t="s">
        <v>47</v>
      </c>
      <c r="S4107" s="196" t="s">
        <v>46</v>
      </c>
      <c r="T4107" s="211">
        <v>3.86</v>
      </c>
      <c r="U4107" s="201">
        <v>43917</v>
      </c>
      <c r="V4107" s="196" t="s">
        <v>2036</v>
      </c>
      <c r="W4107" s="200" t="s">
        <v>93</v>
      </c>
      <c r="X4107" s="196" t="s">
        <v>103</v>
      </c>
      <c r="AA4107" s="196" t="s">
        <v>16473</v>
      </c>
      <c r="AB4107" s="196" t="s">
        <v>16472</v>
      </c>
      <c r="AC4107" s="200">
        <v>8</v>
      </c>
      <c r="AD4107" s="200" t="s">
        <v>8250</v>
      </c>
      <c r="AE4107" s="212">
        <v>-6053.23</v>
      </c>
      <c r="AF4107" s="212">
        <v>252035.77</v>
      </c>
      <c r="AG4107" s="198" t="s">
        <v>14508</v>
      </c>
    </row>
    <row r="4108" spans="1:33" hidden="1" x14ac:dyDescent="0.25">
      <c r="A4108" s="209">
        <v>129253</v>
      </c>
      <c r="B4108" s="210">
        <v>2</v>
      </c>
      <c r="C4108" s="196" t="s">
        <v>114</v>
      </c>
      <c r="D4108" s="201">
        <v>43644</v>
      </c>
      <c r="E4108" s="196" t="s">
        <v>152</v>
      </c>
      <c r="F4108" s="201">
        <v>44091.875092592592</v>
      </c>
      <c r="G4108" s="196" t="s">
        <v>170</v>
      </c>
      <c r="H4108" s="198" t="s">
        <v>236</v>
      </c>
      <c r="I4108" s="196" t="s">
        <v>237</v>
      </c>
      <c r="J4108" s="196" t="s">
        <v>101</v>
      </c>
      <c r="L4108" s="200" t="s">
        <v>101</v>
      </c>
      <c r="M4108" s="198" t="s">
        <v>3131</v>
      </c>
      <c r="N4108" s="198" t="s">
        <v>1793</v>
      </c>
      <c r="O4108" s="196" t="s">
        <v>157</v>
      </c>
      <c r="P4108" s="198" t="s">
        <v>158</v>
      </c>
      <c r="Q4108" s="198" t="s">
        <v>1793</v>
      </c>
      <c r="R4108" s="196" t="s">
        <v>47</v>
      </c>
      <c r="S4108" s="196" t="s">
        <v>43</v>
      </c>
      <c r="T4108" s="211">
        <v>4.43</v>
      </c>
      <c r="U4108" s="201">
        <v>43966</v>
      </c>
      <c r="V4108" s="196" t="s">
        <v>1805</v>
      </c>
      <c r="W4108" s="200" t="s">
        <v>93</v>
      </c>
      <c r="X4108" s="196" t="s">
        <v>103</v>
      </c>
      <c r="Y4108" s="196" t="s">
        <v>32</v>
      </c>
      <c r="AA4108" s="196" t="s">
        <v>16474</v>
      </c>
      <c r="AB4108" s="196" t="s">
        <v>16475</v>
      </c>
      <c r="AC4108" s="200">
        <v>3</v>
      </c>
      <c r="AD4108" s="200" t="s">
        <v>8231</v>
      </c>
      <c r="AE4108" s="212">
        <v>4645.9399999999996</v>
      </c>
      <c r="AF4108" s="212">
        <v>23209.94</v>
      </c>
      <c r="AG4108" s="198" t="s">
        <v>3132</v>
      </c>
    </row>
    <row r="4109" spans="1:33" hidden="1" x14ac:dyDescent="0.25">
      <c r="A4109" s="209">
        <v>129253</v>
      </c>
      <c r="B4109" s="210">
        <v>2</v>
      </c>
      <c r="C4109" s="196" t="s">
        <v>114</v>
      </c>
      <c r="D4109" s="201">
        <v>43644</v>
      </c>
      <c r="E4109" s="196" t="s">
        <v>152</v>
      </c>
      <c r="F4109" s="201">
        <v>44091.875092592592</v>
      </c>
      <c r="G4109" s="196" t="s">
        <v>170</v>
      </c>
      <c r="H4109" s="198" t="s">
        <v>236</v>
      </c>
      <c r="I4109" s="196" t="s">
        <v>237</v>
      </c>
      <c r="J4109" s="196" t="s">
        <v>101</v>
      </c>
      <c r="L4109" s="200" t="s">
        <v>101</v>
      </c>
      <c r="M4109" s="198" t="s">
        <v>3131</v>
      </c>
      <c r="N4109" s="198" t="s">
        <v>1793</v>
      </c>
      <c r="O4109" s="196" t="s">
        <v>157</v>
      </c>
      <c r="P4109" s="198" t="s">
        <v>158</v>
      </c>
      <c r="Q4109" s="198" t="s">
        <v>1793</v>
      </c>
      <c r="R4109" s="196" t="s">
        <v>47</v>
      </c>
      <c r="S4109" s="196" t="s">
        <v>43</v>
      </c>
      <c r="T4109" s="211">
        <v>4.43</v>
      </c>
      <c r="U4109" s="201">
        <v>43966</v>
      </c>
      <c r="V4109" s="196" t="s">
        <v>1805</v>
      </c>
      <c r="W4109" s="200" t="s">
        <v>93</v>
      </c>
      <c r="X4109" s="196" t="s">
        <v>103</v>
      </c>
      <c r="Y4109" s="196" t="s">
        <v>32</v>
      </c>
      <c r="AA4109" s="196" t="s">
        <v>16476</v>
      </c>
      <c r="AB4109" s="196" t="s">
        <v>16475</v>
      </c>
      <c r="AC4109" s="200">
        <v>8</v>
      </c>
      <c r="AD4109" s="200" t="s">
        <v>8231</v>
      </c>
      <c r="AE4109" s="212">
        <v>73270.960000000006</v>
      </c>
      <c r="AF4109" s="212">
        <v>874936.96</v>
      </c>
      <c r="AG4109" s="198" t="s">
        <v>3132</v>
      </c>
    </row>
    <row r="4110" spans="1:33" hidden="1" x14ac:dyDescent="0.25">
      <c r="A4110" s="209">
        <v>129254</v>
      </c>
      <c r="B4110" s="210">
        <v>2</v>
      </c>
      <c r="C4110" s="196" t="s">
        <v>114</v>
      </c>
      <c r="D4110" s="201">
        <v>43644</v>
      </c>
      <c r="E4110" s="196" t="s">
        <v>152</v>
      </c>
      <c r="F4110" s="201">
        <v>44293.875092592592</v>
      </c>
      <c r="G4110" s="196" t="s">
        <v>170</v>
      </c>
      <c r="H4110" s="198" t="s">
        <v>838</v>
      </c>
      <c r="I4110" s="196" t="s">
        <v>3134</v>
      </c>
      <c r="J4110" s="196" t="s">
        <v>101</v>
      </c>
      <c r="L4110" s="200" t="s">
        <v>101</v>
      </c>
      <c r="M4110" s="198" t="s">
        <v>3135</v>
      </c>
      <c r="N4110" s="198" t="s">
        <v>3136</v>
      </c>
      <c r="O4110" s="196" t="s">
        <v>157</v>
      </c>
      <c r="P4110" s="198" t="s">
        <v>158</v>
      </c>
      <c r="Q4110" s="198" t="s">
        <v>3136</v>
      </c>
      <c r="R4110" s="196" t="s">
        <v>47</v>
      </c>
      <c r="S4110" s="196" t="s">
        <v>43</v>
      </c>
      <c r="T4110" s="211">
        <v>5.2</v>
      </c>
      <c r="U4110" s="201">
        <v>43966</v>
      </c>
      <c r="V4110" s="196" t="s">
        <v>1805</v>
      </c>
      <c r="W4110" s="200" t="s">
        <v>93</v>
      </c>
      <c r="X4110" s="196" t="s">
        <v>103</v>
      </c>
      <c r="Y4110" s="196" t="s">
        <v>32</v>
      </c>
      <c r="AA4110" s="196" t="s">
        <v>16477</v>
      </c>
      <c r="AB4110" s="196" t="s">
        <v>16478</v>
      </c>
      <c r="AC4110" s="200">
        <v>3</v>
      </c>
      <c r="AD4110" s="200" t="s">
        <v>8231</v>
      </c>
      <c r="AE4110" s="212">
        <v>31203.759999999998</v>
      </c>
      <c r="AF4110" s="212">
        <v>115343.76</v>
      </c>
      <c r="AG4110" s="198" t="s">
        <v>3137</v>
      </c>
    </row>
    <row r="4111" spans="1:33" hidden="1" x14ac:dyDescent="0.25">
      <c r="A4111" s="209">
        <v>129254</v>
      </c>
      <c r="B4111" s="210">
        <v>2</v>
      </c>
      <c r="C4111" s="196" t="s">
        <v>114</v>
      </c>
      <c r="D4111" s="201">
        <v>43644</v>
      </c>
      <c r="E4111" s="196" t="s">
        <v>152</v>
      </c>
      <c r="F4111" s="201">
        <v>44293.875092592592</v>
      </c>
      <c r="G4111" s="196" t="s">
        <v>170</v>
      </c>
      <c r="H4111" s="198" t="s">
        <v>838</v>
      </c>
      <c r="I4111" s="196" t="s">
        <v>3134</v>
      </c>
      <c r="J4111" s="196" t="s">
        <v>101</v>
      </c>
      <c r="L4111" s="200" t="s">
        <v>101</v>
      </c>
      <c r="M4111" s="198" t="s">
        <v>3135</v>
      </c>
      <c r="N4111" s="198" t="s">
        <v>3136</v>
      </c>
      <c r="O4111" s="196" t="s">
        <v>157</v>
      </c>
      <c r="P4111" s="198" t="s">
        <v>158</v>
      </c>
      <c r="Q4111" s="198" t="s">
        <v>3136</v>
      </c>
      <c r="R4111" s="196" t="s">
        <v>47</v>
      </c>
      <c r="S4111" s="196" t="s">
        <v>43</v>
      </c>
      <c r="T4111" s="211">
        <v>5.2</v>
      </c>
      <c r="U4111" s="201">
        <v>43966</v>
      </c>
      <c r="V4111" s="196" t="s">
        <v>1805</v>
      </c>
      <c r="W4111" s="200" t="s">
        <v>93</v>
      </c>
      <c r="X4111" s="196" t="s">
        <v>103</v>
      </c>
      <c r="Y4111" s="196" t="s">
        <v>32</v>
      </c>
      <c r="AA4111" s="196" t="s">
        <v>16479</v>
      </c>
      <c r="AB4111" s="196" t="s">
        <v>16478</v>
      </c>
      <c r="AC4111" s="200">
        <v>8</v>
      </c>
      <c r="AD4111" s="200" t="s">
        <v>8231</v>
      </c>
      <c r="AE4111" s="212">
        <v>97066.89</v>
      </c>
      <c r="AF4111" s="212">
        <v>1199002.8899999999</v>
      </c>
      <c r="AG4111" s="198" t="s">
        <v>3137</v>
      </c>
    </row>
    <row r="4112" spans="1:33" hidden="1" x14ac:dyDescent="0.25">
      <c r="A4112" s="209">
        <v>129255</v>
      </c>
      <c r="B4112" s="210">
        <v>2</v>
      </c>
      <c r="C4112" s="196" t="s">
        <v>97</v>
      </c>
      <c r="D4112" s="201">
        <v>43644</v>
      </c>
      <c r="E4112" s="196" t="s">
        <v>152</v>
      </c>
      <c r="F4112" s="201">
        <v>44467.875115740739</v>
      </c>
      <c r="G4112" s="196" t="s">
        <v>108</v>
      </c>
      <c r="H4112" s="198" t="s">
        <v>144</v>
      </c>
      <c r="I4112" s="196" t="s">
        <v>2791</v>
      </c>
      <c r="J4112" s="196" t="s">
        <v>101</v>
      </c>
      <c r="L4112" s="200" t="s">
        <v>101</v>
      </c>
      <c r="M4112" s="198" t="s">
        <v>16480</v>
      </c>
      <c r="N4112" s="198" t="s">
        <v>2573</v>
      </c>
      <c r="O4112" s="196" t="s">
        <v>157</v>
      </c>
      <c r="P4112" s="198" t="s">
        <v>158</v>
      </c>
      <c r="Q4112" s="198" t="s">
        <v>2573</v>
      </c>
      <c r="R4112" s="196" t="s">
        <v>47</v>
      </c>
      <c r="S4112" s="196" t="s">
        <v>46</v>
      </c>
      <c r="T4112" s="211">
        <v>6.88</v>
      </c>
      <c r="U4112" s="201">
        <v>44281</v>
      </c>
      <c r="V4112" s="196" t="s">
        <v>2036</v>
      </c>
      <c r="W4112" s="200" t="s">
        <v>93</v>
      </c>
      <c r="X4112" s="196" t="s">
        <v>103</v>
      </c>
      <c r="AA4112" s="196" t="s">
        <v>16481</v>
      </c>
      <c r="AC4112" s="200">
        <v>8</v>
      </c>
      <c r="AD4112" s="200" t="s">
        <v>8250</v>
      </c>
      <c r="AE4112" s="203" t="s">
        <v>505</v>
      </c>
      <c r="AF4112" s="212">
        <v>543682</v>
      </c>
      <c r="AG4112" s="198" t="s">
        <v>16482</v>
      </c>
    </row>
    <row r="4113" spans="1:33" hidden="1" x14ac:dyDescent="0.25">
      <c r="A4113" s="209">
        <v>129256</v>
      </c>
      <c r="B4113" s="210">
        <v>2</v>
      </c>
      <c r="C4113" s="196" t="s">
        <v>97</v>
      </c>
      <c r="D4113" s="201">
        <v>43644</v>
      </c>
      <c r="E4113" s="196" t="s">
        <v>152</v>
      </c>
      <c r="F4113" s="201">
        <v>44615.875115740739</v>
      </c>
      <c r="G4113" s="196" t="s">
        <v>108</v>
      </c>
      <c r="H4113" s="198" t="s">
        <v>1027</v>
      </c>
      <c r="I4113" s="196" t="s">
        <v>1553</v>
      </c>
      <c r="J4113" s="196" t="s">
        <v>101</v>
      </c>
      <c r="L4113" s="200" t="s">
        <v>101</v>
      </c>
      <c r="M4113" s="198" t="s">
        <v>16483</v>
      </c>
      <c r="N4113" s="198" t="s">
        <v>2651</v>
      </c>
      <c r="O4113" s="196" t="s">
        <v>157</v>
      </c>
      <c r="P4113" s="198" t="s">
        <v>158</v>
      </c>
      <c r="Q4113" s="198" t="s">
        <v>2651</v>
      </c>
      <c r="R4113" s="196" t="s">
        <v>47</v>
      </c>
      <c r="S4113" s="196" t="s">
        <v>46</v>
      </c>
      <c r="T4113" s="211">
        <v>3.82</v>
      </c>
      <c r="U4113" s="201">
        <v>43966</v>
      </c>
      <c r="V4113" s="196" t="s">
        <v>1860</v>
      </c>
      <c r="W4113" s="200" t="s">
        <v>93</v>
      </c>
      <c r="X4113" s="196" t="s">
        <v>103</v>
      </c>
      <c r="AA4113" s="196" t="s">
        <v>16484</v>
      </c>
      <c r="AC4113" s="200">
        <v>8</v>
      </c>
      <c r="AD4113" s="200" t="s">
        <v>8231</v>
      </c>
      <c r="AE4113" s="203" t="s">
        <v>505</v>
      </c>
      <c r="AF4113" s="212">
        <v>446133</v>
      </c>
      <c r="AG4113" s="198" t="s">
        <v>16485</v>
      </c>
    </row>
    <row r="4114" spans="1:33" hidden="1" x14ac:dyDescent="0.25">
      <c r="A4114" s="209">
        <v>129257</v>
      </c>
      <c r="B4114" s="210">
        <v>2</v>
      </c>
      <c r="C4114" s="196" t="s">
        <v>114</v>
      </c>
      <c r="D4114" s="201">
        <v>43644</v>
      </c>
      <c r="E4114" s="196" t="s">
        <v>152</v>
      </c>
      <c r="F4114" s="201">
        <v>44204.875092592592</v>
      </c>
      <c r="G4114" s="196" t="s">
        <v>170</v>
      </c>
      <c r="H4114" s="198" t="s">
        <v>399</v>
      </c>
      <c r="I4114" s="196" t="s">
        <v>400</v>
      </c>
      <c r="J4114" s="196" t="s">
        <v>101</v>
      </c>
      <c r="L4114" s="200" t="s">
        <v>101</v>
      </c>
      <c r="M4114" s="198" t="s">
        <v>16486</v>
      </c>
      <c r="N4114" s="198" t="s">
        <v>1793</v>
      </c>
      <c r="O4114" s="196" t="s">
        <v>157</v>
      </c>
      <c r="P4114" s="198" t="s">
        <v>1794</v>
      </c>
      <c r="Q4114" s="198" t="s">
        <v>1793</v>
      </c>
      <c r="R4114" s="196" t="s">
        <v>47</v>
      </c>
      <c r="S4114" s="196" t="s">
        <v>46</v>
      </c>
      <c r="T4114" s="211">
        <v>2.37</v>
      </c>
      <c r="U4114" s="201">
        <v>43917</v>
      </c>
      <c r="V4114" s="196" t="s">
        <v>1805</v>
      </c>
      <c r="W4114" s="200" t="s">
        <v>93</v>
      </c>
      <c r="X4114" s="196" t="s">
        <v>94</v>
      </c>
      <c r="Z4114" s="198" t="s">
        <v>16487</v>
      </c>
      <c r="AA4114" s="196" t="s">
        <v>16488</v>
      </c>
      <c r="AB4114" s="196" t="s">
        <v>16489</v>
      </c>
      <c r="AC4114" s="200">
        <v>3</v>
      </c>
      <c r="AD4114" s="200" t="s">
        <v>8231</v>
      </c>
      <c r="AE4114" s="212">
        <v>-113499.49</v>
      </c>
      <c r="AF4114" s="212">
        <v>348558.51</v>
      </c>
      <c r="AG4114" s="198" t="s">
        <v>16490</v>
      </c>
    </row>
    <row r="4115" spans="1:33" hidden="1" x14ac:dyDescent="0.25">
      <c r="A4115" s="209">
        <v>129257</v>
      </c>
      <c r="B4115" s="210">
        <v>2</v>
      </c>
      <c r="C4115" s="196" t="s">
        <v>114</v>
      </c>
      <c r="D4115" s="201">
        <v>43644</v>
      </c>
      <c r="E4115" s="196" t="s">
        <v>152</v>
      </c>
      <c r="F4115" s="201">
        <v>44204.875092592592</v>
      </c>
      <c r="G4115" s="196" t="s">
        <v>170</v>
      </c>
      <c r="H4115" s="198" t="s">
        <v>399</v>
      </c>
      <c r="I4115" s="196" t="s">
        <v>400</v>
      </c>
      <c r="J4115" s="196" t="s">
        <v>101</v>
      </c>
      <c r="L4115" s="200" t="s">
        <v>101</v>
      </c>
      <c r="M4115" s="198" t="s">
        <v>16486</v>
      </c>
      <c r="N4115" s="198" t="s">
        <v>1793</v>
      </c>
      <c r="O4115" s="196" t="s">
        <v>157</v>
      </c>
      <c r="P4115" s="198" t="s">
        <v>1794</v>
      </c>
      <c r="Q4115" s="198" t="s">
        <v>1793</v>
      </c>
      <c r="R4115" s="196" t="s">
        <v>47</v>
      </c>
      <c r="S4115" s="196" t="s">
        <v>46</v>
      </c>
      <c r="T4115" s="211">
        <v>2.37</v>
      </c>
      <c r="U4115" s="201">
        <v>43917</v>
      </c>
      <c r="V4115" s="196" t="s">
        <v>1805</v>
      </c>
      <c r="W4115" s="200" t="s">
        <v>93</v>
      </c>
      <c r="X4115" s="196" t="s">
        <v>94</v>
      </c>
      <c r="Z4115" s="198" t="s">
        <v>16487</v>
      </c>
      <c r="AA4115" s="196" t="s">
        <v>16491</v>
      </c>
      <c r="AB4115" s="196" t="s">
        <v>16489</v>
      </c>
      <c r="AC4115" s="200">
        <v>3</v>
      </c>
      <c r="AD4115" s="200" t="s">
        <v>8274</v>
      </c>
      <c r="AE4115" s="212">
        <v>-5531.9</v>
      </c>
      <c r="AF4115" s="212">
        <v>72329.100000000006</v>
      </c>
      <c r="AG4115" s="198" t="s">
        <v>16490</v>
      </c>
    </row>
    <row r="4116" spans="1:33" hidden="1" x14ac:dyDescent="0.25">
      <c r="A4116" s="209">
        <v>129257</v>
      </c>
      <c r="B4116" s="210">
        <v>2</v>
      </c>
      <c r="C4116" s="196" t="s">
        <v>114</v>
      </c>
      <c r="D4116" s="201">
        <v>43644</v>
      </c>
      <c r="E4116" s="196" t="s">
        <v>152</v>
      </c>
      <c r="F4116" s="201">
        <v>44204.875092592592</v>
      </c>
      <c r="G4116" s="196" t="s">
        <v>170</v>
      </c>
      <c r="H4116" s="198" t="s">
        <v>399</v>
      </c>
      <c r="I4116" s="196" t="s">
        <v>400</v>
      </c>
      <c r="J4116" s="196" t="s">
        <v>101</v>
      </c>
      <c r="L4116" s="200" t="s">
        <v>101</v>
      </c>
      <c r="M4116" s="198" t="s">
        <v>16486</v>
      </c>
      <c r="N4116" s="198" t="s">
        <v>1793</v>
      </c>
      <c r="O4116" s="196" t="s">
        <v>157</v>
      </c>
      <c r="P4116" s="198" t="s">
        <v>1794</v>
      </c>
      <c r="Q4116" s="198" t="s">
        <v>1793</v>
      </c>
      <c r="R4116" s="196" t="s">
        <v>47</v>
      </c>
      <c r="S4116" s="196" t="s">
        <v>46</v>
      </c>
      <c r="T4116" s="211">
        <v>2.37</v>
      </c>
      <c r="U4116" s="201">
        <v>43917</v>
      </c>
      <c r="V4116" s="196" t="s">
        <v>1805</v>
      </c>
      <c r="W4116" s="200" t="s">
        <v>93</v>
      </c>
      <c r="X4116" s="196" t="s">
        <v>94</v>
      </c>
      <c r="Z4116" s="198" t="s">
        <v>16487</v>
      </c>
      <c r="AA4116" s="196" t="s">
        <v>16492</v>
      </c>
      <c r="AB4116" s="196" t="s">
        <v>16489</v>
      </c>
      <c r="AC4116" s="200">
        <v>8</v>
      </c>
      <c r="AD4116" s="200" t="s">
        <v>8250</v>
      </c>
      <c r="AE4116" s="212">
        <v>-230154.6</v>
      </c>
      <c r="AF4116" s="212">
        <v>1428998.4</v>
      </c>
      <c r="AG4116" s="198" t="s">
        <v>16490</v>
      </c>
    </row>
    <row r="4117" spans="1:33" hidden="1" x14ac:dyDescent="0.25">
      <c r="A4117" s="209">
        <v>129258</v>
      </c>
      <c r="B4117" s="210">
        <v>2</v>
      </c>
      <c r="C4117" s="196" t="s">
        <v>114</v>
      </c>
      <c r="D4117" s="201">
        <v>43644</v>
      </c>
      <c r="E4117" s="196" t="s">
        <v>152</v>
      </c>
      <c r="F4117" s="201">
        <v>44089.799189814818</v>
      </c>
      <c r="G4117" s="196" t="s">
        <v>170</v>
      </c>
      <c r="H4117" s="198" t="s">
        <v>465</v>
      </c>
      <c r="I4117" s="196" t="s">
        <v>843</v>
      </c>
      <c r="J4117" s="196" t="s">
        <v>101</v>
      </c>
      <c r="L4117" s="200" t="s">
        <v>101</v>
      </c>
      <c r="M4117" s="198" t="s">
        <v>16493</v>
      </c>
      <c r="N4117" s="198" t="s">
        <v>1866</v>
      </c>
      <c r="O4117" s="196" t="s">
        <v>157</v>
      </c>
      <c r="P4117" s="198" t="s">
        <v>158</v>
      </c>
      <c r="Q4117" s="198" t="s">
        <v>1866</v>
      </c>
      <c r="R4117" s="196" t="s">
        <v>47</v>
      </c>
      <c r="S4117" s="196" t="s">
        <v>46</v>
      </c>
      <c r="T4117" s="211">
        <v>4.08</v>
      </c>
      <c r="U4117" s="201">
        <v>43868</v>
      </c>
      <c r="V4117" s="196" t="s">
        <v>1867</v>
      </c>
      <c r="W4117" s="200" t="s">
        <v>93</v>
      </c>
      <c r="X4117" s="196" t="s">
        <v>13</v>
      </c>
      <c r="AA4117" s="196" t="s">
        <v>16494</v>
      </c>
      <c r="AB4117" s="196" t="s">
        <v>16495</v>
      </c>
      <c r="AC4117" s="200">
        <v>8</v>
      </c>
      <c r="AD4117" s="200" t="s">
        <v>8231</v>
      </c>
      <c r="AE4117" s="203" t="s">
        <v>505</v>
      </c>
      <c r="AF4117" s="212">
        <v>527497.89</v>
      </c>
      <c r="AG4117" s="198" t="s">
        <v>16496</v>
      </c>
    </row>
    <row r="4118" spans="1:33" hidden="1" x14ac:dyDescent="0.25">
      <c r="A4118" s="209">
        <v>129260</v>
      </c>
      <c r="B4118" s="210">
        <v>2</v>
      </c>
      <c r="C4118" s="196" t="s">
        <v>114</v>
      </c>
      <c r="D4118" s="201">
        <v>43644</v>
      </c>
      <c r="E4118" s="196" t="s">
        <v>152</v>
      </c>
      <c r="F4118" s="201">
        <v>44340.875104166669</v>
      </c>
      <c r="G4118" s="196" t="s">
        <v>170</v>
      </c>
      <c r="H4118" s="198" t="s">
        <v>465</v>
      </c>
      <c r="I4118" s="196" t="s">
        <v>466</v>
      </c>
      <c r="J4118" s="196" t="s">
        <v>101</v>
      </c>
      <c r="L4118" s="200" t="s">
        <v>101</v>
      </c>
      <c r="M4118" s="198" t="s">
        <v>1814</v>
      </c>
      <c r="N4118" s="198" t="s">
        <v>1815</v>
      </c>
      <c r="O4118" s="196" t="s">
        <v>157</v>
      </c>
      <c r="P4118" s="198" t="s">
        <v>158</v>
      </c>
      <c r="Q4118" s="198" t="s">
        <v>1816</v>
      </c>
      <c r="R4118" s="196" t="s">
        <v>47</v>
      </c>
      <c r="S4118" s="196" t="s">
        <v>43</v>
      </c>
      <c r="T4118" s="211">
        <v>4.7</v>
      </c>
      <c r="U4118" s="201">
        <v>44232</v>
      </c>
      <c r="V4118" s="196" t="s">
        <v>1805</v>
      </c>
      <c r="W4118" s="200" t="s">
        <v>93</v>
      </c>
      <c r="X4118" s="196" t="s">
        <v>103</v>
      </c>
      <c r="Y4118" s="196" t="s">
        <v>32</v>
      </c>
      <c r="AA4118" s="196" t="s">
        <v>16497</v>
      </c>
      <c r="AB4118" s="196" t="s">
        <v>16498</v>
      </c>
      <c r="AC4118" s="200">
        <v>8</v>
      </c>
      <c r="AD4118" s="200" t="s">
        <v>8231</v>
      </c>
      <c r="AE4118" s="212">
        <v>60241.9</v>
      </c>
      <c r="AF4118" s="212">
        <v>1822524.9</v>
      </c>
      <c r="AG4118" s="198" t="s">
        <v>1817</v>
      </c>
    </row>
    <row r="4119" spans="1:33" ht="36" hidden="1" x14ac:dyDescent="0.25">
      <c r="A4119" s="209">
        <v>129262</v>
      </c>
      <c r="B4119" s="210">
        <v>2</v>
      </c>
      <c r="C4119" s="196" t="s">
        <v>97</v>
      </c>
      <c r="D4119" s="201">
        <v>43644</v>
      </c>
      <c r="E4119" s="196" t="s">
        <v>152</v>
      </c>
      <c r="F4119" s="201">
        <v>44495.875115740739</v>
      </c>
      <c r="G4119" s="196" t="s">
        <v>108</v>
      </c>
      <c r="H4119" s="198" t="s">
        <v>3965</v>
      </c>
      <c r="I4119" s="196" t="s">
        <v>124</v>
      </c>
      <c r="J4119" s="196" t="s">
        <v>101</v>
      </c>
      <c r="L4119" s="200" t="s">
        <v>101</v>
      </c>
      <c r="M4119" s="198" t="s">
        <v>3966</v>
      </c>
      <c r="N4119" s="198" t="s">
        <v>3967</v>
      </c>
      <c r="O4119" s="196" t="s">
        <v>157</v>
      </c>
      <c r="P4119" s="198" t="s">
        <v>158</v>
      </c>
      <c r="Q4119" s="198" t="s">
        <v>3967</v>
      </c>
      <c r="R4119" s="196" t="s">
        <v>47</v>
      </c>
      <c r="S4119" s="196" t="s">
        <v>46</v>
      </c>
      <c r="T4119" s="211">
        <v>3.915</v>
      </c>
      <c r="U4119" s="201">
        <v>44232</v>
      </c>
      <c r="V4119" s="196" t="s">
        <v>1805</v>
      </c>
      <c r="W4119" s="200" t="s">
        <v>93</v>
      </c>
      <c r="X4119" s="196" t="s">
        <v>13</v>
      </c>
      <c r="Y4119" s="196" t="s">
        <v>32</v>
      </c>
      <c r="AA4119" s="196" t="s">
        <v>16499</v>
      </c>
      <c r="AC4119" s="200">
        <v>8</v>
      </c>
      <c r="AD4119" s="200" t="s">
        <v>8250</v>
      </c>
      <c r="AE4119" s="203" t="s">
        <v>505</v>
      </c>
      <c r="AF4119" s="212">
        <v>421177</v>
      </c>
      <c r="AG4119" s="198" t="s">
        <v>3968</v>
      </c>
    </row>
    <row r="4120" spans="1:33" ht="36" hidden="1" x14ac:dyDescent="0.25">
      <c r="A4120" s="209">
        <v>129262</v>
      </c>
      <c r="B4120" s="210">
        <v>2</v>
      </c>
      <c r="C4120" s="196" t="s">
        <v>97</v>
      </c>
      <c r="D4120" s="201">
        <v>43644</v>
      </c>
      <c r="E4120" s="196" t="s">
        <v>152</v>
      </c>
      <c r="F4120" s="201">
        <v>44495.875115740739</v>
      </c>
      <c r="G4120" s="196" t="s">
        <v>108</v>
      </c>
      <c r="H4120" s="198" t="s">
        <v>3965</v>
      </c>
      <c r="I4120" s="196" t="s">
        <v>124</v>
      </c>
      <c r="J4120" s="196" t="s">
        <v>101</v>
      </c>
      <c r="L4120" s="200" t="s">
        <v>101</v>
      </c>
      <c r="M4120" s="198" t="s">
        <v>3966</v>
      </c>
      <c r="N4120" s="198" t="s">
        <v>3967</v>
      </c>
      <c r="O4120" s="196" t="s">
        <v>157</v>
      </c>
      <c r="P4120" s="198" t="s">
        <v>158</v>
      </c>
      <c r="Q4120" s="198" t="s">
        <v>3967</v>
      </c>
      <c r="R4120" s="196" t="s">
        <v>47</v>
      </c>
      <c r="S4120" s="196" t="s">
        <v>46</v>
      </c>
      <c r="T4120" s="211">
        <v>3.915</v>
      </c>
      <c r="U4120" s="201">
        <v>44232</v>
      </c>
      <c r="V4120" s="196" t="s">
        <v>1805</v>
      </c>
      <c r="W4120" s="200" t="s">
        <v>93</v>
      </c>
      <c r="X4120" s="196" t="s">
        <v>13</v>
      </c>
      <c r="Y4120" s="196" t="s">
        <v>32</v>
      </c>
      <c r="AA4120" s="196" t="s">
        <v>16500</v>
      </c>
      <c r="AC4120" s="200">
        <v>8</v>
      </c>
      <c r="AD4120" s="200" t="s">
        <v>8250</v>
      </c>
      <c r="AE4120" s="212">
        <v>176000</v>
      </c>
      <c r="AF4120" s="212">
        <v>2107897</v>
      </c>
      <c r="AG4120" s="198" t="s">
        <v>3968</v>
      </c>
    </row>
    <row r="4121" spans="1:33" ht="36" hidden="1" x14ac:dyDescent="0.25">
      <c r="A4121" s="209">
        <v>129262</v>
      </c>
      <c r="B4121" s="210">
        <v>2</v>
      </c>
      <c r="C4121" s="196" t="s">
        <v>97</v>
      </c>
      <c r="D4121" s="201">
        <v>43644</v>
      </c>
      <c r="E4121" s="196" t="s">
        <v>152</v>
      </c>
      <c r="F4121" s="201">
        <v>44495.875115740739</v>
      </c>
      <c r="G4121" s="196" t="s">
        <v>108</v>
      </c>
      <c r="H4121" s="198" t="s">
        <v>3965</v>
      </c>
      <c r="I4121" s="196" t="s">
        <v>124</v>
      </c>
      <c r="J4121" s="196" t="s">
        <v>101</v>
      </c>
      <c r="L4121" s="200" t="s">
        <v>101</v>
      </c>
      <c r="M4121" s="198" t="s">
        <v>3966</v>
      </c>
      <c r="N4121" s="198" t="s">
        <v>3967</v>
      </c>
      <c r="O4121" s="196" t="s">
        <v>157</v>
      </c>
      <c r="P4121" s="198" t="s">
        <v>158</v>
      </c>
      <c r="Q4121" s="198" t="s">
        <v>3967</v>
      </c>
      <c r="R4121" s="196" t="s">
        <v>47</v>
      </c>
      <c r="S4121" s="196" t="s">
        <v>46</v>
      </c>
      <c r="T4121" s="211">
        <v>3.915</v>
      </c>
      <c r="U4121" s="201">
        <v>44232</v>
      </c>
      <c r="V4121" s="196" t="s">
        <v>1805</v>
      </c>
      <c r="W4121" s="200" t="s">
        <v>93</v>
      </c>
      <c r="X4121" s="196" t="s">
        <v>13</v>
      </c>
      <c r="Y4121" s="196" t="s">
        <v>32</v>
      </c>
      <c r="AA4121" s="196" t="s">
        <v>16501</v>
      </c>
      <c r="AC4121" s="200">
        <v>8</v>
      </c>
      <c r="AD4121" s="200" t="s">
        <v>8250</v>
      </c>
      <c r="AE4121" s="203" t="s">
        <v>505</v>
      </c>
      <c r="AF4121" s="212">
        <v>221329</v>
      </c>
      <c r="AG4121" s="198" t="s">
        <v>3968</v>
      </c>
    </row>
    <row r="4122" spans="1:33" hidden="1" x14ac:dyDescent="0.25">
      <c r="A4122" s="209">
        <v>129264</v>
      </c>
      <c r="B4122" s="210">
        <v>2</v>
      </c>
      <c r="C4122" s="196" t="s">
        <v>97</v>
      </c>
      <c r="D4122" s="201">
        <v>43644</v>
      </c>
      <c r="E4122" s="196" t="s">
        <v>152</v>
      </c>
      <c r="F4122" s="201">
        <v>44384.875127314815</v>
      </c>
      <c r="G4122" s="196" t="s">
        <v>426</v>
      </c>
      <c r="H4122" s="198" t="s">
        <v>517</v>
      </c>
      <c r="I4122" s="196" t="s">
        <v>145</v>
      </c>
      <c r="J4122" s="196" t="s">
        <v>101</v>
      </c>
      <c r="L4122" s="200" t="s">
        <v>101</v>
      </c>
      <c r="M4122" s="198" t="s">
        <v>16502</v>
      </c>
      <c r="N4122" s="198" t="s">
        <v>1866</v>
      </c>
      <c r="O4122" s="196" t="s">
        <v>157</v>
      </c>
      <c r="P4122" s="198" t="s">
        <v>158</v>
      </c>
      <c r="Q4122" s="198" t="s">
        <v>1866</v>
      </c>
      <c r="R4122" s="196" t="s">
        <v>47</v>
      </c>
      <c r="S4122" s="196" t="s">
        <v>46</v>
      </c>
      <c r="T4122" s="211">
        <v>7.15</v>
      </c>
      <c r="U4122" s="201">
        <v>44232</v>
      </c>
      <c r="V4122" s="196" t="s">
        <v>1867</v>
      </c>
      <c r="W4122" s="200" t="s">
        <v>93</v>
      </c>
      <c r="X4122" s="196" t="s">
        <v>13</v>
      </c>
      <c r="AA4122" s="196" t="s">
        <v>16503</v>
      </c>
      <c r="AB4122" s="196" t="s">
        <v>16504</v>
      </c>
      <c r="AC4122" s="200">
        <v>3</v>
      </c>
      <c r="AD4122" s="200" t="s">
        <v>8231</v>
      </c>
      <c r="AE4122" s="203" t="s">
        <v>505</v>
      </c>
      <c r="AF4122" s="212">
        <v>19545</v>
      </c>
      <c r="AG4122" s="198" t="s">
        <v>16505</v>
      </c>
    </row>
    <row r="4123" spans="1:33" hidden="1" x14ac:dyDescent="0.25">
      <c r="A4123" s="209">
        <v>129264</v>
      </c>
      <c r="B4123" s="210">
        <v>2</v>
      </c>
      <c r="C4123" s="196" t="s">
        <v>97</v>
      </c>
      <c r="D4123" s="201">
        <v>43644</v>
      </c>
      <c r="E4123" s="196" t="s">
        <v>152</v>
      </c>
      <c r="F4123" s="201">
        <v>44384.875127314815</v>
      </c>
      <c r="G4123" s="196" t="s">
        <v>426</v>
      </c>
      <c r="H4123" s="198" t="s">
        <v>517</v>
      </c>
      <c r="I4123" s="196" t="s">
        <v>145</v>
      </c>
      <c r="J4123" s="196" t="s">
        <v>101</v>
      </c>
      <c r="L4123" s="200" t="s">
        <v>101</v>
      </c>
      <c r="M4123" s="198" t="s">
        <v>16502</v>
      </c>
      <c r="N4123" s="198" t="s">
        <v>1866</v>
      </c>
      <c r="O4123" s="196" t="s">
        <v>157</v>
      </c>
      <c r="P4123" s="198" t="s">
        <v>158</v>
      </c>
      <c r="Q4123" s="198" t="s">
        <v>1866</v>
      </c>
      <c r="R4123" s="196" t="s">
        <v>47</v>
      </c>
      <c r="S4123" s="196" t="s">
        <v>46</v>
      </c>
      <c r="T4123" s="211">
        <v>7.15</v>
      </c>
      <c r="U4123" s="201">
        <v>44232</v>
      </c>
      <c r="V4123" s="196" t="s">
        <v>1867</v>
      </c>
      <c r="W4123" s="200" t="s">
        <v>93</v>
      </c>
      <c r="X4123" s="196" t="s">
        <v>13</v>
      </c>
      <c r="AA4123" s="196" t="s">
        <v>16506</v>
      </c>
      <c r="AB4123" s="196" t="s">
        <v>16504</v>
      </c>
      <c r="AC4123" s="200">
        <v>8</v>
      </c>
      <c r="AD4123" s="200" t="s">
        <v>8250</v>
      </c>
      <c r="AE4123" s="203" t="s">
        <v>505</v>
      </c>
      <c r="AF4123" s="212">
        <v>568733</v>
      </c>
      <c r="AG4123" s="198" t="s">
        <v>16505</v>
      </c>
    </row>
    <row r="4124" spans="1:33" hidden="1" x14ac:dyDescent="0.25">
      <c r="A4124" s="209">
        <v>129266</v>
      </c>
      <c r="B4124" s="210">
        <v>2</v>
      </c>
      <c r="C4124" s="196" t="s">
        <v>122</v>
      </c>
      <c r="D4124" s="201">
        <v>43644</v>
      </c>
      <c r="E4124" s="196" t="s">
        <v>152</v>
      </c>
      <c r="F4124" s="201">
        <v>44621.875208333331</v>
      </c>
      <c r="G4124" s="196" t="s">
        <v>426</v>
      </c>
      <c r="H4124" s="198" t="s">
        <v>1038</v>
      </c>
      <c r="I4124" s="196" t="s">
        <v>518</v>
      </c>
      <c r="J4124" s="196" t="s">
        <v>101</v>
      </c>
      <c r="L4124" s="200" t="s">
        <v>101</v>
      </c>
      <c r="M4124" s="198" t="s">
        <v>2070</v>
      </c>
      <c r="N4124" s="198" t="s">
        <v>2071</v>
      </c>
      <c r="O4124" s="196" t="s">
        <v>157</v>
      </c>
      <c r="P4124" s="198" t="s">
        <v>157</v>
      </c>
      <c r="Q4124" s="198" t="s">
        <v>2071</v>
      </c>
      <c r="R4124" s="196" t="s">
        <v>47</v>
      </c>
      <c r="S4124" s="196" t="s">
        <v>43</v>
      </c>
      <c r="T4124" s="211">
        <v>4.6100000000000003</v>
      </c>
      <c r="U4124" s="201">
        <v>44603</v>
      </c>
      <c r="V4124" s="196" t="s">
        <v>1867</v>
      </c>
      <c r="W4124" s="200" t="s">
        <v>93</v>
      </c>
      <c r="X4124" s="196" t="s">
        <v>103</v>
      </c>
      <c r="Y4124" s="196" t="s">
        <v>32</v>
      </c>
      <c r="AA4124" s="196" t="s">
        <v>16507</v>
      </c>
      <c r="AB4124" s="196" t="s">
        <v>16508</v>
      </c>
      <c r="AC4124" s="200">
        <v>8</v>
      </c>
      <c r="AD4124" s="200" t="s">
        <v>8231</v>
      </c>
      <c r="AE4124" s="212">
        <v>350683</v>
      </c>
      <c r="AF4124" s="212">
        <v>350683</v>
      </c>
      <c r="AG4124" s="198" t="s">
        <v>2072</v>
      </c>
    </row>
    <row r="4125" spans="1:33" hidden="1" x14ac:dyDescent="0.25">
      <c r="A4125" s="209">
        <v>129287</v>
      </c>
      <c r="B4125" s="210">
        <v>3</v>
      </c>
      <c r="C4125" s="196" t="s">
        <v>114</v>
      </c>
      <c r="D4125" s="201">
        <v>43651</v>
      </c>
      <c r="E4125" s="196" t="s">
        <v>5969</v>
      </c>
      <c r="F4125" s="201">
        <v>44655</v>
      </c>
      <c r="G4125" s="196" t="s">
        <v>5969</v>
      </c>
      <c r="H4125" s="198" t="s">
        <v>538</v>
      </c>
      <c r="L4125" s="200" t="s">
        <v>4981</v>
      </c>
      <c r="M4125" s="198" t="s">
        <v>6310</v>
      </c>
      <c r="O4125" s="196" t="s">
        <v>5405</v>
      </c>
      <c r="R4125" s="196" t="s">
        <v>47</v>
      </c>
      <c r="S4125" s="196" t="s">
        <v>46</v>
      </c>
      <c r="T4125" s="202" t="s">
        <v>505</v>
      </c>
      <c r="W4125" s="200" t="s">
        <v>93</v>
      </c>
      <c r="Y4125" s="196" t="s">
        <v>31</v>
      </c>
      <c r="AA4125" s="196" t="s">
        <v>16509</v>
      </c>
      <c r="AC4125" s="200">
        <v>3</v>
      </c>
      <c r="AD4125" s="200" t="s">
        <v>8250</v>
      </c>
      <c r="AE4125" s="212">
        <v>-1872.46</v>
      </c>
      <c r="AF4125" s="212">
        <v>222546.04</v>
      </c>
    </row>
    <row r="4126" spans="1:33" hidden="1" x14ac:dyDescent="0.25">
      <c r="A4126" s="209">
        <v>129295</v>
      </c>
      <c r="B4126" s="210">
        <v>4</v>
      </c>
      <c r="C4126" s="196" t="s">
        <v>114</v>
      </c>
      <c r="D4126" s="201">
        <v>43654</v>
      </c>
      <c r="E4126" s="196" t="s">
        <v>152</v>
      </c>
      <c r="F4126" s="201">
        <v>44298.875081018516</v>
      </c>
      <c r="G4126" s="196" t="s">
        <v>170</v>
      </c>
      <c r="H4126" s="198" t="s">
        <v>88</v>
      </c>
      <c r="I4126" s="196" t="s">
        <v>484</v>
      </c>
      <c r="J4126" s="196" t="s">
        <v>101</v>
      </c>
      <c r="L4126" s="200" t="s">
        <v>101</v>
      </c>
      <c r="M4126" s="198" t="s">
        <v>2654</v>
      </c>
      <c r="N4126" s="198" t="s">
        <v>2623</v>
      </c>
      <c r="O4126" s="196" t="s">
        <v>157</v>
      </c>
      <c r="P4126" s="198" t="s">
        <v>158</v>
      </c>
      <c r="Q4126" s="198" t="s">
        <v>2623</v>
      </c>
      <c r="R4126" s="196" t="s">
        <v>47</v>
      </c>
      <c r="S4126" s="196" t="s">
        <v>46</v>
      </c>
      <c r="T4126" s="211">
        <v>1.76</v>
      </c>
      <c r="U4126" s="201">
        <v>43917</v>
      </c>
      <c r="V4126" s="196" t="s">
        <v>1805</v>
      </c>
      <c r="W4126" s="200" t="s">
        <v>93</v>
      </c>
      <c r="X4126" s="196" t="s">
        <v>94</v>
      </c>
      <c r="AA4126" s="196" t="s">
        <v>16510</v>
      </c>
      <c r="AB4126" s="196" t="s">
        <v>16511</v>
      </c>
      <c r="AC4126" s="200">
        <v>3</v>
      </c>
      <c r="AD4126" s="200" t="s">
        <v>8231</v>
      </c>
      <c r="AE4126" s="212">
        <v>144449.9</v>
      </c>
      <c r="AF4126" s="212">
        <v>541749.9</v>
      </c>
      <c r="AG4126" s="198" t="s">
        <v>2655</v>
      </c>
    </row>
    <row r="4127" spans="1:33" hidden="1" x14ac:dyDescent="0.25">
      <c r="A4127" s="209">
        <v>129295</v>
      </c>
      <c r="B4127" s="210">
        <v>4</v>
      </c>
      <c r="C4127" s="196" t="s">
        <v>114</v>
      </c>
      <c r="D4127" s="201">
        <v>43654</v>
      </c>
      <c r="E4127" s="196" t="s">
        <v>152</v>
      </c>
      <c r="F4127" s="201">
        <v>44298.875081018516</v>
      </c>
      <c r="G4127" s="196" t="s">
        <v>170</v>
      </c>
      <c r="H4127" s="198" t="s">
        <v>88</v>
      </c>
      <c r="I4127" s="196" t="s">
        <v>484</v>
      </c>
      <c r="J4127" s="196" t="s">
        <v>101</v>
      </c>
      <c r="L4127" s="200" t="s">
        <v>101</v>
      </c>
      <c r="M4127" s="198" t="s">
        <v>2654</v>
      </c>
      <c r="N4127" s="198" t="s">
        <v>2623</v>
      </c>
      <c r="O4127" s="196" t="s">
        <v>157</v>
      </c>
      <c r="P4127" s="198" t="s">
        <v>158</v>
      </c>
      <c r="Q4127" s="198" t="s">
        <v>2623</v>
      </c>
      <c r="R4127" s="196" t="s">
        <v>47</v>
      </c>
      <c r="S4127" s="196" t="s">
        <v>46</v>
      </c>
      <c r="T4127" s="211">
        <v>1.76</v>
      </c>
      <c r="U4127" s="201">
        <v>43917</v>
      </c>
      <c r="V4127" s="196" t="s">
        <v>1805</v>
      </c>
      <c r="W4127" s="200" t="s">
        <v>93</v>
      </c>
      <c r="X4127" s="196" t="s">
        <v>94</v>
      </c>
      <c r="AA4127" s="196" t="s">
        <v>16512</v>
      </c>
      <c r="AB4127" s="196" t="s">
        <v>16511</v>
      </c>
      <c r="AC4127" s="200">
        <v>8</v>
      </c>
      <c r="AD4127" s="200" t="s">
        <v>8231</v>
      </c>
      <c r="AE4127" s="212">
        <v>-79072.600000000006</v>
      </c>
      <c r="AF4127" s="212">
        <v>1596832.4</v>
      </c>
      <c r="AG4127" s="198" t="s">
        <v>2655</v>
      </c>
    </row>
    <row r="4128" spans="1:33" hidden="1" x14ac:dyDescent="0.25">
      <c r="A4128" s="209">
        <v>129296</v>
      </c>
      <c r="B4128" s="210">
        <v>4</v>
      </c>
      <c r="C4128" s="196" t="s">
        <v>114</v>
      </c>
      <c r="D4128" s="201">
        <v>43654</v>
      </c>
      <c r="E4128" s="196" t="s">
        <v>152</v>
      </c>
      <c r="F4128" s="201">
        <v>44148.875173611108</v>
      </c>
      <c r="G4128" s="196" t="s">
        <v>170</v>
      </c>
      <c r="H4128" s="198" t="s">
        <v>750</v>
      </c>
      <c r="I4128" s="196" t="s">
        <v>776</v>
      </c>
      <c r="J4128" s="196" t="s">
        <v>101</v>
      </c>
      <c r="L4128" s="200" t="s">
        <v>101</v>
      </c>
      <c r="M4128" s="198" t="s">
        <v>3222</v>
      </c>
      <c r="N4128" s="198" t="s">
        <v>3223</v>
      </c>
      <c r="O4128" s="196" t="s">
        <v>157</v>
      </c>
      <c r="P4128" s="198" t="s">
        <v>158</v>
      </c>
      <c r="Q4128" s="198" t="s">
        <v>3223</v>
      </c>
      <c r="R4128" s="196" t="s">
        <v>47</v>
      </c>
      <c r="S4128" s="196" t="s">
        <v>46</v>
      </c>
      <c r="T4128" s="211">
        <v>4.8899999999999997</v>
      </c>
      <c r="U4128" s="201">
        <v>43917</v>
      </c>
      <c r="V4128" s="196" t="s">
        <v>2155</v>
      </c>
      <c r="W4128" s="200" t="s">
        <v>93</v>
      </c>
      <c r="X4128" s="196" t="s">
        <v>13</v>
      </c>
      <c r="Y4128" s="196" t="s">
        <v>31</v>
      </c>
      <c r="AA4128" s="196" t="s">
        <v>16513</v>
      </c>
      <c r="AB4128" s="196" t="s">
        <v>16514</v>
      </c>
      <c r="AC4128" s="200">
        <v>3</v>
      </c>
      <c r="AD4128" s="200" t="s">
        <v>8231</v>
      </c>
      <c r="AE4128" s="212">
        <v>-2472.08</v>
      </c>
      <c r="AF4128" s="212">
        <v>140227.92000000001</v>
      </c>
      <c r="AG4128" s="198" t="s">
        <v>3224</v>
      </c>
    </row>
    <row r="4129" spans="1:33" hidden="1" x14ac:dyDescent="0.25">
      <c r="A4129" s="209">
        <v>129296</v>
      </c>
      <c r="B4129" s="210">
        <v>4</v>
      </c>
      <c r="C4129" s="196" t="s">
        <v>114</v>
      </c>
      <c r="D4129" s="201">
        <v>43654</v>
      </c>
      <c r="E4129" s="196" t="s">
        <v>152</v>
      </c>
      <c r="F4129" s="201">
        <v>44148.875173611108</v>
      </c>
      <c r="G4129" s="196" t="s">
        <v>170</v>
      </c>
      <c r="H4129" s="198" t="s">
        <v>750</v>
      </c>
      <c r="I4129" s="196" t="s">
        <v>776</v>
      </c>
      <c r="J4129" s="196" t="s">
        <v>101</v>
      </c>
      <c r="L4129" s="200" t="s">
        <v>101</v>
      </c>
      <c r="M4129" s="198" t="s">
        <v>3222</v>
      </c>
      <c r="N4129" s="198" t="s">
        <v>3223</v>
      </c>
      <c r="O4129" s="196" t="s">
        <v>157</v>
      </c>
      <c r="P4129" s="198" t="s">
        <v>158</v>
      </c>
      <c r="Q4129" s="198" t="s">
        <v>3223</v>
      </c>
      <c r="R4129" s="196" t="s">
        <v>47</v>
      </c>
      <c r="S4129" s="196" t="s">
        <v>46</v>
      </c>
      <c r="T4129" s="211">
        <v>4.8899999999999997</v>
      </c>
      <c r="U4129" s="201">
        <v>43917</v>
      </c>
      <c r="V4129" s="196" t="s">
        <v>2155</v>
      </c>
      <c r="W4129" s="200" t="s">
        <v>93</v>
      </c>
      <c r="X4129" s="196" t="s">
        <v>13</v>
      </c>
      <c r="Y4129" s="196" t="s">
        <v>31</v>
      </c>
      <c r="AA4129" s="196" t="s">
        <v>16515</v>
      </c>
      <c r="AB4129" s="196" t="s">
        <v>16514</v>
      </c>
      <c r="AC4129" s="200">
        <v>8</v>
      </c>
      <c r="AD4129" s="200" t="s">
        <v>8231</v>
      </c>
      <c r="AE4129" s="212">
        <v>13670.54</v>
      </c>
      <c r="AF4129" s="212">
        <v>2536820.54</v>
      </c>
      <c r="AG4129" s="198" t="s">
        <v>3224</v>
      </c>
    </row>
    <row r="4130" spans="1:33" hidden="1" x14ac:dyDescent="0.25">
      <c r="A4130" s="209">
        <v>129297</v>
      </c>
      <c r="B4130" s="210">
        <v>4</v>
      </c>
      <c r="C4130" s="196" t="s">
        <v>122</v>
      </c>
      <c r="D4130" s="201">
        <v>43654</v>
      </c>
      <c r="E4130" s="196" t="s">
        <v>152</v>
      </c>
      <c r="F4130" s="201">
        <v>44552.875208333331</v>
      </c>
      <c r="G4130" s="196" t="s">
        <v>510</v>
      </c>
      <c r="H4130" s="198" t="s">
        <v>88</v>
      </c>
      <c r="I4130" s="196" t="s">
        <v>708</v>
      </c>
      <c r="J4130" s="196" t="s">
        <v>101</v>
      </c>
      <c r="L4130" s="200" t="s">
        <v>101</v>
      </c>
      <c r="M4130" s="198" t="s">
        <v>3892</v>
      </c>
      <c r="N4130" s="198" t="s">
        <v>1793</v>
      </c>
      <c r="O4130" s="196" t="s">
        <v>157</v>
      </c>
      <c r="P4130" s="198" t="s">
        <v>158</v>
      </c>
      <c r="Q4130" s="198" t="s">
        <v>1793</v>
      </c>
      <c r="R4130" s="196" t="s">
        <v>47</v>
      </c>
      <c r="S4130" s="196" t="s">
        <v>43</v>
      </c>
      <c r="T4130" s="211">
        <v>2.37</v>
      </c>
      <c r="U4130" s="201">
        <v>44540</v>
      </c>
      <c r="V4130" s="196" t="s">
        <v>1805</v>
      </c>
      <c r="W4130" s="200" t="s">
        <v>93</v>
      </c>
      <c r="X4130" s="196" t="s">
        <v>13</v>
      </c>
      <c r="Y4130" s="196" t="s">
        <v>31</v>
      </c>
      <c r="AA4130" s="196" t="s">
        <v>16516</v>
      </c>
      <c r="AB4130" s="196" t="s">
        <v>16517</v>
      </c>
      <c r="AC4130" s="200">
        <v>3</v>
      </c>
      <c r="AD4130" s="200" t="s">
        <v>8231</v>
      </c>
      <c r="AE4130" s="212">
        <v>213420</v>
      </c>
      <c r="AF4130" s="212">
        <v>648570</v>
      </c>
      <c r="AG4130" s="198" t="s">
        <v>3893</v>
      </c>
    </row>
    <row r="4131" spans="1:33" hidden="1" x14ac:dyDescent="0.25">
      <c r="A4131" s="209">
        <v>129297</v>
      </c>
      <c r="B4131" s="210">
        <v>4</v>
      </c>
      <c r="C4131" s="196" t="s">
        <v>122</v>
      </c>
      <c r="D4131" s="201">
        <v>43654</v>
      </c>
      <c r="E4131" s="196" t="s">
        <v>152</v>
      </c>
      <c r="F4131" s="201">
        <v>44552.875208333331</v>
      </c>
      <c r="G4131" s="196" t="s">
        <v>510</v>
      </c>
      <c r="H4131" s="198" t="s">
        <v>88</v>
      </c>
      <c r="I4131" s="196" t="s">
        <v>708</v>
      </c>
      <c r="J4131" s="196" t="s">
        <v>101</v>
      </c>
      <c r="L4131" s="200" t="s">
        <v>101</v>
      </c>
      <c r="M4131" s="198" t="s">
        <v>3892</v>
      </c>
      <c r="N4131" s="198" t="s">
        <v>1793</v>
      </c>
      <c r="O4131" s="196" t="s">
        <v>157</v>
      </c>
      <c r="P4131" s="198" t="s">
        <v>158</v>
      </c>
      <c r="Q4131" s="198" t="s">
        <v>1793</v>
      </c>
      <c r="R4131" s="196" t="s">
        <v>47</v>
      </c>
      <c r="S4131" s="196" t="s">
        <v>43</v>
      </c>
      <c r="T4131" s="211">
        <v>2.37</v>
      </c>
      <c r="U4131" s="201">
        <v>44540</v>
      </c>
      <c r="V4131" s="196" t="s">
        <v>1805</v>
      </c>
      <c r="W4131" s="200" t="s">
        <v>93</v>
      </c>
      <c r="X4131" s="196" t="s">
        <v>13</v>
      </c>
      <c r="Y4131" s="196" t="s">
        <v>31</v>
      </c>
      <c r="AA4131" s="196" t="s">
        <v>16518</v>
      </c>
      <c r="AB4131" s="196" t="s">
        <v>16517</v>
      </c>
      <c r="AC4131" s="200">
        <v>8</v>
      </c>
      <c r="AD4131" s="200" t="s">
        <v>8231</v>
      </c>
      <c r="AE4131" s="212">
        <v>1170835</v>
      </c>
      <c r="AF4131" s="212">
        <v>3780085</v>
      </c>
      <c r="AG4131" s="198" t="s">
        <v>3893</v>
      </c>
    </row>
    <row r="4132" spans="1:33" hidden="1" x14ac:dyDescent="0.25">
      <c r="A4132" s="209">
        <v>129298</v>
      </c>
      <c r="B4132" s="210">
        <v>4</v>
      </c>
      <c r="C4132" s="196" t="s">
        <v>97</v>
      </c>
      <c r="D4132" s="201">
        <v>43654</v>
      </c>
      <c r="E4132" s="196" t="s">
        <v>152</v>
      </c>
      <c r="F4132" s="201">
        <v>44154.875092592592</v>
      </c>
      <c r="G4132" s="196" t="s">
        <v>161</v>
      </c>
      <c r="H4132" s="198" t="s">
        <v>893</v>
      </c>
      <c r="I4132" s="196" t="s">
        <v>116</v>
      </c>
      <c r="J4132" s="196" t="s">
        <v>101</v>
      </c>
      <c r="L4132" s="200" t="s">
        <v>101</v>
      </c>
      <c r="M4132" s="198" t="s">
        <v>16519</v>
      </c>
      <c r="N4132" s="198" t="s">
        <v>2154</v>
      </c>
      <c r="O4132" s="196" t="s">
        <v>157</v>
      </c>
      <c r="P4132" s="198" t="s">
        <v>1794</v>
      </c>
      <c r="Q4132" s="198" t="s">
        <v>2154</v>
      </c>
      <c r="R4132" s="196" t="s">
        <v>47</v>
      </c>
      <c r="S4132" s="196" t="s">
        <v>46</v>
      </c>
      <c r="T4132" s="211">
        <v>5.79</v>
      </c>
      <c r="U4132" s="201">
        <v>43868</v>
      </c>
      <c r="V4132" s="196" t="s">
        <v>2155</v>
      </c>
      <c r="W4132" s="200" t="s">
        <v>93</v>
      </c>
      <c r="X4132" s="196" t="s">
        <v>13</v>
      </c>
      <c r="Z4132" s="198" t="s">
        <v>16520</v>
      </c>
      <c r="AA4132" s="196" t="s">
        <v>16521</v>
      </c>
      <c r="AB4132" s="196" t="s">
        <v>16522</v>
      </c>
      <c r="AC4132" s="200">
        <v>3</v>
      </c>
      <c r="AD4132" s="200" t="s">
        <v>8231</v>
      </c>
      <c r="AE4132" s="203" t="s">
        <v>505</v>
      </c>
      <c r="AF4132" s="212">
        <v>396325</v>
      </c>
      <c r="AG4132" s="198" t="s">
        <v>16523</v>
      </c>
    </row>
    <row r="4133" spans="1:33" hidden="1" x14ac:dyDescent="0.25">
      <c r="A4133" s="209">
        <v>129298</v>
      </c>
      <c r="B4133" s="210">
        <v>4</v>
      </c>
      <c r="C4133" s="196" t="s">
        <v>97</v>
      </c>
      <c r="D4133" s="201">
        <v>43654</v>
      </c>
      <c r="E4133" s="196" t="s">
        <v>152</v>
      </c>
      <c r="F4133" s="201">
        <v>44154.875092592592</v>
      </c>
      <c r="G4133" s="196" t="s">
        <v>161</v>
      </c>
      <c r="H4133" s="198" t="s">
        <v>893</v>
      </c>
      <c r="I4133" s="196" t="s">
        <v>116</v>
      </c>
      <c r="J4133" s="196" t="s">
        <v>101</v>
      </c>
      <c r="L4133" s="200" t="s">
        <v>101</v>
      </c>
      <c r="M4133" s="198" t="s">
        <v>16519</v>
      </c>
      <c r="N4133" s="198" t="s">
        <v>2154</v>
      </c>
      <c r="O4133" s="196" t="s">
        <v>157</v>
      </c>
      <c r="P4133" s="198" t="s">
        <v>1794</v>
      </c>
      <c r="Q4133" s="198" t="s">
        <v>2154</v>
      </c>
      <c r="R4133" s="196" t="s">
        <v>47</v>
      </c>
      <c r="S4133" s="196" t="s">
        <v>46</v>
      </c>
      <c r="T4133" s="211">
        <v>5.79</v>
      </c>
      <c r="U4133" s="201">
        <v>43868</v>
      </c>
      <c r="V4133" s="196" t="s">
        <v>2155</v>
      </c>
      <c r="W4133" s="200" t="s">
        <v>93</v>
      </c>
      <c r="X4133" s="196" t="s">
        <v>13</v>
      </c>
      <c r="Z4133" s="198" t="s">
        <v>16520</v>
      </c>
      <c r="AA4133" s="196" t="s">
        <v>16524</v>
      </c>
      <c r="AB4133" s="196" t="s">
        <v>16522</v>
      </c>
      <c r="AC4133" s="200">
        <v>3</v>
      </c>
      <c r="AD4133" s="200" t="s">
        <v>8274</v>
      </c>
      <c r="AE4133" s="203" t="s">
        <v>505</v>
      </c>
      <c r="AF4133" s="212">
        <v>58000</v>
      </c>
      <c r="AG4133" s="198" t="s">
        <v>16523</v>
      </c>
    </row>
    <row r="4134" spans="1:33" hidden="1" x14ac:dyDescent="0.25">
      <c r="A4134" s="209">
        <v>129298</v>
      </c>
      <c r="B4134" s="210">
        <v>4</v>
      </c>
      <c r="C4134" s="196" t="s">
        <v>97</v>
      </c>
      <c r="D4134" s="201">
        <v>43654</v>
      </c>
      <c r="E4134" s="196" t="s">
        <v>152</v>
      </c>
      <c r="F4134" s="201">
        <v>44154.875092592592</v>
      </c>
      <c r="G4134" s="196" t="s">
        <v>161</v>
      </c>
      <c r="H4134" s="198" t="s">
        <v>893</v>
      </c>
      <c r="I4134" s="196" t="s">
        <v>116</v>
      </c>
      <c r="J4134" s="196" t="s">
        <v>101</v>
      </c>
      <c r="L4134" s="200" t="s">
        <v>101</v>
      </c>
      <c r="M4134" s="198" t="s">
        <v>16519</v>
      </c>
      <c r="N4134" s="198" t="s">
        <v>2154</v>
      </c>
      <c r="O4134" s="196" t="s">
        <v>157</v>
      </c>
      <c r="P4134" s="198" t="s">
        <v>1794</v>
      </c>
      <c r="Q4134" s="198" t="s">
        <v>2154</v>
      </c>
      <c r="R4134" s="196" t="s">
        <v>47</v>
      </c>
      <c r="S4134" s="196" t="s">
        <v>46</v>
      </c>
      <c r="T4134" s="211">
        <v>5.79</v>
      </c>
      <c r="U4134" s="201">
        <v>43868</v>
      </c>
      <c r="V4134" s="196" t="s">
        <v>2155</v>
      </c>
      <c r="W4134" s="200" t="s">
        <v>93</v>
      </c>
      <c r="X4134" s="196" t="s">
        <v>13</v>
      </c>
      <c r="Z4134" s="198" t="s">
        <v>16520</v>
      </c>
      <c r="AA4134" s="196" t="s">
        <v>16525</v>
      </c>
      <c r="AB4134" s="196" t="s">
        <v>16522</v>
      </c>
      <c r="AC4134" s="200">
        <v>8</v>
      </c>
      <c r="AD4134" s="200" t="s">
        <v>8231</v>
      </c>
      <c r="AE4134" s="203" t="s">
        <v>505</v>
      </c>
      <c r="AF4134" s="212">
        <v>3029800</v>
      </c>
      <c r="AG4134" s="198" t="s">
        <v>16523</v>
      </c>
    </row>
    <row r="4135" spans="1:33" hidden="1" x14ac:dyDescent="0.25">
      <c r="A4135" s="209">
        <v>129299</v>
      </c>
      <c r="B4135" s="210">
        <v>4</v>
      </c>
      <c r="C4135" s="196" t="s">
        <v>97</v>
      </c>
      <c r="D4135" s="201">
        <v>43654</v>
      </c>
      <c r="E4135" s="196" t="s">
        <v>152</v>
      </c>
      <c r="F4135" s="201">
        <v>44154.875092592592</v>
      </c>
      <c r="G4135" s="196" t="s">
        <v>161</v>
      </c>
      <c r="H4135" s="198" t="s">
        <v>893</v>
      </c>
      <c r="I4135" s="196" t="s">
        <v>116</v>
      </c>
      <c r="J4135" s="196" t="s">
        <v>101</v>
      </c>
      <c r="L4135" s="200" t="s">
        <v>101</v>
      </c>
      <c r="M4135" s="198" t="s">
        <v>16526</v>
      </c>
      <c r="N4135" s="198" t="s">
        <v>2154</v>
      </c>
      <c r="O4135" s="196" t="s">
        <v>157</v>
      </c>
      <c r="P4135" s="198" t="s">
        <v>158</v>
      </c>
      <c r="Q4135" s="198" t="s">
        <v>2154</v>
      </c>
      <c r="R4135" s="196" t="s">
        <v>47</v>
      </c>
      <c r="S4135" s="196" t="s">
        <v>46</v>
      </c>
      <c r="T4135" s="211">
        <v>2.61</v>
      </c>
      <c r="U4135" s="201">
        <v>43868</v>
      </c>
      <c r="V4135" s="196" t="s">
        <v>2155</v>
      </c>
      <c r="W4135" s="200" t="s">
        <v>93</v>
      </c>
      <c r="X4135" s="196" t="s">
        <v>13</v>
      </c>
      <c r="AA4135" s="196" t="s">
        <v>16527</v>
      </c>
      <c r="AB4135" s="196" t="s">
        <v>16528</v>
      </c>
      <c r="AC4135" s="200">
        <v>3</v>
      </c>
      <c r="AD4135" s="200" t="s">
        <v>8231</v>
      </c>
      <c r="AE4135" s="203" t="s">
        <v>505</v>
      </c>
      <c r="AF4135" s="212">
        <v>186220</v>
      </c>
      <c r="AG4135" s="198" t="s">
        <v>16529</v>
      </c>
    </row>
    <row r="4136" spans="1:33" hidden="1" x14ac:dyDescent="0.25">
      <c r="A4136" s="209">
        <v>129299</v>
      </c>
      <c r="B4136" s="210">
        <v>4</v>
      </c>
      <c r="C4136" s="196" t="s">
        <v>97</v>
      </c>
      <c r="D4136" s="201">
        <v>43654</v>
      </c>
      <c r="E4136" s="196" t="s">
        <v>152</v>
      </c>
      <c r="F4136" s="201">
        <v>44154.875092592592</v>
      </c>
      <c r="G4136" s="196" t="s">
        <v>161</v>
      </c>
      <c r="H4136" s="198" t="s">
        <v>893</v>
      </c>
      <c r="I4136" s="196" t="s">
        <v>116</v>
      </c>
      <c r="J4136" s="196" t="s">
        <v>101</v>
      </c>
      <c r="L4136" s="200" t="s">
        <v>101</v>
      </c>
      <c r="M4136" s="198" t="s">
        <v>16526</v>
      </c>
      <c r="N4136" s="198" t="s">
        <v>2154</v>
      </c>
      <c r="O4136" s="196" t="s">
        <v>157</v>
      </c>
      <c r="P4136" s="198" t="s">
        <v>158</v>
      </c>
      <c r="Q4136" s="198" t="s">
        <v>2154</v>
      </c>
      <c r="R4136" s="196" t="s">
        <v>47</v>
      </c>
      <c r="S4136" s="196" t="s">
        <v>46</v>
      </c>
      <c r="T4136" s="211">
        <v>2.61</v>
      </c>
      <c r="U4136" s="201">
        <v>43868</v>
      </c>
      <c r="V4136" s="196" t="s">
        <v>2155</v>
      </c>
      <c r="W4136" s="200" t="s">
        <v>93</v>
      </c>
      <c r="X4136" s="196" t="s">
        <v>13</v>
      </c>
      <c r="AA4136" s="196" t="s">
        <v>16530</v>
      </c>
      <c r="AB4136" s="196" t="s">
        <v>16528</v>
      </c>
      <c r="AC4136" s="200">
        <v>8</v>
      </c>
      <c r="AD4136" s="200" t="s">
        <v>8231</v>
      </c>
      <c r="AE4136" s="203" t="s">
        <v>505</v>
      </c>
      <c r="AF4136" s="212">
        <v>1622170</v>
      </c>
      <c r="AG4136" s="198" t="s">
        <v>16529</v>
      </c>
    </row>
    <row r="4137" spans="1:33" hidden="1" x14ac:dyDescent="0.25">
      <c r="A4137" s="209">
        <v>129300</v>
      </c>
      <c r="B4137" s="210">
        <v>4</v>
      </c>
      <c r="C4137" s="196" t="s">
        <v>114</v>
      </c>
      <c r="D4137" s="201">
        <v>43654</v>
      </c>
      <c r="E4137" s="196" t="s">
        <v>152</v>
      </c>
      <c r="F4137" s="201">
        <v>44391.875069444446</v>
      </c>
      <c r="G4137" s="196" t="s">
        <v>170</v>
      </c>
      <c r="H4137" s="198" t="s">
        <v>483</v>
      </c>
      <c r="I4137" s="196" t="s">
        <v>2125</v>
      </c>
      <c r="J4137" s="196" t="s">
        <v>101</v>
      </c>
      <c r="L4137" s="200" t="s">
        <v>101</v>
      </c>
      <c r="M4137" s="198" t="s">
        <v>16531</v>
      </c>
      <c r="N4137" s="198" t="s">
        <v>1793</v>
      </c>
      <c r="O4137" s="196" t="s">
        <v>157</v>
      </c>
      <c r="P4137" s="198" t="s">
        <v>158</v>
      </c>
      <c r="Q4137" s="198" t="s">
        <v>1793</v>
      </c>
      <c r="R4137" s="196" t="s">
        <v>47</v>
      </c>
      <c r="S4137" s="196" t="s">
        <v>46</v>
      </c>
      <c r="T4137" s="211">
        <v>4.0599999999999996</v>
      </c>
      <c r="U4137" s="201">
        <v>44008</v>
      </c>
      <c r="V4137" s="196" t="s">
        <v>1805</v>
      </c>
      <c r="W4137" s="200" t="s">
        <v>93</v>
      </c>
      <c r="X4137" s="196" t="s">
        <v>103</v>
      </c>
      <c r="AA4137" s="196" t="s">
        <v>16532</v>
      </c>
      <c r="AB4137" s="196" t="s">
        <v>16533</v>
      </c>
      <c r="AC4137" s="200">
        <v>3</v>
      </c>
      <c r="AD4137" s="200" t="s">
        <v>8231</v>
      </c>
      <c r="AE4137" s="212">
        <v>4.6500000000000004</v>
      </c>
      <c r="AF4137" s="212">
        <v>59304.65</v>
      </c>
      <c r="AG4137" s="198" t="s">
        <v>16534</v>
      </c>
    </row>
    <row r="4138" spans="1:33" hidden="1" x14ac:dyDescent="0.25">
      <c r="A4138" s="209">
        <v>129300</v>
      </c>
      <c r="B4138" s="210">
        <v>4</v>
      </c>
      <c r="C4138" s="196" t="s">
        <v>114</v>
      </c>
      <c r="D4138" s="201">
        <v>43654</v>
      </c>
      <c r="E4138" s="196" t="s">
        <v>152</v>
      </c>
      <c r="F4138" s="201">
        <v>44391.875069444446</v>
      </c>
      <c r="G4138" s="196" t="s">
        <v>170</v>
      </c>
      <c r="H4138" s="198" t="s">
        <v>483</v>
      </c>
      <c r="I4138" s="196" t="s">
        <v>2125</v>
      </c>
      <c r="J4138" s="196" t="s">
        <v>101</v>
      </c>
      <c r="L4138" s="200" t="s">
        <v>101</v>
      </c>
      <c r="M4138" s="198" t="s">
        <v>16531</v>
      </c>
      <c r="N4138" s="198" t="s">
        <v>1793</v>
      </c>
      <c r="O4138" s="196" t="s">
        <v>157</v>
      </c>
      <c r="P4138" s="198" t="s">
        <v>158</v>
      </c>
      <c r="Q4138" s="198" t="s">
        <v>1793</v>
      </c>
      <c r="R4138" s="196" t="s">
        <v>47</v>
      </c>
      <c r="S4138" s="196" t="s">
        <v>46</v>
      </c>
      <c r="T4138" s="211">
        <v>4.0599999999999996</v>
      </c>
      <c r="U4138" s="201">
        <v>44008</v>
      </c>
      <c r="V4138" s="196" t="s">
        <v>1805</v>
      </c>
      <c r="W4138" s="200" t="s">
        <v>93</v>
      </c>
      <c r="X4138" s="196" t="s">
        <v>103</v>
      </c>
      <c r="AA4138" s="196" t="s">
        <v>16535</v>
      </c>
      <c r="AB4138" s="196" t="s">
        <v>16533</v>
      </c>
      <c r="AC4138" s="200">
        <v>8</v>
      </c>
      <c r="AD4138" s="200" t="s">
        <v>8231</v>
      </c>
      <c r="AE4138" s="212">
        <v>-265162.67</v>
      </c>
      <c r="AF4138" s="212">
        <v>876337.33</v>
      </c>
      <c r="AG4138" s="198" t="s">
        <v>16534</v>
      </c>
    </row>
    <row r="4139" spans="1:33" hidden="1" x14ac:dyDescent="0.25">
      <c r="A4139" s="209">
        <v>129301</v>
      </c>
      <c r="B4139" s="210">
        <v>4</v>
      </c>
      <c r="C4139" s="196" t="s">
        <v>114</v>
      </c>
      <c r="D4139" s="201">
        <v>43654</v>
      </c>
      <c r="E4139" s="196" t="s">
        <v>152</v>
      </c>
      <c r="F4139" s="201">
        <v>44391.875069444446</v>
      </c>
      <c r="G4139" s="196" t="s">
        <v>170</v>
      </c>
      <c r="H4139" s="198" t="s">
        <v>16536</v>
      </c>
      <c r="I4139" s="196" t="s">
        <v>2125</v>
      </c>
      <c r="J4139" s="196" t="s">
        <v>101</v>
      </c>
      <c r="L4139" s="200" t="s">
        <v>101</v>
      </c>
      <c r="M4139" s="198" t="s">
        <v>16537</v>
      </c>
      <c r="N4139" s="198" t="s">
        <v>1793</v>
      </c>
      <c r="O4139" s="196" t="s">
        <v>157</v>
      </c>
      <c r="P4139" s="198" t="s">
        <v>1794</v>
      </c>
      <c r="Q4139" s="198" t="s">
        <v>1793</v>
      </c>
      <c r="R4139" s="196" t="s">
        <v>47</v>
      </c>
      <c r="S4139" s="196" t="s">
        <v>46</v>
      </c>
      <c r="T4139" s="211">
        <v>1.36</v>
      </c>
      <c r="U4139" s="201">
        <v>44008</v>
      </c>
      <c r="V4139" s="196" t="s">
        <v>2155</v>
      </c>
      <c r="W4139" s="200" t="s">
        <v>93</v>
      </c>
      <c r="X4139" s="196" t="s">
        <v>103</v>
      </c>
      <c r="Z4139" s="198" t="s">
        <v>16538</v>
      </c>
      <c r="AA4139" s="196" t="s">
        <v>16539</v>
      </c>
      <c r="AB4139" s="196" t="s">
        <v>16540</v>
      </c>
      <c r="AC4139" s="200">
        <v>3</v>
      </c>
      <c r="AD4139" s="200" t="s">
        <v>8231</v>
      </c>
      <c r="AE4139" s="212">
        <v>-9940.27</v>
      </c>
      <c r="AF4139" s="212">
        <v>14359.73</v>
      </c>
      <c r="AG4139" s="198" t="s">
        <v>16541</v>
      </c>
    </row>
    <row r="4140" spans="1:33" hidden="1" x14ac:dyDescent="0.25">
      <c r="A4140" s="209">
        <v>129301</v>
      </c>
      <c r="B4140" s="210">
        <v>4</v>
      </c>
      <c r="C4140" s="196" t="s">
        <v>114</v>
      </c>
      <c r="D4140" s="201">
        <v>43654</v>
      </c>
      <c r="E4140" s="196" t="s">
        <v>152</v>
      </c>
      <c r="F4140" s="201">
        <v>44391.875069444446</v>
      </c>
      <c r="G4140" s="196" t="s">
        <v>170</v>
      </c>
      <c r="H4140" s="198" t="s">
        <v>16536</v>
      </c>
      <c r="I4140" s="196" t="s">
        <v>2125</v>
      </c>
      <c r="J4140" s="196" t="s">
        <v>101</v>
      </c>
      <c r="L4140" s="200" t="s">
        <v>101</v>
      </c>
      <c r="M4140" s="198" t="s">
        <v>16537</v>
      </c>
      <c r="N4140" s="198" t="s">
        <v>1793</v>
      </c>
      <c r="O4140" s="196" t="s">
        <v>157</v>
      </c>
      <c r="P4140" s="198" t="s">
        <v>1794</v>
      </c>
      <c r="Q4140" s="198" t="s">
        <v>1793</v>
      </c>
      <c r="R4140" s="196" t="s">
        <v>47</v>
      </c>
      <c r="S4140" s="196" t="s">
        <v>46</v>
      </c>
      <c r="T4140" s="211">
        <v>1.36</v>
      </c>
      <c r="U4140" s="201">
        <v>44008</v>
      </c>
      <c r="V4140" s="196" t="s">
        <v>2155</v>
      </c>
      <c r="W4140" s="200" t="s">
        <v>93</v>
      </c>
      <c r="X4140" s="196" t="s">
        <v>103</v>
      </c>
      <c r="Z4140" s="198" t="s">
        <v>16538</v>
      </c>
      <c r="AA4140" s="196" t="s">
        <v>16542</v>
      </c>
      <c r="AB4140" s="196" t="s">
        <v>16540</v>
      </c>
      <c r="AC4140" s="200">
        <v>3</v>
      </c>
      <c r="AD4140" s="200" t="s">
        <v>8274</v>
      </c>
      <c r="AE4140" s="212">
        <v>6799.38</v>
      </c>
      <c r="AF4140" s="212">
        <v>21669.38</v>
      </c>
      <c r="AG4140" s="198" t="s">
        <v>16541</v>
      </c>
    </row>
    <row r="4141" spans="1:33" hidden="1" x14ac:dyDescent="0.25">
      <c r="A4141" s="209">
        <v>129301</v>
      </c>
      <c r="B4141" s="210">
        <v>4</v>
      </c>
      <c r="C4141" s="196" t="s">
        <v>114</v>
      </c>
      <c r="D4141" s="201">
        <v>43654</v>
      </c>
      <c r="E4141" s="196" t="s">
        <v>152</v>
      </c>
      <c r="F4141" s="201">
        <v>44391.875069444446</v>
      </c>
      <c r="G4141" s="196" t="s">
        <v>170</v>
      </c>
      <c r="H4141" s="198" t="s">
        <v>16536</v>
      </c>
      <c r="I4141" s="196" t="s">
        <v>2125</v>
      </c>
      <c r="J4141" s="196" t="s">
        <v>101</v>
      </c>
      <c r="L4141" s="200" t="s">
        <v>101</v>
      </c>
      <c r="M4141" s="198" t="s">
        <v>16537</v>
      </c>
      <c r="N4141" s="198" t="s">
        <v>1793</v>
      </c>
      <c r="O4141" s="196" t="s">
        <v>157</v>
      </c>
      <c r="P4141" s="198" t="s">
        <v>1794</v>
      </c>
      <c r="Q4141" s="198" t="s">
        <v>1793</v>
      </c>
      <c r="R4141" s="196" t="s">
        <v>47</v>
      </c>
      <c r="S4141" s="196" t="s">
        <v>46</v>
      </c>
      <c r="T4141" s="211">
        <v>1.36</v>
      </c>
      <c r="U4141" s="201">
        <v>44008</v>
      </c>
      <c r="V4141" s="196" t="s">
        <v>2155</v>
      </c>
      <c r="W4141" s="200" t="s">
        <v>93</v>
      </c>
      <c r="X4141" s="196" t="s">
        <v>103</v>
      </c>
      <c r="Z4141" s="198" t="s">
        <v>16538</v>
      </c>
      <c r="AA4141" s="196" t="s">
        <v>16543</v>
      </c>
      <c r="AB4141" s="196" t="s">
        <v>16540</v>
      </c>
      <c r="AC4141" s="200">
        <v>8</v>
      </c>
      <c r="AD4141" s="200" t="s">
        <v>8231</v>
      </c>
      <c r="AE4141" s="212">
        <v>-22765.01</v>
      </c>
      <c r="AF4141" s="212">
        <v>561834.99</v>
      </c>
      <c r="AG4141" s="198" t="s">
        <v>16541</v>
      </c>
    </row>
    <row r="4142" spans="1:33" hidden="1" x14ac:dyDescent="0.25">
      <c r="A4142" s="209">
        <v>129302</v>
      </c>
      <c r="B4142" s="210">
        <v>4</v>
      </c>
      <c r="C4142" s="196" t="s">
        <v>85</v>
      </c>
      <c r="D4142" s="201">
        <v>43654</v>
      </c>
      <c r="E4142" s="196" t="s">
        <v>152</v>
      </c>
      <c r="F4142" s="201">
        <v>44698</v>
      </c>
      <c r="G4142" s="196" t="s">
        <v>222</v>
      </c>
      <c r="H4142" s="198" t="s">
        <v>893</v>
      </c>
      <c r="I4142" s="196" t="s">
        <v>708</v>
      </c>
      <c r="J4142" s="196" t="s">
        <v>101</v>
      </c>
      <c r="L4142" s="200" t="s">
        <v>101</v>
      </c>
      <c r="M4142" s="198" t="s">
        <v>3884</v>
      </c>
      <c r="N4142" s="198" t="s">
        <v>2154</v>
      </c>
      <c r="O4142" s="196" t="s">
        <v>157</v>
      </c>
      <c r="P4142" s="198" t="s">
        <v>158</v>
      </c>
      <c r="Q4142" s="198" t="s">
        <v>2154</v>
      </c>
      <c r="R4142" s="196" t="s">
        <v>47</v>
      </c>
      <c r="S4142" s="196" t="s">
        <v>46</v>
      </c>
      <c r="T4142" s="211">
        <v>12</v>
      </c>
      <c r="U4142" s="201">
        <v>44967</v>
      </c>
      <c r="V4142" s="196" t="s">
        <v>2155</v>
      </c>
      <c r="W4142" s="200" t="s">
        <v>93</v>
      </c>
      <c r="X4142" s="196" t="s">
        <v>103</v>
      </c>
      <c r="Y4142" s="196" t="s">
        <v>32</v>
      </c>
      <c r="AA4142" s="196" t="s">
        <v>16544</v>
      </c>
      <c r="AC4142" s="200">
        <v>2</v>
      </c>
      <c r="AD4142" s="200" t="s">
        <v>8250</v>
      </c>
      <c r="AE4142" s="212">
        <v>51069</v>
      </c>
      <c r="AF4142" s="212">
        <v>51069</v>
      </c>
    </row>
    <row r="4143" spans="1:33" hidden="1" x14ac:dyDescent="0.25">
      <c r="A4143" s="209">
        <v>129303</v>
      </c>
      <c r="B4143" s="210">
        <v>4</v>
      </c>
      <c r="C4143" s="196" t="s">
        <v>97</v>
      </c>
      <c r="D4143" s="201">
        <v>43654</v>
      </c>
      <c r="E4143" s="196" t="s">
        <v>152</v>
      </c>
      <c r="F4143" s="201">
        <v>44182.875127314815</v>
      </c>
      <c r="G4143" s="196" t="s">
        <v>510</v>
      </c>
      <c r="H4143" s="198" t="s">
        <v>893</v>
      </c>
      <c r="I4143" s="196" t="s">
        <v>708</v>
      </c>
      <c r="J4143" s="196" t="s">
        <v>101</v>
      </c>
      <c r="L4143" s="200" t="s">
        <v>101</v>
      </c>
      <c r="M4143" s="198" t="s">
        <v>2440</v>
      </c>
      <c r="N4143" s="198" t="s">
        <v>2154</v>
      </c>
      <c r="O4143" s="196" t="s">
        <v>157</v>
      </c>
      <c r="P4143" s="198" t="s">
        <v>1794</v>
      </c>
      <c r="Q4143" s="198" t="s">
        <v>2154</v>
      </c>
      <c r="R4143" s="196" t="s">
        <v>47</v>
      </c>
      <c r="S4143" s="196" t="s">
        <v>46</v>
      </c>
      <c r="T4143" s="211">
        <v>12.67</v>
      </c>
      <c r="U4143" s="201">
        <v>44008</v>
      </c>
      <c r="V4143" s="196" t="s">
        <v>2155</v>
      </c>
      <c r="W4143" s="200" t="s">
        <v>93</v>
      </c>
      <c r="X4143" s="196" t="s">
        <v>103</v>
      </c>
      <c r="Y4143" s="196" t="s">
        <v>32</v>
      </c>
      <c r="Z4143" s="198" t="s">
        <v>2441</v>
      </c>
      <c r="AA4143" s="196" t="s">
        <v>16545</v>
      </c>
      <c r="AB4143" s="196" t="s">
        <v>16546</v>
      </c>
      <c r="AC4143" s="200">
        <v>3</v>
      </c>
      <c r="AD4143" s="200" t="s">
        <v>8231</v>
      </c>
      <c r="AE4143" s="212">
        <v>8000</v>
      </c>
      <c r="AF4143" s="212">
        <v>106815</v>
      </c>
      <c r="AG4143" s="198" t="s">
        <v>2442</v>
      </c>
    </row>
    <row r="4144" spans="1:33" hidden="1" x14ac:dyDescent="0.25">
      <c r="A4144" s="209">
        <v>129303</v>
      </c>
      <c r="B4144" s="210">
        <v>4</v>
      </c>
      <c r="C4144" s="196" t="s">
        <v>97</v>
      </c>
      <c r="D4144" s="201">
        <v>43654</v>
      </c>
      <c r="E4144" s="196" t="s">
        <v>152</v>
      </c>
      <c r="F4144" s="201">
        <v>44182.875127314815</v>
      </c>
      <c r="G4144" s="196" t="s">
        <v>510</v>
      </c>
      <c r="H4144" s="198" t="s">
        <v>893</v>
      </c>
      <c r="I4144" s="196" t="s">
        <v>708</v>
      </c>
      <c r="J4144" s="196" t="s">
        <v>101</v>
      </c>
      <c r="L4144" s="200" t="s">
        <v>101</v>
      </c>
      <c r="M4144" s="198" t="s">
        <v>2440</v>
      </c>
      <c r="N4144" s="198" t="s">
        <v>2154</v>
      </c>
      <c r="O4144" s="196" t="s">
        <v>157</v>
      </c>
      <c r="P4144" s="198" t="s">
        <v>1794</v>
      </c>
      <c r="Q4144" s="198" t="s">
        <v>2154</v>
      </c>
      <c r="R4144" s="196" t="s">
        <v>47</v>
      </c>
      <c r="S4144" s="196" t="s">
        <v>46</v>
      </c>
      <c r="T4144" s="211">
        <v>12.67</v>
      </c>
      <c r="U4144" s="201">
        <v>44008</v>
      </c>
      <c r="V4144" s="196" t="s">
        <v>2155</v>
      </c>
      <c r="W4144" s="200" t="s">
        <v>93</v>
      </c>
      <c r="X4144" s="196" t="s">
        <v>103</v>
      </c>
      <c r="Y4144" s="196" t="s">
        <v>32</v>
      </c>
      <c r="Z4144" s="198" t="s">
        <v>2441</v>
      </c>
      <c r="AA4144" s="196" t="s">
        <v>16547</v>
      </c>
      <c r="AB4144" s="196" t="s">
        <v>16546</v>
      </c>
      <c r="AC4144" s="200">
        <v>3</v>
      </c>
      <c r="AD4144" s="200" t="s">
        <v>8274</v>
      </c>
      <c r="AE4144" s="203" t="s">
        <v>505</v>
      </c>
      <c r="AF4144" s="212">
        <v>33726</v>
      </c>
      <c r="AG4144" s="198" t="s">
        <v>2442</v>
      </c>
    </row>
    <row r="4145" spans="1:33" hidden="1" x14ac:dyDescent="0.25">
      <c r="A4145" s="209">
        <v>129303</v>
      </c>
      <c r="B4145" s="210">
        <v>4</v>
      </c>
      <c r="C4145" s="196" t="s">
        <v>97</v>
      </c>
      <c r="D4145" s="201">
        <v>43654</v>
      </c>
      <c r="E4145" s="196" t="s">
        <v>152</v>
      </c>
      <c r="F4145" s="201">
        <v>44182.875127314815</v>
      </c>
      <c r="G4145" s="196" t="s">
        <v>510</v>
      </c>
      <c r="H4145" s="198" t="s">
        <v>893</v>
      </c>
      <c r="I4145" s="196" t="s">
        <v>708</v>
      </c>
      <c r="J4145" s="196" t="s">
        <v>101</v>
      </c>
      <c r="L4145" s="200" t="s">
        <v>101</v>
      </c>
      <c r="M4145" s="198" t="s">
        <v>2440</v>
      </c>
      <c r="N4145" s="198" t="s">
        <v>2154</v>
      </c>
      <c r="O4145" s="196" t="s">
        <v>157</v>
      </c>
      <c r="P4145" s="198" t="s">
        <v>1794</v>
      </c>
      <c r="Q4145" s="198" t="s">
        <v>2154</v>
      </c>
      <c r="R4145" s="196" t="s">
        <v>47</v>
      </c>
      <c r="S4145" s="196" t="s">
        <v>46</v>
      </c>
      <c r="T4145" s="211">
        <v>12.67</v>
      </c>
      <c r="U4145" s="201">
        <v>44008</v>
      </c>
      <c r="V4145" s="196" t="s">
        <v>2155</v>
      </c>
      <c r="W4145" s="200" t="s">
        <v>93</v>
      </c>
      <c r="X4145" s="196" t="s">
        <v>103</v>
      </c>
      <c r="Y4145" s="196" t="s">
        <v>32</v>
      </c>
      <c r="Z4145" s="198" t="s">
        <v>2441</v>
      </c>
      <c r="AA4145" s="196" t="s">
        <v>16548</v>
      </c>
      <c r="AB4145" s="196" t="s">
        <v>16546</v>
      </c>
      <c r="AC4145" s="200">
        <v>8</v>
      </c>
      <c r="AD4145" s="200" t="s">
        <v>8231</v>
      </c>
      <c r="AE4145" s="212">
        <v>300000</v>
      </c>
      <c r="AF4145" s="212">
        <v>3360215</v>
      </c>
      <c r="AG4145" s="198" t="s">
        <v>2442</v>
      </c>
    </row>
    <row r="4146" spans="1:33" hidden="1" x14ac:dyDescent="0.25">
      <c r="A4146" s="209">
        <v>129305</v>
      </c>
      <c r="B4146" s="210">
        <v>4</v>
      </c>
      <c r="C4146" s="196" t="s">
        <v>85</v>
      </c>
      <c r="D4146" s="201">
        <v>43654</v>
      </c>
      <c r="E4146" s="196" t="s">
        <v>152</v>
      </c>
      <c r="F4146" s="201">
        <v>44545</v>
      </c>
      <c r="G4146" s="196" t="s">
        <v>152</v>
      </c>
      <c r="H4146" s="198" t="s">
        <v>2853</v>
      </c>
      <c r="I4146" s="196" t="s">
        <v>4481</v>
      </c>
      <c r="J4146" s="196" t="s">
        <v>101</v>
      </c>
      <c r="L4146" s="200" t="s">
        <v>101</v>
      </c>
      <c r="M4146" s="198" t="s">
        <v>4482</v>
      </c>
      <c r="N4146" s="198" t="s">
        <v>1793</v>
      </c>
      <c r="O4146" s="196" t="s">
        <v>157</v>
      </c>
      <c r="P4146" s="198" t="s">
        <v>1794</v>
      </c>
      <c r="Q4146" s="198" t="s">
        <v>1793</v>
      </c>
      <c r="R4146" s="196" t="s">
        <v>47</v>
      </c>
      <c r="S4146" s="196" t="s">
        <v>43</v>
      </c>
      <c r="T4146" s="211">
        <v>3.48</v>
      </c>
      <c r="V4146" s="196" t="s">
        <v>1805</v>
      </c>
      <c r="W4146" s="200" t="s">
        <v>93</v>
      </c>
      <c r="X4146" s="196" t="s">
        <v>103</v>
      </c>
      <c r="Y4146" s="196" t="s">
        <v>32</v>
      </c>
      <c r="Z4146" s="198" t="s">
        <v>4483</v>
      </c>
      <c r="AA4146" s="196" t="s">
        <v>16549</v>
      </c>
      <c r="AC4146" s="200">
        <v>2</v>
      </c>
      <c r="AD4146" s="200" t="s">
        <v>8250</v>
      </c>
      <c r="AE4146" s="212">
        <v>18270</v>
      </c>
      <c r="AF4146" s="212">
        <v>18270</v>
      </c>
    </row>
    <row r="4147" spans="1:33" hidden="1" x14ac:dyDescent="0.25">
      <c r="A4147" s="209">
        <v>129305</v>
      </c>
      <c r="B4147" s="210">
        <v>4</v>
      </c>
      <c r="C4147" s="196" t="s">
        <v>85</v>
      </c>
      <c r="D4147" s="201">
        <v>43654</v>
      </c>
      <c r="E4147" s="196" t="s">
        <v>152</v>
      </c>
      <c r="F4147" s="201">
        <v>44545</v>
      </c>
      <c r="G4147" s="196" t="s">
        <v>152</v>
      </c>
      <c r="H4147" s="198" t="s">
        <v>2853</v>
      </c>
      <c r="I4147" s="196" t="s">
        <v>4481</v>
      </c>
      <c r="J4147" s="196" t="s">
        <v>101</v>
      </c>
      <c r="L4147" s="200" t="s">
        <v>101</v>
      </c>
      <c r="M4147" s="198" t="s">
        <v>4482</v>
      </c>
      <c r="N4147" s="198" t="s">
        <v>1793</v>
      </c>
      <c r="O4147" s="196" t="s">
        <v>157</v>
      </c>
      <c r="P4147" s="198" t="s">
        <v>1794</v>
      </c>
      <c r="Q4147" s="198" t="s">
        <v>1793</v>
      </c>
      <c r="R4147" s="196" t="s">
        <v>47</v>
      </c>
      <c r="S4147" s="196" t="s">
        <v>43</v>
      </c>
      <c r="T4147" s="211">
        <v>3.48</v>
      </c>
      <c r="V4147" s="196" t="s">
        <v>1805</v>
      </c>
      <c r="W4147" s="200" t="s">
        <v>93</v>
      </c>
      <c r="X4147" s="196" t="s">
        <v>103</v>
      </c>
      <c r="Y4147" s="196" t="s">
        <v>32</v>
      </c>
      <c r="Z4147" s="198" t="s">
        <v>4483</v>
      </c>
      <c r="AA4147" s="196" t="s">
        <v>16550</v>
      </c>
      <c r="AB4147" s="196" t="s">
        <v>16551</v>
      </c>
      <c r="AC4147" s="200">
        <v>3</v>
      </c>
      <c r="AD4147" s="200" t="s">
        <v>8274</v>
      </c>
      <c r="AE4147" s="203" t="s">
        <v>505</v>
      </c>
      <c r="AF4147" s="212">
        <v>5000</v>
      </c>
    </row>
    <row r="4148" spans="1:33" ht="36" hidden="1" x14ac:dyDescent="0.25">
      <c r="A4148" s="209">
        <v>129306</v>
      </c>
      <c r="B4148" s="210">
        <v>4</v>
      </c>
      <c r="C4148" s="196" t="s">
        <v>114</v>
      </c>
      <c r="D4148" s="201">
        <v>43654</v>
      </c>
      <c r="E4148" s="196" t="s">
        <v>152</v>
      </c>
      <c r="F4148" s="201">
        <v>44182.875127314815</v>
      </c>
      <c r="G4148" s="196" t="s">
        <v>170</v>
      </c>
      <c r="H4148" s="198" t="s">
        <v>331</v>
      </c>
      <c r="I4148" s="196" t="s">
        <v>2758</v>
      </c>
      <c r="J4148" s="196" t="s">
        <v>101</v>
      </c>
      <c r="L4148" s="200" t="s">
        <v>101</v>
      </c>
      <c r="M4148" s="198" t="s">
        <v>2759</v>
      </c>
      <c r="N4148" s="198" t="s">
        <v>2760</v>
      </c>
      <c r="O4148" s="196" t="s">
        <v>157</v>
      </c>
      <c r="P4148" s="198" t="s">
        <v>1794</v>
      </c>
      <c r="Q4148" s="198" t="s">
        <v>2760</v>
      </c>
      <c r="R4148" s="196" t="s">
        <v>47</v>
      </c>
      <c r="S4148" s="196" t="s">
        <v>46</v>
      </c>
      <c r="T4148" s="211">
        <v>9.5340000000000007</v>
      </c>
      <c r="U4148" s="201">
        <v>43966</v>
      </c>
      <c r="V4148" s="196" t="s">
        <v>1805</v>
      </c>
      <c r="W4148" s="200" t="s">
        <v>93</v>
      </c>
      <c r="X4148" s="196" t="s">
        <v>103</v>
      </c>
      <c r="Y4148" s="196" t="s">
        <v>32</v>
      </c>
      <c r="Z4148" s="198" t="s">
        <v>2761</v>
      </c>
      <c r="AA4148" s="196" t="s">
        <v>16552</v>
      </c>
      <c r="AB4148" s="196" t="s">
        <v>16553</v>
      </c>
      <c r="AC4148" s="200">
        <v>3</v>
      </c>
      <c r="AD4148" s="200" t="s">
        <v>8231</v>
      </c>
      <c r="AE4148" s="212">
        <v>-21117.13</v>
      </c>
      <c r="AF4148" s="212">
        <v>306418.87</v>
      </c>
      <c r="AG4148" s="198" t="s">
        <v>2762</v>
      </c>
    </row>
    <row r="4149" spans="1:33" ht="36" hidden="1" x14ac:dyDescent="0.25">
      <c r="A4149" s="209">
        <v>129306</v>
      </c>
      <c r="B4149" s="210">
        <v>4</v>
      </c>
      <c r="C4149" s="196" t="s">
        <v>114</v>
      </c>
      <c r="D4149" s="201">
        <v>43654</v>
      </c>
      <c r="E4149" s="196" t="s">
        <v>152</v>
      </c>
      <c r="F4149" s="201">
        <v>44182.875127314815</v>
      </c>
      <c r="G4149" s="196" t="s">
        <v>170</v>
      </c>
      <c r="H4149" s="198" t="s">
        <v>331</v>
      </c>
      <c r="I4149" s="196" t="s">
        <v>2758</v>
      </c>
      <c r="J4149" s="196" t="s">
        <v>101</v>
      </c>
      <c r="L4149" s="200" t="s">
        <v>101</v>
      </c>
      <c r="M4149" s="198" t="s">
        <v>2759</v>
      </c>
      <c r="N4149" s="198" t="s">
        <v>2760</v>
      </c>
      <c r="O4149" s="196" t="s">
        <v>157</v>
      </c>
      <c r="P4149" s="198" t="s">
        <v>1794</v>
      </c>
      <c r="Q4149" s="198" t="s">
        <v>2760</v>
      </c>
      <c r="R4149" s="196" t="s">
        <v>47</v>
      </c>
      <c r="S4149" s="196" t="s">
        <v>46</v>
      </c>
      <c r="T4149" s="211">
        <v>9.5340000000000007</v>
      </c>
      <c r="U4149" s="201">
        <v>43966</v>
      </c>
      <c r="V4149" s="196" t="s">
        <v>1805</v>
      </c>
      <c r="W4149" s="200" t="s">
        <v>93</v>
      </c>
      <c r="X4149" s="196" t="s">
        <v>103</v>
      </c>
      <c r="Y4149" s="196" t="s">
        <v>32</v>
      </c>
      <c r="Z4149" s="198" t="s">
        <v>2761</v>
      </c>
      <c r="AA4149" s="196" t="s">
        <v>16554</v>
      </c>
      <c r="AB4149" s="196" t="s">
        <v>16553</v>
      </c>
      <c r="AC4149" s="200">
        <v>3</v>
      </c>
      <c r="AD4149" s="200" t="s">
        <v>8274</v>
      </c>
      <c r="AE4149" s="212">
        <v>11641.66</v>
      </c>
      <c r="AF4149" s="212">
        <v>140712.66</v>
      </c>
      <c r="AG4149" s="198" t="s">
        <v>2762</v>
      </c>
    </row>
    <row r="4150" spans="1:33" ht="36" hidden="1" x14ac:dyDescent="0.25">
      <c r="A4150" s="209">
        <v>129306</v>
      </c>
      <c r="B4150" s="210">
        <v>4</v>
      </c>
      <c r="C4150" s="196" t="s">
        <v>114</v>
      </c>
      <c r="D4150" s="201">
        <v>43654</v>
      </c>
      <c r="E4150" s="196" t="s">
        <v>152</v>
      </c>
      <c r="F4150" s="201">
        <v>44182.875127314815</v>
      </c>
      <c r="G4150" s="196" t="s">
        <v>170</v>
      </c>
      <c r="H4150" s="198" t="s">
        <v>331</v>
      </c>
      <c r="I4150" s="196" t="s">
        <v>2758</v>
      </c>
      <c r="J4150" s="196" t="s">
        <v>101</v>
      </c>
      <c r="L4150" s="200" t="s">
        <v>101</v>
      </c>
      <c r="M4150" s="198" t="s">
        <v>2759</v>
      </c>
      <c r="N4150" s="198" t="s">
        <v>2760</v>
      </c>
      <c r="O4150" s="196" t="s">
        <v>157</v>
      </c>
      <c r="P4150" s="198" t="s">
        <v>1794</v>
      </c>
      <c r="Q4150" s="198" t="s">
        <v>2760</v>
      </c>
      <c r="R4150" s="196" t="s">
        <v>47</v>
      </c>
      <c r="S4150" s="196" t="s">
        <v>46</v>
      </c>
      <c r="T4150" s="211">
        <v>9.5340000000000007</v>
      </c>
      <c r="U4150" s="201">
        <v>43966</v>
      </c>
      <c r="V4150" s="196" t="s">
        <v>1805</v>
      </c>
      <c r="W4150" s="200" t="s">
        <v>93</v>
      </c>
      <c r="X4150" s="196" t="s">
        <v>103</v>
      </c>
      <c r="Y4150" s="196" t="s">
        <v>32</v>
      </c>
      <c r="Z4150" s="198" t="s">
        <v>2761</v>
      </c>
      <c r="AA4150" s="196" t="s">
        <v>16555</v>
      </c>
      <c r="AB4150" s="196" t="s">
        <v>16553</v>
      </c>
      <c r="AC4150" s="200">
        <v>8</v>
      </c>
      <c r="AD4150" s="200" t="s">
        <v>8231</v>
      </c>
      <c r="AE4150" s="212">
        <v>118490.6</v>
      </c>
      <c r="AF4150" s="212">
        <v>2235070.6</v>
      </c>
      <c r="AG4150" s="198" t="s">
        <v>2762</v>
      </c>
    </row>
    <row r="4151" spans="1:33" hidden="1" x14ac:dyDescent="0.25">
      <c r="A4151" s="209">
        <v>129306.01</v>
      </c>
      <c r="B4151" s="210">
        <v>4</v>
      </c>
      <c r="C4151" s="196" t="s">
        <v>97</v>
      </c>
      <c r="D4151" s="201">
        <v>44006</v>
      </c>
      <c r="E4151" s="196" t="s">
        <v>152</v>
      </c>
      <c r="F4151" s="201">
        <v>44474.875115740739</v>
      </c>
      <c r="G4151" s="196" t="s">
        <v>134</v>
      </c>
      <c r="H4151" s="198" t="s">
        <v>331</v>
      </c>
      <c r="I4151" s="196" t="s">
        <v>2758</v>
      </c>
      <c r="J4151" s="196" t="s">
        <v>101</v>
      </c>
      <c r="L4151" s="200" t="s">
        <v>101</v>
      </c>
      <c r="M4151" s="198" t="s">
        <v>2759</v>
      </c>
      <c r="N4151" s="198" t="s">
        <v>2077</v>
      </c>
      <c r="O4151" s="196" t="s">
        <v>157</v>
      </c>
      <c r="P4151" s="198" t="s">
        <v>158</v>
      </c>
      <c r="Q4151" s="198" t="s">
        <v>2077</v>
      </c>
      <c r="R4151" s="196" t="s">
        <v>47</v>
      </c>
      <c r="S4151" s="196" t="s">
        <v>46</v>
      </c>
      <c r="T4151" s="211">
        <v>9.36</v>
      </c>
      <c r="U4151" s="201">
        <v>44232</v>
      </c>
      <c r="V4151" s="196" t="s">
        <v>1805</v>
      </c>
      <c r="W4151" s="200" t="s">
        <v>93</v>
      </c>
      <c r="X4151" s="196" t="s">
        <v>103</v>
      </c>
      <c r="AA4151" s="196" t="s">
        <v>16556</v>
      </c>
      <c r="AB4151" s="196" t="s">
        <v>16557</v>
      </c>
      <c r="AC4151" s="200">
        <v>3</v>
      </c>
      <c r="AD4151" s="200" t="s">
        <v>8231</v>
      </c>
      <c r="AE4151" s="203" t="s">
        <v>505</v>
      </c>
      <c r="AF4151" s="212">
        <v>34411</v>
      </c>
      <c r="AG4151" s="198" t="s">
        <v>15023</v>
      </c>
    </row>
    <row r="4152" spans="1:33" hidden="1" x14ac:dyDescent="0.25">
      <c r="A4152" s="209">
        <v>129306.01</v>
      </c>
      <c r="B4152" s="210">
        <v>4</v>
      </c>
      <c r="C4152" s="196" t="s">
        <v>97</v>
      </c>
      <c r="D4152" s="201">
        <v>44006</v>
      </c>
      <c r="E4152" s="196" t="s">
        <v>152</v>
      </c>
      <c r="F4152" s="201">
        <v>44474.875115740739</v>
      </c>
      <c r="G4152" s="196" t="s">
        <v>134</v>
      </c>
      <c r="H4152" s="198" t="s">
        <v>331</v>
      </c>
      <c r="I4152" s="196" t="s">
        <v>2758</v>
      </c>
      <c r="J4152" s="196" t="s">
        <v>101</v>
      </c>
      <c r="L4152" s="200" t="s">
        <v>101</v>
      </c>
      <c r="M4152" s="198" t="s">
        <v>2759</v>
      </c>
      <c r="N4152" s="198" t="s">
        <v>2077</v>
      </c>
      <c r="O4152" s="196" t="s">
        <v>157</v>
      </c>
      <c r="P4152" s="198" t="s">
        <v>158</v>
      </c>
      <c r="Q4152" s="198" t="s">
        <v>2077</v>
      </c>
      <c r="R4152" s="196" t="s">
        <v>47</v>
      </c>
      <c r="S4152" s="196" t="s">
        <v>46</v>
      </c>
      <c r="T4152" s="211">
        <v>9.36</v>
      </c>
      <c r="U4152" s="201">
        <v>44232</v>
      </c>
      <c r="V4152" s="196" t="s">
        <v>1805</v>
      </c>
      <c r="W4152" s="200" t="s">
        <v>93</v>
      </c>
      <c r="X4152" s="196" t="s">
        <v>103</v>
      </c>
      <c r="AA4152" s="196" t="s">
        <v>16558</v>
      </c>
      <c r="AB4152" s="196" t="s">
        <v>16557</v>
      </c>
      <c r="AC4152" s="200">
        <v>8</v>
      </c>
      <c r="AD4152" s="200" t="s">
        <v>8231</v>
      </c>
      <c r="AE4152" s="203" t="s">
        <v>505</v>
      </c>
      <c r="AF4152" s="212">
        <v>1601275</v>
      </c>
      <c r="AG4152" s="198" t="s">
        <v>15023</v>
      </c>
    </row>
    <row r="4153" spans="1:33" hidden="1" x14ac:dyDescent="0.25">
      <c r="A4153" s="209">
        <v>129307</v>
      </c>
      <c r="B4153" s="210">
        <v>4</v>
      </c>
      <c r="C4153" s="196" t="s">
        <v>85</v>
      </c>
      <c r="D4153" s="201">
        <v>43654</v>
      </c>
      <c r="E4153" s="196" t="s">
        <v>152</v>
      </c>
      <c r="F4153" s="201">
        <v>44544</v>
      </c>
      <c r="G4153" s="196" t="s">
        <v>152</v>
      </c>
      <c r="H4153" s="198" t="s">
        <v>325</v>
      </c>
      <c r="I4153" s="196" t="s">
        <v>1485</v>
      </c>
      <c r="J4153" s="196" t="s">
        <v>101</v>
      </c>
      <c r="L4153" s="200" t="s">
        <v>101</v>
      </c>
      <c r="M4153" s="198" t="s">
        <v>4126</v>
      </c>
      <c r="N4153" s="198" t="s">
        <v>1793</v>
      </c>
      <c r="O4153" s="196" t="s">
        <v>157</v>
      </c>
      <c r="P4153" s="198" t="s">
        <v>1794</v>
      </c>
      <c r="Q4153" s="198" t="s">
        <v>1793</v>
      </c>
      <c r="R4153" s="196" t="s">
        <v>47</v>
      </c>
      <c r="S4153" s="196" t="s">
        <v>43</v>
      </c>
      <c r="T4153" s="211">
        <v>2.62</v>
      </c>
      <c r="V4153" s="196" t="s">
        <v>1805</v>
      </c>
      <c r="W4153" s="200" t="s">
        <v>670</v>
      </c>
      <c r="X4153" s="196" t="s">
        <v>13</v>
      </c>
      <c r="Y4153" s="196" t="s">
        <v>31</v>
      </c>
      <c r="Z4153" s="198" t="s">
        <v>4127</v>
      </c>
      <c r="AA4153" s="196" t="s">
        <v>16559</v>
      </c>
      <c r="AC4153" s="200">
        <v>2</v>
      </c>
      <c r="AD4153" s="200" t="s">
        <v>8250</v>
      </c>
      <c r="AE4153" s="212">
        <v>50665</v>
      </c>
      <c r="AF4153" s="212">
        <v>50665</v>
      </c>
    </row>
    <row r="4154" spans="1:33" hidden="1" x14ac:dyDescent="0.25">
      <c r="A4154" s="209">
        <v>129307</v>
      </c>
      <c r="B4154" s="210">
        <v>4</v>
      </c>
      <c r="C4154" s="196" t="s">
        <v>85</v>
      </c>
      <c r="D4154" s="201">
        <v>43654</v>
      </c>
      <c r="E4154" s="196" t="s">
        <v>152</v>
      </c>
      <c r="F4154" s="201">
        <v>44544</v>
      </c>
      <c r="G4154" s="196" t="s">
        <v>152</v>
      </c>
      <c r="H4154" s="198" t="s">
        <v>325</v>
      </c>
      <c r="I4154" s="196" t="s">
        <v>1485</v>
      </c>
      <c r="J4154" s="196" t="s">
        <v>101</v>
      </c>
      <c r="L4154" s="200" t="s">
        <v>101</v>
      </c>
      <c r="M4154" s="198" t="s">
        <v>4126</v>
      </c>
      <c r="N4154" s="198" t="s">
        <v>1793</v>
      </c>
      <c r="O4154" s="196" t="s">
        <v>157</v>
      </c>
      <c r="P4154" s="198" t="s">
        <v>1794</v>
      </c>
      <c r="Q4154" s="198" t="s">
        <v>1793</v>
      </c>
      <c r="R4154" s="196" t="s">
        <v>47</v>
      </c>
      <c r="S4154" s="196" t="s">
        <v>43</v>
      </c>
      <c r="T4154" s="211">
        <v>2.62</v>
      </c>
      <c r="V4154" s="196" t="s">
        <v>1805</v>
      </c>
      <c r="W4154" s="200" t="s">
        <v>670</v>
      </c>
      <c r="X4154" s="196" t="s">
        <v>13</v>
      </c>
      <c r="Y4154" s="196" t="s">
        <v>31</v>
      </c>
      <c r="Z4154" s="198" t="s">
        <v>4127</v>
      </c>
      <c r="AA4154" s="196" t="s">
        <v>16560</v>
      </c>
      <c r="AB4154" s="196" t="s">
        <v>16561</v>
      </c>
      <c r="AC4154" s="200">
        <v>3</v>
      </c>
      <c r="AD4154" s="200" t="s">
        <v>8274</v>
      </c>
      <c r="AE4154" s="203" t="s">
        <v>505</v>
      </c>
      <c r="AF4154" s="212">
        <v>5000</v>
      </c>
    </row>
    <row r="4155" spans="1:33" hidden="1" x14ac:dyDescent="0.25">
      <c r="A4155" s="209">
        <v>129308</v>
      </c>
      <c r="B4155" s="210">
        <v>4</v>
      </c>
      <c r="C4155" s="196" t="s">
        <v>122</v>
      </c>
      <c r="D4155" s="201">
        <v>43654</v>
      </c>
      <c r="E4155" s="196" t="s">
        <v>152</v>
      </c>
      <c r="F4155" s="201">
        <v>44715.875219907408</v>
      </c>
      <c r="G4155" s="196" t="s">
        <v>108</v>
      </c>
      <c r="H4155" s="198" t="s">
        <v>331</v>
      </c>
      <c r="I4155" s="196" t="s">
        <v>1522</v>
      </c>
      <c r="J4155" s="196" t="s">
        <v>101</v>
      </c>
      <c r="L4155" s="200" t="s">
        <v>101</v>
      </c>
      <c r="M4155" s="198" t="s">
        <v>2866</v>
      </c>
      <c r="N4155" s="198" t="s">
        <v>2867</v>
      </c>
      <c r="O4155" s="196" t="s">
        <v>157</v>
      </c>
      <c r="P4155" s="198" t="s">
        <v>158</v>
      </c>
      <c r="Q4155" s="198" t="s">
        <v>2867</v>
      </c>
      <c r="R4155" s="196" t="s">
        <v>47</v>
      </c>
      <c r="S4155" s="196" t="s">
        <v>43</v>
      </c>
      <c r="T4155" s="211">
        <v>2.62</v>
      </c>
      <c r="U4155" s="201">
        <v>44694</v>
      </c>
      <c r="V4155" s="196" t="s">
        <v>2868</v>
      </c>
      <c r="W4155" s="200" t="s">
        <v>93</v>
      </c>
      <c r="X4155" s="196" t="s">
        <v>103</v>
      </c>
      <c r="AA4155" s="196" t="s">
        <v>16562</v>
      </c>
      <c r="AB4155" s="196" t="s">
        <v>16563</v>
      </c>
      <c r="AC4155" s="200">
        <v>3</v>
      </c>
      <c r="AD4155" s="200" t="s">
        <v>8231</v>
      </c>
      <c r="AE4155" s="212">
        <v>75600</v>
      </c>
      <c r="AF4155" s="212">
        <v>75600</v>
      </c>
      <c r="AG4155" s="198" t="s">
        <v>16564</v>
      </c>
    </row>
    <row r="4156" spans="1:33" hidden="1" x14ac:dyDescent="0.25">
      <c r="A4156" s="209">
        <v>129308</v>
      </c>
      <c r="B4156" s="210">
        <v>4</v>
      </c>
      <c r="C4156" s="196" t="s">
        <v>122</v>
      </c>
      <c r="D4156" s="201">
        <v>43654</v>
      </c>
      <c r="E4156" s="196" t="s">
        <v>152</v>
      </c>
      <c r="F4156" s="201">
        <v>44715.875219907408</v>
      </c>
      <c r="G4156" s="196" t="s">
        <v>108</v>
      </c>
      <c r="H4156" s="198" t="s">
        <v>331</v>
      </c>
      <c r="I4156" s="196" t="s">
        <v>1522</v>
      </c>
      <c r="J4156" s="196" t="s">
        <v>101</v>
      </c>
      <c r="L4156" s="200" t="s">
        <v>101</v>
      </c>
      <c r="M4156" s="198" t="s">
        <v>2866</v>
      </c>
      <c r="N4156" s="198" t="s">
        <v>2867</v>
      </c>
      <c r="O4156" s="196" t="s">
        <v>157</v>
      </c>
      <c r="P4156" s="198" t="s">
        <v>158</v>
      </c>
      <c r="Q4156" s="198" t="s">
        <v>2867</v>
      </c>
      <c r="R4156" s="196" t="s">
        <v>47</v>
      </c>
      <c r="S4156" s="196" t="s">
        <v>43</v>
      </c>
      <c r="T4156" s="211">
        <v>2.62</v>
      </c>
      <c r="U4156" s="201">
        <v>44694</v>
      </c>
      <c r="V4156" s="196" t="s">
        <v>2868</v>
      </c>
      <c r="W4156" s="200" t="s">
        <v>93</v>
      </c>
      <c r="X4156" s="196" t="s">
        <v>103</v>
      </c>
      <c r="AA4156" s="196" t="s">
        <v>16565</v>
      </c>
      <c r="AB4156" s="196" t="s">
        <v>16563</v>
      </c>
      <c r="AC4156" s="200">
        <v>8</v>
      </c>
      <c r="AD4156" s="200" t="s">
        <v>8231</v>
      </c>
      <c r="AE4156" s="212">
        <v>957000</v>
      </c>
      <c r="AF4156" s="212">
        <v>957000</v>
      </c>
      <c r="AG4156" s="198" t="s">
        <v>16564</v>
      </c>
    </row>
    <row r="4157" spans="1:33" hidden="1" x14ac:dyDescent="0.25">
      <c r="A4157" s="209">
        <v>129310</v>
      </c>
      <c r="B4157" s="210">
        <v>3</v>
      </c>
      <c r="C4157" s="196" t="s">
        <v>85</v>
      </c>
      <c r="D4157" s="201">
        <v>43655</v>
      </c>
      <c r="E4157" s="196" t="s">
        <v>195</v>
      </c>
      <c r="F4157" s="201">
        <v>44046</v>
      </c>
      <c r="G4157" s="196" t="s">
        <v>2427</v>
      </c>
      <c r="H4157" s="198" t="s">
        <v>109</v>
      </c>
      <c r="I4157" s="196" t="s">
        <v>1475</v>
      </c>
      <c r="J4157" s="196" t="s">
        <v>101</v>
      </c>
      <c r="L4157" s="200" t="s">
        <v>101</v>
      </c>
      <c r="M4157" s="198" t="s">
        <v>16566</v>
      </c>
      <c r="O4157" s="196" t="s">
        <v>40</v>
      </c>
      <c r="P4157" s="198" t="s">
        <v>166</v>
      </c>
      <c r="R4157" s="196" t="s">
        <v>39</v>
      </c>
      <c r="S4157" s="196" t="s">
        <v>45</v>
      </c>
      <c r="T4157" s="211">
        <v>0.05</v>
      </c>
      <c r="W4157" s="200" t="s">
        <v>93</v>
      </c>
      <c r="X4157" s="196" t="s">
        <v>103</v>
      </c>
      <c r="Z4157" s="198" t="s">
        <v>16567</v>
      </c>
      <c r="AA4157" s="196" t="s">
        <v>16568</v>
      </c>
      <c r="AB4157" s="196" t="s">
        <v>16569</v>
      </c>
      <c r="AC4157" s="200">
        <v>0</v>
      </c>
      <c r="AD4157" s="200" t="s">
        <v>8231</v>
      </c>
      <c r="AE4157" s="203" t="s">
        <v>505</v>
      </c>
      <c r="AF4157" s="212">
        <v>20000</v>
      </c>
    </row>
    <row r="4158" spans="1:33" hidden="1" x14ac:dyDescent="0.25">
      <c r="A4158" s="209">
        <v>129310.01</v>
      </c>
      <c r="B4158" s="210">
        <v>3</v>
      </c>
      <c r="C4158" s="196" t="s">
        <v>97</v>
      </c>
      <c r="D4158" s="201">
        <v>43731</v>
      </c>
      <c r="E4158" s="196" t="s">
        <v>398</v>
      </c>
      <c r="F4158" s="201">
        <v>44470.875127314815</v>
      </c>
      <c r="G4158" s="196" t="s">
        <v>108</v>
      </c>
      <c r="H4158" s="198" t="s">
        <v>109</v>
      </c>
      <c r="I4158" s="196" t="s">
        <v>1475</v>
      </c>
      <c r="J4158" s="196" t="s">
        <v>101</v>
      </c>
      <c r="L4158" s="200" t="s">
        <v>101</v>
      </c>
      <c r="M4158" s="198" t="s">
        <v>16570</v>
      </c>
      <c r="O4158" s="196" t="s">
        <v>438</v>
      </c>
      <c r="P4158" s="198" t="s">
        <v>439</v>
      </c>
      <c r="R4158" s="196" t="s">
        <v>39</v>
      </c>
      <c r="S4158" s="196" t="s">
        <v>46</v>
      </c>
      <c r="T4158" s="211">
        <v>0.05</v>
      </c>
      <c r="U4158" s="201">
        <v>44176</v>
      </c>
      <c r="W4158" s="200" t="s">
        <v>93</v>
      </c>
      <c r="X4158" s="196" t="s">
        <v>103</v>
      </c>
      <c r="Z4158" s="198" t="s">
        <v>16567</v>
      </c>
      <c r="AA4158" s="196" t="s">
        <v>16571</v>
      </c>
      <c r="AC4158" s="200">
        <v>3</v>
      </c>
      <c r="AD4158" s="200" t="s">
        <v>8274</v>
      </c>
      <c r="AE4158" s="203" t="s">
        <v>505</v>
      </c>
      <c r="AF4158" s="212">
        <v>862933</v>
      </c>
      <c r="AG4158" s="198" t="s">
        <v>16572</v>
      </c>
    </row>
    <row r="4159" spans="1:33" hidden="1" x14ac:dyDescent="0.25">
      <c r="A4159" s="209">
        <v>129312</v>
      </c>
      <c r="B4159" s="210">
        <v>2</v>
      </c>
      <c r="C4159" s="196" t="s">
        <v>85</v>
      </c>
      <c r="D4159" s="201">
        <v>43655</v>
      </c>
      <c r="E4159" s="196" t="s">
        <v>1132</v>
      </c>
      <c r="F4159" s="201">
        <v>44650</v>
      </c>
      <c r="G4159" s="196" t="s">
        <v>1494</v>
      </c>
      <c r="H4159" s="198" t="s">
        <v>838</v>
      </c>
      <c r="I4159" s="196" t="s">
        <v>116</v>
      </c>
      <c r="J4159" s="196" t="s">
        <v>101</v>
      </c>
      <c r="L4159" s="200" t="s">
        <v>101</v>
      </c>
      <c r="M4159" s="198" t="s">
        <v>1495</v>
      </c>
      <c r="O4159" s="196" t="s">
        <v>40</v>
      </c>
      <c r="P4159" s="198" t="s">
        <v>166</v>
      </c>
      <c r="R4159" s="196" t="s">
        <v>39</v>
      </c>
      <c r="S4159" s="196" t="s">
        <v>45</v>
      </c>
      <c r="T4159" s="211">
        <v>0.01</v>
      </c>
      <c r="U4159" s="201">
        <v>45205</v>
      </c>
      <c r="W4159" s="200" t="s">
        <v>93</v>
      </c>
      <c r="Z4159" s="198" t="s">
        <v>1496</v>
      </c>
      <c r="AA4159" s="196" t="s">
        <v>16573</v>
      </c>
      <c r="AB4159" s="196" t="s">
        <v>16574</v>
      </c>
      <c r="AC4159" s="200">
        <v>0</v>
      </c>
      <c r="AD4159" s="200" t="s">
        <v>8231</v>
      </c>
      <c r="AE4159" s="212">
        <v>225000</v>
      </c>
      <c r="AF4159" s="212">
        <v>255000</v>
      </c>
    </row>
    <row r="4160" spans="1:33" hidden="1" x14ac:dyDescent="0.25">
      <c r="A4160" s="209">
        <v>129329</v>
      </c>
      <c r="B4160" s="210">
        <v>3</v>
      </c>
      <c r="C4160" s="196" t="s">
        <v>97</v>
      </c>
      <c r="D4160" s="201">
        <v>43657</v>
      </c>
      <c r="E4160" s="196" t="s">
        <v>98</v>
      </c>
      <c r="F4160" s="201">
        <v>44419</v>
      </c>
      <c r="G4160" s="196" t="s">
        <v>241</v>
      </c>
      <c r="H4160" s="198" t="s">
        <v>551</v>
      </c>
      <c r="I4160" s="196" t="s">
        <v>16575</v>
      </c>
      <c r="J4160" s="196" t="s">
        <v>101</v>
      </c>
      <c r="L4160" s="200" t="s">
        <v>101</v>
      </c>
      <c r="M4160" s="198" t="s">
        <v>16576</v>
      </c>
      <c r="N4160" s="198" t="s">
        <v>4632</v>
      </c>
      <c r="O4160" s="196" t="s">
        <v>119</v>
      </c>
      <c r="P4160" s="198" t="s">
        <v>1836</v>
      </c>
      <c r="R4160" s="196" t="s">
        <v>4525</v>
      </c>
      <c r="S4160" s="196" t="s">
        <v>46</v>
      </c>
      <c r="T4160" s="211">
        <v>0.01</v>
      </c>
      <c r="U4160" s="201">
        <v>43966</v>
      </c>
      <c r="W4160" s="200" t="s">
        <v>93</v>
      </c>
      <c r="X4160" s="196" t="s">
        <v>103</v>
      </c>
      <c r="AA4160" s="196" t="s">
        <v>16577</v>
      </c>
      <c r="AB4160" s="196" t="s">
        <v>16578</v>
      </c>
      <c r="AC4160" s="200">
        <v>1</v>
      </c>
      <c r="AD4160" s="200" t="s">
        <v>8274</v>
      </c>
      <c r="AE4160" s="203" t="s">
        <v>505</v>
      </c>
      <c r="AF4160" s="212">
        <v>4000</v>
      </c>
      <c r="AG4160" s="198" t="s">
        <v>16579</v>
      </c>
    </row>
    <row r="4161" spans="1:33" hidden="1" x14ac:dyDescent="0.25">
      <c r="A4161" s="209">
        <v>129329</v>
      </c>
      <c r="B4161" s="210">
        <v>3</v>
      </c>
      <c r="C4161" s="196" t="s">
        <v>97</v>
      </c>
      <c r="D4161" s="201">
        <v>43657</v>
      </c>
      <c r="E4161" s="196" t="s">
        <v>98</v>
      </c>
      <c r="F4161" s="201">
        <v>44419</v>
      </c>
      <c r="G4161" s="196" t="s">
        <v>241</v>
      </c>
      <c r="H4161" s="198" t="s">
        <v>551</v>
      </c>
      <c r="I4161" s="196" t="s">
        <v>16575</v>
      </c>
      <c r="J4161" s="196" t="s">
        <v>101</v>
      </c>
      <c r="L4161" s="200" t="s">
        <v>101</v>
      </c>
      <c r="M4161" s="198" t="s">
        <v>16576</v>
      </c>
      <c r="N4161" s="198" t="s">
        <v>4632</v>
      </c>
      <c r="O4161" s="196" t="s">
        <v>119</v>
      </c>
      <c r="P4161" s="198" t="s">
        <v>1836</v>
      </c>
      <c r="R4161" s="196" t="s">
        <v>4525</v>
      </c>
      <c r="S4161" s="196" t="s">
        <v>46</v>
      </c>
      <c r="T4161" s="211">
        <v>0.01</v>
      </c>
      <c r="U4161" s="201">
        <v>43966</v>
      </c>
      <c r="W4161" s="200" t="s">
        <v>93</v>
      </c>
      <c r="X4161" s="196" t="s">
        <v>103</v>
      </c>
      <c r="AA4161" s="196" t="s">
        <v>16580</v>
      </c>
      <c r="AB4161" s="196" t="s">
        <v>16578</v>
      </c>
      <c r="AC4161" s="200">
        <v>2</v>
      </c>
      <c r="AD4161" s="200" t="s">
        <v>8274</v>
      </c>
      <c r="AE4161" s="203" t="s">
        <v>505</v>
      </c>
      <c r="AF4161" s="212">
        <v>80000</v>
      </c>
      <c r="AG4161" s="198" t="s">
        <v>16579</v>
      </c>
    </row>
    <row r="4162" spans="1:33" hidden="1" x14ac:dyDescent="0.25">
      <c r="A4162" s="209">
        <v>129329</v>
      </c>
      <c r="B4162" s="210">
        <v>3</v>
      </c>
      <c r="C4162" s="196" t="s">
        <v>97</v>
      </c>
      <c r="D4162" s="201">
        <v>43657</v>
      </c>
      <c r="E4162" s="196" t="s">
        <v>98</v>
      </c>
      <c r="F4162" s="201">
        <v>44419</v>
      </c>
      <c r="G4162" s="196" t="s">
        <v>241</v>
      </c>
      <c r="H4162" s="198" t="s">
        <v>551</v>
      </c>
      <c r="I4162" s="196" t="s">
        <v>16575</v>
      </c>
      <c r="J4162" s="196" t="s">
        <v>101</v>
      </c>
      <c r="L4162" s="200" t="s">
        <v>101</v>
      </c>
      <c r="M4162" s="198" t="s">
        <v>16576</v>
      </c>
      <c r="N4162" s="198" t="s">
        <v>4632</v>
      </c>
      <c r="O4162" s="196" t="s">
        <v>119</v>
      </c>
      <c r="P4162" s="198" t="s">
        <v>1836</v>
      </c>
      <c r="R4162" s="196" t="s">
        <v>4525</v>
      </c>
      <c r="S4162" s="196" t="s">
        <v>46</v>
      </c>
      <c r="T4162" s="211">
        <v>0.01</v>
      </c>
      <c r="U4162" s="201">
        <v>43966</v>
      </c>
      <c r="W4162" s="200" t="s">
        <v>93</v>
      </c>
      <c r="X4162" s="196" t="s">
        <v>103</v>
      </c>
      <c r="AA4162" s="196" t="s">
        <v>16581</v>
      </c>
      <c r="AB4162" s="196" t="s">
        <v>16578</v>
      </c>
      <c r="AC4162" s="200">
        <v>3</v>
      </c>
      <c r="AD4162" s="200" t="s">
        <v>8274</v>
      </c>
      <c r="AE4162" s="203" t="s">
        <v>505</v>
      </c>
      <c r="AF4162" s="212">
        <v>662735</v>
      </c>
      <c r="AG4162" s="198" t="s">
        <v>16579</v>
      </c>
    </row>
    <row r="4163" spans="1:33" hidden="1" x14ac:dyDescent="0.25">
      <c r="A4163" s="209">
        <v>129329</v>
      </c>
      <c r="B4163" s="210">
        <v>3</v>
      </c>
      <c r="C4163" s="196" t="s">
        <v>97</v>
      </c>
      <c r="D4163" s="201">
        <v>43657</v>
      </c>
      <c r="E4163" s="196" t="s">
        <v>98</v>
      </c>
      <c r="F4163" s="201">
        <v>44419</v>
      </c>
      <c r="G4163" s="196" t="s">
        <v>241</v>
      </c>
      <c r="H4163" s="198" t="s">
        <v>551</v>
      </c>
      <c r="I4163" s="196" t="s">
        <v>16575</v>
      </c>
      <c r="J4163" s="196" t="s">
        <v>101</v>
      </c>
      <c r="L4163" s="200" t="s">
        <v>101</v>
      </c>
      <c r="M4163" s="198" t="s">
        <v>16576</v>
      </c>
      <c r="N4163" s="198" t="s">
        <v>4632</v>
      </c>
      <c r="O4163" s="196" t="s">
        <v>119</v>
      </c>
      <c r="P4163" s="198" t="s">
        <v>1836</v>
      </c>
      <c r="R4163" s="196" t="s">
        <v>4525</v>
      </c>
      <c r="S4163" s="196" t="s">
        <v>46</v>
      </c>
      <c r="T4163" s="211">
        <v>0.01</v>
      </c>
      <c r="U4163" s="201">
        <v>43966</v>
      </c>
      <c r="W4163" s="200" t="s">
        <v>93</v>
      </c>
      <c r="X4163" s="196" t="s">
        <v>103</v>
      </c>
      <c r="AA4163" s="196" t="s">
        <v>16582</v>
      </c>
      <c r="AB4163" s="196" t="s">
        <v>16578</v>
      </c>
      <c r="AC4163" s="200">
        <v>3</v>
      </c>
      <c r="AD4163" s="200" t="s">
        <v>8274</v>
      </c>
      <c r="AE4163" s="203" t="s">
        <v>505</v>
      </c>
      <c r="AF4163" s="212">
        <v>52000</v>
      </c>
      <c r="AG4163" s="198" t="s">
        <v>16579</v>
      </c>
    </row>
    <row r="4164" spans="1:33" hidden="1" x14ac:dyDescent="0.25">
      <c r="A4164" s="209">
        <v>129400</v>
      </c>
      <c r="B4164" s="210">
        <v>3</v>
      </c>
      <c r="C4164" s="196" t="s">
        <v>85</v>
      </c>
      <c r="D4164" s="201">
        <v>43661</v>
      </c>
      <c r="E4164" s="196" t="s">
        <v>1300</v>
      </c>
      <c r="F4164" s="201">
        <v>44097</v>
      </c>
      <c r="G4164" s="196" t="s">
        <v>228</v>
      </c>
      <c r="H4164" s="198" t="s">
        <v>180</v>
      </c>
      <c r="I4164" s="196" t="s">
        <v>4218</v>
      </c>
      <c r="K4164" s="196" t="s">
        <v>4219</v>
      </c>
      <c r="L4164" s="200" t="s">
        <v>183</v>
      </c>
      <c r="M4164" s="198" t="s">
        <v>4220</v>
      </c>
      <c r="O4164" s="196" t="s">
        <v>4183</v>
      </c>
      <c r="P4164" s="198" t="s">
        <v>157</v>
      </c>
      <c r="R4164" s="196" t="s">
        <v>47</v>
      </c>
      <c r="S4164" s="196" t="s">
        <v>43</v>
      </c>
      <c r="T4164" s="211">
        <v>3.5670000000000002</v>
      </c>
      <c r="W4164" s="200" t="s">
        <v>93</v>
      </c>
      <c r="X4164" s="196" t="s">
        <v>186</v>
      </c>
      <c r="AA4164" s="196" t="s">
        <v>16583</v>
      </c>
      <c r="AC4164" s="200">
        <v>8</v>
      </c>
      <c r="AD4164" s="200" t="s">
        <v>8250</v>
      </c>
      <c r="AE4164" s="212">
        <v>546644</v>
      </c>
      <c r="AF4164" s="212">
        <v>546644</v>
      </c>
    </row>
    <row r="4165" spans="1:33" hidden="1" x14ac:dyDescent="0.25">
      <c r="A4165" s="209">
        <v>129407</v>
      </c>
      <c r="B4165" s="210">
        <v>1</v>
      </c>
      <c r="C4165" s="196" t="s">
        <v>85</v>
      </c>
      <c r="D4165" s="201">
        <v>43662</v>
      </c>
      <c r="E4165" s="196" t="s">
        <v>385</v>
      </c>
      <c r="F4165" s="201">
        <v>44664</v>
      </c>
      <c r="G4165" s="196" t="s">
        <v>98</v>
      </c>
      <c r="H4165" s="198" t="s">
        <v>386</v>
      </c>
      <c r="I4165" s="196" t="s">
        <v>387</v>
      </c>
      <c r="K4165" s="196" t="s">
        <v>388</v>
      </c>
      <c r="L4165" s="200" t="s">
        <v>183</v>
      </c>
      <c r="M4165" s="198" t="s">
        <v>389</v>
      </c>
      <c r="N4165" s="198" t="s">
        <v>390</v>
      </c>
      <c r="O4165" s="196" t="s">
        <v>271</v>
      </c>
      <c r="P4165" s="198" t="s">
        <v>166</v>
      </c>
      <c r="R4165" s="196" t="s">
        <v>39</v>
      </c>
      <c r="S4165" s="196" t="s">
        <v>45</v>
      </c>
      <c r="T4165" s="211">
        <v>0.01</v>
      </c>
      <c r="W4165" s="200" t="s">
        <v>93</v>
      </c>
      <c r="X4165" s="196" t="s">
        <v>186</v>
      </c>
      <c r="Z4165" s="198" t="s">
        <v>391</v>
      </c>
      <c r="AA4165" s="196" t="s">
        <v>16584</v>
      </c>
      <c r="AC4165" s="200">
        <v>0</v>
      </c>
      <c r="AD4165" s="200" t="s">
        <v>8250</v>
      </c>
      <c r="AE4165" s="212">
        <v>20000</v>
      </c>
      <c r="AF4165" s="212">
        <v>20000</v>
      </c>
    </row>
    <row r="4166" spans="1:33" hidden="1" x14ac:dyDescent="0.25">
      <c r="A4166" s="209">
        <v>129422</v>
      </c>
      <c r="B4166" s="210">
        <v>3</v>
      </c>
      <c r="C4166" s="196" t="s">
        <v>114</v>
      </c>
      <c r="D4166" s="201">
        <v>43668</v>
      </c>
      <c r="E4166" s="196" t="s">
        <v>152</v>
      </c>
      <c r="F4166" s="201">
        <v>44089.800092592595</v>
      </c>
      <c r="G4166" s="196" t="s">
        <v>170</v>
      </c>
      <c r="H4166" s="198" t="s">
        <v>1489</v>
      </c>
      <c r="I4166" s="196" t="s">
        <v>756</v>
      </c>
      <c r="J4166" s="196" t="s">
        <v>101</v>
      </c>
      <c r="L4166" s="200" t="s">
        <v>101</v>
      </c>
      <c r="M4166" s="198" t="s">
        <v>16585</v>
      </c>
      <c r="N4166" s="198" t="s">
        <v>1793</v>
      </c>
      <c r="O4166" s="196" t="s">
        <v>157</v>
      </c>
      <c r="P4166" s="198" t="s">
        <v>158</v>
      </c>
      <c r="Q4166" s="198" t="s">
        <v>1793</v>
      </c>
      <c r="R4166" s="196" t="s">
        <v>47</v>
      </c>
      <c r="S4166" s="196" t="s">
        <v>46</v>
      </c>
      <c r="T4166" s="211">
        <v>7.4</v>
      </c>
      <c r="U4166" s="201">
        <v>43966</v>
      </c>
      <c r="V4166" s="196" t="s">
        <v>1805</v>
      </c>
      <c r="W4166" s="200" t="s">
        <v>93</v>
      </c>
      <c r="X4166" s="196" t="s">
        <v>103</v>
      </c>
      <c r="AA4166" s="196" t="s">
        <v>16586</v>
      </c>
      <c r="AB4166" s="196" t="s">
        <v>16587</v>
      </c>
      <c r="AC4166" s="200">
        <v>3</v>
      </c>
      <c r="AD4166" s="200" t="s">
        <v>8231</v>
      </c>
      <c r="AE4166" s="212">
        <v>6080.76</v>
      </c>
      <c r="AF4166" s="212">
        <v>43156.76</v>
      </c>
      <c r="AG4166" s="198" t="s">
        <v>16588</v>
      </c>
    </row>
    <row r="4167" spans="1:33" hidden="1" x14ac:dyDescent="0.25">
      <c r="A4167" s="209">
        <v>129422</v>
      </c>
      <c r="B4167" s="210">
        <v>3</v>
      </c>
      <c r="C4167" s="196" t="s">
        <v>114</v>
      </c>
      <c r="D4167" s="201">
        <v>43668</v>
      </c>
      <c r="E4167" s="196" t="s">
        <v>152</v>
      </c>
      <c r="F4167" s="201">
        <v>44089.800092592595</v>
      </c>
      <c r="G4167" s="196" t="s">
        <v>170</v>
      </c>
      <c r="H4167" s="198" t="s">
        <v>1489</v>
      </c>
      <c r="I4167" s="196" t="s">
        <v>756</v>
      </c>
      <c r="J4167" s="196" t="s">
        <v>101</v>
      </c>
      <c r="L4167" s="200" t="s">
        <v>101</v>
      </c>
      <c r="M4167" s="198" t="s">
        <v>16585</v>
      </c>
      <c r="N4167" s="198" t="s">
        <v>1793</v>
      </c>
      <c r="O4167" s="196" t="s">
        <v>157</v>
      </c>
      <c r="P4167" s="198" t="s">
        <v>158</v>
      </c>
      <c r="Q4167" s="198" t="s">
        <v>1793</v>
      </c>
      <c r="R4167" s="196" t="s">
        <v>47</v>
      </c>
      <c r="S4167" s="196" t="s">
        <v>46</v>
      </c>
      <c r="T4167" s="211">
        <v>7.4</v>
      </c>
      <c r="U4167" s="201">
        <v>43966</v>
      </c>
      <c r="V4167" s="196" t="s">
        <v>1805</v>
      </c>
      <c r="W4167" s="200" t="s">
        <v>93</v>
      </c>
      <c r="X4167" s="196" t="s">
        <v>103</v>
      </c>
      <c r="AA4167" s="196" t="s">
        <v>16589</v>
      </c>
      <c r="AB4167" s="196" t="s">
        <v>16587</v>
      </c>
      <c r="AC4167" s="200">
        <v>8</v>
      </c>
      <c r="AD4167" s="200" t="s">
        <v>8250</v>
      </c>
      <c r="AE4167" s="212">
        <v>-24847.15</v>
      </c>
      <c r="AF4167" s="212">
        <v>824905.85</v>
      </c>
      <c r="AG4167" s="198" t="s">
        <v>16588</v>
      </c>
    </row>
    <row r="4168" spans="1:33" hidden="1" x14ac:dyDescent="0.25">
      <c r="A4168" s="209">
        <v>129441.04</v>
      </c>
      <c r="B4168" s="210">
        <v>2</v>
      </c>
      <c r="C4168" s="196" t="s">
        <v>85</v>
      </c>
      <c r="D4168" s="201">
        <v>43675</v>
      </c>
      <c r="E4168" s="196" t="s">
        <v>98</v>
      </c>
      <c r="F4168" s="201">
        <v>44715</v>
      </c>
      <c r="G4168" s="196" t="s">
        <v>87</v>
      </c>
      <c r="H4168" s="198" t="s">
        <v>223</v>
      </c>
      <c r="I4168" s="196" t="s">
        <v>1326</v>
      </c>
      <c r="M4168" s="198" t="s">
        <v>1327</v>
      </c>
      <c r="N4168" s="198" t="s">
        <v>1328</v>
      </c>
      <c r="O4168" s="196" t="s">
        <v>91</v>
      </c>
      <c r="P4168" s="198" t="s">
        <v>1329</v>
      </c>
      <c r="R4168" s="196" t="s">
        <v>39</v>
      </c>
      <c r="S4168" s="196" t="s">
        <v>45</v>
      </c>
      <c r="T4168" s="211">
        <v>0.2</v>
      </c>
      <c r="W4168" s="200" t="s">
        <v>93</v>
      </c>
      <c r="X4168" s="196" t="s">
        <v>103</v>
      </c>
      <c r="Y4168" s="196" t="s">
        <v>34</v>
      </c>
      <c r="AA4168" s="196" t="s">
        <v>16590</v>
      </c>
      <c r="AB4168" s="196" t="s">
        <v>16591</v>
      </c>
      <c r="AC4168" s="200">
        <v>1</v>
      </c>
      <c r="AD4168" s="200" t="s">
        <v>8231</v>
      </c>
      <c r="AE4168" s="212">
        <v>290159</v>
      </c>
      <c r="AF4168" s="212">
        <v>290159</v>
      </c>
    </row>
    <row r="4169" spans="1:33" hidden="1" x14ac:dyDescent="0.25">
      <c r="A4169" s="209">
        <v>129441.04</v>
      </c>
      <c r="B4169" s="210">
        <v>2</v>
      </c>
      <c r="C4169" s="196" t="s">
        <v>85</v>
      </c>
      <c r="D4169" s="201">
        <v>43675</v>
      </c>
      <c r="E4169" s="196" t="s">
        <v>98</v>
      </c>
      <c r="F4169" s="201">
        <v>44715</v>
      </c>
      <c r="G4169" s="196" t="s">
        <v>87</v>
      </c>
      <c r="H4169" s="198" t="s">
        <v>223</v>
      </c>
      <c r="I4169" s="196" t="s">
        <v>1326</v>
      </c>
      <c r="M4169" s="198" t="s">
        <v>1327</v>
      </c>
      <c r="N4169" s="198" t="s">
        <v>1328</v>
      </c>
      <c r="O4169" s="196" t="s">
        <v>91</v>
      </c>
      <c r="P4169" s="198" t="s">
        <v>1329</v>
      </c>
      <c r="R4169" s="196" t="s">
        <v>39</v>
      </c>
      <c r="S4169" s="196" t="s">
        <v>45</v>
      </c>
      <c r="T4169" s="211">
        <v>0.2</v>
      </c>
      <c r="W4169" s="200" t="s">
        <v>93</v>
      </c>
      <c r="X4169" s="196" t="s">
        <v>103</v>
      </c>
      <c r="Y4169" s="196" t="s">
        <v>34</v>
      </c>
      <c r="AA4169" s="196" t="s">
        <v>16592</v>
      </c>
      <c r="AB4169" s="196" t="s">
        <v>16591</v>
      </c>
      <c r="AC4169" s="200">
        <v>2</v>
      </c>
      <c r="AD4169" s="200" t="s">
        <v>8231</v>
      </c>
      <c r="AE4169" s="212">
        <v>459841</v>
      </c>
      <c r="AF4169" s="212">
        <v>459841</v>
      </c>
    </row>
    <row r="4170" spans="1:33" hidden="1" x14ac:dyDescent="0.25">
      <c r="A4170" s="209">
        <v>129443</v>
      </c>
      <c r="B4170" s="210">
        <v>1</v>
      </c>
      <c r="C4170" s="196" t="s">
        <v>85</v>
      </c>
      <c r="D4170" s="201">
        <v>43676</v>
      </c>
      <c r="E4170" s="196" t="s">
        <v>385</v>
      </c>
      <c r="F4170" s="201">
        <v>44097</v>
      </c>
      <c r="G4170" s="196" t="s">
        <v>253</v>
      </c>
      <c r="H4170" s="198" t="s">
        <v>1176</v>
      </c>
      <c r="I4170" s="196" t="s">
        <v>16593</v>
      </c>
      <c r="K4170" s="196" t="s">
        <v>16594</v>
      </c>
      <c r="L4170" s="200" t="s">
        <v>183</v>
      </c>
      <c r="M4170" s="198" t="s">
        <v>16595</v>
      </c>
      <c r="O4170" s="196" t="s">
        <v>4183</v>
      </c>
      <c r="P4170" s="198" t="s">
        <v>157</v>
      </c>
      <c r="R4170" s="196" t="s">
        <v>47</v>
      </c>
      <c r="S4170" s="196" t="s">
        <v>43</v>
      </c>
      <c r="T4170" s="211">
        <v>1.6</v>
      </c>
      <c r="W4170" s="200" t="s">
        <v>93</v>
      </c>
      <c r="AA4170" s="196" t="s">
        <v>16596</v>
      </c>
      <c r="AC4170" s="200">
        <v>8</v>
      </c>
      <c r="AD4170" s="200" t="s">
        <v>8250</v>
      </c>
      <c r="AE4170" s="203" t="s">
        <v>505</v>
      </c>
      <c r="AF4170" s="212">
        <v>176106</v>
      </c>
    </row>
    <row r="4171" spans="1:33" hidden="1" x14ac:dyDescent="0.25">
      <c r="A4171" s="209">
        <v>129445</v>
      </c>
      <c r="B4171" s="210">
        <v>1</v>
      </c>
      <c r="C4171" s="196" t="s">
        <v>85</v>
      </c>
      <c r="D4171" s="201">
        <v>43676</v>
      </c>
      <c r="E4171" s="196" t="s">
        <v>98</v>
      </c>
      <c r="F4171" s="201">
        <v>44279</v>
      </c>
      <c r="G4171" s="196" t="s">
        <v>152</v>
      </c>
      <c r="H4171" s="198" t="s">
        <v>204</v>
      </c>
      <c r="I4171" s="196" t="s">
        <v>603</v>
      </c>
      <c r="J4171" s="196" t="s">
        <v>299</v>
      </c>
      <c r="L4171" s="200" t="s">
        <v>300</v>
      </c>
      <c r="M4171" s="198" t="s">
        <v>4615</v>
      </c>
      <c r="O4171" s="196" t="s">
        <v>119</v>
      </c>
      <c r="R4171" s="196" t="s">
        <v>4525</v>
      </c>
      <c r="S4171" s="196" t="s">
        <v>46</v>
      </c>
      <c r="T4171" s="202" t="s">
        <v>505</v>
      </c>
      <c r="W4171" s="200" t="s">
        <v>93</v>
      </c>
      <c r="AA4171" s="196" t="s">
        <v>16597</v>
      </c>
      <c r="AC4171" s="200">
        <v>1</v>
      </c>
      <c r="AD4171" s="200" t="s">
        <v>8250</v>
      </c>
      <c r="AE4171" s="212">
        <v>0</v>
      </c>
      <c r="AF4171" s="212">
        <v>38912.25</v>
      </c>
    </row>
    <row r="4172" spans="1:33" hidden="1" x14ac:dyDescent="0.25">
      <c r="A4172" s="209">
        <v>129455</v>
      </c>
      <c r="B4172" s="210">
        <v>1</v>
      </c>
      <c r="C4172" s="196" t="s">
        <v>85</v>
      </c>
      <c r="D4172" s="201">
        <v>43678</v>
      </c>
      <c r="E4172" s="196" t="s">
        <v>98</v>
      </c>
      <c r="F4172" s="201">
        <v>44329</v>
      </c>
      <c r="G4172" s="196" t="s">
        <v>98</v>
      </c>
      <c r="H4172" s="198" t="s">
        <v>2505</v>
      </c>
      <c r="I4172" s="196" t="s">
        <v>172</v>
      </c>
      <c r="J4172" s="196" t="s">
        <v>101</v>
      </c>
      <c r="L4172" s="200" t="s">
        <v>101</v>
      </c>
      <c r="M4172" s="198" t="s">
        <v>4684</v>
      </c>
      <c r="N4172" s="198" t="s">
        <v>2699</v>
      </c>
      <c r="O4172" s="196" t="s">
        <v>119</v>
      </c>
      <c r="P4172" s="198" t="s">
        <v>1836</v>
      </c>
      <c r="R4172" s="196" t="s">
        <v>4525</v>
      </c>
      <c r="S4172" s="196" t="s">
        <v>46</v>
      </c>
      <c r="T4172" s="211">
        <v>0.01</v>
      </c>
      <c r="U4172" s="201">
        <v>44792</v>
      </c>
      <c r="W4172" s="200" t="s">
        <v>93</v>
      </c>
      <c r="AA4172" s="196" t="s">
        <v>16598</v>
      </c>
      <c r="AC4172" s="200">
        <v>1</v>
      </c>
      <c r="AD4172" s="200" t="s">
        <v>8274</v>
      </c>
      <c r="AE4172" s="212">
        <v>42000</v>
      </c>
      <c r="AF4172" s="212">
        <v>116000</v>
      </c>
    </row>
    <row r="4173" spans="1:33" hidden="1" x14ac:dyDescent="0.25">
      <c r="A4173" s="209">
        <v>129455</v>
      </c>
      <c r="B4173" s="210">
        <v>1</v>
      </c>
      <c r="C4173" s="196" t="s">
        <v>85</v>
      </c>
      <c r="D4173" s="201">
        <v>43678</v>
      </c>
      <c r="E4173" s="196" t="s">
        <v>98</v>
      </c>
      <c r="F4173" s="201">
        <v>44329</v>
      </c>
      <c r="G4173" s="196" t="s">
        <v>98</v>
      </c>
      <c r="H4173" s="198" t="s">
        <v>2505</v>
      </c>
      <c r="I4173" s="196" t="s">
        <v>172</v>
      </c>
      <c r="J4173" s="196" t="s">
        <v>101</v>
      </c>
      <c r="L4173" s="200" t="s">
        <v>101</v>
      </c>
      <c r="M4173" s="198" t="s">
        <v>4684</v>
      </c>
      <c r="N4173" s="198" t="s">
        <v>2699</v>
      </c>
      <c r="O4173" s="196" t="s">
        <v>119</v>
      </c>
      <c r="P4173" s="198" t="s">
        <v>1836</v>
      </c>
      <c r="R4173" s="196" t="s">
        <v>4525</v>
      </c>
      <c r="S4173" s="196" t="s">
        <v>46</v>
      </c>
      <c r="T4173" s="211">
        <v>0.01</v>
      </c>
      <c r="U4173" s="201">
        <v>44792</v>
      </c>
      <c r="W4173" s="200" t="s">
        <v>93</v>
      </c>
      <c r="AA4173" s="196" t="s">
        <v>16599</v>
      </c>
      <c r="AC4173" s="200">
        <v>2</v>
      </c>
      <c r="AD4173" s="200" t="s">
        <v>8274</v>
      </c>
      <c r="AE4173" s="203" t="s">
        <v>505</v>
      </c>
      <c r="AF4173" s="212">
        <v>13951.32</v>
      </c>
    </row>
    <row r="4174" spans="1:33" hidden="1" x14ac:dyDescent="0.25">
      <c r="A4174" s="209">
        <v>129455</v>
      </c>
      <c r="B4174" s="210">
        <v>1</v>
      </c>
      <c r="C4174" s="196" t="s">
        <v>85</v>
      </c>
      <c r="D4174" s="201">
        <v>43678</v>
      </c>
      <c r="E4174" s="196" t="s">
        <v>98</v>
      </c>
      <c r="F4174" s="201">
        <v>44329</v>
      </c>
      <c r="G4174" s="196" t="s">
        <v>98</v>
      </c>
      <c r="H4174" s="198" t="s">
        <v>2505</v>
      </c>
      <c r="I4174" s="196" t="s">
        <v>172</v>
      </c>
      <c r="J4174" s="196" t="s">
        <v>101</v>
      </c>
      <c r="L4174" s="200" t="s">
        <v>101</v>
      </c>
      <c r="M4174" s="198" t="s">
        <v>4684</v>
      </c>
      <c r="N4174" s="198" t="s">
        <v>2699</v>
      </c>
      <c r="O4174" s="196" t="s">
        <v>119</v>
      </c>
      <c r="P4174" s="198" t="s">
        <v>1836</v>
      </c>
      <c r="R4174" s="196" t="s">
        <v>4525</v>
      </c>
      <c r="S4174" s="196" t="s">
        <v>46</v>
      </c>
      <c r="T4174" s="211">
        <v>0.01</v>
      </c>
      <c r="U4174" s="201">
        <v>44792</v>
      </c>
      <c r="W4174" s="200" t="s">
        <v>93</v>
      </c>
      <c r="AA4174" s="196" t="s">
        <v>16600</v>
      </c>
      <c r="AC4174" s="200">
        <v>4</v>
      </c>
      <c r="AD4174" s="200" t="s">
        <v>8274</v>
      </c>
      <c r="AE4174" s="203" t="s">
        <v>505</v>
      </c>
      <c r="AF4174" s="212">
        <v>1</v>
      </c>
    </row>
    <row r="4175" spans="1:33" ht="54" hidden="1" x14ac:dyDescent="0.25">
      <c r="A4175" s="209">
        <v>129466</v>
      </c>
      <c r="B4175" s="210">
        <v>1</v>
      </c>
      <c r="C4175" s="196" t="s">
        <v>85</v>
      </c>
      <c r="D4175" s="201">
        <v>43684</v>
      </c>
      <c r="E4175" s="196" t="s">
        <v>1503</v>
      </c>
      <c r="F4175" s="201">
        <v>44630</v>
      </c>
      <c r="G4175" s="196" t="s">
        <v>1504</v>
      </c>
      <c r="H4175" s="198" t="s">
        <v>1633</v>
      </c>
      <c r="I4175" s="196" t="s">
        <v>1505</v>
      </c>
      <c r="J4175" s="196" t="s">
        <v>1506</v>
      </c>
      <c r="K4175" s="196" t="s">
        <v>3454</v>
      </c>
      <c r="M4175" s="198" t="s">
        <v>3455</v>
      </c>
      <c r="N4175" s="198" t="s">
        <v>3456</v>
      </c>
      <c r="O4175" s="196" t="s">
        <v>1509</v>
      </c>
      <c r="P4175" s="198" t="s">
        <v>1835</v>
      </c>
      <c r="R4175" s="196" t="s">
        <v>47</v>
      </c>
      <c r="S4175" s="196" t="s">
        <v>45</v>
      </c>
      <c r="T4175" s="211">
        <v>0.28999999999999998</v>
      </c>
      <c r="U4175" s="201">
        <v>45156</v>
      </c>
      <c r="W4175" s="200" t="s">
        <v>93</v>
      </c>
      <c r="X4175" s="196" t="s">
        <v>103</v>
      </c>
      <c r="Y4175" s="196" t="s">
        <v>32</v>
      </c>
      <c r="AA4175" s="196" t="s">
        <v>16601</v>
      </c>
      <c r="AC4175" s="200">
        <v>1</v>
      </c>
      <c r="AD4175" s="200" t="s">
        <v>8250</v>
      </c>
      <c r="AE4175" s="212">
        <v>136000</v>
      </c>
      <c r="AF4175" s="212">
        <v>136000</v>
      </c>
    </row>
    <row r="4176" spans="1:33" hidden="1" x14ac:dyDescent="0.25">
      <c r="A4176" s="209">
        <v>129471</v>
      </c>
      <c r="B4176" s="210">
        <v>3</v>
      </c>
      <c r="C4176" s="196" t="s">
        <v>97</v>
      </c>
      <c r="D4176" s="201">
        <v>43685</v>
      </c>
      <c r="E4176" s="196" t="s">
        <v>152</v>
      </c>
      <c r="F4176" s="201">
        <v>44497.875150462962</v>
      </c>
      <c r="G4176" s="196" t="s">
        <v>203</v>
      </c>
      <c r="H4176" s="198" t="s">
        <v>1272</v>
      </c>
      <c r="I4176" s="196" t="s">
        <v>2987</v>
      </c>
      <c r="J4176" s="196" t="s">
        <v>101</v>
      </c>
      <c r="L4176" s="200" t="s">
        <v>101</v>
      </c>
      <c r="M4176" s="198" t="s">
        <v>16602</v>
      </c>
      <c r="N4176" s="198" t="s">
        <v>3082</v>
      </c>
      <c r="O4176" s="196" t="s">
        <v>157</v>
      </c>
      <c r="P4176" s="198" t="s">
        <v>158</v>
      </c>
      <c r="Q4176" s="198" t="s">
        <v>3082</v>
      </c>
      <c r="R4176" s="196" t="s">
        <v>47</v>
      </c>
      <c r="S4176" s="196" t="s">
        <v>46</v>
      </c>
      <c r="T4176" s="211">
        <v>5.33</v>
      </c>
      <c r="U4176" s="201">
        <v>44232</v>
      </c>
      <c r="V4176" s="196" t="s">
        <v>1805</v>
      </c>
      <c r="W4176" s="200" t="s">
        <v>93</v>
      </c>
      <c r="X4176" s="196" t="s">
        <v>103</v>
      </c>
      <c r="AA4176" s="196" t="s">
        <v>16603</v>
      </c>
      <c r="AB4176" s="196" t="s">
        <v>16604</v>
      </c>
      <c r="AC4176" s="200">
        <v>3</v>
      </c>
      <c r="AD4176" s="200" t="s">
        <v>8231</v>
      </c>
      <c r="AE4176" s="203" t="s">
        <v>505</v>
      </c>
      <c r="AF4176" s="212">
        <v>10899</v>
      </c>
      <c r="AG4176" s="198" t="s">
        <v>16605</v>
      </c>
    </row>
    <row r="4177" spans="1:33" hidden="1" x14ac:dyDescent="0.25">
      <c r="A4177" s="209">
        <v>129471</v>
      </c>
      <c r="B4177" s="210">
        <v>3</v>
      </c>
      <c r="C4177" s="196" t="s">
        <v>97</v>
      </c>
      <c r="D4177" s="201">
        <v>43685</v>
      </c>
      <c r="E4177" s="196" t="s">
        <v>152</v>
      </c>
      <c r="F4177" s="201">
        <v>44497.875150462962</v>
      </c>
      <c r="G4177" s="196" t="s">
        <v>203</v>
      </c>
      <c r="H4177" s="198" t="s">
        <v>1272</v>
      </c>
      <c r="I4177" s="196" t="s">
        <v>2987</v>
      </c>
      <c r="J4177" s="196" t="s">
        <v>101</v>
      </c>
      <c r="L4177" s="200" t="s">
        <v>101</v>
      </c>
      <c r="M4177" s="198" t="s">
        <v>16602</v>
      </c>
      <c r="N4177" s="198" t="s">
        <v>3082</v>
      </c>
      <c r="O4177" s="196" t="s">
        <v>157</v>
      </c>
      <c r="P4177" s="198" t="s">
        <v>158</v>
      </c>
      <c r="Q4177" s="198" t="s">
        <v>3082</v>
      </c>
      <c r="R4177" s="196" t="s">
        <v>47</v>
      </c>
      <c r="S4177" s="196" t="s">
        <v>46</v>
      </c>
      <c r="T4177" s="211">
        <v>5.33</v>
      </c>
      <c r="U4177" s="201">
        <v>44232</v>
      </c>
      <c r="V4177" s="196" t="s">
        <v>1805</v>
      </c>
      <c r="W4177" s="200" t="s">
        <v>93</v>
      </c>
      <c r="X4177" s="196" t="s">
        <v>103</v>
      </c>
      <c r="AA4177" s="196" t="s">
        <v>16606</v>
      </c>
      <c r="AB4177" s="196" t="s">
        <v>16604</v>
      </c>
      <c r="AC4177" s="200">
        <v>8</v>
      </c>
      <c r="AD4177" s="200" t="s">
        <v>8231</v>
      </c>
      <c r="AE4177" s="203" t="s">
        <v>505</v>
      </c>
      <c r="AF4177" s="212">
        <v>481745</v>
      </c>
      <c r="AG4177" s="198" t="s">
        <v>16605</v>
      </c>
    </row>
    <row r="4178" spans="1:33" hidden="1" x14ac:dyDescent="0.25">
      <c r="A4178" s="209">
        <v>129472</v>
      </c>
      <c r="B4178" s="210">
        <v>3</v>
      </c>
      <c r="C4178" s="196" t="s">
        <v>97</v>
      </c>
      <c r="D4178" s="201">
        <v>43685</v>
      </c>
      <c r="E4178" s="196" t="s">
        <v>152</v>
      </c>
      <c r="F4178" s="201">
        <v>44432.875138888892</v>
      </c>
      <c r="G4178" s="196" t="s">
        <v>241</v>
      </c>
      <c r="H4178" s="198" t="s">
        <v>538</v>
      </c>
      <c r="I4178" s="196" t="s">
        <v>2466</v>
      </c>
      <c r="J4178" s="196" t="s">
        <v>101</v>
      </c>
      <c r="L4178" s="200" t="s">
        <v>101</v>
      </c>
      <c r="M4178" s="198" t="s">
        <v>16607</v>
      </c>
      <c r="N4178" s="198" t="s">
        <v>1793</v>
      </c>
      <c r="O4178" s="196" t="s">
        <v>157</v>
      </c>
      <c r="P4178" s="198" t="s">
        <v>158</v>
      </c>
      <c r="Q4178" s="198" t="s">
        <v>1793</v>
      </c>
      <c r="R4178" s="196" t="s">
        <v>47</v>
      </c>
      <c r="S4178" s="196" t="s">
        <v>46</v>
      </c>
      <c r="T4178" s="211">
        <v>3.7</v>
      </c>
      <c r="U4178" s="201">
        <v>44232</v>
      </c>
      <c r="V4178" s="196" t="s">
        <v>1805</v>
      </c>
      <c r="W4178" s="200" t="s">
        <v>93</v>
      </c>
      <c r="X4178" s="196" t="s">
        <v>103</v>
      </c>
      <c r="AA4178" s="196" t="s">
        <v>16608</v>
      </c>
      <c r="AB4178" s="196" t="s">
        <v>16609</v>
      </c>
      <c r="AC4178" s="200">
        <v>3</v>
      </c>
      <c r="AD4178" s="200" t="s">
        <v>8231</v>
      </c>
      <c r="AE4178" s="203" t="s">
        <v>505</v>
      </c>
      <c r="AF4178" s="212">
        <v>13343</v>
      </c>
      <c r="AG4178" s="198" t="s">
        <v>16610</v>
      </c>
    </row>
    <row r="4179" spans="1:33" hidden="1" x14ac:dyDescent="0.25">
      <c r="A4179" s="209">
        <v>129472</v>
      </c>
      <c r="B4179" s="210">
        <v>3</v>
      </c>
      <c r="C4179" s="196" t="s">
        <v>97</v>
      </c>
      <c r="D4179" s="201">
        <v>43685</v>
      </c>
      <c r="E4179" s="196" t="s">
        <v>152</v>
      </c>
      <c r="F4179" s="201">
        <v>44432.875138888892</v>
      </c>
      <c r="G4179" s="196" t="s">
        <v>241</v>
      </c>
      <c r="H4179" s="198" t="s">
        <v>538</v>
      </c>
      <c r="I4179" s="196" t="s">
        <v>2466</v>
      </c>
      <c r="J4179" s="196" t="s">
        <v>101</v>
      </c>
      <c r="L4179" s="200" t="s">
        <v>101</v>
      </c>
      <c r="M4179" s="198" t="s">
        <v>16607</v>
      </c>
      <c r="N4179" s="198" t="s">
        <v>1793</v>
      </c>
      <c r="O4179" s="196" t="s">
        <v>157</v>
      </c>
      <c r="P4179" s="198" t="s">
        <v>158</v>
      </c>
      <c r="Q4179" s="198" t="s">
        <v>1793</v>
      </c>
      <c r="R4179" s="196" t="s">
        <v>47</v>
      </c>
      <c r="S4179" s="196" t="s">
        <v>46</v>
      </c>
      <c r="T4179" s="211">
        <v>3.7</v>
      </c>
      <c r="U4179" s="201">
        <v>44232</v>
      </c>
      <c r="V4179" s="196" t="s">
        <v>1805</v>
      </c>
      <c r="W4179" s="200" t="s">
        <v>93</v>
      </c>
      <c r="X4179" s="196" t="s">
        <v>103</v>
      </c>
      <c r="AA4179" s="196" t="s">
        <v>16611</v>
      </c>
      <c r="AB4179" s="196" t="s">
        <v>16609</v>
      </c>
      <c r="AC4179" s="200">
        <v>8</v>
      </c>
      <c r="AD4179" s="200" t="s">
        <v>8231</v>
      </c>
      <c r="AE4179" s="203" t="s">
        <v>505</v>
      </c>
      <c r="AF4179" s="212">
        <v>705650</v>
      </c>
      <c r="AG4179" s="198" t="s">
        <v>16610</v>
      </c>
    </row>
    <row r="4180" spans="1:33" hidden="1" x14ac:dyDescent="0.25">
      <c r="A4180" s="209">
        <v>129473</v>
      </c>
      <c r="B4180" s="210">
        <v>3</v>
      </c>
      <c r="C4180" s="196" t="s">
        <v>122</v>
      </c>
      <c r="D4180" s="201">
        <v>43685</v>
      </c>
      <c r="E4180" s="196" t="s">
        <v>152</v>
      </c>
      <c r="F4180" s="201">
        <v>44715.875254629631</v>
      </c>
      <c r="G4180" s="196" t="s">
        <v>108</v>
      </c>
      <c r="H4180" s="198" t="s">
        <v>1776</v>
      </c>
      <c r="I4180" s="196" t="s">
        <v>1558</v>
      </c>
      <c r="J4180" s="196" t="s">
        <v>101</v>
      </c>
      <c r="L4180" s="200" t="s">
        <v>101</v>
      </c>
      <c r="M4180" s="198" t="s">
        <v>2954</v>
      </c>
      <c r="N4180" s="198" t="s">
        <v>1793</v>
      </c>
      <c r="O4180" s="196" t="s">
        <v>157</v>
      </c>
      <c r="P4180" s="198" t="s">
        <v>158</v>
      </c>
      <c r="Q4180" s="198" t="s">
        <v>1793</v>
      </c>
      <c r="R4180" s="196" t="s">
        <v>47</v>
      </c>
      <c r="S4180" s="196" t="s">
        <v>43</v>
      </c>
      <c r="T4180" s="211">
        <v>7.41</v>
      </c>
      <c r="U4180" s="201">
        <v>44694</v>
      </c>
      <c r="V4180" s="196" t="s">
        <v>1805</v>
      </c>
      <c r="W4180" s="200" t="s">
        <v>670</v>
      </c>
      <c r="X4180" s="196" t="s">
        <v>13</v>
      </c>
      <c r="AA4180" s="196" t="s">
        <v>16612</v>
      </c>
      <c r="AB4180" s="196" t="s">
        <v>16613</v>
      </c>
      <c r="AC4180" s="200">
        <v>3</v>
      </c>
      <c r="AD4180" s="200" t="s">
        <v>8231</v>
      </c>
      <c r="AE4180" s="212">
        <v>170980</v>
      </c>
      <c r="AF4180" s="212">
        <v>170980</v>
      </c>
      <c r="AG4180" s="198" t="s">
        <v>16614</v>
      </c>
    </row>
    <row r="4181" spans="1:33" hidden="1" x14ac:dyDescent="0.25">
      <c r="A4181" s="209">
        <v>129473</v>
      </c>
      <c r="B4181" s="210">
        <v>3</v>
      </c>
      <c r="C4181" s="196" t="s">
        <v>122</v>
      </c>
      <c r="D4181" s="201">
        <v>43685</v>
      </c>
      <c r="E4181" s="196" t="s">
        <v>152</v>
      </c>
      <c r="F4181" s="201">
        <v>44715.875254629631</v>
      </c>
      <c r="G4181" s="196" t="s">
        <v>108</v>
      </c>
      <c r="H4181" s="198" t="s">
        <v>1776</v>
      </c>
      <c r="I4181" s="196" t="s">
        <v>1558</v>
      </c>
      <c r="J4181" s="196" t="s">
        <v>101</v>
      </c>
      <c r="L4181" s="200" t="s">
        <v>101</v>
      </c>
      <c r="M4181" s="198" t="s">
        <v>2954</v>
      </c>
      <c r="N4181" s="198" t="s">
        <v>1793</v>
      </c>
      <c r="O4181" s="196" t="s">
        <v>157</v>
      </c>
      <c r="P4181" s="198" t="s">
        <v>158</v>
      </c>
      <c r="Q4181" s="198" t="s">
        <v>1793</v>
      </c>
      <c r="R4181" s="196" t="s">
        <v>47</v>
      </c>
      <c r="S4181" s="196" t="s">
        <v>43</v>
      </c>
      <c r="T4181" s="211">
        <v>7.41</v>
      </c>
      <c r="U4181" s="201">
        <v>44694</v>
      </c>
      <c r="V4181" s="196" t="s">
        <v>1805</v>
      </c>
      <c r="W4181" s="200" t="s">
        <v>670</v>
      </c>
      <c r="X4181" s="196" t="s">
        <v>13</v>
      </c>
      <c r="AA4181" s="196" t="s">
        <v>16615</v>
      </c>
      <c r="AB4181" s="196" t="s">
        <v>16613</v>
      </c>
      <c r="AC4181" s="200">
        <v>8</v>
      </c>
      <c r="AD4181" s="200" t="s">
        <v>8231</v>
      </c>
      <c r="AE4181" s="212">
        <v>1804125</v>
      </c>
      <c r="AF4181" s="212">
        <v>1804125</v>
      </c>
      <c r="AG4181" s="198" t="s">
        <v>16614</v>
      </c>
    </row>
    <row r="4182" spans="1:33" hidden="1" x14ac:dyDescent="0.25">
      <c r="A4182" s="209">
        <v>129474</v>
      </c>
      <c r="B4182" s="210">
        <v>3</v>
      </c>
      <c r="C4182" s="196" t="s">
        <v>97</v>
      </c>
      <c r="D4182" s="201">
        <v>43685</v>
      </c>
      <c r="E4182" s="196" t="s">
        <v>152</v>
      </c>
      <c r="F4182" s="201">
        <v>44488.875138888892</v>
      </c>
      <c r="G4182" s="196" t="s">
        <v>203</v>
      </c>
      <c r="H4182" s="198" t="s">
        <v>242</v>
      </c>
      <c r="I4182" s="196" t="s">
        <v>1463</v>
      </c>
      <c r="J4182" s="196" t="s">
        <v>101</v>
      </c>
      <c r="L4182" s="200" t="s">
        <v>101</v>
      </c>
      <c r="M4182" s="198" t="s">
        <v>16616</v>
      </c>
      <c r="N4182" s="198" t="s">
        <v>1845</v>
      </c>
      <c r="O4182" s="196" t="s">
        <v>157</v>
      </c>
      <c r="P4182" s="198" t="s">
        <v>1794</v>
      </c>
      <c r="Q4182" s="198" t="s">
        <v>1845</v>
      </c>
      <c r="R4182" s="196" t="s">
        <v>47</v>
      </c>
      <c r="S4182" s="196" t="s">
        <v>46</v>
      </c>
      <c r="T4182" s="211">
        <v>6.1</v>
      </c>
      <c r="U4182" s="201">
        <v>44232</v>
      </c>
      <c r="V4182" s="196" t="s">
        <v>1805</v>
      </c>
      <c r="W4182" s="200" t="s">
        <v>93</v>
      </c>
      <c r="X4182" s="196" t="s">
        <v>103</v>
      </c>
      <c r="Z4182" s="198" t="s">
        <v>16617</v>
      </c>
      <c r="AA4182" s="196" t="s">
        <v>16618</v>
      </c>
      <c r="AB4182" s="196" t="s">
        <v>16619</v>
      </c>
      <c r="AC4182" s="200">
        <v>3</v>
      </c>
      <c r="AD4182" s="200" t="s">
        <v>8231</v>
      </c>
      <c r="AE4182" s="203" t="s">
        <v>505</v>
      </c>
      <c r="AF4182" s="212">
        <v>24015</v>
      </c>
      <c r="AG4182" s="198" t="s">
        <v>16620</v>
      </c>
    </row>
    <row r="4183" spans="1:33" hidden="1" x14ac:dyDescent="0.25">
      <c r="A4183" s="209">
        <v>129474</v>
      </c>
      <c r="B4183" s="210">
        <v>3</v>
      </c>
      <c r="C4183" s="196" t="s">
        <v>97</v>
      </c>
      <c r="D4183" s="201">
        <v>43685</v>
      </c>
      <c r="E4183" s="196" t="s">
        <v>152</v>
      </c>
      <c r="F4183" s="201">
        <v>44488.875138888892</v>
      </c>
      <c r="G4183" s="196" t="s">
        <v>203</v>
      </c>
      <c r="H4183" s="198" t="s">
        <v>242</v>
      </c>
      <c r="I4183" s="196" t="s">
        <v>1463</v>
      </c>
      <c r="J4183" s="196" t="s">
        <v>101</v>
      </c>
      <c r="L4183" s="200" t="s">
        <v>101</v>
      </c>
      <c r="M4183" s="198" t="s">
        <v>16616</v>
      </c>
      <c r="N4183" s="198" t="s">
        <v>1845</v>
      </c>
      <c r="O4183" s="196" t="s">
        <v>157</v>
      </c>
      <c r="P4183" s="198" t="s">
        <v>1794</v>
      </c>
      <c r="Q4183" s="198" t="s">
        <v>1845</v>
      </c>
      <c r="R4183" s="196" t="s">
        <v>47</v>
      </c>
      <c r="S4183" s="196" t="s">
        <v>46</v>
      </c>
      <c r="T4183" s="211">
        <v>6.1</v>
      </c>
      <c r="U4183" s="201">
        <v>44232</v>
      </c>
      <c r="V4183" s="196" t="s">
        <v>1805</v>
      </c>
      <c r="W4183" s="200" t="s">
        <v>93</v>
      </c>
      <c r="X4183" s="196" t="s">
        <v>103</v>
      </c>
      <c r="Z4183" s="198" t="s">
        <v>16617</v>
      </c>
      <c r="AA4183" s="196" t="s">
        <v>16621</v>
      </c>
      <c r="AB4183" s="196" t="s">
        <v>16619</v>
      </c>
      <c r="AC4183" s="200">
        <v>3</v>
      </c>
      <c r="AD4183" s="200" t="s">
        <v>8274</v>
      </c>
      <c r="AE4183" s="203" t="s">
        <v>505</v>
      </c>
      <c r="AF4183" s="212">
        <v>71054</v>
      </c>
      <c r="AG4183" s="198" t="s">
        <v>16620</v>
      </c>
    </row>
    <row r="4184" spans="1:33" hidden="1" x14ac:dyDescent="0.25">
      <c r="A4184" s="209">
        <v>129474</v>
      </c>
      <c r="B4184" s="210">
        <v>3</v>
      </c>
      <c r="C4184" s="196" t="s">
        <v>97</v>
      </c>
      <c r="D4184" s="201">
        <v>43685</v>
      </c>
      <c r="E4184" s="196" t="s">
        <v>152</v>
      </c>
      <c r="F4184" s="201">
        <v>44488.875138888892</v>
      </c>
      <c r="G4184" s="196" t="s">
        <v>203</v>
      </c>
      <c r="H4184" s="198" t="s">
        <v>242</v>
      </c>
      <c r="I4184" s="196" t="s">
        <v>1463</v>
      </c>
      <c r="J4184" s="196" t="s">
        <v>101</v>
      </c>
      <c r="L4184" s="200" t="s">
        <v>101</v>
      </c>
      <c r="M4184" s="198" t="s">
        <v>16616</v>
      </c>
      <c r="N4184" s="198" t="s">
        <v>1845</v>
      </c>
      <c r="O4184" s="196" t="s">
        <v>157</v>
      </c>
      <c r="P4184" s="198" t="s">
        <v>1794</v>
      </c>
      <c r="Q4184" s="198" t="s">
        <v>1845</v>
      </c>
      <c r="R4184" s="196" t="s">
        <v>47</v>
      </c>
      <c r="S4184" s="196" t="s">
        <v>46</v>
      </c>
      <c r="T4184" s="211">
        <v>6.1</v>
      </c>
      <c r="U4184" s="201">
        <v>44232</v>
      </c>
      <c r="V4184" s="196" t="s">
        <v>1805</v>
      </c>
      <c r="W4184" s="200" t="s">
        <v>93</v>
      </c>
      <c r="X4184" s="196" t="s">
        <v>103</v>
      </c>
      <c r="Z4184" s="198" t="s">
        <v>16617</v>
      </c>
      <c r="AA4184" s="196" t="s">
        <v>16622</v>
      </c>
      <c r="AB4184" s="196" t="s">
        <v>16619</v>
      </c>
      <c r="AC4184" s="200">
        <v>8</v>
      </c>
      <c r="AD4184" s="200" t="s">
        <v>8231</v>
      </c>
      <c r="AE4184" s="203" t="s">
        <v>505</v>
      </c>
      <c r="AF4184" s="212">
        <v>661049</v>
      </c>
      <c r="AG4184" s="198" t="s">
        <v>16620</v>
      </c>
    </row>
    <row r="4185" spans="1:33" hidden="1" x14ac:dyDescent="0.25">
      <c r="A4185" s="209">
        <v>129475</v>
      </c>
      <c r="B4185" s="210">
        <v>3</v>
      </c>
      <c r="C4185" s="196" t="s">
        <v>97</v>
      </c>
      <c r="D4185" s="201">
        <v>43685</v>
      </c>
      <c r="E4185" s="196" t="s">
        <v>152</v>
      </c>
      <c r="F4185" s="201">
        <v>44512.875196759262</v>
      </c>
      <c r="G4185" s="196" t="s">
        <v>203</v>
      </c>
      <c r="H4185" s="198" t="s">
        <v>701</v>
      </c>
      <c r="I4185" s="196" t="s">
        <v>2722</v>
      </c>
      <c r="J4185" s="196" t="s">
        <v>101</v>
      </c>
      <c r="L4185" s="200" t="s">
        <v>101</v>
      </c>
      <c r="M4185" s="198" t="s">
        <v>2723</v>
      </c>
      <c r="N4185" s="198" t="s">
        <v>1793</v>
      </c>
      <c r="O4185" s="196" t="s">
        <v>157</v>
      </c>
      <c r="P4185" s="198" t="s">
        <v>157</v>
      </c>
      <c r="Q4185" s="198" t="s">
        <v>1793</v>
      </c>
      <c r="R4185" s="196" t="s">
        <v>47</v>
      </c>
      <c r="S4185" s="196" t="s">
        <v>43</v>
      </c>
      <c r="T4185" s="211">
        <v>9.41</v>
      </c>
      <c r="U4185" s="201">
        <v>44323</v>
      </c>
      <c r="V4185" s="196" t="s">
        <v>1805</v>
      </c>
      <c r="W4185" s="200" t="s">
        <v>670</v>
      </c>
      <c r="X4185" s="196" t="s">
        <v>13</v>
      </c>
      <c r="Y4185" s="196" t="s">
        <v>31</v>
      </c>
      <c r="AA4185" s="196" t="s">
        <v>16623</v>
      </c>
      <c r="AB4185" s="196" t="s">
        <v>16624</v>
      </c>
      <c r="AC4185" s="200">
        <v>8</v>
      </c>
      <c r="AD4185" s="200" t="s">
        <v>8231</v>
      </c>
      <c r="AE4185" s="212">
        <v>-144582</v>
      </c>
      <c r="AF4185" s="212">
        <v>2722788</v>
      </c>
      <c r="AG4185" s="198" t="s">
        <v>2724</v>
      </c>
    </row>
    <row r="4186" spans="1:33" hidden="1" x14ac:dyDescent="0.25">
      <c r="A4186" s="209">
        <v>129476</v>
      </c>
      <c r="B4186" s="210">
        <v>3</v>
      </c>
      <c r="C4186" s="196" t="s">
        <v>122</v>
      </c>
      <c r="D4186" s="201">
        <v>43685</v>
      </c>
      <c r="E4186" s="196" t="s">
        <v>152</v>
      </c>
      <c r="F4186" s="201">
        <v>44665.875185185185</v>
      </c>
      <c r="G4186" s="196" t="s">
        <v>241</v>
      </c>
      <c r="H4186" s="198" t="s">
        <v>910</v>
      </c>
      <c r="I4186" s="196" t="s">
        <v>680</v>
      </c>
      <c r="J4186" s="196" t="s">
        <v>101</v>
      </c>
      <c r="L4186" s="200" t="s">
        <v>101</v>
      </c>
      <c r="M4186" s="198" t="s">
        <v>2251</v>
      </c>
      <c r="N4186" s="198" t="s">
        <v>1793</v>
      </c>
      <c r="O4186" s="196" t="s">
        <v>157</v>
      </c>
      <c r="P4186" s="198" t="s">
        <v>1794</v>
      </c>
      <c r="Q4186" s="198" t="s">
        <v>1793</v>
      </c>
      <c r="R4186" s="196" t="s">
        <v>47</v>
      </c>
      <c r="S4186" s="196" t="s">
        <v>43</v>
      </c>
      <c r="T4186" s="211">
        <v>5.38</v>
      </c>
      <c r="U4186" s="201">
        <v>44645</v>
      </c>
      <c r="V4186" s="196" t="s">
        <v>1805</v>
      </c>
      <c r="W4186" s="200" t="s">
        <v>670</v>
      </c>
      <c r="X4186" s="196" t="s">
        <v>13</v>
      </c>
      <c r="Z4186" s="198" t="s">
        <v>2252</v>
      </c>
      <c r="AA4186" s="196" t="s">
        <v>16625</v>
      </c>
      <c r="AB4186" s="196" t="s">
        <v>16626</v>
      </c>
      <c r="AC4186" s="200">
        <v>3</v>
      </c>
      <c r="AD4186" s="200" t="s">
        <v>8231</v>
      </c>
      <c r="AE4186" s="212">
        <v>120792</v>
      </c>
      <c r="AF4186" s="212">
        <v>120792</v>
      </c>
      <c r="AG4186" s="198" t="s">
        <v>2253</v>
      </c>
    </row>
    <row r="4187" spans="1:33" hidden="1" x14ac:dyDescent="0.25">
      <c r="A4187" s="209">
        <v>129476</v>
      </c>
      <c r="B4187" s="210">
        <v>3</v>
      </c>
      <c r="C4187" s="196" t="s">
        <v>122</v>
      </c>
      <c r="D4187" s="201">
        <v>43685</v>
      </c>
      <c r="E4187" s="196" t="s">
        <v>152</v>
      </c>
      <c r="F4187" s="201">
        <v>44665.875185185185</v>
      </c>
      <c r="G4187" s="196" t="s">
        <v>241</v>
      </c>
      <c r="H4187" s="198" t="s">
        <v>910</v>
      </c>
      <c r="I4187" s="196" t="s">
        <v>680</v>
      </c>
      <c r="J4187" s="196" t="s">
        <v>101</v>
      </c>
      <c r="L4187" s="200" t="s">
        <v>101</v>
      </c>
      <c r="M4187" s="198" t="s">
        <v>2251</v>
      </c>
      <c r="N4187" s="198" t="s">
        <v>1793</v>
      </c>
      <c r="O4187" s="196" t="s">
        <v>157</v>
      </c>
      <c r="P4187" s="198" t="s">
        <v>1794</v>
      </c>
      <c r="Q4187" s="198" t="s">
        <v>1793</v>
      </c>
      <c r="R4187" s="196" t="s">
        <v>47</v>
      </c>
      <c r="S4187" s="196" t="s">
        <v>43</v>
      </c>
      <c r="T4187" s="211">
        <v>5.38</v>
      </c>
      <c r="U4187" s="201">
        <v>44645</v>
      </c>
      <c r="V4187" s="196" t="s">
        <v>1805</v>
      </c>
      <c r="W4187" s="200" t="s">
        <v>670</v>
      </c>
      <c r="X4187" s="196" t="s">
        <v>13</v>
      </c>
      <c r="Z4187" s="198" t="s">
        <v>2252</v>
      </c>
      <c r="AA4187" s="196" t="s">
        <v>16627</v>
      </c>
      <c r="AB4187" s="196" t="s">
        <v>16626</v>
      </c>
      <c r="AC4187" s="200">
        <v>3</v>
      </c>
      <c r="AD4187" s="200" t="s">
        <v>8274</v>
      </c>
      <c r="AE4187" s="212">
        <v>164093</v>
      </c>
      <c r="AF4187" s="212">
        <v>168386</v>
      </c>
      <c r="AG4187" s="198" t="s">
        <v>2253</v>
      </c>
    </row>
    <row r="4188" spans="1:33" hidden="1" x14ac:dyDescent="0.25">
      <c r="A4188" s="209">
        <v>129476</v>
      </c>
      <c r="B4188" s="210">
        <v>3</v>
      </c>
      <c r="C4188" s="196" t="s">
        <v>122</v>
      </c>
      <c r="D4188" s="201">
        <v>43685</v>
      </c>
      <c r="E4188" s="196" t="s">
        <v>152</v>
      </c>
      <c r="F4188" s="201">
        <v>44665.875185185185</v>
      </c>
      <c r="G4188" s="196" t="s">
        <v>241</v>
      </c>
      <c r="H4188" s="198" t="s">
        <v>910</v>
      </c>
      <c r="I4188" s="196" t="s">
        <v>680</v>
      </c>
      <c r="J4188" s="196" t="s">
        <v>101</v>
      </c>
      <c r="L4188" s="200" t="s">
        <v>101</v>
      </c>
      <c r="M4188" s="198" t="s">
        <v>2251</v>
      </c>
      <c r="N4188" s="198" t="s">
        <v>1793</v>
      </c>
      <c r="O4188" s="196" t="s">
        <v>157</v>
      </c>
      <c r="P4188" s="198" t="s">
        <v>1794</v>
      </c>
      <c r="Q4188" s="198" t="s">
        <v>1793</v>
      </c>
      <c r="R4188" s="196" t="s">
        <v>47</v>
      </c>
      <c r="S4188" s="196" t="s">
        <v>43</v>
      </c>
      <c r="T4188" s="211">
        <v>5.38</v>
      </c>
      <c r="U4188" s="201">
        <v>44645</v>
      </c>
      <c r="V4188" s="196" t="s">
        <v>1805</v>
      </c>
      <c r="W4188" s="200" t="s">
        <v>670</v>
      </c>
      <c r="X4188" s="196" t="s">
        <v>13</v>
      </c>
      <c r="Z4188" s="198" t="s">
        <v>2252</v>
      </c>
      <c r="AA4188" s="196" t="s">
        <v>16628</v>
      </c>
      <c r="AB4188" s="196" t="s">
        <v>16626</v>
      </c>
      <c r="AC4188" s="200">
        <v>8</v>
      </c>
      <c r="AD4188" s="200" t="s">
        <v>8231</v>
      </c>
      <c r="AE4188" s="212">
        <v>2534640</v>
      </c>
      <c r="AF4188" s="212">
        <v>2794636</v>
      </c>
      <c r="AG4188" s="198" t="s">
        <v>2253</v>
      </c>
    </row>
    <row r="4189" spans="1:33" hidden="1" x14ac:dyDescent="0.25">
      <c r="A4189" s="209">
        <v>129477</v>
      </c>
      <c r="B4189" s="210">
        <v>3</v>
      </c>
      <c r="C4189" s="196" t="s">
        <v>97</v>
      </c>
      <c r="D4189" s="201">
        <v>43685</v>
      </c>
      <c r="E4189" s="196" t="s">
        <v>152</v>
      </c>
      <c r="F4189" s="201">
        <v>44587.875115740739</v>
      </c>
      <c r="G4189" s="196" t="s">
        <v>241</v>
      </c>
      <c r="H4189" s="198" t="s">
        <v>358</v>
      </c>
      <c r="I4189" s="196" t="s">
        <v>2532</v>
      </c>
      <c r="J4189" s="196" t="s">
        <v>101</v>
      </c>
      <c r="L4189" s="200" t="s">
        <v>101</v>
      </c>
      <c r="M4189" s="198" t="s">
        <v>2533</v>
      </c>
      <c r="N4189" s="198" t="s">
        <v>1845</v>
      </c>
      <c r="O4189" s="196" t="s">
        <v>157</v>
      </c>
      <c r="P4189" s="198" t="s">
        <v>1794</v>
      </c>
      <c r="Q4189" s="198" t="s">
        <v>1845</v>
      </c>
      <c r="R4189" s="196" t="s">
        <v>47</v>
      </c>
      <c r="S4189" s="196" t="s">
        <v>43</v>
      </c>
      <c r="T4189" s="211">
        <v>4.8899999999999997</v>
      </c>
      <c r="U4189" s="201">
        <v>44281</v>
      </c>
      <c r="V4189" s="196" t="s">
        <v>1805</v>
      </c>
      <c r="W4189" s="200" t="s">
        <v>93</v>
      </c>
      <c r="X4189" s="196" t="s">
        <v>103</v>
      </c>
      <c r="Y4189" s="196" t="s">
        <v>32</v>
      </c>
      <c r="Z4189" s="198" t="s">
        <v>2534</v>
      </c>
      <c r="AA4189" s="196" t="s">
        <v>16629</v>
      </c>
      <c r="AB4189" s="196" t="s">
        <v>16630</v>
      </c>
      <c r="AC4189" s="200">
        <v>3</v>
      </c>
      <c r="AD4189" s="200" t="s">
        <v>8231</v>
      </c>
      <c r="AE4189" s="212">
        <v>-16271</v>
      </c>
      <c r="AF4189" s="212">
        <v>146449</v>
      </c>
      <c r="AG4189" s="198" t="s">
        <v>2535</v>
      </c>
    </row>
    <row r="4190" spans="1:33" hidden="1" x14ac:dyDescent="0.25">
      <c r="A4190" s="209">
        <v>129477</v>
      </c>
      <c r="B4190" s="210">
        <v>3</v>
      </c>
      <c r="C4190" s="196" t="s">
        <v>97</v>
      </c>
      <c r="D4190" s="201">
        <v>43685</v>
      </c>
      <c r="E4190" s="196" t="s">
        <v>152</v>
      </c>
      <c r="F4190" s="201">
        <v>44587.875115740739</v>
      </c>
      <c r="G4190" s="196" t="s">
        <v>241</v>
      </c>
      <c r="H4190" s="198" t="s">
        <v>358</v>
      </c>
      <c r="I4190" s="196" t="s">
        <v>2532</v>
      </c>
      <c r="J4190" s="196" t="s">
        <v>101</v>
      </c>
      <c r="L4190" s="200" t="s">
        <v>101</v>
      </c>
      <c r="M4190" s="198" t="s">
        <v>2533</v>
      </c>
      <c r="N4190" s="198" t="s">
        <v>1845</v>
      </c>
      <c r="O4190" s="196" t="s">
        <v>157</v>
      </c>
      <c r="P4190" s="198" t="s">
        <v>1794</v>
      </c>
      <c r="Q4190" s="198" t="s">
        <v>1845</v>
      </c>
      <c r="R4190" s="196" t="s">
        <v>47</v>
      </c>
      <c r="S4190" s="196" t="s">
        <v>43</v>
      </c>
      <c r="T4190" s="211">
        <v>4.8899999999999997</v>
      </c>
      <c r="U4190" s="201">
        <v>44281</v>
      </c>
      <c r="V4190" s="196" t="s">
        <v>1805</v>
      </c>
      <c r="W4190" s="200" t="s">
        <v>93</v>
      </c>
      <c r="X4190" s="196" t="s">
        <v>103</v>
      </c>
      <c r="Y4190" s="196" t="s">
        <v>32</v>
      </c>
      <c r="Z4190" s="198" t="s">
        <v>2534</v>
      </c>
      <c r="AA4190" s="196" t="s">
        <v>16631</v>
      </c>
      <c r="AB4190" s="196" t="s">
        <v>16630</v>
      </c>
      <c r="AC4190" s="200">
        <v>3</v>
      </c>
      <c r="AD4190" s="200" t="s">
        <v>8274</v>
      </c>
      <c r="AE4190" s="212">
        <v>15800</v>
      </c>
      <c r="AF4190" s="212">
        <v>109874</v>
      </c>
      <c r="AG4190" s="198" t="s">
        <v>2535</v>
      </c>
    </row>
    <row r="4191" spans="1:33" hidden="1" x14ac:dyDescent="0.25">
      <c r="A4191" s="209">
        <v>129477</v>
      </c>
      <c r="B4191" s="210">
        <v>3</v>
      </c>
      <c r="C4191" s="196" t="s">
        <v>97</v>
      </c>
      <c r="D4191" s="201">
        <v>43685</v>
      </c>
      <c r="E4191" s="196" t="s">
        <v>152</v>
      </c>
      <c r="F4191" s="201">
        <v>44587.875115740739</v>
      </c>
      <c r="G4191" s="196" t="s">
        <v>241</v>
      </c>
      <c r="H4191" s="198" t="s">
        <v>358</v>
      </c>
      <c r="I4191" s="196" t="s">
        <v>2532</v>
      </c>
      <c r="J4191" s="196" t="s">
        <v>101</v>
      </c>
      <c r="L4191" s="200" t="s">
        <v>101</v>
      </c>
      <c r="M4191" s="198" t="s">
        <v>2533</v>
      </c>
      <c r="N4191" s="198" t="s">
        <v>1845</v>
      </c>
      <c r="O4191" s="196" t="s">
        <v>157</v>
      </c>
      <c r="P4191" s="198" t="s">
        <v>1794</v>
      </c>
      <c r="Q4191" s="198" t="s">
        <v>1845</v>
      </c>
      <c r="R4191" s="196" t="s">
        <v>47</v>
      </c>
      <c r="S4191" s="196" t="s">
        <v>43</v>
      </c>
      <c r="T4191" s="211">
        <v>4.8899999999999997</v>
      </c>
      <c r="U4191" s="201">
        <v>44281</v>
      </c>
      <c r="V4191" s="196" t="s">
        <v>1805</v>
      </c>
      <c r="W4191" s="200" t="s">
        <v>93</v>
      </c>
      <c r="X4191" s="196" t="s">
        <v>103</v>
      </c>
      <c r="Y4191" s="196" t="s">
        <v>32</v>
      </c>
      <c r="Z4191" s="198" t="s">
        <v>2534</v>
      </c>
      <c r="AA4191" s="196" t="s">
        <v>16632</v>
      </c>
      <c r="AB4191" s="196" t="s">
        <v>16630</v>
      </c>
      <c r="AC4191" s="200">
        <v>8</v>
      </c>
      <c r="AD4191" s="200" t="s">
        <v>8231</v>
      </c>
      <c r="AE4191" s="212">
        <v>-247764</v>
      </c>
      <c r="AF4191" s="212">
        <v>573446</v>
      </c>
      <c r="AG4191" s="198" t="s">
        <v>2535</v>
      </c>
    </row>
    <row r="4192" spans="1:33" hidden="1" x14ac:dyDescent="0.25">
      <c r="A4192" s="209">
        <v>129478</v>
      </c>
      <c r="B4192" s="210">
        <v>3</v>
      </c>
      <c r="C4192" s="196" t="s">
        <v>114</v>
      </c>
      <c r="D4192" s="201">
        <v>43685</v>
      </c>
      <c r="E4192" s="196" t="s">
        <v>152</v>
      </c>
      <c r="F4192" s="201">
        <v>44396.875057870369</v>
      </c>
      <c r="G4192" s="196" t="s">
        <v>170</v>
      </c>
      <c r="H4192" s="198" t="s">
        <v>785</v>
      </c>
      <c r="I4192" s="196" t="s">
        <v>1545</v>
      </c>
      <c r="J4192" s="196" t="s">
        <v>101</v>
      </c>
      <c r="L4192" s="200" t="s">
        <v>101</v>
      </c>
      <c r="M4192" s="198" t="s">
        <v>16633</v>
      </c>
      <c r="N4192" s="198" t="s">
        <v>3082</v>
      </c>
      <c r="O4192" s="196" t="s">
        <v>157</v>
      </c>
      <c r="P4192" s="198" t="s">
        <v>158</v>
      </c>
      <c r="Q4192" s="198" t="s">
        <v>3082</v>
      </c>
      <c r="R4192" s="196" t="s">
        <v>47</v>
      </c>
      <c r="S4192" s="196" t="s">
        <v>46</v>
      </c>
      <c r="T4192" s="211">
        <v>6.52</v>
      </c>
      <c r="U4192" s="201">
        <v>44232</v>
      </c>
      <c r="V4192" s="196" t="s">
        <v>1860</v>
      </c>
      <c r="W4192" s="200" t="s">
        <v>93</v>
      </c>
      <c r="X4192" s="196" t="s">
        <v>103</v>
      </c>
      <c r="AA4192" s="196" t="s">
        <v>16634</v>
      </c>
      <c r="AB4192" s="196" t="s">
        <v>16635</v>
      </c>
      <c r="AC4192" s="200">
        <v>3</v>
      </c>
      <c r="AD4192" s="200" t="s">
        <v>8231</v>
      </c>
      <c r="AE4192" s="212">
        <v>-2616.63</v>
      </c>
      <c r="AF4192" s="212">
        <v>81920.37</v>
      </c>
      <c r="AG4192" s="198" t="s">
        <v>16636</v>
      </c>
    </row>
    <row r="4193" spans="1:33" hidden="1" x14ac:dyDescent="0.25">
      <c r="A4193" s="209">
        <v>129478</v>
      </c>
      <c r="B4193" s="210">
        <v>3</v>
      </c>
      <c r="C4193" s="196" t="s">
        <v>114</v>
      </c>
      <c r="D4193" s="201">
        <v>43685</v>
      </c>
      <c r="E4193" s="196" t="s">
        <v>152</v>
      </c>
      <c r="F4193" s="201">
        <v>44396.875057870369</v>
      </c>
      <c r="G4193" s="196" t="s">
        <v>170</v>
      </c>
      <c r="H4193" s="198" t="s">
        <v>785</v>
      </c>
      <c r="I4193" s="196" t="s">
        <v>1545</v>
      </c>
      <c r="J4193" s="196" t="s">
        <v>101</v>
      </c>
      <c r="L4193" s="200" t="s">
        <v>101</v>
      </c>
      <c r="M4193" s="198" t="s">
        <v>16633</v>
      </c>
      <c r="N4193" s="198" t="s">
        <v>3082</v>
      </c>
      <c r="O4193" s="196" t="s">
        <v>157</v>
      </c>
      <c r="P4193" s="198" t="s">
        <v>158</v>
      </c>
      <c r="Q4193" s="198" t="s">
        <v>3082</v>
      </c>
      <c r="R4193" s="196" t="s">
        <v>47</v>
      </c>
      <c r="S4193" s="196" t="s">
        <v>46</v>
      </c>
      <c r="T4193" s="211">
        <v>6.52</v>
      </c>
      <c r="U4193" s="201">
        <v>44232</v>
      </c>
      <c r="V4193" s="196" t="s">
        <v>1860</v>
      </c>
      <c r="W4193" s="200" t="s">
        <v>93</v>
      </c>
      <c r="X4193" s="196" t="s">
        <v>103</v>
      </c>
      <c r="AA4193" s="196" t="s">
        <v>16637</v>
      </c>
      <c r="AB4193" s="196" t="s">
        <v>16635</v>
      </c>
      <c r="AC4193" s="200">
        <v>8</v>
      </c>
      <c r="AD4193" s="200" t="s">
        <v>8231</v>
      </c>
      <c r="AE4193" s="212">
        <v>-211721.56</v>
      </c>
      <c r="AF4193" s="212">
        <v>530157.43999999994</v>
      </c>
      <c r="AG4193" s="198" t="s">
        <v>16636</v>
      </c>
    </row>
    <row r="4194" spans="1:33" hidden="1" x14ac:dyDescent="0.25">
      <c r="A4194" s="209">
        <v>129479</v>
      </c>
      <c r="B4194" s="210">
        <v>3</v>
      </c>
      <c r="C4194" s="196" t="s">
        <v>97</v>
      </c>
      <c r="D4194" s="201">
        <v>43685</v>
      </c>
      <c r="E4194" s="196" t="s">
        <v>152</v>
      </c>
      <c r="F4194" s="201">
        <v>44574.875162037039</v>
      </c>
      <c r="G4194" s="196" t="s">
        <v>108</v>
      </c>
      <c r="H4194" s="198" t="s">
        <v>140</v>
      </c>
      <c r="I4194" s="196" t="s">
        <v>2816</v>
      </c>
      <c r="J4194" s="196" t="s">
        <v>101</v>
      </c>
      <c r="L4194" s="200" t="s">
        <v>101</v>
      </c>
      <c r="M4194" s="198" t="s">
        <v>2817</v>
      </c>
      <c r="N4194" s="198" t="s">
        <v>2651</v>
      </c>
      <c r="O4194" s="196" t="s">
        <v>157</v>
      </c>
      <c r="P4194" s="198" t="s">
        <v>1794</v>
      </c>
      <c r="Q4194" s="198" t="s">
        <v>2651</v>
      </c>
      <c r="R4194" s="196" t="s">
        <v>47</v>
      </c>
      <c r="S4194" s="196" t="s">
        <v>43</v>
      </c>
      <c r="T4194" s="211">
        <v>4.79</v>
      </c>
      <c r="U4194" s="201">
        <v>44323</v>
      </c>
      <c r="V4194" s="196" t="s">
        <v>1805</v>
      </c>
      <c r="W4194" s="200" t="s">
        <v>93</v>
      </c>
      <c r="X4194" s="196" t="s">
        <v>103</v>
      </c>
      <c r="Y4194" s="196" t="s">
        <v>32</v>
      </c>
      <c r="Z4194" s="198" t="s">
        <v>2818</v>
      </c>
      <c r="AA4194" s="196" t="s">
        <v>16638</v>
      </c>
      <c r="AB4194" s="196" t="s">
        <v>16639</v>
      </c>
      <c r="AC4194" s="200">
        <v>3</v>
      </c>
      <c r="AD4194" s="200" t="s">
        <v>8274</v>
      </c>
      <c r="AE4194" s="212">
        <v>28558</v>
      </c>
      <c r="AF4194" s="212">
        <v>56755</v>
      </c>
      <c r="AG4194" s="198" t="s">
        <v>2819</v>
      </c>
    </row>
    <row r="4195" spans="1:33" hidden="1" x14ac:dyDescent="0.25">
      <c r="A4195" s="209">
        <v>129479</v>
      </c>
      <c r="B4195" s="210">
        <v>3</v>
      </c>
      <c r="C4195" s="196" t="s">
        <v>97</v>
      </c>
      <c r="D4195" s="201">
        <v>43685</v>
      </c>
      <c r="E4195" s="196" t="s">
        <v>152</v>
      </c>
      <c r="F4195" s="201">
        <v>44574.875162037039</v>
      </c>
      <c r="G4195" s="196" t="s">
        <v>108</v>
      </c>
      <c r="H4195" s="198" t="s">
        <v>140</v>
      </c>
      <c r="I4195" s="196" t="s">
        <v>2816</v>
      </c>
      <c r="J4195" s="196" t="s">
        <v>101</v>
      </c>
      <c r="L4195" s="200" t="s">
        <v>101</v>
      </c>
      <c r="M4195" s="198" t="s">
        <v>2817</v>
      </c>
      <c r="N4195" s="198" t="s">
        <v>2651</v>
      </c>
      <c r="O4195" s="196" t="s">
        <v>157</v>
      </c>
      <c r="P4195" s="198" t="s">
        <v>1794</v>
      </c>
      <c r="Q4195" s="198" t="s">
        <v>2651</v>
      </c>
      <c r="R4195" s="196" t="s">
        <v>47</v>
      </c>
      <c r="S4195" s="196" t="s">
        <v>43</v>
      </c>
      <c r="T4195" s="211">
        <v>4.79</v>
      </c>
      <c r="U4195" s="201">
        <v>44323</v>
      </c>
      <c r="V4195" s="196" t="s">
        <v>1805</v>
      </c>
      <c r="W4195" s="200" t="s">
        <v>93</v>
      </c>
      <c r="X4195" s="196" t="s">
        <v>103</v>
      </c>
      <c r="Y4195" s="196" t="s">
        <v>32</v>
      </c>
      <c r="Z4195" s="198" t="s">
        <v>2818</v>
      </c>
      <c r="AA4195" s="196" t="s">
        <v>16640</v>
      </c>
      <c r="AB4195" s="196" t="s">
        <v>16639</v>
      </c>
      <c r="AC4195" s="200">
        <v>8</v>
      </c>
      <c r="AD4195" s="200" t="s">
        <v>8231</v>
      </c>
      <c r="AE4195" s="212">
        <v>-72137</v>
      </c>
      <c r="AF4195" s="212">
        <v>551403</v>
      </c>
      <c r="AG4195" s="198" t="s">
        <v>2819</v>
      </c>
    </row>
    <row r="4196" spans="1:33" hidden="1" x14ac:dyDescent="0.25">
      <c r="A4196" s="209">
        <v>129481</v>
      </c>
      <c r="B4196" s="210">
        <v>3</v>
      </c>
      <c r="C4196" s="196" t="s">
        <v>97</v>
      </c>
      <c r="D4196" s="201">
        <v>43685</v>
      </c>
      <c r="E4196" s="196" t="s">
        <v>152</v>
      </c>
      <c r="F4196" s="201">
        <v>44574.875162037039</v>
      </c>
      <c r="G4196" s="196" t="s">
        <v>108</v>
      </c>
      <c r="H4196" s="198" t="s">
        <v>140</v>
      </c>
      <c r="I4196" s="196" t="s">
        <v>2816</v>
      </c>
      <c r="J4196" s="196" t="s">
        <v>101</v>
      </c>
      <c r="L4196" s="200" t="s">
        <v>101</v>
      </c>
      <c r="M4196" s="198" t="s">
        <v>2821</v>
      </c>
      <c r="N4196" s="198" t="s">
        <v>2651</v>
      </c>
      <c r="O4196" s="196" t="s">
        <v>157</v>
      </c>
      <c r="P4196" s="198" t="s">
        <v>157</v>
      </c>
      <c r="Q4196" s="198" t="s">
        <v>2651</v>
      </c>
      <c r="R4196" s="196" t="s">
        <v>47</v>
      </c>
      <c r="S4196" s="196" t="s">
        <v>43</v>
      </c>
      <c r="T4196" s="211">
        <v>4.24</v>
      </c>
      <c r="U4196" s="201">
        <v>44323</v>
      </c>
      <c r="V4196" s="196" t="s">
        <v>1805</v>
      </c>
      <c r="W4196" s="200" t="s">
        <v>93</v>
      </c>
      <c r="X4196" s="196" t="s">
        <v>103</v>
      </c>
      <c r="Y4196" s="196" t="s">
        <v>32</v>
      </c>
      <c r="AA4196" s="196" t="s">
        <v>16641</v>
      </c>
      <c r="AB4196" s="196" t="s">
        <v>16642</v>
      </c>
      <c r="AC4196" s="200">
        <v>8</v>
      </c>
      <c r="AD4196" s="200" t="s">
        <v>8231</v>
      </c>
      <c r="AE4196" s="212">
        <v>-71046</v>
      </c>
      <c r="AF4196" s="212">
        <v>533634</v>
      </c>
      <c r="AG4196" s="198" t="s">
        <v>2822</v>
      </c>
    </row>
    <row r="4197" spans="1:33" hidden="1" x14ac:dyDescent="0.25">
      <c r="A4197" s="209">
        <v>129482</v>
      </c>
      <c r="B4197" s="210">
        <v>3</v>
      </c>
      <c r="C4197" s="196" t="s">
        <v>97</v>
      </c>
      <c r="D4197" s="201">
        <v>43685</v>
      </c>
      <c r="E4197" s="196" t="s">
        <v>152</v>
      </c>
      <c r="F4197" s="201">
        <v>44552.875104166669</v>
      </c>
      <c r="G4197" s="196" t="s">
        <v>203</v>
      </c>
      <c r="H4197" s="198" t="s">
        <v>115</v>
      </c>
      <c r="I4197" s="196" t="s">
        <v>1619</v>
      </c>
      <c r="J4197" s="196" t="s">
        <v>101</v>
      </c>
      <c r="L4197" s="200" t="s">
        <v>101</v>
      </c>
      <c r="M4197" s="198" t="s">
        <v>3262</v>
      </c>
      <c r="N4197" s="198" t="s">
        <v>3263</v>
      </c>
      <c r="O4197" s="196" t="s">
        <v>157</v>
      </c>
      <c r="P4197" s="198" t="s">
        <v>158</v>
      </c>
      <c r="Q4197" s="198" t="s">
        <v>3263</v>
      </c>
      <c r="R4197" s="196" t="s">
        <v>47</v>
      </c>
      <c r="S4197" s="196" t="s">
        <v>43</v>
      </c>
      <c r="T4197" s="211">
        <v>7.11</v>
      </c>
      <c r="U4197" s="201">
        <v>44365</v>
      </c>
      <c r="V4197" s="196" t="s">
        <v>1805</v>
      </c>
      <c r="W4197" s="200" t="s">
        <v>93</v>
      </c>
      <c r="X4197" s="196" t="s">
        <v>103</v>
      </c>
      <c r="Y4197" s="196" t="s">
        <v>32</v>
      </c>
      <c r="AA4197" s="196" t="s">
        <v>16643</v>
      </c>
      <c r="AB4197" s="196" t="s">
        <v>16644</v>
      </c>
      <c r="AC4197" s="200">
        <v>3</v>
      </c>
      <c r="AD4197" s="200" t="s">
        <v>8231</v>
      </c>
      <c r="AE4197" s="212">
        <v>-3140</v>
      </c>
      <c r="AF4197" s="212">
        <v>29444</v>
      </c>
      <c r="AG4197" s="198" t="s">
        <v>3264</v>
      </c>
    </row>
    <row r="4198" spans="1:33" hidden="1" x14ac:dyDescent="0.25">
      <c r="A4198" s="209">
        <v>129482</v>
      </c>
      <c r="B4198" s="210">
        <v>3</v>
      </c>
      <c r="C4198" s="196" t="s">
        <v>97</v>
      </c>
      <c r="D4198" s="201">
        <v>43685</v>
      </c>
      <c r="E4198" s="196" t="s">
        <v>152</v>
      </c>
      <c r="F4198" s="201">
        <v>44552.875104166669</v>
      </c>
      <c r="G4198" s="196" t="s">
        <v>203</v>
      </c>
      <c r="H4198" s="198" t="s">
        <v>115</v>
      </c>
      <c r="I4198" s="196" t="s">
        <v>1619</v>
      </c>
      <c r="J4198" s="196" t="s">
        <v>101</v>
      </c>
      <c r="L4198" s="200" t="s">
        <v>101</v>
      </c>
      <c r="M4198" s="198" t="s">
        <v>3262</v>
      </c>
      <c r="N4198" s="198" t="s">
        <v>3263</v>
      </c>
      <c r="O4198" s="196" t="s">
        <v>157</v>
      </c>
      <c r="P4198" s="198" t="s">
        <v>158</v>
      </c>
      <c r="Q4198" s="198" t="s">
        <v>3263</v>
      </c>
      <c r="R4198" s="196" t="s">
        <v>47</v>
      </c>
      <c r="S4198" s="196" t="s">
        <v>43</v>
      </c>
      <c r="T4198" s="211">
        <v>7.11</v>
      </c>
      <c r="U4198" s="201">
        <v>44365</v>
      </c>
      <c r="V4198" s="196" t="s">
        <v>1805</v>
      </c>
      <c r="W4198" s="200" t="s">
        <v>93</v>
      </c>
      <c r="X4198" s="196" t="s">
        <v>103</v>
      </c>
      <c r="Y4198" s="196" t="s">
        <v>32</v>
      </c>
      <c r="AA4198" s="196" t="s">
        <v>16645</v>
      </c>
      <c r="AB4198" s="196" t="s">
        <v>16644</v>
      </c>
      <c r="AC4198" s="200">
        <v>8</v>
      </c>
      <c r="AD4198" s="200" t="s">
        <v>8231</v>
      </c>
      <c r="AE4198" s="212">
        <v>-82506</v>
      </c>
      <c r="AF4198" s="212">
        <v>755204</v>
      </c>
      <c r="AG4198" s="198" t="s">
        <v>3264</v>
      </c>
    </row>
    <row r="4199" spans="1:33" hidden="1" x14ac:dyDescent="0.25">
      <c r="A4199" s="209">
        <v>129483</v>
      </c>
      <c r="B4199" s="210">
        <v>3</v>
      </c>
      <c r="C4199" s="196" t="s">
        <v>97</v>
      </c>
      <c r="D4199" s="201">
        <v>43685</v>
      </c>
      <c r="E4199" s="196" t="s">
        <v>152</v>
      </c>
      <c r="F4199" s="201">
        <v>44516.875138888892</v>
      </c>
      <c r="G4199" s="196" t="s">
        <v>241</v>
      </c>
      <c r="H4199" s="198" t="s">
        <v>365</v>
      </c>
      <c r="I4199" s="196" t="s">
        <v>2313</v>
      </c>
      <c r="J4199" s="196" t="s">
        <v>101</v>
      </c>
      <c r="L4199" s="200" t="s">
        <v>101</v>
      </c>
      <c r="M4199" s="198" t="s">
        <v>2537</v>
      </c>
      <c r="N4199" s="198" t="s">
        <v>1793</v>
      </c>
      <c r="O4199" s="196" t="s">
        <v>157</v>
      </c>
      <c r="P4199" s="198" t="s">
        <v>158</v>
      </c>
      <c r="Q4199" s="198" t="s">
        <v>1793</v>
      </c>
      <c r="R4199" s="196" t="s">
        <v>47</v>
      </c>
      <c r="S4199" s="196" t="s">
        <v>43</v>
      </c>
      <c r="T4199" s="211">
        <v>3.02</v>
      </c>
      <c r="U4199" s="201">
        <v>44281</v>
      </c>
      <c r="V4199" s="196" t="s">
        <v>1805</v>
      </c>
      <c r="W4199" s="200" t="s">
        <v>93</v>
      </c>
      <c r="X4199" s="196" t="s">
        <v>103</v>
      </c>
      <c r="Y4199" s="196" t="s">
        <v>32</v>
      </c>
      <c r="AA4199" s="196" t="s">
        <v>16646</v>
      </c>
      <c r="AB4199" s="196" t="s">
        <v>16647</v>
      </c>
      <c r="AC4199" s="200">
        <v>3</v>
      </c>
      <c r="AD4199" s="200" t="s">
        <v>8231</v>
      </c>
      <c r="AE4199" s="212">
        <v>-614</v>
      </c>
      <c r="AF4199" s="212">
        <v>14412</v>
      </c>
      <c r="AG4199" s="198" t="s">
        <v>2538</v>
      </c>
    </row>
    <row r="4200" spans="1:33" hidden="1" x14ac:dyDescent="0.25">
      <c r="A4200" s="209">
        <v>129483</v>
      </c>
      <c r="B4200" s="210">
        <v>3</v>
      </c>
      <c r="C4200" s="196" t="s">
        <v>97</v>
      </c>
      <c r="D4200" s="201">
        <v>43685</v>
      </c>
      <c r="E4200" s="196" t="s">
        <v>152</v>
      </c>
      <c r="F4200" s="201">
        <v>44516.875138888892</v>
      </c>
      <c r="G4200" s="196" t="s">
        <v>241</v>
      </c>
      <c r="H4200" s="198" t="s">
        <v>365</v>
      </c>
      <c r="I4200" s="196" t="s">
        <v>2313</v>
      </c>
      <c r="J4200" s="196" t="s">
        <v>101</v>
      </c>
      <c r="L4200" s="200" t="s">
        <v>101</v>
      </c>
      <c r="M4200" s="198" t="s">
        <v>2537</v>
      </c>
      <c r="N4200" s="198" t="s">
        <v>1793</v>
      </c>
      <c r="O4200" s="196" t="s">
        <v>157</v>
      </c>
      <c r="P4200" s="198" t="s">
        <v>158</v>
      </c>
      <c r="Q4200" s="198" t="s">
        <v>1793</v>
      </c>
      <c r="R4200" s="196" t="s">
        <v>47</v>
      </c>
      <c r="S4200" s="196" t="s">
        <v>43</v>
      </c>
      <c r="T4200" s="211">
        <v>3.02</v>
      </c>
      <c r="U4200" s="201">
        <v>44281</v>
      </c>
      <c r="V4200" s="196" t="s">
        <v>1805</v>
      </c>
      <c r="W4200" s="200" t="s">
        <v>93</v>
      </c>
      <c r="X4200" s="196" t="s">
        <v>103</v>
      </c>
      <c r="Y4200" s="196" t="s">
        <v>32</v>
      </c>
      <c r="AA4200" s="196" t="s">
        <v>16648</v>
      </c>
      <c r="AB4200" s="196" t="s">
        <v>16647</v>
      </c>
      <c r="AC4200" s="200">
        <v>8</v>
      </c>
      <c r="AD4200" s="200" t="s">
        <v>8231</v>
      </c>
      <c r="AE4200" s="212">
        <v>-154517</v>
      </c>
      <c r="AF4200" s="212">
        <v>494503</v>
      </c>
      <c r="AG4200" s="198" t="s">
        <v>2538</v>
      </c>
    </row>
    <row r="4201" spans="1:33" hidden="1" x14ac:dyDescent="0.25">
      <c r="A4201" s="209">
        <v>129484</v>
      </c>
      <c r="B4201" s="210">
        <v>3</v>
      </c>
      <c r="C4201" s="196" t="s">
        <v>97</v>
      </c>
      <c r="D4201" s="201">
        <v>43685</v>
      </c>
      <c r="E4201" s="196" t="s">
        <v>152</v>
      </c>
      <c r="F4201" s="201">
        <v>44516.875138888892</v>
      </c>
      <c r="G4201" s="196" t="s">
        <v>241</v>
      </c>
      <c r="H4201" s="198" t="s">
        <v>365</v>
      </c>
      <c r="I4201" s="196" t="s">
        <v>2270</v>
      </c>
      <c r="J4201" s="196" t="s">
        <v>101</v>
      </c>
      <c r="L4201" s="200" t="s">
        <v>101</v>
      </c>
      <c r="M4201" s="198" t="s">
        <v>2540</v>
      </c>
      <c r="N4201" s="198" t="s">
        <v>1793</v>
      </c>
      <c r="O4201" s="196" t="s">
        <v>157</v>
      </c>
      <c r="P4201" s="198" t="s">
        <v>158</v>
      </c>
      <c r="Q4201" s="198" t="s">
        <v>1793</v>
      </c>
      <c r="R4201" s="196" t="s">
        <v>47</v>
      </c>
      <c r="S4201" s="196" t="s">
        <v>43</v>
      </c>
      <c r="T4201" s="211">
        <v>6.76</v>
      </c>
      <c r="U4201" s="201">
        <v>44281</v>
      </c>
      <c r="V4201" s="196" t="s">
        <v>1805</v>
      </c>
      <c r="W4201" s="200" t="s">
        <v>93</v>
      </c>
      <c r="X4201" s="196" t="s">
        <v>103</v>
      </c>
      <c r="Y4201" s="196" t="s">
        <v>32</v>
      </c>
      <c r="AA4201" s="196" t="s">
        <v>16649</v>
      </c>
      <c r="AB4201" s="196" t="s">
        <v>16650</v>
      </c>
      <c r="AC4201" s="200">
        <v>3</v>
      </c>
      <c r="AD4201" s="200" t="s">
        <v>8231</v>
      </c>
      <c r="AE4201" s="212">
        <v>-3560</v>
      </c>
      <c r="AF4201" s="212">
        <v>61378</v>
      </c>
      <c r="AG4201" s="198" t="s">
        <v>2538</v>
      </c>
    </row>
    <row r="4202" spans="1:33" hidden="1" x14ac:dyDescent="0.25">
      <c r="A4202" s="209">
        <v>129484</v>
      </c>
      <c r="B4202" s="210">
        <v>3</v>
      </c>
      <c r="C4202" s="196" t="s">
        <v>97</v>
      </c>
      <c r="D4202" s="201">
        <v>43685</v>
      </c>
      <c r="E4202" s="196" t="s">
        <v>152</v>
      </c>
      <c r="F4202" s="201">
        <v>44516.875138888892</v>
      </c>
      <c r="G4202" s="196" t="s">
        <v>241</v>
      </c>
      <c r="H4202" s="198" t="s">
        <v>365</v>
      </c>
      <c r="I4202" s="196" t="s">
        <v>2270</v>
      </c>
      <c r="J4202" s="196" t="s">
        <v>101</v>
      </c>
      <c r="L4202" s="200" t="s">
        <v>101</v>
      </c>
      <c r="M4202" s="198" t="s">
        <v>2540</v>
      </c>
      <c r="N4202" s="198" t="s">
        <v>1793</v>
      </c>
      <c r="O4202" s="196" t="s">
        <v>157</v>
      </c>
      <c r="P4202" s="198" t="s">
        <v>158</v>
      </c>
      <c r="Q4202" s="198" t="s">
        <v>1793</v>
      </c>
      <c r="R4202" s="196" t="s">
        <v>47</v>
      </c>
      <c r="S4202" s="196" t="s">
        <v>43</v>
      </c>
      <c r="T4202" s="211">
        <v>6.76</v>
      </c>
      <c r="U4202" s="201">
        <v>44281</v>
      </c>
      <c r="V4202" s="196" t="s">
        <v>1805</v>
      </c>
      <c r="W4202" s="200" t="s">
        <v>93</v>
      </c>
      <c r="X4202" s="196" t="s">
        <v>103</v>
      </c>
      <c r="Y4202" s="196" t="s">
        <v>32</v>
      </c>
      <c r="AA4202" s="196" t="s">
        <v>16651</v>
      </c>
      <c r="AB4202" s="196" t="s">
        <v>16650</v>
      </c>
      <c r="AC4202" s="200">
        <v>8</v>
      </c>
      <c r="AD4202" s="200" t="s">
        <v>8231</v>
      </c>
      <c r="AE4202" s="212">
        <v>-271712</v>
      </c>
      <c r="AF4202" s="212">
        <v>858528</v>
      </c>
      <c r="AG4202" s="198" t="s">
        <v>2538</v>
      </c>
    </row>
    <row r="4203" spans="1:33" hidden="1" x14ac:dyDescent="0.25">
      <c r="A4203" s="209">
        <v>129485</v>
      </c>
      <c r="B4203" s="210">
        <v>3</v>
      </c>
      <c r="C4203" s="196" t="s">
        <v>85</v>
      </c>
      <c r="D4203" s="201">
        <v>43685</v>
      </c>
      <c r="E4203" s="196" t="s">
        <v>152</v>
      </c>
      <c r="F4203" s="201">
        <v>44656</v>
      </c>
      <c r="G4203" s="196" t="s">
        <v>152</v>
      </c>
      <c r="H4203" s="198" t="s">
        <v>109</v>
      </c>
      <c r="I4203" s="196" t="s">
        <v>4474</v>
      </c>
      <c r="J4203" s="196" t="s">
        <v>101</v>
      </c>
      <c r="L4203" s="200" t="s">
        <v>101</v>
      </c>
      <c r="M4203" s="198" t="s">
        <v>4485</v>
      </c>
      <c r="N4203" s="198" t="s">
        <v>1793</v>
      </c>
      <c r="O4203" s="196" t="s">
        <v>157</v>
      </c>
      <c r="P4203" s="198" t="s">
        <v>157</v>
      </c>
      <c r="Q4203" s="198" t="s">
        <v>1793</v>
      </c>
      <c r="R4203" s="196" t="s">
        <v>47</v>
      </c>
      <c r="S4203" s="196" t="s">
        <v>43</v>
      </c>
      <c r="T4203" s="211">
        <v>5.56</v>
      </c>
      <c r="V4203" s="196" t="s">
        <v>1805</v>
      </c>
      <c r="W4203" s="200" t="s">
        <v>93</v>
      </c>
      <c r="X4203" s="196" t="s">
        <v>103</v>
      </c>
      <c r="AA4203" s="196" t="s">
        <v>16652</v>
      </c>
      <c r="AC4203" s="200">
        <v>2</v>
      </c>
      <c r="AD4203" s="200" t="s">
        <v>8250</v>
      </c>
      <c r="AE4203" s="212">
        <v>3784697.24</v>
      </c>
      <c r="AF4203" s="212">
        <v>3784697.24</v>
      </c>
    </row>
    <row r="4204" spans="1:33" hidden="1" x14ac:dyDescent="0.25">
      <c r="A4204" s="209">
        <v>129486</v>
      </c>
      <c r="B4204" s="210">
        <v>3</v>
      </c>
      <c r="C4204" s="196" t="s">
        <v>97</v>
      </c>
      <c r="D4204" s="201">
        <v>43685</v>
      </c>
      <c r="E4204" s="196" t="s">
        <v>152</v>
      </c>
      <c r="F4204" s="201">
        <v>44489.875127314815</v>
      </c>
      <c r="G4204" s="196" t="s">
        <v>203</v>
      </c>
      <c r="H4204" s="198" t="s">
        <v>910</v>
      </c>
      <c r="I4204" s="196" t="s">
        <v>1475</v>
      </c>
      <c r="J4204" s="196" t="s">
        <v>101</v>
      </c>
      <c r="L4204" s="200" t="s">
        <v>101</v>
      </c>
      <c r="M4204" s="198" t="s">
        <v>2824</v>
      </c>
      <c r="N4204" s="198" t="s">
        <v>2651</v>
      </c>
      <c r="O4204" s="196" t="s">
        <v>157</v>
      </c>
      <c r="P4204" s="198" t="s">
        <v>157</v>
      </c>
      <c r="Q4204" s="198" t="s">
        <v>2651</v>
      </c>
      <c r="R4204" s="196" t="s">
        <v>47</v>
      </c>
      <c r="S4204" s="196" t="s">
        <v>43</v>
      </c>
      <c r="T4204" s="211">
        <v>5.73</v>
      </c>
      <c r="U4204" s="201">
        <v>44323</v>
      </c>
      <c r="V4204" s="196" t="s">
        <v>1805</v>
      </c>
      <c r="W4204" s="200" t="s">
        <v>93</v>
      </c>
      <c r="X4204" s="196" t="s">
        <v>103</v>
      </c>
      <c r="Y4204" s="196" t="s">
        <v>32</v>
      </c>
      <c r="AA4204" s="196" t="s">
        <v>16653</v>
      </c>
      <c r="AB4204" s="196" t="s">
        <v>16654</v>
      </c>
      <c r="AC4204" s="200">
        <v>8</v>
      </c>
      <c r="AD4204" s="200" t="s">
        <v>8231</v>
      </c>
      <c r="AE4204" s="212">
        <v>-134469</v>
      </c>
      <c r="AF4204" s="212">
        <v>608481</v>
      </c>
      <c r="AG4204" s="198" t="s">
        <v>2825</v>
      </c>
    </row>
    <row r="4205" spans="1:33" hidden="1" x14ac:dyDescent="0.25">
      <c r="A4205" s="209">
        <v>129488</v>
      </c>
      <c r="B4205" s="210">
        <v>3</v>
      </c>
      <c r="C4205" s="196" t="s">
        <v>122</v>
      </c>
      <c r="D4205" s="201">
        <v>43685</v>
      </c>
      <c r="E4205" s="196" t="s">
        <v>152</v>
      </c>
      <c r="F4205" s="201">
        <v>44715.875196759262</v>
      </c>
      <c r="G4205" s="196" t="s">
        <v>108</v>
      </c>
      <c r="H4205" s="198" t="s">
        <v>306</v>
      </c>
      <c r="I4205" s="196" t="s">
        <v>1417</v>
      </c>
      <c r="J4205" s="196" t="s">
        <v>101</v>
      </c>
      <c r="L4205" s="200" t="s">
        <v>101</v>
      </c>
      <c r="M4205" s="198" t="s">
        <v>3053</v>
      </c>
      <c r="N4205" s="198" t="s">
        <v>1793</v>
      </c>
      <c r="O4205" s="196" t="s">
        <v>157</v>
      </c>
      <c r="P4205" s="198" t="s">
        <v>1794</v>
      </c>
      <c r="Q4205" s="198" t="s">
        <v>1793</v>
      </c>
      <c r="R4205" s="196" t="s">
        <v>47</v>
      </c>
      <c r="S4205" s="196" t="s">
        <v>43</v>
      </c>
      <c r="T4205" s="211">
        <v>4.29</v>
      </c>
      <c r="U4205" s="201">
        <v>44694</v>
      </c>
      <c r="V4205" s="196" t="s">
        <v>1805</v>
      </c>
      <c r="W4205" s="200" t="s">
        <v>93</v>
      </c>
      <c r="X4205" s="196" t="s">
        <v>103</v>
      </c>
      <c r="Z4205" s="198" t="s">
        <v>3054</v>
      </c>
      <c r="AA4205" s="196" t="s">
        <v>16655</v>
      </c>
      <c r="AB4205" s="196" t="s">
        <v>16656</v>
      </c>
      <c r="AC4205" s="200">
        <v>3</v>
      </c>
      <c r="AD4205" s="200" t="s">
        <v>8231</v>
      </c>
      <c r="AE4205" s="212">
        <v>78640</v>
      </c>
      <c r="AF4205" s="212">
        <v>78640</v>
      </c>
      <c r="AG4205" s="198" t="s">
        <v>16657</v>
      </c>
    </row>
    <row r="4206" spans="1:33" hidden="1" x14ac:dyDescent="0.25">
      <c r="A4206" s="209">
        <v>129488</v>
      </c>
      <c r="B4206" s="210">
        <v>3</v>
      </c>
      <c r="C4206" s="196" t="s">
        <v>122</v>
      </c>
      <c r="D4206" s="201">
        <v>43685</v>
      </c>
      <c r="E4206" s="196" t="s">
        <v>152</v>
      </c>
      <c r="F4206" s="201">
        <v>44715.875196759262</v>
      </c>
      <c r="G4206" s="196" t="s">
        <v>108</v>
      </c>
      <c r="H4206" s="198" t="s">
        <v>306</v>
      </c>
      <c r="I4206" s="196" t="s">
        <v>1417</v>
      </c>
      <c r="J4206" s="196" t="s">
        <v>101</v>
      </c>
      <c r="L4206" s="200" t="s">
        <v>101</v>
      </c>
      <c r="M4206" s="198" t="s">
        <v>3053</v>
      </c>
      <c r="N4206" s="198" t="s">
        <v>1793</v>
      </c>
      <c r="O4206" s="196" t="s">
        <v>157</v>
      </c>
      <c r="P4206" s="198" t="s">
        <v>1794</v>
      </c>
      <c r="Q4206" s="198" t="s">
        <v>1793</v>
      </c>
      <c r="R4206" s="196" t="s">
        <v>47</v>
      </c>
      <c r="S4206" s="196" t="s">
        <v>43</v>
      </c>
      <c r="T4206" s="211">
        <v>4.29</v>
      </c>
      <c r="U4206" s="201">
        <v>44694</v>
      </c>
      <c r="V4206" s="196" t="s">
        <v>1805</v>
      </c>
      <c r="W4206" s="200" t="s">
        <v>93</v>
      </c>
      <c r="X4206" s="196" t="s">
        <v>103</v>
      </c>
      <c r="Z4206" s="198" t="s">
        <v>3054</v>
      </c>
      <c r="AA4206" s="196" t="s">
        <v>16658</v>
      </c>
      <c r="AB4206" s="196" t="s">
        <v>16656</v>
      </c>
      <c r="AC4206" s="200">
        <v>3</v>
      </c>
      <c r="AD4206" s="200" t="s">
        <v>8274</v>
      </c>
      <c r="AE4206" s="212">
        <v>206806</v>
      </c>
      <c r="AF4206" s="212">
        <v>211806</v>
      </c>
      <c r="AG4206" s="198" t="s">
        <v>16657</v>
      </c>
    </row>
    <row r="4207" spans="1:33" hidden="1" x14ac:dyDescent="0.25">
      <c r="A4207" s="209">
        <v>129488</v>
      </c>
      <c r="B4207" s="210">
        <v>3</v>
      </c>
      <c r="C4207" s="196" t="s">
        <v>122</v>
      </c>
      <c r="D4207" s="201">
        <v>43685</v>
      </c>
      <c r="E4207" s="196" t="s">
        <v>152</v>
      </c>
      <c r="F4207" s="201">
        <v>44715.875196759262</v>
      </c>
      <c r="G4207" s="196" t="s">
        <v>108</v>
      </c>
      <c r="H4207" s="198" t="s">
        <v>306</v>
      </c>
      <c r="I4207" s="196" t="s">
        <v>1417</v>
      </c>
      <c r="J4207" s="196" t="s">
        <v>101</v>
      </c>
      <c r="L4207" s="200" t="s">
        <v>101</v>
      </c>
      <c r="M4207" s="198" t="s">
        <v>3053</v>
      </c>
      <c r="N4207" s="198" t="s">
        <v>1793</v>
      </c>
      <c r="O4207" s="196" t="s">
        <v>157</v>
      </c>
      <c r="P4207" s="198" t="s">
        <v>1794</v>
      </c>
      <c r="Q4207" s="198" t="s">
        <v>1793</v>
      </c>
      <c r="R4207" s="196" t="s">
        <v>47</v>
      </c>
      <c r="S4207" s="196" t="s">
        <v>43</v>
      </c>
      <c r="T4207" s="211">
        <v>4.29</v>
      </c>
      <c r="U4207" s="201">
        <v>44694</v>
      </c>
      <c r="V4207" s="196" t="s">
        <v>1805</v>
      </c>
      <c r="W4207" s="200" t="s">
        <v>93</v>
      </c>
      <c r="X4207" s="196" t="s">
        <v>103</v>
      </c>
      <c r="Z4207" s="198" t="s">
        <v>3054</v>
      </c>
      <c r="AA4207" s="196" t="s">
        <v>16659</v>
      </c>
      <c r="AB4207" s="196" t="s">
        <v>16656</v>
      </c>
      <c r="AC4207" s="200">
        <v>8</v>
      </c>
      <c r="AD4207" s="200" t="s">
        <v>8231</v>
      </c>
      <c r="AE4207" s="212">
        <v>1806280</v>
      </c>
      <c r="AF4207" s="212">
        <v>1806280</v>
      </c>
      <c r="AG4207" s="198" t="s">
        <v>16657</v>
      </c>
    </row>
    <row r="4208" spans="1:33" hidden="1" x14ac:dyDescent="0.25">
      <c r="A4208" s="209">
        <v>129490</v>
      </c>
      <c r="B4208" s="210">
        <v>3</v>
      </c>
      <c r="C4208" s="196" t="s">
        <v>97</v>
      </c>
      <c r="D4208" s="201">
        <v>43685</v>
      </c>
      <c r="E4208" s="196" t="s">
        <v>152</v>
      </c>
      <c r="F4208" s="201">
        <v>44488.875150462962</v>
      </c>
      <c r="G4208" s="196" t="s">
        <v>241</v>
      </c>
      <c r="H4208" s="198" t="s">
        <v>450</v>
      </c>
      <c r="I4208" s="196" t="s">
        <v>124</v>
      </c>
      <c r="J4208" s="196" t="s">
        <v>101</v>
      </c>
      <c r="L4208" s="200" t="s">
        <v>101</v>
      </c>
      <c r="M4208" s="198" t="s">
        <v>2726</v>
      </c>
      <c r="N4208" s="198" t="s">
        <v>1793</v>
      </c>
      <c r="O4208" s="196" t="s">
        <v>157</v>
      </c>
      <c r="P4208" s="198" t="s">
        <v>158</v>
      </c>
      <c r="Q4208" s="198" t="s">
        <v>1793</v>
      </c>
      <c r="R4208" s="196" t="s">
        <v>47</v>
      </c>
      <c r="S4208" s="196" t="s">
        <v>43</v>
      </c>
      <c r="T4208" s="211">
        <v>5.64</v>
      </c>
      <c r="U4208" s="201">
        <v>44323</v>
      </c>
      <c r="V4208" s="196" t="s">
        <v>1805</v>
      </c>
      <c r="W4208" s="200" t="s">
        <v>670</v>
      </c>
      <c r="X4208" s="196" t="s">
        <v>94</v>
      </c>
      <c r="Y4208" s="196" t="s">
        <v>31</v>
      </c>
      <c r="AA4208" s="196" t="s">
        <v>16660</v>
      </c>
      <c r="AB4208" s="196" t="s">
        <v>16661</v>
      </c>
      <c r="AC4208" s="200">
        <v>3</v>
      </c>
      <c r="AD4208" s="200" t="s">
        <v>8231</v>
      </c>
      <c r="AE4208" s="212">
        <v>-3506</v>
      </c>
      <c r="AF4208" s="212">
        <v>38985</v>
      </c>
      <c r="AG4208" s="198" t="s">
        <v>2727</v>
      </c>
    </row>
    <row r="4209" spans="1:33" hidden="1" x14ac:dyDescent="0.25">
      <c r="A4209" s="209">
        <v>129490</v>
      </c>
      <c r="B4209" s="210">
        <v>3</v>
      </c>
      <c r="C4209" s="196" t="s">
        <v>97</v>
      </c>
      <c r="D4209" s="201">
        <v>43685</v>
      </c>
      <c r="E4209" s="196" t="s">
        <v>152</v>
      </c>
      <c r="F4209" s="201">
        <v>44488.875150462962</v>
      </c>
      <c r="G4209" s="196" t="s">
        <v>241</v>
      </c>
      <c r="H4209" s="198" t="s">
        <v>450</v>
      </c>
      <c r="I4209" s="196" t="s">
        <v>124</v>
      </c>
      <c r="J4209" s="196" t="s">
        <v>101</v>
      </c>
      <c r="L4209" s="200" t="s">
        <v>101</v>
      </c>
      <c r="M4209" s="198" t="s">
        <v>2726</v>
      </c>
      <c r="N4209" s="198" t="s">
        <v>1793</v>
      </c>
      <c r="O4209" s="196" t="s">
        <v>157</v>
      </c>
      <c r="P4209" s="198" t="s">
        <v>158</v>
      </c>
      <c r="Q4209" s="198" t="s">
        <v>1793</v>
      </c>
      <c r="R4209" s="196" t="s">
        <v>47</v>
      </c>
      <c r="S4209" s="196" t="s">
        <v>43</v>
      </c>
      <c r="T4209" s="211">
        <v>5.64</v>
      </c>
      <c r="U4209" s="201">
        <v>44323</v>
      </c>
      <c r="V4209" s="196" t="s">
        <v>1805</v>
      </c>
      <c r="W4209" s="200" t="s">
        <v>670</v>
      </c>
      <c r="X4209" s="196" t="s">
        <v>94</v>
      </c>
      <c r="Y4209" s="196" t="s">
        <v>31</v>
      </c>
      <c r="AA4209" s="196" t="s">
        <v>16662</v>
      </c>
      <c r="AB4209" s="196" t="s">
        <v>16661</v>
      </c>
      <c r="AC4209" s="200">
        <v>8</v>
      </c>
      <c r="AD4209" s="200" t="s">
        <v>8231</v>
      </c>
      <c r="AE4209" s="212">
        <v>-125166</v>
      </c>
      <c r="AF4209" s="212">
        <v>983874</v>
      </c>
      <c r="AG4209" s="198" t="s">
        <v>2727</v>
      </c>
    </row>
    <row r="4210" spans="1:33" hidden="1" x14ac:dyDescent="0.25">
      <c r="A4210" s="209">
        <v>129491</v>
      </c>
      <c r="B4210" s="210">
        <v>3</v>
      </c>
      <c r="C4210" s="196" t="s">
        <v>85</v>
      </c>
      <c r="D4210" s="201">
        <v>43685</v>
      </c>
      <c r="E4210" s="196" t="s">
        <v>152</v>
      </c>
      <c r="F4210" s="201">
        <v>44643</v>
      </c>
      <c r="G4210" s="196" t="s">
        <v>152</v>
      </c>
      <c r="H4210" s="198" t="s">
        <v>1489</v>
      </c>
      <c r="I4210" s="196" t="s">
        <v>1490</v>
      </c>
      <c r="J4210" s="196" t="s">
        <v>101</v>
      </c>
      <c r="L4210" s="200" t="s">
        <v>101</v>
      </c>
      <c r="M4210" s="198" t="s">
        <v>4083</v>
      </c>
      <c r="N4210" s="198" t="s">
        <v>1793</v>
      </c>
      <c r="O4210" s="196" t="s">
        <v>157</v>
      </c>
      <c r="P4210" s="198" t="s">
        <v>157</v>
      </c>
      <c r="Q4210" s="198" t="s">
        <v>1793</v>
      </c>
      <c r="R4210" s="196" t="s">
        <v>47</v>
      </c>
      <c r="S4210" s="196" t="s">
        <v>43</v>
      </c>
      <c r="T4210" s="211">
        <v>3.74</v>
      </c>
      <c r="V4210" s="196" t="s">
        <v>1805</v>
      </c>
      <c r="W4210" s="200" t="s">
        <v>670</v>
      </c>
      <c r="X4210" s="196" t="s">
        <v>13</v>
      </c>
      <c r="AA4210" s="196" t="s">
        <v>16663</v>
      </c>
      <c r="AC4210" s="200">
        <v>2</v>
      </c>
      <c r="AD4210" s="200" t="s">
        <v>8250</v>
      </c>
      <c r="AE4210" s="212">
        <v>133718.68</v>
      </c>
      <c r="AF4210" s="212">
        <v>133718.68</v>
      </c>
    </row>
    <row r="4211" spans="1:33" hidden="1" x14ac:dyDescent="0.25">
      <c r="A4211" s="209">
        <v>129492</v>
      </c>
      <c r="B4211" s="210">
        <v>3</v>
      </c>
      <c r="C4211" s="196" t="s">
        <v>97</v>
      </c>
      <c r="D4211" s="201">
        <v>43685</v>
      </c>
      <c r="E4211" s="196" t="s">
        <v>152</v>
      </c>
      <c r="F4211" s="201">
        <v>44609.875115740739</v>
      </c>
      <c r="G4211" s="196" t="s">
        <v>241</v>
      </c>
      <c r="H4211" s="198" t="s">
        <v>538</v>
      </c>
      <c r="I4211" s="196" t="s">
        <v>320</v>
      </c>
      <c r="J4211" s="196" t="s">
        <v>101</v>
      </c>
      <c r="L4211" s="200" t="s">
        <v>101</v>
      </c>
      <c r="M4211" s="198" t="s">
        <v>2470</v>
      </c>
      <c r="N4211" s="198" t="s">
        <v>1793</v>
      </c>
      <c r="O4211" s="196" t="s">
        <v>157</v>
      </c>
      <c r="P4211" s="198" t="s">
        <v>1794</v>
      </c>
      <c r="Q4211" s="198" t="s">
        <v>1793</v>
      </c>
      <c r="R4211" s="196" t="s">
        <v>47</v>
      </c>
      <c r="S4211" s="196" t="s">
        <v>43</v>
      </c>
      <c r="T4211" s="211">
        <v>4.24</v>
      </c>
      <c r="U4211" s="201">
        <v>44281</v>
      </c>
      <c r="V4211" s="196" t="s">
        <v>1805</v>
      </c>
      <c r="W4211" s="200" t="s">
        <v>670</v>
      </c>
      <c r="X4211" s="196" t="s">
        <v>13</v>
      </c>
      <c r="Y4211" s="196" t="s">
        <v>31</v>
      </c>
      <c r="Z4211" s="198" t="s">
        <v>2471</v>
      </c>
      <c r="AA4211" s="196" t="s">
        <v>16664</v>
      </c>
      <c r="AB4211" s="196" t="s">
        <v>16665</v>
      </c>
      <c r="AC4211" s="200">
        <v>3</v>
      </c>
      <c r="AD4211" s="200" t="s">
        <v>8231</v>
      </c>
      <c r="AE4211" s="212">
        <v>1923</v>
      </c>
      <c r="AF4211" s="212">
        <v>73573</v>
      </c>
      <c r="AG4211" s="198" t="s">
        <v>2472</v>
      </c>
    </row>
    <row r="4212" spans="1:33" hidden="1" x14ac:dyDescent="0.25">
      <c r="A4212" s="209">
        <v>129492</v>
      </c>
      <c r="B4212" s="210">
        <v>3</v>
      </c>
      <c r="C4212" s="196" t="s">
        <v>97</v>
      </c>
      <c r="D4212" s="201">
        <v>43685</v>
      </c>
      <c r="E4212" s="196" t="s">
        <v>152</v>
      </c>
      <c r="F4212" s="201">
        <v>44609.875115740739</v>
      </c>
      <c r="G4212" s="196" t="s">
        <v>241</v>
      </c>
      <c r="H4212" s="198" t="s">
        <v>538</v>
      </c>
      <c r="I4212" s="196" t="s">
        <v>320</v>
      </c>
      <c r="J4212" s="196" t="s">
        <v>101</v>
      </c>
      <c r="L4212" s="200" t="s">
        <v>101</v>
      </c>
      <c r="M4212" s="198" t="s">
        <v>2470</v>
      </c>
      <c r="N4212" s="198" t="s">
        <v>1793</v>
      </c>
      <c r="O4212" s="196" t="s">
        <v>157</v>
      </c>
      <c r="P4212" s="198" t="s">
        <v>1794</v>
      </c>
      <c r="Q4212" s="198" t="s">
        <v>1793</v>
      </c>
      <c r="R4212" s="196" t="s">
        <v>47</v>
      </c>
      <c r="S4212" s="196" t="s">
        <v>43</v>
      </c>
      <c r="T4212" s="211">
        <v>4.24</v>
      </c>
      <c r="U4212" s="201">
        <v>44281</v>
      </c>
      <c r="V4212" s="196" t="s">
        <v>1805</v>
      </c>
      <c r="W4212" s="200" t="s">
        <v>670</v>
      </c>
      <c r="X4212" s="196" t="s">
        <v>13</v>
      </c>
      <c r="Y4212" s="196" t="s">
        <v>31</v>
      </c>
      <c r="Z4212" s="198" t="s">
        <v>2471</v>
      </c>
      <c r="AA4212" s="196" t="s">
        <v>16666</v>
      </c>
      <c r="AB4212" s="196" t="s">
        <v>16665</v>
      </c>
      <c r="AC4212" s="200">
        <v>3</v>
      </c>
      <c r="AD4212" s="200" t="s">
        <v>8274</v>
      </c>
      <c r="AE4212" s="212">
        <v>6201</v>
      </c>
      <c r="AF4212" s="212">
        <v>83389</v>
      </c>
      <c r="AG4212" s="198" t="s">
        <v>2472</v>
      </c>
    </row>
    <row r="4213" spans="1:33" hidden="1" x14ac:dyDescent="0.25">
      <c r="A4213" s="209">
        <v>129492</v>
      </c>
      <c r="B4213" s="210">
        <v>3</v>
      </c>
      <c r="C4213" s="196" t="s">
        <v>97</v>
      </c>
      <c r="D4213" s="201">
        <v>43685</v>
      </c>
      <c r="E4213" s="196" t="s">
        <v>152</v>
      </c>
      <c r="F4213" s="201">
        <v>44609.875115740739</v>
      </c>
      <c r="G4213" s="196" t="s">
        <v>241</v>
      </c>
      <c r="H4213" s="198" t="s">
        <v>538</v>
      </c>
      <c r="I4213" s="196" t="s">
        <v>320</v>
      </c>
      <c r="J4213" s="196" t="s">
        <v>101</v>
      </c>
      <c r="L4213" s="200" t="s">
        <v>101</v>
      </c>
      <c r="M4213" s="198" t="s">
        <v>2470</v>
      </c>
      <c r="N4213" s="198" t="s">
        <v>1793</v>
      </c>
      <c r="O4213" s="196" t="s">
        <v>157</v>
      </c>
      <c r="P4213" s="198" t="s">
        <v>1794</v>
      </c>
      <c r="Q4213" s="198" t="s">
        <v>1793</v>
      </c>
      <c r="R4213" s="196" t="s">
        <v>47</v>
      </c>
      <c r="S4213" s="196" t="s">
        <v>43</v>
      </c>
      <c r="T4213" s="211">
        <v>4.24</v>
      </c>
      <c r="U4213" s="201">
        <v>44281</v>
      </c>
      <c r="V4213" s="196" t="s">
        <v>1805</v>
      </c>
      <c r="W4213" s="200" t="s">
        <v>670</v>
      </c>
      <c r="X4213" s="196" t="s">
        <v>13</v>
      </c>
      <c r="Y4213" s="196" t="s">
        <v>31</v>
      </c>
      <c r="Z4213" s="198" t="s">
        <v>2471</v>
      </c>
      <c r="AA4213" s="196" t="s">
        <v>16667</v>
      </c>
      <c r="AB4213" s="196" t="s">
        <v>16665</v>
      </c>
      <c r="AC4213" s="200">
        <v>8</v>
      </c>
      <c r="AD4213" s="200" t="s">
        <v>8231</v>
      </c>
      <c r="AE4213" s="212">
        <v>-68282</v>
      </c>
      <c r="AF4213" s="212">
        <v>1286848</v>
      </c>
      <c r="AG4213" s="198" t="s">
        <v>2472</v>
      </c>
    </row>
    <row r="4214" spans="1:33" hidden="1" x14ac:dyDescent="0.25">
      <c r="A4214" s="209">
        <v>129494</v>
      </c>
      <c r="B4214" s="210">
        <v>3</v>
      </c>
      <c r="C4214" s="196" t="s">
        <v>97</v>
      </c>
      <c r="D4214" s="201">
        <v>43685</v>
      </c>
      <c r="E4214" s="196" t="s">
        <v>152</v>
      </c>
      <c r="F4214" s="201">
        <v>44529.875162037039</v>
      </c>
      <c r="G4214" s="196" t="s">
        <v>241</v>
      </c>
      <c r="H4214" s="198" t="s">
        <v>109</v>
      </c>
      <c r="I4214" s="196" t="s">
        <v>2542</v>
      </c>
      <c r="J4214" s="196" t="s">
        <v>101</v>
      </c>
      <c r="L4214" s="200" t="s">
        <v>101</v>
      </c>
      <c r="M4214" s="198" t="s">
        <v>2543</v>
      </c>
      <c r="N4214" s="198" t="s">
        <v>1793</v>
      </c>
      <c r="O4214" s="196" t="s">
        <v>157</v>
      </c>
      <c r="P4214" s="198" t="s">
        <v>158</v>
      </c>
      <c r="Q4214" s="198" t="s">
        <v>1793</v>
      </c>
      <c r="R4214" s="196" t="s">
        <v>47</v>
      </c>
      <c r="S4214" s="196" t="s">
        <v>43</v>
      </c>
      <c r="T4214" s="211">
        <v>0.79</v>
      </c>
      <c r="U4214" s="201">
        <v>44281</v>
      </c>
      <c r="V4214" s="196" t="s">
        <v>1805</v>
      </c>
      <c r="W4214" s="200" t="s">
        <v>93</v>
      </c>
      <c r="X4214" s="196" t="s">
        <v>103</v>
      </c>
      <c r="Y4214" s="196" t="s">
        <v>32</v>
      </c>
      <c r="AA4214" s="196" t="s">
        <v>16668</v>
      </c>
      <c r="AB4214" s="196" t="s">
        <v>16669</v>
      </c>
      <c r="AC4214" s="200">
        <v>3</v>
      </c>
      <c r="AD4214" s="200" t="s">
        <v>8231</v>
      </c>
      <c r="AE4214" s="212">
        <v>-50297</v>
      </c>
      <c r="AF4214" s="212">
        <v>74743</v>
      </c>
      <c r="AG4214" s="198" t="s">
        <v>2475</v>
      </c>
    </row>
    <row r="4215" spans="1:33" hidden="1" x14ac:dyDescent="0.25">
      <c r="A4215" s="209">
        <v>129494</v>
      </c>
      <c r="B4215" s="210">
        <v>3</v>
      </c>
      <c r="C4215" s="196" t="s">
        <v>97</v>
      </c>
      <c r="D4215" s="201">
        <v>43685</v>
      </c>
      <c r="E4215" s="196" t="s">
        <v>152</v>
      </c>
      <c r="F4215" s="201">
        <v>44529.875162037039</v>
      </c>
      <c r="G4215" s="196" t="s">
        <v>241</v>
      </c>
      <c r="H4215" s="198" t="s">
        <v>109</v>
      </c>
      <c r="I4215" s="196" t="s">
        <v>2542</v>
      </c>
      <c r="J4215" s="196" t="s">
        <v>101</v>
      </c>
      <c r="L4215" s="200" t="s">
        <v>101</v>
      </c>
      <c r="M4215" s="198" t="s">
        <v>2543</v>
      </c>
      <c r="N4215" s="198" t="s">
        <v>1793</v>
      </c>
      <c r="O4215" s="196" t="s">
        <v>157</v>
      </c>
      <c r="P4215" s="198" t="s">
        <v>158</v>
      </c>
      <c r="Q4215" s="198" t="s">
        <v>1793</v>
      </c>
      <c r="R4215" s="196" t="s">
        <v>47</v>
      </c>
      <c r="S4215" s="196" t="s">
        <v>43</v>
      </c>
      <c r="T4215" s="211">
        <v>0.79</v>
      </c>
      <c r="U4215" s="201">
        <v>44281</v>
      </c>
      <c r="V4215" s="196" t="s">
        <v>1805</v>
      </c>
      <c r="W4215" s="200" t="s">
        <v>93</v>
      </c>
      <c r="X4215" s="196" t="s">
        <v>103</v>
      </c>
      <c r="Y4215" s="196" t="s">
        <v>32</v>
      </c>
      <c r="AA4215" s="196" t="s">
        <v>16670</v>
      </c>
      <c r="AB4215" s="196" t="s">
        <v>16669</v>
      </c>
      <c r="AC4215" s="200">
        <v>8</v>
      </c>
      <c r="AD4215" s="200" t="s">
        <v>8231</v>
      </c>
      <c r="AE4215" s="212">
        <v>-67079</v>
      </c>
      <c r="AF4215" s="212">
        <v>252261</v>
      </c>
      <c r="AG4215" s="198" t="s">
        <v>2475</v>
      </c>
    </row>
    <row r="4216" spans="1:33" hidden="1" x14ac:dyDescent="0.25">
      <c r="A4216" s="209">
        <v>129495</v>
      </c>
      <c r="B4216" s="210">
        <v>3</v>
      </c>
      <c r="C4216" s="196" t="s">
        <v>97</v>
      </c>
      <c r="D4216" s="201">
        <v>43685</v>
      </c>
      <c r="E4216" s="196" t="s">
        <v>152</v>
      </c>
      <c r="F4216" s="201">
        <v>44508.875138888892</v>
      </c>
      <c r="G4216" s="196" t="s">
        <v>203</v>
      </c>
      <c r="H4216" s="198" t="s">
        <v>1272</v>
      </c>
      <c r="I4216" s="196" t="s">
        <v>366</v>
      </c>
      <c r="J4216" s="196" t="s">
        <v>101</v>
      </c>
      <c r="L4216" s="200" t="s">
        <v>101</v>
      </c>
      <c r="M4216" s="198" t="s">
        <v>2827</v>
      </c>
      <c r="N4216" s="198" t="s">
        <v>1845</v>
      </c>
      <c r="O4216" s="196" t="s">
        <v>157</v>
      </c>
      <c r="P4216" s="198" t="s">
        <v>157</v>
      </c>
      <c r="Q4216" s="198" t="s">
        <v>1845</v>
      </c>
      <c r="R4216" s="196" t="s">
        <v>47</v>
      </c>
      <c r="S4216" s="196" t="s">
        <v>43</v>
      </c>
      <c r="T4216" s="211">
        <v>7.3310000000000004</v>
      </c>
      <c r="U4216" s="201">
        <v>44323</v>
      </c>
      <c r="V4216" s="196" t="s">
        <v>1805</v>
      </c>
      <c r="W4216" s="200" t="s">
        <v>93</v>
      </c>
      <c r="X4216" s="196" t="s">
        <v>103</v>
      </c>
      <c r="Y4216" s="196" t="s">
        <v>32</v>
      </c>
      <c r="AA4216" s="196" t="s">
        <v>16671</v>
      </c>
      <c r="AB4216" s="196" t="s">
        <v>16672</v>
      </c>
      <c r="AC4216" s="200">
        <v>8</v>
      </c>
      <c r="AD4216" s="200" t="s">
        <v>8231</v>
      </c>
      <c r="AE4216" s="212">
        <v>-115316</v>
      </c>
      <c r="AF4216" s="212">
        <v>918474</v>
      </c>
      <c r="AG4216" s="198" t="s">
        <v>2828</v>
      </c>
    </row>
    <row r="4217" spans="1:33" hidden="1" x14ac:dyDescent="0.25">
      <c r="A4217" s="209">
        <v>129496</v>
      </c>
      <c r="B4217" s="210">
        <v>3</v>
      </c>
      <c r="C4217" s="196" t="s">
        <v>97</v>
      </c>
      <c r="D4217" s="201">
        <v>43685</v>
      </c>
      <c r="E4217" s="196" t="s">
        <v>152</v>
      </c>
      <c r="F4217" s="201">
        <v>44532.875138888892</v>
      </c>
      <c r="G4217" s="196" t="s">
        <v>241</v>
      </c>
      <c r="H4217" s="198" t="s">
        <v>242</v>
      </c>
      <c r="I4217" s="196" t="s">
        <v>2830</v>
      </c>
      <c r="J4217" s="196" t="s">
        <v>101</v>
      </c>
      <c r="L4217" s="200" t="s">
        <v>101</v>
      </c>
      <c r="M4217" s="198" t="s">
        <v>2831</v>
      </c>
      <c r="N4217" s="198" t="s">
        <v>1793</v>
      </c>
      <c r="O4217" s="196" t="s">
        <v>157</v>
      </c>
      <c r="P4217" s="198" t="s">
        <v>158</v>
      </c>
      <c r="Q4217" s="198" t="s">
        <v>1793</v>
      </c>
      <c r="R4217" s="196" t="s">
        <v>47</v>
      </c>
      <c r="S4217" s="196" t="s">
        <v>43</v>
      </c>
      <c r="T4217" s="211">
        <v>0.85</v>
      </c>
      <c r="U4217" s="201">
        <v>44323</v>
      </c>
      <c r="V4217" s="196" t="s">
        <v>1805</v>
      </c>
      <c r="W4217" s="200" t="s">
        <v>93</v>
      </c>
      <c r="X4217" s="196" t="s">
        <v>103</v>
      </c>
      <c r="Y4217" s="196" t="s">
        <v>32</v>
      </c>
      <c r="AA4217" s="196" t="s">
        <v>16673</v>
      </c>
      <c r="AB4217" s="196" t="s">
        <v>16674</v>
      </c>
      <c r="AC4217" s="200">
        <v>3</v>
      </c>
      <c r="AD4217" s="200" t="s">
        <v>8231</v>
      </c>
      <c r="AE4217" s="212">
        <v>-56098</v>
      </c>
      <c r="AF4217" s="212">
        <v>132232</v>
      </c>
      <c r="AG4217" s="198" t="s">
        <v>2832</v>
      </c>
    </row>
    <row r="4218" spans="1:33" hidden="1" x14ac:dyDescent="0.25">
      <c r="A4218" s="209">
        <v>129496</v>
      </c>
      <c r="B4218" s="210">
        <v>3</v>
      </c>
      <c r="C4218" s="196" t="s">
        <v>97</v>
      </c>
      <c r="D4218" s="201">
        <v>43685</v>
      </c>
      <c r="E4218" s="196" t="s">
        <v>152</v>
      </c>
      <c r="F4218" s="201">
        <v>44532.875138888892</v>
      </c>
      <c r="G4218" s="196" t="s">
        <v>241</v>
      </c>
      <c r="H4218" s="198" t="s">
        <v>242</v>
      </c>
      <c r="I4218" s="196" t="s">
        <v>2830</v>
      </c>
      <c r="J4218" s="196" t="s">
        <v>101</v>
      </c>
      <c r="L4218" s="200" t="s">
        <v>101</v>
      </c>
      <c r="M4218" s="198" t="s">
        <v>2831</v>
      </c>
      <c r="N4218" s="198" t="s">
        <v>1793</v>
      </c>
      <c r="O4218" s="196" t="s">
        <v>157</v>
      </c>
      <c r="P4218" s="198" t="s">
        <v>158</v>
      </c>
      <c r="Q4218" s="198" t="s">
        <v>1793</v>
      </c>
      <c r="R4218" s="196" t="s">
        <v>47</v>
      </c>
      <c r="S4218" s="196" t="s">
        <v>43</v>
      </c>
      <c r="T4218" s="211">
        <v>0.85</v>
      </c>
      <c r="U4218" s="201">
        <v>44323</v>
      </c>
      <c r="V4218" s="196" t="s">
        <v>1805</v>
      </c>
      <c r="W4218" s="200" t="s">
        <v>93</v>
      </c>
      <c r="X4218" s="196" t="s">
        <v>103</v>
      </c>
      <c r="Y4218" s="196" t="s">
        <v>32</v>
      </c>
      <c r="AA4218" s="196" t="s">
        <v>16675</v>
      </c>
      <c r="AB4218" s="196" t="s">
        <v>16674</v>
      </c>
      <c r="AC4218" s="200">
        <v>8</v>
      </c>
      <c r="AD4218" s="200" t="s">
        <v>8231</v>
      </c>
      <c r="AE4218" s="212">
        <v>-48270</v>
      </c>
      <c r="AF4218" s="212">
        <v>309330</v>
      </c>
      <c r="AG4218" s="198" t="s">
        <v>2832</v>
      </c>
    </row>
    <row r="4219" spans="1:33" hidden="1" x14ac:dyDescent="0.25">
      <c r="A4219" s="209">
        <v>129497</v>
      </c>
      <c r="B4219" s="210">
        <v>3</v>
      </c>
      <c r="C4219" s="196" t="s">
        <v>97</v>
      </c>
      <c r="D4219" s="201">
        <v>43685</v>
      </c>
      <c r="E4219" s="196" t="s">
        <v>152</v>
      </c>
      <c r="F4219" s="201">
        <v>44473.875138888892</v>
      </c>
      <c r="G4219" s="196" t="s">
        <v>241</v>
      </c>
      <c r="H4219" s="198" t="s">
        <v>1776</v>
      </c>
      <c r="I4219" s="196" t="s">
        <v>1558</v>
      </c>
      <c r="J4219" s="196" t="s">
        <v>101</v>
      </c>
      <c r="L4219" s="200" t="s">
        <v>101</v>
      </c>
      <c r="M4219" s="198" t="s">
        <v>2729</v>
      </c>
      <c r="N4219" s="198" t="s">
        <v>1845</v>
      </c>
      <c r="O4219" s="196" t="s">
        <v>157</v>
      </c>
      <c r="P4219" s="198" t="s">
        <v>158</v>
      </c>
      <c r="Q4219" s="198" t="s">
        <v>1845</v>
      </c>
      <c r="R4219" s="196" t="s">
        <v>47</v>
      </c>
      <c r="S4219" s="196" t="s">
        <v>43</v>
      </c>
      <c r="T4219" s="211">
        <v>2.83</v>
      </c>
      <c r="U4219" s="201">
        <v>44323</v>
      </c>
      <c r="V4219" s="196" t="s">
        <v>1860</v>
      </c>
      <c r="W4219" s="200" t="s">
        <v>670</v>
      </c>
      <c r="X4219" s="196" t="s">
        <v>13</v>
      </c>
      <c r="Y4219" s="196" t="s">
        <v>31</v>
      </c>
      <c r="AA4219" s="196" t="s">
        <v>16676</v>
      </c>
      <c r="AB4219" s="196" t="s">
        <v>16677</v>
      </c>
      <c r="AC4219" s="200">
        <v>3</v>
      </c>
      <c r="AD4219" s="200" t="s">
        <v>8231</v>
      </c>
      <c r="AE4219" s="212">
        <v>-4236</v>
      </c>
      <c r="AF4219" s="212">
        <v>16901</v>
      </c>
      <c r="AG4219" s="198" t="s">
        <v>2730</v>
      </c>
    </row>
    <row r="4220" spans="1:33" hidden="1" x14ac:dyDescent="0.25">
      <c r="A4220" s="209">
        <v>129497</v>
      </c>
      <c r="B4220" s="210">
        <v>3</v>
      </c>
      <c r="C4220" s="196" t="s">
        <v>97</v>
      </c>
      <c r="D4220" s="201">
        <v>43685</v>
      </c>
      <c r="E4220" s="196" t="s">
        <v>152</v>
      </c>
      <c r="F4220" s="201">
        <v>44473.875138888892</v>
      </c>
      <c r="G4220" s="196" t="s">
        <v>241</v>
      </c>
      <c r="H4220" s="198" t="s">
        <v>1776</v>
      </c>
      <c r="I4220" s="196" t="s">
        <v>1558</v>
      </c>
      <c r="J4220" s="196" t="s">
        <v>101</v>
      </c>
      <c r="L4220" s="200" t="s">
        <v>101</v>
      </c>
      <c r="M4220" s="198" t="s">
        <v>2729</v>
      </c>
      <c r="N4220" s="198" t="s">
        <v>1845</v>
      </c>
      <c r="O4220" s="196" t="s">
        <v>157</v>
      </c>
      <c r="P4220" s="198" t="s">
        <v>158</v>
      </c>
      <c r="Q4220" s="198" t="s">
        <v>1845</v>
      </c>
      <c r="R4220" s="196" t="s">
        <v>47</v>
      </c>
      <c r="S4220" s="196" t="s">
        <v>43</v>
      </c>
      <c r="T4220" s="211">
        <v>2.83</v>
      </c>
      <c r="U4220" s="201">
        <v>44323</v>
      </c>
      <c r="V4220" s="196" t="s">
        <v>1860</v>
      </c>
      <c r="W4220" s="200" t="s">
        <v>670</v>
      </c>
      <c r="X4220" s="196" t="s">
        <v>13</v>
      </c>
      <c r="Y4220" s="196" t="s">
        <v>31</v>
      </c>
      <c r="AA4220" s="196" t="s">
        <v>16678</v>
      </c>
      <c r="AB4220" s="196" t="s">
        <v>16677</v>
      </c>
      <c r="AC4220" s="200">
        <v>8</v>
      </c>
      <c r="AD4220" s="200" t="s">
        <v>8231</v>
      </c>
      <c r="AE4220" s="212">
        <v>-237614</v>
      </c>
      <c r="AF4220" s="212">
        <v>1511316</v>
      </c>
      <c r="AG4220" s="198" t="s">
        <v>2730</v>
      </c>
    </row>
    <row r="4221" spans="1:33" hidden="1" x14ac:dyDescent="0.25">
      <c r="A4221" s="209">
        <v>129498</v>
      </c>
      <c r="B4221" s="210">
        <v>3</v>
      </c>
      <c r="C4221" s="196" t="s">
        <v>97</v>
      </c>
      <c r="D4221" s="201">
        <v>43685</v>
      </c>
      <c r="E4221" s="196" t="s">
        <v>152</v>
      </c>
      <c r="F4221" s="201">
        <v>44699.875138888892</v>
      </c>
      <c r="G4221" s="196" t="s">
        <v>108</v>
      </c>
      <c r="H4221" s="198" t="s">
        <v>115</v>
      </c>
      <c r="I4221" s="196" t="s">
        <v>1619</v>
      </c>
      <c r="J4221" s="196" t="s">
        <v>101</v>
      </c>
      <c r="L4221" s="200" t="s">
        <v>101</v>
      </c>
      <c r="M4221" s="198" t="s">
        <v>2545</v>
      </c>
      <c r="N4221" s="198" t="s">
        <v>1793</v>
      </c>
      <c r="O4221" s="196" t="s">
        <v>157</v>
      </c>
      <c r="P4221" s="198" t="s">
        <v>1794</v>
      </c>
      <c r="Q4221" s="198" t="s">
        <v>1793</v>
      </c>
      <c r="R4221" s="196" t="s">
        <v>47</v>
      </c>
      <c r="S4221" s="196" t="s">
        <v>43</v>
      </c>
      <c r="T4221" s="211">
        <v>4.4000000000000004</v>
      </c>
      <c r="U4221" s="201">
        <v>44281</v>
      </c>
      <c r="V4221" s="196" t="s">
        <v>1805</v>
      </c>
      <c r="W4221" s="200" t="s">
        <v>93</v>
      </c>
      <c r="X4221" s="196" t="s">
        <v>103</v>
      </c>
      <c r="Y4221" s="196" t="s">
        <v>32</v>
      </c>
      <c r="Z4221" s="198" t="s">
        <v>2546</v>
      </c>
      <c r="AA4221" s="196" t="s">
        <v>16679</v>
      </c>
      <c r="AB4221" s="196" t="s">
        <v>16680</v>
      </c>
      <c r="AC4221" s="200">
        <v>3</v>
      </c>
      <c r="AD4221" s="200" t="s">
        <v>8231</v>
      </c>
      <c r="AE4221" s="212">
        <v>4294</v>
      </c>
      <c r="AF4221" s="212">
        <v>60349</v>
      </c>
      <c r="AG4221" s="198" t="s">
        <v>2547</v>
      </c>
    </row>
    <row r="4222" spans="1:33" hidden="1" x14ac:dyDescent="0.25">
      <c r="A4222" s="209">
        <v>129498</v>
      </c>
      <c r="B4222" s="210">
        <v>3</v>
      </c>
      <c r="C4222" s="196" t="s">
        <v>97</v>
      </c>
      <c r="D4222" s="201">
        <v>43685</v>
      </c>
      <c r="E4222" s="196" t="s">
        <v>152</v>
      </c>
      <c r="F4222" s="201">
        <v>44699.875138888892</v>
      </c>
      <c r="G4222" s="196" t="s">
        <v>108</v>
      </c>
      <c r="H4222" s="198" t="s">
        <v>115</v>
      </c>
      <c r="I4222" s="196" t="s">
        <v>1619</v>
      </c>
      <c r="J4222" s="196" t="s">
        <v>101</v>
      </c>
      <c r="L4222" s="200" t="s">
        <v>101</v>
      </c>
      <c r="M4222" s="198" t="s">
        <v>2545</v>
      </c>
      <c r="N4222" s="198" t="s">
        <v>1793</v>
      </c>
      <c r="O4222" s="196" t="s">
        <v>157</v>
      </c>
      <c r="P4222" s="198" t="s">
        <v>1794</v>
      </c>
      <c r="Q4222" s="198" t="s">
        <v>1793</v>
      </c>
      <c r="R4222" s="196" t="s">
        <v>47</v>
      </c>
      <c r="S4222" s="196" t="s">
        <v>43</v>
      </c>
      <c r="T4222" s="211">
        <v>4.4000000000000004</v>
      </c>
      <c r="U4222" s="201">
        <v>44281</v>
      </c>
      <c r="V4222" s="196" t="s">
        <v>1805</v>
      </c>
      <c r="W4222" s="200" t="s">
        <v>93</v>
      </c>
      <c r="X4222" s="196" t="s">
        <v>103</v>
      </c>
      <c r="Y4222" s="196" t="s">
        <v>32</v>
      </c>
      <c r="Z4222" s="198" t="s">
        <v>2546</v>
      </c>
      <c r="AA4222" s="196" t="s">
        <v>16681</v>
      </c>
      <c r="AB4222" s="196" t="s">
        <v>16680</v>
      </c>
      <c r="AC4222" s="200">
        <v>3</v>
      </c>
      <c r="AD4222" s="200" t="s">
        <v>8274</v>
      </c>
      <c r="AE4222" s="212">
        <v>-30583</v>
      </c>
      <c r="AF4222" s="212">
        <v>109767</v>
      </c>
      <c r="AG4222" s="198" t="s">
        <v>2547</v>
      </c>
    </row>
    <row r="4223" spans="1:33" hidden="1" x14ac:dyDescent="0.25">
      <c r="A4223" s="209">
        <v>129498</v>
      </c>
      <c r="B4223" s="210">
        <v>3</v>
      </c>
      <c r="C4223" s="196" t="s">
        <v>97</v>
      </c>
      <c r="D4223" s="201">
        <v>43685</v>
      </c>
      <c r="E4223" s="196" t="s">
        <v>152</v>
      </c>
      <c r="F4223" s="201">
        <v>44699.875138888892</v>
      </c>
      <c r="G4223" s="196" t="s">
        <v>108</v>
      </c>
      <c r="H4223" s="198" t="s">
        <v>115</v>
      </c>
      <c r="I4223" s="196" t="s">
        <v>1619</v>
      </c>
      <c r="J4223" s="196" t="s">
        <v>101</v>
      </c>
      <c r="L4223" s="200" t="s">
        <v>101</v>
      </c>
      <c r="M4223" s="198" t="s">
        <v>2545</v>
      </c>
      <c r="N4223" s="198" t="s">
        <v>1793</v>
      </c>
      <c r="O4223" s="196" t="s">
        <v>157</v>
      </c>
      <c r="P4223" s="198" t="s">
        <v>1794</v>
      </c>
      <c r="Q4223" s="198" t="s">
        <v>1793</v>
      </c>
      <c r="R4223" s="196" t="s">
        <v>47</v>
      </c>
      <c r="S4223" s="196" t="s">
        <v>43</v>
      </c>
      <c r="T4223" s="211">
        <v>4.4000000000000004</v>
      </c>
      <c r="U4223" s="201">
        <v>44281</v>
      </c>
      <c r="V4223" s="196" t="s">
        <v>1805</v>
      </c>
      <c r="W4223" s="200" t="s">
        <v>93</v>
      </c>
      <c r="X4223" s="196" t="s">
        <v>103</v>
      </c>
      <c r="Y4223" s="196" t="s">
        <v>32</v>
      </c>
      <c r="Z4223" s="198" t="s">
        <v>2546</v>
      </c>
      <c r="AA4223" s="196" t="s">
        <v>16682</v>
      </c>
      <c r="AB4223" s="196" t="s">
        <v>16680</v>
      </c>
      <c r="AC4223" s="200">
        <v>8</v>
      </c>
      <c r="AD4223" s="200" t="s">
        <v>8231</v>
      </c>
      <c r="AE4223" s="212">
        <v>-233693</v>
      </c>
      <c r="AF4223" s="212">
        <v>829827</v>
      </c>
      <c r="AG4223" s="198" t="s">
        <v>2547</v>
      </c>
    </row>
    <row r="4224" spans="1:33" hidden="1" x14ac:dyDescent="0.25">
      <c r="A4224" s="209">
        <v>129499</v>
      </c>
      <c r="B4224" s="210">
        <v>3</v>
      </c>
      <c r="C4224" s="196" t="s">
        <v>97</v>
      </c>
      <c r="D4224" s="201">
        <v>43685</v>
      </c>
      <c r="E4224" s="196" t="s">
        <v>152</v>
      </c>
      <c r="F4224" s="201">
        <v>44699.875138888892</v>
      </c>
      <c r="G4224" s="196" t="s">
        <v>108</v>
      </c>
      <c r="H4224" s="198" t="s">
        <v>115</v>
      </c>
      <c r="I4224" s="196" t="s">
        <v>1619</v>
      </c>
      <c r="J4224" s="196" t="s">
        <v>101</v>
      </c>
      <c r="L4224" s="200" t="s">
        <v>101</v>
      </c>
      <c r="M4224" s="198" t="s">
        <v>2549</v>
      </c>
      <c r="N4224" s="198" t="s">
        <v>1793</v>
      </c>
      <c r="O4224" s="196" t="s">
        <v>157</v>
      </c>
      <c r="P4224" s="198" t="s">
        <v>157</v>
      </c>
      <c r="Q4224" s="198" t="s">
        <v>1793</v>
      </c>
      <c r="R4224" s="196" t="s">
        <v>47</v>
      </c>
      <c r="S4224" s="196" t="s">
        <v>43</v>
      </c>
      <c r="T4224" s="211">
        <v>1.81</v>
      </c>
      <c r="U4224" s="201">
        <v>44281</v>
      </c>
      <c r="V4224" s="196" t="s">
        <v>1805</v>
      </c>
      <c r="W4224" s="200" t="s">
        <v>93</v>
      </c>
      <c r="X4224" s="196" t="s">
        <v>103</v>
      </c>
      <c r="Y4224" s="196" t="s">
        <v>32</v>
      </c>
      <c r="AA4224" s="196" t="s">
        <v>16683</v>
      </c>
      <c r="AB4224" s="196" t="s">
        <v>16684</v>
      </c>
      <c r="AC4224" s="200">
        <v>8</v>
      </c>
      <c r="AD4224" s="200" t="s">
        <v>8231</v>
      </c>
      <c r="AE4224" s="212">
        <v>-80588</v>
      </c>
      <c r="AF4224" s="212">
        <v>278662</v>
      </c>
      <c r="AG4224" s="198" t="s">
        <v>2530</v>
      </c>
    </row>
    <row r="4225" spans="1:33" hidden="1" x14ac:dyDescent="0.25">
      <c r="A4225" s="209">
        <v>129502</v>
      </c>
      <c r="B4225" s="210">
        <v>3</v>
      </c>
      <c r="C4225" s="196" t="s">
        <v>97</v>
      </c>
      <c r="D4225" s="201">
        <v>43685</v>
      </c>
      <c r="E4225" s="196" t="s">
        <v>152</v>
      </c>
      <c r="F4225" s="201">
        <v>44532.875150462962</v>
      </c>
      <c r="G4225" s="196" t="s">
        <v>241</v>
      </c>
      <c r="H4225" s="198" t="s">
        <v>2074</v>
      </c>
      <c r="I4225" s="196" t="s">
        <v>786</v>
      </c>
      <c r="J4225" s="196" t="s">
        <v>101</v>
      </c>
      <c r="L4225" s="200" t="s">
        <v>101</v>
      </c>
      <c r="M4225" s="198" t="s">
        <v>2732</v>
      </c>
      <c r="N4225" s="198" t="s">
        <v>1845</v>
      </c>
      <c r="O4225" s="196" t="s">
        <v>157</v>
      </c>
      <c r="P4225" s="198" t="s">
        <v>157</v>
      </c>
      <c r="Q4225" s="198" t="s">
        <v>1845</v>
      </c>
      <c r="R4225" s="196" t="s">
        <v>47</v>
      </c>
      <c r="S4225" s="196" t="s">
        <v>43</v>
      </c>
      <c r="T4225" s="211">
        <v>8.15</v>
      </c>
      <c r="U4225" s="201">
        <v>44323</v>
      </c>
      <c r="V4225" s="196" t="s">
        <v>1860</v>
      </c>
      <c r="W4225" s="200" t="s">
        <v>670</v>
      </c>
      <c r="X4225" s="196" t="s">
        <v>13</v>
      </c>
      <c r="Y4225" s="196" t="s">
        <v>31</v>
      </c>
      <c r="AA4225" s="196" t="s">
        <v>16685</v>
      </c>
      <c r="AB4225" s="196" t="s">
        <v>16686</v>
      </c>
      <c r="AC4225" s="200">
        <v>8</v>
      </c>
      <c r="AD4225" s="200" t="s">
        <v>8231</v>
      </c>
      <c r="AE4225" s="212">
        <v>-89354</v>
      </c>
      <c r="AF4225" s="212">
        <v>824746</v>
      </c>
      <c r="AG4225" s="198" t="s">
        <v>2733</v>
      </c>
    </row>
    <row r="4226" spans="1:33" hidden="1" x14ac:dyDescent="0.25">
      <c r="A4226" s="209">
        <v>129502</v>
      </c>
      <c r="B4226" s="210">
        <v>3</v>
      </c>
      <c r="C4226" s="196" t="s">
        <v>97</v>
      </c>
      <c r="D4226" s="201">
        <v>43685</v>
      </c>
      <c r="E4226" s="196" t="s">
        <v>152</v>
      </c>
      <c r="F4226" s="201">
        <v>44532.875150462962</v>
      </c>
      <c r="G4226" s="196" t="s">
        <v>241</v>
      </c>
      <c r="H4226" s="198" t="s">
        <v>2074</v>
      </c>
      <c r="I4226" s="196" t="s">
        <v>786</v>
      </c>
      <c r="J4226" s="196" t="s">
        <v>101</v>
      </c>
      <c r="L4226" s="200" t="s">
        <v>101</v>
      </c>
      <c r="M4226" s="198" t="s">
        <v>2732</v>
      </c>
      <c r="N4226" s="198" t="s">
        <v>1845</v>
      </c>
      <c r="O4226" s="196" t="s">
        <v>157</v>
      </c>
      <c r="P4226" s="198" t="s">
        <v>157</v>
      </c>
      <c r="Q4226" s="198" t="s">
        <v>1845</v>
      </c>
      <c r="R4226" s="196" t="s">
        <v>47</v>
      </c>
      <c r="S4226" s="196" t="s">
        <v>43</v>
      </c>
      <c r="T4226" s="211">
        <v>8.15</v>
      </c>
      <c r="U4226" s="201">
        <v>44323</v>
      </c>
      <c r="V4226" s="196" t="s">
        <v>1860</v>
      </c>
      <c r="W4226" s="200" t="s">
        <v>670</v>
      </c>
      <c r="X4226" s="196" t="s">
        <v>13</v>
      </c>
      <c r="Y4226" s="196" t="s">
        <v>31</v>
      </c>
      <c r="AA4226" s="196" t="s">
        <v>16687</v>
      </c>
      <c r="AB4226" s="196" t="s">
        <v>16686</v>
      </c>
      <c r="AC4226" s="200">
        <v>8</v>
      </c>
      <c r="AD4226" s="200" t="s">
        <v>8231</v>
      </c>
      <c r="AE4226" s="212">
        <v>-46473</v>
      </c>
      <c r="AF4226" s="212">
        <v>423687</v>
      </c>
      <c r="AG4226" s="198" t="s">
        <v>2733</v>
      </c>
    </row>
    <row r="4227" spans="1:33" hidden="1" x14ac:dyDescent="0.25">
      <c r="A4227" s="209">
        <v>129504</v>
      </c>
      <c r="B4227" s="210">
        <v>3</v>
      </c>
      <c r="C4227" s="196" t="s">
        <v>122</v>
      </c>
      <c r="D4227" s="201">
        <v>43685</v>
      </c>
      <c r="E4227" s="196" t="s">
        <v>152</v>
      </c>
      <c r="F4227" s="201">
        <v>44621.875208333331</v>
      </c>
      <c r="G4227" s="196" t="s">
        <v>241</v>
      </c>
      <c r="H4227" s="198" t="s">
        <v>2074</v>
      </c>
      <c r="I4227" s="196" t="s">
        <v>2075</v>
      </c>
      <c r="J4227" s="196" t="s">
        <v>101</v>
      </c>
      <c r="L4227" s="200" t="s">
        <v>101</v>
      </c>
      <c r="M4227" s="198" t="s">
        <v>2076</v>
      </c>
      <c r="N4227" s="198" t="s">
        <v>2077</v>
      </c>
      <c r="O4227" s="196" t="s">
        <v>157</v>
      </c>
      <c r="P4227" s="198" t="s">
        <v>158</v>
      </c>
      <c r="Q4227" s="198" t="s">
        <v>2077</v>
      </c>
      <c r="R4227" s="196" t="s">
        <v>47</v>
      </c>
      <c r="S4227" s="196" t="s">
        <v>43</v>
      </c>
      <c r="T4227" s="211">
        <v>7.07</v>
      </c>
      <c r="U4227" s="201">
        <v>44603</v>
      </c>
      <c r="V4227" s="196" t="s">
        <v>1805</v>
      </c>
      <c r="W4227" s="200" t="s">
        <v>93</v>
      </c>
      <c r="X4227" s="196" t="s">
        <v>103</v>
      </c>
      <c r="Y4227" s="196" t="s">
        <v>32</v>
      </c>
      <c r="AA4227" s="196" t="s">
        <v>16688</v>
      </c>
      <c r="AB4227" s="196" t="s">
        <v>16689</v>
      </c>
      <c r="AC4227" s="200">
        <v>3</v>
      </c>
      <c r="AD4227" s="200" t="s">
        <v>8231</v>
      </c>
      <c r="AE4227" s="212">
        <v>44613</v>
      </c>
      <c r="AF4227" s="212">
        <v>44613</v>
      </c>
      <c r="AG4227" s="198" t="s">
        <v>2078</v>
      </c>
    </row>
    <row r="4228" spans="1:33" hidden="1" x14ac:dyDescent="0.25">
      <c r="A4228" s="209">
        <v>129504</v>
      </c>
      <c r="B4228" s="210">
        <v>3</v>
      </c>
      <c r="C4228" s="196" t="s">
        <v>122</v>
      </c>
      <c r="D4228" s="201">
        <v>43685</v>
      </c>
      <c r="E4228" s="196" t="s">
        <v>152</v>
      </c>
      <c r="F4228" s="201">
        <v>44621.875208333331</v>
      </c>
      <c r="G4228" s="196" t="s">
        <v>241</v>
      </c>
      <c r="H4228" s="198" t="s">
        <v>2074</v>
      </c>
      <c r="I4228" s="196" t="s">
        <v>2075</v>
      </c>
      <c r="J4228" s="196" t="s">
        <v>101</v>
      </c>
      <c r="L4228" s="200" t="s">
        <v>101</v>
      </c>
      <c r="M4228" s="198" t="s">
        <v>2076</v>
      </c>
      <c r="N4228" s="198" t="s">
        <v>2077</v>
      </c>
      <c r="O4228" s="196" t="s">
        <v>157</v>
      </c>
      <c r="P4228" s="198" t="s">
        <v>158</v>
      </c>
      <c r="Q4228" s="198" t="s">
        <v>2077</v>
      </c>
      <c r="R4228" s="196" t="s">
        <v>47</v>
      </c>
      <c r="S4228" s="196" t="s">
        <v>43</v>
      </c>
      <c r="T4228" s="211">
        <v>7.07</v>
      </c>
      <c r="U4228" s="201">
        <v>44603</v>
      </c>
      <c r="V4228" s="196" t="s">
        <v>1805</v>
      </c>
      <c r="W4228" s="200" t="s">
        <v>93</v>
      </c>
      <c r="X4228" s="196" t="s">
        <v>103</v>
      </c>
      <c r="Y4228" s="196" t="s">
        <v>32</v>
      </c>
      <c r="AA4228" s="196" t="s">
        <v>16690</v>
      </c>
      <c r="AB4228" s="196" t="s">
        <v>16689</v>
      </c>
      <c r="AC4228" s="200">
        <v>8</v>
      </c>
      <c r="AD4228" s="200" t="s">
        <v>8231</v>
      </c>
      <c r="AE4228" s="212">
        <v>1113668</v>
      </c>
      <c r="AF4228" s="212">
        <v>1113668</v>
      </c>
      <c r="AG4228" s="198" t="s">
        <v>2078</v>
      </c>
    </row>
    <row r="4229" spans="1:33" hidden="1" x14ac:dyDescent="0.25">
      <c r="A4229" s="209">
        <v>129505</v>
      </c>
      <c r="B4229" s="210">
        <v>3</v>
      </c>
      <c r="C4229" s="196" t="s">
        <v>97</v>
      </c>
      <c r="D4229" s="201">
        <v>43685</v>
      </c>
      <c r="E4229" s="196" t="s">
        <v>152</v>
      </c>
      <c r="F4229" s="201">
        <v>44529.875162037039</v>
      </c>
      <c r="G4229" s="196" t="s">
        <v>241</v>
      </c>
      <c r="H4229" s="198" t="s">
        <v>109</v>
      </c>
      <c r="I4229" s="196" t="s">
        <v>680</v>
      </c>
      <c r="J4229" s="196" t="s">
        <v>101</v>
      </c>
      <c r="L4229" s="200" t="s">
        <v>101</v>
      </c>
      <c r="M4229" s="198" t="s">
        <v>2474</v>
      </c>
      <c r="N4229" s="198" t="s">
        <v>1845</v>
      </c>
      <c r="O4229" s="196" t="s">
        <v>157</v>
      </c>
      <c r="P4229" s="198" t="s">
        <v>158</v>
      </c>
      <c r="Q4229" s="198" t="s">
        <v>1845</v>
      </c>
      <c r="R4229" s="196" t="s">
        <v>47</v>
      </c>
      <c r="S4229" s="196" t="s">
        <v>43</v>
      </c>
      <c r="T4229" s="211">
        <v>4.91</v>
      </c>
      <c r="U4229" s="201">
        <v>44281</v>
      </c>
      <c r="V4229" s="196" t="s">
        <v>1860</v>
      </c>
      <c r="W4229" s="200" t="s">
        <v>93</v>
      </c>
      <c r="X4229" s="196" t="s">
        <v>13</v>
      </c>
      <c r="Y4229" s="196" t="s">
        <v>31</v>
      </c>
      <c r="AA4229" s="196" t="s">
        <v>16691</v>
      </c>
      <c r="AB4229" s="196" t="s">
        <v>16692</v>
      </c>
      <c r="AC4229" s="200">
        <v>3</v>
      </c>
      <c r="AD4229" s="200" t="s">
        <v>8231</v>
      </c>
      <c r="AE4229" s="212">
        <v>-1019</v>
      </c>
      <c r="AF4229" s="212">
        <v>22696</v>
      </c>
      <c r="AG4229" s="198" t="s">
        <v>2475</v>
      </c>
    </row>
    <row r="4230" spans="1:33" hidden="1" x14ac:dyDescent="0.25">
      <c r="A4230" s="209">
        <v>129505</v>
      </c>
      <c r="B4230" s="210">
        <v>3</v>
      </c>
      <c r="C4230" s="196" t="s">
        <v>97</v>
      </c>
      <c r="D4230" s="201">
        <v>43685</v>
      </c>
      <c r="E4230" s="196" t="s">
        <v>152</v>
      </c>
      <c r="F4230" s="201">
        <v>44529.875162037039</v>
      </c>
      <c r="G4230" s="196" t="s">
        <v>241</v>
      </c>
      <c r="H4230" s="198" t="s">
        <v>109</v>
      </c>
      <c r="I4230" s="196" t="s">
        <v>680</v>
      </c>
      <c r="J4230" s="196" t="s">
        <v>101</v>
      </c>
      <c r="L4230" s="200" t="s">
        <v>101</v>
      </c>
      <c r="M4230" s="198" t="s">
        <v>2474</v>
      </c>
      <c r="N4230" s="198" t="s">
        <v>1845</v>
      </c>
      <c r="O4230" s="196" t="s">
        <v>157</v>
      </c>
      <c r="P4230" s="198" t="s">
        <v>158</v>
      </c>
      <c r="Q4230" s="198" t="s">
        <v>1845</v>
      </c>
      <c r="R4230" s="196" t="s">
        <v>47</v>
      </c>
      <c r="S4230" s="196" t="s">
        <v>43</v>
      </c>
      <c r="T4230" s="211">
        <v>4.91</v>
      </c>
      <c r="U4230" s="201">
        <v>44281</v>
      </c>
      <c r="V4230" s="196" t="s">
        <v>1860</v>
      </c>
      <c r="W4230" s="200" t="s">
        <v>93</v>
      </c>
      <c r="X4230" s="196" t="s">
        <v>13</v>
      </c>
      <c r="Y4230" s="196" t="s">
        <v>31</v>
      </c>
      <c r="AA4230" s="196" t="s">
        <v>16693</v>
      </c>
      <c r="AB4230" s="196" t="s">
        <v>16692</v>
      </c>
      <c r="AC4230" s="200">
        <v>8</v>
      </c>
      <c r="AD4230" s="200" t="s">
        <v>8231</v>
      </c>
      <c r="AE4230" s="212">
        <v>-276807</v>
      </c>
      <c r="AF4230" s="212">
        <v>1093213</v>
      </c>
      <c r="AG4230" s="198" t="s">
        <v>2475</v>
      </c>
    </row>
    <row r="4231" spans="1:33" hidden="1" x14ac:dyDescent="0.25">
      <c r="A4231" s="209">
        <v>129506</v>
      </c>
      <c r="B4231" s="210">
        <v>3</v>
      </c>
      <c r="C4231" s="196" t="s">
        <v>122</v>
      </c>
      <c r="D4231" s="201">
        <v>43685</v>
      </c>
      <c r="E4231" s="196" t="s">
        <v>152</v>
      </c>
      <c r="F4231" s="201">
        <v>44712</v>
      </c>
      <c r="G4231" s="196" t="s">
        <v>241</v>
      </c>
      <c r="H4231" s="198" t="s">
        <v>358</v>
      </c>
      <c r="I4231" s="196" t="s">
        <v>1417</v>
      </c>
      <c r="J4231" s="196" t="s">
        <v>101</v>
      </c>
      <c r="L4231" s="200" t="s">
        <v>101</v>
      </c>
      <c r="M4231" s="198" t="s">
        <v>2080</v>
      </c>
      <c r="N4231" s="198" t="s">
        <v>2077</v>
      </c>
      <c r="O4231" s="196" t="s">
        <v>157</v>
      </c>
      <c r="P4231" s="198" t="s">
        <v>157</v>
      </c>
      <c r="Q4231" s="198" t="s">
        <v>2077</v>
      </c>
      <c r="R4231" s="196" t="s">
        <v>47</v>
      </c>
      <c r="S4231" s="196" t="s">
        <v>43</v>
      </c>
      <c r="T4231" s="211">
        <v>5.97</v>
      </c>
      <c r="U4231" s="201">
        <v>44603</v>
      </c>
      <c r="V4231" s="196" t="s">
        <v>1805</v>
      </c>
      <c r="W4231" s="200" t="s">
        <v>93</v>
      </c>
      <c r="X4231" s="196" t="s">
        <v>103</v>
      </c>
      <c r="Y4231" s="196" t="s">
        <v>32</v>
      </c>
      <c r="AA4231" s="196" t="s">
        <v>16694</v>
      </c>
      <c r="AB4231" s="196" t="s">
        <v>16695</v>
      </c>
      <c r="AC4231" s="200">
        <v>8</v>
      </c>
      <c r="AD4231" s="200" t="s">
        <v>8231</v>
      </c>
      <c r="AE4231" s="212">
        <v>659140</v>
      </c>
      <c r="AF4231" s="212">
        <v>659140</v>
      </c>
      <c r="AG4231" s="198" t="s">
        <v>2081</v>
      </c>
    </row>
    <row r="4232" spans="1:33" x14ac:dyDescent="0.25">
      <c r="A4232" s="209">
        <v>129508</v>
      </c>
      <c r="B4232" s="210">
        <v>3</v>
      </c>
      <c r="C4232" s="196" t="s">
        <v>97</v>
      </c>
      <c r="D4232" s="201">
        <v>43685</v>
      </c>
      <c r="E4232" s="196" t="s">
        <v>152</v>
      </c>
      <c r="F4232" s="201">
        <v>44503.875138888892</v>
      </c>
      <c r="G4232" s="196" t="s">
        <v>203</v>
      </c>
      <c r="H4232" s="198" t="s">
        <v>551</v>
      </c>
      <c r="I4232" s="196" t="s">
        <v>2466</v>
      </c>
      <c r="J4232" s="196" t="s">
        <v>101</v>
      </c>
      <c r="L4232" s="200" t="s">
        <v>101</v>
      </c>
      <c r="M4232" s="198" t="s">
        <v>16696</v>
      </c>
      <c r="N4232" s="198" t="s">
        <v>1793</v>
      </c>
      <c r="O4232" s="196" t="s">
        <v>157</v>
      </c>
      <c r="P4232" s="198" t="s">
        <v>158</v>
      </c>
      <c r="Q4232" s="198" t="s">
        <v>1793</v>
      </c>
      <c r="R4232" s="196" t="s">
        <v>47</v>
      </c>
      <c r="S4232" s="196" t="s">
        <v>46</v>
      </c>
      <c r="T4232" s="211">
        <v>5.79</v>
      </c>
      <c r="U4232" s="201">
        <v>44323</v>
      </c>
      <c r="V4232" s="196" t="s">
        <v>1805</v>
      </c>
      <c r="W4232" s="200" t="s">
        <v>93</v>
      </c>
      <c r="X4232" s="196" t="s">
        <v>103</v>
      </c>
      <c r="AA4232" s="196" t="s">
        <v>16697</v>
      </c>
      <c r="AB4232" s="196" t="s">
        <v>16698</v>
      </c>
      <c r="AC4232" s="200">
        <v>3</v>
      </c>
      <c r="AD4232" s="200" t="s">
        <v>8231</v>
      </c>
      <c r="AE4232" s="203" t="s">
        <v>505</v>
      </c>
      <c r="AF4232" s="212">
        <v>106502</v>
      </c>
      <c r="AG4232" s="198" t="s">
        <v>16699</v>
      </c>
    </row>
    <row r="4233" spans="1:33" x14ac:dyDescent="0.25">
      <c r="A4233" s="209">
        <v>129508</v>
      </c>
      <c r="B4233" s="210">
        <v>3</v>
      </c>
      <c r="C4233" s="196" t="s">
        <v>97</v>
      </c>
      <c r="D4233" s="201">
        <v>43685</v>
      </c>
      <c r="E4233" s="196" t="s">
        <v>152</v>
      </c>
      <c r="F4233" s="201">
        <v>44503.875138888892</v>
      </c>
      <c r="G4233" s="196" t="s">
        <v>203</v>
      </c>
      <c r="H4233" s="198" t="s">
        <v>551</v>
      </c>
      <c r="I4233" s="196" t="s">
        <v>2466</v>
      </c>
      <c r="J4233" s="196" t="s">
        <v>101</v>
      </c>
      <c r="L4233" s="200" t="s">
        <v>101</v>
      </c>
      <c r="M4233" s="198" t="s">
        <v>16696</v>
      </c>
      <c r="N4233" s="198" t="s">
        <v>1793</v>
      </c>
      <c r="O4233" s="196" t="s">
        <v>157</v>
      </c>
      <c r="P4233" s="198" t="s">
        <v>158</v>
      </c>
      <c r="Q4233" s="198" t="s">
        <v>1793</v>
      </c>
      <c r="R4233" s="196" t="s">
        <v>47</v>
      </c>
      <c r="S4233" s="196" t="s">
        <v>46</v>
      </c>
      <c r="T4233" s="211">
        <v>5.79</v>
      </c>
      <c r="U4233" s="201">
        <v>44323</v>
      </c>
      <c r="V4233" s="196" t="s">
        <v>1805</v>
      </c>
      <c r="W4233" s="200" t="s">
        <v>93</v>
      </c>
      <c r="X4233" s="196" t="s">
        <v>103</v>
      </c>
      <c r="AA4233" s="196" t="s">
        <v>16700</v>
      </c>
      <c r="AB4233" s="196" t="s">
        <v>16698</v>
      </c>
      <c r="AC4233" s="200">
        <v>8</v>
      </c>
      <c r="AD4233" s="200" t="s">
        <v>8250</v>
      </c>
      <c r="AE4233" s="203" t="s">
        <v>505</v>
      </c>
      <c r="AF4233" s="212">
        <v>1265362</v>
      </c>
      <c r="AG4233" s="198" t="s">
        <v>16699</v>
      </c>
    </row>
    <row r="4234" spans="1:33" x14ac:dyDescent="0.25">
      <c r="A4234" s="209">
        <v>129509</v>
      </c>
      <c r="B4234" s="210">
        <v>3</v>
      </c>
      <c r="C4234" s="196" t="s">
        <v>122</v>
      </c>
      <c r="D4234" s="201">
        <v>43685</v>
      </c>
      <c r="E4234" s="196" t="s">
        <v>152</v>
      </c>
      <c r="F4234" s="201">
        <v>44349.875138888892</v>
      </c>
      <c r="G4234" s="196" t="s">
        <v>241</v>
      </c>
      <c r="H4234" s="198" t="s">
        <v>538</v>
      </c>
      <c r="I4234" s="196" t="s">
        <v>292</v>
      </c>
      <c r="J4234" s="196" t="s">
        <v>101</v>
      </c>
      <c r="L4234" s="200" t="s">
        <v>101</v>
      </c>
      <c r="M4234" s="198" t="s">
        <v>2735</v>
      </c>
      <c r="N4234" s="198" t="s">
        <v>1793</v>
      </c>
      <c r="O4234" s="196" t="s">
        <v>157</v>
      </c>
      <c r="P4234" s="198" t="s">
        <v>158</v>
      </c>
      <c r="Q4234" s="198" t="s">
        <v>1793</v>
      </c>
      <c r="R4234" s="196" t="s">
        <v>47</v>
      </c>
      <c r="S4234" s="196" t="s">
        <v>46</v>
      </c>
      <c r="T4234" s="211">
        <v>4</v>
      </c>
      <c r="U4234" s="201">
        <v>44323</v>
      </c>
      <c r="V4234" s="196" t="s">
        <v>1805</v>
      </c>
      <c r="W4234" s="200" t="s">
        <v>670</v>
      </c>
      <c r="X4234" s="196" t="s">
        <v>13</v>
      </c>
      <c r="AA4234" s="196" t="s">
        <v>16701</v>
      </c>
      <c r="AB4234" s="196" t="s">
        <v>16702</v>
      </c>
      <c r="AC4234" s="200">
        <v>3</v>
      </c>
      <c r="AD4234" s="200" t="s">
        <v>8231</v>
      </c>
      <c r="AE4234" s="212">
        <v>-79050</v>
      </c>
      <c r="AF4234" s="212">
        <v>326120</v>
      </c>
      <c r="AG4234" s="198" t="s">
        <v>2736</v>
      </c>
    </row>
    <row r="4235" spans="1:33" x14ac:dyDescent="0.25">
      <c r="A4235" s="209">
        <v>129509</v>
      </c>
      <c r="B4235" s="210">
        <v>3</v>
      </c>
      <c r="C4235" s="196" t="s">
        <v>122</v>
      </c>
      <c r="D4235" s="201">
        <v>43685</v>
      </c>
      <c r="E4235" s="196" t="s">
        <v>152</v>
      </c>
      <c r="F4235" s="201">
        <v>44349.875138888892</v>
      </c>
      <c r="G4235" s="196" t="s">
        <v>241</v>
      </c>
      <c r="H4235" s="198" t="s">
        <v>538</v>
      </c>
      <c r="I4235" s="196" t="s">
        <v>292</v>
      </c>
      <c r="J4235" s="196" t="s">
        <v>101</v>
      </c>
      <c r="L4235" s="200" t="s">
        <v>101</v>
      </c>
      <c r="M4235" s="198" t="s">
        <v>2735</v>
      </c>
      <c r="N4235" s="198" t="s">
        <v>1793</v>
      </c>
      <c r="O4235" s="196" t="s">
        <v>157</v>
      </c>
      <c r="P4235" s="198" t="s">
        <v>158</v>
      </c>
      <c r="Q4235" s="198" t="s">
        <v>1793</v>
      </c>
      <c r="R4235" s="196" t="s">
        <v>47</v>
      </c>
      <c r="S4235" s="196" t="s">
        <v>46</v>
      </c>
      <c r="T4235" s="211">
        <v>4</v>
      </c>
      <c r="U4235" s="201">
        <v>44323</v>
      </c>
      <c r="V4235" s="196" t="s">
        <v>1805</v>
      </c>
      <c r="W4235" s="200" t="s">
        <v>670</v>
      </c>
      <c r="X4235" s="196" t="s">
        <v>13</v>
      </c>
      <c r="AA4235" s="196" t="s">
        <v>16703</v>
      </c>
      <c r="AB4235" s="196" t="s">
        <v>16702</v>
      </c>
      <c r="AC4235" s="200">
        <v>8</v>
      </c>
      <c r="AD4235" s="200" t="s">
        <v>8231</v>
      </c>
      <c r="AE4235" s="212">
        <v>-81858</v>
      </c>
      <c r="AF4235" s="212">
        <v>2258852</v>
      </c>
      <c r="AG4235" s="198" t="s">
        <v>2736</v>
      </c>
    </row>
    <row r="4236" spans="1:33" hidden="1" x14ac:dyDescent="0.25">
      <c r="A4236" s="209">
        <v>129510</v>
      </c>
      <c r="B4236" s="210">
        <v>3</v>
      </c>
      <c r="C4236" s="196" t="s">
        <v>97</v>
      </c>
      <c r="D4236" s="201">
        <v>43685</v>
      </c>
      <c r="E4236" s="196" t="s">
        <v>152</v>
      </c>
      <c r="F4236" s="201">
        <v>44547.875196759262</v>
      </c>
      <c r="G4236" s="196" t="s">
        <v>108</v>
      </c>
      <c r="H4236" s="198" t="s">
        <v>319</v>
      </c>
      <c r="I4236" s="196" t="s">
        <v>366</v>
      </c>
      <c r="J4236" s="196" t="s">
        <v>101</v>
      </c>
      <c r="L4236" s="200" t="s">
        <v>101</v>
      </c>
      <c r="M4236" s="198" t="s">
        <v>2834</v>
      </c>
      <c r="N4236" s="198" t="s">
        <v>1793</v>
      </c>
      <c r="O4236" s="196" t="s">
        <v>157</v>
      </c>
      <c r="P4236" s="198" t="s">
        <v>158</v>
      </c>
      <c r="Q4236" s="198" t="s">
        <v>1793</v>
      </c>
      <c r="R4236" s="196" t="s">
        <v>47</v>
      </c>
      <c r="S4236" s="196" t="s">
        <v>43</v>
      </c>
      <c r="T4236" s="211">
        <v>4.1500000000000004</v>
      </c>
      <c r="U4236" s="201">
        <v>44323</v>
      </c>
      <c r="V4236" s="196" t="s">
        <v>1805</v>
      </c>
      <c r="W4236" s="200" t="s">
        <v>93</v>
      </c>
      <c r="X4236" s="196" t="s">
        <v>103</v>
      </c>
      <c r="Y4236" s="196" t="s">
        <v>32</v>
      </c>
      <c r="AA4236" s="196" t="s">
        <v>16704</v>
      </c>
      <c r="AC4236" s="200">
        <v>8</v>
      </c>
      <c r="AD4236" s="200" t="s">
        <v>8250</v>
      </c>
      <c r="AE4236" s="212">
        <v>645276</v>
      </c>
      <c r="AF4236" s="212">
        <v>645276</v>
      </c>
      <c r="AG4236" s="198" t="s">
        <v>2835</v>
      </c>
    </row>
    <row r="4237" spans="1:33" hidden="1" x14ac:dyDescent="0.25">
      <c r="A4237" s="209">
        <v>129511</v>
      </c>
      <c r="B4237" s="210">
        <v>3</v>
      </c>
      <c r="C4237" s="196" t="s">
        <v>97</v>
      </c>
      <c r="D4237" s="201">
        <v>43685</v>
      </c>
      <c r="E4237" s="196" t="s">
        <v>152</v>
      </c>
      <c r="F4237" s="201">
        <v>44547.875196759262</v>
      </c>
      <c r="G4237" s="196" t="s">
        <v>108</v>
      </c>
      <c r="H4237" s="198" t="s">
        <v>365</v>
      </c>
      <c r="I4237" s="196" t="s">
        <v>366</v>
      </c>
      <c r="J4237" s="196" t="s">
        <v>101</v>
      </c>
      <c r="L4237" s="200" t="s">
        <v>101</v>
      </c>
      <c r="M4237" s="198" t="s">
        <v>2837</v>
      </c>
      <c r="N4237" s="198" t="s">
        <v>1793</v>
      </c>
      <c r="O4237" s="196" t="s">
        <v>157</v>
      </c>
      <c r="P4237" s="198" t="s">
        <v>158</v>
      </c>
      <c r="Q4237" s="198" t="s">
        <v>1793</v>
      </c>
      <c r="R4237" s="196" t="s">
        <v>47</v>
      </c>
      <c r="S4237" s="196" t="s">
        <v>43</v>
      </c>
      <c r="T4237" s="211">
        <v>2.33</v>
      </c>
      <c r="U4237" s="201">
        <v>44323</v>
      </c>
      <c r="W4237" s="200" t="s">
        <v>93</v>
      </c>
      <c r="X4237" s="196" t="s">
        <v>103</v>
      </c>
      <c r="Y4237" s="196" t="s">
        <v>32</v>
      </c>
      <c r="AA4237" s="196" t="s">
        <v>16705</v>
      </c>
      <c r="AC4237" s="200">
        <v>8</v>
      </c>
      <c r="AD4237" s="200" t="s">
        <v>8250</v>
      </c>
      <c r="AE4237" s="212">
        <v>349179</v>
      </c>
      <c r="AF4237" s="212">
        <v>349179</v>
      </c>
      <c r="AG4237" s="198" t="s">
        <v>2835</v>
      </c>
    </row>
    <row r="4238" spans="1:33" hidden="1" x14ac:dyDescent="0.25">
      <c r="A4238" s="209">
        <v>129513</v>
      </c>
      <c r="B4238" s="210">
        <v>3</v>
      </c>
      <c r="C4238" s="196" t="s">
        <v>122</v>
      </c>
      <c r="D4238" s="201">
        <v>43685</v>
      </c>
      <c r="E4238" s="196" t="s">
        <v>152</v>
      </c>
      <c r="F4238" s="201">
        <v>44621.875150462962</v>
      </c>
      <c r="G4238" s="196" t="s">
        <v>241</v>
      </c>
      <c r="H4238" s="198" t="s">
        <v>313</v>
      </c>
      <c r="I4238" s="196" t="s">
        <v>2083</v>
      </c>
      <c r="J4238" s="196" t="s">
        <v>101</v>
      </c>
      <c r="L4238" s="200" t="s">
        <v>101</v>
      </c>
      <c r="M4238" s="198" t="s">
        <v>2084</v>
      </c>
      <c r="N4238" s="198" t="s">
        <v>1859</v>
      </c>
      <c r="O4238" s="196" t="s">
        <v>157</v>
      </c>
      <c r="P4238" s="198" t="s">
        <v>157</v>
      </c>
      <c r="Q4238" s="198" t="s">
        <v>1859</v>
      </c>
      <c r="R4238" s="196" t="s">
        <v>47</v>
      </c>
      <c r="S4238" s="196" t="s">
        <v>43</v>
      </c>
      <c r="T4238" s="211">
        <v>9.4600000000000009</v>
      </c>
      <c r="U4238" s="201">
        <v>44603</v>
      </c>
      <c r="V4238" s="196" t="s">
        <v>1860</v>
      </c>
      <c r="W4238" s="200" t="s">
        <v>93</v>
      </c>
      <c r="X4238" s="196" t="s">
        <v>103</v>
      </c>
      <c r="Y4238" s="196" t="s">
        <v>32</v>
      </c>
      <c r="AA4238" s="196" t="s">
        <v>16706</v>
      </c>
      <c r="AB4238" s="196" t="s">
        <v>16707</v>
      </c>
      <c r="AC4238" s="200">
        <v>8</v>
      </c>
      <c r="AD4238" s="200" t="s">
        <v>8231</v>
      </c>
      <c r="AE4238" s="212">
        <v>1217142</v>
      </c>
      <c r="AF4238" s="212">
        <v>1217142</v>
      </c>
      <c r="AG4238" s="198" t="s">
        <v>2085</v>
      </c>
    </row>
    <row r="4239" spans="1:33" hidden="1" x14ac:dyDescent="0.25">
      <c r="A4239" s="209">
        <v>129516</v>
      </c>
      <c r="B4239" s="210">
        <v>3</v>
      </c>
      <c r="C4239" s="196" t="s">
        <v>97</v>
      </c>
      <c r="D4239" s="201">
        <v>43685</v>
      </c>
      <c r="E4239" s="196" t="s">
        <v>152</v>
      </c>
      <c r="F4239" s="201">
        <v>44580.875138888892</v>
      </c>
      <c r="G4239" s="196" t="s">
        <v>203</v>
      </c>
      <c r="H4239" s="198" t="s">
        <v>313</v>
      </c>
      <c r="I4239" s="196" t="s">
        <v>116</v>
      </c>
      <c r="J4239" s="196" t="s">
        <v>101</v>
      </c>
      <c r="L4239" s="200" t="s">
        <v>101</v>
      </c>
      <c r="M4239" s="198" t="s">
        <v>3235</v>
      </c>
      <c r="N4239" s="198" t="s">
        <v>3236</v>
      </c>
      <c r="O4239" s="196" t="s">
        <v>157</v>
      </c>
      <c r="P4239" s="198" t="s">
        <v>157</v>
      </c>
      <c r="Q4239" s="198" t="s">
        <v>3236</v>
      </c>
      <c r="R4239" s="196" t="s">
        <v>47</v>
      </c>
      <c r="S4239" s="196" t="s">
        <v>43</v>
      </c>
      <c r="T4239" s="211">
        <v>5.29</v>
      </c>
      <c r="U4239" s="201">
        <v>44365</v>
      </c>
      <c r="V4239" s="196" t="s">
        <v>1805</v>
      </c>
      <c r="W4239" s="200" t="s">
        <v>670</v>
      </c>
      <c r="X4239" s="196" t="s">
        <v>13</v>
      </c>
      <c r="Y4239" s="196" t="s">
        <v>31</v>
      </c>
      <c r="AA4239" s="196" t="s">
        <v>16708</v>
      </c>
      <c r="AB4239" s="196" t="s">
        <v>16709</v>
      </c>
      <c r="AC4239" s="200">
        <v>8</v>
      </c>
      <c r="AD4239" s="200" t="s">
        <v>8231</v>
      </c>
      <c r="AE4239" s="212">
        <v>-689398</v>
      </c>
      <c r="AF4239" s="212">
        <v>2619522</v>
      </c>
      <c r="AG4239" s="198" t="s">
        <v>3237</v>
      </c>
    </row>
    <row r="4240" spans="1:33" hidden="1" x14ac:dyDescent="0.25">
      <c r="A4240" s="209">
        <v>129519</v>
      </c>
      <c r="B4240" s="210">
        <v>3</v>
      </c>
      <c r="C4240" s="196" t="s">
        <v>85</v>
      </c>
      <c r="D4240" s="201">
        <v>43685</v>
      </c>
      <c r="E4240" s="196" t="s">
        <v>152</v>
      </c>
      <c r="F4240" s="201">
        <v>44601</v>
      </c>
      <c r="G4240" s="196" t="s">
        <v>152</v>
      </c>
      <c r="H4240" s="198" t="s">
        <v>1929</v>
      </c>
      <c r="I4240" s="196" t="s">
        <v>366</v>
      </c>
      <c r="J4240" s="196" t="s">
        <v>101</v>
      </c>
      <c r="L4240" s="200" t="s">
        <v>101</v>
      </c>
      <c r="M4240" s="198" t="s">
        <v>1930</v>
      </c>
      <c r="N4240" s="198" t="s">
        <v>1793</v>
      </c>
      <c r="O4240" s="196" t="s">
        <v>157</v>
      </c>
      <c r="P4240" s="198" t="s">
        <v>1794</v>
      </c>
      <c r="Q4240" s="198" t="s">
        <v>1793</v>
      </c>
      <c r="R4240" s="196" t="s">
        <v>47</v>
      </c>
      <c r="S4240" s="196" t="s">
        <v>43</v>
      </c>
      <c r="T4240" s="211">
        <v>7.45</v>
      </c>
      <c r="U4240" s="201">
        <v>44967</v>
      </c>
      <c r="V4240" s="196" t="s">
        <v>1805</v>
      </c>
      <c r="W4240" s="200" t="s">
        <v>93</v>
      </c>
      <c r="X4240" s="196" t="s">
        <v>103</v>
      </c>
      <c r="Y4240" s="196" t="s">
        <v>32</v>
      </c>
      <c r="Z4240" s="198" t="s">
        <v>1931</v>
      </c>
      <c r="AA4240" s="196" t="s">
        <v>16710</v>
      </c>
      <c r="AC4240" s="200">
        <v>2</v>
      </c>
      <c r="AD4240" s="200" t="s">
        <v>8250</v>
      </c>
      <c r="AE4240" s="212">
        <v>39087.839999999997</v>
      </c>
      <c r="AF4240" s="212">
        <v>39087.839999999997</v>
      </c>
    </row>
    <row r="4241" spans="1:33" hidden="1" x14ac:dyDescent="0.25">
      <c r="A4241" s="209">
        <v>129519</v>
      </c>
      <c r="B4241" s="210">
        <v>3</v>
      </c>
      <c r="C4241" s="196" t="s">
        <v>85</v>
      </c>
      <c r="D4241" s="201">
        <v>43685</v>
      </c>
      <c r="E4241" s="196" t="s">
        <v>152</v>
      </c>
      <c r="F4241" s="201">
        <v>44601</v>
      </c>
      <c r="G4241" s="196" t="s">
        <v>152</v>
      </c>
      <c r="H4241" s="198" t="s">
        <v>1929</v>
      </c>
      <c r="I4241" s="196" t="s">
        <v>366</v>
      </c>
      <c r="J4241" s="196" t="s">
        <v>101</v>
      </c>
      <c r="L4241" s="200" t="s">
        <v>101</v>
      </c>
      <c r="M4241" s="198" t="s">
        <v>1930</v>
      </c>
      <c r="N4241" s="198" t="s">
        <v>1793</v>
      </c>
      <c r="O4241" s="196" t="s">
        <v>157</v>
      </c>
      <c r="P4241" s="198" t="s">
        <v>1794</v>
      </c>
      <c r="Q4241" s="198" t="s">
        <v>1793</v>
      </c>
      <c r="R4241" s="196" t="s">
        <v>47</v>
      </c>
      <c r="S4241" s="196" t="s">
        <v>43</v>
      </c>
      <c r="T4241" s="211">
        <v>7.45</v>
      </c>
      <c r="U4241" s="201">
        <v>44967</v>
      </c>
      <c r="V4241" s="196" t="s">
        <v>1805</v>
      </c>
      <c r="W4241" s="200" t="s">
        <v>93</v>
      </c>
      <c r="X4241" s="196" t="s">
        <v>103</v>
      </c>
      <c r="Y4241" s="196" t="s">
        <v>32</v>
      </c>
      <c r="Z4241" s="198" t="s">
        <v>1931</v>
      </c>
      <c r="AA4241" s="196" t="s">
        <v>16711</v>
      </c>
      <c r="AB4241" s="196" t="s">
        <v>16712</v>
      </c>
      <c r="AC4241" s="200">
        <v>3</v>
      </c>
      <c r="AD4241" s="200" t="s">
        <v>8274</v>
      </c>
      <c r="AE4241" s="203" t="s">
        <v>505</v>
      </c>
      <c r="AF4241" s="212">
        <v>5000</v>
      </c>
    </row>
    <row r="4242" spans="1:33" hidden="1" x14ac:dyDescent="0.25">
      <c r="A4242" s="209">
        <v>129520</v>
      </c>
      <c r="B4242" s="210">
        <v>3</v>
      </c>
      <c r="C4242" s="196" t="s">
        <v>122</v>
      </c>
      <c r="D4242" s="201">
        <v>43685</v>
      </c>
      <c r="E4242" s="196" t="s">
        <v>152</v>
      </c>
      <c r="F4242" s="201">
        <v>44715.875231481485</v>
      </c>
      <c r="G4242" s="196" t="s">
        <v>108</v>
      </c>
      <c r="H4242" s="198" t="s">
        <v>910</v>
      </c>
      <c r="I4242" s="196" t="s">
        <v>680</v>
      </c>
      <c r="J4242" s="196" t="s">
        <v>101</v>
      </c>
      <c r="L4242" s="200" t="s">
        <v>101</v>
      </c>
      <c r="M4242" s="198" t="s">
        <v>2977</v>
      </c>
      <c r="N4242" s="198" t="s">
        <v>1793</v>
      </c>
      <c r="O4242" s="196" t="s">
        <v>157</v>
      </c>
      <c r="P4242" s="198" t="s">
        <v>1794</v>
      </c>
      <c r="Q4242" s="198" t="s">
        <v>1793</v>
      </c>
      <c r="R4242" s="196" t="s">
        <v>47</v>
      </c>
      <c r="S4242" s="196" t="s">
        <v>43</v>
      </c>
      <c r="T4242" s="211">
        <v>4.96</v>
      </c>
      <c r="U4242" s="201">
        <v>44694</v>
      </c>
      <c r="V4242" s="196" t="s">
        <v>1860</v>
      </c>
      <c r="W4242" s="200" t="s">
        <v>670</v>
      </c>
      <c r="X4242" s="196" t="s">
        <v>13</v>
      </c>
      <c r="Y4242" s="196" t="s">
        <v>31</v>
      </c>
      <c r="Z4242" s="198" t="s">
        <v>2978</v>
      </c>
      <c r="AA4242" s="196" t="s">
        <v>16713</v>
      </c>
      <c r="AB4242" s="196" t="s">
        <v>16714</v>
      </c>
      <c r="AC4242" s="200">
        <v>3</v>
      </c>
      <c r="AD4242" s="200" t="s">
        <v>8231</v>
      </c>
      <c r="AE4242" s="212">
        <v>16695</v>
      </c>
      <c r="AF4242" s="212">
        <v>16695</v>
      </c>
      <c r="AG4242" s="198" t="s">
        <v>16715</v>
      </c>
    </row>
    <row r="4243" spans="1:33" hidden="1" x14ac:dyDescent="0.25">
      <c r="A4243" s="209">
        <v>129520</v>
      </c>
      <c r="B4243" s="210">
        <v>3</v>
      </c>
      <c r="C4243" s="196" t="s">
        <v>122</v>
      </c>
      <c r="D4243" s="201">
        <v>43685</v>
      </c>
      <c r="E4243" s="196" t="s">
        <v>152</v>
      </c>
      <c r="F4243" s="201">
        <v>44715.875231481485</v>
      </c>
      <c r="G4243" s="196" t="s">
        <v>108</v>
      </c>
      <c r="H4243" s="198" t="s">
        <v>910</v>
      </c>
      <c r="I4243" s="196" t="s">
        <v>680</v>
      </c>
      <c r="J4243" s="196" t="s">
        <v>101</v>
      </c>
      <c r="L4243" s="200" t="s">
        <v>101</v>
      </c>
      <c r="M4243" s="198" t="s">
        <v>2977</v>
      </c>
      <c r="N4243" s="198" t="s">
        <v>1793</v>
      </c>
      <c r="O4243" s="196" t="s">
        <v>157</v>
      </c>
      <c r="P4243" s="198" t="s">
        <v>1794</v>
      </c>
      <c r="Q4243" s="198" t="s">
        <v>1793</v>
      </c>
      <c r="R4243" s="196" t="s">
        <v>47</v>
      </c>
      <c r="S4243" s="196" t="s">
        <v>43</v>
      </c>
      <c r="T4243" s="211">
        <v>4.96</v>
      </c>
      <c r="U4243" s="201">
        <v>44694</v>
      </c>
      <c r="V4243" s="196" t="s">
        <v>1860</v>
      </c>
      <c r="W4243" s="200" t="s">
        <v>670</v>
      </c>
      <c r="X4243" s="196" t="s">
        <v>13</v>
      </c>
      <c r="Y4243" s="196" t="s">
        <v>31</v>
      </c>
      <c r="Z4243" s="198" t="s">
        <v>2978</v>
      </c>
      <c r="AA4243" s="196" t="s">
        <v>16716</v>
      </c>
      <c r="AB4243" s="196" t="s">
        <v>16714</v>
      </c>
      <c r="AC4243" s="200">
        <v>3</v>
      </c>
      <c r="AD4243" s="200" t="s">
        <v>8274</v>
      </c>
      <c r="AE4243" s="212">
        <v>308812</v>
      </c>
      <c r="AF4243" s="212">
        <v>308812</v>
      </c>
      <c r="AG4243" s="198" t="s">
        <v>16715</v>
      </c>
    </row>
    <row r="4244" spans="1:33" hidden="1" x14ac:dyDescent="0.25">
      <c r="A4244" s="209">
        <v>129520</v>
      </c>
      <c r="B4244" s="210">
        <v>3</v>
      </c>
      <c r="C4244" s="196" t="s">
        <v>122</v>
      </c>
      <c r="D4244" s="201">
        <v>43685</v>
      </c>
      <c r="E4244" s="196" t="s">
        <v>152</v>
      </c>
      <c r="F4244" s="201">
        <v>44715.875231481485</v>
      </c>
      <c r="G4244" s="196" t="s">
        <v>108</v>
      </c>
      <c r="H4244" s="198" t="s">
        <v>910</v>
      </c>
      <c r="I4244" s="196" t="s">
        <v>680</v>
      </c>
      <c r="J4244" s="196" t="s">
        <v>101</v>
      </c>
      <c r="L4244" s="200" t="s">
        <v>101</v>
      </c>
      <c r="M4244" s="198" t="s">
        <v>2977</v>
      </c>
      <c r="N4244" s="198" t="s">
        <v>1793</v>
      </c>
      <c r="O4244" s="196" t="s">
        <v>157</v>
      </c>
      <c r="P4244" s="198" t="s">
        <v>1794</v>
      </c>
      <c r="Q4244" s="198" t="s">
        <v>1793</v>
      </c>
      <c r="R4244" s="196" t="s">
        <v>47</v>
      </c>
      <c r="S4244" s="196" t="s">
        <v>43</v>
      </c>
      <c r="T4244" s="211">
        <v>4.96</v>
      </c>
      <c r="U4244" s="201">
        <v>44694</v>
      </c>
      <c r="V4244" s="196" t="s">
        <v>1860</v>
      </c>
      <c r="W4244" s="200" t="s">
        <v>670</v>
      </c>
      <c r="X4244" s="196" t="s">
        <v>13</v>
      </c>
      <c r="Y4244" s="196" t="s">
        <v>31</v>
      </c>
      <c r="Z4244" s="198" t="s">
        <v>2978</v>
      </c>
      <c r="AA4244" s="196" t="s">
        <v>16717</v>
      </c>
      <c r="AB4244" s="196" t="s">
        <v>16714</v>
      </c>
      <c r="AC4244" s="200">
        <v>8</v>
      </c>
      <c r="AD4244" s="200" t="s">
        <v>8231</v>
      </c>
      <c r="AE4244" s="212">
        <v>2179710</v>
      </c>
      <c r="AF4244" s="212">
        <v>2179710</v>
      </c>
      <c r="AG4244" s="198" t="s">
        <v>16715</v>
      </c>
    </row>
    <row r="4245" spans="1:33" hidden="1" x14ac:dyDescent="0.25">
      <c r="A4245" s="209">
        <v>129522</v>
      </c>
      <c r="B4245" s="210">
        <v>2</v>
      </c>
      <c r="C4245" s="196" t="s">
        <v>122</v>
      </c>
      <c r="D4245" s="201">
        <v>43685</v>
      </c>
      <c r="E4245" s="196" t="s">
        <v>152</v>
      </c>
      <c r="F4245" s="201">
        <v>44715.875393518516</v>
      </c>
      <c r="G4245" s="196" t="s">
        <v>426</v>
      </c>
      <c r="H4245" s="198" t="s">
        <v>135</v>
      </c>
      <c r="I4245" s="196" t="s">
        <v>145</v>
      </c>
      <c r="J4245" s="196" t="s">
        <v>101</v>
      </c>
      <c r="L4245" s="200" t="s">
        <v>101</v>
      </c>
      <c r="M4245" s="198" t="s">
        <v>2764</v>
      </c>
      <c r="N4245" s="198" t="s">
        <v>2765</v>
      </c>
      <c r="O4245" s="196" t="s">
        <v>157</v>
      </c>
      <c r="P4245" s="198" t="s">
        <v>158</v>
      </c>
      <c r="Q4245" s="198" t="s">
        <v>2765</v>
      </c>
      <c r="R4245" s="196" t="s">
        <v>47</v>
      </c>
      <c r="S4245" s="196" t="s">
        <v>43</v>
      </c>
      <c r="T4245" s="211">
        <v>0.67</v>
      </c>
      <c r="U4245" s="201">
        <v>44694</v>
      </c>
      <c r="V4245" s="196" t="s">
        <v>1805</v>
      </c>
      <c r="W4245" s="200" t="s">
        <v>670</v>
      </c>
      <c r="X4245" s="196" t="s">
        <v>13</v>
      </c>
      <c r="AA4245" s="196" t="s">
        <v>16718</v>
      </c>
      <c r="AB4245" s="196" t="s">
        <v>16719</v>
      </c>
      <c r="AC4245" s="200">
        <v>8</v>
      </c>
      <c r="AD4245" s="200" t="s">
        <v>8231</v>
      </c>
      <c r="AE4245" s="212">
        <v>602250</v>
      </c>
      <c r="AF4245" s="212">
        <v>602250</v>
      </c>
      <c r="AG4245" s="198" t="s">
        <v>16720</v>
      </c>
    </row>
    <row r="4246" spans="1:33" hidden="1" x14ac:dyDescent="0.25">
      <c r="A4246" s="209">
        <v>129523</v>
      </c>
      <c r="B4246" s="210">
        <v>2</v>
      </c>
      <c r="C4246" s="196" t="s">
        <v>122</v>
      </c>
      <c r="D4246" s="201">
        <v>43685</v>
      </c>
      <c r="E4246" s="196" t="s">
        <v>152</v>
      </c>
      <c r="F4246" s="201">
        <v>44715.875335648147</v>
      </c>
      <c r="G4246" s="196" t="s">
        <v>426</v>
      </c>
      <c r="H4246" s="198" t="s">
        <v>2111</v>
      </c>
      <c r="I4246" s="196" t="s">
        <v>848</v>
      </c>
      <c r="J4246" s="196" t="s">
        <v>101</v>
      </c>
      <c r="L4246" s="200" t="s">
        <v>101</v>
      </c>
      <c r="M4246" s="198" t="s">
        <v>3056</v>
      </c>
      <c r="N4246" s="198" t="s">
        <v>2957</v>
      </c>
      <c r="O4246" s="196" t="s">
        <v>157</v>
      </c>
      <c r="P4246" s="198" t="s">
        <v>158</v>
      </c>
      <c r="Q4246" s="198" t="s">
        <v>2957</v>
      </c>
      <c r="R4246" s="196" t="s">
        <v>47</v>
      </c>
      <c r="S4246" s="196" t="s">
        <v>43</v>
      </c>
      <c r="T4246" s="211">
        <v>2.2599999999999998</v>
      </c>
      <c r="U4246" s="201">
        <v>44694</v>
      </c>
      <c r="V4246" s="196" t="s">
        <v>1805</v>
      </c>
      <c r="W4246" s="200" t="s">
        <v>93</v>
      </c>
      <c r="X4246" s="196" t="s">
        <v>103</v>
      </c>
      <c r="AA4246" s="196" t="s">
        <v>16721</v>
      </c>
      <c r="AB4246" s="196" t="s">
        <v>16722</v>
      </c>
      <c r="AC4246" s="200">
        <v>8</v>
      </c>
      <c r="AD4246" s="200" t="s">
        <v>8231</v>
      </c>
      <c r="AE4246" s="212">
        <v>472662</v>
      </c>
      <c r="AF4246" s="212">
        <v>472662</v>
      </c>
      <c r="AG4246" s="198" t="s">
        <v>16723</v>
      </c>
    </row>
    <row r="4247" spans="1:33" hidden="1" x14ac:dyDescent="0.25">
      <c r="A4247" s="209">
        <v>129531</v>
      </c>
      <c r="B4247" s="210">
        <v>2</v>
      </c>
      <c r="C4247" s="196" t="s">
        <v>85</v>
      </c>
      <c r="D4247" s="201">
        <v>43685</v>
      </c>
      <c r="E4247" s="196" t="s">
        <v>152</v>
      </c>
      <c r="F4247" s="201">
        <v>44697</v>
      </c>
      <c r="G4247" s="196" t="s">
        <v>152</v>
      </c>
      <c r="H4247" s="198" t="s">
        <v>135</v>
      </c>
      <c r="I4247" s="196" t="s">
        <v>4487</v>
      </c>
      <c r="J4247" s="196" t="s">
        <v>101</v>
      </c>
      <c r="L4247" s="200" t="s">
        <v>101</v>
      </c>
      <c r="M4247" s="198" t="s">
        <v>4488</v>
      </c>
      <c r="N4247" s="198" t="s">
        <v>1793</v>
      </c>
      <c r="O4247" s="196" t="s">
        <v>157</v>
      </c>
      <c r="P4247" s="198" t="s">
        <v>158</v>
      </c>
      <c r="Q4247" s="198" t="s">
        <v>1793</v>
      </c>
      <c r="R4247" s="196" t="s">
        <v>47</v>
      </c>
      <c r="S4247" s="196" t="s">
        <v>43</v>
      </c>
      <c r="T4247" s="211">
        <v>2.7</v>
      </c>
      <c r="V4247" s="196" t="s">
        <v>1805</v>
      </c>
      <c r="W4247" s="200" t="s">
        <v>93</v>
      </c>
      <c r="X4247" s="196" t="s">
        <v>103</v>
      </c>
      <c r="Z4247" s="198" t="s">
        <v>4489</v>
      </c>
      <c r="AA4247" s="196" t="s">
        <v>16724</v>
      </c>
      <c r="AB4247" s="196" t="s">
        <v>16725</v>
      </c>
      <c r="AC4247" s="200">
        <v>3</v>
      </c>
      <c r="AD4247" s="200" t="s">
        <v>8274</v>
      </c>
      <c r="AE4247" s="212">
        <v>5000</v>
      </c>
      <c r="AF4247" s="212">
        <v>5000</v>
      </c>
    </row>
    <row r="4248" spans="1:33" hidden="1" x14ac:dyDescent="0.25">
      <c r="A4248" s="209">
        <v>129540</v>
      </c>
      <c r="B4248" s="210">
        <v>2</v>
      </c>
      <c r="C4248" s="196" t="s">
        <v>85</v>
      </c>
      <c r="D4248" s="201">
        <v>43685</v>
      </c>
      <c r="E4248" s="196" t="s">
        <v>152</v>
      </c>
      <c r="F4248" s="201">
        <v>44691</v>
      </c>
      <c r="G4248" s="196" t="s">
        <v>87</v>
      </c>
      <c r="H4248" s="198" t="s">
        <v>2064</v>
      </c>
      <c r="I4248" s="196" t="s">
        <v>292</v>
      </c>
      <c r="J4248" s="196" t="s">
        <v>101</v>
      </c>
      <c r="L4248" s="200" t="s">
        <v>101</v>
      </c>
      <c r="M4248" s="198" t="s">
        <v>3201</v>
      </c>
      <c r="N4248" s="198" t="s">
        <v>1793</v>
      </c>
      <c r="O4248" s="196" t="s">
        <v>157</v>
      </c>
      <c r="P4248" s="198" t="s">
        <v>158</v>
      </c>
      <c r="Q4248" s="198" t="s">
        <v>1793</v>
      </c>
      <c r="R4248" s="196" t="s">
        <v>47</v>
      </c>
      <c r="S4248" s="196" t="s">
        <v>43</v>
      </c>
      <c r="T4248" s="211">
        <v>3.05</v>
      </c>
      <c r="U4248" s="201">
        <v>44729</v>
      </c>
      <c r="V4248" s="196" t="s">
        <v>1805</v>
      </c>
      <c r="W4248" s="200" t="s">
        <v>93</v>
      </c>
      <c r="X4248" s="196" t="s">
        <v>103</v>
      </c>
      <c r="AA4248" s="196" t="s">
        <v>16726</v>
      </c>
      <c r="AB4248" s="196" t="s">
        <v>16727</v>
      </c>
      <c r="AC4248" s="200">
        <v>8</v>
      </c>
      <c r="AD4248" s="200" t="s">
        <v>8231</v>
      </c>
      <c r="AE4248" s="212">
        <v>1282069</v>
      </c>
      <c r="AF4248" s="212">
        <v>1282069</v>
      </c>
    </row>
    <row r="4249" spans="1:33" ht="54" hidden="1" x14ac:dyDescent="0.25">
      <c r="A4249" s="209">
        <v>129559.01</v>
      </c>
      <c r="B4249" s="210">
        <v>1</v>
      </c>
      <c r="C4249" s="196" t="s">
        <v>85</v>
      </c>
      <c r="D4249" s="201">
        <v>43910</v>
      </c>
      <c r="E4249" s="196" t="s">
        <v>1741</v>
      </c>
      <c r="F4249" s="201">
        <v>44452</v>
      </c>
      <c r="G4249" s="196" t="s">
        <v>1745</v>
      </c>
      <c r="H4249" s="198" t="s">
        <v>297</v>
      </c>
      <c r="I4249" s="196" t="s">
        <v>292</v>
      </c>
      <c r="J4249" s="196" t="s">
        <v>101</v>
      </c>
      <c r="L4249" s="200" t="s">
        <v>101</v>
      </c>
      <c r="M4249" s="198" t="s">
        <v>16728</v>
      </c>
      <c r="N4249" s="198" t="s">
        <v>16729</v>
      </c>
      <c r="O4249" s="196" t="s">
        <v>91</v>
      </c>
      <c r="P4249" s="198" t="s">
        <v>2226</v>
      </c>
      <c r="R4249" s="196" t="s">
        <v>47</v>
      </c>
      <c r="S4249" s="196" t="s">
        <v>45</v>
      </c>
      <c r="T4249" s="211">
        <v>0.86</v>
      </c>
      <c r="W4249" s="200" t="s">
        <v>93</v>
      </c>
      <c r="X4249" s="196" t="s">
        <v>13</v>
      </c>
      <c r="AA4249" s="196" t="s">
        <v>16730</v>
      </c>
      <c r="AB4249" s="196" t="s">
        <v>16731</v>
      </c>
      <c r="AC4249" s="200">
        <v>0</v>
      </c>
      <c r="AD4249" s="200" t="s">
        <v>8231</v>
      </c>
      <c r="AE4249" s="203" t="s">
        <v>505</v>
      </c>
      <c r="AF4249" s="212">
        <v>450000</v>
      </c>
    </row>
    <row r="4250" spans="1:33" hidden="1" x14ac:dyDescent="0.25">
      <c r="A4250" s="209">
        <v>129561</v>
      </c>
      <c r="B4250" s="210">
        <v>2</v>
      </c>
      <c r="C4250" s="196" t="s">
        <v>114</v>
      </c>
      <c r="D4250" s="201">
        <v>43693</v>
      </c>
      <c r="E4250" s="196" t="s">
        <v>152</v>
      </c>
      <c r="F4250" s="201">
        <v>44447</v>
      </c>
      <c r="G4250" s="196" t="s">
        <v>98</v>
      </c>
      <c r="H4250" s="198" t="s">
        <v>399</v>
      </c>
      <c r="I4250" s="196" t="s">
        <v>2477</v>
      </c>
      <c r="J4250" s="196" t="s">
        <v>101</v>
      </c>
      <c r="L4250" s="200" t="s">
        <v>101</v>
      </c>
      <c r="M4250" s="198" t="s">
        <v>2630</v>
      </c>
      <c r="N4250" s="198" t="s">
        <v>1793</v>
      </c>
      <c r="O4250" s="196" t="s">
        <v>157</v>
      </c>
      <c r="P4250" s="198" t="s">
        <v>158</v>
      </c>
      <c r="Q4250" s="198" t="s">
        <v>1793</v>
      </c>
      <c r="R4250" s="196" t="s">
        <v>47</v>
      </c>
      <c r="S4250" s="196" t="s">
        <v>43</v>
      </c>
      <c r="T4250" s="211">
        <v>2.66</v>
      </c>
      <c r="U4250" s="201">
        <v>43917</v>
      </c>
      <c r="V4250" s="196" t="s">
        <v>1805</v>
      </c>
      <c r="W4250" s="200" t="s">
        <v>93</v>
      </c>
      <c r="X4250" s="196" t="s">
        <v>13</v>
      </c>
      <c r="Y4250" s="196" t="s">
        <v>31</v>
      </c>
      <c r="AA4250" s="196" t="s">
        <v>16732</v>
      </c>
      <c r="AC4250" s="200">
        <v>8</v>
      </c>
      <c r="AD4250" s="200" t="s">
        <v>8250</v>
      </c>
      <c r="AE4250" s="212">
        <v>23466.91</v>
      </c>
      <c r="AF4250" s="212">
        <v>1477653.91</v>
      </c>
      <c r="AG4250" s="198" t="s">
        <v>2631</v>
      </c>
    </row>
    <row r="4251" spans="1:33" ht="54" hidden="1" x14ac:dyDescent="0.25">
      <c r="A4251" s="209">
        <v>129564</v>
      </c>
      <c r="B4251" s="210">
        <v>3</v>
      </c>
      <c r="C4251" s="196" t="s">
        <v>85</v>
      </c>
      <c r="D4251" s="201">
        <v>43693</v>
      </c>
      <c r="E4251" s="196" t="s">
        <v>4222</v>
      </c>
      <c r="F4251" s="201">
        <v>44412</v>
      </c>
      <c r="G4251" s="196" t="s">
        <v>4070</v>
      </c>
      <c r="H4251" s="198" t="s">
        <v>1111</v>
      </c>
      <c r="I4251" s="196" t="s">
        <v>16733</v>
      </c>
      <c r="M4251" s="198" t="s">
        <v>16734</v>
      </c>
      <c r="N4251" s="198" t="s">
        <v>16735</v>
      </c>
      <c r="O4251" s="196" t="s">
        <v>91</v>
      </c>
      <c r="P4251" s="198" t="s">
        <v>157</v>
      </c>
      <c r="R4251" s="196" t="s">
        <v>47</v>
      </c>
      <c r="S4251" s="196" t="s">
        <v>46</v>
      </c>
      <c r="T4251" s="202" t="s">
        <v>505</v>
      </c>
      <c r="W4251" s="200" t="s">
        <v>93</v>
      </c>
      <c r="X4251" s="196" t="s">
        <v>186</v>
      </c>
      <c r="AA4251" s="196" t="s">
        <v>16736</v>
      </c>
      <c r="AB4251" s="196" t="s">
        <v>16737</v>
      </c>
      <c r="AC4251" s="200">
        <v>0</v>
      </c>
      <c r="AD4251" s="200" t="s">
        <v>8231</v>
      </c>
      <c r="AE4251" s="203" t="s">
        <v>505</v>
      </c>
      <c r="AF4251" s="212">
        <v>23930</v>
      </c>
    </row>
    <row r="4252" spans="1:33" hidden="1" x14ac:dyDescent="0.25">
      <c r="A4252" s="209">
        <v>129565</v>
      </c>
      <c r="B4252" s="210">
        <v>3</v>
      </c>
      <c r="C4252" s="196" t="s">
        <v>85</v>
      </c>
      <c r="D4252" s="201">
        <v>43696</v>
      </c>
      <c r="E4252" s="196" t="s">
        <v>152</v>
      </c>
      <c r="F4252" s="201">
        <v>44123</v>
      </c>
      <c r="G4252" s="196" t="s">
        <v>143</v>
      </c>
      <c r="H4252" s="198" t="s">
        <v>538</v>
      </c>
      <c r="I4252" s="196" t="s">
        <v>477</v>
      </c>
      <c r="J4252" s="196" t="s">
        <v>299</v>
      </c>
      <c r="L4252" s="200" t="s">
        <v>300</v>
      </c>
      <c r="M4252" s="198" t="s">
        <v>16738</v>
      </c>
      <c r="N4252" s="198" t="s">
        <v>1793</v>
      </c>
      <c r="O4252" s="196" t="s">
        <v>157</v>
      </c>
      <c r="P4252" s="198" t="s">
        <v>1794</v>
      </c>
      <c r="Q4252" s="198" t="s">
        <v>1793</v>
      </c>
      <c r="R4252" s="196" t="s">
        <v>47</v>
      </c>
      <c r="S4252" s="196" t="s">
        <v>43</v>
      </c>
      <c r="T4252" s="211">
        <v>4.8099999999999996</v>
      </c>
      <c r="U4252" s="201">
        <v>44904</v>
      </c>
      <c r="V4252" s="196" t="s">
        <v>1805</v>
      </c>
      <c r="W4252" s="200" t="s">
        <v>93</v>
      </c>
      <c r="X4252" s="196" t="s">
        <v>303</v>
      </c>
      <c r="Z4252" s="198" t="s">
        <v>16739</v>
      </c>
      <c r="AA4252" s="196" t="s">
        <v>16740</v>
      </c>
      <c r="AB4252" s="196" t="s">
        <v>16741</v>
      </c>
      <c r="AC4252" s="200">
        <v>3</v>
      </c>
      <c r="AD4252" s="200" t="s">
        <v>8274</v>
      </c>
      <c r="AE4252" s="203" t="s">
        <v>505</v>
      </c>
      <c r="AF4252" s="212">
        <v>5000</v>
      </c>
    </row>
    <row r="4253" spans="1:33" ht="36" hidden="1" x14ac:dyDescent="0.25">
      <c r="A4253" s="209">
        <v>129566</v>
      </c>
      <c r="B4253" s="210">
        <v>3</v>
      </c>
      <c r="C4253" s="196" t="s">
        <v>85</v>
      </c>
      <c r="D4253" s="201">
        <v>43696</v>
      </c>
      <c r="E4253" s="196" t="s">
        <v>152</v>
      </c>
      <c r="F4253" s="201">
        <v>44698</v>
      </c>
      <c r="G4253" s="196" t="s">
        <v>189</v>
      </c>
      <c r="H4253" s="198" t="s">
        <v>1111</v>
      </c>
      <c r="I4253" s="196" t="s">
        <v>477</v>
      </c>
      <c r="J4253" s="196" t="s">
        <v>299</v>
      </c>
      <c r="L4253" s="200" t="s">
        <v>300</v>
      </c>
      <c r="M4253" s="198" t="s">
        <v>3814</v>
      </c>
      <c r="N4253" s="198" t="s">
        <v>1793</v>
      </c>
      <c r="O4253" s="196" t="s">
        <v>157</v>
      </c>
      <c r="P4253" s="198" t="s">
        <v>157</v>
      </c>
      <c r="Q4253" s="198" t="s">
        <v>1793</v>
      </c>
      <c r="R4253" s="196" t="s">
        <v>47</v>
      </c>
      <c r="S4253" s="196" t="s">
        <v>43</v>
      </c>
      <c r="T4253" s="211">
        <v>2.65</v>
      </c>
      <c r="U4253" s="201">
        <v>44904</v>
      </c>
      <c r="W4253" s="200" t="s">
        <v>93</v>
      </c>
      <c r="X4253" s="196" t="s">
        <v>303</v>
      </c>
      <c r="Z4253" s="198" t="s">
        <v>3815</v>
      </c>
      <c r="AA4253" s="196" t="s">
        <v>16742</v>
      </c>
      <c r="AB4253" s="196" t="s">
        <v>16743</v>
      </c>
      <c r="AC4253" s="200">
        <v>3</v>
      </c>
      <c r="AD4253" s="200" t="s">
        <v>8274</v>
      </c>
      <c r="AE4253" s="212">
        <v>5000</v>
      </c>
      <c r="AF4253" s="212">
        <v>5000</v>
      </c>
    </row>
    <row r="4254" spans="1:33" ht="36" hidden="1" x14ac:dyDescent="0.25">
      <c r="A4254" s="209">
        <v>129567</v>
      </c>
      <c r="B4254" s="210">
        <v>3</v>
      </c>
      <c r="C4254" s="196" t="s">
        <v>122</v>
      </c>
      <c r="D4254" s="201">
        <v>43696</v>
      </c>
      <c r="E4254" s="196" t="s">
        <v>152</v>
      </c>
      <c r="F4254" s="201">
        <v>44299</v>
      </c>
      <c r="G4254" s="196" t="s">
        <v>241</v>
      </c>
      <c r="H4254" s="198" t="s">
        <v>538</v>
      </c>
      <c r="I4254" s="196" t="s">
        <v>539</v>
      </c>
      <c r="J4254" s="196" t="s">
        <v>299</v>
      </c>
      <c r="L4254" s="200" t="s">
        <v>300</v>
      </c>
      <c r="M4254" s="198" t="s">
        <v>2423</v>
      </c>
      <c r="N4254" s="198" t="s">
        <v>1793</v>
      </c>
      <c r="O4254" s="196" t="s">
        <v>157</v>
      </c>
      <c r="P4254" s="198" t="s">
        <v>1794</v>
      </c>
      <c r="Q4254" s="198" t="s">
        <v>1793</v>
      </c>
      <c r="R4254" s="196" t="s">
        <v>47</v>
      </c>
      <c r="S4254" s="196" t="s">
        <v>43</v>
      </c>
      <c r="T4254" s="211">
        <v>1.45</v>
      </c>
      <c r="U4254" s="201">
        <v>44281</v>
      </c>
      <c r="W4254" s="200" t="s">
        <v>93</v>
      </c>
      <c r="X4254" s="196" t="s">
        <v>303</v>
      </c>
      <c r="Y4254" s="196" t="s">
        <v>29</v>
      </c>
      <c r="Z4254" s="198" t="s">
        <v>2424</v>
      </c>
      <c r="AA4254" s="196" t="s">
        <v>16744</v>
      </c>
      <c r="AB4254" s="196" t="s">
        <v>16745</v>
      </c>
      <c r="AC4254" s="200">
        <v>3</v>
      </c>
      <c r="AD4254" s="200" t="s">
        <v>8274</v>
      </c>
      <c r="AE4254" s="212">
        <v>-92613</v>
      </c>
      <c r="AF4254" s="212">
        <v>423911</v>
      </c>
      <c r="AG4254" s="198" t="s">
        <v>2425</v>
      </c>
    </row>
    <row r="4255" spans="1:33" ht="36" hidden="1" x14ac:dyDescent="0.25">
      <c r="A4255" s="209">
        <v>129567</v>
      </c>
      <c r="B4255" s="210">
        <v>3</v>
      </c>
      <c r="C4255" s="196" t="s">
        <v>122</v>
      </c>
      <c r="D4255" s="201">
        <v>43696</v>
      </c>
      <c r="E4255" s="196" t="s">
        <v>152</v>
      </c>
      <c r="F4255" s="201">
        <v>44299</v>
      </c>
      <c r="G4255" s="196" t="s">
        <v>241</v>
      </c>
      <c r="H4255" s="198" t="s">
        <v>538</v>
      </c>
      <c r="I4255" s="196" t="s">
        <v>539</v>
      </c>
      <c r="J4255" s="196" t="s">
        <v>299</v>
      </c>
      <c r="L4255" s="200" t="s">
        <v>300</v>
      </c>
      <c r="M4255" s="198" t="s">
        <v>2423</v>
      </c>
      <c r="N4255" s="198" t="s">
        <v>1793</v>
      </c>
      <c r="O4255" s="196" t="s">
        <v>157</v>
      </c>
      <c r="P4255" s="198" t="s">
        <v>1794</v>
      </c>
      <c r="Q4255" s="198" t="s">
        <v>1793</v>
      </c>
      <c r="R4255" s="196" t="s">
        <v>47</v>
      </c>
      <c r="S4255" s="196" t="s">
        <v>43</v>
      </c>
      <c r="T4255" s="211">
        <v>1.45</v>
      </c>
      <c r="U4255" s="201">
        <v>44281</v>
      </c>
      <c r="W4255" s="200" t="s">
        <v>93</v>
      </c>
      <c r="X4255" s="196" t="s">
        <v>303</v>
      </c>
      <c r="Y4255" s="196" t="s">
        <v>29</v>
      </c>
      <c r="Z4255" s="198" t="s">
        <v>2424</v>
      </c>
      <c r="AA4255" s="196" t="s">
        <v>16746</v>
      </c>
      <c r="AB4255" s="196" t="s">
        <v>16745</v>
      </c>
      <c r="AC4255" s="200">
        <v>8</v>
      </c>
      <c r="AD4255" s="200" t="s">
        <v>8231</v>
      </c>
      <c r="AE4255" s="212">
        <v>452620</v>
      </c>
      <c r="AF4255" s="212">
        <v>2407990</v>
      </c>
      <c r="AG4255" s="198" t="s">
        <v>2425</v>
      </c>
    </row>
    <row r="4256" spans="1:33" hidden="1" x14ac:dyDescent="0.25">
      <c r="A4256" s="209">
        <v>129569</v>
      </c>
      <c r="B4256" s="210">
        <v>3</v>
      </c>
      <c r="C4256" s="196" t="s">
        <v>122</v>
      </c>
      <c r="D4256" s="201">
        <v>43696</v>
      </c>
      <c r="E4256" s="196" t="s">
        <v>152</v>
      </c>
      <c r="F4256" s="201">
        <v>44188.875081018516</v>
      </c>
      <c r="G4256" s="196" t="s">
        <v>241</v>
      </c>
      <c r="H4256" s="198" t="s">
        <v>538</v>
      </c>
      <c r="I4256" s="196" t="s">
        <v>477</v>
      </c>
      <c r="J4256" s="196" t="s">
        <v>299</v>
      </c>
      <c r="L4256" s="200" t="s">
        <v>300</v>
      </c>
      <c r="M4256" s="198" t="s">
        <v>16747</v>
      </c>
      <c r="N4256" s="198" t="s">
        <v>1793</v>
      </c>
      <c r="O4256" s="196" t="s">
        <v>157</v>
      </c>
      <c r="P4256" s="198" t="s">
        <v>1794</v>
      </c>
      <c r="Q4256" s="198" t="s">
        <v>1793</v>
      </c>
      <c r="R4256" s="196" t="s">
        <v>47</v>
      </c>
      <c r="S4256" s="196" t="s">
        <v>46</v>
      </c>
      <c r="T4256" s="211">
        <v>3.09</v>
      </c>
      <c r="U4256" s="201">
        <v>44176</v>
      </c>
      <c r="W4256" s="200" t="s">
        <v>93</v>
      </c>
      <c r="X4256" s="196" t="s">
        <v>303</v>
      </c>
      <c r="Z4256" s="198" t="s">
        <v>16748</v>
      </c>
      <c r="AA4256" s="196" t="s">
        <v>16749</v>
      </c>
      <c r="AB4256" s="196" t="s">
        <v>16750</v>
      </c>
      <c r="AC4256" s="200">
        <v>3</v>
      </c>
      <c r="AD4256" s="200" t="s">
        <v>8274</v>
      </c>
      <c r="AE4256" s="203" t="s">
        <v>505</v>
      </c>
      <c r="AF4256" s="212">
        <v>185373</v>
      </c>
      <c r="AG4256" s="198" t="s">
        <v>16751</v>
      </c>
    </row>
    <row r="4257" spans="1:33" hidden="1" x14ac:dyDescent="0.25">
      <c r="A4257" s="209">
        <v>129569</v>
      </c>
      <c r="B4257" s="210">
        <v>3</v>
      </c>
      <c r="C4257" s="196" t="s">
        <v>122</v>
      </c>
      <c r="D4257" s="201">
        <v>43696</v>
      </c>
      <c r="E4257" s="196" t="s">
        <v>152</v>
      </c>
      <c r="F4257" s="201">
        <v>44188.875081018516</v>
      </c>
      <c r="G4257" s="196" t="s">
        <v>241</v>
      </c>
      <c r="H4257" s="198" t="s">
        <v>538</v>
      </c>
      <c r="I4257" s="196" t="s">
        <v>477</v>
      </c>
      <c r="J4257" s="196" t="s">
        <v>299</v>
      </c>
      <c r="L4257" s="200" t="s">
        <v>300</v>
      </c>
      <c r="M4257" s="198" t="s">
        <v>16747</v>
      </c>
      <c r="N4257" s="198" t="s">
        <v>1793</v>
      </c>
      <c r="O4257" s="196" t="s">
        <v>157</v>
      </c>
      <c r="P4257" s="198" t="s">
        <v>1794</v>
      </c>
      <c r="Q4257" s="198" t="s">
        <v>1793</v>
      </c>
      <c r="R4257" s="196" t="s">
        <v>47</v>
      </c>
      <c r="S4257" s="196" t="s">
        <v>46</v>
      </c>
      <c r="T4257" s="211">
        <v>3.09</v>
      </c>
      <c r="U4257" s="201">
        <v>44176</v>
      </c>
      <c r="W4257" s="200" t="s">
        <v>93</v>
      </c>
      <c r="X4257" s="196" t="s">
        <v>303</v>
      </c>
      <c r="Z4257" s="198" t="s">
        <v>16748</v>
      </c>
      <c r="AA4257" s="196" t="s">
        <v>16752</v>
      </c>
      <c r="AB4257" s="196" t="s">
        <v>16750</v>
      </c>
      <c r="AC4257" s="200">
        <v>8</v>
      </c>
      <c r="AD4257" s="200" t="s">
        <v>8231</v>
      </c>
      <c r="AE4257" s="203" t="s">
        <v>505</v>
      </c>
      <c r="AF4257" s="212">
        <v>3276417</v>
      </c>
      <c r="AG4257" s="198" t="s">
        <v>16751</v>
      </c>
    </row>
    <row r="4258" spans="1:33" hidden="1" x14ac:dyDescent="0.25">
      <c r="A4258" s="209">
        <v>129572</v>
      </c>
      <c r="B4258" s="210">
        <v>3</v>
      </c>
      <c r="C4258" s="196" t="s">
        <v>114</v>
      </c>
      <c r="D4258" s="201">
        <v>43697</v>
      </c>
      <c r="E4258" s="196" t="s">
        <v>98</v>
      </c>
      <c r="F4258" s="201">
        <v>44641</v>
      </c>
      <c r="G4258" s="196" t="s">
        <v>98</v>
      </c>
      <c r="H4258" s="198" t="s">
        <v>785</v>
      </c>
      <c r="I4258" s="196" t="s">
        <v>2313</v>
      </c>
      <c r="J4258" s="196" t="s">
        <v>101</v>
      </c>
      <c r="L4258" s="200" t="s">
        <v>101</v>
      </c>
      <c r="M4258" s="198" t="s">
        <v>16753</v>
      </c>
      <c r="N4258" s="198" t="s">
        <v>16754</v>
      </c>
      <c r="O4258" s="196" t="s">
        <v>438</v>
      </c>
      <c r="P4258" s="198" t="s">
        <v>439</v>
      </c>
      <c r="R4258" s="196" t="s">
        <v>39</v>
      </c>
      <c r="S4258" s="196" t="s">
        <v>46</v>
      </c>
      <c r="T4258" s="211">
        <v>0.01</v>
      </c>
      <c r="U4258" s="201">
        <v>44057</v>
      </c>
      <c r="W4258" s="200" t="s">
        <v>93</v>
      </c>
      <c r="X4258" s="196" t="s">
        <v>103</v>
      </c>
      <c r="Z4258" s="198" t="s">
        <v>16755</v>
      </c>
      <c r="AA4258" s="196" t="s">
        <v>16756</v>
      </c>
      <c r="AC4258" s="200">
        <v>3</v>
      </c>
      <c r="AD4258" s="200" t="s">
        <v>8274</v>
      </c>
      <c r="AE4258" s="212">
        <v>-48568.66</v>
      </c>
      <c r="AF4258" s="212">
        <v>565062.34</v>
      </c>
      <c r="AG4258" s="198" t="s">
        <v>16757</v>
      </c>
    </row>
    <row r="4259" spans="1:33" hidden="1" x14ac:dyDescent="0.25">
      <c r="A4259" s="209">
        <v>129578</v>
      </c>
      <c r="B4259" s="210">
        <v>2</v>
      </c>
      <c r="C4259" s="196" t="s">
        <v>97</v>
      </c>
      <c r="D4259" s="201">
        <v>43698</v>
      </c>
      <c r="E4259" s="196" t="s">
        <v>152</v>
      </c>
      <c r="F4259" s="201">
        <v>44502.875127314815</v>
      </c>
      <c r="G4259" s="196" t="s">
        <v>426</v>
      </c>
      <c r="H4259" s="198" t="s">
        <v>2111</v>
      </c>
      <c r="I4259" s="196" t="s">
        <v>2118</v>
      </c>
      <c r="J4259" s="196" t="s">
        <v>101</v>
      </c>
      <c r="L4259" s="200" t="s">
        <v>101</v>
      </c>
      <c r="M4259" s="198" t="s">
        <v>16758</v>
      </c>
      <c r="N4259" s="198" t="s">
        <v>1866</v>
      </c>
      <c r="O4259" s="196" t="s">
        <v>157</v>
      </c>
      <c r="P4259" s="198" t="s">
        <v>158</v>
      </c>
      <c r="Q4259" s="198" t="s">
        <v>1866</v>
      </c>
      <c r="R4259" s="196" t="s">
        <v>47</v>
      </c>
      <c r="S4259" s="196" t="s">
        <v>46</v>
      </c>
      <c r="T4259" s="211">
        <v>4.17</v>
      </c>
      <c r="U4259" s="201">
        <v>44232</v>
      </c>
      <c r="V4259" s="196" t="s">
        <v>1867</v>
      </c>
      <c r="W4259" s="200" t="s">
        <v>93</v>
      </c>
      <c r="X4259" s="196" t="s">
        <v>103</v>
      </c>
      <c r="AA4259" s="196" t="s">
        <v>16759</v>
      </c>
      <c r="AB4259" s="196" t="s">
        <v>16760</v>
      </c>
      <c r="AC4259" s="200">
        <v>8</v>
      </c>
      <c r="AD4259" s="200" t="s">
        <v>8231</v>
      </c>
      <c r="AE4259" s="203" t="s">
        <v>505</v>
      </c>
      <c r="AF4259" s="212">
        <v>282643</v>
      </c>
      <c r="AG4259" s="198" t="s">
        <v>16761</v>
      </c>
    </row>
    <row r="4260" spans="1:33" hidden="1" x14ac:dyDescent="0.25">
      <c r="A4260" s="209">
        <v>129579</v>
      </c>
      <c r="B4260" s="210">
        <v>2</v>
      </c>
      <c r="C4260" s="196" t="s">
        <v>97</v>
      </c>
      <c r="D4260" s="201">
        <v>43698</v>
      </c>
      <c r="E4260" s="196" t="s">
        <v>152</v>
      </c>
      <c r="F4260" s="201">
        <v>44502.875127314815</v>
      </c>
      <c r="G4260" s="196" t="s">
        <v>426</v>
      </c>
      <c r="H4260" s="198" t="s">
        <v>2111</v>
      </c>
      <c r="I4260" s="196" t="s">
        <v>2477</v>
      </c>
      <c r="J4260" s="196" t="s">
        <v>101</v>
      </c>
      <c r="L4260" s="200" t="s">
        <v>101</v>
      </c>
      <c r="M4260" s="198" t="s">
        <v>16762</v>
      </c>
      <c r="N4260" s="198" t="s">
        <v>1866</v>
      </c>
      <c r="O4260" s="196" t="s">
        <v>157</v>
      </c>
      <c r="P4260" s="198" t="s">
        <v>158</v>
      </c>
      <c r="Q4260" s="198" t="s">
        <v>1866</v>
      </c>
      <c r="R4260" s="196" t="s">
        <v>47</v>
      </c>
      <c r="S4260" s="196" t="s">
        <v>46</v>
      </c>
      <c r="T4260" s="211">
        <v>3.11</v>
      </c>
      <c r="U4260" s="201">
        <v>44232</v>
      </c>
      <c r="V4260" s="196" t="s">
        <v>1867</v>
      </c>
      <c r="W4260" s="200" t="s">
        <v>670</v>
      </c>
      <c r="X4260" s="196" t="s">
        <v>13</v>
      </c>
      <c r="AA4260" s="196" t="s">
        <v>16763</v>
      </c>
      <c r="AB4260" s="196" t="s">
        <v>16764</v>
      </c>
      <c r="AC4260" s="200">
        <v>8</v>
      </c>
      <c r="AD4260" s="200" t="s">
        <v>8231</v>
      </c>
      <c r="AE4260" s="203" t="s">
        <v>505</v>
      </c>
      <c r="AF4260" s="212">
        <v>318476</v>
      </c>
      <c r="AG4260" s="198" t="s">
        <v>16761</v>
      </c>
    </row>
    <row r="4261" spans="1:33" hidden="1" x14ac:dyDescent="0.25">
      <c r="A4261" s="209">
        <v>129580</v>
      </c>
      <c r="B4261" s="210">
        <v>2</v>
      </c>
      <c r="C4261" s="196" t="s">
        <v>97</v>
      </c>
      <c r="D4261" s="201">
        <v>43698</v>
      </c>
      <c r="E4261" s="196" t="s">
        <v>152</v>
      </c>
      <c r="F4261" s="201">
        <v>44502.875127314815</v>
      </c>
      <c r="G4261" s="196" t="s">
        <v>426</v>
      </c>
      <c r="H4261" s="198" t="s">
        <v>2111</v>
      </c>
      <c r="I4261" s="196" t="s">
        <v>2477</v>
      </c>
      <c r="J4261" s="196" t="s">
        <v>101</v>
      </c>
      <c r="L4261" s="200" t="s">
        <v>101</v>
      </c>
      <c r="M4261" s="198" t="s">
        <v>16765</v>
      </c>
      <c r="N4261" s="198" t="s">
        <v>1866</v>
      </c>
      <c r="O4261" s="196" t="s">
        <v>157</v>
      </c>
      <c r="P4261" s="198" t="s">
        <v>1794</v>
      </c>
      <c r="Q4261" s="198" t="s">
        <v>1866</v>
      </c>
      <c r="R4261" s="196" t="s">
        <v>47</v>
      </c>
      <c r="S4261" s="196" t="s">
        <v>46</v>
      </c>
      <c r="T4261" s="211">
        <v>2.92</v>
      </c>
      <c r="U4261" s="201">
        <v>44232</v>
      </c>
      <c r="V4261" s="196" t="s">
        <v>1867</v>
      </c>
      <c r="W4261" s="200" t="s">
        <v>670</v>
      </c>
      <c r="X4261" s="196" t="s">
        <v>13</v>
      </c>
      <c r="Z4261" s="198" t="s">
        <v>16766</v>
      </c>
      <c r="AA4261" s="196" t="s">
        <v>16767</v>
      </c>
      <c r="AB4261" s="196" t="s">
        <v>16768</v>
      </c>
      <c r="AC4261" s="200">
        <v>3</v>
      </c>
      <c r="AD4261" s="200" t="s">
        <v>8274</v>
      </c>
      <c r="AE4261" s="203" t="s">
        <v>505</v>
      </c>
      <c r="AF4261" s="212">
        <v>16446</v>
      </c>
      <c r="AG4261" s="198" t="s">
        <v>16769</v>
      </c>
    </row>
    <row r="4262" spans="1:33" hidden="1" x14ac:dyDescent="0.25">
      <c r="A4262" s="209">
        <v>129580</v>
      </c>
      <c r="B4262" s="210">
        <v>2</v>
      </c>
      <c r="C4262" s="196" t="s">
        <v>97</v>
      </c>
      <c r="D4262" s="201">
        <v>43698</v>
      </c>
      <c r="E4262" s="196" t="s">
        <v>152</v>
      </c>
      <c r="F4262" s="201">
        <v>44502.875127314815</v>
      </c>
      <c r="G4262" s="196" t="s">
        <v>426</v>
      </c>
      <c r="H4262" s="198" t="s">
        <v>2111</v>
      </c>
      <c r="I4262" s="196" t="s">
        <v>2477</v>
      </c>
      <c r="J4262" s="196" t="s">
        <v>101</v>
      </c>
      <c r="L4262" s="200" t="s">
        <v>101</v>
      </c>
      <c r="M4262" s="198" t="s">
        <v>16765</v>
      </c>
      <c r="N4262" s="198" t="s">
        <v>1866</v>
      </c>
      <c r="O4262" s="196" t="s">
        <v>157</v>
      </c>
      <c r="P4262" s="198" t="s">
        <v>1794</v>
      </c>
      <c r="Q4262" s="198" t="s">
        <v>1866</v>
      </c>
      <c r="R4262" s="196" t="s">
        <v>47</v>
      </c>
      <c r="S4262" s="196" t="s">
        <v>46</v>
      </c>
      <c r="T4262" s="211">
        <v>2.92</v>
      </c>
      <c r="U4262" s="201">
        <v>44232</v>
      </c>
      <c r="V4262" s="196" t="s">
        <v>1867</v>
      </c>
      <c r="W4262" s="200" t="s">
        <v>670</v>
      </c>
      <c r="X4262" s="196" t="s">
        <v>13</v>
      </c>
      <c r="Z4262" s="198" t="s">
        <v>16766</v>
      </c>
      <c r="AA4262" s="196" t="s">
        <v>16770</v>
      </c>
      <c r="AB4262" s="196" t="s">
        <v>16768</v>
      </c>
      <c r="AC4262" s="200">
        <v>8</v>
      </c>
      <c r="AD4262" s="200" t="s">
        <v>8231</v>
      </c>
      <c r="AE4262" s="203" t="s">
        <v>505</v>
      </c>
      <c r="AF4262" s="212">
        <v>259768</v>
      </c>
      <c r="AG4262" s="198" t="s">
        <v>16769</v>
      </c>
    </row>
    <row r="4263" spans="1:33" hidden="1" x14ac:dyDescent="0.25">
      <c r="A4263" s="209">
        <v>129582</v>
      </c>
      <c r="B4263" s="210">
        <v>2</v>
      </c>
      <c r="C4263" s="196" t="s">
        <v>97</v>
      </c>
      <c r="D4263" s="201">
        <v>43698</v>
      </c>
      <c r="E4263" s="196" t="s">
        <v>152</v>
      </c>
      <c r="F4263" s="201">
        <v>44363.875138888892</v>
      </c>
      <c r="G4263" s="196" t="s">
        <v>134</v>
      </c>
      <c r="H4263" s="198" t="s">
        <v>847</v>
      </c>
      <c r="I4263" s="196" t="s">
        <v>1639</v>
      </c>
      <c r="J4263" s="196" t="s">
        <v>101</v>
      </c>
      <c r="L4263" s="200" t="s">
        <v>101</v>
      </c>
      <c r="M4263" s="198" t="s">
        <v>16771</v>
      </c>
      <c r="N4263" s="198" t="s">
        <v>1866</v>
      </c>
      <c r="O4263" s="196" t="s">
        <v>157</v>
      </c>
      <c r="P4263" s="198" t="s">
        <v>158</v>
      </c>
      <c r="Q4263" s="198" t="s">
        <v>1866</v>
      </c>
      <c r="R4263" s="196" t="s">
        <v>47</v>
      </c>
      <c r="S4263" s="196" t="s">
        <v>46</v>
      </c>
      <c r="T4263" s="211">
        <v>7.59</v>
      </c>
      <c r="U4263" s="201">
        <v>44232</v>
      </c>
      <c r="V4263" s="196" t="s">
        <v>1867</v>
      </c>
      <c r="W4263" s="200" t="s">
        <v>93</v>
      </c>
      <c r="X4263" s="196" t="s">
        <v>103</v>
      </c>
      <c r="AA4263" s="196" t="s">
        <v>16772</v>
      </c>
      <c r="AB4263" s="196" t="s">
        <v>16773</v>
      </c>
      <c r="AC4263" s="200">
        <v>8</v>
      </c>
      <c r="AD4263" s="200" t="s">
        <v>8231</v>
      </c>
      <c r="AE4263" s="203" t="s">
        <v>505</v>
      </c>
      <c r="AF4263" s="212">
        <v>549039</v>
      </c>
      <c r="AG4263" s="198" t="s">
        <v>16774</v>
      </c>
    </row>
    <row r="4264" spans="1:33" hidden="1" x14ac:dyDescent="0.25">
      <c r="A4264" s="209">
        <v>129583</v>
      </c>
      <c r="B4264" s="210">
        <v>2</v>
      </c>
      <c r="C4264" s="196" t="s">
        <v>97</v>
      </c>
      <c r="D4264" s="201">
        <v>43698</v>
      </c>
      <c r="E4264" s="196" t="s">
        <v>152</v>
      </c>
      <c r="F4264" s="201">
        <v>44363.875127314815</v>
      </c>
      <c r="G4264" s="196" t="s">
        <v>134</v>
      </c>
      <c r="H4264" s="198" t="s">
        <v>847</v>
      </c>
      <c r="I4264" s="196" t="s">
        <v>848</v>
      </c>
      <c r="J4264" s="196" t="s">
        <v>101</v>
      </c>
      <c r="L4264" s="200" t="s">
        <v>101</v>
      </c>
      <c r="M4264" s="198" t="s">
        <v>16775</v>
      </c>
      <c r="N4264" s="198" t="s">
        <v>1866</v>
      </c>
      <c r="O4264" s="196" t="s">
        <v>157</v>
      </c>
      <c r="P4264" s="198" t="s">
        <v>158</v>
      </c>
      <c r="Q4264" s="198" t="s">
        <v>1866</v>
      </c>
      <c r="R4264" s="196" t="s">
        <v>47</v>
      </c>
      <c r="S4264" s="196" t="s">
        <v>46</v>
      </c>
      <c r="T4264" s="211">
        <v>3.02</v>
      </c>
      <c r="U4264" s="201">
        <v>44232</v>
      </c>
      <c r="V4264" s="196" t="s">
        <v>1867</v>
      </c>
      <c r="W4264" s="200" t="s">
        <v>670</v>
      </c>
      <c r="X4264" s="196" t="s">
        <v>13</v>
      </c>
      <c r="AA4264" s="196" t="s">
        <v>16776</v>
      </c>
      <c r="AB4264" s="196" t="s">
        <v>16777</v>
      </c>
      <c r="AC4264" s="200">
        <v>8</v>
      </c>
      <c r="AD4264" s="200" t="s">
        <v>8231</v>
      </c>
      <c r="AE4264" s="203" t="s">
        <v>505</v>
      </c>
      <c r="AF4264" s="212">
        <v>369595</v>
      </c>
      <c r="AG4264" s="198" t="s">
        <v>16774</v>
      </c>
    </row>
    <row r="4265" spans="1:33" hidden="1" x14ac:dyDescent="0.25">
      <c r="A4265" s="209">
        <v>129584</v>
      </c>
      <c r="B4265" s="210">
        <v>2</v>
      </c>
      <c r="C4265" s="196" t="s">
        <v>97</v>
      </c>
      <c r="D4265" s="201">
        <v>43698</v>
      </c>
      <c r="E4265" s="196" t="s">
        <v>152</v>
      </c>
      <c r="F4265" s="201">
        <v>44610.875115740739</v>
      </c>
      <c r="G4265" s="196" t="s">
        <v>426</v>
      </c>
      <c r="H4265" s="198" t="s">
        <v>404</v>
      </c>
      <c r="I4265" s="196" t="s">
        <v>2551</v>
      </c>
      <c r="J4265" s="196" t="s">
        <v>101</v>
      </c>
      <c r="L4265" s="200" t="s">
        <v>101</v>
      </c>
      <c r="M4265" s="198" t="s">
        <v>2552</v>
      </c>
      <c r="N4265" s="198" t="s">
        <v>1866</v>
      </c>
      <c r="O4265" s="196" t="s">
        <v>157</v>
      </c>
      <c r="P4265" s="198" t="s">
        <v>157</v>
      </c>
      <c r="Q4265" s="198" t="s">
        <v>1866</v>
      </c>
      <c r="R4265" s="196" t="s">
        <v>47</v>
      </c>
      <c r="S4265" s="196" t="s">
        <v>43</v>
      </c>
      <c r="T4265" s="211">
        <v>8.33</v>
      </c>
      <c r="U4265" s="201">
        <v>44281</v>
      </c>
      <c r="V4265" s="196" t="s">
        <v>1867</v>
      </c>
      <c r="W4265" s="200" t="s">
        <v>93</v>
      </c>
      <c r="X4265" s="196" t="s">
        <v>103</v>
      </c>
      <c r="Y4265" s="196" t="s">
        <v>32</v>
      </c>
      <c r="AA4265" s="196" t="s">
        <v>16778</v>
      </c>
      <c r="AB4265" s="196" t="s">
        <v>16779</v>
      </c>
      <c r="AC4265" s="200">
        <v>8</v>
      </c>
      <c r="AD4265" s="200" t="s">
        <v>8231</v>
      </c>
      <c r="AE4265" s="212">
        <v>-71614</v>
      </c>
      <c r="AF4265" s="212">
        <v>448012</v>
      </c>
      <c r="AG4265" s="198" t="s">
        <v>2553</v>
      </c>
    </row>
    <row r="4266" spans="1:33" hidden="1" x14ac:dyDescent="0.25">
      <c r="A4266" s="209">
        <v>129585</v>
      </c>
      <c r="B4266" s="210">
        <v>2</v>
      </c>
      <c r="C4266" s="196" t="s">
        <v>122</v>
      </c>
      <c r="D4266" s="201">
        <v>43698</v>
      </c>
      <c r="E4266" s="196" t="s">
        <v>152</v>
      </c>
      <c r="F4266" s="201">
        <v>44621.875185185185</v>
      </c>
      <c r="G4266" s="196" t="s">
        <v>426</v>
      </c>
      <c r="H4266" s="198" t="s">
        <v>135</v>
      </c>
      <c r="I4266" s="196" t="s">
        <v>136</v>
      </c>
      <c r="J4266" s="196" t="s">
        <v>101</v>
      </c>
      <c r="L4266" s="200" t="s">
        <v>101</v>
      </c>
      <c r="M4266" s="198" t="s">
        <v>2087</v>
      </c>
      <c r="N4266" s="198" t="s">
        <v>2088</v>
      </c>
      <c r="O4266" s="196" t="s">
        <v>157</v>
      </c>
      <c r="P4266" s="198" t="s">
        <v>158</v>
      </c>
      <c r="Q4266" s="198" t="s">
        <v>2088</v>
      </c>
      <c r="R4266" s="196" t="s">
        <v>47</v>
      </c>
      <c r="S4266" s="196" t="s">
        <v>43</v>
      </c>
      <c r="T4266" s="211">
        <v>3.74</v>
      </c>
      <c r="U4266" s="201">
        <v>44603</v>
      </c>
      <c r="V4266" s="196" t="s">
        <v>1860</v>
      </c>
      <c r="W4266" s="200" t="s">
        <v>93</v>
      </c>
      <c r="X4266" s="196" t="s">
        <v>103</v>
      </c>
      <c r="Y4266" s="196" t="s">
        <v>32</v>
      </c>
      <c r="AA4266" s="196" t="s">
        <v>16780</v>
      </c>
      <c r="AB4266" s="196" t="s">
        <v>16781</v>
      </c>
      <c r="AC4266" s="200">
        <v>3</v>
      </c>
      <c r="AD4266" s="200" t="s">
        <v>8231</v>
      </c>
      <c r="AE4266" s="212">
        <v>18468</v>
      </c>
      <c r="AF4266" s="212">
        <v>18468</v>
      </c>
      <c r="AG4266" s="198" t="s">
        <v>2089</v>
      </c>
    </row>
    <row r="4267" spans="1:33" hidden="1" x14ac:dyDescent="0.25">
      <c r="A4267" s="209">
        <v>129585</v>
      </c>
      <c r="B4267" s="210">
        <v>2</v>
      </c>
      <c r="C4267" s="196" t="s">
        <v>122</v>
      </c>
      <c r="D4267" s="201">
        <v>43698</v>
      </c>
      <c r="E4267" s="196" t="s">
        <v>152</v>
      </c>
      <c r="F4267" s="201">
        <v>44621.875185185185</v>
      </c>
      <c r="G4267" s="196" t="s">
        <v>426</v>
      </c>
      <c r="H4267" s="198" t="s">
        <v>135</v>
      </c>
      <c r="I4267" s="196" t="s">
        <v>136</v>
      </c>
      <c r="J4267" s="196" t="s">
        <v>101</v>
      </c>
      <c r="L4267" s="200" t="s">
        <v>101</v>
      </c>
      <c r="M4267" s="198" t="s">
        <v>2087</v>
      </c>
      <c r="N4267" s="198" t="s">
        <v>2088</v>
      </c>
      <c r="O4267" s="196" t="s">
        <v>157</v>
      </c>
      <c r="P4267" s="198" t="s">
        <v>158</v>
      </c>
      <c r="Q4267" s="198" t="s">
        <v>2088</v>
      </c>
      <c r="R4267" s="196" t="s">
        <v>47</v>
      </c>
      <c r="S4267" s="196" t="s">
        <v>43</v>
      </c>
      <c r="T4267" s="211">
        <v>3.74</v>
      </c>
      <c r="U4267" s="201">
        <v>44603</v>
      </c>
      <c r="V4267" s="196" t="s">
        <v>1860</v>
      </c>
      <c r="W4267" s="200" t="s">
        <v>93</v>
      </c>
      <c r="X4267" s="196" t="s">
        <v>103</v>
      </c>
      <c r="Y4267" s="196" t="s">
        <v>32</v>
      </c>
      <c r="AA4267" s="196" t="s">
        <v>16782</v>
      </c>
      <c r="AB4267" s="196" t="s">
        <v>16781</v>
      </c>
      <c r="AC4267" s="200">
        <v>8</v>
      </c>
      <c r="AD4267" s="200" t="s">
        <v>8231</v>
      </c>
      <c r="AE4267" s="212">
        <v>545029</v>
      </c>
      <c r="AF4267" s="212">
        <v>545029</v>
      </c>
      <c r="AG4267" s="198" t="s">
        <v>2089</v>
      </c>
    </row>
    <row r="4268" spans="1:33" hidden="1" x14ac:dyDescent="0.25">
      <c r="A4268" s="209">
        <v>129586</v>
      </c>
      <c r="B4268" s="210">
        <v>2</v>
      </c>
      <c r="C4268" s="196" t="s">
        <v>122</v>
      </c>
      <c r="D4268" s="201">
        <v>43698</v>
      </c>
      <c r="E4268" s="196" t="s">
        <v>152</v>
      </c>
      <c r="F4268" s="201">
        <v>44621.875185185185</v>
      </c>
      <c r="G4268" s="196" t="s">
        <v>426</v>
      </c>
      <c r="H4268" s="198" t="s">
        <v>135</v>
      </c>
      <c r="I4268" s="196" t="s">
        <v>2091</v>
      </c>
      <c r="J4268" s="196" t="s">
        <v>101</v>
      </c>
      <c r="L4268" s="200" t="s">
        <v>101</v>
      </c>
      <c r="M4268" s="198" t="s">
        <v>2092</v>
      </c>
      <c r="N4268" s="198" t="s">
        <v>2088</v>
      </c>
      <c r="O4268" s="196" t="s">
        <v>157</v>
      </c>
      <c r="P4268" s="198" t="s">
        <v>158</v>
      </c>
      <c r="Q4268" s="198" t="s">
        <v>2088</v>
      </c>
      <c r="R4268" s="196" t="s">
        <v>47</v>
      </c>
      <c r="S4268" s="196" t="s">
        <v>43</v>
      </c>
      <c r="T4268" s="211">
        <v>4.03</v>
      </c>
      <c r="U4268" s="201">
        <v>44603</v>
      </c>
      <c r="V4268" s="196" t="s">
        <v>1860</v>
      </c>
      <c r="W4268" s="200" t="s">
        <v>93</v>
      </c>
      <c r="X4268" s="196" t="s">
        <v>103</v>
      </c>
      <c r="Y4268" s="196" t="s">
        <v>32</v>
      </c>
      <c r="AA4268" s="196" t="s">
        <v>16783</v>
      </c>
      <c r="AB4268" s="196" t="s">
        <v>16784</v>
      </c>
      <c r="AC4268" s="200">
        <v>3</v>
      </c>
      <c r="AD4268" s="200" t="s">
        <v>8231</v>
      </c>
      <c r="AE4268" s="212">
        <v>19957</v>
      </c>
      <c r="AF4268" s="212">
        <v>19957</v>
      </c>
      <c r="AG4268" s="198" t="s">
        <v>2089</v>
      </c>
    </row>
    <row r="4269" spans="1:33" hidden="1" x14ac:dyDescent="0.25">
      <c r="A4269" s="209">
        <v>129586</v>
      </c>
      <c r="B4269" s="210">
        <v>2</v>
      </c>
      <c r="C4269" s="196" t="s">
        <v>122</v>
      </c>
      <c r="D4269" s="201">
        <v>43698</v>
      </c>
      <c r="E4269" s="196" t="s">
        <v>152</v>
      </c>
      <c r="F4269" s="201">
        <v>44621.875185185185</v>
      </c>
      <c r="G4269" s="196" t="s">
        <v>426</v>
      </c>
      <c r="H4269" s="198" t="s">
        <v>135</v>
      </c>
      <c r="I4269" s="196" t="s">
        <v>2091</v>
      </c>
      <c r="J4269" s="196" t="s">
        <v>101</v>
      </c>
      <c r="L4269" s="200" t="s">
        <v>101</v>
      </c>
      <c r="M4269" s="198" t="s">
        <v>2092</v>
      </c>
      <c r="N4269" s="198" t="s">
        <v>2088</v>
      </c>
      <c r="O4269" s="196" t="s">
        <v>157</v>
      </c>
      <c r="P4269" s="198" t="s">
        <v>158</v>
      </c>
      <c r="Q4269" s="198" t="s">
        <v>2088</v>
      </c>
      <c r="R4269" s="196" t="s">
        <v>47</v>
      </c>
      <c r="S4269" s="196" t="s">
        <v>43</v>
      </c>
      <c r="T4269" s="211">
        <v>4.03</v>
      </c>
      <c r="U4269" s="201">
        <v>44603</v>
      </c>
      <c r="V4269" s="196" t="s">
        <v>1860</v>
      </c>
      <c r="W4269" s="200" t="s">
        <v>93</v>
      </c>
      <c r="X4269" s="196" t="s">
        <v>103</v>
      </c>
      <c r="Y4269" s="196" t="s">
        <v>32</v>
      </c>
      <c r="AA4269" s="196" t="s">
        <v>16785</v>
      </c>
      <c r="AB4269" s="196" t="s">
        <v>16784</v>
      </c>
      <c r="AC4269" s="200">
        <v>8</v>
      </c>
      <c r="AD4269" s="200" t="s">
        <v>8231</v>
      </c>
      <c r="AE4269" s="212">
        <v>597468</v>
      </c>
      <c r="AF4269" s="212">
        <v>597468</v>
      </c>
      <c r="AG4269" s="198" t="s">
        <v>2089</v>
      </c>
    </row>
    <row r="4270" spans="1:33" hidden="1" x14ac:dyDescent="0.25">
      <c r="A4270" s="209">
        <v>129587</v>
      </c>
      <c r="B4270" s="210">
        <v>2</v>
      </c>
      <c r="C4270" s="196" t="s">
        <v>122</v>
      </c>
      <c r="D4270" s="201">
        <v>43698</v>
      </c>
      <c r="E4270" s="196" t="s">
        <v>152</v>
      </c>
      <c r="F4270" s="201">
        <v>44715.875393518516</v>
      </c>
      <c r="G4270" s="196" t="s">
        <v>426</v>
      </c>
      <c r="H4270" s="198" t="s">
        <v>135</v>
      </c>
      <c r="I4270" s="196" t="s">
        <v>292</v>
      </c>
      <c r="J4270" s="196" t="s">
        <v>101</v>
      </c>
      <c r="L4270" s="200" t="s">
        <v>101</v>
      </c>
      <c r="M4270" s="198" t="s">
        <v>3058</v>
      </c>
      <c r="N4270" s="198" t="s">
        <v>1793</v>
      </c>
      <c r="O4270" s="196" t="s">
        <v>157</v>
      </c>
      <c r="P4270" s="198" t="s">
        <v>158</v>
      </c>
      <c r="Q4270" s="198" t="s">
        <v>1793</v>
      </c>
      <c r="R4270" s="196" t="s">
        <v>47</v>
      </c>
      <c r="S4270" s="196" t="s">
        <v>43</v>
      </c>
      <c r="T4270" s="211">
        <v>3.53</v>
      </c>
      <c r="U4270" s="201">
        <v>44694</v>
      </c>
      <c r="V4270" s="196" t="s">
        <v>1805</v>
      </c>
      <c r="W4270" s="200" t="s">
        <v>93</v>
      </c>
      <c r="X4270" s="196" t="s">
        <v>94</v>
      </c>
      <c r="AA4270" s="196" t="s">
        <v>16786</v>
      </c>
      <c r="AB4270" s="196" t="s">
        <v>16787</v>
      </c>
      <c r="AC4270" s="200">
        <v>3</v>
      </c>
      <c r="AD4270" s="200" t="s">
        <v>8231</v>
      </c>
      <c r="AE4270" s="212">
        <v>162139</v>
      </c>
      <c r="AF4270" s="212">
        <v>162139</v>
      </c>
      <c r="AG4270" s="198" t="s">
        <v>16788</v>
      </c>
    </row>
    <row r="4271" spans="1:33" hidden="1" x14ac:dyDescent="0.25">
      <c r="A4271" s="209">
        <v>129587</v>
      </c>
      <c r="B4271" s="210">
        <v>2</v>
      </c>
      <c r="C4271" s="196" t="s">
        <v>122</v>
      </c>
      <c r="D4271" s="201">
        <v>43698</v>
      </c>
      <c r="E4271" s="196" t="s">
        <v>152</v>
      </c>
      <c r="F4271" s="201">
        <v>44715.875393518516</v>
      </c>
      <c r="G4271" s="196" t="s">
        <v>426</v>
      </c>
      <c r="H4271" s="198" t="s">
        <v>135</v>
      </c>
      <c r="I4271" s="196" t="s">
        <v>292</v>
      </c>
      <c r="J4271" s="196" t="s">
        <v>101</v>
      </c>
      <c r="L4271" s="200" t="s">
        <v>101</v>
      </c>
      <c r="M4271" s="198" t="s">
        <v>3058</v>
      </c>
      <c r="N4271" s="198" t="s">
        <v>1793</v>
      </c>
      <c r="O4271" s="196" t="s">
        <v>157</v>
      </c>
      <c r="P4271" s="198" t="s">
        <v>158</v>
      </c>
      <c r="Q4271" s="198" t="s">
        <v>1793</v>
      </c>
      <c r="R4271" s="196" t="s">
        <v>47</v>
      </c>
      <c r="S4271" s="196" t="s">
        <v>43</v>
      </c>
      <c r="T4271" s="211">
        <v>3.53</v>
      </c>
      <c r="U4271" s="201">
        <v>44694</v>
      </c>
      <c r="V4271" s="196" t="s">
        <v>1805</v>
      </c>
      <c r="W4271" s="200" t="s">
        <v>93</v>
      </c>
      <c r="X4271" s="196" t="s">
        <v>94</v>
      </c>
      <c r="AA4271" s="196" t="s">
        <v>16789</v>
      </c>
      <c r="AB4271" s="196" t="s">
        <v>16787</v>
      </c>
      <c r="AC4271" s="200">
        <v>8</v>
      </c>
      <c r="AD4271" s="200" t="s">
        <v>8274</v>
      </c>
      <c r="AE4271" s="212">
        <v>1569950</v>
      </c>
      <c r="AF4271" s="212">
        <v>1569950</v>
      </c>
      <c r="AG4271" s="198" t="s">
        <v>16788</v>
      </c>
    </row>
    <row r="4272" spans="1:33" hidden="1" x14ac:dyDescent="0.25">
      <c r="A4272" s="209">
        <v>129589</v>
      </c>
      <c r="B4272" s="210">
        <v>2</v>
      </c>
      <c r="C4272" s="196" t="s">
        <v>97</v>
      </c>
      <c r="D4272" s="201">
        <v>43698</v>
      </c>
      <c r="E4272" s="196" t="s">
        <v>152</v>
      </c>
      <c r="F4272" s="201">
        <v>44670.875138888892</v>
      </c>
      <c r="G4272" s="196" t="s">
        <v>426</v>
      </c>
      <c r="H4272" s="198" t="s">
        <v>399</v>
      </c>
      <c r="I4272" s="196" t="s">
        <v>3266</v>
      </c>
      <c r="J4272" s="196" t="s">
        <v>101</v>
      </c>
      <c r="L4272" s="200" t="s">
        <v>101</v>
      </c>
      <c r="M4272" s="198" t="s">
        <v>3267</v>
      </c>
      <c r="N4272" s="198" t="s">
        <v>1793</v>
      </c>
      <c r="O4272" s="196" t="s">
        <v>157</v>
      </c>
      <c r="P4272" s="198" t="s">
        <v>158</v>
      </c>
      <c r="Q4272" s="198" t="s">
        <v>1793</v>
      </c>
      <c r="R4272" s="196" t="s">
        <v>47</v>
      </c>
      <c r="S4272" s="196" t="s">
        <v>43</v>
      </c>
      <c r="T4272" s="211">
        <v>4.82</v>
      </c>
      <c r="U4272" s="201">
        <v>44365</v>
      </c>
      <c r="V4272" s="196" t="s">
        <v>1805</v>
      </c>
      <c r="W4272" s="200" t="s">
        <v>93</v>
      </c>
      <c r="X4272" s="196" t="s">
        <v>103</v>
      </c>
      <c r="Y4272" s="196" t="s">
        <v>32</v>
      </c>
      <c r="AA4272" s="196" t="s">
        <v>16790</v>
      </c>
      <c r="AB4272" s="196" t="s">
        <v>16791</v>
      </c>
      <c r="AC4272" s="200">
        <v>3</v>
      </c>
      <c r="AD4272" s="200" t="s">
        <v>8231</v>
      </c>
      <c r="AE4272" s="212">
        <v>-20293</v>
      </c>
      <c r="AF4272" s="212">
        <v>137410</v>
      </c>
      <c r="AG4272" s="198" t="s">
        <v>3268</v>
      </c>
    </row>
    <row r="4273" spans="1:33" hidden="1" x14ac:dyDescent="0.25">
      <c r="A4273" s="209">
        <v>129589</v>
      </c>
      <c r="B4273" s="210">
        <v>2</v>
      </c>
      <c r="C4273" s="196" t="s">
        <v>97</v>
      </c>
      <c r="D4273" s="201">
        <v>43698</v>
      </c>
      <c r="E4273" s="196" t="s">
        <v>152</v>
      </c>
      <c r="F4273" s="201">
        <v>44670.875138888892</v>
      </c>
      <c r="G4273" s="196" t="s">
        <v>426</v>
      </c>
      <c r="H4273" s="198" t="s">
        <v>399</v>
      </c>
      <c r="I4273" s="196" t="s">
        <v>3266</v>
      </c>
      <c r="J4273" s="196" t="s">
        <v>101</v>
      </c>
      <c r="L4273" s="200" t="s">
        <v>101</v>
      </c>
      <c r="M4273" s="198" t="s">
        <v>3267</v>
      </c>
      <c r="N4273" s="198" t="s">
        <v>1793</v>
      </c>
      <c r="O4273" s="196" t="s">
        <v>157</v>
      </c>
      <c r="P4273" s="198" t="s">
        <v>158</v>
      </c>
      <c r="Q4273" s="198" t="s">
        <v>1793</v>
      </c>
      <c r="R4273" s="196" t="s">
        <v>47</v>
      </c>
      <c r="S4273" s="196" t="s">
        <v>43</v>
      </c>
      <c r="T4273" s="211">
        <v>4.82</v>
      </c>
      <c r="U4273" s="201">
        <v>44365</v>
      </c>
      <c r="V4273" s="196" t="s">
        <v>1805</v>
      </c>
      <c r="W4273" s="200" t="s">
        <v>93</v>
      </c>
      <c r="X4273" s="196" t="s">
        <v>103</v>
      </c>
      <c r="Y4273" s="196" t="s">
        <v>32</v>
      </c>
      <c r="AA4273" s="196" t="s">
        <v>16792</v>
      </c>
      <c r="AB4273" s="196" t="s">
        <v>16791</v>
      </c>
      <c r="AC4273" s="200">
        <v>8</v>
      </c>
      <c r="AD4273" s="200" t="s">
        <v>8231</v>
      </c>
      <c r="AE4273" s="212">
        <v>-640938</v>
      </c>
      <c r="AF4273" s="212">
        <v>1030008</v>
      </c>
      <c r="AG4273" s="198" t="s">
        <v>3268</v>
      </c>
    </row>
    <row r="4274" spans="1:33" hidden="1" x14ac:dyDescent="0.25">
      <c r="A4274" s="209">
        <v>129590</v>
      </c>
      <c r="B4274" s="210">
        <v>2</v>
      </c>
      <c r="C4274" s="196" t="s">
        <v>122</v>
      </c>
      <c r="D4274" s="201">
        <v>43698</v>
      </c>
      <c r="E4274" s="196" t="s">
        <v>152</v>
      </c>
      <c r="F4274" s="201">
        <v>44621.875196759262</v>
      </c>
      <c r="G4274" s="196" t="s">
        <v>426</v>
      </c>
      <c r="H4274" s="198" t="s">
        <v>399</v>
      </c>
      <c r="I4274" s="196" t="s">
        <v>400</v>
      </c>
      <c r="J4274" s="196" t="s">
        <v>101</v>
      </c>
      <c r="L4274" s="200" t="s">
        <v>101</v>
      </c>
      <c r="M4274" s="198" t="s">
        <v>2094</v>
      </c>
      <c r="N4274" s="198" t="s">
        <v>1866</v>
      </c>
      <c r="O4274" s="196" t="s">
        <v>157</v>
      </c>
      <c r="P4274" s="198" t="s">
        <v>158</v>
      </c>
      <c r="Q4274" s="198" t="s">
        <v>1866</v>
      </c>
      <c r="R4274" s="196" t="s">
        <v>47</v>
      </c>
      <c r="S4274" s="196" t="s">
        <v>43</v>
      </c>
      <c r="T4274" s="211">
        <v>4.37</v>
      </c>
      <c r="U4274" s="201">
        <v>44603</v>
      </c>
      <c r="V4274" s="196" t="s">
        <v>1867</v>
      </c>
      <c r="W4274" s="200" t="s">
        <v>93</v>
      </c>
      <c r="X4274" s="196" t="s">
        <v>103</v>
      </c>
      <c r="Y4274" s="196" t="s">
        <v>32</v>
      </c>
      <c r="AA4274" s="196" t="s">
        <v>16793</v>
      </c>
      <c r="AB4274" s="196" t="s">
        <v>16794</v>
      </c>
      <c r="AC4274" s="200">
        <v>8</v>
      </c>
      <c r="AD4274" s="200" t="s">
        <v>8231</v>
      </c>
      <c r="AE4274" s="212">
        <v>274860</v>
      </c>
      <c r="AF4274" s="212">
        <v>274860</v>
      </c>
      <c r="AG4274" s="198" t="s">
        <v>2095</v>
      </c>
    </row>
    <row r="4275" spans="1:33" hidden="1" x14ac:dyDescent="0.25">
      <c r="A4275" s="209">
        <v>129591</v>
      </c>
      <c r="B4275" s="210">
        <v>2</v>
      </c>
      <c r="C4275" s="196" t="s">
        <v>122</v>
      </c>
      <c r="D4275" s="201">
        <v>43698</v>
      </c>
      <c r="E4275" s="196" t="s">
        <v>152</v>
      </c>
      <c r="F4275" s="201">
        <v>44621.875196759262</v>
      </c>
      <c r="G4275" s="196" t="s">
        <v>426</v>
      </c>
      <c r="H4275" s="198" t="s">
        <v>1572</v>
      </c>
      <c r="I4275" s="196" t="s">
        <v>400</v>
      </c>
      <c r="J4275" s="196" t="s">
        <v>101</v>
      </c>
      <c r="L4275" s="200" t="s">
        <v>101</v>
      </c>
      <c r="M4275" s="198" t="s">
        <v>2097</v>
      </c>
      <c r="N4275" s="198" t="s">
        <v>1866</v>
      </c>
      <c r="O4275" s="196" t="s">
        <v>157</v>
      </c>
      <c r="P4275" s="198" t="s">
        <v>158</v>
      </c>
      <c r="Q4275" s="198" t="s">
        <v>1866</v>
      </c>
      <c r="R4275" s="196" t="s">
        <v>47</v>
      </c>
      <c r="S4275" s="196" t="s">
        <v>43</v>
      </c>
      <c r="T4275" s="211">
        <v>7.79</v>
      </c>
      <c r="U4275" s="201">
        <v>44603</v>
      </c>
      <c r="V4275" s="196" t="s">
        <v>1867</v>
      </c>
      <c r="W4275" s="200" t="s">
        <v>93</v>
      </c>
      <c r="X4275" s="196" t="s">
        <v>103</v>
      </c>
      <c r="Y4275" s="196" t="s">
        <v>32</v>
      </c>
      <c r="AA4275" s="196" t="s">
        <v>16795</v>
      </c>
      <c r="AB4275" s="196" t="s">
        <v>16796</v>
      </c>
      <c r="AC4275" s="200">
        <v>8</v>
      </c>
      <c r="AD4275" s="200" t="s">
        <v>8231</v>
      </c>
      <c r="AE4275" s="212">
        <v>476574</v>
      </c>
      <c r="AF4275" s="212">
        <v>476574</v>
      </c>
      <c r="AG4275" s="198" t="s">
        <v>2095</v>
      </c>
    </row>
    <row r="4276" spans="1:33" hidden="1" x14ac:dyDescent="0.25">
      <c r="A4276" s="209">
        <v>129592</v>
      </c>
      <c r="B4276" s="210">
        <v>2</v>
      </c>
      <c r="C4276" s="196" t="s">
        <v>122</v>
      </c>
      <c r="D4276" s="201">
        <v>43698</v>
      </c>
      <c r="E4276" s="196" t="s">
        <v>152</v>
      </c>
      <c r="F4276" s="201">
        <v>44621.875196759262</v>
      </c>
      <c r="G4276" s="196" t="s">
        <v>426</v>
      </c>
      <c r="H4276" s="198" t="s">
        <v>1572</v>
      </c>
      <c r="I4276" s="196" t="s">
        <v>2099</v>
      </c>
      <c r="J4276" s="196" t="s">
        <v>101</v>
      </c>
      <c r="L4276" s="200" t="s">
        <v>101</v>
      </c>
      <c r="M4276" s="198" t="s">
        <v>2100</v>
      </c>
      <c r="N4276" s="198" t="s">
        <v>1866</v>
      </c>
      <c r="O4276" s="196" t="s">
        <v>157</v>
      </c>
      <c r="P4276" s="198" t="s">
        <v>158</v>
      </c>
      <c r="Q4276" s="198" t="s">
        <v>1866</v>
      </c>
      <c r="R4276" s="196" t="s">
        <v>47</v>
      </c>
      <c r="S4276" s="196" t="s">
        <v>43</v>
      </c>
      <c r="T4276" s="211">
        <v>5.39</v>
      </c>
      <c r="U4276" s="201">
        <v>44603</v>
      </c>
      <c r="V4276" s="196" t="s">
        <v>1867</v>
      </c>
      <c r="W4276" s="200" t="s">
        <v>93</v>
      </c>
      <c r="X4276" s="196" t="s">
        <v>103</v>
      </c>
      <c r="Y4276" s="196" t="s">
        <v>32</v>
      </c>
      <c r="AA4276" s="196" t="s">
        <v>16797</v>
      </c>
      <c r="AB4276" s="196" t="s">
        <v>16798</v>
      </c>
      <c r="AC4276" s="200">
        <v>8</v>
      </c>
      <c r="AD4276" s="200" t="s">
        <v>8231</v>
      </c>
      <c r="AE4276" s="212">
        <v>360412</v>
      </c>
      <c r="AF4276" s="212">
        <v>360412</v>
      </c>
      <c r="AG4276" s="198" t="s">
        <v>2095</v>
      </c>
    </row>
    <row r="4277" spans="1:33" hidden="1" x14ac:dyDescent="0.25">
      <c r="A4277" s="209">
        <v>129593</v>
      </c>
      <c r="B4277" s="210">
        <v>2</v>
      </c>
      <c r="C4277" s="196" t="s">
        <v>122</v>
      </c>
      <c r="D4277" s="201">
        <v>43698</v>
      </c>
      <c r="E4277" s="196" t="s">
        <v>152</v>
      </c>
      <c r="F4277" s="201">
        <v>44715.875335648147</v>
      </c>
      <c r="G4277" s="196" t="s">
        <v>426</v>
      </c>
      <c r="H4277" s="198" t="s">
        <v>144</v>
      </c>
      <c r="I4277" s="196" t="s">
        <v>145</v>
      </c>
      <c r="J4277" s="196" t="s">
        <v>101</v>
      </c>
      <c r="L4277" s="200" t="s">
        <v>101</v>
      </c>
      <c r="M4277" s="198" t="s">
        <v>2956</v>
      </c>
      <c r="N4277" s="198" t="s">
        <v>2957</v>
      </c>
      <c r="O4277" s="196" t="s">
        <v>157</v>
      </c>
      <c r="P4277" s="198" t="s">
        <v>158</v>
      </c>
      <c r="Q4277" s="198" t="s">
        <v>2957</v>
      </c>
      <c r="R4277" s="196" t="s">
        <v>47</v>
      </c>
      <c r="S4277" s="196" t="s">
        <v>43</v>
      </c>
      <c r="T4277" s="211">
        <v>5.0599999999999996</v>
      </c>
      <c r="U4277" s="201">
        <v>44694</v>
      </c>
      <c r="V4277" s="196" t="s">
        <v>1805</v>
      </c>
      <c r="W4277" s="200" t="s">
        <v>670</v>
      </c>
      <c r="X4277" s="196" t="s">
        <v>13</v>
      </c>
      <c r="AA4277" s="196" t="s">
        <v>16799</v>
      </c>
      <c r="AB4277" s="196" t="s">
        <v>16800</v>
      </c>
      <c r="AC4277" s="200">
        <v>8</v>
      </c>
      <c r="AD4277" s="200" t="s">
        <v>8231</v>
      </c>
      <c r="AE4277" s="212">
        <v>1374238</v>
      </c>
      <c r="AF4277" s="212">
        <v>1374238</v>
      </c>
      <c r="AG4277" s="198" t="s">
        <v>16801</v>
      </c>
    </row>
    <row r="4278" spans="1:33" hidden="1" x14ac:dyDescent="0.25">
      <c r="A4278" s="209">
        <v>129594</v>
      </c>
      <c r="B4278" s="210">
        <v>2</v>
      </c>
      <c r="C4278" s="196" t="s">
        <v>122</v>
      </c>
      <c r="D4278" s="201">
        <v>43698</v>
      </c>
      <c r="E4278" s="196" t="s">
        <v>152</v>
      </c>
      <c r="F4278" s="201">
        <v>44715.875324074077</v>
      </c>
      <c r="G4278" s="196" t="s">
        <v>426</v>
      </c>
      <c r="H4278" s="198" t="s">
        <v>144</v>
      </c>
      <c r="I4278" s="196" t="s">
        <v>218</v>
      </c>
      <c r="J4278" s="196" t="s">
        <v>101</v>
      </c>
      <c r="L4278" s="200" t="s">
        <v>101</v>
      </c>
      <c r="M4278" s="198" t="s">
        <v>3060</v>
      </c>
      <c r="N4278" s="198" t="s">
        <v>2957</v>
      </c>
      <c r="O4278" s="196" t="s">
        <v>157</v>
      </c>
      <c r="P4278" s="198" t="s">
        <v>158</v>
      </c>
      <c r="Q4278" s="198" t="s">
        <v>2957</v>
      </c>
      <c r="R4278" s="196" t="s">
        <v>47</v>
      </c>
      <c r="S4278" s="196" t="s">
        <v>43</v>
      </c>
      <c r="T4278" s="211">
        <v>3.01</v>
      </c>
      <c r="U4278" s="201">
        <v>44694</v>
      </c>
      <c r="V4278" s="196" t="s">
        <v>1805</v>
      </c>
      <c r="W4278" s="200" t="s">
        <v>93</v>
      </c>
      <c r="X4278" s="196" t="s">
        <v>103</v>
      </c>
      <c r="AA4278" s="196" t="s">
        <v>16802</v>
      </c>
      <c r="AB4278" s="196" t="s">
        <v>16803</v>
      </c>
      <c r="AC4278" s="200">
        <v>3</v>
      </c>
      <c r="AD4278" s="200" t="s">
        <v>8231</v>
      </c>
      <c r="AE4278" s="212">
        <v>16510</v>
      </c>
      <c r="AF4278" s="212">
        <v>16510</v>
      </c>
      <c r="AG4278" s="198" t="s">
        <v>16804</v>
      </c>
    </row>
    <row r="4279" spans="1:33" hidden="1" x14ac:dyDescent="0.25">
      <c r="A4279" s="209">
        <v>129594</v>
      </c>
      <c r="B4279" s="210">
        <v>2</v>
      </c>
      <c r="C4279" s="196" t="s">
        <v>122</v>
      </c>
      <c r="D4279" s="201">
        <v>43698</v>
      </c>
      <c r="E4279" s="196" t="s">
        <v>152</v>
      </c>
      <c r="F4279" s="201">
        <v>44715.875324074077</v>
      </c>
      <c r="G4279" s="196" t="s">
        <v>426</v>
      </c>
      <c r="H4279" s="198" t="s">
        <v>144</v>
      </c>
      <c r="I4279" s="196" t="s">
        <v>218</v>
      </c>
      <c r="J4279" s="196" t="s">
        <v>101</v>
      </c>
      <c r="L4279" s="200" t="s">
        <v>101</v>
      </c>
      <c r="M4279" s="198" t="s">
        <v>3060</v>
      </c>
      <c r="N4279" s="198" t="s">
        <v>2957</v>
      </c>
      <c r="O4279" s="196" t="s">
        <v>157</v>
      </c>
      <c r="P4279" s="198" t="s">
        <v>158</v>
      </c>
      <c r="Q4279" s="198" t="s">
        <v>2957</v>
      </c>
      <c r="R4279" s="196" t="s">
        <v>47</v>
      </c>
      <c r="S4279" s="196" t="s">
        <v>43</v>
      </c>
      <c r="T4279" s="211">
        <v>3.01</v>
      </c>
      <c r="U4279" s="201">
        <v>44694</v>
      </c>
      <c r="V4279" s="196" t="s">
        <v>1805</v>
      </c>
      <c r="W4279" s="200" t="s">
        <v>93</v>
      </c>
      <c r="X4279" s="196" t="s">
        <v>103</v>
      </c>
      <c r="AA4279" s="196" t="s">
        <v>16805</v>
      </c>
      <c r="AB4279" s="196" t="s">
        <v>16803</v>
      </c>
      <c r="AC4279" s="200">
        <v>8</v>
      </c>
      <c r="AD4279" s="200" t="s">
        <v>8274</v>
      </c>
      <c r="AE4279" s="212">
        <v>572293</v>
      </c>
      <c r="AF4279" s="212">
        <v>572293</v>
      </c>
      <c r="AG4279" s="198" t="s">
        <v>16804</v>
      </c>
    </row>
    <row r="4280" spans="1:33" ht="36" hidden="1" x14ac:dyDescent="0.25">
      <c r="A4280" s="209">
        <v>129595</v>
      </c>
      <c r="B4280" s="210">
        <v>2</v>
      </c>
      <c r="C4280" s="196" t="s">
        <v>97</v>
      </c>
      <c r="D4280" s="201">
        <v>43698</v>
      </c>
      <c r="E4280" s="196" t="s">
        <v>152</v>
      </c>
      <c r="F4280" s="201">
        <v>44648.875115740739</v>
      </c>
      <c r="G4280" s="196" t="s">
        <v>108</v>
      </c>
      <c r="H4280" s="198" t="s">
        <v>2064</v>
      </c>
      <c r="I4280" s="196" t="s">
        <v>400</v>
      </c>
      <c r="J4280" s="196" t="s">
        <v>101</v>
      </c>
      <c r="L4280" s="200" t="s">
        <v>101</v>
      </c>
      <c r="M4280" s="198" t="s">
        <v>2555</v>
      </c>
      <c r="N4280" s="198" t="s">
        <v>2114</v>
      </c>
      <c r="O4280" s="196" t="s">
        <v>157</v>
      </c>
      <c r="P4280" s="198" t="s">
        <v>158</v>
      </c>
      <c r="Q4280" s="198" t="s">
        <v>2114</v>
      </c>
      <c r="R4280" s="196" t="s">
        <v>47</v>
      </c>
      <c r="S4280" s="196" t="s">
        <v>43</v>
      </c>
      <c r="T4280" s="211">
        <v>3.32</v>
      </c>
      <c r="U4280" s="201">
        <v>44281</v>
      </c>
      <c r="V4280" s="196" t="s">
        <v>2556</v>
      </c>
      <c r="W4280" s="200" t="s">
        <v>93</v>
      </c>
      <c r="X4280" s="196" t="s">
        <v>103</v>
      </c>
      <c r="Y4280" s="196" t="s">
        <v>32</v>
      </c>
      <c r="AA4280" s="196" t="s">
        <v>16806</v>
      </c>
      <c r="AB4280" s="196" t="s">
        <v>16807</v>
      </c>
      <c r="AC4280" s="200">
        <v>3</v>
      </c>
      <c r="AD4280" s="200" t="s">
        <v>8231</v>
      </c>
      <c r="AE4280" s="212">
        <v>-2423</v>
      </c>
      <c r="AF4280" s="212">
        <v>8370</v>
      </c>
      <c r="AG4280" s="198" t="s">
        <v>2557</v>
      </c>
    </row>
    <row r="4281" spans="1:33" ht="36" hidden="1" x14ac:dyDescent="0.25">
      <c r="A4281" s="209">
        <v>129595</v>
      </c>
      <c r="B4281" s="210">
        <v>2</v>
      </c>
      <c r="C4281" s="196" t="s">
        <v>97</v>
      </c>
      <c r="D4281" s="201">
        <v>43698</v>
      </c>
      <c r="E4281" s="196" t="s">
        <v>152</v>
      </c>
      <c r="F4281" s="201">
        <v>44648.875115740739</v>
      </c>
      <c r="G4281" s="196" t="s">
        <v>108</v>
      </c>
      <c r="H4281" s="198" t="s">
        <v>2064</v>
      </c>
      <c r="I4281" s="196" t="s">
        <v>400</v>
      </c>
      <c r="J4281" s="196" t="s">
        <v>101</v>
      </c>
      <c r="L4281" s="200" t="s">
        <v>101</v>
      </c>
      <c r="M4281" s="198" t="s">
        <v>2555</v>
      </c>
      <c r="N4281" s="198" t="s">
        <v>2114</v>
      </c>
      <c r="O4281" s="196" t="s">
        <v>157</v>
      </c>
      <c r="P4281" s="198" t="s">
        <v>158</v>
      </c>
      <c r="Q4281" s="198" t="s">
        <v>2114</v>
      </c>
      <c r="R4281" s="196" t="s">
        <v>47</v>
      </c>
      <c r="S4281" s="196" t="s">
        <v>43</v>
      </c>
      <c r="T4281" s="211">
        <v>3.32</v>
      </c>
      <c r="U4281" s="201">
        <v>44281</v>
      </c>
      <c r="V4281" s="196" t="s">
        <v>2556</v>
      </c>
      <c r="W4281" s="200" t="s">
        <v>93</v>
      </c>
      <c r="X4281" s="196" t="s">
        <v>103</v>
      </c>
      <c r="Y4281" s="196" t="s">
        <v>32</v>
      </c>
      <c r="AA4281" s="196" t="s">
        <v>16808</v>
      </c>
      <c r="AB4281" s="196" t="s">
        <v>16807</v>
      </c>
      <c r="AC4281" s="200">
        <v>8</v>
      </c>
      <c r="AD4281" s="200" t="s">
        <v>8231</v>
      </c>
      <c r="AE4281" s="212">
        <v>-35089</v>
      </c>
      <c r="AF4281" s="212">
        <v>223224</v>
      </c>
      <c r="AG4281" s="198" t="s">
        <v>2557</v>
      </c>
    </row>
    <row r="4282" spans="1:33" ht="36" hidden="1" x14ac:dyDescent="0.25">
      <c r="A4282" s="209">
        <v>129596</v>
      </c>
      <c r="B4282" s="210">
        <v>2</v>
      </c>
      <c r="C4282" s="196" t="s">
        <v>97</v>
      </c>
      <c r="D4282" s="201">
        <v>43698</v>
      </c>
      <c r="E4282" s="196" t="s">
        <v>152</v>
      </c>
      <c r="F4282" s="201">
        <v>44648.875104166669</v>
      </c>
      <c r="G4282" s="196" t="s">
        <v>426</v>
      </c>
      <c r="H4282" s="198" t="s">
        <v>399</v>
      </c>
      <c r="I4282" s="196" t="s">
        <v>400</v>
      </c>
      <c r="J4282" s="196" t="s">
        <v>101</v>
      </c>
      <c r="L4282" s="200" t="s">
        <v>101</v>
      </c>
      <c r="M4282" s="198" t="s">
        <v>2559</v>
      </c>
      <c r="N4282" s="198" t="s">
        <v>2114</v>
      </c>
      <c r="O4282" s="196" t="s">
        <v>157</v>
      </c>
      <c r="P4282" s="198" t="s">
        <v>1794</v>
      </c>
      <c r="Q4282" s="198" t="s">
        <v>2114</v>
      </c>
      <c r="R4282" s="196" t="s">
        <v>47</v>
      </c>
      <c r="S4282" s="196" t="s">
        <v>43</v>
      </c>
      <c r="T4282" s="211">
        <v>7.38</v>
      </c>
      <c r="U4282" s="201">
        <v>44281</v>
      </c>
      <c r="V4282" s="196" t="s">
        <v>2556</v>
      </c>
      <c r="W4282" s="200" t="s">
        <v>93</v>
      </c>
      <c r="X4282" s="196" t="s">
        <v>103</v>
      </c>
      <c r="Y4282" s="196" t="s">
        <v>32</v>
      </c>
      <c r="Z4282" s="198" t="s">
        <v>2560</v>
      </c>
      <c r="AA4282" s="196" t="s">
        <v>16809</v>
      </c>
      <c r="AB4282" s="196" t="s">
        <v>16810</v>
      </c>
      <c r="AC4282" s="200">
        <v>3</v>
      </c>
      <c r="AD4282" s="200" t="s">
        <v>8231</v>
      </c>
      <c r="AE4282" s="212">
        <v>-685</v>
      </c>
      <c r="AF4282" s="212">
        <v>21651</v>
      </c>
      <c r="AG4282" s="198" t="s">
        <v>2561</v>
      </c>
    </row>
    <row r="4283" spans="1:33" ht="36" hidden="1" x14ac:dyDescent="0.25">
      <c r="A4283" s="209">
        <v>129596</v>
      </c>
      <c r="B4283" s="210">
        <v>2</v>
      </c>
      <c r="C4283" s="196" t="s">
        <v>97</v>
      </c>
      <c r="D4283" s="201">
        <v>43698</v>
      </c>
      <c r="E4283" s="196" t="s">
        <v>152</v>
      </c>
      <c r="F4283" s="201">
        <v>44648.875104166669</v>
      </c>
      <c r="G4283" s="196" t="s">
        <v>426</v>
      </c>
      <c r="H4283" s="198" t="s">
        <v>399</v>
      </c>
      <c r="I4283" s="196" t="s">
        <v>400</v>
      </c>
      <c r="J4283" s="196" t="s">
        <v>101</v>
      </c>
      <c r="L4283" s="200" t="s">
        <v>101</v>
      </c>
      <c r="M4283" s="198" t="s">
        <v>2559</v>
      </c>
      <c r="N4283" s="198" t="s">
        <v>2114</v>
      </c>
      <c r="O4283" s="196" t="s">
        <v>157</v>
      </c>
      <c r="P4283" s="198" t="s">
        <v>1794</v>
      </c>
      <c r="Q4283" s="198" t="s">
        <v>2114</v>
      </c>
      <c r="R4283" s="196" t="s">
        <v>47</v>
      </c>
      <c r="S4283" s="196" t="s">
        <v>43</v>
      </c>
      <c r="T4283" s="211">
        <v>7.38</v>
      </c>
      <c r="U4283" s="201">
        <v>44281</v>
      </c>
      <c r="V4283" s="196" t="s">
        <v>2556</v>
      </c>
      <c r="W4283" s="200" t="s">
        <v>93</v>
      </c>
      <c r="X4283" s="196" t="s">
        <v>103</v>
      </c>
      <c r="Y4283" s="196" t="s">
        <v>32</v>
      </c>
      <c r="Z4283" s="198" t="s">
        <v>2560</v>
      </c>
      <c r="AA4283" s="196" t="s">
        <v>16811</v>
      </c>
      <c r="AB4283" s="196" t="s">
        <v>16810</v>
      </c>
      <c r="AC4283" s="200">
        <v>3</v>
      </c>
      <c r="AD4283" s="200" t="s">
        <v>8274</v>
      </c>
      <c r="AE4283" s="212">
        <v>-86322</v>
      </c>
      <c r="AF4283" s="212">
        <v>133931</v>
      </c>
      <c r="AG4283" s="198" t="s">
        <v>2561</v>
      </c>
    </row>
    <row r="4284" spans="1:33" ht="36" hidden="1" x14ac:dyDescent="0.25">
      <c r="A4284" s="209">
        <v>129596</v>
      </c>
      <c r="B4284" s="210">
        <v>2</v>
      </c>
      <c r="C4284" s="196" t="s">
        <v>97</v>
      </c>
      <c r="D4284" s="201">
        <v>43698</v>
      </c>
      <c r="E4284" s="196" t="s">
        <v>152</v>
      </c>
      <c r="F4284" s="201">
        <v>44648.875104166669</v>
      </c>
      <c r="G4284" s="196" t="s">
        <v>426</v>
      </c>
      <c r="H4284" s="198" t="s">
        <v>399</v>
      </c>
      <c r="I4284" s="196" t="s">
        <v>400</v>
      </c>
      <c r="J4284" s="196" t="s">
        <v>101</v>
      </c>
      <c r="L4284" s="200" t="s">
        <v>101</v>
      </c>
      <c r="M4284" s="198" t="s">
        <v>2559</v>
      </c>
      <c r="N4284" s="198" t="s">
        <v>2114</v>
      </c>
      <c r="O4284" s="196" t="s">
        <v>157</v>
      </c>
      <c r="P4284" s="198" t="s">
        <v>1794</v>
      </c>
      <c r="Q4284" s="198" t="s">
        <v>2114</v>
      </c>
      <c r="R4284" s="196" t="s">
        <v>47</v>
      </c>
      <c r="S4284" s="196" t="s">
        <v>43</v>
      </c>
      <c r="T4284" s="211">
        <v>7.38</v>
      </c>
      <c r="U4284" s="201">
        <v>44281</v>
      </c>
      <c r="V4284" s="196" t="s">
        <v>2556</v>
      </c>
      <c r="W4284" s="200" t="s">
        <v>93</v>
      </c>
      <c r="X4284" s="196" t="s">
        <v>103</v>
      </c>
      <c r="Y4284" s="196" t="s">
        <v>32</v>
      </c>
      <c r="Z4284" s="198" t="s">
        <v>2560</v>
      </c>
      <c r="AA4284" s="196" t="s">
        <v>16812</v>
      </c>
      <c r="AB4284" s="196" t="s">
        <v>16810</v>
      </c>
      <c r="AC4284" s="200">
        <v>8</v>
      </c>
      <c r="AD4284" s="200" t="s">
        <v>8231</v>
      </c>
      <c r="AE4284" s="212">
        <v>-92030</v>
      </c>
      <c r="AF4284" s="212">
        <v>582614</v>
      </c>
      <c r="AG4284" s="198" t="s">
        <v>2561</v>
      </c>
    </row>
    <row r="4285" spans="1:33" ht="36" hidden="1" x14ac:dyDescent="0.25">
      <c r="A4285" s="209">
        <v>129597</v>
      </c>
      <c r="B4285" s="210">
        <v>2</v>
      </c>
      <c r="C4285" s="196" t="s">
        <v>97</v>
      </c>
      <c r="D4285" s="201">
        <v>43698</v>
      </c>
      <c r="E4285" s="196" t="s">
        <v>152</v>
      </c>
      <c r="F4285" s="201">
        <v>44648.875115740739</v>
      </c>
      <c r="G4285" s="196" t="s">
        <v>426</v>
      </c>
      <c r="H4285" s="198" t="s">
        <v>2064</v>
      </c>
      <c r="I4285" s="196" t="s">
        <v>1540</v>
      </c>
      <c r="J4285" s="196" t="s">
        <v>101</v>
      </c>
      <c r="L4285" s="200" t="s">
        <v>101</v>
      </c>
      <c r="M4285" s="198" t="s">
        <v>2563</v>
      </c>
      <c r="N4285" s="198" t="s">
        <v>2114</v>
      </c>
      <c r="O4285" s="196" t="s">
        <v>157</v>
      </c>
      <c r="P4285" s="198" t="s">
        <v>158</v>
      </c>
      <c r="Q4285" s="198" t="s">
        <v>2114</v>
      </c>
      <c r="R4285" s="196" t="s">
        <v>47</v>
      </c>
      <c r="S4285" s="196" t="s">
        <v>43</v>
      </c>
      <c r="T4285" s="211">
        <v>4.1399999999999997</v>
      </c>
      <c r="U4285" s="201">
        <v>44281</v>
      </c>
      <c r="V4285" s="196" t="s">
        <v>2556</v>
      </c>
      <c r="W4285" s="200" t="s">
        <v>93</v>
      </c>
      <c r="X4285" s="196" t="s">
        <v>103</v>
      </c>
      <c r="Y4285" s="196" t="s">
        <v>32</v>
      </c>
      <c r="AA4285" s="196" t="s">
        <v>16813</v>
      </c>
      <c r="AB4285" s="196" t="s">
        <v>16814</v>
      </c>
      <c r="AC4285" s="200">
        <v>3</v>
      </c>
      <c r="AD4285" s="200" t="s">
        <v>8231</v>
      </c>
      <c r="AE4285" s="212">
        <v>-6460</v>
      </c>
      <c r="AF4285" s="212">
        <v>11401</v>
      </c>
      <c r="AG4285" s="198" t="s">
        <v>2557</v>
      </c>
    </row>
    <row r="4286" spans="1:33" ht="36" hidden="1" x14ac:dyDescent="0.25">
      <c r="A4286" s="209">
        <v>129597</v>
      </c>
      <c r="B4286" s="210">
        <v>2</v>
      </c>
      <c r="C4286" s="196" t="s">
        <v>97</v>
      </c>
      <c r="D4286" s="201">
        <v>43698</v>
      </c>
      <c r="E4286" s="196" t="s">
        <v>152</v>
      </c>
      <c r="F4286" s="201">
        <v>44648.875115740739</v>
      </c>
      <c r="G4286" s="196" t="s">
        <v>426</v>
      </c>
      <c r="H4286" s="198" t="s">
        <v>2064</v>
      </c>
      <c r="I4286" s="196" t="s">
        <v>1540</v>
      </c>
      <c r="J4286" s="196" t="s">
        <v>101</v>
      </c>
      <c r="L4286" s="200" t="s">
        <v>101</v>
      </c>
      <c r="M4286" s="198" t="s">
        <v>2563</v>
      </c>
      <c r="N4286" s="198" t="s">
        <v>2114</v>
      </c>
      <c r="O4286" s="196" t="s">
        <v>157</v>
      </c>
      <c r="P4286" s="198" t="s">
        <v>158</v>
      </c>
      <c r="Q4286" s="198" t="s">
        <v>2114</v>
      </c>
      <c r="R4286" s="196" t="s">
        <v>47</v>
      </c>
      <c r="S4286" s="196" t="s">
        <v>43</v>
      </c>
      <c r="T4286" s="211">
        <v>4.1399999999999997</v>
      </c>
      <c r="U4286" s="201">
        <v>44281</v>
      </c>
      <c r="V4286" s="196" t="s">
        <v>2556</v>
      </c>
      <c r="W4286" s="200" t="s">
        <v>93</v>
      </c>
      <c r="X4286" s="196" t="s">
        <v>103</v>
      </c>
      <c r="Y4286" s="196" t="s">
        <v>32</v>
      </c>
      <c r="AA4286" s="196" t="s">
        <v>16815</v>
      </c>
      <c r="AB4286" s="196" t="s">
        <v>16814</v>
      </c>
      <c r="AC4286" s="200">
        <v>8</v>
      </c>
      <c r="AD4286" s="200" t="s">
        <v>8231</v>
      </c>
      <c r="AE4286" s="212">
        <v>-46488</v>
      </c>
      <c r="AF4286" s="212">
        <v>301562</v>
      </c>
      <c r="AG4286" s="198" t="s">
        <v>2557</v>
      </c>
    </row>
    <row r="4287" spans="1:33" ht="36" hidden="1" x14ac:dyDescent="0.25">
      <c r="A4287" s="209">
        <v>129598</v>
      </c>
      <c r="B4287" s="210">
        <v>2</v>
      </c>
      <c r="C4287" s="196" t="s">
        <v>97</v>
      </c>
      <c r="D4287" s="201">
        <v>43698</v>
      </c>
      <c r="E4287" s="196" t="s">
        <v>152</v>
      </c>
      <c r="F4287" s="201">
        <v>44568.875115740739</v>
      </c>
      <c r="G4287" s="196" t="s">
        <v>426</v>
      </c>
      <c r="H4287" s="198" t="s">
        <v>2064</v>
      </c>
      <c r="I4287" s="196" t="s">
        <v>2477</v>
      </c>
      <c r="J4287" s="196" t="s">
        <v>101</v>
      </c>
      <c r="L4287" s="200" t="s">
        <v>101</v>
      </c>
      <c r="M4287" s="198" t="s">
        <v>2478</v>
      </c>
      <c r="N4287" s="198" t="s">
        <v>1866</v>
      </c>
      <c r="O4287" s="196" t="s">
        <v>157</v>
      </c>
      <c r="P4287" s="198" t="s">
        <v>158</v>
      </c>
      <c r="Q4287" s="198" t="s">
        <v>1866</v>
      </c>
      <c r="R4287" s="196" t="s">
        <v>47</v>
      </c>
      <c r="S4287" s="196" t="s">
        <v>43</v>
      </c>
      <c r="T4287" s="211">
        <v>5.2</v>
      </c>
      <c r="U4287" s="201">
        <v>44281</v>
      </c>
      <c r="V4287" s="196" t="s">
        <v>1867</v>
      </c>
      <c r="W4287" s="200" t="s">
        <v>670</v>
      </c>
      <c r="X4287" s="196" t="s">
        <v>13</v>
      </c>
      <c r="Y4287" s="196" t="s">
        <v>31</v>
      </c>
      <c r="Z4287" s="198" t="s">
        <v>2479</v>
      </c>
      <c r="AA4287" s="196" t="s">
        <v>16816</v>
      </c>
      <c r="AB4287" s="196" t="s">
        <v>16817</v>
      </c>
      <c r="AC4287" s="200">
        <v>3</v>
      </c>
      <c r="AD4287" s="200" t="s">
        <v>8274</v>
      </c>
      <c r="AE4287" s="212">
        <v>4173</v>
      </c>
      <c r="AF4287" s="212">
        <v>190277</v>
      </c>
      <c r="AG4287" s="198" t="s">
        <v>2480</v>
      </c>
    </row>
    <row r="4288" spans="1:33" ht="36" hidden="1" x14ac:dyDescent="0.25">
      <c r="A4288" s="209">
        <v>129598</v>
      </c>
      <c r="B4288" s="210">
        <v>2</v>
      </c>
      <c r="C4288" s="196" t="s">
        <v>97</v>
      </c>
      <c r="D4288" s="201">
        <v>43698</v>
      </c>
      <c r="E4288" s="196" t="s">
        <v>152</v>
      </c>
      <c r="F4288" s="201">
        <v>44568.875115740739</v>
      </c>
      <c r="G4288" s="196" t="s">
        <v>426</v>
      </c>
      <c r="H4288" s="198" t="s">
        <v>2064</v>
      </c>
      <c r="I4288" s="196" t="s">
        <v>2477</v>
      </c>
      <c r="J4288" s="196" t="s">
        <v>101</v>
      </c>
      <c r="L4288" s="200" t="s">
        <v>101</v>
      </c>
      <c r="M4288" s="198" t="s">
        <v>2478</v>
      </c>
      <c r="N4288" s="198" t="s">
        <v>1866</v>
      </c>
      <c r="O4288" s="196" t="s">
        <v>157</v>
      </c>
      <c r="P4288" s="198" t="s">
        <v>158</v>
      </c>
      <c r="Q4288" s="198" t="s">
        <v>1866</v>
      </c>
      <c r="R4288" s="196" t="s">
        <v>47</v>
      </c>
      <c r="S4288" s="196" t="s">
        <v>43</v>
      </c>
      <c r="T4288" s="211">
        <v>5.2</v>
      </c>
      <c r="U4288" s="201">
        <v>44281</v>
      </c>
      <c r="V4288" s="196" t="s">
        <v>1867</v>
      </c>
      <c r="W4288" s="200" t="s">
        <v>670</v>
      </c>
      <c r="X4288" s="196" t="s">
        <v>13</v>
      </c>
      <c r="Y4288" s="196" t="s">
        <v>31</v>
      </c>
      <c r="Z4288" s="198" t="s">
        <v>2479</v>
      </c>
      <c r="AA4288" s="196" t="s">
        <v>16818</v>
      </c>
      <c r="AB4288" s="196" t="s">
        <v>16817</v>
      </c>
      <c r="AC4288" s="200">
        <v>8</v>
      </c>
      <c r="AD4288" s="200" t="s">
        <v>8231</v>
      </c>
      <c r="AE4288" s="212">
        <v>-78920</v>
      </c>
      <c r="AF4288" s="212">
        <v>651134</v>
      </c>
      <c r="AG4288" s="198" t="s">
        <v>2480</v>
      </c>
    </row>
    <row r="4289" spans="1:33" hidden="1" x14ac:dyDescent="0.25">
      <c r="A4289" s="209">
        <v>129599</v>
      </c>
      <c r="B4289" s="210">
        <v>2</v>
      </c>
      <c r="C4289" s="196" t="s">
        <v>97</v>
      </c>
      <c r="D4289" s="201">
        <v>43698</v>
      </c>
      <c r="E4289" s="196" t="s">
        <v>152</v>
      </c>
      <c r="F4289" s="201">
        <v>44568.875115740739</v>
      </c>
      <c r="G4289" s="196" t="s">
        <v>426</v>
      </c>
      <c r="H4289" s="198" t="s">
        <v>399</v>
      </c>
      <c r="I4289" s="196" t="s">
        <v>2477</v>
      </c>
      <c r="J4289" s="196" t="s">
        <v>101</v>
      </c>
      <c r="L4289" s="200" t="s">
        <v>101</v>
      </c>
      <c r="M4289" s="198" t="s">
        <v>2482</v>
      </c>
      <c r="N4289" s="198" t="s">
        <v>1866</v>
      </c>
      <c r="O4289" s="196" t="s">
        <v>157</v>
      </c>
      <c r="P4289" s="198" t="s">
        <v>158</v>
      </c>
      <c r="Q4289" s="198" t="s">
        <v>1866</v>
      </c>
      <c r="R4289" s="196" t="s">
        <v>47</v>
      </c>
      <c r="S4289" s="196" t="s">
        <v>46</v>
      </c>
      <c r="T4289" s="211">
        <v>2.0299999999999998</v>
      </c>
      <c r="U4289" s="201">
        <v>44281</v>
      </c>
      <c r="V4289" s="196" t="s">
        <v>1867</v>
      </c>
      <c r="W4289" s="200" t="s">
        <v>670</v>
      </c>
      <c r="X4289" s="196" t="s">
        <v>13</v>
      </c>
      <c r="AA4289" s="196" t="s">
        <v>16819</v>
      </c>
      <c r="AB4289" s="196" t="s">
        <v>16820</v>
      </c>
      <c r="AC4289" s="200">
        <v>8</v>
      </c>
      <c r="AD4289" s="200" t="s">
        <v>8231</v>
      </c>
      <c r="AE4289" s="212">
        <v>-53019</v>
      </c>
      <c r="AF4289" s="212">
        <v>297048</v>
      </c>
      <c r="AG4289" s="198" t="s">
        <v>2483</v>
      </c>
    </row>
    <row r="4290" spans="1:33" hidden="1" x14ac:dyDescent="0.25">
      <c r="A4290" s="209">
        <v>129601</v>
      </c>
      <c r="B4290" s="210">
        <v>2</v>
      </c>
      <c r="C4290" s="196" t="s">
        <v>122</v>
      </c>
      <c r="D4290" s="201">
        <v>43698</v>
      </c>
      <c r="E4290" s="196" t="s">
        <v>152</v>
      </c>
      <c r="F4290" s="201">
        <v>44621.875243055554</v>
      </c>
      <c r="G4290" s="196" t="s">
        <v>426</v>
      </c>
      <c r="H4290" s="198" t="s">
        <v>399</v>
      </c>
      <c r="I4290" s="196" t="s">
        <v>2102</v>
      </c>
      <c r="J4290" s="196" t="s">
        <v>101</v>
      </c>
      <c r="L4290" s="200" t="s">
        <v>101</v>
      </c>
      <c r="M4290" s="198" t="s">
        <v>2103</v>
      </c>
      <c r="N4290" s="198" t="s">
        <v>2104</v>
      </c>
      <c r="O4290" s="196" t="s">
        <v>157</v>
      </c>
      <c r="P4290" s="198" t="s">
        <v>158</v>
      </c>
      <c r="Q4290" s="198" t="s">
        <v>2104</v>
      </c>
      <c r="R4290" s="196" t="s">
        <v>47</v>
      </c>
      <c r="S4290" s="196" t="s">
        <v>43</v>
      </c>
      <c r="T4290" s="211">
        <v>3.6</v>
      </c>
      <c r="U4290" s="201">
        <v>44603</v>
      </c>
      <c r="V4290" s="196" t="s">
        <v>2105</v>
      </c>
      <c r="W4290" s="200" t="s">
        <v>93</v>
      </c>
      <c r="X4290" s="196" t="s">
        <v>103</v>
      </c>
      <c r="Y4290" s="196" t="s">
        <v>32</v>
      </c>
      <c r="AA4290" s="196" t="s">
        <v>16821</v>
      </c>
      <c r="AB4290" s="196" t="s">
        <v>16822</v>
      </c>
      <c r="AC4290" s="200">
        <v>3</v>
      </c>
      <c r="AD4290" s="200" t="s">
        <v>8231</v>
      </c>
      <c r="AE4290" s="212">
        <v>18449</v>
      </c>
      <c r="AF4290" s="212">
        <v>18449</v>
      </c>
      <c r="AG4290" s="198" t="s">
        <v>2106</v>
      </c>
    </row>
    <row r="4291" spans="1:33" hidden="1" x14ac:dyDescent="0.25">
      <c r="A4291" s="209">
        <v>129601</v>
      </c>
      <c r="B4291" s="210">
        <v>2</v>
      </c>
      <c r="C4291" s="196" t="s">
        <v>122</v>
      </c>
      <c r="D4291" s="201">
        <v>43698</v>
      </c>
      <c r="E4291" s="196" t="s">
        <v>152</v>
      </c>
      <c r="F4291" s="201">
        <v>44621.875243055554</v>
      </c>
      <c r="G4291" s="196" t="s">
        <v>426</v>
      </c>
      <c r="H4291" s="198" t="s">
        <v>399</v>
      </c>
      <c r="I4291" s="196" t="s">
        <v>2102</v>
      </c>
      <c r="J4291" s="196" t="s">
        <v>101</v>
      </c>
      <c r="L4291" s="200" t="s">
        <v>101</v>
      </c>
      <c r="M4291" s="198" t="s">
        <v>2103</v>
      </c>
      <c r="N4291" s="198" t="s">
        <v>2104</v>
      </c>
      <c r="O4291" s="196" t="s">
        <v>157</v>
      </c>
      <c r="P4291" s="198" t="s">
        <v>158</v>
      </c>
      <c r="Q4291" s="198" t="s">
        <v>2104</v>
      </c>
      <c r="R4291" s="196" t="s">
        <v>47</v>
      </c>
      <c r="S4291" s="196" t="s">
        <v>43</v>
      </c>
      <c r="T4291" s="211">
        <v>3.6</v>
      </c>
      <c r="U4291" s="201">
        <v>44603</v>
      </c>
      <c r="V4291" s="196" t="s">
        <v>2105</v>
      </c>
      <c r="W4291" s="200" t="s">
        <v>93</v>
      </c>
      <c r="X4291" s="196" t="s">
        <v>103</v>
      </c>
      <c r="Y4291" s="196" t="s">
        <v>32</v>
      </c>
      <c r="AA4291" s="196" t="s">
        <v>16823</v>
      </c>
      <c r="AB4291" s="196" t="s">
        <v>16822</v>
      </c>
      <c r="AC4291" s="200">
        <v>8</v>
      </c>
      <c r="AD4291" s="200" t="s">
        <v>8231</v>
      </c>
      <c r="AE4291" s="212">
        <v>335567</v>
      </c>
      <c r="AF4291" s="212">
        <v>335567</v>
      </c>
      <c r="AG4291" s="198" t="s">
        <v>2106</v>
      </c>
    </row>
    <row r="4292" spans="1:33" hidden="1" x14ac:dyDescent="0.25">
      <c r="A4292" s="209">
        <v>129602</v>
      </c>
      <c r="B4292" s="210">
        <v>2</v>
      </c>
      <c r="C4292" s="196" t="s">
        <v>122</v>
      </c>
      <c r="D4292" s="201">
        <v>43698</v>
      </c>
      <c r="E4292" s="196" t="s">
        <v>152</v>
      </c>
      <c r="F4292" s="201">
        <v>44621.875254629631</v>
      </c>
      <c r="G4292" s="196" t="s">
        <v>426</v>
      </c>
      <c r="H4292" s="198" t="s">
        <v>1613</v>
      </c>
      <c r="I4292" s="196" t="s">
        <v>2102</v>
      </c>
      <c r="J4292" s="196" t="s">
        <v>101</v>
      </c>
      <c r="L4292" s="200" t="s">
        <v>101</v>
      </c>
      <c r="M4292" s="198" t="s">
        <v>1865</v>
      </c>
      <c r="N4292" s="198" t="s">
        <v>2104</v>
      </c>
      <c r="O4292" s="196" t="s">
        <v>157</v>
      </c>
      <c r="P4292" s="198" t="s">
        <v>1794</v>
      </c>
      <c r="Q4292" s="198" t="s">
        <v>2104</v>
      </c>
      <c r="R4292" s="196" t="s">
        <v>47</v>
      </c>
      <c r="S4292" s="196" t="s">
        <v>43</v>
      </c>
      <c r="T4292" s="211">
        <v>14.73</v>
      </c>
      <c r="U4292" s="201">
        <v>44603</v>
      </c>
      <c r="V4292" s="196" t="s">
        <v>1867</v>
      </c>
      <c r="W4292" s="200" t="s">
        <v>93</v>
      </c>
      <c r="X4292" s="196" t="s">
        <v>103</v>
      </c>
      <c r="Y4292" s="196" t="s">
        <v>32</v>
      </c>
      <c r="Z4292" s="198" t="s">
        <v>2108</v>
      </c>
      <c r="AA4292" s="196" t="s">
        <v>16824</v>
      </c>
      <c r="AB4292" s="196" t="s">
        <v>16825</v>
      </c>
      <c r="AC4292" s="200">
        <v>3</v>
      </c>
      <c r="AD4292" s="200" t="s">
        <v>8231</v>
      </c>
      <c r="AE4292" s="212">
        <v>36032</v>
      </c>
      <c r="AF4292" s="212">
        <v>36032</v>
      </c>
      <c r="AG4292" s="198" t="s">
        <v>2109</v>
      </c>
    </row>
    <row r="4293" spans="1:33" hidden="1" x14ac:dyDescent="0.25">
      <c r="A4293" s="209">
        <v>129602</v>
      </c>
      <c r="B4293" s="210">
        <v>2</v>
      </c>
      <c r="C4293" s="196" t="s">
        <v>122</v>
      </c>
      <c r="D4293" s="201">
        <v>43698</v>
      </c>
      <c r="E4293" s="196" t="s">
        <v>152</v>
      </c>
      <c r="F4293" s="201">
        <v>44621.875254629631</v>
      </c>
      <c r="G4293" s="196" t="s">
        <v>426</v>
      </c>
      <c r="H4293" s="198" t="s">
        <v>1613</v>
      </c>
      <c r="I4293" s="196" t="s">
        <v>2102</v>
      </c>
      <c r="J4293" s="196" t="s">
        <v>101</v>
      </c>
      <c r="L4293" s="200" t="s">
        <v>101</v>
      </c>
      <c r="M4293" s="198" t="s">
        <v>1865</v>
      </c>
      <c r="N4293" s="198" t="s">
        <v>2104</v>
      </c>
      <c r="O4293" s="196" t="s">
        <v>157</v>
      </c>
      <c r="P4293" s="198" t="s">
        <v>1794</v>
      </c>
      <c r="Q4293" s="198" t="s">
        <v>2104</v>
      </c>
      <c r="R4293" s="196" t="s">
        <v>47</v>
      </c>
      <c r="S4293" s="196" t="s">
        <v>43</v>
      </c>
      <c r="T4293" s="211">
        <v>14.73</v>
      </c>
      <c r="U4293" s="201">
        <v>44603</v>
      </c>
      <c r="V4293" s="196" t="s">
        <v>1867</v>
      </c>
      <c r="W4293" s="200" t="s">
        <v>93</v>
      </c>
      <c r="X4293" s="196" t="s">
        <v>103</v>
      </c>
      <c r="Y4293" s="196" t="s">
        <v>32</v>
      </c>
      <c r="Z4293" s="198" t="s">
        <v>2108</v>
      </c>
      <c r="AA4293" s="196" t="s">
        <v>16826</v>
      </c>
      <c r="AB4293" s="196" t="s">
        <v>16825</v>
      </c>
      <c r="AC4293" s="200">
        <v>3</v>
      </c>
      <c r="AD4293" s="200" t="s">
        <v>8274</v>
      </c>
      <c r="AE4293" s="212">
        <v>35280</v>
      </c>
      <c r="AF4293" s="212">
        <v>35280</v>
      </c>
      <c r="AG4293" s="198" t="s">
        <v>2109</v>
      </c>
    </row>
    <row r="4294" spans="1:33" hidden="1" x14ac:dyDescent="0.25">
      <c r="A4294" s="209">
        <v>129602</v>
      </c>
      <c r="B4294" s="210">
        <v>2</v>
      </c>
      <c r="C4294" s="196" t="s">
        <v>122</v>
      </c>
      <c r="D4294" s="201">
        <v>43698</v>
      </c>
      <c r="E4294" s="196" t="s">
        <v>152</v>
      </c>
      <c r="F4294" s="201">
        <v>44621.875254629631</v>
      </c>
      <c r="G4294" s="196" t="s">
        <v>426</v>
      </c>
      <c r="H4294" s="198" t="s">
        <v>1613</v>
      </c>
      <c r="I4294" s="196" t="s">
        <v>2102</v>
      </c>
      <c r="J4294" s="196" t="s">
        <v>101</v>
      </c>
      <c r="L4294" s="200" t="s">
        <v>101</v>
      </c>
      <c r="M4294" s="198" t="s">
        <v>1865</v>
      </c>
      <c r="N4294" s="198" t="s">
        <v>2104</v>
      </c>
      <c r="O4294" s="196" t="s">
        <v>157</v>
      </c>
      <c r="P4294" s="198" t="s">
        <v>1794</v>
      </c>
      <c r="Q4294" s="198" t="s">
        <v>2104</v>
      </c>
      <c r="R4294" s="196" t="s">
        <v>47</v>
      </c>
      <c r="S4294" s="196" t="s">
        <v>43</v>
      </c>
      <c r="T4294" s="211">
        <v>14.73</v>
      </c>
      <c r="U4294" s="201">
        <v>44603</v>
      </c>
      <c r="V4294" s="196" t="s">
        <v>1867</v>
      </c>
      <c r="W4294" s="200" t="s">
        <v>93</v>
      </c>
      <c r="X4294" s="196" t="s">
        <v>103</v>
      </c>
      <c r="Y4294" s="196" t="s">
        <v>32</v>
      </c>
      <c r="Z4294" s="198" t="s">
        <v>2108</v>
      </c>
      <c r="AA4294" s="196" t="s">
        <v>16827</v>
      </c>
      <c r="AB4294" s="196" t="s">
        <v>16825</v>
      </c>
      <c r="AC4294" s="200">
        <v>8</v>
      </c>
      <c r="AD4294" s="200" t="s">
        <v>8231</v>
      </c>
      <c r="AE4294" s="212">
        <v>1343693</v>
      </c>
      <c r="AF4294" s="212">
        <v>1343693</v>
      </c>
      <c r="AG4294" s="198" t="s">
        <v>2109</v>
      </c>
    </row>
    <row r="4295" spans="1:33" ht="36" hidden="1" x14ac:dyDescent="0.25">
      <c r="A4295" s="209">
        <v>129603</v>
      </c>
      <c r="B4295" s="210">
        <v>2</v>
      </c>
      <c r="C4295" s="196" t="s">
        <v>122</v>
      </c>
      <c r="D4295" s="201">
        <v>43698</v>
      </c>
      <c r="E4295" s="196" t="s">
        <v>152</v>
      </c>
      <c r="F4295" s="201">
        <v>44670</v>
      </c>
      <c r="G4295" s="196" t="s">
        <v>235</v>
      </c>
      <c r="H4295" s="198" t="s">
        <v>2111</v>
      </c>
      <c r="I4295" s="196" t="s">
        <v>2112</v>
      </c>
      <c r="J4295" s="196" t="s">
        <v>101</v>
      </c>
      <c r="L4295" s="200" t="s">
        <v>101</v>
      </c>
      <c r="M4295" s="198" t="s">
        <v>2113</v>
      </c>
      <c r="N4295" s="198" t="s">
        <v>2114</v>
      </c>
      <c r="O4295" s="196" t="s">
        <v>157</v>
      </c>
      <c r="P4295" s="198" t="s">
        <v>158</v>
      </c>
      <c r="Q4295" s="198" t="s">
        <v>2114</v>
      </c>
      <c r="R4295" s="196" t="s">
        <v>47</v>
      </c>
      <c r="S4295" s="196" t="s">
        <v>43</v>
      </c>
      <c r="T4295" s="211">
        <v>5.03</v>
      </c>
      <c r="U4295" s="201">
        <v>44603</v>
      </c>
      <c r="V4295" s="196" t="s">
        <v>2115</v>
      </c>
      <c r="W4295" s="200" t="s">
        <v>93</v>
      </c>
      <c r="X4295" s="196" t="s">
        <v>103</v>
      </c>
      <c r="Y4295" s="196" t="s">
        <v>32</v>
      </c>
      <c r="AA4295" s="196" t="s">
        <v>16828</v>
      </c>
      <c r="AB4295" s="196" t="s">
        <v>16829</v>
      </c>
      <c r="AC4295" s="200">
        <v>3</v>
      </c>
      <c r="AD4295" s="200" t="s">
        <v>8231</v>
      </c>
      <c r="AE4295" s="212">
        <v>25953</v>
      </c>
      <c r="AF4295" s="212">
        <v>25953</v>
      </c>
      <c r="AG4295" s="198" t="s">
        <v>2116</v>
      </c>
    </row>
    <row r="4296" spans="1:33" ht="36" hidden="1" x14ac:dyDescent="0.25">
      <c r="A4296" s="209">
        <v>129603</v>
      </c>
      <c r="B4296" s="210">
        <v>2</v>
      </c>
      <c r="C4296" s="196" t="s">
        <v>122</v>
      </c>
      <c r="D4296" s="201">
        <v>43698</v>
      </c>
      <c r="E4296" s="196" t="s">
        <v>152</v>
      </c>
      <c r="F4296" s="201">
        <v>44670</v>
      </c>
      <c r="G4296" s="196" t="s">
        <v>235</v>
      </c>
      <c r="H4296" s="198" t="s">
        <v>2111</v>
      </c>
      <c r="I4296" s="196" t="s">
        <v>2112</v>
      </c>
      <c r="J4296" s="196" t="s">
        <v>101</v>
      </c>
      <c r="L4296" s="200" t="s">
        <v>101</v>
      </c>
      <c r="M4296" s="198" t="s">
        <v>2113</v>
      </c>
      <c r="N4296" s="198" t="s">
        <v>2114</v>
      </c>
      <c r="O4296" s="196" t="s">
        <v>157</v>
      </c>
      <c r="P4296" s="198" t="s">
        <v>158</v>
      </c>
      <c r="Q4296" s="198" t="s">
        <v>2114</v>
      </c>
      <c r="R4296" s="196" t="s">
        <v>47</v>
      </c>
      <c r="S4296" s="196" t="s">
        <v>43</v>
      </c>
      <c r="T4296" s="211">
        <v>5.03</v>
      </c>
      <c r="U4296" s="201">
        <v>44603</v>
      </c>
      <c r="V4296" s="196" t="s">
        <v>2115</v>
      </c>
      <c r="W4296" s="200" t="s">
        <v>93</v>
      </c>
      <c r="X4296" s="196" t="s">
        <v>103</v>
      </c>
      <c r="Y4296" s="196" t="s">
        <v>32</v>
      </c>
      <c r="AA4296" s="196" t="s">
        <v>16830</v>
      </c>
      <c r="AB4296" s="196" t="s">
        <v>16829</v>
      </c>
      <c r="AC4296" s="200">
        <v>8</v>
      </c>
      <c r="AD4296" s="200" t="s">
        <v>8231</v>
      </c>
      <c r="AE4296" s="212">
        <v>459914</v>
      </c>
      <c r="AF4296" s="212">
        <v>418209</v>
      </c>
      <c r="AG4296" s="198" t="s">
        <v>2116</v>
      </c>
    </row>
    <row r="4297" spans="1:33" ht="36" hidden="1" x14ac:dyDescent="0.25">
      <c r="A4297" s="209">
        <v>129604</v>
      </c>
      <c r="B4297" s="210">
        <v>2</v>
      </c>
      <c r="C4297" s="196" t="s">
        <v>122</v>
      </c>
      <c r="D4297" s="201">
        <v>43698</v>
      </c>
      <c r="E4297" s="196" t="s">
        <v>152</v>
      </c>
      <c r="F4297" s="201">
        <v>44663</v>
      </c>
      <c r="G4297" s="196" t="s">
        <v>426</v>
      </c>
      <c r="H4297" s="198" t="s">
        <v>2111</v>
      </c>
      <c r="I4297" s="196" t="s">
        <v>2118</v>
      </c>
      <c r="J4297" s="196" t="s">
        <v>101</v>
      </c>
      <c r="L4297" s="200" t="s">
        <v>101</v>
      </c>
      <c r="M4297" s="198" t="s">
        <v>2119</v>
      </c>
      <c r="N4297" s="198" t="s">
        <v>2114</v>
      </c>
      <c r="O4297" s="196" t="s">
        <v>157</v>
      </c>
      <c r="P4297" s="198" t="s">
        <v>158</v>
      </c>
      <c r="Q4297" s="198" t="s">
        <v>2114</v>
      </c>
      <c r="R4297" s="196" t="s">
        <v>47</v>
      </c>
      <c r="S4297" s="196" t="s">
        <v>43</v>
      </c>
      <c r="T4297" s="211">
        <v>4.54</v>
      </c>
      <c r="U4297" s="201">
        <v>44603</v>
      </c>
      <c r="V4297" s="196" t="s">
        <v>2120</v>
      </c>
      <c r="W4297" s="200" t="s">
        <v>93</v>
      </c>
      <c r="X4297" s="196" t="s">
        <v>103</v>
      </c>
      <c r="Y4297" s="196" t="s">
        <v>32</v>
      </c>
      <c r="AA4297" s="196" t="s">
        <v>16831</v>
      </c>
      <c r="AB4297" s="196" t="s">
        <v>16832</v>
      </c>
      <c r="AC4297" s="200">
        <v>3</v>
      </c>
      <c r="AD4297" s="200" t="s">
        <v>8231</v>
      </c>
      <c r="AE4297" s="212">
        <v>28260</v>
      </c>
      <c r="AF4297" s="212">
        <v>28260</v>
      </c>
      <c r="AG4297" s="198" t="s">
        <v>2116</v>
      </c>
    </row>
    <row r="4298" spans="1:33" ht="36" hidden="1" x14ac:dyDescent="0.25">
      <c r="A4298" s="209">
        <v>129604</v>
      </c>
      <c r="B4298" s="210">
        <v>2</v>
      </c>
      <c r="C4298" s="196" t="s">
        <v>122</v>
      </c>
      <c r="D4298" s="201">
        <v>43698</v>
      </c>
      <c r="E4298" s="196" t="s">
        <v>152</v>
      </c>
      <c r="F4298" s="201">
        <v>44663</v>
      </c>
      <c r="G4298" s="196" t="s">
        <v>426</v>
      </c>
      <c r="H4298" s="198" t="s">
        <v>2111</v>
      </c>
      <c r="I4298" s="196" t="s">
        <v>2118</v>
      </c>
      <c r="J4298" s="196" t="s">
        <v>101</v>
      </c>
      <c r="L4298" s="200" t="s">
        <v>101</v>
      </c>
      <c r="M4298" s="198" t="s">
        <v>2119</v>
      </c>
      <c r="N4298" s="198" t="s">
        <v>2114</v>
      </c>
      <c r="O4298" s="196" t="s">
        <v>157</v>
      </c>
      <c r="P4298" s="198" t="s">
        <v>158</v>
      </c>
      <c r="Q4298" s="198" t="s">
        <v>2114</v>
      </c>
      <c r="R4298" s="196" t="s">
        <v>47</v>
      </c>
      <c r="S4298" s="196" t="s">
        <v>43</v>
      </c>
      <c r="T4298" s="211">
        <v>4.54</v>
      </c>
      <c r="U4298" s="201">
        <v>44603</v>
      </c>
      <c r="V4298" s="196" t="s">
        <v>2120</v>
      </c>
      <c r="W4298" s="200" t="s">
        <v>93</v>
      </c>
      <c r="X4298" s="196" t="s">
        <v>103</v>
      </c>
      <c r="Y4298" s="196" t="s">
        <v>32</v>
      </c>
      <c r="AA4298" s="196" t="s">
        <v>16833</v>
      </c>
      <c r="AB4298" s="196" t="s">
        <v>16832</v>
      </c>
      <c r="AC4298" s="200">
        <v>8</v>
      </c>
      <c r="AD4298" s="200" t="s">
        <v>8231</v>
      </c>
      <c r="AE4298" s="212">
        <v>405497</v>
      </c>
      <c r="AF4298" s="212">
        <v>368056</v>
      </c>
      <c r="AG4298" s="198" t="s">
        <v>2116</v>
      </c>
    </row>
    <row r="4299" spans="1:33" ht="36" hidden="1" x14ac:dyDescent="0.25">
      <c r="A4299" s="209">
        <v>129605</v>
      </c>
      <c r="B4299" s="210">
        <v>2</v>
      </c>
      <c r="C4299" s="196" t="s">
        <v>122</v>
      </c>
      <c r="D4299" s="201">
        <v>43698</v>
      </c>
      <c r="E4299" s="196" t="s">
        <v>152</v>
      </c>
      <c r="F4299" s="201">
        <v>44663</v>
      </c>
      <c r="G4299" s="196" t="s">
        <v>426</v>
      </c>
      <c r="H4299" s="198" t="s">
        <v>144</v>
      </c>
      <c r="I4299" s="196" t="s">
        <v>2118</v>
      </c>
      <c r="J4299" s="196" t="s">
        <v>101</v>
      </c>
      <c r="L4299" s="200" t="s">
        <v>101</v>
      </c>
      <c r="M4299" s="198" t="s">
        <v>2122</v>
      </c>
      <c r="N4299" s="198" t="s">
        <v>2114</v>
      </c>
      <c r="O4299" s="196" t="s">
        <v>157</v>
      </c>
      <c r="P4299" s="198" t="s">
        <v>158</v>
      </c>
      <c r="Q4299" s="198" t="s">
        <v>2114</v>
      </c>
      <c r="R4299" s="196" t="s">
        <v>47</v>
      </c>
      <c r="S4299" s="196" t="s">
        <v>43</v>
      </c>
      <c r="T4299" s="211">
        <v>2.54</v>
      </c>
      <c r="U4299" s="201">
        <v>44603</v>
      </c>
      <c r="V4299" s="196" t="s">
        <v>2120</v>
      </c>
      <c r="W4299" s="200" t="s">
        <v>93</v>
      </c>
      <c r="X4299" s="196" t="s">
        <v>103</v>
      </c>
      <c r="Y4299" s="196" t="s">
        <v>32</v>
      </c>
      <c r="AA4299" s="196" t="s">
        <v>16834</v>
      </c>
      <c r="AB4299" s="196" t="s">
        <v>16835</v>
      </c>
      <c r="AC4299" s="200">
        <v>3</v>
      </c>
      <c r="AD4299" s="200" t="s">
        <v>8231</v>
      </c>
      <c r="AE4299" s="212">
        <v>6278</v>
      </c>
      <c r="AF4299" s="212">
        <v>6278</v>
      </c>
      <c r="AG4299" s="198" t="s">
        <v>2116</v>
      </c>
    </row>
    <row r="4300" spans="1:33" ht="36" hidden="1" x14ac:dyDescent="0.25">
      <c r="A4300" s="209">
        <v>129605</v>
      </c>
      <c r="B4300" s="210">
        <v>2</v>
      </c>
      <c r="C4300" s="196" t="s">
        <v>122</v>
      </c>
      <c r="D4300" s="201">
        <v>43698</v>
      </c>
      <c r="E4300" s="196" t="s">
        <v>152</v>
      </c>
      <c r="F4300" s="201">
        <v>44663</v>
      </c>
      <c r="G4300" s="196" t="s">
        <v>426</v>
      </c>
      <c r="H4300" s="198" t="s">
        <v>144</v>
      </c>
      <c r="I4300" s="196" t="s">
        <v>2118</v>
      </c>
      <c r="J4300" s="196" t="s">
        <v>101</v>
      </c>
      <c r="L4300" s="200" t="s">
        <v>101</v>
      </c>
      <c r="M4300" s="198" t="s">
        <v>2122</v>
      </c>
      <c r="N4300" s="198" t="s">
        <v>2114</v>
      </c>
      <c r="O4300" s="196" t="s">
        <v>157</v>
      </c>
      <c r="P4300" s="198" t="s">
        <v>158</v>
      </c>
      <c r="Q4300" s="198" t="s">
        <v>2114</v>
      </c>
      <c r="R4300" s="196" t="s">
        <v>47</v>
      </c>
      <c r="S4300" s="196" t="s">
        <v>43</v>
      </c>
      <c r="T4300" s="211">
        <v>2.54</v>
      </c>
      <c r="U4300" s="201">
        <v>44603</v>
      </c>
      <c r="V4300" s="196" t="s">
        <v>2120</v>
      </c>
      <c r="W4300" s="200" t="s">
        <v>93</v>
      </c>
      <c r="X4300" s="196" t="s">
        <v>103</v>
      </c>
      <c r="Y4300" s="196" t="s">
        <v>32</v>
      </c>
      <c r="AA4300" s="196" t="s">
        <v>16836</v>
      </c>
      <c r="AB4300" s="196" t="s">
        <v>16835</v>
      </c>
      <c r="AC4300" s="200">
        <v>8</v>
      </c>
      <c r="AD4300" s="200" t="s">
        <v>8231</v>
      </c>
      <c r="AE4300" s="212">
        <v>172645</v>
      </c>
      <c r="AF4300" s="212">
        <v>222623</v>
      </c>
      <c r="AG4300" s="198" t="s">
        <v>2116</v>
      </c>
    </row>
    <row r="4301" spans="1:33" hidden="1" x14ac:dyDescent="0.25">
      <c r="A4301" s="209">
        <v>129608</v>
      </c>
      <c r="B4301" s="210">
        <v>2</v>
      </c>
      <c r="C4301" s="196" t="s">
        <v>122</v>
      </c>
      <c r="D4301" s="201">
        <v>43698</v>
      </c>
      <c r="E4301" s="196" t="s">
        <v>152</v>
      </c>
      <c r="F4301" s="201">
        <v>44665.875289351854</v>
      </c>
      <c r="G4301" s="196" t="s">
        <v>426</v>
      </c>
      <c r="H4301" s="198" t="s">
        <v>123</v>
      </c>
      <c r="I4301" s="196" t="s">
        <v>2284</v>
      </c>
      <c r="J4301" s="196" t="s">
        <v>101</v>
      </c>
      <c r="L4301" s="200" t="s">
        <v>101</v>
      </c>
      <c r="M4301" s="198" t="s">
        <v>2285</v>
      </c>
      <c r="N4301" s="198" t="s">
        <v>2104</v>
      </c>
      <c r="O4301" s="196" t="s">
        <v>157</v>
      </c>
      <c r="P4301" s="198" t="s">
        <v>1794</v>
      </c>
      <c r="Q4301" s="198" t="s">
        <v>2104</v>
      </c>
      <c r="R4301" s="196" t="s">
        <v>47</v>
      </c>
      <c r="S4301" s="196" t="s">
        <v>43</v>
      </c>
      <c r="T4301" s="211">
        <v>8.0299999999999994</v>
      </c>
      <c r="U4301" s="201">
        <v>44645</v>
      </c>
      <c r="V4301" s="196" t="s">
        <v>1867</v>
      </c>
      <c r="W4301" s="200" t="s">
        <v>670</v>
      </c>
      <c r="X4301" s="196" t="s">
        <v>94</v>
      </c>
      <c r="Y4301" s="196" t="s">
        <v>31</v>
      </c>
      <c r="Z4301" s="198" t="s">
        <v>2286</v>
      </c>
      <c r="AA4301" s="196" t="s">
        <v>16837</v>
      </c>
      <c r="AB4301" s="196" t="s">
        <v>16838</v>
      </c>
      <c r="AC4301" s="200">
        <v>3</v>
      </c>
      <c r="AD4301" s="200" t="s">
        <v>8274</v>
      </c>
      <c r="AE4301" s="212">
        <v>20213</v>
      </c>
      <c r="AF4301" s="212">
        <v>20213</v>
      </c>
      <c r="AG4301" s="198" t="s">
        <v>2287</v>
      </c>
    </row>
    <row r="4302" spans="1:33" hidden="1" x14ac:dyDescent="0.25">
      <c r="A4302" s="209">
        <v>129608</v>
      </c>
      <c r="B4302" s="210">
        <v>2</v>
      </c>
      <c r="C4302" s="196" t="s">
        <v>122</v>
      </c>
      <c r="D4302" s="201">
        <v>43698</v>
      </c>
      <c r="E4302" s="196" t="s">
        <v>152</v>
      </c>
      <c r="F4302" s="201">
        <v>44665.875289351854</v>
      </c>
      <c r="G4302" s="196" t="s">
        <v>426</v>
      </c>
      <c r="H4302" s="198" t="s">
        <v>123</v>
      </c>
      <c r="I4302" s="196" t="s">
        <v>2284</v>
      </c>
      <c r="J4302" s="196" t="s">
        <v>101</v>
      </c>
      <c r="L4302" s="200" t="s">
        <v>101</v>
      </c>
      <c r="M4302" s="198" t="s">
        <v>2285</v>
      </c>
      <c r="N4302" s="198" t="s">
        <v>2104</v>
      </c>
      <c r="O4302" s="196" t="s">
        <v>157</v>
      </c>
      <c r="P4302" s="198" t="s">
        <v>1794</v>
      </c>
      <c r="Q4302" s="198" t="s">
        <v>2104</v>
      </c>
      <c r="R4302" s="196" t="s">
        <v>47</v>
      </c>
      <c r="S4302" s="196" t="s">
        <v>43</v>
      </c>
      <c r="T4302" s="211">
        <v>8.0299999999999994</v>
      </c>
      <c r="U4302" s="201">
        <v>44645</v>
      </c>
      <c r="V4302" s="196" t="s">
        <v>1867</v>
      </c>
      <c r="W4302" s="200" t="s">
        <v>670</v>
      </c>
      <c r="X4302" s="196" t="s">
        <v>94</v>
      </c>
      <c r="Y4302" s="196" t="s">
        <v>31</v>
      </c>
      <c r="Z4302" s="198" t="s">
        <v>2286</v>
      </c>
      <c r="AA4302" s="196" t="s">
        <v>16839</v>
      </c>
      <c r="AB4302" s="196" t="s">
        <v>16838</v>
      </c>
      <c r="AC4302" s="200">
        <v>8</v>
      </c>
      <c r="AD4302" s="200" t="s">
        <v>8231</v>
      </c>
      <c r="AE4302" s="212">
        <v>1276249</v>
      </c>
      <c r="AF4302" s="212">
        <v>1688689</v>
      </c>
      <c r="AG4302" s="198" t="s">
        <v>2287</v>
      </c>
    </row>
    <row r="4303" spans="1:33" hidden="1" x14ac:dyDescent="0.25">
      <c r="A4303" s="209">
        <v>129610</v>
      </c>
      <c r="B4303" s="210">
        <v>2</v>
      </c>
      <c r="C4303" s="196" t="s">
        <v>85</v>
      </c>
      <c r="D4303" s="201">
        <v>43698</v>
      </c>
      <c r="E4303" s="196" t="s">
        <v>152</v>
      </c>
      <c r="F4303" s="201">
        <v>44684</v>
      </c>
      <c r="G4303" s="196" t="s">
        <v>98</v>
      </c>
      <c r="H4303" s="198" t="s">
        <v>1539</v>
      </c>
      <c r="I4303" s="196" t="s">
        <v>1628</v>
      </c>
      <c r="J4303" s="196" t="s">
        <v>101</v>
      </c>
      <c r="L4303" s="200" t="s">
        <v>101</v>
      </c>
      <c r="M4303" s="198" t="s">
        <v>3203</v>
      </c>
      <c r="N4303" s="198" t="s">
        <v>1793</v>
      </c>
      <c r="O4303" s="196" t="s">
        <v>157</v>
      </c>
      <c r="P4303" s="198" t="s">
        <v>158</v>
      </c>
      <c r="Q4303" s="198" t="s">
        <v>1793</v>
      </c>
      <c r="R4303" s="196" t="s">
        <v>47</v>
      </c>
      <c r="S4303" s="196" t="s">
        <v>43</v>
      </c>
      <c r="T4303" s="211">
        <v>3.37</v>
      </c>
      <c r="U4303" s="201">
        <v>44729</v>
      </c>
      <c r="V4303" s="196" t="s">
        <v>1805</v>
      </c>
      <c r="W4303" s="200" t="s">
        <v>93</v>
      </c>
      <c r="X4303" s="196" t="s">
        <v>103</v>
      </c>
      <c r="AA4303" s="196" t="s">
        <v>16840</v>
      </c>
      <c r="AB4303" s="196" t="s">
        <v>16841</v>
      </c>
      <c r="AC4303" s="200">
        <v>3</v>
      </c>
      <c r="AD4303" s="200" t="s">
        <v>8231</v>
      </c>
      <c r="AE4303" s="212">
        <v>74009</v>
      </c>
      <c r="AF4303" s="212">
        <v>74009</v>
      </c>
    </row>
    <row r="4304" spans="1:33" hidden="1" x14ac:dyDescent="0.25">
      <c r="A4304" s="209">
        <v>129610</v>
      </c>
      <c r="B4304" s="210">
        <v>2</v>
      </c>
      <c r="C4304" s="196" t="s">
        <v>85</v>
      </c>
      <c r="D4304" s="201">
        <v>43698</v>
      </c>
      <c r="E4304" s="196" t="s">
        <v>152</v>
      </c>
      <c r="F4304" s="201">
        <v>44684</v>
      </c>
      <c r="G4304" s="196" t="s">
        <v>98</v>
      </c>
      <c r="H4304" s="198" t="s">
        <v>1539</v>
      </c>
      <c r="I4304" s="196" t="s">
        <v>1628</v>
      </c>
      <c r="J4304" s="196" t="s">
        <v>101</v>
      </c>
      <c r="L4304" s="200" t="s">
        <v>101</v>
      </c>
      <c r="M4304" s="198" t="s">
        <v>3203</v>
      </c>
      <c r="N4304" s="198" t="s">
        <v>1793</v>
      </c>
      <c r="O4304" s="196" t="s">
        <v>157</v>
      </c>
      <c r="P4304" s="198" t="s">
        <v>158</v>
      </c>
      <c r="Q4304" s="198" t="s">
        <v>1793</v>
      </c>
      <c r="R4304" s="196" t="s">
        <v>47</v>
      </c>
      <c r="S4304" s="196" t="s">
        <v>43</v>
      </c>
      <c r="T4304" s="211">
        <v>3.37</v>
      </c>
      <c r="U4304" s="201">
        <v>44729</v>
      </c>
      <c r="V4304" s="196" t="s">
        <v>1805</v>
      </c>
      <c r="W4304" s="200" t="s">
        <v>93</v>
      </c>
      <c r="X4304" s="196" t="s">
        <v>103</v>
      </c>
      <c r="AA4304" s="196" t="s">
        <v>16842</v>
      </c>
      <c r="AB4304" s="196" t="s">
        <v>16841</v>
      </c>
      <c r="AC4304" s="200">
        <v>8</v>
      </c>
      <c r="AD4304" s="200" t="s">
        <v>8231</v>
      </c>
      <c r="AE4304" s="212">
        <v>1350318</v>
      </c>
      <c r="AF4304" s="212">
        <v>1350318</v>
      </c>
    </row>
    <row r="4305" spans="1:33" hidden="1" x14ac:dyDescent="0.25">
      <c r="A4305" s="209">
        <v>129615</v>
      </c>
      <c r="B4305" s="210">
        <v>2</v>
      </c>
      <c r="C4305" s="196" t="s">
        <v>122</v>
      </c>
      <c r="D4305" s="201">
        <v>43698</v>
      </c>
      <c r="E4305" s="196" t="s">
        <v>152</v>
      </c>
      <c r="F4305" s="201">
        <v>44665.875254629631</v>
      </c>
      <c r="G4305" s="196" t="s">
        <v>426</v>
      </c>
      <c r="H4305" s="198" t="s">
        <v>392</v>
      </c>
      <c r="I4305" s="196" t="s">
        <v>2331</v>
      </c>
      <c r="J4305" s="196" t="s">
        <v>101</v>
      </c>
      <c r="L4305" s="200" t="s">
        <v>101</v>
      </c>
      <c r="M4305" s="198" t="s">
        <v>2332</v>
      </c>
      <c r="N4305" s="198" t="s">
        <v>1866</v>
      </c>
      <c r="O4305" s="196" t="s">
        <v>157</v>
      </c>
      <c r="P4305" s="198" t="s">
        <v>158</v>
      </c>
      <c r="Q4305" s="198" t="s">
        <v>1866</v>
      </c>
      <c r="R4305" s="196" t="s">
        <v>47</v>
      </c>
      <c r="S4305" s="196" t="s">
        <v>43</v>
      </c>
      <c r="T4305" s="211">
        <v>3.05</v>
      </c>
      <c r="U4305" s="201">
        <v>44645</v>
      </c>
      <c r="V4305" s="196" t="s">
        <v>1867</v>
      </c>
      <c r="W4305" s="200" t="s">
        <v>93</v>
      </c>
      <c r="X4305" s="196" t="s">
        <v>103</v>
      </c>
      <c r="AA4305" s="196" t="s">
        <v>16843</v>
      </c>
      <c r="AB4305" s="196" t="s">
        <v>16844</v>
      </c>
      <c r="AC4305" s="200">
        <v>8</v>
      </c>
      <c r="AD4305" s="200" t="s">
        <v>8231</v>
      </c>
      <c r="AE4305" s="212">
        <v>464459</v>
      </c>
      <c r="AF4305" s="212">
        <v>464459</v>
      </c>
      <c r="AG4305" s="198" t="s">
        <v>2333</v>
      </c>
    </row>
    <row r="4306" spans="1:33" hidden="1" x14ac:dyDescent="0.25">
      <c r="A4306" s="209">
        <v>129616</v>
      </c>
      <c r="B4306" s="210">
        <v>2</v>
      </c>
      <c r="C4306" s="196" t="s">
        <v>122</v>
      </c>
      <c r="D4306" s="201">
        <v>43698</v>
      </c>
      <c r="E4306" s="196" t="s">
        <v>152</v>
      </c>
      <c r="F4306" s="201">
        <v>44715.8752662037</v>
      </c>
      <c r="G4306" s="196" t="s">
        <v>426</v>
      </c>
      <c r="H4306" s="198" t="s">
        <v>1006</v>
      </c>
      <c r="I4306" s="196" t="s">
        <v>1639</v>
      </c>
      <c r="J4306" s="196" t="s">
        <v>101</v>
      </c>
      <c r="L4306" s="200" t="s">
        <v>101</v>
      </c>
      <c r="M4306" s="198" t="s">
        <v>3062</v>
      </c>
      <c r="N4306" s="198" t="s">
        <v>1793</v>
      </c>
      <c r="O4306" s="196" t="s">
        <v>157</v>
      </c>
      <c r="P4306" s="198" t="s">
        <v>158</v>
      </c>
      <c r="Q4306" s="198" t="s">
        <v>1793</v>
      </c>
      <c r="R4306" s="196" t="s">
        <v>47</v>
      </c>
      <c r="S4306" s="196" t="s">
        <v>43</v>
      </c>
      <c r="T4306" s="211">
        <v>3</v>
      </c>
      <c r="U4306" s="201">
        <v>44694</v>
      </c>
      <c r="V4306" s="196" t="s">
        <v>1805</v>
      </c>
      <c r="W4306" s="200" t="s">
        <v>93</v>
      </c>
      <c r="X4306" s="196" t="s">
        <v>103</v>
      </c>
      <c r="AA4306" s="196" t="s">
        <v>16845</v>
      </c>
      <c r="AB4306" s="196" t="s">
        <v>16846</v>
      </c>
      <c r="AC4306" s="200">
        <v>3</v>
      </c>
      <c r="AD4306" s="200" t="s">
        <v>8231</v>
      </c>
      <c r="AE4306" s="212">
        <v>20321</v>
      </c>
      <c r="AF4306" s="212">
        <v>20321</v>
      </c>
      <c r="AG4306" s="198" t="s">
        <v>16847</v>
      </c>
    </row>
    <row r="4307" spans="1:33" hidden="1" x14ac:dyDescent="0.25">
      <c r="A4307" s="209">
        <v>129616</v>
      </c>
      <c r="B4307" s="210">
        <v>2</v>
      </c>
      <c r="C4307" s="196" t="s">
        <v>122</v>
      </c>
      <c r="D4307" s="201">
        <v>43698</v>
      </c>
      <c r="E4307" s="196" t="s">
        <v>152</v>
      </c>
      <c r="F4307" s="201">
        <v>44715.8752662037</v>
      </c>
      <c r="G4307" s="196" t="s">
        <v>426</v>
      </c>
      <c r="H4307" s="198" t="s">
        <v>1006</v>
      </c>
      <c r="I4307" s="196" t="s">
        <v>1639</v>
      </c>
      <c r="J4307" s="196" t="s">
        <v>101</v>
      </c>
      <c r="L4307" s="200" t="s">
        <v>101</v>
      </c>
      <c r="M4307" s="198" t="s">
        <v>3062</v>
      </c>
      <c r="N4307" s="198" t="s">
        <v>1793</v>
      </c>
      <c r="O4307" s="196" t="s">
        <v>157</v>
      </c>
      <c r="P4307" s="198" t="s">
        <v>158</v>
      </c>
      <c r="Q4307" s="198" t="s">
        <v>1793</v>
      </c>
      <c r="R4307" s="196" t="s">
        <v>47</v>
      </c>
      <c r="S4307" s="196" t="s">
        <v>43</v>
      </c>
      <c r="T4307" s="211">
        <v>3</v>
      </c>
      <c r="U4307" s="201">
        <v>44694</v>
      </c>
      <c r="V4307" s="196" t="s">
        <v>1805</v>
      </c>
      <c r="W4307" s="200" t="s">
        <v>93</v>
      </c>
      <c r="X4307" s="196" t="s">
        <v>103</v>
      </c>
      <c r="AA4307" s="196" t="s">
        <v>16848</v>
      </c>
      <c r="AB4307" s="196" t="s">
        <v>16846</v>
      </c>
      <c r="AC4307" s="200">
        <v>8</v>
      </c>
      <c r="AD4307" s="200" t="s">
        <v>8274</v>
      </c>
      <c r="AE4307" s="212">
        <v>928790</v>
      </c>
      <c r="AF4307" s="212">
        <v>928790</v>
      </c>
      <c r="AG4307" s="198" t="s">
        <v>16847</v>
      </c>
    </row>
    <row r="4308" spans="1:33" hidden="1" x14ac:dyDescent="0.25">
      <c r="A4308" s="209">
        <v>129619</v>
      </c>
      <c r="B4308" s="210">
        <v>2</v>
      </c>
      <c r="C4308" s="196" t="s">
        <v>97</v>
      </c>
      <c r="D4308" s="201">
        <v>43698</v>
      </c>
      <c r="E4308" s="196" t="s">
        <v>152</v>
      </c>
      <c r="F4308" s="201">
        <v>44684.875127314815</v>
      </c>
      <c r="G4308" s="196" t="s">
        <v>108</v>
      </c>
      <c r="H4308" s="198" t="s">
        <v>1828</v>
      </c>
      <c r="I4308" s="196" t="s">
        <v>2839</v>
      </c>
      <c r="J4308" s="196" t="s">
        <v>101</v>
      </c>
      <c r="L4308" s="200" t="s">
        <v>101</v>
      </c>
      <c r="M4308" s="198" t="s">
        <v>2840</v>
      </c>
      <c r="N4308" s="198" t="s">
        <v>1793</v>
      </c>
      <c r="O4308" s="196" t="s">
        <v>157</v>
      </c>
      <c r="P4308" s="198" t="s">
        <v>158</v>
      </c>
      <c r="Q4308" s="198" t="s">
        <v>1793</v>
      </c>
      <c r="R4308" s="196" t="s">
        <v>47</v>
      </c>
      <c r="S4308" s="196" t="s">
        <v>43</v>
      </c>
      <c r="T4308" s="211">
        <v>1.61</v>
      </c>
      <c r="U4308" s="201">
        <v>44323</v>
      </c>
      <c r="V4308" s="196" t="s">
        <v>1805</v>
      </c>
      <c r="W4308" s="200" t="s">
        <v>93</v>
      </c>
      <c r="X4308" s="196" t="s">
        <v>103</v>
      </c>
      <c r="Y4308" s="196" t="s">
        <v>32</v>
      </c>
      <c r="AA4308" s="196" t="s">
        <v>16849</v>
      </c>
      <c r="AB4308" s="196" t="s">
        <v>16850</v>
      </c>
      <c r="AC4308" s="200">
        <v>3</v>
      </c>
      <c r="AD4308" s="200" t="s">
        <v>8231</v>
      </c>
      <c r="AE4308" s="212">
        <v>13458</v>
      </c>
      <c r="AF4308" s="212">
        <v>377297</v>
      </c>
      <c r="AG4308" s="198" t="s">
        <v>2841</v>
      </c>
    </row>
    <row r="4309" spans="1:33" hidden="1" x14ac:dyDescent="0.25">
      <c r="A4309" s="209">
        <v>129619</v>
      </c>
      <c r="B4309" s="210">
        <v>2</v>
      </c>
      <c r="C4309" s="196" t="s">
        <v>97</v>
      </c>
      <c r="D4309" s="201">
        <v>43698</v>
      </c>
      <c r="E4309" s="196" t="s">
        <v>152</v>
      </c>
      <c r="F4309" s="201">
        <v>44684.875127314815</v>
      </c>
      <c r="G4309" s="196" t="s">
        <v>108</v>
      </c>
      <c r="H4309" s="198" t="s">
        <v>1828</v>
      </c>
      <c r="I4309" s="196" t="s">
        <v>2839</v>
      </c>
      <c r="J4309" s="196" t="s">
        <v>101</v>
      </c>
      <c r="L4309" s="200" t="s">
        <v>101</v>
      </c>
      <c r="M4309" s="198" t="s">
        <v>2840</v>
      </c>
      <c r="N4309" s="198" t="s">
        <v>1793</v>
      </c>
      <c r="O4309" s="196" t="s">
        <v>157</v>
      </c>
      <c r="P4309" s="198" t="s">
        <v>158</v>
      </c>
      <c r="Q4309" s="198" t="s">
        <v>1793</v>
      </c>
      <c r="R4309" s="196" t="s">
        <v>47</v>
      </c>
      <c r="S4309" s="196" t="s">
        <v>43</v>
      </c>
      <c r="T4309" s="211">
        <v>1.61</v>
      </c>
      <c r="U4309" s="201">
        <v>44323</v>
      </c>
      <c r="V4309" s="196" t="s">
        <v>1805</v>
      </c>
      <c r="W4309" s="200" t="s">
        <v>93</v>
      </c>
      <c r="X4309" s="196" t="s">
        <v>103</v>
      </c>
      <c r="Y4309" s="196" t="s">
        <v>32</v>
      </c>
      <c r="AA4309" s="196" t="s">
        <v>16851</v>
      </c>
      <c r="AB4309" s="196" t="s">
        <v>16850</v>
      </c>
      <c r="AC4309" s="200">
        <v>8</v>
      </c>
      <c r="AD4309" s="200" t="s">
        <v>8231</v>
      </c>
      <c r="AE4309" s="212">
        <v>56858</v>
      </c>
      <c r="AF4309" s="212">
        <v>649326</v>
      </c>
      <c r="AG4309" s="198" t="s">
        <v>2841</v>
      </c>
    </row>
    <row r="4310" spans="1:33" hidden="1" x14ac:dyDescent="0.25">
      <c r="A4310" s="209">
        <v>129620</v>
      </c>
      <c r="B4310" s="210">
        <v>2</v>
      </c>
      <c r="C4310" s="196" t="s">
        <v>97</v>
      </c>
      <c r="D4310" s="201">
        <v>43698</v>
      </c>
      <c r="E4310" s="196" t="s">
        <v>152</v>
      </c>
      <c r="F4310" s="201">
        <v>44684.875127314815</v>
      </c>
      <c r="G4310" s="196" t="s">
        <v>108</v>
      </c>
      <c r="H4310" s="198" t="s">
        <v>1828</v>
      </c>
      <c r="I4310" s="196" t="s">
        <v>518</v>
      </c>
      <c r="J4310" s="196" t="s">
        <v>101</v>
      </c>
      <c r="L4310" s="200" t="s">
        <v>101</v>
      </c>
      <c r="M4310" s="198" t="s">
        <v>2843</v>
      </c>
      <c r="N4310" s="198" t="s">
        <v>1793</v>
      </c>
      <c r="O4310" s="196" t="s">
        <v>157</v>
      </c>
      <c r="P4310" s="198" t="s">
        <v>158</v>
      </c>
      <c r="Q4310" s="198" t="s">
        <v>1793</v>
      </c>
      <c r="R4310" s="196" t="s">
        <v>47</v>
      </c>
      <c r="S4310" s="196" t="s">
        <v>43</v>
      </c>
      <c r="T4310" s="211">
        <v>0.45</v>
      </c>
      <c r="U4310" s="201">
        <v>44323</v>
      </c>
      <c r="V4310" s="196" t="s">
        <v>1805</v>
      </c>
      <c r="W4310" s="200" t="s">
        <v>93</v>
      </c>
      <c r="X4310" s="196" t="s">
        <v>103</v>
      </c>
      <c r="Y4310" s="196" t="s">
        <v>32</v>
      </c>
      <c r="AA4310" s="196" t="s">
        <v>16852</v>
      </c>
      <c r="AB4310" s="196" t="s">
        <v>16853</v>
      </c>
      <c r="AC4310" s="200">
        <v>3</v>
      </c>
      <c r="AD4310" s="200" t="s">
        <v>8231</v>
      </c>
      <c r="AE4310" s="212">
        <v>20285</v>
      </c>
      <c r="AF4310" s="212">
        <v>100706</v>
      </c>
      <c r="AG4310" s="198" t="s">
        <v>2841</v>
      </c>
    </row>
    <row r="4311" spans="1:33" hidden="1" x14ac:dyDescent="0.25">
      <c r="A4311" s="209">
        <v>129620</v>
      </c>
      <c r="B4311" s="210">
        <v>2</v>
      </c>
      <c r="C4311" s="196" t="s">
        <v>97</v>
      </c>
      <c r="D4311" s="201">
        <v>43698</v>
      </c>
      <c r="E4311" s="196" t="s">
        <v>152</v>
      </c>
      <c r="F4311" s="201">
        <v>44684.875127314815</v>
      </c>
      <c r="G4311" s="196" t="s">
        <v>108</v>
      </c>
      <c r="H4311" s="198" t="s">
        <v>1828</v>
      </c>
      <c r="I4311" s="196" t="s">
        <v>518</v>
      </c>
      <c r="J4311" s="196" t="s">
        <v>101</v>
      </c>
      <c r="L4311" s="200" t="s">
        <v>101</v>
      </c>
      <c r="M4311" s="198" t="s">
        <v>2843</v>
      </c>
      <c r="N4311" s="198" t="s">
        <v>1793</v>
      </c>
      <c r="O4311" s="196" t="s">
        <v>157</v>
      </c>
      <c r="P4311" s="198" t="s">
        <v>158</v>
      </c>
      <c r="Q4311" s="198" t="s">
        <v>1793</v>
      </c>
      <c r="R4311" s="196" t="s">
        <v>47</v>
      </c>
      <c r="S4311" s="196" t="s">
        <v>43</v>
      </c>
      <c r="T4311" s="211">
        <v>0.45</v>
      </c>
      <c r="U4311" s="201">
        <v>44323</v>
      </c>
      <c r="V4311" s="196" t="s">
        <v>1805</v>
      </c>
      <c r="W4311" s="200" t="s">
        <v>93</v>
      </c>
      <c r="X4311" s="196" t="s">
        <v>103</v>
      </c>
      <c r="Y4311" s="196" t="s">
        <v>32</v>
      </c>
      <c r="AA4311" s="196" t="s">
        <v>16854</v>
      </c>
      <c r="AB4311" s="196" t="s">
        <v>16853</v>
      </c>
      <c r="AC4311" s="200">
        <v>8</v>
      </c>
      <c r="AD4311" s="200" t="s">
        <v>8231</v>
      </c>
      <c r="AE4311" s="212">
        <v>11729</v>
      </c>
      <c r="AF4311" s="212">
        <v>192660</v>
      </c>
      <c r="AG4311" s="198" t="s">
        <v>2841</v>
      </c>
    </row>
    <row r="4312" spans="1:33" x14ac:dyDescent="0.25">
      <c r="A4312" s="209">
        <v>129622</v>
      </c>
      <c r="B4312" s="210">
        <v>2</v>
      </c>
      <c r="C4312" s="196" t="s">
        <v>97</v>
      </c>
      <c r="D4312" s="201">
        <v>43698</v>
      </c>
      <c r="E4312" s="196" t="s">
        <v>152</v>
      </c>
      <c r="F4312" s="201">
        <v>44538</v>
      </c>
      <c r="G4312" s="196" t="s">
        <v>426</v>
      </c>
      <c r="H4312" s="198" t="s">
        <v>223</v>
      </c>
      <c r="I4312" s="196" t="s">
        <v>466</v>
      </c>
      <c r="J4312" s="196" t="s">
        <v>101</v>
      </c>
      <c r="L4312" s="200" t="s">
        <v>101</v>
      </c>
      <c r="M4312" s="198" t="s">
        <v>16855</v>
      </c>
      <c r="N4312" s="198" t="s">
        <v>1793</v>
      </c>
      <c r="O4312" s="196" t="s">
        <v>157</v>
      </c>
      <c r="P4312" s="198" t="s">
        <v>158</v>
      </c>
      <c r="Q4312" s="198" t="s">
        <v>1793</v>
      </c>
      <c r="R4312" s="196" t="s">
        <v>47</v>
      </c>
      <c r="S4312" s="196" t="s">
        <v>46</v>
      </c>
      <c r="T4312" s="211">
        <v>1.55</v>
      </c>
      <c r="U4312" s="201">
        <v>44323</v>
      </c>
      <c r="V4312" s="196" t="s">
        <v>1805</v>
      </c>
      <c r="W4312" s="200" t="s">
        <v>670</v>
      </c>
      <c r="X4312" s="196" t="s">
        <v>13</v>
      </c>
      <c r="AA4312" s="196" t="s">
        <v>16856</v>
      </c>
      <c r="AB4312" s="196" t="s">
        <v>16857</v>
      </c>
      <c r="AC4312" s="200">
        <v>3</v>
      </c>
      <c r="AD4312" s="200" t="s">
        <v>8231</v>
      </c>
      <c r="AE4312" s="203" t="s">
        <v>505</v>
      </c>
      <c r="AF4312" s="212">
        <v>581589</v>
      </c>
      <c r="AG4312" s="198" t="s">
        <v>16858</v>
      </c>
    </row>
    <row r="4313" spans="1:33" x14ac:dyDescent="0.25">
      <c r="A4313" s="209">
        <v>129622</v>
      </c>
      <c r="B4313" s="210">
        <v>2</v>
      </c>
      <c r="C4313" s="196" t="s">
        <v>97</v>
      </c>
      <c r="D4313" s="201">
        <v>43698</v>
      </c>
      <c r="E4313" s="196" t="s">
        <v>152</v>
      </c>
      <c r="F4313" s="201">
        <v>44538</v>
      </c>
      <c r="G4313" s="196" t="s">
        <v>426</v>
      </c>
      <c r="H4313" s="198" t="s">
        <v>223</v>
      </c>
      <c r="I4313" s="196" t="s">
        <v>466</v>
      </c>
      <c r="J4313" s="196" t="s">
        <v>101</v>
      </c>
      <c r="L4313" s="200" t="s">
        <v>101</v>
      </c>
      <c r="M4313" s="198" t="s">
        <v>16855</v>
      </c>
      <c r="N4313" s="198" t="s">
        <v>1793</v>
      </c>
      <c r="O4313" s="196" t="s">
        <v>157</v>
      </c>
      <c r="P4313" s="198" t="s">
        <v>158</v>
      </c>
      <c r="Q4313" s="198" t="s">
        <v>1793</v>
      </c>
      <c r="R4313" s="196" t="s">
        <v>47</v>
      </c>
      <c r="S4313" s="196" t="s">
        <v>46</v>
      </c>
      <c r="T4313" s="211">
        <v>1.55</v>
      </c>
      <c r="U4313" s="201">
        <v>44323</v>
      </c>
      <c r="V4313" s="196" t="s">
        <v>1805</v>
      </c>
      <c r="W4313" s="200" t="s">
        <v>670</v>
      </c>
      <c r="X4313" s="196" t="s">
        <v>13</v>
      </c>
      <c r="AA4313" s="196" t="s">
        <v>16859</v>
      </c>
      <c r="AB4313" s="196" t="s">
        <v>16857</v>
      </c>
      <c r="AC4313" s="200">
        <v>8</v>
      </c>
      <c r="AD4313" s="200" t="s">
        <v>8231</v>
      </c>
      <c r="AE4313" s="203" t="s">
        <v>505</v>
      </c>
      <c r="AF4313" s="212">
        <v>1051612</v>
      </c>
      <c r="AG4313" s="198" t="s">
        <v>16858</v>
      </c>
    </row>
    <row r="4314" spans="1:33" x14ac:dyDescent="0.25">
      <c r="A4314" s="209">
        <v>129623</v>
      </c>
      <c r="B4314" s="210">
        <v>2</v>
      </c>
      <c r="C4314" s="196" t="s">
        <v>97</v>
      </c>
      <c r="D4314" s="201">
        <v>43698</v>
      </c>
      <c r="E4314" s="196" t="s">
        <v>152</v>
      </c>
      <c r="F4314" s="201">
        <v>44531.875138888892</v>
      </c>
      <c r="G4314" s="196" t="s">
        <v>426</v>
      </c>
      <c r="H4314" s="198" t="s">
        <v>223</v>
      </c>
      <c r="I4314" s="196" t="s">
        <v>1628</v>
      </c>
      <c r="J4314" s="196" t="s">
        <v>101</v>
      </c>
      <c r="L4314" s="200" t="s">
        <v>101</v>
      </c>
      <c r="M4314" s="198" t="s">
        <v>16860</v>
      </c>
      <c r="N4314" s="198" t="s">
        <v>1793</v>
      </c>
      <c r="O4314" s="196" t="s">
        <v>157</v>
      </c>
      <c r="P4314" s="198" t="s">
        <v>158</v>
      </c>
      <c r="Q4314" s="198" t="s">
        <v>1793</v>
      </c>
      <c r="R4314" s="196" t="s">
        <v>47</v>
      </c>
      <c r="S4314" s="196" t="s">
        <v>46</v>
      </c>
      <c r="T4314" s="211">
        <v>0.48</v>
      </c>
      <c r="U4314" s="201">
        <v>44323</v>
      </c>
      <c r="V4314" s="196" t="s">
        <v>1805</v>
      </c>
      <c r="W4314" s="200" t="s">
        <v>670</v>
      </c>
      <c r="X4314" s="196" t="s">
        <v>13</v>
      </c>
      <c r="AA4314" s="196" t="s">
        <v>16861</v>
      </c>
      <c r="AB4314" s="196" t="s">
        <v>16862</v>
      </c>
      <c r="AC4314" s="200">
        <v>3</v>
      </c>
      <c r="AD4314" s="200" t="s">
        <v>8231</v>
      </c>
      <c r="AE4314" s="203" t="s">
        <v>505</v>
      </c>
      <c r="AF4314" s="212">
        <v>37439</v>
      </c>
      <c r="AG4314" s="198" t="s">
        <v>16858</v>
      </c>
    </row>
    <row r="4315" spans="1:33" x14ac:dyDescent="0.25">
      <c r="A4315" s="209">
        <v>129623</v>
      </c>
      <c r="B4315" s="210">
        <v>2</v>
      </c>
      <c r="C4315" s="196" t="s">
        <v>97</v>
      </c>
      <c r="D4315" s="201">
        <v>43698</v>
      </c>
      <c r="E4315" s="196" t="s">
        <v>152</v>
      </c>
      <c r="F4315" s="201">
        <v>44531.875138888892</v>
      </c>
      <c r="G4315" s="196" t="s">
        <v>426</v>
      </c>
      <c r="H4315" s="198" t="s">
        <v>223</v>
      </c>
      <c r="I4315" s="196" t="s">
        <v>1628</v>
      </c>
      <c r="J4315" s="196" t="s">
        <v>101</v>
      </c>
      <c r="L4315" s="200" t="s">
        <v>101</v>
      </c>
      <c r="M4315" s="198" t="s">
        <v>16860</v>
      </c>
      <c r="N4315" s="198" t="s">
        <v>1793</v>
      </c>
      <c r="O4315" s="196" t="s">
        <v>157</v>
      </c>
      <c r="P4315" s="198" t="s">
        <v>158</v>
      </c>
      <c r="Q4315" s="198" t="s">
        <v>1793</v>
      </c>
      <c r="R4315" s="196" t="s">
        <v>47</v>
      </c>
      <c r="S4315" s="196" t="s">
        <v>46</v>
      </c>
      <c r="T4315" s="211">
        <v>0.48</v>
      </c>
      <c r="U4315" s="201">
        <v>44323</v>
      </c>
      <c r="V4315" s="196" t="s">
        <v>1805</v>
      </c>
      <c r="W4315" s="200" t="s">
        <v>670</v>
      </c>
      <c r="X4315" s="196" t="s">
        <v>13</v>
      </c>
      <c r="AA4315" s="196" t="s">
        <v>16863</v>
      </c>
      <c r="AB4315" s="196" t="s">
        <v>16862</v>
      </c>
      <c r="AC4315" s="200">
        <v>8</v>
      </c>
      <c r="AD4315" s="200" t="s">
        <v>8231</v>
      </c>
      <c r="AE4315" s="203" t="s">
        <v>505</v>
      </c>
      <c r="AF4315" s="212">
        <v>251664</v>
      </c>
      <c r="AG4315" s="198" t="s">
        <v>16858</v>
      </c>
    </row>
    <row r="4316" spans="1:33" hidden="1" x14ac:dyDescent="0.25">
      <c r="A4316" s="209">
        <v>129624</v>
      </c>
      <c r="B4316" s="210">
        <v>2</v>
      </c>
      <c r="C4316" s="196" t="s">
        <v>97</v>
      </c>
      <c r="D4316" s="201">
        <v>43698</v>
      </c>
      <c r="E4316" s="196" t="s">
        <v>152</v>
      </c>
      <c r="F4316" s="201">
        <v>44581.875127314815</v>
      </c>
      <c r="G4316" s="196" t="s">
        <v>426</v>
      </c>
      <c r="H4316" s="198" t="s">
        <v>1828</v>
      </c>
      <c r="I4316" s="196" t="s">
        <v>524</v>
      </c>
      <c r="J4316" s="196" t="s">
        <v>101</v>
      </c>
      <c r="L4316" s="200" t="s">
        <v>101</v>
      </c>
      <c r="M4316" s="198" t="s">
        <v>2738</v>
      </c>
      <c r="N4316" s="198" t="s">
        <v>1793</v>
      </c>
      <c r="O4316" s="196" t="s">
        <v>157</v>
      </c>
      <c r="P4316" s="198" t="s">
        <v>158</v>
      </c>
      <c r="Q4316" s="198" t="s">
        <v>1793</v>
      </c>
      <c r="R4316" s="196" t="s">
        <v>47</v>
      </c>
      <c r="S4316" s="196" t="s">
        <v>43</v>
      </c>
      <c r="T4316" s="211">
        <v>4.13</v>
      </c>
      <c r="U4316" s="201">
        <v>44323</v>
      </c>
      <c r="V4316" s="196" t="s">
        <v>1805</v>
      </c>
      <c r="W4316" s="200" t="s">
        <v>670</v>
      </c>
      <c r="X4316" s="196" t="s">
        <v>13</v>
      </c>
      <c r="Y4316" s="196" t="s">
        <v>31</v>
      </c>
      <c r="AA4316" s="196" t="s">
        <v>16864</v>
      </c>
      <c r="AB4316" s="196" t="s">
        <v>16865</v>
      </c>
      <c r="AC4316" s="200">
        <v>3</v>
      </c>
      <c r="AD4316" s="200" t="s">
        <v>8231</v>
      </c>
      <c r="AE4316" s="212">
        <v>26207</v>
      </c>
      <c r="AF4316" s="212">
        <v>296224</v>
      </c>
      <c r="AG4316" s="198" t="s">
        <v>2739</v>
      </c>
    </row>
    <row r="4317" spans="1:33" hidden="1" x14ac:dyDescent="0.25">
      <c r="A4317" s="209">
        <v>129624</v>
      </c>
      <c r="B4317" s="210">
        <v>2</v>
      </c>
      <c r="C4317" s="196" t="s">
        <v>97</v>
      </c>
      <c r="D4317" s="201">
        <v>43698</v>
      </c>
      <c r="E4317" s="196" t="s">
        <v>152</v>
      </c>
      <c r="F4317" s="201">
        <v>44581.875127314815</v>
      </c>
      <c r="G4317" s="196" t="s">
        <v>426</v>
      </c>
      <c r="H4317" s="198" t="s">
        <v>1828</v>
      </c>
      <c r="I4317" s="196" t="s">
        <v>524</v>
      </c>
      <c r="J4317" s="196" t="s">
        <v>101</v>
      </c>
      <c r="L4317" s="200" t="s">
        <v>101</v>
      </c>
      <c r="M4317" s="198" t="s">
        <v>2738</v>
      </c>
      <c r="N4317" s="198" t="s">
        <v>1793</v>
      </c>
      <c r="O4317" s="196" t="s">
        <v>157</v>
      </c>
      <c r="P4317" s="198" t="s">
        <v>158</v>
      </c>
      <c r="Q4317" s="198" t="s">
        <v>1793</v>
      </c>
      <c r="R4317" s="196" t="s">
        <v>47</v>
      </c>
      <c r="S4317" s="196" t="s">
        <v>43</v>
      </c>
      <c r="T4317" s="211">
        <v>4.13</v>
      </c>
      <c r="U4317" s="201">
        <v>44323</v>
      </c>
      <c r="V4317" s="196" t="s">
        <v>1805</v>
      </c>
      <c r="W4317" s="200" t="s">
        <v>670</v>
      </c>
      <c r="X4317" s="196" t="s">
        <v>13</v>
      </c>
      <c r="Y4317" s="196" t="s">
        <v>31</v>
      </c>
      <c r="AA4317" s="196" t="s">
        <v>16866</v>
      </c>
      <c r="AB4317" s="196" t="s">
        <v>16865</v>
      </c>
      <c r="AC4317" s="200">
        <v>8</v>
      </c>
      <c r="AD4317" s="200" t="s">
        <v>8231</v>
      </c>
      <c r="AE4317" s="212">
        <v>-1191506</v>
      </c>
      <c r="AF4317" s="212">
        <v>2001883</v>
      </c>
      <c r="AG4317" s="198" t="s">
        <v>2739</v>
      </c>
    </row>
    <row r="4318" spans="1:33" hidden="1" x14ac:dyDescent="0.25">
      <c r="A4318" s="209">
        <v>129625</v>
      </c>
      <c r="B4318" s="210">
        <v>2</v>
      </c>
      <c r="C4318" s="196" t="s">
        <v>122</v>
      </c>
      <c r="D4318" s="201">
        <v>43698</v>
      </c>
      <c r="E4318" s="196" t="s">
        <v>152</v>
      </c>
      <c r="F4318" s="201">
        <v>44642</v>
      </c>
      <c r="G4318" s="196" t="s">
        <v>222</v>
      </c>
      <c r="H4318" s="198" t="s">
        <v>1828</v>
      </c>
      <c r="I4318" s="196" t="s">
        <v>14579</v>
      </c>
      <c r="J4318" s="196" t="s">
        <v>101</v>
      </c>
      <c r="L4318" s="200" t="s">
        <v>101</v>
      </c>
      <c r="M4318" s="198" t="s">
        <v>16867</v>
      </c>
      <c r="N4318" s="198" t="s">
        <v>1793</v>
      </c>
      <c r="O4318" s="196" t="s">
        <v>157</v>
      </c>
      <c r="P4318" s="198" t="s">
        <v>158</v>
      </c>
      <c r="Q4318" s="198" t="s">
        <v>1793</v>
      </c>
      <c r="R4318" s="196" t="s">
        <v>47</v>
      </c>
      <c r="S4318" s="196" t="s">
        <v>46</v>
      </c>
      <c r="T4318" s="211">
        <v>3.33</v>
      </c>
      <c r="U4318" s="201">
        <v>44281</v>
      </c>
      <c r="V4318" s="196" t="s">
        <v>1805</v>
      </c>
      <c r="W4318" s="200" t="s">
        <v>93</v>
      </c>
      <c r="X4318" s="196" t="s">
        <v>103</v>
      </c>
      <c r="AA4318" s="196" t="s">
        <v>16868</v>
      </c>
      <c r="AB4318" s="196" t="s">
        <v>16869</v>
      </c>
      <c r="AC4318" s="200">
        <v>3</v>
      </c>
      <c r="AD4318" s="200" t="s">
        <v>8231</v>
      </c>
      <c r="AE4318" s="203" t="s">
        <v>505</v>
      </c>
      <c r="AF4318" s="212">
        <v>42137</v>
      </c>
      <c r="AG4318" s="198" t="s">
        <v>16870</v>
      </c>
    </row>
    <row r="4319" spans="1:33" hidden="1" x14ac:dyDescent="0.25">
      <c r="A4319" s="209">
        <v>129625</v>
      </c>
      <c r="B4319" s="210">
        <v>2</v>
      </c>
      <c r="C4319" s="196" t="s">
        <v>122</v>
      </c>
      <c r="D4319" s="201">
        <v>43698</v>
      </c>
      <c r="E4319" s="196" t="s">
        <v>152</v>
      </c>
      <c r="F4319" s="201">
        <v>44642</v>
      </c>
      <c r="G4319" s="196" t="s">
        <v>222</v>
      </c>
      <c r="H4319" s="198" t="s">
        <v>1828</v>
      </c>
      <c r="I4319" s="196" t="s">
        <v>14579</v>
      </c>
      <c r="J4319" s="196" t="s">
        <v>101</v>
      </c>
      <c r="L4319" s="200" t="s">
        <v>101</v>
      </c>
      <c r="M4319" s="198" t="s">
        <v>16867</v>
      </c>
      <c r="N4319" s="198" t="s">
        <v>1793</v>
      </c>
      <c r="O4319" s="196" t="s">
        <v>157</v>
      </c>
      <c r="P4319" s="198" t="s">
        <v>158</v>
      </c>
      <c r="Q4319" s="198" t="s">
        <v>1793</v>
      </c>
      <c r="R4319" s="196" t="s">
        <v>47</v>
      </c>
      <c r="S4319" s="196" t="s">
        <v>46</v>
      </c>
      <c r="T4319" s="211">
        <v>3.33</v>
      </c>
      <c r="U4319" s="201">
        <v>44281</v>
      </c>
      <c r="V4319" s="196" t="s">
        <v>1805</v>
      </c>
      <c r="W4319" s="200" t="s">
        <v>93</v>
      </c>
      <c r="X4319" s="196" t="s">
        <v>103</v>
      </c>
      <c r="AA4319" s="196" t="s">
        <v>16871</v>
      </c>
      <c r="AB4319" s="196" t="s">
        <v>16869</v>
      </c>
      <c r="AC4319" s="200">
        <v>8</v>
      </c>
      <c r="AD4319" s="200" t="s">
        <v>8231</v>
      </c>
      <c r="AE4319" s="203" t="s">
        <v>505</v>
      </c>
      <c r="AF4319" s="212">
        <v>643670</v>
      </c>
      <c r="AG4319" s="198" t="s">
        <v>16870</v>
      </c>
    </row>
    <row r="4320" spans="1:33" x14ac:dyDescent="0.25">
      <c r="A4320" s="209">
        <v>129626</v>
      </c>
      <c r="B4320" s="210">
        <v>2</v>
      </c>
      <c r="C4320" s="196" t="s">
        <v>122</v>
      </c>
      <c r="D4320" s="201">
        <v>43698</v>
      </c>
      <c r="E4320" s="196" t="s">
        <v>152</v>
      </c>
      <c r="F4320" s="201">
        <v>44349.875173611108</v>
      </c>
      <c r="G4320" s="196" t="s">
        <v>426</v>
      </c>
      <c r="H4320" s="198" t="s">
        <v>223</v>
      </c>
      <c r="I4320" s="196" t="s">
        <v>1553</v>
      </c>
      <c r="J4320" s="196" t="s">
        <v>101</v>
      </c>
      <c r="L4320" s="200" t="s">
        <v>101</v>
      </c>
      <c r="M4320" s="198" t="s">
        <v>16872</v>
      </c>
      <c r="N4320" s="198" t="s">
        <v>1866</v>
      </c>
      <c r="O4320" s="196" t="s">
        <v>157</v>
      </c>
      <c r="P4320" s="198" t="s">
        <v>158</v>
      </c>
      <c r="Q4320" s="198" t="s">
        <v>1866</v>
      </c>
      <c r="R4320" s="196" t="s">
        <v>47</v>
      </c>
      <c r="S4320" s="196" t="s">
        <v>46</v>
      </c>
      <c r="T4320" s="211">
        <v>8.56</v>
      </c>
      <c r="U4320" s="201">
        <v>44323</v>
      </c>
      <c r="V4320" s="196" t="s">
        <v>1867</v>
      </c>
      <c r="W4320" s="200" t="s">
        <v>93</v>
      </c>
      <c r="X4320" s="196" t="s">
        <v>103</v>
      </c>
      <c r="AA4320" s="196" t="s">
        <v>16873</v>
      </c>
      <c r="AB4320" s="196" t="s">
        <v>16874</v>
      </c>
      <c r="AC4320" s="200">
        <v>3</v>
      </c>
      <c r="AD4320" s="200" t="s">
        <v>8231</v>
      </c>
      <c r="AE4320" s="203" t="s">
        <v>505</v>
      </c>
      <c r="AF4320" s="212">
        <v>15225</v>
      </c>
      <c r="AG4320" s="198" t="s">
        <v>16875</v>
      </c>
    </row>
    <row r="4321" spans="1:33" x14ac:dyDescent="0.25">
      <c r="A4321" s="209">
        <v>129626</v>
      </c>
      <c r="B4321" s="210">
        <v>2</v>
      </c>
      <c r="C4321" s="196" t="s">
        <v>122</v>
      </c>
      <c r="D4321" s="201">
        <v>43698</v>
      </c>
      <c r="E4321" s="196" t="s">
        <v>152</v>
      </c>
      <c r="F4321" s="201">
        <v>44349.875173611108</v>
      </c>
      <c r="G4321" s="196" t="s">
        <v>426</v>
      </c>
      <c r="H4321" s="198" t="s">
        <v>223</v>
      </c>
      <c r="I4321" s="196" t="s">
        <v>1553</v>
      </c>
      <c r="J4321" s="196" t="s">
        <v>101</v>
      </c>
      <c r="L4321" s="200" t="s">
        <v>101</v>
      </c>
      <c r="M4321" s="198" t="s">
        <v>16872</v>
      </c>
      <c r="N4321" s="198" t="s">
        <v>1866</v>
      </c>
      <c r="O4321" s="196" t="s">
        <v>157</v>
      </c>
      <c r="P4321" s="198" t="s">
        <v>158</v>
      </c>
      <c r="Q4321" s="198" t="s">
        <v>1866</v>
      </c>
      <c r="R4321" s="196" t="s">
        <v>47</v>
      </c>
      <c r="S4321" s="196" t="s">
        <v>46</v>
      </c>
      <c r="T4321" s="211">
        <v>8.56</v>
      </c>
      <c r="U4321" s="201">
        <v>44323</v>
      </c>
      <c r="V4321" s="196" t="s">
        <v>1867</v>
      </c>
      <c r="W4321" s="200" t="s">
        <v>93</v>
      </c>
      <c r="X4321" s="196" t="s">
        <v>103</v>
      </c>
      <c r="AA4321" s="196" t="s">
        <v>16876</v>
      </c>
      <c r="AB4321" s="196" t="s">
        <v>16874</v>
      </c>
      <c r="AC4321" s="200">
        <v>8</v>
      </c>
      <c r="AD4321" s="200" t="s">
        <v>8250</v>
      </c>
      <c r="AE4321" s="203" t="s">
        <v>505</v>
      </c>
      <c r="AF4321" s="212">
        <v>615046</v>
      </c>
      <c r="AG4321" s="198" t="s">
        <v>16875</v>
      </c>
    </row>
    <row r="4322" spans="1:33" hidden="1" x14ac:dyDescent="0.25">
      <c r="A4322" s="209">
        <v>129627</v>
      </c>
      <c r="B4322" s="210">
        <v>2</v>
      </c>
      <c r="C4322" s="196" t="s">
        <v>122</v>
      </c>
      <c r="D4322" s="201">
        <v>43698</v>
      </c>
      <c r="E4322" s="196" t="s">
        <v>152</v>
      </c>
      <c r="F4322" s="201">
        <v>44715.875335648147</v>
      </c>
      <c r="G4322" s="196" t="s">
        <v>426</v>
      </c>
      <c r="H4322" s="198" t="s">
        <v>236</v>
      </c>
      <c r="I4322" s="196" t="s">
        <v>237</v>
      </c>
      <c r="J4322" s="196" t="s">
        <v>101</v>
      </c>
      <c r="L4322" s="200" t="s">
        <v>101</v>
      </c>
      <c r="M4322" s="198" t="s">
        <v>3064</v>
      </c>
      <c r="N4322" s="198" t="s">
        <v>1793</v>
      </c>
      <c r="O4322" s="196" t="s">
        <v>157</v>
      </c>
      <c r="P4322" s="198" t="s">
        <v>158</v>
      </c>
      <c r="Q4322" s="198" t="s">
        <v>1793</v>
      </c>
      <c r="R4322" s="196" t="s">
        <v>47</v>
      </c>
      <c r="S4322" s="196" t="s">
        <v>43</v>
      </c>
      <c r="T4322" s="211">
        <v>2.65</v>
      </c>
      <c r="U4322" s="201">
        <v>44694</v>
      </c>
      <c r="V4322" s="196" t="s">
        <v>1805</v>
      </c>
      <c r="W4322" s="200" t="s">
        <v>93</v>
      </c>
      <c r="X4322" s="196" t="s">
        <v>103</v>
      </c>
      <c r="AA4322" s="196" t="s">
        <v>16877</v>
      </c>
      <c r="AB4322" s="196" t="s">
        <v>16878</v>
      </c>
      <c r="AC4322" s="200">
        <v>3</v>
      </c>
      <c r="AD4322" s="200" t="s">
        <v>8231</v>
      </c>
      <c r="AE4322" s="212">
        <v>55311</v>
      </c>
      <c r="AF4322" s="212">
        <v>55311</v>
      </c>
      <c r="AG4322" s="198" t="s">
        <v>16879</v>
      </c>
    </row>
    <row r="4323" spans="1:33" hidden="1" x14ac:dyDescent="0.25">
      <c r="A4323" s="209">
        <v>129627</v>
      </c>
      <c r="B4323" s="210">
        <v>2</v>
      </c>
      <c r="C4323" s="196" t="s">
        <v>122</v>
      </c>
      <c r="D4323" s="201">
        <v>43698</v>
      </c>
      <c r="E4323" s="196" t="s">
        <v>152</v>
      </c>
      <c r="F4323" s="201">
        <v>44715.875335648147</v>
      </c>
      <c r="G4323" s="196" t="s">
        <v>426</v>
      </c>
      <c r="H4323" s="198" t="s">
        <v>236</v>
      </c>
      <c r="I4323" s="196" t="s">
        <v>237</v>
      </c>
      <c r="J4323" s="196" t="s">
        <v>101</v>
      </c>
      <c r="L4323" s="200" t="s">
        <v>101</v>
      </c>
      <c r="M4323" s="198" t="s">
        <v>3064</v>
      </c>
      <c r="N4323" s="198" t="s">
        <v>1793</v>
      </c>
      <c r="O4323" s="196" t="s">
        <v>157</v>
      </c>
      <c r="P4323" s="198" t="s">
        <v>158</v>
      </c>
      <c r="Q4323" s="198" t="s">
        <v>1793</v>
      </c>
      <c r="R4323" s="196" t="s">
        <v>47</v>
      </c>
      <c r="S4323" s="196" t="s">
        <v>43</v>
      </c>
      <c r="T4323" s="211">
        <v>2.65</v>
      </c>
      <c r="U4323" s="201">
        <v>44694</v>
      </c>
      <c r="V4323" s="196" t="s">
        <v>1805</v>
      </c>
      <c r="W4323" s="200" t="s">
        <v>93</v>
      </c>
      <c r="X4323" s="196" t="s">
        <v>103</v>
      </c>
      <c r="AA4323" s="196" t="s">
        <v>16880</v>
      </c>
      <c r="AB4323" s="196" t="s">
        <v>16878</v>
      </c>
      <c r="AC4323" s="200">
        <v>8</v>
      </c>
      <c r="AD4323" s="200" t="s">
        <v>8274</v>
      </c>
      <c r="AE4323" s="212">
        <v>816235</v>
      </c>
      <c r="AF4323" s="212">
        <v>816235</v>
      </c>
      <c r="AG4323" s="198" t="s">
        <v>16879</v>
      </c>
    </row>
    <row r="4324" spans="1:33" hidden="1" x14ac:dyDescent="0.25">
      <c r="A4324" s="209">
        <v>129630</v>
      </c>
      <c r="B4324" s="210">
        <v>2</v>
      </c>
      <c r="C4324" s="196" t="s">
        <v>85</v>
      </c>
      <c r="D4324" s="201">
        <v>43698</v>
      </c>
      <c r="E4324" s="196" t="s">
        <v>152</v>
      </c>
      <c r="F4324" s="201">
        <v>44504</v>
      </c>
      <c r="G4324" s="196" t="s">
        <v>152</v>
      </c>
      <c r="H4324" s="198" t="s">
        <v>847</v>
      </c>
      <c r="I4324" s="196" t="s">
        <v>848</v>
      </c>
      <c r="J4324" s="196" t="s">
        <v>101</v>
      </c>
      <c r="L4324" s="200" t="s">
        <v>101</v>
      </c>
      <c r="M4324" s="198" t="s">
        <v>4129</v>
      </c>
      <c r="N4324" s="198" t="s">
        <v>1793</v>
      </c>
      <c r="O4324" s="196" t="s">
        <v>157</v>
      </c>
      <c r="P4324" s="198" t="s">
        <v>158</v>
      </c>
      <c r="Q4324" s="198" t="s">
        <v>1793</v>
      </c>
      <c r="R4324" s="196" t="s">
        <v>47</v>
      </c>
      <c r="S4324" s="196" t="s">
        <v>43</v>
      </c>
      <c r="T4324" s="211">
        <v>1.87</v>
      </c>
      <c r="V4324" s="196" t="s">
        <v>1805</v>
      </c>
      <c r="W4324" s="200" t="s">
        <v>93</v>
      </c>
      <c r="X4324" s="196" t="s">
        <v>13</v>
      </c>
      <c r="Y4324" s="196" t="s">
        <v>31</v>
      </c>
      <c r="Z4324" s="198" t="s">
        <v>4130</v>
      </c>
      <c r="AA4324" s="196" t="s">
        <v>16881</v>
      </c>
      <c r="AB4324" s="196" t="s">
        <v>16882</v>
      </c>
      <c r="AC4324" s="200">
        <v>3</v>
      </c>
      <c r="AD4324" s="200" t="s">
        <v>8274</v>
      </c>
      <c r="AE4324" s="212">
        <v>5000</v>
      </c>
      <c r="AF4324" s="212">
        <v>5000</v>
      </c>
    </row>
    <row r="4325" spans="1:33" hidden="1" x14ac:dyDescent="0.25">
      <c r="A4325" s="209">
        <v>129636</v>
      </c>
      <c r="B4325" s="210">
        <v>2</v>
      </c>
      <c r="C4325" s="196" t="s">
        <v>97</v>
      </c>
      <c r="D4325" s="201">
        <v>43698</v>
      </c>
      <c r="E4325" s="196" t="s">
        <v>152</v>
      </c>
      <c r="F4325" s="201">
        <v>44516.875150462962</v>
      </c>
      <c r="G4325" s="196" t="s">
        <v>426</v>
      </c>
      <c r="H4325" s="198" t="s">
        <v>144</v>
      </c>
      <c r="I4325" s="196" t="s">
        <v>145</v>
      </c>
      <c r="J4325" s="196" t="s">
        <v>101</v>
      </c>
      <c r="L4325" s="200" t="s">
        <v>101</v>
      </c>
      <c r="M4325" s="198" t="s">
        <v>2741</v>
      </c>
      <c r="N4325" s="198" t="s">
        <v>1793</v>
      </c>
      <c r="O4325" s="196" t="s">
        <v>157</v>
      </c>
      <c r="P4325" s="198" t="s">
        <v>158</v>
      </c>
      <c r="Q4325" s="198" t="s">
        <v>1793</v>
      </c>
      <c r="R4325" s="196" t="s">
        <v>47</v>
      </c>
      <c r="S4325" s="196" t="s">
        <v>43</v>
      </c>
      <c r="T4325" s="211">
        <v>3.28</v>
      </c>
      <c r="U4325" s="201">
        <v>44323</v>
      </c>
      <c r="V4325" s="196" t="s">
        <v>1805</v>
      </c>
      <c r="W4325" s="200" t="s">
        <v>670</v>
      </c>
      <c r="X4325" s="196" t="s">
        <v>13</v>
      </c>
      <c r="Y4325" s="196" t="s">
        <v>31</v>
      </c>
      <c r="AA4325" s="196" t="s">
        <v>16883</v>
      </c>
      <c r="AB4325" s="196" t="s">
        <v>16884</v>
      </c>
      <c r="AC4325" s="200">
        <v>3</v>
      </c>
      <c r="AD4325" s="200" t="s">
        <v>8231</v>
      </c>
      <c r="AE4325" s="212">
        <v>856</v>
      </c>
      <c r="AF4325" s="212">
        <v>11325</v>
      </c>
      <c r="AG4325" s="198" t="s">
        <v>2742</v>
      </c>
    </row>
    <row r="4326" spans="1:33" hidden="1" x14ac:dyDescent="0.25">
      <c r="A4326" s="209">
        <v>129636</v>
      </c>
      <c r="B4326" s="210">
        <v>2</v>
      </c>
      <c r="C4326" s="196" t="s">
        <v>97</v>
      </c>
      <c r="D4326" s="201">
        <v>43698</v>
      </c>
      <c r="E4326" s="196" t="s">
        <v>152</v>
      </c>
      <c r="F4326" s="201">
        <v>44516.875150462962</v>
      </c>
      <c r="G4326" s="196" t="s">
        <v>426</v>
      </c>
      <c r="H4326" s="198" t="s">
        <v>144</v>
      </c>
      <c r="I4326" s="196" t="s">
        <v>145</v>
      </c>
      <c r="J4326" s="196" t="s">
        <v>101</v>
      </c>
      <c r="L4326" s="200" t="s">
        <v>101</v>
      </c>
      <c r="M4326" s="198" t="s">
        <v>2741</v>
      </c>
      <c r="N4326" s="198" t="s">
        <v>1793</v>
      </c>
      <c r="O4326" s="196" t="s">
        <v>157</v>
      </c>
      <c r="P4326" s="198" t="s">
        <v>158</v>
      </c>
      <c r="Q4326" s="198" t="s">
        <v>1793</v>
      </c>
      <c r="R4326" s="196" t="s">
        <v>47</v>
      </c>
      <c r="S4326" s="196" t="s">
        <v>43</v>
      </c>
      <c r="T4326" s="211">
        <v>3.28</v>
      </c>
      <c r="U4326" s="201">
        <v>44323</v>
      </c>
      <c r="V4326" s="196" t="s">
        <v>1805</v>
      </c>
      <c r="W4326" s="200" t="s">
        <v>670</v>
      </c>
      <c r="X4326" s="196" t="s">
        <v>13</v>
      </c>
      <c r="Y4326" s="196" t="s">
        <v>31</v>
      </c>
      <c r="AA4326" s="196" t="s">
        <v>16885</v>
      </c>
      <c r="AB4326" s="196" t="s">
        <v>16884</v>
      </c>
      <c r="AC4326" s="200">
        <v>8</v>
      </c>
      <c r="AD4326" s="200" t="s">
        <v>8231</v>
      </c>
      <c r="AE4326" s="212">
        <v>-363209</v>
      </c>
      <c r="AF4326" s="212">
        <v>1577855</v>
      </c>
      <c r="AG4326" s="198" t="s">
        <v>2742</v>
      </c>
    </row>
    <row r="4327" spans="1:33" hidden="1" x14ac:dyDescent="0.25">
      <c r="A4327" s="209">
        <v>129639</v>
      </c>
      <c r="B4327" s="210">
        <v>2</v>
      </c>
      <c r="C4327" s="196" t="s">
        <v>97</v>
      </c>
      <c r="D4327" s="201">
        <v>43698</v>
      </c>
      <c r="E4327" s="196" t="s">
        <v>152</v>
      </c>
      <c r="F4327" s="201">
        <v>44532.875173611108</v>
      </c>
      <c r="G4327" s="196" t="s">
        <v>666</v>
      </c>
      <c r="H4327" s="198" t="s">
        <v>1613</v>
      </c>
      <c r="I4327" s="196" t="s">
        <v>2477</v>
      </c>
      <c r="J4327" s="196" t="s">
        <v>101</v>
      </c>
      <c r="L4327" s="200" t="s">
        <v>101</v>
      </c>
      <c r="M4327" s="198" t="s">
        <v>2744</v>
      </c>
      <c r="N4327" s="198" t="s">
        <v>1793</v>
      </c>
      <c r="O4327" s="196" t="s">
        <v>157</v>
      </c>
      <c r="P4327" s="198" t="s">
        <v>158</v>
      </c>
      <c r="Q4327" s="198" t="s">
        <v>1793</v>
      </c>
      <c r="R4327" s="196" t="s">
        <v>47</v>
      </c>
      <c r="S4327" s="196" t="s">
        <v>43</v>
      </c>
      <c r="T4327" s="211">
        <v>4.59</v>
      </c>
      <c r="U4327" s="201">
        <v>44323</v>
      </c>
      <c r="V4327" s="196" t="s">
        <v>1805</v>
      </c>
      <c r="W4327" s="200" t="s">
        <v>670</v>
      </c>
      <c r="X4327" s="196" t="s">
        <v>13</v>
      </c>
      <c r="Y4327" s="196" t="s">
        <v>31</v>
      </c>
      <c r="AA4327" s="196" t="s">
        <v>16886</v>
      </c>
      <c r="AB4327" s="196" t="s">
        <v>16887</v>
      </c>
      <c r="AC4327" s="200">
        <v>3</v>
      </c>
      <c r="AD4327" s="200" t="s">
        <v>8231</v>
      </c>
      <c r="AE4327" s="212">
        <v>12928</v>
      </c>
      <c r="AF4327" s="212">
        <v>36328</v>
      </c>
      <c r="AG4327" s="198" t="s">
        <v>2745</v>
      </c>
    </row>
    <row r="4328" spans="1:33" hidden="1" x14ac:dyDescent="0.25">
      <c r="A4328" s="209">
        <v>129639</v>
      </c>
      <c r="B4328" s="210">
        <v>2</v>
      </c>
      <c r="C4328" s="196" t="s">
        <v>97</v>
      </c>
      <c r="D4328" s="201">
        <v>43698</v>
      </c>
      <c r="E4328" s="196" t="s">
        <v>152</v>
      </c>
      <c r="F4328" s="201">
        <v>44532.875173611108</v>
      </c>
      <c r="G4328" s="196" t="s">
        <v>666</v>
      </c>
      <c r="H4328" s="198" t="s">
        <v>1613</v>
      </c>
      <c r="I4328" s="196" t="s">
        <v>2477</v>
      </c>
      <c r="J4328" s="196" t="s">
        <v>101</v>
      </c>
      <c r="L4328" s="200" t="s">
        <v>101</v>
      </c>
      <c r="M4328" s="198" t="s">
        <v>2744</v>
      </c>
      <c r="N4328" s="198" t="s">
        <v>1793</v>
      </c>
      <c r="O4328" s="196" t="s">
        <v>157</v>
      </c>
      <c r="P4328" s="198" t="s">
        <v>158</v>
      </c>
      <c r="Q4328" s="198" t="s">
        <v>1793</v>
      </c>
      <c r="R4328" s="196" t="s">
        <v>47</v>
      </c>
      <c r="S4328" s="196" t="s">
        <v>43</v>
      </c>
      <c r="T4328" s="211">
        <v>4.59</v>
      </c>
      <c r="U4328" s="201">
        <v>44323</v>
      </c>
      <c r="V4328" s="196" t="s">
        <v>1805</v>
      </c>
      <c r="W4328" s="200" t="s">
        <v>670</v>
      </c>
      <c r="X4328" s="196" t="s">
        <v>13</v>
      </c>
      <c r="Y4328" s="196" t="s">
        <v>31</v>
      </c>
      <c r="AA4328" s="196" t="s">
        <v>16888</v>
      </c>
      <c r="AB4328" s="196" t="s">
        <v>16887</v>
      </c>
      <c r="AC4328" s="200">
        <v>8</v>
      </c>
      <c r="AD4328" s="200" t="s">
        <v>8231</v>
      </c>
      <c r="AE4328" s="212">
        <v>-244805</v>
      </c>
      <c r="AF4328" s="212">
        <v>1927430</v>
      </c>
      <c r="AG4328" s="198" t="s">
        <v>2745</v>
      </c>
    </row>
    <row r="4329" spans="1:33" hidden="1" x14ac:dyDescent="0.25">
      <c r="A4329" s="209">
        <v>129640</v>
      </c>
      <c r="B4329" s="210">
        <v>2</v>
      </c>
      <c r="C4329" s="196" t="s">
        <v>85</v>
      </c>
      <c r="D4329" s="201">
        <v>43698</v>
      </c>
      <c r="E4329" s="196" t="s">
        <v>152</v>
      </c>
      <c r="F4329" s="201">
        <v>44684</v>
      </c>
      <c r="G4329" s="196" t="s">
        <v>426</v>
      </c>
      <c r="H4329" s="198" t="s">
        <v>1613</v>
      </c>
      <c r="I4329" s="196" t="s">
        <v>3205</v>
      </c>
      <c r="J4329" s="196" t="s">
        <v>101</v>
      </c>
      <c r="L4329" s="200" t="s">
        <v>101</v>
      </c>
      <c r="M4329" s="198" t="s">
        <v>3206</v>
      </c>
      <c r="N4329" s="198" t="s">
        <v>2957</v>
      </c>
      <c r="O4329" s="196" t="s">
        <v>157</v>
      </c>
      <c r="P4329" s="198" t="s">
        <v>158</v>
      </c>
      <c r="Q4329" s="198" t="s">
        <v>2957</v>
      </c>
      <c r="R4329" s="196" t="s">
        <v>47</v>
      </c>
      <c r="S4329" s="196" t="s">
        <v>43</v>
      </c>
      <c r="T4329" s="211">
        <v>5.5</v>
      </c>
      <c r="U4329" s="201">
        <v>44729</v>
      </c>
      <c r="V4329" s="196" t="s">
        <v>1805</v>
      </c>
      <c r="W4329" s="200" t="s">
        <v>93</v>
      </c>
      <c r="X4329" s="196" t="s">
        <v>103</v>
      </c>
      <c r="AA4329" s="196" t="s">
        <v>16889</v>
      </c>
      <c r="AB4329" s="196" t="s">
        <v>16890</v>
      </c>
      <c r="AC4329" s="200">
        <v>3</v>
      </c>
      <c r="AD4329" s="200" t="s">
        <v>8231</v>
      </c>
      <c r="AE4329" s="212">
        <v>30694</v>
      </c>
      <c r="AF4329" s="212">
        <v>30694</v>
      </c>
    </row>
    <row r="4330" spans="1:33" hidden="1" x14ac:dyDescent="0.25">
      <c r="A4330" s="209">
        <v>129640</v>
      </c>
      <c r="B4330" s="210">
        <v>2</v>
      </c>
      <c r="C4330" s="196" t="s">
        <v>85</v>
      </c>
      <c r="D4330" s="201">
        <v>43698</v>
      </c>
      <c r="E4330" s="196" t="s">
        <v>152</v>
      </c>
      <c r="F4330" s="201">
        <v>44684</v>
      </c>
      <c r="G4330" s="196" t="s">
        <v>426</v>
      </c>
      <c r="H4330" s="198" t="s">
        <v>1613</v>
      </c>
      <c r="I4330" s="196" t="s">
        <v>3205</v>
      </c>
      <c r="J4330" s="196" t="s">
        <v>101</v>
      </c>
      <c r="L4330" s="200" t="s">
        <v>101</v>
      </c>
      <c r="M4330" s="198" t="s">
        <v>3206</v>
      </c>
      <c r="N4330" s="198" t="s">
        <v>2957</v>
      </c>
      <c r="O4330" s="196" t="s">
        <v>157</v>
      </c>
      <c r="P4330" s="198" t="s">
        <v>158</v>
      </c>
      <c r="Q4330" s="198" t="s">
        <v>2957</v>
      </c>
      <c r="R4330" s="196" t="s">
        <v>47</v>
      </c>
      <c r="S4330" s="196" t="s">
        <v>43</v>
      </c>
      <c r="T4330" s="211">
        <v>5.5</v>
      </c>
      <c r="U4330" s="201">
        <v>44729</v>
      </c>
      <c r="V4330" s="196" t="s">
        <v>1805</v>
      </c>
      <c r="W4330" s="200" t="s">
        <v>93</v>
      </c>
      <c r="X4330" s="196" t="s">
        <v>103</v>
      </c>
      <c r="AA4330" s="196" t="s">
        <v>16891</v>
      </c>
      <c r="AB4330" s="196" t="s">
        <v>16890</v>
      </c>
      <c r="AC4330" s="200">
        <v>8</v>
      </c>
      <c r="AD4330" s="200" t="s">
        <v>8231</v>
      </c>
      <c r="AE4330" s="212">
        <v>1070564</v>
      </c>
      <c r="AF4330" s="212">
        <v>1070564</v>
      </c>
    </row>
    <row r="4331" spans="1:33" hidden="1" x14ac:dyDescent="0.25">
      <c r="A4331" s="209">
        <v>129641</v>
      </c>
      <c r="B4331" s="210">
        <v>2</v>
      </c>
      <c r="C4331" s="196" t="s">
        <v>85</v>
      </c>
      <c r="D4331" s="201">
        <v>43698</v>
      </c>
      <c r="E4331" s="196" t="s">
        <v>152</v>
      </c>
      <c r="F4331" s="201">
        <v>44684</v>
      </c>
      <c r="G4331" s="196" t="s">
        <v>426</v>
      </c>
      <c r="H4331" s="198" t="s">
        <v>399</v>
      </c>
      <c r="I4331" s="196" t="s">
        <v>2466</v>
      </c>
      <c r="J4331" s="196" t="s">
        <v>101</v>
      </c>
      <c r="L4331" s="200" t="s">
        <v>101</v>
      </c>
      <c r="M4331" s="198" t="s">
        <v>3208</v>
      </c>
      <c r="N4331" s="198" t="s">
        <v>2957</v>
      </c>
      <c r="O4331" s="196" t="s">
        <v>157</v>
      </c>
      <c r="P4331" s="198" t="s">
        <v>1794</v>
      </c>
      <c r="Q4331" s="198" t="s">
        <v>2957</v>
      </c>
      <c r="R4331" s="196" t="s">
        <v>47</v>
      </c>
      <c r="S4331" s="196" t="s">
        <v>43</v>
      </c>
      <c r="T4331" s="211">
        <v>3.31</v>
      </c>
      <c r="U4331" s="201">
        <v>44729</v>
      </c>
      <c r="V4331" s="196" t="s">
        <v>1805</v>
      </c>
      <c r="W4331" s="200" t="s">
        <v>93</v>
      </c>
      <c r="X4331" s="196" t="s">
        <v>103</v>
      </c>
      <c r="Y4331" s="196" t="s">
        <v>32</v>
      </c>
      <c r="Z4331" s="198" t="s">
        <v>3209</v>
      </c>
      <c r="AA4331" s="196" t="s">
        <v>16892</v>
      </c>
      <c r="AB4331" s="196" t="s">
        <v>16893</v>
      </c>
      <c r="AC4331" s="200">
        <v>3</v>
      </c>
      <c r="AD4331" s="200" t="s">
        <v>8231</v>
      </c>
      <c r="AE4331" s="212">
        <v>30676</v>
      </c>
      <c r="AF4331" s="212">
        <v>30676</v>
      </c>
    </row>
    <row r="4332" spans="1:33" hidden="1" x14ac:dyDescent="0.25">
      <c r="A4332" s="209">
        <v>129641</v>
      </c>
      <c r="B4332" s="210">
        <v>2</v>
      </c>
      <c r="C4332" s="196" t="s">
        <v>85</v>
      </c>
      <c r="D4332" s="201">
        <v>43698</v>
      </c>
      <c r="E4332" s="196" t="s">
        <v>152</v>
      </c>
      <c r="F4332" s="201">
        <v>44684</v>
      </c>
      <c r="G4332" s="196" t="s">
        <v>426</v>
      </c>
      <c r="H4332" s="198" t="s">
        <v>399</v>
      </c>
      <c r="I4332" s="196" t="s">
        <v>2466</v>
      </c>
      <c r="J4332" s="196" t="s">
        <v>101</v>
      </c>
      <c r="L4332" s="200" t="s">
        <v>101</v>
      </c>
      <c r="M4332" s="198" t="s">
        <v>3208</v>
      </c>
      <c r="N4332" s="198" t="s">
        <v>2957</v>
      </c>
      <c r="O4332" s="196" t="s">
        <v>157</v>
      </c>
      <c r="P4332" s="198" t="s">
        <v>1794</v>
      </c>
      <c r="Q4332" s="198" t="s">
        <v>2957</v>
      </c>
      <c r="R4332" s="196" t="s">
        <v>47</v>
      </c>
      <c r="S4332" s="196" t="s">
        <v>43</v>
      </c>
      <c r="T4332" s="211">
        <v>3.31</v>
      </c>
      <c r="U4332" s="201">
        <v>44729</v>
      </c>
      <c r="V4332" s="196" t="s">
        <v>1805</v>
      </c>
      <c r="W4332" s="200" t="s">
        <v>93</v>
      </c>
      <c r="X4332" s="196" t="s">
        <v>103</v>
      </c>
      <c r="Y4332" s="196" t="s">
        <v>32</v>
      </c>
      <c r="Z4332" s="198" t="s">
        <v>3209</v>
      </c>
      <c r="AA4332" s="196" t="s">
        <v>16894</v>
      </c>
      <c r="AB4332" s="196" t="s">
        <v>16893</v>
      </c>
      <c r="AC4332" s="200">
        <v>3</v>
      </c>
      <c r="AD4332" s="200" t="s">
        <v>8274</v>
      </c>
      <c r="AE4332" s="212">
        <v>36532</v>
      </c>
      <c r="AF4332" s="212">
        <v>36532</v>
      </c>
    </row>
    <row r="4333" spans="1:33" hidden="1" x14ac:dyDescent="0.25">
      <c r="A4333" s="209">
        <v>129641</v>
      </c>
      <c r="B4333" s="210">
        <v>2</v>
      </c>
      <c r="C4333" s="196" t="s">
        <v>85</v>
      </c>
      <c r="D4333" s="201">
        <v>43698</v>
      </c>
      <c r="E4333" s="196" t="s">
        <v>152</v>
      </c>
      <c r="F4333" s="201">
        <v>44684</v>
      </c>
      <c r="G4333" s="196" t="s">
        <v>426</v>
      </c>
      <c r="H4333" s="198" t="s">
        <v>399</v>
      </c>
      <c r="I4333" s="196" t="s">
        <v>2466</v>
      </c>
      <c r="J4333" s="196" t="s">
        <v>101</v>
      </c>
      <c r="L4333" s="200" t="s">
        <v>101</v>
      </c>
      <c r="M4333" s="198" t="s">
        <v>3208</v>
      </c>
      <c r="N4333" s="198" t="s">
        <v>2957</v>
      </c>
      <c r="O4333" s="196" t="s">
        <v>157</v>
      </c>
      <c r="P4333" s="198" t="s">
        <v>1794</v>
      </c>
      <c r="Q4333" s="198" t="s">
        <v>2957</v>
      </c>
      <c r="R4333" s="196" t="s">
        <v>47</v>
      </c>
      <c r="S4333" s="196" t="s">
        <v>43</v>
      </c>
      <c r="T4333" s="211">
        <v>3.31</v>
      </c>
      <c r="U4333" s="201">
        <v>44729</v>
      </c>
      <c r="V4333" s="196" t="s">
        <v>1805</v>
      </c>
      <c r="W4333" s="200" t="s">
        <v>93</v>
      </c>
      <c r="X4333" s="196" t="s">
        <v>103</v>
      </c>
      <c r="Y4333" s="196" t="s">
        <v>32</v>
      </c>
      <c r="Z4333" s="198" t="s">
        <v>3209</v>
      </c>
      <c r="AA4333" s="196" t="s">
        <v>16895</v>
      </c>
      <c r="AB4333" s="196" t="s">
        <v>16893</v>
      </c>
      <c r="AC4333" s="200">
        <v>8</v>
      </c>
      <c r="AD4333" s="200" t="s">
        <v>8231</v>
      </c>
      <c r="AE4333" s="212">
        <v>871090</v>
      </c>
      <c r="AF4333" s="212">
        <v>871090</v>
      </c>
    </row>
    <row r="4334" spans="1:33" hidden="1" x14ac:dyDescent="0.25">
      <c r="A4334" s="209">
        <v>129642</v>
      </c>
      <c r="B4334" s="210">
        <v>2</v>
      </c>
      <c r="C4334" s="196" t="s">
        <v>122</v>
      </c>
      <c r="D4334" s="201">
        <v>43698</v>
      </c>
      <c r="E4334" s="196" t="s">
        <v>152</v>
      </c>
      <c r="F4334" s="201">
        <v>44715.87537037037</v>
      </c>
      <c r="G4334" s="196" t="s">
        <v>426</v>
      </c>
      <c r="H4334" s="198" t="s">
        <v>144</v>
      </c>
      <c r="I4334" s="196" t="s">
        <v>145</v>
      </c>
      <c r="J4334" s="196" t="s">
        <v>101</v>
      </c>
      <c r="L4334" s="200" t="s">
        <v>101</v>
      </c>
      <c r="M4334" s="198" t="s">
        <v>2959</v>
      </c>
      <c r="N4334" s="198" t="s">
        <v>1793</v>
      </c>
      <c r="O4334" s="196" t="s">
        <v>157</v>
      </c>
      <c r="P4334" s="198" t="s">
        <v>158</v>
      </c>
      <c r="Q4334" s="198" t="s">
        <v>1793</v>
      </c>
      <c r="R4334" s="196" t="s">
        <v>47</v>
      </c>
      <c r="S4334" s="196" t="s">
        <v>43</v>
      </c>
      <c r="T4334" s="211">
        <v>1.7</v>
      </c>
      <c r="U4334" s="201">
        <v>44694</v>
      </c>
      <c r="V4334" s="196" t="s">
        <v>1805</v>
      </c>
      <c r="W4334" s="200" t="s">
        <v>670</v>
      </c>
      <c r="X4334" s="196" t="s">
        <v>13</v>
      </c>
      <c r="AA4334" s="196" t="s">
        <v>16896</v>
      </c>
      <c r="AB4334" s="196" t="s">
        <v>16897</v>
      </c>
      <c r="AC4334" s="200">
        <v>8</v>
      </c>
      <c r="AD4334" s="200" t="s">
        <v>8231</v>
      </c>
      <c r="AE4334" s="212">
        <v>738090</v>
      </c>
      <c r="AF4334" s="212">
        <v>738090</v>
      </c>
      <c r="AG4334" s="198" t="s">
        <v>16898</v>
      </c>
    </row>
    <row r="4335" spans="1:33" hidden="1" x14ac:dyDescent="0.25">
      <c r="A4335" s="209">
        <v>129643</v>
      </c>
      <c r="B4335" s="210">
        <v>2</v>
      </c>
      <c r="C4335" s="196" t="s">
        <v>122</v>
      </c>
      <c r="D4335" s="201">
        <v>43698</v>
      </c>
      <c r="E4335" s="196" t="s">
        <v>152</v>
      </c>
      <c r="F4335" s="201">
        <v>44715.87537037037</v>
      </c>
      <c r="G4335" s="196" t="s">
        <v>426</v>
      </c>
      <c r="H4335" s="198" t="s">
        <v>144</v>
      </c>
      <c r="I4335" s="196" t="s">
        <v>145</v>
      </c>
      <c r="J4335" s="196" t="s">
        <v>101</v>
      </c>
      <c r="L4335" s="200" t="s">
        <v>101</v>
      </c>
      <c r="M4335" s="198" t="s">
        <v>2961</v>
      </c>
      <c r="N4335" s="198" t="s">
        <v>1793</v>
      </c>
      <c r="O4335" s="196" t="s">
        <v>157</v>
      </c>
      <c r="P4335" s="198" t="s">
        <v>158</v>
      </c>
      <c r="Q4335" s="198" t="s">
        <v>1793</v>
      </c>
      <c r="R4335" s="196" t="s">
        <v>47</v>
      </c>
      <c r="S4335" s="196" t="s">
        <v>43</v>
      </c>
      <c r="T4335" s="211">
        <v>1.82</v>
      </c>
      <c r="U4335" s="201">
        <v>44694</v>
      </c>
      <c r="V4335" s="196" t="s">
        <v>1805</v>
      </c>
      <c r="W4335" s="200" t="s">
        <v>670</v>
      </c>
      <c r="X4335" s="196" t="s">
        <v>13</v>
      </c>
      <c r="AA4335" s="196" t="s">
        <v>16899</v>
      </c>
      <c r="AB4335" s="196" t="s">
        <v>16900</v>
      </c>
      <c r="AC4335" s="200">
        <v>8</v>
      </c>
      <c r="AD4335" s="200" t="s">
        <v>8231</v>
      </c>
      <c r="AE4335" s="212">
        <v>505050</v>
      </c>
      <c r="AF4335" s="212">
        <v>505050</v>
      </c>
      <c r="AG4335" s="198" t="s">
        <v>16898</v>
      </c>
    </row>
    <row r="4336" spans="1:33" hidden="1" x14ac:dyDescent="0.25">
      <c r="A4336" s="209">
        <v>129648</v>
      </c>
      <c r="B4336" s="210">
        <v>2</v>
      </c>
      <c r="C4336" s="196" t="s">
        <v>122</v>
      </c>
      <c r="D4336" s="201">
        <v>43698</v>
      </c>
      <c r="E4336" s="196" t="s">
        <v>152</v>
      </c>
      <c r="F4336" s="201">
        <v>44715.8752662037</v>
      </c>
      <c r="G4336" s="196" t="s">
        <v>426</v>
      </c>
      <c r="H4336" s="198" t="s">
        <v>1006</v>
      </c>
      <c r="I4336" s="196" t="s">
        <v>292</v>
      </c>
      <c r="J4336" s="196" t="s">
        <v>101</v>
      </c>
      <c r="L4336" s="200" t="s">
        <v>101</v>
      </c>
      <c r="M4336" s="198" t="s">
        <v>2963</v>
      </c>
      <c r="N4336" s="198" t="s">
        <v>1793</v>
      </c>
      <c r="O4336" s="196" t="s">
        <v>157</v>
      </c>
      <c r="P4336" s="198" t="s">
        <v>158</v>
      </c>
      <c r="Q4336" s="198" t="s">
        <v>1793</v>
      </c>
      <c r="R4336" s="196" t="s">
        <v>47</v>
      </c>
      <c r="S4336" s="196" t="s">
        <v>43</v>
      </c>
      <c r="T4336" s="211">
        <v>3.49</v>
      </c>
      <c r="U4336" s="201">
        <v>44694</v>
      </c>
      <c r="V4336" s="196" t="s">
        <v>1805</v>
      </c>
      <c r="W4336" s="200" t="s">
        <v>670</v>
      </c>
      <c r="X4336" s="196" t="s">
        <v>13</v>
      </c>
      <c r="AA4336" s="196" t="s">
        <v>16901</v>
      </c>
      <c r="AB4336" s="196" t="s">
        <v>16902</v>
      </c>
      <c r="AC4336" s="200">
        <v>3</v>
      </c>
      <c r="AD4336" s="200" t="s">
        <v>8231</v>
      </c>
      <c r="AE4336" s="212">
        <v>258249</v>
      </c>
      <c r="AF4336" s="212">
        <v>258249</v>
      </c>
      <c r="AG4336" s="198" t="s">
        <v>16903</v>
      </c>
    </row>
    <row r="4337" spans="1:33" hidden="1" x14ac:dyDescent="0.25">
      <c r="A4337" s="209">
        <v>129648</v>
      </c>
      <c r="B4337" s="210">
        <v>2</v>
      </c>
      <c r="C4337" s="196" t="s">
        <v>122</v>
      </c>
      <c r="D4337" s="201">
        <v>43698</v>
      </c>
      <c r="E4337" s="196" t="s">
        <v>152</v>
      </c>
      <c r="F4337" s="201">
        <v>44715.8752662037</v>
      </c>
      <c r="G4337" s="196" t="s">
        <v>426</v>
      </c>
      <c r="H4337" s="198" t="s">
        <v>1006</v>
      </c>
      <c r="I4337" s="196" t="s">
        <v>292</v>
      </c>
      <c r="J4337" s="196" t="s">
        <v>101</v>
      </c>
      <c r="L4337" s="200" t="s">
        <v>101</v>
      </c>
      <c r="M4337" s="198" t="s">
        <v>2963</v>
      </c>
      <c r="N4337" s="198" t="s">
        <v>1793</v>
      </c>
      <c r="O4337" s="196" t="s">
        <v>157</v>
      </c>
      <c r="P4337" s="198" t="s">
        <v>158</v>
      </c>
      <c r="Q4337" s="198" t="s">
        <v>1793</v>
      </c>
      <c r="R4337" s="196" t="s">
        <v>47</v>
      </c>
      <c r="S4337" s="196" t="s">
        <v>43</v>
      </c>
      <c r="T4337" s="211">
        <v>3.49</v>
      </c>
      <c r="U4337" s="201">
        <v>44694</v>
      </c>
      <c r="V4337" s="196" t="s">
        <v>1805</v>
      </c>
      <c r="W4337" s="200" t="s">
        <v>670</v>
      </c>
      <c r="X4337" s="196" t="s">
        <v>13</v>
      </c>
      <c r="AA4337" s="196" t="s">
        <v>16904</v>
      </c>
      <c r="AB4337" s="196" t="s">
        <v>16902</v>
      </c>
      <c r="AC4337" s="200">
        <v>8</v>
      </c>
      <c r="AD4337" s="200" t="s">
        <v>8231</v>
      </c>
      <c r="AE4337" s="212">
        <v>1172057</v>
      </c>
      <c r="AF4337" s="212">
        <v>1172057</v>
      </c>
      <c r="AG4337" s="198" t="s">
        <v>16903</v>
      </c>
    </row>
    <row r="4338" spans="1:33" hidden="1" x14ac:dyDescent="0.25">
      <c r="A4338" s="209">
        <v>129655</v>
      </c>
      <c r="B4338" s="210">
        <v>2</v>
      </c>
      <c r="C4338" s="196" t="s">
        <v>85</v>
      </c>
      <c r="D4338" s="201">
        <v>43698</v>
      </c>
      <c r="E4338" s="196" t="s">
        <v>152</v>
      </c>
      <c r="F4338" s="201">
        <v>44686</v>
      </c>
      <c r="G4338" s="196" t="s">
        <v>426</v>
      </c>
      <c r="H4338" s="198" t="s">
        <v>838</v>
      </c>
      <c r="I4338" s="196" t="s">
        <v>466</v>
      </c>
      <c r="J4338" s="196" t="s">
        <v>101</v>
      </c>
      <c r="L4338" s="200" t="s">
        <v>101</v>
      </c>
      <c r="M4338" s="198" t="s">
        <v>3211</v>
      </c>
      <c r="N4338" s="198" t="s">
        <v>2569</v>
      </c>
      <c r="O4338" s="196" t="s">
        <v>157</v>
      </c>
      <c r="P4338" s="198" t="s">
        <v>158</v>
      </c>
      <c r="Q4338" s="198" t="s">
        <v>2569</v>
      </c>
      <c r="R4338" s="196" t="s">
        <v>47</v>
      </c>
      <c r="S4338" s="196" t="s">
        <v>43</v>
      </c>
      <c r="T4338" s="211">
        <v>3.33</v>
      </c>
      <c r="U4338" s="201">
        <v>44729</v>
      </c>
      <c r="V4338" s="196" t="s">
        <v>1860</v>
      </c>
      <c r="W4338" s="200" t="s">
        <v>93</v>
      </c>
      <c r="X4338" s="196" t="s">
        <v>103</v>
      </c>
      <c r="AA4338" s="196" t="s">
        <v>16905</v>
      </c>
      <c r="AB4338" s="196" t="s">
        <v>16906</v>
      </c>
      <c r="AC4338" s="200">
        <v>3</v>
      </c>
      <c r="AD4338" s="200" t="s">
        <v>8231</v>
      </c>
      <c r="AE4338" s="212">
        <v>25489</v>
      </c>
      <c r="AF4338" s="212">
        <v>25489</v>
      </c>
    </row>
    <row r="4339" spans="1:33" hidden="1" x14ac:dyDescent="0.25">
      <c r="A4339" s="209">
        <v>129655</v>
      </c>
      <c r="B4339" s="210">
        <v>2</v>
      </c>
      <c r="C4339" s="196" t="s">
        <v>85</v>
      </c>
      <c r="D4339" s="201">
        <v>43698</v>
      </c>
      <c r="E4339" s="196" t="s">
        <v>152</v>
      </c>
      <c r="F4339" s="201">
        <v>44686</v>
      </c>
      <c r="G4339" s="196" t="s">
        <v>426</v>
      </c>
      <c r="H4339" s="198" t="s">
        <v>838</v>
      </c>
      <c r="I4339" s="196" t="s">
        <v>466</v>
      </c>
      <c r="J4339" s="196" t="s">
        <v>101</v>
      </c>
      <c r="L4339" s="200" t="s">
        <v>101</v>
      </c>
      <c r="M4339" s="198" t="s">
        <v>3211</v>
      </c>
      <c r="N4339" s="198" t="s">
        <v>2569</v>
      </c>
      <c r="O4339" s="196" t="s">
        <v>157</v>
      </c>
      <c r="P4339" s="198" t="s">
        <v>158</v>
      </c>
      <c r="Q4339" s="198" t="s">
        <v>2569</v>
      </c>
      <c r="R4339" s="196" t="s">
        <v>47</v>
      </c>
      <c r="S4339" s="196" t="s">
        <v>43</v>
      </c>
      <c r="T4339" s="211">
        <v>3.33</v>
      </c>
      <c r="U4339" s="201">
        <v>44729</v>
      </c>
      <c r="V4339" s="196" t="s">
        <v>1860</v>
      </c>
      <c r="W4339" s="200" t="s">
        <v>93</v>
      </c>
      <c r="X4339" s="196" t="s">
        <v>103</v>
      </c>
      <c r="AA4339" s="196" t="s">
        <v>16907</v>
      </c>
      <c r="AB4339" s="196" t="s">
        <v>16906</v>
      </c>
      <c r="AC4339" s="200">
        <v>8</v>
      </c>
      <c r="AD4339" s="200" t="s">
        <v>8231</v>
      </c>
      <c r="AE4339" s="212">
        <v>726476</v>
      </c>
      <c r="AF4339" s="212">
        <v>726476</v>
      </c>
    </row>
    <row r="4340" spans="1:33" hidden="1" x14ac:dyDescent="0.25">
      <c r="A4340" s="209">
        <v>129659</v>
      </c>
      <c r="B4340" s="210">
        <v>2</v>
      </c>
      <c r="C4340" s="196" t="s">
        <v>122</v>
      </c>
      <c r="D4340" s="201">
        <v>43698</v>
      </c>
      <c r="E4340" s="196" t="s">
        <v>152</v>
      </c>
      <c r="F4340" s="201">
        <v>44715.875358796293</v>
      </c>
      <c r="G4340" s="196" t="s">
        <v>426</v>
      </c>
      <c r="H4340" s="198" t="s">
        <v>1539</v>
      </c>
      <c r="I4340" s="196" t="s">
        <v>292</v>
      </c>
      <c r="J4340" s="196" t="s">
        <v>101</v>
      </c>
      <c r="L4340" s="200" t="s">
        <v>101</v>
      </c>
      <c r="M4340" s="198" t="s">
        <v>2965</v>
      </c>
      <c r="N4340" s="198" t="s">
        <v>1793</v>
      </c>
      <c r="O4340" s="196" t="s">
        <v>157</v>
      </c>
      <c r="P4340" s="198" t="s">
        <v>158</v>
      </c>
      <c r="Q4340" s="198" t="s">
        <v>1793</v>
      </c>
      <c r="R4340" s="196" t="s">
        <v>47</v>
      </c>
      <c r="S4340" s="196" t="s">
        <v>43</v>
      </c>
      <c r="T4340" s="211">
        <v>1.23</v>
      </c>
      <c r="U4340" s="201">
        <v>44694</v>
      </c>
      <c r="V4340" s="196" t="s">
        <v>1805</v>
      </c>
      <c r="W4340" s="200" t="s">
        <v>670</v>
      </c>
      <c r="X4340" s="196" t="s">
        <v>13</v>
      </c>
      <c r="AA4340" s="196" t="s">
        <v>16908</v>
      </c>
      <c r="AB4340" s="196" t="s">
        <v>16909</v>
      </c>
      <c r="AC4340" s="200">
        <v>3</v>
      </c>
      <c r="AD4340" s="200" t="s">
        <v>8231</v>
      </c>
      <c r="AE4340" s="212">
        <v>139041</v>
      </c>
      <c r="AF4340" s="212">
        <v>139041</v>
      </c>
      <c r="AG4340" s="198" t="s">
        <v>16910</v>
      </c>
    </row>
    <row r="4341" spans="1:33" hidden="1" x14ac:dyDescent="0.25">
      <c r="A4341" s="209">
        <v>129659</v>
      </c>
      <c r="B4341" s="210">
        <v>2</v>
      </c>
      <c r="C4341" s="196" t="s">
        <v>122</v>
      </c>
      <c r="D4341" s="201">
        <v>43698</v>
      </c>
      <c r="E4341" s="196" t="s">
        <v>152</v>
      </c>
      <c r="F4341" s="201">
        <v>44715.875358796293</v>
      </c>
      <c r="G4341" s="196" t="s">
        <v>426</v>
      </c>
      <c r="H4341" s="198" t="s">
        <v>1539</v>
      </c>
      <c r="I4341" s="196" t="s">
        <v>292</v>
      </c>
      <c r="J4341" s="196" t="s">
        <v>101</v>
      </c>
      <c r="L4341" s="200" t="s">
        <v>101</v>
      </c>
      <c r="M4341" s="198" t="s">
        <v>2965</v>
      </c>
      <c r="N4341" s="198" t="s">
        <v>1793</v>
      </c>
      <c r="O4341" s="196" t="s">
        <v>157</v>
      </c>
      <c r="P4341" s="198" t="s">
        <v>158</v>
      </c>
      <c r="Q4341" s="198" t="s">
        <v>1793</v>
      </c>
      <c r="R4341" s="196" t="s">
        <v>47</v>
      </c>
      <c r="S4341" s="196" t="s">
        <v>43</v>
      </c>
      <c r="T4341" s="211">
        <v>1.23</v>
      </c>
      <c r="U4341" s="201">
        <v>44694</v>
      </c>
      <c r="V4341" s="196" t="s">
        <v>1805</v>
      </c>
      <c r="W4341" s="200" t="s">
        <v>670</v>
      </c>
      <c r="X4341" s="196" t="s">
        <v>13</v>
      </c>
      <c r="AA4341" s="196" t="s">
        <v>16911</v>
      </c>
      <c r="AB4341" s="196" t="s">
        <v>16909</v>
      </c>
      <c r="AC4341" s="200">
        <v>8</v>
      </c>
      <c r="AD4341" s="200" t="s">
        <v>8231</v>
      </c>
      <c r="AE4341" s="212">
        <v>830160</v>
      </c>
      <c r="AF4341" s="212">
        <v>830160</v>
      </c>
      <c r="AG4341" s="198" t="s">
        <v>16910</v>
      </c>
    </row>
    <row r="4342" spans="1:33" hidden="1" x14ac:dyDescent="0.25">
      <c r="A4342" s="209">
        <v>129660</v>
      </c>
      <c r="B4342" s="210">
        <v>2</v>
      </c>
      <c r="C4342" s="196" t="s">
        <v>122</v>
      </c>
      <c r="D4342" s="201">
        <v>43698</v>
      </c>
      <c r="E4342" s="196" t="s">
        <v>152</v>
      </c>
      <c r="F4342" s="201">
        <v>44715.875358796293</v>
      </c>
      <c r="G4342" s="196" t="s">
        <v>426</v>
      </c>
      <c r="H4342" s="198" t="s">
        <v>1539</v>
      </c>
      <c r="I4342" s="196" t="s">
        <v>518</v>
      </c>
      <c r="J4342" s="196" t="s">
        <v>101</v>
      </c>
      <c r="L4342" s="200" t="s">
        <v>101</v>
      </c>
      <c r="M4342" s="198" t="s">
        <v>3066</v>
      </c>
      <c r="N4342" s="198" t="s">
        <v>3041</v>
      </c>
      <c r="O4342" s="196" t="s">
        <v>157</v>
      </c>
      <c r="P4342" s="198" t="s">
        <v>158</v>
      </c>
      <c r="Q4342" s="198" t="s">
        <v>3041</v>
      </c>
      <c r="R4342" s="196" t="s">
        <v>47</v>
      </c>
      <c r="S4342" s="196" t="s">
        <v>43</v>
      </c>
      <c r="T4342" s="211">
        <v>6.66</v>
      </c>
      <c r="U4342" s="201">
        <v>44694</v>
      </c>
      <c r="V4342" s="196" t="s">
        <v>1860</v>
      </c>
      <c r="W4342" s="200" t="s">
        <v>93</v>
      </c>
      <c r="X4342" s="196" t="s">
        <v>103</v>
      </c>
      <c r="AA4342" s="196" t="s">
        <v>16912</v>
      </c>
      <c r="AB4342" s="196" t="s">
        <v>16913</v>
      </c>
      <c r="AC4342" s="200">
        <v>8</v>
      </c>
      <c r="AD4342" s="200" t="s">
        <v>8231</v>
      </c>
      <c r="AE4342" s="212">
        <v>2431454</v>
      </c>
      <c r="AF4342" s="212">
        <v>2431454</v>
      </c>
      <c r="AG4342" s="198" t="s">
        <v>16914</v>
      </c>
    </row>
    <row r="4343" spans="1:33" hidden="1" x14ac:dyDescent="0.25">
      <c r="A4343" s="209">
        <v>129663</v>
      </c>
      <c r="B4343" s="210">
        <v>1</v>
      </c>
      <c r="C4343" s="196" t="s">
        <v>122</v>
      </c>
      <c r="D4343" s="201">
        <v>43698</v>
      </c>
      <c r="E4343" s="196" t="s">
        <v>152</v>
      </c>
      <c r="F4343" s="201">
        <v>44715.8753125</v>
      </c>
      <c r="G4343" s="196" t="s">
        <v>108</v>
      </c>
      <c r="H4343" s="198" t="s">
        <v>718</v>
      </c>
      <c r="I4343" s="196" t="s">
        <v>2449</v>
      </c>
      <c r="J4343" s="196" t="s">
        <v>101</v>
      </c>
      <c r="L4343" s="200" t="s">
        <v>101</v>
      </c>
      <c r="M4343" s="198" t="s">
        <v>3068</v>
      </c>
      <c r="N4343" s="198" t="s">
        <v>1845</v>
      </c>
      <c r="O4343" s="196" t="s">
        <v>157</v>
      </c>
      <c r="P4343" s="198" t="s">
        <v>158</v>
      </c>
      <c r="Q4343" s="198" t="s">
        <v>1845</v>
      </c>
      <c r="R4343" s="196" t="s">
        <v>47</v>
      </c>
      <c r="S4343" s="196" t="s">
        <v>43</v>
      </c>
      <c r="T4343" s="211">
        <v>7.6</v>
      </c>
      <c r="U4343" s="201">
        <v>44694</v>
      </c>
      <c r="V4343" s="196" t="s">
        <v>1805</v>
      </c>
      <c r="W4343" s="200" t="s">
        <v>93</v>
      </c>
      <c r="X4343" s="196" t="s">
        <v>103</v>
      </c>
      <c r="Y4343" s="196" t="s">
        <v>32</v>
      </c>
      <c r="AA4343" s="196" t="s">
        <v>16915</v>
      </c>
      <c r="AB4343" s="196" t="s">
        <v>16916</v>
      </c>
      <c r="AC4343" s="200">
        <v>3</v>
      </c>
      <c r="AD4343" s="200" t="s">
        <v>8231</v>
      </c>
      <c r="AE4343" s="212">
        <v>23700</v>
      </c>
      <c r="AF4343" s="212">
        <v>23700</v>
      </c>
      <c r="AG4343" s="198" t="s">
        <v>16182</v>
      </c>
    </row>
    <row r="4344" spans="1:33" hidden="1" x14ac:dyDescent="0.25">
      <c r="A4344" s="209">
        <v>129663</v>
      </c>
      <c r="B4344" s="210">
        <v>1</v>
      </c>
      <c r="C4344" s="196" t="s">
        <v>122</v>
      </c>
      <c r="D4344" s="201">
        <v>43698</v>
      </c>
      <c r="E4344" s="196" t="s">
        <v>152</v>
      </c>
      <c r="F4344" s="201">
        <v>44715.8753125</v>
      </c>
      <c r="G4344" s="196" t="s">
        <v>108</v>
      </c>
      <c r="H4344" s="198" t="s">
        <v>718</v>
      </c>
      <c r="I4344" s="196" t="s">
        <v>2449</v>
      </c>
      <c r="J4344" s="196" t="s">
        <v>101</v>
      </c>
      <c r="L4344" s="200" t="s">
        <v>101</v>
      </c>
      <c r="M4344" s="198" t="s">
        <v>3068</v>
      </c>
      <c r="N4344" s="198" t="s">
        <v>1845</v>
      </c>
      <c r="O4344" s="196" t="s">
        <v>157</v>
      </c>
      <c r="P4344" s="198" t="s">
        <v>158</v>
      </c>
      <c r="Q4344" s="198" t="s">
        <v>1845</v>
      </c>
      <c r="R4344" s="196" t="s">
        <v>47</v>
      </c>
      <c r="S4344" s="196" t="s">
        <v>43</v>
      </c>
      <c r="T4344" s="211">
        <v>7.6</v>
      </c>
      <c r="U4344" s="201">
        <v>44694</v>
      </c>
      <c r="V4344" s="196" t="s">
        <v>1805</v>
      </c>
      <c r="W4344" s="200" t="s">
        <v>93</v>
      </c>
      <c r="X4344" s="196" t="s">
        <v>103</v>
      </c>
      <c r="Y4344" s="196" t="s">
        <v>32</v>
      </c>
      <c r="AA4344" s="196" t="s">
        <v>16917</v>
      </c>
      <c r="AB4344" s="196" t="s">
        <v>16916</v>
      </c>
      <c r="AC4344" s="200">
        <v>8</v>
      </c>
      <c r="AD4344" s="200" t="s">
        <v>8231</v>
      </c>
      <c r="AE4344" s="212">
        <v>1801000</v>
      </c>
      <c r="AF4344" s="212">
        <v>1801000</v>
      </c>
      <c r="AG4344" s="198" t="s">
        <v>16182</v>
      </c>
    </row>
    <row r="4345" spans="1:33" hidden="1" x14ac:dyDescent="0.25">
      <c r="A4345" s="209">
        <v>129664</v>
      </c>
      <c r="B4345" s="210">
        <v>2</v>
      </c>
      <c r="C4345" s="196" t="s">
        <v>97</v>
      </c>
      <c r="D4345" s="201">
        <v>43698</v>
      </c>
      <c r="E4345" s="196" t="s">
        <v>152</v>
      </c>
      <c r="F4345" s="201">
        <v>44484.875138888892</v>
      </c>
      <c r="G4345" s="196" t="s">
        <v>4553</v>
      </c>
      <c r="H4345" s="198" t="s">
        <v>1828</v>
      </c>
      <c r="I4345" s="196" t="s">
        <v>129</v>
      </c>
      <c r="J4345" s="196" t="s">
        <v>101</v>
      </c>
      <c r="L4345" s="200" t="s">
        <v>101</v>
      </c>
      <c r="M4345" s="198" t="s">
        <v>2747</v>
      </c>
      <c r="N4345" s="198" t="s">
        <v>1793</v>
      </c>
      <c r="O4345" s="196" t="s">
        <v>157</v>
      </c>
      <c r="P4345" s="198" t="s">
        <v>158</v>
      </c>
      <c r="Q4345" s="198" t="s">
        <v>1793</v>
      </c>
      <c r="R4345" s="196" t="s">
        <v>47</v>
      </c>
      <c r="S4345" s="196" t="s">
        <v>43</v>
      </c>
      <c r="T4345" s="211">
        <v>5.35</v>
      </c>
      <c r="U4345" s="201">
        <v>44323</v>
      </c>
      <c r="V4345" s="196" t="s">
        <v>1805</v>
      </c>
      <c r="W4345" s="200" t="s">
        <v>93</v>
      </c>
      <c r="X4345" s="196" t="s">
        <v>13</v>
      </c>
      <c r="Y4345" s="196" t="s">
        <v>31</v>
      </c>
      <c r="AA4345" s="196" t="s">
        <v>16918</v>
      </c>
      <c r="AB4345" s="196" t="s">
        <v>16919</v>
      </c>
      <c r="AC4345" s="200">
        <v>8</v>
      </c>
      <c r="AD4345" s="200" t="s">
        <v>8231</v>
      </c>
      <c r="AE4345" s="212">
        <v>-604976</v>
      </c>
      <c r="AF4345" s="212">
        <v>1483657</v>
      </c>
      <c r="AG4345" s="198" t="s">
        <v>2748</v>
      </c>
    </row>
    <row r="4346" spans="1:33" hidden="1" x14ac:dyDescent="0.25">
      <c r="A4346" s="209">
        <v>129665</v>
      </c>
      <c r="B4346" s="210">
        <v>2</v>
      </c>
      <c r="C4346" s="196" t="s">
        <v>97</v>
      </c>
      <c r="D4346" s="201">
        <v>43698</v>
      </c>
      <c r="E4346" s="196" t="s">
        <v>152</v>
      </c>
      <c r="F4346" s="201">
        <v>44484.875127314815</v>
      </c>
      <c r="G4346" s="196" t="s">
        <v>2601</v>
      </c>
      <c r="H4346" s="198" t="s">
        <v>1027</v>
      </c>
      <c r="I4346" s="196" t="s">
        <v>129</v>
      </c>
      <c r="J4346" s="196" t="s">
        <v>101</v>
      </c>
      <c r="L4346" s="200" t="s">
        <v>101</v>
      </c>
      <c r="M4346" s="198" t="s">
        <v>2750</v>
      </c>
      <c r="N4346" s="198" t="s">
        <v>1793</v>
      </c>
      <c r="O4346" s="196" t="s">
        <v>157</v>
      </c>
      <c r="P4346" s="198" t="s">
        <v>158</v>
      </c>
      <c r="Q4346" s="198" t="s">
        <v>1793</v>
      </c>
      <c r="R4346" s="196" t="s">
        <v>47</v>
      </c>
      <c r="S4346" s="196" t="s">
        <v>43</v>
      </c>
      <c r="T4346" s="211">
        <v>2.2599999999999998</v>
      </c>
      <c r="U4346" s="201">
        <v>44323</v>
      </c>
      <c r="V4346" s="196" t="s">
        <v>1805</v>
      </c>
      <c r="W4346" s="200" t="s">
        <v>93</v>
      </c>
      <c r="X4346" s="196" t="s">
        <v>13</v>
      </c>
      <c r="Y4346" s="196" t="s">
        <v>31</v>
      </c>
      <c r="AA4346" s="196" t="s">
        <v>16920</v>
      </c>
      <c r="AB4346" s="196" t="s">
        <v>16921</v>
      </c>
      <c r="AC4346" s="200">
        <v>8</v>
      </c>
      <c r="AD4346" s="200" t="s">
        <v>8231</v>
      </c>
      <c r="AE4346" s="212">
        <v>-229135</v>
      </c>
      <c r="AF4346" s="212">
        <v>560519</v>
      </c>
      <c r="AG4346" s="198" t="s">
        <v>2748</v>
      </c>
    </row>
    <row r="4347" spans="1:33" hidden="1" x14ac:dyDescent="0.25">
      <c r="A4347" s="209">
        <v>129671</v>
      </c>
      <c r="B4347" s="210">
        <v>2</v>
      </c>
      <c r="C4347" s="196" t="s">
        <v>122</v>
      </c>
      <c r="D4347" s="201">
        <v>43698</v>
      </c>
      <c r="E4347" s="196" t="s">
        <v>152</v>
      </c>
      <c r="F4347" s="201">
        <v>44665.8753125</v>
      </c>
      <c r="G4347" s="196" t="s">
        <v>108</v>
      </c>
      <c r="H4347" s="198" t="s">
        <v>1027</v>
      </c>
      <c r="I4347" s="196" t="s">
        <v>1553</v>
      </c>
      <c r="J4347" s="196" t="s">
        <v>101</v>
      </c>
      <c r="L4347" s="200" t="s">
        <v>101</v>
      </c>
      <c r="M4347" s="198" t="s">
        <v>2335</v>
      </c>
      <c r="N4347" s="198" t="s">
        <v>1793</v>
      </c>
      <c r="O4347" s="196" t="s">
        <v>157</v>
      </c>
      <c r="P4347" s="198" t="s">
        <v>157</v>
      </c>
      <c r="Q4347" s="198" t="s">
        <v>1793</v>
      </c>
      <c r="R4347" s="196" t="s">
        <v>47</v>
      </c>
      <c r="S4347" s="196" t="s">
        <v>43</v>
      </c>
      <c r="T4347" s="211">
        <v>9.5500000000000007</v>
      </c>
      <c r="U4347" s="201">
        <v>44645</v>
      </c>
      <c r="V4347" s="196" t="s">
        <v>1805</v>
      </c>
      <c r="W4347" s="200" t="s">
        <v>93</v>
      </c>
      <c r="X4347" s="196" t="s">
        <v>103</v>
      </c>
      <c r="AA4347" s="196" t="s">
        <v>16922</v>
      </c>
      <c r="AC4347" s="200">
        <v>8</v>
      </c>
      <c r="AD4347" s="200" t="s">
        <v>8274</v>
      </c>
      <c r="AE4347" s="212">
        <v>2477110</v>
      </c>
      <c r="AF4347" s="212">
        <v>2477110</v>
      </c>
      <c r="AG4347" s="198" t="s">
        <v>2336</v>
      </c>
    </row>
    <row r="4348" spans="1:33" hidden="1" x14ac:dyDescent="0.25">
      <c r="A4348" s="209">
        <v>129672</v>
      </c>
      <c r="B4348" s="210">
        <v>2</v>
      </c>
      <c r="C4348" s="196" t="s">
        <v>97</v>
      </c>
      <c r="D4348" s="201">
        <v>43698</v>
      </c>
      <c r="E4348" s="196" t="s">
        <v>152</v>
      </c>
      <c r="F4348" s="201">
        <v>44389.875069444446</v>
      </c>
      <c r="G4348" s="196" t="s">
        <v>134</v>
      </c>
      <c r="H4348" s="198" t="s">
        <v>223</v>
      </c>
      <c r="I4348" s="196" t="s">
        <v>1709</v>
      </c>
      <c r="J4348" s="196" t="s">
        <v>101</v>
      </c>
      <c r="L4348" s="200" t="s">
        <v>101</v>
      </c>
      <c r="M4348" s="198" t="s">
        <v>2565</v>
      </c>
      <c r="N4348" s="198" t="s">
        <v>1793</v>
      </c>
      <c r="O4348" s="196" t="s">
        <v>157</v>
      </c>
      <c r="P4348" s="198" t="s">
        <v>158</v>
      </c>
      <c r="Q4348" s="198" t="s">
        <v>1793</v>
      </c>
      <c r="R4348" s="196" t="s">
        <v>47</v>
      </c>
      <c r="S4348" s="196" t="s">
        <v>43</v>
      </c>
      <c r="T4348" s="211">
        <v>7.31</v>
      </c>
      <c r="U4348" s="201">
        <v>44281</v>
      </c>
      <c r="V4348" s="196" t="s">
        <v>1805</v>
      </c>
      <c r="W4348" s="200" t="s">
        <v>93</v>
      </c>
      <c r="X4348" s="196" t="s">
        <v>103</v>
      </c>
      <c r="Y4348" s="196" t="s">
        <v>32</v>
      </c>
      <c r="AA4348" s="196" t="s">
        <v>16923</v>
      </c>
      <c r="AB4348" s="196" t="s">
        <v>16924</v>
      </c>
      <c r="AC4348" s="200">
        <v>3</v>
      </c>
      <c r="AD4348" s="200" t="s">
        <v>8231</v>
      </c>
      <c r="AE4348" s="212">
        <v>-1917</v>
      </c>
      <c r="AF4348" s="212">
        <v>41020</v>
      </c>
      <c r="AG4348" s="198" t="s">
        <v>2566</v>
      </c>
    </row>
    <row r="4349" spans="1:33" hidden="1" x14ac:dyDescent="0.25">
      <c r="A4349" s="209">
        <v>129672</v>
      </c>
      <c r="B4349" s="210">
        <v>2</v>
      </c>
      <c r="C4349" s="196" t="s">
        <v>97</v>
      </c>
      <c r="D4349" s="201">
        <v>43698</v>
      </c>
      <c r="E4349" s="196" t="s">
        <v>152</v>
      </c>
      <c r="F4349" s="201">
        <v>44389.875069444446</v>
      </c>
      <c r="G4349" s="196" t="s">
        <v>134</v>
      </c>
      <c r="H4349" s="198" t="s">
        <v>223</v>
      </c>
      <c r="I4349" s="196" t="s">
        <v>1709</v>
      </c>
      <c r="J4349" s="196" t="s">
        <v>101</v>
      </c>
      <c r="L4349" s="200" t="s">
        <v>101</v>
      </c>
      <c r="M4349" s="198" t="s">
        <v>2565</v>
      </c>
      <c r="N4349" s="198" t="s">
        <v>1793</v>
      </c>
      <c r="O4349" s="196" t="s">
        <v>157</v>
      </c>
      <c r="P4349" s="198" t="s">
        <v>158</v>
      </c>
      <c r="Q4349" s="198" t="s">
        <v>1793</v>
      </c>
      <c r="R4349" s="196" t="s">
        <v>47</v>
      </c>
      <c r="S4349" s="196" t="s">
        <v>43</v>
      </c>
      <c r="T4349" s="211">
        <v>7.31</v>
      </c>
      <c r="U4349" s="201">
        <v>44281</v>
      </c>
      <c r="V4349" s="196" t="s">
        <v>1805</v>
      </c>
      <c r="W4349" s="200" t="s">
        <v>93</v>
      </c>
      <c r="X4349" s="196" t="s">
        <v>103</v>
      </c>
      <c r="Y4349" s="196" t="s">
        <v>32</v>
      </c>
      <c r="AA4349" s="196" t="s">
        <v>16925</v>
      </c>
      <c r="AB4349" s="196" t="s">
        <v>16924</v>
      </c>
      <c r="AC4349" s="200">
        <v>8</v>
      </c>
      <c r="AD4349" s="200" t="s">
        <v>8231</v>
      </c>
      <c r="AE4349" s="212">
        <v>-189719</v>
      </c>
      <c r="AF4349" s="212">
        <v>1286686</v>
      </c>
      <c r="AG4349" s="198" t="s">
        <v>2566</v>
      </c>
    </row>
    <row r="4350" spans="1:33" hidden="1" x14ac:dyDescent="0.25">
      <c r="A4350" s="209">
        <v>129673</v>
      </c>
      <c r="B4350" s="210">
        <v>2</v>
      </c>
      <c r="C4350" s="196" t="s">
        <v>122</v>
      </c>
      <c r="D4350" s="201">
        <v>43698</v>
      </c>
      <c r="E4350" s="196" t="s">
        <v>152</v>
      </c>
      <c r="F4350" s="201">
        <v>44349.875243055554</v>
      </c>
      <c r="G4350" s="196" t="s">
        <v>666</v>
      </c>
      <c r="H4350" s="198" t="s">
        <v>1027</v>
      </c>
      <c r="I4350" s="196" t="s">
        <v>1682</v>
      </c>
      <c r="J4350" s="196" t="s">
        <v>101</v>
      </c>
      <c r="L4350" s="200" t="s">
        <v>101</v>
      </c>
      <c r="M4350" s="198" t="s">
        <v>2845</v>
      </c>
      <c r="N4350" s="198" t="s">
        <v>1793</v>
      </c>
      <c r="O4350" s="196" t="s">
        <v>157</v>
      </c>
      <c r="P4350" s="198" t="s">
        <v>158</v>
      </c>
      <c r="Q4350" s="198" t="s">
        <v>1793</v>
      </c>
      <c r="R4350" s="196" t="s">
        <v>47</v>
      </c>
      <c r="S4350" s="196" t="s">
        <v>43</v>
      </c>
      <c r="T4350" s="211">
        <v>8.1</v>
      </c>
      <c r="U4350" s="201">
        <v>44323</v>
      </c>
      <c r="V4350" s="196" t="s">
        <v>1805</v>
      </c>
      <c r="W4350" s="200" t="s">
        <v>93</v>
      </c>
      <c r="X4350" s="196" t="s">
        <v>103</v>
      </c>
      <c r="Y4350" s="196" t="s">
        <v>32</v>
      </c>
      <c r="AA4350" s="196" t="s">
        <v>16926</v>
      </c>
      <c r="AB4350" s="196" t="s">
        <v>16927</v>
      </c>
      <c r="AC4350" s="200">
        <v>8</v>
      </c>
      <c r="AD4350" s="200" t="s">
        <v>8231</v>
      </c>
      <c r="AE4350" s="212">
        <v>105069</v>
      </c>
      <c r="AF4350" s="212">
        <v>1514488</v>
      </c>
      <c r="AG4350" s="198" t="s">
        <v>2846</v>
      </c>
    </row>
    <row r="4351" spans="1:33" hidden="1" x14ac:dyDescent="0.25">
      <c r="A4351" s="209">
        <v>129674</v>
      </c>
      <c r="B4351" s="210">
        <v>2</v>
      </c>
      <c r="C4351" s="196" t="s">
        <v>122</v>
      </c>
      <c r="D4351" s="201">
        <v>43698</v>
      </c>
      <c r="E4351" s="196" t="s">
        <v>152</v>
      </c>
      <c r="F4351" s="201">
        <v>44665.875254629631</v>
      </c>
      <c r="G4351" s="196" t="s">
        <v>426</v>
      </c>
      <c r="H4351" s="198" t="s">
        <v>128</v>
      </c>
      <c r="I4351" s="196" t="s">
        <v>1709</v>
      </c>
      <c r="J4351" s="196" t="s">
        <v>101</v>
      </c>
      <c r="L4351" s="200" t="s">
        <v>101</v>
      </c>
      <c r="M4351" s="198" t="s">
        <v>2338</v>
      </c>
      <c r="N4351" s="198" t="s">
        <v>1866</v>
      </c>
      <c r="O4351" s="196" t="s">
        <v>157</v>
      </c>
      <c r="P4351" s="198" t="s">
        <v>158</v>
      </c>
      <c r="Q4351" s="198" t="s">
        <v>2104</v>
      </c>
      <c r="R4351" s="196" t="s">
        <v>47</v>
      </c>
      <c r="S4351" s="196" t="s">
        <v>43</v>
      </c>
      <c r="T4351" s="211">
        <v>4.7699999999999996</v>
      </c>
      <c r="U4351" s="201">
        <v>44645</v>
      </c>
      <c r="V4351" s="196" t="s">
        <v>1867</v>
      </c>
      <c r="W4351" s="200" t="s">
        <v>93</v>
      </c>
      <c r="X4351" s="196" t="s">
        <v>103</v>
      </c>
      <c r="AA4351" s="196" t="s">
        <v>16928</v>
      </c>
      <c r="AB4351" s="196" t="s">
        <v>16929</v>
      </c>
      <c r="AC4351" s="200">
        <v>3</v>
      </c>
      <c r="AD4351" s="200" t="s">
        <v>8231</v>
      </c>
      <c r="AE4351" s="212">
        <v>17228</v>
      </c>
      <c r="AF4351" s="212">
        <v>17228</v>
      </c>
      <c r="AG4351" s="198" t="s">
        <v>2339</v>
      </c>
    </row>
    <row r="4352" spans="1:33" hidden="1" x14ac:dyDescent="0.25">
      <c r="A4352" s="209">
        <v>129674</v>
      </c>
      <c r="B4352" s="210">
        <v>2</v>
      </c>
      <c r="C4352" s="196" t="s">
        <v>122</v>
      </c>
      <c r="D4352" s="201">
        <v>43698</v>
      </c>
      <c r="E4352" s="196" t="s">
        <v>152</v>
      </c>
      <c r="F4352" s="201">
        <v>44665.875254629631</v>
      </c>
      <c r="G4352" s="196" t="s">
        <v>426</v>
      </c>
      <c r="H4352" s="198" t="s">
        <v>128</v>
      </c>
      <c r="I4352" s="196" t="s">
        <v>1709</v>
      </c>
      <c r="J4352" s="196" t="s">
        <v>101</v>
      </c>
      <c r="L4352" s="200" t="s">
        <v>101</v>
      </c>
      <c r="M4352" s="198" t="s">
        <v>2338</v>
      </c>
      <c r="N4352" s="198" t="s">
        <v>1866</v>
      </c>
      <c r="O4352" s="196" t="s">
        <v>157</v>
      </c>
      <c r="P4352" s="198" t="s">
        <v>158</v>
      </c>
      <c r="Q4352" s="198" t="s">
        <v>2104</v>
      </c>
      <c r="R4352" s="196" t="s">
        <v>47</v>
      </c>
      <c r="S4352" s="196" t="s">
        <v>43</v>
      </c>
      <c r="T4352" s="211">
        <v>4.7699999999999996</v>
      </c>
      <c r="U4352" s="201">
        <v>44645</v>
      </c>
      <c r="V4352" s="196" t="s">
        <v>1867</v>
      </c>
      <c r="W4352" s="200" t="s">
        <v>93</v>
      </c>
      <c r="X4352" s="196" t="s">
        <v>103</v>
      </c>
      <c r="AA4352" s="196" t="s">
        <v>16930</v>
      </c>
      <c r="AB4352" s="196" t="s">
        <v>16929</v>
      </c>
      <c r="AC4352" s="200">
        <v>8</v>
      </c>
      <c r="AD4352" s="200" t="s">
        <v>8231</v>
      </c>
      <c r="AE4352" s="212">
        <v>444984</v>
      </c>
      <c r="AF4352" s="212">
        <v>622501</v>
      </c>
      <c r="AG4352" s="198" t="s">
        <v>2339</v>
      </c>
    </row>
    <row r="4353" spans="1:33" hidden="1" x14ac:dyDescent="0.25">
      <c r="A4353" s="209">
        <v>129675</v>
      </c>
      <c r="B4353" s="210">
        <v>3</v>
      </c>
      <c r="C4353" s="196" t="s">
        <v>122</v>
      </c>
      <c r="D4353" s="201">
        <v>43700</v>
      </c>
      <c r="E4353" s="196" t="s">
        <v>385</v>
      </c>
      <c r="F4353" s="201">
        <v>44721</v>
      </c>
      <c r="G4353" s="196" t="s">
        <v>253</v>
      </c>
      <c r="H4353" s="198" t="s">
        <v>319</v>
      </c>
      <c r="I4353" s="196" t="s">
        <v>1331</v>
      </c>
      <c r="K4353" s="196" t="s">
        <v>495</v>
      </c>
      <c r="L4353" s="200" t="s">
        <v>183</v>
      </c>
      <c r="M4353" s="198" t="s">
        <v>1332</v>
      </c>
      <c r="O4353" s="196" t="s">
        <v>271</v>
      </c>
      <c r="P4353" s="198" t="s">
        <v>166</v>
      </c>
      <c r="R4353" s="196" t="s">
        <v>39</v>
      </c>
      <c r="S4353" s="196" t="s">
        <v>45</v>
      </c>
      <c r="T4353" s="211">
        <v>0.01</v>
      </c>
      <c r="W4353" s="200" t="s">
        <v>93</v>
      </c>
      <c r="X4353" s="196" t="s">
        <v>186</v>
      </c>
      <c r="AA4353" s="196" t="s">
        <v>16931</v>
      </c>
      <c r="AC4353" s="200">
        <v>3</v>
      </c>
      <c r="AD4353" s="200" t="s">
        <v>8250</v>
      </c>
      <c r="AE4353" s="212">
        <v>315179.96000000002</v>
      </c>
      <c r="AF4353" s="212">
        <v>315179.96000000002</v>
      </c>
    </row>
    <row r="4354" spans="1:33" ht="54" hidden="1" x14ac:dyDescent="0.25">
      <c r="A4354" s="209">
        <v>129679</v>
      </c>
      <c r="B4354" s="210">
        <v>1</v>
      </c>
      <c r="C4354" s="196" t="s">
        <v>122</v>
      </c>
      <c r="D4354" s="201">
        <v>43704</v>
      </c>
      <c r="E4354" s="196" t="s">
        <v>152</v>
      </c>
      <c r="F4354" s="201">
        <v>44665.875162037039</v>
      </c>
      <c r="G4354" s="196" t="s">
        <v>108</v>
      </c>
      <c r="H4354" s="198" t="s">
        <v>297</v>
      </c>
      <c r="I4354" s="196" t="s">
        <v>2163</v>
      </c>
      <c r="J4354" s="196" t="s">
        <v>299</v>
      </c>
      <c r="L4354" s="200" t="s">
        <v>300</v>
      </c>
      <c r="M4354" s="198" t="s">
        <v>3392</v>
      </c>
      <c r="N4354" s="198" t="s">
        <v>2612</v>
      </c>
      <c r="O4354" s="196" t="s">
        <v>157</v>
      </c>
      <c r="P4354" s="198" t="s">
        <v>1794</v>
      </c>
      <c r="Q4354" s="198" t="s">
        <v>3393</v>
      </c>
      <c r="R4354" s="196" t="s">
        <v>47</v>
      </c>
      <c r="S4354" s="196" t="s">
        <v>46</v>
      </c>
      <c r="T4354" s="211">
        <v>7.04</v>
      </c>
      <c r="U4354" s="201">
        <v>44645</v>
      </c>
      <c r="V4354" s="196" t="s">
        <v>2612</v>
      </c>
      <c r="W4354" s="200" t="s">
        <v>93</v>
      </c>
      <c r="X4354" s="196" t="s">
        <v>303</v>
      </c>
      <c r="Z4354" s="198" t="s">
        <v>3394</v>
      </c>
      <c r="AA4354" s="196" t="s">
        <v>16932</v>
      </c>
      <c r="AC4354" s="200">
        <v>2</v>
      </c>
      <c r="AD4354" s="200" t="s">
        <v>8250</v>
      </c>
      <c r="AE4354" s="203" t="s">
        <v>505</v>
      </c>
      <c r="AF4354" s="212">
        <v>334335</v>
      </c>
      <c r="AG4354" s="198" t="s">
        <v>3395</v>
      </c>
    </row>
    <row r="4355" spans="1:33" ht="54" hidden="1" x14ac:dyDescent="0.25">
      <c r="A4355" s="209">
        <v>129679</v>
      </c>
      <c r="B4355" s="210">
        <v>1</v>
      </c>
      <c r="C4355" s="196" t="s">
        <v>122</v>
      </c>
      <c r="D4355" s="201">
        <v>43704</v>
      </c>
      <c r="E4355" s="196" t="s">
        <v>152</v>
      </c>
      <c r="F4355" s="201">
        <v>44665.875162037039</v>
      </c>
      <c r="G4355" s="196" t="s">
        <v>108</v>
      </c>
      <c r="H4355" s="198" t="s">
        <v>297</v>
      </c>
      <c r="I4355" s="196" t="s">
        <v>2163</v>
      </c>
      <c r="J4355" s="196" t="s">
        <v>299</v>
      </c>
      <c r="L4355" s="200" t="s">
        <v>300</v>
      </c>
      <c r="M4355" s="198" t="s">
        <v>3392</v>
      </c>
      <c r="N4355" s="198" t="s">
        <v>2612</v>
      </c>
      <c r="O4355" s="196" t="s">
        <v>157</v>
      </c>
      <c r="P4355" s="198" t="s">
        <v>1794</v>
      </c>
      <c r="Q4355" s="198" t="s">
        <v>3393</v>
      </c>
      <c r="R4355" s="196" t="s">
        <v>47</v>
      </c>
      <c r="S4355" s="196" t="s">
        <v>46</v>
      </c>
      <c r="T4355" s="211">
        <v>7.04</v>
      </c>
      <c r="U4355" s="201">
        <v>44645</v>
      </c>
      <c r="V4355" s="196" t="s">
        <v>2612</v>
      </c>
      <c r="W4355" s="200" t="s">
        <v>93</v>
      </c>
      <c r="X4355" s="196" t="s">
        <v>303</v>
      </c>
      <c r="Z4355" s="198" t="s">
        <v>3394</v>
      </c>
      <c r="AA4355" s="196" t="s">
        <v>16933</v>
      </c>
      <c r="AB4355" s="196" t="s">
        <v>16934</v>
      </c>
      <c r="AC4355" s="200">
        <v>3</v>
      </c>
      <c r="AD4355" s="200" t="s">
        <v>8274</v>
      </c>
      <c r="AE4355" s="212">
        <v>613570</v>
      </c>
      <c r="AF4355" s="212">
        <v>618570</v>
      </c>
      <c r="AG4355" s="198" t="s">
        <v>3395</v>
      </c>
    </row>
    <row r="4356" spans="1:33" ht="54" hidden="1" x14ac:dyDescent="0.25">
      <c r="A4356" s="209">
        <v>129679</v>
      </c>
      <c r="B4356" s="210">
        <v>1</v>
      </c>
      <c r="C4356" s="196" t="s">
        <v>122</v>
      </c>
      <c r="D4356" s="201">
        <v>43704</v>
      </c>
      <c r="E4356" s="196" t="s">
        <v>152</v>
      </c>
      <c r="F4356" s="201">
        <v>44665.875162037039</v>
      </c>
      <c r="G4356" s="196" t="s">
        <v>108</v>
      </c>
      <c r="H4356" s="198" t="s">
        <v>297</v>
      </c>
      <c r="I4356" s="196" t="s">
        <v>2163</v>
      </c>
      <c r="J4356" s="196" t="s">
        <v>299</v>
      </c>
      <c r="L4356" s="200" t="s">
        <v>300</v>
      </c>
      <c r="M4356" s="198" t="s">
        <v>3392</v>
      </c>
      <c r="N4356" s="198" t="s">
        <v>2612</v>
      </c>
      <c r="O4356" s="196" t="s">
        <v>157</v>
      </c>
      <c r="P4356" s="198" t="s">
        <v>1794</v>
      </c>
      <c r="Q4356" s="198" t="s">
        <v>3393</v>
      </c>
      <c r="R4356" s="196" t="s">
        <v>47</v>
      </c>
      <c r="S4356" s="196" t="s">
        <v>46</v>
      </c>
      <c r="T4356" s="211">
        <v>7.04</v>
      </c>
      <c r="U4356" s="201">
        <v>44645</v>
      </c>
      <c r="V4356" s="196" t="s">
        <v>2612</v>
      </c>
      <c r="W4356" s="200" t="s">
        <v>93</v>
      </c>
      <c r="X4356" s="196" t="s">
        <v>303</v>
      </c>
      <c r="Z4356" s="198" t="s">
        <v>3394</v>
      </c>
      <c r="AA4356" s="196" t="s">
        <v>16935</v>
      </c>
      <c r="AB4356" s="196" t="s">
        <v>16934</v>
      </c>
      <c r="AC4356" s="200">
        <v>8</v>
      </c>
      <c r="AD4356" s="200" t="s">
        <v>8231</v>
      </c>
      <c r="AE4356" s="212">
        <v>23711780</v>
      </c>
      <c r="AF4356" s="212">
        <v>21629380</v>
      </c>
      <c r="AG4356" s="198" t="s">
        <v>3395</v>
      </c>
    </row>
    <row r="4357" spans="1:33" hidden="1" x14ac:dyDescent="0.25">
      <c r="A4357" s="209">
        <v>129680</v>
      </c>
      <c r="B4357" s="210">
        <v>1</v>
      </c>
      <c r="C4357" s="196" t="s">
        <v>122</v>
      </c>
      <c r="D4357" s="201">
        <v>43704</v>
      </c>
      <c r="E4357" s="196" t="s">
        <v>152</v>
      </c>
      <c r="F4357" s="201">
        <v>44552.875173611108</v>
      </c>
      <c r="G4357" s="196" t="s">
        <v>161</v>
      </c>
      <c r="H4357" s="198" t="s">
        <v>337</v>
      </c>
      <c r="I4357" s="196" t="s">
        <v>3583</v>
      </c>
      <c r="J4357" s="196" t="s">
        <v>299</v>
      </c>
      <c r="L4357" s="200" t="s">
        <v>300</v>
      </c>
      <c r="M4357" s="198" t="s">
        <v>3843</v>
      </c>
      <c r="N4357" s="198" t="s">
        <v>3844</v>
      </c>
      <c r="O4357" s="196" t="s">
        <v>157</v>
      </c>
      <c r="P4357" s="198" t="s">
        <v>1794</v>
      </c>
      <c r="Q4357" s="198" t="s">
        <v>3844</v>
      </c>
      <c r="R4357" s="196" t="s">
        <v>47</v>
      </c>
      <c r="S4357" s="196" t="s">
        <v>43</v>
      </c>
      <c r="T4357" s="211">
        <v>6.41</v>
      </c>
      <c r="U4357" s="201">
        <v>44540</v>
      </c>
      <c r="W4357" s="200" t="s">
        <v>93</v>
      </c>
      <c r="X4357" s="196" t="s">
        <v>303</v>
      </c>
      <c r="Y4357" s="196" t="s">
        <v>29</v>
      </c>
      <c r="Z4357" s="198" t="s">
        <v>3845</v>
      </c>
      <c r="AA4357" s="196" t="s">
        <v>16936</v>
      </c>
      <c r="AB4357" s="196" t="s">
        <v>16937</v>
      </c>
      <c r="AC4357" s="200">
        <v>3</v>
      </c>
      <c r="AD4357" s="200" t="s">
        <v>8274</v>
      </c>
      <c r="AE4357" s="212">
        <v>580485</v>
      </c>
      <c r="AF4357" s="212">
        <v>580485</v>
      </c>
      <c r="AG4357" s="198" t="s">
        <v>3846</v>
      </c>
    </row>
    <row r="4358" spans="1:33" hidden="1" x14ac:dyDescent="0.25">
      <c r="A4358" s="209">
        <v>129680</v>
      </c>
      <c r="B4358" s="210">
        <v>1</v>
      </c>
      <c r="C4358" s="196" t="s">
        <v>122</v>
      </c>
      <c r="D4358" s="201">
        <v>43704</v>
      </c>
      <c r="E4358" s="196" t="s">
        <v>152</v>
      </c>
      <c r="F4358" s="201">
        <v>44552.875173611108</v>
      </c>
      <c r="G4358" s="196" t="s">
        <v>161</v>
      </c>
      <c r="H4358" s="198" t="s">
        <v>337</v>
      </c>
      <c r="I4358" s="196" t="s">
        <v>3583</v>
      </c>
      <c r="J4358" s="196" t="s">
        <v>299</v>
      </c>
      <c r="L4358" s="200" t="s">
        <v>300</v>
      </c>
      <c r="M4358" s="198" t="s">
        <v>3843</v>
      </c>
      <c r="N4358" s="198" t="s">
        <v>3844</v>
      </c>
      <c r="O4358" s="196" t="s">
        <v>157</v>
      </c>
      <c r="P4358" s="198" t="s">
        <v>1794</v>
      </c>
      <c r="Q4358" s="198" t="s">
        <v>3844</v>
      </c>
      <c r="R4358" s="196" t="s">
        <v>47</v>
      </c>
      <c r="S4358" s="196" t="s">
        <v>43</v>
      </c>
      <c r="T4358" s="211">
        <v>6.41</v>
      </c>
      <c r="U4358" s="201">
        <v>44540</v>
      </c>
      <c r="W4358" s="200" t="s">
        <v>93</v>
      </c>
      <c r="X4358" s="196" t="s">
        <v>303</v>
      </c>
      <c r="Y4358" s="196" t="s">
        <v>29</v>
      </c>
      <c r="Z4358" s="198" t="s">
        <v>3845</v>
      </c>
      <c r="AA4358" s="196" t="s">
        <v>16938</v>
      </c>
      <c r="AB4358" s="196" t="s">
        <v>16937</v>
      </c>
      <c r="AC4358" s="200">
        <v>8</v>
      </c>
      <c r="AD4358" s="200" t="s">
        <v>8231</v>
      </c>
      <c r="AE4358" s="212">
        <v>6152200</v>
      </c>
      <c r="AF4358" s="212">
        <v>6152200</v>
      </c>
      <c r="AG4358" s="198" t="s">
        <v>3846</v>
      </c>
    </row>
    <row r="4359" spans="1:33" ht="36" hidden="1" x14ac:dyDescent="0.25">
      <c r="A4359" s="209">
        <v>129681</v>
      </c>
      <c r="B4359" s="210">
        <v>1</v>
      </c>
      <c r="C4359" s="196" t="s">
        <v>122</v>
      </c>
      <c r="D4359" s="201">
        <v>43704</v>
      </c>
      <c r="E4359" s="196" t="s">
        <v>152</v>
      </c>
      <c r="F4359" s="201">
        <v>44659</v>
      </c>
      <c r="G4359" s="196" t="s">
        <v>203</v>
      </c>
      <c r="H4359" s="198" t="s">
        <v>190</v>
      </c>
      <c r="I4359" s="196" t="s">
        <v>477</v>
      </c>
      <c r="J4359" s="196" t="s">
        <v>299</v>
      </c>
      <c r="L4359" s="200" t="s">
        <v>300</v>
      </c>
      <c r="M4359" s="198" t="s">
        <v>1961</v>
      </c>
      <c r="N4359" s="198" t="s">
        <v>1947</v>
      </c>
      <c r="O4359" s="196" t="s">
        <v>157</v>
      </c>
      <c r="P4359" s="198" t="s">
        <v>1794</v>
      </c>
      <c r="Q4359" s="198" t="s">
        <v>1947</v>
      </c>
      <c r="R4359" s="196" t="s">
        <v>47</v>
      </c>
      <c r="S4359" s="196" t="s">
        <v>43</v>
      </c>
      <c r="T4359" s="211">
        <v>6.01</v>
      </c>
      <c r="U4359" s="201">
        <v>44603</v>
      </c>
      <c r="W4359" s="200" t="s">
        <v>93</v>
      </c>
      <c r="X4359" s="196" t="s">
        <v>303</v>
      </c>
      <c r="Y4359" s="196" t="s">
        <v>29</v>
      </c>
      <c r="Z4359" s="198" t="s">
        <v>1962</v>
      </c>
      <c r="AA4359" s="196" t="s">
        <v>16939</v>
      </c>
      <c r="AB4359" s="196" t="s">
        <v>16940</v>
      </c>
      <c r="AC4359" s="200">
        <v>3</v>
      </c>
      <c r="AD4359" s="200" t="s">
        <v>8274</v>
      </c>
      <c r="AE4359" s="212">
        <v>16800</v>
      </c>
      <c r="AF4359" s="212">
        <v>16800</v>
      </c>
      <c r="AG4359" s="198" t="s">
        <v>1963</v>
      </c>
    </row>
    <row r="4360" spans="1:33" ht="36" hidden="1" x14ac:dyDescent="0.25">
      <c r="A4360" s="209">
        <v>129681</v>
      </c>
      <c r="B4360" s="210">
        <v>1</v>
      </c>
      <c r="C4360" s="196" t="s">
        <v>122</v>
      </c>
      <c r="D4360" s="201">
        <v>43704</v>
      </c>
      <c r="E4360" s="196" t="s">
        <v>152</v>
      </c>
      <c r="F4360" s="201">
        <v>44659</v>
      </c>
      <c r="G4360" s="196" t="s">
        <v>203</v>
      </c>
      <c r="H4360" s="198" t="s">
        <v>190</v>
      </c>
      <c r="I4360" s="196" t="s">
        <v>477</v>
      </c>
      <c r="J4360" s="196" t="s">
        <v>299</v>
      </c>
      <c r="L4360" s="200" t="s">
        <v>300</v>
      </c>
      <c r="M4360" s="198" t="s">
        <v>1961</v>
      </c>
      <c r="N4360" s="198" t="s">
        <v>1947</v>
      </c>
      <c r="O4360" s="196" t="s">
        <v>157</v>
      </c>
      <c r="P4360" s="198" t="s">
        <v>1794</v>
      </c>
      <c r="Q4360" s="198" t="s">
        <v>1947</v>
      </c>
      <c r="R4360" s="196" t="s">
        <v>47</v>
      </c>
      <c r="S4360" s="196" t="s">
        <v>43</v>
      </c>
      <c r="T4360" s="211">
        <v>6.01</v>
      </c>
      <c r="U4360" s="201">
        <v>44603</v>
      </c>
      <c r="W4360" s="200" t="s">
        <v>93</v>
      </c>
      <c r="X4360" s="196" t="s">
        <v>303</v>
      </c>
      <c r="Y4360" s="196" t="s">
        <v>29</v>
      </c>
      <c r="Z4360" s="198" t="s">
        <v>1962</v>
      </c>
      <c r="AA4360" s="196" t="s">
        <v>16941</v>
      </c>
      <c r="AB4360" s="196" t="s">
        <v>16940</v>
      </c>
      <c r="AC4360" s="200">
        <v>8</v>
      </c>
      <c r="AD4360" s="200" t="s">
        <v>8231</v>
      </c>
      <c r="AE4360" s="212">
        <v>7026030</v>
      </c>
      <c r="AF4360" s="212">
        <v>7026030</v>
      </c>
      <c r="AG4360" s="198" t="s">
        <v>1963</v>
      </c>
    </row>
    <row r="4361" spans="1:33" hidden="1" x14ac:dyDescent="0.25">
      <c r="A4361" s="209">
        <v>129682</v>
      </c>
      <c r="B4361" s="210">
        <v>1</v>
      </c>
      <c r="C4361" s="196" t="s">
        <v>122</v>
      </c>
      <c r="D4361" s="201">
        <v>43704</v>
      </c>
      <c r="E4361" s="196" t="s">
        <v>152</v>
      </c>
      <c r="F4361" s="201">
        <v>44552.875196759262</v>
      </c>
      <c r="G4361" s="196" t="s">
        <v>161</v>
      </c>
      <c r="H4361" s="198" t="s">
        <v>1633</v>
      </c>
      <c r="I4361" s="196" t="s">
        <v>603</v>
      </c>
      <c r="J4361" s="196" t="s">
        <v>299</v>
      </c>
      <c r="L4361" s="200" t="s">
        <v>300</v>
      </c>
      <c r="M4361" s="198" t="s">
        <v>3848</v>
      </c>
      <c r="N4361" s="198" t="s">
        <v>1947</v>
      </c>
      <c r="O4361" s="196" t="s">
        <v>157</v>
      </c>
      <c r="P4361" s="198" t="s">
        <v>157</v>
      </c>
      <c r="Q4361" s="198" t="s">
        <v>3849</v>
      </c>
      <c r="R4361" s="196" t="s">
        <v>47</v>
      </c>
      <c r="S4361" s="196" t="s">
        <v>43</v>
      </c>
      <c r="T4361" s="211">
        <v>5.0599999999999996</v>
      </c>
      <c r="U4361" s="201">
        <v>44540</v>
      </c>
      <c r="W4361" s="200" t="s">
        <v>93</v>
      </c>
      <c r="X4361" s="196" t="s">
        <v>303</v>
      </c>
      <c r="Y4361" s="196" t="s">
        <v>29</v>
      </c>
      <c r="AA4361" s="196" t="s">
        <v>16942</v>
      </c>
      <c r="AB4361" s="196" t="s">
        <v>16943</v>
      </c>
      <c r="AC4361" s="200">
        <v>8</v>
      </c>
      <c r="AD4361" s="200" t="s">
        <v>8231</v>
      </c>
      <c r="AE4361" s="212">
        <v>5501780</v>
      </c>
      <c r="AF4361" s="212">
        <v>5501780</v>
      </c>
      <c r="AG4361" s="198" t="s">
        <v>3850</v>
      </c>
    </row>
    <row r="4362" spans="1:33" hidden="1" x14ac:dyDescent="0.25">
      <c r="A4362" s="209">
        <v>129684</v>
      </c>
      <c r="B4362" s="210">
        <v>1</v>
      </c>
      <c r="C4362" s="196" t="s">
        <v>97</v>
      </c>
      <c r="D4362" s="201">
        <v>43704</v>
      </c>
      <c r="E4362" s="196" t="s">
        <v>152</v>
      </c>
      <c r="F4362" s="201">
        <v>44586.875127314815</v>
      </c>
      <c r="G4362" s="196" t="s">
        <v>108</v>
      </c>
      <c r="H4362" s="198" t="s">
        <v>297</v>
      </c>
      <c r="I4362" s="196" t="s">
        <v>477</v>
      </c>
      <c r="J4362" s="196" t="s">
        <v>299</v>
      </c>
      <c r="L4362" s="200" t="s">
        <v>300</v>
      </c>
      <c r="M4362" s="198" t="s">
        <v>3290</v>
      </c>
      <c r="N4362" s="198" t="s">
        <v>3291</v>
      </c>
      <c r="O4362" s="196" t="s">
        <v>157</v>
      </c>
      <c r="P4362" s="198" t="s">
        <v>157</v>
      </c>
      <c r="Q4362" s="198" t="s">
        <v>3291</v>
      </c>
      <c r="R4362" s="196" t="s">
        <v>47</v>
      </c>
      <c r="S4362" s="196" t="s">
        <v>46</v>
      </c>
      <c r="T4362" s="211">
        <v>1.5</v>
      </c>
      <c r="U4362" s="201">
        <v>44281</v>
      </c>
      <c r="V4362" s="196" t="s">
        <v>1805</v>
      </c>
      <c r="W4362" s="200" t="s">
        <v>93</v>
      </c>
      <c r="X4362" s="196" t="s">
        <v>303</v>
      </c>
      <c r="Y4362" s="196" t="s">
        <v>29</v>
      </c>
      <c r="AA4362" s="196" t="s">
        <v>16944</v>
      </c>
      <c r="AB4362" s="196" t="s">
        <v>16945</v>
      </c>
      <c r="AC4362" s="200">
        <v>8</v>
      </c>
      <c r="AD4362" s="200" t="s">
        <v>8231</v>
      </c>
      <c r="AE4362" s="212">
        <v>160600</v>
      </c>
      <c r="AF4362" s="212">
        <v>2533100</v>
      </c>
      <c r="AG4362" s="198" t="s">
        <v>3292</v>
      </c>
    </row>
    <row r="4363" spans="1:33" hidden="1" x14ac:dyDescent="0.25">
      <c r="A4363" s="209">
        <v>129708</v>
      </c>
      <c r="B4363" s="210">
        <v>2</v>
      </c>
      <c r="C4363" s="196" t="s">
        <v>85</v>
      </c>
      <c r="D4363" s="201">
        <v>43707</v>
      </c>
      <c r="E4363" s="196" t="s">
        <v>385</v>
      </c>
      <c r="F4363" s="201">
        <v>44693</v>
      </c>
      <c r="G4363" s="196" t="s">
        <v>673</v>
      </c>
      <c r="H4363" s="198" t="s">
        <v>123</v>
      </c>
      <c r="I4363" s="196" t="s">
        <v>1334</v>
      </c>
      <c r="K4363" s="196" t="s">
        <v>1335</v>
      </c>
      <c r="L4363" s="200" t="s">
        <v>183</v>
      </c>
      <c r="M4363" s="198" t="s">
        <v>1336</v>
      </c>
      <c r="N4363" s="198" t="s">
        <v>1337</v>
      </c>
      <c r="O4363" s="196" t="s">
        <v>40</v>
      </c>
      <c r="P4363" s="198" t="s">
        <v>166</v>
      </c>
      <c r="R4363" s="196" t="s">
        <v>39</v>
      </c>
      <c r="S4363" s="196" t="s">
        <v>45</v>
      </c>
      <c r="T4363" s="211">
        <v>0.01</v>
      </c>
      <c r="U4363" s="201">
        <v>45373</v>
      </c>
      <c r="W4363" s="200" t="s">
        <v>93</v>
      </c>
      <c r="X4363" s="196" t="s">
        <v>186</v>
      </c>
      <c r="Z4363" s="198" t="s">
        <v>1338</v>
      </c>
      <c r="AA4363" s="196" t="s">
        <v>16946</v>
      </c>
      <c r="AC4363" s="200">
        <v>0</v>
      </c>
      <c r="AD4363" s="200" t="s">
        <v>8250</v>
      </c>
      <c r="AE4363" s="212">
        <v>47100</v>
      </c>
      <c r="AF4363" s="212">
        <v>67100</v>
      </c>
    </row>
    <row r="4364" spans="1:33" hidden="1" x14ac:dyDescent="0.25">
      <c r="A4364" s="209">
        <v>129708</v>
      </c>
      <c r="B4364" s="210">
        <v>2</v>
      </c>
      <c r="C4364" s="196" t="s">
        <v>85</v>
      </c>
      <c r="D4364" s="201">
        <v>43707</v>
      </c>
      <c r="E4364" s="196" t="s">
        <v>385</v>
      </c>
      <c r="F4364" s="201">
        <v>44693</v>
      </c>
      <c r="G4364" s="196" t="s">
        <v>673</v>
      </c>
      <c r="H4364" s="198" t="s">
        <v>123</v>
      </c>
      <c r="I4364" s="196" t="s">
        <v>1334</v>
      </c>
      <c r="K4364" s="196" t="s">
        <v>1335</v>
      </c>
      <c r="L4364" s="200" t="s">
        <v>183</v>
      </c>
      <c r="M4364" s="198" t="s">
        <v>1336</v>
      </c>
      <c r="N4364" s="198" t="s">
        <v>1337</v>
      </c>
      <c r="O4364" s="196" t="s">
        <v>40</v>
      </c>
      <c r="P4364" s="198" t="s">
        <v>166</v>
      </c>
      <c r="R4364" s="196" t="s">
        <v>39</v>
      </c>
      <c r="S4364" s="196" t="s">
        <v>45</v>
      </c>
      <c r="T4364" s="211">
        <v>0.01</v>
      </c>
      <c r="U4364" s="201">
        <v>45373</v>
      </c>
      <c r="W4364" s="200" t="s">
        <v>93</v>
      </c>
      <c r="X4364" s="196" t="s">
        <v>186</v>
      </c>
      <c r="Z4364" s="198" t="s">
        <v>1338</v>
      </c>
      <c r="AA4364" s="196" t="s">
        <v>16947</v>
      </c>
      <c r="AB4364" s="196" t="s">
        <v>16948</v>
      </c>
      <c r="AC4364" s="200">
        <v>0</v>
      </c>
      <c r="AD4364" s="200" t="s">
        <v>8231</v>
      </c>
      <c r="AE4364" s="203" t="s">
        <v>505</v>
      </c>
      <c r="AF4364" s="212">
        <v>103950</v>
      </c>
    </row>
    <row r="4365" spans="1:33" hidden="1" x14ac:dyDescent="0.25">
      <c r="A4365" s="209">
        <v>129708</v>
      </c>
      <c r="B4365" s="210">
        <v>2</v>
      </c>
      <c r="C4365" s="196" t="s">
        <v>85</v>
      </c>
      <c r="D4365" s="201">
        <v>43707</v>
      </c>
      <c r="E4365" s="196" t="s">
        <v>385</v>
      </c>
      <c r="F4365" s="201">
        <v>44693</v>
      </c>
      <c r="G4365" s="196" t="s">
        <v>673</v>
      </c>
      <c r="H4365" s="198" t="s">
        <v>123</v>
      </c>
      <c r="I4365" s="196" t="s">
        <v>1334</v>
      </c>
      <c r="K4365" s="196" t="s">
        <v>1335</v>
      </c>
      <c r="L4365" s="200" t="s">
        <v>183</v>
      </c>
      <c r="M4365" s="198" t="s">
        <v>1336</v>
      </c>
      <c r="N4365" s="198" t="s">
        <v>1337</v>
      </c>
      <c r="O4365" s="196" t="s">
        <v>40</v>
      </c>
      <c r="P4365" s="198" t="s">
        <v>166</v>
      </c>
      <c r="R4365" s="196" t="s">
        <v>39</v>
      </c>
      <c r="S4365" s="196" t="s">
        <v>45</v>
      </c>
      <c r="T4365" s="211">
        <v>0.01</v>
      </c>
      <c r="U4365" s="201">
        <v>45373</v>
      </c>
      <c r="W4365" s="200" t="s">
        <v>93</v>
      </c>
      <c r="X4365" s="196" t="s">
        <v>186</v>
      </c>
      <c r="Z4365" s="198" t="s">
        <v>1338</v>
      </c>
      <c r="AA4365" s="196" t="s">
        <v>16949</v>
      </c>
      <c r="AB4365" s="196" t="s">
        <v>16948</v>
      </c>
      <c r="AC4365" s="200">
        <v>1</v>
      </c>
      <c r="AD4365" s="200" t="s">
        <v>8231</v>
      </c>
      <c r="AE4365" s="212">
        <v>44550</v>
      </c>
      <c r="AF4365" s="212">
        <v>44550</v>
      </c>
    </row>
    <row r="4366" spans="1:33" hidden="1" x14ac:dyDescent="0.25">
      <c r="A4366" s="209">
        <v>129711</v>
      </c>
      <c r="B4366" s="210">
        <v>3</v>
      </c>
      <c r="C4366" s="196" t="s">
        <v>114</v>
      </c>
      <c r="D4366" s="201">
        <v>43711</v>
      </c>
      <c r="E4366" s="196" t="s">
        <v>134</v>
      </c>
      <c r="F4366" s="201">
        <v>44446</v>
      </c>
      <c r="G4366" s="196" t="s">
        <v>98</v>
      </c>
      <c r="H4366" s="198" t="s">
        <v>538</v>
      </c>
      <c r="I4366" s="196" t="s">
        <v>539</v>
      </c>
      <c r="J4366" s="196" t="s">
        <v>299</v>
      </c>
      <c r="L4366" s="200" t="s">
        <v>300</v>
      </c>
      <c r="M4366" s="198" t="s">
        <v>16950</v>
      </c>
      <c r="O4366" s="196" t="s">
        <v>438</v>
      </c>
      <c r="P4366" s="198" t="s">
        <v>439</v>
      </c>
      <c r="R4366" s="196" t="s">
        <v>39</v>
      </c>
      <c r="S4366" s="196" t="s">
        <v>46</v>
      </c>
      <c r="T4366" s="211">
        <v>4.4999999999999998E-2</v>
      </c>
      <c r="U4366" s="201">
        <v>43980</v>
      </c>
      <c r="W4366" s="200" t="s">
        <v>93</v>
      </c>
      <c r="X4366" s="196" t="s">
        <v>303</v>
      </c>
      <c r="Z4366" s="198" t="s">
        <v>16951</v>
      </c>
      <c r="AA4366" s="196" t="s">
        <v>16952</v>
      </c>
      <c r="AC4366" s="200">
        <v>3</v>
      </c>
      <c r="AD4366" s="200" t="s">
        <v>8274</v>
      </c>
      <c r="AE4366" s="212">
        <v>-7352.95</v>
      </c>
      <c r="AF4366" s="212">
        <v>334600.05</v>
      </c>
      <c r="AG4366" s="198" t="s">
        <v>16953</v>
      </c>
    </row>
    <row r="4367" spans="1:33" hidden="1" x14ac:dyDescent="0.25">
      <c r="A4367" s="209">
        <v>129731</v>
      </c>
      <c r="B4367" s="210">
        <v>2</v>
      </c>
      <c r="C4367" s="196" t="s">
        <v>97</v>
      </c>
      <c r="D4367" s="201">
        <v>43711</v>
      </c>
      <c r="E4367" s="196" t="s">
        <v>98</v>
      </c>
      <c r="F4367" s="201">
        <v>44438.875138888892</v>
      </c>
      <c r="G4367" s="196" t="s">
        <v>426</v>
      </c>
      <c r="H4367" s="198" t="s">
        <v>460</v>
      </c>
      <c r="I4367" s="196" t="s">
        <v>471</v>
      </c>
      <c r="J4367" s="196" t="s">
        <v>101</v>
      </c>
      <c r="L4367" s="200" t="s">
        <v>101</v>
      </c>
      <c r="M4367" s="198" t="s">
        <v>4631</v>
      </c>
      <c r="N4367" s="198" t="s">
        <v>4632</v>
      </c>
      <c r="O4367" s="196" t="s">
        <v>119</v>
      </c>
      <c r="P4367" s="198" t="s">
        <v>1836</v>
      </c>
      <c r="R4367" s="196" t="s">
        <v>4525</v>
      </c>
      <c r="S4367" s="196" t="s">
        <v>46</v>
      </c>
      <c r="T4367" s="211">
        <v>0.01</v>
      </c>
      <c r="U4367" s="201">
        <v>43868</v>
      </c>
      <c r="W4367" s="200" t="s">
        <v>93</v>
      </c>
      <c r="X4367" s="196" t="s">
        <v>13</v>
      </c>
      <c r="AA4367" s="196" t="s">
        <v>16954</v>
      </c>
      <c r="AB4367" s="196" t="s">
        <v>16955</v>
      </c>
      <c r="AC4367" s="200">
        <v>1</v>
      </c>
      <c r="AD4367" s="200" t="s">
        <v>8274</v>
      </c>
      <c r="AE4367" s="212">
        <v>53450</v>
      </c>
      <c r="AF4367" s="212">
        <v>55450</v>
      </c>
      <c r="AG4367" s="198" t="s">
        <v>4633</v>
      </c>
    </row>
    <row r="4368" spans="1:33" hidden="1" x14ac:dyDescent="0.25">
      <c r="A4368" s="209">
        <v>129731</v>
      </c>
      <c r="B4368" s="210">
        <v>2</v>
      </c>
      <c r="C4368" s="196" t="s">
        <v>97</v>
      </c>
      <c r="D4368" s="201">
        <v>43711</v>
      </c>
      <c r="E4368" s="196" t="s">
        <v>98</v>
      </c>
      <c r="F4368" s="201">
        <v>44438.875138888892</v>
      </c>
      <c r="G4368" s="196" t="s">
        <v>426</v>
      </c>
      <c r="H4368" s="198" t="s">
        <v>460</v>
      </c>
      <c r="I4368" s="196" t="s">
        <v>471</v>
      </c>
      <c r="J4368" s="196" t="s">
        <v>101</v>
      </c>
      <c r="L4368" s="200" t="s">
        <v>101</v>
      </c>
      <c r="M4368" s="198" t="s">
        <v>4631</v>
      </c>
      <c r="N4368" s="198" t="s">
        <v>4632</v>
      </c>
      <c r="O4368" s="196" t="s">
        <v>119</v>
      </c>
      <c r="P4368" s="198" t="s">
        <v>1836</v>
      </c>
      <c r="R4368" s="196" t="s">
        <v>4525</v>
      </c>
      <c r="S4368" s="196" t="s">
        <v>46</v>
      </c>
      <c r="T4368" s="211">
        <v>0.01</v>
      </c>
      <c r="U4368" s="201">
        <v>43868</v>
      </c>
      <c r="W4368" s="200" t="s">
        <v>93</v>
      </c>
      <c r="X4368" s="196" t="s">
        <v>13</v>
      </c>
      <c r="AA4368" s="196" t="s">
        <v>16956</v>
      </c>
      <c r="AB4368" s="196" t="s">
        <v>16955</v>
      </c>
      <c r="AC4368" s="200">
        <v>3</v>
      </c>
      <c r="AD4368" s="200" t="s">
        <v>8274</v>
      </c>
      <c r="AE4368" s="212">
        <v>1520310</v>
      </c>
      <c r="AF4368" s="212">
        <v>4195000</v>
      </c>
      <c r="AG4368" s="198" t="s">
        <v>4633</v>
      </c>
    </row>
    <row r="4369" spans="1:33" hidden="1" x14ac:dyDescent="0.25">
      <c r="A4369" s="209">
        <v>129731</v>
      </c>
      <c r="B4369" s="210">
        <v>2</v>
      </c>
      <c r="C4369" s="196" t="s">
        <v>97</v>
      </c>
      <c r="D4369" s="201">
        <v>43711</v>
      </c>
      <c r="E4369" s="196" t="s">
        <v>98</v>
      </c>
      <c r="F4369" s="201">
        <v>44438.875138888892</v>
      </c>
      <c r="G4369" s="196" t="s">
        <v>426</v>
      </c>
      <c r="H4369" s="198" t="s">
        <v>460</v>
      </c>
      <c r="I4369" s="196" t="s">
        <v>471</v>
      </c>
      <c r="J4369" s="196" t="s">
        <v>101</v>
      </c>
      <c r="L4369" s="200" t="s">
        <v>101</v>
      </c>
      <c r="M4369" s="198" t="s">
        <v>4631</v>
      </c>
      <c r="N4369" s="198" t="s">
        <v>4632</v>
      </c>
      <c r="O4369" s="196" t="s">
        <v>119</v>
      </c>
      <c r="P4369" s="198" t="s">
        <v>1836</v>
      </c>
      <c r="R4369" s="196" t="s">
        <v>4525</v>
      </c>
      <c r="S4369" s="196" t="s">
        <v>46</v>
      </c>
      <c r="T4369" s="211">
        <v>0.01</v>
      </c>
      <c r="U4369" s="201">
        <v>43868</v>
      </c>
      <c r="W4369" s="200" t="s">
        <v>93</v>
      </c>
      <c r="X4369" s="196" t="s">
        <v>13</v>
      </c>
      <c r="AA4369" s="196" t="s">
        <v>16957</v>
      </c>
      <c r="AB4369" s="196" t="s">
        <v>16955</v>
      </c>
      <c r="AC4369" s="200">
        <v>3</v>
      </c>
      <c r="AD4369" s="200" t="s">
        <v>8274</v>
      </c>
      <c r="AE4369" s="212">
        <v>-2500</v>
      </c>
      <c r="AF4369" s="212">
        <v>500</v>
      </c>
      <c r="AG4369" s="198" t="s">
        <v>4633</v>
      </c>
    </row>
    <row r="4370" spans="1:33" hidden="1" x14ac:dyDescent="0.25">
      <c r="A4370" s="209">
        <v>129758</v>
      </c>
      <c r="B4370" s="210">
        <v>1</v>
      </c>
      <c r="C4370" s="196" t="s">
        <v>85</v>
      </c>
      <c r="D4370" s="201">
        <v>43724</v>
      </c>
      <c r="E4370" s="196" t="s">
        <v>134</v>
      </c>
      <c r="F4370" s="201">
        <v>44455</v>
      </c>
      <c r="G4370" s="196" t="s">
        <v>1479</v>
      </c>
      <c r="H4370" s="198" t="s">
        <v>1105</v>
      </c>
      <c r="I4370" s="196" t="s">
        <v>697</v>
      </c>
      <c r="J4370" s="196" t="s">
        <v>101</v>
      </c>
      <c r="L4370" s="200" t="s">
        <v>101</v>
      </c>
      <c r="M4370" s="198" t="s">
        <v>16958</v>
      </c>
      <c r="O4370" s="196" t="s">
        <v>103</v>
      </c>
      <c r="P4370" s="198" t="s">
        <v>1897</v>
      </c>
      <c r="R4370" s="196" t="s">
        <v>47</v>
      </c>
      <c r="S4370" s="196" t="s">
        <v>45</v>
      </c>
      <c r="T4370" s="211">
        <v>0.01</v>
      </c>
      <c r="U4370" s="201">
        <v>45100</v>
      </c>
      <c r="W4370" s="200" t="s">
        <v>93</v>
      </c>
      <c r="X4370" s="196" t="s">
        <v>13</v>
      </c>
      <c r="AA4370" s="196" t="s">
        <v>16959</v>
      </c>
      <c r="AC4370" s="200">
        <v>1</v>
      </c>
      <c r="AD4370" s="200" t="s">
        <v>8250</v>
      </c>
      <c r="AE4370" s="203" t="s">
        <v>505</v>
      </c>
      <c r="AF4370" s="212">
        <v>65000</v>
      </c>
    </row>
    <row r="4371" spans="1:33" hidden="1" x14ac:dyDescent="0.25">
      <c r="A4371" s="209">
        <v>129769</v>
      </c>
      <c r="B4371" s="210">
        <v>1</v>
      </c>
      <c r="C4371" s="196" t="s">
        <v>97</v>
      </c>
      <c r="D4371" s="201">
        <v>43728</v>
      </c>
      <c r="E4371" s="196" t="s">
        <v>398</v>
      </c>
      <c r="F4371" s="201">
        <v>44685.875127314815</v>
      </c>
      <c r="G4371" s="196" t="s">
        <v>108</v>
      </c>
      <c r="H4371" s="198" t="s">
        <v>718</v>
      </c>
      <c r="I4371" s="196" t="s">
        <v>697</v>
      </c>
      <c r="J4371" s="196" t="s">
        <v>101</v>
      </c>
      <c r="L4371" s="200" t="s">
        <v>101</v>
      </c>
      <c r="M4371" s="198" t="s">
        <v>16960</v>
      </c>
      <c r="O4371" s="196" t="s">
        <v>438</v>
      </c>
      <c r="P4371" s="198" t="s">
        <v>439</v>
      </c>
      <c r="R4371" s="196" t="s">
        <v>39</v>
      </c>
      <c r="S4371" s="196" t="s">
        <v>46</v>
      </c>
      <c r="T4371" s="211">
        <v>9.5000000000000001E-2</v>
      </c>
      <c r="U4371" s="201">
        <v>44232</v>
      </c>
      <c r="W4371" s="200" t="s">
        <v>93</v>
      </c>
      <c r="X4371" s="196" t="s">
        <v>13</v>
      </c>
      <c r="Z4371" s="198" t="s">
        <v>16961</v>
      </c>
      <c r="AA4371" s="196" t="s">
        <v>16962</v>
      </c>
      <c r="AC4371" s="200">
        <v>3</v>
      </c>
      <c r="AD4371" s="200" t="s">
        <v>8274</v>
      </c>
      <c r="AE4371" s="203" t="s">
        <v>505</v>
      </c>
      <c r="AF4371" s="212">
        <v>1418667</v>
      </c>
      <c r="AG4371" s="198" t="s">
        <v>16963</v>
      </c>
    </row>
    <row r="4372" spans="1:33" hidden="1" x14ac:dyDescent="0.25">
      <c r="A4372" s="209">
        <v>129775</v>
      </c>
      <c r="B4372" s="210">
        <v>4</v>
      </c>
      <c r="C4372" s="196" t="s">
        <v>114</v>
      </c>
      <c r="D4372" s="201">
        <v>43728</v>
      </c>
      <c r="E4372" s="196" t="s">
        <v>152</v>
      </c>
      <c r="F4372" s="201">
        <v>44113.875081018516</v>
      </c>
      <c r="G4372" s="196" t="s">
        <v>170</v>
      </c>
      <c r="H4372" s="198" t="s">
        <v>415</v>
      </c>
      <c r="I4372" s="196" t="s">
        <v>16964</v>
      </c>
      <c r="J4372" s="196" t="s">
        <v>101</v>
      </c>
      <c r="L4372" s="200" t="s">
        <v>101</v>
      </c>
      <c r="M4372" s="198" t="s">
        <v>16965</v>
      </c>
      <c r="N4372" s="198" t="s">
        <v>16966</v>
      </c>
      <c r="O4372" s="196" t="s">
        <v>157</v>
      </c>
      <c r="P4372" s="198" t="s">
        <v>158</v>
      </c>
      <c r="Q4372" s="198" t="s">
        <v>16966</v>
      </c>
      <c r="R4372" s="196" t="s">
        <v>47</v>
      </c>
      <c r="S4372" s="196" t="s">
        <v>46</v>
      </c>
      <c r="T4372" s="211">
        <v>2</v>
      </c>
      <c r="U4372" s="201">
        <v>43966</v>
      </c>
      <c r="V4372" s="196" t="s">
        <v>2036</v>
      </c>
      <c r="W4372" s="200" t="s">
        <v>93</v>
      </c>
      <c r="X4372" s="196" t="s">
        <v>103</v>
      </c>
      <c r="AA4372" s="196" t="s">
        <v>16967</v>
      </c>
      <c r="AB4372" s="196" t="s">
        <v>16968</v>
      </c>
      <c r="AC4372" s="200">
        <v>3</v>
      </c>
      <c r="AD4372" s="200" t="s">
        <v>8231</v>
      </c>
      <c r="AE4372" s="212">
        <v>4658.21</v>
      </c>
      <c r="AF4372" s="212">
        <v>53378.21</v>
      </c>
      <c r="AG4372" s="198" t="s">
        <v>16969</v>
      </c>
    </row>
    <row r="4373" spans="1:33" hidden="1" x14ac:dyDescent="0.25">
      <c r="A4373" s="209">
        <v>129775</v>
      </c>
      <c r="B4373" s="210">
        <v>4</v>
      </c>
      <c r="C4373" s="196" t="s">
        <v>114</v>
      </c>
      <c r="D4373" s="201">
        <v>43728</v>
      </c>
      <c r="E4373" s="196" t="s">
        <v>152</v>
      </c>
      <c r="F4373" s="201">
        <v>44113.875081018516</v>
      </c>
      <c r="G4373" s="196" t="s">
        <v>170</v>
      </c>
      <c r="H4373" s="198" t="s">
        <v>415</v>
      </c>
      <c r="I4373" s="196" t="s">
        <v>16964</v>
      </c>
      <c r="J4373" s="196" t="s">
        <v>101</v>
      </c>
      <c r="L4373" s="200" t="s">
        <v>101</v>
      </c>
      <c r="M4373" s="198" t="s">
        <v>16965</v>
      </c>
      <c r="N4373" s="198" t="s">
        <v>16966</v>
      </c>
      <c r="O4373" s="196" t="s">
        <v>157</v>
      </c>
      <c r="P4373" s="198" t="s">
        <v>158</v>
      </c>
      <c r="Q4373" s="198" t="s">
        <v>16966</v>
      </c>
      <c r="R4373" s="196" t="s">
        <v>47</v>
      </c>
      <c r="S4373" s="196" t="s">
        <v>46</v>
      </c>
      <c r="T4373" s="211">
        <v>2</v>
      </c>
      <c r="U4373" s="201">
        <v>43966</v>
      </c>
      <c r="V4373" s="196" t="s">
        <v>2036</v>
      </c>
      <c r="W4373" s="200" t="s">
        <v>93</v>
      </c>
      <c r="X4373" s="196" t="s">
        <v>103</v>
      </c>
      <c r="AA4373" s="196" t="s">
        <v>16970</v>
      </c>
      <c r="AB4373" s="196" t="s">
        <v>16968</v>
      </c>
      <c r="AC4373" s="200">
        <v>8</v>
      </c>
      <c r="AD4373" s="200" t="s">
        <v>8231</v>
      </c>
      <c r="AE4373" s="212">
        <v>-9759.23</v>
      </c>
      <c r="AF4373" s="212">
        <v>177240.77</v>
      </c>
      <c r="AG4373" s="198" t="s">
        <v>16969</v>
      </c>
    </row>
    <row r="4374" spans="1:33" hidden="1" x14ac:dyDescent="0.25">
      <c r="A4374" s="209">
        <v>129780</v>
      </c>
      <c r="B4374" s="210">
        <v>2</v>
      </c>
      <c r="C4374" s="196" t="s">
        <v>122</v>
      </c>
      <c r="D4374" s="201">
        <v>43734</v>
      </c>
      <c r="E4374" s="196" t="s">
        <v>98</v>
      </c>
      <c r="F4374" s="201">
        <v>44252.876956018517</v>
      </c>
      <c r="G4374" s="196" t="s">
        <v>108</v>
      </c>
      <c r="H4374" s="198" t="s">
        <v>123</v>
      </c>
      <c r="I4374" s="196" t="s">
        <v>124</v>
      </c>
      <c r="J4374" s="196" t="s">
        <v>101</v>
      </c>
      <c r="L4374" s="200" t="s">
        <v>101</v>
      </c>
      <c r="M4374" s="198" t="s">
        <v>125</v>
      </c>
      <c r="N4374" s="198" t="s">
        <v>104</v>
      </c>
      <c r="O4374" s="196" t="s">
        <v>103</v>
      </c>
      <c r="P4374" s="198" t="s">
        <v>104</v>
      </c>
      <c r="R4374" s="196" t="s">
        <v>105</v>
      </c>
      <c r="S4374" s="196" t="s">
        <v>45</v>
      </c>
      <c r="T4374" s="211">
        <v>0.01</v>
      </c>
      <c r="U4374" s="201">
        <v>44232</v>
      </c>
      <c r="W4374" s="200" t="s">
        <v>93</v>
      </c>
      <c r="X4374" s="196" t="s">
        <v>103</v>
      </c>
      <c r="AA4374" s="196" t="s">
        <v>16971</v>
      </c>
      <c r="AC4374" s="200">
        <v>1</v>
      </c>
      <c r="AD4374" s="200" t="s">
        <v>8274</v>
      </c>
      <c r="AE4374" s="212">
        <v>50200</v>
      </c>
      <c r="AF4374" s="212">
        <v>132701</v>
      </c>
      <c r="AG4374" s="198" t="s">
        <v>126</v>
      </c>
    </row>
    <row r="4375" spans="1:33" hidden="1" x14ac:dyDescent="0.25">
      <c r="A4375" s="209">
        <v>129780</v>
      </c>
      <c r="B4375" s="210">
        <v>2</v>
      </c>
      <c r="C4375" s="196" t="s">
        <v>122</v>
      </c>
      <c r="D4375" s="201">
        <v>43734</v>
      </c>
      <c r="E4375" s="196" t="s">
        <v>98</v>
      </c>
      <c r="F4375" s="201">
        <v>44252.876956018517</v>
      </c>
      <c r="G4375" s="196" t="s">
        <v>108</v>
      </c>
      <c r="H4375" s="198" t="s">
        <v>123</v>
      </c>
      <c r="I4375" s="196" t="s">
        <v>124</v>
      </c>
      <c r="J4375" s="196" t="s">
        <v>101</v>
      </c>
      <c r="L4375" s="200" t="s">
        <v>101</v>
      </c>
      <c r="M4375" s="198" t="s">
        <v>125</v>
      </c>
      <c r="N4375" s="198" t="s">
        <v>104</v>
      </c>
      <c r="O4375" s="196" t="s">
        <v>103</v>
      </c>
      <c r="P4375" s="198" t="s">
        <v>104</v>
      </c>
      <c r="R4375" s="196" t="s">
        <v>105</v>
      </c>
      <c r="S4375" s="196" t="s">
        <v>45</v>
      </c>
      <c r="T4375" s="211">
        <v>0.01</v>
      </c>
      <c r="U4375" s="201">
        <v>44232</v>
      </c>
      <c r="W4375" s="200" t="s">
        <v>93</v>
      </c>
      <c r="X4375" s="196" t="s">
        <v>103</v>
      </c>
      <c r="AA4375" s="196" t="s">
        <v>16972</v>
      </c>
      <c r="AC4375" s="200">
        <v>3</v>
      </c>
      <c r="AD4375" s="200" t="s">
        <v>8274</v>
      </c>
      <c r="AE4375" s="212">
        <v>140950</v>
      </c>
      <c r="AF4375" s="212">
        <v>1175825</v>
      </c>
      <c r="AG4375" s="198" t="s">
        <v>126</v>
      </c>
    </row>
    <row r="4376" spans="1:33" hidden="1" x14ac:dyDescent="0.25">
      <c r="A4376" s="209">
        <v>129781</v>
      </c>
      <c r="B4376" s="210">
        <v>2</v>
      </c>
      <c r="C4376" s="196" t="s">
        <v>97</v>
      </c>
      <c r="D4376" s="201">
        <v>43734</v>
      </c>
      <c r="E4376" s="196" t="s">
        <v>98</v>
      </c>
      <c r="F4376" s="201">
        <v>44385.875081018516</v>
      </c>
      <c r="G4376" s="196" t="s">
        <v>108</v>
      </c>
      <c r="H4376" s="198" t="s">
        <v>128</v>
      </c>
      <c r="I4376" s="196" t="s">
        <v>129</v>
      </c>
      <c r="J4376" s="196" t="s">
        <v>101</v>
      </c>
      <c r="L4376" s="200" t="s">
        <v>101</v>
      </c>
      <c r="M4376" s="198" t="s">
        <v>130</v>
      </c>
      <c r="N4376" s="198" t="s">
        <v>131</v>
      </c>
      <c r="O4376" s="196" t="s">
        <v>103</v>
      </c>
      <c r="P4376" s="198" t="s">
        <v>104</v>
      </c>
      <c r="R4376" s="196" t="s">
        <v>105</v>
      </c>
      <c r="S4376" s="196" t="s">
        <v>45</v>
      </c>
      <c r="T4376" s="211">
        <v>5.6000000000000001E-2</v>
      </c>
      <c r="U4376" s="201">
        <v>44008</v>
      </c>
      <c r="W4376" s="200" t="s">
        <v>93</v>
      </c>
      <c r="X4376" s="196" t="s">
        <v>13</v>
      </c>
      <c r="AA4376" s="196" t="s">
        <v>16973</v>
      </c>
      <c r="AC4376" s="200">
        <v>1</v>
      </c>
      <c r="AD4376" s="200" t="s">
        <v>8274</v>
      </c>
      <c r="AE4376" s="212">
        <v>30500</v>
      </c>
      <c r="AF4376" s="212">
        <v>30501</v>
      </c>
      <c r="AG4376" s="198" t="s">
        <v>132</v>
      </c>
    </row>
    <row r="4377" spans="1:33" hidden="1" x14ac:dyDescent="0.25">
      <c r="A4377" s="209">
        <v>129781</v>
      </c>
      <c r="B4377" s="210">
        <v>2</v>
      </c>
      <c r="C4377" s="196" t="s">
        <v>97</v>
      </c>
      <c r="D4377" s="201">
        <v>43734</v>
      </c>
      <c r="E4377" s="196" t="s">
        <v>98</v>
      </c>
      <c r="F4377" s="201">
        <v>44385.875081018516</v>
      </c>
      <c r="G4377" s="196" t="s">
        <v>108</v>
      </c>
      <c r="H4377" s="198" t="s">
        <v>128</v>
      </c>
      <c r="I4377" s="196" t="s">
        <v>129</v>
      </c>
      <c r="J4377" s="196" t="s">
        <v>101</v>
      </c>
      <c r="L4377" s="200" t="s">
        <v>101</v>
      </c>
      <c r="M4377" s="198" t="s">
        <v>130</v>
      </c>
      <c r="N4377" s="198" t="s">
        <v>131</v>
      </c>
      <c r="O4377" s="196" t="s">
        <v>103</v>
      </c>
      <c r="P4377" s="198" t="s">
        <v>104</v>
      </c>
      <c r="R4377" s="196" t="s">
        <v>105</v>
      </c>
      <c r="S4377" s="196" t="s">
        <v>45</v>
      </c>
      <c r="T4377" s="211">
        <v>5.6000000000000001E-2</v>
      </c>
      <c r="U4377" s="201">
        <v>44008</v>
      </c>
      <c r="W4377" s="200" t="s">
        <v>93</v>
      </c>
      <c r="X4377" s="196" t="s">
        <v>13</v>
      </c>
      <c r="AA4377" s="196" t="s">
        <v>16974</v>
      </c>
      <c r="AC4377" s="200">
        <v>3</v>
      </c>
      <c r="AD4377" s="200" t="s">
        <v>8274</v>
      </c>
      <c r="AE4377" s="212">
        <v>62900</v>
      </c>
      <c r="AF4377" s="212">
        <v>543020</v>
      </c>
      <c r="AG4377" s="198" t="s">
        <v>132</v>
      </c>
    </row>
    <row r="4378" spans="1:33" ht="108" hidden="1" x14ac:dyDescent="0.25">
      <c r="A4378" s="209">
        <v>129800</v>
      </c>
      <c r="B4378" s="210">
        <v>1</v>
      </c>
      <c r="C4378" s="196" t="s">
        <v>85</v>
      </c>
      <c r="D4378" s="201">
        <v>43740</v>
      </c>
      <c r="E4378" s="196" t="s">
        <v>1741</v>
      </c>
      <c r="F4378" s="201">
        <v>44720</v>
      </c>
      <c r="G4378" s="196" t="s">
        <v>1741</v>
      </c>
      <c r="H4378" s="198" t="s">
        <v>4447</v>
      </c>
      <c r="M4378" s="198" t="s">
        <v>4448</v>
      </c>
      <c r="N4378" s="198" t="s">
        <v>4449</v>
      </c>
      <c r="O4378" s="196" t="s">
        <v>91</v>
      </c>
      <c r="P4378" s="198" t="s">
        <v>157</v>
      </c>
      <c r="R4378" s="196" t="s">
        <v>47</v>
      </c>
      <c r="S4378" s="196" t="s">
        <v>46</v>
      </c>
      <c r="T4378" s="211">
        <v>0</v>
      </c>
      <c r="W4378" s="200" t="s">
        <v>93</v>
      </c>
      <c r="X4378" s="196" t="s">
        <v>103</v>
      </c>
      <c r="AA4378" s="196" t="s">
        <v>16975</v>
      </c>
      <c r="AB4378" s="196" t="s">
        <v>16976</v>
      </c>
      <c r="AC4378" s="200">
        <v>0</v>
      </c>
      <c r="AD4378" s="200" t="s">
        <v>8231</v>
      </c>
      <c r="AE4378" s="203" t="s">
        <v>505</v>
      </c>
      <c r="AF4378" s="212">
        <v>25000</v>
      </c>
    </row>
    <row r="4379" spans="1:33" ht="108" hidden="1" x14ac:dyDescent="0.25">
      <c r="A4379" s="209">
        <v>129800</v>
      </c>
      <c r="B4379" s="210">
        <v>1</v>
      </c>
      <c r="C4379" s="196" t="s">
        <v>85</v>
      </c>
      <c r="D4379" s="201">
        <v>43740</v>
      </c>
      <c r="E4379" s="196" t="s">
        <v>1741</v>
      </c>
      <c r="F4379" s="201">
        <v>44720</v>
      </c>
      <c r="G4379" s="196" t="s">
        <v>1741</v>
      </c>
      <c r="H4379" s="198" t="s">
        <v>4447</v>
      </c>
      <c r="M4379" s="198" t="s">
        <v>4448</v>
      </c>
      <c r="N4379" s="198" t="s">
        <v>4449</v>
      </c>
      <c r="O4379" s="196" t="s">
        <v>91</v>
      </c>
      <c r="P4379" s="198" t="s">
        <v>157</v>
      </c>
      <c r="R4379" s="196" t="s">
        <v>47</v>
      </c>
      <c r="S4379" s="196" t="s">
        <v>46</v>
      </c>
      <c r="T4379" s="211">
        <v>0</v>
      </c>
      <c r="W4379" s="200" t="s">
        <v>93</v>
      </c>
      <c r="X4379" s="196" t="s">
        <v>103</v>
      </c>
      <c r="AA4379" s="196" t="s">
        <v>16977</v>
      </c>
      <c r="AB4379" s="196" t="s">
        <v>16976</v>
      </c>
      <c r="AC4379" s="200">
        <v>1</v>
      </c>
      <c r="AD4379" s="200" t="s">
        <v>8231</v>
      </c>
      <c r="AE4379" s="212">
        <v>50154</v>
      </c>
      <c r="AF4379" s="212">
        <v>50154</v>
      </c>
    </row>
    <row r="4380" spans="1:33" ht="36" hidden="1" x14ac:dyDescent="0.25">
      <c r="A4380" s="209">
        <v>129801</v>
      </c>
      <c r="B4380" s="210">
        <v>1</v>
      </c>
      <c r="C4380" s="196" t="s">
        <v>85</v>
      </c>
      <c r="D4380" s="201">
        <v>43740</v>
      </c>
      <c r="E4380" s="196" t="s">
        <v>1741</v>
      </c>
      <c r="F4380" s="201">
        <v>44720</v>
      </c>
      <c r="G4380" s="196" t="s">
        <v>1741</v>
      </c>
      <c r="H4380" s="198" t="s">
        <v>1160</v>
      </c>
      <c r="M4380" s="198" t="s">
        <v>4067</v>
      </c>
      <c r="N4380" s="198" t="s">
        <v>4068</v>
      </c>
      <c r="O4380" s="196" t="s">
        <v>91</v>
      </c>
      <c r="P4380" s="198" t="s">
        <v>157</v>
      </c>
      <c r="R4380" s="196" t="s">
        <v>47</v>
      </c>
      <c r="S4380" s="196" t="s">
        <v>46</v>
      </c>
      <c r="T4380" s="211">
        <v>0</v>
      </c>
      <c r="W4380" s="200" t="s">
        <v>93</v>
      </c>
      <c r="X4380" s="196" t="s">
        <v>1058</v>
      </c>
      <c r="AA4380" s="196" t="s">
        <v>16978</v>
      </c>
      <c r="AB4380" s="196" t="s">
        <v>16979</v>
      </c>
      <c r="AC4380" s="200">
        <v>0</v>
      </c>
      <c r="AD4380" s="200" t="s">
        <v>8231</v>
      </c>
      <c r="AE4380" s="203" t="s">
        <v>505</v>
      </c>
      <c r="AF4380" s="212">
        <v>15000</v>
      </c>
    </row>
    <row r="4381" spans="1:33" ht="36" hidden="1" x14ac:dyDescent="0.25">
      <c r="A4381" s="209">
        <v>129801</v>
      </c>
      <c r="B4381" s="210">
        <v>1</v>
      </c>
      <c r="C4381" s="196" t="s">
        <v>85</v>
      </c>
      <c r="D4381" s="201">
        <v>43740</v>
      </c>
      <c r="E4381" s="196" t="s">
        <v>1741</v>
      </c>
      <c r="F4381" s="201">
        <v>44720</v>
      </c>
      <c r="G4381" s="196" t="s">
        <v>1741</v>
      </c>
      <c r="H4381" s="198" t="s">
        <v>1160</v>
      </c>
      <c r="M4381" s="198" t="s">
        <v>4067</v>
      </c>
      <c r="N4381" s="198" t="s">
        <v>4068</v>
      </c>
      <c r="O4381" s="196" t="s">
        <v>91</v>
      </c>
      <c r="P4381" s="198" t="s">
        <v>157</v>
      </c>
      <c r="R4381" s="196" t="s">
        <v>47</v>
      </c>
      <c r="S4381" s="196" t="s">
        <v>46</v>
      </c>
      <c r="T4381" s="211">
        <v>0</v>
      </c>
      <c r="W4381" s="200" t="s">
        <v>93</v>
      </c>
      <c r="X4381" s="196" t="s">
        <v>1058</v>
      </c>
      <c r="AA4381" s="196" t="s">
        <v>16980</v>
      </c>
      <c r="AB4381" s="196" t="s">
        <v>16979</v>
      </c>
      <c r="AC4381" s="200">
        <v>1</v>
      </c>
      <c r="AD4381" s="200" t="s">
        <v>8231</v>
      </c>
      <c r="AE4381" s="212">
        <v>31200</v>
      </c>
      <c r="AF4381" s="212">
        <v>31200</v>
      </c>
    </row>
    <row r="4382" spans="1:33" ht="144" hidden="1" x14ac:dyDescent="0.25">
      <c r="A4382" s="209">
        <v>129837</v>
      </c>
      <c r="B4382" s="210">
        <v>3</v>
      </c>
      <c r="C4382" s="196" t="s">
        <v>85</v>
      </c>
      <c r="D4382" s="201">
        <v>43745</v>
      </c>
      <c r="E4382" s="196" t="s">
        <v>4222</v>
      </c>
      <c r="F4382" s="201">
        <v>44686</v>
      </c>
      <c r="G4382" s="196" t="s">
        <v>241</v>
      </c>
      <c r="H4382" s="198" t="s">
        <v>365</v>
      </c>
      <c r="I4382" s="196" t="s">
        <v>292</v>
      </c>
      <c r="J4382" s="196" t="s">
        <v>101</v>
      </c>
      <c r="L4382" s="200" t="s">
        <v>101</v>
      </c>
      <c r="M4382" s="198" t="s">
        <v>16981</v>
      </c>
      <c r="N4382" s="198" t="s">
        <v>16982</v>
      </c>
      <c r="O4382" s="196" t="s">
        <v>91</v>
      </c>
      <c r="P4382" s="198" t="s">
        <v>2226</v>
      </c>
      <c r="R4382" s="196" t="s">
        <v>47</v>
      </c>
      <c r="S4382" s="196" t="s">
        <v>45</v>
      </c>
      <c r="T4382" s="211">
        <v>0.17</v>
      </c>
      <c r="W4382" s="200" t="s">
        <v>93</v>
      </c>
      <c r="X4382" s="196" t="s">
        <v>13</v>
      </c>
      <c r="AA4382" s="196" t="s">
        <v>16983</v>
      </c>
      <c r="AB4382" s="196" t="s">
        <v>16984</v>
      </c>
      <c r="AC4382" s="200">
        <v>0</v>
      </c>
      <c r="AD4382" s="200" t="s">
        <v>8231</v>
      </c>
      <c r="AE4382" s="203" t="s">
        <v>505</v>
      </c>
      <c r="AF4382" s="212">
        <v>5000</v>
      </c>
    </row>
    <row r="4383" spans="1:33" ht="144" hidden="1" x14ac:dyDescent="0.25">
      <c r="A4383" s="209">
        <v>129837</v>
      </c>
      <c r="B4383" s="210">
        <v>3</v>
      </c>
      <c r="C4383" s="196" t="s">
        <v>85</v>
      </c>
      <c r="D4383" s="201">
        <v>43745</v>
      </c>
      <c r="E4383" s="196" t="s">
        <v>4222</v>
      </c>
      <c r="F4383" s="201">
        <v>44686</v>
      </c>
      <c r="G4383" s="196" t="s">
        <v>241</v>
      </c>
      <c r="H4383" s="198" t="s">
        <v>365</v>
      </c>
      <c r="I4383" s="196" t="s">
        <v>292</v>
      </c>
      <c r="J4383" s="196" t="s">
        <v>101</v>
      </c>
      <c r="L4383" s="200" t="s">
        <v>101</v>
      </c>
      <c r="M4383" s="198" t="s">
        <v>16981</v>
      </c>
      <c r="N4383" s="198" t="s">
        <v>16982</v>
      </c>
      <c r="O4383" s="196" t="s">
        <v>91</v>
      </c>
      <c r="P4383" s="198" t="s">
        <v>2226</v>
      </c>
      <c r="R4383" s="196" t="s">
        <v>47</v>
      </c>
      <c r="S4383" s="196" t="s">
        <v>45</v>
      </c>
      <c r="T4383" s="211">
        <v>0.17</v>
      </c>
      <c r="W4383" s="200" t="s">
        <v>93</v>
      </c>
      <c r="X4383" s="196" t="s">
        <v>13</v>
      </c>
      <c r="AA4383" s="196" t="s">
        <v>16985</v>
      </c>
      <c r="AB4383" s="196" t="s">
        <v>16984</v>
      </c>
      <c r="AC4383" s="200">
        <v>1</v>
      </c>
      <c r="AD4383" s="200" t="s">
        <v>8231</v>
      </c>
      <c r="AE4383" s="203" t="s">
        <v>505</v>
      </c>
      <c r="AF4383" s="212">
        <v>45000</v>
      </c>
    </row>
    <row r="4384" spans="1:33" hidden="1" x14ac:dyDescent="0.25">
      <c r="A4384" s="209">
        <v>129841</v>
      </c>
      <c r="B4384" s="210">
        <v>4</v>
      </c>
      <c r="C4384" s="196" t="s">
        <v>85</v>
      </c>
      <c r="D4384" s="201">
        <v>43747</v>
      </c>
      <c r="E4384" s="196" t="s">
        <v>398</v>
      </c>
      <c r="F4384" s="201">
        <v>43773</v>
      </c>
      <c r="G4384" s="196" t="s">
        <v>152</v>
      </c>
      <c r="H4384" s="198" t="s">
        <v>1099</v>
      </c>
      <c r="I4384" s="196" t="s">
        <v>1485</v>
      </c>
      <c r="J4384" s="196" t="s">
        <v>101</v>
      </c>
      <c r="L4384" s="200" t="s">
        <v>101</v>
      </c>
      <c r="M4384" s="198" t="s">
        <v>16986</v>
      </c>
      <c r="O4384" s="196" t="s">
        <v>438</v>
      </c>
      <c r="P4384" s="198" t="s">
        <v>439</v>
      </c>
      <c r="R4384" s="196" t="s">
        <v>39</v>
      </c>
      <c r="S4384" s="196" t="s">
        <v>46</v>
      </c>
      <c r="T4384" s="202" t="s">
        <v>505</v>
      </c>
      <c r="W4384" s="200" t="s">
        <v>93</v>
      </c>
      <c r="X4384" s="196" t="s">
        <v>103</v>
      </c>
      <c r="Z4384" s="198" t="s">
        <v>16987</v>
      </c>
      <c r="AA4384" s="196" t="s">
        <v>16988</v>
      </c>
      <c r="AC4384" s="200">
        <v>3</v>
      </c>
      <c r="AD4384" s="200" t="s">
        <v>8274</v>
      </c>
      <c r="AE4384" s="203" t="s">
        <v>505</v>
      </c>
      <c r="AF4384" s="212">
        <v>100000</v>
      </c>
    </row>
    <row r="4385" spans="1:33" hidden="1" x14ac:dyDescent="0.25">
      <c r="A4385" s="209">
        <v>129842</v>
      </c>
      <c r="B4385" s="210">
        <v>4</v>
      </c>
      <c r="C4385" s="196" t="s">
        <v>85</v>
      </c>
      <c r="D4385" s="201">
        <v>43747</v>
      </c>
      <c r="E4385" s="196" t="s">
        <v>134</v>
      </c>
      <c r="F4385" s="201">
        <v>43773</v>
      </c>
      <c r="G4385" s="196" t="s">
        <v>152</v>
      </c>
      <c r="H4385" s="198" t="s">
        <v>88</v>
      </c>
      <c r="I4385" s="196" t="s">
        <v>790</v>
      </c>
      <c r="J4385" s="196" t="s">
        <v>101</v>
      </c>
      <c r="L4385" s="200" t="s">
        <v>101</v>
      </c>
      <c r="M4385" s="198" t="s">
        <v>16989</v>
      </c>
      <c r="O4385" s="196" t="s">
        <v>438</v>
      </c>
      <c r="P4385" s="198" t="s">
        <v>439</v>
      </c>
      <c r="R4385" s="196" t="s">
        <v>39</v>
      </c>
      <c r="S4385" s="196" t="s">
        <v>46</v>
      </c>
      <c r="T4385" s="202" t="s">
        <v>505</v>
      </c>
      <c r="W4385" s="200" t="s">
        <v>93</v>
      </c>
      <c r="X4385" s="196" t="s">
        <v>13</v>
      </c>
      <c r="Z4385" s="198" t="s">
        <v>16990</v>
      </c>
      <c r="AA4385" s="196" t="s">
        <v>16991</v>
      </c>
      <c r="AC4385" s="200">
        <v>3</v>
      </c>
      <c r="AD4385" s="200" t="s">
        <v>8274</v>
      </c>
      <c r="AE4385" s="203" t="s">
        <v>505</v>
      </c>
      <c r="AF4385" s="212">
        <v>82500</v>
      </c>
    </row>
    <row r="4386" spans="1:33" hidden="1" x14ac:dyDescent="0.25">
      <c r="A4386" s="209">
        <v>129843</v>
      </c>
      <c r="B4386" s="210">
        <v>4</v>
      </c>
      <c r="C4386" s="196" t="s">
        <v>85</v>
      </c>
      <c r="D4386" s="201">
        <v>43747</v>
      </c>
      <c r="E4386" s="196" t="s">
        <v>398</v>
      </c>
      <c r="F4386" s="201">
        <v>43773</v>
      </c>
      <c r="G4386" s="196" t="s">
        <v>152</v>
      </c>
      <c r="H4386" s="198" t="s">
        <v>371</v>
      </c>
      <c r="I4386" s="196" t="s">
        <v>790</v>
      </c>
      <c r="J4386" s="196" t="s">
        <v>101</v>
      </c>
      <c r="L4386" s="200" t="s">
        <v>101</v>
      </c>
      <c r="M4386" s="198" t="s">
        <v>16992</v>
      </c>
      <c r="O4386" s="196" t="s">
        <v>438</v>
      </c>
      <c r="P4386" s="198" t="s">
        <v>439</v>
      </c>
      <c r="R4386" s="196" t="s">
        <v>39</v>
      </c>
      <c r="S4386" s="196" t="s">
        <v>46</v>
      </c>
      <c r="T4386" s="202" t="s">
        <v>505</v>
      </c>
      <c r="W4386" s="200" t="s">
        <v>93</v>
      </c>
      <c r="X4386" s="196" t="s">
        <v>103</v>
      </c>
      <c r="Z4386" s="198" t="s">
        <v>16993</v>
      </c>
      <c r="AA4386" s="196" t="s">
        <v>16994</v>
      </c>
      <c r="AC4386" s="200">
        <v>3</v>
      </c>
      <c r="AD4386" s="200" t="s">
        <v>8274</v>
      </c>
      <c r="AE4386" s="203" t="s">
        <v>505</v>
      </c>
      <c r="AF4386" s="212">
        <v>69000</v>
      </c>
    </row>
    <row r="4387" spans="1:33" hidden="1" x14ac:dyDescent="0.25">
      <c r="A4387" s="209">
        <v>129846</v>
      </c>
      <c r="B4387" s="210">
        <v>2</v>
      </c>
      <c r="C4387" s="196" t="s">
        <v>114</v>
      </c>
      <c r="D4387" s="201">
        <v>43752</v>
      </c>
      <c r="E4387" s="196" t="s">
        <v>385</v>
      </c>
      <c r="F4387" s="201">
        <v>44452</v>
      </c>
      <c r="G4387" s="196" t="s">
        <v>228</v>
      </c>
      <c r="H4387" s="198" t="s">
        <v>1539</v>
      </c>
      <c r="I4387" s="196" t="s">
        <v>16995</v>
      </c>
      <c r="K4387" s="196" t="s">
        <v>16996</v>
      </c>
      <c r="L4387" s="200" t="s">
        <v>183</v>
      </c>
      <c r="M4387" s="198" t="s">
        <v>16997</v>
      </c>
      <c r="N4387" s="198" t="s">
        <v>16998</v>
      </c>
      <c r="O4387" s="196" t="s">
        <v>271</v>
      </c>
      <c r="P4387" s="198" t="s">
        <v>166</v>
      </c>
      <c r="R4387" s="196" t="s">
        <v>39</v>
      </c>
      <c r="S4387" s="196" t="s">
        <v>45</v>
      </c>
      <c r="T4387" s="211">
        <v>0.01</v>
      </c>
      <c r="W4387" s="200" t="s">
        <v>93</v>
      </c>
      <c r="X4387" s="196" t="s">
        <v>186</v>
      </c>
      <c r="Z4387" s="198" t="s">
        <v>16999</v>
      </c>
      <c r="AA4387" s="196" t="s">
        <v>17000</v>
      </c>
      <c r="AC4387" s="200">
        <v>3</v>
      </c>
      <c r="AD4387" s="200" t="s">
        <v>8250</v>
      </c>
      <c r="AE4387" s="212">
        <v>-1693.11</v>
      </c>
      <c r="AF4387" s="212">
        <v>790759.03</v>
      </c>
    </row>
    <row r="4388" spans="1:33" hidden="1" x14ac:dyDescent="0.25">
      <c r="A4388" s="209">
        <v>129848</v>
      </c>
      <c r="B4388" s="210">
        <v>4</v>
      </c>
      <c r="C4388" s="196" t="s">
        <v>114</v>
      </c>
      <c r="D4388" s="201">
        <v>43753</v>
      </c>
      <c r="E4388" s="196" t="s">
        <v>385</v>
      </c>
      <c r="F4388" s="201">
        <v>44699</v>
      </c>
      <c r="G4388" s="196" t="s">
        <v>228</v>
      </c>
      <c r="H4388" s="198" t="s">
        <v>331</v>
      </c>
      <c r="I4388" s="196" t="s">
        <v>17001</v>
      </c>
      <c r="K4388" s="196" t="s">
        <v>17002</v>
      </c>
      <c r="L4388" s="200" t="s">
        <v>183</v>
      </c>
      <c r="M4388" s="198" t="s">
        <v>17003</v>
      </c>
      <c r="N4388" s="198" t="s">
        <v>17004</v>
      </c>
      <c r="O4388" s="196" t="s">
        <v>271</v>
      </c>
      <c r="P4388" s="198" t="s">
        <v>166</v>
      </c>
      <c r="R4388" s="196" t="s">
        <v>39</v>
      </c>
      <c r="S4388" s="196" t="s">
        <v>45</v>
      </c>
      <c r="T4388" s="211">
        <v>0.01</v>
      </c>
      <c r="W4388" s="200" t="s">
        <v>93</v>
      </c>
      <c r="X4388" s="196" t="s">
        <v>186</v>
      </c>
      <c r="Z4388" s="198" t="s">
        <v>17005</v>
      </c>
      <c r="AA4388" s="196" t="s">
        <v>17006</v>
      </c>
      <c r="AC4388" s="200">
        <v>3</v>
      </c>
      <c r="AD4388" s="200" t="s">
        <v>8250</v>
      </c>
      <c r="AE4388" s="212">
        <v>-2056.4299999999998</v>
      </c>
      <c r="AF4388" s="212">
        <v>594159.43000000005</v>
      </c>
    </row>
    <row r="4389" spans="1:33" ht="72" hidden="1" x14ac:dyDescent="0.25">
      <c r="A4389" s="209">
        <v>129852</v>
      </c>
      <c r="B4389" s="210">
        <v>3</v>
      </c>
      <c r="C4389" s="196" t="s">
        <v>85</v>
      </c>
      <c r="D4389" s="201">
        <v>43756</v>
      </c>
      <c r="E4389" s="196" t="s">
        <v>4222</v>
      </c>
      <c r="F4389" s="201">
        <v>44649</v>
      </c>
      <c r="G4389" s="196" t="s">
        <v>4052</v>
      </c>
      <c r="H4389" s="198" t="s">
        <v>1272</v>
      </c>
      <c r="M4389" s="198" t="s">
        <v>4223</v>
      </c>
      <c r="N4389" s="198" t="s">
        <v>4224</v>
      </c>
      <c r="O4389" s="196" t="s">
        <v>91</v>
      </c>
      <c r="P4389" s="198" t="s">
        <v>157</v>
      </c>
      <c r="R4389" s="196" t="s">
        <v>47</v>
      </c>
      <c r="S4389" s="196" t="s">
        <v>43</v>
      </c>
      <c r="T4389" s="202" t="s">
        <v>505</v>
      </c>
      <c r="W4389" s="200" t="s">
        <v>93</v>
      </c>
      <c r="X4389" s="196" t="s">
        <v>186</v>
      </c>
      <c r="AA4389" s="196" t="s">
        <v>17007</v>
      </c>
      <c r="AB4389" s="196" t="s">
        <v>17008</v>
      </c>
      <c r="AC4389" s="200">
        <v>0</v>
      </c>
      <c r="AD4389" s="200" t="s">
        <v>8231</v>
      </c>
      <c r="AE4389" s="212">
        <v>4330</v>
      </c>
      <c r="AF4389" s="212">
        <v>4330</v>
      </c>
    </row>
    <row r="4390" spans="1:33" hidden="1" x14ac:dyDescent="0.25">
      <c r="A4390" s="209">
        <v>129854</v>
      </c>
      <c r="B4390" s="210">
        <v>4</v>
      </c>
      <c r="C4390" s="196" t="s">
        <v>85</v>
      </c>
      <c r="D4390" s="201">
        <v>43760</v>
      </c>
      <c r="E4390" s="196" t="s">
        <v>143</v>
      </c>
      <c r="F4390" s="201">
        <v>44180</v>
      </c>
      <c r="G4390" s="196" t="s">
        <v>189</v>
      </c>
      <c r="H4390" s="198" t="s">
        <v>893</v>
      </c>
      <c r="I4390" s="196" t="s">
        <v>708</v>
      </c>
      <c r="J4390" s="196" t="s">
        <v>101</v>
      </c>
      <c r="L4390" s="200" t="s">
        <v>101</v>
      </c>
      <c r="M4390" s="198" t="s">
        <v>17009</v>
      </c>
      <c r="N4390" s="198" t="s">
        <v>17010</v>
      </c>
      <c r="O4390" s="196" t="s">
        <v>40</v>
      </c>
      <c r="P4390" s="198" t="s">
        <v>166</v>
      </c>
      <c r="R4390" s="196" t="s">
        <v>39</v>
      </c>
      <c r="S4390" s="196" t="s">
        <v>45</v>
      </c>
      <c r="T4390" s="211">
        <v>0.64</v>
      </c>
      <c r="U4390" s="201">
        <v>45464</v>
      </c>
      <c r="W4390" s="200" t="s">
        <v>93</v>
      </c>
      <c r="X4390" s="196" t="s">
        <v>103</v>
      </c>
      <c r="Z4390" s="198" t="s">
        <v>17011</v>
      </c>
      <c r="AA4390" s="196" t="s">
        <v>17012</v>
      </c>
      <c r="AB4390" s="196" t="s">
        <v>17013</v>
      </c>
      <c r="AC4390" s="200">
        <v>1</v>
      </c>
      <c r="AD4390" s="200" t="s">
        <v>8231</v>
      </c>
      <c r="AE4390" s="203" t="s">
        <v>505</v>
      </c>
      <c r="AF4390" s="212">
        <v>125000</v>
      </c>
    </row>
    <row r="4391" spans="1:33" hidden="1" x14ac:dyDescent="0.25">
      <c r="A4391" s="209">
        <v>129854.01</v>
      </c>
      <c r="B4391" s="210">
        <v>4</v>
      </c>
      <c r="C4391" s="196" t="s">
        <v>85</v>
      </c>
      <c r="D4391" s="201">
        <v>42578</v>
      </c>
      <c r="E4391" s="196" t="s">
        <v>195</v>
      </c>
      <c r="F4391" s="201">
        <v>44617</v>
      </c>
      <c r="G4391" s="196" t="s">
        <v>189</v>
      </c>
      <c r="H4391" s="198" t="s">
        <v>893</v>
      </c>
      <c r="I4391" s="196" t="s">
        <v>708</v>
      </c>
      <c r="J4391" s="196" t="s">
        <v>101</v>
      </c>
      <c r="L4391" s="200" t="s">
        <v>101</v>
      </c>
      <c r="M4391" s="198" t="s">
        <v>17014</v>
      </c>
      <c r="N4391" s="198" t="s">
        <v>17015</v>
      </c>
      <c r="O4391" s="196" t="s">
        <v>40</v>
      </c>
      <c r="P4391" s="198" t="s">
        <v>166</v>
      </c>
      <c r="R4391" s="196" t="s">
        <v>39</v>
      </c>
      <c r="S4391" s="196" t="s">
        <v>45</v>
      </c>
      <c r="T4391" s="211">
        <v>0.05</v>
      </c>
      <c r="W4391" s="200" t="s">
        <v>93</v>
      </c>
      <c r="X4391" s="196" t="s">
        <v>103</v>
      </c>
      <c r="Z4391" s="198" t="s">
        <v>17016</v>
      </c>
      <c r="AA4391" s="196" t="s">
        <v>17017</v>
      </c>
      <c r="AB4391" s="196" t="s">
        <v>17018</v>
      </c>
      <c r="AC4391" s="200">
        <v>0</v>
      </c>
      <c r="AD4391" s="200" t="s">
        <v>8231</v>
      </c>
      <c r="AE4391" s="203" t="s">
        <v>505</v>
      </c>
      <c r="AF4391" s="212">
        <v>50000</v>
      </c>
    </row>
    <row r="4392" spans="1:33" hidden="1" x14ac:dyDescent="0.25">
      <c r="A4392" s="209">
        <v>129854.02</v>
      </c>
      <c r="B4392" s="210">
        <v>4</v>
      </c>
      <c r="C4392" s="196" t="s">
        <v>85</v>
      </c>
      <c r="D4392" s="201">
        <v>42578</v>
      </c>
      <c r="E4392" s="196" t="s">
        <v>195</v>
      </c>
      <c r="F4392" s="201">
        <v>44617</v>
      </c>
      <c r="G4392" s="196" t="s">
        <v>189</v>
      </c>
      <c r="H4392" s="198" t="s">
        <v>893</v>
      </c>
      <c r="I4392" s="196" t="s">
        <v>708</v>
      </c>
      <c r="J4392" s="196" t="s">
        <v>101</v>
      </c>
      <c r="L4392" s="200" t="s">
        <v>101</v>
      </c>
      <c r="M4392" s="198" t="s">
        <v>17019</v>
      </c>
      <c r="N4392" s="198" t="s">
        <v>17015</v>
      </c>
      <c r="O4392" s="196" t="s">
        <v>40</v>
      </c>
      <c r="P4392" s="198" t="s">
        <v>166</v>
      </c>
      <c r="R4392" s="196" t="s">
        <v>39</v>
      </c>
      <c r="S4392" s="196" t="s">
        <v>45</v>
      </c>
      <c r="T4392" s="211">
        <v>0.04</v>
      </c>
      <c r="W4392" s="200" t="s">
        <v>93</v>
      </c>
      <c r="X4392" s="196" t="s">
        <v>103</v>
      </c>
      <c r="Z4392" s="198" t="s">
        <v>17020</v>
      </c>
      <c r="AA4392" s="196" t="s">
        <v>17021</v>
      </c>
      <c r="AB4392" s="196" t="s">
        <v>17022</v>
      </c>
      <c r="AC4392" s="200">
        <v>0</v>
      </c>
      <c r="AD4392" s="200" t="s">
        <v>8231</v>
      </c>
      <c r="AE4392" s="203" t="s">
        <v>505</v>
      </c>
      <c r="AF4392" s="212">
        <v>101000</v>
      </c>
    </row>
    <row r="4393" spans="1:33" hidden="1" x14ac:dyDescent="0.25">
      <c r="A4393" s="209">
        <v>129854.02</v>
      </c>
      <c r="B4393" s="210">
        <v>4</v>
      </c>
      <c r="C4393" s="196" t="s">
        <v>85</v>
      </c>
      <c r="D4393" s="201">
        <v>42578</v>
      </c>
      <c r="E4393" s="196" t="s">
        <v>195</v>
      </c>
      <c r="F4393" s="201">
        <v>44617</v>
      </c>
      <c r="G4393" s="196" t="s">
        <v>189</v>
      </c>
      <c r="H4393" s="198" t="s">
        <v>893</v>
      </c>
      <c r="I4393" s="196" t="s">
        <v>708</v>
      </c>
      <c r="J4393" s="196" t="s">
        <v>101</v>
      </c>
      <c r="L4393" s="200" t="s">
        <v>101</v>
      </c>
      <c r="M4393" s="198" t="s">
        <v>17019</v>
      </c>
      <c r="N4393" s="198" t="s">
        <v>17015</v>
      </c>
      <c r="O4393" s="196" t="s">
        <v>40</v>
      </c>
      <c r="P4393" s="198" t="s">
        <v>166</v>
      </c>
      <c r="R4393" s="196" t="s">
        <v>39</v>
      </c>
      <c r="S4393" s="196" t="s">
        <v>45</v>
      </c>
      <c r="T4393" s="211">
        <v>0.04</v>
      </c>
      <c r="W4393" s="200" t="s">
        <v>93</v>
      </c>
      <c r="X4393" s="196" t="s">
        <v>103</v>
      </c>
      <c r="Z4393" s="198" t="s">
        <v>17020</v>
      </c>
      <c r="AA4393" s="196" t="s">
        <v>17023</v>
      </c>
      <c r="AB4393" s="196" t="s">
        <v>17022</v>
      </c>
      <c r="AC4393" s="200">
        <v>1</v>
      </c>
      <c r="AD4393" s="200" t="s">
        <v>8231</v>
      </c>
      <c r="AE4393" s="203" t="s">
        <v>505</v>
      </c>
      <c r="AF4393" s="212">
        <v>85000</v>
      </c>
    </row>
    <row r="4394" spans="1:33" hidden="1" x14ac:dyDescent="0.25">
      <c r="A4394" s="209">
        <v>129857</v>
      </c>
      <c r="B4394" s="210">
        <v>4</v>
      </c>
      <c r="C4394" s="196" t="s">
        <v>85</v>
      </c>
      <c r="D4394" s="201">
        <v>43760</v>
      </c>
      <c r="E4394" s="196" t="s">
        <v>1503</v>
      </c>
      <c r="F4394" s="201">
        <v>44609</v>
      </c>
      <c r="G4394" s="196" t="s">
        <v>98</v>
      </c>
      <c r="H4394" s="198" t="s">
        <v>371</v>
      </c>
      <c r="I4394" s="196" t="s">
        <v>1505</v>
      </c>
      <c r="J4394" s="196" t="s">
        <v>1506</v>
      </c>
      <c r="M4394" s="198" t="s">
        <v>3579</v>
      </c>
      <c r="O4394" s="196" t="s">
        <v>1509</v>
      </c>
      <c r="P4394" s="198" t="s">
        <v>1789</v>
      </c>
      <c r="R4394" s="196" t="s">
        <v>47</v>
      </c>
      <c r="S4394" s="196" t="s">
        <v>45</v>
      </c>
      <c r="T4394" s="202" t="s">
        <v>505</v>
      </c>
      <c r="U4394" s="201">
        <v>45205</v>
      </c>
      <c r="W4394" s="200" t="s">
        <v>93</v>
      </c>
      <c r="X4394" s="196" t="s">
        <v>186</v>
      </c>
      <c r="AA4394" s="196" t="s">
        <v>17024</v>
      </c>
      <c r="AC4394" s="200">
        <v>1</v>
      </c>
      <c r="AD4394" s="200" t="s">
        <v>8250</v>
      </c>
      <c r="AE4394" s="212">
        <v>36550</v>
      </c>
      <c r="AF4394" s="212">
        <v>120550</v>
      </c>
    </row>
    <row r="4395" spans="1:33" hidden="1" x14ac:dyDescent="0.25">
      <c r="A4395" s="209">
        <v>129916</v>
      </c>
      <c r="B4395" s="210">
        <v>4</v>
      </c>
      <c r="C4395" s="196" t="s">
        <v>114</v>
      </c>
      <c r="D4395" s="201">
        <v>43803</v>
      </c>
      <c r="E4395" s="196" t="s">
        <v>152</v>
      </c>
      <c r="F4395" s="201">
        <v>44399</v>
      </c>
      <c r="G4395" s="196" t="s">
        <v>170</v>
      </c>
      <c r="H4395" s="198" t="s">
        <v>331</v>
      </c>
      <c r="I4395" s="196" t="s">
        <v>3009</v>
      </c>
      <c r="J4395" s="196" t="s">
        <v>101</v>
      </c>
      <c r="L4395" s="200" t="s">
        <v>101</v>
      </c>
      <c r="M4395" s="198" t="s">
        <v>17025</v>
      </c>
      <c r="N4395" s="198" t="s">
        <v>17026</v>
      </c>
      <c r="O4395" s="196" t="s">
        <v>157</v>
      </c>
      <c r="P4395" s="198" t="s">
        <v>158</v>
      </c>
      <c r="Q4395" s="198" t="s">
        <v>17026</v>
      </c>
      <c r="R4395" s="196" t="s">
        <v>47</v>
      </c>
      <c r="S4395" s="196" t="s">
        <v>46</v>
      </c>
      <c r="T4395" s="211">
        <v>4.1500000000000004</v>
      </c>
      <c r="U4395" s="201">
        <v>43966</v>
      </c>
      <c r="V4395" s="196" t="s">
        <v>2036</v>
      </c>
      <c r="W4395" s="200" t="s">
        <v>93</v>
      </c>
      <c r="X4395" s="196" t="s">
        <v>94</v>
      </c>
      <c r="AA4395" s="196" t="s">
        <v>17027</v>
      </c>
      <c r="AB4395" s="196" t="s">
        <v>17028</v>
      </c>
      <c r="AC4395" s="200">
        <v>3</v>
      </c>
      <c r="AD4395" s="200" t="s">
        <v>8231</v>
      </c>
      <c r="AE4395" s="212">
        <v>-5465.03</v>
      </c>
      <c r="AF4395" s="212">
        <v>35269.97</v>
      </c>
      <c r="AG4395" s="198" t="s">
        <v>17029</v>
      </c>
    </row>
    <row r="4396" spans="1:33" hidden="1" x14ac:dyDescent="0.25">
      <c r="A4396" s="209">
        <v>129916</v>
      </c>
      <c r="B4396" s="210">
        <v>4</v>
      </c>
      <c r="C4396" s="196" t="s">
        <v>114</v>
      </c>
      <c r="D4396" s="201">
        <v>43803</v>
      </c>
      <c r="E4396" s="196" t="s">
        <v>152</v>
      </c>
      <c r="F4396" s="201">
        <v>44399</v>
      </c>
      <c r="G4396" s="196" t="s">
        <v>170</v>
      </c>
      <c r="H4396" s="198" t="s">
        <v>331</v>
      </c>
      <c r="I4396" s="196" t="s">
        <v>3009</v>
      </c>
      <c r="J4396" s="196" t="s">
        <v>101</v>
      </c>
      <c r="L4396" s="200" t="s">
        <v>101</v>
      </c>
      <c r="M4396" s="198" t="s">
        <v>17025</v>
      </c>
      <c r="N4396" s="198" t="s">
        <v>17026</v>
      </c>
      <c r="O4396" s="196" t="s">
        <v>157</v>
      </c>
      <c r="P4396" s="198" t="s">
        <v>158</v>
      </c>
      <c r="Q4396" s="198" t="s">
        <v>17026</v>
      </c>
      <c r="R4396" s="196" t="s">
        <v>47</v>
      </c>
      <c r="S4396" s="196" t="s">
        <v>46</v>
      </c>
      <c r="T4396" s="211">
        <v>4.1500000000000004</v>
      </c>
      <c r="U4396" s="201">
        <v>43966</v>
      </c>
      <c r="V4396" s="196" t="s">
        <v>2036</v>
      </c>
      <c r="W4396" s="200" t="s">
        <v>93</v>
      </c>
      <c r="X4396" s="196" t="s">
        <v>94</v>
      </c>
      <c r="AA4396" s="196" t="s">
        <v>17030</v>
      </c>
      <c r="AB4396" s="196" t="s">
        <v>17028</v>
      </c>
      <c r="AC4396" s="200">
        <v>8</v>
      </c>
      <c r="AD4396" s="200" t="s">
        <v>8231</v>
      </c>
      <c r="AE4396" s="212">
        <v>-10763.34</v>
      </c>
      <c r="AF4396" s="212">
        <v>1183611.6599999999</v>
      </c>
      <c r="AG4396" s="198" t="s">
        <v>17029</v>
      </c>
    </row>
    <row r="4397" spans="1:33" ht="36" hidden="1" x14ac:dyDescent="0.25">
      <c r="A4397" s="209">
        <v>129917</v>
      </c>
      <c r="B4397" s="210">
        <v>1</v>
      </c>
      <c r="C4397" s="196" t="s">
        <v>85</v>
      </c>
      <c r="D4397" s="201">
        <v>43803</v>
      </c>
      <c r="E4397" s="196" t="s">
        <v>189</v>
      </c>
      <c r="F4397" s="201">
        <v>44634</v>
      </c>
      <c r="G4397" s="196" t="s">
        <v>284</v>
      </c>
      <c r="H4397" s="198" t="s">
        <v>285</v>
      </c>
      <c r="I4397" s="196" t="s">
        <v>1498</v>
      </c>
      <c r="J4397" s="196" t="s">
        <v>101</v>
      </c>
      <c r="L4397" s="200" t="s">
        <v>101</v>
      </c>
      <c r="M4397" s="198" t="s">
        <v>1499</v>
      </c>
      <c r="N4397" s="198" t="s">
        <v>1500</v>
      </c>
      <c r="O4397" s="196" t="s">
        <v>40</v>
      </c>
      <c r="P4397" s="198" t="s">
        <v>166</v>
      </c>
      <c r="R4397" s="196" t="s">
        <v>39</v>
      </c>
      <c r="S4397" s="196" t="s">
        <v>45</v>
      </c>
      <c r="T4397" s="211">
        <v>0.02</v>
      </c>
      <c r="U4397" s="201">
        <v>45464</v>
      </c>
      <c r="W4397" s="200" t="s">
        <v>93</v>
      </c>
      <c r="X4397" s="196" t="s">
        <v>103</v>
      </c>
      <c r="Z4397" s="198" t="s">
        <v>1501</v>
      </c>
      <c r="AA4397" s="196" t="s">
        <v>17031</v>
      </c>
      <c r="AB4397" s="196" t="s">
        <v>17032</v>
      </c>
      <c r="AC4397" s="200">
        <v>0</v>
      </c>
      <c r="AD4397" s="200" t="s">
        <v>8231</v>
      </c>
      <c r="AE4397" s="212">
        <v>75244.320000000007</v>
      </c>
      <c r="AF4397" s="212">
        <v>95244.32</v>
      </c>
    </row>
    <row r="4398" spans="1:33" hidden="1" x14ac:dyDescent="0.25">
      <c r="A4398" s="209">
        <v>129919</v>
      </c>
      <c r="B4398" s="210">
        <v>3</v>
      </c>
      <c r="C4398" s="196" t="s">
        <v>114</v>
      </c>
      <c r="D4398" s="201">
        <v>43805</v>
      </c>
      <c r="E4398" s="196" t="s">
        <v>134</v>
      </c>
      <c r="F4398" s="201">
        <v>44447</v>
      </c>
      <c r="G4398" s="196" t="s">
        <v>98</v>
      </c>
      <c r="H4398" s="198" t="s">
        <v>785</v>
      </c>
      <c r="I4398" s="196" t="s">
        <v>477</v>
      </c>
      <c r="J4398" s="196" t="s">
        <v>299</v>
      </c>
      <c r="L4398" s="200" t="s">
        <v>300</v>
      </c>
      <c r="M4398" s="198" t="s">
        <v>17033</v>
      </c>
      <c r="O4398" s="196" t="s">
        <v>438</v>
      </c>
      <c r="P4398" s="198" t="s">
        <v>439</v>
      </c>
      <c r="R4398" s="196" t="s">
        <v>39</v>
      </c>
      <c r="S4398" s="196" t="s">
        <v>46</v>
      </c>
      <c r="T4398" s="211">
        <v>0.01</v>
      </c>
      <c r="U4398" s="201">
        <v>44008</v>
      </c>
      <c r="W4398" s="200" t="s">
        <v>93</v>
      </c>
      <c r="X4398" s="196" t="s">
        <v>303</v>
      </c>
      <c r="Z4398" s="198" t="s">
        <v>17034</v>
      </c>
      <c r="AA4398" s="196" t="s">
        <v>17035</v>
      </c>
      <c r="AC4398" s="200">
        <v>3</v>
      </c>
      <c r="AD4398" s="200" t="s">
        <v>8274</v>
      </c>
      <c r="AE4398" s="212">
        <v>-13004.58</v>
      </c>
      <c r="AF4398" s="212">
        <v>335356.42</v>
      </c>
      <c r="AG4398" s="198" t="s">
        <v>17036</v>
      </c>
    </row>
    <row r="4399" spans="1:33" hidden="1" x14ac:dyDescent="0.25">
      <c r="A4399" s="209">
        <v>129921</v>
      </c>
      <c r="B4399" s="210">
        <v>3</v>
      </c>
      <c r="C4399" s="196" t="s">
        <v>97</v>
      </c>
      <c r="D4399" s="201">
        <v>43808</v>
      </c>
      <c r="E4399" s="196" t="s">
        <v>398</v>
      </c>
      <c r="F4399" s="201">
        <v>44698.875127314815</v>
      </c>
      <c r="G4399" s="196" t="s">
        <v>108</v>
      </c>
      <c r="H4399" s="198" t="s">
        <v>99</v>
      </c>
      <c r="I4399" s="196" t="s">
        <v>1455</v>
      </c>
      <c r="J4399" s="196" t="s">
        <v>101</v>
      </c>
      <c r="L4399" s="200" t="s">
        <v>101</v>
      </c>
      <c r="M4399" s="198" t="s">
        <v>1647</v>
      </c>
      <c r="O4399" s="196" t="s">
        <v>438</v>
      </c>
      <c r="P4399" s="198" t="s">
        <v>439</v>
      </c>
      <c r="R4399" s="196" t="s">
        <v>39</v>
      </c>
      <c r="S4399" s="196" t="s">
        <v>46</v>
      </c>
      <c r="T4399" s="202" t="s">
        <v>505</v>
      </c>
      <c r="U4399" s="201">
        <v>44477</v>
      </c>
      <c r="W4399" s="200" t="s">
        <v>93</v>
      </c>
      <c r="X4399" s="196" t="s">
        <v>103</v>
      </c>
      <c r="Z4399" s="198" t="s">
        <v>1648</v>
      </c>
      <c r="AA4399" s="196" t="s">
        <v>17037</v>
      </c>
      <c r="AC4399" s="200">
        <v>3</v>
      </c>
      <c r="AD4399" s="200" t="s">
        <v>8274</v>
      </c>
      <c r="AE4399" s="212">
        <v>285180</v>
      </c>
      <c r="AF4399" s="212">
        <v>347180</v>
      </c>
      <c r="AG4399" s="198" t="s">
        <v>1649</v>
      </c>
    </row>
    <row r="4400" spans="1:33" hidden="1" x14ac:dyDescent="0.25">
      <c r="A4400" s="209">
        <v>129922</v>
      </c>
      <c r="B4400" s="210">
        <v>3</v>
      </c>
      <c r="C4400" s="196" t="s">
        <v>85</v>
      </c>
      <c r="D4400" s="201">
        <v>43808</v>
      </c>
      <c r="E4400" s="196" t="s">
        <v>134</v>
      </c>
      <c r="F4400" s="201">
        <v>44279</v>
      </c>
      <c r="G4400" s="196" t="s">
        <v>152</v>
      </c>
      <c r="H4400" s="198" t="s">
        <v>450</v>
      </c>
      <c r="I4400" s="196" t="s">
        <v>786</v>
      </c>
      <c r="J4400" s="196" t="s">
        <v>101</v>
      </c>
      <c r="L4400" s="200" t="s">
        <v>101</v>
      </c>
      <c r="M4400" s="198" t="s">
        <v>17038</v>
      </c>
      <c r="O4400" s="196" t="s">
        <v>438</v>
      </c>
      <c r="P4400" s="198" t="s">
        <v>439</v>
      </c>
      <c r="R4400" s="196" t="s">
        <v>39</v>
      </c>
      <c r="S4400" s="196" t="s">
        <v>46</v>
      </c>
      <c r="T4400" s="211">
        <v>0</v>
      </c>
      <c r="W4400" s="200" t="s">
        <v>93</v>
      </c>
      <c r="X4400" s="196" t="s">
        <v>13</v>
      </c>
      <c r="Z4400" s="198" t="s">
        <v>17039</v>
      </c>
      <c r="AA4400" s="196" t="s">
        <v>17040</v>
      </c>
      <c r="AC4400" s="200">
        <v>3</v>
      </c>
      <c r="AD4400" s="200" t="s">
        <v>8274</v>
      </c>
      <c r="AE4400" s="203" t="s">
        <v>505</v>
      </c>
      <c r="AF4400" s="212">
        <v>93000</v>
      </c>
    </row>
    <row r="4401" spans="1:33" hidden="1" x14ac:dyDescent="0.25">
      <c r="A4401" s="209">
        <v>129937</v>
      </c>
      <c r="B4401" s="210">
        <v>3</v>
      </c>
      <c r="C4401" s="196" t="s">
        <v>114</v>
      </c>
      <c r="D4401" s="201">
        <v>43815</v>
      </c>
      <c r="E4401" s="196" t="s">
        <v>228</v>
      </c>
      <c r="F4401" s="201">
        <v>44694</v>
      </c>
      <c r="G4401" s="196" t="s">
        <v>253</v>
      </c>
      <c r="H4401" s="198" t="s">
        <v>659</v>
      </c>
      <c r="I4401" s="196" t="s">
        <v>4226</v>
      </c>
      <c r="K4401" s="196" t="s">
        <v>3789</v>
      </c>
      <c r="L4401" s="200" t="s">
        <v>183</v>
      </c>
      <c r="M4401" s="198" t="s">
        <v>4227</v>
      </c>
      <c r="O4401" s="196" t="s">
        <v>4183</v>
      </c>
      <c r="P4401" s="198" t="s">
        <v>157</v>
      </c>
      <c r="R4401" s="196" t="s">
        <v>47</v>
      </c>
      <c r="S4401" s="196" t="s">
        <v>43</v>
      </c>
      <c r="T4401" s="211">
        <v>2.4700000000000002</v>
      </c>
      <c r="W4401" s="200" t="s">
        <v>93</v>
      </c>
      <c r="X4401" s="196" t="s">
        <v>186</v>
      </c>
      <c r="AA4401" s="196" t="s">
        <v>17041</v>
      </c>
      <c r="AC4401" s="200">
        <v>8</v>
      </c>
      <c r="AD4401" s="200" t="s">
        <v>8250</v>
      </c>
      <c r="AE4401" s="212">
        <v>157831.35999999999</v>
      </c>
      <c r="AF4401" s="212">
        <v>157831.35999999999</v>
      </c>
    </row>
    <row r="4402" spans="1:33" hidden="1" x14ac:dyDescent="0.25">
      <c r="A4402" s="209">
        <v>129940</v>
      </c>
      <c r="B4402" s="210">
        <v>2</v>
      </c>
      <c r="C4402" s="196" t="s">
        <v>97</v>
      </c>
      <c r="D4402" s="201">
        <v>43818</v>
      </c>
      <c r="E4402" s="196" t="s">
        <v>134</v>
      </c>
      <c r="F4402" s="201">
        <v>44558</v>
      </c>
      <c r="G4402" s="196" t="s">
        <v>98</v>
      </c>
      <c r="H4402" s="198" t="s">
        <v>135</v>
      </c>
      <c r="I4402" s="196" t="s">
        <v>136</v>
      </c>
      <c r="J4402" s="196" t="s">
        <v>101</v>
      </c>
      <c r="L4402" s="200" t="s">
        <v>101</v>
      </c>
      <c r="M4402" s="198" t="s">
        <v>137</v>
      </c>
      <c r="O4402" s="196" t="s">
        <v>119</v>
      </c>
      <c r="P4402" s="198" t="s">
        <v>104</v>
      </c>
      <c r="R4402" s="196" t="s">
        <v>105</v>
      </c>
      <c r="S4402" s="196" t="s">
        <v>45</v>
      </c>
      <c r="T4402" s="211">
        <v>0</v>
      </c>
      <c r="U4402" s="201">
        <v>44176</v>
      </c>
      <c r="W4402" s="200" t="s">
        <v>93</v>
      </c>
      <c r="X4402" s="196" t="s">
        <v>103</v>
      </c>
      <c r="AA4402" s="196" t="s">
        <v>17042</v>
      </c>
      <c r="AC4402" s="200">
        <v>3</v>
      </c>
      <c r="AD4402" s="200" t="s">
        <v>8274</v>
      </c>
      <c r="AE4402" s="212">
        <v>122600</v>
      </c>
      <c r="AF4402" s="212">
        <v>852336</v>
      </c>
      <c r="AG4402" s="198" t="s">
        <v>138</v>
      </c>
    </row>
    <row r="4403" spans="1:33" hidden="1" x14ac:dyDescent="0.25">
      <c r="A4403" s="209">
        <v>129942</v>
      </c>
      <c r="B4403" s="210">
        <v>4</v>
      </c>
      <c r="C4403" s="196" t="s">
        <v>114</v>
      </c>
      <c r="D4403" s="201">
        <v>43819</v>
      </c>
      <c r="E4403" s="196" t="s">
        <v>134</v>
      </c>
      <c r="F4403" s="201">
        <v>44447</v>
      </c>
      <c r="G4403" s="196" t="s">
        <v>98</v>
      </c>
      <c r="H4403" s="198" t="s">
        <v>196</v>
      </c>
      <c r="I4403" s="196" t="s">
        <v>3182</v>
      </c>
      <c r="J4403" s="196" t="s">
        <v>101</v>
      </c>
      <c r="L4403" s="200" t="s">
        <v>101</v>
      </c>
      <c r="M4403" s="198" t="s">
        <v>17043</v>
      </c>
      <c r="N4403" s="198" t="s">
        <v>16009</v>
      </c>
      <c r="O4403" s="196" t="s">
        <v>119</v>
      </c>
      <c r="P4403" s="198" t="s">
        <v>19</v>
      </c>
      <c r="R4403" s="196" t="s">
        <v>47</v>
      </c>
      <c r="S4403" s="196" t="s">
        <v>46</v>
      </c>
      <c r="T4403" s="211">
        <v>0</v>
      </c>
      <c r="U4403" s="201">
        <v>43917</v>
      </c>
      <c r="W4403" s="200" t="s">
        <v>93</v>
      </c>
      <c r="X4403" s="196" t="s">
        <v>13</v>
      </c>
      <c r="AA4403" s="196" t="s">
        <v>17044</v>
      </c>
      <c r="AC4403" s="200">
        <v>3</v>
      </c>
      <c r="AD4403" s="200" t="s">
        <v>8274</v>
      </c>
      <c r="AE4403" s="212">
        <v>-5532.03</v>
      </c>
      <c r="AF4403" s="212">
        <v>84667.97</v>
      </c>
      <c r="AG4403" s="198" t="s">
        <v>17045</v>
      </c>
    </row>
    <row r="4404" spans="1:33" ht="108" hidden="1" x14ac:dyDescent="0.25">
      <c r="A4404" s="209">
        <v>129969</v>
      </c>
      <c r="B4404" s="210">
        <v>4</v>
      </c>
      <c r="C4404" s="196" t="s">
        <v>85</v>
      </c>
      <c r="D4404" s="201">
        <v>43826</v>
      </c>
      <c r="E4404" s="196" t="s">
        <v>509</v>
      </c>
      <c r="F4404" s="201">
        <v>44476</v>
      </c>
      <c r="G4404" s="196" t="s">
        <v>510</v>
      </c>
      <c r="H4404" s="198" t="s">
        <v>2853</v>
      </c>
      <c r="M4404" s="198" t="s">
        <v>4451</v>
      </c>
      <c r="N4404" s="198" t="s">
        <v>4452</v>
      </c>
      <c r="O4404" s="196" t="s">
        <v>91</v>
      </c>
      <c r="P4404" s="198" t="s">
        <v>157</v>
      </c>
      <c r="R4404" s="196" t="s">
        <v>47</v>
      </c>
      <c r="S4404" s="196" t="s">
        <v>46</v>
      </c>
      <c r="T4404" s="211">
        <v>2.66</v>
      </c>
      <c r="W4404" s="200" t="s">
        <v>93</v>
      </c>
      <c r="X4404" s="196" t="s">
        <v>103</v>
      </c>
      <c r="AA4404" s="196" t="s">
        <v>17046</v>
      </c>
      <c r="AB4404" s="196" t="s">
        <v>17047</v>
      </c>
      <c r="AC4404" s="200">
        <v>0</v>
      </c>
      <c r="AD4404" s="200" t="s">
        <v>8231</v>
      </c>
      <c r="AE4404" s="203" t="s">
        <v>505</v>
      </c>
      <c r="AF4404" s="212">
        <v>35000</v>
      </c>
    </row>
    <row r="4405" spans="1:33" ht="108" hidden="1" x14ac:dyDescent="0.25">
      <c r="A4405" s="209">
        <v>129969</v>
      </c>
      <c r="B4405" s="210">
        <v>4</v>
      </c>
      <c r="C4405" s="196" t="s">
        <v>85</v>
      </c>
      <c r="D4405" s="201">
        <v>43826</v>
      </c>
      <c r="E4405" s="196" t="s">
        <v>509</v>
      </c>
      <c r="F4405" s="201">
        <v>44476</v>
      </c>
      <c r="G4405" s="196" t="s">
        <v>510</v>
      </c>
      <c r="H4405" s="198" t="s">
        <v>2853</v>
      </c>
      <c r="M4405" s="198" t="s">
        <v>4451</v>
      </c>
      <c r="N4405" s="198" t="s">
        <v>4452</v>
      </c>
      <c r="O4405" s="196" t="s">
        <v>91</v>
      </c>
      <c r="P4405" s="198" t="s">
        <v>157</v>
      </c>
      <c r="R4405" s="196" t="s">
        <v>47</v>
      </c>
      <c r="S4405" s="196" t="s">
        <v>46</v>
      </c>
      <c r="T4405" s="211">
        <v>2.66</v>
      </c>
      <c r="W4405" s="200" t="s">
        <v>93</v>
      </c>
      <c r="X4405" s="196" t="s">
        <v>103</v>
      </c>
      <c r="AA4405" s="196" t="s">
        <v>17048</v>
      </c>
      <c r="AB4405" s="196" t="s">
        <v>17047</v>
      </c>
      <c r="AC4405" s="200">
        <v>1</v>
      </c>
      <c r="AD4405" s="200" t="s">
        <v>8231</v>
      </c>
      <c r="AE4405" s="212">
        <v>50000</v>
      </c>
      <c r="AF4405" s="212">
        <v>50000</v>
      </c>
    </row>
    <row r="4406" spans="1:33" hidden="1" x14ac:dyDescent="0.25">
      <c r="A4406" s="209">
        <v>129981</v>
      </c>
      <c r="B4406" s="210">
        <v>3</v>
      </c>
      <c r="C4406" s="196" t="s">
        <v>85</v>
      </c>
      <c r="D4406" s="201">
        <v>43839</v>
      </c>
      <c r="E4406" s="196" t="s">
        <v>398</v>
      </c>
      <c r="F4406" s="201">
        <v>44620</v>
      </c>
      <c r="G4406" s="196" t="s">
        <v>98</v>
      </c>
      <c r="H4406" s="198" t="s">
        <v>1111</v>
      </c>
      <c r="I4406" s="196" t="s">
        <v>477</v>
      </c>
      <c r="J4406" s="196" t="s">
        <v>299</v>
      </c>
      <c r="L4406" s="200" t="s">
        <v>300</v>
      </c>
      <c r="M4406" s="198" t="s">
        <v>17049</v>
      </c>
      <c r="O4406" s="196" t="s">
        <v>438</v>
      </c>
      <c r="P4406" s="198" t="s">
        <v>439</v>
      </c>
      <c r="R4406" s="196" t="s">
        <v>39</v>
      </c>
      <c r="S4406" s="196" t="s">
        <v>46</v>
      </c>
      <c r="T4406" s="211">
        <v>0.03</v>
      </c>
      <c r="U4406" s="201">
        <v>44904</v>
      </c>
      <c r="W4406" s="200" t="s">
        <v>93</v>
      </c>
      <c r="X4406" s="196" t="s">
        <v>303</v>
      </c>
      <c r="Z4406" s="198" t="s">
        <v>17050</v>
      </c>
      <c r="AA4406" s="196" t="s">
        <v>17051</v>
      </c>
      <c r="AC4406" s="200">
        <v>3</v>
      </c>
      <c r="AD4406" s="200" t="s">
        <v>8274</v>
      </c>
      <c r="AE4406" s="203" t="s">
        <v>505</v>
      </c>
      <c r="AF4406" s="212">
        <v>83500</v>
      </c>
    </row>
    <row r="4407" spans="1:33" hidden="1" x14ac:dyDescent="0.25">
      <c r="A4407" s="209">
        <v>129983</v>
      </c>
      <c r="B4407" s="210">
        <v>1</v>
      </c>
      <c r="C4407" s="196" t="s">
        <v>85</v>
      </c>
      <c r="D4407" s="201">
        <v>43839</v>
      </c>
      <c r="E4407" s="196" t="s">
        <v>98</v>
      </c>
      <c r="F4407" s="201">
        <v>44279</v>
      </c>
      <c r="G4407" s="196" t="s">
        <v>148</v>
      </c>
      <c r="H4407" s="198" t="s">
        <v>523</v>
      </c>
      <c r="I4407" s="196" t="s">
        <v>524</v>
      </c>
      <c r="J4407" s="196" t="s">
        <v>101</v>
      </c>
      <c r="L4407" s="200" t="s">
        <v>101</v>
      </c>
      <c r="M4407" s="198" t="s">
        <v>17052</v>
      </c>
      <c r="N4407" s="198" t="s">
        <v>17053</v>
      </c>
      <c r="O4407" s="196" t="s">
        <v>119</v>
      </c>
      <c r="P4407" s="198" t="s">
        <v>1329</v>
      </c>
      <c r="R4407" s="196" t="s">
        <v>4525</v>
      </c>
      <c r="S4407" s="196" t="s">
        <v>46</v>
      </c>
      <c r="T4407" s="211">
        <v>0.01</v>
      </c>
      <c r="W4407" s="200" t="s">
        <v>93</v>
      </c>
      <c r="X4407" s="196" t="s">
        <v>13</v>
      </c>
      <c r="AA4407" s="196" t="s">
        <v>17054</v>
      </c>
      <c r="AC4407" s="200">
        <v>1</v>
      </c>
      <c r="AD4407" s="200" t="s">
        <v>8274</v>
      </c>
      <c r="AE4407" s="203" t="s">
        <v>505</v>
      </c>
      <c r="AF4407" s="212">
        <v>1</v>
      </c>
    </row>
    <row r="4408" spans="1:33" hidden="1" x14ac:dyDescent="0.25">
      <c r="A4408" s="209">
        <v>129983</v>
      </c>
      <c r="B4408" s="210">
        <v>1</v>
      </c>
      <c r="C4408" s="196" t="s">
        <v>85</v>
      </c>
      <c r="D4408" s="201">
        <v>43839</v>
      </c>
      <c r="E4408" s="196" t="s">
        <v>98</v>
      </c>
      <c r="F4408" s="201">
        <v>44279</v>
      </c>
      <c r="G4408" s="196" t="s">
        <v>148</v>
      </c>
      <c r="H4408" s="198" t="s">
        <v>523</v>
      </c>
      <c r="I4408" s="196" t="s">
        <v>524</v>
      </c>
      <c r="J4408" s="196" t="s">
        <v>101</v>
      </c>
      <c r="L4408" s="200" t="s">
        <v>101</v>
      </c>
      <c r="M4408" s="198" t="s">
        <v>17052</v>
      </c>
      <c r="N4408" s="198" t="s">
        <v>17053</v>
      </c>
      <c r="O4408" s="196" t="s">
        <v>119</v>
      </c>
      <c r="P4408" s="198" t="s">
        <v>1329</v>
      </c>
      <c r="R4408" s="196" t="s">
        <v>4525</v>
      </c>
      <c r="S4408" s="196" t="s">
        <v>46</v>
      </c>
      <c r="T4408" s="211">
        <v>0.01</v>
      </c>
      <c r="W4408" s="200" t="s">
        <v>93</v>
      </c>
      <c r="X4408" s="196" t="s">
        <v>13</v>
      </c>
      <c r="AA4408" s="196" t="s">
        <v>17055</v>
      </c>
      <c r="AC4408" s="200">
        <v>2</v>
      </c>
      <c r="AD4408" s="200" t="s">
        <v>8274</v>
      </c>
      <c r="AE4408" s="203" t="s">
        <v>505</v>
      </c>
      <c r="AF4408" s="212">
        <v>1</v>
      </c>
    </row>
    <row r="4409" spans="1:33" hidden="1" x14ac:dyDescent="0.25">
      <c r="A4409" s="209">
        <v>129983</v>
      </c>
      <c r="B4409" s="210">
        <v>1</v>
      </c>
      <c r="C4409" s="196" t="s">
        <v>85</v>
      </c>
      <c r="D4409" s="201">
        <v>43839</v>
      </c>
      <c r="E4409" s="196" t="s">
        <v>98</v>
      </c>
      <c r="F4409" s="201">
        <v>44279</v>
      </c>
      <c r="G4409" s="196" t="s">
        <v>148</v>
      </c>
      <c r="H4409" s="198" t="s">
        <v>523</v>
      </c>
      <c r="I4409" s="196" t="s">
        <v>524</v>
      </c>
      <c r="J4409" s="196" t="s">
        <v>101</v>
      </c>
      <c r="L4409" s="200" t="s">
        <v>101</v>
      </c>
      <c r="M4409" s="198" t="s">
        <v>17052</v>
      </c>
      <c r="N4409" s="198" t="s">
        <v>17053</v>
      </c>
      <c r="O4409" s="196" t="s">
        <v>119</v>
      </c>
      <c r="P4409" s="198" t="s">
        <v>1329</v>
      </c>
      <c r="R4409" s="196" t="s">
        <v>4525</v>
      </c>
      <c r="S4409" s="196" t="s">
        <v>46</v>
      </c>
      <c r="T4409" s="211">
        <v>0.01</v>
      </c>
      <c r="W4409" s="200" t="s">
        <v>93</v>
      </c>
      <c r="X4409" s="196" t="s">
        <v>13</v>
      </c>
      <c r="AA4409" s="196" t="s">
        <v>17056</v>
      </c>
      <c r="AC4409" s="200">
        <v>3</v>
      </c>
      <c r="AD4409" s="200" t="s">
        <v>8274</v>
      </c>
      <c r="AE4409" s="203" t="s">
        <v>505</v>
      </c>
      <c r="AF4409" s="212">
        <v>1</v>
      </c>
    </row>
    <row r="4410" spans="1:33" ht="54" hidden="1" x14ac:dyDescent="0.25">
      <c r="A4410" s="209">
        <v>129986</v>
      </c>
      <c r="B4410" s="210">
        <v>1</v>
      </c>
      <c r="C4410" s="196" t="s">
        <v>85</v>
      </c>
      <c r="D4410" s="201">
        <v>43844</v>
      </c>
      <c r="E4410" s="196" t="s">
        <v>1503</v>
      </c>
      <c r="F4410" s="201">
        <v>44665</v>
      </c>
      <c r="G4410" s="196" t="s">
        <v>179</v>
      </c>
      <c r="H4410" s="198" t="s">
        <v>347</v>
      </c>
      <c r="I4410" s="196" t="s">
        <v>1505</v>
      </c>
      <c r="J4410" s="196" t="s">
        <v>1506</v>
      </c>
      <c r="M4410" s="198" t="s">
        <v>17057</v>
      </c>
      <c r="N4410" s="198" t="s">
        <v>17058</v>
      </c>
      <c r="O4410" s="196" t="s">
        <v>1509</v>
      </c>
      <c r="P4410" s="198" t="s">
        <v>92</v>
      </c>
      <c r="R4410" s="196" t="s">
        <v>47</v>
      </c>
      <c r="S4410" s="196" t="s">
        <v>41</v>
      </c>
      <c r="T4410" s="211">
        <v>0.49</v>
      </c>
      <c r="U4410" s="201">
        <v>44792</v>
      </c>
      <c r="W4410" s="200" t="s">
        <v>93</v>
      </c>
      <c r="X4410" s="196" t="s">
        <v>186</v>
      </c>
      <c r="AA4410" s="196" t="s">
        <v>17059</v>
      </c>
      <c r="AC4410" s="200">
        <v>1</v>
      </c>
      <c r="AD4410" s="200" t="s">
        <v>8250</v>
      </c>
      <c r="AE4410" s="203" t="s">
        <v>505</v>
      </c>
      <c r="AF4410" s="212">
        <v>250000</v>
      </c>
    </row>
    <row r="4411" spans="1:33" ht="36" hidden="1" x14ac:dyDescent="0.25">
      <c r="A4411" s="209">
        <v>129987</v>
      </c>
      <c r="B4411" s="210">
        <v>1</v>
      </c>
      <c r="C4411" s="196" t="s">
        <v>85</v>
      </c>
      <c r="D4411" s="201">
        <v>43844</v>
      </c>
      <c r="E4411" s="196" t="s">
        <v>98</v>
      </c>
      <c r="F4411" s="201">
        <v>44279</v>
      </c>
      <c r="G4411" s="196" t="s">
        <v>152</v>
      </c>
      <c r="H4411" s="198" t="s">
        <v>248</v>
      </c>
      <c r="I4411" s="196" t="s">
        <v>154</v>
      </c>
      <c r="J4411" s="196" t="s">
        <v>101</v>
      </c>
      <c r="L4411" s="200" t="s">
        <v>101</v>
      </c>
      <c r="M4411" s="198" t="s">
        <v>17060</v>
      </c>
      <c r="N4411" s="198" t="s">
        <v>17061</v>
      </c>
      <c r="O4411" s="196" t="s">
        <v>119</v>
      </c>
      <c r="P4411" s="198" t="s">
        <v>4021</v>
      </c>
      <c r="R4411" s="196" t="s">
        <v>4525</v>
      </c>
      <c r="S4411" s="196" t="s">
        <v>46</v>
      </c>
      <c r="T4411" s="211">
        <v>1.94</v>
      </c>
      <c r="W4411" s="200" t="s">
        <v>93</v>
      </c>
      <c r="X4411" s="196" t="s">
        <v>103</v>
      </c>
      <c r="AA4411" s="196" t="s">
        <v>17062</v>
      </c>
      <c r="AC4411" s="200">
        <v>2</v>
      </c>
      <c r="AD4411" s="200" t="s">
        <v>8250</v>
      </c>
      <c r="AE4411" s="203" t="s">
        <v>505</v>
      </c>
      <c r="AF4411" s="212">
        <v>10000</v>
      </c>
    </row>
    <row r="4412" spans="1:33" hidden="1" x14ac:dyDescent="0.25">
      <c r="A4412" s="209">
        <v>129989</v>
      </c>
      <c r="B4412" s="210">
        <v>4</v>
      </c>
      <c r="C4412" s="196" t="s">
        <v>114</v>
      </c>
      <c r="D4412" s="201">
        <v>43844</v>
      </c>
      <c r="E4412" s="196" t="s">
        <v>98</v>
      </c>
      <c r="F4412" s="201">
        <v>44641</v>
      </c>
      <c r="G4412" s="196" t="s">
        <v>98</v>
      </c>
      <c r="H4412" s="198" t="s">
        <v>88</v>
      </c>
      <c r="I4412" s="196" t="s">
        <v>477</v>
      </c>
      <c r="J4412" s="196" t="s">
        <v>299</v>
      </c>
      <c r="L4412" s="200" t="s">
        <v>300</v>
      </c>
      <c r="M4412" s="198" t="s">
        <v>3218</v>
      </c>
      <c r="N4412" s="198" t="s">
        <v>3219</v>
      </c>
      <c r="O4412" s="196" t="s">
        <v>119</v>
      </c>
      <c r="P4412" s="198" t="s">
        <v>19</v>
      </c>
      <c r="R4412" s="196" t="s">
        <v>47</v>
      </c>
      <c r="S4412" s="196" t="s">
        <v>46</v>
      </c>
      <c r="T4412" s="211">
        <v>2.8</v>
      </c>
      <c r="U4412" s="201">
        <v>43917</v>
      </c>
      <c r="W4412" s="200" t="s">
        <v>93</v>
      </c>
      <c r="X4412" s="196" t="s">
        <v>303</v>
      </c>
      <c r="AA4412" s="196" t="s">
        <v>17063</v>
      </c>
      <c r="AC4412" s="200">
        <v>3</v>
      </c>
      <c r="AD4412" s="200" t="s">
        <v>8274</v>
      </c>
      <c r="AE4412" s="212">
        <v>723422.54</v>
      </c>
      <c r="AF4412" s="212">
        <v>5833304.54</v>
      </c>
      <c r="AG4412" s="198" t="s">
        <v>3220</v>
      </c>
    </row>
    <row r="4413" spans="1:33" ht="108" hidden="1" x14ac:dyDescent="0.25">
      <c r="A4413" s="209">
        <v>129992</v>
      </c>
      <c r="B4413" s="210">
        <v>4</v>
      </c>
      <c r="C4413" s="196" t="s">
        <v>85</v>
      </c>
      <c r="D4413" s="201">
        <v>43845</v>
      </c>
      <c r="E4413" s="196" t="s">
        <v>509</v>
      </c>
      <c r="F4413" s="201">
        <v>44712</v>
      </c>
      <c r="G4413" s="196" t="s">
        <v>1356</v>
      </c>
      <c r="H4413" s="198" t="s">
        <v>88</v>
      </c>
      <c r="I4413" s="196" t="s">
        <v>708</v>
      </c>
      <c r="J4413" s="196" t="s">
        <v>101</v>
      </c>
      <c r="L4413" s="200" t="s">
        <v>101</v>
      </c>
      <c r="M4413" s="198" t="s">
        <v>17064</v>
      </c>
      <c r="N4413" s="198" t="s">
        <v>17065</v>
      </c>
      <c r="O4413" s="196" t="s">
        <v>91</v>
      </c>
      <c r="P4413" s="198" t="s">
        <v>104</v>
      </c>
      <c r="R4413" s="196" t="s">
        <v>105</v>
      </c>
      <c r="S4413" s="196" t="s">
        <v>45</v>
      </c>
      <c r="T4413" s="202" t="s">
        <v>505</v>
      </c>
      <c r="W4413" s="200" t="s">
        <v>93</v>
      </c>
      <c r="X4413" s="196" t="s">
        <v>13</v>
      </c>
      <c r="AA4413" s="196" t="s">
        <v>17066</v>
      </c>
      <c r="AB4413" s="196" t="s">
        <v>17067</v>
      </c>
      <c r="AC4413" s="200">
        <v>1</v>
      </c>
      <c r="AD4413" s="200" t="s">
        <v>8231</v>
      </c>
      <c r="AE4413" s="203" t="s">
        <v>505</v>
      </c>
      <c r="AF4413" s="212">
        <v>49000</v>
      </c>
    </row>
    <row r="4414" spans="1:33" ht="72" hidden="1" x14ac:dyDescent="0.25">
      <c r="A4414" s="209">
        <v>129993</v>
      </c>
      <c r="B4414" s="210">
        <v>4</v>
      </c>
      <c r="C4414" s="196" t="s">
        <v>85</v>
      </c>
      <c r="D4414" s="201">
        <v>43845</v>
      </c>
      <c r="E4414" s="196" t="s">
        <v>509</v>
      </c>
      <c r="F4414" s="201">
        <v>44390</v>
      </c>
      <c r="G4414" s="196" t="s">
        <v>510</v>
      </c>
      <c r="H4414" s="198" t="s">
        <v>88</v>
      </c>
      <c r="M4414" s="198" t="s">
        <v>4171</v>
      </c>
      <c r="N4414" s="198" t="s">
        <v>4172</v>
      </c>
      <c r="O4414" s="196" t="s">
        <v>91</v>
      </c>
      <c r="P4414" s="198" t="s">
        <v>1783</v>
      </c>
      <c r="R4414" s="196" t="s">
        <v>47</v>
      </c>
      <c r="S4414" s="196" t="s">
        <v>41</v>
      </c>
      <c r="T4414" s="211">
        <v>1.91</v>
      </c>
      <c r="W4414" s="200" t="s">
        <v>93</v>
      </c>
      <c r="X4414" s="196" t="s">
        <v>103</v>
      </c>
      <c r="AA4414" s="196" t="s">
        <v>17068</v>
      </c>
      <c r="AB4414" s="196" t="s">
        <v>17069</v>
      </c>
      <c r="AC4414" s="200">
        <v>0</v>
      </c>
      <c r="AD4414" s="200" t="s">
        <v>8231</v>
      </c>
      <c r="AE4414" s="212">
        <v>100000</v>
      </c>
      <c r="AF4414" s="212">
        <v>100000</v>
      </c>
    </row>
    <row r="4415" spans="1:33" hidden="1" x14ac:dyDescent="0.25">
      <c r="A4415" s="209">
        <v>130001</v>
      </c>
      <c r="B4415" s="210">
        <v>1</v>
      </c>
      <c r="C4415" s="196" t="s">
        <v>97</v>
      </c>
      <c r="D4415" s="201">
        <v>43851</v>
      </c>
      <c r="E4415" s="196" t="s">
        <v>398</v>
      </c>
      <c r="F4415" s="201">
        <v>44558.875115740739</v>
      </c>
      <c r="G4415" s="196" t="s">
        <v>108</v>
      </c>
      <c r="H4415" s="198" t="s">
        <v>1160</v>
      </c>
      <c r="I4415" s="196" t="s">
        <v>2800</v>
      </c>
      <c r="J4415" s="196" t="s">
        <v>101</v>
      </c>
      <c r="L4415" s="200" t="s">
        <v>101</v>
      </c>
      <c r="M4415" s="198" t="s">
        <v>17070</v>
      </c>
      <c r="O4415" s="196" t="s">
        <v>438</v>
      </c>
      <c r="P4415" s="198" t="s">
        <v>439</v>
      </c>
      <c r="R4415" s="196" t="s">
        <v>39</v>
      </c>
      <c r="S4415" s="196" t="s">
        <v>46</v>
      </c>
      <c r="T4415" s="211">
        <v>0.05</v>
      </c>
      <c r="U4415" s="201">
        <v>44281</v>
      </c>
      <c r="W4415" s="200" t="s">
        <v>93</v>
      </c>
      <c r="X4415" s="196" t="s">
        <v>103</v>
      </c>
      <c r="Z4415" s="198" t="s">
        <v>17071</v>
      </c>
      <c r="AA4415" s="196" t="s">
        <v>17072</v>
      </c>
      <c r="AC4415" s="200">
        <v>3</v>
      </c>
      <c r="AD4415" s="200" t="s">
        <v>8274</v>
      </c>
      <c r="AE4415" s="203" t="s">
        <v>505</v>
      </c>
      <c r="AF4415" s="212">
        <v>546445</v>
      </c>
      <c r="AG4415" s="198" t="s">
        <v>17073</v>
      </c>
    </row>
    <row r="4416" spans="1:33" ht="90" hidden="1" x14ac:dyDescent="0.25">
      <c r="A4416" s="209">
        <v>130005</v>
      </c>
      <c r="B4416" s="210">
        <v>4</v>
      </c>
      <c r="C4416" s="196" t="s">
        <v>85</v>
      </c>
      <c r="D4416" s="201">
        <v>43852</v>
      </c>
      <c r="E4416" s="196" t="s">
        <v>509</v>
      </c>
      <c r="F4416" s="201">
        <v>44712</v>
      </c>
      <c r="G4416" s="196" t="s">
        <v>1356</v>
      </c>
      <c r="H4416" s="198" t="s">
        <v>88</v>
      </c>
      <c r="M4416" s="198" t="s">
        <v>4454</v>
      </c>
      <c r="N4416" s="198" t="s">
        <v>4455</v>
      </c>
      <c r="O4416" s="196" t="s">
        <v>91</v>
      </c>
      <c r="P4416" s="198" t="s">
        <v>158</v>
      </c>
      <c r="R4416" s="196" t="s">
        <v>47</v>
      </c>
      <c r="S4416" s="196" t="s">
        <v>46</v>
      </c>
      <c r="T4416" s="211">
        <v>0.74</v>
      </c>
      <c r="W4416" s="200" t="s">
        <v>93</v>
      </c>
      <c r="X4416" s="196" t="s">
        <v>103</v>
      </c>
      <c r="AA4416" s="196" t="s">
        <v>17074</v>
      </c>
      <c r="AB4416" s="196" t="s">
        <v>17075</v>
      </c>
      <c r="AC4416" s="200">
        <v>0</v>
      </c>
      <c r="AD4416" s="200" t="s">
        <v>8231</v>
      </c>
      <c r="AE4416" s="203" t="s">
        <v>505</v>
      </c>
      <c r="AF4416" s="212">
        <v>145590</v>
      </c>
    </row>
    <row r="4417" spans="1:33" ht="90" hidden="1" x14ac:dyDescent="0.25">
      <c r="A4417" s="209">
        <v>130005</v>
      </c>
      <c r="B4417" s="210">
        <v>4</v>
      </c>
      <c r="C4417" s="196" t="s">
        <v>85</v>
      </c>
      <c r="D4417" s="201">
        <v>43852</v>
      </c>
      <c r="E4417" s="196" t="s">
        <v>509</v>
      </c>
      <c r="F4417" s="201">
        <v>44712</v>
      </c>
      <c r="G4417" s="196" t="s">
        <v>1356</v>
      </c>
      <c r="H4417" s="198" t="s">
        <v>88</v>
      </c>
      <c r="M4417" s="198" t="s">
        <v>4454</v>
      </c>
      <c r="N4417" s="198" t="s">
        <v>4455</v>
      </c>
      <c r="O4417" s="196" t="s">
        <v>91</v>
      </c>
      <c r="P4417" s="198" t="s">
        <v>158</v>
      </c>
      <c r="R4417" s="196" t="s">
        <v>47</v>
      </c>
      <c r="S4417" s="196" t="s">
        <v>46</v>
      </c>
      <c r="T4417" s="211">
        <v>0.74</v>
      </c>
      <c r="W4417" s="200" t="s">
        <v>93</v>
      </c>
      <c r="X4417" s="196" t="s">
        <v>103</v>
      </c>
      <c r="AA4417" s="196" t="s">
        <v>17076</v>
      </c>
      <c r="AB4417" s="196" t="s">
        <v>17075</v>
      </c>
      <c r="AC4417" s="200">
        <v>1</v>
      </c>
      <c r="AD4417" s="200" t="s">
        <v>8231</v>
      </c>
      <c r="AE4417" s="212">
        <v>104541</v>
      </c>
      <c r="AF4417" s="212">
        <v>104541</v>
      </c>
    </row>
    <row r="4418" spans="1:33" hidden="1" x14ac:dyDescent="0.25">
      <c r="A4418" s="209">
        <v>130022</v>
      </c>
      <c r="B4418" s="210">
        <v>2</v>
      </c>
      <c r="C4418" s="196" t="s">
        <v>114</v>
      </c>
      <c r="D4418" s="201">
        <v>43859</v>
      </c>
      <c r="E4418" s="196" t="s">
        <v>228</v>
      </c>
      <c r="F4418" s="201">
        <v>44362</v>
      </c>
      <c r="G4418" s="196" t="s">
        <v>228</v>
      </c>
      <c r="H4418" s="198" t="s">
        <v>223</v>
      </c>
      <c r="I4418" s="196" t="s">
        <v>17077</v>
      </c>
      <c r="K4418" s="196" t="s">
        <v>17078</v>
      </c>
      <c r="L4418" s="200" t="s">
        <v>183</v>
      </c>
      <c r="M4418" s="198" t="s">
        <v>17079</v>
      </c>
      <c r="O4418" s="196" t="s">
        <v>4183</v>
      </c>
      <c r="P4418" s="198" t="s">
        <v>157</v>
      </c>
      <c r="R4418" s="196" t="s">
        <v>47</v>
      </c>
      <c r="S4418" s="196" t="s">
        <v>43</v>
      </c>
      <c r="T4418" s="211">
        <v>3.5819999999999999</v>
      </c>
      <c r="W4418" s="200" t="s">
        <v>93</v>
      </c>
      <c r="X4418" s="196" t="s">
        <v>186</v>
      </c>
      <c r="AA4418" s="196" t="s">
        <v>17080</v>
      </c>
      <c r="AC4418" s="200">
        <v>8</v>
      </c>
      <c r="AD4418" s="200" t="s">
        <v>8250</v>
      </c>
      <c r="AE4418" s="203" t="s">
        <v>505</v>
      </c>
      <c r="AF4418" s="212">
        <v>254348.43</v>
      </c>
    </row>
    <row r="4419" spans="1:33" hidden="1" x14ac:dyDescent="0.25">
      <c r="A4419" s="209">
        <v>130023</v>
      </c>
      <c r="B4419" s="210">
        <v>2</v>
      </c>
      <c r="C4419" s="196" t="s">
        <v>122</v>
      </c>
      <c r="D4419" s="201">
        <v>43859</v>
      </c>
      <c r="E4419" s="196" t="s">
        <v>398</v>
      </c>
      <c r="F4419" s="201">
        <v>44279</v>
      </c>
      <c r="G4419" s="196" t="s">
        <v>152</v>
      </c>
      <c r="H4419" s="198" t="s">
        <v>223</v>
      </c>
      <c r="I4419" s="196" t="s">
        <v>813</v>
      </c>
      <c r="J4419" s="196" t="s">
        <v>101</v>
      </c>
      <c r="L4419" s="200" t="s">
        <v>101</v>
      </c>
      <c r="M4419" s="198" t="s">
        <v>17081</v>
      </c>
      <c r="O4419" s="196" t="s">
        <v>438</v>
      </c>
      <c r="P4419" s="198" t="s">
        <v>439</v>
      </c>
      <c r="R4419" s="196" t="s">
        <v>39</v>
      </c>
      <c r="S4419" s="196" t="s">
        <v>46</v>
      </c>
      <c r="T4419" s="211">
        <v>0.01</v>
      </c>
      <c r="U4419" s="201">
        <v>44232</v>
      </c>
      <c r="W4419" s="200" t="s">
        <v>93</v>
      </c>
      <c r="X4419" s="196" t="s">
        <v>13</v>
      </c>
      <c r="Z4419" s="198" t="s">
        <v>17082</v>
      </c>
      <c r="AA4419" s="196" t="s">
        <v>17083</v>
      </c>
      <c r="AC4419" s="200">
        <v>3</v>
      </c>
      <c r="AD4419" s="200" t="s">
        <v>8274</v>
      </c>
      <c r="AE4419" s="203" t="s">
        <v>505</v>
      </c>
      <c r="AF4419" s="212">
        <v>1657737</v>
      </c>
      <c r="AG4419" s="198" t="s">
        <v>17084</v>
      </c>
    </row>
    <row r="4420" spans="1:33" hidden="1" x14ac:dyDescent="0.25">
      <c r="A4420" s="209">
        <v>130028</v>
      </c>
      <c r="B4420" s="210">
        <v>1</v>
      </c>
      <c r="C4420" s="196" t="s">
        <v>97</v>
      </c>
      <c r="D4420" s="201">
        <v>43859</v>
      </c>
      <c r="E4420" s="196" t="s">
        <v>398</v>
      </c>
      <c r="F4420" s="201">
        <v>44539.875127314815</v>
      </c>
      <c r="G4420" s="196" t="s">
        <v>108</v>
      </c>
      <c r="H4420" s="198" t="s">
        <v>297</v>
      </c>
      <c r="I4420" s="196" t="s">
        <v>477</v>
      </c>
      <c r="J4420" s="196" t="s">
        <v>299</v>
      </c>
      <c r="L4420" s="200" t="s">
        <v>300</v>
      </c>
      <c r="M4420" s="198" t="s">
        <v>17085</v>
      </c>
      <c r="O4420" s="196" t="s">
        <v>438</v>
      </c>
      <c r="P4420" s="198" t="s">
        <v>439</v>
      </c>
      <c r="R4420" s="196" t="s">
        <v>39</v>
      </c>
      <c r="S4420" s="196" t="s">
        <v>46</v>
      </c>
      <c r="T4420" s="211">
        <v>0.03</v>
      </c>
      <c r="U4420" s="201">
        <v>44232</v>
      </c>
      <c r="W4420" s="200" t="s">
        <v>93</v>
      </c>
      <c r="X4420" s="196" t="s">
        <v>303</v>
      </c>
      <c r="Z4420" s="198" t="s">
        <v>17086</v>
      </c>
      <c r="AA4420" s="196" t="s">
        <v>17087</v>
      </c>
      <c r="AC4420" s="200">
        <v>3</v>
      </c>
      <c r="AD4420" s="200" t="s">
        <v>8274</v>
      </c>
      <c r="AE4420" s="203" t="s">
        <v>505</v>
      </c>
      <c r="AF4420" s="212">
        <v>61140</v>
      </c>
      <c r="AG4420" s="198" t="s">
        <v>17088</v>
      </c>
    </row>
    <row r="4421" spans="1:33" ht="54" hidden="1" x14ac:dyDescent="0.25">
      <c r="A4421" s="209">
        <v>130031</v>
      </c>
      <c r="B4421" s="210">
        <v>4</v>
      </c>
      <c r="C4421" s="196" t="s">
        <v>85</v>
      </c>
      <c r="D4421" s="201">
        <v>43860</v>
      </c>
      <c r="E4421" s="196" t="s">
        <v>509</v>
      </c>
      <c r="F4421" s="201">
        <v>44651</v>
      </c>
      <c r="G4421" s="196" t="s">
        <v>510</v>
      </c>
      <c r="H4421" s="198" t="s">
        <v>415</v>
      </c>
      <c r="M4421" s="198" t="s">
        <v>4177</v>
      </c>
      <c r="N4421" s="198" t="s">
        <v>4178</v>
      </c>
      <c r="O4421" s="196" t="s">
        <v>91</v>
      </c>
      <c r="P4421" s="198" t="s">
        <v>2226</v>
      </c>
      <c r="R4421" s="196" t="s">
        <v>47</v>
      </c>
      <c r="S4421" s="196" t="s">
        <v>43</v>
      </c>
      <c r="T4421" s="211">
        <v>0.34</v>
      </c>
      <c r="W4421" s="200" t="s">
        <v>93</v>
      </c>
      <c r="X4421" s="196" t="s">
        <v>103</v>
      </c>
      <c r="AA4421" s="196" t="s">
        <v>17089</v>
      </c>
      <c r="AB4421" s="196" t="s">
        <v>17090</v>
      </c>
      <c r="AC4421" s="200">
        <v>0</v>
      </c>
      <c r="AD4421" s="200" t="s">
        <v>8231</v>
      </c>
      <c r="AE4421" s="212">
        <v>-1610</v>
      </c>
      <c r="AF4421" s="212">
        <v>37390</v>
      </c>
    </row>
    <row r="4422" spans="1:33" ht="54" hidden="1" x14ac:dyDescent="0.25">
      <c r="A4422" s="209">
        <v>130031</v>
      </c>
      <c r="B4422" s="210">
        <v>4</v>
      </c>
      <c r="C4422" s="196" t="s">
        <v>85</v>
      </c>
      <c r="D4422" s="201">
        <v>43860</v>
      </c>
      <c r="E4422" s="196" t="s">
        <v>509</v>
      </c>
      <c r="F4422" s="201">
        <v>44651</v>
      </c>
      <c r="G4422" s="196" t="s">
        <v>510</v>
      </c>
      <c r="H4422" s="198" t="s">
        <v>415</v>
      </c>
      <c r="M4422" s="198" t="s">
        <v>4177</v>
      </c>
      <c r="N4422" s="198" t="s">
        <v>4178</v>
      </c>
      <c r="O4422" s="196" t="s">
        <v>91</v>
      </c>
      <c r="P4422" s="198" t="s">
        <v>2226</v>
      </c>
      <c r="R4422" s="196" t="s">
        <v>47</v>
      </c>
      <c r="S4422" s="196" t="s">
        <v>43</v>
      </c>
      <c r="T4422" s="211">
        <v>0.34</v>
      </c>
      <c r="W4422" s="200" t="s">
        <v>93</v>
      </c>
      <c r="X4422" s="196" t="s">
        <v>103</v>
      </c>
      <c r="AA4422" s="196" t="s">
        <v>17091</v>
      </c>
      <c r="AB4422" s="196" t="s">
        <v>17090</v>
      </c>
      <c r="AC4422" s="200">
        <v>1</v>
      </c>
      <c r="AD4422" s="200" t="s">
        <v>8231</v>
      </c>
      <c r="AE4422" s="212">
        <v>31500</v>
      </c>
      <c r="AF4422" s="212">
        <v>31500</v>
      </c>
    </row>
    <row r="4423" spans="1:33" hidden="1" x14ac:dyDescent="0.25">
      <c r="A4423" s="209">
        <v>130042</v>
      </c>
      <c r="B4423" s="210">
        <v>2</v>
      </c>
      <c r="C4423" s="196" t="s">
        <v>97</v>
      </c>
      <c r="D4423" s="201">
        <v>43867</v>
      </c>
      <c r="E4423" s="196" t="s">
        <v>398</v>
      </c>
      <c r="F4423" s="201">
        <v>44607.875127314815</v>
      </c>
      <c r="G4423" s="196" t="s">
        <v>108</v>
      </c>
      <c r="H4423" s="198" t="s">
        <v>517</v>
      </c>
      <c r="I4423" s="196" t="s">
        <v>518</v>
      </c>
      <c r="J4423" s="196" t="s">
        <v>101</v>
      </c>
      <c r="L4423" s="200" t="s">
        <v>101</v>
      </c>
      <c r="M4423" s="198" t="s">
        <v>519</v>
      </c>
      <c r="O4423" s="196" t="s">
        <v>438</v>
      </c>
      <c r="P4423" s="198" t="s">
        <v>439</v>
      </c>
      <c r="R4423" s="196" t="s">
        <v>39</v>
      </c>
      <c r="S4423" s="196" t="s">
        <v>46</v>
      </c>
      <c r="T4423" s="211">
        <v>0.14000000000000001</v>
      </c>
      <c r="U4423" s="201">
        <v>44232</v>
      </c>
      <c r="W4423" s="200" t="s">
        <v>93</v>
      </c>
      <c r="X4423" s="196" t="s">
        <v>103</v>
      </c>
      <c r="Z4423" s="198" t="s">
        <v>520</v>
      </c>
      <c r="AA4423" s="196" t="s">
        <v>17092</v>
      </c>
      <c r="AC4423" s="200">
        <v>3</v>
      </c>
      <c r="AD4423" s="200" t="s">
        <v>8274</v>
      </c>
      <c r="AE4423" s="212">
        <v>291800</v>
      </c>
      <c r="AF4423" s="212">
        <v>1255316</v>
      </c>
      <c r="AG4423" s="198" t="s">
        <v>521</v>
      </c>
    </row>
    <row r="4424" spans="1:33" hidden="1" x14ac:dyDescent="0.25">
      <c r="A4424" s="209">
        <v>130045</v>
      </c>
      <c r="B4424" s="210">
        <v>2</v>
      </c>
      <c r="C4424" s="196" t="s">
        <v>85</v>
      </c>
      <c r="D4424" s="201">
        <v>43868</v>
      </c>
      <c r="E4424" s="196" t="s">
        <v>398</v>
      </c>
      <c r="F4424" s="201">
        <v>44693</v>
      </c>
      <c r="G4424" s="196" t="s">
        <v>189</v>
      </c>
      <c r="H4424" s="198" t="s">
        <v>1539</v>
      </c>
      <c r="I4424" s="196" t="s">
        <v>1651</v>
      </c>
      <c r="J4424" s="196" t="s">
        <v>101</v>
      </c>
      <c r="L4424" s="200" t="s">
        <v>101</v>
      </c>
      <c r="M4424" s="198" t="s">
        <v>1652</v>
      </c>
      <c r="O4424" s="196" t="s">
        <v>438</v>
      </c>
      <c r="P4424" s="198" t="s">
        <v>439</v>
      </c>
      <c r="R4424" s="196" t="s">
        <v>39</v>
      </c>
      <c r="S4424" s="196" t="s">
        <v>46</v>
      </c>
      <c r="T4424" s="211">
        <v>0.16</v>
      </c>
      <c r="W4424" s="200" t="s">
        <v>93</v>
      </c>
      <c r="X4424" s="196" t="s">
        <v>103</v>
      </c>
      <c r="Z4424" s="198" t="s">
        <v>1653</v>
      </c>
      <c r="AA4424" s="196" t="s">
        <v>17093</v>
      </c>
      <c r="AC4424" s="200">
        <v>3</v>
      </c>
      <c r="AD4424" s="200" t="s">
        <v>8274</v>
      </c>
      <c r="AE4424" s="212">
        <v>58000</v>
      </c>
      <c r="AF4424" s="212">
        <v>136000</v>
      </c>
    </row>
    <row r="4425" spans="1:33" ht="36" hidden="1" x14ac:dyDescent="0.25">
      <c r="A4425" s="209">
        <v>130076</v>
      </c>
      <c r="B4425" s="210">
        <v>3</v>
      </c>
      <c r="C4425" s="196" t="s">
        <v>85</v>
      </c>
      <c r="D4425" s="201">
        <v>43873</v>
      </c>
      <c r="E4425" s="196" t="s">
        <v>1503</v>
      </c>
      <c r="F4425" s="201">
        <v>44665</v>
      </c>
      <c r="G4425" s="196" t="s">
        <v>179</v>
      </c>
      <c r="H4425" s="198" t="s">
        <v>99</v>
      </c>
      <c r="I4425" s="196" t="s">
        <v>100</v>
      </c>
      <c r="J4425" s="196" t="s">
        <v>101</v>
      </c>
      <c r="L4425" s="200" t="s">
        <v>101</v>
      </c>
      <c r="M4425" s="198" t="s">
        <v>3808</v>
      </c>
      <c r="N4425" s="198" t="s">
        <v>3809</v>
      </c>
      <c r="O4425" s="196" t="s">
        <v>1509</v>
      </c>
      <c r="P4425" s="198" t="s">
        <v>2226</v>
      </c>
      <c r="R4425" s="196" t="s">
        <v>47</v>
      </c>
      <c r="S4425" s="196" t="s">
        <v>41</v>
      </c>
      <c r="T4425" s="211">
        <v>0.63</v>
      </c>
      <c r="U4425" s="201">
        <v>44904</v>
      </c>
      <c r="W4425" s="200" t="s">
        <v>93</v>
      </c>
      <c r="X4425" s="196" t="s">
        <v>103</v>
      </c>
      <c r="AA4425" s="196" t="s">
        <v>17094</v>
      </c>
      <c r="AC4425" s="200">
        <v>1</v>
      </c>
      <c r="AD4425" s="200" t="s">
        <v>8250</v>
      </c>
      <c r="AE4425" s="203" t="s">
        <v>505</v>
      </c>
      <c r="AF4425" s="212">
        <v>101900</v>
      </c>
    </row>
    <row r="4426" spans="1:33" ht="36" hidden="1" x14ac:dyDescent="0.25">
      <c r="A4426" s="209">
        <v>130076</v>
      </c>
      <c r="B4426" s="210">
        <v>3</v>
      </c>
      <c r="C4426" s="196" t="s">
        <v>85</v>
      </c>
      <c r="D4426" s="201">
        <v>43873</v>
      </c>
      <c r="E4426" s="196" t="s">
        <v>1503</v>
      </c>
      <c r="F4426" s="201">
        <v>44665</v>
      </c>
      <c r="G4426" s="196" t="s">
        <v>179</v>
      </c>
      <c r="H4426" s="198" t="s">
        <v>99</v>
      </c>
      <c r="I4426" s="196" t="s">
        <v>100</v>
      </c>
      <c r="J4426" s="196" t="s">
        <v>101</v>
      </c>
      <c r="L4426" s="200" t="s">
        <v>101</v>
      </c>
      <c r="M4426" s="198" t="s">
        <v>3808</v>
      </c>
      <c r="N4426" s="198" t="s">
        <v>3809</v>
      </c>
      <c r="O4426" s="196" t="s">
        <v>1509</v>
      </c>
      <c r="P4426" s="198" t="s">
        <v>2226</v>
      </c>
      <c r="R4426" s="196" t="s">
        <v>47</v>
      </c>
      <c r="S4426" s="196" t="s">
        <v>41</v>
      </c>
      <c r="T4426" s="211">
        <v>0.63</v>
      </c>
      <c r="U4426" s="201">
        <v>44904</v>
      </c>
      <c r="W4426" s="200" t="s">
        <v>93</v>
      </c>
      <c r="X4426" s="196" t="s">
        <v>103</v>
      </c>
      <c r="AA4426" s="196" t="s">
        <v>17095</v>
      </c>
      <c r="AC4426" s="200">
        <v>2</v>
      </c>
      <c r="AD4426" s="200" t="s">
        <v>8250</v>
      </c>
      <c r="AE4426" s="212">
        <v>113179.94</v>
      </c>
      <c r="AF4426" s="212">
        <v>113179.94</v>
      </c>
    </row>
    <row r="4427" spans="1:33" ht="54" hidden="1" x14ac:dyDescent="0.25">
      <c r="A4427" s="209">
        <v>130082</v>
      </c>
      <c r="B4427" s="210">
        <v>1</v>
      </c>
      <c r="C4427" s="196" t="s">
        <v>85</v>
      </c>
      <c r="D4427" s="201">
        <v>43874</v>
      </c>
      <c r="E4427" s="196" t="s">
        <v>1503</v>
      </c>
      <c r="F4427" s="201">
        <v>44649</v>
      </c>
      <c r="G4427" s="196" t="s">
        <v>426</v>
      </c>
      <c r="H4427" s="198" t="s">
        <v>347</v>
      </c>
      <c r="I4427" s="196" t="s">
        <v>1505</v>
      </c>
      <c r="J4427" s="196" t="s">
        <v>1506</v>
      </c>
      <c r="M4427" s="198" t="s">
        <v>17096</v>
      </c>
      <c r="N4427" s="198" t="s">
        <v>17097</v>
      </c>
      <c r="O4427" s="196" t="s">
        <v>1509</v>
      </c>
      <c r="P4427" s="198" t="s">
        <v>1789</v>
      </c>
      <c r="R4427" s="196" t="s">
        <v>47</v>
      </c>
      <c r="S4427" s="196" t="s">
        <v>45</v>
      </c>
      <c r="T4427" s="202" t="s">
        <v>505</v>
      </c>
      <c r="U4427" s="201">
        <v>44841</v>
      </c>
      <c r="W4427" s="200" t="s">
        <v>93</v>
      </c>
      <c r="AA4427" s="196" t="s">
        <v>17098</v>
      </c>
      <c r="AC4427" s="200">
        <v>1</v>
      </c>
      <c r="AD4427" s="200" t="s">
        <v>8250</v>
      </c>
      <c r="AE4427" s="203" t="s">
        <v>505</v>
      </c>
      <c r="AF4427" s="212">
        <v>43300</v>
      </c>
    </row>
    <row r="4428" spans="1:33" hidden="1" x14ac:dyDescent="0.25">
      <c r="A4428" s="209">
        <v>130085</v>
      </c>
      <c r="B4428" s="210">
        <v>1</v>
      </c>
      <c r="C4428" s="196" t="s">
        <v>97</v>
      </c>
      <c r="D4428" s="201">
        <v>43881</v>
      </c>
      <c r="E4428" s="196" t="s">
        <v>98</v>
      </c>
      <c r="F4428" s="201">
        <v>44279</v>
      </c>
      <c r="G4428" s="196" t="s">
        <v>666</v>
      </c>
      <c r="H4428" s="198" t="s">
        <v>648</v>
      </c>
      <c r="I4428" s="196" t="s">
        <v>338</v>
      </c>
      <c r="J4428" s="196" t="s">
        <v>101</v>
      </c>
      <c r="L4428" s="200" t="s">
        <v>101</v>
      </c>
      <c r="M4428" s="198" t="s">
        <v>17099</v>
      </c>
      <c r="O4428" s="196" t="s">
        <v>119</v>
      </c>
      <c r="P4428" s="198" t="s">
        <v>1836</v>
      </c>
      <c r="R4428" s="196" t="s">
        <v>4525</v>
      </c>
      <c r="S4428" s="196" t="s">
        <v>46</v>
      </c>
      <c r="T4428" s="211">
        <v>0.01</v>
      </c>
      <c r="U4428" s="201">
        <v>43917</v>
      </c>
      <c r="W4428" s="200" t="s">
        <v>93</v>
      </c>
      <c r="X4428" s="196" t="s">
        <v>103</v>
      </c>
      <c r="AA4428" s="196" t="s">
        <v>17100</v>
      </c>
      <c r="AB4428" s="196" t="s">
        <v>17101</v>
      </c>
      <c r="AC4428" s="200">
        <v>1</v>
      </c>
      <c r="AD4428" s="200" t="s">
        <v>8274</v>
      </c>
      <c r="AE4428" s="203" t="s">
        <v>505</v>
      </c>
      <c r="AF4428" s="212">
        <v>3000</v>
      </c>
      <c r="AG4428" s="198" t="s">
        <v>17102</v>
      </c>
    </row>
    <row r="4429" spans="1:33" hidden="1" x14ac:dyDescent="0.25">
      <c r="A4429" s="209">
        <v>130085</v>
      </c>
      <c r="B4429" s="210">
        <v>1</v>
      </c>
      <c r="C4429" s="196" t="s">
        <v>97</v>
      </c>
      <c r="D4429" s="201">
        <v>43881</v>
      </c>
      <c r="E4429" s="196" t="s">
        <v>98</v>
      </c>
      <c r="F4429" s="201">
        <v>44279</v>
      </c>
      <c r="G4429" s="196" t="s">
        <v>666</v>
      </c>
      <c r="H4429" s="198" t="s">
        <v>648</v>
      </c>
      <c r="I4429" s="196" t="s">
        <v>338</v>
      </c>
      <c r="J4429" s="196" t="s">
        <v>101</v>
      </c>
      <c r="L4429" s="200" t="s">
        <v>101</v>
      </c>
      <c r="M4429" s="198" t="s">
        <v>17099</v>
      </c>
      <c r="O4429" s="196" t="s">
        <v>119</v>
      </c>
      <c r="P4429" s="198" t="s">
        <v>1836</v>
      </c>
      <c r="R4429" s="196" t="s">
        <v>4525</v>
      </c>
      <c r="S4429" s="196" t="s">
        <v>46</v>
      </c>
      <c r="T4429" s="211">
        <v>0.01</v>
      </c>
      <c r="U4429" s="201">
        <v>43917</v>
      </c>
      <c r="W4429" s="200" t="s">
        <v>93</v>
      </c>
      <c r="X4429" s="196" t="s">
        <v>103</v>
      </c>
      <c r="AA4429" s="196" t="s">
        <v>17103</v>
      </c>
      <c r="AB4429" s="196" t="s">
        <v>17101</v>
      </c>
      <c r="AC4429" s="200">
        <v>3</v>
      </c>
      <c r="AD4429" s="200" t="s">
        <v>8274</v>
      </c>
      <c r="AE4429" s="203" t="s">
        <v>505</v>
      </c>
      <c r="AF4429" s="212">
        <v>1351600</v>
      </c>
      <c r="AG4429" s="198" t="s">
        <v>17102</v>
      </c>
    </row>
    <row r="4430" spans="1:33" hidden="1" x14ac:dyDescent="0.25">
      <c r="A4430" s="209">
        <v>130085</v>
      </c>
      <c r="B4430" s="210">
        <v>1</v>
      </c>
      <c r="C4430" s="196" t="s">
        <v>97</v>
      </c>
      <c r="D4430" s="201">
        <v>43881</v>
      </c>
      <c r="E4430" s="196" t="s">
        <v>98</v>
      </c>
      <c r="F4430" s="201">
        <v>44279</v>
      </c>
      <c r="G4430" s="196" t="s">
        <v>666</v>
      </c>
      <c r="H4430" s="198" t="s">
        <v>648</v>
      </c>
      <c r="I4430" s="196" t="s">
        <v>338</v>
      </c>
      <c r="J4430" s="196" t="s">
        <v>101</v>
      </c>
      <c r="L4430" s="200" t="s">
        <v>101</v>
      </c>
      <c r="M4430" s="198" t="s">
        <v>17099</v>
      </c>
      <c r="O4430" s="196" t="s">
        <v>119</v>
      </c>
      <c r="P4430" s="198" t="s">
        <v>1836</v>
      </c>
      <c r="R4430" s="196" t="s">
        <v>4525</v>
      </c>
      <c r="S4430" s="196" t="s">
        <v>46</v>
      </c>
      <c r="T4430" s="211">
        <v>0.01</v>
      </c>
      <c r="U4430" s="201">
        <v>43917</v>
      </c>
      <c r="W4430" s="200" t="s">
        <v>93</v>
      </c>
      <c r="X4430" s="196" t="s">
        <v>103</v>
      </c>
      <c r="AA4430" s="196" t="s">
        <v>17104</v>
      </c>
      <c r="AB4430" s="196" t="s">
        <v>17101</v>
      </c>
      <c r="AC4430" s="200">
        <v>3</v>
      </c>
      <c r="AD4430" s="200" t="s">
        <v>8274</v>
      </c>
      <c r="AE4430" s="203" t="s">
        <v>505</v>
      </c>
      <c r="AF4430" s="212">
        <v>3000</v>
      </c>
      <c r="AG4430" s="198" t="s">
        <v>17102</v>
      </c>
    </row>
    <row r="4431" spans="1:33" hidden="1" x14ac:dyDescent="0.25">
      <c r="A4431" s="209">
        <v>130086</v>
      </c>
      <c r="B4431" s="210">
        <v>1</v>
      </c>
      <c r="C4431" s="196" t="s">
        <v>97</v>
      </c>
      <c r="D4431" s="201">
        <v>43881</v>
      </c>
      <c r="E4431" s="196" t="s">
        <v>98</v>
      </c>
      <c r="F4431" s="201">
        <v>44279</v>
      </c>
      <c r="G4431" s="196" t="s">
        <v>666</v>
      </c>
      <c r="H4431" s="198" t="s">
        <v>648</v>
      </c>
      <c r="I4431" s="196" t="s">
        <v>338</v>
      </c>
      <c r="J4431" s="196" t="s">
        <v>101</v>
      </c>
      <c r="L4431" s="200" t="s">
        <v>101</v>
      </c>
      <c r="M4431" s="198" t="s">
        <v>17105</v>
      </c>
      <c r="O4431" s="196" t="s">
        <v>119</v>
      </c>
      <c r="P4431" s="198" t="s">
        <v>1836</v>
      </c>
      <c r="R4431" s="196" t="s">
        <v>4525</v>
      </c>
      <c r="S4431" s="196" t="s">
        <v>46</v>
      </c>
      <c r="T4431" s="211">
        <v>0.01</v>
      </c>
      <c r="U4431" s="201">
        <v>43917</v>
      </c>
      <c r="W4431" s="200" t="s">
        <v>93</v>
      </c>
      <c r="X4431" s="196" t="s">
        <v>103</v>
      </c>
      <c r="AA4431" s="196" t="s">
        <v>17106</v>
      </c>
      <c r="AB4431" s="196" t="s">
        <v>17107</v>
      </c>
      <c r="AC4431" s="200">
        <v>1</v>
      </c>
      <c r="AD4431" s="200" t="s">
        <v>8274</v>
      </c>
      <c r="AE4431" s="203" t="s">
        <v>505</v>
      </c>
      <c r="AF4431" s="212">
        <v>2000</v>
      </c>
      <c r="AG4431" s="198" t="s">
        <v>17102</v>
      </c>
    </row>
    <row r="4432" spans="1:33" hidden="1" x14ac:dyDescent="0.25">
      <c r="A4432" s="209">
        <v>130086</v>
      </c>
      <c r="B4432" s="210">
        <v>1</v>
      </c>
      <c r="C4432" s="196" t="s">
        <v>97</v>
      </c>
      <c r="D4432" s="201">
        <v>43881</v>
      </c>
      <c r="E4432" s="196" t="s">
        <v>98</v>
      </c>
      <c r="F4432" s="201">
        <v>44279</v>
      </c>
      <c r="G4432" s="196" t="s">
        <v>666</v>
      </c>
      <c r="H4432" s="198" t="s">
        <v>648</v>
      </c>
      <c r="I4432" s="196" t="s">
        <v>338</v>
      </c>
      <c r="J4432" s="196" t="s">
        <v>101</v>
      </c>
      <c r="L4432" s="200" t="s">
        <v>101</v>
      </c>
      <c r="M4432" s="198" t="s">
        <v>17105</v>
      </c>
      <c r="O4432" s="196" t="s">
        <v>119</v>
      </c>
      <c r="P4432" s="198" t="s">
        <v>1836</v>
      </c>
      <c r="R4432" s="196" t="s">
        <v>4525</v>
      </c>
      <c r="S4432" s="196" t="s">
        <v>46</v>
      </c>
      <c r="T4432" s="211">
        <v>0.01</v>
      </c>
      <c r="U4432" s="201">
        <v>43917</v>
      </c>
      <c r="W4432" s="200" t="s">
        <v>93</v>
      </c>
      <c r="X4432" s="196" t="s">
        <v>103</v>
      </c>
      <c r="AA4432" s="196" t="s">
        <v>17108</v>
      </c>
      <c r="AB4432" s="196" t="s">
        <v>17107</v>
      </c>
      <c r="AC4432" s="200">
        <v>3</v>
      </c>
      <c r="AD4432" s="200" t="s">
        <v>8274</v>
      </c>
      <c r="AE4432" s="203" t="s">
        <v>505</v>
      </c>
      <c r="AF4432" s="212">
        <v>279200</v>
      </c>
      <c r="AG4432" s="198" t="s">
        <v>17102</v>
      </c>
    </row>
    <row r="4433" spans="1:33" hidden="1" x14ac:dyDescent="0.25">
      <c r="A4433" s="209">
        <v>130086</v>
      </c>
      <c r="B4433" s="210">
        <v>1</v>
      </c>
      <c r="C4433" s="196" t="s">
        <v>97</v>
      </c>
      <c r="D4433" s="201">
        <v>43881</v>
      </c>
      <c r="E4433" s="196" t="s">
        <v>98</v>
      </c>
      <c r="F4433" s="201">
        <v>44279</v>
      </c>
      <c r="G4433" s="196" t="s">
        <v>666</v>
      </c>
      <c r="H4433" s="198" t="s">
        <v>648</v>
      </c>
      <c r="I4433" s="196" t="s">
        <v>338</v>
      </c>
      <c r="J4433" s="196" t="s">
        <v>101</v>
      </c>
      <c r="L4433" s="200" t="s">
        <v>101</v>
      </c>
      <c r="M4433" s="198" t="s">
        <v>17105</v>
      </c>
      <c r="O4433" s="196" t="s">
        <v>119</v>
      </c>
      <c r="P4433" s="198" t="s">
        <v>1836</v>
      </c>
      <c r="R4433" s="196" t="s">
        <v>4525</v>
      </c>
      <c r="S4433" s="196" t="s">
        <v>46</v>
      </c>
      <c r="T4433" s="211">
        <v>0.01</v>
      </c>
      <c r="U4433" s="201">
        <v>43917</v>
      </c>
      <c r="W4433" s="200" t="s">
        <v>93</v>
      </c>
      <c r="X4433" s="196" t="s">
        <v>103</v>
      </c>
      <c r="AA4433" s="196" t="s">
        <v>17109</v>
      </c>
      <c r="AB4433" s="196" t="s">
        <v>17107</v>
      </c>
      <c r="AC4433" s="200">
        <v>3</v>
      </c>
      <c r="AD4433" s="200" t="s">
        <v>8274</v>
      </c>
      <c r="AE4433" s="203" t="s">
        <v>505</v>
      </c>
      <c r="AF4433" s="212">
        <v>3000</v>
      </c>
      <c r="AG4433" s="198" t="s">
        <v>17102</v>
      </c>
    </row>
    <row r="4434" spans="1:33" hidden="1" x14ac:dyDescent="0.25">
      <c r="A4434" s="209">
        <v>130087</v>
      </c>
      <c r="B4434" s="210">
        <v>1</v>
      </c>
      <c r="C4434" s="196" t="s">
        <v>97</v>
      </c>
      <c r="D4434" s="201">
        <v>43881</v>
      </c>
      <c r="E4434" s="196" t="s">
        <v>98</v>
      </c>
      <c r="F4434" s="201">
        <v>44279</v>
      </c>
      <c r="G4434" s="196" t="s">
        <v>666</v>
      </c>
      <c r="H4434" s="198" t="s">
        <v>648</v>
      </c>
      <c r="I4434" s="196" t="s">
        <v>338</v>
      </c>
      <c r="J4434" s="196" t="s">
        <v>101</v>
      </c>
      <c r="L4434" s="200" t="s">
        <v>101</v>
      </c>
      <c r="M4434" s="198" t="s">
        <v>17110</v>
      </c>
      <c r="O4434" s="196" t="s">
        <v>119</v>
      </c>
      <c r="P4434" s="198" t="s">
        <v>1836</v>
      </c>
      <c r="R4434" s="196" t="s">
        <v>4525</v>
      </c>
      <c r="S4434" s="196" t="s">
        <v>46</v>
      </c>
      <c r="T4434" s="211">
        <v>0.01</v>
      </c>
      <c r="U4434" s="201">
        <v>43917</v>
      </c>
      <c r="W4434" s="200" t="s">
        <v>93</v>
      </c>
      <c r="X4434" s="196" t="s">
        <v>103</v>
      </c>
      <c r="AA4434" s="196" t="s">
        <v>17111</v>
      </c>
      <c r="AB4434" s="196" t="s">
        <v>17112</v>
      </c>
      <c r="AC4434" s="200">
        <v>1</v>
      </c>
      <c r="AD4434" s="200" t="s">
        <v>8274</v>
      </c>
      <c r="AE4434" s="203" t="s">
        <v>505</v>
      </c>
      <c r="AF4434" s="212">
        <v>2000</v>
      </c>
      <c r="AG4434" s="198" t="s">
        <v>17102</v>
      </c>
    </row>
    <row r="4435" spans="1:33" hidden="1" x14ac:dyDescent="0.25">
      <c r="A4435" s="209">
        <v>130087</v>
      </c>
      <c r="B4435" s="210">
        <v>1</v>
      </c>
      <c r="C4435" s="196" t="s">
        <v>97</v>
      </c>
      <c r="D4435" s="201">
        <v>43881</v>
      </c>
      <c r="E4435" s="196" t="s">
        <v>98</v>
      </c>
      <c r="F4435" s="201">
        <v>44279</v>
      </c>
      <c r="G4435" s="196" t="s">
        <v>666</v>
      </c>
      <c r="H4435" s="198" t="s">
        <v>648</v>
      </c>
      <c r="I4435" s="196" t="s">
        <v>338</v>
      </c>
      <c r="J4435" s="196" t="s">
        <v>101</v>
      </c>
      <c r="L4435" s="200" t="s">
        <v>101</v>
      </c>
      <c r="M4435" s="198" t="s">
        <v>17110</v>
      </c>
      <c r="O4435" s="196" t="s">
        <v>119</v>
      </c>
      <c r="P4435" s="198" t="s">
        <v>1836</v>
      </c>
      <c r="R4435" s="196" t="s">
        <v>4525</v>
      </c>
      <c r="S4435" s="196" t="s">
        <v>46</v>
      </c>
      <c r="T4435" s="211">
        <v>0.01</v>
      </c>
      <c r="U4435" s="201">
        <v>43917</v>
      </c>
      <c r="W4435" s="200" t="s">
        <v>93</v>
      </c>
      <c r="X4435" s="196" t="s">
        <v>103</v>
      </c>
      <c r="AA4435" s="196" t="s">
        <v>17113</v>
      </c>
      <c r="AB4435" s="196" t="s">
        <v>17112</v>
      </c>
      <c r="AC4435" s="200">
        <v>3</v>
      </c>
      <c r="AD4435" s="200" t="s">
        <v>8274</v>
      </c>
      <c r="AE4435" s="203" t="s">
        <v>505</v>
      </c>
      <c r="AF4435" s="212">
        <v>1099800</v>
      </c>
      <c r="AG4435" s="198" t="s">
        <v>17102</v>
      </c>
    </row>
    <row r="4436" spans="1:33" hidden="1" x14ac:dyDescent="0.25">
      <c r="A4436" s="209">
        <v>130087</v>
      </c>
      <c r="B4436" s="210">
        <v>1</v>
      </c>
      <c r="C4436" s="196" t="s">
        <v>97</v>
      </c>
      <c r="D4436" s="201">
        <v>43881</v>
      </c>
      <c r="E4436" s="196" t="s">
        <v>98</v>
      </c>
      <c r="F4436" s="201">
        <v>44279</v>
      </c>
      <c r="G4436" s="196" t="s">
        <v>666</v>
      </c>
      <c r="H4436" s="198" t="s">
        <v>648</v>
      </c>
      <c r="I4436" s="196" t="s">
        <v>338</v>
      </c>
      <c r="J4436" s="196" t="s">
        <v>101</v>
      </c>
      <c r="L4436" s="200" t="s">
        <v>101</v>
      </c>
      <c r="M4436" s="198" t="s">
        <v>17110</v>
      </c>
      <c r="O4436" s="196" t="s">
        <v>119</v>
      </c>
      <c r="P4436" s="198" t="s">
        <v>1836</v>
      </c>
      <c r="R4436" s="196" t="s">
        <v>4525</v>
      </c>
      <c r="S4436" s="196" t="s">
        <v>46</v>
      </c>
      <c r="T4436" s="211">
        <v>0.01</v>
      </c>
      <c r="U4436" s="201">
        <v>43917</v>
      </c>
      <c r="W4436" s="200" t="s">
        <v>93</v>
      </c>
      <c r="X4436" s="196" t="s">
        <v>103</v>
      </c>
      <c r="AA4436" s="196" t="s">
        <v>17114</v>
      </c>
      <c r="AB4436" s="196" t="s">
        <v>17112</v>
      </c>
      <c r="AC4436" s="200">
        <v>3</v>
      </c>
      <c r="AD4436" s="200" t="s">
        <v>8274</v>
      </c>
      <c r="AE4436" s="203" t="s">
        <v>505</v>
      </c>
      <c r="AF4436" s="212">
        <v>3000</v>
      </c>
      <c r="AG4436" s="198" t="s">
        <v>17102</v>
      </c>
    </row>
    <row r="4437" spans="1:33" hidden="1" x14ac:dyDescent="0.25">
      <c r="A4437" s="209">
        <v>130088</v>
      </c>
      <c r="B4437" s="210">
        <v>1</v>
      </c>
      <c r="C4437" s="196" t="s">
        <v>97</v>
      </c>
      <c r="D4437" s="201">
        <v>43881</v>
      </c>
      <c r="E4437" s="196" t="s">
        <v>98</v>
      </c>
      <c r="F4437" s="201">
        <v>44279</v>
      </c>
      <c r="G4437" s="196" t="s">
        <v>161</v>
      </c>
      <c r="H4437" s="198" t="s">
        <v>648</v>
      </c>
      <c r="I4437" s="196" t="s">
        <v>338</v>
      </c>
      <c r="J4437" s="196" t="s">
        <v>101</v>
      </c>
      <c r="L4437" s="200" t="s">
        <v>101</v>
      </c>
      <c r="M4437" s="198" t="s">
        <v>17115</v>
      </c>
      <c r="O4437" s="196" t="s">
        <v>119</v>
      </c>
      <c r="P4437" s="198" t="s">
        <v>1836</v>
      </c>
      <c r="R4437" s="196" t="s">
        <v>4525</v>
      </c>
      <c r="S4437" s="196" t="s">
        <v>46</v>
      </c>
      <c r="T4437" s="211">
        <v>0.01</v>
      </c>
      <c r="U4437" s="201">
        <v>43917</v>
      </c>
      <c r="W4437" s="200" t="s">
        <v>93</v>
      </c>
      <c r="X4437" s="196" t="s">
        <v>103</v>
      </c>
      <c r="AA4437" s="196" t="s">
        <v>17116</v>
      </c>
      <c r="AB4437" s="196" t="s">
        <v>17117</v>
      </c>
      <c r="AC4437" s="200">
        <v>1</v>
      </c>
      <c r="AD4437" s="200" t="s">
        <v>8274</v>
      </c>
      <c r="AE4437" s="203" t="s">
        <v>505</v>
      </c>
      <c r="AF4437" s="212">
        <v>3500</v>
      </c>
      <c r="AG4437" s="198" t="s">
        <v>17102</v>
      </c>
    </row>
    <row r="4438" spans="1:33" hidden="1" x14ac:dyDescent="0.25">
      <c r="A4438" s="209">
        <v>130088</v>
      </c>
      <c r="B4438" s="210">
        <v>1</v>
      </c>
      <c r="C4438" s="196" t="s">
        <v>97</v>
      </c>
      <c r="D4438" s="201">
        <v>43881</v>
      </c>
      <c r="E4438" s="196" t="s">
        <v>98</v>
      </c>
      <c r="F4438" s="201">
        <v>44279</v>
      </c>
      <c r="G4438" s="196" t="s">
        <v>161</v>
      </c>
      <c r="H4438" s="198" t="s">
        <v>648</v>
      </c>
      <c r="I4438" s="196" t="s">
        <v>338</v>
      </c>
      <c r="J4438" s="196" t="s">
        <v>101</v>
      </c>
      <c r="L4438" s="200" t="s">
        <v>101</v>
      </c>
      <c r="M4438" s="198" t="s">
        <v>17115</v>
      </c>
      <c r="O4438" s="196" t="s">
        <v>119</v>
      </c>
      <c r="P4438" s="198" t="s">
        <v>1836</v>
      </c>
      <c r="R4438" s="196" t="s">
        <v>4525</v>
      </c>
      <c r="S4438" s="196" t="s">
        <v>46</v>
      </c>
      <c r="T4438" s="211">
        <v>0.01</v>
      </c>
      <c r="U4438" s="201">
        <v>43917</v>
      </c>
      <c r="W4438" s="200" t="s">
        <v>93</v>
      </c>
      <c r="X4438" s="196" t="s">
        <v>103</v>
      </c>
      <c r="AA4438" s="196" t="s">
        <v>17118</v>
      </c>
      <c r="AB4438" s="196" t="s">
        <v>17117</v>
      </c>
      <c r="AC4438" s="200">
        <v>3</v>
      </c>
      <c r="AD4438" s="200" t="s">
        <v>8274</v>
      </c>
      <c r="AE4438" s="203" t="s">
        <v>505</v>
      </c>
      <c r="AF4438" s="212">
        <v>425100</v>
      </c>
      <c r="AG4438" s="198" t="s">
        <v>17102</v>
      </c>
    </row>
    <row r="4439" spans="1:33" hidden="1" x14ac:dyDescent="0.25">
      <c r="A4439" s="209">
        <v>130088</v>
      </c>
      <c r="B4439" s="210">
        <v>1</v>
      </c>
      <c r="C4439" s="196" t="s">
        <v>97</v>
      </c>
      <c r="D4439" s="201">
        <v>43881</v>
      </c>
      <c r="E4439" s="196" t="s">
        <v>98</v>
      </c>
      <c r="F4439" s="201">
        <v>44279</v>
      </c>
      <c r="G4439" s="196" t="s">
        <v>161</v>
      </c>
      <c r="H4439" s="198" t="s">
        <v>648</v>
      </c>
      <c r="I4439" s="196" t="s">
        <v>338</v>
      </c>
      <c r="J4439" s="196" t="s">
        <v>101</v>
      </c>
      <c r="L4439" s="200" t="s">
        <v>101</v>
      </c>
      <c r="M4439" s="198" t="s">
        <v>17115</v>
      </c>
      <c r="O4439" s="196" t="s">
        <v>119</v>
      </c>
      <c r="P4439" s="198" t="s">
        <v>1836</v>
      </c>
      <c r="R4439" s="196" t="s">
        <v>4525</v>
      </c>
      <c r="S4439" s="196" t="s">
        <v>46</v>
      </c>
      <c r="T4439" s="211">
        <v>0.01</v>
      </c>
      <c r="U4439" s="201">
        <v>43917</v>
      </c>
      <c r="W4439" s="200" t="s">
        <v>93</v>
      </c>
      <c r="X4439" s="196" t="s">
        <v>103</v>
      </c>
      <c r="AA4439" s="196" t="s">
        <v>17119</v>
      </c>
      <c r="AB4439" s="196" t="s">
        <v>17117</v>
      </c>
      <c r="AC4439" s="200">
        <v>3</v>
      </c>
      <c r="AD4439" s="200" t="s">
        <v>8274</v>
      </c>
      <c r="AE4439" s="203" t="s">
        <v>505</v>
      </c>
      <c r="AF4439" s="212">
        <v>3000</v>
      </c>
      <c r="AG4439" s="198" t="s">
        <v>17102</v>
      </c>
    </row>
    <row r="4440" spans="1:33" hidden="1" x14ac:dyDescent="0.25">
      <c r="A4440" s="209">
        <v>130089</v>
      </c>
      <c r="B4440" s="210">
        <v>1</v>
      </c>
      <c r="C4440" s="196" t="s">
        <v>97</v>
      </c>
      <c r="D4440" s="201">
        <v>43881</v>
      </c>
      <c r="E4440" s="196" t="s">
        <v>98</v>
      </c>
      <c r="F4440" s="201">
        <v>44295</v>
      </c>
      <c r="G4440" s="196" t="s">
        <v>161</v>
      </c>
      <c r="H4440" s="198" t="s">
        <v>297</v>
      </c>
      <c r="I4440" s="196" t="s">
        <v>4686</v>
      </c>
      <c r="J4440" s="196" t="s">
        <v>101</v>
      </c>
      <c r="L4440" s="200" t="s">
        <v>101</v>
      </c>
      <c r="M4440" s="198" t="s">
        <v>4687</v>
      </c>
      <c r="O4440" s="196" t="s">
        <v>119</v>
      </c>
      <c r="P4440" s="198" t="s">
        <v>1836</v>
      </c>
      <c r="R4440" s="196" t="s">
        <v>4525</v>
      </c>
      <c r="S4440" s="196" t="s">
        <v>46</v>
      </c>
      <c r="T4440" s="211">
        <v>0.01</v>
      </c>
      <c r="U4440" s="201">
        <v>43966</v>
      </c>
      <c r="W4440" s="200" t="s">
        <v>93</v>
      </c>
      <c r="X4440" s="196" t="s">
        <v>103</v>
      </c>
      <c r="AA4440" s="196" t="s">
        <v>17120</v>
      </c>
      <c r="AB4440" s="196" t="s">
        <v>17121</v>
      </c>
      <c r="AC4440" s="200">
        <v>1</v>
      </c>
      <c r="AD4440" s="200" t="s">
        <v>8274</v>
      </c>
      <c r="AE4440" s="212">
        <v>5000</v>
      </c>
      <c r="AF4440" s="212">
        <v>41000</v>
      </c>
      <c r="AG4440" s="198" t="s">
        <v>4688</v>
      </c>
    </row>
    <row r="4441" spans="1:33" hidden="1" x14ac:dyDescent="0.25">
      <c r="A4441" s="209">
        <v>130089</v>
      </c>
      <c r="B4441" s="210">
        <v>1</v>
      </c>
      <c r="C4441" s="196" t="s">
        <v>97</v>
      </c>
      <c r="D4441" s="201">
        <v>43881</v>
      </c>
      <c r="E4441" s="196" t="s">
        <v>98</v>
      </c>
      <c r="F4441" s="201">
        <v>44295</v>
      </c>
      <c r="G4441" s="196" t="s">
        <v>161</v>
      </c>
      <c r="H4441" s="198" t="s">
        <v>297</v>
      </c>
      <c r="I4441" s="196" t="s">
        <v>4686</v>
      </c>
      <c r="J4441" s="196" t="s">
        <v>101</v>
      </c>
      <c r="L4441" s="200" t="s">
        <v>101</v>
      </c>
      <c r="M4441" s="198" t="s">
        <v>4687</v>
      </c>
      <c r="O4441" s="196" t="s">
        <v>119</v>
      </c>
      <c r="P4441" s="198" t="s">
        <v>1836</v>
      </c>
      <c r="R4441" s="196" t="s">
        <v>4525</v>
      </c>
      <c r="S4441" s="196" t="s">
        <v>46</v>
      </c>
      <c r="T4441" s="211">
        <v>0.01</v>
      </c>
      <c r="U4441" s="201">
        <v>43966</v>
      </c>
      <c r="W4441" s="200" t="s">
        <v>93</v>
      </c>
      <c r="X4441" s="196" t="s">
        <v>103</v>
      </c>
      <c r="AA4441" s="196" t="s">
        <v>17122</v>
      </c>
      <c r="AB4441" s="196" t="s">
        <v>17121</v>
      </c>
      <c r="AC4441" s="200">
        <v>2</v>
      </c>
      <c r="AD4441" s="200" t="s">
        <v>8274</v>
      </c>
      <c r="AE4441" s="203" t="s">
        <v>505</v>
      </c>
      <c r="AF4441" s="212">
        <v>99000</v>
      </c>
      <c r="AG4441" s="198" t="s">
        <v>4688</v>
      </c>
    </row>
    <row r="4442" spans="1:33" hidden="1" x14ac:dyDescent="0.25">
      <c r="A4442" s="209">
        <v>130089</v>
      </c>
      <c r="B4442" s="210">
        <v>1</v>
      </c>
      <c r="C4442" s="196" t="s">
        <v>97</v>
      </c>
      <c r="D4442" s="201">
        <v>43881</v>
      </c>
      <c r="E4442" s="196" t="s">
        <v>98</v>
      </c>
      <c r="F4442" s="201">
        <v>44295</v>
      </c>
      <c r="G4442" s="196" t="s">
        <v>161</v>
      </c>
      <c r="H4442" s="198" t="s">
        <v>297</v>
      </c>
      <c r="I4442" s="196" t="s">
        <v>4686</v>
      </c>
      <c r="J4442" s="196" t="s">
        <v>101</v>
      </c>
      <c r="L4442" s="200" t="s">
        <v>101</v>
      </c>
      <c r="M4442" s="198" t="s">
        <v>4687</v>
      </c>
      <c r="O4442" s="196" t="s">
        <v>119</v>
      </c>
      <c r="P4442" s="198" t="s">
        <v>1836</v>
      </c>
      <c r="R4442" s="196" t="s">
        <v>4525</v>
      </c>
      <c r="S4442" s="196" t="s">
        <v>46</v>
      </c>
      <c r="T4442" s="211">
        <v>0.01</v>
      </c>
      <c r="U4442" s="201">
        <v>43966</v>
      </c>
      <c r="W4442" s="200" t="s">
        <v>93</v>
      </c>
      <c r="X4442" s="196" t="s">
        <v>103</v>
      </c>
      <c r="AA4442" s="196" t="s">
        <v>17123</v>
      </c>
      <c r="AB4442" s="196" t="s">
        <v>17121</v>
      </c>
      <c r="AC4442" s="200">
        <v>3</v>
      </c>
      <c r="AD4442" s="200" t="s">
        <v>8274</v>
      </c>
      <c r="AE4442" s="212">
        <v>250000</v>
      </c>
      <c r="AF4442" s="212">
        <v>1387000</v>
      </c>
      <c r="AG4442" s="198" t="s">
        <v>4688</v>
      </c>
    </row>
    <row r="4443" spans="1:33" hidden="1" x14ac:dyDescent="0.25">
      <c r="A4443" s="209">
        <v>130089</v>
      </c>
      <c r="B4443" s="210">
        <v>1</v>
      </c>
      <c r="C4443" s="196" t="s">
        <v>97</v>
      </c>
      <c r="D4443" s="201">
        <v>43881</v>
      </c>
      <c r="E4443" s="196" t="s">
        <v>98</v>
      </c>
      <c r="F4443" s="201">
        <v>44295</v>
      </c>
      <c r="G4443" s="196" t="s">
        <v>161</v>
      </c>
      <c r="H4443" s="198" t="s">
        <v>297</v>
      </c>
      <c r="I4443" s="196" t="s">
        <v>4686</v>
      </c>
      <c r="J4443" s="196" t="s">
        <v>101</v>
      </c>
      <c r="L4443" s="200" t="s">
        <v>101</v>
      </c>
      <c r="M4443" s="198" t="s">
        <v>4687</v>
      </c>
      <c r="O4443" s="196" t="s">
        <v>119</v>
      </c>
      <c r="P4443" s="198" t="s">
        <v>1836</v>
      </c>
      <c r="R4443" s="196" t="s">
        <v>4525</v>
      </c>
      <c r="S4443" s="196" t="s">
        <v>46</v>
      </c>
      <c r="T4443" s="211">
        <v>0.01</v>
      </c>
      <c r="U4443" s="201">
        <v>43966</v>
      </c>
      <c r="W4443" s="200" t="s">
        <v>93</v>
      </c>
      <c r="X4443" s="196" t="s">
        <v>103</v>
      </c>
      <c r="AA4443" s="196" t="s">
        <v>17124</v>
      </c>
      <c r="AB4443" s="196" t="s">
        <v>17121</v>
      </c>
      <c r="AC4443" s="200">
        <v>3</v>
      </c>
      <c r="AD4443" s="200" t="s">
        <v>8274</v>
      </c>
      <c r="AE4443" s="203" t="s">
        <v>505</v>
      </c>
      <c r="AF4443" s="212">
        <v>3000</v>
      </c>
      <c r="AG4443" s="198" t="s">
        <v>4688</v>
      </c>
    </row>
    <row r="4444" spans="1:33" hidden="1" x14ac:dyDescent="0.25">
      <c r="A4444" s="209">
        <v>130104</v>
      </c>
      <c r="B4444" s="210">
        <v>4</v>
      </c>
      <c r="C4444" s="196" t="s">
        <v>97</v>
      </c>
      <c r="D4444" s="201">
        <v>43887</v>
      </c>
      <c r="E4444" s="196" t="s">
        <v>98</v>
      </c>
      <c r="F4444" s="201">
        <v>44516.875115740739</v>
      </c>
      <c r="G4444" s="196" t="s">
        <v>108</v>
      </c>
      <c r="H4444" s="198" t="s">
        <v>2853</v>
      </c>
      <c r="I4444" s="196" t="s">
        <v>2045</v>
      </c>
      <c r="J4444" s="196" t="s">
        <v>101</v>
      </c>
      <c r="L4444" s="200" t="s">
        <v>101</v>
      </c>
      <c r="M4444" s="198" t="s">
        <v>4690</v>
      </c>
      <c r="N4444" s="198" t="s">
        <v>4691</v>
      </c>
      <c r="O4444" s="196" t="s">
        <v>119</v>
      </c>
      <c r="P4444" s="198" t="s">
        <v>1329</v>
      </c>
      <c r="R4444" s="196" t="s">
        <v>4525</v>
      </c>
      <c r="S4444" s="196" t="s">
        <v>46</v>
      </c>
      <c r="T4444" s="211">
        <v>0.01</v>
      </c>
      <c r="U4444" s="201">
        <v>44141</v>
      </c>
      <c r="W4444" s="200" t="s">
        <v>93</v>
      </c>
      <c r="X4444" s="196" t="s">
        <v>103</v>
      </c>
      <c r="AA4444" s="196" t="s">
        <v>17125</v>
      </c>
      <c r="AC4444" s="200">
        <v>2</v>
      </c>
      <c r="AD4444" s="200" t="s">
        <v>8274</v>
      </c>
      <c r="AE4444" s="212">
        <v>15879.09</v>
      </c>
      <c r="AF4444" s="212">
        <v>35879.089999999997</v>
      </c>
      <c r="AG4444" s="198" t="s">
        <v>4692</v>
      </c>
    </row>
    <row r="4445" spans="1:33" hidden="1" x14ac:dyDescent="0.25">
      <c r="A4445" s="209">
        <v>130104</v>
      </c>
      <c r="B4445" s="210">
        <v>4</v>
      </c>
      <c r="C4445" s="196" t="s">
        <v>97</v>
      </c>
      <c r="D4445" s="201">
        <v>43887</v>
      </c>
      <c r="E4445" s="196" t="s">
        <v>98</v>
      </c>
      <c r="F4445" s="201">
        <v>44516.875115740739</v>
      </c>
      <c r="G4445" s="196" t="s">
        <v>108</v>
      </c>
      <c r="H4445" s="198" t="s">
        <v>2853</v>
      </c>
      <c r="I4445" s="196" t="s">
        <v>2045</v>
      </c>
      <c r="J4445" s="196" t="s">
        <v>101</v>
      </c>
      <c r="L4445" s="200" t="s">
        <v>101</v>
      </c>
      <c r="M4445" s="198" t="s">
        <v>4690</v>
      </c>
      <c r="N4445" s="198" t="s">
        <v>4691</v>
      </c>
      <c r="O4445" s="196" t="s">
        <v>119</v>
      </c>
      <c r="P4445" s="198" t="s">
        <v>1329</v>
      </c>
      <c r="R4445" s="196" t="s">
        <v>4525</v>
      </c>
      <c r="S4445" s="196" t="s">
        <v>46</v>
      </c>
      <c r="T4445" s="211">
        <v>0.01</v>
      </c>
      <c r="U4445" s="201">
        <v>44141</v>
      </c>
      <c r="W4445" s="200" t="s">
        <v>93</v>
      </c>
      <c r="X4445" s="196" t="s">
        <v>103</v>
      </c>
      <c r="AA4445" s="196" t="s">
        <v>17126</v>
      </c>
      <c r="AC4445" s="200">
        <v>3</v>
      </c>
      <c r="AD4445" s="200" t="s">
        <v>8274</v>
      </c>
      <c r="AE4445" s="212">
        <v>285219.08</v>
      </c>
      <c r="AF4445" s="212">
        <v>2755671.08</v>
      </c>
      <c r="AG4445" s="198" t="s">
        <v>4692</v>
      </c>
    </row>
    <row r="4446" spans="1:33" hidden="1" x14ac:dyDescent="0.25">
      <c r="A4446" s="209">
        <v>130123</v>
      </c>
      <c r="B4446" s="210">
        <v>3</v>
      </c>
      <c r="C4446" s="196" t="s">
        <v>122</v>
      </c>
      <c r="D4446" s="201">
        <v>43892</v>
      </c>
      <c r="E4446" s="196" t="s">
        <v>1503</v>
      </c>
      <c r="F4446" s="201">
        <v>44536</v>
      </c>
      <c r="G4446" s="196" t="s">
        <v>152</v>
      </c>
      <c r="H4446" s="198" t="s">
        <v>785</v>
      </c>
      <c r="I4446" s="196" t="s">
        <v>1505</v>
      </c>
      <c r="J4446" s="196" t="s">
        <v>1506</v>
      </c>
      <c r="K4446" s="196" t="s">
        <v>3226</v>
      </c>
      <c r="M4446" s="198" t="s">
        <v>3227</v>
      </c>
      <c r="N4446" s="198" t="s">
        <v>3228</v>
      </c>
      <c r="O4446" s="196" t="s">
        <v>1509</v>
      </c>
      <c r="P4446" s="198" t="s">
        <v>3229</v>
      </c>
      <c r="R4446" s="196" t="s">
        <v>47</v>
      </c>
      <c r="S4446" s="196" t="s">
        <v>41</v>
      </c>
      <c r="T4446" s="211">
        <v>0</v>
      </c>
      <c r="U4446" s="201">
        <v>44365</v>
      </c>
      <c r="W4446" s="200" t="s">
        <v>93</v>
      </c>
      <c r="X4446" s="196" t="s">
        <v>13</v>
      </c>
      <c r="AA4446" s="196" t="s">
        <v>17127</v>
      </c>
      <c r="AC4446" s="200">
        <v>1</v>
      </c>
      <c r="AD4446" s="200" t="s">
        <v>8250</v>
      </c>
      <c r="AE4446" s="203" t="s">
        <v>505</v>
      </c>
      <c r="AF4446" s="212">
        <v>100000</v>
      </c>
      <c r="AG4446" s="198" t="s">
        <v>3230</v>
      </c>
    </row>
    <row r="4447" spans="1:33" hidden="1" x14ac:dyDescent="0.25">
      <c r="A4447" s="209">
        <v>130123</v>
      </c>
      <c r="B4447" s="210">
        <v>3</v>
      </c>
      <c r="C4447" s="196" t="s">
        <v>122</v>
      </c>
      <c r="D4447" s="201">
        <v>43892</v>
      </c>
      <c r="E4447" s="196" t="s">
        <v>1503</v>
      </c>
      <c r="F4447" s="201">
        <v>44536</v>
      </c>
      <c r="G4447" s="196" t="s">
        <v>152</v>
      </c>
      <c r="H4447" s="198" t="s">
        <v>785</v>
      </c>
      <c r="I4447" s="196" t="s">
        <v>1505</v>
      </c>
      <c r="J4447" s="196" t="s">
        <v>1506</v>
      </c>
      <c r="K4447" s="196" t="s">
        <v>3226</v>
      </c>
      <c r="M4447" s="198" t="s">
        <v>3227</v>
      </c>
      <c r="N4447" s="198" t="s">
        <v>3228</v>
      </c>
      <c r="O4447" s="196" t="s">
        <v>1509</v>
      </c>
      <c r="P4447" s="198" t="s">
        <v>3229</v>
      </c>
      <c r="R4447" s="196" t="s">
        <v>47</v>
      </c>
      <c r="S4447" s="196" t="s">
        <v>41</v>
      </c>
      <c r="T4447" s="211">
        <v>0</v>
      </c>
      <c r="U4447" s="201">
        <v>44365</v>
      </c>
      <c r="W4447" s="200" t="s">
        <v>93</v>
      </c>
      <c r="X4447" s="196" t="s">
        <v>13</v>
      </c>
      <c r="AA4447" s="196" t="s">
        <v>17128</v>
      </c>
      <c r="AC4447" s="200">
        <v>3</v>
      </c>
      <c r="AD4447" s="200" t="s">
        <v>8250</v>
      </c>
      <c r="AE4447" s="212">
        <v>313979</v>
      </c>
      <c r="AF4447" s="212">
        <v>313979</v>
      </c>
      <c r="AG4447" s="198" t="s">
        <v>3230</v>
      </c>
    </row>
    <row r="4448" spans="1:33" ht="36" hidden="1" x14ac:dyDescent="0.25">
      <c r="A4448" s="209">
        <v>130125</v>
      </c>
      <c r="B4448" s="210">
        <v>1</v>
      </c>
      <c r="C4448" s="196" t="s">
        <v>85</v>
      </c>
      <c r="D4448" s="201">
        <v>43892</v>
      </c>
      <c r="E4448" s="196" t="s">
        <v>98</v>
      </c>
      <c r="F4448" s="201">
        <v>44279</v>
      </c>
      <c r="G4448" s="196" t="s">
        <v>152</v>
      </c>
      <c r="H4448" s="198" t="s">
        <v>648</v>
      </c>
      <c r="I4448" s="196" t="s">
        <v>338</v>
      </c>
      <c r="J4448" s="196" t="s">
        <v>101</v>
      </c>
      <c r="L4448" s="200" t="s">
        <v>101</v>
      </c>
      <c r="M4448" s="198" t="s">
        <v>17129</v>
      </c>
      <c r="N4448" s="198" t="s">
        <v>17130</v>
      </c>
      <c r="O4448" s="196" t="s">
        <v>119</v>
      </c>
      <c r="P4448" s="198" t="s">
        <v>4021</v>
      </c>
      <c r="R4448" s="196" t="s">
        <v>4525</v>
      </c>
      <c r="S4448" s="196" t="s">
        <v>46</v>
      </c>
      <c r="T4448" s="211">
        <v>2.79</v>
      </c>
      <c r="W4448" s="200" t="s">
        <v>93</v>
      </c>
      <c r="X4448" s="196" t="s">
        <v>103</v>
      </c>
      <c r="AA4448" s="196" t="s">
        <v>17131</v>
      </c>
      <c r="AB4448" s="196" t="s">
        <v>17132</v>
      </c>
      <c r="AC4448" s="200">
        <v>2</v>
      </c>
      <c r="AD4448" s="200" t="s">
        <v>8274</v>
      </c>
      <c r="AE4448" s="203" t="s">
        <v>505</v>
      </c>
      <c r="AF4448" s="212">
        <v>50000</v>
      </c>
    </row>
    <row r="4449" spans="1:33" hidden="1" x14ac:dyDescent="0.25">
      <c r="A4449" s="209">
        <v>130127</v>
      </c>
      <c r="B4449" s="210">
        <v>6</v>
      </c>
      <c r="C4449" s="196" t="s">
        <v>85</v>
      </c>
      <c r="D4449" s="201">
        <v>43894</v>
      </c>
      <c r="E4449" s="196" t="s">
        <v>98</v>
      </c>
      <c r="F4449" s="201">
        <v>43895</v>
      </c>
      <c r="G4449" s="196" t="s">
        <v>143</v>
      </c>
      <c r="H4449" s="198" t="s">
        <v>667</v>
      </c>
      <c r="M4449" s="198" t="s">
        <v>17133</v>
      </c>
      <c r="N4449" s="198" t="s">
        <v>17134</v>
      </c>
      <c r="O4449" s="196" t="s">
        <v>119</v>
      </c>
      <c r="P4449" s="198" t="s">
        <v>19</v>
      </c>
      <c r="S4449" s="196" t="s">
        <v>42</v>
      </c>
      <c r="T4449" s="202" t="s">
        <v>505</v>
      </c>
      <c r="W4449" s="200" t="s">
        <v>93</v>
      </c>
      <c r="AA4449" s="196" t="s">
        <v>17135</v>
      </c>
      <c r="AC4449" s="200">
        <v>3</v>
      </c>
      <c r="AD4449" s="200" t="s">
        <v>8274</v>
      </c>
      <c r="AE4449" s="203" t="s">
        <v>505</v>
      </c>
      <c r="AF4449" s="212">
        <v>1500</v>
      </c>
    </row>
    <row r="4450" spans="1:33" hidden="1" x14ac:dyDescent="0.25">
      <c r="A4450" s="209">
        <v>130127</v>
      </c>
      <c r="B4450" s="210">
        <v>6</v>
      </c>
      <c r="C4450" s="196" t="s">
        <v>85</v>
      </c>
      <c r="D4450" s="201">
        <v>43894</v>
      </c>
      <c r="E4450" s="196" t="s">
        <v>98</v>
      </c>
      <c r="F4450" s="201">
        <v>43895</v>
      </c>
      <c r="G4450" s="196" t="s">
        <v>143</v>
      </c>
      <c r="H4450" s="198" t="s">
        <v>667</v>
      </c>
      <c r="M4450" s="198" t="s">
        <v>17133</v>
      </c>
      <c r="N4450" s="198" t="s">
        <v>17134</v>
      </c>
      <c r="O4450" s="196" t="s">
        <v>119</v>
      </c>
      <c r="P4450" s="198" t="s">
        <v>19</v>
      </c>
      <c r="S4450" s="196" t="s">
        <v>42</v>
      </c>
      <c r="T4450" s="202" t="s">
        <v>505</v>
      </c>
      <c r="W4450" s="200" t="s">
        <v>93</v>
      </c>
      <c r="AA4450" s="196" t="s">
        <v>17136</v>
      </c>
      <c r="AC4450" s="200">
        <v>3</v>
      </c>
      <c r="AD4450" s="200" t="s">
        <v>8274</v>
      </c>
      <c r="AE4450" s="203" t="s">
        <v>505</v>
      </c>
      <c r="AF4450" s="212">
        <v>275000</v>
      </c>
    </row>
    <row r="4451" spans="1:33" hidden="1" x14ac:dyDescent="0.25">
      <c r="A4451" s="209">
        <v>130127</v>
      </c>
      <c r="B4451" s="210">
        <v>6</v>
      </c>
      <c r="C4451" s="196" t="s">
        <v>85</v>
      </c>
      <c r="D4451" s="201">
        <v>43894</v>
      </c>
      <c r="E4451" s="196" t="s">
        <v>98</v>
      </c>
      <c r="F4451" s="201">
        <v>43895</v>
      </c>
      <c r="G4451" s="196" t="s">
        <v>143</v>
      </c>
      <c r="H4451" s="198" t="s">
        <v>667</v>
      </c>
      <c r="M4451" s="198" t="s">
        <v>17133</v>
      </c>
      <c r="N4451" s="198" t="s">
        <v>17134</v>
      </c>
      <c r="O4451" s="196" t="s">
        <v>119</v>
      </c>
      <c r="P4451" s="198" t="s">
        <v>19</v>
      </c>
      <c r="S4451" s="196" t="s">
        <v>42</v>
      </c>
      <c r="T4451" s="202" t="s">
        <v>505</v>
      </c>
      <c r="W4451" s="200" t="s">
        <v>93</v>
      </c>
      <c r="AA4451" s="196" t="s">
        <v>17137</v>
      </c>
      <c r="AC4451" s="200">
        <v>3</v>
      </c>
      <c r="AD4451" s="200" t="s">
        <v>8274</v>
      </c>
      <c r="AE4451" s="203" t="s">
        <v>505</v>
      </c>
      <c r="AF4451" s="212">
        <v>475000</v>
      </c>
    </row>
    <row r="4452" spans="1:33" hidden="1" x14ac:dyDescent="0.25">
      <c r="A4452" s="209">
        <v>130127</v>
      </c>
      <c r="B4452" s="210">
        <v>6</v>
      </c>
      <c r="C4452" s="196" t="s">
        <v>85</v>
      </c>
      <c r="D4452" s="201">
        <v>43894</v>
      </c>
      <c r="E4452" s="196" t="s">
        <v>98</v>
      </c>
      <c r="F4452" s="201">
        <v>43895</v>
      </c>
      <c r="G4452" s="196" t="s">
        <v>143</v>
      </c>
      <c r="H4452" s="198" t="s">
        <v>667</v>
      </c>
      <c r="M4452" s="198" t="s">
        <v>17133</v>
      </c>
      <c r="N4452" s="198" t="s">
        <v>17134</v>
      </c>
      <c r="O4452" s="196" t="s">
        <v>119</v>
      </c>
      <c r="P4452" s="198" t="s">
        <v>19</v>
      </c>
      <c r="S4452" s="196" t="s">
        <v>42</v>
      </c>
      <c r="T4452" s="202" t="s">
        <v>505</v>
      </c>
      <c r="W4452" s="200" t="s">
        <v>93</v>
      </c>
      <c r="AA4452" s="196" t="s">
        <v>17138</v>
      </c>
      <c r="AC4452" s="200">
        <v>3</v>
      </c>
      <c r="AD4452" s="200" t="s">
        <v>8274</v>
      </c>
      <c r="AE4452" s="203" t="s">
        <v>505</v>
      </c>
      <c r="AF4452" s="212">
        <v>35000</v>
      </c>
    </row>
    <row r="4453" spans="1:33" ht="72" hidden="1" x14ac:dyDescent="0.25">
      <c r="A4453" s="209">
        <v>130129</v>
      </c>
      <c r="B4453" s="210">
        <v>2</v>
      </c>
      <c r="C4453" s="196" t="s">
        <v>85</v>
      </c>
      <c r="D4453" s="201">
        <v>43896</v>
      </c>
      <c r="E4453" s="196" t="s">
        <v>1503</v>
      </c>
      <c r="F4453" s="201">
        <v>44536</v>
      </c>
      <c r="G4453" s="196" t="s">
        <v>148</v>
      </c>
      <c r="H4453" s="198" t="s">
        <v>517</v>
      </c>
      <c r="I4453" s="196" t="s">
        <v>1505</v>
      </c>
      <c r="J4453" s="196" t="s">
        <v>1506</v>
      </c>
      <c r="M4453" s="198" t="s">
        <v>3830</v>
      </c>
      <c r="N4453" s="198" t="s">
        <v>3831</v>
      </c>
      <c r="O4453" s="196" t="s">
        <v>1509</v>
      </c>
      <c r="P4453" s="198" t="s">
        <v>1789</v>
      </c>
      <c r="R4453" s="196" t="s">
        <v>47</v>
      </c>
      <c r="S4453" s="196" t="s">
        <v>45</v>
      </c>
      <c r="T4453" s="202" t="s">
        <v>505</v>
      </c>
      <c r="U4453" s="201">
        <v>44904</v>
      </c>
      <c r="W4453" s="200" t="s">
        <v>93</v>
      </c>
      <c r="AA4453" s="196" t="s">
        <v>17139</v>
      </c>
      <c r="AC4453" s="200">
        <v>1</v>
      </c>
      <c r="AD4453" s="200" t="s">
        <v>8250</v>
      </c>
      <c r="AE4453" s="203" t="s">
        <v>505</v>
      </c>
      <c r="AF4453" s="212">
        <v>251000</v>
      </c>
    </row>
    <row r="4454" spans="1:33" ht="72" hidden="1" x14ac:dyDescent="0.25">
      <c r="A4454" s="209">
        <v>130129</v>
      </c>
      <c r="B4454" s="210">
        <v>2</v>
      </c>
      <c r="C4454" s="196" t="s">
        <v>85</v>
      </c>
      <c r="D4454" s="201">
        <v>43896</v>
      </c>
      <c r="E4454" s="196" t="s">
        <v>1503</v>
      </c>
      <c r="F4454" s="201">
        <v>44536</v>
      </c>
      <c r="G4454" s="196" t="s">
        <v>148</v>
      </c>
      <c r="H4454" s="198" t="s">
        <v>517</v>
      </c>
      <c r="I4454" s="196" t="s">
        <v>1505</v>
      </c>
      <c r="J4454" s="196" t="s">
        <v>1506</v>
      </c>
      <c r="M4454" s="198" t="s">
        <v>3830</v>
      </c>
      <c r="N4454" s="198" t="s">
        <v>3831</v>
      </c>
      <c r="O4454" s="196" t="s">
        <v>1509</v>
      </c>
      <c r="P4454" s="198" t="s">
        <v>1789</v>
      </c>
      <c r="R4454" s="196" t="s">
        <v>47</v>
      </c>
      <c r="S4454" s="196" t="s">
        <v>45</v>
      </c>
      <c r="T4454" s="202" t="s">
        <v>505</v>
      </c>
      <c r="U4454" s="201">
        <v>44904</v>
      </c>
      <c r="W4454" s="200" t="s">
        <v>93</v>
      </c>
      <c r="AA4454" s="196" t="s">
        <v>17140</v>
      </c>
      <c r="AC4454" s="200">
        <v>2</v>
      </c>
      <c r="AD4454" s="200" t="s">
        <v>8250</v>
      </c>
      <c r="AE4454" s="212">
        <v>13500</v>
      </c>
      <c r="AF4454" s="212">
        <v>13500</v>
      </c>
    </row>
    <row r="4455" spans="1:33" hidden="1" x14ac:dyDescent="0.25">
      <c r="A4455" s="209">
        <v>130130</v>
      </c>
      <c r="B4455" s="210">
        <v>3</v>
      </c>
      <c r="C4455" s="196" t="s">
        <v>122</v>
      </c>
      <c r="D4455" s="201">
        <v>43896</v>
      </c>
      <c r="E4455" s="196" t="s">
        <v>398</v>
      </c>
      <c r="F4455" s="201">
        <v>44494.875289351854</v>
      </c>
      <c r="G4455" s="196" t="s">
        <v>108</v>
      </c>
      <c r="H4455" s="198" t="s">
        <v>538</v>
      </c>
      <c r="I4455" s="196" t="s">
        <v>292</v>
      </c>
      <c r="J4455" s="196" t="s">
        <v>101</v>
      </c>
      <c r="L4455" s="200" t="s">
        <v>101</v>
      </c>
      <c r="M4455" s="198" t="s">
        <v>822</v>
      </c>
      <c r="O4455" s="196" t="s">
        <v>438</v>
      </c>
      <c r="P4455" s="198" t="s">
        <v>439</v>
      </c>
      <c r="R4455" s="196" t="s">
        <v>39</v>
      </c>
      <c r="S4455" s="196" t="s">
        <v>46</v>
      </c>
      <c r="T4455" s="211">
        <v>0.02</v>
      </c>
      <c r="U4455" s="201">
        <v>44477</v>
      </c>
      <c r="W4455" s="200" t="s">
        <v>93</v>
      </c>
      <c r="X4455" s="196" t="s">
        <v>13</v>
      </c>
      <c r="Z4455" s="198" t="s">
        <v>823</v>
      </c>
      <c r="AA4455" s="196" t="s">
        <v>17141</v>
      </c>
      <c r="AC4455" s="200">
        <v>3</v>
      </c>
      <c r="AD4455" s="200" t="s">
        <v>8274</v>
      </c>
      <c r="AE4455" s="212">
        <v>294531</v>
      </c>
      <c r="AF4455" s="212">
        <v>403531</v>
      </c>
      <c r="AG4455" s="198" t="s">
        <v>824</v>
      </c>
    </row>
    <row r="4456" spans="1:33" hidden="1" x14ac:dyDescent="0.25">
      <c r="A4456" s="209">
        <v>130137</v>
      </c>
      <c r="B4456" s="210">
        <v>3</v>
      </c>
      <c r="C4456" s="196" t="s">
        <v>85</v>
      </c>
      <c r="D4456" s="201">
        <v>43900</v>
      </c>
      <c r="E4456" s="196" t="s">
        <v>228</v>
      </c>
      <c r="F4456" s="201">
        <v>44700</v>
      </c>
      <c r="G4456" s="196" t="s">
        <v>253</v>
      </c>
      <c r="H4456" s="198" t="s">
        <v>365</v>
      </c>
      <c r="I4456" s="196" t="s">
        <v>4180</v>
      </c>
      <c r="K4456" s="196" t="s">
        <v>4181</v>
      </c>
      <c r="L4456" s="200" t="s">
        <v>183</v>
      </c>
      <c r="M4456" s="198" t="s">
        <v>4182</v>
      </c>
      <c r="O4456" s="196" t="s">
        <v>4183</v>
      </c>
      <c r="P4456" s="198" t="s">
        <v>157</v>
      </c>
      <c r="R4456" s="196" t="s">
        <v>47</v>
      </c>
      <c r="S4456" s="196" t="s">
        <v>43</v>
      </c>
      <c r="T4456" s="211">
        <v>4.12</v>
      </c>
      <c r="W4456" s="200" t="s">
        <v>93</v>
      </c>
      <c r="X4456" s="196" t="s">
        <v>1058</v>
      </c>
      <c r="AA4456" s="196" t="s">
        <v>17142</v>
      </c>
      <c r="AC4456" s="200">
        <v>8</v>
      </c>
      <c r="AD4456" s="200" t="s">
        <v>8250</v>
      </c>
      <c r="AE4456" s="212">
        <v>1008322</v>
      </c>
      <c r="AF4456" s="212">
        <v>1008322</v>
      </c>
    </row>
    <row r="4457" spans="1:33" hidden="1" x14ac:dyDescent="0.25">
      <c r="A4457" s="209">
        <v>130143</v>
      </c>
      <c r="B4457" s="210">
        <v>4</v>
      </c>
      <c r="C4457" s="196" t="s">
        <v>85</v>
      </c>
      <c r="D4457" s="201">
        <v>43900</v>
      </c>
      <c r="E4457" s="196" t="s">
        <v>509</v>
      </c>
      <c r="F4457" s="201">
        <v>44538</v>
      </c>
      <c r="G4457" s="196" t="s">
        <v>510</v>
      </c>
      <c r="H4457" s="198" t="s">
        <v>770</v>
      </c>
      <c r="M4457" s="198" t="s">
        <v>4457</v>
      </c>
      <c r="N4457" s="198" t="s">
        <v>4458</v>
      </c>
      <c r="O4457" s="196" t="s">
        <v>91</v>
      </c>
      <c r="P4457" s="198" t="s">
        <v>158</v>
      </c>
      <c r="R4457" s="196" t="s">
        <v>47</v>
      </c>
      <c r="S4457" s="196" t="s">
        <v>46</v>
      </c>
      <c r="T4457" s="211">
        <v>0.4</v>
      </c>
      <c r="W4457" s="200" t="s">
        <v>93</v>
      </c>
      <c r="X4457" s="196" t="s">
        <v>103</v>
      </c>
      <c r="AA4457" s="196" t="s">
        <v>17143</v>
      </c>
      <c r="AB4457" s="196" t="s">
        <v>17144</v>
      </c>
      <c r="AC4457" s="200">
        <v>0</v>
      </c>
      <c r="AD4457" s="200" t="s">
        <v>8231</v>
      </c>
      <c r="AE4457" s="203" t="s">
        <v>505</v>
      </c>
      <c r="AF4457" s="212">
        <v>62405</v>
      </c>
    </row>
    <row r="4458" spans="1:33" hidden="1" x14ac:dyDescent="0.25">
      <c r="A4458" s="209">
        <v>130143</v>
      </c>
      <c r="B4458" s="210">
        <v>4</v>
      </c>
      <c r="C4458" s="196" t="s">
        <v>85</v>
      </c>
      <c r="D4458" s="201">
        <v>43900</v>
      </c>
      <c r="E4458" s="196" t="s">
        <v>509</v>
      </c>
      <c r="F4458" s="201">
        <v>44538</v>
      </c>
      <c r="G4458" s="196" t="s">
        <v>510</v>
      </c>
      <c r="H4458" s="198" t="s">
        <v>770</v>
      </c>
      <c r="M4458" s="198" t="s">
        <v>4457</v>
      </c>
      <c r="N4458" s="198" t="s">
        <v>4458</v>
      </c>
      <c r="O4458" s="196" t="s">
        <v>91</v>
      </c>
      <c r="P4458" s="198" t="s">
        <v>158</v>
      </c>
      <c r="R4458" s="196" t="s">
        <v>47</v>
      </c>
      <c r="S4458" s="196" t="s">
        <v>46</v>
      </c>
      <c r="T4458" s="211">
        <v>0.4</v>
      </c>
      <c r="W4458" s="200" t="s">
        <v>93</v>
      </c>
      <c r="X4458" s="196" t="s">
        <v>103</v>
      </c>
      <c r="AA4458" s="196" t="s">
        <v>17145</v>
      </c>
      <c r="AB4458" s="196" t="s">
        <v>17144</v>
      </c>
      <c r="AC4458" s="200">
        <v>1</v>
      </c>
      <c r="AD4458" s="200" t="s">
        <v>8231</v>
      </c>
      <c r="AE4458" s="212">
        <v>10000</v>
      </c>
      <c r="AF4458" s="212">
        <v>10000</v>
      </c>
    </row>
    <row r="4459" spans="1:33" hidden="1" x14ac:dyDescent="0.25">
      <c r="A4459" s="209">
        <v>130145</v>
      </c>
      <c r="B4459" s="210">
        <v>3</v>
      </c>
      <c r="C4459" s="196" t="s">
        <v>85</v>
      </c>
      <c r="D4459" s="201">
        <v>43901</v>
      </c>
      <c r="E4459" s="196" t="s">
        <v>398</v>
      </c>
      <c r="F4459" s="201">
        <v>44572</v>
      </c>
      <c r="G4459" s="196" t="s">
        <v>189</v>
      </c>
      <c r="H4459" s="198" t="s">
        <v>785</v>
      </c>
      <c r="I4459" s="196" t="s">
        <v>477</v>
      </c>
      <c r="J4459" s="196" t="s">
        <v>299</v>
      </c>
      <c r="L4459" s="200" t="s">
        <v>300</v>
      </c>
      <c r="M4459" s="198" t="s">
        <v>17146</v>
      </c>
      <c r="O4459" s="196" t="s">
        <v>438</v>
      </c>
      <c r="P4459" s="198" t="s">
        <v>439</v>
      </c>
      <c r="R4459" s="196" t="s">
        <v>39</v>
      </c>
      <c r="S4459" s="196" t="s">
        <v>46</v>
      </c>
      <c r="T4459" s="211">
        <v>0.03</v>
      </c>
      <c r="U4459" s="201">
        <v>44792</v>
      </c>
      <c r="W4459" s="200" t="s">
        <v>93</v>
      </c>
      <c r="X4459" s="196" t="s">
        <v>303</v>
      </c>
      <c r="Z4459" s="198" t="s">
        <v>17147</v>
      </c>
      <c r="AA4459" s="196" t="s">
        <v>17148</v>
      </c>
      <c r="AC4459" s="200">
        <v>3</v>
      </c>
      <c r="AD4459" s="200" t="s">
        <v>8274</v>
      </c>
      <c r="AE4459" s="203" t="s">
        <v>505</v>
      </c>
      <c r="AF4459" s="212">
        <v>52000</v>
      </c>
    </row>
    <row r="4460" spans="1:33" hidden="1" x14ac:dyDescent="0.25">
      <c r="A4460" s="209">
        <v>130146</v>
      </c>
      <c r="B4460" s="210">
        <v>1</v>
      </c>
      <c r="C4460" s="196" t="s">
        <v>85</v>
      </c>
      <c r="D4460" s="201">
        <v>43902</v>
      </c>
      <c r="E4460" s="196" t="s">
        <v>398</v>
      </c>
      <c r="F4460" s="201">
        <v>44279</v>
      </c>
      <c r="G4460" s="196" t="s">
        <v>152</v>
      </c>
      <c r="H4460" s="198" t="s">
        <v>523</v>
      </c>
      <c r="I4460" s="196" t="s">
        <v>524</v>
      </c>
      <c r="J4460" s="196" t="s">
        <v>101</v>
      </c>
      <c r="L4460" s="200" t="s">
        <v>101</v>
      </c>
      <c r="M4460" s="198" t="s">
        <v>4584</v>
      </c>
      <c r="N4460" s="198" t="s">
        <v>4585</v>
      </c>
      <c r="O4460" s="196" t="s">
        <v>119</v>
      </c>
      <c r="P4460" s="198" t="s">
        <v>1329</v>
      </c>
      <c r="R4460" s="196" t="s">
        <v>4525</v>
      </c>
      <c r="S4460" s="196" t="s">
        <v>46</v>
      </c>
      <c r="T4460" s="211">
        <v>0.01</v>
      </c>
      <c r="W4460" s="200" t="s">
        <v>93</v>
      </c>
      <c r="X4460" s="196" t="s">
        <v>13</v>
      </c>
      <c r="AA4460" s="196" t="s">
        <v>17149</v>
      </c>
      <c r="AC4460" s="200">
        <v>1</v>
      </c>
      <c r="AD4460" s="200" t="s">
        <v>8274</v>
      </c>
      <c r="AE4460" s="212">
        <v>44500</v>
      </c>
      <c r="AF4460" s="212">
        <v>44501</v>
      </c>
    </row>
    <row r="4461" spans="1:33" ht="36" hidden="1" x14ac:dyDescent="0.25">
      <c r="A4461" s="209">
        <v>130147</v>
      </c>
      <c r="B4461" s="210">
        <v>3</v>
      </c>
      <c r="C4461" s="196" t="s">
        <v>85</v>
      </c>
      <c r="D4461" s="201">
        <v>43902</v>
      </c>
      <c r="E4461" s="196" t="s">
        <v>1397</v>
      </c>
      <c r="F4461" s="201">
        <v>44530</v>
      </c>
      <c r="G4461" s="196" t="s">
        <v>2192</v>
      </c>
      <c r="H4461" s="198" t="s">
        <v>313</v>
      </c>
      <c r="I4461" s="196" t="s">
        <v>17150</v>
      </c>
      <c r="J4461" s="196" t="s">
        <v>4159</v>
      </c>
      <c r="M4461" s="198" t="s">
        <v>17151</v>
      </c>
      <c r="O4461" s="196" t="s">
        <v>91</v>
      </c>
      <c r="P4461" s="198" t="s">
        <v>92</v>
      </c>
      <c r="R4461" s="196" t="s">
        <v>47</v>
      </c>
      <c r="S4461" s="196" t="s">
        <v>41</v>
      </c>
      <c r="T4461" s="202" t="s">
        <v>505</v>
      </c>
      <c r="U4461" s="201">
        <v>45156</v>
      </c>
      <c r="W4461" s="200" t="s">
        <v>93</v>
      </c>
      <c r="AA4461" s="196" t="s">
        <v>17152</v>
      </c>
      <c r="AC4461" s="200">
        <v>1</v>
      </c>
      <c r="AD4461" s="200" t="s">
        <v>8250</v>
      </c>
      <c r="AE4461" s="203" t="s">
        <v>505</v>
      </c>
      <c r="AF4461" s="212">
        <v>155800</v>
      </c>
    </row>
    <row r="4462" spans="1:33" ht="36" hidden="1" x14ac:dyDescent="0.25">
      <c r="A4462" s="209">
        <v>130155</v>
      </c>
      <c r="B4462" s="210">
        <v>2</v>
      </c>
      <c r="C4462" s="196" t="s">
        <v>85</v>
      </c>
      <c r="D4462" s="201">
        <v>43903</v>
      </c>
      <c r="E4462" s="196" t="s">
        <v>3285</v>
      </c>
      <c r="F4462" s="201">
        <v>44659</v>
      </c>
      <c r="G4462" s="196" t="s">
        <v>426</v>
      </c>
      <c r="H4462" s="198" t="s">
        <v>223</v>
      </c>
      <c r="M4462" s="198" t="s">
        <v>17153</v>
      </c>
      <c r="N4462" s="198" t="s">
        <v>17154</v>
      </c>
      <c r="O4462" s="196" t="s">
        <v>91</v>
      </c>
      <c r="P4462" s="198" t="s">
        <v>157</v>
      </c>
      <c r="R4462" s="196" t="s">
        <v>47</v>
      </c>
      <c r="S4462" s="196" t="s">
        <v>46</v>
      </c>
      <c r="T4462" s="211">
        <v>0.73</v>
      </c>
      <c r="W4462" s="200" t="s">
        <v>93</v>
      </c>
      <c r="X4462" s="196" t="s">
        <v>103</v>
      </c>
      <c r="AA4462" s="196" t="s">
        <v>17155</v>
      </c>
      <c r="AB4462" s="196" t="s">
        <v>17156</v>
      </c>
      <c r="AC4462" s="200">
        <v>0</v>
      </c>
      <c r="AD4462" s="200" t="s">
        <v>8231</v>
      </c>
      <c r="AE4462" s="203" t="s">
        <v>505</v>
      </c>
      <c r="AF4462" s="212">
        <v>6400</v>
      </c>
    </row>
    <row r="4463" spans="1:33" hidden="1" x14ac:dyDescent="0.25">
      <c r="A4463" s="209">
        <v>130157</v>
      </c>
      <c r="B4463" s="210">
        <v>1</v>
      </c>
      <c r="C4463" s="196" t="s">
        <v>97</v>
      </c>
      <c r="D4463" s="201">
        <v>43906</v>
      </c>
      <c r="E4463" s="196" t="s">
        <v>152</v>
      </c>
      <c r="F4463" s="201">
        <v>44586.875138888892</v>
      </c>
      <c r="G4463" s="196" t="s">
        <v>108</v>
      </c>
      <c r="H4463" s="198" t="s">
        <v>297</v>
      </c>
      <c r="I4463" s="196" t="s">
        <v>603</v>
      </c>
      <c r="J4463" s="196" t="s">
        <v>299</v>
      </c>
      <c r="L4463" s="200" t="s">
        <v>300</v>
      </c>
      <c r="M4463" s="198" t="s">
        <v>3294</v>
      </c>
      <c r="N4463" s="198" t="s">
        <v>3291</v>
      </c>
      <c r="O4463" s="196" t="s">
        <v>157</v>
      </c>
      <c r="P4463" s="198" t="s">
        <v>1794</v>
      </c>
      <c r="Q4463" s="198" t="s">
        <v>3291</v>
      </c>
      <c r="R4463" s="196" t="s">
        <v>47</v>
      </c>
      <c r="S4463" s="196" t="s">
        <v>46</v>
      </c>
      <c r="T4463" s="211">
        <v>3.6</v>
      </c>
      <c r="U4463" s="201">
        <v>44281</v>
      </c>
      <c r="V4463" s="196" t="s">
        <v>1805</v>
      </c>
      <c r="W4463" s="200" t="s">
        <v>93</v>
      </c>
      <c r="X4463" s="196" t="s">
        <v>303</v>
      </c>
      <c r="Y4463" s="196" t="s">
        <v>29</v>
      </c>
      <c r="Z4463" s="198" t="s">
        <v>3295</v>
      </c>
      <c r="AA4463" s="196" t="s">
        <v>17157</v>
      </c>
      <c r="AC4463" s="200">
        <v>2</v>
      </c>
      <c r="AD4463" s="200" t="s">
        <v>8250</v>
      </c>
      <c r="AE4463" s="203" t="s">
        <v>505</v>
      </c>
      <c r="AF4463" s="212">
        <v>113397</v>
      </c>
      <c r="AG4463" s="198" t="s">
        <v>3296</v>
      </c>
    </row>
    <row r="4464" spans="1:33" hidden="1" x14ac:dyDescent="0.25">
      <c r="A4464" s="209">
        <v>130157</v>
      </c>
      <c r="B4464" s="210">
        <v>1</v>
      </c>
      <c r="C4464" s="196" t="s">
        <v>97</v>
      </c>
      <c r="D4464" s="201">
        <v>43906</v>
      </c>
      <c r="E4464" s="196" t="s">
        <v>152</v>
      </c>
      <c r="F4464" s="201">
        <v>44586.875138888892</v>
      </c>
      <c r="G4464" s="196" t="s">
        <v>108</v>
      </c>
      <c r="H4464" s="198" t="s">
        <v>297</v>
      </c>
      <c r="I4464" s="196" t="s">
        <v>603</v>
      </c>
      <c r="J4464" s="196" t="s">
        <v>299</v>
      </c>
      <c r="L4464" s="200" t="s">
        <v>300</v>
      </c>
      <c r="M4464" s="198" t="s">
        <v>3294</v>
      </c>
      <c r="N4464" s="198" t="s">
        <v>3291</v>
      </c>
      <c r="O4464" s="196" t="s">
        <v>157</v>
      </c>
      <c r="P4464" s="198" t="s">
        <v>1794</v>
      </c>
      <c r="Q4464" s="198" t="s">
        <v>3291</v>
      </c>
      <c r="R4464" s="196" t="s">
        <v>47</v>
      </c>
      <c r="S4464" s="196" t="s">
        <v>46</v>
      </c>
      <c r="T4464" s="211">
        <v>3.6</v>
      </c>
      <c r="U4464" s="201">
        <v>44281</v>
      </c>
      <c r="V4464" s="196" t="s">
        <v>1805</v>
      </c>
      <c r="W4464" s="200" t="s">
        <v>93</v>
      </c>
      <c r="X4464" s="196" t="s">
        <v>303</v>
      </c>
      <c r="Y4464" s="196" t="s">
        <v>29</v>
      </c>
      <c r="Z4464" s="198" t="s">
        <v>3295</v>
      </c>
      <c r="AA4464" s="196" t="s">
        <v>17158</v>
      </c>
      <c r="AB4464" s="196" t="s">
        <v>17159</v>
      </c>
      <c r="AC4464" s="200">
        <v>3</v>
      </c>
      <c r="AD4464" s="200" t="s">
        <v>8274</v>
      </c>
      <c r="AE4464" s="212">
        <v>-1300</v>
      </c>
      <c r="AF4464" s="212">
        <v>122200</v>
      </c>
      <c r="AG4464" s="198" t="s">
        <v>3296</v>
      </c>
    </row>
    <row r="4465" spans="1:33" hidden="1" x14ac:dyDescent="0.25">
      <c r="A4465" s="209">
        <v>130157</v>
      </c>
      <c r="B4465" s="210">
        <v>1</v>
      </c>
      <c r="C4465" s="196" t="s">
        <v>97</v>
      </c>
      <c r="D4465" s="201">
        <v>43906</v>
      </c>
      <c r="E4465" s="196" t="s">
        <v>152</v>
      </c>
      <c r="F4465" s="201">
        <v>44586.875138888892</v>
      </c>
      <c r="G4465" s="196" t="s">
        <v>108</v>
      </c>
      <c r="H4465" s="198" t="s">
        <v>297</v>
      </c>
      <c r="I4465" s="196" t="s">
        <v>603</v>
      </c>
      <c r="J4465" s="196" t="s">
        <v>299</v>
      </c>
      <c r="L4465" s="200" t="s">
        <v>300</v>
      </c>
      <c r="M4465" s="198" t="s">
        <v>3294</v>
      </c>
      <c r="N4465" s="198" t="s">
        <v>3291</v>
      </c>
      <c r="O4465" s="196" t="s">
        <v>157</v>
      </c>
      <c r="P4465" s="198" t="s">
        <v>1794</v>
      </c>
      <c r="Q4465" s="198" t="s">
        <v>3291</v>
      </c>
      <c r="R4465" s="196" t="s">
        <v>47</v>
      </c>
      <c r="S4465" s="196" t="s">
        <v>46</v>
      </c>
      <c r="T4465" s="211">
        <v>3.6</v>
      </c>
      <c r="U4465" s="201">
        <v>44281</v>
      </c>
      <c r="V4465" s="196" t="s">
        <v>1805</v>
      </c>
      <c r="W4465" s="200" t="s">
        <v>93</v>
      </c>
      <c r="X4465" s="196" t="s">
        <v>303</v>
      </c>
      <c r="Y4465" s="196" t="s">
        <v>29</v>
      </c>
      <c r="Z4465" s="198" t="s">
        <v>3295</v>
      </c>
      <c r="AA4465" s="196" t="s">
        <v>17160</v>
      </c>
      <c r="AB4465" s="196" t="s">
        <v>17159</v>
      </c>
      <c r="AC4465" s="200">
        <v>8</v>
      </c>
      <c r="AD4465" s="200" t="s">
        <v>8231</v>
      </c>
      <c r="AE4465" s="212">
        <v>422110</v>
      </c>
      <c r="AF4465" s="212">
        <v>6174110</v>
      </c>
      <c r="AG4465" s="198" t="s">
        <v>3296</v>
      </c>
    </row>
    <row r="4466" spans="1:33" hidden="1" x14ac:dyDescent="0.25">
      <c r="A4466" s="209">
        <v>130158</v>
      </c>
      <c r="B4466" s="210">
        <v>1</v>
      </c>
      <c r="C4466" s="196" t="s">
        <v>97</v>
      </c>
      <c r="D4466" s="201">
        <v>43906</v>
      </c>
      <c r="E4466" s="196" t="s">
        <v>152</v>
      </c>
      <c r="F4466" s="201">
        <v>44572.875162037039</v>
      </c>
      <c r="G4466" s="196" t="s">
        <v>161</v>
      </c>
      <c r="H4466" s="198" t="s">
        <v>1633</v>
      </c>
      <c r="I4466" s="196" t="s">
        <v>603</v>
      </c>
      <c r="J4466" s="196" t="s">
        <v>299</v>
      </c>
      <c r="L4466" s="200" t="s">
        <v>300</v>
      </c>
      <c r="M4466" s="198" t="s">
        <v>1803</v>
      </c>
      <c r="N4466" s="198" t="s">
        <v>1804</v>
      </c>
      <c r="O4466" s="196" t="s">
        <v>157</v>
      </c>
      <c r="P4466" s="198" t="s">
        <v>1794</v>
      </c>
      <c r="Q4466" s="198" t="s">
        <v>1804</v>
      </c>
      <c r="R4466" s="196" t="s">
        <v>47</v>
      </c>
      <c r="S4466" s="196" t="s">
        <v>43</v>
      </c>
      <c r="T4466" s="211">
        <v>5.39</v>
      </c>
      <c r="U4466" s="201">
        <v>44232</v>
      </c>
      <c r="V4466" s="196" t="s">
        <v>1805</v>
      </c>
      <c r="W4466" s="200" t="s">
        <v>93</v>
      </c>
      <c r="X4466" s="196" t="s">
        <v>303</v>
      </c>
      <c r="Y4466" s="196" t="s">
        <v>29</v>
      </c>
      <c r="Z4466" s="198" t="s">
        <v>1806</v>
      </c>
      <c r="AA4466" s="196" t="s">
        <v>17161</v>
      </c>
      <c r="AB4466" s="196" t="s">
        <v>17162</v>
      </c>
      <c r="AC4466" s="200">
        <v>3</v>
      </c>
      <c r="AD4466" s="200" t="s">
        <v>8274</v>
      </c>
      <c r="AE4466" s="212">
        <v>350980</v>
      </c>
      <c r="AF4466" s="212">
        <v>641980</v>
      </c>
      <c r="AG4466" s="198" t="s">
        <v>1807</v>
      </c>
    </row>
    <row r="4467" spans="1:33" hidden="1" x14ac:dyDescent="0.25">
      <c r="A4467" s="209">
        <v>130158</v>
      </c>
      <c r="B4467" s="210">
        <v>1</v>
      </c>
      <c r="C4467" s="196" t="s">
        <v>97</v>
      </c>
      <c r="D4467" s="201">
        <v>43906</v>
      </c>
      <c r="E4467" s="196" t="s">
        <v>152</v>
      </c>
      <c r="F4467" s="201">
        <v>44572.875162037039</v>
      </c>
      <c r="G4467" s="196" t="s">
        <v>161</v>
      </c>
      <c r="H4467" s="198" t="s">
        <v>1633</v>
      </c>
      <c r="I4467" s="196" t="s">
        <v>603</v>
      </c>
      <c r="J4467" s="196" t="s">
        <v>299</v>
      </c>
      <c r="L4467" s="200" t="s">
        <v>300</v>
      </c>
      <c r="M4467" s="198" t="s">
        <v>1803</v>
      </c>
      <c r="N4467" s="198" t="s">
        <v>1804</v>
      </c>
      <c r="O4467" s="196" t="s">
        <v>157</v>
      </c>
      <c r="P4467" s="198" t="s">
        <v>1794</v>
      </c>
      <c r="Q4467" s="198" t="s">
        <v>1804</v>
      </c>
      <c r="R4467" s="196" t="s">
        <v>47</v>
      </c>
      <c r="S4467" s="196" t="s">
        <v>43</v>
      </c>
      <c r="T4467" s="211">
        <v>5.39</v>
      </c>
      <c r="U4467" s="201">
        <v>44232</v>
      </c>
      <c r="V4467" s="196" t="s">
        <v>1805</v>
      </c>
      <c r="W4467" s="200" t="s">
        <v>93</v>
      </c>
      <c r="X4467" s="196" t="s">
        <v>303</v>
      </c>
      <c r="Y4467" s="196" t="s">
        <v>29</v>
      </c>
      <c r="Z4467" s="198" t="s">
        <v>1806</v>
      </c>
      <c r="AA4467" s="196" t="s">
        <v>17163</v>
      </c>
      <c r="AB4467" s="196" t="s">
        <v>17162</v>
      </c>
      <c r="AC4467" s="200">
        <v>8</v>
      </c>
      <c r="AD4467" s="200" t="s">
        <v>8231</v>
      </c>
      <c r="AE4467" s="212">
        <v>-169700</v>
      </c>
      <c r="AF4467" s="212">
        <v>5099300</v>
      </c>
      <c r="AG4467" s="198" t="s">
        <v>1807</v>
      </c>
    </row>
    <row r="4468" spans="1:33" hidden="1" x14ac:dyDescent="0.25">
      <c r="A4468" s="209">
        <v>130174</v>
      </c>
      <c r="B4468" s="210">
        <v>1</v>
      </c>
      <c r="C4468" s="196" t="s">
        <v>97</v>
      </c>
      <c r="D4468" s="201">
        <v>43909</v>
      </c>
      <c r="E4468" s="196" t="s">
        <v>152</v>
      </c>
      <c r="F4468" s="201">
        <v>44586.875127314815</v>
      </c>
      <c r="G4468" s="196" t="s">
        <v>108</v>
      </c>
      <c r="H4468" s="198" t="s">
        <v>297</v>
      </c>
      <c r="I4468" s="196" t="s">
        <v>477</v>
      </c>
      <c r="J4468" s="196" t="s">
        <v>299</v>
      </c>
      <c r="L4468" s="200" t="s">
        <v>300</v>
      </c>
      <c r="M4468" s="198" t="s">
        <v>3354</v>
      </c>
      <c r="N4468" s="198" t="s">
        <v>3291</v>
      </c>
      <c r="O4468" s="196" t="s">
        <v>157</v>
      </c>
      <c r="P4468" s="198" t="s">
        <v>1794</v>
      </c>
      <c r="Q4468" s="198" t="s">
        <v>3291</v>
      </c>
      <c r="R4468" s="196" t="s">
        <v>47</v>
      </c>
      <c r="S4468" s="196" t="s">
        <v>46</v>
      </c>
      <c r="T4468" s="211">
        <v>3.99</v>
      </c>
      <c r="U4468" s="201">
        <v>44281</v>
      </c>
      <c r="V4468" s="196" t="s">
        <v>1805</v>
      </c>
      <c r="W4468" s="200" t="s">
        <v>93</v>
      </c>
      <c r="X4468" s="196" t="s">
        <v>303</v>
      </c>
      <c r="Y4468" s="196" t="s">
        <v>29</v>
      </c>
      <c r="Z4468" s="198" t="s">
        <v>3355</v>
      </c>
      <c r="AA4468" s="196" t="s">
        <v>17164</v>
      </c>
      <c r="AB4468" s="196" t="s">
        <v>17165</v>
      </c>
      <c r="AC4468" s="200">
        <v>3</v>
      </c>
      <c r="AD4468" s="200" t="s">
        <v>8274</v>
      </c>
      <c r="AE4468" s="212">
        <v>-25100</v>
      </c>
      <c r="AF4468" s="212">
        <v>87000</v>
      </c>
      <c r="AG4468" s="198" t="s">
        <v>3296</v>
      </c>
    </row>
    <row r="4469" spans="1:33" hidden="1" x14ac:dyDescent="0.25">
      <c r="A4469" s="209">
        <v>130174</v>
      </c>
      <c r="B4469" s="210">
        <v>1</v>
      </c>
      <c r="C4469" s="196" t="s">
        <v>97</v>
      </c>
      <c r="D4469" s="201">
        <v>43909</v>
      </c>
      <c r="E4469" s="196" t="s">
        <v>152</v>
      </c>
      <c r="F4469" s="201">
        <v>44586.875127314815</v>
      </c>
      <c r="G4469" s="196" t="s">
        <v>108</v>
      </c>
      <c r="H4469" s="198" t="s">
        <v>297</v>
      </c>
      <c r="I4469" s="196" t="s">
        <v>477</v>
      </c>
      <c r="J4469" s="196" t="s">
        <v>299</v>
      </c>
      <c r="L4469" s="200" t="s">
        <v>300</v>
      </c>
      <c r="M4469" s="198" t="s">
        <v>3354</v>
      </c>
      <c r="N4469" s="198" t="s">
        <v>3291</v>
      </c>
      <c r="O4469" s="196" t="s">
        <v>157</v>
      </c>
      <c r="P4469" s="198" t="s">
        <v>1794</v>
      </c>
      <c r="Q4469" s="198" t="s">
        <v>3291</v>
      </c>
      <c r="R4469" s="196" t="s">
        <v>47</v>
      </c>
      <c r="S4469" s="196" t="s">
        <v>46</v>
      </c>
      <c r="T4469" s="211">
        <v>3.99</v>
      </c>
      <c r="U4469" s="201">
        <v>44281</v>
      </c>
      <c r="V4469" s="196" t="s">
        <v>1805</v>
      </c>
      <c r="W4469" s="200" t="s">
        <v>93</v>
      </c>
      <c r="X4469" s="196" t="s">
        <v>303</v>
      </c>
      <c r="Y4469" s="196" t="s">
        <v>29</v>
      </c>
      <c r="Z4469" s="198" t="s">
        <v>3355</v>
      </c>
      <c r="AA4469" s="196" t="s">
        <v>17166</v>
      </c>
      <c r="AB4469" s="196" t="s">
        <v>17165</v>
      </c>
      <c r="AC4469" s="200">
        <v>8</v>
      </c>
      <c r="AD4469" s="200" t="s">
        <v>8231</v>
      </c>
      <c r="AE4469" s="212">
        <v>331510</v>
      </c>
      <c r="AF4469" s="212">
        <v>5616510</v>
      </c>
      <c r="AG4469" s="198" t="s">
        <v>3296</v>
      </c>
    </row>
    <row r="4470" spans="1:33" ht="36" hidden="1" x14ac:dyDescent="0.25">
      <c r="A4470" s="209">
        <v>130178</v>
      </c>
      <c r="B4470" s="210">
        <v>2</v>
      </c>
      <c r="C4470" s="196" t="s">
        <v>122</v>
      </c>
      <c r="D4470" s="201">
        <v>43910</v>
      </c>
      <c r="E4470" s="196" t="s">
        <v>152</v>
      </c>
      <c r="F4470" s="201">
        <v>44552.875127314815</v>
      </c>
      <c r="G4470" s="196" t="s">
        <v>426</v>
      </c>
      <c r="H4470" s="198" t="s">
        <v>838</v>
      </c>
      <c r="I4470" s="196" t="s">
        <v>539</v>
      </c>
      <c r="J4470" s="196" t="s">
        <v>299</v>
      </c>
      <c r="L4470" s="200" t="s">
        <v>300</v>
      </c>
      <c r="M4470" s="198" t="s">
        <v>3852</v>
      </c>
      <c r="N4470" s="198" t="s">
        <v>3853</v>
      </c>
      <c r="O4470" s="196" t="s">
        <v>157</v>
      </c>
      <c r="P4470" s="198" t="s">
        <v>157</v>
      </c>
      <c r="Q4470" s="198" t="s">
        <v>3854</v>
      </c>
      <c r="R4470" s="196" t="s">
        <v>47</v>
      </c>
      <c r="S4470" s="196" t="s">
        <v>43</v>
      </c>
      <c r="T4470" s="211">
        <v>5.16</v>
      </c>
      <c r="U4470" s="201">
        <v>44540</v>
      </c>
      <c r="V4470" s="196" t="s">
        <v>1805</v>
      </c>
      <c r="W4470" s="200" t="s">
        <v>93</v>
      </c>
      <c r="X4470" s="196" t="s">
        <v>303</v>
      </c>
      <c r="Y4470" s="196" t="s">
        <v>29</v>
      </c>
      <c r="AA4470" s="196" t="s">
        <v>17167</v>
      </c>
      <c r="AB4470" s="196" t="s">
        <v>17168</v>
      </c>
      <c r="AC4470" s="200">
        <v>8</v>
      </c>
      <c r="AD4470" s="200" t="s">
        <v>8231</v>
      </c>
      <c r="AE4470" s="212">
        <v>4136195</v>
      </c>
      <c r="AF4470" s="212">
        <v>4136195</v>
      </c>
      <c r="AG4470" s="198" t="s">
        <v>3855</v>
      </c>
    </row>
    <row r="4471" spans="1:33" hidden="1" x14ac:dyDescent="0.25">
      <c r="A4471" s="209">
        <v>130181</v>
      </c>
      <c r="B4471" s="210">
        <v>2</v>
      </c>
      <c r="C4471" s="196" t="s">
        <v>114</v>
      </c>
      <c r="D4471" s="201">
        <v>43913</v>
      </c>
      <c r="E4471" s="196" t="s">
        <v>228</v>
      </c>
      <c r="F4471" s="201">
        <v>44599</v>
      </c>
      <c r="G4471" s="196" t="s">
        <v>228</v>
      </c>
      <c r="H4471" s="198" t="s">
        <v>1027</v>
      </c>
      <c r="I4471" s="196" t="s">
        <v>4229</v>
      </c>
      <c r="K4471" s="196" t="s">
        <v>4230</v>
      </c>
      <c r="L4471" s="200" t="s">
        <v>183</v>
      </c>
      <c r="M4471" s="198" t="s">
        <v>4231</v>
      </c>
      <c r="O4471" s="196" t="s">
        <v>4183</v>
      </c>
      <c r="P4471" s="198" t="s">
        <v>157</v>
      </c>
      <c r="R4471" s="196" t="s">
        <v>47</v>
      </c>
      <c r="S4471" s="196" t="s">
        <v>43</v>
      </c>
      <c r="T4471" s="211">
        <v>3.9279999999999999</v>
      </c>
      <c r="W4471" s="200" t="s">
        <v>93</v>
      </c>
      <c r="X4471" s="196" t="s">
        <v>186</v>
      </c>
      <c r="AA4471" s="196" t="s">
        <v>17169</v>
      </c>
      <c r="AC4471" s="200">
        <v>8</v>
      </c>
      <c r="AD4471" s="200" t="s">
        <v>8250</v>
      </c>
      <c r="AE4471" s="212">
        <v>125390.51</v>
      </c>
      <c r="AF4471" s="212">
        <v>125390.51</v>
      </c>
    </row>
    <row r="4472" spans="1:33" hidden="1" x14ac:dyDescent="0.25">
      <c r="A4472" s="209">
        <v>130182</v>
      </c>
      <c r="B4472" s="210">
        <v>2</v>
      </c>
      <c r="C4472" s="196" t="s">
        <v>114</v>
      </c>
      <c r="D4472" s="201">
        <v>43913</v>
      </c>
      <c r="E4472" s="196" t="s">
        <v>228</v>
      </c>
      <c r="F4472" s="201">
        <v>44596</v>
      </c>
      <c r="G4472" s="196" t="s">
        <v>228</v>
      </c>
      <c r="H4472" s="198" t="s">
        <v>1027</v>
      </c>
      <c r="I4472" s="196" t="s">
        <v>4233</v>
      </c>
      <c r="K4472" s="196" t="s">
        <v>4234</v>
      </c>
      <c r="L4472" s="200" t="s">
        <v>183</v>
      </c>
      <c r="M4472" s="198" t="s">
        <v>4235</v>
      </c>
      <c r="O4472" s="196" t="s">
        <v>4183</v>
      </c>
      <c r="P4472" s="198" t="s">
        <v>157</v>
      </c>
      <c r="R4472" s="196" t="s">
        <v>47</v>
      </c>
      <c r="S4472" s="196" t="s">
        <v>43</v>
      </c>
      <c r="T4472" s="211">
        <v>2.4729999999999999</v>
      </c>
      <c r="W4472" s="200" t="s">
        <v>93</v>
      </c>
      <c r="AA4472" s="196" t="s">
        <v>17170</v>
      </c>
      <c r="AC4472" s="200">
        <v>8</v>
      </c>
      <c r="AD4472" s="200" t="s">
        <v>8250</v>
      </c>
      <c r="AE4472" s="212">
        <v>78875.960000000006</v>
      </c>
      <c r="AF4472" s="212">
        <v>78875.960000000006</v>
      </c>
    </row>
    <row r="4473" spans="1:33" ht="54" hidden="1" x14ac:dyDescent="0.25">
      <c r="A4473" s="209">
        <v>130186</v>
      </c>
      <c r="B4473" s="210">
        <v>3</v>
      </c>
      <c r="C4473" s="196" t="s">
        <v>97</v>
      </c>
      <c r="D4473" s="201">
        <v>43913</v>
      </c>
      <c r="E4473" s="196" t="s">
        <v>1503</v>
      </c>
      <c r="F4473" s="201">
        <v>44536</v>
      </c>
      <c r="G4473" s="196" t="s">
        <v>152</v>
      </c>
      <c r="H4473" s="198" t="s">
        <v>450</v>
      </c>
      <c r="I4473" s="196" t="s">
        <v>1505</v>
      </c>
      <c r="J4473" s="196" t="s">
        <v>1506</v>
      </c>
      <c r="M4473" s="198" t="s">
        <v>17171</v>
      </c>
      <c r="N4473" s="198" t="s">
        <v>17172</v>
      </c>
      <c r="O4473" s="196" t="s">
        <v>1509</v>
      </c>
      <c r="R4473" s="196" t="s">
        <v>47</v>
      </c>
      <c r="S4473" s="196" t="s">
        <v>41</v>
      </c>
      <c r="T4473" s="202" t="s">
        <v>505</v>
      </c>
      <c r="W4473" s="200" t="s">
        <v>93</v>
      </c>
      <c r="AA4473" s="196" t="s">
        <v>17173</v>
      </c>
      <c r="AC4473" s="200">
        <v>3</v>
      </c>
      <c r="AD4473" s="200" t="s">
        <v>8250</v>
      </c>
      <c r="AE4473" s="203" t="s">
        <v>505</v>
      </c>
      <c r="AF4473" s="212">
        <v>393000</v>
      </c>
    </row>
    <row r="4474" spans="1:33" ht="72" hidden="1" x14ac:dyDescent="0.25">
      <c r="A4474" s="209">
        <v>130195</v>
      </c>
      <c r="B4474" s="210">
        <v>4</v>
      </c>
      <c r="C4474" s="196" t="s">
        <v>85</v>
      </c>
      <c r="D4474" s="201">
        <v>43914</v>
      </c>
      <c r="E4474" s="196" t="s">
        <v>509</v>
      </c>
      <c r="F4474" s="201">
        <v>44377</v>
      </c>
      <c r="G4474" s="196" t="s">
        <v>4070</v>
      </c>
      <c r="H4474" s="198" t="s">
        <v>88</v>
      </c>
      <c r="M4474" s="198" t="s">
        <v>4071</v>
      </c>
      <c r="N4474" s="198" t="s">
        <v>4072</v>
      </c>
      <c r="O4474" s="196" t="s">
        <v>91</v>
      </c>
      <c r="P4474" s="198" t="s">
        <v>158</v>
      </c>
      <c r="R4474" s="196" t="s">
        <v>47</v>
      </c>
      <c r="S4474" s="196" t="s">
        <v>46</v>
      </c>
      <c r="T4474" s="211">
        <v>0.76</v>
      </c>
      <c r="W4474" s="200" t="s">
        <v>93</v>
      </c>
      <c r="X4474" s="196" t="s">
        <v>94</v>
      </c>
      <c r="AA4474" s="196" t="s">
        <v>17174</v>
      </c>
      <c r="AB4474" s="196" t="s">
        <v>17175</v>
      </c>
      <c r="AC4474" s="200">
        <v>0</v>
      </c>
      <c r="AD4474" s="200" t="s">
        <v>8231</v>
      </c>
      <c r="AE4474" s="212">
        <v>10411</v>
      </c>
      <c r="AF4474" s="212">
        <v>46158</v>
      </c>
    </row>
    <row r="4475" spans="1:33" ht="54" hidden="1" x14ac:dyDescent="0.25">
      <c r="A4475" s="209">
        <v>130196</v>
      </c>
      <c r="B4475" s="210">
        <v>4</v>
      </c>
      <c r="C4475" s="196" t="s">
        <v>114</v>
      </c>
      <c r="D4475" s="201">
        <v>43914</v>
      </c>
      <c r="E4475" s="196" t="s">
        <v>509</v>
      </c>
      <c r="F4475" s="201">
        <v>44334</v>
      </c>
      <c r="G4475" s="196" t="s">
        <v>510</v>
      </c>
      <c r="H4475" s="198" t="s">
        <v>88</v>
      </c>
      <c r="M4475" s="198" t="s">
        <v>17176</v>
      </c>
      <c r="N4475" s="198" t="s">
        <v>17177</v>
      </c>
      <c r="O4475" s="196" t="s">
        <v>91</v>
      </c>
      <c r="P4475" s="198" t="s">
        <v>158</v>
      </c>
      <c r="R4475" s="196" t="s">
        <v>47</v>
      </c>
      <c r="S4475" s="196" t="s">
        <v>46</v>
      </c>
      <c r="T4475" s="211">
        <v>0.33</v>
      </c>
      <c r="W4475" s="200" t="s">
        <v>93</v>
      </c>
      <c r="X4475" s="196" t="s">
        <v>13</v>
      </c>
      <c r="AA4475" s="196" t="s">
        <v>17178</v>
      </c>
      <c r="AB4475" s="196" t="s">
        <v>17179</v>
      </c>
      <c r="AC4475" s="200">
        <v>0</v>
      </c>
      <c r="AD4475" s="200" t="s">
        <v>8231</v>
      </c>
      <c r="AE4475" s="203" t="s">
        <v>505</v>
      </c>
      <c r="AF4475" s="212">
        <v>0</v>
      </c>
    </row>
    <row r="4476" spans="1:33" hidden="1" x14ac:dyDescent="0.25">
      <c r="A4476" s="209">
        <v>130216</v>
      </c>
      <c r="B4476" s="210">
        <v>3</v>
      </c>
      <c r="C4476" s="196" t="s">
        <v>85</v>
      </c>
      <c r="D4476" s="201">
        <v>43921</v>
      </c>
      <c r="E4476" s="196" t="s">
        <v>398</v>
      </c>
      <c r="F4476" s="201">
        <v>44279</v>
      </c>
      <c r="G4476" s="196" t="s">
        <v>143</v>
      </c>
      <c r="H4476" s="198" t="s">
        <v>538</v>
      </c>
      <c r="I4476" s="196" t="s">
        <v>477</v>
      </c>
      <c r="J4476" s="196" t="s">
        <v>299</v>
      </c>
      <c r="L4476" s="200" t="s">
        <v>300</v>
      </c>
      <c r="M4476" s="198" t="s">
        <v>17180</v>
      </c>
      <c r="O4476" s="196" t="s">
        <v>438</v>
      </c>
      <c r="P4476" s="198" t="s">
        <v>439</v>
      </c>
      <c r="R4476" s="196" t="s">
        <v>39</v>
      </c>
      <c r="S4476" s="196" t="s">
        <v>46</v>
      </c>
      <c r="T4476" s="211">
        <v>0.08</v>
      </c>
      <c r="W4476" s="200" t="s">
        <v>93</v>
      </c>
      <c r="X4476" s="196" t="s">
        <v>303</v>
      </c>
      <c r="Z4476" s="198" t="s">
        <v>17181</v>
      </c>
      <c r="AA4476" s="196" t="s">
        <v>17182</v>
      </c>
      <c r="AC4476" s="200">
        <v>3</v>
      </c>
      <c r="AD4476" s="200" t="s">
        <v>8274</v>
      </c>
      <c r="AE4476" s="203" t="s">
        <v>505</v>
      </c>
      <c r="AF4476" s="212">
        <v>262500</v>
      </c>
    </row>
    <row r="4477" spans="1:33" hidden="1" x14ac:dyDescent="0.25">
      <c r="A4477" s="209">
        <v>130217</v>
      </c>
      <c r="B4477" s="210">
        <v>4</v>
      </c>
      <c r="C4477" s="196" t="s">
        <v>85</v>
      </c>
      <c r="D4477" s="201">
        <v>43922</v>
      </c>
      <c r="E4477" s="196" t="s">
        <v>189</v>
      </c>
      <c r="F4477" s="201">
        <v>44621</v>
      </c>
      <c r="G4477" s="196" t="s">
        <v>189</v>
      </c>
      <c r="H4477" s="198" t="s">
        <v>415</v>
      </c>
      <c r="I4477" s="196" t="s">
        <v>1404</v>
      </c>
      <c r="M4477" s="198" t="s">
        <v>17183</v>
      </c>
      <c r="O4477" s="196" t="s">
        <v>40</v>
      </c>
      <c r="P4477" s="198" t="s">
        <v>166</v>
      </c>
      <c r="R4477" s="196" t="s">
        <v>39</v>
      </c>
      <c r="S4477" s="196" t="s">
        <v>45</v>
      </c>
      <c r="T4477" s="202" t="s">
        <v>505</v>
      </c>
      <c r="W4477" s="200" t="s">
        <v>93</v>
      </c>
      <c r="Z4477" s="198" t="s">
        <v>1407</v>
      </c>
      <c r="AA4477" s="196" t="s">
        <v>17184</v>
      </c>
      <c r="AB4477" s="196" t="s">
        <v>17185</v>
      </c>
      <c r="AC4477" s="200">
        <v>0</v>
      </c>
      <c r="AD4477" s="200" t="s">
        <v>8231</v>
      </c>
      <c r="AE4477" s="203" t="s">
        <v>505</v>
      </c>
      <c r="AF4477" s="212">
        <v>20000</v>
      </c>
    </row>
    <row r="4478" spans="1:33" hidden="1" x14ac:dyDescent="0.25">
      <c r="A4478" s="209">
        <v>130217.01</v>
      </c>
      <c r="B4478" s="210">
        <v>4</v>
      </c>
      <c r="C4478" s="196" t="s">
        <v>122</v>
      </c>
      <c r="D4478" s="201">
        <v>44106</v>
      </c>
      <c r="E4478" s="196" t="s">
        <v>134</v>
      </c>
      <c r="F4478" s="201">
        <v>44438.875185185185</v>
      </c>
      <c r="G4478" s="196" t="s">
        <v>108</v>
      </c>
      <c r="H4478" s="198" t="s">
        <v>415</v>
      </c>
      <c r="I4478" s="196" t="s">
        <v>1404</v>
      </c>
      <c r="K4478" s="196" t="s">
        <v>1405</v>
      </c>
      <c r="L4478" s="200" t="s">
        <v>183</v>
      </c>
      <c r="M4478" s="198" t="s">
        <v>1406</v>
      </c>
      <c r="O4478" s="196" t="s">
        <v>438</v>
      </c>
      <c r="P4478" s="198" t="s">
        <v>439</v>
      </c>
      <c r="R4478" s="196" t="s">
        <v>39</v>
      </c>
      <c r="S4478" s="196" t="s">
        <v>46</v>
      </c>
      <c r="T4478" s="211">
        <v>0</v>
      </c>
      <c r="U4478" s="201">
        <v>44428</v>
      </c>
      <c r="W4478" s="200" t="s">
        <v>93</v>
      </c>
      <c r="X4478" s="196" t="s">
        <v>186</v>
      </c>
      <c r="Z4478" s="198" t="s">
        <v>1407</v>
      </c>
      <c r="AA4478" s="196" t="s">
        <v>17186</v>
      </c>
      <c r="AC4478" s="200">
        <v>3</v>
      </c>
      <c r="AD4478" s="200" t="s">
        <v>8274</v>
      </c>
      <c r="AE4478" s="212">
        <v>2428323</v>
      </c>
      <c r="AF4478" s="212">
        <v>2465823</v>
      </c>
      <c r="AG4478" s="198" t="s">
        <v>1408</v>
      </c>
    </row>
    <row r="4479" spans="1:33" ht="54" hidden="1" x14ac:dyDescent="0.25">
      <c r="A4479" s="209">
        <v>130223</v>
      </c>
      <c r="B4479" s="210">
        <v>3</v>
      </c>
      <c r="C4479" s="196" t="s">
        <v>85</v>
      </c>
      <c r="D4479" s="201">
        <v>43929</v>
      </c>
      <c r="E4479" s="196" t="s">
        <v>1503</v>
      </c>
      <c r="F4479" s="201">
        <v>44665</v>
      </c>
      <c r="G4479" s="196" t="s">
        <v>179</v>
      </c>
      <c r="H4479" s="198" t="s">
        <v>1111</v>
      </c>
      <c r="I4479" s="196" t="s">
        <v>1505</v>
      </c>
      <c r="J4479" s="196" t="s">
        <v>1506</v>
      </c>
      <c r="M4479" s="198" t="s">
        <v>3190</v>
      </c>
      <c r="N4479" s="198" t="s">
        <v>3191</v>
      </c>
      <c r="O4479" s="196" t="s">
        <v>1509</v>
      </c>
      <c r="P4479" s="198" t="s">
        <v>1789</v>
      </c>
      <c r="R4479" s="196" t="s">
        <v>47</v>
      </c>
      <c r="S4479" s="196" t="s">
        <v>45</v>
      </c>
      <c r="T4479" s="211">
        <v>0.22</v>
      </c>
      <c r="U4479" s="201">
        <v>44729</v>
      </c>
      <c r="W4479" s="200" t="s">
        <v>93</v>
      </c>
      <c r="AA4479" s="196" t="s">
        <v>17187</v>
      </c>
      <c r="AC4479" s="200">
        <v>1</v>
      </c>
      <c r="AD4479" s="200" t="s">
        <v>8250</v>
      </c>
      <c r="AE4479" s="203" t="s">
        <v>505</v>
      </c>
      <c r="AF4479" s="212">
        <v>87800</v>
      </c>
    </row>
    <row r="4480" spans="1:33" ht="54" hidden="1" x14ac:dyDescent="0.25">
      <c r="A4480" s="209">
        <v>130223</v>
      </c>
      <c r="B4480" s="210">
        <v>3</v>
      </c>
      <c r="C4480" s="196" t="s">
        <v>85</v>
      </c>
      <c r="D4480" s="201">
        <v>43929</v>
      </c>
      <c r="E4480" s="196" t="s">
        <v>1503</v>
      </c>
      <c r="F4480" s="201">
        <v>44665</v>
      </c>
      <c r="G4480" s="196" t="s">
        <v>179</v>
      </c>
      <c r="H4480" s="198" t="s">
        <v>1111</v>
      </c>
      <c r="I4480" s="196" t="s">
        <v>1505</v>
      </c>
      <c r="J4480" s="196" t="s">
        <v>1506</v>
      </c>
      <c r="M4480" s="198" t="s">
        <v>3190</v>
      </c>
      <c r="N4480" s="198" t="s">
        <v>3191</v>
      </c>
      <c r="O4480" s="196" t="s">
        <v>1509</v>
      </c>
      <c r="P4480" s="198" t="s">
        <v>1789</v>
      </c>
      <c r="R4480" s="196" t="s">
        <v>47</v>
      </c>
      <c r="S4480" s="196" t="s">
        <v>45</v>
      </c>
      <c r="T4480" s="211">
        <v>0.22</v>
      </c>
      <c r="U4480" s="201">
        <v>44729</v>
      </c>
      <c r="W4480" s="200" t="s">
        <v>93</v>
      </c>
      <c r="AA4480" s="196" t="s">
        <v>17188</v>
      </c>
      <c r="AC4480" s="200">
        <v>2</v>
      </c>
      <c r="AD4480" s="200" t="s">
        <v>8250</v>
      </c>
      <c r="AE4480" s="212">
        <v>10500</v>
      </c>
      <c r="AF4480" s="212">
        <v>10500</v>
      </c>
    </row>
    <row r="4481" spans="1:33" ht="36" hidden="1" x14ac:dyDescent="0.25">
      <c r="A4481" s="209">
        <v>130227</v>
      </c>
      <c r="B4481" s="210">
        <v>1</v>
      </c>
      <c r="C4481" s="196" t="s">
        <v>85</v>
      </c>
      <c r="D4481" s="201">
        <v>43930</v>
      </c>
      <c r="E4481" s="196" t="s">
        <v>189</v>
      </c>
      <c r="F4481" s="201">
        <v>44621</v>
      </c>
      <c r="G4481" s="196" t="s">
        <v>189</v>
      </c>
      <c r="H4481" s="198" t="s">
        <v>297</v>
      </c>
      <c r="I4481" s="196" t="s">
        <v>444</v>
      </c>
      <c r="J4481" s="196" t="s">
        <v>101</v>
      </c>
      <c r="L4481" s="200" t="s">
        <v>101</v>
      </c>
      <c r="M4481" s="198" t="s">
        <v>17189</v>
      </c>
      <c r="N4481" s="198" t="s">
        <v>17190</v>
      </c>
      <c r="O4481" s="196" t="s">
        <v>40</v>
      </c>
      <c r="P4481" s="198" t="s">
        <v>166</v>
      </c>
      <c r="R4481" s="196" t="s">
        <v>39</v>
      </c>
      <c r="S4481" s="196" t="s">
        <v>45</v>
      </c>
      <c r="T4481" s="211">
        <v>0.01</v>
      </c>
      <c r="W4481" s="200" t="s">
        <v>93</v>
      </c>
      <c r="X4481" s="196" t="s">
        <v>103</v>
      </c>
      <c r="Z4481" s="198" t="s">
        <v>17191</v>
      </c>
      <c r="AA4481" s="196" t="s">
        <v>17192</v>
      </c>
      <c r="AC4481" s="200">
        <v>0</v>
      </c>
      <c r="AD4481" s="200" t="s">
        <v>8250</v>
      </c>
      <c r="AE4481" s="203" t="s">
        <v>505</v>
      </c>
      <c r="AF4481" s="212">
        <v>40000</v>
      </c>
    </row>
    <row r="4482" spans="1:33" hidden="1" x14ac:dyDescent="0.25">
      <c r="A4482" s="209">
        <v>130228</v>
      </c>
      <c r="B4482" s="210">
        <v>2</v>
      </c>
      <c r="C4482" s="196" t="s">
        <v>114</v>
      </c>
      <c r="D4482" s="201">
        <v>43930</v>
      </c>
      <c r="E4482" s="196" t="s">
        <v>143</v>
      </c>
      <c r="F4482" s="201">
        <v>44699</v>
      </c>
      <c r="G4482" s="196" t="s">
        <v>228</v>
      </c>
      <c r="H4482" s="198" t="s">
        <v>517</v>
      </c>
      <c r="I4482" s="196" t="s">
        <v>6549</v>
      </c>
      <c r="K4482" s="196" t="s">
        <v>6550</v>
      </c>
      <c r="L4482" s="200" t="s">
        <v>183</v>
      </c>
      <c r="M4482" s="198" t="s">
        <v>6551</v>
      </c>
      <c r="O4482" s="196" t="s">
        <v>271</v>
      </c>
      <c r="P4482" s="198" t="s">
        <v>166</v>
      </c>
      <c r="R4482" s="196" t="s">
        <v>39</v>
      </c>
      <c r="S4482" s="196" t="s">
        <v>45</v>
      </c>
      <c r="T4482" s="211">
        <v>1.06E-2</v>
      </c>
      <c r="W4482" s="200" t="s">
        <v>93</v>
      </c>
      <c r="X4482" s="196" t="s">
        <v>186</v>
      </c>
      <c r="Z4482" s="198" t="s">
        <v>6552</v>
      </c>
      <c r="AA4482" s="196" t="s">
        <v>17193</v>
      </c>
      <c r="AC4482" s="200">
        <v>3</v>
      </c>
      <c r="AD4482" s="200" t="s">
        <v>8250</v>
      </c>
      <c r="AE4482" s="212">
        <v>-75957.440000000002</v>
      </c>
      <c r="AF4482" s="212">
        <v>533979.15</v>
      </c>
    </row>
    <row r="4483" spans="1:33" ht="54" hidden="1" x14ac:dyDescent="0.25">
      <c r="A4483" s="209">
        <v>130229</v>
      </c>
      <c r="B4483" s="210">
        <v>4</v>
      </c>
      <c r="C4483" s="196" t="s">
        <v>114</v>
      </c>
      <c r="D4483" s="201">
        <v>43930</v>
      </c>
      <c r="E4483" s="196" t="s">
        <v>509</v>
      </c>
      <c r="F4483" s="201">
        <v>44371</v>
      </c>
      <c r="G4483" s="196" t="s">
        <v>510</v>
      </c>
      <c r="H4483" s="198" t="s">
        <v>88</v>
      </c>
      <c r="M4483" s="198" t="s">
        <v>17194</v>
      </c>
      <c r="N4483" s="198" t="s">
        <v>17195</v>
      </c>
      <c r="O4483" s="196" t="s">
        <v>91</v>
      </c>
      <c r="P4483" s="198" t="s">
        <v>158</v>
      </c>
      <c r="R4483" s="196" t="s">
        <v>47</v>
      </c>
      <c r="S4483" s="196" t="s">
        <v>46</v>
      </c>
      <c r="T4483" s="202" t="s">
        <v>505</v>
      </c>
      <c r="W4483" s="200" t="s">
        <v>93</v>
      </c>
      <c r="X4483" s="196" t="s">
        <v>103</v>
      </c>
      <c r="AA4483" s="196" t="s">
        <v>17196</v>
      </c>
      <c r="AB4483" s="196" t="s">
        <v>17197</v>
      </c>
      <c r="AC4483" s="200">
        <v>0</v>
      </c>
      <c r="AD4483" s="200" t="s">
        <v>8231</v>
      </c>
      <c r="AE4483" s="203" t="s">
        <v>505</v>
      </c>
      <c r="AF4483" s="212">
        <v>0</v>
      </c>
    </row>
    <row r="4484" spans="1:33" hidden="1" x14ac:dyDescent="0.25">
      <c r="A4484" s="209">
        <v>130235</v>
      </c>
      <c r="B4484" s="210">
        <v>3</v>
      </c>
      <c r="C4484" s="196" t="s">
        <v>114</v>
      </c>
      <c r="D4484" s="201">
        <v>43935</v>
      </c>
      <c r="E4484" s="196" t="s">
        <v>398</v>
      </c>
      <c r="F4484" s="201">
        <v>44641</v>
      </c>
      <c r="G4484" s="196" t="s">
        <v>98</v>
      </c>
      <c r="H4484" s="198" t="s">
        <v>538</v>
      </c>
      <c r="I4484" s="196" t="s">
        <v>613</v>
      </c>
      <c r="J4484" s="196" t="s">
        <v>299</v>
      </c>
      <c r="L4484" s="200" t="s">
        <v>300</v>
      </c>
      <c r="M4484" s="198" t="s">
        <v>17198</v>
      </c>
      <c r="O4484" s="196" t="s">
        <v>438</v>
      </c>
      <c r="P4484" s="198" t="s">
        <v>439</v>
      </c>
      <c r="R4484" s="196" t="s">
        <v>39</v>
      </c>
      <c r="S4484" s="196" t="s">
        <v>46</v>
      </c>
      <c r="T4484" s="211">
        <v>0.03</v>
      </c>
      <c r="W4484" s="200" t="s">
        <v>93</v>
      </c>
      <c r="X4484" s="196" t="s">
        <v>303</v>
      </c>
      <c r="Z4484" s="198" t="s">
        <v>17199</v>
      </c>
      <c r="AA4484" s="196" t="s">
        <v>17200</v>
      </c>
      <c r="AC4484" s="200">
        <v>3</v>
      </c>
      <c r="AD4484" s="200" t="s">
        <v>8274</v>
      </c>
      <c r="AE4484" s="212">
        <v>-128130.83</v>
      </c>
      <c r="AF4484" s="212">
        <v>2584735.17</v>
      </c>
      <c r="AG4484" s="198" t="s">
        <v>17201</v>
      </c>
    </row>
    <row r="4485" spans="1:33" hidden="1" x14ac:dyDescent="0.25">
      <c r="A4485" s="209">
        <v>130243</v>
      </c>
      <c r="B4485" s="210">
        <v>4</v>
      </c>
      <c r="C4485" s="196" t="s">
        <v>85</v>
      </c>
      <c r="D4485" s="201">
        <v>43938</v>
      </c>
      <c r="E4485" s="196" t="s">
        <v>189</v>
      </c>
      <c r="F4485" s="201">
        <v>44621</v>
      </c>
      <c r="G4485" s="196" t="s">
        <v>189</v>
      </c>
      <c r="H4485" s="198" t="s">
        <v>331</v>
      </c>
      <c r="I4485" s="196" t="s">
        <v>2758</v>
      </c>
      <c r="J4485" s="196" t="s">
        <v>101</v>
      </c>
      <c r="L4485" s="200" t="s">
        <v>101</v>
      </c>
      <c r="M4485" s="198" t="s">
        <v>17202</v>
      </c>
      <c r="O4485" s="196" t="s">
        <v>40</v>
      </c>
      <c r="P4485" s="198" t="s">
        <v>166</v>
      </c>
      <c r="R4485" s="196" t="s">
        <v>39</v>
      </c>
      <c r="S4485" s="196" t="s">
        <v>45</v>
      </c>
      <c r="T4485" s="211">
        <v>0.19</v>
      </c>
      <c r="W4485" s="200" t="s">
        <v>93</v>
      </c>
      <c r="X4485" s="196" t="s">
        <v>103</v>
      </c>
      <c r="Z4485" s="198" t="s">
        <v>17203</v>
      </c>
      <c r="AA4485" s="196" t="s">
        <v>17204</v>
      </c>
      <c r="AB4485" s="196" t="s">
        <v>17205</v>
      </c>
      <c r="AC4485" s="200">
        <v>0</v>
      </c>
      <c r="AD4485" s="200" t="s">
        <v>8231</v>
      </c>
      <c r="AE4485" s="203" t="s">
        <v>505</v>
      </c>
      <c r="AF4485" s="212">
        <v>20000</v>
      </c>
    </row>
    <row r="4486" spans="1:33" ht="36" hidden="1" x14ac:dyDescent="0.25">
      <c r="A4486" s="209">
        <v>130250</v>
      </c>
      <c r="B4486" s="210">
        <v>1</v>
      </c>
      <c r="C4486" s="196" t="s">
        <v>85</v>
      </c>
      <c r="D4486" s="201">
        <v>43943</v>
      </c>
      <c r="E4486" s="196" t="s">
        <v>1503</v>
      </c>
      <c r="F4486" s="201">
        <v>44536</v>
      </c>
      <c r="G4486" s="196" t="s">
        <v>152</v>
      </c>
      <c r="H4486" s="198" t="s">
        <v>2505</v>
      </c>
      <c r="I4486" s="196" t="s">
        <v>1505</v>
      </c>
      <c r="J4486" s="196" t="s">
        <v>1506</v>
      </c>
      <c r="M4486" s="198" t="s">
        <v>17206</v>
      </c>
      <c r="N4486" s="198" t="s">
        <v>17207</v>
      </c>
      <c r="O4486" s="196" t="s">
        <v>1509</v>
      </c>
      <c r="P4486" s="198" t="s">
        <v>1836</v>
      </c>
      <c r="R4486" s="196" t="s">
        <v>47</v>
      </c>
      <c r="S4486" s="196" t="s">
        <v>41</v>
      </c>
      <c r="T4486" s="202" t="s">
        <v>505</v>
      </c>
      <c r="W4486" s="200" t="s">
        <v>93</v>
      </c>
      <c r="AA4486" s="196" t="s">
        <v>17208</v>
      </c>
      <c r="AC4486" s="200">
        <v>3</v>
      </c>
      <c r="AD4486" s="200" t="s">
        <v>8250</v>
      </c>
      <c r="AE4486" s="203" t="s">
        <v>505</v>
      </c>
      <c r="AF4486" s="212">
        <v>13090</v>
      </c>
    </row>
    <row r="4487" spans="1:33" ht="36" hidden="1" x14ac:dyDescent="0.25">
      <c r="A4487" s="209">
        <v>130253</v>
      </c>
      <c r="B4487" s="210">
        <v>1</v>
      </c>
      <c r="C4487" s="196" t="s">
        <v>85</v>
      </c>
      <c r="D4487" s="201">
        <v>43945</v>
      </c>
      <c r="E4487" s="196" t="s">
        <v>98</v>
      </c>
      <c r="F4487" s="201">
        <v>44279</v>
      </c>
      <c r="G4487" s="196" t="s">
        <v>152</v>
      </c>
      <c r="H4487" s="198" t="s">
        <v>153</v>
      </c>
      <c r="I4487" s="196" t="s">
        <v>4664</v>
      </c>
      <c r="J4487" s="196" t="s">
        <v>101</v>
      </c>
      <c r="L4487" s="200" t="s">
        <v>101</v>
      </c>
      <c r="M4487" s="198" t="s">
        <v>17209</v>
      </c>
      <c r="N4487" s="198" t="s">
        <v>17210</v>
      </c>
      <c r="O4487" s="196" t="s">
        <v>119</v>
      </c>
      <c r="P4487" s="198" t="s">
        <v>1329</v>
      </c>
      <c r="R4487" s="196" t="s">
        <v>4525</v>
      </c>
      <c r="S4487" s="196" t="s">
        <v>46</v>
      </c>
      <c r="T4487" s="211">
        <v>0.01</v>
      </c>
      <c r="W4487" s="200" t="s">
        <v>93</v>
      </c>
      <c r="X4487" s="196" t="s">
        <v>103</v>
      </c>
      <c r="AA4487" s="196" t="s">
        <v>17211</v>
      </c>
      <c r="AC4487" s="200">
        <v>2</v>
      </c>
      <c r="AD4487" s="200" t="s">
        <v>8274</v>
      </c>
      <c r="AE4487" s="203" t="s">
        <v>505</v>
      </c>
      <c r="AF4487" s="212">
        <v>1</v>
      </c>
    </row>
    <row r="4488" spans="1:33" ht="36" hidden="1" x14ac:dyDescent="0.25">
      <c r="A4488" s="209">
        <v>130268</v>
      </c>
      <c r="B4488" s="210">
        <v>2</v>
      </c>
      <c r="C4488" s="196" t="s">
        <v>85</v>
      </c>
      <c r="D4488" s="201">
        <v>43949</v>
      </c>
      <c r="E4488" s="196" t="s">
        <v>98</v>
      </c>
      <c r="F4488" s="201">
        <v>44280</v>
      </c>
      <c r="G4488" s="196" t="s">
        <v>152</v>
      </c>
      <c r="H4488" s="198" t="s">
        <v>838</v>
      </c>
      <c r="I4488" s="196" t="s">
        <v>839</v>
      </c>
      <c r="J4488" s="196" t="s">
        <v>101</v>
      </c>
      <c r="L4488" s="200" t="s">
        <v>101</v>
      </c>
      <c r="M4488" s="198" t="s">
        <v>17212</v>
      </c>
      <c r="N4488" s="198" t="s">
        <v>17213</v>
      </c>
      <c r="O4488" s="196" t="s">
        <v>103</v>
      </c>
      <c r="P4488" s="198" t="s">
        <v>104</v>
      </c>
      <c r="R4488" s="196" t="s">
        <v>105</v>
      </c>
      <c r="S4488" s="196" t="s">
        <v>45</v>
      </c>
      <c r="T4488" s="211">
        <v>0</v>
      </c>
      <c r="W4488" s="200" t="s">
        <v>93</v>
      </c>
      <c r="AA4488" s="196" t="s">
        <v>17214</v>
      </c>
      <c r="AC4488" s="200">
        <v>1</v>
      </c>
      <c r="AD4488" s="200" t="s">
        <v>8274</v>
      </c>
      <c r="AE4488" s="203" t="s">
        <v>505</v>
      </c>
      <c r="AF4488" s="212">
        <v>150000</v>
      </c>
    </row>
    <row r="4489" spans="1:33" hidden="1" x14ac:dyDescent="0.25">
      <c r="A4489" s="209">
        <v>130274</v>
      </c>
      <c r="B4489" s="210">
        <v>4</v>
      </c>
      <c r="C4489" s="196" t="s">
        <v>122</v>
      </c>
      <c r="D4489" s="201">
        <v>43951</v>
      </c>
      <c r="E4489" s="196" t="s">
        <v>152</v>
      </c>
      <c r="F4489" s="201">
        <v>44299.875243055554</v>
      </c>
      <c r="G4489" s="196" t="s">
        <v>666</v>
      </c>
      <c r="H4489" s="198" t="s">
        <v>88</v>
      </c>
      <c r="I4489" s="196" t="s">
        <v>292</v>
      </c>
      <c r="J4489" s="196" t="s">
        <v>101</v>
      </c>
      <c r="L4489" s="200" t="s">
        <v>101</v>
      </c>
      <c r="M4489" s="198" t="s">
        <v>2485</v>
      </c>
      <c r="N4489" s="198" t="s">
        <v>1793</v>
      </c>
      <c r="O4489" s="196" t="s">
        <v>157</v>
      </c>
      <c r="P4489" s="198" t="s">
        <v>158</v>
      </c>
      <c r="Q4489" s="198" t="s">
        <v>1793</v>
      </c>
      <c r="R4489" s="196" t="s">
        <v>47</v>
      </c>
      <c r="S4489" s="196" t="s">
        <v>43</v>
      </c>
      <c r="T4489" s="211">
        <v>4.49</v>
      </c>
      <c r="U4489" s="201">
        <v>44281</v>
      </c>
      <c r="V4489" s="196" t="s">
        <v>1805</v>
      </c>
      <c r="W4489" s="200" t="s">
        <v>670</v>
      </c>
      <c r="X4489" s="196" t="s">
        <v>13</v>
      </c>
      <c r="Y4489" s="196" t="s">
        <v>31</v>
      </c>
      <c r="AA4489" s="196" t="s">
        <v>17215</v>
      </c>
      <c r="AB4489" s="196" t="s">
        <v>17216</v>
      </c>
      <c r="AC4489" s="200">
        <v>3</v>
      </c>
      <c r="AD4489" s="200" t="s">
        <v>8231</v>
      </c>
      <c r="AE4489" s="212">
        <v>550000</v>
      </c>
      <c r="AF4489" s="212">
        <v>1343650</v>
      </c>
      <c r="AG4489" s="198" t="s">
        <v>2486</v>
      </c>
    </row>
    <row r="4490" spans="1:33" hidden="1" x14ac:dyDescent="0.25">
      <c r="A4490" s="209">
        <v>130274</v>
      </c>
      <c r="B4490" s="210">
        <v>4</v>
      </c>
      <c r="C4490" s="196" t="s">
        <v>122</v>
      </c>
      <c r="D4490" s="201">
        <v>43951</v>
      </c>
      <c r="E4490" s="196" t="s">
        <v>152</v>
      </c>
      <c r="F4490" s="201">
        <v>44299.875243055554</v>
      </c>
      <c r="G4490" s="196" t="s">
        <v>666</v>
      </c>
      <c r="H4490" s="198" t="s">
        <v>88</v>
      </c>
      <c r="I4490" s="196" t="s">
        <v>292</v>
      </c>
      <c r="J4490" s="196" t="s">
        <v>101</v>
      </c>
      <c r="L4490" s="200" t="s">
        <v>101</v>
      </c>
      <c r="M4490" s="198" t="s">
        <v>2485</v>
      </c>
      <c r="N4490" s="198" t="s">
        <v>1793</v>
      </c>
      <c r="O4490" s="196" t="s">
        <v>157</v>
      </c>
      <c r="P4490" s="198" t="s">
        <v>158</v>
      </c>
      <c r="Q4490" s="198" t="s">
        <v>1793</v>
      </c>
      <c r="R4490" s="196" t="s">
        <v>47</v>
      </c>
      <c r="S4490" s="196" t="s">
        <v>43</v>
      </c>
      <c r="T4490" s="211">
        <v>4.49</v>
      </c>
      <c r="U4490" s="201">
        <v>44281</v>
      </c>
      <c r="V4490" s="196" t="s">
        <v>1805</v>
      </c>
      <c r="W4490" s="200" t="s">
        <v>670</v>
      </c>
      <c r="X4490" s="196" t="s">
        <v>13</v>
      </c>
      <c r="Y4490" s="196" t="s">
        <v>31</v>
      </c>
      <c r="AA4490" s="196" t="s">
        <v>17217</v>
      </c>
      <c r="AB4490" s="196" t="s">
        <v>17216</v>
      </c>
      <c r="AC4490" s="200">
        <v>8</v>
      </c>
      <c r="AD4490" s="200" t="s">
        <v>8231</v>
      </c>
      <c r="AE4490" s="203" t="s">
        <v>505</v>
      </c>
      <c r="AF4490" s="212">
        <v>3078330</v>
      </c>
      <c r="AG4490" s="198" t="s">
        <v>2486</v>
      </c>
    </row>
    <row r="4491" spans="1:33" hidden="1" x14ac:dyDescent="0.25">
      <c r="A4491" s="209">
        <v>130275</v>
      </c>
      <c r="B4491" s="210">
        <v>4</v>
      </c>
      <c r="C4491" s="196" t="s">
        <v>122</v>
      </c>
      <c r="D4491" s="201">
        <v>43951</v>
      </c>
      <c r="E4491" s="196" t="s">
        <v>152</v>
      </c>
      <c r="F4491" s="201">
        <v>44299.875231481485</v>
      </c>
      <c r="G4491" s="196" t="s">
        <v>510</v>
      </c>
      <c r="H4491" s="198" t="s">
        <v>88</v>
      </c>
      <c r="I4491" s="196" t="s">
        <v>292</v>
      </c>
      <c r="J4491" s="196" t="s">
        <v>101</v>
      </c>
      <c r="L4491" s="200" t="s">
        <v>101</v>
      </c>
      <c r="M4491" s="198" t="s">
        <v>17218</v>
      </c>
      <c r="N4491" s="198" t="s">
        <v>1793</v>
      </c>
      <c r="O4491" s="196" t="s">
        <v>157</v>
      </c>
      <c r="P4491" s="198" t="s">
        <v>158</v>
      </c>
      <c r="Q4491" s="198" t="s">
        <v>1793</v>
      </c>
      <c r="R4491" s="196" t="s">
        <v>47</v>
      </c>
      <c r="S4491" s="196" t="s">
        <v>46</v>
      </c>
      <c r="T4491" s="211">
        <v>3.25</v>
      </c>
      <c r="U4491" s="201">
        <v>44281</v>
      </c>
      <c r="V4491" s="196" t="s">
        <v>1805</v>
      </c>
      <c r="W4491" s="200" t="s">
        <v>670</v>
      </c>
      <c r="X4491" s="196" t="s">
        <v>13</v>
      </c>
      <c r="AA4491" s="196" t="s">
        <v>17219</v>
      </c>
      <c r="AB4491" s="196" t="s">
        <v>17220</v>
      </c>
      <c r="AC4491" s="200">
        <v>3</v>
      </c>
      <c r="AD4491" s="200" t="s">
        <v>8231</v>
      </c>
      <c r="AE4491" s="203" t="s">
        <v>505</v>
      </c>
      <c r="AF4491" s="212">
        <v>432950</v>
      </c>
      <c r="AG4491" s="198" t="s">
        <v>2486</v>
      </c>
    </row>
    <row r="4492" spans="1:33" hidden="1" x14ac:dyDescent="0.25">
      <c r="A4492" s="209">
        <v>130275</v>
      </c>
      <c r="B4492" s="210">
        <v>4</v>
      </c>
      <c r="C4492" s="196" t="s">
        <v>122</v>
      </c>
      <c r="D4492" s="201">
        <v>43951</v>
      </c>
      <c r="E4492" s="196" t="s">
        <v>152</v>
      </c>
      <c r="F4492" s="201">
        <v>44299.875231481485</v>
      </c>
      <c r="G4492" s="196" t="s">
        <v>510</v>
      </c>
      <c r="H4492" s="198" t="s">
        <v>88</v>
      </c>
      <c r="I4492" s="196" t="s">
        <v>292</v>
      </c>
      <c r="J4492" s="196" t="s">
        <v>101</v>
      </c>
      <c r="L4492" s="200" t="s">
        <v>101</v>
      </c>
      <c r="M4492" s="198" t="s">
        <v>17218</v>
      </c>
      <c r="N4492" s="198" t="s">
        <v>1793</v>
      </c>
      <c r="O4492" s="196" t="s">
        <v>157</v>
      </c>
      <c r="P4492" s="198" t="s">
        <v>158</v>
      </c>
      <c r="Q4492" s="198" t="s">
        <v>1793</v>
      </c>
      <c r="R4492" s="196" t="s">
        <v>47</v>
      </c>
      <c r="S4492" s="196" t="s">
        <v>46</v>
      </c>
      <c r="T4492" s="211">
        <v>3.25</v>
      </c>
      <c r="U4492" s="201">
        <v>44281</v>
      </c>
      <c r="V4492" s="196" t="s">
        <v>1805</v>
      </c>
      <c r="W4492" s="200" t="s">
        <v>670</v>
      </c>
      <c r="X4492" s="196" t="s">
        <v>13</v>
      </c>
      <c r="AA4492" s="196" t="s">
        <v>17221</v>
      </c>
      <c r="AB4492" s="196" t="s">
        <v>17220</v>
      </c>
      <c r="AC4492" s="200">
        <v>8</v>
      </c>
      <c r="AD4492" s="200" t="s">
        <v>8231</v>
      </c>
      <c r="AE4492" s="203" t="s">
        <v>505</v>
      </c>
      <c r="AF4492" s="212">
        <v>1754300</v>
      </c>
      <c r="AG4492" s="198" t="s">
        <v>2486</v>
      </c>
    </row>
    <row r="4493" spans="1:33" hidden="1" x14ac:dyDescent="0.25">
      <c r="A4493" s="209">
        <v>130276</v>
      </c>
      <c r="B4493" s="210">
        <v>4</v>
      </c>
      <c r="C4493" s="196" t="s">
        <v>97</v>
      </c>
      <c r="D4493" s="201">
        <v>43951</v>
      </c>
      <c r="E4493" s="196" t="s">
        <v>152</v>
      </c>
      <c r="F4493" s="201">
        <v>44439.875138888892</v>
      </c>
      <c r="G4493" s="196" t="s">
        <v>510</v>
      </c>
      <c r="H4493" s="198" t="s">
        <v>489</v>
      </c>
      <c r="I4493" s="196" t="s">
        <v>6882</v>
      </c>
      <c r="J4493" s="196" t="s">
        <v>101</v>
      </c>
      <c r="L4493" s="200" t="s">
        <v>101</v>
      </c>
      <c r="M4493" s="198" t="s">
        <v>17222</v>
      </c>
      <c r="N4493" s="198" t="s">
        <v>3367</v>
      </c>
      <c r="O4493" s="196" t="s">
        <v>157</v>
      </c>
      <c r="P4493" s="198" t="s">
        <v>158</v>
      </c>
      <c r="Q4493" s="198" t="s">
        <v>3367</v>
      </c>
      <c r="R4493" s="196" t="s">
        <v>47</v>
      </c>
      <c r="S4493" s="196" t="s">
        <v>46</v>
      </c>
      <c r="T4493" s="211">
        <v>3.3</v>
      </c>
      <c r="U4493" s="201">
        <v>44281</v>
      </c>
      <c r="V4493" s="196" t="s">
        <v>2036</v>
      </c>
      <c r="W4493" s="200" t="s">
        <v>93</v>
      </c>
      <c r="X4493" s="196" t="s">
        <v>103</v>
      </c>
      <c r="AA4493" s="196" t="s">
        <v>17223</v>
      </c>
      <c r="AB4493" s="196" t="s">
        <v>17224</v>
      </c>
      <c r="AC4493" s="200">
        <v>3</v>
      </c>
      <c r="AD4493" s="200" t="s">
        <v>8231</v>
      </c>
      <c r="AE4493" s="203" t="s">
        <v>505</v>
      </c>
      <c r="AF4493" s="212">
        <v>69363</v>
      </c>
      <c r="AG4493" s="198" t="s">
        <v>17225</v>
      </c>
    </row>
    <row r="4494" spans="1:33" hidden="1" x14ac:dyDescent="0.25">
      <c r="A4494" s="209">
        <v>130276</v>
      </c>
      <c r="B4494" s="210">
        <v>4</v>
      </c>
      <c r="C4494" s="196" t="s">
        <v>97</v>
      </c>
      <c r="D4494" s="201">
        <v>43951</v>
      </c>
      <c r="E4494" s="196" t="s">
        <v>152</v>
      </c>
      <c r="F4494" s="201">
        <v>44439.875138888892</v>
      </c>
      <c r="G4494" s="196" t="s">
        <v>510</v>
      </c>
      <c r="H4494" s="198" t="s">
        <v>489</v>
      </c>
      <c r="I4494" s="196" t="s">
        <v>6882</v>
      </c>
      <c r="J4494" s="196" t="s">
        <v>101</v>
      </c>
      <c r="L4494" s="200" t="s">
        <v>101</v>
      </c>
      <c r="M4494" s="198" t="s">
        <v>17222</v>
      </c>
      <c r="N4494" s="198" t="s">
        <v>3367</v>
      </c>
      <c r="O4494" s="196" t="s">
        <v>157</v>
      </c>
      <c r="P4494" s="198" t="s">
        <v>158</v>
      </c>
      <c r="Q4494" s="198" t="s">
        <v>3367</v>
      </c>
      <c r="R4494" s="196" t="s">
        <v>47</v>
      </c>
      <c r="S4494" s="196" t="s">
        <v>46</v>
      </c>
      <c r="T4494" s="211">
        <v>3.3</v>
      </c>
      <c r="U4494" s="201">
        <v>44281</v>
      </c>
      <c r="V4494" s="196" t="s">
        <v>2036</v>
      </c>
      <c r="W4494" s="200" t="s">
        <v>93</v>
      </c>
      <c r="X4494" s="196" t="s">
        <v>103</v>
      </c>
      <c r="AA4494" s="196" t="s">
        <v>17226</v>
      </c>
      <c r="AB4494" s="196" t="s">
        <v>17224</v>
      </c>
      <c r="AC4494" s="200">
        <v>8</v>
      </c>
      <c r="AD4494" s="200" t="s">
        <v>8231</v>
      </c>
      <c r="AE4494" s="203" t="s">
        <v>505</v>
      </c>
      <c r="AF4494" s="212">
        <v>253605</v>
      </c>
      <c r="AG4494" s="198" t="s">
        <v>17225</v>
      </c>
    </row>
    <row r="4495" spans="1:33" hidden="1" x14ac:dyDescent="0.25">
      <c r="A4495" s="209">
        <v>130278</v>
      </c>
      <c r="B4495" s="210">
        <v>4</v>
      </c>
      <c r="C4495" s="196" t="s">
        <v>97</v>
      </c>
      <c r="D4495" s="201">
        <v>43951</v>
      </c>
      <c r="E4495" s="196" t="s">
        <v>152</v>
      </c>
      <c r="F4495" s="201">
        <v>44532.875127314815</v>
      </c>
      <c r="G4495" s="196" t="s">
        <v>108</v>
      </c>
      <c r="H4495" s="198" t="s">
        <v>88</v>
      </c>
      <c r="I4495" s="196" t="s">
        <v>484</v>
      </c>
      <c r="J4495" s="196" t="s">
        <v>101</v>
      </c>
      <c r="L4495" s="200" t="s">
        <v>101</v>
      </c>
      <c r="M4495" s="198" t="s">
        <v>17227</v>
      </c>
      <c r="N4495" s="198" t="s">
        <v>1793</v>
      </c>
      <c r="O4495" s="196" t="s">
        <v>157</v>
      </c>
      <c r="P4495" s="198" t="s">
        <v>158</v>
      </c>
      <c r="Q4495" s="198" t="s">
        <v>1793</v>
      </c>
      <c r="R4495" s="196" t="s">
        <v>47</v>
      </c>
      <c r="S4495" s="196" t="s">
        <v>46</v>
      </c>
      <c r="T4495" s="211">
        <v>2.95</v>
      </c>
      <c r="U4495" s="201">
        <v>44281</v>
      </c>
      <c r="V4495" s="196" t="s">
        <v>1805</v>
      </c>
      <c r="W4495" s="200" t="s">
        <v>670</v>
      </c>
      <c r="X4495" s="196" t="s">
        <v>13</v>
      </c>
      <c r="AA4495" s="196" t="s">
        <v>17228</v>
      </c>
      <c r="AB4495" s="196" t="s">
        <v>17229</v>
      </c>
      <c r="AC4495" s="200">
        <v>3</v>
      </c>
      <c r="AD4495" s="200" t="s">
        <v>8231</v>
      </c>
      <c r="AE4495" s="203" t="s">
        <v>505</v>
      </c>
      <c r="AF4495" s="212">
        <v>470130</v>
      </c>
      <c r="AG4495" s="198" t="s">
        <v>17230</v>
      </c>
    </row>
    <row r="4496" spans="1:33" hidden="1" x14ac:dyDescent="0.25">
      <c r="A4496" s="209">
        <v>130278</v>
      </c>
      <c r="B4496" s="210">
        <v>4</v>
      </c>
      <c r="C4496" s="196" t="s">
        <v>97</v>
      </c>
      <c r="D4496" s="201">
        <v>43951</v>
      </c>
      <c r="E4496" s="196" t="s">
        <v>152</v>
      </c>
      <c r="F4496" s="201">
        <v>44532.875127314815</v>
      </c>
      <c r="G4496" s="196" t="s">
        <v>108</v>
      </c>
      <c r="H4496" s="198" t="s">
        <v>88</v>
      </c>
      <c r="I4496" s="196" t="s">
        <v>484</v>
      </c>
      <c r="J4496" s="196" t="s">
        <v>101</v>
      </c>
      <c r="L4496" s="200" t="s">
        <v>101</v>
      </c>
      <c r="M4496" s="198" t="s">
        <v>17227</v>
      </c>
      <c r="N4496" s="198" t="s">
        <v>1793</v>
      </c>
      <c r="O4496" s="196" t="s">
        <v>157</v>
      </c>
      <c r="P4496" s="198" t="s">
        <v>158</v>
      </c>
      <c r="Q4496" s="198" t="s">
        <v>1793</v>
      </c>
      <c r="R4496" s="196" t="s">
        <v>47</v>
      </c>
      <c r="S4496" s="196" t="s">
        <v>46</v>
      </c>
      <c r="T4496" s="211">
        <v>2.95</v>
      </c>
      <c r="U4496" s="201">
        <v>44281</v>
      </c>
      <c r="V4496" s="196" t="s">
        <v>1805</v>
      </c>
      <c r="W4496" s="200" t="s">
        <v>670</v>
      </c>
      <c r="X4496" s="196" t="s">
        <v>13</v>
      </c>
      <c r="AA4496" s="196" t="s">
        <v>17231</v>
      </c>
      <c r="AB4496" s="196" t="s">
        <v>17229</v>
      </c>
      <c r="AC4496" s="200">
        <v>8</v>
      </c>
      <c r="AD4496" s="200" t="s">
        <v>8231</v>
      </c>
      <c r="AE4496" s="203" t="s">
        <v>505</v>
      </c>
      <c r="AF4496" s="212">
        <v>2151155</v>
      </c>
      <c r="AG4496" s="198" t="s">
        <v>17230</v>
      </c>
    </row>
    <row r="4497" spans="1:33" hidden="1" x14ac:dyDescent="0.25">
      <c r="A4497" s="209">
        <v>130279</v>
      </c>
      <c r="B4497" s="210">
        <v>4</v>
      </c>
      <c r="C4497" s="196" t="s">
        <v>97</v>
      </c>
      <c r="D4497" s="201">
        <v>43951</v>
      </c>
      <c r="E4497" s="196" t="s">
        <v>152</v>
      </c>
      <c r="F4497" s="201">
        <v>44532.875162037039</v>
      </c>
      <c r="G4497" s="196" t="s">
        <v>108</v>
      </c>
      <c r="H4497" s="198" t="s">
        <v>893</v>
      </c>
      <c r="I4497" s="196" t="s">
        <v>1422</v>
      </c>
      <c r="J4497" s="196" t="s">
        <v>101</v>
      </c>
      <c r="L4497" s="200" t="s">
        <v>101</v>
      </c>
      <c r="M4497" s="198" t="s">
        <v>2848</v>
      </c>
      <c r="N4497" s="198" t="s">
        <v>2849</v>
      </c>
      <c r="O4497" s="196" t="s">
        <v>157</v>
      </c>
      <c r="P4497" s="198" t="s">
        <v>1794</v>
      </c>
      <c r="Q4497" s="198" t="s">
        <v>2849</v>
      </c>
      <c r="R4497" s="196" t="s">
        <v>47</v>
      </c>
      <c r="S4497" s="196" t="s">
        <v>43</v>
      </c>
      <c r="T4497" s="211">
        <v>4.51</v>
      </c>
      <c r="U4497" s="201">
        <v>44323</v>
      </c>
      <c r="V4497" s="196" t="s">
        <v>1805</v>
      </c>
      <c r="W4497" s="200" t="s">
        <v>93</v>
      </c>
      <c r="X4497" s="196" t="s">
        <v>103</v>
      </c>
      <c r="Y4497" s="196" t="s">
        <v>32</v>
      </c>
      <c r="Z4497" s="198" t="s">
        <v>2850</v>
      </c>
      <c r="AA4497" s="196" t="s">
        <v>17232</v>
      </c>
      <c r="AB4497" s="196" t="s">
        <v>17233</v>
      </c>
      <c r="AC4497" s="200">
        <v>3</v>
      </c>
      <c r="AD4497" s="200" t="s">
        <v>8231</v>
      </c>
      <c r="AE4497" s="212">
        <v>-144970</v>
      </c>
      <c r="AF4497" s="212">
        <v>576030</v>
      </c>
      <c r="AG4497" s="198" t="s">
        <v>2851</v>
      </c>
    </row>
    <row r="4498" spans="1:33" hidden="1" x14ac:dyDescent="0.25">
      <c r="A4498" s="209">
        <v>130279</v>
      </c>
      <c r="B4498" s="210">
        <v>4</v>
      </c>
      <c r="C4498" s="196" t="s">
        <v>97</v>
      </c>
      <c r="D4498" s="201">
        <v>43951</v>
      </c>
      <c r="E4498" s="196" t="s">
        <v>152</v>
      </c>
      <c r="F4498" s="201">
        <v>44532.875162037039</v>
      </c>
      <c r="G4498" s="196" t="s">
        <v>108</v>
      </c>
      <c r="H4498" s="198" t="s">
        <v>893</v>
      </c>
      <c r="I4498" s="196" t="s">
        <v>1422</v>
      </c>
      <c r="J4498" s="196" t="s">
        <v>101</v>
      </c>
      <c r="L4498" s="200" t="s">
        <v>101</v>
      </c>
      <c r="M4498" s="198" t="s">
        <v>2848</v>
      </c>
      <c r="N4498" s="198" t="s">
        <v>2849</v>
      </c>
      <c r="O4498" s="196" t="s">
        <v>157</v>
      </c>
      <c r="P4498" s="198" t="s">
        <v>1794</v>
      </c>
      <c r="Q4498" s="198" t="s">
        <v>2849</v>
      </c>
      <c r="R4498" s="196" t="s">
        <v>47</v>
      </c>
      <c r="S4498" s="196" t="s">
        <v>43</v>
      </c>
      <c r="T4498" s="211">
        <v>4.51</v>
      </c>
      <c r="U4498" s="201">
        <v>44323</v>
      </c>
      <c r="V4498" s="196" t="s">
        <v>1805</v>
      </c>
      <c r="W4498" s="200" t="s">
        <v>93</v>
      </c>
      <c r="X4498" s="196" t="s">
        <v>103</v>
      </c>
      <c r="Y4498" s="196" t="s">
        <v>32</v>
      </c>
      <c r="Z4498" s="198" t="s">
        <v>2850</v>
      </c>
      <c r="AA4498" s="196" t="s">
        <v>17234</v>
      </c>
      <c r="AB4498" s="196" t="s">
        <v>17233</v>
      </c>
      <c r="AC4498" s="200">
        <v>3</v>
      </c>
      <c r="AD4498" s="200" t="s">
        <v>8274</v>
      </c>
      <c r="AE4498" s="212">
        <v>17792</v>
      </c>
      <c r="AF4498" s="212">
        <v>36607</v>
      </c>
      <c r="AG4498" s="198" t="s">
        <v>2851</v>
      </c>
    </row>
    <row r="4499" spans="1:33" hidden="1" x14ac:dyDescent="0.25">
      <c r="A4499" s="209">
        <v>130279</v>
      </c>
      <c r="B4499" s="210">
        <v>4</v>
      </c>
      <c r="C4499" s="196" t="s">
        <v>97</v>
      </c>
      <c r="D4499" s="201">
        <v>43951</v>
      </c>
      <c r="E4499" s="196" t="s">
        <v>152</v>
      </c>
      <c r="F4499" s="201">
        <v>44532.875162037039</v>
      </c>
      <c r="G4499" s="196" t="s">
        <v>108</v>
      </c>
      <c r="H4499" s="198" t="s">
        <v>893</v>
      </c>
      <c r="I4499" s="196" t="s">
        <v>1422</v>
      </c>
      <c r="J4499" s="196" t="s">
        <v>101</v>
      </c>
      <c r="L4499" s="200" t="s">
        <v>101</v>
      </c>
      <c r="M4499" s="198" t="s">
        <v>2848</v>
      </c>
      <c r="N4499" s="198" t="s">
        <v>2849</v>
      </c>
      <c r="O4499" s="196" t="s">
        <v>157</v>
      </c>
      <c r="P4499" s="198" t="s">
        <v>1794</v>
      </c>
      <c r="Q4499" s="198" t="s">
        <v>2849</v>
      </c>
      <c r="R4499" s="196" t="s">
        <v>47</v>
      </c>
      <c r="S4499" s="196" t="s">
        <v>43</v>
      </c>
      <c r="T4499" s="211">
        <v>4.51</v>
      </c>
      <c r="U4499" s="201">
        <v>44323</v>
      </c>
      <c r="V4499" s="196" t="s">
        <v>1805</v>
      </c>
      <c r="W4499" s="200" t="s">
        <v>93</v>
      </c>
      <c r="X4499" s="196" t="s">
        <v>103</v>
      </c>
      <c r="Y4499" s="196" t="s">
        <v>32</v>
      </c>
      <c r="Z4499" s="198" t="s">
        <v>2850</v>
      </c>
      <c r="AA4499" s="196" t="s">
        <v>17235</v>
      </c>
      <c r="AB4499" s="196" t="s">
        <v>17233</v>
      </c>
      <c r="AC4499" s="200">
        <v>8</v>
      </c>
      <c r="AD4499" s="200" t="s">
        <v>8231</v>
      </c>
      <c r="AE4499" s="212">
        <v>130075</v>
      </c>
      <c r="AF4499" s="212">
        <v>1164925</v>
      </c>
      <c r="AG4499" s="198" t="s">
        <v>2851</v>
      </c>
    </row>
    <row r="4500" spans="1:33" hidden="1" x14ac:dyDescent="0.25">
      <c r="A4500" s="209">
        <v>130280</v>
      </c>
      <c r="B4500" s="210">
        <v>4</v>
      </c>
      <c r="C4500" s="196" t="s">
        <v>122</v>
      </c>
      <c r="D4500" s="201">
        <v>43951</v>
      </c>
      <c r="E4500" s="196" t="s">
        <v>152</v>
      </c>
      <c r="F4500" s="201">
        <v>44621.875381944446</v>
      </c>
      <c r="G4500" s="196" t="s">
        <v>510</v>
      </c>
      <c r="H4500" s="198" t="s">
        <v>371</v>
      </c>
      <c r="I4500" s="196" t="s">
        <v>2009</v>
      </c>
      <c r="J4500" s="196" t="s">
        <v>101</v>
      </c>
      <c r="L4500" s="200" t="s">
        <v>101</v>
      </c>
      <c r="M4500" s="198" t="s">
        <v>2010</v>
      </c>
      <c r="N4500" s="198" t="s">
        <v>1793</v>
      </c>
      <c r="O4500" s="196" t="s">
        <v>157</v>
      </c>
      <c r="P4500" s="198" t="s">
        <v>1794</v>
      </c>
      <c r="Q4500" s="198" t="s">
        <v>1793</v>
      </c>
      <c r="R4500" s="196" t="s">
        <v>47</v>
      </c>
      <c r="S4500" s="196" t="s">
        <v>43</v>
      </c>
      <c r="T4500" s="211">
        <v>0.97</v>
      </c>
      <c r="U4500" s="201">
        <v>44603</v>
      </c>
      <c r="V4500" s="196" t="s">
        <v>1805</v>
      </c>
      <c r="W4500" s="200" t="s">
        <v>670</v>
      </c>
      <c r="X4500" s="196" t="s">
        <v>13</v>
      </c>
      <c r="Y4500" s="196" t="s">
        <v>31</v>
      </c>
      <c r="Z4500" s="198" t="s">
        <v>2011</v>
      </c>
      <c r="AA4500" s="196" t="s">
        <v>17236</v>
      </c>
      <c r="AB4500" s="196" t="s">
        <v>17237</v>
      </c>
      <c r="AC4500" s="200">
        <v>3</v>
      </c>
      <c r="AD4500" s="200" t="s">
        <v>8231</v>
      </c>
      <c r="AE4500" s="212">
        <v>49400</v>
      </c>
      <c r="AF4500" s="212">
        <v>49400</v>
      </c>
      <c r="AG4500" s="198" t="s">
        <v>1990</v>
      </c>
    </row>
    <row r="4501" spans="1:33" hidden="1" x14ac:dyDescent="0.25">
      <c r="A4501" s="209">
        <v>130280</v>
      </c>
      <c r="B4501" s="210">
        <v>4</v>
      </c>
      <c r="C4501" s="196" t="s">
        <v>122</v>
      </c>
      <c r="D4501" s="201">
        <v>43951</v>
      </c>
      <c r="E4501" s="196" t="s">
        <v>152</v>
      </c>
      <c r="F4501" s="201">
        <v>44621.875381944446</v>
      </c>
      <c r="G4501" s="196" t="s">
        <v>510</v>
      </c>
      <c r="H4501" s="198" t="s">
        <v>371</v>
      </c>
      <c r="I4501" s="196" t="s">
        <v>2009</v>
      </c>
      <c r="J4501" s="196" t="s">
        <v>101</v>
      </c>
      <c r="L4501" s="200" t="s">
        <v>101</v>
      </c>
      <c r="M4501" s="198" t="s">
        <v>2010</v>
      </c>
      <c r="N4501" s="198" t="s">
        <v>1793</v>
      </c>
      <c r="O4501" s="196" t="s">
        <v>157</v>
      </c>
      <c r="P4501" s="198" t="s">
        <v>1794</v>
      </c>
      <c r="Q4501" s="198" t="s">
        <v>1793</v>
      </c>
      <c r="R4501" s="196" t="s">
        <v>47</v>
      </c>
      <c r="S4501" s="196" t="s">
        <v>43</v>
      </c>
      <c r="T4501" s="211">
        <v>0.97</v>
      </c>
      <c r="U4501" s="201">
        <v>44603</v>
      </c>
      <c r="V4501" s="196" t="s">
        <v>1805</v>
      </c>
      <c r="W4501" s="200" t="s">
        <v>670</v>
      </c>
      <c r="X4501" s="196" t="s">
        <v>13</v>
      </c>
      <c r="Y4501" s="196" t="s">
        <v>31</v>
      </c>
      <c r="Z4501" s="198" t="s">
        <v>2011</v>
      </c>
      <c r="AA4501" s="196" t="s">
        <v>17238</v>
      </c>
      <c r="AB4501" s="196" t="s">
        <v>17237</v>
      </c>
      <c r="AC4501" s="200">
        <v>3</v>
      </c>
      <c r="AD4501" s="200" t="s">
        <v>8274</v>
      </c>
      <c r="AE4501" s="212">
        <v>53100</v>
      </c>
      <c r="AF4501" s="212">
        <v>58100</v>
      </c>
      <c r="AG4501" s="198" t="s">
        <v>1990</v>
      </c>
    </row>
    <row r="4502" spans="1:33" hidden="1" x14ac:dyDescent="0.25">
      <c r="A4502" s="209">
        <v>130280</v>
      </c>
      <c r="B4502" s="210">
        <v>4</v>
      </c>
      <c r="C4502" s="196" t="s">
        <v>122</v>
      </c>
      <c r="D4502" s="201">
        <v>43951</v>
      </c>
      <c r="E4502" s="196" t="s">
        <v>152</v>
      </c>
      <c r="F4502" s="201">
        <v>44621.875381944446</v>
      </c>
      <c r="G4502" s="196" t="s">
        <v>510</v>
      </c>
      <c r="H4502" s="198" t="s">
        <v>371</v>
      </c>
      <c r="I4502" s="196" t="s">
        <v>2009</v>
      </c>
      <c r="J4502" s="196" t="s">
        <v>101</v>
      </c>
      <c r="L4502" s="200" t="s">
        <v>101</v>
      </c>
      <c r="M4502" s="198" t="s">
        <v>2010</v>
      </c>
      <c r="N4502" s="198" t="s">
        <v>1793</v>
      </c>
      <c r="O4502" s="196" t="s">
        <v>157</v>
      </c>
      <c r="P4502" s="198" t="s">
        <v>1794</v>
      </c>
      <c r="Q4502" s="198" t="s">
        <v>1793</v>
      </c>
      <c r="R4502" s="196" t="s">
        <v>47</v>
      </c>
      <c r="S4502" s="196" t="s">
        <v>43</v>
      </c>
      <c r="T4502" s="211">
        <v>0.97</v>
      </c>
      <c r="U4502" s="201">
        <v>44603</v>
      </c>
      <c r="V4502" s="196" t="s">
        <v>1805</v>
      </c>
      <c r="W4502" s="200" t="s">
        <v>670</v>
      </c>
      <c r="X4502" s="196" t="s">
        <v>13</v>
      </c>
      <c r="Y4502" s="196" t="s">
        <v>31</v>
      </c>
      <c r="Z4502" s="198" t="s">
        <v>2011</v>
      </c>
      <c r="AA4502" s="196" t="s">
        <v>17239</v>
      </c>
      <c r="AB4502" s="196" t="s">
        <v>17237</v>
      </c>
      <c r="AC4502" s="200">
        <v>8</v>
      </c>
      <c r="AD4502" s="200" t="s">
        <v>8231</v>
      </c>
      <c r="AE4502" s="212">
        <v>668000</v>
      </c>
      <c r="AF4502" s="212">
        <v>668000</v>
      </c>
      <c r="AG4502" s="198" t="s">
        <v>1990</v>
      </c>
    </row>
    <row r="4503" spans="1:33" hidden="1" x14ac:dyDescent="0.25">
      <c r="A4503" s="209">
        <v>130281</v>
      </c>
      <c r="B4503" s="210">
        <v>4</v>
      </c>
      <c r="C4503" s="196" t="s">
        <v>97</v>
      </c>
      <c r="D4503" s="201">
        <v>43951</v>
      </c>
      <c r="E4503" s="196" t="s">
        <v>152</v>
      </c>
      <c r="F4503" s="201">
        <v>44533.875127314815</v>
      </c>
      <c r="G4503" s="196" t="s">
        <v>510</v>
      </c>
      <c r="H4503" s="198" t="s">
        <v>2853</v>
      </c>
      <c r="I4503" s="196" t="s">
        <v>2854</v>
      </c>
      <c r="J4503" s="196" t="s">
        <v>101</v>
      </c>
      <c r="L4503" s="200" t="s">
        <v>101</v>
      </c>
      <c r="M4503" s="198" t="s">
        <v>2855</v>
      </c>
      <c r="N4503" s="198" t="s">
        <v>2856</v>
      </c>
      <c r="O4503" s="196" t="s">
        <v>157</v>
      </c>
      <c r="P4503" s="198" t="s">
        <v>158</v>
      </c>
      <c r="Q4503" s="198" t="s">
        <v>2856</v>
      </c>
      <c r="R4503" s="196" t="s">
        <v>47</v>
      </c>
      <c r="S4503" s="196" t="s">
        <v>43</v>
      </c>
      <c r="T4503" s="211">
        <v>5.51</v>
      </c>
      <c r="U4503" s="201">
        <v>44323</v>
      </c>
      <c r="V4503" s="196" t="s">
        <v>1860</v>
      </c>
      <c r="W4503" s="200" t="s">
        <v>93</v>
      </c>
      <c r="X4503" s="196" t="s">
        <v>103</v>
      </c>
      <c r="Y4503" s="196" t="s">
        <v>32</v>
      </c>
      <c r="AA4503" s="196" t="s">
        <v>17240</v>
      </c>
      <c r="AB4503" s="196" t="s">
        <v>17241</v>
      </c>
      <c r="AC4503" s="200">
        <v>3</v>
      </c>
      <c r="AD4503" s="200" t="s">
        <v>8231</v>
      </c>
      <c r="AE4503" s="212">
        <v>1021</v>
      </c>
      <c r="AF4503" s="212">
        <v>14671</v>
      </c>
      <c r="AG4503" s="198" t="s">
        <v>2857</v>
      </c>
    </row>
    <row r="4504" spans="1:33" hidden="1" x14ac:dyDescent="0.25">
      <c r="A4504" s="209">
        <v>130281</v>
      </c>
      <c r="B4504" s="210">
        <v>4</v>
      </c>
      <c r="C4504" s="196" t="s">
        <v>97</v>
      </c>
      <c r="D4504" s="201">
        <v>43951</v>
      </c>
      <c r="E4504" s="196" t="s">
        <v>152</v>
      </c>
      <c r="F4504" s="201">
        <v>44533.875127314815</v>
      </c>
      <c r="G4504" s="196" t="s">
        <v>510</v>
      </c>
      <c r="H4504" s="198" t="s">
        <v>2853</v>
      </c>
      <c r="I4504" s="196" t="s">
        <v>2854</v>
      </c>
      <c r="J4504" s="196" t="s">
        <v>101</v>
      </c>
      <c r="L4504" s="200" t="s">
        <v>101</v>
      </c>
      <c r="M4504" s="198" t="s">
        <v>2855</v>
      </c>
      <c r="N4504" s="198" t="s">
        <v>2856</v>
      </c>
      <c r="O4504" s="196" t="s">
        <v>157</v>
      </c>
      <c r="P4504" s="198" t="s">
        <v>158</v>
      </c>
      <c r="Q4504" s="198" t="s">
        <v>2856</v>
      </c>
      <c r="R4504" s="196" t="s">
        <v>47</v>
      </c>
      <c r="S4504" s="196" t="s">
        <v>43</v>
      </c>
      <c r="T4504" s="211">
        <v>5.51</v>
      </c>
      <c r="U4504" s="201">
        <v>44323</v>
      </c>
      <c r="V4504" s="196" t="s">
        <v>1860</v>
      </c>
      <c r="W4504" s="200" t="s">
        <v>93</v>
      </c>
      <c r="X4504" s="196" t="s">
        <v>103</v>
      </c>
      <c r="Y4504" s="196" t="s">
        <v>32</v>
      </c>
      <c r="AA4504" s="196" t="s">
        <v>17242</v>
      </c>
      <c r="AB4504" s="196" t="s">
        <v>17241</v>
      </c>
      <c r="AC4504" s="200">
        <v>8</v>
      </c>
      <c r="AD4504" s="200" t="s">
        <v>8231</v>
      </c>
      <c r="AE4504" s="212">
        <v>81900</v>
      </c>
      <c r="AF4504" s="212">
        <v>1128650</v>
      </c>
      <c r="AG4504" s="198" t="s">
        <v>2857</v>
      </c>
    </row>
    <row r="4505" spans="1:33" hidden="1" x14ac:dyDescent="0.25">
      <c r="A4505" s="209">
        <v>130283</v>
      </c>
      <c r="B4505" s="210">
        <v>4</v>
      </c>
      <c r="C4505" s="196" t="s">
        <v>122</v>
      </c>
      <c r="D4505" s="201">
        <v>43951</v>
      </c>
      <c r="E4505" s="196" t="s">
        <v>152</v>
      </c>
      <c r="F4505" s="201">
        <v>44384</v>
      </c>
      <c r="G4505" s="196" t="s">
        <v>510</v>
      </c>
      <c r="H4505" s="198" t="s">
        <v>88</v>
      </c>
      <c r="I4505" s="196" t="s">
        <v>2581</v>
      </c>
      <c r="J4505" s="196" t="s">
        <v>101</v>
      </c>
      <c r="L4505" s="200" t="s">
        <v>101</v>
      </c>
      <c r="M4505" s="198" t="s">
        <v>2582</v>
      </c>
      <c r="N4505" s="198" t="s">
        <v>2583</v>
      </c>
      <c r="O4505" s="196" t="s">
        <v>157</v>
      </c>
      <c r="P4505" s="198" t="s">
        <v>158</v>
      </c>
      <c r="Q4505" s="198" t="s">
        <v>2583</v>
      </c>
      <c r="R4505" s="196" t="s">
        <v>47</v>
      </c>
      <c r="S4505" s="196" t="s">
        <v>46</v>
      </c>
      <c r="T4505" s="211">
        <v>3.1</v>
      </c>
      <c r="U4505" s="201">
        <v>44365</v>
      </c>
      <c r="V4505" s="196" t="s">
        <v>1805</v>
      </c>
      <c r="W4505" s="200" t="s">
        <v>93</v>
      </c>
      <c r="X4505" s="196" t="s">
        <v>103</v>
      </c>
      <c r="Y4505" s="196" t="s">
        <v>32</v>
      </c>
      <c r="AA4505" s="196" t="s">
        <v>17243</v>
      </c>
      <c r="AB4505" s="196" t="s">
        <v>17244</v>
      </c>
      <c r="AC4505" s="200">
        <v>3</v>
      </c>
      <c r="AD4505" s="200" t="s">
        <v>8231</v>
      </c>
      <c r="AE4505" s="212">
        <v>-16300</v>
      </c>
      <c r="AF4505" s="212">
        <v>154100</v>
      </c>
      <c r="AG4505" s="198" t="s">
        <v>2584</v>
      </c>
    </row>
    <row r="4506" spans="1:33" hidden="1" x14ac:dyDescent="0.25">
      <c r="A4506" s="209">
        <v>130283</v>
      </c>
      <c r="B4506" s="210">
        <v>4</v>
      </c>
      <c r="C4506" s="196" t="s">
        <v>122</v>
      </c>
      <c r="D4506" s="201">
        <v>43951</v>
      </c>
      <c r="E4506" s="196" t="s">
        <v>152</v>
      </c>
      <c r="F4506" s="201">
        <v>44384</v>
      </c>
      <c r="G4506" s="196" t="s">
        <v>510</v>
      </c>
      <c r="H4506" s="198" t="s">
        <v>88</v>
      </c>
      <c r="I4506" s="196" t="s">
        <v>2581</v>
      </c>
      <c r="J4506" s="196" t="s">
        <v>101</v>
      </c>
      <c r="L4506" s="200" t="s">
        <v>101</v>
      </c>
      <c r="M4506" s="198" t="s">
        <v>2582</v>
      </c>
      <c r="N4506" s="198" t="s">
        <v>2583</v>
      </c>
      <c r="O4506" s="196" t="s">
        <v>157</v>
      </c>
      <c r="P4506" s="198" t="s">
        <v>158</v>
      </c>
      <c r="Q4506" s="198" t="s">
        <v>2583</v>
      </c>
      <c r="R4506" s="196" t="s">
        <v>47</v>
      </c>
      <c r="S4506" s="196" t="s">
        <v>46</v>
      </c>
      <c r="T4506" s="211">
        <v>3.1</v>
      </c>
      <c r="U4506" s="201">
        <v>44365</v>
      </c>
      <c r="V4506" s="196" t="s">
        <v>1805</v>
      </c>
      <c r="W4506" s="200" t="s">
        <v>93</v>
      </c>
      <c r="X4506" s="196" t="s">
        <v>103</v>
      </c>
      <c r="Y4506" s="196" t="s">
        <v>32</v>
      </c>
      <c r="AA4506" s="196" t="s">
        <v>17245</v>
      </c>
      <c r="AB4506" s="196" t="s">
        <v>17244</v>
      </c>
      <c r="AC4506" s="200">
        <v>8</v>
      </c>
      <c r="AD4506" s="200" t="s">
        <v>8231</v>
      </c>
      <c r="AE4506" s="212">
        <v>194640</v>
      </c>
      <c r="AF4506" s="212">
        <v>3922640</v>
      </c>
      <c r="AG4506" s="198" t="s">
        <v>2584</v>
      </c>
    </row>
    <row r="4507" spans="1:33" hidden="1" x14ac:dyDescent="0.25">
      <c r="A4507" s="209">
        <v>130284</v>
      </c>
      <c r="B4507" s="210">
        <v>4</v>
      </c>
      <c r="C4507" s="196" t="s">
        <v>122</v>
      </c>
      <c r="D4507" s="201">
        <v>43951</v>
      </c>
      <c r="E4507" s="196" t="s">
        <v>152</v>
      </c>
      <c r="F4507" s="201">
        <v>44662</v>
      </c>
      <c r="G4507" s="196" t="s">
        <v>510</v>
      </c>
      <c r="H4507" s="198" t="s">
        <v>2124</v>
      </c>
      <c r="I4507" s="196" t="s">
        <v>2125</v>
      </c>
      <c r="J4507" s="196" t="s">
        <v>101</v>
      </c>
      <c r="L4507" s="200" t="s">
        <v>101</v>
      </c>
      <c r="M4507" s="198" t="s">
        <v>2126</v>
      </c>
      <c r="N4507" s="198" t="s">
        <v>1793</v>
      </c>
      <c r="O4507" s="196" t="s">
        <v>157</v>
      </c>
      <c r="P4507" s="198" t="s">
        <v>158</v>
      </c>
      <c r="Q4507" s="198" t="s">
        <v>1793</v>
      </c>
      <c r="R4507" s="196" t="s">
        <v>47</v>
      </c>
      <c r="S4507" s="196" t="s">
        <v>43</v>
      </c>
      <c r="T4507" s="211">
        <v>6.18</v>
      </c>
      <c r="U4507" s="201">
        <v>44603</v>
      </c>
      <c r="V4507" s="196" t="s">
        <v>1805</v>
      </c>
      <c r="W4507" s="200" t="s">
        <v>93</v>
      </c>
      <c r="X4507" s="196" t="s">
        <v>103</v>
      </c>
      <c r="Y4507" s="196" t="s">
        <v>32</v>
      </c>
      <c r="AA4507" s="196" t="s">
        <v>17246</v>
      </c>
      <c r="AB4507" s="196" t="s">
        <v>17247</v>
      </c>
      <c r="AC4507" s="200">
        <v>3</v>
      </c>
      <c r="AD4507" s="200" t="s">
        <v>8231</v>
      </c>
      <c r="AE4507" s="212">
        <v>5900</v>
      </c>
      <c r="AF4507" s="212">
        <v>5900</v>
      </c>
      <c r="AG4507" s="198" t="s">
        <v>2127</v>
      </c>
    </row>
    <row r="4508" spans="1:33" hidden="1" x14ac:dyDescent="0.25">
      <c r="A4508" s="209">
        <v>130284</v>
      </c>
      <c r="B4508" s="210">
        <v>4</v>
      </c>
      <c r="C4508" s="196" t="s">
        <v>122</v>
      </c>
      <c r="D4508" s="201">
        <v>43951</v>
      </c>
      <c r="E4508" s="196" t="s">
        <v>152</v>
      </c>
      <c r="F4508" s="201">
        <v>44662</v>
      </c>
      <c r="G4508" s="196" t="s">
        <v>510</v>
      </c>
      <c r="H4508" s="198" t="s">
        <v>2124</v>
      </c>
      <c r="I4508" s="196" t="s">
        <v>2125</v>
      </c>
      <c r="J4508" s="196" t="s">
        <v>101</v>
      </c>
      <c r="L4508" s="200" t="s">
        <v>101</v>
      </c>
      <c r="M4508" s="198" t="s">
        <v>2126</v>
      </c>
      <c r="N4508" s="198" t="s">
        <v>1793</v>
      </c>
      <c r="O4508" s="196" t="s">
        <v>157</v>
      </c>
      <c r="P4508" s="198" t="s">
        <v>158</v>
      </c>
      <c r="Q4508" s="198" t="s">
        <v>1793</v>
      </c>
      <c r="R4508" s="196" t="s">
        <v>47</v>
      </c>
      <c r="S4508" s="196" t="s">
        <v>43</v>
      </c>
      <c r="T4508" s="211">
        <v>6.18</v>
      </c>
      <c r="U4508" s="201">
        <v>44603</v>
      </c>
      <c r="V4508" s="196" t="s">
        <v>1805</v>
      </c>
      <c r="W4508" s="200" t="s">
        <v>93</v>
      </c>
      <c r="X4508" s="196" t="s">
        <v>103</v>
      </c>
      <c r="Y4508" s="196" t="s">
        <v>32</v>
      </c>
      <c r="AA4508" s="196" t="s">
        <v>17248</v>
      </c>
      <c r="AB4508" s="196" t="s">
        <v>17247</v>
      </c>
      <c r="AC4508" s="200">
        <v>8</v>
      </c>
      <c r="AD4508" s="200" t="s">
        <v>8231</v>
      </c>
      <c r="AE4508" s="212">
        <v>1673000</v>
      </c>
      <c r="AF4508" s="212">
        <v>1673000</v>
      </c>
      <c r="AG4508" s="198" t="s">
        <v>2127</v>
      </c>
    </row>
    <row r="4509" spans="1:33" hidden="1" x14ac:dyDescent="0.25">
      <c r="A4509" s="209">
        <v>130285</v>
      </c>
      <c r="B4509" s="210">
        <v>4</v>
      </c>
      <c r="C4509" s="196" t="s">
        <v>97</v>
      </c>
      <c r="D4509" s="201">
        <v>43951</v>
      </c>
      <c r="E4509" s="196" t="s">
        <v>152</v>
      </c>
      <c r="F4509" s="201">
        <v>44720.875127314815</v>
      </c>
      <c r="G4509" s="196" t="s">
        <v>108</v>
      </c>
      <c r="H4509" s="198" t="s">
        <v>2044</v>
      </c>
      <c r="I4509" s="196" t="s">
        <v>2444</v>
      </c>
      <c r="J4509" s="196" t="s">
        <v>101</v>
      </c>
      <c r="L4509" s="200" t="s">
        <v>101</v>
      </c>
      <c r="M4509" s="198" t="s">
        <v>2445</v>
      </c>
      <c r="N4509" s="198" t="s">
        <v>2446</v>
      </c>
      <c r="O4509" s="196" t="s">
        <v>157</v>
      </c>
      <c r="P4509" s="198" t="s">
        <v>158</v>
      </c>
      <c r="Q4509" s="198" t="s">
        <v>2446</v>
      </c>
      <c r="R4509" s="196" t="s">
        <v>47</v>
      </c>
      <c r="S4509" s="196" t="s">
        <v>46</v>
      </c>
      <c r="T4509" s="211">
        <v>8</v>
      </c>
      <c r="U4509" s="201">
        <v>44365</v>
      </c>
      <c r="V4509" s="196" t="s">
        <v>1805</v>
      </c>
      <c r="W4509" s="200" t="s">
        <v>93</v>
      </c>
      <c r="X4509" s="196" t="s">
        <v>103</v>
      </c>
      <c r="Y4509" s="196" t="s">
        <v>32</v>
      </c>
      <c r="AA4509" s="196" t="s">
        <v>17249</v>
      </c>
      <c r="AB4509" s="196" t="s">
        <v>17250</v>
      </c>
      <c r="AC4509" s="200">
        <v>3</v>
      </c>
      <c r="AD4509" s="200" t="s">
        <v>8231</v>
      </c>
      <c r="AE4509" s="212">
        <v>33970</v>
      </c>
      <c r="AF4509" s="212">
        <v>636970</v>
      </c>
      <c r="AG4509" s="198" t="s">
        <v>2447</v>
      </c>
    </row>
    <row r="4510" spans="1:33" hidden="1" x14ac:dyDescent="0.25">
      <c r="A4510" s="209">
        <v>130285</v>
      </c>
      <c r="B4510" s="210">
        <v>4</v>
      </c>
      <c r="C4510" s="196" t="s">
        <v>97</v>
      </c>
      <c r="D4510" s="201">
        <v>43951</v>
      </c>
      <c r="E4510" s="196" t="s">
        <v>152</v>
      </c>
      <c r="F4510" s="201">
        <v>44720.875127314815</v>
      </c>
      <c r="G4510" s="196" t="s">
        <v>108</v>
      </c>
      <c r="H4510" s="198" t="s">
        <v>2044</v>
      </c>
      <c r="I4510" s="196" t="s">
        <v>2444</v>
      </c>
      <c r="J4510" s="196" t="s">
        <v>101</v>
      </c>
      <c r="L4510" s="200" t="s">
        <v>101</v>
      </c>
      <c r="M4510" s="198" t="s">
        <v>2445</v>
      </c>
      <c r="N4510" s="198" t="s">
        <v>2446</v>
      </c>
      <c r="O4510" s="196" t="s">
        <v>157</v>
      </c>
      <c r="P4510" s="198" t="s">
        <v>158</v>
      </c>
      <c r="Q4510" s="198" t="s">
        <v>2446</v>
      </c>
      <c r="R4510" s="196" t="s">
        <v>47</v>
      </c>
      <c r="S4510" s="196" t="s">
        <v>46</v>
      </c>
      <c r="T4510" s="211">
        <v>8</v>
      </c>
      <c r="U4510" s="201">
        <v>44365</v>
      </c>
      <c r="V4510" s="196" t="s">
        <v>1805</v>
      </c>
      <c r="W4510" s="200" t="s">
        <v>93</v>
      </c>
      <c r="X4510" s="196" t="s">
        <v>103</v>
      </c>
      <c r="Y4510" s="196" t="s">
        <v>32</v>
      </c>
      <c r="AA4510" s="196" t="s">
        <v>17251</v>
      </c>
      <c r="AB4510" s="196" t="s">
        <v>17250</v>
      </c>
      <c r="AC4510" s="200">
        <v>8</v>
      </c>
      <c r="AD4510" s="200" t="s">
        <v>8231</v>
      </c>
      <c r="AE4510" s="212">
        <v>-266810</v>
      </c>
      <c r="AF4510" s="212">
        <v>3523690</v>
      </c>
      <c r="AG4510" s="198" t="s">
        <v>2447</v>
      </c>
    </row>
    <row r="4511" spans="1:33" hidden="1" x14ac:dyDescent="0.25">
      <c r="A4511" s="209">
        <v>130286</v>
      </c>
      <c r="B4511" s="210">
        <v>4</v>
      </c>
      <c r="C4511" s="196" t="s">
        <v>85</v>
      </c>
      <c r="D4511" s="201">
        <v>43951</v>
      </c>
      <c r="E4511" s="196" t="s">
        <v>152</v>
      </c>
      <c r="F4511" s="201">
        <v>44547</v>
      </c>
      <c r="G4511" s="196" t="s">
        <v>179</v>
      </c>
      <c r="H4511" s="198" t="s">
        <v>88</v>
      </c>
      <c r="I4511" s="196" t="s">
        <v>4491</v>
      </c>
      <c r="J4511" s="196" t="s">
        <v>101</v>
      </c>
      <c r="L4511" s="200" t="s">
        <v>101</v>
      </c>
      <c r="M4511" s="198" t="s">
        <v>4492</v>
      </c>
      <c r="N4511" s="198" t="s">
        <v>1793</v>
      </c>
      <c r="O4511" s="196" t="s">
        <v>157</v>
      </c>
      <c r="P4511" s="198" t="s">
        <v>1794</v>
      </c>
      <c r="Q4511" s="198" t="s">
        <v>1793</v>
      </c>
      <c r="R4511" s="196" t="s">
        <v>47</v>
      </c>
      <c r="S4511" s="196" t="s">
        <v>43</v>
      </c>
      <c r="T4511" s="211">
        <v>5.24</v>
      </c>
      <c r="V4511" s="196" t="s">
        <v>1805</v>
      </c>
      <c r="W4511" s="200" t="s">
        <v>93</v>
      </c>
      <c r="X4511" s="196" t="s">
        <v>103</v>
      </c>
      <c r="Y4511" s="196" t="s">
        <v>32</v>
      </c>
      <c r="Z4511" s="198" t="s">
        <v>4493</v>
      </c>
      <c r="AA4511" s="196" t="s">
        <v>17252</v>
      </c>
      <c r="AB4511" s="196" t="s">
        <v>17253</v>
      </c>
      <c r="AC4511" s="200">
        <v>3</v>
      </c>
      <c r="AD4511" s="200" t="s">
        <v>8274</v>
      </c>
      <c r="AE4511" s="212">
        <v>5000</v>
      </c>
      <c r="AF4511" s="212">
        <v>5000</v>
      </c>
    </row>
    <row r="4512" spans="1:33" hidden="1" x14ac:dyDescent="0.25">
      <c r="A4512" s="209">
        <v>130287</v>
      </c>
      <c r="B4512" s="210">
        <v>4</v>
      </c>
      <c r="C4512" s="196" t="s">
        <v>122</v>
      </c>
      <c r="D4512" s="201">
        <v>43951</v>
      </c>
      <c r="E4512" s="196" t="s">
        <v>152</v>
      </c>
      <c r="F4512" s="201">
        <v>44494.875277777777</v>
      </c>
      <c r="G4512" s="196" t="s">
        <v>510</v>
      </c>
      <c r="H4512" s="198" t="s">
        <v>88</v>
      </c>
      <c r="I4512" s="196" t="s">
        <v>708</v>
      </c>
      <c r="J4512" s="196" t="s">
        <v>101</v>
      </c>
      <c r="L4512" s="200" t="s">
        <v>101</v>
      </c>
      <c r="M4512" s="198" t="s">
        <v>3617</v>
      </c>
      <c r="N4512" s="198" t="s">
        <v>1793</v>
      </c>
      <c r="O4512" s="196" t="s">
        <v>157</v>
      </c>
      <c r="P4512" s="198" t="s">
        <v>158</v>
      </c>
      <c r="Q4512" s="198" t="s">
        <v>1793</v>
      </c>
      <c r="R4512" s="196" t="s">
        <v>47</v>
      </c>
      <c r="S4512" s="196" t="s">
        <v>43</v>
      </c>
      <c r="T4512" s="211">
        <v>0.71</v>
      </c>
      <c r="U4512" s="201">
        <v>44477</v>
      </c>
      <c r="V4512" s="196" t="s">
        <v>1805</v>
      </c>
      <c r="W4512" s="200" t="s">
        <v>670</v>
      </c>
      <c r="X4512" s="196" t="s">
        <v>13</v>
      </c>
      <c r="Y4512" s="196" t="s">
        <v>31</v>
      </c>
      <c r="AA4512" s="196" t="s">
        <v>17254</v>
      </c>
      <c r="AB4512" s="196" t="s">
        <v>17255</v>
      </c>
      <c r="AC4512" s="200">
        <v>3</v>
      </c>
      <c r="AD4512" s="200" t="s">
        <v>8231</v>
      </c>
      <c r="AE4512" s="212">
        <v>45710</v>
      </c>
      <c r="AF4512" s="212">
        <v>240010</v>
      </c>
      <c r="AG4512" s="198" t="s">
        <v>3618</v>
      </c>
    </row>
    <row r="4513" spans="1:33" hidden="1" x14ac:dyDescent="0.25">
      <c r="A4513" s="209">
        <v>130287</v>
      </c>
      <c r="B4513" s="210">
        <v>4</v>
      </c>
      <c r="C4513" s="196" t="s">
        <v>122</v>
      </c>
      <c r="D4513" s="201">
        <v>43951</v>
      </c>
      <c r="E4513" s="196" t="s">
        <v>152</v>
      </c>
      <c r="F4513" s="201">
        <v>44494.875277777777</v>
      </c>
      <c r="G4513" s="196" t="s">
        <v>510</v>
      </c>
      <c r="H4513" s="198" t="s">
        <v>88</v>
      </c>
      <c r="I4513" s="196" t="s">
        <v>708</v>
      </c>
      <c r="J4513" s="196" t="s">
        <v>101</v>
      </c>
      <c r="L4513" s="200" t="s">
        <v>101</v>
      </c>
      <c r="M4513" s="198" t="s">
        <v>3617</v>
      </c>
      <c r="N4513" s="198" t="s">
        <v>1793</v>
      </c>
      <c r="O4513" s="196" t="s">
        <v>157</v>
      </c>
      <c r="P4513" s="198" t="s">
        <v>158</v>
      </c>
      <c r="Q4513" s="198" t="s">
        <v>1793</v>
      </c>
      <c r="R4513" s="196" t="s">
        <v>47</v>
      </c>
      <c r="S4513" s="196" t="s">
        <v>43</v>
      </c>
      <c r="T4513" s="211">
        <v>0.71</v>
      </c>
      <c r="U4513" s="201">
        <v>44477</v>
      </c>
      <c r="V4513" s="196" t="s">
        <v>1805</v>
      </c>
      <c r="W4513" s="200" t="s">
        <v>670</v>
      </c>
      <c r="X4513" s="196" t="s">
        <v>13</v>
      </c>
      <c r="Y4513" s="196" t="s">
        <v>31</v>
      </c>
      <c r="AA4513" s="196" t="s">
        <v>17256</v>
      </c>
      <c r="AB4513" s="196" t="s">
        <v>17255</v>
      </c>
      <c r="AC4513" s="200">
        <v>8</v>
      </c>
      <c r="AD4513" s="200" t="s">
        <v>8231</v>
      </c>
      <c r="AE4513" s="212">
        <v>149710</v>
      </c>
      <c r="AF4513" s="212">
        <v>1075810</v>
      </c>
      <c r="AG4513" s="198" t="s">
        <v>3618</v>
      </c>
    </row>
    <row r="4514" spans="1:33" hidden="1" x14ac:dyDescent="0.25">
      <c r="A4514" s="209">
        <v>130288</v>
      </c>
      <c r="B4514" s="210">
        <v>4</v>
      </c>
      <c r="C4514" s="196" t="s">
        <v>85</v>
      </c>
      <c r="D4514" s="201">
        <v>43951</v>
      </c>
      <c r="E4514" s="196" t="s">
        <v>152</v>
      </c>
      <c r="F4514" s="201">
        <v>44687</v>
      </c>
      <c r="G4514" s="196" t="s">
        <v>510</v>
      </c>
      <c r="H4514" s="198" t="s">
        <v>750</v>
      </c>
      <c r="I4514" s="196" t="s">
        <v>2033</v>
      </c>
      <c r="J4514" s="196" t="s">
        <v>101</v>
      </c>
      <c r="L4514" s="200" t="s">
        <v>101</v>
      </c>
      <c r="M4514" s="198" t="s">
        <v>3178</v>
      </c>
      <c r="N4514" s="198" t="s">
        <v>2035</v>
      </c>
      <c r="O4514" s="196" t="s">
        <v>157</v>
      </c>
      <c r="P4514" s="198" t="s">
        <v>158</v>
      </c>
      <c r="Q4514" s="198" t="s">
        <v>2035</v>
      </c>
      <c r="R4514" s="196" t="s">
        <v>47</v>
      </c>
      <c r="S4514" s="196" t="s">
        <v>43</v>
      </c>
      <c r="T4514" s="211">
        <v>3.16</v>
      </c>
      <c r="U4514" s="201">
        <v>44729</v>
      </c>
      <c r="V4514" s="196" t="s">
        <v>2036</v>
      </c>
      <c r="W4514" s="200" t="s">
        <v>670</v>
      </c>
      <c r="X4514" s="196" t="s">
        <v>13</v>
      </c>
      <c r="AA4514" s="196" t="s">
        <v>17257</v>
      </c>
      <c r="AB4514" s="196" t="s">
        <v>17258</v>
      </c>
      <c r="AC4514" s="200">
        <v>3</v>
      </c>
      <c r="AD4514" s="200" t="s">
        <v>8231</v>
      </c>
      <c r="AE4514" s="212">
        <v>65800</v>
      </c>
      <c r="AF4514" s="212">
        <v>65800</v>
      </c>
    </row>
    <row r="4515" spans="1:33" hidden="1" x14ac:dyDescent="0.25">
      <c r="A4515" s="209">
        <v>130288</v>
      </c>
      <c r="B4515" s="210">
        <v>4</v>
      </c>
      <c r="C4515" s="196" t="s">
        <v>85</v>
      </c>
      <c r="D4515" s="201">
        <v>43951</v>
      </c>
      <c r="E4515" s="196" t="s">
        <v>152</v>
      </c>
      <c r="F4515" s="201">
        <v>44687</v>
      </c>
      <c r="G4515" s="196" t="s">
        <v>510</v>
      </c>
      <c r="H4515" s="198" t="s">
        <v>750</v>
      </c>
      <c r="I4515" s="196" t="s">
        <v>2033</v>
      </c>
      <c r="J4515" s="196" t="s">
        <v>101</v>
      </c>
      <c r="L4515" s="200" t="s">
        <v>101</v>
      </c>
      <c r="M4515" s="198" t="s">
        <v>3178</v>
      </c>
      <c r="N4515" s="198" t="s">
        <v>2035</v>
      </c>
      <c r="O4515" s="196" t="s">
        <v>157</v>
      </c>
      <c r="P4515" s="198" t="s">
        <v>158</v>
      </c>
      <c r="Q4515" s="198" t="s">
        <v>2035</v>
      </c>
      <c r="R4515" s="196" t="s">
        <v>47</v>
      </c>
      <c r="S4515" s="196" t="s">
        <v>43</v>
      </c>
      <c r="T4515" s="211">
        <v>3.16</v>
      </c>
      <c r="U4515" s="201">
        <v>44729</v>
      </c>
      <c r="V4515" s="196" t="s">
        <v>2036</v>
      </c>
      <c r="W4515" s="200" t="s">
        <v>670</v>
      </c>
      <c r="X4515" s="196" t="s">
        <v>13</v>
      </c>
      <c r="AA4515" s="196" t="s">
        <v>17259</v>
      </c>
      <c r="AB4515" s="196" t="s">
        <v>17258</v>
      </c>
      <c r="AC4515" s="200">
        <v>8</v>
      </c>
      <c r="AD4515" s="200" t="s">
        <v>8231</v>
      </c>
      <c r="AE4515" s="212">
        <v>375000</v>
      </c>
      <c r="AF4515" s="212">
        <v>375000</v>
      </c>
    </row>
    <row r="4516" spans="1:33" hidden="1" x14ac:dyDescent="0.25">
      <c r="A4516" s="209">
        <v>130289</v>
      </c>
      <c r="B4516" s="210">
        <v>4</v>
      </c>
      <c r="C4516" s="196" t="s">
        <v>97</v>
      </c>
      <c r="D4516" s="201">
        <v>43951</v>
      </c>
      <c r="E4516" s="196" t="s">
        <v>152</v>
      </c>
      <c r="F4516" s="201">
        <v>44515.875162037039</v>
      </c>
      <c r="G4516" s="196" t="s">
        <v>510</v>
      </c>
      <c r="H4516" s="198" t="s">
        <v>750</v>
      </c>
      <c r="I4516" s="196" t="s">
        <v>3270</v>
      </c>
      <c r="J4516" s="196" t="s">
        <v>101</v>
      </c>
      <c r="L4516" s="200" t="s">
        <v>101</v>
      </c>
      <c r="M4516" s="198" t="s">
        <v>3271</v>
      </c>
      <c r="N4516" s="198" t="s">
        <v>2849</v>
      </c>
      <c r="O4516" s="196" t="s">
        <v>157</v>
      </c>
      <c r="P4516" s="198" t="s">
        <v>158</v>
      </c>
      <c r="Q4516" s="198" t="s">
        <v>2849</v>
      </c>
      <c r="R4516" s="196" t="s">
        <v>47</v>
      </c>
      <c r="S4516" s="196" t="s">
        <v>43</v>
      </c>
      <c r="T4516" s="211">
        <v>5.6</v>
      </c>
      <c r="U4516" s="201">
        <v>44365</v>
      </c>
      <c r="V4516" s="196" t="s">
        <v>1805</v>
      </c>
      <c r="W4516" s="200" t="s">
        <v>93</v>
      </c>
      <c r="X4516" s="196" t="s">
        <v>103</v>
      </c>
      <c r="Y4516" s="196" t="s">
        <v>32</v>
      </c>
      <c r="AA4516" s="196" t="s">
        <v>17260</v>
      </c>
      <c r="AB4516" s="196" t="s">
        <v>17261</v>
      </c>
      <c r="AC4516" s="200">
        <v>3</v>
      </c>
      <c r="AD4516" s="200" t="s">
        <v>8231</v>
      </c>
      <c r="AE4516" s="212">
        <v>-20987</v>
      </c>
      <c r="AF4516" s="212">
        <v>212613</v>
      </c>
      <c r="AG4516" s="198" t="s">
        <v>3272</v>
      </c>
    </row>
    <row r="4517" spans="1:33" hidden="1" x14ac:dyDescent="0.25">
      <c r="A4517" s="209">
        <v>130289</v>
      </c>
      <c r="B4517" s="210">
        <v>4</v>
      </c>
      <c r="C4517" s="196" t="s">
        <v>97</v>
      </c>
      <c r="D4517" s="201">
        <v>43951</v>
      </c>
      <c r="E4517" s="196" t="s">
        <v>152</v>
      </c>
      <c r="F4517" s="201">
        <v>44515.875162037039</v>
      </c>
      <c r="G4517" s="196" t="s">
        <v>510</v>
      </c>
      <c r="H4517" s="198" t="s">
        <v>750</v>
      </c>
      <c r="I4517" s="196" t="s">
        <v>3270</v>
      </c>
      <c r="J4517" s="196" t="s">
        <v>101</v>
      </c>
      <c r="L4517" s="200" t="s">
        <v>101</v>
      </c>
      <c r="M4517" s="198" t="s">
        <v>3271</v>
      </c>
      <c r="N4517" s="198" t="s">
        <v>2849</v>
      </c>
      <c r="O4517" s="196" t="s">
        <v>157</v>
      </c>
      <c r="P4517" s="198" t="s">
        <v>158</v>
      </c>
      <c r="Q4517" s="198" t="s">
        <v>2849</v>
      </c>
      <c r="R4517" s="196" t="s">
        <v>47</v>
      </c>
      <c r="S4517" s="196" t="s">
        <v>43</v>
      </c>
      <c r="T4517" s="211">
        <v>5.6</v>
      </c>
      <c r="U4517" s="201">
        <v>44365</v>
      </c>
      <c r="V4517" s="196" t="s">
        <v>1805</v>
      </c>
      <c r="W4517" s="200" t="s">
        <v>93</v>
      </c>
      <c r="X4517" s="196" t="s">
        <v>103</v>
      </c>
      <c r="Y4517" s="196" t="s">
        <v>32</v>
      </c>
      <c r="AA4517" s="196" t="s">
        <v>17262</v>
      </c>
      <c r="AB4517" s="196" t="s">
        <v>17261</v>
      </c>
      <c r="AC4517" s="200">
        <v>8</v>
      </c>
      <c r="AD4517" s="200" t="s">
        <v>8231</v>
      </c>
      <c r="AE4517" s="212">
        <v>-442780</v>
      </c>
      <c r="AF4517" s="212">
        <v>750020</v>
      </c>
      <c r="AG4517" s="198" t="s">
        <v>3272</v>
      </c>
    </row>
    <row r="4518" spans="1:33" hidden="1" x14ac:dyDescent="0.25">
      <c r="A4518" s="209">
        <v>130290</v>
      </c>
      <c r="B4518" s="210">
        <v>4</v>
      </c>
      <c r="C4518" s="196" t="s">
        <v>97</v>
      </c>
      <c r="D4518" s="201">
        <v>43951</v>
      </c>
      <c r="E4518" s="196" t="s">
        <v>152</v>
      </c>
      <c r="F4518" s="201">
        <v>44539.875173611108</v>
      </c>
      <c r="G4518" s="196" t="s">
        <v>161</v>
      </c>
      <c r="H4518" s="198" t="s">
        <v>2044</v>
      </c>
      <c r="I4518" s="196" t="s">
        <v>3274</v>
      </c>
      <c r="J4518" s="196" t="s">
        <v>101</v>
      </c>
      <c r="L4518" s="200" t="s">
        <v>101</v>
      </c>
      <c r="M4518" s="198" t="s">
        <v>3275</v>
      </c>
      <c r="N4518" s="198" t="s">
        <v>2856</v>
      </c>
      <c r="O4518" s="196" t="s">
        <v>157</v>
      </c>
      <c r="P4518" s="198" t="s">
        <v>158</v>
      </c>
      <c r="Q4518" s="198" t="s">
        <v>2856</v>
      </c>
      <c r="R4518" s="196" t="s">
        <v>47</v>
      </c>
      <c r="S4518" s="196" t="s">
        <v>43</v>
      </c>
      <c r="T4518" s="211">
        <v>7.61</v>
      </c>
      <c r="U4518" s="201">
        <v>44365</v>
      </c>
      <c r="V4518" s="196" t="s">
        <v>2155</v>
      </c>
      <c r="W4518" s="200" t="s">
        <v>93</v>
      </c>
      <c r="X4518" s="196" t="s">
        <v>103</v>
      </c>
      <c r="Y4518" s="196" t="s">
        <v>32</v>
      </c>
      <c r="AA4518" s="196" t="s">
        <v>17263</v>
      </c>
      <c r="AB4518" s="196" t="s">
        <v>17264</v>
      </c>
      <c r="AC4518" s="200">
        <v>3</v>
      </c>
      <c r="AD4518" s="200" t="s">
        <v>8231</v>
      </c>
      <c r="AE4518" s="212">
        <v>8130</v>
      </c>
      <c r="AF4518" s="212">
        <v>258130</v>
      </c>
      <c r="AG4518" s="198" t="s">
        <v>3276</v>
      </c>
    </row>
    <row r="4519" spans="1:33" hidden="1" x14ac:dyDescent="0.25">
      <c r="A4519" s="209">
        <v>130290</v>
      </c>
      <c r="B4519" s="210">
        <v>4</v>
      </c>
      <c r="C4519" s="196" t="s">
        <v>97</v>
      </c>
      <c r="D4519" s="201">
        <v>43951</v>
      </c>
      <c r="E4519" s="196" t="s">
        <v>152</v>
      </c>
      <c r="F4519" s="201">
        <v>44539.875173611108</v>
      </c>
      <c r="G4519" s="196" t="s">
        <v>161</v>
      </c>
      <c r="H4519" s="198" t="s">
        <v>2044</v>
      </c>
      <c r="I4519" s="196" t="s">
        <v>3274</v>
      </c>
      <c r="J4519" s="196" t="s">
        <v>101</v>
      </c>
      <c r="L4519" s="200" t="s">
        <v>101</v>
      </c>
      <c r="M4519" s="198" t="s">
        <v>3275</v>
      </c>
      <c r="N4519" s="198" t="s">
        <v>2856</v>
      </c>
      <c r="O4519" s="196" t="s">
        <v>157</v>
      </c>
      <c r="P4519" s="198" t="s">
        <v>158</v>
      </c>
      <c r="Q4519" s="198" t="s">
        <v>2856</v>
      </c>
      <c r="R4519" s="196" t="s">
        <v>47</v>
      </c>
      <c r="S4519" s="196" t="s">
        <v>43</v>
      </c>
      <c r="T4519" s="211">
        <v>7.61</v>
      </c>
      <c r="U4519" s="201">
        <v>44365</v>
      </c>
      <c r="V4519" s="196" t="s">
        <v>2155</v>
      </c>
      <c r="W4519" s="200" t="s">
        <v>93</v>
      </c>
      <c r="X4519" s="196" t="s">
        <v>103</v>
      </c>
      <c r="Y4519" s="196" t="s">
        <v>32</v>
      </c>
      <c r="AA4519" s="196" t="s">
        <v>17265</v>
      </c>
      <c r="AB4519" s="196" t="s">
        <v>17264</v>
      </c>
      <c r="AC4519" s="200">
        <v>8</v>
      </c>
      <c r="AD4519" s="200" t="s">
        <v>8231</v>
      </c>
      <c r="AE4519" s="212">
        <v>-54745</v>
      </c>
      <c r="AF4519" s="212">
        <v>1218065</v>
      </c>
      <c r="AG4519" s="198" t="s">
        <v>3276</v>
      </c>
    </row>
    <row r="4520" spans="1:33" x14ac:dyDescent="0.25">
      <c r="A4520" s="209">
        <v>130291</v>
      </c>
      <c r="B4520" s="210">
        <v>4</v>
      </c>
      <c r="C4520" s="196" t="s">
        <v>97</v>
      </c>
      <c r="D4520" s="201">
        <v>43951</v>
      </c>
      <c r="E4520" s="196" t="s">
        <v>152</v>
      </c>
      <c r="F4520" s="201">
        <v>44490.875162037039</v>
      </c>
      <c r="G4520" s="196" t="s">
        <v>510</v>
      </c>
      <c r="H4520" s="198" t="s">
        <v>2044</v>
      </c>
      <c r="I4520" s="196" t="s">
        <v>3800</v>
      </c>
      <c r="J4520" s="196" t="s">
        <v>101</v>
      </c>
      <c r="L4520" s="200" t="s">
        <v>101</v>
      </c>
      <c r="M4520" s="198" t="s">
        <v>17266</v>
      </c>
      <c r="N4520" s="198" t="s">
        <v>2077</v>
      </c>
      <c r="O4520" s="196" t="s">
        <v>157</v>
      </c>
      <c r="P4520" s="198" t="s">
        <v>158</v>
      </c>
      <c r="Q4520" s="198" t="s">
        <v>2077</v>
      </c>
      <c r="R4520" s="196" t="s">
        <v>47</v>
      </c>
      <c r="S4520" s="196" t="s">
        <v>46</v>
      </c>
      <c r="T4520" s="211">
        <v>2.74</v>
      </c>
      <c r="U4520" s="201">
        <v>44323</v>
      </c>
      <c r="V4520" s="196" t="s">
        <v>1860</v>
      </c>
      <c r="W4520" s="200" t="s">
        <v>93</v>
      </c>
      <c r="X4520" s="196" t="s">
        <v>103</v>
      </c>
      <c r="AA4520" s="196" t="s">
        <v>17267</v>
      </c>
      <c r="AB4520" s="196" t="s">
        <v>17268</v>
      </c>
      <c r="AC4520" s="200">
        <v>3</v>
      </c>
      <c r="AD4520" s="200" t="s">
        <v>8231</v>
      </c>
      <c r="AE4520" s="203" t="s">
        <v>505</v>
      </c>
      <c r="AF4520" s="212">
        <v>56200</v>
      </c>
      <c r="AG4520" s="198" t="s">
        <v>17269</v>
      </c>
    </row>
    <row r="4521" spans="1:33" x14ac:dyDescent="0.25">
      <c r="A4521" s="209">
        <v>130291</v>
      </c>
      <c r="B4521" s="210">
        <v>4</v>
      </c>
      <c r="C4521" s="196" t="s">
        <v>97</v>
      </c>
      <c r="D4521" s="201">
        <v>43951</v>
      </c>
      <c r="E4521" s="196" t="s">
        <v>152</v>
      </c>
      <c r="F4521" s="201">
        <v>44490.875162037039</v>
      </c>
      <c r="G4521" s="196" t="s">
        <v>510</v>
      </c>
      <c r="H4521" s="198" t="s">
        <v>2044</v>
      </c>
      <c r="I4521" s="196" t="s">
        <v>3800</v>
      </c>
      <c r="J4521" s="196" t="s">
        <v>101</v>
      </c>
      <c r="L4521" s="200" t="s">
        <v>101</v>
      </c>
      <c r="M4521" s="198" t="s">
        <v>17266</v>
      </c>
      <c r="N4521" s="198" t="s">
        <v>2077</v>
      </c>
      <c r="O4521" s="196" t="s">
        <v>157</v>
      </c>
      <c r="P4521" s="198" t="s">
        <v>158</v>
      </c>
      <c r="Q4521" s="198" t="s">
        <v>2077</v>
      </c>
      <c r="R4521" s="196" t="s">
        <v>47</v>
      </c>
      <c r="S4521" s="196" t="s">
        <v>46</v>
      </c>
      <c r="T4521" s="211">
        <v>2.74</v>
      </c>
      <c r="U4521" s="201">
        <v>44323</v>
      </c>
      <c r="V4521" s="196" t="s">
        <v>1860</v>
      </c>
      <c r="W4521" s="200" t="s">
        <v>93</v>
      </c>
      <c r="X4521" s="196" t="s">
        <v>103</v>
      </c>
      <c r="AA4521" s="196" t="s">
        <v>17270</v>
      </c>
      <c r="AB4521" s="196" t="s">
        <v>17268</v>
      </c>
      <c r="AC4521" s="200">
        <v>8</v>
      </c>
      <c r="AD4521" s="200" t="s">
        <v>8250</v>
      </c>
      <c r="AE4521" s="203" t="s">
        <v>505</v>
      </c>
      <c r="AF4521" s="212">
        <v>690100</v>
      </c>
      <c r="AG4521" s="198" t="s">
        <v>17269</v>
      </c>
    </row>
    <row r="4522" spans="1:33" hidden="1" x14ac:dyDescent="0.25">
      <c r="A4522" s="209">
        <v>130292</v>
      </c>
      <c r="B4522" s="210">
        <v>4</v>
      </c>
      <c r="C4522" s="196" t="s">
        <v>97</v>
      </c>
      <c r="D4522" s="201">
        <v>43951</v>
      </c>
      <c r="E4522" s="196" t="s">
        <v>152</v>
      </c>
      <c r="F4522" s="201">
        <v>44481.875150462962</v>
      </c>
      <c r="G4522" s="196" t="s">
        <v>510</v>
      </c>
      <c r="H4522" s="198" t="s">
        <v>420</v>
      </c>
      <c r="I4522" s="196" t="s">
        <v>2033</v>
      </c>
      <c r="J4522" s="196" t="s">
        <v>101</v>
      </c>
      <c r="L4522" s="200" t="s">
        <v>101</v>
      </c>
      <c r="M4522" s="198" t="s">
        <v>3366</v>
      </c>
      <c r="N4522" s="198" t="s">
        <v>3367</v>
      </c>
      <c r="O4522" s="196" t="s">
        <v>157</v>
      </c>
      <c r="P4522" s="198" t="s">
        <v>158</v>
      </c>
      <c r="Q4522" s="198" t="s">
        <v>3367</v>
      </c>
      <c r="R4522" s="196" t="s">
        <v>47</v>
      </c>
      <c r="S4522" s="196" t="s">
        <v>46</v>
      </c>
      <c r="T4522" s="211">
        <v>3.01</v>
      </c>
      <c r="U4522" s="201">
        <v>44281</v>
      </c>
      <c r="V4522" s="196" t="s">
        <v>2036</v>
      </c>
      <c r="W4522" s="200" t="s">
        <v>93</v>
      </c>
      <c r="X4522" s="196" t="s">
        <v>103</v>
      </c>
      <c r="AA4522" s="196" t="s">
        <v>17271</v>
      </c>
      <c r="AB4522" s="196" t="s">
        <v>17272</v>
      </c>
      <c r="AC4522" s="200">
        <v>3</v>
      </c>
      <c r="AD4522" s="200" t="s">
        <v>8231</v>
      </c>
      <c r="AE4522" s="203" t="s">
        <v>505</v>
      </c>
      <c r="AF4522" s="212">
        <v>13860</v>
      </c>
      <c r="AG4522" s="198" t="s">
        <v>3368</v>
      </c>
    </row>
    <row r="4523" spans="1:33" hidden="1" x14ac:dyDescent="0.25">
      <c r="A4523" s="209">
        <v>130292</v>
      </c>
      <c r="B4523" s="210">
        <v>4</v>
      </c>
      <c r="C4523" s="196" t="s">
        <v>97</v>
      </c>
      <c r="D4523" s="201">
        <v>43951</v>
      </c>
      <c r="E4523" s="196" t="s">
        <v>152</v>
      </c>
      <c r="F4523" s="201">
        <v>44481.875150462962</v>
      </c>
      <c r="G4523" s="196" t="s">
        <v>510</v>
      </c>
      <c r="H4523" s="198" t="s">
        <v>420</v>
      </c>
      <c r="I4523" s="196" t="s">
        <v>2033</v>
      </c>
      <c r="J4523" s="196" t="s">
        <v>101</v>
      </c>
      <c r="L4523" s="200" t="s">
        <v>101</v>
      </c>
      <c r="M4523" s="198" t="s">
        <v>3366</v>
      </c>
      <c r="N4523" s="198" t="s">
        <v>3367</v>
      </c>
      <c r="O4523" s="196" t="s">
        <v>157</v>
      </c>
      <c r="P4523" s="198" t="s">
        <v>158</v>
      </c>
      <c r="Q4523" s="198" t="s">
        <v>3367</v>
      </c>
      <c r="R4523" s="196" t="s">
        <v>47</v>
      </c>
      <c r="S4523" s="196" t="s">
        <v>46</v>
      </c>
      <c r="T4523" s="211">
        <v>3.01</v>
      </c>
      <c r="U4523" s="201">
        <v>44281</v>
      </c>
      <c r="V4523" s="196" t="s">
        <v>2036</v>
      </c>
      <c r="W4523" s="200" t="s">
        <v>93</v>
      </c>
      <c r="X4523" s="196" t="s">
        <v>103</v>
      </c>
      <c r="AA4523" s="196" t="s">
        <v>17273</v>
      </c>
      <c r="AB4523" s="196" t="s">
        <v>17272</v>
      </c>
      <c r="AC4523" s="200">
        <v>8</v>
      </c>
      <c r="AD4523" s="200" t="s">
        <v>8250</v>
      </c>
      <c r="AE4523" s="212">
        <v>64999</v>
      </c>
      <c r="AF4523" s="212">
        <v>376999</v>
      </c>
      <c r="AG4523" s="198" t="s">
        <v>3368</v>
      </c>
    </row>
    <row r="4524" spans="1:33" ht="108" hidden="1" x14ac:dyDescent="0.25">
      <c r="A4524" s="209">
        <v>130293</v>
      </c>
      <c r="B4524" s="210">
        <v>3</v>
      </c>
      <c r="C4524" s="196" t="s">
        <v>85</v>
      </c>
      <c r="D4524" s="201">
        <v>43951</v>
      </c>
      <c r="E4524" s="196" t="s">
        <v>4222</v>
      </c>
      <c r="F4524" s="201">
        <v>44533</v>
      </c>
      <c r="G4524" s="196" t="s">
        <v>241</v>
      </c>
      <c r="H4524" s="198" t="s">
        <v>140</v>
      </c>
      <c r="I4524" s="196" t="s">
        <v>10417</v>
      </c>
      <c r="J4524" s="196" t="s">
        <v>101</v>
      </c>
      <c r="L4524" s="200" t="s">
        <v>101</v>
      </c>
      <c r="M4524" s="198" t="s">
        <v>17274</v>
      </c>
      <c r="N4524" s="198" t="s">
        <v>17275</v>
      </c>
      <c r="O4524" s="196" t="s">
        <v>91</v>
      </c>
      <c r="P4524" s="198" t="s">
        <v>1783</v>
      </c>
      <c r="R4524" s="196" t="s">
        <v>47</v>
      </c>
      <c r="S4524" s="196" t="s">
        <v>45</v>
      </c>
      <c r="T4524" s="211">
        <v>3.37</v>
      </c>
      <c r="W4524" s="200" t="s">
        <v>93</v>
      </c>
      <c r="X4524" s="196" t="s">
        <v>103</v>
      </c>
      <c r="AA4524" s="196" t="s">
        <v>17276</v>
      </c>
      <c r="AC4524" s="200">
        <v>0</v>
      </c>
      <c r="AD4524" s="200" t="s">
        <v>8231</v>
      </c>
      <c r="AE4524" s="203" t="s">
        <v>505</v>
      </c>
      <c r="AF4524" s="212">
        <v>10000</v>
      </c>
    </row>
    <row r="4525" spans="1:33" hidden="1" x14ac:dyDescent="0.25">
      <c r="A4525" s="209">
        <v>130296</v>
      </c>
      <c r="B4525" s="210">
        <v>2</v>
      </c>
      <c r="C4525" s="196" t="s">
        <v>85</v>
      </c>
      <c r="D4525" s="201">
        <v>43952</v>
      </c>
      <c r="E4525" s="196" t="s">
        <v>134</v>
      </c>
      <c r="F4525" s="201">
        <v>44726</v>
      </c>
      <c r="G4525" s="196" t="s">
        <v>4530</v>
      </c>
      <c r="H4525" s="198" t="s">
        <v>838</v>
      </c>
      <c r="I4525" s="196" t="s">
        <v>1598</v>
      </c>
      <c r="J4525" s="196" t="s">
        <v>101</v>
      </c>
      <c r="L4525" s="200" t="s">
        <v>101</v>
      </c>
      <c r="M4525" s="198" t="s">
        <v>4531</v>
      </c>
      <c r="O4525" s="196" t="s">
        <v>103</v>
      </c>
      <c r="P4525" s="198" t="s">
        <v>1329</v>
      </c>
      <c r="R4525" s="196" t="s">
        <v>4525</v>
      </c>
      <c r="S4525" s="196" t="s">
        <v>4526</v>
      </c>
      <c r="T4525" s="211">
        <v>0.01</v>
      </c>
      <c r="U4525" s="201">
        <v>45156</v>
      </c>
      <c r="W4525" s="200" t="s">
        <v>93</v>
      </c>
      <c r="X4525" s="196" t="s">
        <v>103</v>
      </c>
      <c r="AA4525" s="196" t="s">
        <v>17277</v>
      </c>
      <c r="AC4525" s="200">
        <v>1</v>
      </c>
      <c r="AD4525" s="200" t="s">
        <v>8274</v>
      </c>
      <c r="AE4525" s="212">
        <v>399000</v>
      </c>
      <c r="AF4525" s="212">
        <v>899000</v>
      </c>
    </row>
    <row r="4526" spans="1:33" hidden="1" x14ac:dyDescent="0.25">
      <c r="A4526" s="209">
        <v>130297</v>
      </c>
      <c r="B4526" s="210">
        <v>2</v>
      </c>
      <c r="C4526" s="196" t="s">
        <v>122</v>
      </c>
      <c r="D4526" s="201">
        <v>43952</v>
      </c>
      <c r="E4526" s="196" t="s">
        <v>134</v>
      </c>
      <c r="F4526" s="201">
        <v>44280</v>
      </c>
      <c r="G4526" s="196" t="s">
        <v>152</v>
      </c>
      <c r="H4526" s="198" t="s">
        <v>392</v>
      </c>
      <c r="I4526" s="196" t="s">
        <v>1578</v>
      </c>
      <c r="J4526" s="196" t="s">
        <v>101</v>
      </c>
      <c r="L4526" s="200" t="s">
        <v>101</v>
      </c>
      <c r="M4526" s="198" t="s">
        <v>17278</v>
      </c>
      <c r="O4526" s="196" t="s">
        <v>103</v>
      </c>
      <c r="P4526" s="198" t="s">
        <v>1329</v>
      </c>
      <c r="R4526" s="196" t="s">
        <v>4525</v>
      </c>
      <c r="S4526" s="196" t="s">
        <v>46</v>
      </c>
      <c r="T4526" s="211">
        <v>0.3</v>
      </c>
      <c r="U4526" s="201">
        <v>44141</v>
      </c>
      <c r="W4526" s="200" t="s">
        <v>93</v>
      </c>
      <c r="X4526" s="196" t="s">
        <v>103</v>
      </c>
      <c r="AA4526" s="196" t="s">
        <v>17279</v>
      </c>
      <c r="AC4526" s="200">
        <v>1</v>
      </c>
      <c r="AD4526" s="200" t="s">
        <v>8274</v>
      </c>
      <c r="AE4526" s="203" t="s">
        <v>505</v>
      </c>
      <c r="AF4526" s="212">
        <v>500000</v>
      </c>
      <c r="AG4526" s="198" t="s">
        <v>17280</v>
      </c>
    </row>
    <row r="4527" spans="1:33" hidden="1" x14ac:dyDescent="0.25">
      <c r="A4527" s="209">
        <v>130297</v>
      </c>
      <c r="B4527" s="210">
        <v>2</v>
      </c>
      <c r="C4527" s="196" t="s">
        <v>122</v>
      </c>
      <c r="D4527" s="201">
        <v>43952</v>
      </c>
      <c r="E4527" s="196" t="s">
        <v>134</v>
      </c>
      <c r="F4527" s="201">
        <v>44280</v>
      </c>
      <c r="G4527" s="196" t="s">
        <v>152</v>
      </c>
      <c r="H4527" s="198" t="s">
        <v>392</v>
      </c>
      <c r="I4527" s="196" t="s">
        <v>1578</v>
      </c>
      <c r="J4527" s="196" t="s">
        <v>101</v>
      </c>
      <c r="L4527" s="200" t="s">
        <v>101</v>
      </c>
      <c r="M4527" s="198" t="s">
        <v>17278</v>
      </c>
      <c r="O4527" s="196" t="s">
        <v>103</v>
      </c>
      <c r="P4527" s="198" t="s">
        <v>1329</v>
      </c>
      <c r="R4527" s="196" t="s">
        <v>4525</v>
      </c>
      <c r="S4527" s="196" t="s">
        <v>46</v>
      </c>
      <c r="T4527" s="211">
        <v>0.3</v>
      </c>
      <c r="U4527" s="201">
        <v>44141</v>
      </c>
      <c r="W4527" s="200" t="s">
        <v>93</v>
      </c>
      <c r="X4527" s="196" t="s">
        <v>103</v>
      </c>
      <c r="AA4527" s="196" t="s">
        <v>17281</v>
      </c>
      <c r="AC4527" s="200">
        <v>3</v>
      </c>
      <c r="AD4527" s="200" t="s">
        <v>8274</v>
      </c>
      <c r="AE4527" s="203" t="s">
        <v>505</v>
      </c>
      <c r="AF4527" s="212">
        <v>7155279</v>
      </c>
      <c r="AG4527" s="198" t="s">
        <v>17280</v>
      </c>
    </row>
    <row r="4528" spans="1:33" hidden="1" x14ac:dyDescent="0.25">
      <c r="A4528" s="209">
        <v>130309</v>
      </c>
      <c r="B4528" s="210">
        <v>4</v>
      </c>
      <c r="C4528" s="196" t="s">
        <v>122</v>
      </c>
      <c r="D4528" s="201">
        <v>43956</v>
      </c>
      <c r="E4528" s="196" t="s">
        <v>152</v>
      </c>
      <c r="F4528" s="201">
        <v>44494.875277777777</v>
      </c>
      <c r="G4528" s="196" t="s">
        <v>510</v>
      </c>
      <c r="H4528" s="198" t="s">
        <v>88</v>
      </c>
      <c r="I4528" s="196" t="s">
        <v>708</v>
      </c>
      <c r="J4528" s="196" t="s">
        <v>101</v>
      </c>
      <c r="L4528" s="200" t="s">
        <v>101</v>
      </c>
      <c r="M4528" s="198" t="s">
        <v>3630</v>
      </c>
      <c r="N4528" s="198" t="s">
        <v>1793</v>
      </c>
      <c r="O4528" s="196" t="s">
        <v>157</v>
      </c>
      <c r="P4528" s="198" t="s">
        <v>158</v>
      </c>
      <c r="Q4528" s="198" t="s">
        <v>1793</v>
      </c>
      <c r="R4528" s="196" t="s">
        <v>47</v>
      </c>
      <c r="S4528" s="196" t="s">
        <v>43</v>
      </c>
      <c r="T4528" s="211">
        <v>0.49</v>
      </c>
      <c r="U4528" s="201">
        <v>44477</v>
      </c>
      <c r="V4528" s="196" t="s">
        <v>1805</v>
      </c>
      <c r="W4528" s="200" t="s">
        <v>93</v>
      </c>
      <c r="X4528" s="196" t="s">
        <v>103</v>
      </c>
      <c r="Y4528" s="196" t="s">
        <v>32</v>
      </c>
      <c r="AA4528" s="196" t="s">
        <v>17282</v>
      </c>
      <c r="AB4528" s="196" t="s">
        <v>17283</v>
      </c>
      <c r="AC4528" s="200">
        <v>3</v>
      </c>
      <c r="AD4528" s="200" t="s">
        <v>8231</v>
      </c>
      <c r="AE4528" s="212">
        <v>44260</v>
      </c>
      <c r="AF4528" s="212">
        <v>141160</v>
      </c>
      <c r="AG4528" s="198" t="s">
        <v>3618</v>
      </c>
    </row>
    <row r="4529" spans="1:33" hidden="1" x14ac:dyDescent="0.25">
      <c r="A4529" s="209">
        <v>130309</v>
      </c>
      <c r="B4529" s="210">
        <v>4</v>
      </c>
      <c r="C4529" s="196" t="s">
        <v>122</v>
      </c>
      <c r="D4529" s="201">
        <v>43956</v>
      </c>
      <c r="E4529" s="196" t="s">
        <v>152</v>
      </c>
      <c r="F4529" s="201">
        <v>44494.875277777777</v>
      </c>
      <c r="G4529" s="196" t="s">
        <v>510</v>
      </c>
      <c r="H4529" s="198" t="s">
        <v>88</v>
      </c>
      <c r="I4529" s="196" t="s">
        <v>708</v>
      </c>
      <c r="J4529" s="196" t="s">
        <v>101</v>
      </c>
      <c r="L4529" s="200" t="s">
        <v>101</v>
      </c>
      <c r="M4529" s="198" t="s">
        <v>3630</v>
      </c>
      <c r="N4529" s="198" t="s">
        <v>1793</v>
      </c>
      <c r="O4529" s="196" t="s">
        <v>157</v>
      </c>
      <c r="P4529" s="198" t="s">
        <v>158</v>
      </c>
      <c r="Q4529" s="198" t="s">
        <v>1793</v>
      </c>
      <c r="R4529" s="196" t="s">
        <v>47</v>
      </c>
      <c r="S4529" s="196" t="s">
        <v>43</v>
      </c>
      <c r="T4529" s="211">
        <v>0.49</v>
      </c>
      <c r="U4529" s="201">
        <v>44477</v>
      </c>
      <c r="V4529" s="196" t="s">
        <v>1805</v>
      </c>
      <c r="W4529" s="200" t="s">
        <v>93</v>
      </c>
      <c r="X4529" s="196" t="s">
        <v>103</v>
      </c>
      <c r="Y4529" s="196" t="s">
        <v>32</v>
      </c>
      <c r="AA4529" s="196" t="s">
        <v>17284</v>
      </c>
      <c r="AB4529" s="196" t="s">
        <v>17283</v>
      </c>
      <c r="AC4529" s="200">
        <v>8</v>
      </c>
      <c r="AD4529" s="200" t="s">
        <v>8231</v>
      </c>
      <c r="AE4529" s="212">
        <v>114820</v>
      </c>
      <c r="AF4529" s="212">
        <v>584820</v>
      </c>
      <c r="AG4529" s="198" t="s">
        <v>3618</v>
      </c>
    </row>
    <row r="4530" spans="1:33" hidden="1" x14ac:dyDescent="0.25">
      <c r="A4530" s="209">
        <v>130313</v>
      </c>
      <c r="B4530" s="210">
        <v>3</v>
      </c>
      <c r="C4530" s="196" t="s">
        <v>85</v>
      </c>
      <c r="D4530" s="201">
        <v>43957</v>
      </c>
      <c r="E4530" s="196" t="s">
        <v>398</v>
      </c>
      <c r="F4530" s="201">
        <v>44279</v>
      </c>
      <c r="G4530" s="196" t="s">
        <v>152</v>
      </c>
      <c r="H4530" s="198" t="s">
        <v>115</v>
      </c>
      <c r="I4530" s="196" t="s">
        <v>2075</v>
      </c>
      <c r="J4530" s="196" t="s">
        <v>101</v>
      </c>
      <c r="L4530" s="200" t="s">
        <v>101</v>
      </c>
      <c r="M4530" s="198" t="s">
        <v>17285</v>
      </c>
      <c r="O4530" s="196" t="s">
        <v>438</v>
      </c>
      <c r="P4530" s="198" t="s">
        <v>439</v>
      </c>
      <c r="R4530" s="196" t="s">
        <v>39</v>
      </c>
      <c r="S4530" s="196" t="s">
        <v>46</v>
      </c>
      <c r="T4530" s="211">
        <v>0</v>
      </c>
      <c r="W4530" s="200" t="s">
        <v>93</v>
      </c>
      <c r="X4530" s="196" t="s">
        <v>103</v>
      </c>
      <c r="Z4530" s="198" t="s">
        <v>17286</v>
      </c>
      <c r="AA4530" s="196" t="s">
        <v>17287</v>
      </c>
      <c r="AC4530" s="200">
        <v>3</v>
      </c>
      <c r="AD4530" s="200" t="s">
        <v>8274</v>
      </c>
      <c r="AE4530" s="203" t="s">
        <v>505</v>
      </c>
      <c r="AF4530" s="212">
        <v>197000</v>
      </c>
    </row>
    <row r="4531" spans="1:33" ht="36" hidden="1" x14ac:dyDescent="0.25">
      <c r="A4531" s="209">
        <v>130331</v>
      </c>
      <c r="B4531" s="210">
        <v>4</v>
      </c>
      <c r="C4531" s="196" t="s">
        <v>85</v>
      </c>
      <c r="D4531" s="201">
        <v>43962</v>
      </c>
      <c r="E4531" s="196" t="s">
        <v>398</v>
      </c>
      <c r="F4531" s="201">
        <v>43963</v>
      </c>
      <c r="G4531" s="196" t="s">
        <v>1132</v>
      </c>
      <c r="H4531" s="198" t="s">
        <v>1760</v>
      </c>
      <c r="I4531" s="196" t="s">
        <v>2758</v>
      </c>
      <c r="J4531" s="196" t="s">
        <v>101</v>
      </c>
      <c r="L4531" s="200" t="s">
        <v>101</v>
      </c>
      <c r="M4531" s="198" t="s">
        <v>17288</v>
      </c>
      <c r="O4531" s="196" t="s">
        <v>438</v>
      </c>
      <c r="P4531" s="198" t="s">
        <v>439</v>
      </c>
      <c r="R4531" s="196" t="s">
        <v>39</v>
      </c>
      <c r="S4531" s="196" t="s">
        <v>46</v>
      </c>
      <c r="T4531" s="202" t="s">
        <v>505</v>
      </c>
      <c r="W4531" s="200" t="s">
        <v>93</v>
      </c>
      <c r="X4531" s="196" t="s">
        <v>103</v>
      </c>
      <c r="Z4531" s="198" t="s">
        <v>17289</v>
      </c>
      <c r="AA4531" s="196" t="s">
        <v>17290</v>
      </c>
      <c r="AC4531" s="200">
        <v>3</v>
      </c>
      <c r="AD4531" s="200" t="s">
        <v>8274</v>
      </c>
      <c r="AE4531" s="203" t="s">
        <v>505</v>
      </c>
      <c r="AF4531" s="212">
        <v>71000</v>
      </c>
    </row>
    <row r="4532" spans="1:33" hidden="1" x14ac:dyDescent="0.25">
      <c r="A4532" s="209">
        <v>130344</v>
      </c>
      <c r="B4532" s="210">
        <v>1</v>
      </c>
      <c r="C4532" s="196" t="s">
        <v>114</v>
      </c>
      <c r="D4532" s="201">
        <v>43964</v>
      </c>
      <c r="E4532" s="196" t="s">
        <v>228</v>
      </c>
      <c r="F4532" s="201">
        <v>44454</v>
      </c>
      <c r="G4532" s="196" t="s">
        <v>228</v>
      </c>
      <c r="H4532" s="198" t="s">
        <v>204</v>
      </c>
      <c r="I4532" s="196" t="s">
        <v>17291</v>
      </c>
      <c r="K4532" s="196" t="s">
        <v>17292</v>
      </c>
      <c r="L4532" s="200" t="s">
        <v>183</v>
      </c>
      <c r="M4532" s="198" t="s">
        <v>17293</v>
      </c>
      <c r="O4532" s="196" t="s">
        <v>271</v>
      </c>
      <c r="P4532" s="198" t="s">
        <v>166</v>
      </c>
      <c r="R4532" s="196" t="s">
        <v>39</v>
      </c>
      <c r="S4532" s="196" t="s">
        <v>45</v>
      </c>
      <c r="T4532" s="211">
        <v>0.17</v>
      </c>
      <c r="W4532" s="200" t="s">
        <v>93</v>
      </c>
      <c r="X4532" s="196" t="s">
        <v>186</v>
      </c>
      <c r="Z4532" s="198" t="s">
        <v>17294</v>
      </c>
      <c r="AA4532" s="196" t="s">
        <v>17295</v>
      </c>
      <c r="AC4532" s="200">
        <v>3</v>
      </c>
      <c r="AD4532" s="200" t="s">
        <v>8250</v>
      </c>
      <c r="AE4532" s="203" t="s">
        <v>505</v>
      </c>
      <c r="AF4532" s="212">
        <v>260037.96</v>
      </c>
    </row>
    <row r="4533" spans="1:33" hidden="1" x14ac:dyDescent="0.25">
      <c r="A4533" s="209">
        <v>130352</v>
      </c>
      <c r="B4533" s="210">
        <v>4</v>
      </c>
      <c r="C4533" s="196" t="s">
        <v>85</v>
      </c>
      <c r="D4533" s="201">
        <v>43969</v>
      </c>
      <c r="E4533" s="196" t="s">
        <v>152</v>
      </c>
      <c r="F4533" s="201">
        <v>44376</v>
      </c>
      <c r="G4533" s="196" t="s">
        <v>510</v>
      </c>
      <c r="H4533" s="198" t="s">
        <v>88</v>
      </c>
      <c r="I4533" s="196" t="s">
        <v>477</v>
      </c>
      <c r="J4533" s="196" t="s">
        <v>299</v>
      </c>
      <c r="L4533" s="200" t="s">
        <v>300</v>
      </c>
      <c r="M4533" s="198" t="s">
        <v>4099</v>
      </c>
      <c r="N4533" s="198" t="s">
        <v>4100</v>
      </c>
      <c r="O4533" s="196" t="s">
        <v>157</v>
      </c>
      <c r="P4533" s="198" t="s">
        <v>157</v>
      </c>
      <c r="Q4533" s="198" t="s">
        <v>4101</v>
      </c>
      <c r="R4533" s="196" t="s">
        <v>47</v>
      </c>
      <c r="S4533" s="196" t="s">
        <v>46</v>
      </c>
      <c r="T4533" s="211">
        <v>2.85</v>
      </c>
      <c r="V4533" s="196" t="s">
        <v>2612</v>
      </c>
      <c r="W4533" s="200" t="s">
        <v>93</v>
      </c>
      <c r="X4533" s="196" t="s">
        <v>303</v>
      </c>
      <c r="AA4533" s="196" t="s">
        <v>17296</v>
      </c>
      <c r="AC4533" s="200">
        <v>1</v>
      </c>
      <c r="AD4533" s="200" t="s">
        <v>8250</v>
      </c>
      <c r="AE4533" s="212">
        <v>250000</v>
      </c>
      <c r="AF4533" s="212">
        <v>250000</v>
      </c>
    </row>
    <row r="4534" spans="1:33" hidden="1" x14ac:dyDescent="0.25">
      <c r="A4534" s="209">
        <v>130365</v>
      </c>
      <c r="B4534" s="210">
        <v>4</v>
      </c>
      <c r="C4534" s="196" t="s">
        <v>122</v>
      </c>
      <c r="D4534" s="201">
        <v>43972</v>
      </c>
      <c r="E4534" s="196" t="s">
        <v>385</v>
      </c>
      <c r="F4534" s="201">
        <v>44301</v>
      </c>
      <c r="G4534" s="196" t="s">
        <v>253</v>
      </c>
      <c r="H4534" s="198" t="s">
        <v>489</v>
      </c>
      <c r="I4534" s="196" t="s">
        <v>1340</v>
      </c>
      <c r="K4534" s="196" t="s">
        <v>1341</v>
      </c>
      <c r="L4534" s="200" t="s">
        <v>183</v>
      </c>
      <c r="M4534" s="198" t="s">
        <v>1342</v>
      </c>
      <c r="N4534" s="198" t="s">
        <v>1343</v>
      </c>
      <c r="O4534" s="196" t="s">
        <v>271</v>
      </c>
      <c r="P4534" s="198" t="s">
        <v>166</v>
      </c>
      <c r="R4534" s="196" t="s">
        <v>39</v>
      </c>
      <c r="S4534" s="196" t="s">
        <v>45</v>
      </c>
      <c r="T4534" s="211">
        <v>0.01</v>
      </c>
      <c r="W4534" s="200" t="s">
        <v>93</v>
      </c>
      <c r="Z4534" s="198" t="s">
        <v>1344</v>
      </c>
      <c r="AA4534" s="196" t="s">
        <v>17297</v>
      </c>
      <c r="AC4534" s="200">
        <v>3</v>
      </c>
      <c r="AD4534" s="200" t="s">
        <v>8250</v>
      </c>
      <c r="AE4534" s="212">
        <v>-5093.08</v>
      </c>
      <c r="AF4534" s="212">
        <v>403251.33</v>
      </c>
    </row>
    <row r="4535" spans="1:33" hidden="1" x14ac:dyDescent="0.25">
      <c r="A4535" s="209">
        <v>130366</v>
      </c>
      <c r="B4535" s="210">
        <v>1</v>
      </c>
      <c r="C4535" s="196" t="s">
        <v>122</v>
      </c>
      <c r="D4535" s="201">
        <v>43973</v>
      </c>
      <c r="E4535" s="196" t="s">
        <v>398</v>
      </c>
      <c r="F4535" s="201">
        <v>44447.875173611108</v>
      </c>
      <c r="G4535" s="196" t="s">
        <v>108</v>
      </c>
      <c r="H4535" s="198" t="s">
        <v>190</v>
      </c>
      <c r="I4535" s="196" t="s">
        <v>1655</v>
      </c>
      <c r="J4535" s="196" t="s">
        <v>101</v>
      </c>
      <c r="L4535" s="200" t="s">
        <v>101</v>
      </c>
      <c r="M4535" s="198" t="s">
        <v>1656</v>
      </c>
      <c r="O4535" s="196" t="s">
        <v>438</v>
      </c>
      <c r="P4535" s="198" t="s">
        <v>439</v>
      </c>
      <c r="R4535" s="196" t="s">
        <v>39</v>
      </c>
      <c r="S4535" s="196" t="s">
        <v>46</v>
      </c>
      <c r="T4535" s="211">
        <v>0</v>
      </c>
      <c r="U4535" s="201">
        <v>44428</v>
      </c>
      <c r="W4535" s="200" t="s">
        <v>93</v>
      </c>
      <c r="X4535" s="196" t="s">
        <v>103</v>
      </c>
      <c r="Z4535" s="198" t="s">
        <v>1657</v>
      </c>
      <c r="AA4535" s="196" t="s">
        <v>17298</v>
      </c>
      <c r="AC4535" s="200">
        <v>3</v>
      </c>
      <c r="AD4535" s="200" t="s">
        <v>8274</v>
      </c>
      <c r="AE4535" s="212">
        <v>1103795</v>
      </c>
      <c r="AF4535" s="212">
        <v>1212795</v>
      </c>
      <c r="AG4535" s="198" t="s">
        <v>1658</v>
      </c>
    </row>
    <row r="4536" spans="1:33" hidden="1" x14ac:dyDescent="0.25">
      <c r="A4536" s="209">
        <v>130369</v>
      </c>
      <c r="B4536" s="210">
        <v>1</v>
      </c>
      <c r="C4536" s="196" t="s">
        <v>97</v>
      </c>
      <c r="D4536" s="201">
        <v>43973</v>
      </c>
      <c r="E4536" s="196" t="s">
        <v>98</v>
      </c>
      <c r="F4536" s="201">
        <v>44714</v>
      </c>
      <c r="G4536" s="196" t="s">
        <v>666</v>
      </c>
      <c r="H4536" s="198" t="s">
        <v>1192</v>
      </c>
      <c r="I4536" s="196" t="s">
        <v>477</v>
      </c>
      <c r="J4536" s="196" t="s">
        <v>299</v>
      </c>
      <c r="L4536" s="200" t="s">
        <v>300</v>
      </c>
      <c r="M4536" s="198" t="s">
        <v>4616</v>
      </c>
      <c r="O4536" s="196" t="s">
        <v>119</v>
      </c>
      <c r="P4536" s="198" t="s">
        <v>1836</v>
      </c>
      <c r="R4536" s="196" t="s">
        <v>4525</v>
      </c>
      <c r="S4536" s="196" t="s">
        <v>46</v>
      </c>
      <c r="T4536" s="211">
        <v>0.01</v>
      </c>
      <c r="U4536" s="201">
        <v>44299</v>
      </c>
      <c r="W4536" s="200" t="s">
        <v>93</v>
      </c>
      <c r="X4536" s="196" t="s">
        <v>303</v>
      </c>
      <c r="AA4536" s="196" t="s">
        <v>17299</v>
      </c>
      <c r="AC4536" s="200">
        <v>1</v>
      </c>
      <c r="AD4536" s="200" t="s">
        <v>8274</v>
      </c>
      <c r="AE4536" s="212">
        <v>41600</v>
      </c>
      <c r="AF4536" s="212">
        <v>50150</v>
      </c>
      <c r="AG4536" s="198" t="s">
        <v>4617</v>
      </c>
    </row>
    <row r="4537" spans="1:33" hidden="1" x14ac:dyDescent="0.25">
      <c r="A4537" s="209">
        <v>130369</v>
      </c>
      <c r="B4537" s="210">
        <v>1</v>
      </c>
      <c r="C4537" s="196" t="s">
        <v>97</v>
      </c>
      <c r="D4537" s="201">
        <v>43973</v>
      </c>
      <c r="E4537" s="196" t="s">
        <v>98</v>
      </c>
      <c r="F4537" s="201">
        <v>44714</v>
      </c>
      <c r="G4537" s="196" t="s">
        <v>666</v>
      </c>
      <c r="H4537" s="198" t="s">
        <v>1192</v>
      </c>
      <c r="I4537" s="196" t="s">
        <v>477</v>
      </c>
      <c r="J4537" s="196" t="s">
        <v>299</v>
      </c>
      <c r="L4537" s="200" t="s">
        <v>300</v>
      </c>
      <c r="M4537" s="198" t="s">
        <v>4616</v>
      </c>
      <c r="O4537" s="196" t="s">
        <v>119</v>
      </c>
      <c r="P4537" s="198" t="s">
        <v>1836</v>
      </c>
      <c r="R4537" s="196" t="s">
        <v>4525</v>
      </c>
      <c r="S4537" s="196" t="s">
        <v>46</v>
      </c>
      <c r="T4537" s="211">
        <v>0.01</v>
      </c>
      <c r="U4537" s="201">
        <v>44299</v>
      </c>
      <c r="W4537" s="200" t="s">
        <v>93</v>
      </c>
      <c r="X4537" s="196" t="s">
        <v>303</v>
      </c>
      <c r="AA4537" s="196" t="s">
        <v>17300</v>
      </c>
      <c r="AB4537" s="196" t="s">
        <v>17301</v>
      </c>
      <c r="AC4537" s="200">
        <v>2</v>
      </c>
      <c r="AD4537" s="200" t="s">
        <v>8274</v>
      </c>
      <c r="AE4537" s="203" t="s">
        <v>505</v>
      </c>
      <c r="AF4537" s="212">
        <v>100000</v>
      </c>
      <c r="AG4537" s="198" t="s">
        <v>4617</v>
      </c>
    </row>
    <row r="4538" spans="1:33" hidden="1" x14ac:dyDescent="0.25">
      <c r="A4538" s="209">
        <v>130369</v>
      </c>
      <c r="B4538" s="210">
        <v>1</v>
      </c>
      <c r="C4538" s="196" t="s">
        <v>97</v>
      </c>
      <c r="D4538" s="201">
        <v>43973</v>
      </c>
      <c r="E4538" s="196" t="s">
        <v>98</v>
      </c>
      <c r="F4538" s="201">
        <v>44714</v>
      </c>
      <c r="G4538" s="196" t="s">
        <v>666</v>
      </c>
      <c r="H4538" s="198" t="s">
        <v>1192</v>
      </c>
      <c r="I4538" s="196" t="s">
        <v>477</v>
      </c>
      <c r="J4538" s="196" t="s">
        <v>299</v>
      </c>
      <c r="L4538" s="200" t="s">
        <v>300</v>
      </c>
      <c r="M4538" s="198" t="s">
        <v>4616</v>
      </c>
      <c r="O4538" s="196" t="s">
        <v>119</v>
      </c>
      <c r="P4538" s="198" t="s">
        <v>1836</v>
      </c>
      <c r="R4538" s="196" t="s">
        <v>4525</v>
      </c>
      <c r="S4538" s="196" t="s">
        <v>46</v>
      </c>
      <c r="T4538" s="211">
        <v>0.01</v>
      </c>
      <c r="U4538" s="201">
        <v>44299</v>
      </c>
      <c r="W4538" s="200" t="s">
        <v>93</v>
      </c>
      <c r="X4538" s="196" t="s">
        <v>303</v>
      </c>
      <c r="AA4538" s="196" t="s">
        <v>17302</v>
      </c>
      <c r="AB4538" s="196" t="s">
        <v>17301</v>
      </c>
      <c r="AC4538" s="200">
        <v>3</v>
      </c>
      <c r="AD4538" s="200" t="s">
        <v>8274</v>
      </c>
      <c r="AE4538" s="203" t="s">
        <v>505</v>
      </c>
      <c r="AF4538" s="212">
        <v>1581000</v>
      </c>
      <c r="AG4538" s="198" t="s">
        <v>4617</v>
      </c>
    </row>
    <row r="4539" spans="1:33" hidden="1" x14ac:dyDescent="0.25">
      <c r="A4539" s="209">
        <v>130369</v>
      </c>
      <c r="B4539" s="210">
        <v>1</v>
      </c>
      <c r="C4539" s="196" t="s">
        <v>97</v>
      </c>
      <c r="D4539" s="201">
        <v>43973</v>
      </c>
      <c r="E4539" s="196" t="s">
        <v>98</v>
      </c>
      <c r="F4539" s="201">
        <v>44714</v>
      </c>
      <c r="G4539" s="196" t="s">
        <v>666</v>
      </c>
      <c r="H4539" s="198" t="s">
        <v>1192</v>
      </c>
      <c r="I4539" s="196" t="s">
        <v>477</v>
      </c>
      <c r="J4539" s="196" t="s">
        <v>299</v>
      </c>
      <c r="L4539" s="200" t="s">
        <v>300</v>
      </c>
      <c r="M4539" s="198" t="s">
        <v>4616</v>
      </c>
      <c r="O4539" s="196" t="s">
        <v>119</v>
      </c>
      <c r="P4539" s="198" t="s">
        <v>1836</v>
      </c>
      <c r="R4539" s="196" t="s">
        <v>4525</v>
      </c>
      <c r="S4539" s="196" t="s">
        <v>46</v>
      </c>
      <c r="T4539" s="211">
        <v>0.01</v>
      </c>
      <c r="U4539" s="201">
        <v>44299</v>
      </c>
      <c r="W4539" s="200" t="s">
        <v>93</v>
      </c>
      <c r="X4539" s="196" t="s">
        <v>303</v>
      </c>
      <c r="AA4539" s="196" t="s">
        <v>17303</v>
      </c>
      <c r="AC4539" s="200">
        <v>3</v>
      </c>
      <c r="AD4539" s="200" t="s">
        <v>8274</v>
      </c>
      <c r="AE4539" s="203" t="s">
        <v>505</v>
      </c>
      <c r="AF4539" s="212">
        <v>1</v>
      </c>
      <c r="AG4539" s="198" t="s">
        <v>4617</v>
      </c>
    </row>
    <row r="4540" spans="1:33" hidden="1" x14ac:dyDescent="0.25">
      <c r="A4540" s="209">
        <v>130370</v>
      </c>
      <c r="B4540" s="210">
        <v>1</v>
      </c>
      <c r="C4540" s="196" t="s">
        <v>85</v>
      </c>
      <c r="D4540" s="201">
        <v>43973</v>
      </c>
      <c r="E4540" s="196" t="s">
        <v>98</v>
      </c>
      <c r="F4540" s="201">
        <v>44279</v>
      </c>
      <c r="G4540" s="196" t="s">
        <v>152</v>
      </c>
      <c r="H4540" s="198" t="s">
        <v>1192</v>
      </c>
      <c r="I4540" s="196" t="s">
        <v>477</v>
      </c>
      <c r="J4540" s="196" t="s">
        <v>299</v>
      </c>
      <c r="L4540" s="200" t="s">
        <v>300</v>
      </c>
      <c r="M4540" s="198" t="s">
        <v>4619</v>
      </c>
      <c r="O4540" s="196" t="s">
        <v>119</v>
      </c>
      <c r="P4540" s="198" t="s">
        <v>1836</v>
      </c>
      <c r="R4540" s="196" t="s">
        <v>4525</v>
      </c>
      <c r="S4540" s="196" t="s">
        <v>46</v>
      </c>
      <c r="T4540" s="211">
        <v>0.01</v>
      </c>
      <c r="U4540" s="201">
        <v>44281</v>
      </c>
      <c r="W4540" s="200" t="s">
        <v>93</v>
      </c>
      <c r="X4540" s="196" t="s">
        <v>303</v>
      </c>
      <c r="AA4540" s="196" t="s">
        <v>17304</v>
      </c>
      <c r="AC4540" s="200">
        <v>1</v>
      </c>
      <c r="AD4540" s="200" t="s">
        <v>8274</v>
      </c>
      <c r="AE4540" s="212">
        <v>3309</v>
      </c>
      <c r="AF4540" s="212">
        <v>3310</v>
      </c>
    </row>
    <row r="4541" spans="1:33" hidden="1" x14ac:dyDescent="0.25">
      <c r="A4541" s="209">
        <v>130370</v>
      </c>
      <c r="B4541" s="210">
        <v>1</v>
      </c>
      <c r="C4541" s="196" t="s">
        <v>85</v>
      </c>
      <c r="D4541" s="201">
        <v>43973</v>
      </c>
      <c r="E4541" s="196" t="s">
        <v>98</v>
      </c>
      <c r="F4541" s="201">
        <v>44279</v>
      </c>
      <c r="G4541" s="196" t="s">
        <v>152</v>
      </c>
      <c r="H4541" s="198" t="s">
        <v>1192</v>
      </c>
      <c r="I4541" s="196" t="s">
        <v>477</v>
      </c>
      <c r="J4541" s="196" t="s">
        <v>299</v>
      </c>
      <c r="L4541" s="200" t="s">
        <v>300</v>
      </c>
      <c r="M4541" s="198" t="s">
        <v>4619</v>
      </c>
      <c r="O4541" s="196" t="s">
        <v>119</v>
      </c>
      <c r="P4541" s="198" t="s">
        <v>1836</v>
      </c>
      <c r="R4541" s="196" t="s">
        <v>4525</v>
      </c>
      <c r="S4541" s="196" t="s">
        <v>46</v>
      </c>
      <c r="T4541" s="211">
        <v>0.01</v>
      </c>
      <c r="U4541" s="201">
        <v>44281</v>
      </c>
      <c r="W4541" s="200" t="s">
        <v>93</v>
      </c>
      <c r="X4541" s="196" t="s">
        <v>303</v>
      </c>
      <c r="AA4541" s="196" t="s">
        <v>17305</v>
      </c>
      <c r="AB4541" s="196" t="s">
        <v>17306</v>
      </c>
      <c r="AC4541" s="200">
        <v>2</v>
      </c>
      <c r="AD4541" s="200" t="s">
        <v>8274</v>
      </c>
      <c r="AE4541" s="203" t="s">
        <v>505</v>
      </c>
      <c r="AF4541" s="212">
        <v>100000</v>
      </c>
    </row>
    <row r="4542" spans="1:33" hidden="1" x14ac:dyDescent="0.25">
      <c r="A4542" s="209">
        <v>130370</v>
      </c>
      <c r="B4542" s="210">
        <v>1</v>
      </c>
      <c r="C4542" s="196" t="s">
        <v>85</v>
      </c>
      <c r="D4542" s="201">
        <v>43973</v>
      </c>
      <c r="E4542" s="196" t="s">
        <v>98</v>
      </c>
      <c r="F4542" s="201">
        <v>44279</v>
      </c>
      <c r="G4542" s="196" t="s">
        <v>152</v>
      </c>
      <c r="H4542" s="198" t="s">
        <v>1192</v>
      </c>
      <c r="I4542" s="196" t="s">
        <v>477</v>
      </c>
      <c r="J4542" s="196" t="s">
        <v>299</v>
      </c>
      <c r="L4542" s="200" t="s">
        <v>300</v>
      </c>
      <c r="M4542" s="198" t="s">
        <v>4619</v>
      </c>
      <c r="O4542" s="196" t="s">
        <v>119</v>
      </c>
      <c r="P4542" s="198" t="s">
        <v>1836</v>
      </c>
      <c r="R4542" s="196" t="s">
        <v>4525</v>
      </c>
      <c r="S4542" s="196" t="s">
        <v>46</v>
      </c>
      <c r="T4542" s="211">
        <v>0.01</v>
      </c>
      <c r="U4542" s="201">
        <v>44281</v>
      </c>
      <c r="W4542" s="200" t="s">
        <v>93</v>
      </c>
      <c r="X4542" s="196" t="s">
        <v>303</v>
      </c>
      <c r="AA4542" s="196" t="s">
        <v>17307</v>
      </c>
      <c r="AC4542" s="200">
        <v>3</v>
      </c>
      <c r="AD4542" s="200" t="s">
        <v>8274</v>
      </c>
      <c r="AE4542" s="203" t="s">
        <v>505</v>
      </c>
      <c r="AF4542" s="212">
        <v>1</v>
      </c>
    </row>
    <row r="4543" spans="1:33" hidden="1" x14ac:dyDescent="0.25">
      <c r="A4543" s="209">
        <v>130379</v>
      </c>
      <c r="B4543" s="210">
        <v>1</v>
      </c>
      <c r="C4543" s="196" t="s">
        <v>97</v>
      </c>
      <c r="D4543" s="201">
        <v>43977</v>
      </c>
      <c r="E4543" s="196" t="s">
        <v>152</v>
      </c>
      <c r="F4543" s="201">
        <v>44537.875138888892</v>
      </c>
      <c r="G4543" s="196" t="s">
        <v>161</v>
      </c>
      <c r="H4543" s="198" t="s">
        <v>337</v>
      </c>
      <c r="I4543" s="196" t="s">
        <v>344</v>
      </c>
      <c r="J4543" s="196" t="s">
        <v>101</v>
      </c>
      <c r="L4543" s="200" t="s">
        <v>101</v>
      </c>
      <c r="M4543" s="198" t="s">
        <v>17308</v>
      </c>
      <c r="N4543" s="198" t="s">
        <v>1845</v>
      </c>
      <c r="O4543" s="196" t="s">
        <v>157</v>
      </c>
      <c r="P4543" s="198" t="s">
        <v>1794</v>
      </c>
      <c r="Q4543" s="198" t="s">
        <v>1845</v>
      </c>
      <c r="R4543" s="196" t="s">
        <v>47</v>
      </c>
      <c r="S4543" s="196" t="s">
        <v>46</v>
      </c>
      <c r="T4543" s="211">
        <v>5.12</v>
      </c>
      <c r="U4543" s="201">
        <v>44232</v>
      </c>
      <c r="V4543" s="196" t="s">
        <v>1805</v>
      </c>
      <c r="W4543" s="200" t="s">
        <v>670</v>
      </c>
      <c r="X4543" s="196" t="s">
        <v>13</v>
      </c>
      <c r="Z4543" s="198" t="s">
        <v>17309</v>
      </c>
      <c r="AA4543" s="196" t="s">
        <v>17310</v>
      </c>
      <c r="AB4543" s="196" t="s">
        <v>17311</v>
      </c>
      <c r="AC4543" s="200">
        <v>3</v>
      </c>
      <c r="AD4543" s="200" t="s">
        <v>8231</v>
      </c>
      <c r="AE4543" s="203" t="s">
        <v>505</v>
      </c>
      <c r="AF4543" s="212">
        <v>52500</v>
      </c>
      <c r="AG4543" s="198" t="s">
        <v>17312</v>
      </c>
    </row>
    <row r="4544" spans="1:33" hidden="1" x14ac:dyDescent="0.25">
      <c r="A4544" s="209">
        <v>130379</v>
      </c>
      <c r="B4544" s="210">
        <v>1</v>
      </c>
      <c r="C4544" s="196" t="s">
        <v>97</v>
      </c>
      <c r="D4544" s="201">
        <v>43977</v>
      </c>
      <c r="E4544" s="196" t="s">
        <v>152</v>
      </c>
      <c r="F4544" s="201">
        <v>44537.875138888892</v>
      </c>
      <c r="G4544" s="196" t="s">
        <v>161</v>
      </c>
      <c r="H4544" s="198" t="s">
        <v>337</v>
      </c>
      <c r="I4544" s="196" t="s">
        <v>344</v>
      </c>
      <c r="J4544" s="196" t="s">
        <v>101</v>
      </c>
      <c r="L4544" s="200" t="s">
        <v>101</v>
      </c>
      <c r="M4544" s="198" t="s">
        <v>17308</v>
      </c>
      <c r="N4544" s="198" t="s">
        <v>1845</v>
      </c>
      <c r="O4544" s="196" t="s">
        <v>157</v>
      </c>
      <c r="P4544" s="198" t="s">
        <v>1794</v>
      </c>
      <c r="Q4544" s="198" t="s">
        <v>1845</v>
      </c>
      <c r="R4544" s="196" t="s">
        <v>47</v>
      </c>
      <c r="S4544" s="196" t="s">
        <v>46</v>
      </c>
      <c r="T4544" s="211">
        <v>5.12</v>
      </c>
      <c r="U4544" s="201">
        <v>44232</v>
      </c>
      <c r="V4544" s="196" t="s">
        <v>1805</v>
      </c>
      <c r="W4544" s="200" t="s">
        <v>670</v>
      </c>
      <c r="X4544" s="196" t="s">
        <v>13</v>
      </c>
      <c r="Z4544" s="198" t="s">
        <v>17309</v>
      </c>
      <c r="AA4544" s="196" t="s">
        <v>17313</v>
      </c>
      <c r="AB4544" s="196" t="s">
        <v>17311</v>
      </c>
      <c r="AC4544" s="200">
        <v>3</v>
      </c>
      <c r="AD4544" s="200" t="s">
        <v>8274</v>
      </c>
      <c r="AE4544" s="203" t="s">
        <v>505</v>
      </c>
      <c r="AF4544" s="212">
        <v>313700</v>
      </c>
      <c r="AG4544" s="198" t="s">
        <v>17312</v>
      </c>
    </row>
    <row r="4545" spans="1:33" hidden="1" x14ac:dyDescent="0.25">
      <c r="A4545" s="209">
        <v>130379</v>
      </c>
      <c r="B4545" s="210">
        <v>1</v>
      </c>
      <c r="C4545" s="196" t="s">
        <v>97</v>
      </c>
      <c r="D4545" s="201">
        <v>43977</v>
      </c>
      <c r="E4545" s="196" t="s">
        <v>152</v>
      </c>
      <c r="F4545" s="201">
        <v>44537.875138888892</v>
      </c>
      <c r="G4545" s="196" t="s">
        <v>161</v>
      </c>
      <c r="H4545" s="198" t="s">
        <v>337</v>
      </c>
      <c r="I4545" s="196" t="s">
        <v>344</v>
      </c>
      <c r="J4545" s="196" t="s">
        <v>101</v>
      </c>
      <c r="L4545" s="200" t="s">
        <v>101</v>
      </c>
      <c r="M4545" s="198" t="s">
        <v>17308</v>
      </c>
      <c r="N4545" s="198" t="s">
        <v>1845</v>
      </c>
      <c r="O4545" s="196" t="s">
        <v>157</v>
      </c>
      <c r="P4545" s="198" t="s">
        <v>1794</v>
      </c>
      <c r="Q4545" s="198" t="s">
        <v>1845</v>
      </c>
      <c r="R4545" s="196" t="s">
        <v>47</v>
      </c>
      <c r="S4545" s="196" t="s">
        <v>46</v>
      </c>
      <c r="T4545" s="211">
        <v>5.12</v>
      </c>
      <c r="U4545" s="201">
        <v>44232</v>
      </c>
      <c r="V4545" s="196" t="s">
        <v>1805</v>
      </c>
      <c r="W4545" s="200" t="s">
        <v>670</v>
      </c>
      <c r="X4545" s="196" t="s">
        <v>13</v>
      </c>
      <c r="Z4545" s="198" t="s">
        <v>17309</v>
      </c>
      <c r="AA4545" s="196" t="s">
        <v>17314</v>
      </c>
      <c r="AB4545" s="196" t="s">
        <v>17311</v>
      </c>
      <c r="AC4545" s="200">
        <v>8</v>
      </c>
      <c r="AD4545" s="200" t="s">
        <v>8231</v>
      </c>
      <c r="AE4545" s="203" t="s">
        <v>505</v>
      </c>
      <c r="AF4545" s="212">
        <v>2659000</v>
      </c>
      <c r="AG4545" s="198" t="s">
        <v>17312</v>
      </c>
    </row>
    <row r="4546" spans="1:33" hidden="1" x14ac:dyDescent="0.25">
      <c r="A4546" s="209">
        <v>130380</v>
      </c>
      <c r="B4546" s="210">
        <v>1</v>
      </c>
      <c r="C4546" s="196" t="s">
        <v>122</v>
      </c>
      <c r="D4546" s="201">
        <v>43977</v>
      </c>
      <c r="E4546" s="196" t="s">
        <v>152</v>
      </c>
      <c r="F4546" s="201">
        <v>44299</v>
      </c>
      <c r="G4546" s="196" t="s">
        <v>161</v>
      </c>
      <c r="H4546" s="198" t="s">
        <v>297</v>
      </c>
      <c r="I4546" s="196" t="s">
        <v>444</v>
      </c>
      <c r="J4546" s="196" t="s">
        <v>101</v>
      </c>
      <c r="L4546" s="200" t="s">
        <v>101</v>
      </c>
      <c r="M4546" s="198" t="s">
        <v>17315</v>
      </c>
      <c r="N4546" s="198" t="s">
        <v>1793</v>
      </c>
      <c r="O4546" s="196" t="s">
        <v>157</v>
      </c>
      <c r="P4546" s="198" t="s">
        <v>158</v>
      </c>
      <c r="Q4546" s="198" t="s">
        <v>1793</v>
      </c>
      <c r="R4546" s="196" t="s">
        <v>47</v>
      </c>
      <c r="S4546" s="196" t="s">
        <v>46</v>
      </c>
      <c r="T4546" s="211">
        <v>7.0000000000000007E-2</v>
      </c>
      <c r="U4546" s="201">
        <v>44281</v>
      </c>
      <c r="V4546" s="196" t="s">
        <v>1805</v>
      </c>
      <c r="W4546" s="200" t="s">
        <v>670</v>
      </c>
      <c r="X4546" s="196" t="s">
        <v>13</v>
      </c>
      <c r="AA4546" s="196" t="s">
        <v>17316</v>
      </c>
      <c r="AB4546" s="196" t="s">
        <v>17317</v>
      </c>
      <c r="AC4546" s="200">
        <v>3</v>
      </c>
      <c r="AD4546" s="200" t="s">
        <v>8231</v>
      </c>
      <c r="AE4546" s="203" t="s">
        <v>505</v>
      </c>
      <c r="AF4546" s="212">
        <v>78100</v>
      </c>
      <c r="AG4546" s="198" t="s">
        <v>16192</v>
      </c>
    </row>
    <row r="4547" spans="1:33" hidden="1" x14ac:dyDescent="0.25">
      <c r="A4547" s="209">
        <v>130380</v>
      </c>
      <c r="B4547" s="210">
        <v>1</v>
      </c>
      <c r="C4547" s="196" t="s">
        <v>122</v>
      </c>
      <c r="D4547" s="201">
        <v>43977</v>
      </c>
      <c r="E4547" s="196" t="s">
        <v>152</v>
      </c>
      <c r="F4547" s="201">
        <v>44299</v>
      </c>
      <c r="G4547" s="196" t="s">
        <v>161</v>
      </c>
      <c r="H4547" s="198" t="s">
        <v>297</v>
      </c>
      <c r="I4547" s="196" t="s">
        <v>444</v>
      </c>
      <c r="J4547" s="196" t="s">
        <v>101</v>
      </c>
      <c r="L4547" s="200" t="s">
        <v>101</v>
      </c>
      <c r="M4547" s="198" t="s">
        <v>17315</v>
      </c>
      <c r="N4547" s="198" t="s">
        <v>1793</v>
      </c>
      <c r="O4547" s="196" t="s">
        <v>157</v>
      </c>
      <c r="P4547" s="198" t="s">
        <v>158</v>
      </c>
      <c r="Q4547" s="198" t="s">
        <v>1793</v>
      </c>
      <c r="R4547" s="196" t="s">
        <v>47</v>
      </c>
      <c r="S4547" s="196" t="s">
        <v>46</v>
      </c>
      <c r="T4547" s="211">
        <v>7.0000000000000007E-2</v>
      </c>
      <c r="U4547" s="201">
        <v>44281</v>
      </c>
      <c r="V4547" s="196" t="s">
        <v>1805</v>
      </c>
      <c r="W4547" s="200" t="s">
        <v>670</v>
      </c>
      <c r="X4547" s="196" t="s">
        <v>13</v>
      </c>
      <c r="AA4547" s="196" t="s">
        <v>17318</v>
      </c>
      <c r="AB4547" s="196" t="s">
        <v>17317</v>
      </c>
      <c r="AC4547" s="200">
        <v>8</v>
      </c>
      <c r="AD4547" s="200" t="s">
        <v>8231</v>
      </c>
      <c r="AE4547" s="203" t="s">
        <v>505</v>
      </c>
      <c r="AF4547" s="212">
        <v>67800</v>
      </c>
      <c r="AG4547" s="198" t="s">
        <v>16192</v>
      </c>
    </row>
    <row r="4548" spans="1:33" hidden="1" x14ac:dyDescent="0.25">
      <c r="A4548" s="209">
        <v>130382</v>
      </c>
      <c r="B4548" s="210">
        <v>1</v>
      </c>
      <c r="C4548" s="196" t="s">
        <v>97</v>
      </c>
      <c r="D4548" s="201">
        <v>43977</v>
      </c>
      <c r="E4548" s="196" t="s">
        <v>152</v>
      </c>
      <c r="F4548" s="201">
        <v>44643.875185185185</v>
      </c>
      <c r="G4548" s="196" t="s">
        <v>108</v>
      </c>
      <c r="H4548" s="198" t="s">
        <v>297</v>
      </c>
      <c r="I4548" s="196" t="s">
        <v>3278</v>
      </c>
      <c r="J4548" s="196" t="s">
        <v>101</v>
      </c>
      <c r="L4548" s="200" t="s">
        <v>101</v>
      </c>
      <c r="M4548" s="198" t="s">
        <v>3279</v>
      </c>
      <c r="N4548" s="198" t="s">
        <v>3280</v>
      </c>
      <c r="O4548" s="196" t="s">
        <v>157</v>
      </c>
      <c r="P4548" s="198" t="s">
        <v>158</v>
      </c>
      <c r="Q4548" s="198" t="s">
        <v>1793</v>
      </c>
      <c r="R4548" s="196" t="s">
        <v>47</v>
      </c>
      <c r="S4548" s="196" t="s">
        <v>43</v>
      </c>
      <c r="T4548" s="211">
        <v>1.26</v>
      </c>
      <c r="U4548" s="201">
        <v>44365</v>
      </c>
      <c r="V4548" s="196" t="s">
        <v>1805</v>
      </c>
      <c r="W4548" s="200" t="s">
        <v>93</v>
      </c>
      <c r="Y4548" s="196" t="s">
        <v>32</v>
      </c>
      <c r="AA4548" s="196" t="s">
        <v>17319</v>
      </c>
      <c r="AB4548" s="196" t="s">
        <v>17320</v>
      </c>
      <c r="AC4548" s="200">
        <v>3</v>
      </c>
      <c r="AD4548" s="200" t="s">
        <v>8231</v>
      </c>
      <c r="AE4548" s="212">
        <v>3875</v>
      </c>
      <c r="AF4548" s="212">
        <v>12485</v>
      </c>
      <c r="AG4548" s="198" t="s">
        <v>3281</v>
      </c>
    </row>
    <row r="4549" spans="1:33" hidden="1" x14ac:dyDescent="0.25">
      <c r="A4549" s="209">
        <v>130382</v>
      </c>
      <c r="B4549" s="210">
        <v>1</v>
      </c>
      <c r="C4549" s="196" t="s">
        <v>97</v>
      </c>
      <c r="D4549" s="201">
        <v>43977</v>
      </c>
      <c r="E4549" s="196" t="s">
        <v>152</v>
      </c>
      <c r="F4549" s="201">
        <v>44643.875185185185</v>
      </c>
      <c r="G4549" s="196" t="s">
        <v>108</v>
      </c>
      <c r="H4549" s="198" t="s">
        <v>297</v>
      </c>
      <c r="I4549" s="196" t="s">
        <v>3278</v>
      </c>
      <c r="J4549" s="196" t="s">
        <v>101</v>
      </c>
      <c r="L4549" s="200" t="s">
        <v>101</v>
      </c>
      <c r="M4549" s="198" t="s">
        <v>3279</v>
      </c>
      <c r="N4549" s="198" t="s">
        <v>3280</v>
      </c>
      <c r="O4549" s="196" t="s">
        <v>157</v>
      </c>
      <c r="P4549" s="198" t="s">
        <v>158</v>
      </c>
      <c r="Q4549" s="198" t="s">
        <v>1793</v>
      </c>
      <c r="R4549" s="196" t="s">
        <v>47</v>
      </c>
      <c r="S4549" s="196" t="s">
        <v>43</v>
      </c>
      <c r="T4549" s="211">
        <v>1.26</v>
      </c>
      <c r="U4549" s="201">
        <v>44365</v>
      </c>
      <c r="V4549" s="196" t="s">
        <v>1805</v>
      </c>
      <c r="W4549" s="200" t="s">
        <v>93</v>
      </c>
      <c r="Y4549" s="196" t="s">
        <v>32</v>
      </c>
      <c r="AA4549" s="196" t="s">
        <v>17321</v>
      </c>
      <c r="AB4549" s="196" t="s">
        <v>17320</v>
      </c>
      <c r="AC4549" s="200">
        <v>8</v>
      </c>
      <c r="AD4549" s="200" t="s">
        <v>8231</v>
      </c>
      <c r="AE4549" s="212">
        <v>-32427</v>
      </c>
      <c r="AF4549" s="212">
        <v>922773</v>
      </c>
      <c r="AG4549" s="198" t="s">
        <v>3281</v>
      </c>
    </row>
    <row r="4550" spans="1:33" hidden="1" x14ac:dyDescent="0.25">
      <c r="A4550" s="209">
        <v>130383</v>
      </c>
      <c r="B4550" s="210">
        <v>1</v>
      </c>
      <c r="C4550" s="196" t="s">
        <v>97</v>
      </c>
      <c r="D4550" s="201">
        <v>43977</v>
      </c>
      <c r="E4550" s="196" t="s">
        <v>152</v>
      </c>
      <c r="F4550" s="201">
        <v>44663.875115740739</v>
      </c>
      <c r="G4550" s="196" t="s">
        <v>108</v>
      </c>
      <c r="H4550" s="198" t="s">
        <v>297</v>
      </c>
      <c r="I4550" s="196" t="s">
        <v>2791</v>
      </c>
      <c r="J4550" s="196" t="s">
        <v>101</v>
      </c>
      <c r="L4550" s="200" t="s">
        <v>101</v>
      </c>
      <c r="M4550" s="198" t="s">
        <v>17322</v>
      </c>
      <c r="N4550" s="198" t="s">
        <v>1793</v>
      </c>
      <c r="O4550" s="196" t="s">
        <v>157</v>
      </c>
      <c r="P4550" s="198" t="s">
        <v>158</v>
      </c>
      <c r="Q4550" s="198" t="s">
        <v>1793</v>
      </c>
      <c r="R4550" s="196" t="s">
        <v>47</v>
      </c>
      <c r="S4550" s="196" t="s">
        <v>46</v>
      </c>
      <c r="T4550" s="211">
        <v>1.02</v>
      </c>
      <c r="U4550" s="201">
        <v>44232</v>
      </c>
      <c r="V4550" s="196" t="s">
        <v>1805</v>
      </c>
      <c r="W4550" s="200" t="s">
        <v>93</v>
      </c>
      <c r="X4550" s="196" t="s">
        <v>13</v>
      </c>
      <c r="AA4550" s="196" t="s">
        <v>17323</v>
      </c>
      <c r="AB4550" s="196" t="s">
        <v>17324</v>
      </c>
      <c r="AC4550" s="200">
        <v>3</v>
      </c>
      <c r="AD4550" s="200" t="s">
        <v>8231</v>
      </c>
      <c r="AE4550" s="203" t="s">
        <v>505</v>
      </c>
      <c r="AF4550" s="212">
        <v>196390</v>
      </c>
      <c r="AG4550" s="198" t="s">
        <v>17325</v>
      </c>
    </row>
    <row r="4551" spans="1:33" hidden="1" x14ac:dyDescent="0.25">
      <c r="A4551" s="209">
        <v>130383</v>
      </c>
      <c r="B4551" s="210">
        <v>1</v>
      </c>
      <c r="C4551" s="196" t="s">
        <v>97</v>
      </c>
      <c r="D4551" s="201">
        <v>43977</v>
      </c>
      <c r="E4551" s="196" t="s">
        <v>152</v>
      </c>
      <c r="F4551" s="201">
        <v>44663.875115740739</v>
      </c>
      <c r="G4551" s="196" t="s">
        <v>108</v>
      </c>
      <c r="H4551" s="198" t="s">
        <v>297</v>
      </c>
      <c r="I4551" s="196" t="s">
        <v>2791</v>
      </c>
      <c r="J4551" s="196" t="s">
        <v>101</v>
      </c>
      <c r="L4551" s="200" t="s">
        <v>101</v>
      </c>
      <c r="M4551" s="198" t="s">
        <v>17322</v>
      </c>
      <c r="N4551" s="198" t="s">
        <v>1793</v>
      </c>
      <c r="O4551" s="196" t="s">
        <v>157</v>
      </c>
      <c r="P4551" s="198" t="s">
        <v>158</v>
      </c>
      <c r="Q4551" s="198" t="s">
        <v>1793</v>
      </c>
      <c r="R4551" s="196" t="s">
        <v>47</v>
      </c>
      <c r="S4551" s="196" t="s">
        <v>46</v>
      </c>
      <c r="T4551" s="211">
        <v>1.02</v>
      </c>
      <c r="U4551" s="201">
        <v>44232</v>
      </c>
      <c r="V4551" s="196" t="s">
        <v>1805</v>
      </c>
      <c r="W4551" s="200" t="s">
        <v>93</v>
      </c>
      <c r="X4551" s="196" t="s">
        <v>13</v>
      </c>
      <c r="AA4551" s="196" t="s">
        <v>17326</v>
      </c>
      <c r="AB4551" s="196" t="s">
        <v>17324</v>
      </c>
      <c r="AC4551" s="200">
        <v>8</v>
      </c>
      <c r="AD4551" s="200" t="s">
        <v>8231</v>
      </c>
      <c r="AE4551" s="203" t="s">
        <v>505</v>
      </c>
      <c r="AF4551" s="212">
        <v>791400</v>
      </c>
      <c r="AG4551" s="198" t="s">
        <v>17325</v>
      </c>
    </row>
    <row r="4552" spans="1:33" hidden="1" x14ac:dyDescent="0.25">
      <c r="A4552" s="209">
        <v>130385</v>
      </c>
      <c r="B4552" s="210">
        <v>1</v>
      </c>
      <c r="C4552" s="196" t="s">
        <v>97</v>
      </c>
      <c r="D4552" s="201">
        <v>43977</v>
      </c>
      <c r="E4552" s="196" t="s">
        <v>152</v>
      </c>
      <c r="F4552" s="201">
        <v>44539.875162037039</v>
      </c>
      <c r="G4552" s="196" t="s">
        <v>108</v>
      </c>
      <c r="H4552" s="198" t="s">
        <v>443</v>
      </c>
      <c r="I4552" s="196" t="s">
        <v>2859</v>
      </c>
      <c r="J4552" s="196" t="s">
        <v>101</v>
      </c>
      <c r="L4552" s="200" t="s">
        <v>101</v>
      </c>
      <c r="M4552" s="198" t="s">
        <v>2860</v>
      </c>
      <c r="N4552" s="198" t="s">
        <v>2306</v>
      </c>
      <c r="O4552" s="196" t="s">
        <v>157</v>
      </c>
      <c r="P4552" s="198" t="s">
        <v>157</v>
      </c>
      <c r="Q4552" s="198" t="s">
        <v>2306</v>
      </c>
      <c r="R4552" s="196" t="s">
        <v>47</v>
      </c>
      <c r="S4552" s="196" t="s">
        <v>43</v>
      </c>
      <c r="T4552" s="211">
        <v>5.77</v>
      </c>
      <c r="U4552" s="201">
        <v>44323</v>
      </c>
      <c r="V4552" s="196" t="s">
        <v>1860</v>
      </c>
      <c r="W4552" s="200" t="s">
        <v>93</v>
      </c>
      <c r="X4552" s="196" t="s">
        <v>103</v>
      </c>
      <c r="Y4552" s="196" t="s">
        <v>32</v>
      </c>
      <c r="AA4552" s="196" t="s">
        <v>17327</v>
      </c>
      <c r="AC4552" s="200">
        <v>8</v>
      </c>
      <c r="AD4552" s="200" t="s">
        <v>8250</v>
      </c>
      <c r="AE4552" s="212">
        <v>616876</v>
      </c>
      <c r="AF4552" s="212">
        <v>616876</v>
      </c>
      <c r="AG4552" s="198" t="s">
        <v>2861</v>
      </c>
    </row>
    <row r="4553" spans="1:33" hidden="1" x14ac:dyDescent="0.25">
      <c r="A4553" s="209">
        <v>130386</v>
      </c>
      <c r="B4553" s="210">
        <v>1</v>
      </c>
      <c r="C4553" s="196" t="s">
        <v>122</v>
      </c>
      <c r="D4553" s="201">
        <v>43977</v>
      </c>
      <c r="E4553" s="196" t="s">
        <v>152</v>
      </c>
      <c r="F4553" s="201">
        <v>44715.875347222223</v>
      </c>
      <c r="G4553" s="196" t="s">
        <v>108</v>
      </c>
      <c r="H4553" s="198" t="s">
        <v>722</v>
      </c>
      <c r="I4553" s="196" t="s">
        <v>1451</v>
      </c>
      <c r="J4553" s="196" t="s">
        <v>101</v>
      </c>
      <c r="L4553" s="200" t="s">
        <v>101</v>
      </c>
      <c r="M4553" s="198" t="s">
        <v>3070</v>
      </c>
      <c r="N4553" s="198" t="s">
        <v>1859</v>
      </c>
      <c r="O4553" s="196" t="s">
        <v>157</v>
      </c>
      <c r="P4553" s="198" t="s">
        <v>158</v>
      </c>
      <c r="Q4553" s="198" t="s">
        <v>1859</v>
      </c>
      <c r="R4553" s="196" t="s">
        <v>47</v>
      </c>
      <c r="S4553" s="196" t="s">
        <v>43</v>
      </c>
      <c r="T4553" s="211">
        <v>7.29</v>
      </c>
      <c r="U4553" s="201">
        <v>44694</v>
      </c>
      <c r="V4553" s="196" t="s">
        <v>1860</v>
      </c>
      <c r="W4553" s="200" t="s">
        <v>93</v>
      </c>
      <c r="X4553" s="196" t="s">
        <v>103</v>
      </c>
      <c r="AA4553" s="196" t="s">
        <v>17328</v>
      </c>
      <c r="AB4553" s="196" t="s">
        <v>17329</v>
      </c>
      <c r="AC4553" s="200">
        <v>3</v>
      </c>
      <c r="AD4553" s="200" t="s">
        <v>8231</v>
      </c>
      <c r="AE4553" s="212">
        <v>83300</v>
      </c>
      <c r="AF4553" s="212">
        <v>83300</v>
      </c>
      <c r="AG4553" s="198" t="s">
        <v>17330</v>
      </c>
    </row>
    <row r="4554" spans="1:33" hidden="1" x14ac:dyDescent="0.25">
      <c r="A4554" s="209">
        <v>130386</v>
      </c>
      <c r="B4554" s="210">
        <v>1</v>
      </c>
      <c r="C4554" s="196" t="s">
        <v>122</v>
      </c>
      <c r="D4554" s="201">
        <v>43977</v>
      </c>
      <c r="E4554" s="196" t="s">
        <v>152</v>
      </c>
      <c r="F4554" s="201">
        <v>44715.875347222223</v>
      </c>
      <c r="G4554" s="196" t="s">
        <v>108</v>
      </c>
      <c r="H4554" s="198" t="s">
        <v>722</v>
      </c>
      <c r="I4554" s="196" t="s">
        <v>1451</v>
      </c>
      <c r="J4554" s="196" t="s">
        <v>101</v>
      </c>
      <c r="L4554" s="200" t="s">
        <v>101</v>
      </c>
      <c r="M4554" s="198" t="s">
        <v>3070</v>
      </c>
      <c r="N4554" s="198" t="s">
        <v>1859</v>
      </c>
      <c r="O4554" s="196" t="s">
        <v>157</v>
      </c>
      <c r="P4554" s="198" t="s">
        <v>158</v>
      </c>
      <c r="Q4554" s="198" t="s">
        <v>1859</v>
      </c>
      <c r="R4554" s="196" t="s">
        <v>47</v>
      </c>
      <c r="S4554" s="196" t="s">
        <v>43</v>
      </c>
      <c r="T4554" s="211">
        <v>7.29</v>
      </c>
      <c r="U4554" s="201">
        <v>44694</v>
      </c>
      <c r="V4554" s="196" t="s">
        <v>1860</v>
      </c>
      <c r="W4554" s="200" t="s">
        <v>93</v>
      </c>
      <c r="X4554" s="196" t="s">
        <v>103</v>
      </c>
      <c r="AA4554" s="196" t="s">
        <v>17331</v>
      </c>
      <c r="AB4554" s="196" t="s">
        <v>17329</v>
      </c>
      <c r="AC4554" s="200">
        <v>8</v>
      </c>
      <c r="AD4554" s="200" t="s">
        <v>8231</v>
      </c>
      <c r="AE4554" s="212">
        <v>1541500</v>
      </c>
      <c r="AF4554" s="212">
        <v>1541500</v>
      </c>
      <c r="AG4554" s="198" t="s">
        <v>17330</v>
      </c>
    </row>
    <row r="4555" spans="1:33" hidden="1" x14ac:dyDescent="0.25">
      <c r="A4555" s="209">
        <v>130387</v>
      </c>
      <c r="B4555" s="210">
        <v>1</v>
      </c>
      <c r="C4555" s="196" t="s">
        <v>97</v>
      </c>
      <c r="D4555" s="201">
        <v>43977</v>
      </c>
      <c r="E4555" s="196" t="s">
        <v>152</v>
      </c>
      <c r="F4555" s="201">
        <v>44529.875173611108</v>
      </c>
      <c r="G4555" s="196" t="s">
        <v>203</v>
      </c>
      <c r="H4555" s="198" t="s">
        <v>285</v>
      </c>
      <c r="I4555" s="196" t="s">
        <v>292</v>
      </c>
      <c r="J4555" s="196" t="s">
        <v>101</v>
      </c>
      <c r="L4555" s="200" t="s">
        <v>101</v>
      </c>
      <c r="M4555" s="198" t="s">
        <v>3239</v>
      </c>
      <c r="N4555" s="198" t="s">
        <v>3240</v>
      </c>
      <c r="O4555" s="196" t="s">
        <v>157</v>
      </c>
      <c r="P4555" s="198" t="s">
        <v>158</v>
      </c>
      <c r="Q4555" s="198" t="s">
        <v>3240</v>
      </c>
      <c r="R4555" s="196" t="s">
        <v>47</v>
      </c>
      <c r="S4555" s="196" t="s">
        <v>43</v>
      </c>
      <c r="T4555" s="211">
        <v>5.29</v>
      </c>
      <c r="U4555" s="201">
        <v>44365</v>
      </c>
      <c r="V4555" s="196" t="s">
        <v>1805</v>
      </c>
      <c r="W4555" s="200" t="s">
        <v>670</v>
      </c>
      <c r="X4555" s="196" t="s">
        <v>13</v>
      </c>
      <c r="Y4555" s="196" t="s">
        <v>31</v>
      </c>
      <c r="AA4555" s="196" t="s">
        <v>17332</v>
      </c>
      <c r="AB4555" s="196" t="s">
        <v>17333</v>
      </c>
      <c r="AC4555" s="200">
        <v>3</v>
      </c>
      <c r="AD4555" s="200" t="s">
        <v>8231</v>
      </c>
      <c r="AE4555" s="212">
        <v>7220</v>
      </c>
      <c r="AF4555" s="212">
        <v>81120</v>
      </c>
      <c r="AG4555" s="198" t="s">
        <v>3241</v>
      </c>
    </row>
    <row r="4556" spans="1:33" hidden="1" x14ac:dyDescent="0.25">
      <c r="A4556" s="209">
        <v>130387</v>
      </c>
      <c r="B4556" s="210">
        <v>1</v>
      </c>
      <c r="C4556" s="196" t="s">
        <v>97</v>
      </c>
      <c r="D4556" s="201">
        <v>43977</v>
      </c>
      <c r="E4556" s="196" t="s">
        <v>152</v>
      </c>
      <c r="F4556" s="201">
        <v>44529.875173611108</v>
      </c>
      <c r="G4556" s="196" t="s">
        <v>203</v>
      </c>
      <c r="H4556" s="198" t="s">
        <v>285</v>
      </c>
      <c r="I4556" s="196" t="s">
        <v>292</v>
      </c>
      <c r="J4556" s="196" t="s">
        <v>101</v>
      </c>
      <c r="L4556" s="200" t="s">
        <v>101</v>
      </c>
      <c r="M4556" s="198" t="s">
        <v>3239</v>
      </c>
      <c r="N4556" s="198" t="s">
        <v>3240</v>
      </c>
      <c r="O4556" s="196" t="s">
        <v>157</v>
      </c>
      <c r="P4556" s="198" t="s">
        <v>158</v>
      </c>
      <c r="Q4556" s="198" t="s">
        <v>3240</v>
      </c>
      <c r="R4556" s="196" t="s">
        <v>47</v>
      </c>
      <c r="S4556" s="196" t="s">
        <v>43</v>
      </c>
      <c r="T4556" s="211">
        <v>5.29</v>
      </c>
      <c r="U4556" s="201">
        <v>44365</v>
      </c>
      <c r="V4556" s="196" t="s">
        <v>1805</v>
      </c>
      <c r="W4556" s="200" t="s">
        <v>670</v>
      </c>
      <c r="X4556" s="196" t="s">
        <v>13</v>
      </c>
      <c r="Y4556" s="196" t="s">
        <v>31</v>
      </c>
      <c r="AA4556" s="196" t="s">
        <v>17334</v>
      </c>
      <c r="AB4556" s="196" t="s">
        <v>17333</v>
      </c>
      <c r="AC4556" s="200">
        <v>8</v>
      </c>
      <c r="AD4556" s="200" t="s">
        <v>8231</v>
      </c>
      <c r="AE4556" s="212">
        <v>-47870</v>
      </c>
      <c r="AF4556" s="212">
        <v>2668730</v>
      </c>
      <c r="AG4556" s="198" t="s">
        <v>3241</v>
      </c>
    </row>
    <row r="4557" spans="1:33" hidden="1" x14ac:dyDescent="0.25">
      <c r="A4557" s="209">
        <v>130389</v>
      </c>
      <c r="B4557" s="210">
        <v>1</v>
      </c>
      <c r="C4557" s="196" t="s">
        <v>122</v>
      </c>
      <c r="D4557" s="201">
        <v>43977</v>
      </c>
      <c r="E4557" s="196" t="s">
        <v>152</v>
      </c>
      <c r="F4557" s="201">
        <v>44665.875138888892</v>
      </c>
      <c r="G4557" s="196" t="s">
        <v>108</v>
      </c>
      <c r="H4557" s="198" t="s">
        <v>523</v>
      </c>
      <c r="I4557" s="196" t="s">
        <v>524</v>
      </c>
      <c r="J4557" s="196" t="s">
        <v>101</v>
      </c>
      <c r="L4557" s="200" t="s">
        <v>101</v>
      </c>
      <c r="M4557" s="198" t="s">
        <v>2255</v>
      </c>
      <c r="N4557" s="198" t="s">
        <v>1845</v>
      </c>
      <c r="O4557" s="196" t="s">
        <v>157</v>
      </c>
      <c r="P4557" s="198" t="s">
        <v>157</v>
      </c>
      <c r="Q4557" s="198" t="s">
        <v>1845</v>
      </c>
      <c r="R4557" s="196" t="s">
        <v>47</v>
      </c>
      <c r="S4557" s="196" t="s">
        <v>43</v>
      </c>
      <c r="T4557" s="211">
        <v>5.23</v>
      </c>
      <c r="U4557" s="201">
        <v>44645</v>
      </c>
      <c r="V4557" s="196" t="s">
        <v>1805</v>
      </c>
      <c r="W4557" s="200" t="s">
        <v>670</v>
      </c>
      <c r="X4557" s="196" t="s">
        <v>13</v>
      </c>
      <c r="AA4557" s="196" t="s">
        <v>17335</v>
      </c>
      <c r="AB4557" s="196" t="s">
        <v>17336</v>
      </c>
      <c r="AC4557" s="200">
        <v>8</v>
      </c>
      <c r="AD4557" s="200" t="s">
        <v>8231</v>
      </c>
      <c r="AE4557" s="212">
        <v>2298050</v>
      </c>
      <c r="AF4557" s="212">
        <v>2298050</v>
      </c>
      <c r="AG4557" s="198" t="s">
        <v>2256</v>
      </c>
    </row>
    <row r="4558" spans="1:33" hidden="1" x14ac:dyDescent="0.25">
      <c r="A4558" s="209">
        <v>130390</v>
      </c>
      <c r="B4558" s="210">
        <v>1</v>
      </c>
      <c r="C4558" s="196" t="s">
        <v>122</v>
      </c>
      <c r="D4558" s="201">
        <v>43977</v>
      </c>
      <c r="E4558" s="196" t="s">
        <v>152</v>
      </c>
      <c r="F4558" s="201">
        <v>44665.875127314815</v>
      </c>
      <c r="G4558" s="196" t="s">
        <v>108</v>
      </c>
      <c r="H4558" s="198" t="s">
        <v>718</v>
      </c>
      <c r="I4558" s="196" t="s">
        <v>697</v>
      </c>
      <c r="J4558" s="196" t="s">
        <v>101</v>
      </c>
      <c r="L4558" s="200" t="s">
        <v>101</v>
      </c>
      <c r="M4558" s="198" t="s">
        <v>2289</v>
      </c>
      <c r="N4558" s="198" t="s">
        <v>1845</v>
      </c>
      <c r="O4558" s="196" t="s">
        <v>157</v>
      </c>
      <c r="P4558" s="198" t="s">
        <v>1794</v>
      </c>
      <c r="Q4558" s="198" t="s">
        <v>1845</v>
      </c>
      <c r="R4558" s="196" t="s">
        <v>47</v>
      </c>
      <c r="S4558" s="196" t="s">
        <v>43</v>
      </c>
      <c r="T4558" s="211">
        <v>5.0199999999999996</v>
      </c>
      <c r="U4558" s="201">
        <v>44645</v>
      </c>
      <c r="V4558" s="196" t="s">
        <v>1805</v>
      </c>
      <c r="W4558" s="200" t="s">
        <v>670</v>
      </c>
      <c r="X4558" s="196" t="s">
        <v>13</v>
      </c>
      <c r="Y4558" s="196" t="s">
        <v>31</v>
      </c>
      <c r="Z4558" s="198" t="s">
        <v>2290</v>
      </c>
      <c r="AA4558" s="196" t="s">
        <v>17337</v>
      </c>
      <c r="AB4558" s="196" t="s">
        <v>17338</v>
      </c>
      <c r="AC4558" s="200">
        <v>3</v>
      </c>
      <c r="AD4558" s="200" t="s">
        <v>8231</v>
      </c>
      <c r="AE4558" s="212">
        <v>89400</v>
      </c>
      <c r="AF4558" s="212">
        <v>105105</v>
      </c>
      <c r="AG4558" s="198" t="s">
        <v>2291</v>
      </c>
    </row>
    <row r="4559" spans="1:33" hidden="1" x14ac:dyDescent="0.25">
      <c r="A4559" s="209">
        <v>130390</v>
      </c>
      <c r="B4559" s="210">
        <v>1</v>
      </c>
      <c r="C4559" s="196" t="s">
        <v>122</v>
      </c>
      <c r="D4559" s="201">
        <v>43977</v>
      </c>
      <c r="E4559" s="196" t="s">
        <v>152</v>
      </c>
      <c r="F4559" s="201">
        <v>44665.875127314815</v>
      </c>
      <c r="G4559" s="196" t="s">
        <v>108</v>
      </c>
      <c r="H4559" s="198" t="s">
        <v>718</v>
      </c>
      <c r="I4559" s="196" t="s">
        <v>697</v>
      </c>
      <c r="J4559" s="196" t="s">
        <v>101</v>
      </c>
      <c r="L4559" s="200" t="s">
        <v>101</v>
      </c>
      <c r="M4559" s="198" t="s">
        <v>2289</v>
      </c>
      <c r="N4559" s="198" t="s">
        <v>1845</v>
      </c>
      <c r="O4559" s="196" t="s">
        <v>157</v>
      </c>
      <c r="P4559" s="198" t="s">
        <v>1794</v>
      </c>
      <c r="Q4559" s="198" t="s">
        <v>1845</v>
      </c>
      <c r="R4559" s="196" t="s">
        <v>47</v>
      </c>
      <c r="S4559" s="196" t="s">
        <v>43</v>
      </c>
      <c r="T4559" s="211">
        <v>5.0199999999999996</v>
      </c>
      <c r="U4559" s="201">
        <v>44645</v>
      </c>
      <c r="V4559" s="196" t="s">
        <v>1805</v>
      </c>
      <c r="W4559" s="200" t="s">
        <v>670</v>
      </c>
      <c r="X4559" s="196" t="s">
        <v>13</v>
      </c>
      <c r="Y4559" s="196" t="s">
        <v>31</v>
      </c>
      <c r="Z4559" s="198" t="s">
        <v>2290</v>
      </c>
      <c r="AA4559" s="196" t="s">
        <v>17339</v>
      </c>
      <c r="AB4559" s="196" t="s">
        <v>17338</v>
      </c>
      <c r="AC4559" s="200">
        <v>3</v>
      </c>
      <c r="AD4559" s="200" t="s">
        <v>8274</v>
      </c>
      <c r="AE4559" s="212">
        <v>295900</v>
      </c>
      <c r="AF4559" s="212">
        <v>344050</v>
      </c>
      <c r="AG4559" s="198" t="s">
        <v>2291</v>
      </c>
    </row>
    <row r="4560" spans="1:33" hidden="1" x14ac:dyDescent="0.25">
      <c r="A4560" s="209">
        <v>130390</v>
      </c>
      <c r="B4560" s="210">
        <v>1</v>
      </c>
      <c r="C4560" s="196" t="s">
        <v>122</v>
      </c>
      <c r="D4560" s="201">
        <v>43977</v>
      </c>
      <c r="E4560" s="196" t="s">
        <v>152</v>
      </c>
      <c r="F4560" s="201">
        <v>44665.875127314815</v>
      </c>
      <c r="G4560" s="196" t="s">
        <v>108</v>
      </c>
      <c r="H4560" s="198" t="s">
        <v>718</v>
      </c>
      <c r="I4560" s="196" t="s">
        <v>697</v>
      </c>
      <c r="J4560" s="196" t="s">
        <v>101</v>
      </c>
      <c r="L4560" s="200" t="s">
        <v>101</v>
      </c>
      <c r="M4560" s="198" t="s">
        <v>2289</v>
      </c>
      <c r="N4560" s="198" t="s">
        <v>1845</v>
      </c>
      <c r="O4560" s="196" t="s">
        <v>157</v>
      </c>
      <c r="P4560" s="198" t="s">
        <v>1794</v>
      </c>
      <c r="Q4560" s="198" t="s">
        <v>1845</v>
      </c>
      <c r="R4560" s="196" t="s">
        <v>47</v>
      </c>
      <c r="S4560" s="196" t="s">
        <v>43</v>
      </c>
      <c r="T4560" s="211">
        <v>5.0199999999999996</v>
      </c>
      <c r="U4560" s="201">
        <v>44645</v>
      </c>
      <c r="V4560" s="196" t="s">
        <v>1805</v>
      </c>
      <c r="W4560" s="200" t="s">
        <v>670</v>
      </c>
      <c r="X4560" s="196" t="s">
        <v>13</v>
      </c>
      <c r="Y4560" s="196" t="s">
        <v>31</v>
      </c>
      <c r="Z4560" s="198" t="s">
        <v>2290</v>
      </c>
      <c r="AA4560" s="196" t="s">
        <v>17340</v>
      </c>
      <c r="AB4560" s="196" t="s">
        <v>17338</v>
      </c>
      <c r="AC4560" s="200">
        <v>8</v>
      </c>
      <c r="AD4560" s="200" t="s">
        <v>8231</v>
      </c>
      <c r="AE4560" s="212">
        <v>3941100</v>
      </c>
      <c r="AF4560" s="212">
        <v>3941100</v>
      </c>
      <c r="AG4560" s="198" t="s">
        <v>2291</v>
      </c>
    </row>
    <row r="4561" spans="1:33" hidden="1" x14ac:dyDescent="0.25">
      <c r="A4561" s="209">
        <v>130397</v>
      </c>
      <c r="B4561" s="210">
        <v>1</v>
      </c>
      <c r="C4561" s="196" t="s">
        <v>122</v>
      </c>
      <c r="D4561" s="201">
        <v>43978</v>
      </c>
      <c r="E4561" s="196" t="s">
        <v>152</v>
      </c>
      <c r="F4561" s="201">
        <v>44665.875219907408</v>
      </c>
      <c r="G4561" s="196" t="s">
        <v>203</v>
      </c>
      <c r="H4561" s="198" t="s">
        <v>648</v>
      </c>
      <c r="I4561" s="196" t="s">
        <v>338</v>
      </c>
      <c r="J4561" s="196" t="s">
        <v>101</v>
      </c>
      <c r="L4561" s="200" t="s">
        <v>101</v>
      </c>
      <c r="M4561" s="198" t="s">
        <v>2341</v>
      </c>
      <c r="N4561" s="198" t="s">
        <v>1859</v>
      </c>
      <c r="O4561" s="196" t="s">
        <v>157</v>
      </c>
      <c r="P4561" s="198" t="s">
        <v>158</v>
      </c>
      <c r="Q4561" s="198" t="s">
        <v>1859</v>
      </c>
      <c r="R4561" s="196" t="s">
        <v>47</v>
      </c>
      <c r="S4561" s="196" t="s">
        <v>43</v>
      </c>
      <c r="T4561" s="211">
        <v>7.6</v>
      </c>
      <c r="U4561" s="201">
        <v>44645</v>
      </c>
      <c r="V4561" s="196" t="s">
        <v>1860</v>
      </c>
      <c r="W4561" s="200" t="s">
        <v>93</v>
      </c>
      <c r="X4561" s="196" t="s">
        <v>103</v>
      </c>
      <c r="AA4561" s="196" t="s">
        <v>17341</v>
      </c>
      <c r="AB4561" s="196" t="s">
        <v>17342</v>
      </c>
      <c r="AC4561" s="200">
        <v>3</v>
      </c>
      <c r="AD4561" s="200" t="s">
        <v>8231</v>
      </c>
      <c r="AE4561" s="212">
        <v>137470</v>
      </c>
      <c r="AF4561" s="212">
        <v>137470</v>
      </c>
      <c r="AG4561" s="198" t="s">
        <v>2342</v>
      </c>
    </row>
    <row r="4562" spans="1:33" hidden="1" x14ac:dyDescent="0.25">
      <c r="A4562" s="209">
        <v>130397</v>
      </c>
      <c r="B4562" s="210">
        <v>1</v>
      </c>
      <c r="C4562" s="196" t="s">
        <v>122</v>
      </c>
      <c r="D4562" s="201">
        <v>43978</v>
      </c>
      <c r="E4562" s="196" t="s">
        <v>152</v>
      </c>
      <c r="F4562" s="201">
        <v>44665.875219907408</v>
      </c>
      <c r="G4562" s="196" t="s">
        <v>203</v>
      </c>
      <c r="H4562" s="198" t="s">
        <v>648</v>
      </c>
      <c r="I4562" s="196" t="s">
        <v>338</v>
      </c>
      <c r="J4562" s="196" t="s">
        <v>101</v>
      </c>
      <c r="L4562" s="200" t="s">
        <v>101</v>
      </c>
      <c r="M4562" s="198" t="s">
        <v>2341</v>
      </c>
      <c r="N4562" s="198" t="s">
        <v>1859</v>
      </c>
      <c r="O4562" s="196" t="s">
        <v>157</v>
      </c>
      <c r="P4562" s="198" t="s">
        <v>158</v>
      </c>
      <c r="Q4562" s="198" t="s">
        <v>1859</v>
      </c>
      <c r="R4562" s="196" t="s">
        <v>47</v>
      </c>
      <c r="S4562" s="196" t="s">
        <v>43</v>
      </c>
      <c r="T4562" s="211">
        <v>7.6</v>
      </c>
      <c r="U4562" s="201">
        <v>44645</v>
      </c>
      <c r="V4562" s="196" t="s">
        <v>1860</v>
      </c>
      <c r="W4562" s="200" t="s">
        <v>93</v>
      </c>
      <c r="X4562" s="196" t="s">
        <v>103</v>
      </c>
      <c r="AA4562" s="196" t="s">
        <v>17343</v>
      </c>
      <c r="AB4562" s="196" t="s">
        <v>17342</v>
      </c>
      <c r="AC4562" s="200">
        <v>8</v>
      </c>
      <c r="AD4562" s="200" t="s">
        <v>8231</v>
      </c>
      <c r="AE4562" s="212">
        <v>1409950</v>
      </c>
      <c r="AF4562" s="212">
        <v>1409950</v>
      </c>
      <c r="AG4562" s="198" t="s">
        <v>2342</v>
      </c>
    </row>
    <row r="4563" spans="1:33" hidden="1" x14ac:dyDescent="0.25">
      <c r="A4563" s="209">
        <v>130400</v>
      </c>
      <c r="B4563" s="210">
        <v>1</v>
      </c>
      <c r="C4563" s="196" t="s">
        <v>122</v>
      </c>
      <c r="D4563" s="201">
        <v>43978</v>
      </c>
      <c r="E4563" s="196" t="s">
        <v>152</v>
      </c>
      <c r="F4563" s="201">
        <v>44665.875335648147</v>
      </c>
      <c r="G4563" s="196" t="s">
        <v>108</v>
      </c>
      <c r="H4563" s="198" t="s">
        <v>285</v>
      </c>
      <c r="I4563" s="196" t="s">
        <v>2344</v>
      </c>
      <c r="J4563" s="196" t="s">
        <v>101</v>
      </c>
      <c r="L4563" s="200" t="s">
        <v>101</v>
      </c>
      <c r="M4563" s="198" t="s">
        <v>2345</v>
      </c>
      <c r="N4563" s="198" t="s">
        <v>1859</v>
      </c>
      <c r="O4563" s="196" t="s">
        <v>157</v>
      </c>
      <c r="P4563" s="198" t="s">
        <v>158</v>
      </c>
      <c r="Q4563" s="198" t="s">
        <v>1859</v>
      </c>
      <c r="R4563" s="196" t="s">
        <v>47</v>
      </c>
      <c r="S4563" s="196" t="s">
        <v>43</v>
      </c>
      <c r="T4563" s="211">
        <v>6.57</v>
      </c>
      <c r="U4563" s="201">
        <v>44645</v>
      </c>
      <c r="V4563" s="196" t="s">
        <v>1860</v>
      </c>
      <c r="W4563" s="200" t="s">
        <v>93</v>
      </c>
      <c r="X4563" s="196" t="s">
        <v>103</v>
      </c>
      <c r="AA4563" s="196" t="s">
        <v>17344</v>
      </c>
      <c r="AB4563" s="196" t="s">
        <v>17345</v>
      </c>
      <c r="AC4563" s="200">
        <v>3</v>
      </c>
      <c r="AD4563" s="200" t="s">
        <v>8231</v>
      </c>
      <c r="AE4563" s="212">
        <v>22100</v>
      </c>
      <c r="AF4563" s="212">
        <v>22100</v>
      </c>
      <c r="AG4563" s="198" t="s">
        <v>2303</v>
      </c>
    </row>
    <row r="4564" spans="1:33" hidden="1" x14ac:dyDescent="0.25">
      <c r="A4564" s="209">
        <v>130400</v>
      </c>
      <c r="B4564" s="210">
        <v>1</v>
      </c>
      <c r="C4564" s="196" t="s">
        <v>122</v>
      </c>
      <c r="D4564" s="201">
        <v>43978</v>
      </c>
      <c r="E4564" s="196" t="s">
        <v>152</v>
      </c>
      <c r="F4564" s="201">
        <v>44665.875335648147</v>
      </c>
      <c r="G4564" s="196" t="s">
        <v>108</v>
      </c>
      <c r="H4564" s="198" t="s">
        <v>285</v>
      </c>
      <c r="I4564" s="196" t="s">
        <v>2344</v>
      </c>
      <c r="J4564" s="196" t="s">
        <v>101</v>
      </c>
      <c r="L4564" s="200" t="s">
        <v>101</v>
      </c>
      <c r="M4564" s="198" t="s">
        <v>2345</v>
      </c>
      <c r="N4564" s="198" t="s">
        <v>1859</v>
      </c>
      <c r="O4564" s="196" t="s">
        <v>157</v>
      </c>
      <c r="P4564" s="198" t="s">
        <v>158</v>
      </c>
      <c r="Q4564" s="198" t="s">
        <v>1859</v>
      </c>
      <c r="R4564" s="196" t="s">
        <v>47</v>
      </c>
      <c r="S4564" s="196" t="s">
        <v>43</v>
      </c>
      <c r="T4564" s="211">
        <v>6.57</v>
      </c>
      <c r="U4564" s="201">
        <v>44645</v>
      </c>
      <c r="V4564" s="196" t="s">
        <v>1860</v>
      </c>
      <c r="W4564" s="200" t="s">
        <v>93</v>
      </c>
      <c r="X4564" s="196" t="s">
        <v>103</v>
      </c>
      <c r="AA4564" s="196" t="s">
        <v>17346</v>
      </c>
      <c r="AB4564" s="196" t="s">
        <v>17345</v>
      </c>
      <c r="AC4564" s="200">
        <v>8</v>
      </c>
      <c r="AD4564" s="200" t="s">
        <v>8274</v>
      </c>
      <c r="AE4564" s="212">
        <v>887100</v>
      </c>
      <c r="AF4564" s="212">
        <v>887100</v>
      </c>
      <c r="AG4564" s="198" t="s">
        <v>2303</v>
      </c>
    </row>
    <row r="4565" spans="1:33" hidden="1" x14ac:dyDescent="0.25">
      <c r="A4565" s="209">
        <v>130402</v>
      </c>
      <c r="B4565" s="210">
        <v>1</v>
      </c>
      <c r="C4565" s="196" t="s">
        <v>122</v>
      </c>
      <c r="D4565" s="201">
        <v>43978</v>
      </c>
      <c r="E4565" s="196" t="s">
        <v>152</v>
      </c>
      <c r="F4565" s="201">
        <v>44715.875208333331</v>
      </c>
      <c r="G4565" s="196" t="s">
        <v>108</v>
      </c>
      <c r="H4565" s="198" t="s">
        <v>3072</v>
      </c>
      <c r="I4565" s="196" t="s">
        <v>3073</v>
      </c>
      <c r="J4565" s="196" t="s">
        <v>101</v>
      </c>
      <c r="L4565" s="200" t="s">
        <v>101</v>
      </c>
      <c r="M4565" s="198" t="s">
        <v>3074</v>
      </c>
      <c r="N4565" s="198" t="s">
        <v>1845</v>
      </c>
      <c r="O4565" s="196" t="s">
        <v>157</v>
      </c>
      <c r="P4565" s="198" t="s">
        <v>158</v>
      </c>
      <c r="Q4565" s="198" t="s">
        <v>1845</v>
      </c>
      <c r="R4565" s="196" t="s">
        <v>47</v>
      </c>
      <c r="S4565" s="196" t="s">
        <v>43</v>
      </c>
      <c r="T4565" s="211">
        <v>6.18</v>
      </c>
      <c r="U4565" s="201">
        <v>44694</v>
      </c>
      <c r="V4565" s="196" t="s">
        <v>1805</v>
      </c>
      <c r="W4565" s="200" t="s">
        <v>93</v>
      </c>
      <c r="X4565" s="196" t="s">
        <v>103</v>
      </c>
      <c r="AA4565" s="196" t="s">
        <v>17347</v>
      </c>
      <c r="AB4565" s="196" t="s">
        <v>17348</v>
      </c>
      <c r="AC4565" s="200">
        <v>3</v>
      </c>
      <c r="AD4565" s="200" t="s">
        <v>8231</v>
      </c>
      <c r="AE4565" s="212">
        <v>27250</v>
      </c>
      <c r="AF4565" s="212">
        <v>27250</v>
      </c>
      <c r="AG4565" s="198" t="s">
        <v>14468</v>
      </c>
    </row>
    <row r="4566" spans="1:33" hidden="1" x14ac:dyDescent="0.25">
      <c r="A4566" s="209">
        <v>130402</v>
      </c>
      <c r="B4566" s="210">
        <v>1</v>
      </c>
      <c r="C4566" s="196" t="s">
        <v>122</v>
      </c>
      <c r="D4566" s="201">
        <v>43978</v>
      </c>
      <c r="E4566" s="196" t="s">
        <v>152</v>
      </c>
      <c r="F4566" s="201">
        <v>44715.875208333331</v>
      </c>
      <c r="G4566" s="196" t="s">
        <v>108</v>
      </c>
      <c r="H4566" s="198" t="s">
        <v>3072</v>
      </c>
      <c r="I4566" s="196" t="s">
        <v>3073</v>
      </c>
      <c r="J4566" s="196" t="s">
        <v>101</v>
      </c>
      <c r="L4566" s="200" t="s">
        <v>101</v>
      </c>
      <c r="M4566" s="198" t="s">
        <v>3074</v>
      </c>
      <c r="N4566" s="198" t="s">
        <v>1845</v>
      </c>
      <c r="O4566" s="196" t="s">
        <v>157</v>
      </c>
      <c r="P4566" s="198" t="s">
        <v>158</v>
      </c>
      <c r="Q4566" s="198" t="s">
        <v>1845</v>
      </c>
      <c r="R4566" s="196" t="s">
        <v>47</v>
      </c>
      <c r="S4566" s="196" t="s">
        <v>43</v>
      </c>
      <c r="T4566" s="211">
        <v>6.18</v>
      </c>
      <c r="U4566" s="201">
        <v>44694</v>
      </c>
      <c r="V4566" s="196" t="s">
        <v>1805</v>
      </c>
      <c r="W4566" s="200" t="s">
        <v>93</v>
      </c>
      <c r="X4566" s="196" t="s">
        <v>103</v>
      </c>
      <c r="AA4566" s="196" t="s">
        <v>17349</v>
      </c>
      <c r="AB4566" s="196" t="s">
        <v>17348</v>
      </c>
      <c r="AC4566" s="200">
        <v>8</v>
      </c>
      <c r="AD4566" s="200" t="s">
        <v>8274</v>
      </c>
      <c r="AE4566" s="212">
        <v>1321250</v>
      </c>
      <c r="AF4566" s="212">
        <v>1321250</v>
      </c>
      <c r="AG4566" s="198" t="s">
        <v>14468</v>
      </c>
    </row>
    <row r="4567" spans="1:33" hidden="1" x14ac:dyDescent="0.25">
      <c r="A4567" s="209">
        <v>130404</v>
      </c>
      <c r="B4567" s="210">
        <v>1</v>
      </c>
      <c r="C4567" s="196" t="s">
        <v>122</v>
      </c>
      <c r="D4567" s="201">
        <v>43978</v>
      </c>
      <c r="E4567" s="196" t="s">
        <v>152</v>
      </c>
      <c r="F4567" s="201">
        <v>44665.875138888892</v>
      </c>
      <c r="G4567" s="196" t="s">
        <v>108</v>
      </c>
      <c r="H4567" s="198" t="s">
        <v>337</v>
      </c>
      <c r="I4567" s="196" t="s">
        <v>697</v>
      </c>
      <c r="J4567" s="196" t="s">
        <v>101</v>
      </c>
      <c r="L4567" s="200" t="s">
        <v>101</v>
      </c>
      <c r="M4567" s="198" t="s">
        <v>2258</v>
      </c>
      <c r="N4567" s="198" t="s">
        <v>1845</v>
      </c>
      <c r="O4567" s="196" t="s">
        <v>157</v>
      </c>
      <c r="P4567" s="198" t="s">
        <v>158</v>
      </c>
      <c r="Q4567" s="198" t="s">
        <v>1845</v>
      </c>
      <c r="R4567" s="196" t="s">
        <v>47</v>
      </c>
      <c r="S4567" s="196" t="s">
        <v>43</v>
      </c>
      <c r="T4567" s="211">
        <v>3.23</v>
      </c>
      <c r="U4567" s="201">
        <v>44645</v>
      </c>
      <c r="V4567" s="196" t="s">
        <v>1805</v>
      </c>
      <c r="W4567" s="200" t="s">
        <v>670</v>
      </c>
      <c r="X4567" s="196" t="s">
        <v>13</v>
      </c>
      <c r="AA4567" s="196" t="s">
        <v>17350</v>
      </c>
      <c r="AB4567" s="196" t="s">
        <v>17351</v>
      </c>
      <c r="AC4567" s="200">
        <v>3</v>
      </c>
      <c r="AD4567" s="200" t="s">
        <v>8231</v>
      </c>
      <c r="AE4567" s="212">
        <v>521200</v>
      </c>
      <c r="AF4567" s="212">
        <v>739000</v>
      </c>
      <c r="AG4567" s="198" t="s">
        <v>2259</v>
      </c>
    </row>
    <row r="4568" spans="1:33" hidden="1" x14ac:dyDescent="0.25">
      <c r="A4568" s="209">
        <v>130404</v>
      </c>
      <c r="B4568" s="210">
        <v>1</v>
      </c>
      <c r="C4568" s="196" t="s">
        <v>122</v>
      </c>
      <c r="D4568" s="201">
        <v>43978</v>
      </c>
      <c r="E4568" s="196" t="s">
        <v>152</v>
      </c>
      <c r="F4568" s="201">
        <v>44665.875138888892</v>
      </c>
      <c r="G4568" s="196" t="s">
        <v>108</v>
      </c>
      <c r="H4568" s="198" t="s">
        <v>337</v>
      </c>
      <c r="I4568" s="196" t="s">
        <v>697</v>
      </c>
      <c r="J4568" s="196" t="s">
        <v>101</v>
      </c>
      <c r="L4568" s="200" t="s">
        <v>101</v>
      </c>
      <c r="M4568" s="198" t="s">
        <v>2258</v>
      </c>
      <c r="N4568" s="198" t="s">
        <v>1845</v>
      </c>
      <c r="O4568" s="196" t="s">
        <v>157</v>
      </c>
      <c r="P4568" s="198" t="s">
        <v>158</v>
      </c>
      <c r="Q4568" s="198" t="s">
        <v>1845</v>
      </c>
      <c r="R4568" s="196" t="s">
        <v>47</v>
      </c>
      <c r="S4568" s="196" t="s">
        <v>43</v>
      </c>
      <c r="T4568" s="211">
        <v>3.23</v>
      </c>
      <c r="U4568" s="201">
        <v>44645</v>
      </c>
      <c r="V4568" s="196" t="s">
        <v>1805</v>
      </c>
      <c r="W4568" s="200" t="s">
        <v>670</v>
      </c>
      <c r="X4568" s="196" t="s">
        <v>13</v>
      </c>
      <c r="AA4568" s="196" t="s">
        <v>17352</v>
      </c>
      <c r="AB4568" s="196" t="s">
        <v>17351</v>
      </c>
      <c r="AC4568" s="200">
        <v>8</v>
      </c>
      <c r="AD4568" s="200" t="s">
        <v>8231</v>
      </c>
      <c r="AE4568" s="212">
        <v>1072200</v>
      </c>
      <c r="AF4568" s="212">
        <v>1361440</v>
      </c>
      <c r="AG4568" s="198" t="s">
        <v>2259</v>
      </c>
    </row>
    <row r="4569" spans="1:33" hidden="1" x14ac:dyDescent="0.25">
      <c r="A4569" s="209">
        <v>130410</v>
      </c>
      <c r="B4569" s="210">
        <v>1</v>
      </c>
      <c r="C4569" s="196" t="s">
        <v>122</v>
      </c>
      <c r="D4569" s="201">
        <v>43978</v>
      </c>
      <c r="E4569" s="196" t="s">
        <v>152</v>
      </c>
      <c r="F4569" s="201">
        <v>44662</v>
      </c>
      <c r="G4569" s="196" t="s">
        <v>161</v>
      </c>
      <c r="H4569" s="198" t="s">
        <v>689</v>
      </c>
      <c r="I4569" s="196" t="s">
        <v>690</v>
      </c>
      <c r="J4569" s="196" t="s">
        <v>101</v>
      </c>
      <c r="L4569" s="200" t="s">
        <v>101</v>
      </c>
      <c r="M4569" s="198" t="s">
        <v>2013</v>
      </c>
      <c r="N4569" s="198" t="s">
        <v>1793</v>
      </c>
      <c r="O4569" s="196" t="s">
        <v>157</v>
      </c>
      <c r="P4569" s="198" t="s">
        <v>158</v>
      </c>
      <c r="Q4569" s="198" t="s">
        <v>1793</v>
      </c>
      <c r="R4569" s="196" t="s">
        <v>47</v>
      </c>
      <c r="S4569" s="196" t="s">
        <v>43</v>
      </c>
      <c r="T4569" s="211">
        <v>2.2599999999999998</v>
      </c>
      <c r="U4569" s="201">
        <v>44603</v>
      </c>
      <c r="V4569" s="196" t="s">
        <v>1805</v>
      </c>
      <c r="W4569" s="200" t="s">
        <v>670</v>
      </c>
      <c r="X4569" s="196" t="s">
        <v>13</v>
      </c>
      <c r="Y4569" s="196" t="s">
        <v>31</v>
      </c>
      <c r="AA4569" s="196" t="s">
        <v>17353</v>
      </c>
      <c r="AB4569" s="196" t="s">
        <v>17354</v>
      </c>
      <c r="AC4569" s="200">
        <v>3</v>
      </c>
      <c r="AD4569" s="200" t="s">
        <v>8231</v>
      </c>
      <c r="AE4569" s="212">
        <v>338100</v>
      </c>
      <c r="AF4569" s="212">
        <v>338100</v>
      </c>
      <c r="AG4569" s="198" t="s">
        <v>2014</v>
      </c>
    </row>
    <row r="4570" spans="1:33" hidden="1" x14ac:dyDescent="0.25">
      <c r="A4570" s="209">
        <v>130410</v>
      </c>
      <c r="B4570" s="210">
        <v>1</v>
      </c>
      <c r="C4570" s="196" t="s">
        <v>122</v>
      </c>
      <c r="D4570" s="201">
        <v>43978</v>
      </c>
      <c r="E4570" s="196" t="s">
        <v>152</v>
      </c>
      <c r="F4570" s="201">
        <v>44662</v>
      </c>
      <c r="G4570" s="196" t="s">
        <v>161</v>
      </c>
      <c r="H4570" s="198" t="s">
        <v>689</v>
      </c>
      <c r="I4570" s="196" t="s">
        <v>690</v>
      </c>
      <c r="J4570" s="196" t="s">
        <v>101</v>
      </c>
      <c r="L4570" s="200" t="s">
        <v>101</v>
      </c>
      <c r="M4570" s="198" t="s">
        <v>2013</v>
      </c>
      <c r="N4570" s="198" t="s">
        <v>1793</v>
      </c>
      <c r="O4570" s="196" t="s">
        <v>157</v>
      </c>
      <c r="P4570" s="198" t="s">
        <v>158</v>
      </c>
      <c r="Q4570" s="198" t="s">
        <v>1793</v>
      </c>
      <c r="R4570" s="196" t="s">
        <v>47</v>
      </c>
      <c r="S4570" s="196" t="s">
        <v>43</v>
      </c>
      <c r="T4570" s="211">
        <v>2.2599999999999998</v>
      </c>
      <c r="U4570" s="201">
        <v>44603</v>
      </c>
      <c r="V4570" s="196" t="s">
        <v>1805</v>
      </c>
      <c r="W4570" s="200" t="s">
        <v>670</v>
      </c>
      <c r="X4570" s="196" t="s">
        <v>13</v>
      </c>
      <c r="Y4570" s="196" t="s">
        <v>31</v>
      </c>
      <c r="AA4570" s="196" t="s">
        <v>17355</v>
      </c>
      <c r="AB4570" s="196" t="s">
        <v>17354</v>
      </c>
      <c r="AC4570" s="200">
        <v>8</v>
      </c>
      <c r="AD4570" s="200" t="s">
        <v>8231</v>
      </c>
      <c r="AE4570" s="212">
        <v>2395950</v>
      </c>
      <c r="AF4570" s="212">
        <v>2395950</v>
      </c>
      <c r="AG4570" s="198" t="s">
        <v>2014</v>
      </c>
    </row>
    <row r="4571" spans="1:33" hidden="1" x14ac:dyDescent="0.25">
      <c r="A4571" s="209">
        <v>130428</v>
      </c>
      <c r="B4571" s="210">
        <v>1</v>
      </c>
      <c r="C4571" s="196" t="s">
        <v>122</v>
      </c>
      <c r="D4571" s="201">
        <v>43978</v>
      </c>
      <c r="E4571" s="196" t="s">
        <v>152</v>
      </c>
      <c r="F4571" s="201">
        <v>44715.875219907408</v>
      </c>
      <c r="G4571" s="196" t="s">
        <v>108</v>
      </c>
      <c r="H4571" s="198" t="s">
        <v>297</v>
      </c>
      <c r="I4571" s="196" t="s">
        <v>1436</v>
      </c>
      <c r="J4571" s="196" t="s">
        <v>101</v>
      </c>
      <c r="L4571" s="200" t="s">
        <v>101</v>
      </c>
      <c r="M4571" s="198" t="s">
        <v>3076</v>
      </c>
      <c r="N4571" s="198" t="s">
        <v>1859</v>
      </c>
      <c r="O4571" s="196" t="s">
        <v>157</v>
      </c>
      <c r="P4571" s="198" t="s">
        <v>158</v>
      </c>
      <c r="Q4571" s="198" t="s">
        <v>1859</v>
      </c>
      <c r="R4571" s="196" t="s">
        <v>47</v>
      </c>
      <c r="S4571" s="196" t="s">
        <v>43</v>
      </c>
      <c r="T4571" s="211">
        <v>4.92</v>
      </c>
      <c r="U4571" s="201">
        <v>44694</v>
      </c>
      <c r="V4571" s="196" t="s">
        <v>1860</v>
      </c>
      <c r="W4571" s="200" t="s">
        <v>93</v>
      </c>
      <c r="X4571" s="196" t="s">
        <v>103</v>
      </c>
      <c r="AA4571" s="196" t="s">
        <v>17356</v>
      </c>
      <c r="AB4571" s="196" t="s">
        <v>17357</v>
      </c>
      <c r="AC4571" s="200">
        <v>3</v>
      </c>
      <c r="AD4571" s="200" t="s">
        <v>8231</v>
      </c>
      <c r="AE4571" s="212">
        <v>25200</v>
      </c>
      <c r="AF4571" s="212">
        <v>25200</v>
      </c>
      <c r="AG4571" s="198" t="s">
        <v>17358</v>
      </c>
    </row>
    <row r="4572" spans="1:33" hidden="1" x14ac:dyDescent="0.25">
      <c r="A4572" s="209">
        <v>130428</v>
      </c>
      <c r="B4572" s="210">
        <v>1</v>
      </c>
      <c r="C4572" s="196" t="s">
        <v>122</v>
      </c>
      <c r="D4572" s="201">
        <v>43978</v>
      </c>
      <c r="E4572" s="196" t="s">
        <v>152</v>
      </c>
      <c r="F4572" s="201">
        <v>44715.875219907408</v>
      </c>
      <c r="G4572" s="196" t="s">
        <v>108</v>
      </c>
      <c r="H4572" s="198" t="s">
        <v>297</v>
      </c>
      <c r="I4572" s="196" t="s">
        <v>1436</v>
      </c>
      <c r="J4572" s="196" t="s">
        <v>101</v>
      </c>
      <c r="L4572" s="200" t="s">
        <v>101</v>
      </c>
      <c r="M4572" s="198" t="s">
        <v>3076</v>
      </c>
      <c r="N4572" s="198" t="s">
        <v>1859</v>
      </c>
      <c r="O4572" s="196" t="s">
        <v>157</v>
      </c>
      <c r="P4572" s="198" t="s">
        <v>158</v>
      </c>
      <c r="Q4572" s="198" t="s">
        <v>1859</v>
      </c>
      <c r="R4572" s="196" t="s">
        <v>47</v>
      </c>
      <c r="S4572" s="196" t="s">
        <v>43</v>
      </c>
      <c r="T4572" s="211">
        <v>4.92</v>
      </c>
      <c r="U4572" s="201">
        <v>44694</v>
      </c>
      <c r="V4572" s="196" t="s">
        <v>1860</v>
      </c>
      <c r="W4572" s="200" t="s">
        <v>93</v>
      </c>
      <c r="X4572" s="196" t="s">
        <v>103</v>
      </c>
      <c r="AA4572" s="196" t="s">
        <v>17359</v>
      </c>
      <c r="AB4572" s="196" t="s">
        <v>17357</v>
      </c>
      <c r="AC4572" s="200">
        <v>8</v>
      </c>
      <c r="AD4572" s="200" t="s">
        <v>8231</v>
      </c>
      <c r="AE4572" s="212">
        <v>976900</v>
      </c>
      <c r="AF4572" s="212">
        <v>976900</v>
      </c>
      <c r="AG4572" s="198" t="s">
        <v>17358</v>
      </c>
    </row>
    <row r="4573" spans="1:33" hidden="1" x14ac:dyDescent="0.25">
      <c r="A4573" s="209">
        <v>130436</v>
      </c>
      <c r="B4573" s="210">
        <v>1</v>
      </c>
      <c r="C4573" s="196" t="s">
        <v>97</v>
      </c>
      <c r="D4573" s="201">
        <v>43979</v>
      </c>
      <c r="E4573" s="196" t="s">
        <v>152</v>
      </c>
      <c r="F4573" s="201">
        <v>44512.875173611108</v>
      </c>
      <c r="G4573" s="196" t="s">
        <v>108</v>
      </c>
      <c r="H4573" s="198" t="s">
        <v>2232</v>
      </c>
      <c r="I4573" s="196" t="s">
        <v>790</v>
      </c>
      <c r="J4573" s="196" t="s">
        <v>101</v>
      </c>
      <c r="L4573" s="200" t="s">
        <v>101</v>
      </c>
      <c r="M4573" s="198" t="s">
        <v>2488</v>
      </c>
      <c r="N4573" s="198" t="s">
        <v>2489</v>
      </c>
      <c r="O4573" s="196" t="s">
        <v>157</v>
      </c>
      <c r="P4573" s="198" t="s">
        <v>157</v>
      </c>
      <c r="Q4573" s="198" t="s">
        <v>2490</v>
      </c>
      <c r="R4573" s="196" t="s">
        <v>47</v>
      </c>
      <c r="S4573" s="196" t="s">
        <v>43</v>
      </c>
      <c r="T4573" s="211">
        <v>64.97</v>
      </c>
      <c r="U4573" s="201">
        <v>44281</v>
      </c>
      <c r="W4573" s="200" t="s">
        <v>93</v>
      </c>
      <c r="X4573" s="196" t="s">
        <v>94</v>
      </c>
      <c r="Y4573" s="196" t="s">
        <v>31</v>
      </c>
      <c r="AA4573" s="196" t="s">
        <v>17360</v>
      </c>
      <c r="AC4573" s="200">
        <v>8</v>
      </c>
      <c r="AD4573" s="200" t="s">
        <v>8250</v>
      </c>
      <c r="AE4573" s="212">
        <v>38500</v>
      </c>
      <c r="AF4573" s="212">
        <v>301595</v>
      </c>
      <c r="AG4573" s="198" t="s">
        <v>2491</v>
      </c>
    </row>
    <row r="4574" spans="1:33" hidden="1" x14ac:dyDescent="0.25">
      <c r="A4574" s="209">
        <v>130448</v>
      </c>
      <c r="B4574" s="210">
        <v>2</v>
      </c>
      <c r="C4574" s="196" t="s">
        <v>122</v>
      </c>
      <c r="D4574" s="201">
        <v>43980</v>
      </c>
      <c r="E4574" s="196" t="s">
        <v>152</v>
      </c>
      <c r="F4574" s="201">
        <v>44662.875127314815</v>
      </c>
      <c r="G4574" s="196" t="s">
        <v>426</v>
      </c>
      <c r="H4574" s="198" t="s">
        <v>135</v>
      </c>
      <c r="I4574" s="196" t="s">
        <v>477</v>
      </c>
      <c r="J4574" s="196" t="s">
        <v>299</v>
      </c>
      <c r="L4574" s="200" t="s">
        <v>300</v>
      </c>
      <c r="M4574" s="198" t="s">
        <v>3423</v>
      </c>
      <c r="N4574" s="198" t="s">
        <v>3424</v>
      </c>
      <c r="O4574" s="196" t="s">
        <v>157</v>
      </c>
      <c r="P4574" s="198" t="s">
        <v>157</v>
      </c>
      <c r="Q4574" s="198" t="s">
        <v>3424</v>
      </c>
      <c r="R4574" s="196" t="s">
        <v>47</v>
      </c>
      <c r="S4574" s="196" t="s">
        <v>43</v>
      </c>
      <c r="T4574" s="211">
        <v>6.73</v>
      </c>
      <c r="U4574" s="201">
        <v>44645</v>
      </c>
      <c r="W4574" s="200" t="s">
        <v>93</v>
      </c>
      <c r="X4574" s="196" t="s">
        <v>303</v>
      </c>
      <c r="AA4574" s="196" t="s">
        <v>17361</v>
      </c>
      <c r="AB4574" s="196" t="s">
        <v>17362</v>
      </c>
      <c r="AC4574" s="200">
        <v>8</v>
      </c>
      <c r="AD4574" s="200" t="s">
        <v>8231</v>
      </c>
      <c r="AE4574" s="212">
        <v>12011546</v>
      </c>
      <c r="AF4574" s="212">
        <v>12011546</v>
      </c>
      <c r="AG4574" s="198" t="s">
        <v>3425</v>
      </c>
    </row>
    <row r="4575" spans="1:33" hidden="1" x14ac:dyDescent="0.25">
      <c r="A4575" s="209">
        <v>130469</v>
      </c>
      <c r="B4575" s="210">
        <v>2</v>
      </c>
      <c r="C4575" s="196" t="s">
        <v>122</v>
      </c>
      <c r="D4575" s="201">
        <v>43985</v>
      </c>
      <c r="E4575" s="196" t="s">
        <v>152</v>
      </c>
      <c r="F4575" s="201">
        <v>44312</v>
      </c>
      <c r="G4575" s="196" t="s">
        <v>426</v>
      </c>
      <c r="H4575" s="198" t="s">
        <v>236</v>
      </c>
      <c r="I4575" s="196" t="s">
        <v>466</v>
      </c>
      <c r="J4575" s="196" t="s">
        <v>101</v>
      </c>
      <c r="L4575" s="200" t="s">
        <v>101</v>
      </c>
      <c r="M4575" s="198" t="s">
        <v>17363</v>
      </c>
      <c r="N4575" s="198" t="s">
        <v>1793</v>
      </c>
      <c r="O4575" s="196" t="s">
        <v>157</v>
      </c>
      <c r="P4575" s="198" t="s">
        <v>158</v>
      </c>
      <c r="Q4575" s="198" t="s">
        <v>1793</v>
      </c>
      <c r="R4575" s="196" t="s">
        <v>47</v>
      </c>
      <c r="S4575" s="196" t="s">
        <v>46</v>
      </c>
      <c r="T4575" s="211">
        <v>7.31</v>
      </c>
      <c r="U4575" s="201">
        <v>44232</v>
      </c>
      <c r="V4575" s="196" t="s">
        <v>1805</v>
      </c>
      <c r="W4575" s="200" t="s">
        <v>93</v>
      </c>
      <c r="X4575" s="196" t="s">
        <v>103</v>
      </c>
      <c r="AA4575" s="196" t="s">
        <v>17364</v>
      </c>
      <c r="AB4575" s="196" t="s">
        <v>17365</v>
      </c>
      <c r="AC4575" s="200">
        <v>3</v>
      </c>
      <c r="AD4575" s="200" t="s">
        <v>8231</v>
      </c>
      <c r="AE4575" s="203" t="s">
        <v>505</v>
      </c>
      <c r="AF4575" s="212">
        <v>33107</v>
      </c>
      <c r="AG4575" s="198" t="s">
        <v>17366</v>
      </c>
    </row>
    <row r="4576" spans="1:33" hidden="1" x14ac:dyDescent="0.25">
      <c r="A4576" s="209">
        <v>130469</v>
      </c>
      <c r="B4576" s="210">
        <v>2</v>
      </c>
      <c r="C4576" s="196" t="s">
        <v>122</v>
      </c>
      <c r="D4576" s="201">
        <v>43985</v>
      </c>
      <c r="E4576" s="196" t="s">
        <v>152</v>
      </c>
      <c r="F4576" s="201">
        <v>44312</v>
      </c>
      <c r="G4576" s="196" t="s">
        <v>426</v>
      </c>
      <c r="H4576" s="198" t="s">
        <v>236</v>
      </c>
      <c r="I4576" s="196" t="s">
        <v>466</v>
      </c>
      <c r="J4576" s="196" t="s">
        <v>101</v>
      </c>
      <c r="L4576" s="200" t="s">
        <v>101</v>
      </c>
      <c r="M4576" s="198" t="s">
        <v>17363</v>
      </c>
      <c r="N4576" s="198" t="s">
        <v>1793</v>
      </c>
      <c r="O4576" s="196" t="s">
        <v>157</v>
      </c>
      <c r="P4576" s="198" t="s">
        <v>158</v>
      </c>
      <c r="Q4576" s="198" t="s">
        <v>1793</v>
      </c>
      <c r="R4576" s="196" t="s">
        <v>47</v>
      </c>
      <c r="S4576" s="196" t="s">
        <v>46</v>
      </c>
      <c r="T4576" s="211">
        <v>7.31</v>
      </c>
      <c r="U4576" s="201">
        <v>44232</v>
      </c>
      <c r="V4576" s="196" t="s">
        <v>1805</v>
      </c>
      <c r="W4576" s="200" t="s">
        <v>93</v>
      </c>
      <c r="X4576" s="196" t="s">
        <v>103</v>
      </c>
      <c r="AA4576" s="196" t="s">
        <v>17367</v>
      </c>
      <c r="AB4576" s="196" t="s">
        <v>17365</v>
      </c>
      <c r="AC4576" s="200">
        <v>8</v>
      </c>
      <c r="AD4576" s="200" t="s">
        <v>8231</v>
      </c>
      <c r="AE4576" s="203" t="s">
        <v>505</v>
      </c>
      <c r="AF4576" s="212">
        <v>1472009</v>
      </c>
      <c r="AG4576" s="198" t="s">
        <v>17366</v>
      </c>
    </row>
    <row r="4577" spans="1:33" hidden="1" x14ac:dyDescent="0.25">
      <c r="A4577" s="209">
        <v>130471</v>
      </c>
      <c r="B4577" s="210">
        <v>2</v>
      </c>
      <c r="C4577" s="196" t="s">
        <v>122</v>
      </c>
      <c r="D4577" s="201">
        <v>43985</v>
      </c>
      <c r="E4577" s="196" t="s">
        <v>152</v>
      </c>
      <c r="F4577" s="201">
        <v>44299</v>
      </c>
      <c r="G4577" s="196" t="s">
        <v>426</v>
      </c>
      <c r="H4577" s="198" t="s">
        <v>1006</v>
      </c>
      <c r="I4577" s="196" t="s">
        <v>292</v>
      </c>
      <c r="J4577" s="196" t="s">
        <v>101</v>
      </c>
      <c r="L4577" s="200" t="s">
        <v>101</v>
      </c>
      <c r="M4577" s="198" t="s">
        <v>2493</v>
      </c>
      <c r="N4577" s="198" t="s">
        <v>2104</v>
      </c>
      <c r="O4577" s="196" t="s">
        <v>157</v>
      </c>
      <c r="P4577" s="198" t="s">
        <v>158</v>
      </c>
      <c r="Q4577" s="198" t="s">
        <v>2104</v>
      </c>
      <c r="R4577" s="196" t="s">
        <v>47</v>
      </c>
      <c r="S4577" s="196" t="s">
        <v>43</v>
      </c>
      <c r="T4577" s="211">
        <v>3.82</v>
      </c>
      <c r="U4577" s="201">
        <v>44281</v>
      </c>
      <c r="V4577" s="196" t="s">
        <v>1867</v>
      </c>
      <c r="W4577" s="200" t="s">
        <v>93</v>
      </c>
      <c r="X4577" s="196" t="s">
        <v>13</v>
      </c>
      <c r="Y4577" s="196" t="s">
        <v>31</v>
      </c>
      <c r="AA4577" s="196" t="s">
        <v>17368</v>
      </c>
      <c r="AB4577" s="196" t="s">
        <v>17369</v>
      </c>
      <c r="AC4577" s="200">
        <v>3</v>
      </c>
      <c r="AD4577" s="200" t="s">
        <v>8231</v>
      </c>
      <c r="AE4577" s="212">
        <v>1905</v>
      </c>
      <c r="AF4577" s="212">
        <v>16349</v>
      </c>
      <c r="AG4577" s="198" t="s">
        <v>2494</v>
      </c>
    </row>
    <row r="4578" spans="1:33" hidden="1" x14ac:dyDescent="0.25">
      <c r="A4578" s="209">
        <v>130471</v>
      </c>
      <c r="B4578" s="210">
        <v>2</v>
      </c>
      <c r="C4578" s="196" t="s">
        <v>122</v>
      </c>
      <c r="D4578" s="201">
        <v>43985</v>
      </c>
      <c r="E4578" s="196" t="s">
        <v>152</v>
      </c>
      <c r="F4578" s="201">
        <v>44299</v>
      </c>
      <c r="G4578" s="196" t="s">
        <v>426</v>
      </c>
      <c r="H4578" s="198" t="s">
        <v>1006</v>
      </c>
      <c r="I4578" s="196" t="s">
        <v>292</v>
      </c>
      <c r="J4578" s="196" t="s">
        <v>101</v>
      </c>
      <c r="L4578" s="200" t="s">
        <v>101</v>
      </c>
      <c r="M4578" s="198" t="s">
        <v>2493</v>
      </c>
      <c r="N4578" s="198" t="s">
        <v>2104</v>
      </c>
      <c r="O4578" s="196" t="s">
        <v>157</v>
      </c>
      <c r="P4578" s="198" t="s">
        <v>158</v>
      </c>
      <c r="Q4578" s="198" t="s">
        <v>2104</v>
      </c>
      <c r="R4578" s="196" t="s">
        <v>47</v>
      </c>
      <c r="S4578" s="196" t="s">
        <v>43</v>
      </c>
      <c r="T4578" s="211">
        <v>3.82</v>
      </c>
      <c r="U4578" s="201">
        <v>44281</v>
      </c>
      <c r="V4578" s="196" t="s">
        <v>1867</v>
      </c>
      <c r="W4578" s="200" t="s">
        <v>93</v>
      </c>
      <c r="X4578" s="196" t="s">
        <v>13</v>
      </c>
      <c r="Y4578" s="196" t="s">
        <v>31</v>
      </c>
      <c r="AA4578" s="196" t="s">
        <v>17370</v>
      </c>
      <c r="AB4578" s="196" t="s">
        <v>17369</v>
      </c>
      <c r="AC4578" s="200">
        <v>8</v>
      </c>
      <c r="AD4578" s="200" t="s">
        <v>8231</v>
      </c>
      <c r="AE4578" s="212">
        <v>-60186</v>
      </c>
      <c r="AF4578" s="212">
        <v>573352</v>
      </c>
      <c r="AG4578" s="198" t="s">
        <v>2494</v>
      </c>
    </row>
    <row r="4579" spans="1:33" ht="54" hidden="1" x14ac:dyDescent="0.25">
      <c r="A4579" s="209">
        <v>130472</v>
      </c>
      <c r="B4579" s="210">
        <v>2</v>
      </c>
      <c r="C4579" s="196" t="s">
        <v>122</v>
      </c>
      <c r="D4579" s="201">
        <v>43985</v>
      </c>
      <c r="E4579" s="196" t="s">
        <v>152</v>
      </c>
      <c r="F4579" s="201">
        <v>44299.875162037039</v>
      </c>
      <c r="G4579" s="196" t="s">
        <v>426</v>
      </c>
      <c r="H4579" s="198" t="s">
        <v>1539</v>
      </c>
      <c r="I4579" s="196" t="s">
        <v>292</v>
      </c>
      <c r="J4579" s="196" t="s">
        <v>101</v>
      </c>
      <c r="L4579" s="200" t="s">
        <v>101</v>
      </c>
      <c r="M4579" s="198" t="s">
        <v>2496</v>
      </c>
      <c r="N4579" s="198" t="s">
        <v>2104</v>
      </c>
      <c r="O4579" s="196" t="s">
        <v>157</v>
      </c>
      <c r="P4579" s="198" t="s">
        <v>1794</v>
      </c>
      <c r="Q4579" s="198" t="s">
        <v>2104</v>
      </c>
      <c r="R4579" s="196" t="s">
        <v>47</v>
      </c>
      <c r="S4579" s="196" t="s">
        <v>43</v>
      </c>
      <c r="T4579" s="211">
        <v>9.35</v>
      </c>
      <c r="U4579" s="201">
        <v>44281</v>
      </c>
      <c r="V4579" s="196" t="s">
        <v>1867</v>
      </c>
      <c r="W4579" s="200" t="s">
        <v>93</v>
      </c>
      <c r="X4579" s="196" t="s">
        <v>13</v>
      </c>
      <c r="Y4579" s="196" t="s">
        <v>31</v>
      </c>
      <c r="Z4579" s="198" t="s">
        <v>2497</v>
      </c>
      <c r="AA4579" s="196" t="s">
        <v>17371</v>
      </c>
      <c r="AB4579" s="196" t="s">
        <v>17372</v>
      </c>
      <c r="AC4579" s="200">
        <v>3</v>
      </c>
      <c r="AD4579" s="200" t="s">
        <v>8231</v>
      </c>
      <c r="AE4579" s="212">
        <v>8208</v>
      </c>
      <c r="AF4579" s="212">
        <v>66325</v>
      </c>
      <c r="AG4579" s="198" t="s">
        <v>2498</v>
      </c>
    </row>
    <row r="4580" spans="1:33" ht="54" hidden="1" x14ac:dyDescent="0.25">
      <c r="A4580" s="209">
        <v>130472</v>
      </c>
      <c r="B4580" s="210">
        <v>2</v>
      </c>
      <c r="C4580" s="196" t="s">
        <v>122</v>
      </c>
      <c r="D4580" s="201">
        <v>43985</v>
      </c>
      <c r="E4580" s="196" t="s">
        <v>152</v>
      </c>
      <c r="F4580" s="201">
        <v>44299.875162037039</v>
      </c>
      <c r="G4580" s="196" t="s">
        <v>426</v>
      </c>
      <c r="H4580" s="198" t="s">
        <v>1539</v>
      </c>
      <c r="I4580" s="196" t="s">
        <v>292</v>
      </c>
      <c r="J4580" s="196" t="s">
        <v>101</v>
      </c>
      <c r="L4580" s="200" t="s">
        <v>101</v>
      </c>
      <c r="M4580" s="198" t="s">
        <v>2496</v>
      </c>
      <c r="N4580" s="198" t="s">
        <v>2104</v>
      </c>
      <c r="O4580" s="196" t="s">
        <v>157</v>
      </c>
      <c r="P4580" s="198" t="s">
        <v>1794</v>
      </c>
      <c r="Q4580" s="198" t="s">
        <v>2104</v>
      </c>
      <c r="R4580" s="196" t="s">
        <v>47</v>
      </c>
      <c r="S4580" s="196" t="s">
        <v>43</v>
      </c>
      <c r="T4580" s="211">
        <v>9.35</v>
      </c>
      <c r="U4580" s="201">
        <v>44281</v>
      </c>
      <c r="V4580" s="196" t="s">
        <v>1867</v>
      </c>
      <c r="W4580" s="200" t="s">
        <v>93</v>
      </c>
      <c r="X4580" s="196" t="s">
        <v>13</v>
      </c>
      <c r="Y4580" s="196" t="s">
        <v>31</v>
      </c>
      <c r="Z4580" s="198" t="s">
        <v>2497</v>
      </c>
      <c r="AA4580" s="196" t="s">
        <v>17373</v>
      </c>
      <c r="AB4580" s="196" t="s">
        <v>17372</v>
      </c>
      <c r="AC4580" s="200">
        <v>3</v>
      </c>
      <c r="AD4580" s="200" t="s">
        <v>8274</v>
      </c>
      <c r="AE4580" s="212">
        <v>124316</v>
      </c>
      <c r="AF4580" s="212">
        <v>614634</v>
      </c>
      <c r="AG4580" s="198" t="s">
        <v>2498</v>
      </c>
    </row>
    <row r="4581" spans="1:33" ht="54" hidden="1" x14ac:dyDescent="0.25">
      <c r="A4581" s="209">
        <v>130472</v>
      </c>
      <c r="B4581" s="210">
        <v>2</v>
      </c>
      <c r="C4581" s="196" t="s">
        <v>122</v>
      </c>
      <c r="D4581" s="201">
        <v>43985</v>
      </c>
      <c r="E4581" s="196" t="s">
        <v>152</v>
      </c>
      <c r="F4581" s="201">
        <v>44299.875162037039</v>
      </c>
      <c r="G4581" s="196" t="s">
        <v>426</v>
      </c>
      <c r="H4581" s="198" t="s">
        <v>1539</v>
      </c>
      <c r="I4581" s="196" t="s">
        <v>292</v>
      </c>
      <c r="J4581" s="196" t="s">
        <v>101</v>
      </c>
      <c r="L4581" s="200" t="s">
        <v>101</v>
      </c>
      <c r="M4581" s="198" t="s">
        <v>2496</v>
      </c>
      <c r="N4581" s="198" t="s">
        <v>2104</v>
      </c>
      <c r="O4581" s="196" t="s">
        <v>157</v>
      </c>
      <c r="P4581" s="198" t="s">
        <v>1794</v>
      </c>
      <c r="Q4581" s="198" t="s">
        <v>2104</v>
      </c>
      <c r="R4581" s="196" t="s">
        <v>47</v>
      </c>
      <c r="S4581" s="196" t="s">
        <v>43</v>
      </c>
      <c r="T4581" s="211">
        <v>9.35</v>
      </c>
      <c r="U4581" s="201">
        <v>44281</v>
      </c>
      <c r="V4581" s="196" t="s">
        <v>1867</v>
      </c>
      <c r="W4581" s="200" t="s">
        <v>93</v>
      </c>
      <c r="X4581" s="196" t="s">
        <v>13</v>
      </c>
      <c r="Y4581" s="196" t="s">
        <v>31</v>
      </c>
      <c r="Z4581" s="198" t="s">
        <v>2497</v>
      </c>
      <c r="AA4581" s="196" t="s">
        <v>17374</v>
      </c>
      <c r="AB4581" s="196" t="s">
        <v>17372</v>
      </c>
      <c r="AC4581" s="200">
        <v>8</v>
      </c>
      <c r="AD4581" s="200" t="s">
        <v>8231</v>
      </c>
      <c r="AE4581" s="212">
        <v>-200672</v>
      </c>
      <c r="AF4581" s="212">
        <v>1487362</v>
      </c>
      <c r="AG4581" s="198" t="s">
        <v>2498</v>
      </c>
    </row>
    <row r="4582" spans="1:33" hidden="1" x14ac:dyDescent="0.25">
      <c r="A4582" s="209">
        <v>130475</v>
      </c>
      <c r="B4582" s="210">
        <v>2</v>
      </c>
      <c r="C4582" s="196" t="s">
        <v>97</v>
      </c>
      <c r="D4582" s="201">
        <v>43985</v>
      </c>
      <c r="E4582" s="196" t="s">
        <v>152</v>
      </c>
      <c r="F4582" s="201">
        <v>44538.875138888892</v>
      </c>
      <c r="G4582" s="196" t="s">
        <v>426</v>
      </c>
      <c r="H4582" s="198" t="s">
        <v>392</v>
      </c>
      <c r="I4582" s="196" t="s">
        <v>1578</v>
      </c>
      <c r="J4582" s="196" t="s">
        <v>101</v>
      </c>
      <c r="L4582" s="200" t="s">
        <v>101</v>
      </c>
      <c r="M4582" s="198" t="s">
        <v>2568</v>
      </c>
      <c r="N4582" s="198" t="s">
        <v>2569</v>
      </c>
      <c r="O4582" s="196" t="s">
        <v>157</v>
      </c>
      <c r="P4582" s="198" t="s">
        <v>158</v>
      </c>
      <c r="Q4582" s="198" t="s">
        <v>2569</v>
      </c>
      <c r="R4582" s="196" t="s">
        <v>47</v>
      </c>
      <c r="S4582" s="196" t="s">
        <v>43</v>
      </c>
      <c r="T4582" s="211">
        <v>5.61</v>
      </c>
      <c r="U4582" s="201">
        <v>44281</v>
      </c>
      <c r="V4582" s="196" t="s">
        <v>1860</v>
      </c>
      <c r="W4582" s="200" t="s">
        <v>93</v>
      </c>
      <c r="X4582" s="196" t="s">
        <v>103</v>
      </c>
      <c r="Y4582" s="196" t="s">
        <v>32</v>
      </c>
      <c r="AA4582" s="196" t="s">
        <v>17375</v>
      </c>
      <c r="AB4582" s="196" t="s">
        <v>17376</v>
      </c>
      <c r="AC4582" s="200">
        <v>8</v>
      </c>
      <c r="AD4582" s="200" t="s">
        <v>8231</v>
      </c>
      <c r="AE4582" s="212">
        <v>-181771</v>
      </c>
      <c r="AF4582" s="212">
        <v>860499</v>
      </c>
      <c r="AG4582" s="198" t="s">
        <v>2570</v>
      </c>
    </row>
    <row r="4583" spans="1:33" x14ac:dyDescent="0.25">
      <c r="A4583" s="209">
        <v>130476</v>
      </c>
      <c r="B4583" s="210">
        <v>2</v>
      </c>
      <c r="C4583" s="196" t="s">
        <v>97</v>
      </c>
      <c r="D4583" s="201">
        <v>43985</v>
      </c>
      <c r="E4583" s="196" t="s">
        <v>152</v>
      </c>
      <c r="F4583" s="201">
        <v>44586.875138888892</v>
      </c>
      <c r="G4583" s="196" t="s">
        <v>426</v>
      </c>
      <c r="H4583" s="198" t="s">
        <v>838</v>
      </c>
      <c r="I4583" s="196" t="s">
        <v>839</v>
      </c>
      <c r="J4583" s="196" t="s">
        <v>101</v>
      </c>
      <c r="L4583" s="200" t="s">
        <v>101</v>
      </c>
      <c r="M4583" s="198" t="s">
        <v>17377</v>
      </c>
      <c r="N4583" s="198" t="s">
        <v>2511</v>
      </c>
      <c r="O4583" s="196" t="s">
        <v>157</v>
      </c>
      <c r="P4583" s="198" t="s">
        <v>158</v>
      </c>
      <c r="Q4583" s="198" t="s">
        <v>2511</v>
      </c>
      <c r="R4583" s="196" t="s">
        <v>47</v>
      </c>
      <c r="S4583" s="196" t="s">
        <v>46</v>
      </c>
      <c r="T4583" s="211">
        <v>1.76</v>
      </c>
      <c r="U4583" s="201">
        <v>44323</v>
      </c>
      <c r="V4583" s="196" t="s">
        <v>1805</v>
      </c>
      <c r="W4583" s="200" t="s">
        <v>93</v>
      </c>
      <c r="X4583" s="196" t="s">
        <v>103</v>
      </c>
      <c r="AA4583" s="196" t="s">
        <v>17378</v>
      </c>
      <c r="AB4583" s="196" t="s">
        <v>17379</v>
      </c>
      <c r="AC4583" s="200">
        <v>3</v>
      </c>
      <c r="AD4583" s="200" t="s">
        <v>8231</v>
      </c>
      <c r="AE4583" s="203" t="s">
        <v>505</v>
      </c>
      <c r="AF4583" s="212">
        <v>32022</v>
      </c>
      <c r="AG4583" s="198" t="s">
        <v>17380</v>
      </c>
    </row>
    <row r="4584" spans="1:33" x14ac:dyDescent="0.25">
      <c r="A4584" s="209">
        <v>130476</v>
      </c>
      <c r="B4584" s="210">
        <v>2</v>
      </c>
      <c r="C4584" s="196" t="s">
        <v>97</v>
      </c>
      <c r="D4584" s="201">
        <v>43985</v>
      </c>
      <c r="E4584" s="196" t="s">
        <v>152</v>
      </c>
      <c r="F4584" s="201">
        <v>44586.875138888892</v>
      </c>
      <c r="G4584" s="196" t="s">
        <v>426</v>
      </c>
      <c r="H4584" s="198" t="s">
        <v>838</v>
      </c>
      <c r="I4584" s="196" t="s">
        <v>839</v>
      </c>
      <c r="J4584" s="196" t="s">
        <v>101</v>
      </c>
      <c r="L4584" s="200" t="s">
        <v>101</v>
      </c>
      <c r="M4584" s="198" t="s">
        <v>17377</v>
      </c>
      <c r="N4584" s="198" t="s">
        <v>2511</v>
      </c>
      <c r="O4584" s="196" t="s">
        <v>157</v>
      </c>
      <c r="P4584" s="198" t="s">
        <v>158</v>
      </c>
      <c r="Q4584" s="198" t="s">
        <v>2511</v>
      </c>
      <c r="R4584" s="196" t="s">
        <v>47</v>
      </c>
      <c r="S4584" s="196" t="s">
        <v>46</v>
      </c>
      <c r="T4584" s="211">
        <v>1.76</v>
      </c>
      <c r="U4584" s="201">
        <v>44323</v>
      </c>
      <c r="V4584" s="196" t="s">
        <v>1805</v>
      </c>
      <c r="W4584" s="200" t="s">
        <v>93</v>
      </c>
      <c r="X4584" s="196" t="s">
        <v>103</v>
      </c>
      <c r="AA4584" s="196" t="s">
        <v>17381</v>
      </c>
      <c r="AB4584" s="196" t="s">
        <v>17379</v>
      </c>
      <c r="AC4584" s="200">
        <v>8</v>
      </c>
      <c r="AD4584" s="200" t="s">
        <v>8250</v>
      </c>
      <c r="AE4584" s="203" t="s">
        <v>505</v>
      </c>
      <c r="AF4584" s="212">
        <v>463274</v>
      </c>
      <c r="AG4584" s="198" t="s">
        <v>17380</v>
      </c>
    </row>
    <row r="4585" spans="1:33" ht="72" hidden="1" x14ac:dyDescent="0.25">
      <c r="A4585" s="209">
        <v>130477</v>
      </c>
      <c r="B4585" s="210">
        <v>2</v>
      </c>
      <c r="C4585" s="196" t="s">
        <v>85</v>
      </c>
      <c r="D4585" s="201">
        <v>43985</v>
      </c>
      <c r="E4585" s="196" t="s">
        <v>3285</v>
      </c>
      <c r="F4585" s="201">
        <v>44719</v>
      </c>
      <c r="G4585" s="196" t="s">
        <v>425</v>
      </c>
      <c r="H4585" s="198" t="s">
        <v>128</v>
      </c>
      <c r="M4585" s="198" t="s">
        <v>17382</v>
      </c>
      <c r="N4585" s="198" t="s">
        <v>17383</v>
      </c>
      <c r="O4585" s="196" t="s">
        <v>91</v>
      </c>
      <c r="P4585" s="198" t="s">
        <v>158</v>
      </c>
      <c r="R4585" s="196" t="s">
        <v>47</v>
      </c>
      <c r="S4585" s="196" t="s">
        <v>46</v>
      </c>
      <c r="T4585" s="202" t="s">
        <v>505</v>
      </c>
      <c r="W4585" s="200" t="s">
        <v>93</v>
      </c>
      <c r="X4585" s="196" t="s">
        <v>13</v>
      </c>
      <c r="AA4585" s="196" t="s">
        <v>17384</v>
      </c>
      <c r="AB4585" s="196" t="s">
        <v>17385</v>
      </c>
      <c r="AC4585" s="200">
        <v>0</v>
      </c>
      <c r="AD4585" s="200" t="s">
        <v>8231</v>
      </c>
      <c r="AE4585" s="203" t="s">
        <v>505</v>
      </c>
      <c r="AF4585" s="212">
        <v>69214</v>
      </c>
    </row>
    <row r="4586" spans="1:33" hidden="1" x14ac:dyDescent="0.25">
      <c r="A4586" s="209">
        <v>130478</v>
      </c>
      <c r="B4586" s="210">
        <v>2</v>
      </c>
      <c r="C4586" s="196" t="s">
        <v>97</v>
      </c>
      <c r="D4586" s="201">
        <v>43985</v>
      </c>
      <c r="E4586" s="196" t="s">
        <v>152</v>
      </c>
      <c r="F4586" s="201">
        <v>44473.875138888892</v>
      </c>
      <c r="G4586" s="196" t="s">
        <v>426</v>
      </c>
      <c r="H4586" s="198" t="s">
        <v>1572</v>
      </c>
      <c r="I4586" s="196" t="s">
        <v>1578</v>
      </c>
      <c r="J4586" s="196" t="s">
        <v>101</v>
      </c>
      <c r="L4586" s="200" t="s">
        <v>101</v>
      </c>
      <c r="M4586" s="198" t="s">
        <v>2572</v>
      </c>
      <c r="N4586" s="198" t="s">
        <v>2573</v>
      </c>
      <c r="O4586" s="196" t="s">
        <v>157</v>
      </c>
      <c r="P4586" s="198" t="s">
        <v>158</v>
      </c>
      <c r="Q4586" s="198" t="s">
        <v>2573</v>
      </c>
      <c r="R4586" s="196" t="s">
        <v>47</v>
      </c>
      <c r="S4586" s="196" t="s">
        <v>43</v>
      </c>
      <c r="T4586" s="211">
        <v>10.19</v>
      </c>
      <c r="U4586" s="201">
        <v>44281</v>
      </c>
      <c r="V4586" s="196" t="s">
        <v>2036</v>
      </c>
      <c r="W4586" s="200" t="s">
        <v>93</v>
      </c>
      <c r="X4586" s="196" t="s">
        <v>103</v>
      </c>
      <c r="Y4586" s="196" t="s">
        <v>32</v>
      </c>
      <c r="AA4586" s="196" t="s">
        <v>17386</v>
      </c>
      <c r="AB4586" s="196" t="s">
        <v>17387</v>
      </c>
      <c r="AC4586" s="200">
        <v>3</v>
      </c>
      <c r="AD4586" s="200" t="s">
        <v>8231</v>
      </c>
      <c r="AE4586" s="212">
        <v>8648</v>
      </c>
      <c r="AF4586" s="212">
        <v>53604</v>
      </c>
      <c r="AG4586" s="198" t="s">
        <v>2574</v>
      </c>
    </row>
    <row r="4587" spans="1:33" hidden="1" x14ac:dyDescent="0.25">
      <c r="A4587" s="209">
        <v>130478</v>
      </c>
      <c r="B4587" s="210">
        <v>2</v>
      </c>
      <c r="C4587" s="196" t="s">
        <v>97</v>
      </c>
      <c r="D4587" s="201">
        <v>43985</v>
      </c>
      <c r="E4587" s="196" t="s">
        <v>152</v>
      </c>
      <c r="F4587" s="201">
        <v>44473.875138888892</v>
      </c>
      <c r="G4587" s="196" t="s">
        <v>426</v>
      </c>
      <c r="H4587" s="198" t="s">
        <v>1572</v>
      </c>
      <c r="I4587" s="196" t="s">
        <v>1578</v>
      </c>
      <c r="J4587" s="196" t="s">
        <v>101</v>
      </c>
      <c r="L4587" s="200" t="s">
        <v>101</v>
      </c>
      <c r="M4587" s="198" t="s">
        <v>2572</v>
      </c>
      <c r="N4587" s="198" t="s">
        <v>2573</v>
      </c>
      <c r="O4587" s="196" t="s">
        <v>157</v>
      </c>
      <c r="P4587" s="198" t="s">
        <v>158</v>
      </c>
      <c r="Q4587" s="198" t="s">
        <v>2573</v>
      </c>
      <c r="R4587" s="196" t="s">
        <v>47</v>
      </c>
      <c r="S4587" s="196" t="s">
        <v>43</v>
      </c>
      <c r="T4587" s="211">
        <v>10.19</v>
      </c>
      <c r="U4587" s="201">
        <v>44281</v>
      </c>
      <c r="V4587" s="196" t="s">
        <v>2036</v>
      </c>
      <c r="W4587" s="200" t="s">
        <v>93</v>
      </c>
      <c r="X4587" s="196" t="s">
        <v>103</v>
      </c>
      <c r="Y4587" s="196" t="s">
        <v>32</v>
      </c>
      <c r="AA4587" s="196" t="s">
        <v>17388</v>
      </c>
      <c r="AB4587" s="196" t="s">
        <v>17387</v>
      </c>
      <c r="AC4587" s="200">
        <v>8</v>
      </c>
      <c r="AD4587" s="200" t="s">
        <v>8231</v>
      </c>
      <c r="AE4587" s="212">
        <v>25183</v>
      </c>
      <c r="AF4587" s="212">
        <v>757981</v>
      </c>
      <c r="AG4587" s="198" t="s">
        <v>2574</v>
      </c>
    </row>
    <row r="4588" spans="1:33" hidden="1" x14ac:dyDescent="0.25">
      <c r="A4588" s="209">
        <v>130479</v>
      </c>
      <c r="B4588" s="210">
        <v>2</v>
      </c>
      <c r="C4588" s="196" t="s">
        <v>97</v>
      </c>
      <c r="D4588" s="201">
        <v>43985</v>
      </c>
      <c r="E4588" s="196" t="s">
        <v>152</v>
      </c>
      <c r="F4588" s="201">
        <v>44586.875138888892</v>
      </c>
      <c r="G4588" s="196" t="s">
        <v>426</v>
      </c>
      <c r="H4588" s="198" t="s">
        <v>410</v>
      </c>
      <c r="I4588" s="196" t="s">
        <v>1628</v>
      </c>
      <c r="J4588" s="196" t="s">
        <v>101</v>
      </c>
      <c r="L4588" s="200" t="s">
        <v>101</v>
      </c>
      <c r="M4588" s="198" t="s">
        <v>2752</v>
      </c>
      <c r="N4588" s="198" t="s">
        <v>1793</v>
      </c>
      <c r="O4588" s="196" t="s">
        <v>157</v>
      </c>
      <c r="P4588" s="198" t="s">
        <v>158</v>
      </c>
      <c r="Q4588" s="198" t="s">
        <v>1793</v>
      </c>
      <c r="R4588" s="196" t="s">
        <v>47</v>
      </c>
      <c r="S4588" s="196" t="s">
        <v>43</v>
      </c>
      <c r="T4588" s="211">
        <v>1.1000000000000001</v>
      </c>
      <c r="U4588" s="201">
        <v>44323</v>
      </c>
      <c r="V4588" s="196" t="s">
        <v>1805</v>
      </c>
      <c r="W4588" s="200" t="s">
        <v>670</v>
      </c>
      <c r="X4588" s="196" t="s">
        <v>13</v>
      </c>
      <c r="Y4588" s="196" t="s">
        <v>31</v>
      </c>
      <c r="AA4588" s="196" t="s">
        <v>17389</v>
      </c>
      <c r="AB4588" s="196" t="s">
        <v>17390</v>
      </c>
      <c r="AC4588" s="200">
        <v>8</v>
      </c>
      <c r="AD4588" s="200" t="s">
        <v>8231</v>
      </c>
      <c r="AE4588" s="212">
        <v>-204236</v>
      </c>
      <c r="AF4588" s="212">
        <v>462882</v>
      </c>
      <c r="AG4588" s="198" t="s">
        <v>2753</v>
      </c>
    </row>
    <row r="4589" spans="1:33" hidden="1" x14ac:dyDescent="0.25">
      <c r="A4589" s="209">
        <v>130481</v>
      </c>
      <c r="B4589" s="210">
        <v>2</v>
      </c>
      <c r="C4589" s="196" t="s">
        <v>97</v>
      </c>
      <c r="D4589" s="201">
        <v>43985</v>
      </c>
      <c r="E4589" s="196" t="s">
        <v>152</v>
      </c>
      <c r="F4589" s="201">
        <v>44532.875173611108</v>
      </c>
      <c r="G4589" s="196" t="s">
        <v>108</v>
      </c>
      <c r="H4589" s="198" t="s">
        <v>1613</v>
      </c>
      <c r="I4589" s="196" t="s">
        <v>848</v>
      </c>
      <c r="J4589" s="196" t="s">
        <v>101</v>
      </c>
      <c r="L4589" s="200" t="s">
        <v>101</v>
      </c>
      <c r="M4589" s="198" t="s">
        <v>2863</v>
      </c>
      <c r="N4589" s="198" t="s">
        <v>1793</v>
      </c>
      <c r="O4589" s="196" t="s">
        <v>157</v>
      </c>
      <c r="P4589" s="198" t="s">
        <v>158</v>
      </c>
      <c r="Q4589" s="198" t="s">
        <v>1793</v>
      </c>
      <c r="R4589" s="196" t="s">
        <v>47</v>
      </c>
      <c r="S4589" s="196" t="s">
        <v>43</v>
      </c>
      <c r="T4589" s="211">
        <v>0.73</v>
      </c>
      <c r="U4589" s="201">
        <v>44323</v>
      </c>
      <c r="V4589" s="196" t="s">
        <v>1805</v>
      </c>
      <c r="W4589" s="200" t="s">
        <v>93</v>
      </c>
      <c r="X4589" s="196" t="s">
        <v>103</v>
      </c>
      <c r="Y4589" s="196" t="s">
        <v>32</v>
      </c>
      <c r="AA4589" s="196" t="s">
        <v>17391</v>
      </c>
      <c r="AC4589" s="200">
        <v>8</v>
      </c>
      <c r="AD4589" s="200" t="s">
        <v>8250</v>
      </c>
      <c r="AE4589" s="212">
        <v>384422</v>
      </c>
      <c r="AF4589" s="212">
        <v>384422</v>
      </c>
      <c r="AG4589" s="198" t="s">
        <v>2864</v>
      </c>
    </row>
    <row r="4590" spans="1:33" hidden="1" x14ac:dyDescent="0.25">
      <c r="A4590" s="209">
        <v>130485</v>
      </c>
      <c r="B4590" s="210">
        <v>2</v>
      </c>
      <c r="C4590" s="196" t="s">
        <v>122</v>
      </c>
      <c r="D4590" s="201">
        <v>43985</v>
      </c>
      <c r="E4590" s="196" t="s">
        <v>152</v>
      </c>
      <c r="F4590" s="201">
        <v>44665.875300925924</v>
      </c>
      <c r="G4590" s="196" t="s">
        <v>426</v>
      </c>
      <c r="H4590" s="198" t="s">
        <v>236</v>
      </c>
      <c r="I4590" s="196" t="s">
        <v>2347</v>
      </c>
      <c r="J4590" s="196" t="s">
        <v>101</v>
      </c>
      <c r="L4590" s="200" t="s">
        <v>101</v>
      </c>
      <c r="M4590" s="198" t="s">
        <v>2348</v>
      </c>
      <c r="N4590" s="198" t="s">
        <v>2349</v>
      </c>
      <c r="O4590" s="196" t="s">
        <v>157</v>
      </c>
      <c r="P4590" s="198" t="s">
        <v>158</v>
      </c>
      <c r="Q4590" s="198" t="s">
        <v>2349</v>
      </c>
      <c r="R4590" s="196" t="s">
        <v>47</v>
      </c>
      <c r="S4590" s="196" t="s">
        <v>43</v>
      </c>
      <c r="T4590" s="211">
        <v>6.5</v>
      </c>
      <c r="U4590" s="201">
        <v>44645</v>
      </c>
      <c r="V4590" s="196" t="s">
        <v>2350</v>
      </c>
      <c r="W4590" s="200" t="s">
        <v>93</v>
      </c>
      <c r="X4590" s="196" t="s">
        <v>103</v>
      </c>
      <c r="AA4590" s="196" t="s">
        <v>17392</v>
      </c>
      <c r="AB4590" s="196" t="s">
        <v>17393</v>
      </c>
      <c r="AC4590" s="200">
        <v>8</v>
      </c>
      <c r="AD4590" s="200" t="s">
        <v>8231</v>
      </c>
      <c r="AE4590" s="212">
        <v>1345469</v>
      </c>
      <c r="AF4590" s="212">
        <v>1345469</v>
      </c>
      <c r="AG4590" s="198" t="s">
        <v>2351</v>
      </c>
    </row>
    <row r="4591" spans="1:33" hidden="1" x14ac:dyDescent="0.25">
      <c r="A4591" s="209">
        <v>130486</v>
      </c>
      <c r="B4591" s="210">
        <v>2</v>
      </c>
      <c r="C4591" s="196" t="s">
        <v>122</v>
      </c>
      <c r="D4591" s="201">
        <v>43985</v>
      </c>
      <c r="E4591" s="196" t="s">
        <v>152</v>
      </c>
      <c r="F4591" s="201">
        <v>44665.8752662037</v>
      </c>
      <c r="G4591" s="196" t="s">
        <v>426</v>
      </c>
      <c r="H4591" s="198" t="s">
        <v>236</v>
      </c>
      <c r="I4591" s="196" t="s">
        <v>1528</v>
      </c>
      <c r="J4591" s="196" t="s">
        <v>101</v>
      </c>
      <c r="L4591" s="200" t="s">
        <v>101</v>
      </c>
      <c r="M4591" s="198" t="s">
        <v>3558</v>
      </c>
      <c r="N4591" s="198" t="s">
        <v>3559</v>
      </c>
      <c r="O4591" s="196" t="s">
        <v>157</v>
      </c>
      <c r="P4591" s="198" t="s">
        <v>158</v>
      </c>
      <c r="Q4591" s="198" t="s">
        <v>3559</v>
      </c>
      <c r="R4591" s="196" t="s">
        <v>47</v>
      </c>
      <c r="S4591" s="196" t="s">
        <v>43</v>
      </c>
      <c r="T4591" s="211">
        <v>6.49</v>
      </c>
      <c r="U4591" s="201">
        <v>44645</v>
      </c>
      <c r="V4591" s="196" t="s">
        <v>1805</v>
      </c>
      <c r="W4591" s="200" t="s">
        <v>93</v>
      </c>
      <c r="X4591" s="196" t="s">
        <v>103</v>
      </c>
      <c r="AA4591" s="196" t="s">
        <v>17394</v>
      </c>
      <c r="AB4591" s="196" t="s">
        <v>17395</v>
      </c>
      <c r="AC4591" s="200">
        <v>3</v>
      </c>
      <c r="AD4591" s="200" t="s">
        <v>8231</v>
      </c>
      <c r="AE4591" s="212">
        <v>371986</v>
      </c>
      <c r="AF4591" s="212">
        <v>371986</v>
      </c>
      <c r="AG4591" s="198" t="s">
        <v>3560</v>
      </c>
    </row>
    <row r="4592" spans="1:33" hidden="1" x14ac:dyDescent="0.25">
      <c r="A4592" s="209">
        <v>130486</v>
      </c>
      <c r="B4592" s="210">
        <v>2</v>
      </c>
      <c r="C4592" s="196" t="s">
        <v>122</v>
      </c>
      <c r="D4592" s="201">
        <v>43985</v>
      </c>
      <c r="E4592" s="196" t="s">
        <v>152</v>
      </c>
      <c r="F4592" s="201">
        <v>44665.8752662037</v>
      </c>
      <c r="G4592" s="196" t="s">
        <v>426</v>
      </c>
      <c r="H4592" s="198" t="s">
        <v>236</v>
      </c>
      <c r="I4592" s="196" t="s">
        <v>1528</v>
      </c>
      <c r="J4592" s="196" t="s">
        <v>101</v>
      </c>
      <c r="L4592" s="200" t="s">
        <v>101</v>
      </c>
      <c r="M4592" s="198" t="s">
        <v>3558</v>
      </c>
      <c r="N4592" s="198" t="s">
        <v>3559</v>
      </c>
      <c r="O4592" s="196" t="s">
        <v>157</v>
      </c>
      <c r="P4592" s="198" t="s">
        <v>158</v>
      </c>
      <c r="Q4592" s="198" t="s">
        <v>3559</v>
      </c>
      <c r="R4592" s="196" t="s">
        <v>47</v>
      </c>
      <c r="S4592" s="196" t="s">
        <v>43</v>
      </c>
      <c r="T4592" s="211">
        <v>6.49</v>
      </c>
      <c r="U4592" s="201">
        <v>44645</v>
      </c>
      <c r="V4592" s="196" t="s">
        <v>1805</v>
      </c>
      <c r="W4592" s="200" t="s">
        <v>93</v>
      </c>
      <c r="X4592" s="196" t="s">
        <v>103</v>
      </c>
      <c r="AA4592" s="196" t="s">
        <v>17396</v>
      </c>
      <c r="AB4592" s="196" t="s">
        <v>17395</v>
      </c>
      <c r="AC4592" s="200">
        <v>8</v>
      </c>
      <c r="AD4592" s="200" t="s">
        <v>8231</v>
      </c>
      <c r="AE4592" s="212">
        <v>3431014</v>
      </c>
      <c r="AF4592" s="212">
        <v>3431014</v>
      </c>
      <c r="AG4592" s="198" t="s">
        <v>3560</v>
      </c>
    </row>
    <row r="4593" spans="1:33" ht="72" hidden="1" x14ac:dyDescent="0.25">
      <c r="A4593" s="209">
        <v>130494</v>
      </c>
      <c r="B4593" s="210">
        <v>3</v>
      </c>
      <c r="C4593" s="196" t="s">
        <v>85</v>
      </c>
      <c r="D4593" s="201">
        <v>43987</v>
      </c>
      <c r="E4593" s="196" t="s">
        <v>1503</v>
      </c>
      <c r="F4593" s="201">
        <v>44697</v>
      </c>
      <c r="G4593" s="196" t="s">
        <v>98</v>
      </c>
      <c r="H4593" s="198" t="s">
        <v>1489</v>
      </c>
      <c r="I4593" s="196" t="s">
        <v>1505</v>
      </c>
      <c r="J4593" s="196" t="s">
        <v>1506</v>
      </c>
      <c r="M4593" s="198" t="s">
        <v>3797</v>
      </c>
      <c r="N4593" s="198" t="s">
        <v>3798</v>
      </c>
      <c r="O4593" s="196" t="s">
        <v>1509</v>
      </c>
      <c r="P4593" s="198" t="s">
        <v>1789</v>
      </c>
      <c r="R4593" s="196" t="s">
        <v>47</v>
      </c>
      <c r="S4593" s="196" t="s">
        <v>45</v>
      </c>
      <c r="T4593" s="202" t="s">
        <v>505</v>
      </c>
      <c r="U4593" s="201">
        <v>45520</v>
      </c>
      <c r="W4593" s="200" t="s">
        <v>93</v>
      </c>
      <c r="AA4593" s="196" t="s">
        <v>17397</v>
      </c>
      <c r="AC4593" s="200">
        <v>1</v>
      </c>
      <c r="AD4593" s="200" t="s">
        <v>8250</v>
      </c>
      <c r="AE4593" s="212">
        <v>174000</v>
      </c>
      <c r="AF4593" s="212">
        <v>174000</v>
      </c>
    </row>
    <row r="4594" spans="1:33" hidden="1" x14ac:dyDescent="0.25">
      <c r="A4594" s="209">
        <v>130508</v>
      </c>
      <c r="B4594" s="210">
        <v>4</v>
      </c>
      <c r="C4594" s="196" t="s">
        <v>122</v>
      </c>
      <c r="D4594" s="201">
        <v>43990</v>
      </c>
      <c r="E4594" s="196" t="s">
        <v>143</v>
      </c>
      <c r="F4594" s="201">
        <v>44410</v>
      </c>
      <c r="G4594" s="196" t="s">
        <v>143</v>
      </c>
      <c r="H4594" s="198" t="s">
        <v>1099</v>
      </c>
      <c r="I4594" s="196" t="s">
        <v>1346</v>
      </c>
      <c r="K4594" s="196" t="s">
        <v>1347</v>
      </c>
      <c r="L4594" s="200" t="s">
        <v>183</v>
      </c>
      <c r="M4594" s="198" t="s">
        <v>1348</v>
      </c>
      <c r="O4594" s="196" t="s">
        <v>271</v>
      </c>
      <c r="R4594" s="196" t="s">
        <v>39</v>
      </c>
      <c r="S4594" s="196" t="s">
        <v>45</v>
      </c>
      <c r="T4594" s="211">
        <v>0.01</v>
      </c>
      <c r="W4594" s="200" t="s">
        <v>93</v>
      </c>
      <c r="Z4594" s="198" t="s">
        <v>1349</v>
      </c>
      <c r="AA4594" s="196" t="s">
        <v>17398</v>
      </c>
      <c r="AC4594" s="200">
        <v>3</v>
      </c>
      <c r="AD4594" s="200" t="s">
        <v>8250</v>
      </c>
      <c r="AE4594" s="212">
        <v>607558.94999999995</v>
      </c>
      <c r="AF4594" s="212">
        <v>607558.94999999995</v>
      </c>
    </row>
    <row r="4595" spans="1:33" hidden="1" x14ac:dyDescent="0.25">
      <c r="A4595" s="209">
        <v>130519</v>
      </c>
      <c r="B4595" s="210">
        <v>1</v>
      </c>
      <c r="C4595" s="196" t="s">
        <v>85</v>
      </c>
      <c r="D4595" s="201">
        <v>43992</v>
      </c>
      <c r="E4595" s="196" t="s">
        <v>98</v>
      </c>
      <c r="F4595" s="201">
        <v>44279</v>
      </c>
      <c r="G4595" s="196" t="s">
        <v>152</v>
      </c>
      <c r="H4595" s="198" t="s">
        <v>153</v>
      </c>
      <c r="I4595" s="196" t="s">
        <v>4664</v>
      </c>
      <c r="J4595" s="196" t="s">
        <v>101</v>
      </c>
      <c r="L4595" s="200" t="s">
        <v>101</v>
      </c>
      <c r="M4595" s="198" t="s">
        <v>17399</v>
      </c>
      <c r="N4595" s="198" t="s">
        <v>17400</v>
      </c>
      <c r="O4595" s="196" t="s">
        <v>119</v>
      </c>
      <c r="P4595" s="198" t="s">
        <v>1836</v>
      </c>
      <c r="R4595" s="196" t="s">
        <v>4525</v>
      </c>
      <c r="S4595" s="196" t="s">
        <v>46</v>
      </c>
      <c r="T4595" s="211">
        <v>0.01</v>
      </c>
      <c r="W4595" s="200" t="s">
        <v>93</v>
      </c>
      <c r="X4595" s="196" t="s">
        <v>103</v>
      </c>
      <c r="AA4595" s="196" t="s">
        <v>17401</v>
      </c>
      <c r="AB4595" s="196" t="s">
        <v>17402</v>
      </c>
      <c r="AC4595" s="200">
        <v>1</v>
      </c>
      <c r="AD4595" s="200" t="s">
        <v>8274</v>
      </c>
      <c r="AE4595" s="203" t="s">
        <v>505</v>
      </c>
      <c r="AF4595" s="212">
        <v>1</v>
      </c>
    </row>
    <row r="4596" spans="1:33" x14ac:dyDescent="0.25">
      <c r="A4596" s="209">
        <v>130521</v>
      </c>
      <c r="B4596" s="210">
        <v>4</v>
      </c>
      <c r="C4596" s="196" t="s">
        <v>97</v>
      </c>
      <c r="D4596" s="201">
        <v>43993</v>
      </c>
      <c r="E4596" s="196" t="s">
        <v>152</v>
      </c>
      <c r="F4596" s="201">
        <v>44565.875185185185</v>
      </c>
      <c r="G4596" s="196" t="s">
        <v>108</v>
      </c>
      <c r="H4596" s="198" t="s">
        <v>420</v>
      </c>
      <c r="I4596" s="196" t="s">
        <v>2987</v>
      </c>
      <c r="J4596" s="196" t="s">
        <v>101</v>
      </c>
      <c r="L4596" s="200" t="s">
        <v>101</v>
      </c>
      <c r="M4596" s="198" t="s">
        <v>2988</v>
      </c>
      <c r="O4596" s="196" t="s">
        <v>157</v>
      </c>
      <c r="P4596" s="198" t="s">
        <v>1794</v>
      </c>
      <c r="Q4596" s="198" t="s">
        <v>2769</v>
      </c>
      <c r="R4596" s="196" t="s">
        <v>47</v>
      </c>
      <c r="S4596" s="196" t="s">
        <v>46</v>
      </c>
      <c r="T4596" s="211">
        <v>5.2</v>
      </c>
      <c r="U4596" s="201">
        <v>44323</v>
      </c>
      <c r="V4596" s="196" t="s">
        <v>2155</v>
      </c>
      <c r="W4596" s="200" t="s">
        <v>670</v>
      </c>
      <c r="X4596" s="196" t="s">
        <v>13</v>
      </c>
      <c r="Y4596" s="196" t="s">
        <v>31</v>
      </c>
      <c r="Z4596" s="198" t="s">
        <v>2989</v>
      </c>
      <c r="AA4596" s="196" t="s">
        <v>17403</v>
      </c>
      <c r="AB4596" s="196" t="s">
        <v>17404</v>
      </c>
      <c r="AC4596" s="200">
        <v>3</v>
      </c>
      <c r="AD4596" s="200" t="s">
        <v>8231</v>
      </c>
      <c r="AE4596" s="212">
        <v>7557</v>
      </c>
      <c r="AF4596" s="212">
        <v>194157</v>
      </c>
      <c r="AG4596" s="198" t="s">
        <v>2990</v>
      </c>
    </row>
    <row r="4597" spans="1:33" x14ac:dyDescent="0.25">
      <c r="A4597" s="209">
        <v>130521</v>
      </c>
      <c r="B4597" s="210">
        <v>4</v>
      </c>
      <c r="C4597" s="196" t="s">
        <v>97</v>
      </c>
      <c r="D4597" s="201">
        <v>43993</v>
      </c>
      <c r="E4597" s="196" t="s">
        <v>152</v>
      </c>
      <c r="F4597" s="201">
        <v>44565.875185185185</v>
      </c>
      <c r="G4597" s="196" t="s">
        <v>108</v>
      </c>
      <c r="H4597" s="198" t="s">
        <v>420</v>
      </c>
      <c r="I4597" s="196" t="s">
        <v>2987</v>
      </c>
      <c r="J4597" s="196" t="s">
        <v>101</v>
      </c>
      <c r="L4597" s="200" t="s">
        <v>101</v>
      </c>
      <c r="M4597" s="198" t="s">
        <v>2988</v>
      </c>
      <c r="O4597" s="196" t="s">
        <v>157</v>
      </c>
      <c r="P4597" s="198" t="s">
        <v>1794</v>
      </c>
      <c r="Q4597" s="198" t="s">
        <v>2769</v>
      </c>
      <c r="R4597" s="196" t="s">
        <v>47</v>
      </c>
      <c r="S4597" s="196" t="s">
        <v>46</v>
      </c>
      <c r="T4597" s="211">
        <v>5.2</v>
      </c>
      <c r="U4597" s="201">
        <v>44323</v>
      </c>
      <c r="V4597" s="196" t="s">
        <v>2155</v>
      </c>
      <c r="W4597" s="200" t="s">
        <v>670</v>
      </c>
      <c r="X4597" s="196" t="s">
        <v>13</v>
      </c>
      <c r="Y4597" s="196" t="s">
        <v>31</v>
      </c>
      <c r="Z4597" s="198" t="s">
        <v>2989</v>
      </c>
      <c r="AA4597" s="196" t="s">
        <v>17405</v>
      </c>
      <c r="AB4597" s="196" t="s">
        <v>17404</v>
      </c>
      <c r="AC4597" s="200">
        <v>3</v>
      </c>
      <c r="AD4597" s="200" t="s">
        <v>8274</v>
      </c>
      <c r="AE4597" s="212">
        <v>-11718</v>
      </c>
      <c r="AF4597" s="212">
        <v>25832</v>
      </c>
      <c r="AG4597" s="198" t="s">
        <v>2990</v>
      </c>
    </row>
    <row r="4598" spans="1:33" x14ac:dyDescent="0.25">
      <c r="A4598" s="209">
        <v>130521</v>
      </c>
      <c r="B4598" s="210">
        <v>4</v>
      </c>
      <c r="C4598" s="196" t="s">
        <v>97</v>
      </c>
      <c r="D4598" s="201">
        <v>43993</v>
      </c>
      <c r="E4598" s="196" t="s">
        <v>152</v>
      </c>
      <c r="F4598" s="201">
        <v>44565.875185185185</v>
      </c>
      <c r="G4598" s="196" t="s">
        <v>108</v>
      </c>
      <c r="H4598" s="198" t="s">
        <v>420</v>
      </c>
      <c r="I4598" s="196" t="s">
        <v>2987</v>
      </c>
      <c r="J4598" s="196" t="s">
        <v>101</v>
      </c>
      <c r="L4598" s="200" t="s">
        <v>101</v>
      </c>
      <c r="M4598" s="198" t="s">
        <v>2988</v>
      </c>
      <c r="O4598" s="196" t="s">
        <v>157</v>
      </c>
      <c r="P4598" s="198" t="s">
        <v>1794</v>
      </c>
      <c r="Q4598" s="198" t="s">
        <v>2769</v>
      </c>
      <c r="R4598" s="196" t="s">
        <v>47</v>
      </c>
      <c r="S4598" s="196" t="s">
        <v>46</v>
      </c>
      <c r="T4598" s="211">
        <v>5.2</v>
      </c>
      <c r="U4598" s="201">
        <v>44323</v>
      </c>
      <c r="V4598" s="196" t="s">
        <v>2155</v>
      </c>
      <c r="W4598" s="200" t="s">
        <v>670</v>
      </c>
      <c r="X4598" s="196" t="s">
        <v>13</v>
      </c>
      <c r="Y4598" s="196" t="s">
        <v>31</v>
      </c>
      <c r="Z4598" s="198" t="s">
        <v>2989</v>
      </c>
      <c r="AA4598" s="196" t="s">
        <v>17406</v>
      </c>
      <c r="AB4598" s="196" t="s">
        <v>17404</v>
      </c>
      <c r="AC4598" s="200">
        <v>8</v>
      </c>
      <c r="AD4598" s="200" t="s">
        <v>8231</v>
      </c>
      <c r="AE4598" s="212">
        <v>-104825</v>
      </c>
      <c r="AF4598" s="212">
        <v>1345575</v>
      </c>
      <c r="AG4598" s="198" t="s">
        <v>2990</v>
      </c>
    </row>
    <row r="4599" spans="1:33" hidden="1" x14ac:dyDescent="0.25">
      <c r="A4599" s="209">
        <v>130522</v>
      </c>
      <c r="B4599" s="210">
        <v>3</v>
      </c>
      <c r="C4599" s="196" t="s">
        <v>97</v>
      </c>
      <c r="D4599" s="201">
        <v>43994</v>
      </c>
      <c r="E4599" s="196" t="s">
        <v>398</v>
      </c>
      <c r="F4599" s="201">
        <v>44516.875162037039</v>
      </c>
      <c r="G4599" s="196" t="s">
        <v>108</v>
      </c>
      <c r="H4599" s="198" t="s">
        <v>365</v>
      </c>
      <c r="I4599" s="196" t="s">
        <v>621</v>
      </c>
      <c r="J4599" s="196" t="s">
        <v>299</v>
      </c>
      <c r="L4599" s="200" t="s">
        <v>300</v>
      </c>
      <c r="M4599" s="198" t="s">
        <v>622</v>
      </c>
      <c r="O4599" s="196" t="s">
        <v>438</v>
      </c>
      <c r="P4599" s="198" t="s">
        <v>439</v>
      </c>
      <c r="R4599" s="196" t="s">
        <v>39</v>
      </c>
      <c r="S4599" s="196" t="s">
        <v>46</v>
      </c>
      <c r="T4599" s="211">
        <v>0</v>
      </c>
      <c r="U4599" s="201">
        <v>44323</v>
      </c>
      <c r="W4599" s="200" t="s">
        <v>93</v>
      </c>
      <c r="X4599" s="196" t="s">
        <v>303</v>
      </c>
      <c r="Z4599" s="198" t="s">
        <v>623</v>
      </c>
      <c r="AA4599" s="196" t="s">
        <v>17407</v>
      </c>
      <c r="AC4599" s="200">
        <v>3</v>
      </c>
      <c r="AD4599" s="200" t="s">
        <v>8274</v>
      </c>
      <c r="AE4599" s="212">
        <v>1814758</v>
      </c>
      <c r="AF4599" s="212">
        <v>1918758</v>
      </c>
      <c r="AG4599" s="198" t="s">
        <v>624</v>
      </c>
    </row>
    <row r="4600" spans="1:33" hidden="1" x14ac:dyDescent="0.25">
      <c r="A4600" s="209">
        <v>130524</v>
      </c>
      <c r="B4600" s="210">
        <v>2</v>
      </c>
      <c r="C4600" s="196" t="s">
        <v>122</v>
      </c>
      <c r="D4600" s="201">
        <v>43997</v>
      </c>
      <c r="E4600" s="196" t="s">
        <v>98</v>
      </c>
      <c r="F4600" s="201">
        <v>44552.875115740739</v>
      </c>
      <c r="G4600" s="196" t="s">
        <v>108</v>
      </c>
      <c r="H4600" s="198" t="s">
        <v>838</v>
      </c>
      <c r="I4600" s="196" t="s">
        <v>839</v>
      </c>
      <c r="J4600" s="196" t="s">
        <v>101</v>
      </c>
      <c r="L4600" s="200" t="s">
        <v>101</v>
      </c>
      <c r="M4600" s="198" t="s">
        <v>4694</v>
      </c>
      <c r="O4600" s="196" t="s">
        <v>119</v>
      </c>
      <c r="P4600" s="198" t="s">
        <v>1329</v>
      </c>
      <c r="R4600" s="196" t="s">
        <v>4525</v>
      </c>
      <c r="S4600" s="196" t="s">
        <v>46</v>
      </c>
      <c r="T4600" s="202" t="s">
        <v>505</v>
      </c>
      <c r="U4600" s="201">
        <v>44540</v>
      </c>
      <c r="W4600" s="200" t="s">
        <v>93</v>
      </c>
      <c r="AA4600" s="196" t="s">
        <v>17408</v>
      </c>
      <c r="AC4600" s="200">
        <v>1</v>
      </c>
      <c r="AD4600" s="200" t="s">
        <v>8250</v>
      </c>
      <c r="AE4600" s="203" t="s">
        <v>505</v>
      </c>
      <c r="AF4600" s="212">
        <v>1000000</v>
      </c>
      <c r="AG4600" s="198" t="s">
        <v>4695</v>
      </c>
    </row>
    <row r="4601" spans="1:33" hidden="1" x14ac:dyDescent="0.25">
      <c r="A4601" s="209">
        <v>130524</v>
      </c>
      <c r="B4601" s="210">
        <v>2</v>
      </c>
      <c r="C4601" s="196" t="s">
        <v>122</v>
      </c>
      <c r="D4601" s="201">
        <v>43997</v>
      </c>
      <c r="E4601" s="196" t="s">
        <v>98</v>
      </c>
      <c r="F4601" s="201">
        <v>44552.875115740739</v>
      </c>
      <c r="G4601" s="196" t="s">
        <v>108</v>
      </c>
      <c r="H4601" s="198" t="s">
        <v>838</v>
      </c>
      <c r="I4601" s="196" t="s">
        <v>839</v>
      </c>
      <c r="J4601" s="196" t="s">
        <v>101</v>
      </c>
      <c r="L4601" s="200" t="s">
        <v>101</v>
      </c>
      <c r="M4601" s="198" t="s">
        <v>4694</v>
      </c>
      <c r="O4601" s="196" t="s">
        <v>119</v>
      </c>
      <c r="P4601" s="198" t="s">
        <v>1329</v>
      </c>
      <c r="R4601" s="196" t="s">
        <v>4525</v>
      </c>
      <c r="S4601" s="196" t="s">
        <v>46</v>
      </c>
      <c r="T4601" s="202" t="s">
        <v>505</v>
      </c>
      <c r="U4601" s="201">
        <v>44540</v>
      </c>
      <c r="W4601" s="200" t="s">
        <v>93</v>
      </c>
      <c r="AA4601" s="196" t="s">
        <v>17409</v>
      </c>
      <c r="AC4601" s="200">
        <v>2</v>
      </c>
      <c r="AD4601" s="200" t="s">
        <v>8250</v>
      </c>
      <c r="AE4601" s="212">
        <v>19375</v>
      </c>
      <c r="AF4601" s="212">
        <v>19375</v>
      </c>
      <c r="AG4601" s="198" t="s">
        <v>4695</v>
      </c>
    </row>
    <row r="4602" spans="1:33" hidden="1" x14ac:dyDescent="0.25">
      <c r="A4602" s="209">
        <v>130524</v>
      </c>
      <c r="B4602" s="210">
        <v>2</v>
      </c>
      <c r="C4602" s="196" t="s">
        <v>122</v>
      </c>
      <c r="D4602" s="201">
        <v>43997</v>
      </c>
      <c r="E4602" s="196" t="s">
        <v>98</v>
      </c>
      <c r="F4602" s="201">
        <v>44552.875115740739</v>
      </c>
      <c r="G4602" s="196" t="s">
        <v>108</v>
      </c>
      <c r="H4602" s="198" t="s">
        <v>838</v>
      </c>
      <c r="I4602" s="196" t="s">
        <v>839</v>
      </c>
      <c r="J4602" s="196" t="s">
        <v>101</v>
      </c>
      <c r="L4602" s="200" t="s">
        <v>101</v>
      </c>
      <c r="M4602" s="198" t="s">
        <v>4694</v>
      </c>
      <c r="O4602" s="196" t="s">
        <v>119</v>
      </c>
      <c r="P4602" s="198" t="s">
        <v>1329</v>
      </c>
      <c r="R4602" s="196" t="s">
        <v>4525</v>
      </c>
      <c r="S4602" s="196" t="s">
        <v>46</v>
      </c>
      <c r="T4602" s="202" t="s">
        <v>505</v>
      </c>
      <c r="U4602" s="201">
        <v>44540</v>
      </c>
      <c r="W4602" s="200" t="s">
        <v>93</v>
      </c>
      <c r="AA4602" s="196" t="s">
        <v>17410</v>
      </c>
      <c r="AC4602" s="200">
        <v>3</v>
      </c>
      <c r="AD4602" s="200" t="s">
        <v>8250</v>
      </c>
      <c r="AE4602" s="212">
        <v>10831584</v>
      </c>
      <c r="AF4602" s="212">
        <v>10831584</v>
      </c>
      <c r="AG4602" s="198" t="s">
        <v>4695</v>
      </c>
    </row>
    <row r="4603" spans="1:33" hidden="1" x14ac:dyDescent="0.25">
      <c r="A4603" s="209">
        <v>130530</v>
      </c>
      <c r="B4603" s="210">
        <v>4</v>
      </c>
      <c r="C4603" s="196" t="s">
        <v>85</v>
      </c>
      <c r="D4603" s="201">
        <v>43998</v>
      </c>
      <c r="E4603" s="196" t="s">
        <v>398</v>
      </c>
      <c r="F4603" s="201">
        <v>44279</v>
      </c>
      <c r="G4603" s="196" t="s">
        <v>152</v>
      </c>
      <c r="H4603" s="198" t="s">
        <v>88</v>
      </c>
      <c r="I4603" s="196" t="s">
        <v>591</v>
      </c>
      <c r="J4603" s="196" t="s">
        <v>299</v>
      </c>
      <c r="L4603" s="200" t="s">
        <v>300</v>
      </c>
      <c r="M4603" s="198" t="s">
        <v>17411</v>
      </c>
      <c r="N4603" s="198" t="s">
        <v>17412</v>
      </c>
      <c r="O4603" s="196" t="s">
        <v>438</v>
      </c>
      <c r="P4603" s="198" t="s">
        <v>439</v>
      </c>
      <c r="R4603" s="196" t="s">
        <v>39</v>
      </c>
      <c r="S4603" s="196" t="s">
        <v>46</v>
      </c>
      <c r="T4603" s="211">
        <v>0</v>
      </c>
      <c r="W4603" s="200" t="s">
        <v>93</v>
      </c>
      <c r="X4603" s="196" t="s">
        <v>303</v>
      </c>
      <c r="Z4603" s="198" t="s">
        <v>17413</v>
      </c>
      <c r="AA4603" s="196" t="s">
        <v>17414</v>
      </c>
      <c r="AC4603" s="200">
        <v>3</v>
      </c>
      <c r="AD4603" s="200" t="s">
        <v>8274</v>
      </c>
      <c r="AE4603" s="203" t="s">
        <v>505</v>
      </c>
      <c r="AF4603" s="212">
        <v>143000</v>
      </c>
    </row>
    <row r="4604" spans="1:33" hidden="1" x14ac:dyDescent="0.25">
      <c r="A4604" s="209">
        <v>130543</v>
      </c>
      <c r="B4604" s="210">
        <v>2</v>
      </c>
      <c r="C4604" s="196" t="s">
        <v>122</v>
      </c>
      <c r="D4604" s="201">
        <v>44001</v>
      </c>
      <c r="E4604" s="196" t="s">
        <v>152</v>
      </c>
      <c r="F4604" s="201">
        <v>44715.875150462962</v>
      </c>
      <c r="G4604" s="196" t="s">
        <v>426</v>
      </c>
      <c r="H4604" s="198" t="s">
        <v>123</v>
      </c>
      <c r="I4604" s="196" t="s">
        <v>3078</v>
      </c>
      <c r="J4604" s="196" t="s">
        <v>101</v>
      </c>
      <c r="L4604" s="200" t="s">
        <v>101</v>
      </c>
      <c r="M4604" s="198" t="s">
        <v>3079</v>
      </c>
      <c r="N4604" s="198" t="s">
        <v>2569</v>
      </c>
      <c r="O4604" s="196" t="s">
        <v>157</v>
      </c>
      <c r="P4604" s="198" t="s">
        <v>158</v>
      </c>
      <c r="Q4604" s="198" t="s">
        <v>2569</v>
      </c>
      <c r="R4604" s="196" t="s">
        <v>47</v>
      </c>
      <c r="S4604" s="196" t="s">
        <v>43</v>
      </c>
      <c r="T4604" s="211">
        <v>5.33</v>
      </c>
      <c r="U4604" s="201">
        <v>44694</v>
      </c>
      <c r="V4604" s="196" t="s">
        <v>1860</v>
      </c>
      <c r="W4604" s="200" t="s">
        <v>93</v>
      </c>
      <c r="X4604" s="196" t="s">
        <v>103</v>
      </c>
      <c r="AA4604" s="196" t="s">
        <v>17415</v>
      </c>
      <c r="AB4604" s="196" t="s">
        <v>17416</v>
      </c>
      <c r="AC4604" s="200">
        <v>8</v>
      </c>
      <c r="AD4604" s="200" t="s">
        <v>8231</v>
      </c>
      <c r="AE4604" s="212">
        <v>913651</v>
      </c>
      <c r="AF4604" s="212">
        <v>913651</v>
      </c>
      <c r="AG4604" s="198" t="s">
        <v>17417</v>
      </c>
    </row>
    <row r="4605" spans="1:33" hidden="1" x14ac:dyDescent="0.25">
      <c r="A4605" s="209">
        <v>130544</v>
      </c>
      <c r="B4605" s="210">
        <v>2</v>
      </c>
      <c r="C4605" s="196" t="s">
        <v>122</v>
      </c>
      <c r="D4605" s="201">
        <v>44001</v>
      </c>
      <c r="E4605" s="196" t="s">
        <v>152</v>
      </c>
      <c r="F4605" s="201">
        <v>44665.875289351854</v>
      </c>
      <c r="G4605" s="196" t="s">
        <v>426</v>
      </c>
      <c r="H4605" s="198" t="s">
        <v>123</v>
      </c>
      <c r="I4605" s="196" t="s">
        <v>124</v>
      </c>
      <c r="J4605" s="196" t="s">
        <v>101</v>
      </c>
      <c r="L4605" s="200" t="s">
        <v>101</v>
      </c>
      <c r="M4605" s="198" t="s">
        <v>2261</v>
      </c>
      <c r="N4605" s="198" t="s">
        <v>2104</v>
      </c>
      <c r="O4605" s="196" t="s">
        <v>157</v>
      </c>
      <c r="P4605" s="198" t="s">
        <v>158</v>
      </c>
      <c r="Q4605" s="198" t="s">
        <v>2104</v>
      </c>
      <c r="R4605" s="196" t="s">
        <v>47</v>
      </c>
      <c r="S4605" s="196" t="s">
        <v>43</v>
      </c>
      <c r="T4605" s="211">
        <v>6.46</v>
      </c>
      <c r="U4605" s="201">
        <v>44645</v>
      </c>
      <c r="V4605" s="196" t="s">
        <v>1867</v>
      </c>
      <c r="W4605" s="200" t="s">
        <v>670</v>
      </c>
      <c r="X4605" s="196" t="s">
        <v>13</v>
      </c>
      <c r="AA4605" s="196" t="s">
        <v>17418</v>
      </c>
      <c r="AB4605" s="196" t="s">
        <v>17419</v>
      </c>
      <c r="AC4605" s="200">
        <v>8</v>
      </c>
      <c r="AD4605" s="200" t="s">
        <v>8231</v>
      </c>
      <c r="AE4605" s="212">
        <v>1396687</v>
      </c>
      <c r="AF4605" s="212">
        <v>1396687</v>
      </c>
      <c r="AG4605" s="198" t="s">
        <v>2262</v>
      </c>
    </row>
    <row r="4606" spans="1:33" hidden="1" x14ac:dyDescent="0.25">
      <c r="A4606" s="209">
        <v>130561</v>
      </c>
      <c r="B4606" s="210">
        <v>3</v>
      </c>
      <c r="C4606" s="196" t="s">
        <v>85</v>
      </c>
      <c r="D4606" s="201">
        <v>44007</v>
      </c>
      <c r="E4606" s="196" t="s">
        <v>1503</v>
      </c>
      <c r="F4606" s="201">
        <v>44536</v>
      </c>
      <c r="G4606" s="196" t="s">
        <v>152</v>
      </c>
      <c r="H4606" s="198" t="s">
        <v>313</v>
      </c>
      <c r="M4606" s="198" t="s">
        <v>17420</v>
      </c>
      <c r="O4606" s="196" t="s">
        <v>1509</v>
      </c>
      <c r="P4606" s="198" t="s">
        <v>3229</v>
      </c>
      <c r="R4606" s="196" t="s">
        <v>47</v>
      </c>
      <c r="S4606" s="196" t="s">
        <v>41</v>
      </c>
      <c r="T4606" s="202" t="s">
        <v>505</v>
      </c>
      <c r="U4606" s="201">
        <v>45156</v>
      </c>
      <c r="W4606" s="200" t="s">
        <v>93</v>
      </c>
      <c r="AA4606" s="196" t="s">
        <v>17421</v>
      </c>
      <c r="AC4606" s="200">
        <v>1</v>
      </c>
      <c r="AD4606" s="200" t="s">
        <v>8250</v>
      </c>
      <c r="AE4606" s="203" t="s">
        <v>505</v>
      </c>
      <c r="AF4606" s="212">
        <v>75900</v>
      </c>
    </row>
    <row r="4607" spans="1:33" hidden="1" x14ac:dyDescent="0.25">
      <c r="A4607" s="209">
        <v>130563</v>
      </c>
      <c r="B4607" s="210">
        <v>2</v>
      </c>
      <c r="C4607" s="196" t="s">
        <v>85</v>
      </c>
      <c r="D4607" s="201">
        <v>44008</v>
      </c>
      <c r="E4607" s="196" t="s">
        <v>3285</v>
      </c>
      <c r="F4607" s="201">
        <v>44376</v>
      </c>
      <c r="G4607" s="196" t="s">
        <v>4070</v>
      </c>
      <c r="H4607" s="198" t="s">
        <v>223</v>
      </c>
      <c r="M4607" s="198" t="s">
        <v>17422</v>
      </c>
      <c r="N4607" s="198" t="s">
        <v>17423</v>
      </c>
      <c r="O4607" s="196" t="s">
        <v>91</v>
      </c>
      <c r="P4607" s="198" t="s">
        <v>166</v>
      </c>
      <c r="R4607" s="196" t="s">
        <v>39</v>
      </c>
      <c r="S4607" s="196" t="s">
        <v>45</v>
      </c>
      <c r="T4607" s="202" t="s">
        <v>505</v>
      </c>
      <c r="W4607" s="200" t="s">
        <v>93</v>
      </c>
      <c r="X4607" s="196" t="s">
        <v>103</v>
      </c>
      <c r="Z4607" s="198" t="s">
        <v>17424</v>
      </c>
      <c r="AA4607" s="196" t="s">
        <v>17425</v>
      </c>
      <c r="AB4607" s="196" t="s">
        <v>17426</v>
      </c>
      <c r="AC4607" s="200">
        <v>0</v>
      </c>
      <c r="AD4607" s="200" t="s">
        <v>8231</v>
      </c>
      <c r="AE4607" s="203" t="s">
        <v>505</v>
      </c>
      <c r="AF4607" s="212">
        <v>52800</v>
      </c>
    </row>
    <row r="4608" spans="1:33" hidden="1" x14ac:dyDescent="0.25">
      <c r="A4608" s="209">
        <v>130666</v>
      </c>
      <c r="B4608" s="210">
        <v>2</v>
      </c>
      <c r="C4608" s="196" t="s">
        <v>85</v>
      </c>
      <c r="D4608" s="201">
        <v>44020</v>
      </c>
      <c r="E4608" s="196" t="s">
        <v>189</v>
      </c>
      <c r="F4608" s="201">
        <v>44649</v>
      </c>
      <c r="G4608" s="196" t="s">
        <v>189</v>
      </c>
      <c r="H4608" s="198" t="s">
        <v>236</v>
      </c>
      <c r="I4608" s="196" t="s">
        <v>1660</v>
      </c>
      <c r="J4608" s="196" t="s">
        <v>101</v>
      </c>
      <c r="L4608" s="200" t="s">
        <v>101</v>
      </c>
      <c r="M4608" s="198" t="s">
        <v>17427</v>
      </c>
      <c r="O4608" s="196" t="s">
        <v>40</v>
      </c>
      <c r="P4608" s="198" t="s">
        <v>166</v>
      </c>
      <c r="R4608" s="196" t="s">
        <v>39</v>
      </c>
      <c r="S4608" s="196" t="s">
        <v>45</v>
      </c>
      <c r="T4608" s="211">
        <v>0.02</v>
      </c>
      <c r="U4608" s="201">
        <v>45632</v>
      </c>
      <c r="W4608" s="200" t="s">
        <v>93</v>
      </c>
      <c r="X4608" s="196" t="s">
        <v>103</v>
      </c>
      <c r="Z4608" s="198" t="s">
        <v>1662</v>
      </c>
      <c r="AA4608" s="196" t="s">
        <v>17428</v>
      </c>
      <c r="AB4608" s="196" t="s">
        <v>17429</v>
      </c>
      <c r="AC4608" s="200">
        <v>0</v>
      </c>
      <c r="AD4608" s="200" t="s">
        <v>8231</v>
      </c>
      <c r="AE4608" s="203" t="s">
        <v>505</v>
      </c>
      <c r="AF4608" s="212">
        <v>20000</v>
      </c>
    </row>
    <row r="4609" spans="1:33" hidden="1" x14ac:dyDescent="0.25">
      <c r="A4609" s="209">
        <v>130666.01</v>
      </c>
      <c r="B4609" s="210">
        <v>2</v>
      </c>
      <c r="C4609" s="196" t="s">
        <v>122</v>
      </c>
      <c r="D4609" s="201">
        <v>44224</v>
      </c>
      <c r="E4609" s="196" t="s">
        <v>398</v>
      </c>
      <c r="F4609" s="201">
        <v>44494.875243055554</v>
      </c>
      <c r="G4609" s="196" t="s">
        <v>108</v>
      </c>
      <c r="H4609" s="198" t="s">
        <v>236</v>
      </c>
      <c r="I4609" s="196" t="s">
        <v>1660</v>
      </c>
      <c r="J4609" s="196" t="s">
        <v>101</v>
      </c>
      <c r="L4609" s="200" t="s">
        <v>101</v>
      </c>
      <c r="M4609" s="198" t="s">
        <v>1661</v>
      </c>
      <c r="O4609" s="196" t="s">
        <v>438</v>
      </c>
      <c r="P4609" s="198" t="s">
        <v>439</v>
      </c>
      <c r="R4609" s="196" t="s">
        <v>39</v>
      </c>
      <c r="S4609" s="196" t="s">
        <v>46</v>
      </c>
      <c r="T4609" s="211">
        <v>0</v>
      </c>
      <c r="U4609" s="201">
        <v>44477</v>
      </c>
      <c r="W4609" s="200" t="s">
        <v>93</v>
      </c>
      <c r="X4609" s="196" t="s">
        <v>103</v>
      </c>
      <c r="Z4609" s="198" t="s">
        <v>1662</v>
      </c>
      <c r="AA4609" s="196" t="s">
        <v>17430</v>
      </c>
      <c r="AC4609" s="200">
        <v>3</v>
      </c>
      <c r="AD4609" s="200" t="s">
        <v>8274</v>
      </c>
      <c r="AE4609" s="212">
        <v>754582</v>
      </c>
      <c r="AF4609" s="212">
        <v>812082</v>
      </c>
      <c r="AG4609" s="198" t="s">
        <v>1663</v>
      </c>
    </row>
    <row r="4610" spans="1:33" hidden="1" x14ac:dyDescent="0.25">
      <c r="A4610" s="209">
        <v>130683</v>
      </c>
      <c r="B4610" s="210">
        <v>2</v>
      </c>
      <c r="C4610" s="196" t="s">
        <v>85</v>
      </c>
      <c r="D4610" s="201">
        <v>44028</v>
      </c>
      <c r="E4610" s="196" t="s">
        <v>87</v>
      </c>
      <c r="F4610" s="201">
        <v>44280</v>
      </c>
      <c r="G4610" s="196" t="s">
        <v>152</v>
      </c>
      <c r="H4610" s="198" t="s">
        <v>465</v>
      </c>
      <c r="L4610" s="200" t="s">
        <v>4001</v>
      </c>
      <c r="M4610" s="198" t="s">
        <v>4002</v>
      </c>
      <c r="O4610" s="196" t="s">
        <v>103</v>
      </c>
      <c r="P4610" s="198" t="s">
        <v>92</v>
      </c>
      <c r="R4610" s="196" t="s">
        <v>47</v>
      </c>
      <c r="S4610" s="196" t="s">
        <v>41</v>
      </c>
      <c r="T4610" s="202" t="s">
        <v>505</v>
      </c>
      <c r="W4610" s="200" t="s">
        <v>93</v>
      </c>
      <c r="AA4610" s="196" t="s">
        <v>17431</v>
      </c>
      <c r="AC4610" s="200">
        <v>3</v>
      </c>
      <c r="AD4610" s="200" t="s">
        <v>8250</v>
      </c>
      <c r="AE4610" s="212">
        <v>52800</v>
      </c>
      <c r="AF4610" s="212">
        <v>202800</v>
      </c>
    </row>
    <row r="4611" spans="1:33" hidden="1" x14ac:dyDescent="0.25">
      <c r="A4611" s="209">
        <v>130703</v>
      </c>
      <c r="B4611" s="210">
        <v>3</v>
      </c>
      <c r="C4611" s="196" t="s">
        <v>122</v>
      </c>
      <c r="D4611" s="201">
        <v>44033</v>
      </c>
      <c r="E4611" s="196" t="s">
        <v>98</v>
      </c>
      <c r="F4611" s="201">
        <v>44279</v>
      </c>
      <c r="G4611" s="196" t="s">
        <v>152</v>
      </c>
      <c r="H4611" s="198" t="s">
        <v>1489</v>
      </c>
      <c r="I4611" s="196" t="s">
        <v>1490</v>
      </c>
      <c r="J4611" s="196" t="s">
        <v>101</v>
      </c>
      <c r="L4611" s="200" t="s">
        <v>101</v>
      </c>
      <c r="M4611" s="198" t="s">
        <v>1665</v>
      </c>
      <c r="O4611" s="196" t="s">
        <v>438</v>
      </c>
      <c r="P4611" s="198" t="s">
        <v>166</v>
      </c>
      <c r="R4611" s="196" t="s">
        <v>39</v>
      </c>
      <c r="S4611" s="196" t="s">
        <v>46</v>
      </c>
      <c r="T4611" s="211">
        <v>0</v>
      </c>
      <c r="U4611" s="201">
        <v>44176</v>
      </c>
      <c r="W4611" s="200" t="s">
        <v>93</v>
      </c>
      <c r="X4611" s="196" t="s">
        <v>103</v>
      </c>
      <c r="Z4611" s="198" t="s">
        <v>1666</v>
      </c>
      <c r="AA4611" s="196" t="s">
        <v>17432</v>
      </c>
      <c r="AC4611" s="200">
        <v>2</v>
      </c>
      <c r="AD4611" s="200" t="s">
        <v>8274</v>
      </c>
      <c r="AE4611" s="203" t="s">
        <v>505</v>
      </c>
      <c r="AF4611" s="212">
        <v>46698</v>
      </c>
      <c r="AG4611" s="198" t="s">
        <v>1667</v>
      </c>
    </row>
    <row r="4612" spans="1:33" hidden="1" x14ac:dyDescent="0.25">
      <c r="A4612" s="209">
        <v>130703</v>
      </c>
      <c r="B4612" s="210">
        <v>3</v>
      </c>
      <c r="C4612" s="196" t="s">
        <v>122</v>
      </c>
      <c r="D4612" s="201">
        <v>44033</v>
      </c>
      <c r="E4612" s="196" t="s">
        <v>98</v>
      </c>
      <c r="F4612" s="201">
        <v>44279</v>
      </c>
      <c r="G4612" s="196" t="s">
        <v>152</v>
      </c>
      <c r="H4612" s="198" t="s">
        <v>1489</v>
      </c>
      <c r="I4612" s="196" t="s">
        <v>1490</v>
      </c>
      <c r="J4612" s="196" t="s">
        <v>101</v>
      </c>
      <c r="L4612" s="200" t="s">
        <v>101</v>
      </c>
      <c r="M4612" s="198" t="s">
        <v>1665</v>
      </c>
      <c r="O4612" s="196" t="s">
        <v>438</v>
      </c>
      <c r="P4612" s="198" t="s">
        <v>166</v>
      </c>
      <c r="R4612" s="196" t="s">
        <v>39</v>
      </c>
      <c r="S4612" s="196" t="s">
        <v>46</v>
      </c>
      <c r="T4612" s="211">
        <v>0</v>
      </c>
      <c r="U4612" s="201">
        <v>44176</v>
      </c>
      <c r="W4612" s="200" t="s">
        <v>93</v>
      </c>
      <c r="X4612" s="196" t="s">
        <v>103</v>
      </c>
      <c r="Z4612" s="198" t="s">
        <v>1666</v>
      </c>
      <c r="AA4612" s="196" t="s">
        <v>17433</v>
      </c>
      <c r="AC4612" s="200">
        <v>3</v>
      </c>
      <c r="AD4612" s="200" t="s">
        <v>8274</v>
      </c>
      <c r="AE4612" s="212">
        <v>154700</v>
      </c>
      <c r="AF4612" s="212">
        <v>950877</v>
      </c>
      <c r="AG4612" s="198" t="s">
        <v>1667</v>
      </c>
    </row>
    <row r="4613" spans="1:33" hidden="1" x14ac:dyDescent="0.25">
      <c r="A4613" s="209">
        <v>130721</v>
      </c>
      <c r="B4613" s="210">
        <v>2</v>
      </c>
      <c r="C4613" s="196" t="s">
        <v>114</v>
      </c>
      <c r="D4613" s="201">
        <v>44040</v>
      </c>
      <c r="E4613" s="196" t="s">
        <v>228</v>
      </c>
      <c r="F4613" s="201">
        <v>44452</v>
      </c>
      <c r="G4613" s="196" t="s">
        <v>228</v>
      </c>
      <c r="H4613" s="198" t="s">
        <v>1613</v>
      </c>
      <c r="I4613" s="196" t="s">
        <v>17434</v>
      </c>
      <c r="K4613" s="196" t="s">
        <v>17435</v>
      </c>
      <c r="L4613" s="200" t="s">
        <v>183</v>
      </c>
      <c r="M4613" s="198" t="s">
        <v>17436</v>
      </c>
      <c r="O4613" s="196" t="s">
        <v>4183</v>
      </c>
      <c r="P4613" s="198" t="s">
        <v>157</v>
      </c>
      <c r="R4613" s="196" t="s">
        <v>47</v>
      </c>
      <c r="S4613" s="196" t="s">
        <v>43</v>
      </c>
      <c r="T4613" s="211">
        <v>2.0299999999999998</v>
      </c>
      <c r="W4613" s="200" t="s">
        <v>93</v>
      </c>
      <c r="X4613" s="196" t="s">
        <v>186</v>
      </c>
      <c r="AA4613" s="196" t="s">
        <v>17437</v>
      </c>
      <c r="AC4613" s="200">
        <v>8</v>
      </c>
      <c r="AD4613" s="200" t="s">
        <v>8250</v>
      </c>
      <c r="AE4613" s="212">
        <v>-4018.77</v>
      </c>
      <c r="AF4613" s="212">
        <v>185634.93</v>
      </c>
    </row>
    <row r="4614" spans="1:33" hidden="1" x14ac:dyDescent="0.25">
      <c r="A4614" s="209">
        <v>130722</v>
      </c>
      <c r="B4614" s="210">
        <v>4</v>
      </c>
      <c r="C4614" s="196" t="s">
        <v>85</v>
      </c>
      <c r="D4614" s="201">
        <v>44041</v>
      </c>
      <c r="E4614" s="196" t="s">
        <v>398</v>
      </c>
      <c r="F4614" s="201">
        <v>44279</v>
      </c>
      <c r="G4614" s="196" t="s">
        <v>152</v>
      </c>
      <c r="H4614" s="198" t="s">
        <v>371</v>
      </c>
      <c r="I4614" s="196" t="s">
        <v>771</v>
      </c>
      <c r="J4614" s="196" t="s">
        <v>101</v>
      </c>
      <c r="L4614" s="200" t="s">
        <v>101</v>
      </c>
      <c r="M4614" s="198" t="s">
        <v>17438</v>
      </c>
      <c r="O4614" s="196" t="s">
        <v>438</v>
      </c>
      <c r="P4614" s="198" t="s">
        <v>439</v>
      </c>
      <c r="R4614" s="196" t="s">
        <v>39</v>
      </c>
      <c r="S4614" s="196" t="s">
        <v>46</v>
      </c>
      <c r="T4614" s="211">
        <v>0</v>
      </c>
      <c r="W4614" s="200" t="s">
        <v>93</v>
      </c>
      <c r="X4614" s="196" t="s">
        <v>13</v>
      </c>
      <c r="Z4614" s="198" t="s">
        <v>17439</v>
      </c>
      <c r="AA4614" s="196" t="s">
        <v>17440</v>
      </c>
      <c r="AC4614" s="200">
        <v>3</v>
      </c>
      <c r="AD4614" s="200" t="s">
        <v>8274</v>
      </c>
      <c r="AE4614" s="203" t="s">
        <v>505</v>
      </c>
      <c r="AF4614" s="212">
        <v>39500</v>
      </c>
    </row>
    <row r="4615" spans="1:33" ht="54" hidden="1" x14ac:dyDescent="0.25">
      <c r="A4615" s="209">
        <v>130724</v>
      </c>
      <c r="B4615" s="210">
        <v>1</v>
      </c>
      <c r="C4615" s="196" t="s">
        <v>85</v>
      </c>
      <c r="D4615" s="201">
        <v>44041</v>
      </c>
      <c r="E4615" s="196" t="s">
        <v>189</v>
      </c>
      <c r="F4615" s="201">
        <v>44568</v>
      </c>
      <c r="G4615" s="196" t="s">
        <v>284</v>
      </c>
      <c r="H4615" s="198" t="s">
        <v>347</v>
      </c>
      <c r="I4615" s="196" t="s">
        <v>9142</v>
      </c>
      <c r="J4615" s="196" t="s">
        <v>101</v>
      </c>
      <c r="L4615" s="200" t="s">
        <v>101</v>
      </c>
      <c r="M4615" s="198" t="s">
        <v>17441</v>
      </c>
      <c r="N4615" s="198" t="s">
        <v>17442</v>
      </c>
      <c r="O4615" s="196" t="s">
        <v>40</v>
      </c>
      <c r="P4615" s="198" t="s">
        <v>166</v>
      </c>
      <c r="R4615" s="196" t="s">
        <v>39</v>
      </c>
      <c r="S4615" s="196" t="s">
        <v>45</v>
      </c>
      <c r="T4615" s="211">
        <v>0.01</v>
      </c>
      <c r="W4615" s="200" t="s">
        <v>93</v>
      </c>
      <c r="X4615" s="196" t="s">
        <v>103</v>
      </c>
      <c r="Z4615" s="198" t="s">
        <v>17443</v>
      </c>
      <c r="AA4615" s="196" t="s">
        <v>17444</v>
      </c>
      <c r="AB4615" s="196" t="s">
        <v>17445</v>
      </c>
      <c r="AC4615" s="200">
        <v>0</v>
      </c>
      <c r="AD4615" s="200" t="s">
        <v>8231</v>
      </c>
      <c r="AE4615" s="203" t="s">
        <v>505</v>
      </c>
      <c r="AF4615" s="212">
        <v>20000</v>
      </c>
    </row>
    <row r="4616" spans="1:33" hidden="1" x14ac:dyDescent="0.25">
      <c r="A4616" s="209">
        <v>130725</v>
      </c>
      <c r="B4616" s="210">
        <v>3</v>
      </c>
      <c r="C4616" s="196" t="s">
        <v>97</v>
      </c>
      <c r="D4616" s="201">
        <v>44041</v>
      </c>
      <c r="E4616" s="196" t="s">
        <v>398</v>
      </c>
      <c r="F4616" s="201">
        <v>44529.875173611108</v>
      </c>
      <c r="G4616" s="196" t="s">
        <v>108</v>
      </c>
      <c r="H4616" s="198" t="s">
        <v>538</v>
      </c>
      <c r="I4616" s="196" t="s">
        <v>808</v>
      </c>
      <c r="J4616" s="196" t="s">
        <v>101</v>
      </c>
      <c r="L4616" s="200" t="s">
        <v>101</v>
      </c>
      <c r="M4616" s="198" t="s">
        <v>826</v>
      </c>
      <c r="O4616" s="196" t="s">
        <v>438</v>
      </c>
      <c r="P4616" s="198" t="s">
        <v>439</v>
      </c>
      <c r="R4616" s="196" t="s">
        <v>39</v>
      </c>
      <c r="S4616" s="196" t="s">
        <v>46</v>
      </c>
      <c r="T4616" s="202" t="s">
        <v>505</v>
      </c>
      <c r="U4616" s="201">
        <v>44323</v>
      </c>
      <c r="W4616" s="200" t="s">
        <v>93</v>
      </c>
      <c r="X4616" s="196" t="s">
        <v>13</v>
      </c>
      <c r="Z4616" s="198" t="s">
        <v>827</v>
      </c>
      <c r="AA4616" s="196" t="s">
        <v>17446</v>
      </c>
      <c r="AC4616" s="200">
        <v>3</v>
      </c>
      <c r="AD4616" s="200" t="s">
        <v>8274</v>
      </c>
      <c r="AE4616" s="212">
        <v>827362</v>
      </c>
      <c r="AF4616" s="212">
        <v>935862</v>
      </c>
      <c r="AG4616" s="198" t="s">
        <v>828</v>
      </c>
    </row>
    <row r="4617" spans="1:33" hidden="1" x14ac:dyDescent="0.25">
      <c r="A4617" s="209">
        <v>130726</v>
      </c>
      <c r="B4617" s="210">
        <v>2</v>
      </c>
      <c r="C4617" s="196" t="s">
        <v>85</v>
      </c>
      <c r="D4617" s="201">
        <v>44041</v>
      </c>
      <c r="E4617" s="196" t="s">
        <v>398</v>
      </c>
      <c r="F4617" s="201">
        <v>44656</v>
      </c>
      <c r="G4617" s="196" t="s">
        <v>673</v>
      </c>
      <c r="H4617" s="198" t="s">
        <v>128</v>
      </c>
      <c r="I4617" s="196" t="s">
        <v>1709</v>
      </c>
      <c r="J4617" s="196" t="s">
        <v>101</v>
      </c>
      <c r="L4617" s="200" t="s">
        <v>101</v>
      </c>
      <c r="M4617" s="198" t="s">
        <v>1710</v>
      </c>
      <c r="N4617" s="198" t="s">
        <v>1711</v>
      </c>
      <c r="O4617" s="196" t="s">
        <v>119</v>
      </c>
      <c r="P4617" s="198" t="s">
        <v>19</v>
      </c>
      <c r="R4617" s="196" t="s">
        <v>105</v>
      </c>
      <c r="S4617" s="196" t="s">
        <v>46</v>
      </c>
      <c r="T4617" s="211">
        <v>0</v>
      </c>
      <c r="W4617" s="200" t="s">
        <v>93</v>
      </c>
      <c r="X4617" s="196" t="s">
        <v>103</v>
      </c>
      <c r="AA4617" s="196" t="s">
        <v>17447</v>
      </c>
      <c r="AC4617" s="200">
        <v>1</v>
      </c>
      <c r="AD4617" s="200" t="s">
        <v>8274</v>
      </c>
      <c r="AE4617" s="212">
        <v>97750</v>
      </c>
      <c r="AF4617" s="212">
        <v>107750</v>
      </c>
    </row>
    <row r="4618" spans="1:33" hidden="1" x14ac:dyDescent="0.25">
      <c r="A4618" s="209">
        <v>130726</v>
      </c>
      <c r="B4618" s="210">
        <v>2</v>
      </c>
      <c r="C4618" s="196" t="s">
        <v>85</v>
      </c>
      <c r="D4618" s="201">
        <v>44041</v>
      </c>
      <c r="E4618" s="196" t="s">
        <v>398</v>
      </c>
      <c r="F4618" s="201">
        <v>44656</v>
      </c>
      <c r="G4618" s="196" t="s">
        <v>673</v>
      </c>
      <c r="H4618" s="198" t="s">
        <v>128</v>
      </c>
      <c r="I4618" s="196" t="s">
        <v>1709</v>
      </c>
      <c r="J4618" s="196" t="s">
        <v>101</v>
      </c>
      <c r="L4618" s="200" t="s">
        <v>101</v>
      </c>
      <c r="M4618" s="198" t="s">
        <v>1710</v>
      </c>
      <c r="N4618" s="198" t="s">
        <v>1711</v>
      </c>
      <c r="O4618" s="196" t="s">
        <v>119</v>
      </c>
      <c r="P4618" s="198" t="s">
        <v>19</v>
      </c>
      <c r="R4618" s="196" t="s">
        <v>105</v>
      </c>
      <c r="S4618" s="196" t="s">
        <v>46</v>
      </c>
      <c r="T4618" s="211">
        <v>0</v>
      </c>
      <c r="W4618" s="200" t="s">
        <v>93</v>
      </c>
      <c r="X4618" s="196" t="s">
        <v>103</v>
      </c>
      <c r="AA4618" s="196" t="s">
        <v>17448</v>
      </c>
      <c r="AC4618" s="200">
        <v>2</v>
      </c>
      <c r="AD4618" s="200" t="s">
        <v>8274</v>
      </c>
      <c r="AE4618" s="212">
        <v>268350</v>
      </c>
      <c r="AF4618" s="212">
        <v>268350</v>
      </c>
    </row>
    <row r="4619" spans="1:33" hidden="1" x14ac:dyDescent="0.25">
      <c r="A4619" s="209">
        <v>130726</v>
      </c>
      <c r="B4619" s="210">
        <v>2</v>
      </c>
      <c r="C4619" s="196" t="s">
        <v>85</v>
      </c>
      <c r="D4619" s="201">
        <v>44041</v>
      </c>
      <c r="E4619" s="196" t="s">
        <v>398</v>
      </c>
      <c r="F4619" s="201">
        <v>44656</v>
      </c>
      <c r="G4619" s="196" t="s">
        <v>673</v>
      </c>
      <c r="H4619" s="198" t="s">
        <v>128</v>
      </c>
      <c r="I4619" s="196" t="s">
        <v>1709</v>
      </c>
      <c r="J4619" s="196" t="s">
        <v>101</v>
      </c>
      <c r="L4619" s="200" t="s">
        <v>101</v>
      </c>
      <c r="M4619" s="198" t="s">
        <v>1710</v>
      </c>
      <c r="N4619" s="198" t="s">
        <v>1711</v>
      </c>
      <c r="O4619" s="196" t="s">
        <v>119</v>
      </c>
      <c r="P4619" s="198" t="s">
        <v>19</v>
      </c>
      <c r="R4619" s="196" t="s">
        <v>105</v>
      </c>
      <c r="S4619" s="196" t="s">
        <v>46</v>
      </c>
      <c r="T4619" s="211">
        <v>0</v>
      </c>
      <c r="W4619" s="200" t="s">
        <v>93</v>
      </c>
      <c r="X4619" s="196" t="s">
        <v>103</v>
      </c>
      <c r="AA4619" s="196" t="s">
        <v>17449</v>
      </c>
      <c r="AC4619" s="200">
        <v>3</v>
      </c>
      <c r="AD4619" s="200" t="s">
        <v>8274</v>
      </c>
      <c r="AE4619" s="212">
        <v>750000</v>
      </c>
      <c r="AF4619" s="212">
        <v>750000</v>
      </c>
    </row>
    <row r="4620" spans="1:33" hidden="1" x14ac:dyDescent="0.25">
      <c r="A4620" s="209">
        <v>130728</v>
      </c>
      <c r="B4620" s="210">
        <v>2</v>
      </c>
      <c r="C4620" s="196" t="s">
        <v>122</v>
      </c>
      <c r="D4620" s="201">
        <v>44041</v>
      </c>
      <c r="E4620" s="196" t="s">
        <v>398</v>
      </c>
      <c r="F4620" s="201">
        <v>44715.875381944446</v>
      </c>
      <c r="G4620" s="196" t="s">
        <v>108</v>
      </c>
      <c r="H4620" s="198" t="s">
        <v>223</v>
      </c>
      <c r="I4620" s="196" t="s">
        <v>1553</v>
      </c>
      <c r="J4620" s="196" t="s">
        <v>101</v>
      </c>
      <c r="L4620" s="200" t="s">
        <v>101</v>
      </c>
      <c r="M4620" s="198" t="s">
        <v>4587</v>
      </c>
      <c r="O4620" s="196" t="s">
        <v>119</v>
      </c>
      <c r="P4620" s="198" t="s">
        <v>1329</v>
      </c>
      <c r="R4620" s="196" t="s">
        <v>4525</v>
      </c>
      <c r="S4620" s="196" t="s">
        <v>46</v>
      </c>
      <c r="T4620" s="211">
        <v>0.13</v>
      </c>
      <c r="U4620" s="201">
        <v>44694</v>
      </c>
      <c r="W4620" s="200" t="s">
        <v>93</v>
      </c>
      <c r="X4620" s="196" t="s">
        <v>103</v>
      </c>
      <c r="AA4620" s="196" t="s">
        <v>17450</v>
      </c>
      <c r="AC4620" s="200">
        <v>2</v>
      </c>
      <c r="AD4620" s="200" t="s">
        <v>8274</v>
      </c>
      <c r="AE4620" s="203" t="s">
        <v>505</v>
      </c>
      <c r="AF4620" s="212">
        <v>19400</v>
      </c>
      <c r="AG4620" s="198" t="s">
        <v>17451</v>
      </c>
    </row>
    <row r="4621" spans="1:33" hidden="1" x14ac:dyDescent="0.25">
      <c r="A4621" s="209">
        <v>130728</v>
      </c>
      <c r="B4621" s="210">
        <v>2</v>
      </c>
      <c r="C4621" s="196" t="s">
        <v>122</v>
      </c>
      <c r="D4621" s="201">
        <v>44041</v>
      </c>
      <c r="E4621" s="196" t="s">
        <v>398</v>
      </c>
      <c r="F4621" s="201">
        <v>44715.875381944446</v>
      </c>
      <c r="G4621" s="196" t="s">
        <v>108</v>
      </c>
      <c r="H4621" s="198" t="s">
        <v>223</v>
      </c>
      <c r="I4621" s="196" t="s">
        <v>1553</v>
      </c>
      <c r="J4621" s="196" t="s">
        <v>101</v>
      </c>
      <c r="L4621" s="200" t="s">
        <v>101</v>
      </c>
      <c r="M4621" s="198" t="s">
        <v>4587</v>
      </c>
      <c r="O4621" s="196" t="s">
        <v>119</v>
      </c>
      <c r="P4621" s="198" t="s">
        <v>1329</v>
      </c>
      <c r="R4621" s="196" t="s">
        <v>4525</v>
      </c>
      <c r="S4621" s="196" t="s">
        <v>46</v>
      </c>
      <c r="T4621" s="211">
        <v>0.13</v>
      </c>
      <c r="U4621" s="201">
        <v>44694</v>
      </c>
      <c r="W4621" s="200" t="s">
        <v>93</v>
      </c>
      <c r="X4621" s="196" t="s">
        <v>103</v>
      </c>
      <c r="AA4621" s="196" t="s">
        <v>17452</v>
      </c>
      <c r="AC4621" s="200">
        <v>3</v>
      </c>
      <c r="AD4621" s="200" t="s">
        <v>8274</v>
      </c>
      <c r="AE4621" s="212">
        <v>82900</v>
      </c>
      <c r="AF4621" s="212">
        <v>92900</v>
      </c>
      <c r="AG4621" s="198" t="s">
        <v>17451</v>
      </c>
    </row>
    <row r="4622" spans="1:33" hidden="1" x14ac:dyDescent="0.25">
      <c r="A4622" s="209">
        <v>130730</v>
      </c>
      <c r="B4622" s="210">
        <v>4</v>
      </c>
      <c r="C4622" s="196" t="s">
        <v>85</v>
      </c>
      <c r="D4622" s="201">
        <v>44042</v>
      </c>
      <c r="E4622" s="196" t="s">
        <v>2200</v>
      </c>
      <c r="F4622" s="201">
        <v>44536</v>
      </c>
      <c r="G4622" s="196" t="s">
        <v>179</v>
      </c>
      <c r="H4622" s="198" t="s">
        <v>893</v>
      </c>
      <c r="I4622" s="196" t="s">
        <v>116</v>
      </c>
      <c r="J4622" s="196" t="s">
        <v>101</v>
      </c>
      <c r="L4622" s="200" t="s">
        <v>101</v>
      </c>
      <c r="M4622" s="198" t="s">
        <v>3596</v>
      </c>
      <c r="N4622" s="198" t="s">
        <v>3597</v>
      </c>
      <c r="O4622" s="196" t="s">
        <v>1509</v>
      </c>
      <c r="P4622" s="198" t="s">
        <v>1906</v>
      </c>
      <c r="R4622" s="196" t="s">
        <v>47</v>
      </c>
      <c r="S4622" s="196" t="s">
        <v>45</v>
      </c>
      <c r="T4622" s="211">
        <v>0.1</v>
      </c>
      <c r="U4622" s="201">
        <v>44841</v>
      </c>
      <c r="W4622" s="200" t="s">
        <v>93</v>
      </c>
      <c r="X4622" s="196" t="s">
        <v>13</v>
      </c>
      <c r="AA4622" s="196" t="s">
        <v>17453</v>
      </c>
      <c r="AC4622" s="200">
        <v>1</v>
      </c>
      <c r="AD4622" s="200" t="s">
        <v>8250</v>
      </c>
      <c r="AE4622" s="203" t="s">
        <v>505</v>
      </c>
      <c r="AF4622" s="212">
        <v>46100</v>
      </c>
    </row>
    <row r="4623" spans="1:33" hidden="1" x14ac:dyDescent="0.25">
      <c r="A4623" s="209">
        <v>130730</v>
      </c>
      <c r="B4623" s="210">
        <v>4</v>
      </c>
      <c r="C4623" s="196" t="s">
        <v>85</v>
      </c>
      <c r="D4623" s="201">
        <v>44042</v>
      </c>
      <c r="E4623" s="196" t="s">
        <v>2200</v>
      </c>
      <c r="F4623" s="201">
        <v>44536</v>
      </c>
      <c r="G4623" s="196" t="s">
        <v>179</v>
      </c>
      <c r="H4623" s="198" t="s">
        <v>893</v>
      </c>
      <c r="I4623" s="196" t="s">
        <v>116</v>
      </c>
      <c r="J4623" s="196" t="s">
        <v>101</v>
      </c>
      <c r="L4623" s="200" t="s">
        <v>101</v>
      </c>
      <c r="M4623" s="198" t="s">
        <v>3596</v>
      </c>
      <c r="N4623" s="198" t="s">
        <v>3597</v>
      </c>
      <c r="O4623" s="196" t="s">
        <v>1509</v>
      </c>
      <c r="P4623" s="198" t="s">
        <v>1906</v>
      </c>
      <c r="R4623" s="196" t="s">
        <v>47</v>
      </c>
      <c r="S4623" s="196" t="s">
        <v>45</v>
      </c>
      <c r="T4623" s="211">
        <v>0.1</v>
      </c>
      <c r="U4623" s="201">
        <v>44841</v>
      </c>
      <c r="W4623" s="200" t="s">
        <v>93</v>
      </c>
      <c r="X4623" s="196" t="s">
        <v>13</v>
      </c>
      <c r="AA4623" s="196" t="s">
        <v>17454</v>
      </c>
      <c r="AC4623" s="200">
        <v>2</v>
      </c>
      <c r="AD4623" s="200" t="s">
        <v>8250</v>
      </c>
      <c r="AE4623" s="212">
        <v>6000</v>
      </c>
      <c r="AF4623" s="212">
        <v>6000</v>
      </c>
    </row>
    <row r="4624" spans="1:33" hidden="1" x14ac:dyDescent="0.25">
      <c r="A4624" s="209">
        <v>130733</v>
      </c>
      <c r="B4624" s="210">
        <v>3</v>
      </c>
      <c r="C4624" s="196" t="s">
        <v>85</v>
      </c>
      <c r="D4624" s="201">
        <v>44043</v>
      </c>
      <c r="E4624" s="196" t="s">
        <v>98</v>
      </c>
      <c r="F4624" s="201">
        <v>44280</v>
      </c>
      <c r="G4624" s="196" t="s">
        <v>152</v>
      </c>
      <c r="H4624" s="198" t="s">
        <v>1489</v>
      </c>
      <c r="L4624" s="200" t="s">
        <v>4001</v>
      </c>
      <c r="M4624" s="198" t="s">
        <v>17455</v>
      </c>
      <c r="O4624" s="196" t="s">
        <v>103</v>
      </c>
      <c r="P4624" s="198" t="s">
        <v>157</v>
      </c>
      <c r="R4624" s="196" t="s">
        <v>47</v>
      </c>
      <c r="S4624" s="196" t="s">
        <v>43</v>
      </c>
      <c r="T4624" s="202" t="s">
        <v>505</v>
      </c>
      <c r="W4624" s="200" t="s">
        <v>93</v>
      </c>
      <c r="AA4624" s="196" t="s">
        <v>17456</v>
      </c>
      <c r="AC4624" s="200">
        <v>8</v>
      </c>
      <c r="AD4624" s="200" t="s">
        <v>8250</v>
      </c>
      <c r="AE4624" s="203" t="s">
        <v>505</v>
      </c>
      <c r="AF4624" s="212">
        <v>295000</v>
      </c>
    </row>
    <row r="4625" spans="1:33" hidden="1" x14ac:dyDescent="0.25">
      <c r="A4625" s="209">
        <v>130741</v>
      </c>
      <c r="B4625" s="210">
        <v>4</v>
      </c>
      <c r="C4625" s="196" t="s">
        <v>85</v>
      </c>
      <c r="D4625" s="201">
        <v>44043</v>
      </c>
      <c r="E4625" s="196" t="s">
        <v>98</v>
      </c>
      <c r="F4625" s="201">
        <v>44280</v>
      </c>
      <c r="G4625" s="196" t="s">
        <v>152</v>
      </c>
      <c r="H4625" s="198" t="s">
        <v>415</v>
      </c>
      <c r="L4625" s="200" t="s">
        <v>4001</v>
      </c>
      <c r="M4625" s="198" t="s">
        <v>17457</v>
      </c>
      <c r="N4625" s="198" t="s">
        <v>17458</v>
      </c>
      <c r="O4625" s="196" t="s">
        <v>103</v>
      </c>
      <c r="P4625" s="198" t="s">
        <v>157</v>
      </c>
      <c r="R4625" s="196" t="s">
        <v>47</v>
      </c>
      <c r="S4625" s="196" t="s">
        <v>43</v>
      </c>
      <c r="T4625" s="202" t="s">
        <v>505</v>
      </c>
      <c r="W4625" s="200" t="s">
        <v>93</v>
      </c>
      <c r="AA4625" s="196" t="s">
        <v>17459</v>
      </c>
      <c r="AC4625" s="200">
        <v>8</v>
      </c>
      <c r="AD4625" s="200" t="s">
        <v>8250</v>
      </c>
      <c r="AE4625" s="203" t="s">
        <v>505</v>
      </c>
      <c r="AF4625" s="212">
        <v>126000</v>
      </c>
    </row>
    <row r="4626" spans="1:33" hidden="1" x14ac:dyDescent="0.25">
      <c r="A4626" s="209">
        <v>130742</v>
      </c>
      <c r="B4626" s="210">
        <v>4</v>
      </c>
      <c r="C4626" s="196" t="s">
        <v>85</v>
      </c>
      <c r="D4626" s="201">
        <v>44043</v>
      </c>
      <c r="E4626" s="196" t="s">
        <v>98</v>
      </c>
      <c r="F4626" s="201">
        <v>44280</v>
      </c>
      <c r="G4626" s="196" t="s">
        <v>152</v>
      </c>
      <c r="H4626" s="198" t="s">
        <v>196</v>
      </c>
      <c r="L4626" s="200" t="s">
        <v>4001</v>
      </c>
      <c r="M4626" s="198" t="s">
        <v>17460</v>
      </c>
      <c r="N4626" s="198" t="s">
        <v>17461</v>
      </c>
      <c r="O4626" s="196" t="s">
        <v>103</v>
      </c>
      <c r="P4626" s="198" t="s">
        <v>157</v>
      </c>
      <c r="R4626" s="196" t="s">
        <v>47</v>
      </c>
      <c r="S4626" s="196" t="s">
        <v>43</v>
      </c>
      <c r="T4626" s="202" t="s">
        <v>505</v>
      </c>
      <c r="W4626" s="200" t="s">
        <v>93</v>
      </c>
      <c r="AA4626" s="196" t="s">
        <v>17462</v>
      </c>
      <c r="AC4626" s="200">
        <v>8</v>
      </c>
      <c r="AD4626" s="200" t="s">
        <v>8250</v>
      </c>
      <c r="AE4626" s="203" t="s">
        <v>505</v>
      </c>
      <c r="AF4626" s="212">
        <v>55000</v>
      </c>
    </row>
    <row r="4627" spans="1:33" hidden="1" x14ac:dyDescent="0.25">
      <c r="A4627" s="209">
        <v>130743</v>
      </c>
      <c r="B4627" s="210">
        <v>4</v>
      </c>
      <c r="C4627" s="196" t="s">
        <v>85</v>
      </c>
      <c r="D4627" s="201">
        <v>44043</v>
      </c>
      <c r="E4627" s="196" t="s">
        <v>98</v>
      </c>
      <c r="F4627" s="201">
        <v>44280</v>
      </c>
      <c r="G4627" s="196" t="s">
        <v>152</v>
      </c>
      <c r="H4627" s="198" t="s">
        <v>371</v>
      </c>
      <c r="L4627" s="200" t="s">
        <v>4001</v>
      </c>
      <c r="M4627" s="198" t="s">
        <v>17463</v>
      </c>
      <c r="O4627" s="196" t="s">
        <v>103</v>
      </c>
      <c r="P4627" s="198" t="s">
        <v>157</v>
      </c>
      <c r="R4627" s="196" t="s">
        <v>47</v>
      </c>
      <c r="S4627" s="196" t="s">
        <v>43</v>
      </c>
      <c r="T4627" s="202" t="s">
        <v>505</v>
      </c>
      <c r="W4627" s="200" t="s">
        <v>93</v>
      </c>
      <c r="AA4627" s="196" t="s">
        <v>17464</v>
      </c>
      <c r="AC4627" s="200">
        <v>8</v>
      </c>
      <c r="AD4627" s="200" t="s">
        <v>8250</v>
      </c>
      <c r="AE4627" s="203" t="s">
        <v>505</v>
      </c>
      <c r="AF4627" s="212">
        <v>20000</v>
      </c>
    </row>
    <row r="4628" spans="1:33" hidden="1" x14ac:dyDescent="0.25">
      <c r="A4628" s="209">
        <v>130744</v>
      </c>
      <c r="B4628" s="210">
        <v>4</v>
      </c>
      <c r="C4628" s="196" t="s">
        <v>85</v>
      </c>
      <c r="D4628" s="201">
        <v>44043</v>
      </c>
      <c r="E4628" s="196" t="s">
        <v>98</v>
      </c>
      <c r="F4628" s="201">
        <v>44280</v>
      </c>
      <c r="G4628" s="196" t="s">
        <v>152</v>
      </c>
      <c r="H4628" s="198" t="s">
        <v>863</v>
      </c>
      <c r="L4628" s="200" t="s">
        <v>4001</v>
      </c>
      <c r="M4628" s="198" t="s">
        <v>4515</v>
      </c>
      <c r="O4628" s="196" t="s">
        <v>103</v>
      </c>
      <c r="P4628" s="198" t="s">
        <v>157</v>
      </c>
      <c r="R4628" s="196" t="s">
        <v>47</v>
      </c>
      <c r="S4628" s="196" t="s">
        <v>43</v>
      </c>
      <c r="T4628" s="202" t="s">
        <v>505</v>
      </c>
      <c r="W4628" s="200" t="s">
        <v>93</v>
      </c>
      <c r="AA4628" s="196" t="s">
        <v>17465</v>
      </c>
      <c r="AC4628" s="200">
        <v>8</v>
      </c>
      <c r="AD4628" s="200" t="s">
        <v>8250</v>
      </c>
      <c r="AE4628" s="212">
        <v>96000</v>
      </c>
      <c r="AF4628" s="212">
        <v>96000</v>
      </c>
    </row>
    <row r="4629" spans="1:33" hidden="1" x14ac:dyDescent="0.25">
      <c r="A4629" s="209">
        <v>130752</v>
      </c>
      <c r="B4629" s="210">
        <v>3</v>
      </c>
      <c r="C4629" s="196" t="s">
        <v>85</v>
      </c>
      <c r="D4629" s="201">
        <v>44047</v>
      </c>
      <c r="E4629" s="196" t="s">
        <v>98</v>
      </c>
      <c r="F4629" s="201">
        <v>44694</v>
      </c>
      <c r="G4629" s="196" t="s">
        <v>1397</v>
      </c>
      <c r="H4629" s="198" t="s">
        <v>785</v>
      </c>
      <c r="I4629" s="196" t="s">
        <v>2000</v>
      </c>
      <c r="J4629" s="196" t="s">
        <v>101</v>
      </c>
      <c r="L4629" s="200" t="s">
        <v>101</v>
      </c>
      <c r="M4629" s="198" t="s">
        <v>17466</v>
      </c>
      <c r="N4629" s="198" t="s">
        <v>17467</v>
      </c>
      <c r="O4629" s="196" t="s">
        <v>103</v>
      </c>
      <c r="P4629" s="198" t="s">
        <v>1902</v>
      </c>
      <c r="R4629" s="196" t="s">
        <v>47</v>
      </c>
      <c r="S4629" s="196" t="s">
        <v>45</v>
      </c>
      <c r="T4629" s="211">
        <v>0.03</v>
      </c>
      <c r="U4629" s="201">
        <v>44841</v>
      </c>
      <c r="W4629" s="200" t="s">
        <v>93</v>
      </c>
      <c r="X4629" s="196" t="s">
        <v>13</v>
      </c>
      <c r="AA4629" s="196" t="s">
        <v>17468</v>
      </c>
      <c r="AC4629" s="200">
        <v>1</v>
      </c>
      <c r="AD4629" s="200" t="s">
        <v>8250</v>
      </c>
      <c r="AE4629" s="203" t="s">
        <v>505</v>
      </c>
      <c r="AF4629" s="212">
        <v>81000</v>
      </c>
    </row>
    <row r="4630" spans="1:33" hidden="1" x14ac:dyDescent="0.25">
      <c r="A4630" s="209">
        <v>130761</v>
      </c>
      <c r="B4630" s="210">
        <v>1</v>
      </c>
      <c r="C4630" s="196" t="s">
        <v>85</v>
      </c>
      <c r="D4630" s="201">
        <v>44052</v>
      </c>
      <c r="E4630" s="196" t="s">
        <v>98</v>
      </c>
      <c r="F4630" s="201">
        <v>44280</v>
      </c>
      <c r="G4630" s="196" t="s">
        <v>152</v>
      </c>
      <c r="H4630" s="198" t="s">
        <v>248</v>
      </c>
      <c r="L4630" s="200" t="s">
        <v>4001</v>
      </c>
      <c r="M4630" s="198" t="s">
        <v>17469</v>
      </c>
      <c r="O4630" s="196" t="s">
        <v>103</v>
      </c>
      <c r="P4630" s="198" t="s">
        <v>157</v>
      </c>
      <c r="R4630" s="196" t="s">
        <v>47</v>
      </c>
      <c r="S4630" s="196" t="s">
        <v>43</v>
      </c>
      <c r="T4630" s="202" t="s">
        <v>505</v>
      </c>
      <c r="W4630" s="200" t="s">
        <v>93</v>
      </c>
      <c r="AA4630" s="196" t="s">
        <v>17470</v>
      </c>
      <c r="AC4630" s="200">
        <v>8</v>
      </c>
      <c r="AD4630" s="200" t="s">
        <v>8250</v>
      </c>
      <c r="AE4630" s="203" t="s">
        <v>505</v>
      </c>
      <c r="AF4630" s="212">
        <v>52000</v>
      </c>
    </row>
    <row r="4631" spans="1:33" hidden="1" x14ac:dyDescent="0.25">
      <c r="A4631" s="209">
        <v>130762</v>
      </c>
      <c r="B4631" s="210">
        <v>1</v>
      </c>
      <c r="C4631" s="196" t="s">
        <v>85</v>
      </c>
      <c r="D4631" s="201">
        <v>44052</v>
      </c>
      <c r="E4631" s="196" t="s">
        <v>98</v>
      </c>
      <c r="F4631" s="201">
        <v>44280</v>
      </c>
      <c r="G4631" s="196" t="s">
        <v>152</v>
      </c>
      <c r="H4631" s="198" t="s">
        <v>248</v>
      </c>
      <c r="L4631" s="200" t="s">
        <v>4001</v>
      </c>
      <c r="M4631" s="198" t="s">
        <v>17471</v>
      </c>
      <c r="O4631" s="196" t="s">
        <v>103</v>
      </c>
      <c r="P4631" s="198" t="s">
        <v>157</v>
      </c>
      <c r="R4631" s="196" t="s">
        <v>47</v>
      </c>
      <c r="S4631" s="196" t="s">
        <v>43</v>
      </c>
      <c r="T4631" s="202" t="s">
        <v>505</v>
      </c>
      <c r="W4631" s="200" t="s">
        <v>93</v>
      </c>
      <c r="AA4631" s="196" t="s">
        <v>17472</v>
      </c>
      <c r="AC4631" s="200">
        <v>8</v>
      </c>
      <c r="AD4631" s="200" t="s">
        <v>8250</v>
      </c>
      <c r="AE4631" s="203" t="s">
        <v>505</v>
      </c>
      <c r="AF4631" s="212">
        <v>136000</v>
      </c>
    </row>
    <row r="4632" spans="1:33" hidden="1" x14ac:dyDescent="0.25">
      <c r="A4632" s="209">
        <v>130763</v>
      </c>
      <c r="B4632" s="210">
        <v>1</v>
      </c>
      <c r="C4632" s="196" t="s">
        <v>85</v>
      </c>
      <c r="D4632" s="201">
        <v>44052</v>
      </c>
      <c r="E4632" s="196" t="s">
        <v>98</v>
      </c>
      <c r="F4632" s="201">
        <v>44280</v>
      </c>
      <c r="G4632" s="196" t="s">
        <v>152</v>
      </c>
      <c r="H4632" s="198" t="s">
        <v>297</v>
      </c>
      <c r="L4632" s="200" t="s">
        <v>4001</v>
      </c>
      <c r="M4632" s="198" t="s">
        <v>17473</v>
      </c>
      <c r="O4632" s="196" t="s">
        <v>103</v>
      </c>
      <c r="P4632" s="198" t="s">
        <v>157</v>
      </c>
      <c r="R4632" s="196" t="s">
        <v>47</v>
      </c>
      <c r="S4632" s="196" t="s">
        <v>43</v>
      </c>
      <c r="T4632" s="202" t="s">
        <v>505</v>
      </c>
      <c r="W4632" s="200" t="s">
        <v>93</v>
      </c>
      <c r="AA4632" s="196" t="s">
        <v>17474</v>
      </c>
      <c r="AC4632" s="200">
        <v>8</v>
      </c>
      <c r="AD4632" s="200" t="s">
        <v>8250</v>
      </c>
      <c r="AE4632" s="203" t="s">
        <v>505</v>
      </c>
      <c r="AF4632" s="212">
        <v>113000</v>
      </c>
    </row>
    <row r="4633" spans="1:33" hidden="1" x14ac:dyDescent="0.25">
      <c r="A4633" s="209">
        <v>130776</v>
      </c>
      <c r="B4633" s="210">
        <v>4</v>
      </c>
      <c r="C4633" s="196" t="s">
        <v>85</v>
      </c>
      <c r="D4633" s="201">
        <v>44058</v>
      </c>
      <c r="E4633" s="196" t="s">
        <v>98</v>
      </c>
      <c r="F4633" s="201">
        <v>44280</v>
      </c>
      <c r="G4633" s="196" t="s">
        <v>152</v>
      </c>
      <c r="H4633" s="198" t="s">
        <v>2124</v>
      </c>
      <c r="L4633" s="200" t="s">
        <v>4001</v>
      </c>
      <c r="M4633" s="198" t="s">
        <v>17475</v>
      </c>
      <c r="N4633" s="198" t="s">
        <v>17476</v>
      </c>
      <c r="O4633" s="196" t="s">
        <v>103</v>
      </c>
      <c r="R4633" s="196" t="s">
        <v>47</v>
      </c>
      <c r="S4633" s="196" t="s">
        <v>43</v>
      </c>
      <c r="T4633" s="202" t="s">
        <v>505</v>
      </c>
      <c r="W4633" s="200" t="s">
        <v>93</v>
      </c>
      <c r="AA4633" s="196" t="s">
        <v>17477</v>
      </c>
      <c r="AC4633" s="200">
        <v>8</v>
      </c>
      <c r="AD4633" s="200" t="s">
        <v>8250</v>
      </c>
      <c r="AE4633" s="203" t="s">
        <v>505</v>
      </c>
      <c r="AF4633" s="212">
        <v>25000</v>
      </c>
    </row>
    <row r="4634" spans="1:33" hidden="1" x14ac:dyDescent="0.25">
      <c r="A4634" s="209">
        <v>130780</v>
      </c>
      <c r="B4634" s="210">
        <v>4</v>
      </c>
      <c r="C4634" s="196" t="s">
        <v>122</v>
      </c>
      <c r="D4634" s="201">
        <v>44060</v>
      </c>
      <c r="E4634" s="196" t="s">
        <v>385</v>
      </c>
      <c r="F4634" s="201">
        <v>44410</v>
      </c>
      <c r="G4634" s="196" t="s">
        <v>253</v>
      </c>
      <c r="H4634" s="198" t="s">
        <v>1099</v>
      </c>
      <c r="I4634" s="196" t="s">
        <v>1351</v>
      </c>
      <c r="K4634" s="196" t="s">
        <v>1352</v>
      </c>
      <c r="L4634" s="200" t="s">
        <v>183</v>
      </c>
      <c r="M4634" s="198" t="s">
        <v>1353</v>
      </c>
      <c r="O4634" s="196" t="s">
        <v>271</v>
      </c>
      <c r="P4634" s="198" t="s">
        <v>166</v>
      </c>
      <c r="R4634" s="196" t="s">
        <v>39</v>
      </c>
      <c r="S4634" s="196" t="s">
        <v>45</v>
      </c>
      <c r="T4634" s="211">
        <v>0.01</v>
      </c>
      <c r="W4634" s="200" t="s">
        <v>93</v>
      </c>
      <c r="Z4634" s="198" t="s">
        <v>1354</v>
      </c>
      <c r="AA4634" s="196" t="s">
        <v>17478</v>
      </c>
      <c r="AC4634" s="200">
        <v>3</v>
      </c>
      <c r="AD4634" s="200" t="s">
        <v>8250</v>
      </c>
      <c r="AE4634" s="212">
        <v>619767.75</v>
      </c>
      <c r="AF4634" s="212">
        <v>619767.75</v>
      </c>
    </row>
    <row r="4635" spans="1:33" hidden="1" x14ac:dyDescent="0.25">
      <c r="A4635" s="209">
        <v>130781</v>
      </c>
      <c r="B4635" s="210">
        <v>1</v>
      </c>
      <c r="C4635" s="196" t="s">
        <v>85</v>
      </c>
      <c r="D4635" s="201">
        <v>44061</v>
      </c>
      <c r="E4635" s="196" t="s">
        <v>98</v>
      </c>
      <c r="F4635" s="201">
        <v>44405</v>
      </c>
      <c r="G4635" s="196" t="s">
        <v>98</v>
      </c>
      <c r="H4635" s="198" t="s">
        <v>204</v>
      </c>
      <c r="I4635" s="196" t="s">
        <v>2055</v>
      </c>
      <c r="J4635" s="196" t="s">
        <v>101</v>
      </c>
      <c r="L4635" s="200" t="s">
        <v>101</v>
      </c>
      <c r="M4635" s="198" t="s">
        <v>17479</v>
      </c>
      <c r="N4635" s="198" t="s">
        <v>17480</v>
      </c>
      <c r="O4635" s="196" t="s">
        <v>119</v>
      </c>
      <c r="P4635" s="198" t="s">
        <v>1329</v>
      </c>
      <c r="R4635" s="196" t="s">
        <v>4525</v>
      </c>
      <c r="S4635" s="196" t="s">
        <v>46</v>
      </c>
      <c r="T4635" s="202" t="s">
        <v>505</v>
      </c>
      <c r="W4635" s="200" t="s">
        <v>93</v>
      </c>
      <c r="X4635" s="196" t="s">
        <v>103</v>
      </c>
      <c r="AA4635" s="196" t="s">
        <v>17481</v>
      </c>
      <c r="AC4635" s="200">
        <v>1</v>
      </c>
      <c r="AD4635" s="200" t="s">
        <v>8274</v>
      </c>
      <c r="AE4635" s="203" t="s">
        <v>505</v>
      </c>
      <c r="AF4635" s="212">
        <v>20000</v>
      </c>
    </row>
    <row r="4636" spans="1:33" hidden="1" x14ac:dyDescent="0.25">
      <c r="A4636" s="209">
        <v>130781</v>
      </c>
      <c r="B4636" s="210">
        <v>1</v>
      </c>
      <c r="C4636" s="196" t="s">
        <v>85</v>
      </c>
      <c r="D4636" s="201">
        <v>44061</v>
      </c>
      <c r="E4636" s="196" t="s">
        <v>98</v>
      </c>
      <c r="F4636" s="201">
        <v>44405</v>
      </c>
      <c r="G4636" s="196" t="s">
        <v>98</v>
      </c>
      <c r="H4636" s="198" t="s">
        <v>204</v>
      </c>
      <c r="I4636" s="196" t="s">
        <v>2055</v>
      </c>
      <c r="J4636" s="196" t="s">
        <v>101</v>
      </c>
      <c r="L4636" s="200" t="s">
        <v>101</v>
      </c>
      <c r="M4636" s="198" t="s">
        <v>17479</v>
      </c>
      <c r="N4636" s="198" t="s">
        <v>17480</v>
      </c>
      <c r="O4636" s="196" t="s">
        <v>119</v>
      </c>
      <c r="P4636" s="198" t="s">
        <v>1329</v>
      </c>
      <c r="R4636" s="196" t="s">
        <v>4525</v>
      </c>
      <c r="S4636" s="196" t="s">
        <v>46</v>
      </c>
      <c r="T4636" s="202" t="s">
        <v>505</v>
      </c>
      <c r="W4636" s="200" t="s">
        <v>93</v>
      </c>
      <c r="X4636" s="196" t="s">
        <v>103</v>
      </c>
      <c r="AA4636" s="196" t="s">
        <v>17482</v>
      </c>
      <c r="AC4636" s="200">
        <v>2</v>
      </c>
      <c r="AD4636" s="200" t="s">
        <v>8274</v>
      </c>
      <c r="AE4636" s="203" t="s">
        <v>505</v>
      </c>
      <c r="AF4636" s="212">
        <v>15445</v>
      </c>
    </row>
    <row r="4637" spans="1:33" hidden="1" x14ac:dyDescent="0.25">
      <c r="A4637" s="209">
        <v>130782</v>
      </c>
      <c r="B4637" s="210">
        <v>3</v>
      </c>
      <c r="C4637" s="196" t="s">
        <v>97</v>
      </c>
      <c r="D4637" s="201">
        <v>44061</v>
      </c>
      <c r="E4637" s="196" t="s">
        <v>152</v>
      </c>
      <c r="F4637" s="201">
        <v>44573.875150462962</v>
      </c>
      <c r="G4637" s="196" t="s">
        <v>108</v>
      </c>
      <c r="H4637" s="198" t="s">
        <v>910</v>
      </c>
      <c r="I4637" s="196" t="s">
        <v>1809</v>
      </c>
      <c r="J4637" s="196" t="s">
        <v>101</v>
      </c>
      <c r="L4637" s="200" t="s">
        <v>101</v>
      </c>
      <c r="M4637" s="198" t="s">
        <v>1810</v>
      </c>
      <c r="N4637" s="198" t="s">
        <v>1793</v>
      </c>
      <c r="O4637" s="196" t="s">
        <v>157</v>
      </c>
      <c r="P4637" s="198" t="s">
        <v>157</v>
      </c>
      <c r="Q4637" s="198" t="s">
        <v>1793</v>
      </c>
      <c r="R4637" s="196" t="s">
        <v>47</v>
      </c>
      <c r="S4637" s="196" t="s">
        <v>43</v>
      </c>
      <c r="T4637" s="211">
        <v>4.1100000000000003</v>
      </c>
      <c r="U4637" s="201">
        <v>44232</v>
      </c>
      <c r="V4637" s="196" t="s">
        <v>1805</v>
      </c>
      <c r="W4637" s="200" t="s">
        <v>93</v>
      </c>
      <c r="X4637" s="196" t="s">
        <v>13</v>
      </c>
      <c r="Y4637" s="196" t="s">
        <v>31</v>
      </c>
      <c r="Z4637" s="198" t="s">
        <v>1811</v>
      </c>
      <c r="AA4637" s="196" t="s">
        <v>17483</v>
      </c>
      <c r="AC4637" s="200">
        <v>3</v>
      </c>
      <c r="AD4637" s="200" t="s">
        <v>8274</v>
      </c>
      <c r="AE4637" s="212">
        <v>29150</v>
      </c>
      <c r="AF4637" s="212">
        <v>179622</v>
      </c>
      <c r="AG4637" s="198" t="s">
        <v>1812</v>
      </c>
    </row>
    <row r="4638" spans="1:33" hidden="1" x14ac:dyDescent="0.25">
      <c r="A4638" s="209">
        <v>130782</v>
      </c>
      <c r="B4638" s="210">
        <v>3</v>
      </c>
      <c r="C4638" s="196" t="s">
        <v>97</v>
      </c>
      <c r="D4638" s="201">
        <v>44061</v>
      </c>
      <c r="E4638" s="196" t="s">
        <v>152</v>
      </c>
      <c r="F4638" s="201">
        <v>44573.875150462962</v>
      </c>
      <c r="G4638" s="196" t="s">
        <v>108</v>
      </c>
      <c r="H4638" s="198" t="s">
        <v>910</v>
      </c>
      <c r="I4638" s="196" t="s">
        <v>1809</v>
      </c>
      <c r="J4638" s="196" t="s">
        <v>101</v>
      </c>
      <c r="L4638" s="200" t="s">
        <v>101</v>
      </c>
      <c r="M4638" s="198" t="s">
        <v>1810</v>
      </c>
      <c r="N4638" s="198" t="s">
        <v>1793</v>
      </c>
      <c r="O4638" s="196" t="s">
        <v>157</v>
      </c>
      <c r="P4638" s="198" t="s">
        <v>157</v>
      </c>
      <c r="Q4638" s="198" t="s">
        <v>1793</v>
      </c>
      <c r="R4638" s="196" t="s">
        <v>47</v>
      </c>
      <c r="S4638" s="196" t="s">
        <v>43</v>
      </c>
      <c r="T4638" s="211">
        <v>4.1100000000000003</v>
      </c>
      <c r="U4638" s="201">
        <v>44232</v>
      </c>
      <c r="V4638" s="196" t="s">
        <v>1805</v>
      </c>
      <c r="W4638" s="200" t="s">
        <v>93</v>
      </c>
      <c r="X4638" s="196" t="s">
        <v>13</v>
      </c>
      <c r="Y4638" s="196" t="s">
        <v>31</v>
      </c>
      <c r="Z4638" s="198" t="s">
        <v>1811</v>
      </c>
      <c r="AA4638" s="196" t="s">
        <v>17484</v>
      </c>
      <c r="AC4638" s="200">
        <v>8</v>
      </c>
      <c r="AD4638" s="200" t="s">
        <v>8250</v>
      </c>
      <c r="AE4638" s="212">
        <v>0</v>
      </c>
      <c r="AF4638" s="212">
        <v>2144257</v>
      </c>
      <c r="AG4638" s="198" t="s">
        <v>1812</v>
      </c>
    </row>
    <row r="4639" spans="1:33" hidden="1" x14ac:dyDescent="0.25">
      <c r="A4639" s="209">
        <v>130783</v>
      </c>
      <c r="B4639" s="210">
        <v>3</v>
      </c>
      <c r="C4639" s="196" t="s">
        <v>97</v>
      </c>
      <c r="D4639" s="201">
        <v>44061</v>
      </c>
      <c r="E4639" s="196" t="s">
        <v>152</v>
      </c>
      <c r="F4639" s="201">
        <v>44488.875138888892</v>
      </c>
      <c r="G4639" s="196" t="s">
        <v>241</v>
      </c>
      <c r="H4639" s="198" t="s">
        <v>910</v>
      </c>
      <c r="I4639" s="196" t="s">
        <v>124</v>
      </c>
      <c r="J4639" s="196" t="s">
        <v>101</v>
      </c>
      <c r="L4639" s="200" t="s">
        <v>101</v>
      </c>
      <c r="M4639" s="198" t="s">
        <v>17485</v>
      </c>
      <c r="N4639" s="198" t="s">
        <v>1793</v>
      </c>
      <c r="O4639" s="196" t="s">
        <v>157</v>
      </c>
      <c r="P4639" s="198" t="s">
        <v>158</v>
      </c>
      <c r="Q4639" s="198" t="s">
        <v>1793</v>
      </c>
      <c r="R4639" s="196" t="s">
        <v>47</v>
      </c>
      <c r="S4639" s="196" t="s">
        <v>46</v>
      </c>
      <c r="T4639" s="211">
        <v>4.33</v>
      </c>
      <c r="U4639" s="201">
        <v>44232</v>
      </c>
      <c r="V4639" s="196" t="s">
        <v>1805</v>
      </c>
      <c r="W4639" s="200" t="s">
        <v>93</v>
      </c>
      <c r="X4639" s="196" t="s">
        <v>103</v>
      </c>
      <c r="AA4639" s="196" t="s">
        <v>17486</v>
      </c>
      <c r="AB4639" s="196" t="s">
        <v>17487</v>
      </c>
      <c r="AC4639" s="200">
        <v>3</v>
      </c>
      <c r="AD4639" s="200" t="s">
        <v>8231</v>
      </c>
      <c r="AE4639" s="203" t="s">
        <v>505</v>
      </c>
      <c r="AF4639" s="212">
        <v>22809</v>
      </c>
      <c r="AG4639" s="198" t="s">
        <v>17488</v>
      </c>
    </row>
    <row r="4640" spans="1:33" hidden="1" x14ac:dyDescent="0.25">
      <c r="A4640" s="209">
        <v>130783</v>
      </c>
      <c r="B4640" s="210">
        <v>3</v>
      </c>
      <c r="C4640" s="196" t="s">
        <v>97</v>
      </c>
      <c r="D4640" s="201">
        <v>44061</v>
      </c>
      <c r="E4640" s="196" t="s">
        <v>152</v>
      </c>
      <c r="F4640" s="201">
        <v>44488.875138888892</v>
      </c>
      <c r="G4640" s="196" t="s">
        <v>241</v>
      </c>
      <c r="H4640" s="198" t="s">
        <v>910</v>
      </c>
      <c r="I4640" s="196" t="s">
        <v>124</v>
      </c>
      <c r="J4640" s="196" t="s">
        <v>101</v>
      </c>
      <c r="L4640" s="200" t="s">
        <v>101</v>
      </c>
      <c r="M4640" s="198" t="s">
        <v>17485</v>
      </c>
      <c r="N4640" s="198" t="s">
        <v>1793</v>
      </c>
      <c r="O4640" s="196" t="s">
        <v>157</v>
      </c>
      <c r="P4640" s="198" t="s">
        <v>158</v>
      </c>
      <c r="Q4640" s="198" t="s">
        <v>1793</v>
      </c>
      <c r="R4640" s="196" t="s">
        <v>47</v>
      </c>
      <c r="S4640" s="196" t="s">
        <v>46</v>
      </c>
      <c r="T4640" s="211">
        <v>4.33</v>
      </c>
      <c r="U4640" s="201">
        <v>44232</v>
      </c>
      <c r="V4640" s="196" t="s">
        <v>1805</v>
      </c>
      <c r="W4640" s="200" t="s">
        <v>93</v>
      </c>
      <c r="X4640" s="196" t="s">
        <v>103</v>
      </c>
      <c r="AA4640" s="196" t="s">
        <v>17489</v>
      </c>
      <c r="AB4640" s="196" t="s">
        <v>17487</v>
      </c>
      <c r="AC4640" s="200">
        <v>8</v>
      </c>
      <c r="AD4640" s="200" t="s">
        <v>8250</v>
      </c>
      <c r="AE4640" s="203" t="s">
        <v>505</v>
      </c>
      <c r="AF4640" s="212">
        <v>1171800</v>
      </c>
      <c r="AG4640" s="198" t="s">
        <v>17488</v>
      </c>
    </row>
    <row r="4641" spans="1:33" hidden="1" x14ac:dyDescent="0.25">
      <c r="A4641" s="209">
        <v>130785</v>
      </c>
      <c r="B4641" s="210">
        <v>3</v>
      </c>
      <c r="C4641" s="196" t="s">
        <v>97</v>
      </c>
      <c r="D4641" s="201">
        <v>44061</v>
      </c>
      <c r="E4641" s="196" t="s">
        <v>152</v>
      </c>
      <c r="F4641" s="201">
        <v>44438.875150462962</v>
      </c>
      <c r="G4641" s="196" t="s">
        <v>241</v>
      </c>
      <c r="H4641" s="198" t="s">
        <v>140</v>
      </c>
      <c r="I4641" s="196" t="s">
        <v>1417</v>
      </c>
      <c r="J4641" s="196" t="s">
        <v>101</v>
      </c>
      <c r="L4641" s="200" t="s">
        <v>101</v>
      </c>
      <c r="M4641" s="198" t="s">
        <v>17490</v>
      </c>
      <c r="N4641" s="198" t="s">
        <v>1793</v>
      </c>
      <c r="O4641" s="196" t="s">
        <v>157</v>
      </c>
      <c r="P4641" s="198" t="s">
        <v>158</v>
      </c>
      <c r="Q4641" s="198" t="s">
        <v>1793</v>
      </c>
      <c r="R4641" s="196" t="s">
        <v>47</v>
      </c>
      <c r="S4641" s="196" t="s">
        <v>46</v>
      </c>
      <c r="T4641" s="211">
        <v>2.29</v>
      </c>
      <c r="U4641" s="201">
        <v>44232</v>
      </c>
      <c r="V4641" s="196" t="s">
        <v>1805</v>
      </c>
      <c r="W4641" s="200" t="s">
        <v>93</v>
      </c>
      <c r="X4641" s="196" t="s">
        <v>13</v>
      </c>
      <c r="AA4641" s="196" t="s">
        <v>17491</v>
      </c>
      <c r="AB4641" s="196" t="s">
        <v>17492</v>
      </c>
      <c r="AC4641" s="200">
        <v>3</v>
      </c>
      <c r="AD4641" s="200" t="s">
        <v>8231</v>
      </c>
      <c r="AE4641" s="203" t="s">
        <v>505</v>
      </c>
      <c r="AF4641" s="212">
        <v>34970</v>
      </c>
      <c r="AG4641" s="198" t="s">
        <v>17493</v>
      </c>
    </row>
    <row r="4642" spans="1:33" hidden="1" x14ac:dyDescent="0.25">
      <c r="A4642" s="209">
        <v>130785</v>
      </c>
      <c r="B4642" s="210">
        <v>3</v>
      </c>
      <c r="C4642" s="196" t="s">
        <v>97</v>
      </c>
      <c r="D4642" s="201">
        <v>44061</v>
      </c>
      <c r="E4642" s="196" t="s">
        <v>152</v>
      </c>
      <c r="F4642" s="201">
        <v>44438.875150462962</v>
      </c>
      <c r="G4642" s="196" t="s">
        <v>241</v>
      </c>
      <c r="H4642" s="198" t="s">
        <v>140</v>
      </c>
      <c r="I4642" s="196" t="s">
        <v>1417</v>
      </c>
      <c r="J4642" s="196" t="s">
        <v>101</v>
      </c>
      <c r="L4642" s="200" t="s">
        <v>101</v>
      </c>
      <c r="M4642" s="198" t="s">
        <v>17490</v>
      </c>
      <c r="N4642" s="198" t="s">
        <v>1793</v>
      </c>
      <c r="O4642" s="196" t="s">
        <v>157</v>
      </c>
      <c r="P4642" s="198" t="s">
        <v>158</v>
      </c>
      <c r="Q4642" s="198" t="s">
        <v>1793</v>
      </c>
      <c r="R4642" s="196" t="s">
        <v>47</v>
      </c>
      <c r="S4642" s="196" t="s">
        <v>46</v>
      </c>
      <c r="T4642" s="211">
        <v>2.29</v>
      </c>
      <c r="U4642" s="201">
        <v>44232</v>
      </c>
      <c r="V4642" s="196" t="s">
        <v>1805</v>
      </c>
      <c r="W4642" s="200" t="s">
        <v>93</v>
      </c>
      <c r="X4642" s="196" t="s">
        <v>13</v>
      </c>
      <c r="AA4642" s="196" t="s">
        <v>17494</v>
      </c>
      <c r="AB4642" s="196" t="s">
        <v>17492</v>
      </c>
      <c r="AC4642" s="200">
        <v>8</v>
      </c>
      <c r="AD4642" s="200" t="s">
        <v>8250</v>
      </c>
      <c r="AE4642" s="203" t="s">
        <v>505</v>
      </c>
      <c r="AF4642" s="212">
        <v>1111397</v>
      </c>
      <c r="AG4642" s="198" t="s">
        <v>17493</v>
      </c>
    </row>
    <row r="4643" spans="1:33" hidden="1" x14ac:dyDescent="0.25">
      <c r="A4643" s="209">
        <v>130786</v>
      </c>
      <c r="B4643" s="210">
        <v>3</v>
      </c>
      <c r="C4643" s="196" t="s">
        <v>97</v>
      </c>
      <c r="D4643" s="201">
        <v>44061</v>
      </c>
      <c r="E4643" s="196" t="s">
        <v>152</v>
      </c>
      <c r="F4643" s="201">
        <v>44438.875150462962</v>
      </c>
      <c r="G4643" s="196" t="s">
        <v>108</v>
      </c>
      <c r="H4643" s="198" t="s">
        <v>140</v>
      </c>
      <c r="I4643" s="196" t="s">
        <v>10417</v>
      </c>
      <c r="J4643" s="196" t="s">
        <v>101</v>
      </c>
      <c r="L4643" s="200" t="s">
        <v>101</v>
      </c>
      <c r="M4643" s="198" t="s">
        <v>17495</v>
      </c>
      <c r="N4643" s="198" t="s">
        <v>1793</v>
      </c>
      <c r="O4643" s="196" t="s">
        <v>157</v>
      </c>
      <c r="P4643" s="198" t="s">
        <v>158</v>
      </c>
      <c r="Q4643" s="198" t="s">
        <v>1793</v>
      </c>
      <c r="R4643" s="196" t="s">
        <v>47</v>
      </c>
      <c r="S4643" s="196" t="s">
        <v>46</v>
      </c>
      <c r="T4643" s="211">
        <v>1.57</v>
      </c>
      <c r="U4643" s="201">
        <v>44232</v>
      </c>
      <c r="W4643" s="200" t="s">
        <v>93</v>
      </c>
      <c r="X4643" s="196" t="s">
        <v>103</v>
      </c>
      <c r="AA4643" s="196" t="s">
        <v>17496</v>
      </c>
      <c r="AC4643" s="200">
        <v>8</v>
      </c>
      <c r="AD4643" s="200" t="s">
        <v>8250</v>
      </c>
      <c r="AE4643" s="203" t="s">
        <v>505</v>
      </c>
      <c r="AF4643" s="212">
        <v>261752</v>
      </c>
      <c r="AG4643" s="198" t="s">
        <v>17497</v>
      </c>
    </row>
    <row r="4644" spans="1:33" hidden="1" x14ac:dyDescent="0.25">
      <c r="A4644" s="209">
        <v>130788</v>
      </c>
      <c r="B4644" s="210">
        <v>3</v>
      </c>
      <c r="C4644" s="196" t="s">
        <v>97</v>
      </c>
      <c r="D4644" s="201">
        <v>44061</v>
      </c>
      <c r="E4644" s="196" t="s">
        <v>152</v>
      </c>
      <c r="F4644" s="201">
        <v>44508.875138888892</v>
      </c>
      <c r="G4644" s="196" t="s">
        <v>241</v>
      </c>
      <c r="H4644" s="198" t="s">
        <v>140</v>
      </c>
      <c r="I4644" s="196" t="s">
        <v>1558</v>
      </c>
      <c r="J4644" s="196" t="s">
        <v>101</v>
      </c>
      <c r="L4644" s="200" t="s">
        <v>101</v>
      </c>
      <c r="M4644" s="198" t="s">
        <v>3243</v>
      </c>
      <c r="N4644" s="198" t="s">
        <v>1793</v>
      </c>
      <c r="O4644" s="196" t="s">
        <v>157</v>
      </c>
      <c r="P4644" s="198" t="s">
        <v>158</v>
      </c>
      <c r="Q4644" s="198" t="s">
        <v>1793</v>
      </c>
      <c r="R4644" s="196" t="s">
        <v>47</v>
      </c>
      <c r="S4644" s="196" t="s">
        <v>43</v>
      </c>
      <c r="T4644" s="211">
        <v>5</v>
      </c>
      <c r="U4644" s="201">
        <v>44365</v>
      </c>
      <c r="V4644" s="196" t="s">
        <v>1805</v>
      </c>
      <c r="W4644" s="200" t="s">
        <v>670</v>
      </c>
      <c r="X4644" s="196" t="s">
        <v>13</v>
      </c>
      <c r="Y4644" s="196" t="s">
        <v>31</v>
      </c>
      <c r="AA4644" s="196" t="s">
        <v>17498</v>
      </c>
      <c r="AB4644" s="196" t="s">
        <v>17499</v>
      </c>
      <c r="AC4644" s="200">
        <v>3</v>
      </c>
      <c r="AD4644" s="200" t="s">
        <v>8231</v>
      </c>
      <c r="AE4644" s="212">
        <v>-397</v>
      </c>
      <c r="AF4644" s="212">
        <v>9813</v>
      </c>
      <c r="AG4644" s="198" t="s">
        <v>3244</v>
      </c>
    </row>
    <row r="4645" spans="1:33" hidden="1" x14ac:dyDescent="0.25">
      <c r="A4645" s="209">
        <v>130788</v>
      </c>
      <c r="B4645" s="210">
        <v>3</v>
      </c>
      <c r="C4645" s="196" t="s">
        <v>97</v>
      </c>
      <c r="D4645" s="201">
        <v>44061</v>
      </c>
      <c r="E4645" s="196" t="s">
        <v>152</v>
      </c>
      <c r="F4645" s="201">
        <v>44508.875138888892</v>
      </c>
      <c r="G4645" s="196" t="s">
        <v>241</v>
      </c>
      <c r="H4645" s="198" t="s">
        <v>140</v>
      </c>
      <c r="I4645" s="196" t="s">
        <v>1558</v>
      </c>
      <c r="J4645" s="196" t="s">
        <v>101</v>
      </c>
      <c r="L4645" s="200" t="s">
        <v>101</v>
      </c>
      <c r="M4645" s="198" t="s">
        <v>3243</v>
      </c>
      <c r="N4645" s="198" t="s">
        <v>1793</v>
      </c>
      <c r="O4645" s="196" t="s">
        <v>157</v>
      </c>
      <c r="P4645" s="198" t="s">
        <v>158</v>
      </c>
      <c r="Q4645" s="198" t="s">
        <v>1793</v>
      </c>
      <c r="R4645" s="196" t="s">
        <v>47</v>
      </c>
      <c r="S4645" s="196" t="s">
        <v>43</v>
      </c>
      <c r="T4645" s="211">
        <v>5</v>
      </c>
      <c r="U4645" s="201">
        <v>44365</v>
      </c>
      <c r="V4645" s="196" t="s">
        <v>1805</v>
      </c>
      <c r="W4645" s="200" t="s">
        <v>670</v>
      </c>
      <c r="X4645" s="196" t="s">
        <v>13</v>
      </c>
      <c r="Y4645" s="196" t="s">
        <v>31</v>
      </c>
      <c r="AA4645" s="196" t="s">
        <v>17500</v>
      </c>
      <c r="AB4645" s="196" t="s">
        <v>17499</v>
      </c>
      <c r="AC4645" s="200">
        <v>8</v>
      </c>
      <c r="AD4645" s="200" t="s">
        <v>8231</v>
      </c>
      <c r="AE4645" s="212">
        <v>-359204</v>
      </c>
      <c r="AF4645" s="212">
        <v>2312316</v>
      </c>
      <c r="AG4645" s="198" t="s">
        <v>3244</v>
      </c>
    </row>
    <row r="4646" spans="1:33" x14ac:dyDescent="0.25">
      <c r="A4646" s="209">
        <v>130789</v>
      </c>
      <c r="B4646" s="210">
        <v>3</v>
      </c>
      <c r="C4646" s="196" t="s">
        <v>97</v>
      </c>
      <c r="D4646" s="201">
        <v>44061</v>
      </c>
      <c r="E4646" s="196" t="s">
        <v>152</v>
      </c>
      <c r="F4646" s="201">
        <v>44508.875138888892</v>
      </c>
      <c r="G4646" s="196" t="s">
        <v>203</v>
      </c>
      <c r="H4646" s="198" t="s">
        <v>4260</v>
      </c>
      <c r="I4646" s="196" t="s">
        <v>366</v>
      </c>
      <c r="J4646" s="196" t="s">
        <v>101</v>
      </c>
      <c r="L4646" s="200" t="s">
        <v>101</v>
      </c>
      <c r="M4646" s="198" t="s">
        <v>17501</v>
      </c>
      <c r="N4646" s="198" t="s">
        <v>1845</v>
      </c>
      <c r="O4646" s="196" t="s">
        <v>157</v>
      </c>
      <c r="P4646" s="198" t="s">
        <v>158</v>
      </c>
      <c r="Q4646" s="198" t="s">
        <v>1845</v>
      </c>
      <c r="R4646" s="196" t="s">
        <v>47</v>
      </c>
      <c r="S4646" s="196" t="s">
        <v>46</v>
      </c>
      <c r="T4646" s="211">
        <v>9.35</v>
      </c>
      <c r="U4646" s="201">
        <v>44323</v>
      </c>
      <c r="W4646" s="200" t="s">
        <v>93</v>
      </c>
      <c r="X4646" s="196" t="s">
        <v>103</v>
      </c>
      <c r="AA4646" s="196" t="s">
        <v>17502</v>
      </c>
      <c r="AB4646" s="196" t="s">
        <v>17503</v>
      </c>
      <c r="AC4646" s="200">
        <v>3</v>
      </c>
      <c r="AD4646" s="200" t="s">
        <v>8231</v>
      </c>
      <c r="AE4646" s="203" t="s">
        <v>505</v>
      </c>
      <c r="AF4646" s="212">
        <v>56734</v>
      </c>
      <c r="AG4646" s="198" t="s">
        <v>17504</v>
      </c>
    </row>
    <row r="4647" spans="1:33" x14ac:dyDescent="0.25">
      <c r="A4647" s="209">
        <v>130789</v>
      </c>
      <c r="B4647" s="210">
        <v>3</v>
      </c>
      <c r="C4647" s="196" t="s">
        <v>97</v>
      </c>
      <c r="D4647" s="201">
        <v>44061</v>
      </c>
      <c r="E4647" s="196" t="s">
        <v>152</v>
      </c>
      <c r="F4647" s="201">
        <v>44508.875138888892</v>
      </c>
      <c r="G4647" s="196" t="s">
        <v>203</v>
      </c>
      <c r="H4647" s="198" t="s">
        <v>4260</v>
      </c>
      <c r="I4647" s="196" t="s">
        <v>366</v>
      </c>
      <c r="J4647" s="196" t="s">
        <v>101</v>
      </c>
      <c r="L4647" s="200" t="s">
        <v>101</v>
      </c>
      <c r="M4647" s="198" t="s">
        <v>17501</v>
      </c>
      <c r="N4647" s="198" t="s">
        <v>1845</v>
      </c>
      <c r="O4647" s="196" t="s">
        <v>157</v>
      </c>
      <c r="P4647" s="198" t="s">
        <v>158</v>
      </c>
      <c r="Q4647" s="198" t="s">
        <v>1845</v>
      </c>
      <c r="R4647" s="196" t="s">
        <v>47</v>
      </c>
      <c r="S4647" s="196" t="s">
        <v>46</v>
      </c>
      <c r="T4647" s="211">
        <v>9.35</v>
      </c>
      <c r="U4647" s="201">
        <v>44323</v>
      </c>
      <c r="W4647" s="200" t="s">
        <v>93</v>
      </c>
      <c r="X4647" s="196" t="s">
        <v>103</v>
      </c>
      <c r="AA4647" s="196" t="s">
        <v>17505</v>
      </c>
      <c r="AB4647" s="196" t="s">
        <v>17503</v>
      </c>
      <c r="AC4647" s="200">
        <v>8</v>
      </c>
      <c r="AD4647" s="200" t="s">
        <v>8250</v>
      </c>
      <c r="AE4647" s="203" t="s">
        <v>505</v>
      </c>
      <c r="AF4647" s="212">
        <v>1325958</v>
      </c>
      <c r="AG4647" s="198" t="s">
        <v>17504</v>
      </c>
    </row>
    <row r="4648" spans="1:33" x14ac:dyDescent="0.25">
      <c r="A4648" s="209">
        <v>130790</v>
      </c>
      <c r="B4648" s="210">
        <v>3</v>
      </c>
      <c r="C4648" s="196" t="s">
        <v>97</v>
      </c>
      <c r="D4648" s="201">
        <v>44061</v>
      </c>
      <c r="E4648" s="196" t="s">
        <v>152</v>
      </c>
      <c r="F4648" s="201">
        <v>44588.876423611109</v>
      </c>
      <c r="G4648" s="196" t="s">
        <v>241</v>
      </c>
      <c r="H4648" s="198" t="s">
        <v>1489</v>
      </c>
      <c r="I4648" s="196" t="s">
        <v>2135</v>
      </c>
      <c r="J4648" s="196" t="s">
        <v>101</v>
      </c>
      <c r="L4648" s="200" t="s">
        <v>101</v>
      </c>
      <c r="M4648" s="198" t="s">
        <v>17506</v>
      </c>
      <c r="N4648" s="198" t="s">
        <v>1793</v>
      </c>
      <c r="O4648" s="196" t="s">
        <v>157</v>
      </c>
      <c r="P4648" s="198" t="s">
        <v>158</v>
      </c>
      <c r="Q4648" s="198" t="s">
        <v>1793</v>
      </c>
      <c r="R4648" s="196" t="s">
        <v>47</v>
      </c>
      <c r="S4648" s="196" t="s">
        <v>46</v>
      </c>
      <c r="T4648" s="211">
        <v>0.59</v>
      </c>
      <c r="U4648" s="201">
        <v>44323</v>
      </c>
      <c r="V4648" s="196" t="s">
        <v>1805</v>
      </c>
      <c r="W4648" s="200" t="s">
        <v>93</v>
      </c>
      <c r="X4648" s="196" t="s">
        <v>103</v>
      </c>
      <c r="AA4648" s="196" t="s">
        <v>17507</v>
      </c>
      <c r="AB4648" s="196" t="s">
        <v>17508</v>
      </c>
      <c r="AC4648" s="200">
        <v>3</v>
      </c>
      <c r="AD4648" s="200" t="s">
        <v>8231</v>
      </c>
      <c r="AE4648" s="203" t="s">
        <v>505</v>
      </c>
      <c r="AF4648" s="212">
        <v>67720</v>
      </c>
      <c r="AG4648" s="198" t="s">
        <v>2814</v>
      </c>
    </row>
    <row r="4649" spans="1:33" x14ac:dyDescent="0.25">
      <c r="A4649" s="209">
        <v>130790</v>
      </c>
      <c r="B4649" s="210">
        <v>3</v>
      </c>
      <c r="C4649" s="196" t="s">
        <v>97</v>
      </c>
      <c r="D4649" s="201">
        <v>44061</v>
      </c>
      <c r="E4649" s="196" t="s">
        <v>152</v>
      </c>
      <c r="F4649" s="201">
        <v>44588.876423611109</v>
      </c>
      <c r="G4649" s="196" t="s">
        <v>241</v>
      </c>
      <c r="H4649" s="198" t="s">
        <v>1489</v>
      </c>
      <c r="I4649" s="196" t="s">
        <v>2135</v>
      </c>
      <c r="J4649" s="196" t="s">
        <v>101</v>
      </c>
      <c r="L4649" s="200" t="s">
        <v>101</v>
      </c>
      <c r="M4649" s="198" t="s">
        <v>17506</v>
      </c>
      <c r="N4649" s="198" t="s">
        <v>1793</v>
      </c>
      <c r="O4649" s="196" t="s">
        <v>157</v>
      </c>
      <c r="P4649" s="198" t="s">
        <v>158</v>
      </c>
      <c r="Q4649" s="198" t="s">
        <v>1793</v>
      </c>
      <c r="R4649" s="196" t="s">
        <v>47</v>
      </c>
      <c r="S4649" s="196" t="s">
        <v>46</v>
      </c>
      <c r="T4649" s="211">
        <v>0.59</v>
      </c>
      <c r="U4649" s="201">
        <v>44323</v>
      </c>
      <c r="V4649" s="196" t="s">
        <v>1805</v>
      </c>
      <c r="W4649" s="200" t="s">
        <v>93</v>
      </c>
      <c r="X4649" s="196" t="s">
        <v>103</v>
      </c>
      <c r="AA4649" s="196" t="s">
        <v>17509</v>
      </c>
      <c r="AB4649" s="196" t="s">
        <v>17508</v>
      </c>
      <c r="AC4649" s="200">
        <v>8</v>
      </c>
      <c r="AD4649" s="200" t="s">
        <v>8250</v>
      </c>
      <c r="AE4649" s="203" t="s">
        <v>505</v>
      </c>
      <c r="AF4649" s="212">
        <v>164442</v>
      </c>
      <c r="AG4649" s="198" t="s">
        <v>2814</v>
      </c>
    </row>
    <row r="4650" spans="1:33" x14ac:dyDescent="0.25">
      <c r="A4650" s="209">
        <v>130791</v>
      </c>
      <c r="B4650" s="210">
        <v>3</v>
      </c>
      <c r="C4650" s="196" t="s">
        <v>97</v>
      </c>
      <c r="D4650" s="201">
        <v>44061</v>
      </c>
      <c r="E4650" s="196" t="s">
        <v>152</v>
      </c>
      <c r="F4650" s="201">
        <v>44588.876423611109</v>
      </c>
      <c r="G4650" s="196" t="s">
        <v>241</v>
      </c>
      <c r="H4650" s="198" t="s">
        <v>1489</v>
      </c>
      <c r="I4650" s="196" t="s">
        <v>17510</v>
      </c>
      <c r="J4650" s="196" t="s">
        <v>101</v>
      </c>
      <c r="L4650" s="200" t="s">
        <v>101</v>
      </c>
      <c r="M4650" s="198" t="s">
        <v>17511</v>
      </c>
      <c r="N4650" s="198" t="s">
        <v>1793</v>
      </c>
      <c r="O4650" s="196" t="s">
        <v>157</v>
      </c>
      <c r="P4650" s="198" t="s">
        <v>158</v>
      </c>
      <c r="Q4650" s="198" t="s">
        <v>1793</v>
      </c>
      <c r="R4650" s="196" t="s">
        <v>47</v>
      </c>
      <c r="S4650" s="196" t="s">
        <v>46</v>
      </c>
      <c r="T4650" s="211">
        <v>0.59</v>
      </c>
      <c r="U4650" s="201">
        <v>44323</v>
      </c>
      <c r="W4650" s="200" t="s">
        <v>93</v>
      </c>
      <c r="X4650" s="196" t="s">
        <v>103</v>
      </c>
      <c r="AA4650" s="196" t="s">
        <v>17512</v>
      </c>
      <c r="AB4650" s="196" t="s">
        <v>17513</v>
      </c>
      <c r="AC4650" s="200">
        <v>3</v>
      </c>
      <c r="AD4650" s="200" t="s">
        <v>8231</v>
      </c>
      <c r="AE4650" s="203" t="s">
        <v>505</v>
      </c>
      <c r="AF4650" s="212">
        <v>64890</v>
      </c>
      <c r="AG4650" s="198" t="s">
        <v>2814</v>
      </c>
    </row>
    <row r="4651" spans="1:33" x14ac:dyDescent="0.25">
      <c r="A4651" s="209">
        <v>130791</v>
      </c>
      <c r="B4651" s="210">
        <v>3</v>
      </c>
      <c r="C4651" s="196" t="s">
        <v>97</v>
      </c>
      <c r="D4651" s="201">
        <v>44061</v>
      </c>
      <c r="E4651" s="196" t="s">
        <v>152</v>
      </c>
      <c r="F4651" s="201">
        <v>44588.876423611109</v>
      </c>
      <c r="G4651" s="196" t="s">
        <v>241</v>
      </c>
      <c r="H4651" s="198" t="s">
        <v>1489</v>
      </c>
      <c r="I4651" s="196" t="s">
        <v>17510</v>
      </c>
      <c r="J4651" s="196" t="s">
        <v>101</v>
      </c>
      <c r="L4651" s="200" t="s">
        <v>101</v>
      </c>
      <c r="M4651" s="198" t="s">
        <v>17511</v>
      </c>
      <c r="N4651" s="198" t="s">
        <v>1793</v>
      </c>
      <c r="O4651" s="196" t="s">
        <v>157</v>
      </c>
      <c r="P4651" s="198" t="s">
        <v>158</v>
      </c>
      <c r="Q4651" s="198" t="s">
        <v>1793</v>
      </c>
      <c r="R4651" s="196" t="s">
        <v>47</v>
      </c>
      <c r="S4651" s="196" t="s">
        <v>46</v>
      </c>
      <c r="T4651" s="211">
        <v>0.59</v>
      </c>
      <c r="U4651" s="201">
        <v>44323</v>
      </c>
      <c r="W4651" s="200" t="s">
        <v>93</v>
      </c>
      <c r="X4651" s="196" t="s">
        <v>103</v>
      </c>
      <c r="AA4651" s="196" t="s">
        <v>17514</v>
      </c>
      <c r="AB4651" s="196" t="s">
        <v>17513</v>
      </c>
      <c r="AC4651" s="200">
        <v>8</v>
      </c>
      <c r="AD4651" s="200" t="s">
        <v>8250</v>
      </c>
      <c r="AE4651" s="203" t="s">
        <v>505</v>
      </c>
      <c r="AF4651" s="212">
        <v>167879</v>
      </c>
      <c r="AG4651" s="198" t="s">
        <v>2814</v>
      </c>
    </row>
    <row r="4652" spans="1:33" x14ac:dyDescent="0.25">
      <c r="A4652" s="209">
        <v>130792</v>
      </c>
      <c r="B4652" s="210">
        <v>3</v>
      </c>
      <c r="C4652" s="196" t="s">
        <v>97</v>
      </c>
      <c r="D4652" s="201">
        <v>44061</v>
      </c>
      <c r="E4652" s="196" t="s">
        <v>152</v>
      </c>
      <c r="F4652" s="201">
        <v>44588.87641203704</v>
      </c>
      <c r="G4652" s="196" t="s">
        <v>241</v>
      </c>
      <c r="H4652" s="198" t="s">
        <v>1489</v>
      </c>
      <c r="I4652" s="196" t="s">
        <v>1490</v>
      </c>
      <c r="J4652" s="196" t="s">
        <v>101</v>
      </c>
      <c r="L4652" s="200" t="s">
        <v>101</v>
      </c>
      <c r="M4652" s="198" t="s">
        <v>17515</v>
      </c>
      <c r="N4652" s="198" t="s">
        <v>1793</v>
      </c>
      <c r="O4652" s="196" t="s">
        <v>157</v>
      </c>
      <c r="P4652" s="198" t="s">
        <v>158</v>
      </c>
      <c r="Q4652" s="198" t="s">
        <v>1793</v>
      </c>
      <c r="R4652" s="196" t="s">
        <v>47</v>
      </c>
      <c r="S4652" s="196" t="s">
        <v>46</v>
      </c>
      <c r="T4652" s="211">
        <v>0.48</v>
      </c>
      <c r="U4652" s="201">
        <v>44323</v>
      </c>
      <c r="V4652" s="196" t="s">
        <v>1805</v>
      </c>
      <c r="W4652" s="200" t="s">
        <v>93</v>
      </c>
      <c r="X4652" s="196" t="s">
        <v>13</v>
      </c>
      <c r="AA4652" s="196" t="s">
        <v>17516</v>
      </c>
      <c r="AB4652" s="196" t="s">
        <v>17517</v>
      </c>
      <c r="AC4652" s="200">
        <v>3</v>
      </c>
      <c r="AD4652" s="200" t="s">
        <v>8231</v>
      </c>
      <c r="AE4652" s="203" t="s">
        <v>505</v>
      </c>
      <c r="AF4652" s="212">
        <v>17390</v>
      </c>
      <c r="AG4652" s="198" t="s">
        <v>2814</v>
      </c>
    </row>
    <row r="4653" spans="1:33" x14ac:dyDescent="0.25">
      <c r="A4653" s="209">
        <v>130792</v>
      </c>
      <c r="B4653" s="210">
        <v>3</v>
      </c>
      <c r="C4653" s="196" t="s">
        <v>97</v>
      </c>
      <c r="D4653" s="201">
        <v>44061</v>
      </c>
      <c r="E4653" s="196" t="s">
        <v>152</v>
      </c>
      <c r="F4653" s="201">
        <v>44588.87641203704</v>
      </c>
      <c r="G4653" s="196" t="s">
        <v>241</v>
      </c>
      <c r="H4653" s="198" t="s">
        <v>1489</v>
      </c>
      <c r="I4653" s="196" t="s">
        <v>1490</v>
      </c>
      <c r="J4653" s="196" t="s">
        <v>101</v>
      </c>
      <c r="L4653" s="200" t="s">
        <v>101</v>
      </c>
      <c r="M4653" s="198" t="s">
        <v>17515</v>
      </c>
      <c r="N4653" s="198" t="s">
        <v>1793</v>
      </c>
      <c r="O4653" s="196" t="s">
        <v>157</v>
      </c>
      <c r="P4653" s="198" t="s">
        <v>158</v>
      </c>
      <c r="Q4653" s="198" t="s">
        <v>1793</v>
      </c>
      <c r="R4653" s="196" t="s">
        <v>47</v>
      </c>
      <c r="S4653" s="196" t="s">
        <v>46</v>
      </c>
      <c r="T4653" s="211">
        <v>0.48</v>
      </c>
      <c r="U4653" s="201">
        <v>44323</v>
      </c>
      <c r="V4653" s="196" t="s">
        <v>1805</v>
      </c>
      <c r="W4653" s="200" t="s">
        <v>93</v>
      </c>
      <c r="X4653" s="196" t="s">
        <v>13</v>
      </c>
      <c r="AA4653" s="196" t="s">
        <v>17518</v>
      </c>
      <c r="AB4653" s="196" t="s">
        <v>17517</v>
      </c>
      <c r="AC4653" s="200">
        <v>8</v>
      </c>
      <c r="AD4653" s="200" t="s">
        <v>8250</v>
      </c>
      <c r="AE4653" s="203" t="s">
        <v>505</v>
      </c>
      <c r="AF4653" s="212">
        <v>242658</v>
      </c>
      <c r="AG4653" s="198" t="s">
        <v>2814</v>
      </c>
    </row>
    <row r="4654" spans="1:33" x14ac:dyDescent="0.25">
      <c r="A4654" s="209">
        <v>130793</v>
      </c>
      <c r="B4654" s="210">
        <v>3</v>
      </c>
      <c r="C4654" s="196" t="s">
        <v>97</v>
      </c>
      <c r="D4654" s="201">
        <v>44061</v>
      </c>
      <c r="E4654" s="196" t="s">
        <v>152</v>
      </c>
      <c r="F4654" s="201">
        <v>44588.87641203704</v>
      </c>
      <c r="G4654" s="196" t="s">
        <v>666</v>
      </c>
      <c r="H4654" s="198" t="s">
        <v>1489</v>
      </c>
      <c r="I4654" s="196" t="s">
        <v>15106</v>
      </c>
      <c r="J4654" s="196" t="s">
        <v>101</v>
      </c>
      <c r="L4654" s="200" t="s">
        <v>101</v>
      </c>
      <c r="M4654" s="198" t="s">
        <v>17519</v>
      </c>
      <c r="N4654" s="198" t="s">
        <v>1793</v>
      </c>
      <c r="O4654" s="196" t="s">
        <v>157</v>
      </c>
      <c r="P4654" s="198" t="s">
        <v>158</v>
      </c>
      <c r="Q4654" s="198" t="s">
        <v>1793</v>
      </c>
      <c r="R4654" s="196" t="s">
        <v>47</v>
      </c>
      <c r="S4654" s="196" t="s">
        <v>46</v>
      </c>
      <c r="T4654" s="211">
        <v>2.0699999999999998</v>
      </c>
      <c r="U4654" s="201">
        <v>44323</v>
      </c>
      <c r="V4654" s="196" t="s">
        <v>1805</v>
      </c>
      <c r="W4654" s="200" t="s">
        <v>93</v>
      </c>
      <c r="X4654" s="196" t="s">
        <v>103</v>
      </c>
      <c r="AA4654" s="196" t="s">
        <v>17520</v>
      </c>
      <c r="AB4654" s="196" t="s">
        <v>17521</v>
      </c>
      <c r="AC4654" s="200">
        <v>3</v>
      </c>
      <c r="AD4654" s="200" t="s">
        <v>8231</v>
      </c>
      <c r="AE4654" s="203" t="s">
        <v>505</v>
      </c>
      <c r="AF4654" s="212">
        <v>71350</v>
      </c>
      <c r="AG4654" s="198" t="s">
        <v>2814</v>
      </c>
    </row>
    <row r="4655" spans="1:33" x14ac:dyDescent="0.25">
      <c r="A4655" s="209">
        <v>130793</v>
      </c>
      <c r="B4655" s="210">
        <v>3</v>
      </c>
      <c r="C4655" s="196" t="s">
        <v>97</v>
      </c>
      <c r="D4655" s="201">
        <v>44061</v>
      </c>
      <c r="E4655" s="196" t="s">
        <v>152</v>
      </c>
      <c r="F4655" s="201">
        <v>44588.87641203704</v>
      </c>
      <c r="G4655" s="196" t="s">
        <v>666</v>
      </c>
      <c r="H4655" s="198" t="s">
        <v>1489</v>
      </c>
      <c r="I4655" s="196" t="s">
        <v>15106</v>
      </c>
      <c r="J4655" s="196" t="s">
        <v>101</v>
      </c>
      <c r="L4655" s="200" t="s">
        <v>101</v>
      </c>
      <c r="M4655" s="198" t="s">
        <v>17519</v>
      </c>
      <c r="N4655" s="198" t="s">
        <v>1793</v>
      </c>
      <c r="O4655" s="196" t="s">
        <v>157</v>
      </c>
      <c r="P4655" s="198" t="s">
        <v>158</v>
      </c>
      <c r="Q4655" s="198" t="s">
        <v>1793</v>
      </c>
      <c r="R4655" s="196" t="s">
        <v>47</v>
      </c>
      <c r="S4655" s="196" t="s">
        <v>46</v>
      </c>
      <c r="T4655" s="211">
        <v>2.0699999999999998</v>
      </c>
      <c r="U4655" s="201">
        <v>44323</v>
      </c>
      <c r="V4655" s="196" t="s">
        <v>1805</v>
      </c>
      <c r="W4655" s="200" t="s">
        <v>93</v>
      </c>
      <c r="X4655" s="196" t="s">
        <v>103</v>
      </c>
      <c r="AA4655" s="196" t="s">
        <v>17522</v>
      </c>
      <c r="AB4655" s="196" t="s">
        <v>17521</v>
      </c>
      <c r="AC4655" s="200">
        <v>8</v>
      </c>
      <c r="AD4655" s="200" t="s">
        <v>8250</v>
      </c>
      <c r="AE4655" s="203" t="s">
        <v>505</v>
      </c>
      <c r="AF4655" s="212">
        <v>476893</v>
      </c>
      <c r="AG4655" s="198" t="s">
        <v>2814</v>
      </c>
    </row>
    <row r="4656" spans="1:33" x14ac:dyDescent="0.25">
      <c r="A4656" s="209">
        <v>130794</v>
      </c>
      <c r="B4656" s="210">
        <v>3</v>
      </c>
      <c r="C4656" s="196" t="s">
        <v>97</v>
      </c>
      <c r="D4656" s="201">
        <v>44061</v>
      </c>
      <c r="E4656" s="196" t="s">
        <v>152</v>
      </c>
      <c r="F4656" s="201">
        <v>44516.875150462962</v>
      </c>
      <c r="G4656" s="196" t="s">
        <v>203</v>
      </c>
      <c r="H4656" s="198" t="s">
        <v>1111</v>
      </c>
      <c r="I4656" s="196" t="s">
        <v>1893</v>
      </c>
      <c r="J4656" s="196" t="s">
        <v>101</v>
      </c>
      <c r="L4656" s="200" t="s">
        <v>101</v>
      </c>
      <c r="M4656" s="198" t="s">
        <v>17523</v>
      </c>
      <c r="N4656" s="198" t="s">
        <v>2651</v>
      </c>
      <c r="O4656" s="196" t="s">
        <v>157</v>
      </c>
      <c r="P4656" s="198" t="s">
        <v>158</v>
      </c>
      <c r="Q4656" s="198" t="s">
        <v>2651</v>
      </c>
      <c r="R4656" s="196" t="s">
        <v>47</v>
      </c>
      <c r="S4656" s="196" t="s">
        <v>46</v>
      </c>
      <c r="T4656" s="211">
        <v>6.39</v>
      </c>
      <c r="U4656" s="201">
        <v>44323</v>
      </c>
      <c r="V4656" s="196" t="s">
        <v>1805</v>
      </c>
      <c r="W4656" s="200" t="s">
        <v>93</v>
      </c>
      <c r="X4656" s="196" t="s">
        <v>103</v>
      </c>
      <c r="AA4656" s="196" t="s">
        <v>17524</v>
      </c>
      <c r="AB4656" s="196" t="s">
        <v>17525</v>
      </c>
      <c r="AC4656" s="200">
        <v>3</v>
      </c>
      <c r="AD4656" s="200" t="s">
        <v>8231</v>
      </c>
      <c r="AE4656" s="203" t="s">
        <v>505</v>
      </c>
      <c r="AF4656" s="212">
        <v>26497</v>
      </c>
      <c r="AG4656" s="198" t="s">
        <v>17526</v>
      </c>
    </row>
    <row r="4657" spans="1:33" x14ac:dyDescent="0.25">
      <c r="A4657" s="209">
        <v>130794</v>
      </c>
      <c r="B4657" s="210">
        <v>3</v>
      </c>
      <c r="C4657" s="196" t="s">
        <v>97</v>
      </c>
      <c r="D4657" s="201">
        <v>44061</v>
      </c>
      <c r="E4657" s="196" t="s">
        <v>152</v>
      </c>
      <c r="F4657" s="201">
        <v>44516.875150462962</v>
      </c>
      <c r="G4657" s="196" t="s">
        <v>203</v>
      </c>
      <c r="H4657" s="198" t="s">
        <v>1111</v>
      </c>
      <c r="I4657" s="196" t="s">
        <v>1893</v>
      </c>
      <c r="J4657" s="196" t="s">
        <v>101</v>
      </c>
      <c r="L4657" s="200" t="s">
        <v>101</v>
      </c>
      <c r="M4657" s="198" t="s">
        <v>17523</v>
      </c>
      <c r="N4657" s="198" t="s">
        <v>2651</v>
      </c>
      <c r="O4657" s="196" t="s">
        <v>157</v>
      </c>
      <c r="P4657" s="198" t="s">
        <v>158</v>
      </c>
      <c r="Q4657" s="198" t="s">
        <v>2651</v>
      </c>
      <c r="R4657" s="196" t="s">
        <v>47</v>
      </c>
      <c r="S4657" s="196" t="s">
        <v>46</v>
      </c>
      <c r="T4657" s="211">
        <v>6.39</v>
      </c>
      <c r="U4657" s="201">
        <v>44323</v>
      </c>
      <c r="V4657" s="196" t="s">
        <v>1805</v>
      </c>
      <c r="W4657" s="200" t="s">
        <v>93</v>
      </c>
      <c r="X4657" s="196" t="s">
        <v>103</v>
      </c>
      <c r="AA4657" s="196" t="s">
        <v>17527</v>
      </c>
      <c r="AB4657" s="196" t="s">
        <v>17525</v>
      </c>
      <c r="AC4657" s="200">
        <v>8</v>
      </c>
      <c r="AD4657" s="200" t="s">
        <v>8250</v>
      </c>
      <c r="AE4657" s="203" t="s">
        <v>505</v>
      </c>
      <c r="AF4657" s="212">
        <v>863353</v>
      </c>
      <c r="AG4657" s="198" t="s">
        <v>17526</v>
      </c>
    </row>
    <row r="4658" spans="1:33" hidden="1" x14ac:dyDescent="0.25">
      <c r="A4658" s="209">
        <v>130802</v>
      </c>
      <c r="B4658" s="210">
        <v>3</v>
      </c>
      <c r="C4658" s="196" t="s">
        <v>122</v>
      </c>
      <c r="D4658" s="201">
        <v>44063</v>
      </c>
      <c r="E4658" s="196" t="s">
        <v>398</v>
      </c>
      <c r="F4658" s="201">
        <v>44384</v>
      </c>
      <c r="G4658" s="196" t="s">
        <v>143</v>
      </c>
      <c r="H4658" s="198" t="s">
        <v>551</v>
      </c>
      <c r="I4658" s="196" t="s">
        <v>1545</v>
      </c>
      <c r="J4658" s="196" t="s">
        <v>101</v>
      </c>
      <c r="L4658" s="200" t="s">
        <v>101</v>
      </c>
      <c r="M4658" s="198" t="s">
        <v>1669</v>
      </c>
      <c r="O4658" s="196" t="s">
        <v>438</v>
      </c>
      <c r="P4658" s="198" t="s">
        <v>439</v>
      </c>
      <c r="R4658" s="196" t="s">
        <v>39</v>
      </c>
      <c r="S4658" s="196" t="s">
        <v>46</v>
      </c>
      <c r="T4658" s="211">
        <v>0</v>
      </c>
      <c r="U4658" s="201">
        <v>44365</v>
      </c>
      <c r="W4658" s="200" t="s">
        <v>93</v>
      </c>
      <c r="X4658" s="196" t="s">
        <v>103</v>
      </c>
      <c r="Z4658" s="198" t="s">
        <v>1670</v>
      </c>
      <c r="AA4658" s="196" t="s">
        <v>17528</v>
      </c>
      <c r="AC4658" s="200">
        <v>3</v>
      </c>
      <c r="AD4658" s="200" t="s">
        <v>8274</v>
      </c>
      <c r="AE4658" s="212">
        <v>549293</v>
      </c>
      <c r="AF4658" s="212">
        <v>644293</v>
      </c>
      <c r="AG4658" s="198" t="s">
        <v>1671</v>
      </c>
    </row>
    <row r="4659" spans="1:33" hidden="1" x14ac:dyDescent="0.25">
      <c r="A4659" s="209">
        <v>130804</v>
      </c>
      <c r="B4659" s="210">
        <v>1</v>
      </c>
      <c r="C4659" s="196" t="s">
        <v>122</v>
      </c>
      <c r="D4659" s="201">
        <v>44063</v>
      </c>
      <c r="E4659" s="196" t="s">
        <v>398</v>
      </c>
      <c r="F4659" s="201">
        <v>44552.875173611108</v>
      </c>
      <c r="G4659" s="196" t="s">
        <v>108</v>
      </c>
      <c r="H4659" s="198" t="s">
        <v>347</v>
      </c>
      <c r="I4659" s="196" t="s">
        <v>697</v>
      </c>
      <c r="J4659" s="196" t="s">
        <v>101</v>
      </c>
      <c r="L4659" s="200" t="s">
        <v>101</v>
      </c>
      <c r="M4659" s="198" t="s">
        <v>830</v>
      </c>
      <c r="O4659" s="196" t="s">
        <v>438</v>
      </c>
      <c r="P4659" s="198" t="s">
        <v>439</v>
      </c>
      <c r="R4659" s="196" t="s">
        <v>39</v>
      </c>
      <c r="S4659" s="196" t="s">
        <v>46</v>
      </c>
      <c r="T4659" s="211">
        <v>0</v>
      </c>
      <c r="U4659" s="201">
        <v>44540</v>
      </c>
      <c r="W4659" s="200" t="s">
        <v>93</v>
      </c>
      <c r="X4659" s="196" t="s">
        <v>13</v>
      </c>
      <c r="Z4659" s="198" t="s">
        <v>831</v>
      </c>
      <c r="AA4659" s="196" t="s">
        <v>17529</v>
      </c>
      <c r="AC4659" s="200">
        <v>3</v>
      </c>
      <c r="AD4659" s="200" t="s">
        <v>8274</v>
      </c>
      <c r="AE4659" s="212">
        <v>3078912</v>
      </c>
      <c r="AF4659" s="212">
        <v>3182912</v>
      </c>
      <c r="AG4659" s="198" t="s">
        <v>832</v>
      </c>
    </row>
    <row r="4660" spans="1:33" hidden="1" x14ac:dyDescent="0.25">
      <c r="A4660" s="209">
        <v>130805</v>
      </c>
      <c r="B4660" s="210">
        <v>3</v>
      </c>
      <c r="C4660" s="196" t="s">
        <v>85</v>
      </c>
      <c r="D4660" s="201">
        <v>44064</v>
      </c>
      <c r="E4660" s="196" t="s">
        <v>398</v>
      </c>
      <c r="F4660" s="201">
        <v>44620</v>
      </c>
      <c r="G4660" s="196" t="s">
        <v>148</v>
      </c>
      <c r="H4660" s="198" t="s">
        <v>538</v>
      </c>
      <c r="I4660" s="196" t="s">
        <v>477</v>
      </c>
      <c r="J4660" s="196" t="s">
        <v>299</v>
      </c>
      <c r="L4660" s="200" t="s">
        <v>300</v>
      </c>
      <c r="M4660" s="198" t="s">
        <v>17530</v>
      </c>
      <c r="O4660" s="196" t="s">
        <v>438</v>
      </c>
      <c r="P4660" s="198" t="s">
        <v>439</v>
      </c>
      <c r="R4660" s="196" t="s">
        <v>39</v>
      </c>
      <c r="S4660" s="196" t="s">
        <v>46</v>
      </c>
      <c r="T4660" s="211">
        <v>0.01</v>
      </c>
      <c r="U4660" s="201">
        <v>44729</v>
      </c>
      <c r="W4660" s="200" t="s">
        <v>93</v>
      </c>
      <c r="X4660" s="196" t="s">
        <v>303</v>
      </c>
      <c r="Z4660" s="198" t="s">
        <v>17531</v>
      </c>
      <c r="AA4660" s="196" t="s">
        <v>17532</v>
      </c>
      <c r="AC4660" s="200">
        <v>3</v>
      </c>
      <c r="AD4660" s="200" t="s">
        <v>8274</v>
      </c>
      <c r="AE4660" s="203" t="s">
        <v>505</v>
      </c>
      <c r="AF4660" s="212">
        <v>106000</v>
      </c>
    </row>
    <row r="4661" spans="1:33" hidden="1" x14ac:dyDescent="0.25">
      <c r="A4661" s="209">
        <v>130815</v>
      </c>
      <c r="B4661" s="210">
        <v>1</v>
      </c>
      <c r="C4661" s="196" t="s">
        <v>85</v>
      </c>
      <c r="D4661" s="201">
        <v>44067</v>
      </c>
      <c r="E4661" s="196" t="s">
        <v>98</v>
      </c>
      <c r="F4661" s="201">
        <v>44713</v>
      </c>
      <c r="G4661" s="196" t="s">
        <v>9451</v>
      </c>
      <c r="H4661" s="198" t="s">
        <v>204</v>
      </c>
      <c r="I4661" s="196" t="s">
        <v>603</v>
      </c>
      <c r="J4661" s="196" t="s">
        <v>299</v>
      </c>
      <c r="L4661" s="200" t="s">
        <v>300</v>
      </c>
      <c r="M4661" s="198" t="s">
        <v>17533</v>
      </c>
      <c r="N4661" s="198" t="s">
        <v>17534</v>
      </c>
      <c r="O4661" s="196" t="s">
        <v>119</v>
      </c>
      <c r="P4661" s="198" t="s">
        <v>1329</v>
      </c>
      <c r="R4661" s="196" t="s">
        <v>4525</v>
      </c>
      <c r="S4661" s="196" t="s">
        <v>46</v>
      </c>
      <c r="T4661" s="211">
        <v>0.01</v>
      </c>
      <c r="U4661" s="201">
        <v>45100</v>
      </c>
      <c r="W4661" s="200" t="s">
        <v>93</v>
      </c>
      <c r="X4661" s="196" t="s">
        <v>303</v>
      </c>
      <c r="AA4661" s="196" t="s">
        <v>17535</v>
      </c>
      <c r="AC4661" s="200">
        <v>1</v>
      </c>
      <c r="AD4661" s="200" t="s">
        <v>8274</v>
      </c>
      <c r="AE4661" s="203" t="s">
        <v>505</v>
      </c>
      <c r="AF4661" s="212">
        <v>20000</v>
      </c>
    </row>
    <row r="4662" spans="1:33" hidden="1" x14ac:dyDescent="0.25">
      <c r="A4662" s="209">
        <v>130817</v>
      </c>
      <c r="B4662" s="210">
        <v>1</v>
      </c>
      <c r="C4662" s="196" t="s">
        <v>122</v>
      </c>
      <c r="D4662" s="201">
        <v>44068</v>
      </c>
      <c r="E4662" s="196" t="s">
        <v>2200</v>
      </c>
      <c r="F4662" s="201">
        <v>44536</v>
      </c>
      <c r="G4662" s="196" t="s">
        <v>152</v>
      </c>
      <c r="H4662" s="198" t="s">
        <v>1588</v>
      </c>
      <c r="I4662" s="196" t="s">
        <v>1505</v>
      </c>
      <c r="J4662" s="196" t="s">
        <v>1506</v>
      </c>
      <c r="K4662" s="196" t="s">
        <v>3510</v>
      </c>
      <c r="M4662" s="198" t="s">
        <v>3511</v>
      </c>
      <c r="N4662" s="198" t="s">
        <v>3512</v>
      </c>
      <c r="O4662" s="196" t="s">
        <v>1509</v>
      </c>
      <c r="P4662" s="198" t="s">
        <v>1789</v>
      </c>
      <c r="R4662" s="196" t="s">
        <v>47</v>
      </c>
      <c r="S4662" s="196" t="s">
        <v>45</v>
      </c>
      <c r="T4662" s="202" t="s">
        <v>505</v>
      </c>
      <c r="U4662" s="201">
        <v>44449</v>
      </c>
      <c r="W4662" s="200" t="s">
        <v>93</v>
      </c>
      <c r="AA4662" s="196" t="s">
        <v>17536</v>
      </c>
      <c r="AC4662" s="200">
        <v>1</v>
      </c>
      <c r="AD4662" s="200" t="s">
        <v>8250</v>
      </c>
      <c r="AE4662" s="203" t="s">
        <v>505</v>
      </c>
      <c r="AF4662" s="212">
        <v>772000</v>
      </c>
      <c r="AG4662" s="198" t="s">
        <v>3513</v>
      </c>
    </row>
    <row r="4663" spans="1:33" hidden="1" x14ac:dyDescent="0.25">
      <c r="A4663" s="209">
        <v>130817</v>
      </c>
      <c r="B4663" s="210">
        <v>1</v>
      </c>
      <c r="C4663" s="196" t="s">
        <v>122</v>
      </c>
      <c r="D4663" s="201">
        <v>44068</v>
      </c>
      <c r="E4663" s="196" t="s">
        <v>2200</v>
      </c>
      <c r="F4663" s="201">
        <v>44536</v>
      </c>
      <c r="G4663" s="196" t="s">
        <v>152</v>
      </c>
      <c r="H4663" s="198" t="s">
        <v>1588</v>
      </c>
      <c r="I4663" s="196" t="s">
        <v>1505</v>
      </c>
      <c r="J4663" s="196" t="s">
        <v>1506</v>
      </c>
      <c r="K4663" s="196" t="s">
        <v>3510</v>
      </c>
      <c r="M4663" s="198" t="s">
        <v>3511</v>
      </c>
      <c r="N4663" s="198" t="s">
        <v>3512</v>
      </c>
      <c r="O4663" s="196" t="s">
        <v>1509</v>
      </c>
      <c r="P4663" s="198" t="s">
        <v>1789</v>
      </c>
      <c r="R4663" s="196" t="s">
        <v>47</v>
      </c>
      <c r="S4663" s="196" t="s">
        <v>45</v>
      </c>
      <c r="T4663" s="202" t="s">
        <v>505</v>
      </c>
      <c r="U4663" s="201">
        <v>44449</v>
      </c>
      <c r="W4663" s="200" t="s">
        <v>93</v>
      </c>
      <c r="AA4663" s="196" t="s">
        <v>17537</v>
      </c>
      <c r="AC4663" s="200">
        <v>2</v>
      </c>
      <c r="AD4663" s="200" t="s">
        <v>8250</v>
      </c>
      <c r="AE4663" s="203" t="s">
        <v>505</v>
      </c>
      <c r="AF4663" s="212">
        <v>6355000</v>
      </c>
      <c r="AG4663" s="198" t="s">
        <v>3513</v>
      </c>
    </row>
    <row r="4664" spans="1:33" hidden="1" x14ac:dyDescent="0.25">
      <c r="A4664" s="209">
        <v>130817</v>
      </c>
      <c r="B4664" s="210">
        <v>1</v>
      </c>
      <c r="C4664" s="196" t="s">
        <v>122</v>
      </c>
      <c r="D4664" s="201">
        <v>44068</v>
      </c>
      <c r="E4664" s="196" t="s">
        <v>2200</v>
      </c>
      <c r="F4664" s="201">
        <v>44536</v>
      </c>
      <c r="G4664" s="196" t="s">
        <v>152</v>
      </c>
      <c r="H4664" s="198" t="s">
        <v>1588</v>
      </c>
      <c r="I4664" s="196" t="s">
        <v>1505</v>
      </c>
      <c r="J4664" s="196" t="s">
        <v>1506</v>
      </c>
      <c r="K4664" s="196" t="s">
        <v>3510</v>
      </c>
      <c r="M4664" s="198" t="s">
        <v>3511</v>
      </c>
      <c r="N4664" s="198" t="s">
        <v>3512</v>
      </c>
      <c r="O4664" s="196" t="s">
        <v>1509</v>
      </c>
      <c r="P4664" s="198" t="s">
        <v>1789</v>
      </c>
      <c r="R4664" s="196" t="s">
        <v>47</v>
      </c>
      <c r="S4664" s="196" t="s">
        <v>45</v>
      </c>
      <c r="T4664" s="202" t="s">
        <v>505</v>
      </c>
      <c r="U4664" s="201">
        <v>44449</v>
      </c>
      <c r="W4664" s="200" t="s">
        <v>93</v>
      </c>
      <c r="AA4664" s="196" t="s">
        <v>17538</v>
      </c>
      <c r="AC4664" s="200">
        <v>3</v>
      </c>
      <c r="AD4664" s="200" t="s">
        <v>8250</v>
      </c>
      <c r="AE4664" s="212">
        <v>5169944.5999999996</v>
      </c>
      <c r="AF4664" s="212">
        <v>5169944.5999999996</v>
      </c>
      <c r="AG4664" s="198" t="s">
        <v>3513</v>
      </c>
    </row>
    <row r="4665" spans="1:33" hidden="1" x14ac:dyDescent="0.25">
      <c r="A4665" s="209">
        <v>130838</v>
      </c>
      <c r="B4665" s="210">
        <v>4</v>
      </c>
      <c r="C4665" s="196" t="s">
        <v>114</v>
      </c>
      <c r="D4665" s="201">
        <v>44074</v>
      </c>
      <c r="E4665" s="196" t="s">
        <v>228</v>
      </c>
      <c r="F4665" s="201">
        <v>44600</v>
      </c>
      <c r="G4665" s="196" t="s">
        <v>228</v>
      </c>
      <c r="H4665" s="198" t="s">
        <v>254</v>
      </c>
      <c r="M4665" s="198" t="s">
        <v>4237</v>
      </c>
      <c r="O4665" s="196" t="s">
        <v>4183</v>
      </c>
      <c r="R4665" s="196" t="s">
        <v>47</v>
      </c>
      <c r="S4665" s="196" t="s">
        <v>43</v>
      </c>
      <c r="T4665" s="202" t="s">
        <v>505</v>
      </c>
      <c r="W4665" s="200" t="s">
        <v>93</v>
      </c>
      <c r="X4665" s="196" t="s">
        <v>186</v>
      </c>
      <c r="AA4665" s="196" t="s">
        <v>17539</v>
      </c>
      <c r="AC4665" s="200">
        <v>8</v>
      </c>
      <c r="AD4665" s="200" t="s">
        <v>8250</v>
      </c>
      <c r="AE4665" s="212">
        <v>3431.95</v>
      </c>
      <c r="AF4665" s="212">
        <v>41155.089999999997</v>
      </c>
    </row>
    <row r="4666" spans="1:33" hidden="1" x14ac:dyDescent="0.25">
      <c r="A4666" s="209">
        <v>130839</v>
      </c>
      <c r="B4666" s="210">
        <v>4</v>
      </c>
      <c r="C4666" s="196" t="s">
        <v>114</v>
      </c>
      <c r="D4666" s="201">
        <v>44074</v>
      </c>
      <c r="E4666" s="196" t="s">
        <v>228</v>
      </c>
      <c r="F4666" s="201">
        <v>44600</v>
      </c>
      <c r="G4666" s="196" t="s">
        <v>228</v>
      </c>
      <c r="H4666" s="198" t="s">
        <v>254</v>
      </c>
      <c r="I4666" s="196" t="s">
        <v>17540</v>
      </c>
      <c r="K4666" s="196" t="s">
        <v>7107</v>
      </c>
      <c r="L4666" s="200" t="s">
        <v>183</v>
      </c>
      <c r="M4666" s="198" t="s">
        <v>17541</v>
      </c>
      <c r="O4666" s="196" t="s">
        <v>4183</v>
      </c>
      <c r="P4666" s="198" t="s">
        <v>157</v>
      </c>
      <c r="R4666" s="196" t="s">
        <v>47</v>
      </c>
      <c r="S4666" s="196" t="s">
        <v>43</v>
      </c>
      <c r="T4666" s="211">
        <v>1.74</v>
      </c>
      <c r="W4666" s="200" t="s">
        <v>93</v>
      </c>
      <c r="X4666" s="196" t="s">
        <v>186</v>
      </c>
      <c r="AA4666" s="196" t="s">
        <v>17542</v>
      </c>
      <c r="AC4666" s="200">
        <v>8</v>
      </c>
      <c r="AD4666" s="200" t="s">
        <v>8250</v>
      </c>
      <c r="AE4666" s="212">
        <v>-15893.02</v>
      </c>
      <c r="AF4666" s="212">
        <v>108985.27</v>
      </c>
    </row>
    <row r="4667" spans="1:33" hidden="1" x14ac:dyDescent="0.25">
      <c r="A4667" s="209">
        <v>130847</v>
      </c>
      <c r="B4667" s="210">
        <v>2</v>
      </c>
      <c r="C4667" s="196" t="s">
        <v>85</v>
      </c>
      <c r="D4667" s="201">
        <v>44077</v>
      </c>
      <c r="E4667" s="196" t="s">
        <v>228</v>
      </c>
      <c r="F4667" s="201">
        <v>44077</v>
      </c>
      <c r="G4667" s="196" t="s">
        <v>228</v>
      </c>
      <c r="H4667" s="198" t="s">
        <v>1038</v>
      </c>
      <c r="I4667" s="196" t="s">
        <v>4185</v>
      </c>
      <c r="K4667" s="196" t="s">
        <v>4186</v>
      </c>
      <c r="L4667" s="200" t="s">
        <v>183</v>
      </c>
      <c r="M4667" s="198" t="s">
        <v>4187</v>
      </c>
      <c r="O4667" s="196" t="s">
        <v>4183</v>
      </c>
      <c r="P4667" s="198" t="s">
        <v>157</v>
      </c>
      <c r="R4667" s="196" t="s">
        <v>47</v>
      </c>
      <c r="S4667" s="196" t="s">
        <v>43</v>
      </c>
      <c r="T4667" s="211">
        <v>2.875</v>
      </c>
      <c r="W4667" s="200" t="s">
        <v>93</v>
      </c>
      <c r="X4667" s="196" t="s">
        <v>186</v>
      </c>
      <c r="AA4667" s="196" t="s">
        <v>17543</v>
      </c>
      <c r="AC4667" s="200">
        <v>8</v>
      </c>
      <c r="AD4667" s="200" t="s">
        <v>8250</v>
      </c>
      <c r="AE4667" s="212">
        <v>243886.43</v>
      </c>
      <c r="AF4667" s="212">
        <v>243886.43</v>
      </c>
    </row>
    <row r="4668" spans="1:33" hidden="1" x14ac:dyDescent="0.25">
      <c r="A4668" s="209">
        <v>130848</v>
      </c>
      <c r="B4668" s="210">
        <v>2</v>
      </c>
      <c r="C4668" s="196" t="s">
        <v>114</v>
      </c>
      <c r="D4668" s="201">
        <v>44077</v>
      </c>
      <c r="E4668" s="196" t="s">
        <v>228</v>
      </c>
      <c r="F4668" s="201">
        <v>44452</v>
      </c>
      <c r="G4668" s="196" t="s">
        <v>228</v>
      </c>
      <c r="H4668" s="198" t="s">
        <v>135</v>
      </c>
      <c r="I4668" s="196" t="s">
        <v>17544</v>
      </c>
      <c r="K4668" s="196" t="s">
        <v>17545</v>
      </c>
      <c r="L4668" s="200" t="s">
        <v>183</v>
      </c>
      <c r="M4668" s="198" t="s">
        <v>17546</v>
      </c>
      <c r="O4668" s="196" t="s">
        <v>4183</v>
      </c>
      <c r="P4668" s="198" t="s">
        <v>157</v>
      </c>
      <c r="R4668" s="196" t="s">
        <v>47</v>
      </c>
      <c r="S4668" s="196" t="s">
        <v>43</v>
      </c>
      <c r="T4668" s="211">
        <v>2.137</v>
      </c>
      <c r="W4668" s="200" t="s">
        <v>93</v>
      </c>
      <c r="X4668" s="196" t="s">
        <v>186</v>
      </c>
      <c r="AA4668" s="196" t="s">
        <v>17547</v>
      </c>
      <c r="AC4668" s="200">
        <v>8</v>
      </c>
      <c r="AD4668" s="200" t="s">
        <v>8250</v>
      </c>
      <c r="AE4668" s="212">
        <v>-1795.03</v>
      </c>
      <c r="AF4668" s="212">
        <v>198538.51</v>
      </c>
    </row>
    <row r="4669" spans="1:33" hidden="1" x14ac:dyDescent="0.25">
      <c r="A4669" s="209">
        <v>130849</v>
      </c>
      <c r="B4669" s="210">
        <v>2</v>
      </c>
      <c r="C4669" s="196" t="s">
        <v>114</v>
      </c>
      <c r="D4669" s="201">
        <v>44077</v>
      </c>
      <c r="E4669" s="196" t="s">
        <v>228</v>
      </c>
      <c r="F4669" s="201">
        <v>44452</v>
      </c>
      <c r="G4669" s="196" t="s">
        <v>228</v>
      </c>
      <c r="H4669" s="198" t="s">
        <v>135</v>
      </c>
      <c r="I4669" s="196" t="s">
        <v>17548</v>
      </c>
      <c r="K4669" s="196" t="s">
        <v>17549</v>
      </c>
      <c r="L4669" s="200" t="s">
        <v>183</v>
      </c>
      <c r="M4669" s="198" t="s">
        <v>17550</v>
      </c>
      <c r="O4669" s="196" t="s">
        <v>4183</v>
      </c>
      <c r="P4669" s="198" t="s">
        <v>157</v>
      </c>
      <c r="R4669" s="196" t="s">
        <v>47</v>
      </c>
      <c r="S4669" s="196" t="s">
        <v>43</v>
      </c>
      <c r="T4669" s="211">
        <v>2.093</v>
      </c>
      <c r="W4669" s="200" t="s">
        <v>93</v>
      </c>
      <c r="X4669" s="196" t="s">
        <v>186</v>
      </c>
      <c r="AA4669" s="196" t="s">
        <v>17551</v>
      </c>
      <c r="AC4669" s="200">
        <v>8</v>
      </c>
      <c r="AD4669" s="200" t="s">
        <v>8250</v>
      </c>
      <c r="AE4669" s="212">
        <v>-3993.15</v>
      </c>
      <c r="AF4669" s="212">
        <v>197047.11</v>
      </c>
    </row>
    <row r="4670" spans="1:33" hidden="1" x14ac:dyDescent="0.25">
      <c r="A4670" s="209">
        <v>130851</v>
      </c>
      <c r="B4670" s="210">
        <v>4</v>
      </c>
      <c r="C4670" s="196" t="s">
        <v>85</v>
      </c>
      <c r="D4670" s="201">
        <v>44078</v>
      </c>
      <c r="E4670" s="196" t="s">
        <v>2200</v>
      </c>
      <c r="F4670" s="201">
        <v>44697</v>
      </c>
      <c r="G4670" s="196" t="s">
        <v>2200</v>
      </c>
      <c r="H4670" s="198" t="s">
        <v>750</v>
      </c>
      <c r="I4670" s="196" t="s">
        <v>1505</v>
      </c>
      <c r="J4670" s="196" t="s">
        <v>1506</v>
      </c>
      <c r="K4670" s="196" t="s">
        <v>17552</v>
      </c>
      <c r="M4670" s="198" t="s">
        <v>17553</v>
      </c>
      <c r="N4670" s="198" t="s">
        <v>17554</v>
      </c>
      <c r="O4670" s="196" t="s">
        <v>1509</v>
      </c>
      <c r="P4670" s="198" t="s">
        <v>1906</v>
      </c>
      <c r="R4670" s="196" t="s">
        <v>47</v>
      </c>
      <c r="S4670" s="196" t="s">
        <v>45</v>
      </c>
      <c r="T4670" s="211">
        <v>0.26</v>
      </c>
      <c r="U4670" s="201">
        <v>45205</v>
      </c>
      <c r="W4670" s="200" t="s">
        <v>93</v>
      </c>
      <c r="X4670" s="196" t="s">
        <v>13</v>
      </c>
      <c r="AA4670" s="196" t="s">
        <v>17555</v>
      </c>
      <c r="AC4670" s="200">
        <v>1</v>
      </c>
      <c r="AD4670" s="200" t="s">
        <v>8250</v>
      </c>
      <c r="AE4670" s="203" t="s">
        <v>505</v>
      </c>
      <c r="AF4670" s="212">
        <v>150600</v>
      </c>
    </row>
    <row r="4671" spans="1:33" hidden="1" x14ac:dyDescent="0.25">
      <c r="A4671" s="209">
        <v>130853</v>
      </c>
      <c r="B4671" s="210">
        <v>3</v>
      </c>
      <c r="C4671" s="196" t="s">
        <v>97</v>
      </c>
      <c r="D4671" s="201">
        <v>44078</v>
      </c>
      <c r="E4671" s="196" t="s">
        <v>152</v>
      </c>
      <c r="F4671" s="201">
        <v>44516.875162037039</v>
      </c>
      <c r="G4671" s="196" t="s">
        <v>108</v>
      </c>
      <c r="H4671" s="198" t="s">
        <v>140</v>
      </c>
      <c r="I4671" s="196" t="s">
        <v>1843</v>
      </c>
      <c r="J4671" s="196" t="s">
        <v>101</v>
      </c>
      <c r="L4671" s="200" t="s">
        <v>101</v>
      </c>
      <c r="M4671" s="198" t="s">
        <v>3489</v>
      </c>
      <c r="N4671" s="198" t="s">
        <v>1793</v>
      </c>
      <c r="O4671" s="196" t="s">
        <v>157</v>
      </c>
      <c r="P4671" s="198" t="s">
        <v>158</v>
      </c>
      <c r="Q4671" s="198" t="s">
        <v>1793</v>
      </c>
      <c r="R4671" s="196" t="s">
        <v>47</v>
      </c>
      <c r="S4671" s="196" t="s">
        <v>43</v>
      </c>
      <c r="T4671" s="211">
        <v>2.6</v>
      </c>
      <c r="U4671" s="201">
        <v>44428</v>
      </c>
      <c r="V4671" s="196" t="s">
        <v>1805</v>
      </c>
      <c r="W4671" s="200" t="s">
        <v>93</v>
      </c>
      <c r="X4671" s="196" t="s">
        <v>103</v>
      </c>
      <c r="Y4671" s="196" t="s">
        <v>32</v>
      </c>
      <c r="AA4671" s="196" t="s">
        <v>17556</v>
      </c>
      <c r="AB4671" s="196" t="s">
        <v>17557</v>
      </c>
      <c r="AC4671" s="200">
        <v>3</v>
      </c>
      <c r="AD4671" s="200" t="s">
        <v>8231</v>
      </c>
      <c r="AE4671" s="212">
        <v>92993</v>
      </c>
      <c r="AF4671" s="212">
        <v>92993</v>
      </c>
      <c r="AG4671" s="198" t="s">
        <v>3490</v>
      </c>
    </row>
    <row r="4672" spans="1:33" hidden="1" x14ac:dyDescent="0.25">
      <c r="A4672" s="209">
        <v>130853</v>
      </c>
      <c r="B4672" s="210">
        <v>3</v>
      </c>
      <c r="C4672" s="196" t="s">
        <v>97</v>
      </c>
      <c r="D4672" s="201">
        <v>44078</v>
      </c>
      <c r="E4672" s="196" t="s">
        <v>152</v>
      </c>
      <c r="F4672" s="201">
        <v>44516.875162037039</v>
      </c>
      <c r="G4672" s="196" t="s">
        <v>108</v>
      </c>
      <c r="H4672" s="198" t="s">
        <v>140</v>
      </c>
      <c r="I4672" s="196" t="s">
        <v>1843</v>
      </c>
      <c r="J4672" s="196" t="s">
        <v>101</v>
      </c>
      <c r="L4672" s="200" t="s">
        <v>101</v>
      </c>
      <c r="M4672" s="198" t="s">
        <v>3489</v>
      </c>
      <c r="N4672" s="198" t="s">
        <v>1793</v>
      </c>
      <c r="O4672" s="196" t="s">
        <v>157</v>
      </c>
      <c r="P4672" s="198" t="s">
        <v>158</v>
      </c>
      <c r="Q4672" s="198" t="s">
        <v>1793</v>
      </c>
      <c r="R4672" s="196" t="s">
        <v>47</v>
      </c>
      <c r="S4672" s="196" t="s">
        <v>43</v>
      </c>
      <c r="T4672" s="211">
        <v>2.6</v>
      </c>
      <c r="U4672" s="201">
        <v>44428</v>
      </c>
      <c r="V4672" s="196" t="s">
        <v>1805</v>
      </c>
      <c r="W4672" s="200" t="s">
        <v>93</v>
      </c>
      <c r="X4672" s="196" t="s">
        <v>103</v>
      </c>
      <c r="Y4672" s="196" t="s">
        <v>32</v>
      </c>
      <c r="AA4672" s="196" t="s">
        <v>17558</v>
      </c>
      <c r="AB4672" s="196" t="s">
        <v>17557</v>
      </c>
      <c r="AC4672" s="200">
        <v>8</v>
      </c>
      <c r="AD4672" s="200" t="s">
        <v>8231</v>
      </c>
      <c r="AE4672" s="212">
        <v>942608</v>
      </c>
      <c r="AF4672" s="212">
        <v>942608</v>
      </c>
      <c r="AG4672" s="198" t="s">
        <v>3490</v>
      </c>
    </row>
    <row r="4673" spans="1:33" ht="54" hidden="1" x14ac:dyDescent="0.25">
      <c r="A4673" s="209">
        <v>130858</v>
      </c>
      <c r="B4673" s="210">
        <v>4</v>
      </c>
      <c r="C4673" s="196" t="s">
        <v>85</v>
      </c>
      <c r="D4673" s="201">
        <v>44083</v>
      </c>
      <c r="E4673" s="196" t="s">
        <v>509</v>
      </c>
      <c r="F4673" s="201">
        <v>44377</v>
      </c>
      <c r="G4673" s="196" t="s">
        <v>1356</v>
      </c>
      <c r="H4673" s="198" t="s">
        <v>88</v>
      </c>
      <c r="K4673" s="196" t="s">
        <v>1357</v>
      </c>
      <c r="L4673" s="200" t="s">
        <v>183</v>
      </c>
      <c r="M4673" s="198" t="s">
        <v>1358</v>
      </c>
      <c r="N4673" s="198" t="s">
        <v>1359</v>
      </c>
      <c r="O4673" s="196" t="s">
        <v>91</v>
      </c>
      <c r="P4673" s="198" t="s">
        <v>166</v>
      </c>
      <c r="R4673" s="196" t="s">
        <v>39</v>
      </c>
      <c r="S4673" s="196" t="s">
        <v>45</v>
      </c>
      <c r="T4673" s="211">
        <v>0.01</v>
      </c>
      <c r="W4673" s="200" t="s">
        <v>93</v>
      </c>
      <c r="X4673" s="196" t="s">
        <v>103</v>
      </c>
      <c r="Z4673" s="198" t="s">
        <v>1360</v>
      </c>
      <c r="AA4673" s="196" t="s">
        <v>17559</v>
      </c>
      <c r="AB4673" s="196" t="s">
        <v>17560</v>
      </c>
      <c r="AC4673" s="200">
        <v>0</v>
      </c>
      <c r="AD4673" s="200" t="s">
        <v>8231</v>
      </c>
      <c r="AE4673" s="212">
        <v>100000</v>
      </c>
      <c r="AF4673" s="212">
        <v>100000</v>
      </c>
    </row>
    <row r="4674" spans="1:33" hidden="1" x14ac:dyDescent="0.25">
      <c r="A4674" s="209">
        <v>130859</v>
      </c>
      <c r="B4674" s="210">
        <v>2</v>
      </c>
      <c r="C4674" s="196" t="s">
        <v>122</v>
      </c>
      <c r="D4674" s="201">
        <v>44083</v>
      </c>
      <c r="E4674" s="196" t="s">
        <v>152</v>
      </c>
      <c r="F4674" s="201">
        <v>44665.875300925924</v>
      </c>
      <c r="G4674" s="196" t="s">
        <v>426</v>
      </c>
      <c r="H4674" s="198" t="s">
        <v>1828</v>
      </c>
      <c r="I4674" s="196" t="s">
        <v>2309</v>
      </c>
      <c r="J4674" s="196" t="s">
        <v>101</v>
      </c>
      <c r="L4674" s="200" t="s">
        <v>101</v>
      </c>
      <c r="M4674" s="198" t="s">
        <v>2353</v>
      </c>
      <c r="N4674" s="198" t="s">
        <v>2354</v>
      </c>
      <c r="O4674" s="196" t="s">
        <v>157</v>
      </c>
      <c r="P4674" s="198" t="s">
        <v>158</v>
      </c>
      <c r="Q4674" s="198" t="s">
        <v>1793</v>
      </c>
      <c r="R4674" s="196" t="s">
        <v>47</v>
      </c>
      <c r="S4674" s="196" t="s">
        <v>43</v>
      </c>
      <c r="T4674" s="211">
        <v>6.87</v>
      </c>
      <c r="U4674" s="201">
        <v>44645</v>
      </c>
      <c r="V4674" s="196" t="s">
        <v>1805</v>
      </c>
      <c r="W4674" s="200" t="s">
        <v>93</v>
      </c>
      <c r="X4674" s="196" t="s">
        <v>103</v>
      </c>
      <c r="AA4674" s="196" t="s">
        <v>17561</v>
      </c>
      <c r="AB4674" s="196" t="s">
        <v>17562</v>
      </c>
      <c r="AC4674" s="200">
        <v>3</v>
      </c>
      <c r="AD4674" s="200" t="s">
        <v>8231</v>
      </c>
      <c r="AE4674" s="212">
        <v>52233</v>
      </c>
      <c r="AF4674" s="212">
        <v>52233</v>
      </c>
      <c r="AG4674" s="198" t="s">
        <v>2311</v>
      </c>
    </row>
    <row r="4675" spans="1:33" hidden="1" x14ac:dyDescent="0.25">
      <c r="A4675" s="209">
        <v>130859</v>
      </c>
      <c r="B4675" s="210">
        <v>2</v>
      </c>
      <c r="C4675" s="196" t="s">
        <v>122</v>
      </c>
      <c r="D4675" s="201">
        <v>44083</v>
      </c>
      <c r="E4675" s="196" t="s">
        <v>152</v>
      </c>
      <c r="F4675" s="201">
        <v>44665.875300925924</v>
      </c>
      <c r="G4675" s="196" t="s">
        <v>426</v>
      </c>
      <c r="H4675" s="198" t="s">
        <v>1828</v>
      </c>
      <c r="I4675" s="196" t="s">
        <v>2309</v>
      </c>
      <c r="J4675" s="196" t="s">
        <v>101</v>
      </c>
      <c r="L4675" s="200" t="s">
        <v>101</v>
      </c>
      <c r="M4675" s="198" t="s">
        <v>2353</v>
      </c>
      <c r="N4675" s="198" t="s">
        <v>2354</v>
      </c>
      <c r="O4675" s="196" t="s">
        <v>157</v>
      </c>
      <c r="P4675" s="198" t="s">
        <v>158</v>
      </c>
      <c r="Q4675" s="198" t="s">
        <v>1793</v>
      </c>
      <c r="R4675" s="196" t="s">
        <v>47</v>
      </c>
      <c r="S4675" s="196" t="s">
        <v>43</v>
      </c>
      <c r="T4675" s="211">
        <v>6.87</v>
      </c>
      <c r="U4675" s="201">
        <v>44645</v>
      </c>
      <c r="V4675" s="196" t="s">
        <v>1805</v>
      </c>
      <c r="W4675" s="200" t="s">
        <v>93</v>
      </c>
      <c r="X4675" s="196" t="s">
        <v>103</v>
      </c>
      <c r="AA4675" s="196" t="s">
        <v>17563</v>
      </c>
      <c r="AB4675" s="196" t="s">
        <v>17562</v>
      </c>
      <c r="AC4675" s="200">
        <v>8</v>
      </c>
      <c r="AD4675" s="200" t="s">
        <v>8274</v>
      </c>
      <c r="AE4675" s="212">
        <v>1249920</v>
      </c>
      <c r="AF4675" s="212">
        <v>1406440</v>
      </c>
      <c r="AG4675" s="198" t="s">
        <v>2311</v>
      </c>
    </row>
    <row r="4676" spans="1:33" hidden="1" x14ac:dyDescent="0.25">
      <c r="A4676" s="209">
        <v>130868.01</v>
      </c>
      <c r="B4676" s="210">
        <v>2</v>
      </c>
      <c r="C4676" s="196" t="s">
        <v>85</v>
      </c>
      <c r="D4676" s="201">
        <v>44418</v>
      </c>
      <c r="E4676" s="196" t="s">
        <v>398</v>
      </c>
      <c r="F4676" s="201">
        <v>44580</v>
      </c>
      <c r="G4676" s="196" t="s">
        <v>143</v>
      </c>
      <c r="H4676" s="198" t="s">
        <v>223</v>
      </c>
      <c r="I4676" s="196" t="s">
        <v>2477</v>
      </c>
      <c r="J4676" s="196" t="s">
        <v>101</v>
      </c>
      <c r="L4676" s="200" t="s">
        <v>101</v>
      </c>
      <c r="M4676" s="198" t="s">
        <v>4892</v>
      </c>
      <c r="O4676" s="196" t="s">
        <v>119</v>
      </c>
      <c r="P4676" s="198" t="s">
        <v>104</v>
      </c>
      <c r="R4676" s="196" t="s">
        <v>105</v>
      </c>
      <c r="S4676" s="196" t="s">
        <v>42</v>
      </c>
      <c r="T4676" s="202" t="s">
        <v>505</v>
      </c>
      <c r="U4676" s="201">
        <v>45156</v>
      </c>
      <c r="W4676" s="200" t="s">
        <v>93</v>
      </c>
      <c r="X4676" s="196" t="s">
        <v>13</v>
      </c>
      <c r="AA4676" s="196" t="s">
        <v>17564</v>
      </c>
      <c r="AC4676" s="200">
        <v>1</v>
      </c>
      <c r="AD4676" s="200" t="s">
        <v>8274</v>
      </c>
      <c r="AE4676" s="212">
        <v>40000</v>
      </c>
      <c r="AF4676" s="212">
        <v>40000</v>
      </c>
    </row>
    <row r="4677" spans="1:33" ht="72" hidden="1" x14ac:dyDescent="0.25">
      <c r="A4677" s="209">
        <v>130870</v>
      </c>
      <c r="B4677" s="210">
        <v>1</v>
      </c>
      <c r="C4677" s="196" t="s">
        <v>85</v>
      </c>
      <c r="D4677" s="201">
        <v>44089</v>
      </c>
      <c r="E4677" s="196" t="s">
        <v>1503</v>
      </c>
      <c r="F4677" s="201">
        <v>44494</v>
      </c>
      <c r="G4677" s="196" t="s">
        <v>179</v>
      </c>
      <c r="H4677" s="198" t="s">
        <v>337</v>
      </c>
      <c r="I4677" s="196" t="s">
        <v>1505</v>
      </c>
      <c r="J4677" s="196" t="s">
        <v>1506</v>
      </c>
      <c r="M4677" s="198" t="s">
        <v>17565</v>
      </c>
      <c r="N4677" s="198" t="s">
        <v>17566</v>
      </c>
      <c r="O4677" s="196" t="s">
        <v>1509</v>
      </c>
      <c r="P4677" s="198" t="s">
        <v>2226</v>
      </c>
      <c r="R4677" s="196" t="s">
        <v>47</v>
      </c>
      <c r="S4677" s="196" t="s">
        <v>45</v>
      </c>
      <c r="T4677" s="202" t="s">
        <v>505</v>
      </c>
      <c r="U4677" s="201">
        <v>44841</v>
      </c>
      <c r="W4677" s="200" t="s">
        <v>93</v>
      </c>
      <c r="X4677" s="196" t="s">
        <v>94</v>
      </c>
      <c r="AA4677" s="196" t="s">
        <v>17567</v>
      </c>
      <c r="AC4677" s="200">
        <v>1</v>
      </c>
      <c r="AD4677" s="200" t="s">
        <v>8250</v>
      </c>
      <c r="AE4677" s="203" t="s">
        <v>505</v>
      </c>
      <c r="AF4677" s="212">
        <v>194500</v>
      </c>
    </row>
    <row r="4678" spans="1:33" hidden="1" x14ac:dyDescent="0.25">
      <c r="A4678" s="209">
        <v>130872</v>
      </c>
      <c r="B4678" s="210">
        <v>3</v>
      </c>
      <c r="C4678" s="196" t="s">
        <v>85</v>
      </c>
      <c r="D4678" s="201">
        <v>44091</v>
      </c>
      <c r="E4678" s="196" t="s">
        <v>398</v>
      </c>
      <c r="F4678" s="201">
        <v>44685</v>
      </c>
      <c r="G4678" s="196" t="s">
        <v>143</v>
      </c>
      <c r="H4678" s="198" t="s">
        <v>538</v>
      </c>
      <c r="I4678" s="196" t="s">
        <v>613</v>
      </c>
      <c r="J4678" s="196" t="s">
        <v>299</v>
      </c>
      <c r="L4678" s="200" t="s">
        <v>300</v>
      </c>
      <c r="M4678" s="198" t="s">
        <v>626</v>
      </c>
      <c r="O4678" s="196" t="s">
        <v>438</v>
      </c>
      <c r="P4678" s="198" t="s">
        <v>439</v>
      </c>
      <c r="R4678" s="196" t="s">
        <v>39</v>
      </c>
      <c r="S4678" s="196" t="s">
        <v>46</v>
      </c>
      <c r="T4678" s="211">
        <v>0</v>
      </c>
      <c r="U4678" s="201">
        <v>44904</v>
      </c>
      <c r="W4678" s="200" t="s">
        <v>93</v>
      </c>
      <c r="X4678" s="196" t="s">
        <v>303</v>
      </c>
      <c r="Z4678" s="198" t="s">
        <v>627</v>
      </c>
      <c r="AA4678" s="196" t="s">
        <v>17568</v>
      </c>
      <c r="AC4678" s="200">
        <v>3</v>
      </c>
      <c r="AD4678" s="200" t="s">
        <v>8274</v>
      </c>
      <c r="AE4678" s="212">
        <v>5000</v>
      </c>
      <c r="AF4678" s="212">
        <v>148500</v>
      </c>
    </row>
    <row r="4679" spans="1:33" hidden="1" x14ac:dyDescent="0.25">
      <c r="A4679" s="209">
        <v>130873</v>
      </c>
      <c r="B4679" s="210">
        <v>3</v>
      </c>
      <c r="C4679" s="196" t="s">
        <v>85</v>
      </c>
      <c r="D4679" s="201">
        <v>44091</v>
      </c>
      <c r="E4679" s="196" t="s">
        <v>398</v>
      </c>
      <c r="F4679" s="201">
        <v>44279</v>
      </c>
      <c r="G4679" s="196" t="s">
        <v>152</v>
      </c>
      <c r="H4679" s="198" t="s">
        <v>365</v>
      </c>
      <c r="I4679" s="196" t="s">
        <v>14760</v>
      </c>
      <c r="J4679" s="196" t="s">
        <v>101</v>
      </c>
      <c r="L4679" s="200" t="s">
        <v>101</v>
      </c>
      <c r="M4679" s="198" t="s">
        <v>17569</v>
      </c>
      <c r="O4679" s="196" t="s">
        <v>438</v>
      </c>
      <c r="P4679" s="198" t="s">
        <v>439</v>
      </c>
      <c r="R4679" s="196" t="s">
        <v>39</v>
      </c>
      <c r="S4679" s="196" t="s">
        <v>46</v>
      </c>
      <c r="T4679" s="211">
        <v>0</v>
      </c>
      <c r="W4679" s="200" t="s">
        <v>93</v>
      </c>
      <c r="X4679" s="196" t="s">
        <v>103</v>
      </c>
      <c r="Z4679" s="198" t="s">
        <v>17570</v>
      </c>
      <c r="AA4679" s="196" t="s">
        <v>17571</v>
      </c>
      <c r="AC4679" s="200">
        <v>3</v>
      </c>
      <c r="AD4679" s="200" t="s">
        <v>8274</v>
      </c>
      <c r="AE4679" s="203" t="s">
        <v>505</v>
      </c>
      <c r="AF4679" s="212">
        <v>85000</v>
      </c>
    </row>
    <row r="4680" spans="1:33" hidden="1" x14ac:dyDescent="0.25">
      <c r="A4680" s="209">
        <v>130884</v>
      </c>
      <c r="B4680" s="210">
        <v>2</v>
      </c>
      <c r="C4680" s="196" t="s">
        <v>85</v>
      </c>
      <c r="D4680" s="201">
        <v>44098</v>
      </c>
      <c r="E4680" s="196" t="s">
        <v>398</v>
      </c>
      <c r="F4680" s="201">
        <v>44279</v>
      </c>
      <c r="G4680" s="196" t="s">
        <v>143</v>
      </c>
      <c r="H4680" s="198" t="s">
        <v>135</v>
      </c>
      <c r="I4680" s="196" t="s">
        <v>145</v>
      </c>
      <c r="J4680" s="196" t="s">
        <v>101</v>
      </c>
      <c r="L4680" s="200" t="s">
        <v>101</v>
      </c>
      <c r="M4680" s="198" t="s">
        <v>17572</v>
      </c>
      <c r="O4680" s="196" t="s">
        <v>438</v>
      </c>
      <c r="P4680" s="198" t="s">
        <v>439</v>
      </c>
      <c r="R4680" s="196" t="s">
        <v>39</v>
      </c>
      <c r="S4680" s="196" t="s">
        <v>46</v>
      </c>
      <c r="T4680" s="202" t="s">
        <v>505</v>
      </c>
      <c r="W4680" s="200" t="s">
        <v>93</v>
      </c>
      <c r="X4680" s="196" t="s">
        <v>13</v>
      </c>
      <c r="Z4680" s="198" t="s">
        <v>17573</v>
      </c>
      <c r="AA4680" s="196" t="s">
        <v>17574</v>
      </c>
      <c r="AC4680" s="200">
        <v>1</v>
      </c>
      <c r="AD4680" s="200" t="s">
        <v>8274</v>
      </c>
      <c r="AE4680" s="203" t="s">
        <v>505</v>
      </c>
      <c r="AF4680" s="212">
        <v>224500</v>
      </c>
    </row>
    <row r="4681" spans="1:33" hidden="1" x14ac:dyDescent="0.25">
      <c r="A4681" s="209">
        <v>130884.02</v>
      </c>
      <c r="B4681" s="210">
        <v>2</v>
      </c>
      <c r="C4681" s="196" t="s">
        <v>122</v>
      </c>
      <c r="D4681" s="201">
        <v>44131</v>
      </c>
      <c r="E4681" s="196" t="s">
        <v>134</v>
      </c>
      <c r="F4681" s="201">
        <v>44594</v>
      </c>
      <c r="G4681" s="196" t="s">
        <v>98</v>
      </c>
      <c r="H4681" s="198" t="s">
        <v>135</v>
      </c>
      <c r="I4681" s="196" t="s">
        <v>145</v>
      </c>
      <c r="J4681" s="196" t="s">
        <v>101</v>
      </c>
      <c r="L4681" s="200" t="s">
        <v>101</v>
      </c>
      <c r="M4681" s="198" t="s">
        <v>834</v>
      </c>
      <c r="O4681" s="196" t="s">
        <v>438</v>
      </c>
      <c r="P4681" s="198" t="s">
        <v>439</v>
      </c>
      <c r="R4681" s="196" t="s">
        <v>39</v>
      </c>
      <c r="S4681" s="196" t="s">
        <v>46</v>
      </c>
      <c r="T4681" s="211">
        <v>0</v>
      </c>
      <c r="U4681" s="201">
        <v>44551</v>
      </c>
      <c r="W4681" s="200" t="s">
        <v>93</v>
      </c>
      <c r="X4681" s="196" t="s">
        <v>13</v>
      </c>
      <c r="Z4681" s="198" t="s">
        <v>835</v>
      </c>
      <c r="AA4681" s="196" t="s">
        <v>17575</v>
      </c>
      <c r="AC4681" s="200">
        <v>3</v>
      </c>
      <c r="AD4681" s="200" t="s">
        <v>8274</v>
      </c>
      <c r="AE4681" s="212">
        <v>824926</v>
      </c>
      <c r="AF4681" s="212">
        <v>824926</v>
      </c>
      <c r="AG4681" s="198" t="s">
        <v>836</v>
      </c>
    </row>
    <row r="4682" spans="1:33" hidden="1" x14ac:dyDescent="0.25">
      <c r="A4682" s="209">
        <v>130900</v>
      </c>
      <c r="B4682" s="210">
        <v>2</v>
      </c>
      <c r="C4682" s="196" t="s">
        <v>85</v>
      </c>
      <c r="D4682" s="201">
        <v>44106</v>
      </c>
      <c r="E4682" s="196" t="s">
        <v>189</v>
      </c>
      <c r="F4682" s="201">
        <v>44278</v>
      </c>
      <c r="G4682" s="196" t="s">
        <v>152</v>
      </c>
      <c r="H4682" s="198" t="s">
        <v>838</v>
      </c>
      <c r="I4682" s="196" t="s">
        <v>539</v>
      </c>
      <c r="J4682" s="196" t="s">
        <v>299</v>
      </c>
      <c r="L4682" s="200" t="s">
        <v>300</v>
      </c>
      <c r="M4682" s="198" t="s">
        <v>17576</v>
      </c>
      <c r="O4682" s="196" t="s">
        <v>40</v>
      </c>
      <c r="P4682" s="198" t="s">
        <v>166</v>
      </c>
      <c r="R4682" s="196" t="s">
        <v>39</v>
      </c>
      <c r="S4682" s="196" t="s">
        <v>45</v>
      </c>
      <c r="T4682" s="211">
        <v>0.01</v>
      </c>
      <c r="W4682" s="200" t="s">
        <v>93</v>
      </c>
      <c r="X4682" s="196" t="s">
        <v>303</v>
      </c>
      <c r="Z4682" s="198" t="s">
        <v>17577</v>
      </c>
      <c r="AA4682" s="196" t="s">
        <v>17578</v>
      </c>
      <c r="AB4682" s="196" t="s">
        <v>17579</v>
      </c>
      <c r="AC4682" s="200">
        <v>0</v>
      </c>
      <c r="AD4682" s="200" t="s">
        <v>8231</v>
      </c>
      <c r="AE4682" s="203" t="s">
        <v>505</v>
      </c>
      <c r="AF4682" s="212">
        <v>20000</v>
      </c>
    </row>
    <row r="4683" spans="1:33" hidden="1" x14ac:dyDescent="0.25">
      <c r="A4683" s="209">
        <v>130902</v>
      </c>
      <c r="B4683" s="210">
        <v>2</v>
      </c>
      <c r="C4683" s="196" t="s">
        <v>85</v>
      </c>
      <c r="D4683" s="201">
        <v>44106</v>
      </c>
      <c r="E4683" s="196" t="s">
        <v>189</v>
      </c>
      <c r="F4683" s="201">
        <v>44278</v>
      </c>
      <c r="G4683" s="196" t="s">
        <v>152</v>
      </c>
      <c r="H4683" s="198" t="s">
        <v>838</v>
      </c>
      <c r="I4683" s="196" t="s">
        <v>17580</v>
      </c>
      <c r="K4683" s="196" t="s">
        <v>12351</v>
      </c>
      <c r="L4683" s="200" t="s">
        <v>183</v>
      </c>
      <c r="M4683" s="198" t="s">
        <v>17581</v>
      </c>
      <c r="O4683" s="196" t="s">
        <v>40</v>
      </c>
      <c r="P4683" s="198" t="s">
        <v>166</v>
      </c>
      <c r="R4683" s="196" t="s">
        <v>39</v>
      </c>
      <c r="S4683" s="196" t="s">
        <v>45</v>
      </c>
      <c r="T4683" s="211">
        <v>0.01</v>
      </c>
      <c r="W4683" s="200" t="s">
        <v>93</v>
      </c>
      <c r="X4683" s="196" t="s">
        <v>186</v>
      </c>
      <c r="Z4683" s="198" t="s">
        <v>17582</v>
      </c>
      <c r="AA4683" s="196" t="s">
        <v>17583</v>
      </c>
      <c r="AB4683" s="196" t="s">
        <v>17584</v>
      </c>
      <c r="AC4683" s="200">
        <v>0</v>
      </c>
      <c r="AD4683" s="200" t="s">
        <v>8231</v>
      </c>
      <c r="AE4683" s="203" t="s">
        <v>505</v>
      </c>
      <c r="AF4683" s="212">
        <v>20000</v>
      </c>
    </row>
    <row r="4684" spans="1:33" hidden="1" x14ac:dyDescent="0.25">
      <c r="A4684" s="209">
        <v>130903</v>
      </c>
      <c r="B4684" s="210">
        <v>3</v>
      </c>
      <c r="C4684" s="196" t="s">
        <v>97</v>
      </c>
      <c r="D4684" s="201">
        <v>44106</v>
      </c>
      <c r="E4684" s="196" t="s">
        <v>398</v>
      </c>
      <c r="F4684" s="201">
        <v>44589.875115740739</v>
      </c>
      <c r="G4684" s="196" t="s">
        <v>108</v>
      </c>
      <c r="H4684" s="198" t="s">
        <v>538</v>
      </c>
      <c r="I4684" s="196" t="s">
        <v>539</v>
      </c>
      <c r="J4684" s="196" t="s">
        <v>299</v>
      </c>
      <c r="L4684" s="200" t="s">
        <v>300</v>
      </c>
      <c r="M4684" s="198" t="s">
        <v>629</v>
      </c>
      <c r="O4684" s="196" t="s">
        <v>438</v>
      </c>
      <c r="P4684" s="198" t="s">
        <v>439</v>
      </c>
      <c r="R4684" s="196" t="s">
        <v>39</v>
      </c>
      <c r="S4684" s="196" t="s">
        <v>46</v>
      </c>
      <c r="T4684" s="211">
        <v>0</v>
      </c>
      <c r="U4684" s="201">
        <v>44365</v>
      </c>
      <c r="W4684" s="200" t="s">
        <v>93</v>
      </c>
      <c r="X4684" s="196" t="s">
        <v>303</v>
      </c>
      <c r="Z4684" s="198" t="s">
        <v>630</v>
      </c>
      <c r="AA4684" s="196" t="s">
        <v>17585</v>
      </c>
      <c r="AC4684" s="200">
        <v>3</v>
      </c>
      <c r="AD4684" s="200" t="s">
        <v>8274</v>
      </c>
      <c r="AE4684" s="212">
        <v>993587</v>
      </c>
      <c r="AF4684" s="212">
        <v>1044087</v>
      </c>
      <c r="AG4684" s="198" t="s">
        <v>631</v>
      </c>
    </row>
    <row r="4685" spans="1:33" hidden="1" x14ac:dyDescent="0.25">
      <c r="A4685" s="209">
        <v>130904</v>
      </c>
      <c r="B4685" s="210">
        <v>2</v>
      </c>
      <c r="C4685" s="196" t="s">
        <v>85</v>
      </c>
      <c r="D4685" s="201">
        <v>44106</v>
      </c>
      <c r="E4685" s="196" t="s">
        <v>189</v>
      </c>
      <c r="F4685" s="201">
        <v>44537</v>
      </c>
      <c r="G4685" s="196" t="s">
        <v>189</v>
      </c>
      <c r="H4685" s="198" t="s">
        <v>1613</v>
      </c>
      <c r="I4685" s="196" t="s">
        <v>1673</v>
      </c>
      <c r="J4685" s="196" t="s">
        <v>101</v>
      </c>
      <c r="L4685" s="200" t="s">
        <v>101</v>
      </c>
      <c r="M4685" s="198" t="s">
        <v>17586</v>
      </c>
      <c r="O4685" s="196" t="s">
        <v>40</v>
      </c>
      <c r="P4685" s="198" t="s">
        <v>166</v>
      </c>
      <c r="R4685" s="196" t="s">
        <v>39</v>
      </c>
      <c r="S4685" s="196" t="s">
        <v>45</v>
      </c>
      <c r="T4685" s="211">
        <v>0.01</v>
      </c>
      <c r="W4685" s="200" t="s">
        <v>93</v>
      </c>
      <c r="X4685" s="196" t="s">
        <v>103</v>
      </c>
      <c r="Z4685" s="198" t="s">
        <v>1675</v>
      </c>
      <c r="AA4685" s="196" t="s">
        <v>17587</v>
      </c>
      <c r="AB4685" s="196" t="s">
        <v>17588</v>
      </c>
      <c r="AC4685" s="200">
        <v>0</v>
      </c>
      <c r="AD4685" s="200" t="s">
        <v>8231</v>
      </c>
      <c r="AE4685" s="203" t="s">
        <v>505</v>
      </c>
      <c r="AF4685" s="212">
        <v>20000</v>
      </c>
    </row>
    <row r="4686" spans="1:33" hidden="1" x14ac:dyDescent="0.25">
      <c r="A4686" s="209">
        <v>130904.01</v>
      </c>
      <c r="B4686" s="210">
        <v>2</v>
      </c>
      <c r="C4686" s="196" t="s">
        <v>85</v>
      </c>
      <c r="D4686" s="201">
        <v>44224</v>
      </c>
      <c r="E4686" s="196" t="s">
        <v>398</v>
      </c>
      <c r="F4686" s="201">
        <v>44575</v>
      </c>
      <c r="G4686" s="196" t="s">
        <v>148</v>
      </c>
      <c r="H4686" s="198" t="s">
        <v>1613</v>
      </c>
      <c r="I4686" s="196" t="s">
        <v>1673</v>
      </c>
      <c r="J4686" s="196" t="s">
        <v>101</v>
      </c>
      <c r="L4686" s="200" t="s">
        <v>101</v>
      </c>
      <c r="M4686" s="198" t="s">
        <v>1674</v>
      </c>
      <c r="O4686" s="196" t="s">
        <v>438</v>
      </c>
      <c r="P4686" s="198" t="s">
        <v>439</v>
      </c>
      <c r="R4686" s="196" t="s">
        <v>39</v>
      </c>
      <c r="S4686" s="196" t="s">
        <v>46</v>
      </c>
      <c r="T4686" s="211">
        <v>0</v>
      </c>
      <c r="U4686" s="201">
        <v>44729</v>
      </c>
      <c r="W4686" s="200" t="s">
        <v>93</v>
      </c>
      <c r="X4686" s="196" t="s">
        <v>103</v>
      </c>
      <c r="Z4686" s="198" t="s">
        <v>1675</v>
      </c>
      <c r="AA4686" s="196" t="s">
        <v>17589</v>
      </c>
      <c r="AC4686" s="200">
        <v>3</v>
      </c>
      <c r="AD4686" s="200" t="s">
        <v>8274</v>
      </c>
      <c r="AE4686" s="212">
        <v>5000</v>
      </c>
      <c r="AF4686" s="212">
        <v>50000</v>
      </c>
    </row>
    <row r="4687" spans="1:33" hidden="1" x14ac:dyDescent="0.25">
      <c r="A4687" s="209">
        <v>130905</v>
      </c>
      <c r="B4687" s="210">
        <v>4</v>
      </c>
      <c r="C4687" s="196" t="s">
        <v>85</v>
      </c>
      <c r="D4687" s="201">
        <v>44106</v>
      </c>
      <c r="E4687" s="196" t="s">
        <v>189</v>
      </c>
      <c r="F4687" s="201">
        <v>44438</v>
      </c>
      <c r="G4687" s="196" t="s">
        <v>1065</v>
      </c>
      <c r="H4687" s="198" t="s">
        <v>2044</v>
      </c>
      <c r="I4687" s="196" t="s">
        <v>3800</v>
      </c>
      <c r="J4687" s="196" t="s">
        <v>101</v>
      </c>
      <c r="L4687" s="200" t="s">
        <v>101</v>
      </c>
      <c r="M4687" s="198" t="s">
        <v>17590</v>
      </c>
      <c r="O4687" s="196" t="s">
        <v>40</v>
      </c>
      <c r="P4687" s="198" t="s">
        <v>166</v>
      </c>
      <c r="R4687" s="196" t="s">
        <v>39</v>
      </c>
      <c r="S4687" s="196" t="s">
        <v>45</v>
      </c>
      <c r="T4687" s="211">
        <v>0.01</v>
      </c>
      <c r="W4687" s="200" t="s">
        <v>93</v>
      </c>
      <c r="X4687" s="196" t="s">
        <v>103</v>
      </c>
      <c r="Z4687" s="198" t="s">
        <v>17591</v>
      </c>
      <c r="AA4687" s="196" t="s">
        <v>17592</v>
      </c>
      <c r="AB4687" s="196" t="s">
        <v>17593</v>
      </c>
      <c r="AC4687" s="200">
        <v>0</v>
      </c>
      <c r="AD4687" s="200" t="s">
        <v>8231</v>
      </c>
      <c r="AE4687" s="203" t="s">
        <v>505</v>
      </c>
      <c r="AF4687" s="212">
        <v>20000</v>
      </c>
    </row>
    <row r="4688" spans="1:33" hidden="1" x14ac:dyDescent="0.25">
      <c r="A4688" s="209">
        <v>130907</v>
      </c>
      <c r="B4688" s="210">
        <v>4</v>
      </c>
      <c r="C4688" s="196" t="s">
        <v>122</v>
      </c>
      <c r="D4688" s="201">
        <v>44106</v>
      </c>
      <c r="E4688" s="196" t="s">
        <v>228</v>
      </c>
      <c r="F4688" s="201">
        <v>44721</v>
      </c>
      <c r="G4688" s="196" t="s">
        <v>253</v>
      </c>
      <c r="H4688" s="198" t="s">
        <v>229</v>
      </c>
      <c r="M4688" s="198" t="s">
        <v>1362</v>
      </c>
      <c r="O4688" s="196" t="s">
        <v>271</v>
      </c>
      <c r="R4688" s="196" t="s">
        <v>39</v>
      </c>
      <c r="S4688" s="196" t="s">
        <v>45</v>
      </c>
      <c r="T4688" s="202" t="s">
        <v>505</v>
      </c>
      <c r="W4688" s="200" t="s">
        <v>93</v>
      </c>
      <c r="X4688" s="196" t="s">
        <v>186</v>
      </c>
      <c r="Z4688" s="198" t="s">
        <v>1363</v>
      </c>
      <c r="AA4688" s="196" t="s">
        <v>17594</v>
      </c>
      <c r="AC4688" s="200">
        <v>3</v>
      </c>
      <c r="AD4688" s="200" t="s">
        <v>8250</v>
      </c>
      <c r="AE4688" s="212">
        <v>322542.5</v>
      </c>
      <c r="AF4688" s="212">
        <v>322542.5</v>
      </c>
    </row>
    <row r="4689" spans="1:33" ht="36" hidden="1" x14ac:dyDescent="0.25">
      <c r="A4689" s="209">
        <v>130917</v>
      </c>
      <c r="B4689" s="210">
        <v>4</v>
      </c>
      <c r="C4689" s="196" t="s">
        <v>85</v>
      </c>
      <c r="D4689" s="201">
        <v>44110</v>
      </c>
      <c r="E4689" s="196" t="s">
        <v>509</v>
      </c>
      <c r="F4689" s="201">
        <v>44377</v>
      </c>
      <c r="G4689" s="196" t="s">
        <v>4070</v>
      </c>
      <c r="H4689" s="198" t="s">
        <v>88</v>
      </c>
      <c r="M4689" s="198" t="s">
        <v>4074</v>
      </c>
      <c r="N4689" s="198" t="s">
        <v>4075</v>
      </c>
      <c r="O4689" s="196" t="s">
        <v>91</v>
      </c>
      <c r="P4689" s="198" t="s">
        <v>158</v>
      </c>
      <c r="R4689" s="196" t="s">
        <v>47</v>
      </c>
      <c r="S4689" s="196" t="s">
        <v>46</v>
      </c>
      <c r="T4689" s="202" t="s">
        <v>505</v>
      </c>
      <c r="W4689" s="200" t="s">
        <v>93</v>
      </c>
      <c r="X4689" s="196" t="s">
        <v>103</v>
      </c>
      <c r="AA4689" s="196" t="s">
        <v>17595</v>
      </c>
      <c r="AB4689" s="196" t="s">
        <v>17596</v>
      </c>
      <c r="AC4689" s="200">
        <v>0</v>
      </c>
      <c r="AD4689" s="200" t="s">
        <v>8231</v>
      </c>
      <c r="AE4689" s="212">
        <v>79264</v>
      </c>
      <c r="AF4689" s="212">
        <v>94764</v>
      </c>
    </row>
    <row r="4690" spans="1:33" hidden="1" x14ac:dyDescent="0.25">
      <c r="A4690" s="209">
        <v>130955</v>
      </c>
      <c r="B4690" s="210">
        <v>4</v>
      </c>
      <c r="C4690" s="196" t="s">
        <v>114</v>
      </c>
      <c r="D4690" s="201">
        <v>44124</v>
      </c>
      <c r="E4690" s="196" t="s">
        <v>228</v>
      </c>
      <c r="F4690" s="201">
        <v>44698</v>
      </c>
      <c r="G4690" s="196" t="s">
        <v>228</v>
      </c>
      <c r="H4690" s="198" t="s">
        <v>1099</v>
      </c>
      <c r="I4690" s="196" t="s">
        <v>17597</v>
      </c>
      <c r="K4690" s="196" t="s">
        <v>17598</v>
      </c>
      <c r="L4690" s="200" t="s">
        <v>183</v>
      </c>
      <c r="M4690" s="198" t="s">
        <v>17599</v>
      </c>
      <c r="O4690" s="196" t="s">
        <v>4183</v>
      </c>
      <c r="P4690" s="198" t="s">
        <v>157</v>
      </c>
      <c r="R4690" s="196" t="s">
        <v>47</v>
      </c>
      <c r="S4690" s="196" t="s">
        <v>43</v>
      </c>
      <c r="T4690" s="211">
        <v>1.96</v>
      </c>
      <c r="W4690" s="200" t="s">
        <v>93</v>
      </c>
      <c r="X4690" s="196" t="s">
        <v>186</v>
      </c>
      <c r="AA4690" s="196" t="s">
        <v>17600</v>
      </c>
      <c r="AC4690" s="200">
        <v>8</v>
      </c>
      <c r="AD4690" s="200" t="s">
        <v>8250</v>
      </c>
      <c r="AE4690" s="212">
        <v>-9554.4500000000007</v>
      </c>
      <c r="AF4690" s="212">
        <v>181728.42</v>
      </c>
    </row>
    <row r="4691" spans="1:33" hidden="1" x14ac:dyDescent="0.25">
      <c r="A4691" s="209">
        <v>131010</v>
      </c>
      <c r="B4691" s="210">
        <v>1</v>
      </c>
      <c r="C4691" s="196" t="s">
        <v>85</v>
      </c>
      <c r="D4691" s="201">
        <v>44132</v>
      </c>
      <c r="E4691" s="196" t="s">
        <v>398</v>
      </c>
      <c r="F4691" s="201">
        <v>44655</v>
      </c>
      <c r="G4691" s="196" t="s">
        <v>143</v>
      </c>
      <c r="H4691" s="198" t="s">
        <v>337</v>
      </c>
      <c r="I4691" s="196" t="s">
        <v>1498</v>
      </c>
      <c r="J4691" s="196" t="s">
        <v>101</v>
      </c>
      <c r="L4691" s="200" t="s">
        <v>101</v>
      </c>
      <c r="M4691" s="198" t="s">
        <v>1713</v>
      </c>
      <c r="N4691" s="198" t="s">
        <v>1714</v>
      </c>
      <c r="O4691" s="196" t="s">
        <v>119</v>
      </c>
      <c r="P4691" s="198" t="s">
        <v>104</v>
      </c>
      <c r="R4691" s="196" t="s">
        <v>105</v>
      </c>
      <c r="S4691" s="196" t="s">
        <v>45</v>
      </c>
      <c r="T4691" s="211">
        <v>0</v>
      </c>
      <c r="U4691" s="201">
        <v>45268</v>
      </c>
      <c r="W4691" s="200" t="s">
        <v>93</v>
      </c>
      <c r="X4691" s="196" t="s">
        <v>103</v>
      </c>
      <c r="AA4691" s="196" t="s">
        <v>17601</v>
      </c>
      <c r="AC4691" s="200">
        <v>1</v>
      </c>
      <c r="AD4691" s="200" t="s">
        <v>8274</v>
      </c>
      <c r="AE4691" s="212">
        <v>100000</v>
      </c>
      <c r="AF4691" s="212">
        <v>100000</v>
      </c>
    </row>
    <row r="4692" spans="1:33" hidden="1" x14ac:dyDescent="0.25">
      <c r="A4692" s="209">
        <v>131010</v>
      </c>
      <c r="B4692" s="210">
        <v>1</v>
      </c>
      <c r="C4692" s="196" t="s">
        <v>85</v>
      </c>
      <c r="D4692" s="201">
        <v>44132</v>
      </c>
      <c r="E4692" s="196" t="s">
        <v>398</v>
      </c>
      <c r="F4692" s="201">
        <v>44655</v>
      </c>
      <c r="G4692" s="196" t="s">
        <v>143</v>
      </c>
      <c r="H4692" s="198" t="s">
        <v>337</v>
      </c>
      <c r="I4692" s="196" t="s">
        <v>1498</v>
      </c>
      <c r="J4692" s="196" t="s">
        <v>101</v>
      </c>
      <c r="L4692" s="200" t="s">
        <v>101</v>
      </c>
      <c r="M4692" s="198" t="s">
        <v>1713</v>
      </c>
      <c r="N4692" s="198" t="s">
        <v>1714</v>
      </c>
      <c r="O4692" s="196" t="s">
        <v>119</v>
      </c>
      <c r="P4692" s="198" t="s">
        <v>104</v>
      </c>
      <c r="R4692" s="196" t="s">
        <v>105</v>
      </c>
      <c r="S4692" s="196" t="s">
        <v>45</v>
      </c>
      <c r="T4692" s="211">
        <v>0</v>
      </c>
      <c r="U4692" s="201">
        <v>45268</v>
      </c>
      <c r="W4692" s="200" t="s">
        <v>93</v>
      </c>
      <c r="X4692" s="196" t="s">
        <v>103</v>
      </c>
      <c r="AA4692" s="196" t="s">
        <v>17602</v>
      </c>
      <c r="AC4692" s="200">
        <v>3</v>
      </c>
      <c r="AD4692" s="200" t="s">
        <v>8274</v>
      </c>
      <c r="AE4692" s="203" t="s">
        <v>505</v>
      </c>
      <c r="AF4692" s="212">
        <v>350000</v>
      </c>
    </row>
    <row r="4693" spans="1:33" hidden="1" x14ac:dyDescent="0.25">
      <c r="A4693" s="209">
        <v>131029</v>
      </c>
      <c r="B4693" s="210">
        <v>3</v>
      </c>
      <c r="C4693" s="196" t="s">
        <v>122</v>
      </c>
      <c r="D4693" s="201">
        <v>44139</v>
      </c>
      <c r="E4693" s="196" t="s">
        <v>228</v>
      </c>
      <c r="F4693" s="201">
        <v>44410</v>
      </c>
      <c r="G4693" s="196" t="s">
        <v>253</v>
      </c>
      <c r="H4693" s="198" t="s">
        <v>242</v>
      </c>
      <c r="I4693" s="196" t="s">
        <v>4239</v>
      </c>
      <c r="K4693" s="196" t="s">
        <v>4240</v>
      </c>
      <c r="L4693" s="200" t="s">
        <v>183</v>
      </c>
      <c r="M4693" s="198" t="s">
        <v>4241</v>
      </c>
      <c r="O4693" s="196" t="s">
        <v>4183</v>
      </c>
      <c r="P4693" s="198" t="s">
        <v>157</v>
      </c>
      <c r="R4693" s="196" t="s">
        <v>47</v>
      </c>
      <c r="S4693" s="196" t="s">
        <v>43</v>
      </c>
      <c r="T4693" s="211">
        <v>4.7699999999999996</v>
      </c>
      <c r="W4693" s="200" t="s">
        <v>93</v>
      </c>
      <c r="X4693" s="196" t="s">
        <v>186</v>
      </c>
      <c r="AA4693" s="196" t="s">
        <v>17603</v>
      </c>
      <c r="AC4693" s="200">
        <v>8</v>
      </c>
      <c r="AD4693" s="200" t="s">
        <v>8250</v>
      </c>
      <c r="AE4693" s="212">
        <v>433950</v>
      </c>
      <c r="AF4693" s="212">
        <v>433950</v>
      </c>
    </row>
    <row r="4694" spans="1:33" hidden="1" x14ac:dyDescent="0.25">
      <c r="A4694" s="209">
        <v>131030</v>
      </c>
      <c r="B4694" s="210">
        <v>3</v>
      </c>
      <c r="C4694" s="196" t="s">
        <v>114</v>
      </c>
      <c r="D4694" s="201">
        <v>44139</v>
      </c>
      <c r="E4694" s="196" t="s">
        <v>228</v>
      </c>
      <c r="F4694" s="201">
        <v>44600</v>
      </c>
      <c r="G4694" s="196" t="s">
        <v>228</v>
      </c>
      <c r="H4694" s="198" t="s">
        <v>313</v>
      </c>
      <c r="I4694" s="196" t="s">
        <v>4243</v>
      </c>
      <c r="K4694" s="196" t="s">
        <v>4244</v>
      </c>
      <c r="L4694" s="200" t="s">
        <v>183</v>
      </c>
      <c r="M4694" s="198" t="s">
        <v>4245</v>
      </c>
      <c r="O4694" s="196" t="s">
        <v>4183</v>
      </c>
      <c r="P4694" s="198" t="s">
        <v>157</v>
      </c>
      <c r="R4694" s="196" t="s">
        <v>47</v>
      </c>
      <c r="S4694" s="196" t="s">
        <v>43</v>
      </c>
      <c r="T4694" s="211">
        <v>2.319</v>
      </c>
      <c r="W4694" s="200" t="s">
        <v>93</v>
      </c>
      <c r="X4694" s="196" t="s">
        <v>186</v>
      </c>
      <c r="AA4694" s="196" t="s">
        <v>17604</v>
      </c>
      <c r="AC4694" s="200">
        <v>8</v>
      </c>
      <c r="AD4694" s="200" t="s">
        <v>8250</v>
      </c>
      <c r="AE4694" s="212">
        <v>230673</v>
      </c>
      <c r="AF4694" s="212">
        <v>230673</v>
      </c>
    </row>
    <row r="4695" spans="1:33" hidden="1" x14ac:dyDescent="0.25">
      <c r="A4695" s="209">
        <v>131031</v>
      </c>
      <c r="B4695" s="210">
        <v>3</v>
      </c>
      <c r="C4695" s="196" t="s">
        <v>114</v>
      </c>
      <c r="D4695" s="201">
        <v>44139</v>
      </c>
      <c r="E4695" s="196" t="s">
        <v>228</v>
      </c>
      <c r="F4695" s="201">
        <v>44600</v>
      </c>
      <c r="G4695" s="196" t="s">
        <v>228</v>
      </c>
      <c r="H4695" s="198" t="s">
        <v>4247</v>
      </c>
      <c r="I4695" s="196" t="s">
        <v>4248</v>
      </c>
      <c r="K4695" s="196" t="s">
        <v>4249</v>
      </c>
      <c r="L4695" s="200" t="s">
        <v>183</v>
      </c>
      <c r="M4695" s="198" t="s">
        <v>4250</v>
      </c>
      <c r="O4695" s="196" t="s">
        <v>4183</v>
      </c>
      <c r="P4695" s="198" t="s">
        <v>157</v>
      </c>
      <c r="R4695" s="196" t="s">
        <v>47</v>
      </c>
      <c r="S4695" s="196" t="s">
        <v>43</v>
      </c>
      <c r="T4695" s="211">
        <v>4.0999999999999996</v>
      </c>
      <c r="W4695" s="200" t="s">
        <v>93</v>
      </c>
      <c r="X4695" s="196" t="s">
        <v>186</v>
      </c>
      <c r="AA4695" s="196" t="s">
        <v>17605</v>
      </c>
      <c r="AC4695" s="200">
        <v>8</v>
      </c>
      <c r="AD4695" s="200" t="s">
        <v>8250</v>
      </c>
      <c r="AE4695" s="212">
        <v>306640.18</v>
      </c>
      <c r="AF4695" s="212">
        <v>306640.18</v>
      </c>
    </row>
    <row r="4696" spans="1:33" ht="90" hidden="1" x14ac:dyDescent="0.25">
      <c r="A4696" s="209">
        <v>131034</v>
      </c>
      <c r="B4696" s="210">
        <v>1</v>
      </c>
      <c r="C4696" s="196" t="s">
        <v>85</v>
      </c>
      <c r="D4696" s="201">
        <v>44141</v>
      </c>
      <c r="E4696" s="196" t="s">
        <v>1503</v>
      </c>
      <c r="F4696" s="201">
        <v>44672</v>
      </c>
      <c r="G4696" s="196" t="s">
        <v>1503</v>
      </c>
      <c r="H4696" s="198" t="s">
        <v>337</v>
      </c>
      <c r="I4696" s="196" t="s">
        <v>1505</v>
      </c>
      <c r="J4696" s="196" t="s">
        <v>1506</v>
      </c>
      <c r="M4696" s="198" t="s">
        <v>2682</v>
      </c>
      <c r="N4696" s="198" t="s">
        <v>2683</v>
      </c>
      <c r="O4696" s="196" t="s">
        <v>1509</v>
      </c>
      <c r="P4696" s="198" t="s">
        <v>92</v>
      </c>
      <c r="R4696" s="196" t="s">
        <v>47</v>
      </c>
      <c r="S4696" s="196" t="s">
        <v>41</v>
      </c>
      <c r="T4696" s="202" t="s">
        <v>505</v>
      </c>
      <c r="U4696" s="201">
        <v>45016</v>
      </c>
      <c r="W4696" s="200" t="s">
        <v>93</v>
      </c>
      <c r="AA4696" s="196" t="s">
        <v>17606</v>
      </c>
      <c r="AC4696" s="200">
        <v>1</v>
      </c>
      <c r="AD4696" s="200" t="s">
        <v>8250</v>
      </c>
      <c r="AE4696" s="212">
        <v>1960000</v>
      </c>
      <c r="AF4696" s="212">
        <v>1960000</v>
      </c>
    </row>
    <row r="4697" spans="1:33" hidden="1" x14ac:dyDescent="0.25">
      <c r="A4697" s="209">
        <v>131043</v>
      </c>
      <c r="B4697" s="210">
        <v>1</v>
      </c>
      <c r="C4697" s="196" t="s">
        <v>114</v>
      </c>
      <c r="D4697" s="201">
        <v>44147</v>
      </c>
      <c r="E4697" s="196" t="s">
        <v>228</v>
      </c>
      <c r="F4697" s="201">
        <v>44454</v>
      </c>
      <c r="G4697" s="196" t="s">
        <v>228</v>
      </c>
      <c r="H4697" s="198" t="s">
        <v>1633</v>
      </c>
      <c r="I4697" s="196" t="s">
        <v>4252</v>
      </c>
      <c r="K4697" s="196" t="s">
        <v>4253</v>
      </c>
      <c r="L4697" s="200" t="s">
        <v>183</v>
      </c>
      <c r="M4697" s="198" t="s">
        <v>4254</v>
      </c>
      <c r="O4697" s="196" t="s">
        <v>4183</v>
      </c>
      <c r="P4697" s="198" t="s">
        <v>157</v>
      </c>
      <c r="R4697" s="196" t="s">
        <v>47</v>
      </c>
      <c r="S4697" s="196" t="s">
        <v>43</v>
      </c>
      <c r="T4697" s="211">
        <v>1.5</v>
      </c>
      <c r="W4697" s="200" t="s">
        <v>93</v>
      </c>
      <c r="X4697" s="196" t="s">
        <v>103</v>
      </c>
      <c r="AA4697" s="196" t="s">
        <v>17607</v>
      </c>
      <c r="AC4697" s="200">
        <v>8</v>
      </c>
      <c r="AD4697" s="200" t="s">
        <v>8250</v>
      </c>
      <c r="AE4697" s="212">
        <v>2559.1</v>
      </c>
      <c r="AF4697" s="212">
        <v>119865.1</v>
      </c>
    </row>
    <row r="4698" spans="1:33" hidden="1" x14ac:dyDescent="0.25">
      <c r="A4698" s="209">
        <v>131045</v>
      </c>
      <c r="B4698" s="210">
        <v>4</v>
      </c>
      <c r="C4698" s="196" t="s">
        <v>85</v>
      </c>
      <c r="D4698" s="201">
        <v>44147</v>
      </c>
      <c r="E4698" s="196" t="s">
        <v>228</v>
      </c>
      <c r="F4698" s="201">
        <v>44260</v>
      </c>
      <c r="G4698" s="196" t="s">
        <v>228</v>
      </c>
      <c r="H4698" s="198" t="s">
        <v>420</v>
      </c>
      <c r="I4698" s="196" t="s">
        <v>4256</v>
      </c>
      <c r="K4698" s="196" t="s">
        <v>4257</v>
      </c>
      <c r="L4698" s="200" t="s">
        <v>183</v>
      </c>
      <c r="M4698" s="198" t="s">
        <v>4258</v>
      </c>
      <c r="O4698" s="196" t="s">
        <v>4183</v>
      </c>
      <c r="R4698" s="196" t="s">
        <v>47</v>
      </c>
      <c r="S4698" s="196" t="s">
        <v>43</v>
      </c>
      <c r="T4698" s="211">
        <v>3.02</v>
      </c>
      <c r="W4698" s="200" t="s">
        <v>93</v>
      </c>
      <c r="X4698" s="196" t="s">
        <v>186</v>
      </c>
      <c r="AA4698" s="196" t="s">
        <v>17608</v>
      </c>
      <c r="AC4698" s="200">
        <v>8</v>
      </c>
      <c r="AD4698" s="200" t="s">
        <v>8250</v>
      </c>
      <c r="AE4698" s="212">
        <v>-13209.41</v>
      </c>
      <c r="AF4698" s="212">
        <v>180613.13</v>
      </c>
    </row>
    <row r="4699" spans="1:33" hidden="1" x14ac:dyDescent="0.25">
      <c r="A4699" s="209">
        <v>131047</v>
      </c>
      <c r="B4699" s="210">
        <v>4</v>
      </c>
      <c r="C4699" s="196" t="s">
        <v>114</v>
      </c>
      <c r="D4699" s="201">
        <v>44147</v>
      </c>
      <c r="E4699" s="196" t="s">
        <v>228</v>
      </c>
      <c r="F4699" s="201">
        <v>44600</v>
      </c>
      <c r="G4699" s="196" t="s">
        <v>228</v>
      </c>
      <c r="H4699" s="198" t="s">
        <v>420</v>
      </c>
      <c r="I4699" s="196" t="s">
        <v>17609</v>
      </c>
      <c r="K4699" s="196" t="s">
        <v>17610</v>
      </c>
      <c r="L4699" s="200" t="s">
        <v>183</v>
      </c>
      <c r="M4699" s="198" t="s">
        <v>17611</v>
      </c>
      <c r="O4699" s="196" t="s">
        <v>4183</v>
      </c>
      <c r="P4699" s="198" t="s">
        <v>157</v>
      </c>
      <c r="R4699" s="196" t="s">
        <v>47</v>
      </c>
      <c r="S4699" s="196" t="s">
        <v>43</v>
      </c>
      <c r="T4699" s="211">
        <v>0.83</v>
      </c>
      <c r="W4699" s="200" t="s">
        <v>93</v>
      </c>
      <c r="X4699" s="196" t="s">
        <v>186</v>
      </c>
      <c r="AA4699" s="196" t="s">
        <v>17612</v>
      </c>
      <c r="AC4699" s="200">
        <v>8</v>
      </c>
      <c r="AD4699" s="200" t="s">
        <v>8250</v>
      </c>
      <c r="AE4699" s="212">
        <v>-4357.18</v>
      </c>
      <c r="AF4699" s="212">
        <v>71025.3</v>
      </c>
    </row>
    <row r="4700" spans="1:33" hidden="1" x14ac:dyDescent="0.25">
      <c r="A4700" s="209">
        <v>131056</v>
      </c>
      <c r="B4700" s="210">
        <v>3</v>
      </c>
      <c r="C4700" s="196" t="s">
        <v>114</v>
      </c>
      <c r="D4700" s="201">
        <v>44151</v>
      </c>
      <c r="E4700" s="196" t="s">
        <v>228</v>
      </c>
      <c r="F4700" s="201">
        <v>44517</v>
      </c>
      <c r="G4700" s="196" t="s">
        <v>228</v>
      </c>
      <c r="H4700" s="198" t="s">
        <v>4260</v>
      </c>
      <c r="I4700" s="196" t="s">
        <v>4261</v>
      </c>
      <c r="K4700" s="196" t="s">
        <v>4262</v>
      </c>
      <c r="L4700" s="200" t="s">
        <v>183</v>
      </c>
      <c r="M4700" s="198" t="s">
        <v>4263</v>
      </c>
      <c r="O4700" s="196" t="s">
        <v>4183</v>
      </c>
      <c r="P4700" s="198" t="s">
        <v>157</v>
      </c>
      <c r="R4700" s="196" t="s">
        <v>47</v>
      </c>
      <c r="S4700" s="196" t="s">
        <v>43</v>
      </c>
      <c r="T4700" s="211">
        <v>1.8</v>
      </c>
      <c r="W4700" s="200" t="s">
        <v>93</v>
      </c>
      <c r="X4700" s="196" t="s">
        <v>186</v>
      </c>
      <c r="AA4700" s="196" t="s">
        <v>17613</v>
      </c>
      <c r="AC4700" s="200">
        <v>8</v>
      </c>
      <c r="AD4700" s="200" t="s">
        <v>8250</v>
      </c>
      <c r="AE4700" s="212">
        <v>176177.13</v>
      </c>
      <c r="AF4700" s="212">
        <v>176177.13</v>
      </c>
    </row>
    <row r="4701" spans="1:33" hidden="1" x14ac:dyDescent="0.25">
      <c r="A4701" s="209">
        <v>131058</v>
      </c>
      <c r="B4701" s="210">
        <v>1</v>
      </c>
      <c r="C4701" s="196" t="s">
        <v>85</v>
      </c>
      <c r="D4701" s="201">
        <v>44151</v>
      </c>
      <c r="E4701" s="196" t="s">
        <v>87</v>
      </c>
      <c r="F4701" s="201">
        <v>44280</v>
      </c>
      <c r="G4701" s="196" t="s">
        <v>143</v>
      </c>
      <c r="H4701" s="198" t="s">
        <v>337</v>
      </c>
      <c r="I4701" s="196" t="s">
        <v>649</v>
      </c>
      <c r="J4701" s="196" t="s">
        <v>299</v>
      </c>
      <c r="L4701" s="200" t="s">
        <v>300</v>
      </c>
      <c r="M4701" s="198" t="s">
        <v>17614</v>
      </c>
      <c r="O4701" s="196" t="s">
        <v>103</v>
      </c>
      <c r="P4701" s="198" t="s">
        <v>4518</v>
      </c>
      <c r="R4701" s="196" t="s">
        <v>4525</v>
      </c>
      <c r="S4701" s="196" t="s">
        <v>4526</v>
      </c>
      <c r="T4701" s="211">
        <v>0</v>
      </c>
      <c r="U4701" s="201">
        <v>45268</v>
      </c>
      <c r="W4701" s="200" t="s">
        <v>93</v>
      </c>
      <c r="X4701" s="196" t="s">
        <v>303</v>
      </c>
      <c r="AA4701" s="196" t="s">
        <v>17615</v>
      </c>
      <c r="AB4701" s="196" t="s">
        <v>17616</v>
      </c>
      <c r="AC4701" s="200">
        <v>0</v>
      </c>
      <c r="AD4701" s="200" t="s">
        <v>8231</v>
      </c>
      <c r="AE4701" s="203" t="s">
        <v>505</v>
      </c>
      <c r="AF4701" s="212">
        <v>250000</v>
      </c>
    </row>
    <row r="4702" spans="1:33" hidden="1" x14ac:dyDescent="0.25">
      <c r="A4702" s="209">
        <v>131069</v>
      </c>
      <c r="B4702" s="210">
        <v>3</v>
      </c>
      <c r="C4702" s="196" t="s">
        <v>85</v>
      </c>
      <c r="D4702" s="201">
        <v>44152</v>
      </c>
      <c r="E4702" s="196" t="s">
        <v>398</v>
      </c>
      <c r="F4702" s="201">
        <v>44279</v>
      </c>
      <c r="G4702" s="196" t="s">
        <v>152</v>
      </c>
      <c r="H4702" s="198" t="s">
        <v>1489</v>
      </c>
      <c r="I4702" s="196" t="s">
        <v>477</v>
      </c>
      <c r="J4702" s="196" t="s">
        <v>299</v>
      </c>
      <c r="L4702" s="200" t="s">
        <v>300</v>
      </c>
      <c r="M4702" s="198" t="s">
        <v>17617</v>
      </c>
      <c r="O4702" s="196" t="s">
        <v>438</v>
      </c>
      <c r="P4702" s="198" t="s">
        <v>439</v>
      </c>
      <c r="R4702" s="196" t="s">
        <v>39</v>
      </c>
      <c r="S4702" s="196" t="s">
        <v>46</v>
      </c>
      <c r="T4702" s="211">
        <v>0</v>
      </c>
      <c r="W4702" s="200" t="s">
        <v>93</v>
      </c>
      <c r="X4702" s="196" t="s">
        <v>303</v>
      </c>
      <c r="Z4702" s="198" t="s">
        <v>17618</v>
      </c>
      <c r="AA4702" s="196" t="s">
        <v>17619</v>
      </c>
      <c r="AC4702" s="200">
        <v>3</v>
      </c>
      <c r="AD4702" s="200" t="s">
        <v>8274</v>
      </c>
      <c r="AE4702" s="203" t="s">
        <v>505</v>
      </c>
      <c r="AF4702" s="212">
        <v>55000</v>
      </c>
    </row>
    <row r="4703" spans="1:33" hidden="1" x14ac:dyDescent="0.25">
      <c r="A4703" s="209">
        <v>131070</v>
      </c>
      <c r="B4703" s="210">
        <v>3</v>
      </c>
      <c r="C4703" s="196" t="s">
        <v>85</v>
      </c>
      <c r="D4703" s="201">
        <v>44152</v>
      </c>
      <c r="E4703" s="196" t="s">
        <v>398</v>
      </c>
      <c r="F4703" s="201">
        <v>44279</v>
      </c>
      <c r="G4703" s="196" t="s">
        <v>152</v>
      </c>
      <c r="H4703" s="198" t="s">
        <v>140</v>
      </c>
      <c r="I4703" s="196" t="s">
        <v>2358</v>
      </c>
      <c r="J4703" s="196" t="s">
        <v>101</v>
      </c>
      <c r="L4703" s="200" t="s">
        <v>101</v>
      </c>
      <c r="M4703" s="198" t="s">
        <v>17620</v>
      </c>
      <c r="O4703" s="196" t="s">
        <v>438</v>
      </c>
      <c r="P4703" s="198" t="s">
        <v>439</v>
      </c>
      <c r="R4703" s="196" t="s">
        <v>39</v>
      </c>
      <c r="S4703" s="196" t="s">
        <v>46</v>
      </c>
      <c r="T4703" s="211">
        <v>0</v>
      </c>
      <c r="W4703" s="200" t="s">
        <v>93</v>
      </c>
      <c r="X4703" s="196" t="s">
        <v>103</v>
      </c>
      <c r="Z4703" s="198" t="s">
        <v>17621</v>
      </c>
      <c r="AA4703" s="196" t="s">
        <v>17622</v>
      </c>
      <c r="AC4703" s="200">
        <v>3</v>
      </c>
      <c r="AD4703" s="200" t="s">
        <v>8274</v>
      </c>
      <c r="AE4703" s="203" t="s">
        <v>505</v>
      </c>
      <c r="AF4703" s="212">
        <v>98000</v>
      </c>
    </row>
    <row r="4704" spans="1:33" hidden="1" x14ac:dyDescent="0.25">
      <c r="A4704" s="209">
        <v>131071</v>
      </c>
      <c r="B4704" s="210">
        <v>3</v>
      </c>
      <c r="C4704" s="196" t="s">
        <v>97</v>
      </c>
      <c r="D4704" s="201">
        <v>44152</v>
      </c>
      <c r="E4704" s="196" t="s">
        <v>398</v>
      </c>
      <c r="F4704" s="201">
        <v>44657.875208333331</v>
      </c>
      <c r="G4704" s="196" t="s">
        <v>108</v>
      </c>
      <c r="H4704" s="198" t="s">
        <v>109</v>
      </c>
      <c r="I4704" s="196" t="s">
        <v>477</v>
      </c>
      <c r="J4704" s="196" t="s">
        <v>299</v>
      </c>
      <c r="L4704" s="200" t="s">
        <v>300</v>
      </c>
      <c r="M4704" s="198" t="s">
        <v>633</v>
      </c>
      <c r="O4704" s="196" t="s">
        <v>438</v>
      </c>
      <c r="P4704" s="198" t="s">
        <v>439</v>
      </c>
      <c r="R4704" s="196" t="s">
        <v>39</v>
      </c>
      <c r="S4704" s="196" t="s">
        <v>46</v>
      </c>
      <c r="T4704" s="211">
        <v>0</v>
      </c>
      <c r="U4704" s="201">
        <v>44323</v>
      </c>
      <c r="W4704" s="200" t="s">
        <v>93</v>
      </c>
      <c r="X4704" s="196" t="s">
        <v>303</v>
      </c>
      <c r="Z4704" s="198" t="s">
        <v>634</v>
      </c>
      <c r="AA4704" s="196" t="s">
        <v>17623</v>
      </c>
      <c r="AC4704" s="200">
        <v>3</v>
      </c>
      <c r="AD4704" s="200" t="s">
        <v>8274</v>
      </c>
      <c r="AE4704" s="212">
        <v>2140566</v>
      </c>
      <c r="AF4704" s="212">
        <v>2238066</v>
      </c>
      <c r="AG4704" s="198" t="s">
        <v>635</v>
      </c>
    </row>
    <row r="4705" spans="1:33" hidden="1" x14ac:dyDescent="0.25">
      <c r="A4705" s="209">
        <v>131090</v>
      </c>
      <c r="B4705" s="210">
        <v>2</v>
      </c>
      <c r="C4705" s="196" t="s">
        <v>85</v>
      </c>
      <c r="D4705" s="201">
        <v>44166</v>
      </c>
      <c r="E4705" s="196" t="s">
        <v>143</v>
      </c>
      <c r="F4705" s="201">
        <v>44278</v>
      </c>
      <c r="G4705" s="196" t="s">
        <v>152</v>
      </c>
      <c r="H4705" s="198" t="s">
        <v>392</v>
      </c>
      <c r="I4705" s="196" t="s">
        <v>393</v>
      </c>
      <c r="K4705" s="196" t="s">
        <v>394</v>
      </c>
      <c r="L4705" s="200" t="s">
        <v>183</v>
      </c>
      <c r="M4705" s="198" t="s">
        <v>395</v>
      </c>
      <c r="O4705" s="196" t="s">
        <v>40</v>
      </c>
      <c r="P4705" s="198" t="s">
        <v>166</v>
      </c>
      <c r="R4705" s="196" t="s">
        <v>39</v>
      </c>
      <c r="S4705" s="196" t="s">
        <v>45</v>
      </c>
      <c r="T4705" s="211">
        <v>0.01</v>
      </c>
      <c r="W4705" s="200" t="s">
        <v>93</v>
      </c>
      <c r="X4705" s="196" t="s">
        <v>186</v>
      </c>
      <c r="Z4705" s="198" t="s">
        <v>396</v>
      </c>
      <c r="AA4705" s="196" t="s">
        <v>17624</v>
      </c>
      <c r="AC4705" s="200">
        <v>3</v>
      </c>
      <c r="AD4705" s="200" t="s">
        <v>8250</v>
      </c>
      <c r="AE4705" s="212">
        <v>1031623.28</v>
      </c>
      <c r="AF4705" s="212">
        <v>1031623.28</v>
      </c>
    </row>
    <row r="4706" spans="1:33" hidden="1" x14ac:dyDescent="0.25">
      <c r="A4706" s="209">
        <v>131091</v>
      </c>
      <c r="B4706" s="210">
        <v>3</v>
      </c>
      <c r="C4706" s="196" t="s">
        <v>85</v>
      </c>
      <c r="D4706" s="201">
        <v>44166</v>
      </c>
      <c r="E4706" s="196" t="s">
        <v>398</v>
      </c>
      <c r="F4706" s="201">
        <v>44572</v>
      </c>
      <c r="G4706" s="196" t="s">
        <v>189</v>
      </c>
      <c r="H4706" s="198" t="s">
        <v>659</v>
      </c>
      <c r="I4706" s="196" t="s">
        <v>756</v>
      </c>
      <c r="J4706" s="196" t="s">
        <v>101</v>
      </c>
      <c r="L4706" s="200" t="s">
        <v>101</v>
      </c>
      <c r="M4706" s="198" t="s">
        <v>17625</v>
      </c>
      <c r="O4706" s="196" t="s">
        <v>438</v>
      </c>
      <c r="P4706" s="198" t="s">
        <v>439</v>
      </c>
      <c r="R4706" s="196" t="s">
        <v>39</v>
      </c>
      <c r="S4706" s="196" t="s">
        <v>46</v>
      </c>
      <c r="T4706" s="211">
        <v>0</v>
      </c>
      <c r="U4706" s="201">
        <v>44841</v>
      </c>
      <c r="W4706" s="200" t="s">
        <v>93</v>
      </c>
      <c r="X4706" s="196" t="s">
        <v>103</v>
      </c>
      <c r="Z4706" s="198" t="s">
        <v>17626</v>
      </c>
      <c r="AA4706" s="196" t="s">
        <v>17627</v>
      </c>
      <c r="AC4706" s="200">
        <v>3</v>
      </c>
      <c r="AD4706" s="200" t="s">
        <v>8274</v>
      </c>
      <c r="AE4706" s="203" t="s">
        <v>505</v>
      </c>
      <c r="AF4706" s="212">
        <v>50000</v>
      </c>
    </row>
    <row r="4707" spans="1:33" hidden="1" x14ac:dyDescent="0.25">
      <c r="A4707" s="209">
        <v>131115</v>
      </c>
      <c r="B4707" s="210">
        <v>1</v>
      </c>
      <c r="C4707" s="196" t="s">
        <v>85</v>
      </c>
      <c r="D4707" s="201">
        <v>44173</v>
      </c>
      <c r="E4707" s="196" t="s">
        <v>228</v>
      </c>
      <c r="F4707" s="201">
        <v>44173</v>
      </c>
      <c r="G4707" s="196" t="s">
        <v>228</v>
      </c>
      <c r="H4707" s="198" t="s">
        <v>1588</v>
      </c>
      <c r="I4707" s="196" t="s">
        <v>4265</v>
      </c>
      <c r="K4707" s="196" t="s">
        <v>4266</v>
      </c>
      <c r="L4707" s="200" t="s">
        <v>183</v>
      </c>
      <c r="M4707" s="198" t="s">
        <v>4267</v>
      </c>
      <c r="O4707" s="196" t="s">
        <v>4183</v>
      </c>
      <c r="P4707" s="198" t="s">
        <v>157</v>
      </c>
      <c r="R4707" s="196" t="s">
        <v>47</v>
      </c>
      <c r="S4707" s="196" t="s">
        <v>43</v>
      </c>
      <c r="T4707" s="211">
        <v>4.3899999999999997</v>
      </c>
      <c r="W4707" s="200" t="s">
        <v>93</v>
      </c>
      <c r="X4707" s="196" t="s">
        <v>103</v>
      </c>
      <c r="AA4707" s="196" t="s">
        <v>17628</v>
      </c>
      <c r="AC4707" s="200">
        <v>8</v>
      </c>
      <c r="AD4707" s="200" t="s">
        <v>8250</v>
      </c>
      <c r="AE4707" s="212">
        <v>824376</v>
      </c>
      <c r="AF4707" s="212">
        <v>824376</v>
      </c>
    </row>
    <row r="4708" spans="1:33" ht="36" hidden="1" x14ac:dyDescent="0.25">
      <c r="A4708" s="209">
        <v>131124</v>
      </c>
      <c r="B4708" s="210">
        <v>4</v>
      </c>
      <c r="C4708" s="196" t="s">
        <v>85</v>
      </c>
      <c r="D4708" s="201">
        <v>44179</v>
      </c>
      <c r="E4708" s="196" t="s">
        <v>509</v>
      </c>
      <c r="F4708" s="201">
        <v>44650</v>
      </c>
      <c r="G4708" s="196" t="s">
        <v>510</v>
      </c>
      <c r="H4708" s="198" t="s">
        <v>420</v>
      </c>
      <c r="M4708" s="198" t="s">
        <v>4077</v>
      </c>
      <c r="N4708" s="198" t="s">
        <v>4078</v>
      </c>
      <c r="O4708" s="196" t="s">
        <v>91</v>
      </c>
      <c r="P4708" s="198" t="s">
        <v>158</v>
      </c>
      <c r="R4708" s="196" t="s">
        <v>47</v>
      </c>
      <c r="S4708" s="196" t="s">
        <v>46</v>
      </c>
      <c r="T4708" s="202" t="s">
        <v>505</v>
      </c>
      <c r="W4708" s="200" t="s">
        <v>93</v>
      </c>
      <c r="X4708" s="196" t="s">
        <v>1058</v>
      </c>
      <c r="AA4708" s="196" t="s">
        <v>17629</v>
      </c>
      <c r="AB4708" s="196" t="s">
        <v>17630</v>
      </c>
      <c r="AC4708" s="200">
        <v>0</v>
      </c>
      <c r="AD4708" s="200" t="s">
        <v>8231</v>
      </c>
      <c r="AE4708" s="203" t="s">
        <v>505</v>
      </c>
      <c r="AF4708" s="212">
        <v>8000</v>
      </c>
    </row>
    <row r="4709" spans="1:33" ht="36" hidden="1" x14ac:dyDescent="0.25">
      <c r="A4709" s="209">
        <v>131124</v>
      </c>
      <c r="B4709" s="210">
        <v>4</v>
      </c>
      <c r="C4709" s="196" t="s">
        <v>85</v>
      </c>
      <c r="D4709" s="201">
        <v>44179</v>
      </c>
      <c r="E4709" s="196" t="s">
        <v>509</v>
      </c>
      <c r="F4709" s="201">
        <v>44650</v>
      </c>
      <c r="G4709" s="196" t="s">
        <v>510</v>
      </c>
      <c r="H4709" s="198" t="s">
        <v>420</v>
      </c>
      <c r="M4709" s="198" t="s">
        <v>4077</v>
      </c>
      <c r="N4709" s="198" t="s">
        <v>4078</v>
      </c>
      <c r="O4709" s="196" t="s">
        <v>91</v>
      </c>
      <c r="P4709" s="198" t="s">
        <v>158</v>
      </c>
      <c r="R4709" s="196" t="s">
        <v>47</v>
      </c>
      <c r="S4709" s="196" t="s">
        <v>46</v>
      </c>
      <c r="T4709" s="202" t="s">
        <v>505</v>
      </c>
      <c r="W4709" s="200" t="s">
        <v>93</v>
      </c>
      <c r="X4709" s="196" t="s">
        <v>1058</v>
      </c>
      <c r="AA4709" s="196" t="s">
        <v>17631</v>
      </c>
      <c r="AB4709" s="196" t="s">
        <v>17630</v>
      </c>
      <c r="AC4709" s="200">
        <v>1</v>
      </c>
      <c r="AD4709" s="200" t="s">
        <v>8231</v>
      </c>
      <c r="AE4709" s="212">
        <v>18000</v>
      </c>
      <c r="AF4709" s="212">
        <v>18000</v>
      </c>
    </row>
    <row r="4710" spans="1:33" ht="72" hidden="1" x14ac:dyDescent="0.25">
      <c r="A4710" s="209">
        <v>131140</v>
      </c>
      <c r="B4710" s="210">
        <v>1</v>
      </c>
      <c r="C4710" s="196" t="s">
        <v>85</v>
      </c>
      <c r="D4710" s="201">
        <v>44195</v>
      </c>
      <c r="E4710" s="196" t="s">
        <v>1741</v>
      </c>
      <c r="F4710" s="201">
        <v>44720</v>
      </c>
      <c r="G4710" s="196" t="s">
        <v>1741</v>
      </c>
      <c r="H4710" s="198" t="s">
        <v>718</v>
      </c>
      <c r="M4710" s="198" t="s">
        <v>4080</v>
      </c>
      <c r="N4710" s="198" t="s">
        <v>4081</v>
      </c>
      <c r="O4710" s="196" t="s">
        <v>91</v>
      </c>
      <c r="P4710" s="198" t="s">
        <v>157</v>
      </c>
      <c r="R4710" s="196" t="s">
        <v>47</v>
      </c>
      <c r="S4710" s="196" t="s">
        <v>46</v>
      </c>
      <c r="T4710" s="211">
        <v>0</v>
      </c>
      <c r="W4710" s="200" t="s">
        <v>93</v>
      </c>
      <c r="X4710" s="196" t="s">
        <v>103</v>
      </c>
      <c r="AA4710" s="196" t="s">
        <v>17632</v>
      </c>
      <c r="AB4710" s="196" t="s">
        <v>17633</v>
      </c>
      <c r="AC4710" s="200">
        <v>0</v>
      </c>
      <c r="AD4710" s="200" t="s">
        <v>8231</v>
      </c>
      <c r="AE4710" s="203" t="s">
        <v>505</v>
      </c>
      <c r="AF4710" s="212">
        <v>15700</v>
      </c>
    </row>
    <row r="4711" spans="1:33" ht="72" hidden="1" x14ac:dyDescent="0.25">
      <c r="A4711" s="209">
        <v>131140</v>
      </c>
      <c r="B4711" s="210">
        <v>1</v>
      </c>
      <c r="C4711" s="196" t="s">
        <v>85</v>
      </c>
      <c r="D4711" s="201">
        <v>44195</v>
      </c>
      <c r="E4711" s="196" t="s">
        <v>1741</v>
      </c>
      <c r="F4711" s="201">
        <v>44720</v>
      </c>
      <c r="G4711" s="196" t="s">
        <v>1741</v>
      </c>
      <c r="H4711" s="198" t="s">
        <v>718</v>
      </c>
      <c r="M4711" s="198" t="s">
        <v>4080</v>
      </c>
      <c r="N4711" s="198" t="s">
        <v>4081</v>
      </c>
      <c r="O4711" s="196" t="s">
        <v>91</v>
      </c>
      <c r="P4711" s="198" t="s">
        <v>157</v>
      </c>
      <c r="R4711" s="196" t="s">
        <v>47</v>
      </c>
      <c r="S4711" s="196" t="s">
        <v>46</v>
      </c>
      <c r="T4711" s="211">
        <v>0</v>
      </c>
      <c r="W4711" s="200" t="s">
        <v>93</v>
      </c>
      <c r="X4711" s="196" t="s">
        <v>103</v>
      </c>
      <c r="AA4711" s="196" t="s">
        <v>17634</v>
      </c>
      <c r="AB4711" s="196" t="s">
        <v>17633</v>
      </c>
      <c r="AC4711" s="200">
        <v>1</v>
      </c>
      <c r="AD4711" s="200" t="s">
        <v>8231</v>
      </c>
      <c r="AE4711" s="212">
        <v>37800</v>
      </c>
      <c r="AF4711" s="212">
        <v>37800</v>
      </c>
    </row>
    <row r="4712" spans="1:33" hidden="1" x14ac:dyDescent="0.25">
      <c r="A4712" s="209">
        <v>131158</v>
      </c>
      <c r="B4712" s="210">
        <v>2</v>
      </c>
      <c r="C4712" s="196" t="s">
        <v>122</v>
      </c>
      <c r="D4712" s="201">
        <v>44203</v>
      </c>
      <c r="E4712" s="196" t="s">
        <v>228</v>
      </c>
      <c r="F4712" s="201">
        <v>44683</v>
      </c>
      <c r="G4712" s="196" t="s">
        <v>253</v>
      </c>
      <c r="H4712" s="198" t="s">
        <v>1006</v>
      </c>
      <c r="I4712" s="196" t="s">
        <v>1365</v>
      </c>
      <c r="K4712" s="196" t="s">
        <v>1366</v>
      </c>
      <c r="L4712" s="200" t="s">
        <v>183</v>
      </c>
      <c r="M4712" s="198" t="s">
        <v>1367</v>
      </c>
      <c r="O4712" s="196" t="s">
        <v>271</v>
      </c>
      <c r="P4712" s="198" t="s">
        <v>166</v>
      </c>
      <c r="R4712" s="196" t="s">
        <v>39</v>
      </c>
      <c r="S4712" s="196" t="s">
        <v>45</v>
      </c>
      <c r="T4712" s="211">
        <v>0.02</v>
      </c>
      <c r="W4712" s="200" t="s">
        <v>93</v>
      </c>
      <c r="X4712" s="196" t="s">
        <v>186</v>
      </c>
      <c r="Z4712" s="198" t="s">
        <v>1368</v>
      </c>
      <c r="AA4712" s="196" t="s">
        <v>17635</v>
      </c>
      <c r="AC4712" s="200">
        <v>3</v>
      </c>
      <c r="AD4712" s="200" t="s">
        <v>8250</v>
      </c>
      <c r="AE4712" s="212">
        <v>721395.39</v>
      </c>
      <c r="AF4712" s="212">
        <v>721395.39</v>
      </c>
    </row>
    <row r="4713" spans="1:33" hidden="1" x14ac:dyDescent="0.25">
      <c r="A4713" s="209">
        <v>131161</v>
      </c>
      <c r="B4713" s="210">
        <v>3</v>
      </c>
      <c r="C4713" s="196" t="s">
        <v>85</v>
      </c>
      <c r="D4713" s="201">
        <v>44207</v>
      </c>
      <c r="E4713" s="196" t="s">
        <v>398</v>
      </c>
      <c r="F4713" s="201">
        <v>44719</v>
      </c>
      <c r="G4713" s="196" t="s">
        <v>189</v>
      </c>
      <c r="H4713" s="198" t="s">
        <v>538</v>
      </c>
      <c r="I4713" s="196" t="s">
        <v>477</v>
      </c>
      <c r="J4713" s="196" t="s">
        <v>299</v>
      </c>
      <c r="L4713" s="200" t="s">
        <v>300</v>
      </c>
      <c r="M4713" s="198" t="s">
        <v>17636</v>
      </c>
      <c r="O4713" s="196" t="s">
        <v>438</v>
      </c>
      <c r="P4713" s="198" t="s">
        <v>439</v>
      </c>
      <c r="R4713" s="196" t="s">
        <v>39</v>
      </c>
      <c r="S4713" s="196" t="s">
        <v>46</v>
      </c>
      <c r="T4713" s="211">
        <v>0.12</v>
      </c>
      <c r="U4713" s="201">
        <v>45016</v>
      </c>
      <c r="W4713" s="200" t="s">
        <v>93</v>
      </c>
      <c r="X4713" s="196" t="s">
        <v>303</v>
      </c>
      <c r="Z4713" s="198" t="s">
        <v>17637</v>
      </c>
      <c r="AA4713" s="196" t="s">
        <v>17638</v>
      </c>
      <c r="AC4713" s="200">
        <v>3</v>
      </c>
      <c r="AD4713" s="200" t="s">
        <v>8274</v>
      </c>
      <c r="AE4713" s="212">
        <v>53500</v>
      </c>
      <c r="AF4713" s="212">
        <v>135000</v>
      </c>
    </row>
    <row r="4714" spans="1:33" hidden="1" x14ac:dyDescent="0.25">
      <c r="A4714" s="209">
        <v>131162</v>
      </c>
      <c r="B4714" s="210">
        <v>2</v>
      </c>
      <c r="C4714" s="196" t="s">
        <v>122</v>
      </c>
      <c r="D4714" s="201">
        <v>44207</v>
      </c>
      <c r="E4714" s="196" t="s">
        <v>398</v>
      </c>
      <c r="F4714" s="201">
        <v>44665.875127314815</v>
      </c>
      <c r="G4714" s="196" t="s">
        <v>108</v>
      </c>
      <c r="H4714" s="198" t="s">
        <v>144</v>
      </c>
      <c r="I4714" s="196" t="s">
        <v>1677</v>
      </c>
      <c r="J4714" s="196" t="s">
        <v>101</v>
      </c>
      <c r="L4714" s="200" t="s">
        <v>101</v>
      </c>
      <c r="M4714" s="198" t="s">
        <v>1678</v>
      </c>
      <c r="O4714" s="196" t="s">
        <v>438</v>
      </c>
      <c r="P4714" s="198" t="s">
        <v>439</v>
      </c>
      <c r="R4714" s="196" t="s">
        <v>39</v>
      </c>
      <c r="S4714" s="196" t="s">
        <v>46</v>
      </c>
      <c r="T4714" s="211">
        <v>0</v>
      </c>
      <c r="U4714" s="201">
        <v>44645</v>
      </c>
      <c r="W4714" s="200" t="s">
        <v>93</v>
      </c>
      <c r="X4714" s="196" t="s">
        <v>103</v>
      </c>
      <c r="Z4714" s="198" t="s">
        <v>1679</v>
      </c>
      <c r="AA4714" s="196" t="s">
        <v>17639</v>
      </c>
      <c r="AC4714" s="200">
        <v>3</v>
      </c>
      <c r="AD4714" s="200" t="s">
        <v>8274</v>
      </c>
      <c r="AE4714" s="212">
        <v>1347499</v>
      </c>
      <c r="AF4714" s="212">
        <v>1401999</v>
      </c>
      <c r="AG4714" s="198" t="s">
        <v>1680</v>
      </c>
    </row>
    <row r="4715" spans="1:33" hidden="1" x14ac:dyDescent="0.25">
      <c r="A4715" s="209">
        <v>131163</v>
      </c>
      <c r="B4715" s="210">
        <v>2</v>
      </c>
      <c r="C4715" s="196" t="s">
        <v>85</v>
      </c>
      <c r="D4715" s="201">
        <v>44207</v>
      </c>
      <c r="E4715" s="196" t="s">
        <v>398</v>
      </c>
      <c r="F4715" s="201">
        <v>44671</v>
      </c>
      <c r="G4715" s="196" t="s">
        <v>426</v>
      </c>
      <c r="H4715" s="198" t="s">
        <v>236</v>
      </c>
      <c r="I4715" s="196" t="s">
        <v>1528</v>
      </c>
      <c r="J4715" s="196" t="s">
        <v>101</v>
      </c>
      <c r="L4715" s="200" t="s">
        <v>101</v>
      </c>
      <c r="M4715" s="198" t="s">
        <v>17640</v>
      </c>
      <c r="O4715" s="196" t="s">
        <v>438</v>
      </c>
      <c r="P4715" s="198" t="s">
        <v>439</v>
      </c>
      <c r="R4715" s="196" t="s">
        <v>39</v>
      </c>
      <c r="S4715" s="196" t="s">
        <v>46</v>
      </c>
      <c r="T4715" s="211">
        <v>0</v>
      </c>
      <c r="U4715" s="201">
        <v>44792</v>
      </c>
      <c r="W4715" s="200" t="s">
        <v>93</v>
      </c>
      <c r="X4715" s="196" t="s">
        <v>103</v>
      </c>
      <c r="Z4715" s="198" t="s">
        <v>1530</v>
      </c>
      <c r="AA4715" s="196" t="s">
        <v>17641</v>
      </c>
      <c r="AC4715" s="200">
        <v>3</v>
      </c>
      <c r="AD4715" s="200" t="s">
        <v>8274</v>
      </c>
      <c r="AE4715" s="203" t="s">
        <v>505</v>
      </c>
      <c r="AF4715" s="212">
        <v>63000</v>
      </c>
    </row>
    <row r="4716" spans="1:33" hidden="1" x14ac:dyDescent="0.25">
      <c r="A4716" s="209">
        <v>131164</v>
      </c>
      <c r="B4716" s="210">
        <v>3</v>
      </c>
      <c r="C4716" s="196" t="s">
        <v>97</v>
      </c>
      <c r="D4716" s="201">
        <v>44207</v>
      </c>
      <c r="E4716" s="196" t="s">
        <v>398</v>
      </c>
      <c r="F4716" s="201">
        <v>44645.875150462962</v>
      </c>
      <c r="G4716" s="196" t="s">
        <v>108</v>
      </c>
      <c r="H4716" s="198" t="s">
        <v>538</v>
      </c>
      <c r="I4716" s="196" t="s">
        <v>477</v>
      </c>
      <c r="J4716" s="196" t="s">
        <v>299</v>
      </c>
      <c r="L4716" s="200" t="s">
        <v>300</v>
      </c>
      <c r="M4716" s="198" t="s">
        <v>640</v>
      </c>
      <c r="O4716" s="196" t="s">
        <v>438</v>
      </c>
      <c r="P4716" s="198" t="s">
        <v>439</v>
      </c>
      <c r="R4716" s="196" t="s">
        <v>39</v>
      </c>
      <c r="S4716" s="196" t="s">
        <v>46</v>
      </c>
      <c r="T4716" s="211">
        <v>0</v>
      </c>
      <c r="U4716" s="201">
        <v>44428</v>
      </c>
      <c r="W4716" s="200" t="s">
        <v>93</v>
      </c>
      <c r="X4716" s="196" t="s">
        <v>303</v>
      </c>
      <c r="Z4716" s="198" t="s">
        <v>641</v>
      </c>
      <c r="AA4716" s="196" t="s">
        <v>17642</v>
      </c>
      <c r="AC4716" s="200">
        <v>3</v>
      </c>
      <c r="AD4716" s="200" t="s">
        <v>8274</v>
      </c>
      <c r="AE4716" s="212">
        <v>1611067</v>
      </c>
      <c r="AF4716" s="212">
        <v>1680567</v>
      </c>
      <c r="AG4716" s="198" t="s">
        <v>642</v>
      </c>
    </row>
    <row r="4717" spans="1:33" hidden="1" x14ac:dyDescent="0.25">
      <c r="A4717" s="209">
        <v>131165</v>
      </c>
      <c r="B4717" s="210">
        <v>2</v>
      </c>
      <c r="C4717" s="196" t="s">
        <v>97</v>
      </c>
      <c r="D4717" s="201">
        <v>44207</v>
      </c>
      <c r="E4717" s="196" t="s">
        <v>398</v>
      </c>
      <c r="F4717" s="201">
        <v>44677.875138888892</v>
      </c>
      <c r="G4717" s="196" t="s">
        <v>108</v>
      </c>
      <c r="H4717" s="198" t="s">
        <v>223</v>
      </c>
      <c r="I4717" s="196" t="s">
        <v>466</v>
      </c>
      <c r="J4717" s="196" t="s">
        <v>101</v>
      </c>
      <c r="L4717" s="200" t="s">
        <v>101</v>
      </c>
      <c r="M4717" s="198" t="s">
        <v>17643</v>
      </c>
      <c r="N4717" s="198" t="s">
        <v>17644</v>
      </c>
      <c r="O4717" s="196" t="s">
        <v>119</v>
      </c>
      <c r="P4717" s="198" t="s">
        <v>19</v>
      </c>
      <c r="R4717" s="196" t="s">
        <v>47</v>
      </c>
      <c r="S4717" s="196" t="s">
        <v>42</v>
      </c>
      <c r="T4717" s="211">
        <v>1.1000000000000001</v>
      </c>
      <c r="U4717" s="201">
        <v>44428</v>
      </c>
      <c r="W4717" s="200" t="s">
        <v>93</v>
      </c>
      <c r="X4717" s="196" t="s">
        <v>13</v>
      </c>
      <c r="AA4717" s="196" t="s">
        <v>17645</v>
      </c>
      <c r="AC4717" s="200">
        <v>3</v>
      </c>
      <c r="AD4717" s="200" t="s">
        <v>8274</v>
      </c>
      <c r="AE4717" s="203" t="s">
        <v>505</v>
      </c>
      <c r="AF4717" s="212">
        <v>500000</v>
      </c>
      <c r="AG4717" s="198" t="s">
        <v>17646</v>
      </c>
    </row>
    <row r="4718" spans="1:33" hidden="1" x14ac:dyDescent="0.25">
      <c r="A4718" s="209">
        <v>131202</v>
      </c>
      <c r="B4718" s="210">
        <v>3</v>
      </c>
      <c r="C4718" s="196" t="s">
        <v>122</v>
      </c>
      <c r="D4718" s="201">
        <v>44209</v>
      </c>
      <c r="E4718" s="196" t="s">
        <v>152</v>
      </c>
      <c r="F4718" s="201">
        <v>44552.875138888892</v>
      </c>
      <c r="G4718" s="196" t="s">
        <v>241</v>
      </c>
      <c r="H4718" s="198" t="s">
        <v>538</v>
      </c>
      <c r="I4718" s="196" t="s">
        <v>477</v>
      </c>
      <c r="J4718" s="196" t="s">
        <v>299</v>
      </c>
      <c r="L4718" s="200" t="s">
        <v>300</v>
      </c>
      <c r="M4718" s="198" t="s">
        <v>3857</v>
      </c>
      <c r="N4718" s="198" t="s">
        <v>1793</v>
      </c>
      <c r="O4718" s="196" t="s">
        <v>157</v>
      </c>
      <c r="P4718" s="198" t="s">
        <v>157</v>
      </c>
      <c r="Q4718" s="198" t="s">
        <v>1793</v>
      </c>
      <c r="R4718" s="196" t="s">
        <v>47</v>
      </c>
      <c r="S4718" s="196" t="s">
        <v>43</v>
      </c>
      <c r="T4718" s="211">
        <v>3.72</v>
      </c>
      <c r="U4718" s="201">
        <v>44540</v>
      </c>
      <c r="V4718" s="196" t="s">
        <v>1805</v>
      </c>
      <c r="W4718" s="200" t="s">
        <v>93</v>
      </c>
      <c r="X4718" s="196" t="s">
        <v>303</v>
      </c>
      <c r="Y4718" s="196" t="s">
        <v>29</v>
      </c>
      <c r="AA4718" s="196" t="s">
        <v>17647</v>
      </c>
      <c r="AB4718" s="196" t="s">
        <v>17648</v>
      </c>
      <c r="AC4718" s="200">
        <v>8</v>
      </c>
      <c r="AD4718" s="200" t="s">
        <v>8231</v>
      </c>
      <c r="AE4718" s="212">
        <v>4336352</v>
      </c>
      <c r="AF4718" s="212">
        <v>4336352</v>
      </c>
      <c r="AG4718" s="198" t="s">
        <v>3858</v>
      </c>
    </row>
    <row r="4719" spans="1:33" hidden="1" x14ac:dyDescent="0.25">
      <c r="A4719" s="209">
        <v>131203</v>
      </c>
      <c r="B4719" s="210">
        <v>3</v>
      </c>
      <c r="C4719" s="196" t="s">
        <v>122</v>
      </c>
      <c r="D4719" s="201">
        <v>44209</v>
      </c>
      <c r="E4719" s="196" t="s">
        <v>152</v>
      </c>
      <c r="F4719" s="201">
        <v>44552.875138888892</v>
      </c>
      <c r="G4719" s="196" t="s">
        <v>241</v>
      </c>
      <c r="H4719" s="198" t="s">
        <v>1489</v>
      </c>
      <c r="I4719" s="196" t="s">
        <v>477</v>
      </c>
      <c r="J4719" s="196" t="s">
        <v>299</v>
      </c>
      <c r="L4719" s="200" t="s">
        <v>300</v>
      </c>
      <c r="M4719" s="198" t="s">
        <v>3860</v>
      </c>
      <c r="N4719" s="198" t="s">
        <v>1793</v>
      </c>
      <c r="O4719" s="196" t="s">
        <v>157</v>
      </c>
      <c r="P4719" s="198" t="s">
        <v>157</v>
      </c>
      <c r="Q4719" s="198" t="s">
        <v>1793</v>
      </c>
      <c r="R4719" s="196" t="s">
        <v>47</v>
      </c>
      <c r="S4719" s="196" t="s">
        <v>43</v>
      </c>
      <c r="T4719" s="211">
        <v>4.6900000000000004</v>
      </c>
      <c r="U4719" s="201">
        <v>44540</v>
      </c>
      <c r="V4719" s="196" t="s">
        <v>1805</v>
      </c>
      <c r="W4719" s="200" t="s">
        <v>93</v>
      </c>
      <c r="X4719" s="196" t="s">
        <v>303</v>
      </c>
      <c r="Y4719" s="196" t="s">
        <v>29</v>
      </c>
      <c r="AA4719" s="196" t="s">
        <v>17649</v>
      </c>
      <c r="AB4719" s="196" t="s">
        <v>17650</v>
      </c>
      <c r="AC4719" s="200">
        <v>8</v>
      </c>
      <c r="AD4719" s="200" t="s">
        <v>8231</v>
      </c>
      <c r="AE4719" s="212">
        <v>3206328</v>
      </c>
      <c r="AF4719" s="212">
        <v>3206328</v>
      </c>
      <c r="AG4719" s="198" t="s">
        <v>3861</v>
      </c>
    </row>
    <row r="4720" spans="1:33" hidden="1" x14ac:dyDescent="0.25">
      <c r="A4720" s="209">
        <v>131204</v>
      </c>
      <c r="B4720" s="210">
        <v>3</v>
      </c>
      <c r="C4720" s="196" t="s">
        <v>122</v>
      </c>
      <c r="D4720" s="201">
        <v>44209</v>
      </c>
      <c r="E4720" s="196" t="s">
        <v>152</v>
      </c>
      <c r="F4720" s="201">
        <v>44552.875138888892</v>
      </c>
      <c r="G4720" s="196" t="s">
        <v>241</v>
      </c>
      <c r="H4720" s="198" t="s">
        <v>109</v>
      </c>
      <c r="I4720" s="196" t="s">
        <v>477</v>
      </c>
      <c r="J4720" s="196" t="s">
        <v>299</v>
      </c>
      <c r="L4720" s="200" t="s">
        <v>300</v>
      </c>
      <c r="M4720" s="198" t="s">
        <v>3863</v>
      </c>
      <c r="N4720" s="198" t="s">
        <v>1793</v>
      </c>
      <c r="O4720" s="196" t="s">
        <v>157</v>
      </c>
      <c r="P4720" s="198" t="s">
        <v>157</v>
      </c>
      <c r="Q4720" s="198" t="s">
        <v>1793</v>
      </c>
      <c r="R4720" s="196" t="s">
        <v>47</v>
      </c>
      <c r="S4720" s="196" t="s">
        <v>43</v>
      </c>
      <c r="T4720" s="211">
        <v>3.11</v>
      </c>
      <c r="U4720" s="201">
        <v>44540</v>
      </c>
      <c r="V4720" s="196" t="s">
        <v>1805</v>
      </c>
      <c r="W4720" s="200" t="s">
        <v>670</v>
      </c>
      <c r="X4720" s="196" t="s">
        <v>303</v>
      </c>
      <c r="Y4720" s="196" t="s">
        <v>29</v>
      </c>
      <c r="AA4720" s="196" t="s">
        <v>17651</v>
      </c>
      <c r="AB4720" s="196" t="s">
        <v>17652</v>
      </c>
      <c r="AC4720" s="200">
        <v>8</v>
      </c>
      <c r="AD4720" s="200" t="s">
        <v>8231</v>
      </c>
      <c r="AE4720" s="212">
        <v>2447892</v>
      </c>
      <c r="AF4720" s="212">
        <v>2447892</v>
      </c>
      <c r="AG4720" s="198" t="s">
        <v>3861</v>
      </c>
    </row>
    <row r="4721" spans="1:33" hidden="1" x14ac:dyDescent="0.25">
      <c r="A4721" s="209">
        <v>131205</v>
      </c>
      <c r="B4721" s="210">
        <v>3</v>
      </c>
      <c r="C4721" s="196" t="s">
        <v>122</v>
      </c>
      <c r="D4721" s="201">
        <v>44209</v>
      </c>
      <c r="E4721" s="196" t="s">
        <v>152</v>
      </c>
      <c r="F4721" s="201">
        <v>44552.875162037039</v>
      </c>
      <c r="G4721" s="196" t="s">
        <v>241</v>
      </c>
      <c r="H4721" s="198" t="s">
        <v>365</v>
      </c>
      <c r="I4721" s="196" t="s">
        <v>539</v>
      </c>
      <c r="J4721" s="196" t="s">
        <v>299</v>
      </c>
      <c r="L4721" s="200" t="s">
        <v>300</v>
      </c>
      <c r="M4721" s="198" t="s">
        <v>3865</v>
      </c>
      <c r="N4721" s="198" t="s">
        <v>1793</v>
      </c>
      <c r="O4721" s="196" t="s">
        <v>157</v>
      </c>
      <c r="P4721" s="198" t="s">
        <v>1794</v>
      </c>
      <c r="Q4721" s="198" t="s">
        <v>1793</v>
      </c>
      <c r="R4721" s="196" t="s">
        <v>47</v>
      </c>
      <c r="S4721" s="196" t="s">
        <v>43</v>
      </c>
      <c r="T4721" s="211">
        <v>5.85</v>
      </c>
      <c r="U4721" s="201">
        <v>44540</v>
      </c>
      <c r="V4721" s="196" t="s">
        <v>1805</v>
      </c>
      <c r="W4721" s="200" t="s">
        <v>93</v>
      </c>
      <c r="X4721" s="196" t="s">
        <v>303</v>
      </c>
      <c r="Y4721" s="196" t="s">
        <v>29</v>
      </c>
      <c r="Z4721" s="198" t="s">
        <v>3866</v>
      </c>
      <c r="AA4721" s="196" t="s">
        <v>17653</v>
      </c>
      <c r="AB4721" s="196" t="s">
        <v>17654</v>
      </c>
      <c r="AC4721" s="200">
        <v>3</v>
      </c>
      <c r="AD4721" s="200" t="s">
        <v>8274</v>
      </c>
      <c r="AE4721" s="212">
        <v>43824</v>
      </c>
      <c r="AF4721" s="212">
        <v>43824</v>
      </c>
      <c r="AG4721" s="198" t="s">
        <v>3867</v>
      </c>
    </row>
    <row r="4722" spans="1:33" hidden="1" x14ac:dyDescent="0.25">
      <c r="A4722" s="209">
        <v>131205</v>
      </c>
      <c r="B4722" s="210">
        <v>3</v>
      </c>
      <c r="C4722" s="196" t="s">
        <v>122</v>
      </c>
      <c r="D4722" s="201">
        <v>44209</v>
      </c>
      <c r="E4722" s="196" t="s">
        <v>152</v>
      </c>
      <c r="F4722" s="201">
        <v>44552.875162037039</v>
      </c>
      <c r="G4722" s="196" t="s">
        <v>241</v>
      </c>
      <c r="H4722" s="198" t="s">
        <v>365</v>
      </c>
      <c r="I4722" s="196" t="s">
        <v>539</v>
      </c>
      <c r="J4722" s="196" t="s">
        <v>299</v>
      </c>
      <c r="L4722" s="200" t="s">
        <v>300</v>
      </c>
      <c r="M4722" s="198" t="s">
        <v>3865</v>
      </c>
      <c r="N4722" s="198" t="s">
        <v>1793</v>
      </c>
      <c r="O4722" s="196" t="s">
        <v>157</v>
      </c>
      <c r="P4722" s="198" t="s">
        <v>1794</v>
      </c>
      <c r="Q4722" s="198" t="s">
        <v>1793</v>
      </c>
      <c r="R4722" s="196" t="s">
        <v>47</v>
      </c>
      <c r="S4722" s="196" t="s">
        <v>43</v>
      </c>
      <c r="T4722" s="211">
        <v>5.85</v>
      </c>
      <c r="U4722" s="201">
        <v>44540</v>
      </c>
      <c r="V4722" s="196" t="s">
        <v>1805</v>
      </c>
      <c r="W4722" s="200" t="s">
        <v>93</v>
      </c>
      <c r="X4722" s="196" t="s">
        <v>303</v>
      </c>
      <c r="Y4722" s="196" t="s">
        <v>29</v>
      </c>
      <c r="Z4722" s="198" t="s">
        <v>3866</v>
      </c>
      <c r="AA4722" s="196" t="s">
        <v>17655</v>
      </c>
      <c r="AB4722" s="196" t="s">
        <v>17654</v>
      </c>
      <c r="AC4722" s="200">
        <v>8</v>
      </c>
      <c r="AD4722" s="200" t="s">
        <v>8231</v>
      </c>
      <c r="AE4722" s="212">
        <v>6889915</v>
      </c>
      <c r="AF4722" s="212">
        <v>6889915</v>
      </c>
      <c r="AG4722" s="198" t="s">
        <v>3867</v>
      </c>
    </row>
    <row r="4723" spans="1:33" hidden="1" x14ac:dyDescent="0.25">
      <c r="A4723" s="209">
        <v>131206</v>
      </c>
      <c r="B4723" s="210">
        <v>3</v>
      </c>
      <c r="C4723" s="196" t="s">
        <v>122</v>
      </c>
      <c r="D4723" s="201">
        <v>44209</v>
      </c>
      <c r="E4723" s="196" t="s">
        <v>152</v>
      </c>
      <c r="F4723" s="201">
        <v>44552.875162037039</v>
      </c>
      <c r="G4723" s="196" t="s">
        <v>241</v>
      </c>
      <c r="H4723" s="198" t="s">
        <v>140</v>
      </c>
      <c r="I4723" s="196" t="s">
        <v>539</v>
      </c>
      <c r="J4723" s="196" t="s">
        <v>299</v>
      </c>
      <c r="L4723" s="200" t="s">
        <v>300</v>
      </c>
      <c r="M4723" s="198" t="s">
        <v>3869</v>
      </c>
      <c r="N4723" s="198" t="s">
        <v>1793</v>
      </c>
      <c r="O4723" s="196" t="s">
        <v>157</v>
      </c>
      <c r="P4723" s="198" t="s">
        <v>157</v>
      </c>
      <c r="Q4723" s="198" t="s">
        <v>1793</v>
      </c>
      <c r="R4723" s="196" t="s">
        <v>47</v>
      </c>
      <c r="S4723" s="196" t="s">
        <v>43</v>
      </c>
      <c r="T4723" s="211">
        <v>5</v>
      </c>
      <c r="U4723" s="201">
        <v>44540</v>
      </c>
      <c r="V4723" s="196" t="s">
        <v>1805</v>
      </c>
      <c r="W4723" s="200" t="s">
        <v>93</v>
      </c>
      <c r="X4723" s="196" t="s">
        <v>303</v>
      </c>
      <c r="Y4723" s="196" t="s">
        <v>29</v>
      </c>
      <c r="AA4723" s="196" t="s">
        <v>17656</v>
      </c>
      <c r="AB4723" s="196" t="s">
        <v>17657</v>
      </c>
      <c r="AC4723" s="200">
        <v>8</v>
      </c>
      <c r="AD4723" s="200" t="s">
        <v>8231</v>
      </c>
      <c r="AE4723" s="212">
        <v>3656874</v>
      </c>
      <c r="AF4723" s="212">
        <v>3656874</v>
      </c>
      <c r="AG4723" s="198" t="s">
        <v>3870</v>
      </c>
    </row>
    <row r="4724" spans="1:33" ht="72" hidden="1" x14ac:dyDescent="0.25">
      <c r="A4724" s="209">
        <v>131208</v>
      </c>
      <c r="B4724" s="210">
        <v>3</v>
      </c>
      <c r="C4724" s="196" t="s">
        <v>122</v>
      </c>
      <c r="D4724" s="201">
        <v>44209</v>
      </c>
      <c r="E4724" s="196" t="s">
        <v>152</v>
      </c>
      <c r="F4724" s="201">
        <v>44552.875173611108</v>
      </c>
      <c r="G4724" s="196" t="s">
        <v>241</v>
      </c>
      <c r="H4724" s="198" t="s">
        <v>109</v>
      </c>
      <c r="I4724" s="196" t="s">
        <v>621</v>
      </c>
      <c r="J4724" s="196" t="s">
        <v>299</v>
      </c>
      <c r="L4724" s="200" t="s">
        <v>300</v>
      </c>
      <c r="M4724" s="198" t="s">
        <v>3872</v>
      </c>
      <c r="N4724" s="198" t="s">
        <v>3873</v>
      </c>
      <c r="O4724" s="196" t="s">
        <v>157</v>
      </c>
      <c r="P4724" s="198" t="s">
        <v>1794</v>
      </c>
      <c r="Q4724" s="198" t="s">
        <v>3874</v>
      </c>
      <c r="R4724" s="196" t="s">
        <v>47</v>
      </c>
      <c r="S4724" s="196" t="s">
        <v>43</v>
      </c>
      <c r="T4724" s="211">
        <v>10.5</v>
      </c>
      <c r="U4724" s="201">
        <v>44540</v>
      </c>
      <c r="V4724" s="196" t="s">
        <v>1805</v>
      </c>
      <c r="W4724" s="200" t="s">
        <v>93</v>
      </c>
      <c r="X4724" s="196" t="s">
        <v>303</v>
      </c>
      <c r="Y4724" s="196" t="s">
        <v>29</v>
      </c>
      <c r="Z4724" s="198" t="s">
        <v>3875</v>
      </c>
      <c r="AA4724" s="196" t="s">
        <v>17658</v>
      </c>
      <c r="AB4724" s="196" t="s">
        <v>17659</v>
      </c>
      <c r="AC4724" s="200">
        <v>3</v>
      </c>
      <c r="AD4724" s="200" t="s">
        <v>8231</v>
      </c>
      <c r="AE4724" s="212">
        <v>2687253</v>
      </c>
      <c r="AF4724" s="212">
        <v>2687253</v>
      </c>
      <c r="AG4724" s="198" t="s">
        <v>3876</v>
      </c>
    </row>
    <row r="4725" spans="1:33" ht="72" hidden="1" x14ac:dyDescent="0.25">
      <c r="A4725" s="209">
        <v>131208</v>
      </c>
      <c r="B4725" s="210">
        <v>3</v>
      </c>
      <c r="C4725" s="196" t="s">
        <v>122</v>
      </c>
      <c r="D4725" s="201">
        <v>44209</v>
      </c>
      <c r="E4725" s="196" t="s">
        <v>152</v>
      </c>
      <c r="F4725" s="201">
        <v>44552.875173611108</v>
      </c>
      <c r="G4725" s="196" t="s">
        <v>241</v>
      </c>
      <c r="H4725" s="198" t="s">
        <v>109</v>
      </c>
      <c r="I4725" s="196" t="s">
        <v>621</v>
      </c>
      <c r="J4725" s="196" t="s">
        <v>299</v>
      </c>
      <c r="L4725" s="200" t="s">
        <v>300</v>
      </c>
      <c r="M4725" s="198" t="s">
        <v>3872</v>
      </c>
      <c r="N4725" s="198" t="s">
        <v>3873</v>
      </c>
      <c r="O4725" s="196" t="s">
        <v>157</v>
      </c>
      <c r="P4725" s="198" t="s">
        <v>1794</v>
      </c>
      <c r="Q4725" s="198" t="s">
        <v>3874</v>
      </c>
      <c r="R4725" s="196" t="s">
        <v>47</v>
      </c>
      <c r="S4725" s="196" t="s">
        <v>43</v>
      </c>
      <c r="T4725" s="211">
        <v>10.5</v>
      </c>
      <c r="U4725" s="201">
        <v>44540</v>
      </c>
      <c r="V4725" s="196" t="s">
        <v>1805</v>
      </c>
      <c r="W4725" s="200" t="s">
        <v>93</v>
      </c>
      <c r="X4725" s="196" t="s">
        <v>303</v>
      </c>
      <c r="Y4725" s="196" t="s">
        <v>29</v>
      </c>
      <c r="Z4725" s="198" t="s">
        <v>3875</v>
      </c>
      <c r="AA4725" s="196" t="s">
        <v>17660</v>
      </c>
      <c r="AB4725" s="196" t="s">
        <v>17659</v>
      </c>
      <c r="AC4725" s="200">
        <v>3</v>
      </c>
      <c r="AD4725" s="200" t="s">
        <v>8274</v>
      </c>
      <c r="AE4725" s="212">
        <v>138403</v>
      </c>
      <c r="AF4725" s="212">
        <v>138403</v>
      </c>
      <c r="AG4725" s="198" t="s">
        <v>3876</v>
      </c>
    </row>
    <row r="4726" spans="1:33" ht="72" hidden="1" x14ac:dyDescent="0.25">
      <c r="A4726" s="209">
        <v>131208</v>
      </c>
      <c r="B4726" s="210">
        <v>3</v>
      </c>
      <c r="C4726" s="196" t="s">
        <v>122</v>
      </c>
      <c r="D4726" s="201">
        <v>44209</v>
      </c>
      <c r="E4726" s="196" t="s">
        <v>152</v>
      </c>
      <c r="F4726" s="201">
        <v>44552.875173611108</v>
      </c>
      <c r="G4726" s="196" t="s">
        <v>241</v>
      </c>
      <c r="H4726" s="198" t="s">
        <v>109</v>
      </c>
      <c r="I4726" s="196" t="s">
        <v>621</v>
      </c>
      <c r="J4726" s="196" t="s">
        <v>299</v>
      </c>
      <c r="L4726" s="200" t="s">
        <v>300</v>
      </c>
      <c r="M4726" s="198" t="s">
        <v>3872</v>
      </c>
      <c r="N4726" s="198" t="s">
        <v>3873</v>
      </c>
      <c r="O4726" s="196" t="s">
        <v>157</v>
      </c>
      <c r="P4726" s="198" t="s">
        <v>1794</v>
      </c>
      <c r="Q4726" s="198" t="s">
        <v>3874</v>
      </c>
      <c r="R4726" s="196" t="s">
        <v>47</v>
      </c>
      <c r="S4726" s="196" t="s">
        <v>43</v>
      </c>
      <c r="T4726" s="211">
        <v>10.5</v>
      </c>
      <c r="U4726" s="201">
        <v>44540</v>
      </c>
      <c r="V4726" s="196" t="s">
        <v>1805</v>
      </c>
      <c r="W4726" s="200" t="s">
        <v>93</v>
      </c>
      <c r="X4726" s="196" t="s">
        <v>303</v>
      </c>
      <c r="Y4726" s="196" t="s">
        <v>29</v>
      </c>
      <c r="Z4726" s="198" t="s">
        <v>3875</v>
      </c>
      <c r="AA4726" s="196" t="s">
        <v>17661</v>
      </c>
      <c r="AB4726" s="196" t="s">
        <v>17659</v>
      </c>
      <c r="AC4726" s="200">
        <v>8</v>
      </c>
      <c r="AD4726" s="200" t="s">
        <v>8231</v>
      </c>
      <c r="AE4726" s="212">
        <v>7587357</v>
      </c>
      <c r="AF4726" s="212">
        <v>7587357</v>
      </c>
      <c r="AG4726" s="198" t="s">
        <v>3876</v>
      </c>
    </row>
    <row r="4727" spans="1:33" hidden="1" x14ac:dyDescent="0.25">
      <c r="A4727" s="209">
        <v>131210</v>
      </c>
      <c r="B4727" s="210">
        <v>3</v>
      </c>
      <c r="C4727" s="196" t="s">
        <v>85</v>
      </c>
      <c r="D4727" s="201">
        <v>44209</v>
      </c>
      <c r="E4727" s="196" t="s">
        <v>152</v>
      </c>
      <c r="F4727" s="201">
        <v>44406</v>
      </c>
      <c r="G4727" s="196" t="s">
        <v>152</v>
      </c>
      <c r="H4727" s="198" t="s">
        <v>538</v>
      </c>
      <c r="I4727" s="196" t="s">
        <v>613</v>
      </c>
      <c r="J4727" s="196" t="s">
        <v>299</v>
      </c>
      <c r="L4727" s="200" t="s">
        <v>300</v>
      </c>
      <c r="M4727" s="198" t="s">
        <v>4089</v>
      </c>
      <c r="N4727" s="198" t="s">
        <v>1793</v>
      </c>
      <c r="O4727" s="196" t="s">
        <v>157</v>
      </c>
      <c r="P4727" s="198" t="s">
        <v>157</v>
      </c>
      <c r="Q4727" s="198" t="s">
        <v>1793</v>
      </c>
      <c r="R4727" s="196" t="s">
        <v>47</v>
      </c>
      <c r="S4727" s="196" t="s">
        <v>43</v>
      </c>
      <c r="T4727" s="211">
        <v>1.85</v>
      </c>
      <c r="V4727" s="196" t="s">
        <v>1805</v>
      </c>
      <c r="W4727" s="200" t="s">
        <v>93</v>
      </c>
      <c r="X4727" s="196" t="s">
        <v>303</v>
      </c>
      <c r="Y4727" s="196" t="s">
        <v>29</v>
      </c>
      <c r="Z4727" s="198" t="s">
        <v>4090</v>
      </c>
      <c r="AA4727" s="196" t="s">
        <v>17662</v>
      </c>
      <c r="AB4727" s="196" t="s">
        <v>17663</v>
      </c>
      <c r="AC4727" s="200">
        <v>3</v>
      </c>
      <c r="AD4727" s="200" t="s">
        <v>8274</v>
      </c>
      <c r="AE4727" s="212">
        <v>5000</v>
      </c>
      <c r="AF4727" s="212">
        <v>5000</v>
      </c>
    </row>
    <row r="4728" spans="1:33" hidden="1" x14ac:dyDescent="0.25">
      <c r="A4728" s="209">
        <v>131215</v>
      </c>
      <c r="B4728" s="210">
        <v>4</v>
      </c>
      <c r="C4728" s="196" t="s">
        <v>85</v>
      </c>
      <c r="D4728" s="201">
        <v>44211</v>
      </c>
      <c r="E4728" s="196" t="s">
        <v>134</v>
      </c>
      <c r="F4728" s="201">
        <v>44279</v>
      </c>
      <c r="G4728" s="196" t="s">
        <v>152</v>
      </c>
      <c r="H4728" s="198" t="s">
        <v>88</v>
      </c>
      <c r="I4728" s="196" t="s">
        <v>17664</v>
      </c>
      <c r="K4728" s="196" t="s">
        <v>17665</v>
      </c>
      <c r="L4728" s="200" t="s">
        <v>183</v>
      </c>
      <c r="M4728" s="198" t="s">
        <v>17666</v>
      </c>
      <c r="O4728" s="196" t="s">
        <v>438</v>
      </c>
      <c r="P4728" s="198" t="s">
        <v>439</v>
      </c>
      <c r="R4728" s="196" t="s">
        <v>39</v>
      </c>
      <c r="S4728" s="196" t="s">
        <v>46</v>
      </c>
      <c r="T4728" s="211">
        <v>0.01</v>
      </c>
      <c r="W4728" s="200" t="s">
        <v>93</v>
      </c>
      <c r="X4728" s="196" t="s">
        <v>103</v>
      </c>
      <c r="Z4728" s="198" t="s">
        <v>17667</v>
      </c>
      <c r="AA4728" s="196" t="s">
        <v>17668</v>
      </c>
      <c r="AC4728" s="200">
        <v>3</v>
      </c>
      <c r="AD4728" s="200" t="s">
        <v>8274</v>
      </c>
      <c r="AE4728" s="203" t="s">
        <v>505</v>
      </c>
      <c r="AF4728" s="212">
        <v>39500</v>
      </c>
    </row>
    <row r="4729" spans="1:33" hidden="1" x14ac:dyDescent="0.25">
      <c r="A4729" s="209">
        <v>131219</v>
      </c>
      <c r="B4729" s="210">
        <v>2</v>
      </c>
      <c r="C4729" s="196" t="s">
        <v>85</v>
      </c>
      <c r="D4729" s="201">
        <v>44218</v>
      </c>
      <c r="E4729" s="196" t="s">
        <v>398</v>
      </c>
      <c r="F4729" s="201">
        <v>44607</v>
      </c>
      <c r="G4729" s="196" t="s">
        <v>148</v>
      </c>
      <c r="H4729" s="198" t="s">
        <v>399</v>
      </c>
      <c r="I4729" s="196" t="s">
        <v>400</v>
      </c>
      <c r="J4729" s="196" t="s">
        <v>101</v>
      </c>
      <c r="L4729" s="200" t="s">
        <v>101</v>
      </c>
      <c r="M4729" s="198" t="s">
        <v>401</v>
      </c>
      <c r="N4729" s="198" t="s">
        <v>402</v>
      </c>
      <c r="O4729" s="196" t="s">
        <v>40</v>
      </c>
      <c r="P4729" s="198" t="s">
        <v>104</v>
      </c>
      <c r="R4729" s="196" t="s">
        <v>105</v>
      </c>
      <c r="S4729" s="196" t="s">
        <v>45</v>
      </c>
      <c r="T4729" s="211">
        <v>0</v>
      </c>
      <c r="U4729" s="201">
        <v>44967</v>
      </c>
      <c r="W4729" s="200" t="s">
        <v>93</v>
      </c>
      <c r="X4729" s="196" t="s">
        <v>103</v>
      </c>
      <c r="AA4729" s="196" t="s">
        <v>17669</v>
      </c>
      <c r="AC4729" s="200">
        <v>2</v>
      </c>
      <c r="AD4729" s="200" t="s">
        <v>8274</v>
      </c>
      <c r="AE4729" s="212">
        <v>315750</v>
      </c>
      <c r="AF4729" s="212">
        <v>315750</v>
      </c>
    </row>
    <row r="4730" spans="1:33" hidden="1" x14ac:dyDescent="0.25">
      <c r="A4730" s="209">
        <v>131219</v>
      </c>
      <c r="B4730" s="210">
        <v>2</v>
      </c>
      <c r="C4730" s="196" t="s">
        <v>85</v>
      </c>
      <c r="D4730" s="201">
        <v>44218</v>
      </c>
      <c r="E4730" s="196" t="s">
        <v>398</v>
      </c>
      <c r="F4730" s="201">
        <v>44607</v>
      </c>
      <c r="G4730" s="196" t="s">
        <v>148</v>
      </c>
      <c r="H4730" s="198" t="s">
        <v>399</v>
      </c>
      <c r="I4730" s="196" t="s">
        <v>400</v>
      </c>
      <c r="J4730" s="196" t="s">
        <v>101</v>
      </c>
      <c r="L4730" s="200" t="s">
        <v>101</v>
      </c>
      <c r="M4730" s="198" t="s">
        <v>401</v>
      </c>
      <c r="N4730" s="198" t="s">
        <v>402</v>
      </c>
      <c r="O4730" s="196" t="s">
        <v>40</v>
      </c>
      <c r="P4730" s="198" t="s">
        <v>104</v>
      </c>
      <c r="R4730" s="196" t="s">
        <v>105</v>
      </c>
      <c r="S4730" s="196" t="s">
        <v>45</v>
      </c>
      <c r="T4730" s="211">
        <v>0</v>
      </c>
      <c r="U4730" s="201">
        <v>44967</v>
      </c>
      <c r="W4730" s="200" t="s">
        <v>93</v>
      </c>
      <c r="X4730" s="196" t="s">
        <v>103</v>
      </c>
      <c r="AA4730" s="196" t="s">
        <v>17670</v>
      </c>
      <c r="AC4730" s="200">
        <v>3</v>
      </c>
      <c r="AD4730" s="200" t="s">
        <v>8274</v>
      </c>
      <c r="AE4730" s="203" t="s">
        <v>505</v>
      </c>
      <c r="AF4730" s="212">
        <v>675000</v>
      </c>
    </row>
    <row r="4731" spans="1:33" hidden="1" x14ac:dyDescent="0.25">
      <c r="A4731" s="209">
        <v>131220</v>
      </c>
      <c r="B4731" s="210">
        <v>3</v>
      </c>
      <c r="C4731" s="196" t="s">
        <v>122</v>
      </c>
      <c r="D4731" s="201">
        <v>44221</v>
      </c>
      <c r="E4731" s="196" t="s">
        <v>152</v>
      </c>
      <c r="F4731" s="201">
        <v>44623</v>
      </c>
      <c r="G4731" s="196" t="s">
        <v>134</v>
      </c>
      <c r="H4731" s="198" t="s">
        <v>319</v>
      </c>
      <c r="I4731" s="196" t="s">
        <v>1463</v>
      </c>
      <c r="J4731" s="196" t="s">
        <v>101</v>
      </c>
      <c r="L4731" s="200" t="s">
        <v>101</v>
      </c>
      <c r="M4731" s="198" t="s">
        <v>2129</v>
      </c>
      <c r="N4731" s="198" t="s">
        <v>2077</v>
      </c>
      <c r="O4731" s="196" t="s">
        <v>157</v>
      </c>
      <c r="P4731" s="198" t="s">
        <v>157</v>
      </c>
      <c r="Q4731" s="198" t="s">
        <v>2077</v>
      </c>
      <c r="R4731" s="196" t="s">
        <v>47</v>
      </c>
      <c r="S4731" s="196" t="s">
        <v>43</v>
      </c>
      <c r="T4731" s="211">
        <v>0.55000000000000004</v>
      </c>
      <c r="U4731" s="201">
        <v>44603</v>
      </c>
      <c r="V4731" s="196" t="s">
        <v>1805</v>
      </c>
      <c r="W4731" s="200" t="s">
        <v>93</v>
      </c>
      <c r="X4731" s="196" t="s">
        <v>103</v>
      </c>
      <c r="AA4731" s="196" t="s">
        <v>17671</v>
      </c>
      <c r="AC4731" s="200">
        <v>8</v>
      </c>
      <c r="AD4731" s="200" t="s">
        <v>8274</v>
      </c>
      <c r="AE4731" s="212">
        <v>97853</v>
      </c>
      <c r="AF4731" s="212">
        <v>97853</v>
      </c>
      <c r="AG4731" s="198" t="s">
        <v>2130</v>
      </c>
    </row>
    <row r="4732" spans="1:33" hidden="1" x14ac:dyDescent="0.25">
      <c r="A4732" s="209">
        <v>131223</v>
      </c>
      <c r="B4732" s="210">
        <v>3</v>
      </c>
      <c r="C4732" s="196" t="s">
        <v>122</v>
      </c>
      <c r="D4732" s="201">
        <v>44221</v>
      </c>
      <c r="E4732" s="196" t="s">
        <v>152</v>
      </c>
      <c r="F4732" s="201">
        <v>44715.875173611108</v>
      </c>
      <c r="G4732" s="196" t="s">
        <v>108</v>
      </c>
      <c r="H4732" s="198" t="s">
        <v>538</v>
      </c>
      <c r="I4732" s="196" t="s">
        <v>680</v>
      </c>
      <c r="J4732" s="196" t="s">
        <v>101</v>
      </c>
      <c r="L4732" s="200" t="s">
        <v>101</v>
      </c>
      <c r="M4732" s="198" t="s">
        <v>2980</v>
      </c>
      <c r="N4732" s="198" t="s">
        <v>1793</v>
      </c>
      <c r="O4732" s="196" t="s">
        <v>157</v>
      </c>
      <c r="P4732" s="198" t="s">
        <v>1794</v>
      </c>
      <c r="Q4732" s="198" t="s">
        <v>1793</v>
      </c>
      <c r="R4732" s="196" t="s">
        <v>47</v>
      </c>
      <c r="S4732" s="196" t="s">
        <v>43</v>
      </c>
      <c r="T4732" s="211">
        <v>4.2699999999999996</v>
      </c>
      <c r="U4732" s="201">
        <v>44694</v>
      </c>
      <c r="V4732" s="196" t="s">
        <v>1805</v>
      </c>
      <c r="W4732" s="200" t="s">
        <v>93</v>
      </c>
      <c r="X4732" s="196" t="s">
        <v>13</v>
      </c>
      <c r="Y4732" s="196" t="s">
        <v>31</v>
      </c>
      <c r="Z4732" s="198" t="s">
        <v>2981</v>
      </c>
      <c r="AA4732" s="196" t="s">
        <v>17672</v>
      </c>
      <c r="AB4732" s="196" t="s">
        <v>17673</v>
      </c>
      <c r="AC4732" s="200">
        <v>3</v>
      </c>
      <c r="AD4732" s="200" t="s">
        <v>8231</v>
      </c>
      <c r="AE4732" s="212">
        <v>44000</v>
      </c>
      <c r="AF4732" s="212">
        <v>44000</v>
      </c>
      <c r="AG4732" s="198" t="s">
        <v>17674</v>
      </c>
    </row>
    <row r="4733" spans="1:33" hidden="1" x14ac:dyDescent="0.25">
      <c r="A4733" s="209">
        <v>131223</v>
      </c>
      <c r="B4733" s="210">
        <v>3</v>
      </c>
      <c r="C4733" s="196" t="s">
        <v>122</v>
      </c>
      <c r="D4733" s="201">
        <v>44221</v>
      </c>
      <c r="E4733" s="196" t="s">
        <v>152</v>
      </c>
      <c r="F4733" s="201">
        <v>44715.875173611108</v>
      </c>
      <c r="G4733" s="196" t="s">
        <v>108</v>
      </c>
      <c r="H4733" s="198" t="s">
        <v>538</v>
      </c>
      <c r="I4733" s="196" t="s">
        <v>680</v>
      </c>
      <c r="J4733" s="196" t="s">
        <v>101</v>
      </c>
      <c r="L4733" s="200" t="s">
        <v>101</v>
      </c>
      <c r="M4733" s="198" t="s">
        <v>2980</v>
      </c>
      <c r="N4733" s="198" t="s">
        <v>1793</v>
      </c>
      <c r="O4733" s="196" t="s">
        <v>157</v>
      </c>
      <c r="P4733" s="198" t="s">
        <v>1794</v>
      </c>
      <c r="Q4733" s="198" t="s">
        <v>1793</v>
      </c>
      <c r="R4733" s="196" t="s">
        <v>47</v>
      </c>
      <c r="S4733" s="196" t="s">
        <v>43</v>
      </c>
      <c r="T4733" s="211">
        <v>4.2699999999999996</v>
      </c>
      <c r="U4733" s="201">
        <v>44694</v>
      </c>
      <c r="V4733" s="196" t="s">
        <v>1805</v>
      </c>
      <c r="W4733" s="200" t="s">
        <v>93</v>
      </c>
      <c r="X4733" s="196" t="s">
        <v>13</v>
      </c>
      <c r="Y4733" s="196" t="s">
        <v>31</v>
      </c>
      <c r="Z4733" s="198" t="s">
        <v>2981</v>
      </c>
      <c r="AA4733" s="196" t="s">
        <v>17675</v>
      </c>
      <c r="AB4733" s="196" t="s">
        <v>17673</v>
      </c>
      <c r="AC4733" s="200">
        <v>3</v>
      </c>
      <c r="AD4733" s="200" t="s">
        <v>8274</v>
      </c>
      <c r="AE4733" s="212">
        <v>483610</v>
      </c>
      <c r="AF4733" s="212">
        <v>483610</v>
      </c>
      <c r="AG4733" s="198" t="s">
        <v>17674</v>
      </c>
    </row>
    <row r="4734" spans="1:33" hidden="1" x14ac:dyDescent="0.25">
      <c r="A4734" s="209">
        <v>131223</v>
      </c>
      <c r="B4734" s="210">
        <v>3</v>
      </c>
      <c r="C4734" s="196" t="s">
        <v>122</v>
      </c>
      <c r="D4734" s="201">
        <v>44221</v>
      </c>
      <c r="E4734" s="196" t="s">
        <v>152</v>
      </c>
      <c r="F4734" s="201">
        <v>44715.875173611108</v>
      </c>
      <c r="G4734" s="196" t="s">
        <v>108</v>
      </c>
      <c r="H4734" s="198" t="s">
        <v>538</v>
      </c>
      <c r="I4734" s="196" t="s">
        <v>680</v>
      </c>
      <c r="J4734" s="196" t="s">
        <v>101</v>
      </c>
      <c r="L4734" s="200" t="s">
        <v>101</v>
      </c>
      <c r="M4734" s="198" t="s">
        <v>2980</v>
      </c>
      <c r="N4734" s="198" t="s">
        <v>1793</v>
      </c>
      <c r="O4734" s="196" t="s">
        <v>157</v>
      </c>
      <c r="P4734" s="198" t="s">
        <v>1794</v>
      </c>
      <c r="Q4734" s="198" t="s">
        <v>1793</v>
      </c>
      <c r="R4734" s="196" t="s">
        <v>47</v>
      </c>
      <c r="S4734" s="196" t="s">
        <v>43</v>
      </c>
      <c r="T4734" s="211">
        <v>4.2699999999999996</v>
      </c>
      <c r="U4734" s="201">
        <v>44694</v>
      </c>
      <c r="V4734" s="196" t="s">
        <v>1805</v>
      </c>
      <c r="W4734" s="200" t="s">
        <v>93</v>
      </c>
      <c r="X4734" s="196" t="s">
        <v>13</v>
      </c>
      <c r="Y4734" s="196" t="s">
        <v>31</v>
      </c>
      <c r="Z4734" s="198" t="s">
        <v>2981</v>
      </c>
      <c r="AA4734" s="196" t="s">
        <v>17676</v>
      </c>
      <c r="AB4734" s="196" t="s">
        <v>17673</v>
      </c>
      <c r="AC4734" s="200">
        <v>8</v>
      </c>
      <c r="AD4734" s="200" t="s">
        <v>8274</v>
      </c>
      <c r="AE4734" s="212">
        <v>2943972</v>
      </c>
      <c r="AF4734" s="212">
        <v>2943972</v>
      </c>
      <c r="AG4734" s="198" t="s">
        <v>17674</v>
      </c>
    </row>
    <row r="4735" spans="1:33" hidden="1" x14ac:dyDescent="0.25">
      <c r="A4735" s="209">
        <v>131226</v>
      </c>
      <c r="B4735" s="210">
        <v>3</v>
      </c>
      <c r="C4735" s="196" t="s">
        <v>122</v>
      </c>
      <c r="D4735" s="201">
        <v>44221</v>
      </c>
      <c r="E4735" s="196" t="s">
        <v>152</v>
      </c>
      <c r="F4735" s="201">
        <v>44712</v>
      </c>
      <c r="G4735" s="196" t="s">
        <v>241</v>
      </c>
      <c r="H4735" s="198" t="s">
        <v>365</v>
      </c>
      <c r="I4735" s="196" t="s">
        <v>292</v>
      </c>
      <c r="J4735" s="196" t="s">
        <v>101</v>
      </c>
      <c r="L4735" s="200" t="s">
        <v>101</v>
      </c>
      <c r="M4735" s="198" t="s">
        <v>2016</v>
      </c>
      <c r="N4735" s="198" t="s">
        <v>1793</v>
      </c>
      <c r="O4735" s="196" t="s">
        <v>157</v>
      </c>
      <c r="P4735" s="198" t="s">
        <v>158</v>
      </c>
      <c r="Q4735" s="198" t="s">
        <v>1793</v>
      </c>
      <c r="R4735" s="196" t="s">
        <v>47</v>
      </c>
      <c r="S4735" s="196" t="s">
        <v>43</v>
      </c>
      <c r="T4735" s="211">
        <v>4.8</v>
      </c>
      <c r="U4735" s="201">
        <v>44603</v>
      </c>
      <c r="V4735" s="196" t="s">
        <v>1805</v>
      </c>
      <c r="W4735" s="200" t="s">
        <v>670</v>
      </c>
      <c r="X4735" s="196" t="s">
        <v>13</v>
      </c>
      <c r="Y4735" s="196" t="s">
        <v>31</v>
      </c>
      <c r="AA4735" s="196" t="s">
        <v>17677</v>
      </c>
      <c r="AB4735" s="196" t="s">
        <v>17678</v>
      </c>
      <c r="AC4735" s="200">
        <v>3</v>
      </c>
      <c r="AD4735" s="200" t="s">
        <v>8231</v>
      </c>
      <c r="AE4735" s="212">
        <v>13388</v>
      </c>
      <c r="AF4735" s="212">
        <v>13388</v>
      </c>
      <c r="AG4735" s="198" t="s">
        <v>2017</v>
      </c>
    </row>
    <row r="4736" spans="1:33" hidden="1" x14ac:dyDescent="0.25">
      <c r="A4736" s="209">
        <v>131226</v>
      </c>
      <c r="B4736" s="210">
        <v>3</v>
      </c>
      <c r="C4736" s="196" t="s">
        <v>122</v>
      </c>
      <c r="D4736" s="201">
        <v>44221</v>
      </c>
      <c r="E4736" s="196" t="s">
        <v>152</v>
      </c>
      <c r="F4736" s="201">
        <v>44712</v>
      </c>
      <c r="G4736" s="196" t="s">
        <v>241</v>
      </c>
      <c r="H4736" s="198" t="s">
        <v>365</v>
      </c>
      <c r="I4736" s="196" t="s">
        <v>292</v>
      </c>
      <c r="J4736" s="196" t="s">
        <v>101</v>
      </c>
      <c r="L4736" s="200" t="s">
        <v>101</v>
      </c>
      <c r="M4736" s="198" t="s">
        <v>2016</v>
      </c>
      <c r="N4736" s="198" t="s">
        <v>1793</v>
      </c>
      <c r="O4736" s="196" t="s">
        <v>157</v>
      </c>
      <c r="P4736" s="198" t="s">
        <v>158</v>
      </c>
      <c r="Q4736" s="198" t="s">
        <v>1793</v>
      </c>
      <c r="R4736" s="196" t="s">
        <v>47</v>
      </c>
      <c r="S4736" s="196" t="s">
        <v>43</v>
      </c>
      <c r="T4736" s="211">
        <v>4.8</v>
      </c>
      <c r="U4736" s="201">
        <v>44603</v>
      </c>
      <c r="V4736" s="196" t="s">
        <v>1805</v>
      </c>
      <c r="W4736" s="200" t="s">
        <v>670</v>
      </c>
      <c r="X4736" s="196" t="s">
        <v>13</v>
      </c>
      <c r="Y4736" s="196" t="s">
        <v>31</v>
      </c>
      <c r="AA4736" s="196" t="s">
        <v>17679</v>
      </c>
      <c r="AB4736" s="196" t="s">
        <v>17678</v>
      </c>
      <c r="AC4736" s="200">
        <v>8</v>
      </c>
      <c r="AD4736" s="200" t="s">
        <v>8231</v>
      </c>
      <c r="AE4736" s="212">
        <v>2255350</v>
      </c>
      <c r="AF4736" s="212">
        <v>2255350</v>
      </c>
      <c r="AG4736" s="198" t="s">
        <v>2017</v>
      </c>
    </row>
    <row r="4737" spans="1:33" hidden="1" x14ac:dyDescent="0.25">
      <c r="A4737" s="209">
        <v>131227</v>
      </c>
      <c r="B4737" s="210">
        <v>3</v>
      </c>
      <c r="C4737" s="196" t="s">
        <v>122</v>
      </c>
      <c r="D4737" s="201">
        <v>44221</v>
      </c>
      <c r="E4737" s="196" t="s">
        <v>152</v>
      </c>
      <c r="F4737" s="201">
        <v>44665.875208333331</v>
      </c>
      <c r="G4737" s="196" t="s">
        <v>241</v>
      </c>
      <c r="H4737" s="198" t="s">
        <v>365</v>
      </c>
      <c r="I4737" s="196" t="s">
        <v>786</v>
      </c>
      <c r="J4737" s="196" t="s">
        <v>101</v>
      </c>
      <c r="L4737" s="200" t="s">
        <v>101</v>
      </c>
      <c r="M4737" s="198" t="s">
        <v>2264</v>
      </c>
      <c r="N4737" s="198" t="s">
        <v>1793</v>
      </c>
      <c r="O4737" s="196" t="s">
        <v>157</v>
      </c>
      <c r="P4737" s="198" t="s">
        <v>157</v>
      </c>
      <c r="Q4737" s="198" t="s">
        <v>1793</v>
      </c>
      <c r="R4737" s="196" t="s">
        <v>47</v>
      </c>
      <c r="S4737" s="196" t="s">
        <v>43</v>
      </c>
      <c r="T4737" s="211">
        <v>4.34</v>
      </c>
      <c r="U4737" s="201">
        <v>44645</v>
      </c>
      <c r="V4737" s="196" t="s">
        <v>1805</v>
      </c>
      <c r="W4737" s="200" t="s">
        <v>93</v>
      </c>
      <c r="X4737" s="196" t="s">
        <v>13</v>
      </c>
      <c r="AA4737" s="196" t="s">
        <v>17680</v>
      </c>
      <c r="AB4737" s="196" t="s">
        <v>17681</v>
      </c>
      <c r="AC4737" s="200">
        <v>8</v>
      </c>
      <c r="AD4737" s="200" t="s">
        <v>8231</v>
      </c>
      <c r="AE4737" s="212">
        <v>2170210</v>
      </c>
      <c r="AF4737" s="212">
        <v>2170210</v>
      </c>
      <c r="AG4737" s="198" t="s">
        <v>2265</v>
      </c>
    </row>
    <row r="4738" spans="1:33" hidden="1" x14ac:dyDescent="0.25">
      <c r="A4738" s="209">
        <v>131229</v>
      </c>
      <c r="B4738" s="210">
        <v>3</v>
      </c>
      <c r="C4738" s="196" t="s">
        <v>122</v>
      </c>
      <c r="D4738" s="201">
        <v>44221</v>
      </c>
      <c r="E4738" s="196" t="s">
        <v>152</v>
      </c>
      <c r="F4738" s="201">
        <v>44665.875196759262</v>
      </c>
      <c r="G4738" s="196" t="s">
        <v>241</v>
      </c>
      <c r="H4738" s="198" t="s">
        <v>140</v>
      </c>
      <c r="I4738" s="196" t="s">
        <v>2135</v>
      </c>
      <c r="J4738" s="196" t="s">
        <v>101</v>
      </c>
      <c r="L4738" s="200" t="s">
        <v>101</v>
      </c>
      <c r="M4738" s="198" t="s">
        <v>2356</v>
      </c>
      <c r="N4738" s="198" t="s">
        <v>1793</v>
      </c>
      <c r="O4738" s="196" t="s">
        <v>157</v>
      </c>
      <c r="P4738" s="198" t="s">
        <v>158</v>
      </c>
      <c r="Q4738" s="198" t="s">
        <v>1793</v>
      </c>
      <c r="R4738" s="196" t="s">
        <v>47</v>
      </c>
      <c r="S4738" s="196" t="s">
        <v>43</v>
      </c>
      <c r="T4738" s="211">
        <v>1.68</v>
      </c>
      <c r="U4738" s="201">
        <v>44645</v>
      </c>
      <c r="V4738" s="196" t="s">
        <v>1805</v>
      </c>
      <c r="W4738" s="200" t="s">
        <v>93</v>
      </c>
      <c r="X4738" s="196" t="s">
        <v>103</v>
      </c>
      <c r="AA4738" s="196" t="s">
        <v>17682</v>
      </c>
      <c r="AB4738" s="196" t="s">
        <v>17683</v>
      </c>
      <c r="AC4738" s="200">
        <v>3</v>
      </c>
      <c r="AD4738" s="200" t="s">
        <v>8231</v>
      </c>
      <c r="AE4738" s="212">
        <v>38115</v>
      </c>
      <c r="AF4738" s="212">
        <v>38115</v>
      </c>
      <c r="AG4738" s="198" t="s">
        <v>2268</v>
      </c>
    </row>
    <row r="4739" spans="1:33" hidden="1" x14ac:dyDescent="0.25">
      <c r="A4739" s="209">
        <v>131229</v>
      </c>
      <c r="B4739" s="210">
        <v>3</v>
      </c>
      <c r="C4739" s="196" t="s">
        <v>122</v>
      </c>
      <c r="D4739" s="201">
        <v>44221</v>
      </c>
      <c r="E4739" s="196" t="s">
        <v>152</v>
      </c>
      <c r="F4739" s="201">
        <v>44665.875196759262</v>
      </c>
      <c r="G4739" s="196" t="s">
        <v>241</v>
      </c>
      <c r="H4739" s="198" t="s">
        <v>140</v>
      </c>
      <c r="I4739" s="196" t="s">
        <v>2135</v>
      </c>
      <c r="J4739" s="196" t="s">
        <v>101</v>
      </c>
      <c r="L4739" s="200" t="s">
        <v>101</v>
      </c>
      <c r="M4739" s="198" t="s">
        <v>2356</v>
      </c>
      <c r="N4739" s="198" t="s">
        <v>1793</v>
      </c>
      <c r="O4739" s="196" t="s">
        <v>157</v>
      </c>
      <c r="P4739" s="198" t="s">
        <v>158</v>
      </c>
      <c r="Q4739" s="198" t="s">
        <v>1793</v>
      </c>
      <c r="R4739" s="196" t="s">
        <v>47</v>
      </c>
      <c r="S4739" s="196" t="s">
        <v>43</v>
      </c>
      <c r="T4739" s="211">
        <v>1.68</v>
      </c>
      <c r="U4739" s="201">
        <v>44645</v>
      </c>
      <c r="V4739" s="196" t="s">
        <v>1805</v>
      </c>
      <c r="W4739" s="200" t="s">
        <v>93</v>
      </c>
      <c r="X4739" s="196" t="s">
        <v>103</v>
      </c>
      <c r="AA4739" s="196" t="s">
        <v>17684</v>
      </c>
      <c r="AB4739" s="196" t="s">
        <v>17683</v>
      </c>
      <c r="AC4739" s="200">
        <v>8</v>
      </c>
      <c r="AD4739" s="200" t="s">
        <v>8231</v>
      </c>
      <c r="AE4739" s="212">
        <v>694410</v>
      </c>
      <c r="AF4739" s="212">
        <v>881677</v>
      </c>
      <c r="AG4739" s="198" t="s">
        <v>2268</v>
      </c>
    </row>
    <row r="4740" spans="1:33" hidden="1" x14ac:dyDescent="0.25">
      <c r="A4740" s="209">
        <v>131230</v>
      </c>
      <c r="B4740" s="210">
        <v>3</v>
      </c>
      <c r="C4740" s="196" t="s">
        <v>122</v>
      </c>
      <c r="D4740" s="201">
        <v>44221</v>
      </c>
      <c r="E4740" s="196" t="s">
        <v>152</v>
      </c>
      <c r="F4740" s="201">
        <v>44678</v>
      </c>
      <c r="G4740" s="196" t="s">
        <v>241</v>
      </c>
      <c r="H4740" s="198" t="s">
        <v>140</v>
      </c>
      <c r="I4740" s="196" t="s">
        <v>1417</v>
      </c>
      <c r="J4740" s="196" t="s">
        <v>101</v>
      </c>
      <c r="L4740" s="200" t="s">
        <v>101</v>
      </c>
      <c r="M4740" s="198" t="s">
        <v>2267</v>
      </c>
      <c r="N4740" s="198" t="s">
        <v>1793</v>
      </c>
      <c r="O4740" s="196" t="s">
        <v>157</v>
      </c>
      <c r="P4740" s="198" t="s">
        <v>158</v>
      </c>
      <c r="Q4740" s="198" t="s">
        <v>1793</v>
      </c>
      <c r="R4740" s="196" t="s">
        <v>47</v>
      </c>
      <c r="S4740" s="196" t="s">
        <v>43</v>
      </c>
      <c r="T4740" s="211">
        <v>0.35</v>
      </c>
      <c r="U4740" s="201">
        <v>44645</v>
      </c>
      <c r="V4740" s="196" t="s">
        <v>1805</v>
      </c>
      <c r="W4740" s="200" t="s">
        <v>93</v>
      </c>
      <c r="X4740" s="196" t="s">
        <v>13</v>
      </c>
      <c r="AA4740" s="196" t="s">
        <v>17685</v>
      </c>
      <c r="AB4740" s="196" t="s">
        <v>17686</v>
      </c>
      <c r="AC4740" s="200">
        <v>3</v>
      </c>
      <c r="AD4740" s="200" t="s">
        <v>8231</v>
      </c>
      <c r="AE4740" s="212">
        <v>11855</v>
      </c>
      <c r="AF4740" s="212">
        <v>11855</v>
      </c>
      <c r="AG4740" s="198" t="s">
        <v>2268</v>
      </c>
    </row>
    <row r="4741" spans="1:33" hidden="1" x14ac:dyDescent="0.25">
      <c r="A4741" s="209">
        <v>131230</v>
      </c>
      <c r="B4741" s="210">
        <v>3</v>
      </c>
      <c r="C4741" s="196" t="s">
        <v>122</v>
      </c>
      <c r="D4741" s="201">
        <v>44221</v>
      </c>
      <c r="E4741" s="196" t="s">
        <v>152</v>
      </c>
      <c r="F4741" s="201">
        <v>44678</v>
      </c>
      <c r="G4741" s="196" t="s">
        <v>241</v>
      </c>
      <c r="H4741" s="198" t="s">
        <v>140</v>
      </c>
      <c r="I4741" s="196" t="s">
        <v>1417</v>
      </c>
      <c r="J4741" s="196" t="s">
        <v>101</v>
      </c>
      <c r="L4741" s="200" t="s">
        <v>101</v>
      </c>
      <c r="M4741" s="198" t="s">
        <v>2267</v>
      </c>
      <c r="N4741" s="198" t="s">
        <v>1793</v>
      </c>
      <c r="O4741" s="196" t="s">
        <v>157</v>
      </c>
      <c r="P4741" s="198" t="s">
        <v>158</v>
      </c>
      <c r="Q4741" s="198" t="s">
        <v>1793</v>
      </c>
      <c r="R4741" s="196" t="s">
        <v>47</v>
      </c>
      <c r="S4741" s="196" t="s">
        <v>43</v>
      </c>
      <c r="T4741" s="211">
        <v>0.35</v>
      </c>
      <c r="U4741" s="201">
        <v>44645</v>
      </c>
      <c r="V4741" s="196" t="s">
        <v>1805</v>
      </c>
      <c r="W4741" s="200" t="s">
        <v>93</v>
      </c>
      <c r="X4741" s="196" t="s">
        <v>13</v>
      </c>
      <c r="AA4741" s="196" t="s">
        <v>17687</v>
      </c>
      <c r="AB4741" s="196" t="s">
        <v>17686</v>
      </c>
      <c r="AC4741" s="200">
        <v>8</v>
      </c>
      <c r="AD4741" s="200" t="s">
        <v>8274</v>
      </c>
      <c r="AE4741" s="212">
        <v>173654</v>
      </c>
      <c r="AF4741" s="212">
        <v>173654</v>
      </c>
      <c r="AG4741" s="198" t="s">
        <v>2268</v>
      </c>
    </row>
    <row r="4742" spans="1:33" hidden="1" x14ac:dyDescent="0.25">
      <c r="A4742" s="209">
        <v>131232</v>
      </c>
      <c r="B4742" s="210">
        <v>3</v>
      </c>
      <c r="C4742" s="196" t="s">
        <v>122</v>
      </c>
      <c r="D4742" s="201">
        <v>44221</v>
      </c>
      <c r="E4742" s="196" t="s">
        <v>152</v>
      </c>
      <c r="F4742" s="201">
        <v>44665.875231481485</v>
      </c>
      <c r="G4742" s="196" t="s">
        <v>241</v>
      </c>
      <c r="H4742" s="198" t="s">
        <v>109</v>
      </c>
      <c r="I4742" s="196" t="s">
        <v>2270</v>
      </c>
      <c r="J4742" s="196" t="s">
        <v>101</v>
      </c>
      <c r="L4742" s="200" t="s">
        <v>101</v>
      </c>
      <c r="M4742" s="198" t="s">
        <v>2271</v>
      </c>
      <c r="N4742" s="198" t="s">
        <v>1793</v>
      </c>
      <c r="O4742" s="196" t="s">
        <v>157</v>
      </c>
      <c r="P4742" s="198" t="s">
        <v>158</v>
      </c>
      <c r="Q4742" s="198" t="s">
        <v>1793</v>
      </c>
      <c r="R4742" s="196" t="s">
        <v>47</v>
      </c>
      <c r="S4742" s="196" t="s">
        <v>43</v>
      </c>
      <c r="T4742" s="211">
        <v>2.23</v>
      </c>
      <c r="U4742" s="201">
        <v>44645</v>
      </c>
      <c r="V4742" s="196" t="s">
        <v>1805</v>
      </c>
      <c r="W4742" s="200" t="s">
        <v>670</v>
      </c>
      <c r="X4742" s="196" t="s">
        <v>13</v>
      </c>
      <c r="AA4742" s="196" t="s">
        <v>17688</v>
      </c>
      <c r="AB4742" s="196" t="s">
        <v>17689</v>
      </c>
      <c r="AC4742" s="200">
        <v>3</v>
      </c>
      <c r="AD4742" s="200" t="s">
        <v>8231</v>
      </c>
      <c r="AE4742" s="212">
        <v>47119</v>
      </c>
      <c r="AF4742" s="212">
        <v>47119</v>
      </c>
      <c r="AG4742" s="198" t="s">
        <v>2272</v>
      </c>
    </row>
    <row r="4743" spans="1:33" hidden="1" x14ac:dyDescent="0.25">
      <c r="A4743" s="209">
        <v>131232</v>
      </c>
      <c r="B4743" s="210">
        <v>3</v>
      </c>
      <c r="C4743" s="196" t="s">
        <v>122</v>
      </c>
      <c r="D4743" s="201">
        <v>44221</v>
      </c>
      <c r="E4743" s="196" t="s">
        <v>152</v>
      </c>
      <c r="F4743" s="201">
        <v>44665.875231481485</v>
      </c>
      <c r="G4743" s="196" t="s">
        <v>241</v>
      </c>
      <c r="H4743" s="198" t="s">
        <v>109</v>
      </c>
      <c r="I4743" s="196" t="s">
        <v>2270</v>
      </c>
      <c r="J4743" s="196" t="s">
        <v>101</v>
      </c>
      <c r="L4743" s="200" t="s">
        <v>101</v>
      </c>
      <c r="M4743" s="198" t="s">
        <v>2271</v>
      </c>
      <c r="N4743" s="198" t="s">
        <v>1793</v>
      </c>
      <c r="O4743" s="196" t="s">
        <v>157</v>
      </c>
      <c r="P4743" s="198" t="s">
        <v>158</v>
      </c>
      <c r="Q4743" s="198" t="s">
        <v>1793</v>
      </c>
      <c r="R4743" s="196" t="s">
        <v>47</v>
      </c>
      <c r="S4743" s="196" t="s">
        <v>43</v>
      </c>
      <c r="T4743" s="211">
        <v>2.23</v>
      </c>
      <c r="U4743" s="201">
        <v>44645</v>
      </c>
      <c r="V4743" s="196" t="s">
        <v>1805</v>
      </c>
      <c r="W4743" s="200" t="s">
        <v>670</v>
      </c>
      <c r="X4743" s="196" t="s">
        <v>13</v>
      </c>
      <c r="AA4743" s="196" t="s">
        <v>17690</v>
      </c>
      <c r="AB4743" s="196" t="s">
        <v>17689</v>
      </c>
      <c r="AC4743" s="200">
        <v>8</v>
      </c>
      <c r="AD4743" s="200" t="s">
        <v>8231</v>
      </c>
      <c r="AE4743" s="212">
        <v>730450</v>
      </c>
      <c r="AF4743" s="212">
        <v>904386</v>
      </c>
      <c r="AG4743" s="198" t="s">
        <v>2272</v>
      </c>
    </row>
    <row r="4744" spans="1:33" hidden="1" x14ac:dyDescent="0.25">
      <c r="A4744" s="209">
        <v>131233</v>
      </c>
      <c r="B4744" s="210">
        <v>3</v>
      </c>
      <c r="C4744" s="196" t="s">
        <v>122</v>
      </c>
      <c r="D4744" s="201">
        <v>44221</v>
      </c>
      <c r="E4744" s="196" t="s">
        <v>152</v>
      </c>
      <c r="F4744" s="201">
        <v>44665.875231481485</v>
      </c>
      <c r="G4744" s="196" t="s">
        <v>241</v>
      </c>
      <c r="H4744" s="198" t="s">
        <v>109</v>
      </c>
      <c r="I4744" s="196" t="s">
        <v>2270</v>
      </c>
      <c r="J4744" s="196" t="s">
        <v>101</v>
      </c>
      <c r="L4744" s="200" t="s">
        <v>101</v>
      </c>
      <c r="M4744" s="198" t="s">
        <v>2274</v>
      </c>
      <c r="N4744" s="198" t="s">
        <v>1793</v>
      </c>
      <c r="O4744" s="196" t="s">
        <v>157</v>
      </c>
      <c r="P4744" s="198" t="s">
        <v>158</v>
      </c>
      <c r="Q4744" s="198" t="s">
        <v>1793</v>
      </c>
      <c r="R4744" s="196" t="s">
        <v>47</v>
      </c>
      <c r="S4744" s="196" t="s">
        <v>43</v>
      </c>
      <c r="T4744" s="211">
        <v>2.89</v>
      </c>
      <c r="U4744" s="201">
        <v>44645</v>
      </c>
      <c r="V4744" s="196" t="s">
        <v>1805</v>
      </c>
      <c r="W4744" s="200" t="s">
        <v>670</v>
      </c>
      <c r="X4744" s="196" t="s">
        <v>13</v>
      </c>
      <c r="AA4744" s="196" t="s">
        <v>17691</v>
      </c>
      <c r="AB4744" s="196" t="s">
        <v>17692</v>
      </c>
      <c r="AC4744" s="200">
        <v>3</v>
      </c>
      <c r="AD4744" s="200" t="s">
        <v>8231</v>
      </c>
      <c r="AE4744" s="212">
        <v>104239</v>
      </c>
      <c r="AF4744" s="212">
        <v>104239</v>
      </c>
      <c r="AG4744" s="198" t="s">
        <v>2272</v>
      </c>
    </row>
    <row r="4745" spans="1:33" hidden="1" x14ac:dyDescent="0.25">
      <c r="A4745" s="209">
        <v>131233</v>
      </c>
      <c r="B4745" s="210">
        <v>3</v>
      </c>
      <c r="C4745" s="196" t="s">
        <v>122</v>
      </c>
      <c r="D4745" s="201">
        <v>44221</v>
      </c>
      <c r="E4745" s="196" t="s">
        <v>152</v>
      </c>
      <c r="F4745" s="201">
        <v>44665.875231481485</v>
      </c>
      <c r="G4745" s="196" t="s">
        <v>241</v>
      </c>
      <c r="H4745" s="198" t="s">
        <v>109</v>
      </c>
      <c r="I4745" s="196" t="s">
        <v>2270</v>
      </c>
      <c r="J4745" s="196" t="s">
        <v>101</v>
      </c>
      <c r="L4745" s="200" t="s">
        <v>101</v>
      </c>
      <c r="M4745" s="198" t="s">
        <v>2274</v>
      </c>
      <c r="N4745" s="198" t="s">
        <v>1793</v>
      </c>
      <c r="O4745" s="196" t="s">
        <v>157</v>
      </c>
      <c r="P4745" s="198" t="s">
        <v>158</v>
      </c>
      <c r="Q4745" s="198" t="s">
        <v>1793</v>
      </c>
      <c r="R4745" s="196" t="s">
        <v>47</v>
      </c>
      <c r="S4745" s="196" t="s">
        <v>43</v>
      </c>
      <c r="T4745" s="211">
        <v>2.89</v>
      </c>
      <c r="U4745" s="201">
        <v>44645</v>
      </c>
      <c r="V4745" s="196" t="s">
        <v>1805</v>
      </c>
      <c r="W4745" s="200" t="s">
        <v>670</v>
      </c>
      <c r="X4745" s="196" t="s">
        <v>13</v>
      </c>
      <c r="AA4745" s="196" t="s">
        <v>17693</v>
      </c>
      <c r="AB4745" s="196" t="s">
        <v>17692</v>
      </c>
      <c r="AC4745" s="200">
        <v>8</v>
      </c>
      <c r="AD4745" s="200" t="s">
        <v>8231</v>
      </c>
      <c r="AE4745" s="212">
        <v>1210210</v>
      </c>
      <c r="AF4745" s="212">
        <v>1440868</v>
      </c>
      <c r="AG4745" s="198" t="s">
        <v>2272</v>
      </c>
    </row>
    <row r="4746" spans="1:33" hidden="1" x14ac:dyDescent="0.25">
      <c r="A4746" s="209">
        <v>131234</v>
      </c>
      <c r="B4746" s="210">
        <v>3</v>
      </c>
      <c r="C4746" s="196" t="s">
        <v>122</v>
      </c>
      <c r="D4746" s="201">
        <v>44221</v>
      </c>
      <c r="E4746" s="196" t="s">
        <v>152</v>
      </c>
      <c r="F4746" s="201">
        <v>44665.875219907408</v>
      </c>
      <c r="G4746" s="196" t="s">
        <v>241</v>
      </c>
      <c r="H4746" s="198" t="s">
        <v>140</v>
      </c>
      <c r="I4746" s="196" t="s">
        <v>2358</v>
      </c>
      <c r="J4746" s="196" t="s">
        <v>101</v>
      </c>
      <c r="L4746" s="200" t="s">
        <v>101</v>
      </c>
      <c r="M4746" s="198" t="s">
        <v>2359</v>
      </c>
      <c r="N4746" s="198" t="s">
        <v>1793</v>
      </c>
      <c r="O4746" s="196" t="s">
        <v>157</v>
      </c>
      <c r="P4746" s="198" t="s">
        <v>1794</v>
      </c>
      <c r="Q4746" s="198" t="s">
        <v>1793</v>
      </c>
      <c r="R4746" s="196" t="s">
        <v>47</v>
      </c>
      <c r="S4746" s="196" t="s">
        <v>43</v>
      </c>
      <c r="T4746" s="211">
        <v>5.7549999999999999</v>
      </c>
      <c r="U4746" s="201">
        <v>44645</v>
      </c>
      <c r="V4746" s="196" t="s">
        <v>1805</v>
      </c>
      <c r="W4746" s="200" t="s">
        <v>93</v>
      </c>
      <c r="X4746" s="196" t="s">
        <v>103</v>
      </c>
      <c r="Y4746" s="196" t="s">
        <v>32</v>
      </c>
      <c r="Z4746" s="198" t="s">
        <v>2360</v>
      </c>
      <c r="AA4746" s="196" t="s">
        <v>17694</v>
      </c>
      <c r="AB4746" s="196" t="s">
        <v>17695</v>
      </c>
      <c r="AC4746" s="200">
        <v>3</v>
      </c>
      <c r="AD4746" s="200" t="s">
        <v>8231</v>
      </c>
      <c r="AE4746" s="212">
        <v>13041</v>
      </c>
      <c r="AF4746" s="212">
        <v>13041</v>
      </c>
      <c r="AG4746" s="198" t="s">
        <v>2361</v>
      </c>
    </row>
    <row r="4747" spans="1:33" hidden="1" x14ac:dyDescent="0.25">
      <c r="A4747" s="209">
        <v>131234</v>
      </c>
      <c r="B4747" s="210">
        <v>3</v>
      </c>
      <c r="C4747" s="196" t="s">
        <v>122</v>
      </c>
      <c r="D4747" s="201">
        <v>44221</v>
      </c>
      <c r="E4747" s="196" t="s">
        <v>152</v>
      </c>
      <c r="F4747" s="201">
        <v>44665.875219907408</v>
      </c>
      <c r="G4747" s="196" t="s">
        <v>241</v>
      </c>
      <c r="H4747" s="198" t="s">
        <v>140</v>
      </c>
      <c r="I4747" s="196" t="s">
        <v>2358</v>
      </c>
      <c r="J4747" s="196" t="s">
        <v>101</v>
      </c>
      <c r="L4747" s="200" t="s">
        <v>101</v>
      </c>
      <c r="M4747" s="198" t="s">
        <v>2359</v>
      </c>
      <c r="N4747" s="198" t="s">
        <v>1793</v>
      </c>
      <c r="O4747" s="196" t="s">
        <v>157</v>
      </c>
      <c r="P4747" s="198" t="s">
        <v>1794</v>
      </c>
      <c r="Q4747" s="198" t="s">
        <v>1793</v>
      </c>
      <c r="R4747" s="196" t="s">
        <v>47</v>
      </c>
      <c r="S4747" s="196" t="s">
        <v>43</v>
      </c>
      <c r="T4747" s="211">
        <v>5.7549999999999999</v>
      </c>
      <c r="U4747" s="201">
        <v>44645</v>
      </c>
      <c r="V4747" s="196" t="s">
        <v>1805</v>
      </c>
      <c r="W4747" s="200" t="s">
        <v>93</v>
      </c>
      <c r="X4747" s="196" t="s">
        <v>103</v>
      </c>
      <c r="Y4747" s="196" t="s">
        <v>32</v>
      </c>
      <c r="Z4747" s="198" t="s">
        <v>2360</v>
      </c>
      <c r="AA4747" s="196" t="s">
        <v>17696</v>
      </c>
      <c r="AB4747" s="196" t="s">
        <v>17695</v>
      </c>
      <c r="AC4747" s="200">
        <v>3</v>
      </c>
      <c r="AD4747" s="200" t="s">
        <v>8274</v>
      </c>
      <c r="AE4747" s="212">
        <v>275049</v>
      </c>
      <c r="AF4747" s="212">
        <v>180179</v>
      </c>
      <c r="AG4747" s="198" t="s">
        <v>2361</v>
      </c>
    </row>
    <row r="4748" spans="1:33" hidden="1" x14ac:dyDescent="0.25">
      <c r="A4748" s="209">
        <v>131234</v>
      </c>
      <c r="B4748" s="210">
        <v>3</v>
      </c>
      <c r="C4748" s="196" t="s">
        <v>122</v>
      </c>
      <c r="D4748" s="201">
        <v>44221</v>
      </c>
      <c r="E4748" s="196" t="s">
        <v>152</v>
      </c>
      <c r="F4748" s="201">
        <v>44665.875219907408</v>
      </c>
      <c r="G4748" s="196" t="s">
        <v>241</v>
      </c>
      <c r="H4748" s="198" t="s">
        <v>140</v>
      </c>
      <c r="I4748" s="196" t="s">
        <v>2358</v>
      </c>
      <c r="J4748" s="196" t="s">
        <v>101</v>
      </c>
      <c r="L4748" s="200" t="s">
        <v>101</v>
      </c>
      <c r="M4748" s="198" t="s">
        <v>2359</v>
      </c>
      <c r="N4748" s="198" t="s">
        <v>1793</v>
      </c>
      <c r="O4748" s="196" t="s">
        <v>157</v>
      </c>
      <c r="P4748" s="198" t="s">
        <v>1794</v>
      </c>
      <c r="Q4748" s="198" t="s">
        <v>1793</v>
      </c>
      <c r="R4748" s="196" t="s">
        <v>47</v>
      </c>
      <c r="S4748" s="196" t="s">
        <v>43</v>
      </c>
      <c r="T4748" s="211">
        <v>5.7549999999999999</v>
      </c>
      <c r="U4748" s="201">
        <v>44645</v>
      </c>
      <c r="V4748" s="196" t="s">
        <v>1805</v>
      </c>
      <c r="W4748" s="200" t="s">
        <v>93</v>
      </c>
      <c r="X4748" s="196" t="s">
        <v>103</v>
      </c>
      <c r="Y4748" s="196" t="s">
        <v>32</v>
      </c>
      <c r="Z4748" s="198" t="s">
        <v>2360</v>
      </c>
      <c r="AA4748" s="196" t="s">
        <v>17697</v>
      </c>
      <c r="AB4748" s="196" t="s">
        <v>17695</v>
      </c>
      <c r="AC4748" s="200">
        <v>8</v>
      </c>
      <c r="AD4748" s="200" t="s">
        <v>8231</v>
      </c>
      <c r="AE4748" s="212">
        <v>1689850</v>
      </c>
      <c r="AF4748" s="212">
        <v>1745772</v>
      </c>
      <c r="AG4748" s="198" t="s">
        <v>2361</v>
      </c>
    </row>
    <row r="4749" spans="1:33" hidden="1" x14ac:dyDescent="0.25">
      <c r="A4749" s="209">
        <v>131235</v>
      </c>
      <c r="B4749" s="210">
        <v>3</v>
      </c>
      <c r="C4749" s="196" t="s">
        <v>122</v>
      </c>
      <c r="D4749" s="201">
        <v>44221</v>
      </c>
      <c r="E4749" s="196" t="s">
        <v>152</v>
      </c>
      <c r="F4749" s="201">
        <v>44678</v>
      </c>
      <c r="G4749" s="196" t="s">
        <v>241</v>
      </c>
      <c r="H4749" s="198" t="s">
        <v>1272</v>
      </c>
      <c r="I4749" s="196" t="s">
        <v>2363</v>
      </c>
      <c r="J4749" s="196" t="s">
        <v>101</v>
      </c>
      <c r="L4749" s="200" t="s">
        <v>101</v>
      </c>
      <c r="M4749" s="198" t="s">
        <v>2364</v>
      </c>
      <c r="N4749" s="198" t="s">
        <v>2077</v>
      </c>
      <c r="O4749" s="196" t="s">
        <v>157</v>
      </c>
      <c r="P4749" s="198" t="s">
        <v>158</v>
      </c>
      <c r="Q4749" s="198" t="s">
        <v>2077</v>
      </c>
      <c r="R4749" s="196" t="s">
        <v>47</v>
      </c>
      <c r="S4749" s="196" t="s">
        <v>43</v>
      </c>
      <c r="T4749" s="211">
        <v>8.52</v>
      </c>
      <c r="U4749" s="201">
        <v>44645</v>
      </c>
      <c r="V4749" s="196" t="s">
        <v>1805</v>
      </c>
      <c r="W4749" s="200" t="s">
        <v>93</v>
      </c>
      <c r="X4749" s="196" t="s">
        <v>103</v>
      </c>
      <c r="AA4749" s="196" t="s">
        <v>17698</v>
      </c>
      <c r="AB4749" s="196" t="s">
        <v>17699</v>
      </c>
      <c r="AC4749" s="200">
        <v>3</v>
      </c>
      <c r="AD4749" s="200" t="s">
        <v>8231</v>
      </c>
      <c r="AE4749" s="212">
        <v>28755</v>
      </c>
      <c r="AF4749" s="212">
        <v>28755</v>
      </c>
      <c r="AG4749" s="198" t="s">
        <v>2365</v>
      </c>
    </row>
    <row r="4750" spans="1:33" hidden="1" x14ac:dyDescent="0.25">
      <c r="A4750" s="209">
        <v>131235</v>
      </c>
      <c r="B4750" s="210">
        <v>3</v>
      </c>
      <c r="C4750" s="196" t="s">
        <v>122</v>
      </c>
      <c r="D4750" s="201">
        <v>44221</v>
      </c>
      <c r="E4750" s="196" t="s">
        <v>152</v>
      </c>
      <c r="F4750" s="201">
        <v>44678</v>
      </c>
      <c r="G4750" s="196" t="s">
        <v>241</v>
      </c>
      <c r="H4750" s="198" t="s">
        <v>1272</v>
      </c>
      <c r="I4750" s="196" t="s">
        <v>2363</v>
      </c>
      <c r="J4750" s="196" t="s">
        <v>101</v>
      </c>
      <c r="L4750" s="200" t="s">
        <v>101</v>
      </c>
      <c r="M4750" s="198" t="s">
        <v>2364</v>
      </c>
      <c r="N4750" s="198" t="s">
        <v>2077</v>
      </c>
      <c r="O4750" s="196" t="s">
        <v>157</v>
      </c>
      <c r="P4750" s="198" t="s">
        <v>158</v>
      </c>
      <c r="Q4750" s="198" t="s">
        <v>2077</v>
      </c>
      <c r="R4750" s="196" t="s">
        <v>47</v>
      </c>
      <c r="S4750" s="196" t="s">
        <v>43</v>
      </c>
      <c r="T4750" s="211">
        <v>8.52</v>
      </c>
      <c r="U4750" s="201">
        <v>44645</v>
      </c>
      <c r="V4750" s="196" t="s">
        <v>1805</v>
      </c>
      <c r="W4750" s="200" t="s">
        <v>93</v>
      </c>
      <c r="X4750" s="196" t="s">
        <v>103</v>
      </c>
      <c r="AA4750" s="196" t="s">
        <v>17700</v>
      </c>
      <c r="AB4750" s="196" t="s">
        <v>17699</v>
      </c>
      <c r="AC4750" s="200">
        <v>8</v>
      </c>
      <c r="AD4750" s="200" t="s">
        <v>8274</v>
      </c>
      <c r="AE4750" s="212">
        <v>1543355</v>
      </c>
      <c r="AF4750" s="212">
        <v>1543355</v>
      </c>
      <c r="AG4750" s="198" t="s">
        <v>2365</v>
      </c>
    </row>
    <row r="4751" spans="1:33" hidden="1" x14ac:dyDescent="0.25">
      <c r="A4751" s="209">
        <v>131236</v>
      </c>
      <c r="B4751" s="210">
        <v>3</v>
      </c>
      <c r="C4751" s="196" t="s">
        <v>122</v>
      </c>
      <c r="D4751" s="201">
        <v>44221</v>
      </c>
      <c r="E4751" s="196" t="s">
        <v>152</v>
      </c>
      <c r="F4751" s="201">
        <v>44715.875162037039</v>
      </c>
      <c r="G4751" s="196" t="s">
        <v>108</v>
      </c>
      <c r="H4751" s="198" t="s">
        <v>538</v>
      </c>
      <c r="I4751" s="196" t="s">
        <v>2270</v>
      </c>
      <c r="J4751" s="196" t="s">
        <v>101</v>
      </c>
      <c r="L4751" s="200" t="s">
        <v>101</v>
      </c>
      <c r="M4751" s="198" t="s">
        <v>2967</v>
      </c>
      <c r="N4751" s="198" t="s">
        <v>1793</v>
      </c>
      <c r="O4751" s="196" t="s">
        <v>157</v>
      </c>
      <c r="P4751" s="198" t="s">
        <v>157</v>
      </c>
      <c r="Q4751" s="198" t="s">
        <v>1793</v>
      </c>
      <c r="R4751" s="196" t="s">
        <v>47</v>
      </c>
      <c r="S4751" s="196" t="s">
        <v>43</v>
      </c>
      <c r="T4751" s="211">
        <v>1.71</v>
      </c>
      <c r="U4751" s="201">
        <v>44694</v>
      </c>
      <c r="V4751" s="196" t="s">
        <v>1805</v>
      </c>
      <c r="W4751" s="200" t="s">
        <v>670</v>
      </c>
      <c r="X4751" s="196" t="s">
        <v>13</v>
      </c>
      <c r="AA4751" s="196" t="s">
        <v>17701</v>
      </c>
      <c r="AB4751" s="196" t="s">
        <v>17702</v>
      </c>
      <c r="AC4751" s="200">
        <v>8</v>
      </c>
      <c r="AD4751" s="200" t="s">
        <v>8231</v>
      </c>
      <c r="AE4751" s="212">
        <v>527060</v>
      </c>
      <c r="AF4751" s="212">
        <v>527060</v>
      </c>
      <c r="AG4751" s="198" t="s">
        <v>17703</v>
      </c>
    </row>
    <row r="4752" spans="1:33" hidden="1" x14ac:dyDescent="0.25">
      <c r="A4752" s="209">
        <v>131237</v>
      </c>
      <c r="B4752" s="210">
        <v>3</v>
      </c>
      <c r="C4752" s="196" t="s">
        <v>122</v>
      </c>
      <c r="D4752" s="201">
        <v>44221</v>
      </c>
      <c r="E4752" s="196" t="s">
        <v>152</v>
      </c>
      <c r="F4752" s="201">
        <v>44665.875162037039</v>
      </c>
      <c r="G4752" s="196" t="s">
        <v>241</v>
      </c>
      <c r="H4752" s="198" t="s">
        <v>450</v>
      </c>
      <c r="I4752" s="196" t="s">
        <v>2367</v>
      </c>
      <c r="J4752" s="196" t="s">
        <v>101</v>
      </c>
      <c r="L4752" s="200" t="s">
        <v>101</v>
      </c>
      <c r="M4752" s="198" t="s">
        <v>2368</v>
      </c>
      <c r="N4752" s="198" t="s">
        <v>2077</v>
      </c>
      <c r="O4752" s="196" t="s">
        <v>157</v>
      </c>
      <c r="P4752" s="198" t="s">
        <v>158</v>
      </c>
      <c r="Q4752" s="198" t="s">
        <v>2077</v>
      </c>
      <c r="R4752" s="196" t="s">
        <v>47</v>
      </c>
      <c r="S4752" s="196" t="s">
        <v>43</v>
      </c>
      <c r="T4752" s="211">
        <v>6.16</v>
      </c>
      <c r="U4752" s="201">
        <v>44645</v>
      </c>
      <c r="V4752" s="196" t="s">
        <v>1805</v>
      </c>
      <c r="W4752" s="200" t="s">
        <v>93</v>
      </c>
      <c r="X4752" s="196" t="s">
        <v>103</v>
      </c>
      <c r="AA4752" s="196" t="s">
        <v>17704</v>
      </c>
      <c r="AB4752" s="196" t="s">
        <v>17705</v>
      </c>
      <c r="AC4752" s="200">
        <v>3</v>
      </c>
      <c r="AD4752" s="200" t="s">
        <v>8231</v>
      </c>
      <c r="AE4752" s="212">
        <v>86656</v>
      </c>
      <c r="AF4752" s="212">
        <v>86656</v>
      </c>
      <c r="AG4752" s="198" t="s">
        <v>2369</v>
      </c>
    </row>
    <row r="4753" spans="1:33" hidden="1" x14ac:dyDescent="0.25">
      <c r="A4753" s="209">
        <v>131237</v>
      </c>
      <c r="B4753" s="210">
        <v>3</v>
      </c>
      <c r="C4753" s="196" t="s">
        <v>122</v>
      </c>
      <c r="D4753" s="201">
        <v>44221</v>
      </c>
      <c r="E4753" s="196" t="s">
        <v>152</v>
      </c>
      <c r="F4753" s="201">
        <v>44665.875162037039</v>
      </c>
      <c r="G4753" s="196" t="s">
        <v>241</v>
      </c>
      <c r="H4753" s="198" t="s">
        <v>450</v>
      </c>
      <c r="I4753" s="196" t="s">
        <v>2367</v>
      </c>
      <c r="J4753" s="196" t="s">
        <v>101</v>
      </c>
      <c r="L4753" s="200" t="s">
        <v>101</v>
      </c>
      <c r="M4753" s="198" t="s">
        <v>2368</v>
      </c>
      <c r="N4753" s="198" t="s">
        <v>2077</v>
      </c>
      <c r="O4753" s="196" t="s">
        <v>157</v>
      </c>
      <c r="P4753" s="198" t="s">
        <v>158</v>
      </c>
      <c r="Q4753" s="198" t="s">
        <v>2077</v>
      </c>
      <c r="R4753" s="196" t="s">
        <v>47</v>
      </c>
      <c r="S4753" s="196" t="s">
        <v>43</v>
      </c>
      <c r="T4753" s="211">
        <v>6.16</v>
      </c>
      <c r="U4753" s="201">
        <v>44645</v>
      </c>
      <c r="V4753" s="196" t="s">
        <v>1805</v>
      </c>
      <c r="W4753" s="200" t="s">
        <v>93</v>
      </c>
      <c r="X4753" s="196" t="s">
        <v>103</v>
      </c>
      <c r="AA4753" s="196" t="s">
        <v>17706</v>
      </c>
      <c r="AB4753" s="196" t="s">
        <v>17705</v>
      </c>
      <c r="AC4753" s="200">
        <v>8</v>
      </c>
      <c r="AD4753" s="200" t="s">
        <v>8231</v>
      </c>
      <c r="AE4753" s="212">
        <v>1286110</v>
      </c>
      <c r="AF4753" s="212">
        <v>1467332</v>
      </c>
      <c r="AG4753" s="198" t="s">
        <v>2369</v>
      </c>
    </row>
    <row r="4754" spans="1:33" hidden="1" x14ac:dyDescent="0.25">
      <c r="A4754" s="209">
        <v>131238</v>
      </c>
      <c r="B4754" s="210">
        <v>3</v>
      </c>
      <c r="C4754" s="196" t="s">
        <v>122</v>
      </c>
      <c r="D4754" s="201">
        <v>44221</v>
      </c>
      <c r="E4754" s="196" t="s">
        <v>152</v>
      </c>
      <c r="F4754" s="201">
        <v>44715.8752662037</v>
      </c>
      <c r="G4754" s="196" t="s">
        <v>108</v>
      </c>
      <c r="H4754" s="198" t="s">
        <v>109</v>
      </c>
      <c r="I4754" s="196" t="s">
        <v>1893</v>
      </c>
      <c r="J4754" s="196" t="s">
        <v>101</v>
      </c>
      <c r="L4754" s="200" t="s">
        <v>101</v>
      </c>
      <c r="M4754" s="198" t="s">
        <v>2969</v>
      </c>
      <c r="N4754" s="198" t="s">
        <v>1845</v>
      </c>
      <c r="O4754" s="196" t="s">
        <v>157</v>
      </c>
      <c r="P4754" s="198" t="s">
        <v>158</v>
      </c>
      <c r="Q4754" s="198" t="s">
        <v>1845</v>
      </c>
      <c r="R4754" s="196" t="s">
        <v>47</v>
      </c>
      <c r="S4754" s="196" t="s">
        <v>43</v>
      </c>
      <c r="T4754" s="211">
        <v>3.85</v>
      </c>
      <c r="U4754" s="201">
        <v>44694</v>
      </c>
      <c r="V4754" s="196" t="s">
        <v>1805</v>
      </c>
      <c r="W4754" s="200" t="s">
        <v>670</v>
      </c>
      <c r="X4754" s="196" t="s">
        <v>13</v>
      </c>
      <c r="AA4754" s="196" t="s">
        <v>17707</v>
      </c>
      <c r="AB4754" s="196" t="s">
        <v>17708</v>
      </c>
      <c r="AC4754" s="200">
        <v>3</v>
      </c>
      <c r="AD4754" s="200" t="s">
        <v>8231</v>
      </c>
      <c r="AE4754" s="212">
        <v>51870</v>
      </c>
      <c r="AF4754" s="212">
        <v>51870</v>
      </c>
      <c r="AG4754" s="198" t="s">
        <v>17709</v>
      </c>
    </row>
    <row r="4755" spans="1:33" hidden="1" x14ac:dyDescent="0.25">
      <c r="A4755" s="209">
        <v>131238</v>
      </c>
      <c r="B4755" s="210">
        <v>3</v>
      </c>
      <c r="C4755" s="196" t="s">
        <v>122</v>
      </c>
      <c r="D4755" s="201">
        <v>44221</v>
      </c>
      <c r="E4755" s="196" t="s">
        <v>152</v>
      </c>
      <c r="F4755" s="201">
        <v>44715.8752662037</v>
      </c>
      <c r="G4755" s="196" t="s">
        <v>108</v>
      </c>
      <c r="H4755" s="198" t="s">
        <v>109</v>
      </c>
      <c r="I4755" s="196" t="s">
        <v>1893</v>
      </c>
      <c r="J4755" s="196" t="s">
        <v>101</v>
      </c>
      <c r="L4755" s="200" t="s">
        <v>101</v>
      </c>
      <c r="M4755" s="198" t="s">
        <v>2969</v>
      </c>
      <c r="N4755" s="198" t="s">
        <v>1845</v>
      </c>
      <c r="O4755" s="196" t="s">
        <v>157</v>
      </c>
      <c r="P4755" s="198" t="s">
        <v>158</v>
      </c>
      <c r="Q4755" s="198" t="s">
        <v>1845</v>
      </c>
      <c r="R4755" s="196" t="s">
        <v>47</v>
      </c>
      <c r="S4755" s="196" t="s">
        <v>43</v>
      </c>
      <c r="T4755" s="211">
        <v>3.85</v>
      </c>
      <c r="U4755" s="201">
        <v>44694</v>
      </c>
      <c r="V4755" s="196" t="s">
        <v>1805</v>
      </c>
      <c r="W4755" s="200" t="s">
        <v>670</v>
      </c>
      <c r="X4755" s="196" t="s">
        <v>13</v>
      </c>
      <c r="AA4755" s="196" t="s">
        <v>17710</v>
      </c>
      <c r="AB4755" s="196" t="s">
        <v>17708</v>
      </c>
      <c r="AC4755" s="200">
        <v>8</v>
      </c>
      <c r="AD4755" s="200" t="s">
        <v>8231</v>
      </c>
      <c r="AE4755" s="212">
        <v>1388580</v>
      </c>
      <c r="AF4755" s="212">
        <v>1388580</v>
      </c>
      <c r="AG4755" s="198" t="s">
        <v>17709</v>
      </c>
    </row>
    <row r="4756" spans="1:33" hidden="1" x14ac:dyDescent="0.25">
      <c r="A4756" s="209">
        <v>131240</v>
      </c>
      <c r="B4756" s="210">
        <v>3</v>
      </c>
      <c r="C4756" s="196" t="s">
        <v>122</v>
      </c>
      <c r="D4756" s="201">
        <v>44221</v>
      </c>
      <c r="E4756" s="196" t="s">
        <v>152</v>
      </c>
      <c r="F4756" s="201">
        <v>44678</v>
      </c>
      <c r="G4756" s="196" t="s">
        <v>241</v>
      </c>
      <c r="H4756" s="198" t="s">
        <v>2371</v>
      </c>
      <c r="I4756" s="196" t="s">
        <v>2372</v>
      </c>
      <c r="J4756" s="196" t="s">
        <v>101</v>
      </c>
      <c r="L4756" s="200" t="s">
        <v>101</v>
      </c>
      <c r="M4756" s="198" t="s">
        <v>2373</v>
      </c>
      <c r="N4756" s="198" t="s">
        <v>1793</v>
      </c>
      <c r="O4756" s="196" t="s">
        <v>157</v>
      </c>
      <c r="P4756" s="198" t="s">
        <v>158</v>
      </c>
      <c r="Q4756" s="198" t="s">
        <v>1793</v>
      </c>
      <c r="R4756" s="196" t="s">
        <v>47</v>
      </c>
      <c r="S4756" s="196" t="s">
        <v>43</v>
      </c>
      <c r="T4756" s="211">
        <v>4.5</v>
      </c>
      <c r="U4756" s="201">
        <v>44645</v>
      </c>
      <c r="V4756" s="196" t="s">
        <v>1805</v>
      </c>
      <c r="W4756" s="200" t="s">
        <v>93</v>
      </c>
      <c r="X4756" s="196" t="s">
        <v>103</v>
      </c>
      <c r="AA4756" s="196" t="s">
        <v>17711</v>
      </c>
      <c r="AB4756" s="196" t="s">
        <v>17712</v>
      </c>
      <c r="AC4756" s="200">
        <v>3</v>
      </c>
      <c r="AD4756" s="200" t="s">
        <v>8231</v>
      </c>
      <c r="AE4756" s="212">
        <v>68917</v>
      </c>
      <c r="AF4756" s="212">
        <v>68917</v>
      </c>
      <c r="AG4756" s="198" t="s">
        <v>2374</v>
      </c>
    </row>
    <row r="4757" spans="1:33" hidden="1" x14ac:dyDescent="0.25">
      <c r="A4757" s="209">
        <v>131240</v>
      </c>
      <c r="B4757" s="210">
        <v>3</v>
      </c>
      <c r="C4757" s="196" t="s">
        <v>122</v>
      </c>
      <c r="D4757" s="201">
        <v>44221</v>
      </c>
      <c r="E4757" s="196" t="s">
        <v>152</v>
      </c>
      <c r="F4757" s="201">
        <v>44678</v>
      </c>
      <c r="G4757" s="196" t="s">
        <v>241</v>
      </c>
      <c r="H4757" s="198" t="s">
        <v>2371</v>
      </c>
      <c r="I4757" s="196" t="s">
        <v>2372</v>
      </c>
      <c r="J4757" s="196" t="s">
        <v>101</v>
      </c>
      <c r="L4757" s="200" t="s">
        <v>101</v>
      </c>
      <c r="M4757" s="198" t="s">
        <v>2373</v>
      </c>
      <c r="N4757" s="198" t="s">
        <v>1793</v>
      </c>
      <c r="O4757" s="196" t="s">
        <v>157</v>
      </c>
      <c r="P4757" s="198" t="s">
        <v>158</v>
      </c>
      <c r="Q4757" s="198" t="s">
        <v>1793</v>
      </c>
      <c r="R4757" s="196" t="s">
        <v>47</v>
      </c>
      <c r="S4757" s="196" t="s">
        <v>43</v>
      </c>
      <c r="T4757" s="211">
        <v>4.5</v>
      </c>
      <c r="U4757" s="201">
        <v>44645</v>
      </c>
      <c r="V4757" s="196" t="s">
        <v>1805</v>
      </c>
      <c r="W4757" s="200" t="s">
        <v>93</v>
      </c>
      <c r="X4757" s="196" t="s">
        <v>103</v>
      </c>
      <c r="AA4757" s="196" t="s">
        <v>17713</v>
      </c>
      <c r="AB4757" s="196" t="s">
        <v>17712</v>
      </c>
      <c r="AC4757" s="200">
        <v>3</v>
      </c>
      <c r="AD4757" s="200" t="s">
        <v>8231</v>
      </c>
      <c r="AE4757" s="212">
        <v>77895</v>
      </c>
      <c r="AF4757" s="212">
        <v>77895</v>
      </c>
      <c r="AG4757" s="198" t="s">
        <v>2374</v>
      </c>
    </row>
    <row r="4758" spans="1:33" hidden="1" x14ac:dyDescent="0.25">
      <c r="A4758" s="209">
        <v>131240</v>
      </c>
      <c r="B4758" s="210">
        <v>3</v>
      </c>
      <c r="C4758" s="196" t="s">
        <v>122</v>
      </c>
      <c r="D4758" s="201">
        <v>44221</v>
      </c>
      <c r="E4758" s="196" t="s">
        <v>152</v>
      </c>
      <c r="F4758" s="201">
        <v>44678</v>
      </c>
      <c r="G4758" s="196" t="s">
        <v>241</v>
      </c>
      <c r="H4758" s="198" t="s">
        <v>2371</v>
      </c>
      <c r="I4758" s="196" t="s">
        <v>2372</v>
      </c>
      <c r="J4758" s="196" t="s">
        <v>101</v>
      </c>
      <c r="L4758" s="200" t="s">
        <v>101</v>
      </c>
      <c r="M4758" s="198" t="s">
        <v>2373</v>
      </c>
      <c r="N4758" s="198" t="s">
        <v>1793</v>
      </c>
      <c r="O4758" s="196" t="s">
        <v>157</v>
      </c>
      <c r="P4758" s="198" t="s">
        <v>158</v>
      </c>
      <c r="Q4758" s="198" t="s">
        <v>1793</v>
      </c>
      <c r="R4758" s="196" t="s">
        <v>47</v>
      </c>
      <c r="S4758" s="196" t="s">
        <v>43</v>
      </c>
      <c r="T4758" s="211">
        <v>4.5</v>
      </c>
      <c r="U4758" s="201">
        <v>44645</v>
      </c>
      <c r="V4758" s="196" t="s">
        <v>1805</v>
      </c>
      <c r="W4758" s="200" t="s">
        <v>93</v>
      </c>
      <c r="X4758" s="196" t="s">
        <v>103</v>
      </c>
      <c r="AA4758" s="196" t="s">
        <v>17714</v>
      </c>
      <c r="AB4758" s="196" t="s">
        <v>17712</v>
      </c>
      <c r="AC4758" s="200">
        <v>8</v>
      </c>
      <c r="AD4758" s="200" t="s">
        <v>8231</v>
      </c>
      <c r="AE4758" s="212">
        <v>1016780</v>
      </c>
      <c r="AF4758" s="212">
        <v>1016780</v>
      </c>
      <c r="AG4758" s="198" t="s">
        <v>2374</v>
      </c>
    </row>
    <row r="4759" spans="1:33" hidden="1" x14ac:dyDescent="0.25">
      <c r="A4759" s="209">
        <v>131240</v>
      </c>
      <c r="B4759" s="210">
        <v>3</v>
      </c>
      <c r="C4759" s="196" t="s">
        <v>122</v>
      </c>
      <c r="D4759" s="201">
        <v>44221</v>
      </c>
      <c r="E4759" s="196" t="s">
        <v>152</v>
      </c>
      <c r="F4759" s="201">
        <v>44678</v>
      </c>
      <c r="G4759" s="196" t="s">
        <v>241</v>
      </c>
      <c r="H4759" s="198" t="s">
        <v>2371</v>
      </c>
      <c r="I4759" s="196" t="s">
        <v>2372</v>
      </c>
      <c r="J4759" s="196" t="s">
        <v>101</v>
      </c>
      <c r="L4759" s="200" t="s">
        <v>101</v>
      </c>
      <c r="M4759" s="198" t="s">
        <v>2373</v>
      </c>
      <c r="N4759" s="198" t="s">
        <v>1793</v>
      </c>
      <c r="O4759" s="196" t="s">
        <v>157</v>
      </c>
      <c r="P4759" s="198" t="s">
        <v>158</v>
      </c>
      <c r="Q4759" s="198" t="s">
        <v>1793</v>
      </c>
      <c r="R4759" s="196" t="s">
        <v>47</v>
      </c>
      <c r="S4759" s="196" t="s">
        <v>43</v>
      </c>
      <c r="T4759" s="211">
        <v>4.5</v>
      </c>
      <c r="U4759" s="201">
        <v>44645</v>
      </c>
      <c r="V4759" s="196" t="s">
        <v>1805</v>
      </c>
      <c r="W4759" s="200" t="s">
        <v>93</v>
      </c>
      <c r="X4759" s="196" t="s">
        <v>103</v>
      </c>
      <c r="AA4759" s="196" t="s">
        <v>17715</v>
      </c>
      <c r="AB4759" s="196" t="s">
        <v>17712</v>
      </c>
      <c r="AC4759" s="200">
        <v>8</v>
      </c>
      <c r="AD4759" s="200" t="s">
        <v>8231</v>
      </c>
      <c r="AE4759" s="212">
        <v>908120</v>
      </c>
      <c r="AF4759" s="212">
        <v>908120</v>
      </c>
      <c r="AG4759" s="198" t="s">
        <v>2374</v>
      </c>
    </row>
    <row r="4760" spans="1:33" hidden="1" x14ac:dyDescent="0.25">
      <c r="A4760" s="209">
        <v>131241</v>
      </c>
      <c r="B4760" s="210">
        <v>3</v>
      </c>
      <c r="C4760" s="196" t="s">
        <v>122</v>
      </c>
      <c r="D4760" s="201">
        <v>44221</v>
      </c>
      <c r="E4760" s="196" t="s">
        <v>152</v>
      </c>
      <c r="F4760" s="201">
        <v>44715.875173611108</v>
      </c>
      <c r="G4760" s="196" t="s">
        <v>108</v>
      </c>
      <c r="H4760" s="198" t="s">
        <v>538</v>
      </c>
      <c r="I4760" s="196" t="s">
        <v>2983</v>
      </c>
      <c r="J4760" s="196" t="s">
        <v>101</v>
      </c>
      <c r="L4760" s="200" t="s">
        <v>101</v>
      </c>
      <c r="M4760" s="198" t="s">
        <v>2984</v>
      </c>
      <c r="N4760" s="198" t="s">
        <v>1793</v>
      </c>
      <c r="O4760" s="196" t="s">
        <v>157</v>
      </c>
      <c r="P4760" s="198" t="s">
        <v>1794</v>
      </c>
      <c r="Q4760" s="198" t="s">
        <v>1793</v>
      </c>
      <c r="R4760" s="196" t="s">
        <v>47</v>
      </c>
      <c r="S4760" s="196" t="s">
        <v>43</v>
      </c>
      <c r="T4760" s="211">
        <v>5.36</v>
      </c>
      <c r="U4760" s="201">
        <v>44694</v>
      </c>
      <c r="V4760" s="196" t="s">
        <v>1805</v>
      </c>
      <c r="W4760" s="200" t="s">
        <v>670</v>
      </c>
      <c r="X4760" s="196" t="s">
        <v>13</v>
      </c>
      <c r="Y4760" s="196" t="s">
        <v>31</v>
      </c>
      <c r="Z4760" s="198" t="s">
        <v>2985</v>
      </c>
      <c r="AA4760" s="196" t="s">
        <v>17716</v>
      </c>
      <c r="AB4760" s="196" t="s">
        <v>17717</v>
      </c>
      <c r="AC4760" s="200">
        <v>3</v>
      </c>
      <c r="AD4760" s="200" t="s">
        <v>8274</v>
      </c>
      <c r="AE4760" s="212">
        <v>90425</v>
      </c>
      <c r="AF4760" s="212">
        <v>90425</v>
      </c>
      <c r="AG4760" s="198" t="s">
        <v>17718</v>
      </c>
    </row>
    <row r="4761" spans="1:33" hidden="1" x14ac:dyDescent="0.25">
      <c r="A4761" s="209">
        <v>131241</v>
      </c>
      <c r="B4761" s="210">
        <v>3</v>
      </c>
      <c r="C4761" s="196" t="s">
        <v>122</v>
      </c>
      <c r="D4761" s="201">
        <v>44221</v>
      </c>
      <c r="E4761" s="196" t="s">
        <v>152</v>
      </c>
      <c r="F4761" s="201">
        <v>44715.875173611108</v>
      </c>
      <c r="G4761" s="196" t="s">
        <v>108</v>
      </c>
      <c r="H4761" s="198" t="s">
        <v>538</v>
      </c>
      <c r="I4761" s="196" t="s">
        <v>2983</v>
      </c>
      <c r="J4761" s="196" t="s">
        <v>101</v>
      </c>
      <c r="L4761" s="200" t="s">
        <v>101</v>
      </c>
      <c r="M4761" s="198" t="s">
        <v>2984</v>
      </c>
      <c r="N4761" s="198" t="s">
        <v>1793</v>
      </c>
      <c r="O4761" s="196" t="s">
        <v>157</v>
      </c>
      <c r="P4761" s="198" t="s">
        <v>1794</v>
      </c>
      <c r="Q4761" s="198" t="s">
        <v>1793</v>
      </c>
      <c r="R4761" s="196" t="s">
        <v>47</v>
      </c>
      <c r="S4761" s="196" t="s">
        <v>43</v>
      </c>
      <c r="T4761" s="211">
        <v>5.36</v>
      </c>
      <c r="U4761" s="201">
        <v>44694</v>
      </c>
      <c r="V4761" s="196" t="s">
        <v>1805</v>
      </c>
      <c r="W4761" s="200" t="s">
        <v>670</v>
      </c>
      <c r="X4761" s="196" t="s">
        <v>13</v>
      </c>
      <c r="Y4761" s="196" t="s">
        <v>31</v>
      </c>
      <c r="Z4761" s="198" t="s">
        <v>2985</v>
      </c>
      <c r="AA4761" s="196" t="s">
        <v>17719</v>
      </c>
      <c r="AB4761" s="196" t="s">
        <v>17717</v>
      </c>
      <c r="AC4761" s="200">
        <v>8</v>
      </c>
      <c r="AD4761" s="200" t="s">
        <v>8231</v>
      </c>
      <c r="AE4761" s="212">
        <v>1301740</v>
      </c>
      <c r="AF4761" s="212">
        <v>1301740</v>
      </c>
      <c r="AG4761" s="198" t="s">
        <v>17718</v>
      </c>
    </row>
    <row r="4762" spans="1:33" hidden="1" x14ac:dyDescent="0.25">
      <c r="A4762" s="209">
        <v>131243</v>
      </c>
      <c r="B4762" s="210">
        <v>3</v>
      </c>
      <c r="C4762" s="196" t="s">
        <v>122</v>
      </c>
      <c r="D4762" s="201">
        <v>44221</v>
      </c>
      <c r="E4762" s="196" t="s">
        <v>152</v>
      </c>
      <c r="F4762" s="201">
        <v>44715.8753125</v>
      </c>
      <c r="G4762" s="196" t="s">
        <v>108</v>
      </c>
      <c r="H4762" s="198" t="s">
        <v>365</v>
      </c>
      <c r="I4762" s="196" t="s">
        <v>366</v>
      </c>
      <c r="J4762" s="196" t="s">
        <v>101</v>
      </c>
      <c r="L4762" s="200" t="s">
        <v>101</v>
      </c>
      <c r="M4762" s="198" t="s">
        <v>3081</v>
      </c>
      <c r="N4762" s="198" t="s">
        <v>3082</v>
      </c>
      <c r="O4762" s="196" t="s">
        <v>157</v>
      </c>
      <c r="P4762" s="198" t="s">
        <v>158</v>
      </c>
      <c r="Q4762" s="198" t="s">
        <v>3082</v>
      </c>
      <c r="R4762" s="196" t="s">
        <v>47</v>
      </c>
      <c r="S4762" s="196" t="s">
        <v>43</v>
      </c>
      <c r="T4762" s="211">
        <v>2.09</v>
      </c>
      <c r="U4762" s="201">
        <v>44694</v>
      </c>
      <c r="V4762" s="196" t="s">
        <v>1860</v>
      </c>
      <c r="W4762" s="200" t="s">
        <v>93</v>
      </c>
      <c r="X4762" s="196" t="s">
        <v>103</v>
      </c>
      <c r="AA4762" s="196" t="s">
        <v>17720</v>
      </c>
      <c r="AB4762" s="196" t="s">
        <v>17721</v>
      </c>
      <c r="AC4762" s="200">
        <v>3</v>
      </c>
      <c r="AD4762" s="200" t="s">
        <v>8231</v>
      </c>
      <c r="AE4762" s="212">
        <v>21711</v>
      </c>
      <c r="AF4762" s="212">
        <v>21711</v>
      </c>
      <c r="AG4762" s="198" t="s">
        <v>17722</v>
      </c>
    </row>
    <row r="4763" spans="1:33" hidden="1" x14ac:dyDescent="0.25">
      <c r="A4763" s="209">
        <v>131243</v>
      </c>
      <c r="B4763" s="210">
        <v>3</v>
      </c>
      <c r="C4763" s="196" t="s">
        <v>122</v>
      </c>
      <c r="D4763" s="201">
        <v>44221</v>
      </c>
      <c r="E4763" s="196" t="s">
        <v>152</v>
      </c>
      <c r="F4763" s="201">
        <v>44715.8753125</v>
      </c>
      <c r="G4763" s="196" t="s">
        <v>108</v>
      </c>
      <c r="H4763" s="198" t="s">
        <v>365</v>
      </c>
      <c r="I4763" s="196" t="s">
        <v>366</v>
      </c>
      <c r="J4763" s="196" t="s">
        <v>101</v>
      </c>
      <c r="L4763" s="200" t="s">
        <v>101</v>
      </c>
      <c r="M4763" s="198" t="s">
        <v>3081</v>
      </c>
      <c r="N4763" s="198" t="s">
        <v>3082</v>
      </c>
      <c r="O4763" s="196" t="s">
        <v>157</v>
      </c>
      <c r="P4763" s="198" t="s">
        <v>158</v>
      </c>
      <c r="Q4763" s="198" t="s">
        <v>3082</v>
      </c>
      <c r="R4763" s="196" t="s">
        <v>47</v>
      </c>
      <c r="S4763" s="196" t="s">
        <v>43</v>
      </c>
      <c r="T4763" s="211">
        <v>2.09</v>
      </c>
      <c r="U4763" s="201">
        <v>44694</v>
      </c>
      <c r="V4763" s="196" t="s">
        <v>1860</v>
      </c>
      <c r="W4763" s="200" t="s">
        <v>93</v>
      </c>
      <c r="X4763" s="196" t="s">
        <v>103</v>
      </c>
      <c r="AA4763" s="196" t="s">
        <v>17723</v>
      </c>
      <c r="AB4763" s="196" t="s">
        <v>17721</v>
      </c>
      <c r="AC4763" s="200">
        <v>8</v>
      </c>
      <c r="AD4763" s="200" t="s">
        <v>8274</v>
      </c>
      <c r="AE4763" s="212">
        <v>809834</v>
      </c>
      <c r="AF4763" s="212">
        <v>809834</v>
      </c>
      <c r="AG4763" s="198" t="s">
        <v>17722</v>
      </c>
    </row>
    <row r="4764" spans="1:33" hidden="1" x14ac:dyDescent="0.25">
      <c r="A4764" s="209">
        <v>131247</v>
      </c>
      <c r="B4764" s="210">
        <v>3</v>
      </c>
      <c r="C4764" s="196" t="s">
        <v>122</v>
      </c>
      <c r="D4764" s="201">
        <v>44221</v>
      </c>
      <c r="E4764" s="196" t="s">
        <v>152</v>
      </c>
      <c r="F4764" s="201">
        <v>44621.875150462962</v>
      </c>
      <c r="G4764" s="196" t="s">
        <v>241</v>
      </c>
      <c r="H4764" s="198" t="s">
        <v>99</v>
      </c>
      <c r="I4764" s="196" t="s">
        <v>292</v>
      </c>
      <c r="J4764" s="196" t="s">
        <v>101</v>
      </c>
      <c r="L4764" s="200" t="s">
        <v>101</v>
      </c>
      <c r="M4764" s="198" t="s">
        <v>2132</v>
      </c>
      <c r="N4764" s="198" t="s">
        <v>1793</v>
      </c>
      <c r="O4764" s="196" t="s">
        <v>157</v>
      </c>
      <c r="P4764" s="198" t="s">
        <v>158</v>
      </c>
      <c r="Q4764" s="198" t="s">
        <v>1793</v>
      </c>
      <c r="R4764" s="196" t="s">
        <v>47</v>
      </c>
      <c r="S4764" s="196" t="s">
        <v>43</v>
      </c>
      <c r="T4764" s="211">
        <v>9.36</v>
      </c>
      <c r="U4764" s="201">
        <v>44603</v>
      </c>
      <c r="V4764" s="196" t="s">
        <v>1805</v>
      </c>
      <c r="W4764" s="200" t="s">
        <v>93</v>
      </c>
      <c r="X4764" s="196" t="s">
        <v>103</v>
      </c>
      <c r="Y4764" s="196" t="s">
        <v>32</v>
      </c>
      <c r="AA4764" s="196" t="s">
        <v>17724</v>
      </c>
      <c r="AB4764" s="196" t="s">
        <v>17725</v>
      </c>
      <c r="AC4764" s="200">
        <v>3</v>
      </c>
      <c r="AD4764" s="200" t="s">
        <v>8231</v>
      </c>
      <c r="AE4764" s="212">
        <v>84399</v>
      </c>
      <c r="AF4764" s="212">
        <v>84399</v>
      </c>
      <c r="AG4764" s="198" t="s">
        <v>2133</v>
      </c>
    </row>
    <row r="4765" spans="1:33" hidden="1" x14ac:dyDescent="0.25">
      <c r="A4765" s="209">
        <v>131247</v>
      </c>
      <c r="B4765" s="210">
        <v>3</v>
      </c>
      <c r="C4765" s="196" t="s">
        <v>122</v>
      </c>
      <c r="D4765" s="201">
        <v>44221</v>
      </c>
      <c r="E4765" s="196" t="s">
        <v>152</v>
      </c>
      <c r="F4765" s="201">
        <v>44621.875150462962</v>
      </c>
      <c r="G4765" s="196" t="s">
        <v>241</v>
      </c>
      <c r="H4765" s="198" t="s">
        <v>99</v>
      </c>
      <c r="I4765" s="196" t="s">
        <v>292</v>
      </c>
      <c r="J4765" s="196" t="s">
        <v>101</v>
      </c>
      <c r="L4765" s="200" t="s">
        <v>101</v>
      </c>
      <c r="M4765" s="198" t="s">
        <v>2132</v>
      </c>
      <c r="N4765" s="198" t="s">
        <v>1793</v>
      </c>
      <c r="O4765" s="196" t="s">
        <v>157</v>
      </c>
      <c r="P4765" s="198" t="s">
        <v>158</v>
      </c>
      <c r="Q4765" s="198" t="s">
        <v>1793</v>
      </c>
      <c r="R4765" s="196" t="s">
        <v>47</v>
      </c>
      <c r="S4765" s="196" t="s">
        <v>43</v>
      </c>
      <c r="T4765" s="211">
        <v>9.36</v>
      </c>
      <c r="U4765" s="201">
        <v>44603</v>
      </c>
      <c r="V4765" s="196" t="s">
        <v>1805</v>
      </c>
      <c r="W4765" s="200" t="s">
        <v>93</v>
      </c>
      <c r="X4765" s="196" t="s">
        <v>103</v>
      </c>
      <c r="Y4765" s="196" t="s">
        <v>32</v>
      </c>
      <c r="AA4765" s="196" t="s">
        <v>17726</v>
      </c>
      <c r="AB4765" s="196" t="s">
        <v>17725</v>
      </c>
      <c r="AC4765" s="200">
        <v>8</v>
      </c>
      <c r="AD4765" s="200" t="s">
        <v>8231</v>
      </c>
      <c r="AE4765" s="212">
        <v>1852582</v>
      </c>
      <c r="AF4765" s="212">
        <v>1852582</v>
      </c>
      <c r="AG4765" s="198" t="s">
        <v>2133</v>
      </c>
    </row>
    <row r="4766" spans="1:33" hidden="1" x14ac:dyDescent="0.25">
      <c r="A4766" s="209">
        <v>131254</v>
      </c>
      <c r="B4766" s="210">
        <v>3</v>
      </c>
      <c r="C4766" s="196" t="s">
        <v>85</v>
      </c>
      <c r="D4766" s="201">
        <v>44221</v>
      </c>
      <c r="E4766" s="196" t="s">
        <v>152</v>
      </c>
      <c r="F4766" s="201">
        <v>44684</v>
      </c>
      <c r="G4766" s="196" t="s">
        <v>241</v>
      </c>
      <c r="H4766" s="198" t="s">
        <v>538</v>
      </c>
      <c r="I4766" s="196" t="s">
        <v>2983</v>
      </c>
      <c r="J4766" s="196" t="s">
        <v>101</v>
      </c>
      <c r="L4766" s="200" t="s">
        <v>101</v>
      </c>
      <c r="M4766" s="198" t="s">
        <v>3180</v>
      </c>
      <c r="N4766" s="198" t="s">
        <v>1793</v>
      </c>
      <c r="O4766" s="196" t="s">
        <v>157</v>
      </c>
      <c r="P4766" s="198" t="s">
        <v>158</v>
      </c>
      <c r="Q4766" s="198" t="s">
        <v>1793</v>
      </c>
      <c r="R4766" s="196" t="s">
        <v>47</v>
      </c>
      <c r="S4766" s="196" t="s">
        <v>43</v>
      </c>
      <c r="T4766" s="211">
        <v>8.24</v>
      </c>
      <c r="U4766" s="201">
        <v>44729</v>
      </c>
      <c r="V4766" s="196" t="s">
        <v>1805</v>
      </c>
      <c r="W4766" s="200" t="s">
        <v>670</v>
      </c>
      <c r="X4766" s="196" t="s">
        <v>13</v>
      </c>
      <c r="AA4766" s="196" t="s">
        <v>17727</v>
      </c>
      <c r="AB4766" s="196" t="s">
        <v>17728</v>
      </c>
      <c r="AC4766" s="200">
        <v>3</v>
      </c>
      <c r="AD4766" s="200" t="s">
        <v>8231</v>
      </c>
      <c r="AE4766" s="212">
        <v>79650</v>
      </c>
      <c r="AF4766" s="212">
        <v>79650</v>
      </c>
    </row>
    <row r="4767" spans="1:33" hidden="1" x14ac:dyDescent="0.25">
      <c r="A4767" s="209">
        <v>131254</v>
      </c>
      <c r="B4767" s="210">
        <v>3</v>
      </c>
      <c r="C4767" s="196" t="s">
        <v>85</v>
      </c>
      <c r="D4767" s="201">
        <v>44221</v>
      </c>
      <c r="E4767" s="196" t="s">
        <v>152</v>
      </c>
      <c r="F4767" s="201">
        <v>44684</v>
      </c>
      <c r="G4767" s="196" t="s">
        <v>241</v>
      </c>
      <c r="H4767" s="198" t="s">
        <v>538</v>
      </c>
      <c r="I4767" s="196" t="s">
        <v>2983</v>
      </c>
      <c r="J4767" s="196" t="s">
        <v>101</v>
      </c>
      <c r="L4767" s="200" t="s">
        <v>101</v>
      </c>
      <c r="M4767" s="198" t="s">
        <v>3180</v>
      </c>
      <c r="N4767" s="198" t="s">
        <v>1793</v>
      </c>
      <c r="O4767" s="196" t="s">
        <v>157</v>
      </c>
      <c r="P4767" s="198" t="s">
        <v>158</v>
      </c>
      <c r="Q4767" s="198" t="s">
        <v>1793</v>
      </c>
      <c r="R4767" s="196" t="s">
        <v>47</v>
      </c>
      <c r="S4767" s="196" t="s">
        <v>43</v>
      </c>
      <c r="T4767" s="211">
        <v>8.24</v>
      </c>
      <c r="U4767" s="201">
        <v>44729</v>
      </c>
      <c r="V4767" s="196" t="s">
        <v>1805</v>
      </c>
      <c r="W4767" s="200" t="s">
        <v>670</v>
      </c>
      <c r="X4767" s="196" t="s">
        <v>13</v>
      </c>
      <c r="AA4767" s="196" t="s">
        <v>17729</v>
      </c>
      <c r="AB4767" s="196" t="s">
        <v>17728</v>
      </c>
      <c r="AC4767" s="200">
        <v>8</v>
      </c>
      <c r="AD4767" s="200" t="s">
        <v>8231</v>
      </c>
      <c r="AE4767" s="212">
        <v>1321940</v>
      </c>
      <c r="AF4767" s="212">
        <v>1321940</v>
      </c>
    </row>
    <row r="4768" spans="1:33" hidden="1" x14ac:dyDescent="0.25">
      <c r="A4768" s="209">
        <v>131255</v>
      </c>
      <c r="B4768" s="210">
        <v>3</v>
      </c>
      <c r="C4768" s="196" t="s">
        <v>122</v>
      </c>
      <c r="D4768" s="201">
        <v>44221</v>
      </c>
      <c r="E4768" s="196" t="s">
        <v>152</v>
      </c>
      <c r="F4768" s="201">
        <v>44715.875162037039</v>
      </c>
      <c r="G4768" s="196" t="s">
        <v>108</v>
      </c>
      <c r="H4768" s="198" t="s">
        <v>538</v>
      </c>
      <c r="I4768" s="196" t="s">
        <v>110</v>
      </c>
      <c r="J4768" s="196" t="s">
        <v>101</v>
      </c>
      <c r="L4768" s="200" t="s">
        <v>101</v>
      </c>
      <c r="M4768" s="198" t="s">
        <v>2971</v>
      </c>
      <c r="N4768" s="198" t="s">
        <v>1793</v>
      </c>
      <c r="O4768" s="196" t="s">
        <v>157</v>
      </c>
      <c r="P4768" s="198" t="s">
        <v>157</v>
      </c>
      <c r="Q4768" s="198" t="s">
        <v>1793</v>
      </c>
      <c r="R4768" s="196" t="s">
        <v>47</v>
      </c>
      <c r="S4768" s="196" t="s">
        <v>43</v>
      </c>
      <c r="T4768" s="211">
        <v>3.78</v>
      </c>
      <c r="U4768" s="201">
        <v>44694</v>
      </c>
      <c r="V4768" s="196" t="s">
        <v>1805</v>
      </c>
      <c r="W4768" s="200" t="s">
        <v>670</v>
      </c>
      <c r="X4768" s="196" t="s">
        <v>13</v>
      </c>
      <c r="AA4768" s="196" t="s">
        <v>17730</v>
      </c>
      <c r="AB4768" s="196" t="s">
        <v>17731</v>
      </c>
      <c r="AC4768" s="200">
        <v>8</v>
      </c>
      <c r="AD4768" s="200" t="s">
        <v>8231</v>
      </c>
      <c r="AE4768" s="212">
        <v>1215750</v>
      </c>
      <c r="AF4768" s="212">
        <v>1215750</v>
      </c>
      <c r="AG4768" s="198" t="s">
        <v>17732</v>
      </c>
    </row>
    <row r="4769" spans="1:33" hidden="1" x14ac:dyDescent="0.25">
      <c r="A4769" s="209">
        <v>131256</v>
      </c>
      <c r="B4769" s="210">
        <v>3</v>
      </c>
      <c r="C4769" s="196" t="s">
        <v>122</v>
      </c>
      <c r="D4769" s="201">
        <v>44221</v>
      </c>
      <c r="E4769" s="196" t="s">
        <v>152</v>
      </c>
      <c r="F4769" s="201">
        <v>44621.875173611108</v>
      </c>
      <c r="G4769" s="196" t="s">
        <v>241</v>
      </c>
      <c r="H4769" s="198" t="s">
        <v>1111</v>
      </c>
      <c r="I4769" s="196" t="s">
        <v>2135</v>
      </c>
      <c r="J4769" s="196" t="s">
        <v>101</v>
      </c>
      <c r="L4769" s="200" t="s">
        <v>101</v>
      </c>
      <c r="M4769" s="198" t="s">
        <v>2136</v>
      </c>
      <c r="N4769" s="198" t="s">
        <v>2137</v>
      </c>
      <c r="O4769" s="196" t="s">
        <v>157</v>
      </c>
      <c r="P4769" s="198" t="s">
        <v>157</v>
      </c>
      <c r="Q4769" s="198" t="s">
        <v>2137</v>
      </c>
      <c r="R4769" s="196" t="s">
        <v>47</v>
      </c>
      <c r="S4769" s="196" t="s">
        <v>43</v>
      </c>
      <c r="T4769" s="211">
        <v>6.5</v>
      </c>
      <c r="U4769" s="201">
        <v>44603</v>
      </c>
      <c r="V4769" s="196" t="s">
        <v>1867</v>
      </c>
      <c r="W4769" s="200" t="s">
        <v>93</v>
      </c>
      <c r="X4769" s="196" t="s">
        <v>103</v>
      </c>
      <c r="Y4769" s="196" t="s">
        <v>32</v>
      </c>
      <c r="AA4769" s="196" t="s">
        <v>17733</v>
      </c>
      <c r="AB4769" s="196" t="s">
        <v>17734</v>
      </c>
      <c r="AC4769" s="200">
        <v>8</v>
      </c>
      <c r="AD4769" s="200" t="s">
        <v>8231</v>
      </c>
      <c r="AE4769" s="212">
        <v>755629</v>
      </c>
      <c r="AF4769" s="212">
        <v>755629</v>
      </c>
      <c r="AG4769" s="198" t="s">
        <v>2138</v>
      </c>
    </row>
    <row r="4770" spans="1:33" hidden="1" x14ac:dyDescent="0.25">
      <c r="A4770" s="209">
        <v>131257</v>
      </c>
      <c r="B4770" s="210">
        <v>3</v>
      </c>
      <c r="C4770" s="196" t="s">
        <v>85</v>
      </c>
      <c r="D4770" s="201">
        <v>44221</v>
      </c>
      <c r="E4770" s="196" t="s">
        <v>152</v>
      </c>
      <c r="F4770" s="201">
        <v>44685</v>
      </c>
      <c r="G4770" s="196" t="s">
        <v>152</v>
      </c>
      <c r="H4770" s="198" t="s">
        <v>538</v>
      </c>
      <c r="I4770" s="196" t="s">
        <v>100</v>
      </c>
      <c r="J4770" s="196" t="s">
        <v>101</v>
      </c>
      <c r="L4770" s="200" t="s">
        <v>101</v>
      </c>
      <c r="M4770" s="198" t="s">
        <v>3824</v>
      </c>
      <c r="N4770" s="198" t="s">
        <v>1793</v>
      </c>
      <c r="O4770" s="196" t="s">
        <v>157</v>
      </c>
      <c r="P4770" s="198" t="s">
        <v>158</v>
      </c>
      <c r="Q4770" s="198" t="s">
        <v>1793</v>
      </c>
      <c r="R4770" s="196" t="s">
        <v>47</v>
      </c>
      <c r="S4770" s="196" t="s">
        <v>43</v>
      </c>
      <c r="T4770" s="211">
        <v>4.3</v>
      </c>
      <c r="V4770" s="196" t="s">
        <v>1805</v>
      </c>
      <c r="W4770" s="200" t="s">
        <v>670</v>
      </c>
      <c r="X4770" s="196" t="s">
        <v>13</v>
      </c>
      <c r="Z4770" s="198" t="s">
        <v>3825</v>
      </c>
      <c r="AA4770" s="196" t="s">
        <v>17735</v>
      </c>
      <c r="AB4770" s="196" t="s">
        <v>17736</v>
      </c>
      <c r="AC4770" s="200">
        <v>3</v>
      </c>
      <c r="AD4770" s="200" t="s">
        <v>8274</v>
      </c>
      <c r="AE4770" s="212">
        <v>5000</v>
      </c>
      <c r="AF4770" s="212">
        <v>5000</v>
      </c>
    </row>
    <row r="4771" spans="1:33" hidden="1" x14ac:dyDescent="0.25">
      <c r="A4771" s="209">
        <v>131263</v>
      </c>
      <c r="B4771" s="210">
        <v>3</v>
      </c>
      <c r="C4771" s="196" t="s">
        <v>85</v>
      </c>
      <c r="D4771" s="201">
        <v>44221</v>
      </c>
      <c r="E4771" s="196" t="s">
        <v>152</v>
      </c>
      <c r="F4771" s="201">
        <v>44685</v>
      </c>
      <c r="G4771" s="196" t="s">
        <v>152</v>
      </c>
      <c r="H4771" s="198" t="s">
        <v>538</v>
      </c>
      <c r="I4771" s="196" t="s">
        <v>292</v>
      </c>
      <c r="J4771" s="196" t="s">
        <v>101</v>
      </c>
      <c r="L4771" s="200" t="s">
        <v>101</v>
      </c>
      <c r="M4771" s="198" t="s">
        <v>3827</v>
      </c>
      <c r="N4771" s="198" t="s">
        <v>1793</v>
      </c>
      <c r="O4771" s="196" t="s">
        <v>157</v>
      </c>
      <c r="P4771" s="198" t="s">
        <v>1794</v>
      </c>
      <c r="Q4771" s="198" t="s">
        <v>1793</v>
      </c>
      <c r="R4771" s="196" t="s">
        <v>47</v>
      </c>
      <c r="S4771" s="196" t="s">
        <v>43</v>
      </c>
      <c r="T4771" s="211">
        <v>7.81</v>
      </c>
      <c r="V4771" s="196" t="s">
        <v>1805</v>
      </c>
      <c r="W4771" s="200" t="s">
        <v>93</v>
      </c>
      <c r="X4771" s="196" t="s">
        <v>94</v>
      </c>
      <c r="Y4771" s="196" t="s">
        <v>31</v>
      </c>
      <c r="Z4771" s="198" t="s">
        <v>3828</v>
      </c>
      <c r="AA4771" s="196" t="s">
        <v>17737</v>
      </c>
      <c r="AB4771" s="196" t="s">
        <v>17738</v>
      </c>
      <c r="AC4771" s="200">
        <v>3</v>
      </c>
      <c r="AD4771" s="200" t="s">
        <v>8274</v>
      </c>
      <c r="AE4771" s="212">
        <v>5000</v>
      </c>
      <c r="AF4771" s="212">
        <v>5000</v>
      </c>
    </row>
    <row r="4772" spans="1:33" hidden="1" x14ac:dyDescent="0.25">
      <c r="A4772" s="209">
        <v>131266</v>
      </c>
      <c r="B4772" s="210">
        <v>2</v>
      </c>
      <c r="C4772" s="196" t="s">
        <v>122</v>
      </c>
      <c r="D4772" s="201">
        <v>44224</v>
      </c>
      <c r="E4772" s="196" t="s">
        <v>398</v>
      </c>
      <c r="F4772" s="201">
        <v>44552.875115740739</v>
      </c>
      <c r="G4772" s="196" t="s">
        <v>108</v>
      </c>
      <c r="H4772" s="198" t="s">
        <v>1027</v>
      </c>
      <c r="I4772" s="196" t="s">
        <v>1682</v>
      </c>
      <c r="J4772" s="196" t="s">
        <v>101</v>
      </c>
      <c r="L4772" s="200" t="s">
        <v>101</v>
      </c>
      <c r="M4772" s="198" t="s">
        <v>1683</v>
      </c>
      <c r="O4772" s="196" t="s">
        <v>438</v>
      </c>
      <c r="P4772" s="198" t="s">
        <v>439</v>
      </c>
      <c r="R4772" s="196" t="s">
        <v>39</v>
      </c>
      <c r="S4772" s="196" t="s">
        <v>46</v>
      </c>
      <c r="T4772" s="211">
        <v>0</v>
      </c>
      <c r="U4772" s="201">
        <v>44540</v>
      </c>
      <c r="W4772" s="200" t="s">
        <v>93</v>
      </c>
      <c r="X4772" s="196" t="s">
        <v>103</v>
      </c>
      <c r="Z4772" s="198" t="s">
        <v>1684</v>
      </c>
      <c r="AA4772" s="196" t="s">
        <v>17739</v>
      </c>
      <c r="AC4772" s="200">
        <v>3</v>
      </c>
      <c r="AD4772" s="200" t="s">
        <v>8274</v>
      </c>
      <c r="AE4772" s="212">
        <v>693834</v>
      </c>
      <c r="AF4772" s="212">
        <v>751334</v>
      </c>
      <c r="AG4772" s="198" t="s">
        <v>1685</v>
      </c>
    </row>
    <row r="4773" spans="1:33" hidden="1" x14ac:dyDescent="0.25">
      <c r="A4773" s="209">
        <v>131267</v>
      </c>
      <c r="B4773" s="210">
        <v>2</v>
      </c>
      <c r="C4773" s="196" t="s">
        <v>122</v>
      </c>
      <c r="D4773" s="201">
        <v>44224</v>
      </c>
      <c r="E4773" s="196" t="s">
        <v>152</v>
      </c>
      <c r="F4773" s="201">
        <v>44665.8753125</v>
      </c>
      <c r="G4773" s="196" t="s">
        <v>426</v>
      </c>
      <c r="H4773" s="198" t="s">
        <v>223</v>
      </c>
      <c r="I4773" s="196" t="s">
        <v>466</v>
      </c>
      <c r="J4773" s="196" t="s">
        <v>101</v>
      </c>
      <c r="L4773" s="200" t="s">
        <v>101</v>
      </c>
      <c r="M4773" s="198" t="s">
        <v>3545</v>
      </c>
      <c r="N4773" s="198" t="s">
        <v>2765</v>
      </c>
      <c r="O4773" s="196" t="s">
        <v>157</v>
      </c>
      <c r="P4773" s="198" t="s">
        <v>158</v>
      </c>
      <c r="Q4773" s="198" t="s">
        <v>2765</v>
      </c>
      <c r="R4773" s="196" t="s">
        <v>47</v>
      </c>
      <c r="S4773" s="196" t="s">
        <v>46</v>
      </c>
      <c r="T4773" s="211">
        <v>3.84</v>
      </c>
      <c r="U4773" s="201">
        <v>44645</v>
      </c>
      <c r="V4773" s="196" t="s">
        <v>1805</v>
      </c>
      <c r="W4773" s="200" t="s">
        <v>93</v>
      </c>
      <c r="X4773" s="196" t="s">
        <v>103</v>
      </c>
      <c r="AA4773" s="196" t="s">
        <v>17740</v>
      </c>
      <c r="AB4773" s="196" t="s">
        <v>17741</v>
      </c>
      <c r="AC4773" s="200">
        <v>3</v>
      </c>
      <c r="AD4773" s="200" t="s">
        <v>8231</v>
      </c>
      <c r="AE4773" s="212">
        <v>114579</v>
      </c>
      <c r="AF4773" s="212">
        <v>114579</v>
      </c>
      <c r="AG4773" s="198" t="s">
        <v>2249</v>
      </c>
    </row>
    <row r="4774" spans="1:33" hidden="1" x14ac:dyDescent="0.25">
      <c r="A4774" s="209">
        <v>131267</v>
      </c>
      <c r="B4774" s="210">
        <v>2</v>
      </c>
      <c r="C4774" s="196" t="s">
        <v>122</v>
      </c>
      <c r="D4774" s="201">
        <v>44224</v>
      </c>
      <c r="E4774" s="196" t="s">
        <v>152</v>
      </c>
      <c r="F4774" s="201">
        <v>44665.8753125</v>
      </c>
      <c r="G4774" s="196" t="s">
        <v>426</v>
      </c>
      <c r="H4774" s="198" t="s">
        <v>223</v>
      </c>
      <c r="I4774" s="196" t="s">
        <v>466</v>
      </c>
      <c r="J4774" s="196" t="s">
        <v>101</v>
      </c>
      <c r="L4774" s="200" t="s">
        <v>101</v>
      </c>
      <c r="M4774" s="198" t="s">
        <v>3545</v>
      </c>
      <c r="N4774" s="198" t="s">
        <v>2765</v>
      </c>
      <c r="O4774" s="196" t="s">
        <v>157</v>
      </c>
      <c r="P4774" s="198" t="s">
        <v>158</v>
      </c>
      <c r="Q4774" s="198" t="s">
        <v>2765</v>
      </c>
      <c r="R4774" s="196" t="s">
        <v>47</v>
      </c>
      <c r="S4774" s="196" t="s">
        <v>46</v>
      </c>
      <c r="T4774" s="211">
        <v>3.84</v>
      </c>
      <c r="U4774" s="201">
        <v>44645</v>
      </c>
      <c r="V4774" s="196" t="s">
        <v>1805</v>
      </c>
      <c r="W4774" s="200" t="s">
        <v>93</v>
      </c>
      <c r="X4774" s="196" t="s">
        <v>103</v>
      </c>
      <c r="AA4774" s="196" t="s">
        <v>17742</v>
      </c>
      <c r="AB4774" s="196" t="s">
        <v>17741</v>
      </c>
      <c r="AC4774" s="200">
        <v>8</v>
      </c>
      <c r="AD4774" s="200" t="s">
        <v>8231</v>
      </c>
      <c r="AE4774" s="212">
        <v>2152273</v>
      </c>
      <c r="AF4774" s="212">
        <v>2259672</v>
      </c>
      <c r="AG4774" s="198" t="s">
        <v>2249</v>
      </c>
    </row>
    <row r="4775" spans="1:33" hidden="1" x14ac:dyDescent="0.25">
      <c r="A4775" s="209">
        <v>131268</v>
      </c>
      <c r="B4775" s="210">
        <v>1</v>
      </c>
      <c r="C4775" s="196" t="s">
        <v>85</v>
      </c>
      <c r="D4775" s="201">
        <v>44224</v>
      </c>
      <c r="E4775" s="196" t="s">
        <v>3474</v>
      </c>
      <c r="F4775" s="201">
        <v>44510</v>
      </c>
      <c r="G4775" s="196" t="s">
        <v>143</v>
      </c>
      <c r="H4775" s="198" t="s">
        <v>248</v>
      </c>
      <c r="I4775" s="196" t="s">
        <v>799</v>
      </c>
      <c r="J4775" s="196" t="s">
        <v>101</v>
      </c>
      <c r="L4775" s="200" t="s">
        <v>101</v>
      </c>
      <c r="M4775" s="198" t="s">
        <v>17743</v>
      </c>
      <c r="N4775" s="198" t="s">
        <v>17744</v>
      </c>
      <c r="O4775" s="196" t="s">
        <v>1836</v>
      </c>
      <c r="P4775" s="198" t="s">
        <v>1836</v>
      </c>
      <c r="R4775" s="196" t="s">
        <v>39</v>
      </c>
      <c r="S4775" s="196" t="s">
        <v>45</v>
      </c>
      <c r="T4775" s="211">
        <v>0.6</v>
      </c>
      <c r="U4775" s="201">
        <v>45100</v>
      </c>
      <c r="W4775" s="200" t="s">
        <v>93</v>
      </c>
      <c r="X4775" s="196" t="s">
        <v>13</v>
      </c>
      <c r="AA4775" s="196" t="s">
        <v>17745</v>
      </c>
      <c r="AB4775" s="196" t="s">
        <v>17746</v>
      </c>
      <c r="AC4775" s="200">
        <v>0</v>
      </c>
      <c r="AD4775" s="200" t="s">
        <v>8231</v>
      </c>
      <c r="AE4775" s="203" t="s">
        <v>505</v>
      </c>
      <c r="AF4775" s="212">
        <v>40000</v>
      </c>
    </row>
    <row r="4776" spans="1:33" hidden="1" x14ac:dyDescent="0.25">
      <c r="A4776" s="209">
        <v>131277</v>
      </c>
      <c r="B4776" s="210">
        <v>3</v>
      </c>
      <c r="C4776" s="196" t="s">
        <v>85</v>
      </c>
      <c r="D4776" s="201">
        <v>44225</v>
      </c>
      <c r="E4776" s="196" t="s">
        <v>98</v>
      </c>
      <c r="F4776" s="201">
        <v>44279</v>
      </c>
      <c r="G4776" s="196" t="s">
        <v>152</v>
      </c>
      <c r="H4776" s="198" t="s">
        <v>1489</v>
      </c>
      <c r="I4776" s="196" t="s">
        <v>621</v>
      </c>
      <c r="J4776" s="196" t="s">
        <v>299</v>
      </c>
      <c r="L4776" s="200" t="s">
        <v>300</v>
      </c>
      <c r="M4776" s="198" t="s">
        <v>17747</v>
      </c>
      <c r="N4776" s="198" t="s">
        <v>17748</v>
      </c>
      <c r="O4776" s="196" t="s">
        <v>119</v>
      </c>
      <c r="P4776" s="198" t="s">
        <v>19</v>
      </c>
      <c r="S4776" s="196" t="s">
        <v>42</v>
      </c>
      <c r="T4776" s="202" t="s">
        <v>505</v>
      </c>
      <c r="W4776" s="200" t="s">
        <v>93</v>
      </c>
      <c r="AA4776" s="196" t="s">
        <v>17749</v>
      </c>
      <c r="AC4776" s="200">
        <v>3</v>
      </c>
      <c r="AD4776" s="200" t="s">
        <v>8274</v>
      </c>
      <c r="AE4776" s="203" t="s">
        <v>505</v>
      </c>
      <c r="AF4776" s="212">
        <v>10000</v>
      </c>
    </row>
    <row r="4777" spans="1:33" hidden="1" x14ac:dyDescent="0.25">
      <c r="A4777" s="209">
        <v>131278</v>
      </c>
      <c r="B4777" s="210">
        <v>2</v>
      </c>
      <c r="C4777" s="196" t="s">
        <v>122</v>
      </c>
      <c r="D4777" s="201">
        <v>44225</v>
      </c>
      <c r="E4777" s="196" t="s">
        <v>228</v>
      </c>
      <c r="F4777" s="201">
        <v>44721</v>
      </c>
      <c r="G4777" s="196" t="s">
        <v>253</v>
      </c>
      <c r="H4777" s="198" t="s">
        <v>404</v>
      </c>
      <c r="I4777" s="196" t="s">
        <v>405</v>
      </c>
      <c r="K4777" s="196" t="s">
        <v>406</v>
      </c>
      <c r="L4777" s="200" t="s">
        <v>183</v>
      </c>
      <c r="M4777" s="198" t="s">
        <v>407</v>
      </c>
      <c r="O4777" s="196" t="s">
        <v>271</v>
      </c>
      <c r="P4777" s="198" t="s">
        <v>166</v>
      </c>
      <c r="R4777" s="196" t="s">
        <v>39</v>
      </c>
      <c r="S4777" s="196" t="s">
        <v>45</v>
      </c>
      <c r="T4777" s="211">
        <v>1.63</v>
      </c>
      <c r="W4777" s="200" t="s">
        <v>93</v>
      </c>
      <c r="X4777" s="196" t="s">
        <v>186</v>
      </c>
      <c r="Z4777" s="198" t="s">
        <v>408</v>
      </c>
      <c r="AA4777" s="196" t="s">
        <v>17750</v>
      </c>
      <c r="AC4777" s="200">
        <v>3</v>
      </c>
      <c r="AD4777" s="200" t="s">
        <v>8250</v>
      </c>
      <c r="AE4777" s="212">
        <v>1554158.09</v>
      </c>
      <c r="AF4777" s="212">
        <v>1554158.09</v>
      </c>
    </row>
    <row r="4778" spans="1:33" hidden="1" x14ac:dyDescent="0.25">
      <c r="A4778" s="209">
        <v>131285</v>
      </c>
      <c r="B4778" s="210">
        <v>4</v>
      </c>
      <c r="C4778" s="196" t="s">
        <v>114</v>
      </c>
      <c r="D4778" s="201">
        <v>44230</v>
      </c>
      <c r="E4778" s="196" t="s">
        <v>228</v>
      </c>
      <c r="F4778" s="201">
        <v>44600</v>
      </c>
      <c r="G4778" s="196" t="s">
        <v>228</v>
      </c>
      <c r="H4778" s="198" t="s">
        <v>254</v>
      </c>
      <c r="I4778" s="196" t="s">
        <v>4269</v>
      </c>
      <c r="K4778" s="196" t="s">
        <v>4270</v>
      </c>
      <c r="L4778" s="200" t="s">
        <v>183</v>
      </c>
      <c r="M4778" s="198" t="s">
        <v>4271</v>
      </c>
      <c r="O4778" s="196" t="s">
        <v>4183</v>
      </c>
      <c r="P4778" s="198" t="s">
        <v>157</v>
      </c>
      <c r="R4778" s="196" t="s">
        <v>47</v>
      </c>
      <c r="S4778" s="196" t="s">
        <v>43</v>
      </c>
      <c r="T4778" s="211">
        <v>1.06</v>
      </c>
      <c r="W4778" s="200" t="s">
        <v>93</v>
      </c>
      <c r="X4778" s="196" t="s">
        <v>186</v>
      </c>
      <c r="AA4778" s="196" t="s">
        <v>17751</v>
      </c>
      <c r="AC4778" s="200">
        <v>8</v>
      </c>
      <c r="AD4778" s="200" t="s">
        <v>8250</v>
      </c>
      <c r="AE4778" s="212">
        <v>562.11</v>
      </c>
      <c r="AF4778" s="212">
        <v>75843.259999999995</v>
      </c>
    </row>
    <row r="4779" spans="1:33" hidden="1" x14ac:dyDescent="0.25">
      <c r="A4779" s="209">
        <v>131286</v>
      </c>
      <c r="B4779" s="210">
        <v>1</v>
      </c>
      <c r="C4779" s="196" t="s">
        <v>114</v>
      </c>
      <c r="D4779" s="201">
        <v>44230</v>
      </c>
      <c r="E4779" s="196" t="s">
        <v>228</v>
      </c>
      <c r="F4779" s="201">
        <v>44454</v>
      </c>
      <c r="G4779" s="196" t="s">
        <v>228</v>
      </c>
      <c r="H4779" s="198" t="s">
        <v>689</v>
      </c>
      <c r="I4779" s="196" t="s">
        <v>17752</v>
      </c>
      <c r="K4779" s="196" t="s">
        <v>17753</v>
      </c>
      <c r="L4779" s="200" t="s">
        <v>183</v>
      </c>
      <c r="M4779" s="198" t="s">
        <v>17754</v>
      </c>
      <c r="O4779" s="196" t="s">
        <v>4183</v>
      </c>
      <c r="P4779" s="198" t="s">
        <v>157</v>
      </c>
      <c r="R4779" s="196" t="s">
        <v>47</v>
      </c>
      <c r="S4779" s="196" t="s">
        <v>43</v>
      </c>
      <c r="T4779" s="211">
        <v>2.9</v>
      </c>
      <c r="W4779" s="200" t="s">
        <v>93</v>
      </c>
      <c r="X4779" s="196" t="s">
        <v>186</v>
      </c>
      <c r="AA4779" s="196" t="s">
        <v>17755</v>
      </c>
      <c r="AC4779" s="200">
        <v>8</v>
      </c>
      <c r="AD4779" s="200" t="s">
        <v>8250</v>
      </c>
      <c r="AE4779" s="212">
        <v>-3174.04</v>
      </c>
      <c r="AF4779" s="212">
        <v>235259.96</v>
      </c>
    </row>
    <row r="4780" spans="1:33" hidden="1" x14ac:dyDescent="0.25">
      <c r="A4780" s="209">
        <v>131291</v>
      </c>
      <c r="B4780" s="210">
        <v>4</v>
      </c>
      <c r="C4780" s="196" t="s">
        <v>85</v>
      </c>
      <c r="D4780" s="201">
        <v>44231</v>
      </c>
      <c r="E4780" s="196" t="s">
        <v>228</v>
      </c>
      <c r="F4780" s="201">
        <v>44231</v>
      </c>
      <c r="G4780" s="196" t="s">
        <v>228</v>
      </c>
      <c r="H4780" s="198" t="s">
        <v>88</v>
      </c>
      <c r="I4780" s="196" t="s">
        <v>4273</v>
      </c>
      <c r="K4780" s="196" t="s">
        <v>4274</v>
      </c>
      <c r="L4780" s="200" t="s">
        <v>183</v>
      </c>
      <c r="M4780" s="198" t="s">
        <v>4275</v>
      </c>
      <c r="O4780" s="196" t="s">
        <v>4183</v>
      </c>
      <c r="P4780" s="198" t="s">
        <v>157</v>
      </c>
      <c r="R4780" s="196" t="s">
        <v>47</v>
      </c>
      <c r="S4780" s="196" t="s">
        <v>43</v>
      </c>
      <c r="T4780" s="211">
        <v>0.75900000000000001</v>
      </c>
      <c r="W4780" s="200" t="s">
        <v>93</v>
      </c>
      <c r="X4780" s="196" t="s">
        <v>186</v>
      </c>
      <c r="AA4780" s="196" t="s">
        <v>17756</v>
      </c>
      <c r="AC4780" s="200">
        <v>8</v>
      </c>
      <c r="AD4780" s="200" t="s">
        <v>8250</v>
      </c>
      <c r="AE4780" s="212">
        <v>124182.17</v>
      </c>
      <c r="AF4780" s="212">
        <v>124182.17</v>
      </c>
    </row>
    <row r="4781" spans="1:33" hidden="1" x14ac:dyDescent="0.25">
      <c r="A4781" s="209">
        <v>131292</v>
      </c>
      <c r="B4781" s="210">
        <v>4</v>
      </c>
      <c r="C4781" s="196" t="s">
        <v>85</v>
      </c>
      <c r="D4781" s="201">
        <v>44231</v>
      </c>
      <c r="E4781" s="196" t="s">
        <v>228</v>
      </c>
      <c r="F4781" s="201">
        <v>44232</v>
      </c>
      <c r="G4781" s="196" t="s">
        <v>228</v>
      </c>
      <c r="H4781" s="198" t="s">
        <v>88</v>
      </c>
      <c r="I4781" s="196" t="s">
        <v>4277</v>
      </c>
      <c r="K4781" s="196" t="s">
        <v>4028</v>
      </c>
      <c r="L4781" s="200" t="s">
        <v>183</v>
      </c>
      <c r="M4781" s="198" t="s">
        <v>4278</v>
      </c>
      <c r="O4781" s="196" t="s">
        <v>4183</v>
      </c>
      <c r="P4781" s="198" t="s">
        <v>157</v>
      </c>
      <c r="R4781" s="196" t="s">
        <v>47</v>
      </c>
      <c r="S4781" s="196" t="s">
        <v>43</v>
      </c>
      <c r="T4781" s="211">
        <v>2.14</v>
      </c>
      <c r="W4781" s="200" t="s">
        <v>93</v>
      </c>
      <c r="X4781" s="196" t="s">
        <v>103</v>
      </c>
      <c r="AA4781" s="196" t="s">
        <v>17757</v>
      </c>
      <c r="AC4781" s="200">
        <v>8</v>
      </c>
      <c r="AD4781" s="200" t="s">
        <v>8250</v>
      </c>
      <c r="AE4781" s="212">
        <v>1291600</v>
      </c>
      <c r="AF4781" s="212">
        <v>1291600</v>
      </c>
    </row>
    <row r="4782" spans="1:33" hidden="1" x14ac:dyDescent="0.25">
      <c r="A4782" s="209">
        <v>131293</v>
      </c>
      <c r="B4782" s="210">
        <v>4</v>
      </c>
      <c r="C4782" s="196" t="s">
        <v>85</v>
      </c>
      <c r="D4782" s="201">
        <v>44231</v>
      </c>
      <c r="E4782" s="196" t="s">
        <v>228</v>
      </c>
      <c r="F4782" s="201">
        <v>44231</v>
      </c>
      <c r="G4782" s="196" t="s">
        <v>228</v>
      </c>
      <c r="H4782" s="198" t="s">
        <v>88</v>
      </c>
      <c r="I4782" s="196" t="s">
        <v>4280</v>
      </c>
      <c r="K4782" s="196" t="s">
        <v>4281</v>
      </c>
      <c r="L4782" s="200" t="s">
        <v>183</v>
      </c>
      <c r="M4782" s="198" t="s">
        <v>4282</v>
      </c>
      <c r="O4782" s="196" t="s">
        <v>4183</v>
      </c>
      <c r="P4782" s="198" t="s">
        <v>157</v>
      </c>
      <c r="R4782" s="196" t="s">
        <v>47</v>
      </c>
      <c r="S4782" s="196" t="s">
        <v>43</v>
      </c>
      <c r="T4782" s="211">
        <v>1.0720000000000001</v>
      </c>
      <c r="W4782" s="200" t="s">
        <v>93</v>
      </c>
      <c r="X4782" s="196" t="s">
        <v>186</v>
      </c>
      <c r="AA4782" s="196" t="s">
        <v>17758</v>
      </c>
      <c r="AC4782" s="200">
        <v>8</v>
      </c>
      <c r="AD4782" s="200" t="s">
        <v>8250</v>
      </c>
      <c r="AE4782" s="212">
        <v>140524.18</v>
      </c>
      <c r="AF4782" s="212">
        <v>140524.18</v>
      </c>
    </row>
    <row r="4783" spans="1:33" hidden="1" x14ac:dyDescent="0.25">
      <c r="A4783" s="209">
        <v>131294</v>
      </c>
      <c r="B4783" s="210">
        <v>4</v>
      </c>
      <c r="C4783" s="196" t="s">
        <v>85</v>
      </c>
      <c r="D4783" s="201">
        <v>44231</v>
      </c>
      <c r="E4783" s="196" t="s">
        <v>228</v>
      </c>
      <c r="F4783" s="201">
        <v>44231</v>
      </c>
      <c r="G4783" s="196" t="s">
        <v>228</v>
      </c>
      <c r="H4783" s="198" t="s">
        <v>88</v>
      </c>
      <c r="I4783" s="196" t="s">
        <v>4284</v>
      </c>
      <c r="K4783" s="196" t="s">
        <v>4285</v>
      </c>
      <c r="L4783" s="200" t="s">
        <v>183</v>
      </c>
      <c r="M4783" s="198" t="s">
        <v>4286</v>
      </c>
      <c r="O4783" s="196" t="s">
        <v>4183</v>
      </c>
      <c r="P4783" s="198" t="s">
        <v>157</v>
      </c>
      <c r="R4783" s="196" t="s">
        <v>47</v>
      </c>
      <c r="S4783" s="196" t="s">
        <v>43</v>
      </c>
      <c r="T4783" s="211">
        <v>2.9449999999999998</v>
      </c>
      <c r="W4783" s="200" t="s">
        <v>93</v>
      </c>
      <c r="X4783" s="196" t="s">
        <v>186</v>
      </c>
      <c r="AA4783" s="196" t="s">
        <v>17759</v>
      </c>
      <c r="AC4783" s="200">
        <v>8</v>
      </c>
      <c r="AD4783" s="200" t="s">
        <v>8250</v>
      </c>
      <c r="AE4783" s="212">
        <v>428138.64</v>
      </c>
      <c r="AF4783" s="212">
        <v>428138.64</v>
      </c>
    </row>
    <row r="4784" spans="1:33" hidden="1" x14ac:dyDescent="0.25">
      <c r="A4784" s="209">
        <v>131295</v>
      </c>
      <c r="B4784" s="210">
        <v>4</v>
      </c>
      <c r="C4784" s="196" t="s">
        <v>85</v>
      </c>
      <c r="D4784" s="201">
        <v>44231</v>
      </c>
      <c r="E4784" s="196" t="s">
        <v>228</v>
      </c>
      <c r="F4784" s="201">
        <v>44231</v>
      </c>
      <c r="G4784" s="196" t="s">
        <v>228</v>
      </c>
      <c r="H4784" s="198" t="s">
        <v>88</v>
      </c>
      <c r="I4784" s="196" t="s">
        <v>4288</v>
      </c>
      <c r="K4784" s="196" t="s">
        <v>4289</v>
      </c>
      <c r="L4784" s="200" t="s">
        <v>183</v>
      </c>
      <c r="M4784" s="198" t="s">
        <v>4290</v>
      </c>
      <c r="O4784" s="196" t="s">
        <v>4183</v>
      </c>
      <c r="P4784" s="198" t="s">
        <v>157</v>
      </c>
      <c r="R4784" s="196" t="s">
        <v>47</v>
      </c>
      <c r="S4784" s="196" t="s">
        <v>43</v>
      </c>
      <c r="T4784" s="211">
        <v>2.3340000000000001</v>
      </c>
      <c r="W4784" s="200" t="s">
        <v>93</v>
      </c>
      <c r="X4784" s="196" t="s">
        <v>186</v>
      </c>
      <c r="AA4784" s="196" t="s">
        <v>17760</v>
      </c>
      <c r="AC4784" s="200">
        <v>8</v>
      </c>
      <c r="AD4784" s="200" t="s">
        <v>8250</v>
      </c>
      <c r="AE4784" s="212">
        <v>342902.82</v>
      </c>
      <c r="AF4784" s="212">
        <v>342902.82</v>
      </c>
    </row>
    <row r="4785" spans="1:33" hidden="1" x14ac:dyDescent="0.25">
      <c r="A4785" s="209">
        <v>131299</v>
      </c>
      <c r="B4785" s="210">
        <v>1</v>
      </c>
      <c r="C4785" s="196" t="s">
        <v>85</v>
      </c>
      <c r="D4785" s="201">
        <v>44232</v>
      </c>
      <c r="E4785" s="196" t="s">
        <v>3474</v>
      </c>
      <c r="F4785" s="201">
        <v>44508</v>
      </c>
      <c r="G4785" s="196" t="s">
        <v>143</v>
      </c>
      <c r="H4785" s="198" t="s">
        <v>297</v>
      </c>
      <c r="I4785" s="196" t="s">
        <v>292</v>
      </c>
      <c r="J4785" s="196" t="s">
        <v>101</v>
      </c>
      <c r="L4785" s="200" t="s">
        <v>101</v>
      </c>
      <c r="M4785" s="198" t="s">
        <v>17761</v>
      </c>
      <c r="N4785" s="198" t="s">
        <v>17762</v>
      </c>
      <c r="O4785" s="196" t="s">
        <v>1836</v>
      </c>
      <c r="P4785" s="198" t="s">
        <v>1836</v>
      </c>
      <c r="R4785" s="196" t="s">
        <v>47</v>
      </c>
      <c r="S4785" s="196" t="s">
        <v>45</v>
      </c>
      <c r="T4785" s="211">
        <v>7.0000000000000007E-2</v>
      </c>
      <c r="U4785" s="201">
        <v>45100</v>
      </c>
      <c r="W4785" s="200" t="s">
        <v>93</v>
      </c>
      <c r="X4785" s="196" t="s">
        <v>13</v>
      </c>
      <c r="AA4785" s="196" t="s">
        <v>17763</v>
      </c>
      <c r="AB4785" s="196" t="s">
        <v>17764</v>
      </c>
      <c r="AC4785" s="200">
        <v>0</v>
      </c>
      <c r="AD4785" s="200" t="s">
        <v>8231</v>
      </c>
      <c r="AE4785" s="203" t="s">
        <v>505</v>
      </c>
      <c r="AF4785" s="212">
        <v>40000</v>
      </c>
    </row>
    <row r="4786" spans="1:33" hidden="1" x14ac:dyDescent="0.25">
      <c r="A4786" s="209">
        <v>131302</v>
      </c>
      <c r="B4786" s="210">
        <v>1</v>
      </c>
      <c r="C4786" s="196" t="s">
        <v>85</v>
      </c>
      <c r="D4786" s="201">
        <v>44232</v>
      </c>
      <c r="E4786" s="196" t="s">
        <v>3474</v>
      </c>
      <c r="F4786" s="201">
        <v>44505</v>
      </c>
      <c r="G4786" s="196" t="s">
        <v>143</v>
      </c>
      <c r="H4786" s="198" t="s">
        <v>1160</v>
      </c>
      <c r="I4786" s="196" t="s">
        <v>461</v>
      </c>
      <c r="J4786" s="196" t="s">
        <v>101</v>
      </c>
      <c r="L4786" s="200" t="s">
        <v>101</v>
      </c>
      <c r="M4786" s="198" t="s">
        <v>17765</v>
      </c>
      <c r="N4786" s="198" t="s">
        <v>17762</v>
      </c>
      <c r="O4786" s="196" t="s">
        <v>1836</v>
      </c>
      <c r="P4786" s="198" t="s">
        <v>1836</v>
      </c>
      <c r="R4786" s="196" t="s">
        <v>47</v>
      </c>
      <c r="S4786" s="196" t="s">
        <v>45</v>
      </c>
      <c r="T4786" s="211">
        <v>0.35</v>
      </c>
      <c r="U4786" s="201">
        <v>45100</v>
      </c>
      <c r="W4786" s="200" t="s">
        <v>93</v>
      </c>
      <c r="X4786" s="196" t="s">
        <v>103</v>
      </c>
      <c r="AA4786" s="196" t="s">
        <v>17766</v>
      </c>
      <c r="AB4786" s="196" t="s">
        <v>17767</v>
      </c>
      <c r="AC4786" s="200">
        <v>0</v>
      </c>
      <c r="AD4786" s="200" t="s">
        <v>8231</v>
      </c>
      <c r="AE4786" s="203" t="s">
        <v>505</v>
      </c>
      <c r="AF4786" s="212">
        <v>40000</v>
      </c>
    </row>
    <row r="4787" spans="1:33" hidden="1" x14ac:dyDescent="0.25">
      <c r="A4787" s="209">
        <v>131306</v>
      </c>
      <c r="B4787" s="210">
        <v>4</v>
      </c>
      <c r="C4787" s="196" t="s">
        <v>85</v>
      </c>
      <c r="D4787" s="201">
        <v>44235</v>
      </c>
      <c r="E4787" s="196" t="s">
        <v>3474</v>
      </c>
      <c r="F4787" s="201">
        <v>44509</v>
      </c>
      <c r="G4787" s="196" t="s">
        <v>143</v>
      </c>
      <c r="H4787" s="198" t="s">
        <v>196</v>
      </c>
      <c r="I4787" s="196" t="s">
        <v>477</v>
      </c>
      <c r="J4787" s="196" t="s">
        <v>299</v>
      </c>
      <c r="L4787" s="200" t="s">
        <v>300</v>
      </c>
      <c r="M4787" s="198" t="s">
        <v>17768</v>
      </c>
      <c r="N4787" s="198" t="s">
        <v>17769</v>
      </c>
      <c r="O4787" s="196" t="s">
        <v>1836</v>
      </c>
      <c r="P4787" s="198" t="s">
        <v>1836</v>
      </c>
      <c r="R4787" s="196" t="s">
        <v>47</v>
      </c>
      <c r="S4787" s="196" t="s">
        <v>45</v>
      </c>
      <c r="T4787" s="211">
        <v>0.56000000000000005</v>
      </c>
      <c r="U4787" s="201">
        <v>45632</v>
      </c>
      <c r="W4787" s="200" t="s">
        <v>93</v>
      </c>
      <c r="X4787" s="196" t="s">
        <v>303</v>
      </c>
      <c r="AA4787" s="196" t="s">
        <v>17770</v>
      </c>
      <c r="AB4787" s="196" t="s">
        <v>17771</v>
      </c>
      <c r="AC4787" s="200">
        <v>0</v>
      </c>
      <c r="AD4787" s="200" t="s">
        <v>8231</v>
      </c>
      <c r="AE4787" s="203" t="s">
        <v>505</v>
      </c>
      <c r="AF4787" s="212">
        <v>40000</v>
      </c>
    </row>
    <row r="4788" spans="1:33" hidden="1" x14ac:dyDescent="0.25">
      <c r="A4788" s="209">
        <v>131315</v>
      </c>
      <c r="B4788" s="210">
        <v>4</v>
      </c>
      <c r="C4788" s="196" t="s">
        <v>85</v>
      </c>
      <c r="D4788" s="201">
        <v>44237</v>
      </c>
      <c r="E4788" s="196" t="s">
        <v>398</v>
      </c>
      <c r="F4788" s="201">
        <v>44420</v>
      </c>
      <c r="G4788" s="196" t="s">
        <v>152</v>
      </c>
      <c r="H4788" s="198" t="s">
        <v>770</v>
      </c>
      <c r="I4788" s="196" t="s">
        <v>2767</v>
      </c>
      <c r="J4788" s="196" t="s">
        <v>101</v>
      </c>
      <c r="L4788" s="200" t="s">
        <v>101</v>
      </c>
      <c r="M4788" s="198" t="s">
        <v>17772</v>
      </c>
      <c r="O4788" s="196" t="s">
        <v>438</v>
      </c>
      <c r="P4788" s="198" t="s">
        <v>439</v>
      </c>
      <c r="R4788" s="196" t="s">
        <v>39</v>
      </c>
      <c r="S4788" s="196" t="s">
        <v>46</v>
      </c>
      <c r="T4788" s="202" t="s">
        <v>505</v>
      </c>
      <c r="W4788" s="200" t="s">
        <v>93</v>
      </c>
      <c r="X4788" s="196" t="s">
        <v>103</v>
      </c>
      <c r="Z4788" s="198" t="s">
        <v>17773</v>
      </c>
      <c r="AA4788" s="196" t="s">
        <v>17774</v>
      </c>
      <c r="AC4788" s="200">
        <v>3</v>
      </c>
      <c r="AD4788" s="200" t="s">
        <v>8274</v>
      </c>
      <c r="AE4788" s="203" t="s">
        <v>505</v>
      </c>
      <c r="AF4788" s="212">
        <v>70000</v>
      </c>
    </row>
    <row r="4789" spans="1:33" hidden="1" x14ac:dyDescent="0.25">
      <c r="A4789" s="209">
        <v>131317</v>
      </c>
      <c r="B4789" s="210">
        <v>2</v>
      </c>
      <c r="C4789" s="196" t="s">
        <v>122</v>
      </c>
      <c r="D4789" s="201">
        <v>44237</v>
      </c>
      <c r="E4789" s="196" t="s">
        <v>152</v>
      </c>
      <c r="F4789" s="201">
        <v>44665.875173611108</v>
      </c>
      <c r="G4789" s="196" t="s">
        <v>426</v>
      </c>
      <c r="H4789" s="198" t="s">
        <v>123</v>
      </c>
      <c r="I4789" s="196" t="s">
        <v>1463</v>
      </c>
      <c r="J4789" s="196" t="s">
        <v>101</v>
      </c>
      <c r="L4789" s="200" t="s">
        <v>101</v>
      </c>
      <c r="M4789" s="198" t="s">
        <v>2376</v>
      </c>
      <c r="N4789" s="198" t="s">
        <v>2377</v>
      </c>
      <c r="O4789" s="196" t="s">
        <v>157</v>
      </c>
      <c r="P4789" s="198" t="s">
        <v>158</v>
      </c>
      <c r="Q4789" s="198" t="s">
        <v>2377</v>
      </c>
      <c r="R4789" s="196" t="s">
        <v>47</v>
      </c>
      <c r="S4789" s="196" t="s">
        <v>43</v>
      </c>
      <c r="T4789" s="211">
        <v>1.1200000000000001</v>
      </c>
      <c r="U4789" s="201">
        <v>44645</v>
      </c>
      <c r="V4789" s="196" t="s">
        <v>1805</v>
      </c>
      <c r="W4789" s="200" t="s">
        <v>93</v>
      </c>
      <c r="X4789" s="196" t="s">
        <v>103</v>
      </c>
      <c r="AA4789" s="196" t="s">
        <v>17775</v>
      </c>
      <c r="AB4789" s="196" t="s">
        <v>17776</v>
      </c>
      <c r="AC4789" s="200">
        <v>3</v>
      </c>
      <c r="AD4789" s="200" t="s">
        <v>8231</v>
      </c>
      <c r="AE4789" s="212">
        <v>88466</v>
      </c>
      <c r="AF4789" s="212">
        <v>88466</v>
      </c>
      <c r="AG4789" s="198" t="s">
        <v>2378</v>
      </c>
    </row>
    <row r="4790" spans="1:33" hidden="1" x14ac:dyDescent="0.25">
      <c r="A4790" s="209">
        <v>131317</v>
      </c>
      <c r="B4790" s="210">
        <v>2</v>
      </c>
      <c r="C4790" s="196" t="s">
        <v>122</v>
      </c>
      <c r="D4790" s="201">
        <v>44237</v>
      </c>
      <c r="E4790" s="196" t="s">
        <v>152</v>
      </c>
      <c r="F4790" s="201">
        <v>44665.875173611108</v>
      </c>
      <c r="G4790" s="196" t="s">
        <v>426</v>
      </c>
      <c r="H4790" s="198" t="s">
        <v>123</v>
      </c>
      <c r="I4790" s="196" t="s">
        <v>1463</v>
      </c>
      <c r="J4790" s="196" t="s">
        <v>101</v>
      </c>
      <c r="L4790" s="200" t="s">
        <v>101</v>
      </c>
      <c r="M4790" s="198" t="s">
        <v>2376</v>
      </c>
      <c r="N4790" s="198" t="s">
        <v>2377</v>
      </c>
      <c r="O4790" s="196" t="s">
        <v>157</v>
      </c>
      <c r="P4790" s="198" t="s">
        <v>158</v>
      </c>
      <c r="Q4790" s="198" t="s">
        <v>2377</v>
      </c>
      <c r="R4790" s="196" t="s">
        <v>47</v>
      </c>
      <c r="S4790" s="196" t="s">
        <v>43</v>
      </c>
      <c r="T4790" s="211">
        <v>1.1200000000000001</v>
      </c>
      <c r="U4790" s="201">
        <v>44645</v>
      </c>
      <c r="V4790" s="196" t="s">
        <v>1805</v>
      </c>
      <c r="W4790" s="200" t="s">
        <v>93</v>
      </c>
      <c r="X4790" s="196" t="s">
        <v>103</v>
      </c>
      <c r="AA4790" s="196" t="s">
        <v>17777</v>
      </c>
      <c r="AB4790" s="196" t="s">
        <v>17776</v>
      </c>
      <c r="AC4790" s="200">
        <v>8</v>
      </c>
      <c r="AD4790" s="200" t="s">
        <v>8231</v>
      </c>
      <c r="AE4790" s="212">
        <v>661525</v>
      </c>
      <c r="AF4790" s="212">
        <v>546019</v>
      </c>
      <c r="AG4790" s="198" t="s">
        <v>2378</v>
      </c>
    </row>
    <row r="4791" spans="1:33" hidden="1" x14ac:dyDescent="0.25">
      <c r="A4791" s="209">
        <v>131318</v>
      </c>
      <c r="B4791" s="210">
        <v>2</v>
      </c>
      <c r="C4791" s="196" t="s">
        <v>122</v>
      </c>
      <c r="D4791" s="201">
        <v>44237</v>
      </c>
      <c r="E4791" s="196" t="s">
        <v>152</v>
      </c>
      <c r="F4791" s="201">
        <v>44665.875173611108</v>
      </c>
      <c r="G4791" s="196" t="s">
        <v>426</v>
      </c>
      <c r="H4791" s="198" t="s">
        <v>123</v>
      </c>
      <c r="I4791" s="196" t="s">
        <v>116</v>
      </c>
      <c r="J4791" s="196" t="s">
        <v>101</v>
      </c>
      <c r="L4791" s="200" t="s">
        <v>101</v>
      </c>
      <c r="M4791" s="198" t="s">
        <v>3531</v>
      </c>
      <c r="N4791" s="198" t="s">
        <v>3532</v>
      </c>
      <c r="O4791" s="196" t="s">
        <v>157</v>
      </c>
      <c r="P4791" s="198" t="s">
        <v>158</v>
      </c>
      <c r="Q4791" s="198" t="s">
        <v>3532</v>
      </c>
      <c r="R4791" s="196" t="s">
        <v>47</v>
      </c>
      <c r="S4791" s="196" t="s">
        <v>43</v>
      </c>
      <c r="T4791" s="211">
        <v>3.81</v>
      </c>
      <c r="U4791" s="201">
        <v>44645</v>
      </c>
      <c r="V4791" s="196" t="s">
        <v>2556</v>
      </c>
      <c r="W4791" s="200" t="s">
        <v>670</v>
      </c>
      <c r="X4791" s="196" t="s">
        <v>103</v>
      </c>
      <c r="AA4791" s="196" t="s">
        <v>17778</v>
      </c>
      <c r="AB4791" s="196" t="s">
        <v>17779</v>
      </c>
      <c r="AC4791" s="200">
        <v>8</v>
      </c>
      <c r="AD4791" s="200" t="s">
        <v>8231</v>
      </c>
      <c r="AE4791" s="212">
        <v>414538</v>
      </c>
      <c r="AF4791" s="212">
        <v>414538</v>
      </c>
      <c r="AG4791" s="198" t="s">
        <v>3533</v>
      </c>
    </row>
    <row r="4792" spans="1:33" hidden="1" x14ac:dyDescent="0.25">
      <c r="A4792" s="209">
        <v>131320</v>
      </c>
      <c r="B4792" s="210">
        <v>4</v>
      </c>
      <c r="C4792" s="196" t="s">
        <v>85</v>
      </c>
      <c r="D4792" s="201">
        <v>44237</v>
      </c>
      <c r="E4792" s="196" t="s">
        <v>152</v>
      </c>
      <c r="F4792" s="201">
        <v>44690</v>
      </c>
      <c r="G4792" s="196" t="s">
        <v>510</v>
      </c>
      <c r="H4792" s="198" t="s">
        <v>371</v>
      </c>
      <c r="I4792" s="196" t="s">
        <v>1485</v>
      </c>
      <c r="J4792" s="196" t="s">
        <v>101</v>
      </c>
      <c r="L4792" s="200" t="s">
        <v>101</v>
      </c>
      <c r="M4792" s="198" t="s">
        <v>2637</v>
      </c>
      <c r="N4792" s="198" t="s">
        <v>2638</v>
      </c>
      <c r="O4792" s="196" t="s">
        <v>157</v>
      </c>
      <c r="P4792" s="198" t="s">
        <v>158</v>
      </c>
      <c r="Q4792" s="198" t="s">
        <v>2638</v>
      </c>
      <c r="R4792" s="196" t="s">
        <v>47</v>
      </c>
      <c r="S4792" s="196" t="s">
        <v>46</v>
      </c>
      <c r="T4792" s="211">
        <v>4.74</v>
      </c>
      <c r="U4792" s="201">
        <v>44729</v>
      </c>
      <c r="V4792" s="196" t="s">
        <v>2155</v>
      </c>
      <c r="W4792" s="200" t="s">
        <v>93</v>
      </c>
      <c r="X4792" s="196" t="s">
        <v>103</v>
      </c>
      <c r="AA4792" s="196" t="s">
        <v>17780</v>
      </c>
      <c r="AB4792" s="196" t="s">
        <v>17781</v>
      </c>
      <c r="AC4792" s="200">
        <v>3</v>
      </c>
      <c r="AD4792" s="200" t="s">
        <v>8231</v>
      </c>
      <c r="AE4792" s="212">
        <v>246200</v>
      </c>
      <c r="AF4792" s="212">
        <v>246200</v>
      </c>
    </row>
    <row r="4793" spans="1:33" hidden="1" x14ac:dyDescent="0.25">
      <c r="A4793" s="209">
        <v>131320</v>
      </c>
      <c r="B4793" s="210">
        <v>4</v>
      </c>
      <c r="C4793" s="196" t="s">
        <v>85</v>
      </c>
      <c r="D4793" s="201">
        <v>44237</v>
      </c>
      <c r="E4793" s="196" t="s">
        <v>152</v>
      </c>
      <c r="F4793" s="201">
        <v>44690</v>
      </c>
      <c r="G4793" s="196" t="s">
        <v>510</v>
      </c>
      <c r="H4793" s="198" t="s">
        <v>371</v>
      </c>
      <c r="I4793" s="196" t="s">
        <v>1485</v>
      </c>
      <c r="J4793" s="196" t="s">
        <v>101</v>
      </c>
      <c r="L4793" s="200" t="s">
        <v>101</v>
      </c>
      <c r="M4793" s="198" t="s">
        <v>2637</v>
      </c>
      <c r="N4793" s="198" t="s">
        <v>2638</v>
      </c>
      <c r="O4793" s="196" t="s">
        <v>157</v>
      </c>
      <c r="P4793" s="198" t="s">
        <v>158</v>
      </c>
      <c r="Q4793" s="198" t="s">
        <v>2638</v>
      </c>
      <c r="R4793" s="196" t="s">
        <v>47</v>
      </c>
      <c r="S4793" s="196" t="s">
        <v>46</v>
      </c>
      <c r="T4793" s="211">
        <v>4.74</v>
      </c>
      <c r="U4793" s="201">
        <v>44729</v>
      </c>
      <c r="V4793" s="196" t="s">
        <v>2155</v>
      </c>
      <c r="W4793" s="200" t="s">
        <v>93</v>
      </c>
      <c r="X4793" s="196" t="s">
        <v>103</v>
      </c>
      <c r="AA4793" s="196" t="s">
        <v>17782</v>
      </c>
      <c r="AB4793" s="196" t="s">
        <v>17781</v>
      </c>
      <c r="AC4793" s="200">
        <v>8</v>
      </c>
      <c r="AD4793" s="200" t="s">
        <v>8231</v>
      </c>
      <c r="AE4793" s="212">
        <v>2615600</v>
      </c>
      <c r="AF4793" s="212">
        <v>2615600</v>
      </c>
    </row>
    <row r="4794" spans="1:33" hidden="1" x14ac:dyDescent="0.25">
      <c r="A4794" s="209">
        <v>131329</v>
      </c>
      <c r="B4794" s="210">
        <v>3</v>
      </c>
      <c r="C4794" s="196" t="s">
        <v>85</v>
      </c>
      <c r="D4794" s="201">
        <v>44239</v>
      </c>
      <c r="E4794" s="196" t="s">
        <v>228</v>
      </c>
      <c r="F4794" s="201">
        <v>44239</v>
      </c>
      <c r="G4794" s="196" t="s">
        <v>228</v>
      </c>
      <c r="H4794" s="198" t="s">
        <v>1489</v>
      </c>
      <c r="I4794" s="196" t="s">
        <v>4292</v>
      </c>
      <c r="K4794" s="196" t="s">
        <v>4293</v>
      </c>
      <c r="L4794" s="200" t="s">
        <v>183</v>
      </c>
      <c r="M4794" s="198" t="s">
        <v>4294</v>
      </c>
      <c r="O4794" s="196" t="s">
        <v>4183</v>
      </c>
      <c r="P4794" s="198" t="s">
        <v>157</v>
      </c>
      <c r="R4794" s="196" t="s">
        <v>47</v>
      </c>
      <c r="S4794" s="196" t="s">
        <v>43</v>
      </c>
      <c r="T4794" s="211">
        <v>6.056</v>
      </c>
      <c r="W4794" s="200" t="s">
        <v>93</v>
      </c>
      <c r="X4794" s="196" t="s">
        <v>186</v>
      </c>
      <c r="AA4794" s="196" t="s">
        <v>17783</v>
      </c>
      <c r="AC4794" s="200">
        <v>8</v>
      </c>
      <c r="AD4794" s="200" t="s">
        <v>8250</v>
      </c>
      <c r="AE4794" s="212">
        <v>614362</v>
      </c>
      <c r="AF4794" s="212">
        <v>614362</v>
      </c>
    </row>
    <row r="4795" spans="1:33" hidden="1" x14ac:dyDescent="0.25">
      <c r="A4795" s="209">
        <v>131330</v>
      </c>
      <c r="B4795" s="210">
        <v>3</v>
      </c>
      <c r="C4795" s="196" t="s">
        <v>114</v>
      </c>
      <c r="D4795" s="201">
        <v>44239</v>
      </c>
      <c r="E4795" s="196" t="s">
        <v>228</v>
      </c>
      <c r="F4795" s="201">
        <v>44516</v>
      </c>
      <c r="G4795" s="196" t="s">
        <v>228</v>
      </c>
      <c r="H4795" s="198" t="s">
        <v>306</v>
      </c>
      <c r="I4795" s="196" t="s">
        <v>17784</v>
      </c>
      <c r="K4795" s="196" t="s">
        <v>17785</v>
      </c>
      <c r="L4795" s="200" t="s">
        <v>183</v>
      </c>
      <c r="M4795" s="198" t="s">
        <v>17786</v>
      </c>
      <c r="O4795" s="196" t="s">
        <v>4183</v>
      </c>
      <c r="P4795" s="198" t="s">
        <v>157</v>
      </c>
      <c r="R4795" s="196" t="s">
        <v>47</v>
      </c>
      <c r="S4795" s="196" t="s">
        <v>43</v>
      </c>
      <c r="T4795" s="211">
        <v>1.7350000000000001</v>
      </c>
      <c r="W4795" s="200" t="s">
        <v>93</v>
      </c>
      <c r="X4795" s="196" t="s">
        <v>186</v>
      </c>
      <c r="AA4795" s="196" t="s">
        <v>17787</v>
      </c>
      <c r="AC4795" s="200">
        <v>8</v>
      </c>
      <c r="AD4795" s="200" t="s">
        <v>8250</v>
      </c>
      <c r="AE4795" s="212">
        <v>-5899.91</v>
      </c>
      <c r="AF4795" s="212">
        <v>147666.09</v>
      </c>
    </row>
    <row r="4796" spans="1:33" hidden="1" x14ac:dyDescent="0.25">
      <c r="A4796" s="209">
        <v>131331</v>
      </c>
      <c r="B4796" s="210">
        <v>3</v>
      </c>
      <c r="C4796" s="196" t="s">
        <v>114</v>
      </c>
      <c r="D4796" s="201">
        <v>44239</v>
      </c>
      <c r="E4796" s="196" t="s">
        <v>228</v>
      </c>
      <c r="F4796" s="201">
        <v>44517</v>
      </c>
      <c r="G4796" s="196" t="s">
        <v>228</v>
      </c>
      <c r="H4796" s="198" t="s">
        <v>1272</v>
      </c>
      <c r="I4796" s="196" t="s">
        <v>4296</v>
      </c>
      <c r="K4796" s="196" t="s">
        <v>4297</v>
      </c>
      <c r="L4796" s="200" t="s">
        <v>183</v>
      </c>
      <c r="M4796" s="198" t="s">
        <v>4298</v>
      </c>
      <c r="O4796" s="196" t="s">
        <v>4183</v>
      </c>
      <c r="P4796" s="198" t="s">
        <v>157</v>
      </c>
      <c r="R4796" s="196" t="s">
        <v>47</v>
      </c>
      <c r="S4796" s="196" t="s">
        <v>43</v>
      </c>
      <c r="T4796" s="211">
        <v>3.1579999999999999</v>
      </c>
      <c r="W4796" s="200" t="s">
        <v>93</v>
      </c>
      <c r="X4796" s="196" t="s">
        <v>186</v>
      </c>
      <c r="AA4796" s="196" t="s">
        <v>17788</v>
      </c>
      <c r="AC4796" s="200">
        <v>8</v>
      </c>
      <c r="AD4796" s="200" t="s">
        <v>8250</v>
      </c>
      <c r="AE4796" s="212">
        <v>219129.45</v>
      </c>
      <c r="AF4796" s="212">
        <v>219129.45</v>
      </c>
    </row>
    <row r="4797" spans="1:33" hidden="1" x14ac:dyDescent="0.25">
      <c r="A4797" s="209">
        <v>131350</v>
      </c>
      <c r="B4797" s="210">
        <v>3</v>
      </c>
      <c r="C4797" s="196" t="s">
        <v>122</v>
      </c>
      <c r="D4797" s="201">
        <v>44251</v>
      </c>
      <c r="E4797" s="196" t="s">
        <v>398</v>
      </c>
      <c r="F4797" s="201">
        <v>44494.875219907408</v>
      </c>
      <c r="G4797" s="196" t="s">
        <v>108</v>
      </c>
      <c r="H4797" s="198" t="s">
        <v>109</v>
      </c>
      <c r="I4797" s="196" t="s">
        <v>621</v>
      </c>
      <c r="J4797" s="196" t="s">
        <v>299</v>
      </c>
      <c r="L4797" s="200" t="s">
        <v>300</v>
      </c>
      <c r="M4797" s="198" t="s">
        <v>644</v>
      </c>
      <c r="O4797" s="196" t="s">
        <v>438</v>
      </c>
      <c r="P4797" s="198" t="s">
        <v>439</v>
      </c>
      <c r="R4797" s="196" t="s">
        <v>39</v>
      </c>
      <c r="S4797" s="196" t="s">
        <v>46</v>
      </c>
      <c r="T4797" s="211">
        <v>0</v>
      </c>
      <c r="U4797" s="201">
        <v>44477</v>
      </c>
      <c r="W4797" s="200" t="s">
        <v>93</v>
      </c>
      <c r="X4797" s="196" t="s">
        <v>303</v>
      </c>
      <c r="Z4797" s="198" t="s">
        <v>645</v>
      </c>
      <c r="AA4797" s="196" t="s">
        <v>17789</v>
      </c>
      <c r="AC4797" s="200">
        <v>3</v>
      </c>
      <c r="AD4797" s="200" t="s">
        <v>8274</v>
      </c>
      <c r="AE4797" s="212">
        <v>3873897</v>
      </c>
      <c r="AF4797" s="212">
        <v>3981897</v>
      </c>
      <c r="AG4797" s="198" t="s">
        <v>646</v>
      </c>
    </row>
    <row r="4798" spans="1:33" hidden="1" x14ac:dyDescent="0.25">
      <c r="A4798" s="209">
        <v>131353</v>
      </c>
      <c r="B4798" s="210">
        <v>1</v>
      </c>
      <c r="C4798" s="196" t="s">
        <v>114</v>
      </c>
      <c r="D4798" s="201">
        <v>44256</v>
      </c>
      <c r="E4798" s="196" t="s">
        <v>228</v>
      </c>
      <c r="F4798" s="201">
        <v>44454</v>
      </c>
      <c r="G4798" s="196" t="s">
        <v>228</v>
      </c>
      <c r="H4798" s="198" t="s">
        <v>1633</v>
      </c>
      <c r="I4798" s="196" t="s">
        <v>17790</v>
      </c>
      <c r="K4798" s="196" t="s">
        <v>7672</v>
      </c>
      <c r="L4798" s="200" t="s">
        <v>183</v>
      </c>
      <c r="M4798" s="198" t="s">
        <v>17791</v>
      </c>
      <c r="O4798" s="196" t="s">
        <v>4183</v>
      </c>
      <c r="P4798" s="198" t="s">
        <v>157</v>
      </c>
      <c r="R4798" s="196" t="s">
        <v>47</v>
      </c>
      <c r="S4798" s="196" t="s">
        <v>43</v>
      </c>
      <c r="T4798" s="211">
        <v>2.5</v>
      </c>
      <c r="W4798" s="200" t="s">
        <v>93</v>
      </c>
      <c r="X4798" s="196" t="s">
        <v>1058</v>
      </c>
      <c r="AA4798" s="196" t="s">
        <v>17792</v>
      </c>
      <c r="AC4798" s="200">
        <v>8</v>
      </c>
      <c r="AD4798" s="200" t="s">
        <v>8250</v>
      </c>
      <c r="AE4798" s="212">
        <v>-8984.7999999999993</v>
      </c>
      <c r="AF4798" s="212">
        <v>211025.2</v>
      </c>
    </row>
    <row r="4799" spans="1:33" hidden="1" x14ac:dyDescent="0.25">
      <c r="A4799" s="209">
        <v>131361</v>
      </c>
      <c r="B4799" s="210">
        <v>3</v>
      </c>
      <c r="C4799" s="196" t="s">
        <v>122</v>
      </c>
      <c r="D4799" s="201">
        <v>44260</v>
      </c>
      <c r="E4799" s="196" t="s">
        <v>398</v>
      </c>
      <c r="F4799" s="201">
        <v>44494.875185185185</v>
      </c>
      <c r="G4799" s="196" t="s">
        <v>108</v>
      </c>
      <c r="H4799" s="198" t="s">
        <v>306</v>
      </c>
      <c r="I4799" s="196" t="s">
        <v>292</v>
      </c>
      <c r="J4799" s="196" t="s">
        <v>101</v>
      </c>
      <c r="L4799" s="200" t="s">
        <v>101</v>
      </c>
      <c r="M4799" s="198" t="s">
        <v>1687</v>
      </c>
      <c r="O4799" s="196" t="s">
        <v>438</v>
      </c>
      <c r="P4799" s="198" t="s">
        <v>439</v>
      </c>
      <c r="R4799" s="196" t="s">
        <v>39</v>
      </c>
      <c r="S4799" s="196" t="s">
        <v>46</v>
      </c>
      <c r="T4799" s="211">
        <v>0</v>
      </c>
      <c r="U4799" s="201">
        <v>44477</v>
      </c>
      <c r="W4799" s="200" t="s">
        <v>93</v>
      </c>
      <c r="X4799" s="196" t="s">
        <v>103</v>
      </c>
      <c r="Z4799" s="198" t="s">
        <v>1688</v>
      </c>
      <c r="AA4799" s="196" t="s">
        <v>17793</v>
      </c>
      <c r="AC4799" s="200">
        <v>3</v>
      </c>
      <c r="AD4799" s="200" t="s">
        <v>8274</v>
      </c>
      <c r="AE4799" s="212">
        <v>670030</v>
      </c>
      <c r="AF4799" s="212">
        <v>742030</v>
      </c>
      <c r="AG4799" s="198" t="s">
        <v>1689</v>
      </c>
    </row>
    <row r="4800" spans="1:33" hidden="1" x14ac:dyDescent="0.25">
      <c r="A4800" s="209">
        <v>131368</v>
      </c>
      <c r="B4800" s="210">
        <v>2</v>
      </c>
      <c r="C4800" s="196" t="s">
        <v>85</v>
      </c>
      <c r="D4800" s="201">
        <v>44264</v>
      </c>
      <c r="E4800" s="196" t="s">
        <v>228</v>
      </c>
      <c r="F4800" s="201">
        <v>44264</v>
      </c>
      <c r="G4800" s="196" t="s">
        <v>253</v>
      </c>
      <c r="H4800" s="198" t="s">
        <v>223</v>
      </c>
      <c r="I4800" s="196" t="s">
        <v>17794</v>
      </c>
      <c r="K4800" s="196" t="s">
        <v>17795</v>
      </c>
      <c r="L4800" s="200" t="s">
        <v>183</v>
      </c>
      <c r="M4800" s="198" t="s">
        <v>17796</v>
      </c>
      <c r="O4800" s="196" t="s">
        <v>4183</v>
      </c>
      <c r="P4800" s="198" t="s">
        <v>157</v>
      </c>
      <c r="R4800" s="196" t="s">
        <v>47</v>
      </c>
      <c r="S4800" s="196" t="s">
        <v>43</v>
      </c>
      <c r="T4800" s="211">
        <v>5.6479999999999997</v>
      </c>
      <c r="W4800" s="200" t="s">
        <v>93</v>
      </c>
      <c r="X4800" s="196" t="s">
        <v>1058</v>
      </c>
      <c r="AA4800" s="196" t="s">
        <v>17797</v>
      </c>
      <c r="AC4800" s="200">
        <v>8</v>
      </c>
      <c r="AD4800" s="200" t="s">
        <v>8250</v>
      </c>
      <c r="AE4800" s="203" t="s">
        <v>505</v>
      </c>
      <c r="AF4800" s="212">
        <v>172577.73</v>
      </c>
    </row>
    <row r="4801" spans="1:32" hidden="1" x14ac:dyDescent="0.25">
      <c r="A4801" s="209">
        <v>131376</v>
      </c>
      <c r="B4801" s="210">
        <v>2</v>
      </c>
      <c r="C4801" s="196" t="s">
        <v>85</v>
      </c>
      <c r="D4801" s="201">
        <v>44265</v>
      </c>
      <c r="E4801" s="196" t="s">
        <v>3474</v>
      </c>
      <c r="F4801" s="201">
        <v>44686</v>
      </c>
      <c r="G4801" s="196" t="s">
        <v>179</v>
      </c>
      <c r="H4801" s="198" t="s">
        <v>135</v>
      </c>
      <c r="I4801" s="196" t="s">
        <v>292</v>
      </c>
      <c r="J4801" s="196" t="s">
        <v>101</v>
      </c>
      <c r="L4801" s="200" t="s">
        <v>101</v>
      </c>
      <c r="M4801" s="198" t="s">
        <v>3811</v>
      </c>
      <c r="N4801" s="198" t="s">
        <v>3812</v>
      </c>
      <c r="O4801" s="196" t="s">
        <v>1836</v>
      </c>
      <c r="P4801" s="198" t="s">
        <v>1836</v>
      </c>
      <c r="R4801" s="196" t="s">
        <v>47</v>
      </c>
      <c r="S4801" s="196" t="s">
        <v>45</v>
      </c>
      <c r="T4801" s="211">
        <v>0.35</v>
      </c>
      <c r="U4801" s="201">
        <v>44904</v>
      </c>
      <c r="W4801" s="200" t="s">
        <v>93</v>
      </c>
      <c r="X4801" s="196" t="s">
        <v>103</v>
      </c>
      <c r="AA4801" s="196" t="s">
        <v>17798</v>
      </c>
      <c r="AB4801" s="196" t="s">
        <v>17799</v>
      </c>
      <c r="AC4801" s="200">
        <v>0</v>
      </c>
      <c r="AD4801" s="200" t="s">
        <v>8231</v>
      </c>
      <c r="AE4801" s="212">
        <v>23700</v>
      </c>
      <c r="AF4801" s="212">
        <v>83700</v>
      </c>
    </row>
    <row r="4802" spans="1:32" hidden="1" x14ac:dyDescent="0.25">
      <c r="A4802" s="209">
        <v>131376</v>
      </c>
      <c r="B4802" s="210">
        <v>2</v>
      </c>
      <c r="C4802" s="196" t="s">
        <v>85</v>
      </c>
      <c r="D4802" s="201">
        <v>44265</v>
      </c>
      <c r="E4802" s="196" t="s">
        <v>3474</v>
      </c>
      <c r="F4802" s="201">
        <v>44686</v>
      </c>
      <c r="G4802" s="196" t="s">
        <v>179</v>
      </c>
      <c r="H4802" s="198" t="s">
        <v>135</v>
      </c>
      <c r="I4802" s="196" t="s">
        <v>292</v>
      </c>
      <c r="J4802" s="196" t="s">
        <v>101</v>
      </c>
      <c r="L4802" s="200" t="s">
        <v>101</v>
      </c>
      <c r="M4802" s="198" t="s">
        <v>3811</v>
      </c>
      <c r="N4802" s="198" t="s">
        <v>3812</v>
      </c>
      <c r="O4802" s="196" t="s">
        <v>1836</v>
      </c>
      <c r="P4802" s="198" t="s">
        <v>1836</v>
      </c>
      <c r="R4802" s="196" t="s">
        <v>47</v>
      </c>
      <c r="S4802" s="196" t="s">
        <v>45</v>
      </c>
      <c r="T4802" s="211">
        <v>0.35</v>
      </c>
      <c r="U4802" s="201">
        <v>44904</v>
      </c>
      <c r="W4802" s="200" t="s">
        <v>93</v>
      </c>
      <c r="X4802" s="196" t="s">
        <v>103</v>
      </c>
      <c r="AA4802" s="196" t="s">
        <v>17800</v>
      </c>
      <c r="AB4802" s="196" t="s">
        <v>17799</v>
      </c>
      <c r="AC4802" s="200">
        <v>1</v>
      </c>
      <c r="AD4802" s="200" t="s">
        <v>8231</v>
      </c>
      <c r="AE4802" s="212">
        <v>20000</v>
      </c>
      <c r="AF4802" s="212">
        <v>20000</v>
      </c>
    </row>
    <row r="4803" spans="1:32" hidden="1" x14ac:dyDescent="0.25">
      <c r="A4803" s="209">
        <v>131377</v>
      </c>
      <c r="B4803" s="210">
        <v>2</v>
      </c>
      <c r="C4803" s="196" t="s">
        <v>85</v>
      </c>
      <c r="D4803" s="201">
        <v>44265</v>
      </c>
      <c r="E4803" s="196" t="s">
        <v>2180</v>
      </c>
      <c r="F4803" s="201">
        <v>44596</v>
      </c>
      <c r="G4803" s="196" t="s">
        <v>98</v>
      </c>
      <c r="H4803" s="198" t="s">
        <v>144</v>
      </c>
      <c r="I4803" s="196" t="s">
        <v>145</v>
      </c>
      <c r="J4803" s="196" t="s">
        <v>101</v>
      </c>
      <c r="L4803" s="200" t="s">
        <v>101</v>
      </c>
      <c r="M4803" s="198" t="s">
        <v>4155</v>
      </c>
      <c r="N4803" s="198" t="s">
        <v>4156</v>
      </c>
      <c r="O4803" s="196" t="s">
        <v>1836</v>
      </c>
      <c r="P4803" s="198" t="s">
        <v>1836</v>
      </c>
      <c r="R4803" s="196" t="s">
        <v>47</v>
      </c>
      <c r="S4803" s="196" t="s">
        <v>45</v>
      </c>
      <c r="T4803" s="211">
        <v>0.1</v>
      </c>
      <c r="W4803" s="200" t="s">
        <v>93</v>
      </c>
      <c r="X4803" s="196" t="s">
        <v>13</v>
      </c>
      <c r="AA4803" s="196" t="s">
        <v>17801</v>
      </c>
      <c r="AC4803" s="200">
        <v>0</v>
      </c>
      <c r="AD4803" s="200" t="s">
        <v>8250</v>
      </c>
      <c r="AE4803" s="203" t="s">
        <v>505</v>
      </c>
      <c r="AF4803" s="212">
        <v>60000</v>
      </c>
    </row>
    <row r="4804" spans="1:32" hidden="1" x14ac:dyDescent="0.25">
      <c r="A4804" s="209">
        <v>131377</v>
      </c>
      <c r="B4804" s="210">
        <v>2</v>
      </c>
      <c r="C4804" s="196" t="s">
        <v>85</v>
      </c>
      <c r="D4804" s="201">
        <v>44265</v>
      </c>
      <c r="E4804" s="196" t="s">
        <v>2180</v>
      </c>
      <c r="F4804" s="201">
        <v>44596</v>
      </c>
      <c r="G4804" s="196" t="s">
        <v>98</v>
      </c>
      <c r="H4804" s="198" t="s">
        <v>144</v>
      </c>
      <c r="I4804" s="196" t="s">
        <v>145</v>
      </c>
      <c r="J4804" s="196" t="s">
        <v>101</v>
      </c>
      <c r="L4804" s="200" t="s">
        <v>101</v>
      </c>
      <c r="M4804" s="198" t="s">
        <v>4155</v>
      </c>
      <c r="N4804" s="198" t="s">
        <v>4156</v>
      </c>
      <c r="O4804" s="196" t="s">
        <v>1836</v>
      </c>
      <c r="P4804" s="198" t="s">
        <v>1836</v>
      </c>
      <c r="R4804" s="196" t="s">
        <v>47</v>
      </c>
      <c r="S4804" s="196" t="s">
        <v>45</v>
      </c>
      <c r="T4804" s="211">
        <v>0.1</v>
      </c>
      <c r="W4804" s="200" t="s">
        <v>93</v>
      </c>
      <c r="X4804" s="196" t="s">
        <v>13</v>
      </c>
      <c r="AA4804" s="196" t="s">
        <v>17802</v>
      </c>
      <c r="AC4804" s="200">
        <v>1</v>
      </c>
      <c r="AD4804" s="200" t="s">
        <v>8250</v>
      </c>
      <c r="AE4804" s="212">
        <v>20000</v>
      </c>
      <c r="AF4804" s="212">
        <v>20000</v>
      </c>
    </row>
    <row r="4805" spans="1:32" hidden="1" x14ac:dyDescent="0.25">
      <c r="A4805" s="209">
        <v>131377</v>
      </c>
      <c r="B4805" s="210">
        <v>2</v>
      </c>
      <c r="C4805" s="196" t="s">
        <v>85</v>
      </c>
      <c r="D4805" s="201">
        <v>44265</v>
      </c>
      <c r="E4805" s="196" t="s">
        <v>2180</v>
      </c>
      <c r="F4805" s="201">
        <v>44596</v>
      </c>
      <c r="G4805" s="196" t="s">
        <v>98</v>
      </c>
      <c r="H4805" s="198" t="s">
        <v>144</v>
      </c>
      <c r="I4805" s="196" t="s">
        <v>145</v>
      </c>
      <c r="J4805" s="196" t="s">
        <v>101</v>
      </c>
      <c r="L4805" s="200" t="s">
        <v>101</v>
      </c>
      <c r="M4805" s="198" t="s">
        <v>4155</v>
      </c>
      <c r="N4805" s="198" t="s">
        <v>4156</v>
      </c>
      <c r="O4805" s="196" t="s">
        <v>1836</v>
      </c>
      <c r="P4805" s="198" t="s">
        <v>1836</v>
      </c>
      <c r="R4805" s="196" t="s">
        <v>47</v>
      </c>
      <c r="S4805" s="196" t="s">
        <v>45</v>
      </c>
      <c r="T4805" s="211">
        <v>0.1</v>
      </c>
      <c r="W4805" s="200" t="s">
        <v>93</v>
      </c>
      <c r="X4805" s="196" t="s">
        <v>13</v>
      </c>
      <c r="AA4805" s="196" t="s">
        <v>17803</v>
      </c>
      <c r="AC4805" s="200">
        <v>3</v>
      </c>
      <c r="AD4805" s="200" t="s">
        <v>8250</v>
      </c>
      <c r="AE4805" s="203" t="s">
        <v>505</v>
      </c>
      <c r="AF4805" s="212">
        <v>75000</v>
      </c>
    </row>
    <row r="4806" spans="1:32" hidden="1" x14ac:dyDescent="0.25">
      <c r="A4806" s="209">
        <v>131380</v>
      </c>
      <c r="B4806" s="210">
        <v>4</v>
      </c>
      <c r="C4806" s="196" t="s">
        <v>85</v>
      </c>
      <c r="D4806" s="201">
        <v>44266</v>
      </c>
      <c r="E4806" s="196" t="s">
        <v>2180</v>
      </c>
      <c r="F4806" s="201">
        <v>44435</v>
      </c>
      <c r="G4806" s="196" t="s">
        <v>179</v>
      </c>
      <c r="H4806" s="198" t="s">
        <v>489</v>
      </c>
      <c r="I4806" s="196" t="s">
        <v>477</v>
      </c>
      <c r="J4806" s="196" t="s">
        <v>299</v>
      </c>
      <c r="L4806" s="200" t="s">
        <v>300</v>
      </c>
      <c r="M4806" s="198" t="s">
        <v>3471</v>
      </c>
      <c r="N4806" s="198" t="s">
        <v>3472</v>
      </c>
      <c r="O4806" s="196" t="s">
        <v>1836</v>
      </c>
      <c r="P4806" s="198" t="s">
        <v>1836</v>
      </c>
      <c r="R4806" s="196" t="s">
        <v>47</v>
      </c>
      <c r="S4806" s="196" t="s">
        <v>45</v>
      </c>
      <c r="T4806" s="211">
        <v>0.53</v>
      </c>
      <c r="U4806" s="201">
        <v>44792</v>
      </c>
      <c r="W4806" s="200" t="s">
        <v>93</v>
      </c>
      <c r="X4806" s="196" t="s">
        <v>303</v>
      </c>
      <c r="AA4806" s="196" t="s">
        <v>17804</v>
      </c>
      <c r="AB4806" s="196" t="s">
        <v>17805</v>
      </c>
      <c r="AC4806" s="200">
        <v>0</v>
      </c>
      <c r="AD4806" s="200" t="s">
        <v>8231</v>
      </c>
      <c r="AE4806" s="212">
        <v>98151</v>
      </c>
      <c r="AF4806" s="212">
        <v>158151</v>
      </c>
    </row>
    <row r="4807" spans="1:32" hidden="1" x14ac:dyDescent="0.25">
      <c r="A4807" s="209">
        <v>131380</v>
      </c>
      <c r="B4807" s="210">
        <v>4</v>
      </c>
      <c r="C4807" s="196" t="s">
        <v>85</v>
      </c>
      <c r="D4807" s="201">
        <v>44266</v>
      </c>
      <c r="E4807" s="196" t="s">
        <v>2180</v>
      </c>
      <c r="F4807" s="201">
        <v>44435</v>
      </c>
      <c r="G4807" s="196" t="s">
        <v>179</v>
      </c>
      <c r="H4807" s="198" t="s">
        <v>489</v>
      </c>
      <c r="I4807" s="196" t="s">
        <v>477</v>
      </c>
      <c r="J4807" s="196" t="s">
        <v>299</v>
      </c>
      <c r="L4807" s="200" t="s">
        <v>300</v>
      </c>
      <c r="M4807" s="198" t="s">
        <v>3471</v>
      </c>
      <c r="N4807" s="198" t="s">
        <v>3472</v>
      </c>
      <c r="O4807" s="196" t="s">
        <v>1836</v>
      </c>
      <c r="P4807" s="198" t="s">
        <v>1836</v>
      </c>
      <c r="R4807" s="196" t="s">
        <v>47</v>
      </c>
      <c r="S4807" s="196" t="s">
        <v>45</v>
      </c>
      <c r="T4807" s="211">
        <v>0.53</v>
      </c>
      <c r="U4807" s="201">
        <v>44792</v>
      </c>
      <c r="W4807" s="200" t="s">
        <v>93</v>
      </c>
      <c r="X4807" s="196" t="s">
        <v>303</v>
      </c>
      <c r="AA4807" s="196" t="s">
        <v>17806</v>
      </c>
      <c r="AB4807" s="196" t="s">
        <v>17805</v>
      </c>
      <c r="AC4807" s="200">
        <v>1</v>
      </c>
      <c r="AD4807" s="200" t="s">
        <v>8231</v>
      </c>
      <c r="AE4807" s="212">
        <v>20000</v>
      </c>
      <c r="AF4807" s="212">
        <v>20000</v>
      </c>
    </row>
    <row r="4808" spans="1:32" ht="36" hidden="1" x14ac:dyDescent="0.25">
      <c r="A4808" s="209">
        <v>131381</v>
      </c>
      <c r="B4808" s="210">
        <v>4</v>
      </c>
      <c r="C4808" s="196" t="s">
        <v>85</v>
      </c>
      <c r="D4808" s="201">
        <v>44266</v>
      </c>
      <c r="E4808" s="196" t="s">
        <v>1503</v>
      </c>
      <c r="F4808" s="201">
        <v>44536</v>
      </c>
      <c r="G4808" s="196" t="s">
        <v>152</v>
      </c>
      <c r="H4808" s="198" t="s">
        <v>770</v>
      </c>
      <c r="I4808" s="196" t="s">
        <v>1505</v>
      </c>
      <c r="J4808" s="196" t="s">
        <v>1506</v>
      </c>
      <c r="M4808" s="198" t="s">
        <v>17807</v>
      </c>
      <c r="N4808" s="198" t="s">
        <v>17808</v>
      </c>
      <c r="O4808" s="196" t="s">
        <v>1509</v>
      </c>
      <c r="P4808" s="198" t="s">
        <v>1906</v>
      </c>
      <c r="R4808" s="196" t="s">
        <v>47</v>
      </c>
      <c r="S4808" s="196" t="s">
        <v>45</v>
      </c>
      <c r="T4808" s="202" t="s">
        <v>505</v>
      </c>
      <c r="U4808" s="201">
        <v>45268</v>
      </c>
      <c r="W4808" s="200" t="s">
        <v>93</v>
      </c>
      <c r="X4808" s="196" t="s">
        <v>13</v>
      </c>
      <c r="AA4808" s="196" t="s">
        <v>17809</v>
      </c>
      <c r="AC4808" s="200">
        <v>1</v>
      </c>
      <c r="AD4808" s="200" t="s">
        <v>8250</v>
      </c>
      <c r="AE4808" s="203" t="s">
        <v>505</v>
      </c>
      <c r="AF4808" s="212">
        <v>164000</v>
      </c>
    </row>
    <row r="4809" spans="1:32" hidden="1" x14ac:dyDescent="0.25">
      <c r="A4809" s="209">
        <v>131384</v>
      </c>
      <c r="B4809" s="210">
        <v>4</v>
      </c>
      <c r="C4809" s="196" t="s">
        <v>85</v>
      </c>
      <c r="D4809" s="201">
        <v>44266</v>
      </c>
      <c r="E4809" s="196" t="s">
        <v>3474</v>
      </c>
      <c r="F4809" s="201">
        <v>44656</v>
      </c>
      <c r="G4809" s="196" t="s">
        <v>2192</v>
      </c>
      <c r="H4809" s="198" t="s">
        <v>196</v>
      </c>
      <c r="I4809" s="196" t="s">
        <v>477</v>
      </c>
      <c r="J4809" s="196" t="s">
        <v>299</v>
      </c>
      <c r="L4809" s="200" t="s">
        <v>300</v>
      </c>
      <c r="M4809" s="198" t="s">
        <v>3475</v>
      </c>
      <c r="N4809" s="198" t="s">
        <v>3476</v>
      </c>
      <c r="O4809" s="196" t="s">
        <v>1836</v>
      </c>
      <c r="P4809" s="198" t="s">
        <v>1836</v>
      </c>
      <c r="R4809" s="196" t="s">
        <v>47</v>
      </c>
      <c r="S4809" s="196" t="s">
        <v>45</v>
      </c>
      <c r="T4809" s="211">
        <v>0.91</v>
      </c>
      <c r="U4809" s="201">
        <v>44792</v>
      </c>
      <c r="W4809" s="200" t="s">
        <v>93</v>
      </c>
      <c r="X4809" s="196" t="s">
        <v>303</v>
      </c>
      <c r="AA4809" s="196" t="s">
        <v>17810</v>
      </c>
      <c r="AB4809" s="196" t="s">
        <v>17811</v>
      </c>
      <c r="AC4809" s="200">
        <v>0</v>
      </c>
      <c r="AD4809" s="200" t="s">
        <v>8231</v>
      </c>
      <c r="AE4809" s="212">
        <v>50000</v>
      </c>
      <c r="AF4809" s="212">
        <v>110000</v>
      </c>
    </row>
    <row r="4810" spans="1:32" hidden="1" x14ac:dyDescent="0.25">
      <c r="A4810" s="209">
        <v>131384</v>
      </c>
      <c r="B4810" s="210">
        <v>4</v>
      </c>
      <c r="C4810" s="196" t="s">
        <v>85</v>
      </c>
      <c r="D4810" s="201">
        <v>44266</v>
      </c>
      <c r="E4810" s="196" t="s">
        <v>3474</v>
      </c>
      <c r="F4810" s="201">
        <v>44656</v>
      </c>
      <c r="G4810" s="196" t="s">
        <v>2192</v>
      </c>
      <c r="H4810" s="198" t="s">
        <v>196</v>
      </c>
      <c r="I4810" s="196" t="s">
        <v>477</v>
      </c>
      <c r="J4810" s="196" t="s">
        <v>299</v>
      </c>
      <c r="L4810" s="200" t="s">
        <v>300</v>
      </c>
      <c r="M4810" s="198" t="s">
        <v>3475</v>
      </c>
      <c r="N4810" s="198" t="s">
        <v>3476</v>
      </c>
      <c r="O4810" s="196" t="s">
        <v>1836</v>
      </c>
      <c r="P4810" s="198" t="s">
        <v>1836</v>
      </c>
      <c r="R4810" s="196" t="s">
        <v>47</v>
      </c>
      <c r="S4810" s="196" t="s">
        <v>45</v>
      </c>
      <c r="T4810" s="211">
        <v>0.91</v>
      </c>
      <c r="U4810" s="201">
        <v>44792</v>
      </c>
      <c r="W4810" s="200" t="s">
        <v>93</v>
      </c>
      <c r="X4810" s="196" t="s">
        <v>303</v>
      </c>
      <c r="AA4810" s="196" t="s">
        <v>17812</v>
      </c>
      <c r="AB4810" s="196" t="s">
        <v>17811</v>
      </c>
      <c r="AC4810" s="200">
        <v>1</v>
      </c>
      <c r="AD4810" s="200" t="s">
        <v>8231</v>
      </c>
      <c r="AE4810" s="212">
        <v>20000</v>
      </c>
      <c r="AF4810" s="212">
        <v>20000</v>
      </c>
    </row>
    <row r="4811" spans="1:32" ht="36" hidden="1" x14ac:dyDescent="0.25">
      <c r="A4811" s="209">
        <v>131386</v>
      </c>
      <c r="B4811" s="210">
        <v>2</v>
      </c>
      <c r="C4811" s="196" t="s">
        <v>85</v>
      </c>
      <c r="D4811" s="201">
        <v>44267</v>
      </c>
      <c r="E4811" s="196" t="s">
        <v>228</v>
      </c>
      <c r="F4811" s="201">
        <v>44267</v>
      </c>
      <c r="G4811" s="196" t="s">
        <v>228</v>
      </c>
      <c r="H4811" s="198" t="s">
        <v>144</v>
      </c>
      <c r="I4811" s="196" t="s">
        <v>4300</v>
      </c>
      <c r="K4811" s="196" t="s">
        <v>4301</v>
      </c>
      <c r="L4811" s="200" t="s">
        <v>183</v>
      </c>
      <c r="M4811" s="198" t="s">
        <v>4302</v>
      </c>
      <c r="O4811" s="196" t="s">
        <v>4183</v>
      </c>
      <c r="P4811" s="198" t="s">
        <v>157</v>
      </c>
      <c r="R4811" s="196" t="s">
        <v>47</v>
      </c>
      <c r="S4811" s="196" t="s">
        <v>43</v>
      </c>
      <c r="T4811" s="211">
        <v>4.8099999999999996</v>
      </c>
      <c r="W4811" s="200" t="s">
        <v>93</v>
      </c>
      <c r="X4811" s="196" t="s">
        <v>186</v>
      </c>
      <c r="AA4811" s="196" t="s">
        <v>17813</v>
      </c>
      <c r="AC4811" s="200">
        <v>8</v>
      </c>
      <c r="AD4811" s="200" t="s">
        <v>8250</v>
      </c>
      <c r="AE4811" s="212">
        <v>382115.46</v>
      </c>
      <c r="AF4811" s="212">
        <v>382115.46</v>
      </c>
    </row>
    <row r="4812" spans="1:32" hidden="1" x14ac:dyDescent="0.25">
      <c r="A4812" s="209">
        <v>131392</v>
      </c>
      <c r="B4812" s="210">
        <v>2</v>
      </c>
      <c r="C4812" s="196" t="s">
        <v>85</v>
      </c>
      <c r="D4812" s="201">
        <v>44270</v>
      </c>
      <c r="E4812" s="196" t="s">
        <v>2180</v>
      </c>
      <c r="F4812" s="201">
        <v>44614</v>
      </c>
      <c r="G4812" s="196" t="s">
        <v>673</v>
      </c>
      <c r="H4812" s="198" t="s">
        <v>1828</v>
      </c>
      <c r="I4812" s="196" t="s">
        <v>524</v>
      </c>
      <c r="J4812" s="196" t="s">
        <v>101</v>
      </c>
      <c r="L4812" s="200" t="s">
        <v>101</v>
      </c>
      <c r="M4812" s="198" t="s">
        <v>4056</v>
      </c>
      <c r="N4812" s="198" t="s">
        <v>4057</v>
      </c>
      <c r="O4812" s="196" t="s">
        <v>1836</v>
      </c>
      <c r="P4812" s="198" t="s">
        <v>1836</v>
      </c>
      <c r="R4812" s="196" t="s">
        <v>47</v>
      </c>
      <c r="S4812" s="196" t="s">
        <v>45</v>
      </c>
      <c r="T4812" s="211">
        <v>0.19</v>
      </c>
      <c r="W4812" s="200" t="s">
        <v>93</v>
      </c>
      <c r="X4812" s="196" t="s">
        <v>13</v>
      </c>
      <c r="AA4812" s="196" t="s">
        <v>17814</v>
      </c>
      <c r="AC4812" s="200">
        <v>0</v>
      </c>
      <c r="AD4812" s="200" t="s">
        <v>8250</v>
      </c>
      <c r="AE4812" s="203" t="s">
        <v>505</v>
      </c>
      <c r="AF4812" s="212">
        <v>60000</v>
      </c>
    </row>
    <row r="4813" spans="1:32" hidden="1" x14ac:dyDescent="0.25">
      <c r="A4813" s="209">
        <v>131392</v>
      </c>
      <c r="B4813" s="210">
        <v>2</v>
      </c>
      <c r="C4813" s="196" t="s">
        <v>85</v>
      </c>
      <c r="D4813" s="201">
        <v>44270</v>
      </c>
      <c r="E4813" s="196" t="s">
        <v>2180</v>
      </c>
      <c r="F4813" s="201">
        <v>44614</v>
      </c>
      <c r="G4813" s="196" t="s">
        <v>673</v>
      </c>
      <c r="H4813" s="198" t="s">
        <v>1828</v>
      </c>
      <c r="I4813" s="196" t="s">
        <v>524</v>
      </c>
      <c r="J4813" s="196" t="s">
        <v>101</v>
      </c>
      <c r="L4813" s="200" t="s">
        <v>101</v>
      </c>
      <c r="M4813" s="198" t="s">
        <v>4056</v>
      </c>
      <c r="N4813" s="198" t="s">
        <v>4057</v>
      </c>
      <c r="O4813" s="196" t="s">
        <v>1836</v>
      </c>
      <c r="P4813" s="198" t="s">
        <v>1836</v>
      </c>
      <c r="R4813" s="196" t="s">
        <v>47</v>
      </c>
      <c r="S4813" s="196" t="s">
        <v>45</v>
      </c>
      <c r="T4813" s="211">
        <v>0.19</v>
      </c>
      <c r="W4813" s="200" t="s">
        <v>93</v>
      </c>
      <c r="X4813" s="196" t="s">
        <v>13</v>
      </c>
      <c r="AA4813" s="196" t="s">
        <v>17815</v>
      </c>
      <c r="AC4813" s="200">
        <v>1</v>
      </c>
      <c r="AD4813" s="200" t="s">
        <v>8250</v>
      </c>
      <c r="AE4813" s="212">
        <v>20000</v>
      </c>
      <c r="AF4813" s="212">
        <v>20000</v>
      </c>
    </row>
    <row r="4814" spans="1:32" hidden="1" x14ac:dyDescent="0.25">
      <c r="A4814" s="209">
        <v>131392</v>
      </c>
      <c r="B4814" s="210">
        <v>2</v>
      </c>
      <c r="C4814" s="196" t="s">
        <v>85</v>
      </c>
      <c r="D4814" s="201">
        <v>44270</v>
      </c>
      <c r="E4814" s="196" t="s">
        <v>2180</v>
      </c>
      <c r="F4814" s="201">
        <v>44614</v>
      </c>
      <c r="G4814" s="196" t="s">
        <v>673</v>
      </c>
      <c r="H4814" s="198" t="s">
        <v>1828</v>
      </c>
      <c r="I4814" s="196" t="s">
        <v>524</v>
      </c>
      <c r="J4814" s="196" t="s">
        <v>101</v>
      </c>
      <c r="L4814" s="200" t="s">
        <v>101</v>
      </c>
      <c r="M4814" s="198" t="s">
        <v>4056</v>
      </c>
      <c r="N4814" s="198" t="s">
        <v>4057</v>
      </c>
      <c r="O4814" s="196" t="s">
        <v>1836</v>
      </c>
      <c r="P4814" s="198" t="s">
        <v>1836</v>
      </c>
      <c r="R4814" s="196" t="s">
        <v>47</v>
      </c>
      <c r="S4814" s="196" t="s">
        <v>45</v>
      </c>
      <c r="T4814" s="211">
        <v>0.19</v>
      </c>
      <c r="W4814" s="200" t="s">
        <v>93</v>
      </c>
      <c r="X4814" s="196" t="s">
        <v>13</v>
      </c>
      <c r="AA4814" s="196" t="s">
        <v>17816</v>
      </c>
      <c r="AC4814" s="200">
        <v>3</v>
      </c>
      <c r="AD4814" s="200" t="s">
        <v>8250</v>
      </c>
      <c r="AE4814" s="203" t="s">
        <v>505</v>
      </c>
      <c r="AF4814" s="212">
        <v>335000</v>
      </c>
    </row>
    <row r="4815" spans="1:32" hidden="1" x14ac:dyDescent="0.25">
      <c r="A4815" s="209">
        <v>131393</v>
      </c>
      <c r="B4815" s="210">
        <v>2</v>
      </c>
      <c r="C4815" s="196" t="s">
        <v>85</v>
      </c>
      <c r="D4815" s="201">
        <v>44270</v>
      </c>
      <c r="E4815" s="196" t="s">
        <v>228</v>
      </c>
      <c r="F4815" s="201">
        <v>44270</v>
      </c>
      <c r="G4815" s="196" t="s">
        <v>228</v>
      </c>
      <c r="H4815" s="198" t="s">
        <v>223</v>
      </c>
      <c r="I4815" s="196" t="s">
        <v>4304</v>
      </c>
      <c r="K4815" s="196" t="s">
        <v>4305</v>
      </c>
      <c r="L4815" s="200" t="s">
        <v>183</v>
      </c>
      <c r="M4815" s="198" t="s">
        <v>4306</v>
      </c>
      <c r="O4815" s="196" t="s">
        <v>4183</v>
      </c>
      <c r="P4815" s="198" t="s">
        <v>157</v>
      </c>
      <c r="R4815" s="196" t="s">
        <v>47</v>
      </c>
      <c r="S4815" s="196" t="s">
        <v>43</v>
      </c>
      <c r="T4815" s="211">
        <v>2.92</v>
      </c>
      <c r="W4815" s="200" t="s">
        <v>93</v>
      </c>
      <c r="X4815" s="196" t="s">
        <v>103</v>
      </c>
      <c r="AA4815" s="196" t="s">
        <v>17817</v>
      </c>
      <c r="AC4815" s="200">
        <v>8</v>
      </c>
      <c r="AD4815" s="200" t="s">
        <v>8250</v>
      </c>
      <c r="AE4815" s="212">
        <v>350323.87</v>
      </c>
      <c r="AF4815" s="212">
        <v>350323.87</v>
      </c>
    </row>
    <row r="4816" spans="1:32" hidden="1" x14ac:dyDescent="0.25">
      <c r="A4816" s="209">
        <v>131395</v>
      </c>
      <c r="B4816" s="210">
        <v>2</v>
      </c>
      <c r="C4816" s="196" t="s">
        <v>85</v>
      </c>
      <c r="D4816" s="201">
        <v>44270</v>
      </c>
      <c r="E4816" s="196" t="s">
        <v>228</v>
      </c>
      <c r="F4816" s="201">
        <v>44280</v>
      </c>
      <c r="G4816" s="196" t="s">
        <v>228</v>
      </c>
      <c r="H4816" s="198" t="s">
        <v>223</v>
      </c>
      <c r="K4816" s="196" t="s">
        <v>17818</v>
      </c>
      <c r="L4816" s="200" t="s">
        <v>183</v>
      </c>
      <c r="M4816" s="198" t="s">
        <v>17819</v>
      </c>
      <c r="O4816" s="196" t="s">
        <v>4183</v>
      </c>
      <c r="P4816" s="198" t="s">
        <v>157</v>
      </c>
      <c r="R4816" s="196" t="s">
        <v>47</v>
      </c>
      <c r="S4816" s="196" t="s">
        <v>43</v>
      </c>
      <c r="T4816" s="202" t="s">
        <v>505</v>
      </c>
      <c r="W4816" s="200" t="s">
        <v>93</v>
      </c>
      <c r="X4816" s="196" t="s">
        <v>186</v>
      </c>
      <c r="AA4816" s="196" t="s">
        <v>17820</v>
      </c>
      <c r="AC4816" s="200">
        <v>8</v>
      </c>
      <c r="AD4816" s="200" t="s">
        <v>8250</v>
      </c>
      <c r="AE4816" s="203" t="s">
        <v>505</v>
      </c>
      <c r="AF4816" s="212">
        <v>347323</v>
      </c>
    </row>
    <row r="4817" spans="1:33" hidden="1" x14ac:dyDescent="0.25">
      <c r="A4817" s="209">
        <v>131396</v>
      </c>
      <c r="B4817" s="210">
        <v>2</v>
      </c>
      <c r="C4817" s="196" t="s">
        <v>85</v>
      </c>
      <c r="D4817" s="201">
        <v>44270</v>
      </c>
      <c r="E4817" s="196" t="s">
        <v>228</v>
      </c>
      <c r="F4817" s="201">
        <v>44270</v>
      </c>
      <c r="G4817" s="196" t="s">
        <v>228</v>
      </c>
      <c r="H4817" s="198" t="s">
        <v>223</v>
      </c>
      <c r="I4817" s="196" t="s">
        <v>4308</v>
      </c>
      <c r="K4817" s="196" t="s">
        <v>4309</v>
      </c>
      <c r="L4817" s="200" t="s">
        <v>183</v>
      </c>
      <c r="M4817" s="198" t="s">
        <v>4310</v>
      </c>
      <c r="O4817" s="196" t="s">
        <v>4183</v>
      </c>
      <c r="P4817" s="198" t="s">
        <v>157</v>
      </c>
      <c r="R4817" s="196" t="s">
        <v>47</v>
      </c>
      <c r="S4817" s="196" t="s">
        <v>43</v>
      </c>
      <c r="T4817" s="211">
        <v>1.1599999999999999</v>
      </c>
      <c r="W4817" s="200" t="s">
        <v>93</v>
      </c>
      <c r="X4817" s="196" t="s">
        <v>103</v>
      </c>
      <c r="AA4817" s="196" t="s">
        <v>17821</v>
      </c>
      <c r="AC4817" s="200">
        <v>8</v>
      </c>
      <c r="AD4817" s="200" t="s">
        <v>8250</v>
      </c>
      <c r="AE4817" s="212">
        <v>142954.34</v>
      </c>
      <c r="AF4817" s="212">
        <v>142954.34</v>
      </c>
    </row>
    <row r="4818" spans="1:33" hidden="1" x14ac:dyDescent="0.25">
      <c r="A4818" s="209">
        <v>131399</v>
      </c>
      <c r="B4818" s="210">
        <v>2</v>
      </c>
      <c r="C4818" s="196" t="s">
        <v>85</v>
      </c>
      <c r="D4818" s="201">
        <v>44270</v>
      </c>
      <c r="E4818" s="196" t="s">
        <v>228</v>
      </c>
      <c r="F4818" s="201">
        <v>44273</v>
      </c>
      <c r="G4818" s="196" t="s">
        <v>228</v>
      </c>
      <c r="H4818" s="198" t="s">
        <v>223</v>
      </c>
      <c r="I4818" s="196" t="s">
        <v>4308</v>
      </c>
      <c r="K4818" s="196" t="s">
        <v>4309</v>
      </c>
      <c r="L4818" s="200" t="s">
        <v>183</v>
      </c>
      <c r="M4818" s="198" t="s">
        <v>4312</v>
      </c>
      <c r="O4818" s="196" t="s">
        <v>4183</v>
      </c>
      <c r="P4818" s="198" t="s">
        <v>157</v>
      </c>
      <c r="R4818" s="196" t="s">
        <v>47</v>
      </c>
      <c r="S4818" s="196" t="s">
        <v>43</v>
      </c>
      <c r="T4818" s="211">
        <v>2.1019999999999999</v>
      </c>
      <c r="W4818" s="200" t="s">
        <v>93</v>
      </c>
      <c r="X4818" s="196" t="s">
        <v>103</v>
      </c>
      <c r="AA4818" s="196" t="s">
        <v>17822</v>
      </c>
      <c r="AC4818" s="200">
        <v>8</v>
      </c>
      <c r="AD4818" s="200" t="s">
        <v>8250</v>
      </c>
      <c r="AE4818" s="212">
        <v>294202.21000000002</v>
      </c>
      <c r="AF4818" s="212">
        <v>294202.21000000002</v>
      </c>
    </row>
    <row r="4819" spans="1:33" hidden="1" x14ac:dyDescent="0.25">
      <c r="A4819" s="209">
        <v>131409</v>
      </c>
      <c r="B4819" s="210">
        <v>3</v>
      </c>
      <c r="C4819" s="196" t="s">
        <v>114</v>
      </c>
      <c r="D4819" s="201">
        <v>44272</v>
      </c>
      <c r="E4819" s="196" t="s">
        <v>228</v>
      </c>
      <c r="F4819" s="201">
        <v>44516</v>
      </c>
      <c r="G4819" s="196" t="s">
        <v>228</v>
      </c>
      <c r="H4819" s="198" t="s">
        <v>1111</v>
      </c>
      <c r="I4819" s="196" t="s">
        <v>4314</v>
      </c>
      <c r="K4819" s="196" t="s">
        <v>4315</v>
      </c>
      <c r="L4819" s="200" t="s">
        <v>183</v>
      </c>
      <c r="M4819" s="198" t="s">
        <v>4316</v>
      </c>
      <c r="O4819" s="196" t="s">
        <v>4183</v>
      </c>
      <c r="P4819" s="198" t="s">
        <v>157</v>
      </c>
      <c r="R4819" s="196" t="s">
        <v>47</v>
      </c>
      <c r="S4819" s="196" t="s">
        <v>43</v>
      </c>
      <c r="T4819" s="211">
        <v>1.952</v>
      </c>
      <c r="W4819" s="200" t="s">
        <v>93</v>
      </c>
      <c r="AA4819" s="196" t="s">
        <v>17823</v>
      </c>
      <c r="AC4819" s="200">
        <v>8</v>
      </c>
      <c r="AD4819" s="200" t="s">
        <v>8250</v>
      </c>
      <c r="AE4819" s="212">
        <v>210071.67</v>
      </c>
      <c r="AF4819" s="212">
        <v>210071.67</v>
      </c>
    </row>
    <row r="4820" spans="1:33" hidden="1" x14ac:dyDescent="0.25">
      <c r="A4820" s="209">
        <v>131410</v>
      </c>
      <c r="B4820" s="210">
        <v>3</v>
      </c>
      <c r="C4820" s="196" t="s">
        <v>85</v>
      </c>
      <c r="D4820" s="201">
        <v>44272</v>
      </c>
      <c r="E4820" s="196" t="s">
        <v>228</v>
      </c>
      <c r="F4820" s="201">
        <v>44272</v>
      </c>
      <c r="G4820" s="196" t="s">
        <v>228</v>
      </c>
      <c r="H4820" s="198" t="s">
        <v>358</v>
      </c>
      <c r="I4820" s="196" t="s">
        <v>4318</v>
      </c>
      <c r="K4820" s="196" t="s">
        <v>4319</v>
      </c>
      <c r="L4820" s="200" t="s">
        <v>183</v>
      </c>
      <c r="M4820" s="198" t="s">
        <v>4320</v>
      </c>
      <c r="O4820" s="196" t="s">
        <v>4183</v>
      </c>
      <c r="P4820" s="198" t="s">
        <v>157</v>
      </c>
      <c r="R4820" s="196" t="s">
        <v>47</v>
      </c>
      <c r="S4820" s="196" t="s">
        <v>43</v>
      </c>
      <c r="T4820" s="211">
        <v>4.63</v>
      </c>
      <c r="W4820" s="200" t="s">
        <v>93</v>
      </c>
      <c r="X4820" s="196" t="s">
        <v>186</v>
      </c>
      <c r="AA4820" s="196" t="s">
        <v>17824</v>
      </c>
      <c r="AC4820" s="200">
        <v>8</v>
      </c>
      <c r="AD4820" s="200" t="s">
        <v>8250</v>
      </c>
      <c r="AE4820" s="212">
        <v>372225</v>
      </c>
      <c r="AF4820" s="212">
        <v>372225</v>
      </c>
    </row>
    <row r="4821" spans="1:33" hidden="1" x14ac:dyDescent="0.25">
      <c r="A4821" s="209">
        <v>131412</v>
      </c>
      <c r="B4821" s="210">
        <v>3</v>
      </c>
      <c r="C4821" s="196" t="s">
        <v>122</v>
      </c>
      <c r="D4821" s="201">
        <v>44272</v>
      </c>
      <c r="E4821" s="196" t="s">
        <v>152</v>
      </c>
      <c r="F4821" s="201">
        <v>44712</v>
      </c>
      <c r="G4821" s="196" t="s">
        <v>241</v>
      </c>
      <c r="H4821" s="198" t="s">
        <v>180</v>
      </c>
      <c r="I4821" s="196" t="s">
        <v>848</v>
      </c>
      <c r="J4821" s="196" t="s">
        <v>101</v>
      </c>
      <c r="L4821" s="200" t="s">
        <v>101</v>
      </c>
      <c r="M4821" s="198" t="s">
        <v>2019</v>
      </c>
      <c r="N4821" s="198" t="s">
        <v>1793</v>
      </c>
      <c r="O4821" s="196" t="s">
        <v>157</v>
      </c>
      <c r="P4821" s="198" t="s">
        <v>1794</v>
      </c>
      <c r="Q4821" s="198" t="s">
        <v>1793</v>
      </c>
      <c r="R4821" s="196" t="s">
        <v>47</v>
      </c>
      <c r="S4821" s="196" t="s">
        <v>43</v>
      </c>
      <c r="T4821" s="211">
        <v>4.72</v>
      </c>
      <c r="U4821" s="201">
        <v>44603</v>
      </c>
      <c r="V4821" s="196" t="s">
        <v>1805</v>
      </c>
      <c r="W4821" s="200" t="s">
        <v>670</v>
      </c>
      <c r="X4821" s="196" t="s">
        <v>13</v>
      </c>
      <c r="Y4821" s="196" t="s">
        <v>31</v>
      </c>
      <c r="Z4821" s="198" t="s">
        <v>2020</v>
      </c>
      <c r="AA4821" s="196" t="s">
        <v>17825</v>
      </c>
      <c r="AB4821" s="196" t="s">
        <v>17826</v>
      </c>
      <c r="AC4821" s="200">
        <v>3</v>
      </c>
      <c r="AD4821" s="200" t="s">
        <v>8231</v>
      </c>
      <c r="AE4821" s="212">
        <v>187610</v>
      </c>
      <c r="AF4821" s="212">
        <v>187610</v>
      </c>
      <c r="AG4821" s="198" t="s">
        <v>2021</v>
      </c>
    </row>
    <row r="4822" spans="1:33" hidden="1" x14ac:dyDescent="0.25">
      <c r="A4822" s="209">
        <v>131412</v>
      </c>
      <c r="B4822" s="210">
        <v>3</v>
      </c>
      <c r="C4822" s="196" t="s">
        <v>122</v>
      </c>
      <c r="D4822" s="201">
        <v>44272</v>
      </c>
      <c r="E4822" s="196" t="s">
        <v>152</v>
      </c>
      <c r="F4822" s="201">
        <v>44712</v>
      </c>
      <c r="G4822" s="196" t="s">
        <v>241</v>
      </c>
      <c r="H4822" s="198" t="s">
        <v>180</v>
      </c>
      <c r="I4822" s="196" t="s">
        <v>848</v>
      </c>
      <c r="J4822" s="196" t="s">
        <v>101</v>
      </c>
      <c r="L4822" s="200" t="s">
        <v>101</v>
      </c>
      <c r="M4822" s="198" t="s">
        <v>2019</v>
      </c>
      <c r="N4822" s="198" t="s">
        <v>1793</v>
      </c>
      <c r="O4822" s="196" t="s">
        <v>157</v>
      </c>
      <c r="P4822" s="198" t="s">
        <v>1794</v>
      </c>
      <c r="Q4822" s="198" t="s">
        <v>1793</v>
      </c>
      <c r="R4822" s="196" t="s">
        <v>47</v>
      </c>
      <c r="S4822" s="196" t="s">
        <v>43</v>
      </c>
      <c r="T4822" s="211">
        <v>4.72</v>
      </c>
      <c r="U4822" s="201">
        <v>44603</v>
      </c>
      <c r="V4822" s="196" t="s">
        <v>1805</v>
      </c>
      <c r="W4822" s="200" t="s">
        <v>670</v>
      </c>
      <c r="X4822" s="196" t="s">
        <v>13</v>
      </c>
      <c r="Y4822" s="196" t="s">
        <v>31</v>
      </c>
      <c r="Z4822" s="198" t="s">
        <v>2020</v>
      </c>
      <c r="AA4822" s="196" t="s">
        <v>17827</v>
      </c>
      <c r="AB4822" s="196" t="s">
        <v>17826</v>
      </c>
      <c r="AC4822" s="200">
        <v>3</v>
      </c>
      <c r="AD4822" s="200" t="s">
        <v>8274</v>
      </c>
      <c r="AE4822" s="212">
        <v>172288</v>
      </c>
      <c r="AF4822" s="212">
        <v>172288</v>
      </c>
      <c r="AG4822" s="198" t="s">
        <v>2021</v>
      </c>
    </row>
    <row r="4823" spans="1:33" hidden="1" x14ac:dyDescent="0.25">
      <c r="A4823" s="209">
        <v>131412</v>
      </c>
      <c r="B4823" s="210">
        <v>3</v>
      </c>
      <c r="C4823" s="196" t="s">
        <v>122</v>
      </c>
      <c r="D4823" s="201">
        <v>44272</v>
      </c>
      <c r="E4823" s="196" t="s">
        <v>152</v>
      </c>
      <c r="F4823" s="201">
        <v>44712</v>
      </c>
      <c r="G4823" s="196" t="s">
        <v>241</v>
      </c>
      <c r="H4823" s="198" t="s">
        <v>180</v>
      </c>
      <c r="I4823" s="196" t="s">
        <v>848</v>
      </c>
      <c r="J4823" s="196" t="s">
        <v>101</v>
      </c>
      <c r="L4823" s="200" t="s">
        <v>101</v>
      </c>
      <c r="M4823" s="198" t="s">
        <v>2019</v>
      </c>
      <c r="N4823" s="198" t="s">
        <v>1793</v>
      </c>
      <c r="O4823" s="196" t="s">
        <v>157</v>
      </c>
      <c r="P4823" s="198" t="s">
        <v>1794</v>
      </c>
      <c r="Q4823" s="198" t="s">
        <v>1793</v>
      </c>
      <c r="R4823" s="196" t="s">
        <v>47</v>
      </c>
      <c r="S4823" s="196" t="s">
        <v>43</v>
      </c>
      <c r="T4823" s="211">
        <v>4.72</v>
      </c>
      <c r="U4823" s="201">
        <v>44603</v>
      </c>
      <c r="V4823" s="196" t="s">
        <v>1805</v>
      </c>
      <c r="W4823" s="200" t="s">
        <v>670</v>
      </c>
      <c r="X4823" s="196" t="s">
        <v>13</v>
      </c>
      <c r="Y4823" s="196" t="s">
        <v>31</v>
      </c>
      <c r="Z4823" s="198" t="s">
        <v>2020</v>
      </c>
      <c r="AA4823" s="196" t="s">
        <v>17828</v>
      </c>
      <c r="AB4823" s="196" t="s">
        <v>17826</v>
      </c>
      <c r="AC4823" s="200">
        <v>8</v>
      </c>
      <c r="AD4823" s="200" t="s">
        <v>8231</v>
      </c>
      <c r="AE4823" s="212">
        <v>1395190</v>
      </c>
      <c r="AF4823" s="212">
        <v>1395190</v>
      </c>
      <c r="AG4823" s="198" t="s">
        <v>2021</v>
      </c>
    </row>
    <row r="4824" spans="1:33" hidden="1" x14ac:dyDescent="0.25">
      <c r="A4824" s="209">
        <v>131413</v>
      </c>
      <c r="B4824" s="210">
        <v>3</v>
      </c>
      <c r="C4824" s="196" t="s">
        <v>122</v>
      </c>
      <c r="D4824" s="201">
        <v>44272</v>
      </c>
      <c r="E4824" s="196" t="s">
        <v>152</v>
      </c>
      <c r="F4824" s="201">
        <v>44623</v>
      </c>
      <c r="G4824" s="196" t="s">
        <v>134</v>
      </c>
      <c r="H4824" s="198" t="s">
        <v>180</v>
      </c>
      <c r="I4824" s="196" t="s">
        <v>786</v>
      </c>
      <c r="J4824" s="196" t="s">
        <v>101</v>
      </c>
      <c r="L4824" s="200" t="s">
        <v>101</v>
      </c>
      <c r="M4824" s="198" t="s">
        <v>2140</v>
      </c>
      <c r="N4824" s="198" t="s">
        <v>1793</v>
      </c>
      <c r="O4824" s="196" t="s">
        <v>157</v>
      </c>
      <c r="P4824" s="198" t="s">
        <v>157</v>
      </c>
      <c r="Q4824" s="198" t="s">
        <v>1793</v>
      </c>
      <c r="R4824" s="196" t="s">
        <v>47</v>
      </c>
      <c r="S4824" s="196" t="s">
        <v>43</v>
      </c>
      <c r="T4824" s="211">
        <v>1.54</v>
      </c>
      <c r="U4824" s="201">
        <v>44603</v>
      </c>
      <c r="V4824" s="196" t="s">
        <v>1805</v>
      </c>
      <c r="W4824" s="200" t="s">
        <v>93</v>
      </c>
      <c r="X4824" s="196" t="s">
        <v>103</v>
      </c>
      <c r="AA4824" s="196" t="s">
        <v>17829</v>
      </c>
      <c r="AC4824" s="200">
        <v>8</v>
      </c>
      <c r="AD4824" s="200" t="s">
        <v>8274</v>
      </c>
      <c r="AE4824" s="212">
        <v>579179</v>
      </c>
      <c r="AF4824" s="212">
        <v>579179</v>
      </c>
      <c r="AG4824" s="198" t="s">
        <v>2141</v>
      </c>
    </row>
    <row r="4825" spans="1:33" hidden="1" x14ac:dyDescent="0.25">
      <c r="A4825" s="209">
        <v>131417</v>
      </c>
      <c r="B4825" s="210">
        <v>3</v>
      </c>
      <c r="C4825" s="196" t="s">
        <v>85</v>
      </c>
      <c r="D4825" s="201">
        <v>44273</v>
      </c>
      <c r="E4825" s="196" t="s">
        <v>398</v>
      </c>
      <c r="F4825" s="201">
        <v>44279</v>
      </c>
      <c r="G4825" s="196" t="s">
        <v>152</v>
      </c>
      <c r="H4825" s="198" t="s">
        <v>538</v>
      </c>
      <c r="I4825" s="196" t="s">
        <v>808</v>
      </c>
      <c r="J4825" s="196" t="s">
        <v>101</v>
      </c>
      <c r="L4825" s="200" t="s">
        <v>101</v>
      </c>
      <c r="M4825" s="198" t="s">
        <v>17830</v>
      </c>
      <c r="O4825" s="196" t="s">
        <v>438</v>
      </c>
      <c r="P4825" s="198" t="s">
        <v>439</v>
      </c>
      <c r="R4825" s="196" t="s">
        <v>39</v>
      </c>
      <c r="S4825" s="196" t="s">
        <v>46</v>
      </c>
      <c r="T4825" s="211">
        <v>0</v>
      </c>
      <c r="W4825" s="200" t="s">
        <v>93</v>
      </c>
      <c r="X4825" s="196" t="s">
        <v>103</v>
      </c>
      <c r="Z4825" s="198" t="s">
        <v>17831</v>
      </c>
      <c r="AA4825" s="196" t="s">
        <v>17832</v>
      </c>
      <c r="AC4825" s="200">
        <v>3</v>
      </c>
      <c r="AD4825" s="200" t="s">
        <v>8274</v>
      </c>
      <c r="AE4825" s="203" t="s">
        <v>505</v>
      </c>
      <c r="AF4825" s="212">
        <v>104500</v>
      </c>
    </row>
    <row r="4826" spans="1:33" hidden="1" x14ac:dyDescent="0.25">
      <c r="A4826" s="209">
        <v>131442</v>
      </c>
      <c r="B4826" s="210">
        <v>3</v>
      </c>
      <c r="C4826" s="196" t="s">
        <v>122</v>
      </c>
      <c r="D4826" s="201">
        <v>44273</v>
      </c>
      <c r="E4826" s="196" t="s">
        <v>152</v>
      </c>
      <c r="F4826" s="201">
        <v>44712</v>
      </c>
      <c r="G4826" s="196" t="s">
        <v>241</v>
      </c>
      <c r="H4826" s="198" t="s">
        <v>659</v>
      </c>
      <c r="I4826" s="196" t="s">
        <v>320</v>
      </c>
      <c r="J4826" s="196" t="s">
        <v>101</v>
      </c>
      <c r="L4826" s="200" t="s">
        <v>101</v>
      </c>
      <c r="M4826" s="198" t="s">
        <v>2023</v>
      </c>
      <c r="N4826" s="198" t="s">
        <v>1793</v>
      </c>
      <c r="O4826" s="196" t="s">
        <v>157</v>
      </c>
      <c r="P4826" s="198" t="s">
        <v>158</v>
      </c>
      <c r="Q4826" s="198" t="s">
        <v>1793</v>
      </c>
      <c r="R4826" s="196" t="s">
        <v>47</v>
      </c>
      <c r="S4826" s="196" t="s">
        <v>43</v>
      </c>
      <c r="T4826" s="211">
        <v>2.2400000000000002</v>
      </c>
      <c r="U4826" s="201">
        <v>44603</v>
      </c>
      <c r="V4826" s="196" t="s">
        <v>1805</v>
      </c>
      <c r="W4826" s="200" t="s">
        <v>670</v>
      </c>
      <c r="X4826" s="196" t="s">
        <v>13</v>
      </c>
      <c r="Y4826" s="196" t="s">
        <v>31</v>
      </c>
      <c r="AA4826" s="196" t="s">
        <v>17833</v>
      </c>
      <c r="AB4826" s="196" t="s">
        <v>17834</v>
      </c>
      <c r="AC4826" s="200">
        <v>3</v>
      </c>
      <c r="AD4826" s="200" t="s">
        <v>8231</v>
      </c>
      <c r="AE4826" s="212">
        <v>22858</v>
      </c>
      <c r="AF4826" s="212">
        <v>22858</v>
      </c>
      <c r="AG4826" s="198" t="s">
        <v>2024</v>
      </c>
    </row>
    <row r="4827" spans="1:33" hidden="1" x14ac:dyDescent="0.25">
      <c r="A4827" s="209">
        <v>131442</v>
      </c>
      <c r="B4827" s="210">
        <v>3</v>
      </c>
      <c r="C4827" s="196" t="s">
        <v>122</v>
      </c>
      <c r="D4827" s="201">
        <v>44273</v>
      </c>
      <c r="E4827" s="196" t="s">
        <v>152</v>
      </c>
      <c r="F4827" s="201">
        <v>44712</v>
      </c>
      <c r="G4827" s="196" t="s">
        <v>241</v>
      </c>
      <c r="H4827" s="198" t="s">
        <v>659</v>
      </c>
      <c r="I4827" s="196" t="s">
        <v>320</v>
      </c>
      <c r="J4827" s="196" t="s">
        <v>101</v>
      </c>
      <c r="L4827" s="200" t="s">
        <v>101</v>
      </c>
      <c r="M4827" s="198" t="s">
        <v>2023</v>
      </c>
      <c r="N4827" s="198" t="s">
        <v>1793</v>
      </c>
      <c r="O4827" s="196" t="s">
        <v>157</v>
      </c>
      <c r="P4827" s="198" t="s">
        <v>158</v>
      </c>
      <c r="Q4827" s="198" t="s">
        <v>1793</v>
      </c>
      <c r="R4827" s="196" t="s">
        <v>47</v>
      </c>
      <c r="S4827" s="196" t="s">
        <v>43</v>
      </c>
      <c r="T4827" s="211">
        <v>2.2400000000000002</v>
      </c>
      <c r="U4827" s="201">
        <v>44603</v>
      </c>
      <c r="V4827" s="196" t="s">
        <v>1805</v>
      </c>
      <c r="W4827" s="200" t="s">
        <v>670</v>
      </c>
      <c r="X4827" s="196" t="s">
        <v>13</v>
      </c>
      <c r="Y4827" s="196" t="s">
        <v>31</v>
      </c>
      <c r="AA4827" s="196" t="s">
        <v>17835</v>
      </c>
      <c r="AB4827" s="196" t="s">
        <v>17834</v>
      </c>
      <c r="AC4827" s="200">
        <v>8</v>
      </c>
      <c r="AD4827" s="200" t="s">
        <v>8231</v>
      </c>
      <c r="AE4827" s="212">
        <v>1032660</v>
      </c>
      <c r="AF4827" s="212">
        <v>1032660</v>
      </c>
      <c r="AG4827" s="198" t="s">
        <v>2024</v>
      </c>
    </row>
    <row r="4828" spans="1:33" hidden="1" x14ac:dyDescent="0.25">
      <c r="A4828" s="209">
        <v>131458</v>
      </c>
      <c r="B4828" s="210">
        <v>1</v>
      </c>
      <c r="C4828" s="196" t="s">
        <v>114</v>
      </c>
      <c r="D4828" s="201">
        <v>44280</v>
      </c>
      <c r="E4828" s="196" t="s">
        <v>228</v>
      </c>
      <c r="F4828" s="201">
        <v>44454</v>
      </c>
      <c r="G4828" s="196" t="s">
        <v>228</v>
      </c>
      <c r="H4828" s="198" t="s">
        <v>190</v>
      </c>
      <c r="I4828" s="196" t="s">
        <v>4322</v>
      </c>
      <c r="K4828" s="196" t="s">
        <v>4323</v>
      </c>
      <c r="L4828" s="200" t="s">
        <v>183</v>
      </c>
      <c r="M4828" s="198" t="s">
        <v>4324</v>
      </c>
      <c r="O4828" s="196" t="s">
        <v>4183</v>
      </c>
      <c r="P4828" s="198" t="s">
        <v>157</v>
      </c>
      <c r="R4828" s="196" t="s">
        <v>47</v>
      </c>
      <c r="S4828" s="196" t="s">
        <v>43</v>
      </c>
      <c r="T4828" s="211">
        <v>1.36</v>
      </c>
      <c r="W4828" s="200" t="s">
        <v>93</v>
      </c>
      <c r="X4828" s="196" t="s">
        <v>186</v>
      </c>
      <c r="AA4828" s="196" t="s">
        <v>17836</v>
      </c>
      <c r="AC4828" s="200">
        <v>8</v>
      </c>
      <c r="AD4828" s="200" t="s">
        <v>8250</v>
      </c>
      <c r="AE4828" s="212">
        <v>210174.59</v>
      </c>
      <c r="AF4828" s="212">
        <v>210174.59</v>
      </c>
    </row>
    <row r="4829" spans="1:33" hidden="1" x14ac:dyDescent="0.25">
      <c r="A4829" s="209">
        <v>131460</v>
      </c>
      <c r="B4829" s="210">
        <v>2</v>
      </c>
      <c r="C4829" s="196" t="s">
        <v>85</v>
      </c>
      <c r="D4829" s="201">
        <v>44281</v>
      </c>
      <c r="E4829" s="196" t="s">
        <v>398</v>
      </c>
      <c r="F4829" s="201">
        <v>44627</v>
      </c>
      <c r="G4829" s="196" t="s">
        <v>189</v>
      </c>
      <c r="H4829" s="198" t="s">
        <v>135</v>
      </c>
      <c r="I4829" s="196" t="s">
        <v>145</v>
      </c>
      <c r="J4829" s="196" t="s">
        <v>101</v>
      </c>
      <c r="L4829" s="200" t="s">
        <v>101</v>
      </c>
      <c r="M4829" s="198" t="s">
        <v>17837</v>
      </c>
      <c r="O4829" s="196" t="s">
        <v>438</v>
      </c>
      <c r="P4829" s="198" t="s">
        <v>439</v>
      </c>
      <c r="R4829" s="196" t="s">
        <v>39</v>
      </c>
      <c r="S4829" s="196" t="s">
        <v>46</v>
      </c>
      <c r="T4829" s="202" t="s">
        <v>505</v>
      </c>
      <c r="U4829" s="201">
        <v>44792</v>
      </c>
      <c r="W4829" s="200" t="s">
        <v>93</v>
      </c>
      <c r="X4829" s="196" t="s">
        <v>13</v>
      </c>
      <c r="Z4829" s="198" t="s">
        <v>17838</v>
      </c>
      <c r="AA4829" s="196" t="s">
        <v>17839</v>
      </c>
      <c r="AC4829" s="200">
        <v>3</v>
      </c>
      <c r="AD4829" s="200" t="s">
        <v>8274</v>
      </c>
      <c r="AE4829" s="203" t="s">
        <v>505</v>
      </c>
      <c r="AF4829" s="212">
        <v>150000</v>
      </c>
    </row>
    <row r="4830" spans="1:33" hidden="1" x14ac:dyDescent="0.25">
      <c r="A4830" s="209">
        <v>131462</v>
      </c>
      <c r="B4830" s="210">
        <v>4</v>
      </c>
      <c r="C4830" s="196" t="s">
        <v>85</v>
      </c>
      <c r="D4830" s="201">
        <v>44281</v>
      </c>
      <c r="E4830" s="196" t="s">
        <v>398</v>
      </c>
      <c r="F4830" s="201">
        <v>44286</v>
      </c>
      <c r="G4830" s="196" t="s">
        <v>1132</v>
      </c>
      <c r="H4830" s="198" t="s">
        <v>88</v>
      </c>
      <c r="I4830" s="196" t="s">
        <v>2692</v>
      </c>
      <c r="J4830" s="196" t="s">
        <v>101</v>
      </c>
      <c r="L4830" s="200" t="s">
        <v>101</v>
      </c>
      <c r="M4830" s="198" t="s">
        <v>17840</v>
      </c>
      <c r="O4830" s="196" t="s">
        <v>438</v>
      </c>
      <c r="P4830" s="198" t="s">
        <v>439</v>
      </c>
      <c r="R4830" s="196" t="s">
        <v>39</v>
      </c>
      <c r="S4830" s="196" t="s">
        <v>46</v>
      </c>
      <c r="T4830" s="211">
        <v>0</v>
      </c>
      <c r="W4830" s="200" t="s">
        <v>93</v>
      </c>
      <c r="X4830" s="196" t="s">
        <v>13</v>
      </c>
      <c r="Z4830" s="198" t="s">
        <v>17841</v>
      </c>
      <c r="AA4830" s="196" t="s">
        <v>17842</v>
      </c>
      <c r="AC4830" s="200">
        <v>3</v>
      </c>
      <c r="AD4830" s="200" t="s">
        <v>8274</v>
      </c>
      <c r="AE4830" s="203" t="s">
        <v>505</v>
      </c>
      <c r="AF4830" s="212">
        <v>60000</v>
      </c>
    </row>
    <row r="4831" spans="1:33" ht="90" hidden="1" x14ac:dyDescent="0.25">
      <c r="A4831" s="209">
        <v>131469</v>
      </c>
      <c r="B4831" s="210">
        <v>3</v>
      </c>
      <c r="C4831" s="196" t="s">
        <v>85</v>
      </c>
      <c r="D4831" s="201">
        <v>44286</v>
      </c>
      <c r="E4831" s="196" t="s">
        <v>1503</v>
      </c>
      <c r="F4831" s="201">
        <v>44606</v>
      </c>
      <c r="G4831" s="196" t="s">
        <v>98</v>
      </c>
      <c r="H4831" s="198" t="s">
        <v>659</v>
      </c>
      <c r="I4831" s="196" t="s">
        <v>1505</v>
      </c>
      <c r="J4831" s="196" t="s">
        <v>1506</v>
      </c>
      <c r="M4831" s="198" t="s">
        <v>3794</v>
      </c>
      <c r="N4831" s="198" t="s">
        <v>3795</v>
      </c>
      <c r="O4831" s="196" t="s">
        <v>1509</v>
      </c>
      <c r="P4831" s="198" t="s">
        <v>92</v>
      </c>
      <c r="R4831" s="196" t="s">
        <v>47</v>
      </c>
      <c r="S4831" s="196" t="s">
        <v>41</v>
      </c>
      <c r="T4831" s="202" t="s">
        <v>505</v>
      </c>
      <c r="U4831" s="201">
        <v>45268</v>
      </c>
      <c r="W4831" s="200" t="s">
        <v>93</v>
      </c>
      <c r="AA4831" s="196" t="s">
        <v>17843</v>
      </c>
      <c r="AC4831" s="200">
        <v>1</v>
      </c>
      <c r="AD4831" s="200" t="s">
        <v>8250</v>
      </c>
      <c r="AE4831" s="212">
        <v>193000</v>
      </c>
      <c r="AF4831" s="212">
        <v>193000</v>
      </c>
    </row>
    <row r="4832" spans="1:33" hidden="1" x14ac:dyDescent="0.25">
      <c r="A4832" s="209">
        <v>131470</v>
      </c>
      <c r="B4832" s="210">
        <v>3</v>
      </c>
      <c r="C4832" s="196" t="s">
        <v>122</v>
      </c>
      <c r="D4832" s="201">
        <v>44286</v>
      </c>
      <c r="E4832" s="196" t="s">
        <v>98</v>
      </c>
      <c r="F4832" s="201">
        <v>44536</v>
      </c>
      <c r="G4832" s="196" t="s">
        <v>152</v>
      </c>
      <c r="H4832" s="198" t="s">
        <v>538</v>
      </c>
      <c r="I4832" s="196" t="s">
        <v>539</v>
      </c>
      <c r="J4832" s="196" t="s">
        <v>299</v>
      </c>
      <c r="L4832" s="200" t="s">
        <v>300</v>
      </c>
      <c r="M4832" s="198" t="s">
        <v>3608</v>
      </c>
      <c r="N4832" s="198" t="s">
        <v>3609</v>
      </c>
      <c r="O4832" s="196" t="s">
        <v>119</v>
      </c>
      <c r="P4832" s="198" t="s">
        <v>19</v>
      </c>
      <c r="R4832" s="196" t="s">
        <v>47</v>
      </c>
      <c r="S4832" s="196" t="s">
        <v>42</v>
      </c>
      <c r="T4832" s="211">
        <v>0.01</v>
      </c>
      <c r="U4832" s="201">
        <v>44477</v>
      </c>
      <c r="W4832" s="200" t="s">
        <v>93</v>
      </c>
      <c r="AA4832" s="196" t="s">
        <v>17844</v>
      </c>
      <c r="AC4832" s="200">
        <v>1</v>
      </c>
      <c r="AD4832" s="200" t="s">
        <v>8274</v>
      </c>
      <c r="AE4832" s="203" t="s">
        <v>505</v>
      </c>
      <c r="AF4832" s="212">
        <v>50000</v>
      </c>
      <c r="AG4832" s="198" t="s">
        <v>3610</v>
      </c>
    </row>
    <row r="4833" spans="1:33" hidden="1" x14ac:dyDescent="0.25">
      <c r="A4833" s="209">
        <v>131470</v>
      </c>
      <c r="B4833" s="210">
        <v>3</v>
      </c>
      <c r="C4833" s="196" t="s">
        <v>122</v>
      </c>
      <c r="D4833" s="201">
        <v>44286</v>
      </c>
      <c r="E4833" s="196" t="s">
        <v>98</v>
      </c>
      <c r="F4833" s="201">
        <v>44536</v>
      </c>
      <c r="G4833" s="196" t="s">
        <v>152</v>
      </c>
      <c r="H4833" s="198" t="s">
        <v>538</v>
      </c>
      <c r="I4833" s="196" t="s">
        <v>539</v>
      </c>
      <c r="J4833" s="196" t="s">
        <v>299</v>
      </c>
      <c r="L4833" s="200" t="s">
        <v>300</v>
      </c>
      <c r="M4833" s="198" t="s">
        <v>3608</v>
      </c>
      <c r="N4833" s="198" t="s">
        <v>3609</v>
      </c>
      <c r="O4833" s="196" t="s">
        <v>119</v>
      </c>
      <c r="P4833" s="198" t="s">
        <v>19</v>
      </c>
      <c r="R4833" s="196" t="s">
        <v>47</v>
      </c>
      <c r="S4833" s="196" t="s">
        <v>42</v>
      </c>
      <c r="T4833" s="211">
        <v>0.01</v>
      </c>
      <c r="U4833" s="201">
        <v>44477</v>
      </c>
      <c r="W4833" s="200" t="s">
        <v>93</v>
      </c>
      <c r="AA4833" s="196" t="s">
        <v>17845</v>
      </c>
      <c r="AC4833" s="200">
        <v>3</v>
      </c>
      <c r="AD4833" s="200" t="s">
        <v>8274</v>
      </c>
      <c r="AE4833" s="212">
        <v>988689</v>
      </c>
      <c r="AF4833" s="212">
        <v>988689</v>
      </c>
      <c r="AG4833" s="198" t="s">
        <v>3610</v>
      </c>
    </row>
    <row r="4834" spans="1:33" hidden="1" x14ac:dyDescent="0.25">
      <c r="A4834" s="209">
        <v>131470</v>
      </c>
      <c r="B4834" s="210">
        <v>3</v>
      </c>
      <c r="C4834" s="196" t="s">
        <v>122</v>
      </c>
      <c r="D4834" s="201">
        <v>44286</v>
      </c>
      <c r="E4834" s="196" t="s">
        <v>98</v>
      </c>
      <c r="F4834" s="201">
        <v>44536</v>
      </c>
      <c r="G4834" s="196" t="s">
        <v>152</v>
      </c>
      <c r="H4834" s="198" t="s">
        <v>538</v>
      </c>
      <c r="I4834" s="196" t="s">
        <v>539</v>
      </c>
      <c r="J4834" s="196" t="s">
        <v>299</v>
      </c>
      <c r="L4834" s="200" t="s">
        <v>300</v>
      </c>
      <c r="M4834" s="198" t="s">
        <v>3608</v>
      </c>
      <c r="N4834" s="198" t="s">
        <v>3609</v>
      </c>
      <c r="O4834" s="196" t="s">
        <v>119</v>
      </c>
      <c r="P4834" s="198" t="s">
        <v>19</v>
      </c>
      <c r="R4834" s="196" t="s">
        <v>47</v>
      </c>
      <c r="S4834" s="196" t="s">
        <v>42</v>
      </c>
      <c r="T4834" s="211">
        <v>0.01</v>
      </c>
      <c r="U4834" s="201">
        <v>44477</v>
      </c>
      <c r="W4834" s="200" t="s">
        <v>93</v>
      </c>
      <c r="AA4834" s="196" t="s">
        <v>17846</v>
      </c>
      <c r="AC4834" s="200">
        <v>4</v>
      </c>
      <c r="AD4834" s="200" t="s">
        <v>8274</v>
      </c>
      <c r="AE4834" s="203" t="s">
        <v>505</v>
      </c>
      <c r="AF4834" s="212">
        <v>5000</v>
      </c>
      <c r="AG4834" s="198" t="s">
        <v>3610</v>
      </c>
    </row>
    <row r="4835" spans="1:33" hidden="1" x14ac:dyDescent="0.25">
      <c r="A4835" s="209">
        <v>131486</v>
      </c>
      <c r="B4835" s="210">
        <v>1</v>
      </c>
      <c r="C4835" s="196" t="s">
        <v>122</v>
      </c>
      <c r="D4835" s="201">
        <v>44294</v>
      </c>
      <c r="E4835" s="196" t="s">
        <v>253</v>
      </c>
      <c r="F4835" s="201">
        <v>44721</v>
      </c>
      <c r="G4835" s="196" t="s">
        <v>253</v>
      </c>
      <c r="H4835" s="198" t="s">
        <v>523</v>
      </c>
      <c r="I4835" s="196" t="s">
        <v>1370</v>
      </c>
      <c r="K4835" s="196" t="s">
        <v>1371</v>
      </c>
      <c r="L4835" s="200" t="s">
        <v>183</v>
      </c>
      <c r="M4835" s="198" t="s">
        <v>1372</v>
      </c>
      <c r="O4835" s="196" t="s">
        <v>271</v>
      </c>
      <c r="P4835" s="198" t="s">
        <v>166</v>
      </c>
      <c r="R4835" s="196" t="s">
        <v>39</v>
      </c>
      <c r="S4835" s="196" t="s">
        <v>45</v>
      </c>
      <c r="T4835" s="211">
        <v>0</v>
      </c>
      <c r="W4835" s="200" t="s">
        <v>93</v>
      </c>
      <c r="Z4835" s="198" t="s">
        <v>1373</v>
      </c>
      <c r="AA4835" s="196" t="s">
        <v>17847</v>
      </c>
      <c r="AC4835" s="200">
        <v>3</v>
      </c>
      <c r="AD4835" s="200" t="s">
        <v>8250</v>
      </c>
      <c r="AE4835" s="212">
        <v>483286.47</v>
      </c>
      <c r="AF4835" s="212">
        <v>483286.47</v>
      </c>
    </row>
    <row r="4836" spans="1:33" hidden="1" x14ac:dyDescent="0.25">
      <c r="A4836" s="209">
        <v>131487</v>
      </c>
      <c r="B4836" s="210">
        <v>4</v>
      </c>
      <c r="C4836" s="196" t="s">
        <v>85</v>
      </c>
      <c r="D4836" s="201">
        <v>44295</v>
      </c>
      <c r="E4836" s="196" t="s">
        <v>189</v>
      </c>
      <c r="F4836" s="201">
        <v>44537</v>
      </c>
      <c r="G4836" s="196" t="s">
        <v>143</v>
      </c>
      <c r="H4836" s="198" t="s">
        <v>88</v>
      </c>
      <c r="I4836" s="196" t="s">
        <v>477</v>
      </c>
      <c r="J4836" s="196" t="s">
        <v>299</v>
      </c>
      <c r="L4836" s="200" t="s">
        <v>300</v>
      </c>
      <c r="M4836" s="198" t="s">
        <v>17848</v>
      </c>
      <c r="O4836" s="196" t="s">
        <v>40</v>
      </c>
      <c r="P4836" s="198" t="s">
        <v>166</v>
      </c>
      <c r="R4836" s="196" t="s">
        <v>39</v>
      </c>
      <c r="S4836" s="196" t="s">
        <v>45</v>
      </c>
      <c r="T4836" s="211">
        <v>0.01</v>
      </c>
      <c r="W4836" s="200" t="s">
        <v>93</v>
      </c>
      <c r="X4836" s="196" t="s">
        <v>303</v>
      </c>
      <c r="Z4836" s="198" t="s">
        <v>549</v>
      </c>
      <c r="AA4836" s="196" t="s">
        <v>17849</v>
      </c>
      <c r="AB4836" s="196" t="s">
        <v>17850</v>
      </c>
      <c r="AC4836" s="200">
        <v>0</v>
      </c>
      <c r="AD4836" s="200" t="s">
        <v>8231</v>
      </c>
      <c r="AE4836" s="203" t="s">
        <v>505</v>
      </c>
      <c r="AF4836" s="212">
        <v>20000</v>
      </c>
    </row>
    <row r="4837" spans="1:33" hidden="1" x14ac:dyDescent="0.25">
      <c r="A4837" s="209">
        <v>131487.01</v>
      </c>
      <c r="B4837" s="210">
        <v>4</v>
      </c>
      <c r="C4837" s="196" t="s">
        <v>85</v>
      </c>
      <c r="D4837" s="201">
        <v>44531</v>
      </c>
      <c r="E4837" s="196" t="s">
        <v>398</v>
      </c>
      <c r="F4837" s="201">
        <v>44537</v>
      </c>
      <c r="G4837" s="196" t="s">
        <v>143</v>
      </c>
      <c r="H4837" s="198" t="s">
        <v>88</v>
      </c>
      <c r="I4837" s="196" t="s">
        <v>477</v>
      </c>
      <c r="J4837" s="196" t="s">
        <v>299</v>
      </c>
      <c r="L4837" s="200" t="s">
        <v>300</v>
      </c>
      <c r="M4837" s="198" t="s">
        <v>548</v>
      </c>
      <c r="O4837" s="196" t="s">
        <v>438</v>
      </c>
      <c r="P4837" s="198" t="s">
        <v>439</v>
      </c>
      <c r="R4837" s="196" t="s">
        <v>39</v>
      </c>
      <c r="S4837" s="196" t="s">
        <v>45</v>
      </c>
      <c r="T4837" s="211">
        <v>0</v>
      </c>
      <c r="W4837" s="200" t="s">
        <v>93</v>
      </c>
      <c r="X4837" s="196" t="s">
        <v>303</v>
      </c>
      <c r="Z4837" s="198" t="s">
        <v>549</v>
      </c>
      <c r="AA4837" s="196" t="s">
        <v>17851</v>
      </c>
      <c r="AC4837" s="200">
        <v>3</v>
      </c>
      <c r="AD4837" s="200" t="s">
        <v>8274</v>
      </c>
      <c r="AE4837" s="212">
        <v>38000</v>
      </c>
      <c r="AF4837" s="212">
        <v>38000</v>
      </c>
    </row>
    <row r="4838" spans="1:33" hidden="1" x14ac:dyDescent="0.25">
      <c r="A4838" s="209">
        <v>131489</v>
      </c>
      <c r="B4838" s="210">
        <v>1</v>
      </c>
      <c r="C4838" s="196" t="s">
        <v>122</v>
      </c>
      <c r="D4838" s="201">
        <v>44298</v>
      </c>
      <c r="E4838" s="196" t="s">
        <v>152</v>
      </c>
      <c r="F4838" s="201">
        <v>44663</v>
      </c>
      <c r="G4838" s="196" t="s">
        <v>161</v>
      </c>
      <c r="H4838" s="198" t="s">
        <v>297</v>
      </c>
      <c r="I4838" s="196" t="s">
        <v>477</v>
      </c>
      <c r="J4838" s="196" t="s">
        <v>299</v>
      </c>
      <c r="L4838" s="200" t="s">
        <v>300</v>
      </c>
      <c r="M4838" s="198" t="s">
        <v>3741</v>
      </c>
      <c r="N4838" s="198" t="s">
        <v>3291</v>
      </c>
      <c r="O4838" s="196" t="s">
        <v>157</v>
      </c>
      <c r="P4838" s="198" t="s">
        <v>157</v>
      </c>
      <c r="Q4838" s="198" t="s">
        <v>3291</v>
      </c>
      <c r="R4838" s="196" t="s">
        <v>47</v>
      </c>
      <c r="S4838" s="196" t="s">
        <v>46</v>
      </c>
      <c r="T4838" s="211">
        <v>1.69</v>
      </c>
      <c r="U4838" s="201">
        <v>44603</v>
      </c>
      <c r="W4838" s="200" t="s">
        <v>93</v>
      </c>
      <c r="X4838" s="196" t="s">
        <v>303</v>
      </c>
      <c r="Y4838" s="196" t="s">
        <v>29</v>
      </c>
      <c r="AA4838" s="196" t="s">
        <v>17852</v>
      </c>
      <c r="AB4838" s="196" t="s">
        <v>17853</v>
      </c>
      <c r="AC4838" s="200">
        <v>8</v>
      </c>
      <c r="AD4838" s="200" t="s">
        <v>8231</v>
      </c>
      <c r="AE4838" s="212">
        <v>3608430</v>
      </c>
      <c r="AF4838" s="212">
        <v>3608430</v>
      </c>
      <c r="AG4838" s="198" t="s">
        <v>1949</v>
      </c>
    </row>
    <row r="4839" spans="1:33" hidden="1" x14ac:dyDescent="0.25">
      <c r="A4839" s="209">
        <v>131496</v>
      </c>
      <c r="B4839" s="210">
        <v>4</v>
      </c>
      <c r="C4839" s="196" t="s">
        <v>114</v>
      </c>
      <c r="D4839" s="201">
        <v>44299</v>
      </c>
      <c r="E4839" s="196" t="s">
        <v>228</v>
      </c>
      <c r="F4839" s="201">
        <v>44600</v>
      </c>
      <c r="G4839" s="196" t="s">
        <v>228</v>
      </c>
      <c r="H4839" s="198" t="s">
        <v>750</v>
      </c>
      <c r="I4839" s="196" t="s">
        <v>4326</v>
      </c>
      <c r="K4839" s="196" t="s">
        <v>4327</v>
      </c>
      <c r="L4839" s="200" t="s">
        <v>183</v>
      </c>
      <c r="M4839" s="198" t="s">
        <v>4328</v>
      </c>
      <c r="O4839" s="196" t="s">
        <v>4183</v>
      </c>
      <c r="P4839" s="198" t="s">
        <v>157</v>
      </c>
      <c r="R4839" s="196" t="s">
        <v>47</v>
      </c>
      <c r="S4839" s="196" t="s">
        <v>43</v>
      </c>
      <c r="T4839" s="211">
        <v>1.3</v>
      </c>
      <c r="W4839" s="200" t="s">
        <v>93</v>
      </c>
      <c r="X4839" s="196" t="s">
        <v>186</v>
      </c>
      <c r="AA4839" s="196" t="s">
        <v>17854</v>
      </c>
      <c r="AC4839" s="200">
        <v>8</v>
      </c>
      <c r="AD4839" s="200" t="s">
        <v>8250</v>
      </c>
      <c r="AE4839" s="212">
        <v>114812.36</v>
      </c>
      <c r="AF4839" s="212">
        <v>114812.36</v>
      </c>
    </row>
    <row r="4840" spans="1:33" hidden="1" x14ac:dyDescent="0.25">
      <c r="A4840" s="209">
        <v>131497</v>
      </c>
      <c r="B4840" s="210">
        <v>4</v>
      </c>
      <c r="C4840" s="196" t="s">
        <v>114</v>
      </c>
      <c r="D4840" s="201">
        <v>44299</v>
      </c>
      <c r="E4840" s="196" t="s">
        <v>228</v>
      </c>
      <c r="F4840" s="201">
        <v>44600</v>
      </c>
      <c r="G4840" s="196" t="s">
        <v>228</v>
      </c>
      <c r="H4840" s="198" t="s">
        <v>750</v>
      </c>
      <c r="I4840" s="196" t="s">
        <v>4330</v>
      </c>
      <c r="K4840" s="196" t="s">
        <v>4331</v>
      </c>
      <c r="L4840" s="200" t="s">
        <v>183</v>
      </c>
      <c r="M4840" s="198" t="s">
        <v>4332</v>
      </c>
      <c r="O4840" s="196" t="s">
        <v>4183</v>
      </c>
      <c r="P4840" s="198" t="s">
        <v>157</v>
      </c>
      <c r="R4840" s="196" t="s">
        <v>47</v>
      </c>
      <c r="S4840" s="196" t="s">
        <v>43</v>
      </c>
      <c r="T4840" s="211">
        <v>1.3</v>
      </c>
      <c r="W4840" s="200" t="s">
        <v>93</v>
      </c>
      <c r="X4840" s="196" t="s">
        <v>186</v>
      </c>
      <c r="AA4840" s="196" t="s">
        <v>17855</v>
      </c>
      <c r="AC4840" s="200">
        <v>8</v>
      </c>
      <c r="AD4840" s="200" t="s">
        <v>8250</v>
      </c>
      <c r="AE4840" s="212">
        <v>114554.18</v>
      </c>
      <c r="AF4840" s="212">
        <v>114554.18</v>
      </c>
    </row>
    <row r="4841" spans="1:33" hidden="1" x14ac:dyDescent="0.25">
      <c r="A4841" s="209">
        <v>131498</v>
      </c>
      <c r="B4841" s="210">
        <v>2</v>
      </c>
      <c r="C4841" s="196" t="s">
        <v>85</v>
      </c>
      <c r="D4841" s="201">
        <v>44300</v>
      </c>
      <c r="E4841" s="196" t="s">
        <v>398</v>
      </c>
      <c r="F4841" s="201">
        <v>44687</v>
      </c>
      <c r="G4841" s="196" t="s">
        <v>189</v>
      </c>
      <c r="H4841" s="198" t="s">
        <v>223</v>
      </c>
      <c r="I4841" s="196" t="s">
        <v>603</v>
      </c>
      <c r="J4841" s="196" t="s">
        <v>299</v>
      </c>
      <c r="L4841" s="200" t="s">
        <v>300</v>
      </c>
      <c r="M4841" s="198" t="s">
        <v>17856</v>
      </c>
      <c r="O4841" s="196" t="s">
        <v>438</v>
      </c>
      <c r="P4841" s="198" t="s">
        <v>439</v>
      </c>
      <c r="R4841" s="196" t="s">
        <v>39</v>
      </c>
      <c r="S4841" s="196" t="s">
        <v>46</v>
      </c>
      <c r="T4841" s="211">
        <v>0</v>
      </c>
      <c r="W4841" s="200" t="s">
        <v>93</v>
      </c>
      <c r="X4841" s="196" t="s">
        <v>303</v>
      </c>
      <c r="Z4841" s="198" t="s">
        <v>17857</v>
      </c>
      <c r="AA4841" s="196" t="s">
        <v>17858</v>
      </c>
      <c r="AC4841" s="200">
        <v>3</v>
      </c>
      <c r="AD4841" s="200" t="s">
        <v>8274</v>
      </c>
      <c r="AE4841" s="203" t="s">
        <v>505</v>
      </c>
      <c r="AF4841" s="212">
        <v>93000</v>
      </c>
    </row>
    <row r="4842" spans="1:33" hidden="1" x14ac:dyDescent="0.25">
      <c r="A4842" s="209">
        <v>131504</v>
      </c>
      <c r="B4842" s="210">
        <v>3</v>
      </c>
      <c r="C4842" s="196" t="s">
        <v>85</v>
      </c>
      <c r="D4842" s="201">
        <v>44302</v>
      </c>
      <c r="E4842" s="196" t="s">
        <v>398</v>
      </c>
      <c r="F4842" s="201">
        <v>44484</v>
      </c>
      <c r="G4842" s="196" t="s">
        <v>152</v>
      </c>
      <c r="H4842" s="198" t="s">
        <v>538</v>
      </c>
      <c r="I4842" s="196" t="s">
        <v>477</v>
      </c>
      <c r="J4842" s="196" t="s">
        <v>299</v>
      </c>
      <c r="L4842" s="200" t="s">
        <v>300</v>
      </c>
      <c r="M4842" s="198" t="s">
        <v>17859</v>
      </c>
      <c r="O4842" s="196" t="s">
        <v>438</v>
      </c>
      <c r="P4842" s="198" t="s">
        <v>439</v>
      </c>
      <c r="R4842" s="196" t="s">
        <v>39</v>
      </c>
      <c r="S4842" s="196" t="s">
        <v>46</v>
      </c>
      <c r="T4842" s="211">
        <v>0</v>
      </c>
      <c r="W4842" s="200" t="s">
        <v>93</v>
      </c>
      <c r="X4842" s="196" t="s">
        <v>303</v>
      </c>
      <c r="Z4842" s="198" t="s">
        <v>17860</v>
      </c>
      <c r="AA4842" s="196" t="s">
        <v>17861</v>
      </c>
      <c r="AC4842" s="200">
        <v>3</v>
      </c>
      <c r="AD4842" s="200" t="s">
        <v>8274</v>
      </c>
      <c r="AE4842" s="203" t="s">
        <v>505</v>
      </c>
      <c r="AF4842" s="212">
        <v>253500</v>
      </c>
    </row>
    <row r="4843" spans="1:33" hidden="1" x14ac:dyDescent="0.25">
      <c r="A4843" s="209">
        <v>131505</v>
      </c>
      <c r="B4843" s="210">
        <v>1</v>
      </c>
      <c r="C4843" s="196" t="s">
        <v>122</v>
      </c>
      <c r="D4843" s="201">
        <v>44302</v>
      </c>
      <c r="E4843" s="196" t="s">
        <v>398</v>
      </c>
      <c r="F4843" s="201">
        <v>44621.875150462962</v>
      </c>
      <c r="G4843" s="196" t="s">
        <v>108</v>
      </c>
      <c r="H4843" s="198" t="s">
        <v>523</v>
      </c>
      <c r="I4843" s="196" t="s">
        <v>524</v>
      </c>
      <c r="J4843" s="196" t="s">
        <v>101</v>
      </c>
      <c r="L4843" s="200" t="s">
        <v>101</v>
      </c>
      <c r="M4843" s="198" t="s">
        <v>525</v>
      </c>
      <c r="O4843" s="196" t="s">
        <v>438</v>
      </c>
      <c r="P4843" s="198" t="s">
        <v>439</v>
      </c>
      <c r="R4843" s="196" t="s">
        <v>39</v>
      </c>
      <c r="S4843" s="196" t="s">
        <v>46</v>
      </c>
      <c r="T4843" s="202" t="s">
        <v>505</v>
      </c>
      <c r="U4843" s="201">
        <v>44603</v>
      </c>
      <c r="W4843" s="200" t="s">
        <v>93</v>
      </c>
      <c r="X4843" s="196" t="s">
        <v>13</v>
      </c>
      <c r="Z4843" s="198" t="s">
        <v>526</v>
      </c>
      <c r="AA4843" s="196" t="s">
        <v>17862</v>
      </c>
      <c r="AC4843" s="200">
        <v>3</v>
      </c>
      <c r="AD4843" s="200" t="s">
        <v>8274</v>
      </c>
      <c r="AE4843" s="212">
        <v>1230581</v>
      </c>
      <c r="AF4843" s="212">
        <v>1303581</v>
      </c>
      <c r="AG4843" s="198" t="s">
        <v>527</v>
      </c>
    </row>
    <row r="4844" spans="1:33" hidden="1" x14ac:dyDescent="0.25">
      <c r="A4844" s="209">
        <v>131506</v>
      </c>
      <c r="B4844" s="210">
        <v>3</v>
      </c>
      <c r="C4844" s="196" t="s">
        <v>85</v>
      </c>
      <c r="D4844" s="201">
        <v>44302</v>
      </c>
      <c r="E4844" s="196" t="s">
        <v>398</v>
      </c>
      <c r="F4844" s="201">
        <v>44484</v>
      </c>
      <c r="G4844" s="196" t="s">
        <v>152</v>
      </c>
      <c r="H4844" s="198" t="s">
        <v>910</v>
      </c>
      <c r="I4844" s="196" t="s">
        <v>680</v>
      </c>
      <c r="J4844" s="196" t="s">
        <v>101</v>
      </c>
      <c r="L4844" s="200" t="s">
        <v>101</v>
      </c>
      <c r="M4844" s="198" t="s">
        <v>17863</v>
      </c>
      <c r="O4844" s="196" t="s">
        <v>438</v>
      </c>
      <c r="P4844" s="198" t="s">
        <v>439</v>
      </c>
      <c r="R4844" s="196" t="s">
        <v>39</v>
      </c>
      <c r="S4844" s="196" t="s">
        <v>46</v>
      </c>
      <c r="T4844" s="211">
        <v>0</v>
      </c>
      <c r="W4844" s="200" t="s">
        <v>93</v>
      </c>
      <c r="X4844" s="196" t="s">
        <v>13</v>
      </c>
      <c r="Z4844" s="198" t="s">
        <v>17864</v>
      </c>
      <c r="AA4844" s="196" t="s">
        <v>17865</v>
      </c>
      <c r="AC4844" s="200">
        <v>3</v>
      </c>
      <c r="AD4844" s="200" t="s">
        <v>8274</v>
      </c>
      <c r="AE4844" s="203" t="s">
        <v>505</v>
      </c>
      <c r="AF4844" s="212">
        <v>66500</v>
      </c>
    </row>
    <row r="4845" spans="1:33" hidden="1" x14ac:dyDescent="0.25">
      <c r="A4845" s="209">
        <v>131507</v>
      </c>
      <c r="B4845" s="210">
        <v>1</v>
      </c>
      <c r="C4845" s="196" t="s">
        <v>85</v>
      </c>
      <c r="D4845" s="201">
        <v>44302</v>
      </c>
      <c r="E4845" s="196" t="s">
        <v>398</v>
      </c>
      <c r="F4845" s="201">
        <v>44715</v>
      </c>
      <c r="G4845" s="196" t="s">
        <v>222</v>
      </c>
      <c r="H4845" s="198" t="s">
        <v>523</v>
      </c>
      <c r="I4845" s="196" t="s">
        <v>1691</v>
      </c>
      <c r="J4845" s="196" t="s">
        <v>101</v>
      </c>
      <c r="L4845" s="200" t="s">
        <v>101</v>
      </c>
      <c r="M4845" s="198" t="s">
        <v>1692</v>
      </c>
      <c r="O4845" s="196" t="s">
        <v>438</v>
      </c>
      <c r="P4845" s="198" t="s">
        <v>439</v>
      </c>
      <c r="R4845" s="196" t="s">
        <v>39</v>
      </c>
      <c r="S4845" s="196" t="s">
        <v>46</v>
      </c>
      <c r="T4845" s="211">
        <v>0</v>
      </c>
      <c r="W4845" s="200" t="s">
        <v>93</v>
      </c>
      <c r="X4845" s="196" t="s">
        <v>103</v>
      </c>
      <c r="Z4845" s="198" t="s">
        <v>1693</v>
      </c>
      <c r="AA4845" s="196" t="s">
        <v>17866</v>
      </c>
      <c r="AC4845" s="200">
        <v>3</v>
      </c>
      <c r="AD4845" s="200" t="s">
        <v>8274</v>
      </c>
      <c r="AE4845" s="212">
        <v>42000</v>
      </c>
      <c r="AF4845" s="212">
        <v>240500</v>
      </c>
    </row>
    <row r="4846" spans="1:33" hidden="1" x14ac:dyDescent="0.25">
      <c r="A4846" s="209">
        <v>131508</v>
      </c>
      <c r="B4846" s="210">
        <v>3</v>
      </c>
      <c r="C4846" s="196" t="s">
        <v>122</v>
      </c>
      <c r="D4846" s="201">
        <v>44302</v>
      </c>
      <c r="E4846" s="196" t="s">
        <v>1503</v>
      </c>
      <c r="F4846" s="201">
        <v>44552.875127314815</v>
      </c>
      <c r="G4846" s="196" t="s">
        <v>108</v>
      </c>
      <c r="H4846" s="198" t="s">
        <v>910</v>
      </c>
      <c r="M4846" s="198" t="s">
        <v>3912</v>
      </c>
      <c r="N4846" s="198" t="s">
        <v>3913</v>
      </c>
      <c r="O4846" s="196" t="s">
        <v>1509</v>
      </c>
      <c r="P4846" s="198" t="s">
        <v>92</v>
      </c>
      <c r="R4846" s="196" t="s">
        <v>47</v>
      </c>
      <c r="S4846" s="196" t="s">
        <v>41</v>
      </c>
      <c r="T4846" s="202" t="s">
        <v>505</v>
      </c>
      <c r="U4846" s="201">
        <v>44540</v>
      </c>
      <c r="W4846" s="200" t="s">
        <v>93</v>
      </c>
      <c r="AA4846" s="196" t="s">
        <v>17867</v>
      </c>
      <c r="AC4846" s="200">
        <v>1</v>
      </c>
      <c r="AD4846" s="200" t="s">
        <v>8250</v>
      </c>
      <c r="AE4846" s="203" t="s">
        <v>505</v>
      </c>
      <c r="AF4846" s="212">
        <v>1000000</v>
      </c>
      <c r="AG4846" s="198" t="s">
        <v>3914</v>
      </c>
    </row>
    <row r="4847" spans="1:33" hidden="1" x14ac:dyDescent="0.25">
      <c r="A4847" s="209">
        <v>131508</v>
      </c>
      <c r="B4847" s="210">
        <v>3</v>
      </c>
      <c r="C4847" s="196" t="s">
        <v>122</v>
      </c>
      <c r="D4847" s="201">
        <v>44302</v>
      </c>
      <c r="E4847" s="196" t="s">
        <v>1503</v>
      </c>
      <c r="F4847" s="201">
        <v>44552.875127314815</v>
      </c>
      <c r="G4847" s="196" t="s">
        <v>108</v>
      </c>
      <c r="H4847" s="198" t="s">
        <v>910</v>
      </c>
      <c r="M4847" s="198" t="s">
        <v>3912</v>
      </c>
      <c r="N4847" s="198" t="s">
        <v>3913</v>
      </c>
      <c r="O4847" s="196" t="s">
        <v>1509</v>
      </c>
      <c r="P4847" s="198" t="s">
        <v>92</v>
      </c>
      <c r="R4847" s="196" t="s">
        <v>47</v>
      </c>
      <c r="S4847" s="196" t="s">
        <v>41</v>
      </c>
      <c r="T4847" s="202" t="s">
        <v>505</v>
      </c>
      <c r="U4847" s="201">
        <v>44540</v>
      </c>
      <c r="W4847" s="200" t="s">
        <v>93</v>
      </c>
      <c r="AA4847" s="196" t="s">
        <v>17868</v>
      </c>
      <c r="AC4847" s="200">
        <v>3</v>
      </c>
      <c r="AD4847" s="200" t="s">
        <v>8250</v>
      </c>
      <c r="AE4847" s="212">
        <v>10254148</v>
      </c>
      <c r="AF4847" s="212">
        <v>10254148</v>
      </c>
      <c r="AG4847" s="198" t="s">
        <v>3914</v>
      </c>
    </row>
    <row r="4848" spans="1:33" hidden="1" x14ac:dyDescent="0.25">
      <c r="A4848" s="209">
        <v>131510</v>
      </c>
      <c r="B4848" s="210">
        <v>1</v>
      </c>
      <c r="C4848" s="196" t="s">
        <v>114</v>
      </c>
      <c r="D4848" s="201">
        <v>44305</v>
      </c>
      <c r="E4848" s="196" t="s">
        <v>228</v>
      </c>
      <c r="F4848" s="201">
        <v>44704</v>
      </c>
      <c r="G4848" s="196" t="s">
        <v>228</v>
      </c>
      <c r="H4848" s="198" t="s">
        <v>648</v>
      </c>
      <c r="I4848" s="196" t="s">
        <v>4334</v>
      </c>
      <c r="K4848" s="196" t="s">
        <v>4335</v>
      </c>
      <c r="L4848" s="200" t="s">
        <v>183</v>
      </c>
      <c r="M4848" s="198" t="s">
        <v>4336</v>
      </c>
      <c r="O4848" s="196" t="s">
        <v>4183</v>
      </c>
      <c r="P4848" s="198" t="s">
        <v>157</v>
      </c>
      <c r="R4848" s="196" t="s">
        <v>47</v>
      </c>
      <c r="S4848" s="196" t="s">
        <v>43</v>
      </c>
      <c r="T4848" s="211">
        <v>2.2999999999999998</v>
      </c>
      <c r="W4848" s="200" t="s">
        <v>93</v>
      </c>
      <c r="X4848" s="196" t="s">
        <v>186</v>
      </c>
      <c r="AA4848" s="196" t="s">
        <v>17869</v>
      </c>
      <c r="AC4848" s="200">
        <v>8</v>
      </c>
      <c r="AD4848" s="200" t="s">
        <v>8250</v>
      </c>
      <c r="AE4848" s="212">
        <v>432326.92</v>
      </c>
      <c r="AF4848" s="212">
        <v>432326.92</v>
      </c>
    </row>
    <row r="4849" spans="1:33" hidden="1" x14ac:dyDescent="0.25">
      <c r="A4849" s="209">
        <v>131515</v>
      </c>
      <c r="B4849" s="210">
        <v>1</v>
      </c>
      <c r="C4849" s="196" t="s">
        <v>114</v>
      </c>
      <c r="D4849" s="201">
        <v>44307</v>
      </c>
      <c r="E4849" s="196" t="s">
        <v>228</v>
      </c>
      <c r="F4849" s="201">
        <v>44704</v>
      </c>
      <c r="G4849" s="196" t="s">
        <v>228</v>
      </c>
      <c r="H4849" s="198" t="s">
        <v>248</v>
      </c>
      <c r="I4849" s="196" t="s">
        <v>4338</v>
      </c>
      <c r="K4849" s="196" t="s">
        <v>4339</v>
      </c>
      <c r="L4849" s="200" t="s">
        <v>183</v>
      </c>
      <c r="M4849" s="198" t="s">
        <v>4340</v>
      </c>
      <c r="O4849" s="196" t="s">
        <v>4183</v>
      </c>
      <c r="P4849" s="198" t="s">
        <v>157</v>
      </c>
      <c r="R4849" s="196" t="s">
        <v>47</v>
      </c>
      <c r="S4849" s="196" t="s">
        <v>43</v>
      </c>
      <c r="T4849" s="211">
        <v>1.97</v>
      </c>
      <c r="W4849" s="200" t="s">
        <v>93</v>
      </c>
      <c r="X4849" s="196" t="s">
        <v>1058</v>
      </c>
      <c r="AA4849" s="196" t="s">
        <v>17870</v>
      </c>
      <c r="AC4849" s="200">
        <v>8</v>
      </c>
      <c r="AD4849" s="200" t="s">
        <v>8250</v>
      </c>
      <c r="AE4849" s="212">
        <v>197713.18</v>
      </c>
      <c r="AF4849" s="212">
        <v>197713.18</v>
      </c>
    </row>
    <row r="4850" spans="1:33" hidden="1" x14ac:dyDescent="0.25">
      <c r="A4850" s="209">
        <v>131518</v>
      </c>
      <c r="B4850" s="210">
        <v>1</v>
      </c>
      <c r="C4850" s="196" t="s">
        <v>122</v>
      </c>
      <c r="D4850" s="201">
        <v>44307</v>
      </c>
      <c r="E4850" s="196" t="s">
        <v>228</v>
      </c>
      <c r="F4850" s="201">
        <v>44410</v>
      </c>
      <c r="G4850" s="196" t="s">
        <v>253</v>
      </c>
      <c r="H4850" s="198" t="s">
        <v>718</v>
      </c>
      <c r="I4850" s="196" t="s">
        <v>4342</v>
      </c>
      <c r="K4850" s="196" t="s">
        <v>4343</v>
      </c>
      <c r="L4850" s="200" t="s">
        <v>183</v>
      </c>
      <c r="M4850" s="198" t="s">
        <v>4344</v>
      </c>
      <c r="O4850" s="196" t="s">
        <v>4183</v>
      </c>
      <c r="P4850" s="198" t="s">
        <v>157</v>
      </c>
      <c r="R4850" s="196" t="s">
        <v>47</v>
      </c>
      <c r="S4850" s="196" t="s">
        <v>43</v>
      </c>
      <c r="T4850" s="211">
        <v>1.06</v>
      </c>
      <c r="W4850" s="200" t="s">
        <v>93</v>
      </c>
      <c r="X4850" s="196" t="s">
        <v>186</v>
      </c>
      <c r="AA4850" s="196" t="s">
        <v>17871</v>
      </c>
      <c r="AC4850" s="200">
        <v>8</v>
      </c>
      <c r="AD4850" s="200" t="s">
        <v>8250</v>
      </c>
      <c r="AE4850" s="212">
        <v>146020</v>
      </c>
      <c r="AF4850" s="212">
        <v>146020</v>
      </c>
    </row>
    <row r="4851" spans="1:33" hidden="1" x14ac:dyDescent="0.25">
      <c r="A4851" s="209">
        <v>131526</v>
      </c>
      <c r="B4851" s="210">
        <v>4</v>
      </c>
      <c r="C4851" s="196" t="s">
        <v>114</v>
      </c>
      <c r="D4851" s="201">
        <v>44308</v>
      </c>
      <c r="E4851" s="196" t="s">
        <v>228</v>
      </c>
      <c r="F4851" s="201">
        <v>44698</v>
      </c>
      <c r="G4851" s="196" t="s">
        <v>228</v>
      </c>
      <c r="H4851" s="198" t="s">
        <v>254</v>
      </c>
      <c r="I4851" s="196" t="s">
        <v>4346</v>
      </c>
      <c r="K4851" s="196" t="s">
        <v>4347</v>
      </c>
      <c r="L4851" s="200" t="s">
        <v>183</v>
      </c>
      <c r="M4851" s="198" t="s">
        <v>4348</v>
      </c>
      <c r="O4851" s="196" t="s">
        <v>4183</v>
      </c>
      <c r="P4851" s="198" t="s">
        <v>157</v>
      </c>
      <c r="R4851" s="196" t="s">
        <v>47</v>
      </c>
      <c r="S4851" s="196" t="s">
        <v>43</v>
      </c>
      <c r="T4851" s="211">
        <v>1.42</v>
      </c>
      <c r="W4851" s="200" t="s">
        <v>93</v>
      </c>
      <c r="X4851" s="196" t="s">
        <v>186</v>
      </c>
      <c r="AA4851" s="196" t="s">
        <v>17872</v>
      </c>
      <c r="AC4851" s="200">
        <v>8</v>
      </c>
      <c r="AD4851" s="200" t="s">
        <v>8250</v>
      </c>
      <c r="AE4851" s="212">
        <v>122723.57</v>
      </c>
      <c r="AF4851" s="212">
        <v>122723.57</v>
      </c>
    </row>
    <row r="4852" spans="1:33" ht="36" hidden="1" x14ac:dyDescent="0.25">
      <c r="A4852" s="209">
        <v>131527</v>
      </c>
      <c r="B4852" s="210">
        <v>1</v>
      </c>
      <c r="C4852" s="196" t="s">
        <v>85</v>
      </c>
      <c r="D4852" s="201">
        <v>44309</v>
      </c>
      <c r="E4852" s="196" t="s">
        <v>228</v>
      </c>
      <c r="F4852" s="201">
        <v>44343</v>
      </c>
      <c r="G4852" s="196" t="s">
        <v>228</v>
      </c>
      <c r="H4852" s="198" t="s">
        <v>718</v>
      </c>
      <c r="I4852" s="196" t="s">
        <v>4350</v>
      </c>
      <c r="K4852" s="196" t="s">
        <v>4351</v>
      </c>
      <c r="L4852" s="200" t="s">
        <v>183</v>
      </c>
      <c r="M4852" s="198" t="s">
        <v>4352</v>
      </c>
      <c r="O4852" s="196" t="s">
        <v>4183</v>
      </c>
      <c r="R4852" s="196" t="s">
        <v>47</v>
      </c>
      <c r="S4852" s="196" t="s">
        <v>43</v>
      </c>
      <c r="T4852" s="211">
        <v>2.2999999999999998</v>
      </c>
      <c r="W4852" s="200" t="s">
        <v>93</v>
      </c>
      <c r="X4852" s="196" t="s">
        <v>186</v>
      </c>
      <c r="AA4852" s="196" t="s">
        <v>17873</v>
      </c>
      <c r="AC4852" s="200">
        <v>8</v>
      </c>
      <c r="AD4852" s="200" t="s">
        <v>8250</v>
      </c>
      <c r="AE4852" s="212">
        <v>214032</v>
      </c>
      <c r="AF4852" s="212">
        <v>214032</v>
      </c>
    </row>
    <row r="4853" spans="1:33" hidden="1" x14ac:dyDescent="0.25">
      <c r="A4853" s="209">
        <v>131528.01</v>
      </c>
      <c r="B4853" s="210">
        <v>4</v>
      </c>
      <c r="C4853" s="196" t="s">
        <v>122</v>
      </c>
      <c r="D4853" s="201">
        <v>44312</v>
      </c>
      <c r="E4853" s="196" t="s">
        <v>152</v>
      </c>
      <c r="F4853" s="201">
        <v>44665.8752662037</v>
      </c>
      <c r="G4853" s="196" t="s">
        <v>108</v>
      </c>
      <c r="H4853" s="198" t="s">
        <v>88</v>
      </c>
      <c r="I4853" s="196" t="s">
        <v>790</v>
      </c>
      <c r="J4853" s="196" t="s">
        <v>101</v>
      </c>
      <c r="L4853" s="200" t="s">
        <v>101</v>
      </c>
      <c r="M4853" s="198" t="s">
        <v>2420</v>
      </c>
      <c r="O4853" s="196" t="s">
        <v>157</v>
      </c>
      <c r="P4853" s="198" t="s">
        <v>157</v>
      </c>
      <c r="R4853" s="196" t="s">
        <v>47</v>
      </c>
      <c r="S4853" s="196" t="s">
        <v>43</v>
      </c>
      <c r="T4853" s="211">
        <v>8.18</v>
      </c>
      <c r="U4853" s="201">
        <v>44645</v>
      </c>
      <c r="W4853" s="200" t="s">
        <v>93</v>
      </c>
      <c r="X4853" s="196" t="s">
        <v>186</v>
      </c>
      <c r="AA4853" s="196" t="s">
        <v>17874</v>
      </c>
      <c r="AC4853" s="200">
        <v>8</v>
      </c>
      <c r="AD4853" s="200" t="s">
        <v>8274</v>
      </c>
      <c r="AE4853" s="212">
        <v>2562946</v>
      </c>
      <c r="AF4853" s="212">
        <v>2562946</v>
      </c>
      <c r="AG4853" s="198" t="s">
        <v>2421</v>
      </c>
    </row>
    <row r="4854" spans="1:33" hidden="1" x14ac:dyDescent="0.25">
      <c r="A4854" s="209">
        <v>131547</v>
      </c>
      <c r="B4854" s="210">
        <v>1</v>
      </c>
      <c r="C4854" s="196" t="s">
        <v>114</v>
      </c>
      <c r="D4854" s="201">
        <v>44315</v>
      </c>
      <c r="E4854" s="196" t="s">
        <v>228</v>
      </c>
      <c r="F4854" s="201">
        <v>44704</v>
      </c>
      <c r="G4854" s="196" t="s">
        <v>228</v>
      </c>
      <c r="H4854" s="198" t="s">
        <v>1105</v>
      </c>
      <c r="I4854" s="196" t="s">
        <v>4354</v>
      </c>
      <c r="K4854" s="196" t="s">
        <v>4355</v>
      </c>
      <c r="L4854" s="200" t="s">
        <v>183</v>
      </c>
      <c r="M4854" s="198" t="s">
        <v>4356</v>
      </c>
      <c r="O4854" s="196" t="s">
        <v>4183</v>
      </c>
      <c r="P4854" s="198" t="s">
        <v>157</v>
      </c>
      <c r="R4854" s="196" t="s">
        <v>47</v>
      </c>
      <c r="S4854" s="196" t="s">
        <v>43</v>
      </c>
      <c r="T4854" s="211">
        <v>0.9</v>
      </c>
      <c r="W4854" s="200" t="s">
        <v>93</v>
      </c>
      <c r="AA4854" s="196" t="s">
        <v>17875</v>
      </c>
      <c r="AC4854" s="200">
        <v>8</v>
      </c>
      <c r="AD4854" s="200" t="s">
        <v>8250</v>
      </c>
      <c r="AE4854" s="212">
        <v>129570.51</v>
      </c>
      <c r="AF4854" s="212">
        <v>129570.51</v>
      </c>
    </row>
    <row r="4855" spans="1:33" hidden="1" x14ac:dyDescent="0.25">
      <c r="A4855" s="209">
        <v>131548</v>
      </c>
      <c r="B4855" s="210">
        <v>1</v>
      </c>
      <c r="C4855" s="196" t="s">
        <v>114</v>
      </c>
      <c r="D4855" s="201">
        <v>44315</v>
      </c>
      <c r="E4855" s="196" t="s">
        <v>228</v>
      </c>
      <c r="F4855" s="201">
        <v>44704</v>
      </c>
      <c r="G4855" s="196" t="s">
        <v>228</v>
      </c>
      <c r="H4855" s="198" t="s">
        <v>1105</v>
      </c>
      <c r="I4855" s="196" t="s">
        <v>4358</v>
      </c>
      <c r="K4855" s="196" t="s">
        <v>4359</v>
      </c>
      <c r="L4855" s="200" t="s">
        <v>183</v>
      </c>
      <c r="M4855" s="198" t="s">
        <v>4360</v>
      </c>
      <c r="O4855" s="196" t="s">
        <v>4183</v>
      </c>
      <c r="P4855" s="198" t="s">
        <v>157</v>
      </c>
      <c r="R4855" s="196" t="s">
        <v>47</v>
      </c>
      <c r="S4855" s="196" t="s">
        <v>43</v>
      </c>
      <c r="T4855" s="211">
        <v>0.88</v>
      </c>
      <c r="W4855" s="200" t="s">
        <v>93</v>
      </c>
      <c r="AA4855" s="196" t="s">
        <v>17876</v>
      </c>
      <c r="AC4855" s="200">
        <v>8</v>
      </c>
      <c r="AD4855" s="200" t="s">
        <v>8250</v>
      </c>
      <c r="AE4855" s="212">
        <v>116122.94</v>
      </c>
      <c r="AF4855" s="212">
        <v>116122.94</v>
      </c>
    </row>
    <row r="4856" spans="1:33" hidden="1" x14ac:dyDescent="0.25">
      <c r="A4856" s="209">
        <v>131550</v>
      </c>
      <c r="B4856" s="210">
        <v>4</v>
      </c>
      <c r="C4856" s="196" t="s">
        <v>122</v>
      </c>
      <c r="D4856" s="201">
        <v>44315</v>
      </c>
      <c r="E4856" s="196" t="s">
        <v>228</v>
      </c>
      <c r="F4856" s="201">
        <v>44721</v>
      </c>
      <c r="G4856" s="196" t="s">
        <v>253</v>
      </c>
      <c r="H4856" s="198" t="s">
        <v>770</v>
      </c>
      <c r="I4856" s="196" t="s">
        <v>1375</v>
      </c>
      <c r="K4856" s="196" t="s">
        <v>1376</v>
      </c>
      <c r="L4856" s="200" t="s">
        <v>183</v>
      </c>
      <c r="M4856" s="198" t="s">
        <v>1377</v>
      </c>
      <c r="O4856" s="196" t="s">
        <v>271</v>
      </c>
      <c r="P4856" s="198" t="s">
        <v>166</v>
      </c>
      <c r="R4856" s="196" t="s">
        <v>39</v>
      </c>
      <c r="S4856" s="196" t="s">
        <v>45</v>
      </c>
      <c r="T4856" s="211">
        <v>0.21</v>
      </c>
      <c r="W4856" s="200" t="s">
        <v>93</v>
      </c>
      <c r="AA4856" s="196" t="s">
        <v>17877</v>
      </c>
      <c r="AC4856" s="200">
        <v>3</v>
      </c>
      <c r="AD4856" s="200" t="s">
        <v>8250</v>
      </c>
      <c r="AE4856" s="212">
        <v>603187.81999999995</v>
      </c>
      <c r="AF4856" s="212">
        <v>603187.81999999995</v>
      </c>
    </row>
    <row r="4857" spans="1:33" hidden="1" x14ac:dyDescent="0.25">
      <c r="A4857" s="209">
        <v>131551</v>
      </c>
      <c r="B4857" s="210">
        <v>4</v>
      </c>
      <c r="C4857" s="196" t="s">
        <v>122</v>
      </c>
      <c r="D4857" s="201">
        <v>44315</v>
      </c>
      <c r="E4857" s="196" t="s">
        <v>228</v>
      </c>
      <c r="F4857" s="201">
        <v>44721</v>
      </c>
      <c r="G4857" s="196" t="s">
        <v>253</v>
      </c>
      <c r="H4857" s="198" t="s">
        <v>770</v>
      </c>
      <c r="I4857" s="196" t="s">
        <v>1379</v>
      </c>
      <c r="K4857" s="196" t="s">
        <v>1380</v>
      </c>
      <c r="L4857" s="200" t="s">
        <v>183</v>
      </c>
      <c r="M4857" s="198" t="s">
        <v>1381</v>
      </c>
      <c r="O4857" s="196" t="s">
        <v>271</v>
      </c>
      <c r="P4857" s="198" t="s">
        <v>166</v>
      </c>
      <c r="R4857" s="196" t="s">
        <v>39</v>
      </c>
      <c r="S4857" s="196" t="s">
        <v>45</v>
      </c>
      <c r="T4857" s="211">
        <v>0.14000000000000001</v>
      </c>
      <c r="W4857" s="200" t="s">
        <v>93</v>
      </c>
      <c r="X4857" s="196" t="s">
        <v>186</v>
      </c>
      <c r="AA4857" s="196" t="s">
        <v>17878</v>
      </c>
      <c r="AC4857" s="200">
        <v>3</v>
      </c>
      <c r="AD4857" s="200" t="s">
        <v>8250</v>
      </c>
      <c r="AE4857" s="212">
        <v>538610.39</v>
      </c>
      <c r="AF4857" s="212">
        <v>538610.39</v>
      </c>
    </row>
    <row r="4858" spans="1:33" ht="36" hidden="1" x14ac:dyDescent="0.25">
      <c r="A4858" s="209">
        <v>131552</v>
      </c>
      <c r="B4858" s="210">
        <v>3</v>
      </c>
      <c r="C4858" s="196" t="s">
        <v>85</v>
      </c>
      <c r="D4858" s="201">
        <v>44320</v>
      </c>
      <c r="E4858" s="196" t="s">
        <v>143</v>
      </c>
      <c r="F4858" s="201">
        <v>44679</v>
      </c>
      <c r="G4858" s="196" t="s">
        <v>152</v>
      </c>
      <c r="H4858" s="198" t="s">
        <v>551</v>
      </c>
      <c r="I4858" s="196" t="s">
        <v>477</v>
      </c>
      <c r="J4858" s="196" t="s">
        <v>299</v>
      </c>
      <c r="L4858" s="200" t="s">
        <v>300</v>
      </c>
      <c r="M4858" s="198" t="s">
        <v>552</v>
      </c>
      <c r="O4858" s="196" t="s">
        <v>553</v>
      </c>
      <c r="P4858" s="198" t="s">
        <v>453</v>
      </c>
      <c r="R4858" s="196" t="s">
        <v>39</v>
      </c>
      <c r="S4858" s="196" t="s">
        <v>45</v>
      </c>
      <c r="T4858" s="211">
        <v>8.5299999999999994</v>
      </c>
      <c r="W4858" s="200" t="s">
        <v>93</v>
      </c>
      <c r="AA4858" s="196" t="s">
        <v>17879</v>
      </c>
      <c r="AC4858" s="200">
        <v>0</v>
      </c>
      <c r="AD4858" s="200" t="s">
        <v>8250</v>
      </c>
      <c r="AE4858" s="212">
        <v>180000</v>
      </c>
      <c r="AF4858" s="212">
        <v>180000</v>
      </c>
    </row>
    <row r="4859" spans="1:33" hidden="1" x14ac:dyDescent="0.25">
      <c r="A4859" s="209">
        <v>131555</v>
      </c>
      <c r="B4859" s="210">
        <v>3</v>
      </c>
      <c r="C4859" s="196" t="s">
        <v>85</v>
      </c>
      <c r="D4859" s="201">
        <v>44321</v>
      </c>
      <c r="E4859" s="196" t="s">
        <v>398</v>
      </c>
      <c r="F4859" s="201">
        <v>44484</v>
      </c>
      <c r="G4859" s="196" t="s">
        <v>152</v>
      </c>
      <c r="H4859" s="198" t="s">
        <v>99</v>
      </c>
      <c r="I4859" s="196" t="s">
        <v>17880</v>
      </c>
      <c r="K4859" s="196" t="s">
        <v>17881</v>
      </c>
      <c r="L4859" s="200" t="s">
        <v>183</v>
      </c>
      <c r="M4859" s="198" t="s">
        <v>17882</v>
      </c>
      <c r="O4859" s="196" t="s">
        <v>438</v>
      </c>
      <c r="P4859" s="198" t="s">
        <v>439</v>
      </c>
      <c r="R4859" s="196" t="s">
        <v>39</v>
      </c>
      <c r="S4859" s="196" t="s">
        <v>46</v>
      </c>
      <c r="T4859" s="211">
        <v>0</v>
      </c>
      <c r="W4859" s="200" t="s">
        <v>93</v>
      </c>
      <c r="X4859" s="196" t="s">
        <v>186</v>
      </c>
      <c r="Z4859" s="198" t="s">
        <v>17883</v>
      </c>
      <c r="AA4859" s="196" t="s">
        <v>17884</v>
      </c>
      <c r="AC4859" s="200">
        <v>3</v>
      </c>
      <c r="AD4859" s="200" t="s">
        <v>8274</v>
      </c>
      <c r="AE4859" s="203" t="s">
        <v>505</v>
      </c>
      <c r="AF4859" s="212">
        <v>39500</v>
      </c>
    </row>
    <row r="4860" spans="1:33" hidden="1" x14ac:dyDescent="0.25">
      <c r="A4860" s="209">
        <v>131559</v>
      </c>
      <c r="B4860" s="210">
        <v>2</v>
      </c>
      <c r="C4860" s="196" t="s">
        <v>85</v>
      </c>
      <c r="D4860" s="201">
        <v>44322</v>
      </c>
      <c r="E4860" s="196" t="s">
        <v>228</v>
      </c>
      <c r="F4860" s="201">
        <v>44322</v>
      </c>
      <c r="G4860" s="196" t="s">
        <v>228</v>
      </c>
      <c r="H4860" s="198" t="s">
        <v>1572</v>
      </c>
      <c r="I4860" s="196" t="s">
        <v>4362</v>
      </c>
      <c r="K4860" s="196" t="s">
        <v>4363</v>
      </c>
      <c r="L4860" s="200" t="s">
        <v>183</v>
      </c>
      <c r="M4860" s="198" t="s">
        <v>4364</v>
      </c>
      <c r="O4860" s="196" t="s">
        <v>4183</v>
      </c>
      <c r="P4860" s="198" t="s">
        <v>157</v>
      </c>
      <c r="R4860" s="196" t="s">
        <v>47</v>
      </c>
      <c r="S4860" s="196" t="s">
        <v>43</v>
      </c>
      <c r="T4860" s="211">
        <v>4</v>
      </c>
      <c r="W4860" s="200" t="s">
        <v>93</v>
      </c>
      <c r="X4860" s="196" t="s">
        <v>186</v>
      </c>
      <c r="AA4860" s="196" t="s">
        <v>17885</v>
      </c>
      <c r="AC4860" s="200">
        <v>8</v>
      </c>
      <c r="AD4860" s="200" t="s">
        <v>8250</v>
      </c>
      <c r="AE4860" s="212">
        <v>304452.58</v>
      </c>
      <c r="AF4860" s="212">
        <v>304452.58</v>
      </c>
    </row>
    <row r="4861" spans="1:33" hidden="1" x14ac:dyDescent="0.25">
      <c r="A4861" s="209">
        <v>131560</v>
      </c>
      <c r="B4861" s="210">
        <v>2</v>
      </c>
      <c r="C4861" s="196" t="s">
        <v>85</v>
      </c>
      <c r="D4861" s="201">
        <v>44322</v>
      </c>
      <c r="E4861" s="196" t="s">
        <v>228</v>
      </c>
      <c r="F4861" s="201">
        <v>44364</v>
      </c>
      <c r="G4861" s="196" t="s">
        <v>228</v>
      </c>
      <c r="H4861" s="198" t="s">
        <v>838</v>
      </c>
      <c r="I4861" s="196" t="s">
        <v>4189</v>
      </c>
      <c r="K4861" s="196" t="s">
        <v>4190</v>
      </c>
      <c r="L4861" s="200" t="s">
        <v>183</v>
      </c>
      <c r="M4861" s="198" t="s">
        <v>4191</v>
      </c>
      <c r="O4861" s="196" t="s">
        <v>4183</v>
      </c>
      <c r="P4861" s="198" t="s">
        <v>157</v>
      </c>
      <c r="R4861" s="196" t="s">
        <v>47</v>
      </c>
      <c r="S4861" s="196" t="s">
        <v>43</v>
      </c>
      <c r="T4861" s="211">
        <v>0.77</v>
      </c>
      <c r="W4861" s="200" t="s">
        <v>93</v>
      </c>
      <c r="X4861" s="196" t="s">
        <v>186</v>
      </c>
      <c r="AA4861" s="196" t="s">
        <v>17886</v>
      </c>
      <c r="AC4861" s="200">
        <v>8</v>
      </c>
      <c r="AD4861" s="200" t="s">
        <v>8250</v>
      </c>
      <c r="AE4861" s="212">
        <v>67916.149999999994</v>
      </c>
      <c r="AF4861" s="212">
        <v>67916.149999999994</v>
      </c>
    </row>
    <row r="4862" spans="1:33" hidden="1" x14ac:dyDescent="0.25">
      <c r="A4862" s="209">
        <v>131561</v>
      </c>
      <c r="B4862" s="210">
        <v>2</v>
      </c>
      <c r="C4862" s="196" t="s">
        <v>85</v>
      </c>
      <c r="D4862" s="201">
        <v>44322</v>
      </c>
      <c r="E4862" s="196" t="s">
        <v>228</v>
      </c>
      <c r="F4862" s="201">
        <v>44364</v>
      </c>
      <c r="G4862" s="196" t="s">
        <v>228</v>
      </c>
      <c r="H4862" s="198" t="s">
        <v>838</v>
      </c>
      <c r="I4862" s="196" t="s">
        <v>4193</v>
      </c>
      <c r="K4862" s="196" t="s">
        <v>4194</v>
      </c>
      <c r="L4862" s="200" t="s">
        <v>183</v>
      </c>
      <c r="M4862" s="198" t="s">
        <v>4195</v>
      </c>
      <c r="O4862" s="196" t="s">
        <v>4183</v>
      </c>
      <c r="P4862" s="198" t="s">
        <v>157</v>
      </c>
      <c r="R4862" s="196" t="s">
        <v>47</v>
      </c>
      <c r="S4862" s="196" t="s">
        <v>43</v>
      </c>
      <c r="T4862" s="211">
        <v>1.8420000000000001</v>
      </c>
      <c r="W4862" s="200" t="s">
        <v>93</v>
      </c>
      <c r="X4862" s="196" t="s">
        <v>186</v>
      </c>
      <c r="AA4862" s="196" t="s">
        <v>17887</v>
      </c>
      <c r="AC4862" s="200">
        <v>8</v>
      </c>
      <c r="AD4862" s="200" t="s">
        <v>8250</v>
      </c>
      <c r="AE4862" s="212">
        <v>183102.29</v>
      </c>
      <c r="AF4862" s="212">
        <v>183102.29</v>
      </c>
    </row>
    <row r="4863" spans="1:33" hidden="1" x14ac:dyDescent="0.25">
      <c r="A4863" s="209">
        <v>131563</v>
      </c>
      <c r="B4863" s="210">
        <v>2</v>
      </c>
      <c r="C4863" s="196" t="s">
        <v>114</v>
      </c>
      <c r="D4863" s="201">
        <v>44322</v>
      </c>
      <c r="E4863" s="196" t="s">
        <v>228</v>
      </c>
      <c r="F4863" s="201">
        <v>44599</v>
      </c>
      <c r="G4863" s="196" t="s">
        <v>228</v>
      </c>
      <c r="H4863" s="198" t="s">
        <v>410</v>
      </c>
      <c r="I4863" s="196" t="s">
        <v>4366</v>
      </c>
      <c r="K4863" s="196" t="s">
        <v>4367</v>
      </c>
      <c r="L4863" s="200" t="s">
        <v>183</v>
      </c>
      <c r="M4863" s="198" t="s">
        <v>4368</v>
      </c>
      <c r="O4863" s="196" t="s">
        <v>4183</v>
      </c>
      <c r="P4863" s="198" t="s">
        <v>157</v>
      </c>
      <c r="R4863" s="196" t="s">
        <v>47</v>
      </c>
      <c r="S4863" s="196" t="s">
        <v>43</v>
      </c>
      <c r="T4863" s="211">
        <v>2</v>
      </c>
      <c r="W4863" s="200" t="s">
        <v>93</v>
      </c>
      <c r="X4863" s="196" t="s">
        <v>186</v>
      </c>
      <c r="AA4863" s="196" t="s">
        <v>17888</v>
      </c>
      <c r="AC4863" s="200">
        <v>8</v>
      </c>
      <c r="AD4863" s="200" t="s">
        <v>8250</v>
      </c>
      <c r="AE4863" s="212">
        <v>247786.16</v>
      </c>
      <c r="AF4863" s="212">
        <v>247786.16</v>
      </c>
    </row>
    <row r="4864" spans="1:33" hidden="1" x14ac:dyDescent="0.25">
      <c r="A4864" s="209">
        <v>131568</v>
      </c>
      <c r="B4864" s="210">
        <v>1</v>
      </c>
      <c r="C4864" s="196" t="s">
        <v>122</v>
      </c>
      <c r="D4864" s="201">
        <v>44326</v>
      </c>
      <c r="E4864" s="196" t="s">
        <v>98</v>
      </c>
      <c r="F4864" s="201">
        <v>44621.875254629631</v>
      </c>
      <c r="G4864" s="196" t="s">
        <v>108</v>
      </c>
      <c r="H4864" s="198" t="s">
        <v>337</v>
      </c>
      <c r="I4864" s="196" t="s">
        <v>344</v>
      </c>
      <c r="J4864" s="196" t="s">
        <v>101</v>
      </c>
      <c r="L4864" s="200" t="s">
        <v>101</v>
      </c>
      <c r="M4864" s="198" t="s">
        <v>529</v>
      </c>
      <c r="O4864" s="196" t="s">
        <v>438</v>
      </c>
      <c r="P4864" s="198" t="s">
        <v>439</v>
      </c>
      <c r="R4864" s="196" t="s">
        <v>39</v>
      </c>
      <c r="S4864" s="196" t="s">
        <v>46</v>
      </c>
      <c r="T4864" s="211">
        <v>0</v>
      </c>
      <c r="U4864" s="201">
        <v>44603</v>
      </c>
      <c r="W4864" s="200" t="s">
        <v>93</v>
      </c>
      <c r="X4864" s="196" t="s">
        <v>13</v>
      </c>
      <c r="Z4864" s="198" t="s">
        <v>530</v>
      </c>
      <c r="AA4864" s="196" t="s">
        <v>17889</v>
      </c>
      <c r="AC4864" s="200">
        <v>3</v>
      </c>
      <c r="AD4864" s="200" t="s">
        <v>8274</v>
      </c>
      <c r="AE4864" s="212">
        <v>1392899</v>
      </c>
      <c r="AF4864" s="212">
        <v>1484899</v>
      </c>
      <c r="AG4864" s="198" t="s">
        <v>531</v>
      </c>
    </row>
    <row r="4865" spans="1:33" ht="36" hidden="1" x14ac:dyDescent="0.25">
      <c r="A4865" s="209">
        <v>131570</v>
      </c>
      <c r="B4865" s="210">
        <v>1</v>
      </c>
      <c r="C4865" s="196" t="s">
        <v>85</v>
      </c>
      <c r="D4865" s="201">
        <v>44326</v>
      </c>
      <c r="E4865" s="196" t="s">
        <v>98</v>
      </c>
      <c r="F4865" s="201">
        <v>44649</v>
      </c>
      <c r="G4865" s="196" t="s">
        <v>189</v>
      </c>
      <c r="H4865" s="198" t="s">
        <v>648</v>
      </c>
      <c r="I4865" s="196" t="s">
        <v>649</v>
      </c>
      <c r="J4865" s="196" t="s">
        <v>299</v>
      </c>
      <c r="L4865" s="200" t="s">
        <v>300</v>
      </c>
      <c r="M4865" s="198" t="s">
        <v>650</v>
      </c>
      <c r="O4865" s="196" t="s">
        <v>438</v>
      </c>
      <c r="P4865" s="198" t="s">
        <v>439</v>
      </c>
      <c r="R4865" s="196" t="s">
        <v>39</v>
      </c>
      <c r="S4865" s="196" t="s">
        <v>46</v>
      </c>
      <c r="T4865" s="202" t="s">
        <v>505</v>
      </c>
      <c r="W4865" s="200" t="s">
        <v>93</v>
      </c>
      <c r="X4865" s="196" t="s">
        <v>303</v>
      </c>
      <c r="Z4865" s="198" t="s">
        <v>651</v>
      </c>
      <c r="AA4865" s="196" t="s">
        <v>17890</v>
      </c>
      <c r="AC4865" s="200">
        <v>3</v>
      </c>
      <c r="AD4865" s="200" t="s">
        <v>8274</v>
      </c>
      <c r="AE4865" s="212">
        <v>10000</v>
      </c>
      <c r="AF4865" s="212">
        <v>147500</v>
      </c>
    </row>
    <row r="4866" spans="1:33" hidden="1" x14ac:dyDescent="0.25">
      <c r="A4866" s="209">
        <v>131578</v>
      </c>
      <c r="B4866" s="210">
        <v>4</v>
      </c>
      <c r="C4866" s="196" t="s">
        <v>114</v>
      </c>
      <c r="D4866" s="201">
        <v>44327</v>
      </c>
      <c r="E4866" s="196" t="s">
        <v>228</v>
      </c>
      <c r="F4866" s="201">
        <v>44600</v>
      </c>
      <c r="G4866" s="196" t="s">
        <v>228</v>
      </c>
      <c r="H4866" s="198" t="s">
        <v>371</v>
      </c>
      <c r="I4866" s="196" t="s">
        <v>17891</v>
      </c>
      <c r="K4866" s="196" t="s">
        <v>17892</v>
      </c>
      <c r="L4866" s="200" t="s">
        <v>183</v>
      </c>
      <c r="M4866" s="198" t="s">
        <v>17893</v>
      </c>
      <c r="O4866" s="196" t="s">
        <v>4183</v>
      </c>
      <c r="P4866" s="198" t="s">
        <v>157</v>
      </c>
      <c r="R4866" s="196" t="s">
        <v>47</v>
      </c>
      <c r="S4866" s="196" t="s">
        <v>43</v>
      </c>
      <c r="T4866" s="211">
        <v>3.24</v>
      </c>
      <c r="W4866" s="200" t="s">
        <v>93</v>
      </c>
      <c r="X4866" s="196" t="s">
        <v>186</v>
      </c>
      <c r="AA4866" s="196" t="s">
        <v>17894</v>
      </c>
      <c r="AC4866" s="200">
        <v>8</v>
      </c>
      <c r="AD4866" s="200" t="s">
        <v>8250</v>
      </c>
      <c r="AE4866" s="212">
        <v>-9740.74</v>
      </c>
      <c r="AF4866" s="212">
        <v>54726.49</v>
      </c>
    </row>
    <row r="4867" spans="1:33" hidden="1" x14ac:dyDescent="0.25">
      <c r="A4867" s="209">
        <v>131579</v>
      </c>
      <c r="B4867" s="210">
        <v>4</v>
      </c>
      <c r="C4867" s="196" t="s">
        <v>114</v>
      </c>
      <c r="D4867" s="201">
        <v>44327</v>
      </c>
      <c r="E4867" s="196" t="s">
        <v>228</v>
      </c>
      <c r="F4867" s="201">
        <v>44600</v>
      </c>
      <c r="G4867" s="196" t="s">
        <v>228</v>
      </c>
      <c r="H4867" s="198" t="s">
        <v>371</v>
      </c>
      <c r="I4867" s="196" t="s">
        <v>17895</v>
      </c>
      <c r="K4867" s="196" t="s">
        <v>17896</v>
      </c>
      <c r="L4867" s="200" t="s">
        <v>183</v>
      </c>
      <c r="M4867" s="198" t="s">
        <v>17897</v>
      </c>
      <c r="O4867" s="196" t="s">
        <v>4183</v>
      </c>
      <c r="P4867" s="198" t="s">
        <v>157</v>
      </c>
      <c r="R4867" s="196" t="s">
        <v>47</v>
      </c>
      <c r="S4867" s="196" t="s">
        <v>43</v>
      </c>
      <c r="T4867" s="211">
        <v>1.7</v>
      </c>
      <c r="W4867" s="200" t="s">
        <v>93</v>
      </c>
      <c r="X4867" s="196" t="s">
        <v>186</v>
      </c>
      <c r="AA4867" s="196" t="s">
        <v>17898</v>
      </c>
      <c r="AC4867" s="200">
        <v>8</v>
      </c>
      <c r="AD4867" s="200" t="s">
        <v>8250</v>
      </c>
      <c r="AE4867" s="212">
        <v>-2593.7399999999998</v>
      </c>
      <c r="AF4867" s="212">
        <v>31108.62</v>
      </c>
    </row>
    <row r="4868" spans="1:33" hidden="1" x14ac:dyDescent="0.25">
      <c r="A4868" s="209">
        <v>131580</v>
      </c>
      <c r="B4868" s="210">
        <v>4</v>
      </c>
      <c r="C4868" s="196" t="s">
        <v>114</v>
      </c>
      <c r="D4868" s="201">
        <v>44327</v>
      </c>
      <c r="E4868" s="196" t="s">
        <v>228</v>
      </c>
      <c r="F4868" s="201">
        <v>44600</v>
      </c>
      <c r="G4868" s="196" t="s">
        <v>228</v>
      </c>
      <c r="H4868" s="198" t="s">
        <v>371</v>
      </c>
      <c r="I4868" s="196" t="s">
        <v>17899</v>
      </c>
      <c r="K4868" s="196" t="s">
        <v>17900</v>
      </c>
      <c r="L4868" s="200" t="s">
        <v>183</v>
      </c>
      <c r="M4868" s="198" t="s">
        <v>17901</v>
      </c>
      <c r="O4868" s="196" t="s">
        <v>4183</v>
      </c>
      <c r="P4868" s="198" t="s">
        <v>157</v>
      </c>
      <c r="R4868" s="196" t="s">
        <v>47</v>
      </c>
      <c r="S4868" s="196" t="s">
        <v>43</v>
      </c>
      <c r="T4868" s="211">
        <v>4.63</v>
      </c>
      <c r="W4868" s="200" t="s">
        <v>93</v>
      </c>
      <c r="X4868" s="196" t="s">
        <v>186</v>
      </c>
      <c r="AA4868" s="196" t="s">
        <v>17902</v>
      </c>
      <c r="AC4868" s="200">
        <v>8</v>
      </c>
      <c r="AD4868" s="200" t="s">
        <v>8250</v>
      </c>
      <c r="AE4868" s="212">
        <v>-7171.99</v>
      </c>
      <c r="AF4868" s="212">
        <v>84708.5</v>
      </c>
    </row>
    <row r="4869" spans="1:33" hidden="1" x14ac:dyDescent="0.25">
      <c r="A4869" s="209">
        <v>131582</v>
      </c>
      <c r="B4869" s="210">
        <v>4</v>
      </c>
      <c r="C4869" s="196" t="s">
        <v>122</v>
      </c>
      <c r="D4869" s="201">
        <v>44327</v>
      </c>
      <c r="E4869" s="196" t="s">
        <v>228</v>
      </c>
      <c r="F4869" s="201">
        <v>44721</v>
      </c>
      <c r="G4869" s="196" t="s">
        <v>253</v>
      </c>
      <c r="H4869" s="198" t="s">
        <v>371</v>
      </c>
      <c r="I4869" s="196" t="s">
        <v>1383</v>
      </c>
      <c r="K4869" s="196" t="s">
        <v>1384</v>
      </c>
      <c r="L4869" s="200" t="s">
        <v>183</v>
      </c>
      <c r="M4869" s="198" t="s">
        <v>1385</v>
      </c>
      <c r="O4869" s="196" t="s">
        <v>271</v>
      </c>
      <c r="P4869" s="198" t="s">
        <v>166</v>
      </c>
      <c r="R4869" s="196" t="s">
        <v>39</v>
      </c>
      <c r="S4869" s="196" t="s">
        <v>45</v>
      </c>
      <c r="T4869" s="211">
        <v>0.73</v>
      </c>
      <c r="W4869" s="200" t="s">
        <v>93</v>
      </c>
      <c r="X4869" s="196" t="s">
        <v>186</v>
      </c>
      <c r="AA4869" s="196" t="s">
        <v>17903</v>
      </c>
      <c r="AC4869" s="200">
        <v>3</v>
      </c>
      <c r="AD4869" s="200" t="s">
        <v>8250</v>
      </c>
      <c r="AE4869" s="212">
        <v>489290.88</v>
      </c>
      <c r="AF4869" s="212">
        <v>489290.88</v>
      </c>
    </row>
    <row r="4870" spans="1:33" hidden="1" x14ac:dyDescent="0.25">
      <c r="A4870" s="209">
        <v>131594</v>
      </c>
      <c r="B4870" s="210">
        <v>1</v>
      </c>
      <c r="C4870" s="196" t="s">
        <v>85</v>
      </c>
      <c r="D4870" s="201">
        <v>44333</v>
      </c>
      <c r="E4870" s="196" t="s">
        <v>228</v>
      </c>
      <c r="F4870" s="201">
        <v>44369</v>
      </c>
      <c r="G4870" s="196" t="s">
        <v>228</v>
      </c>
      <c r="H4870" s="198" t="s">
        <v>718</v>
      </c>
      <c r="I4870" s="196" t="s">
        <v>4370</v>
      </c>
      <c r="K4870" s="196" t="s">
        <v>4371</v>
      </c>
      <c r="L4870" s="200" t="s">
        <v>183</v>
      </c>
      <c r="M4870" s="198" t="s">
        <v>4372</v>
      </c>
      <c r="O4870" s="196" t="s">
        <v>4183</v>
      </c>
      <c r="P4870" s="198" t="s">
        <v>157</v>
      </c>
      <c r="R4870" s="196" t="s">
        <v>47</v>
      </c>
      <c r="S4870" s="196" t="s">
        <v>43</v>
      </c>
      <c r="T4870" s="211">
        <v>2.9</v>
      </c>
      <c r="W4870" s="200" t="s">
        <v>93</v>
      </c>
      <c r="X4870" s="196" t="s">
        <v>186</v>
      </c>
      <c r="AA4870" s="196" t="s">
        <v>17904</v>
      </c>
      <c r="AC4870" s="200">
        <v>8</v>
      </c>
      <c r="AD4870" s="200" t="s">
        <v>8250</v>
      </c>
      <c r="AE4870" s="212">
        <v>267050</v>
      </c>
      <c r="AF4870" s="212">
        <v>267050</v>
      </c>
    </row>
    <row r="4871" spans="1:33" hidden="1" x14ac:dyDescent="0.25">
      <c r="A4871" s="209">
        <v>131597</v>
      </c>
      <c r="B4871" s="210">
        <v>1</v>
      </c>
      <c r="C4871" s="196" t="s">
        <v>122</v>
      </c>
      <c r="D4871" s="201">
        <v>44333</v>
      </c>
      <c r="E4871" s="196" t="s">
        <v>152</v>
      </c>
      <c r="F4871" s="201">
        <v>44665.875196759262</v>
      </c>
      <c r="G4871" s="196" t="s">
        <v>108</v>
      </c>
      <c r="H4871" s="198" t="s">
        <v>1160</v>
      </c>
      <c r="I4871" s="196" t="s">
        <v>2380</v>
      </c>
      <c r="J4871" s="196" t="s">
        <v>101</v>
      </c>
      <c r="L4871" s="200" t="s">
        <v>101</v>
      </c>
      <c r="M4871" s="198" t="s">
        <v>2381</v>
      </c>
      <c r="N4871" s="198" t="s">
        <v>1866</v>
      </c>
      <c r="O4871" s="196" t="s">
        <v>157</v>
      </c>
      <c r="P4871" s="198" t="s">
        <v>158</v>
      </c>
      <c r="Q4871" s="198" t="s">
        <v>1866</v>
      </c>
      <c r="R4871" s="196" t="s">
        <v>47</v>
      </c>
      <c r="S4871" s="196" t="s">
        <v>43</v>
      </c>
      <c r="T4871" s="211">
        <v>20.68</v>
      </c>
      <c r="U4871" s="201">
        <v>44645</v>
      </c>
      <c r="V4871" s="196" t="s">
        <v>1867</v>
      </c>
      <c r="W4871" s="200" t="s">
        <v>93</v>
      </c>
      <c r="X4871" s="196" t="s">
        <v>103</v>
      </c>
      <c r="Y4871" s="196" t="s">
        <v>32</v>
      </c>
      <c r="AA4871" s="196" t="s">
        <v>17905</v>
      </c>
      <c r="AB4871" s="196" t="s">
        <v>17906</v>
      </c>
      <c r="AC4871" s="200">
        <v>3</v>
      </c>
      <c r="AD4871" s="200" t="s">
        <v>8231</v>
      </c>
      <c r="AE4871" s="212">
        <v>99170</v>
      </c>
      <c r="AF4871" s="212">
        <v>99170</v>
      </c>
      <c r="AG4871" s="198" t="s">
        <v>2382</v>
      </c>
    </row>
    <row r="4872" spans="1:33" hidden="1" x14ac:dyDescent="0.25">
      <c r="A4872" s="209">
        <v>131597</v>
      </c>
      <c r="B4872" s="210">
        <v>1</v>
      </c>
      <c r="C4872" s="196" t="s">
        <v>122</v>
      </c>
      <c r="D4872" s="201">
        <v>44333</v>
      </c>
      <c r="E4872" s="196" t="s">
        <v>152</v>
      </c>
      <c r="F4872" s="201">
        <v>44665.875196759262</v>
      </c>
      <c r="G4872" s="196" t="s">
        <v>108</v>
      </c>
      <c r="H4872" s="198" t="s">
        <v>1160</v>
      </c>
      <c r="I4872" s="196" t="s">
        <v>2380</v>
      </c>
      <c r="J4872" s="196" t="s">
        <v>101</v>
      </c>
      <c r="L4872" s="200" t="s">
        <v>101</v>
      </c>
      <c r="M4872" s="198" t="s">
        <v>2381</v>
      </c>
      <c r="N4872" s="198" t="s">
        <v>1866</v>
      </c>
      <c r="O4872" s="196" t="s">
        <v>157</v>
      </c>
      <c r="P4872" s="198" t="s">
        <v>158</v>
      </c>
      <c r="Q4872" s="198" t="s">
        <v>1866</v>
      </c>
      <c r="R4872" s="196" t="s">
        <v>47</v>
      </c>
      <c r="S4872" s="196" t="s">
        <v>43</v>
      </c>
      <c r="T4872" s="211">
        <v>20.68</v>
      </c>
      <c r="U4872" s="201">
        <v>44645</v>
      </c>
      <c r="V4872" s="196" t="s">
        <v>1867</v>
      </c>
      <c r="W4872" s="200" t="s">
        <v>93</v>
      </c>
      <c r="X4872" s="196" t="s">
        <v>103</v>
      </c>
      <c r="Y4872" s="196" t="s">
        <v>32</v>
      </c>
      <c r="AA4872" s="196" t="s">
        <v>17907</v>
      </c>
      <c r="AB4872" s="196" t="s">
        <v>17906</v>
      </c>
      <c r="AC4872" s="200">
        <v>8</v>
      </c>
      <c r="AD4872" s="200" t="s">
        <v>8231</v>
      </c>
      <c r="AE4872" s="212">
        <v>2071480</v>
      </c>
      <c r="AF4872" s="212">
        <v>2071480</v>
      </c>
      <c r="AG4872" s="198" t="s">
        <v>2382</v>
      </c>
    </row>
    <row r="4873" spans="1:33" hidden="1" x14ac:dyDescent="0.25">
      <c r="A4873" s="209">
        <v>131600</v>
      </c>
      <c r="B4873" s="210">
        <v>1</v>
      </c>
      <c r="C4873" s="196" t="s">
        <v>85</v>
      </c>
      <c r="D4873" s="201">
        <v>44334</v>
      </c>
      <c r="E4873" s="196" t="s">
        <v>152</v>
      </c>
      <c r="F4873" s="201">
        <v>44648</v>
      </c>
      <c r="G4873" s="196" t="s">
        <v>666</v>
      </c>
      <c r="H4873" s="198" t="s">
        <v>190</v>
      </c>
      <c r="I4873" s="196" t="s">
        <v>1603</v>
      </c>
      <c r="J4873" s="196" t="s">
        <v>101</v>
      </c>
      <c r="L4873" s="200" t="s">
        <v>101</v>
      </c>
      <c r="M4873" s="198" t="s">
        <v>3084</v>
      </c>
      <c r="N4873" s="198" t="s">
        <v>3085</v>
      </c>
      <c r="O4873" s="196" t="s">
        <v>157</v>
      </c>
      <c r="P4873" s="198" t="s">
        <v>158</v>
      </c>
      <c r="Q4873" s="198" t="s">
        <v>3085</v>
      </c>
      <c r="R4873" s="196" t="s">
        <v>47</v>
      </c>
      <c r="S4873" s="196" t="s">
        <v>43</v>
      </c>
      <c r="T4873" s="211">
        <v>5.64</v>
      </c>
      <c r="U4873" s="201">
        <v>44694</v>
      </c>
      <c r="V4873" s="196" t="s">
        <v>2036</v>
      </c>
      <c r="W4873" s="200" t="s">
        <v>93</v>
      </c>
      <c r="X4873" s="196" t="s">
        <v>103</v>
      </c>
      <c r="AA4873" s="196" t="s">
        <v>17908</v>
      </c>
      <c r="AB4873" s="196" t="s">
        <v>17909</v>
      </c>
      <c r="AC4873" s="200">
        <v>8</v>
      </c>
      <c r="AD4873" s="200" t="s">
        <v>8231</v>
      </c>
      <c r="AE4873" s="212">
        <v>232500</v>
      </c>
      <c r="AF4873" s="212">
        <v>232500</v>
      </c>
    </row>
    <row r="4874" spans="1:33" hidden="1" x14ac:dyDescent="0.25">
      <c r="A4874" s="209">
        <v>131605</v>
      </c>
      <c r="B4874" s="210">
        <v>3</v>
      </c>
      <c r="C4874" s="196" t="s">
        <v>114</v>
      </c>
      <c r="D4874" s="201">
        <v>44335</v>
      </c>
      <c r="E4874" s="196" t="s">
        <v>228</v>
      </c>
      <c r="F4874" s="201">
        <v>44600</v>
      </c>
      <c r="G4874" s="196" t="s">
        <v>228</v>
      </c>
      <c r="H4874" s="198" t="s">
        <v>1716</v>
      </c>
      <c r="I4874" s="196" t="s">
        <v>4374</v>
      </c>
      <c r="K4874" s="196" t="s">
        <v>1167</v>
      </c>
      <c r="L4874" s="200" t="s">
        <v>183</v>
      </c>
      <c r="M4874" s="198" t="s">
        <v>4375</v>
      </c>
      <c r="O4874" s="196" t="s">
        <v>4183</v>
      </c>
      <c r="P4874" s="198" t="s">
        <v>157</v>
      </c>
      <c r="R4874" s="196" t="s">
        <v>47</v>
      </c>
      <c r="S4874" s="196" t="s">
        <v>43</v>
      </c>
      <c r="T4874" s="211">
        <v>1.454</v>
      </c>
      <c r="W4874" s="200" t="s">
        <v>93</v>
      </c>
      <c r="X4874" s="196" t="s">
        <v>186</v>
      </c>
      <c r="AA4874" s="196" t="s">
        <v>17910</v>
      </c>
      <c r="AC4874" s="200">
        <v>8</v>
      </c>
      <c r="AD4874" s="200" t="s">
        <v>8250</v>
      </c>
      <c r="AE4874" s="212">
        <v>224681.04</v>
      </c>
      <c r="AF4874" s="212">
        <v>224681.04</v>
      </c>
    </row>
    <row r="4875" spans="1:33" hidden="1" x14ac:dyDescent="0.25">
      <c r="A4875" s="209">
        <v>131612</v>
      </c>
      <c r="B4875" s="210">
        <v>1</v>
      </c>
      <c r="C4875" s="196" t="s">
        <v>85</v>
      </c>
      <c r="D4875" s="201">
        <v>44336</v>
      </c>
      <c r="E4875" s="196" t="s">
        <v>98</v>
      </c>
      <c r="F4875" s="201">
        <v>44713</v>
      </c>
      <c r="G4875" s="196" t="s">
        <v>222</v>
      </c>
      <c r="H4875" s="198" t="s">
        <v>347</v>
      </c>
      <c r="I4875" s="196" t="s">
        <v>649</v>
      </c>
      <c r="J4875" s="196" t="s">
        <v>299</v>
      </c>
      <c r="L4875" s="200" t="s">
        <v>300</v>
      </c>
      <c r="M4875" s="198" t="s">
        <v>17911</v>
      </c>
      <c r="O4875" s="196" t="s">
        <v>438</v>
      </c>
      <c r="P4875" s="198" t="s">
        <v>439</v>
      </c>
      <c r="R4875" s="196" t="s">
        <v>39</v>
      </c>
      <c r="S4875" s="196" t="s">
        <v>46</v>
      </c>
      <c r="T4875" s="211">
        <v>0</v>
      </c>
      <c r="W4875" s="200" t="s">
        <v>93</v>
      </c>
      <c r="X4875" s="196" t="s">
        <v>303</v>
      </c>
      <c r="Z4875" s="198" t="s">
        <v>17912</v>
      </c>
      <c r="AA4875" s="196" t="s">
        <v>17913</v>
      </c>
      <c r="AC4875" s="200">
        <v>3</v>
      </c>
      <c r="AD4875" s="200" t="s">
        <v>8274</v>
      </c>
      <c r="AE4875" s="203" t="s">
        <v>505</v>
      </c>
      <c r="AF4875" s="212">
        <v>119000</v>
      </c>
    </row>
    <row r="4876" spans="1:33" hidden="1" x14ac:dyDescent="0.25">
      <c r="A4876" s="209">
        <v>131654</v>
      </c>
      <c r="B4876" s="210">
        <v>2</v>
      </c>
      <c r="C4876" s="196" t="s">
        <v>85</v>
      </c>
      <c r="D4876" s="201">
        <v>44343</v>
      </c>
      <c r="E4876" s="196" t="s">
        <v>228</v>
      </c>
      <c r="F4876" s="201">
        <v>44343</v>
      </c>
      <c r="G4876" s="196" t="s">
        <v>228</v>
      </c>
      <c r="H4876" s="198" t="s">
        <v>135</v>
      </c>
      <c r="I4876" s="196" t="s">
        <v>4197</v>
      </c>
      <c r="K4876" s="196" t="s">
        <v>4198</v>
      </c>
      <c r="L4876" s="200" t="s">
        <v>183</v>
      </c>
      <c r="M4876" s="198" t="s">
        <v>4199</v>
      </c>
      <c r="O4876" s="196" t="s">
        <v>4183</v>
      </c>
      <c r="P4876" s="198" t="s">
        <v>157</v>
      </c>
      <c r="R4876" s="196" t="s">
        <v>47</v>
      </c>
      <c r="S4876" s="196" t="s">
        <v>43</v>
      </c>
      <c r="T4876" s="211">
        <v>3.2709999999999999</v>
      </c>
      <c r="W4876" s="200" t="s">
        <v>93</v>
      </c>
      <c r="X4876" s="196" t="s">
        <v>186</v>
      </c>
      <c r="AA4876" s="196" t="s">
        <v>17914</v>
      </c>
      <c r="AC4876" s="200">
        <v>8</v>
      </c>
      <c r="AD4876" s="200" t="s">
        <v>8250</v>
      </c>
      <c r="AE4876" s="212">
        <v>460464.37</v>
      </c>
      <c r="AF4876" s="212">
        <v>460464.37</v>
      </c>
    </row>
    <row r="4877" spans="1:33" hidden="1" x14ac:dyDescent="0.25">
      <c r="A4877" s="209">
        <v>131658</v>
      </c>
      <c r="B4877" s="210">
        <v>2</v>
      </c>
      <c r="C4877" s="196" t="s">
        <v>85</v>
      </c>
      <c r="D4877" s="201">
        <v>44348</v>
      </c>
      <c r="E4877" s="196" t="s">
        <v>228</v>
      </c>
      <c r="F4877" s="201">
        <v>44348</v>
      </c>
      <c r="G4877" s="196" t="s">
        <v>228</v>
      </c>
      <c r="H4877" s="198" t="s">
        <v>517</v>
      </c>
      <c r="I4877" s="196" t="s">
        <v>4201</v>
      </c>
      <c r="K4877" s="196" t="s">
        <v>1095</v>
      </c>
      <c r="L4877" s="200" t="s">
        <v>183</v>
      </c>
      <c r="M4877" s="198" t="s">
        <v>4202</v>
      </c>
      <c r="O4877" s="196" t="s">
        <v>4183</v>
      </c>
      <c r="P4877" s="198" t="s">
        <v>157</v>
      </c>
      <c r="R4877" s="196" t="s">
        <v>47</v>
      </c>
      <c r="S4877" s="196" t="s">
        <v>43</v>
      </c>
      <c r="T4877" s="211">
        <v>1.1719999999999999</v>
      </c>
      <c r="W4877" s="200" t="s">
        <v>93</v>
      </c>
      <c r="X4877" s="196" t="s">
        <v>186</v>
      </c>
      <c r="AA4877" s="196" t="s">
        <v>17915</v>
      </c>
      <c r="AC4877" s="200">
        <v>8</v>
      </c>
      <c r="AD4877" s="200" t="s">
        <v>8250</v>
      </c>
      <c r="AE4877" s="212">
        <v>126824.48</v>
      </c>
      <c r="AF4877" s="212">
        <v>126824.48</v>
      </c>
    </row>
    <row r="4878" spans="1:33" hidden="1" x14ac:dyDescent="0.25">
      <c r="A4878" s="209">
        <v>131659</v>
      </c>
      <c r="B4878" s="210">
        <v>2</v>
      </c>
      <c r="C4878" s="196" t="s">
        <v>85</v>
      </c>
      <c r="D4878" s="201">
        <v>44348</v>
      </c>
      <c r="E4878" s="196" t="s">
        <v>228</v>
      </c>
      <c r="F4878" s="201">
        <v>44348</v>
      </c>
      <c r="G4878" s="196" t="s">
        <v>228</v>
      </c>
      <c r="H4878" s="198" t="s">
        <v>517</v>
      </c>
      <c r="I4878" s="196" t="s">
        <v>4201</v>
      </c>
      <c r="K4878" s="196" t="s">
        <v>1095</v>
      </c>
      <c r="L4878" s="200" t="s">
        <v>183</v>
      </c>
      <c r="M4878" s="198" t="s">
        <v>4204</v>
      </c>
      <c r="O4878" s="196" t="s">
        <v>4183</v>
      </c>
      <c r="P4878" s="198" t="s">
        <v>157</v>
      </c>
      <c r="R4878" s="196" t="s">
        <v>47</v>
      </c>
      <c r="S4878" s="196" t="s">
        <v>43</v>
      </c>
      <c r="T4878" s="211">
        <v>3.04</v>
      </c>
      <c r="W4878" s="200" t="s">
        <v>93</v>
      </c>
      <c r="X4878" s="196" t="s">
        <v>186</v>
      </c>
      <c r="AA4878" s="196" t="s">
        <v>17916</v>
      </c>
      <c r="AC4878" s="200">
        <v>8</v>
      </c>
      <c r="AD4878" s="200" t="s">
        <v>8250</v>
      </c>
      <c r="AE4878" s="212">
        <v>305483.98</v>
      </c>
      <c r="AF4878" s="212">
        <v>305483.98</v>
      </c>
    </row>
    <row r="4879" spans="1:33" hidden="1" x14ac:dyDescent="0.25">
      <c r="A4879" s="209">
        <v>131661</v>
      </c>
      <c r="B4879" s="210">
        <v>2</v>
      </c>
      <c r="C4879" s="196" t="s">
        <v>85</v>
      </c>
      <c r="D4879" s="201">
        <v>44348</v>
      </c>
      <c r="E4879" s="196" t="s">
        <v>228</v>
      </c>
      <c r="F4879" s="201">
        <v>44348</v>
      </c>
      <c r="G4879" s="196" t="s">
        <v>228</v>
      </c>
      <c r="H4879" s="198" t="s">
        <v>517</v>
      </c>
      <c r="I4879" s="196" t="s">
        <v>4201</v>
      </c>
      <c r="K4879" s="196" t="s">
        <v>1095</v>
      </c>
      <c r="L4879" s="200" t="s">
        <v>183</v>
      </c>
      <c r="M4879" s="198" t="s">
        <v>4206</v>
      </c>
      <c r="O4879" s="196" t="s">
        <v>4183</v>
      </c>
      <c r="P4879" s="198" t="s">
        <v>157</v>
      </c>
      <c r="R4879" s="196" t="s">
        <v>47</v>
      </c>
      <c r="S4879" s="196" t="s">
        <v>43</v>
      </c>
      <c r="T4879" s="211">
        <v>7.0000000000000001E-3</v>
      </c>
      <c r="W4879" s="200" t="s">
        <v>93</v>
      </c>
      <c r="X4879" s="196" t="s">
        <v>186</v>
      </c>
      <c r="AA4879" s="196" t="s">
        <v>17917</v>
      </c>
      <c r="AC4879" s="200">
        <v>8</v>
      </c>
      <c r="AD4879" s="200" t="s">
        <v>8250</v>
      </c>
      <c r="AE4879" s="212">
        <v>5774.1</v>
      </c>
      <c r="AF4879" s="212">
        <v>5774.1</v>
      </c>
    </row>
    <row r="4880" spans="1:33" hidden="1" x14ac:dyDescent="0.25">
      <c r="A4880" s="209">
        <v>131662</v>
      </c>
      <c r="B4880" s="210">
        <v>3</v>
      </c>
      <c r="C4880" s="196" t="s">
        <v>122</v>
      </c>
      <c r="D4880" s="201">
        <v>44348</v>
      </c>
      <c r="E4880" s="196" t="s">
        <v>152</v>
      </c>
      <c r="F4880" s="201">
        <v>44552.875162037039</v>
      </c>
      <c r="G4880" s="196" t="s">
        <v>241</v>
      </c>
      <c r="H4880" s="198" t="s">
        <v>319</v>
      </c>
      <c r="I4880" s="196" t="s">
        <v>613</v>
      </c>
      <c r="J4880" s="196" t="s">
        <v>299</v>
      </c>
      <c r="L4880" s="200" t="s">
        <v>300</v>
      </c>
      <c r="M4880" s="198" t="s">
        <v>3878</v>
      </c>
      <c r="N4880" s="198" t="s">
        <v>3879</v>
      </c>
      <c r="O4880" s="196" t="s">
        <v>157</v>
      </c>
      <c r="P4880" s="198" t="s">
        <v>157</v>
      </c>
      <c r="Q4880" s="198" t="s">
        <v>3879</v>
      </c>
      <c r="R4880" s="196" t="s">
        <v>47</v>
      </c>
      <c r="S4880" s="196" t="s">
        <v>43</v>
      </c>
      <c r="T4880" s="211">
        <v>12.42</v>
      </c>
      <c r="U4880" s="201">
        <v>44540</v>
      </c>
      <c r="W4880" s="200" t="s">
        <v>93</v>
      </c>
      <c r="X4880" s="196" t="s">
        <v>303</v>
      </c>
      <c r="Y4880" s="196" t="s">
        <v>29</v>
      </c>
      <c r="AA4880" s="196" t="s">
        <v>17918</v>
      </c>
      <c r="AB4880" s="196" t="s">
        <v>17919</v>
      </c>
      <c r="AC4880" s="200">
        <v>8</v>
      </c>
      <c r="AD4880" s="200" t="s">
        <v>8231</v>
      </c>
      <c r="AE4880" s="212">
        <v>12029770</v>
      </c>
      <c r="AF4880" s="212">
        <v>12029770</v>
      </c>
      <c r="AG4880" s="198" t="s">
        <v>3880</v>
      </c>
    </row>
    <row r="4881" spans="1:33" hidden="1" x14ac:dyDescent="0.25">
      <c r="A4881" s="209">
        <v>131665</v>
      </c>
      <c r="B4881" s="210">
        <v>2</v>
      </c>
      <c r="C4881" s="196" t="s">
        <v>114</v>
      </c>
      <c r="D4881" s="201">
        <v>44348</v>
      </c>
      <c r="E4881" s="196" t="s">
        <v>228</v>
      </c>
      <c r="F4881" s="201">
        <v>44700</v>
      </c>
      <c r="G4881" s="196" t="s">
        <v>228</v>
      </c>
      <c r="H4881" s="198" t="s">
        <v>404</v>
      </c>
      <c r="I4881" s="196" t="s">
        <v>4377</v>
      </c>
      <c r="K4881" s="196" t="s">
        <v>4378</v>
      </c>
      <c r="L4881" s="200" t="s">
        <v>183</v>
      </c>
      <c r="M4881" s="198" t="s">
        <v>4379</v>
      </c>
      <c r="O4881" s="196" t="s">
        <v>4183</v>
      </c>
      <c r="P4881" s="198" t="s">
        <v>157</v>
      </c>
      <c r="R4881" s="196" t="s">
        <v>47</v>
      </c>
      <c r="S4881" s="196" t="s">
        <v>43</v>
      </c>
      <c r="T4881" s="211">
        <v>8.25</v>
      </c>
      <c r="W4881" s="200" t="s">
        <v>93</v>
      </c>
      <c r="X4881" s="196" t="s">
        <v>186</v>
      </c>
      <c r="AA4881" s="196" t="s">
        <v>17920</v>
      </c>
      <c r="AC4881" s="200">
        <v>8</v>
      </c>
      <c r="AD4881" s="200" t="s">
        <v>8250</v>
      </c>
      <c r="AE4881" s="212">
        <v>616954.79</v>
      </c>
      <c r="AF4881" s="212">
        <v>616954.79</v>
      </c>
    </row>
    <row r="4882" spans="1:33" hidden="1" x14ac:dyDescent="0.25">
      <c r="A4882" s="209">
        <v>131666</v>
      </c>
      <c r="B4882" s="210">
        <v>3</v>
      </c>
      <c r="C4882" s="196" t="s">
        <v>122</v>
      </c>
      <c r="D4882" s="201">
        <v>44348</v>
      </c>
      <c r="E4882" s="196" t="s">
        <v>152</v>
      </c>
      <c r="F4882" s="201">
        <v>44665.875208333331</v>
      </c>
      <c r="G4882" s="196" t="s">
        <v>241</v>
      </c>
      <c r="H4882" s="198" t="s">
        <v>140</v>
      </c>
      <c r="I4882" s="196" t="s">
        <v>2384</v>
      </c>
      <c r="J4882" s="196" t="s">
        <v>101</v>
      </c>
      <c r="L4882" s="200" t="s">
        <v>101</v>
      </c>
      <c r="M4882" s="198" t="s">
        <v>2385</v>
      </c>
      <c r="N4882" s="198" t="s">
        <v>1793</v>
      </c>
      <c r="O4882" s="196" t="s">
        <v>157</v>
      </c>
      <c r="P4882" s="198" t="s">
        <v>1794</v>
      </c>
      <c r="Q4882" s="198" t="s">
        <v>1793</v>
      </c>
      <c r="R4882" s="196" t="s">
        <v>47</v>
      </c>
      <c r="S4882" s="196" t="s">
        <v>43</v>
      </c>
      <c r="T4882" s="211">
        <v>6.8250000000000002</v>
      </c>
      <c r="U4882" s="201">
        <v>44645</v>
      </c>
      <c r="V4882" s="196" t="s">
        <v>1805</v>
      </c>
      <c r="W4882" s="200" t="s">
        <v>93</v>
      </c>
      <c r="X4882" s="196" t="s">
        <v>103</v>
      </c>
      <c r="Y4882" s="196" t="s">
        <v>32</v>
      </c>
      <c r="Z4882" s="198" t="s">
        <v>2386</v>
      </c>
      <c r="AA4882" s="196" t="s">
        <v>17921</v>
      </c>
      <c r="AB4882" s="196" t="s">
        <v>17922</v>
      </c>
      <c r="AC4882" s="200">
        <v>3</v>
      </c>
      <c r="AD4882" s="200" t="s">
        <v>8231</v>
      </c>
      <c r="AE4882" s="212">
        <v>59850</v>
      </c>
      <c r="AF4882" s="212">
        <v>59850</v>
      </c>
      <c r="AG4882" s="198" t="s">
        <v>2387</v>
      </c>
    </row>
    <row r="4883" spans="1:33" hidden="1" x14ac:dyDescent="0.25">
      <c r="A4883" s="209">
        <v>131666</v>
      </c>
      <c r="B4883" s="210">
        <v>3</v>
      </c>
      <c r="C4883" s="196" t="s">
        <v>122</v>
      </c>
      <c r="D4883" s="201">
        <v>44348</v>
      </c>
      <c r="E4883" s="196" t="s">
        <v>152</v>
      </c>
      <c r="F4883" s="201">
        <v>44665.875208333331</v>
      </c>
      <c r="G4883" s="196" t="s">
        <v>241</v>
      </c>
      <c r="H4883" s="198" t="s">
        <v>140</v>
      </c>
      <c r="I4883" s="196" t="s">
        <v>2384</v>
      </c>
      <c r="J4883" s="196" t="s">
        <v>101</v>
      </c>
      <c r="L4883" s="200" t="s">
        <v>101</v>
      </c>
      <c r="M4883" s="198" t="s">
        <v>2385</v>
      </c>
      <c r="N4883" s="198" t="s">
        <v>1793</v>
      </c>
      <c r="O4883" s="196" t="s">
        <v>157</v>
      </c>
      <c r="P4883" s="198" t="s">
        <v>1794</v>
      </c>
      <c r="Q4883" s="198" t="s">
        <v>1793</v>
      </c>
      <c r="R4883" s="196" t="s">
        <v>47</v>
      </c>
      <c r="S4883" s="196" t="s">
        <v>43</v>
      </c>
      <c r="T4883" s="211">
        <v>6.8250000000000002</v>
      </c>
      <c r="U4883" s="201">
        <v>44645</v>
      </c>
      <c r="V4883" s="196" t="s">
        <v>1805</v>
      </c>
      <c r="W4883" s="200" t="s">
        <v>93</v>
      </c>
      <c r="X4883" s="196" t="s">
        <v>103</v>
      </c>
      <c r="Y4883" s="196" t="s">
        <v>32</v>
      </c>
      <c r="Z4883" s="198" t="s">
        <v>2386</v>
      </c>
      <c r="AA4883" s="196" t="s">
        <v>17923</v>
      </c>
      <c r="AB4883" s="196" t="s">
        <v>17922</v>
      </c>
      <c r="AC4883" s="200">
        <v>3</v>
      </c>
      <c r="AD4883" s="200" t="s">
        <v>8274</v>
      </c>
      <c r="AE4883" s="212">
        <v>288591</v>
      </c>
      <c r="AF4883" s="212">
        <v>216796</v>
      </c>
      <c r="AG4883" s="198" t="s">
        <v>2387</v>
      </c>
    </row>
    <row r="4884" spans="1:33" hidden="1" x14ac:dyDescent="0.25">
      <c r="A4884" s="209">
        <v>131666</v>
      </c>
      <c r="B4884" s="210">
        <v>3</v>
      </c>
      <c r="C4884" s="196" t="s">
        <v>122</v>
      </c>
      <c r="D4884" s="201">
        <v>44348</v>
      </c>
      <c r="E4884" s="196" t="s">
        <v>152</v>
      </c>
      <c r="F4884" s="201">
        <v>44665.875208333331</v>
      </c>
      <c r="G4884" s="196" t="s">
        <v>241</v>
      </c>
      <c r="H4884" s="198" t="s">
        <v>140</v>
      </c>
      <c r="I4884" s="196" t="s">
        <v>2384</v>
      </c>
      <c r="J4884" s="196" t="s">
        <v>101</v>
      </c>
      <c r="L4884" s="200" t="s">
        <v>101</v>
      </c>
      <c r="M4884" s="198" t="s">
        <v>2385</v>
      </c>
      <c r="N4884" s="198" t="s">
        <v>1793</v>
      </c>
      <c r="O4884" s="196" t="s">
        <v>157</v>
      </c>
      <c r="P4884" s="198" t="s">
        <v>1794</v>
      </c>
      <c r="Q4884" s="198" t="s">
        <v>1793</v>
      </c>
      <c r="R4884" s="196" t="s">
        <v>47</v>
      </c>
      <c r="S4884" s="196" t="s">
        <v>43</v>
      </c>
      <c r="T4884" s="211">
        <v>6.8250000000000002</v>
      </c>
      <c r="U4884" s="201">
        <v>44645</v>
      </c>
      <c r="V4884" s="196" t="s">
        <v>1805</v>
      </c>
      <c r="W4884" s="200" t="s">
        <v>93</v>
      </c>
      <c r="X4884" s="196" t="s">
        <v>103</v>
      </c>
      <c r="Y4884" s="196" t="s">
        <v>32</v>
      </c>
      <c r="Z4884" s="198" t="s">
        <v>2386</v>
      </c>
      <c r="AA4884" s="196" t="s">
        <v>17924</v>
      </c>
      <c r="AB4884" s="196" t="s">
        <v>17922</v>
      </c>
      <c r="AC4884" s="200">
        <v>8</v>
      </c>
      <c r="AD4884" s="200" t="s">
        <v>8231</v>
      </c>
      <c r="AE4884" s="212">
        <v>3278600</v>
      </c>
      <c r="AF4884" s="212">
        <v>3634259</v>
      </c>
      <c r="AG4884" s="198" t="s">
        <v>2387</v>
      </c>
    </row>
    <row r="4885" spans="1:33" hidden="1" x14ac:dyDescent="0.25">
      <c r="A4885" s="209">
        <v>131668</v>
      </c>
      <c r="B4885" s="210">
        <v>3</v>
      </c>
      <c r="C4885" s="196" t="s">
        <v>122</v>
      </c>
      <c r="D4885" s="201">
        <v>44348</v>
      </c>
      <c r="E4885" s="196" t="s">
        <v>152</v>
      </c>
      <c r="F4885" s="201">
        <v>44678</v>
      </c>
      <c r="G4885" s="196" t="s">
        <v>241</v>
      </c>
      <c r="H4885" s="198" t="s">
        <v>140</v>
      </c>
      <c r="I4885" s="196" t="s">
        <v>2389</v>
      </c>
      <c r="J4885" s="196" t="s">
        <v>101</v>
      </c>
      <c r="L4885" s="200" t="s">
        <v>101</v>
      </c>
      <c r="M4885" s="198" t="s">
        <v>2390</v>
      </c>
      <c r="N4885" s="198" t="s">
        <v>1793</v>
      </c>
      <c r="O4885" s="196" t="s">
        <v>157</v>
      </c>
      <c r="P4885" s="198" t="s">
        <v>158</v>
      </c>
      <c r="Q4885" s="198" t="s">
        <v>1793</v>
      </c>
      <c r="R4885" s="196" t="s">
        <v>47</v>
      </c>
      <c r="S4885" s="196" t="s">
        <v>43</v>
      </c>
      <c r="T4885" s="211">
        <v>1.1499999999999999</v>
      </c>
      <c r="U4885" s="201">
        <v>44645</v>
      </c>
      <c r="V4885" s="196" t="s">
        <v>1805</v>
      </c>
      <c r="W4885" s="200" t="s">
        <v>93</v>
      </c>
      <c r="X4885" s="196" t="s">
        <v>103</v>
      </c>
      <c r="AA4885" s="196" t="s">
        <v>17925</v>
      </c>
      <c r="AB4885" s="196" t="s">
        <v>17926</v>
      </c>
      <c r="AC4885" s="200">
        <v>3</v>
      </c>
      <c r="AD4885" s="200" t="s">
        <v>8231</v>
      </c>
      <c r="AE4885" s="212">
        <v>19240</v>
      </c>
      <c r="AF4885" s="212">
        <v>19240</v>
      </c>
      <c r="AG4885" s="198" t="s">
        <v>2268</v>
      </c>
    </row>
    <row r="4886" spans="1:33" hidden="1" x14ac:dyDescent="0.25">
      <c r="A4886" s="209">
        <v>131668</v>
      </c>
      <c r="B4886" s="210">
        <v>3</v>
      </c>
      <c r="C4886" s="196" t="s">
        <v>122</v>
      </c>
      <c r="D4886" s="201">
        <v>44348</v>
      </c>
      <c r="E4886" s="196" t="s">
        <v>152</v>
      </c>
      <c r="F4886" s="201">
        <v>44678</v>
      </c>
      <c r="G4886" s="196" t="s">
        <v>241</v>
      </c>
      <c r="H4886" s="198" t="s">
        <v>140</v>
      </c>
      <c r="I4886" s="196" t="s">
        <v>2389</v>
      </c>
      <c r="J4886" s="196" t="s">
        <v>101</v>
      </c>
      <c r="L4886" s="200" t="s">
        <v>101</v>
      </c>
      <c r="M4886" s="198" t="s">
        <v>2390</v>
      </c>
      <c r="N4886" s="198" t="s">
        <v>1793</v>
      </c>
      <c r="O4886" s="196" t="s">
        <v>157</v>
      </c>
      <c r="P4886" s="198" t="s">
        <v>158</v>
      </c>
      <c r="Q4886" s="198" t="s">
        <v>1793</v>
      </c>
      <c r="R4886" s="196" t="s">
        <v>47</v>
      </c>
      <c r="S4886" s="196" t="s">
        <v>43</v>
      </c>
      <c r="T4886" s="211">
        <v>1.1499999999999999</v>
      </c>
      <c r="U4886" s="201">
        <v>44645</v>
      </c>
      <c r="V4886" s="196" t="s">
        <v>1805</v>
      </c>
      <c r="W4886" s="200" t="s">
        <v>93</v>
      </c>
      <c r="X4886" s="196" t="s">
        <v>103</v>
      </c>
      <c r="AA4886" s="196" t="s">
        <v>17927</v>
      </c>
      <c r="AB4886" s="196" t="s">
        <v>17926</v>
      </c>
      <c r="AC4886" s="200">
        <v>8</v>
      </c>
      <c r="AD4886" s="200" t="s">
        <v>8274</v>
      </c>
      <c r="AE4886" s="212">
        <v>527060</v>
      </c>
      <c r="AF4886" s="212">
        <v>527060</v>
      </c>
      <c r="AG4886" s="198" t="s">
        <v>2268</v>
      </c>
    </row>
    <row r="4887" spans="1:33" hidden="1" x14ac:dyDescent="0.25">
      <c r="A4887" s="209">
        <v>131675</v>
      </c>
      <c r="B4887" s="210">
        <v>3</v>
      </c>
      <c r="C4887" s="196" t="s">
        <v>122</v>
      </c>
      <c r="D4887" s="201">
        <v>44348</v>
      </c>
      <c r="E4887" s="196" t="s">
        <v>152</v>
      </c>
      <c r="F4887" s="201">
        <v>44708</v>
      </c>
      <c r="G4887" s="196" t="s">
        <v>241</v>
      </c>
      <c r="H4887" s="198" t="s">
        <v>1272</v>
      </c>
      <c r="I4887" s="196" t="s">
        <v>1417</v>
      </c>
      <c r="J4887" s="196" t="s">
        <v>101</v>
      </c>
      <c r="L4887" s="200" t="s">
        <v>101</v>
      </c>
      <c r="M4887" s="198" t="s">
        <v>2392</v>
      </c>
      <c r="N4887" s="198" t="s">
        <v>1866</v>
      </c>
      <c r="O4887" s="196" t="s">
        <v>157</v>
      </c>
      <c r="P4887" s="198" t="s">
        <v>1794</v>
      </c>
      <c r="Q4887" s="198" t="s">
        <v>1866</v>
      </c>
      <c r="R4887" s="196" t="s">
        <v>47</v>
      </c>
      <c r="S4887" s="196" t="s">
        <v>43</v>
      </c>
      <c r="T4887" s="211">
        <v>4.9800000000000004</v>
      </c>
      <c r="U4887" s="201">
        <v>44645</v>
      </c>
      <c r="V4887" s="196" t="s">
        <v>1867</v>
      </c>
      <c r="W4887" s="200" t="s">
        <v>93</v>
      </c>
      <c r="X4887" s="196" t="s">
        <v>103</v>
      </c>
      <c r="Y4887" s="196" t="s">
        <v>32</v>
      </c>
      <c r="Z4887" s="198" t="s">
        <v>2393</v>
      </c>
      <c r="AA4887" s="196" t="s">
        <v>17928</v>
      </c>
      <c r="AB4887" s="196" t="s">
        <v>17929</v>
      </c>
      <c r="AC4887" s="200">
        <v>3</v>
      </c>
      <c r="AD4887" s="200" t="s">
        <v>8274</v>
      </c>
      <c r="AE4887" s="212">
        <v>285872</v>
      </c>
      <c r="AF4887" s="212">
        <v>285872</v>
      </c>
      <c r="AG4887" s="198" t="s">
        <v>2394</v>
      </c>
    </row>
    <row r="4888" spans="1:33" hidden="1" x14ac:dyDescent="0.25">
      <c r="A4888" s="209">
        <v>131675</v>
      </c>
      <c r="B4888" s="210">
        <v>3</v>
      </c>
      <c r="C4888" s="196" t="s">
        <v>122</v>
      </c>
      <c r="D4888" s="201">
        <v>44348</v>
      </c>
      <c r="E4888" s="196" t="s">
        <v>152</v>
      </c>
      <c r="F4888" s="201">
        <v>44708</v>
      </c>
      <c r="G4888" s="196" t="s">
        <v>241</v>
      </c>
      <c r="H4888" s="198" t="s">
        <v>1272</v>
      </c>
      <c r="I4888" s="196" t="s">
        <v>1417</v>
      </c>
      <c r="J4888" s="196" t="s">
        <v>101</v>
      </c>
      <c r="L4888" s="200" t="s">
        <v>101</v>
      </c>
      <c r="M4888" s="198" t="s">
        <v>2392</v>
      </c>
      <c r="N4888" s="198" t="s">
        <v>1866</v>
      </c>
      <c r="O4888" s="196" t="s">
        <v>157</v>
      </c>
      <c r="P4888" s="198" t="s">
        <v>1794</v>
      </c>
      <c r="Q4888" s="198" t="s">
        <v>1866</v>
      </c>
      <c r="R4888" s="196" t="s">
        <v>47</v>
      </c>
      <c r="S4888" s="196" t="s">
        <v>43</v>
      </c>
      <c r="T4888" s="211">
        <v>4.9800000000000004</v>
      </c>
      <c r="U4888" s="201">
        <v>44645</v>
      </c>
      <c r="V4888" s="196" t="s">
        <v>1867</v>
      </c>
      <c r="W4888" s="200" t="s">
        <v>93</v>
      </c>
      <c r="X4888" s="196" t="s">
        <v>103</v>
      </c>
      <c r="Y4888" s="196" t="s">
        <v>32</v>
      </c>
      <c r="Z4888" s="198" t="s">
        <v>2393</v>
      </c>
      <c r="AA4888" s="196" t="s">
        <v>17930</v>
      </c>
      <c r="AB4888" s="196" t="s">
        <v>17929</v>
      </c>
      <c r="AC4888" s="200">
        <v>8</v>
      </c>
      <c r="AD4888" s="200" t="s">
        <v>8231</v>
      </c>
      <c r="AE4888" s="212">
        <v>456940</v>
      </c>
      <c r="AF4888" s="212">
        <v>456940</v>
      </c>
      <c r="AG4888" s="198" t="s">
        <v>2394</v>
      </c>
    </row>
    <row r="4889" spans="1:33" hidden="1" x14ac:dyDescent="0.25">
      <c r="A4889" s="209">
        <v>131676</v>
      </c>
      <c r="B4889" s="210">
        <v>3</v>
      </c>
      <c r="C4889" s="196" t="s">
        <v>122</v>
      </c>
      <c r="D4889" s="201">
        <v>44348</v>
      </c>
      <c r="E4889" s="196" t="s">
        <v>152</v>
      </c>
      <c r="F4889" s="201">
        <v>44708</v>
      </c>
      <c r="G4889" s="196" t="s">
        <v>241</v>
      </c>
      <c r="H4889" s="198" t="s">
        <v>1272</v>
      </c>
      <c r="I4889" s="196" t="s">
        <v>2135</v>
      </c>
      <c r="J4889" s="196" t="s">
        <v>101</v>
      </c>
      <c r="L4889" s="200" t="s">
        <v>101</v>
      </c>
      <c r="M4889" s="198" t="s">
        <v>2396</v>
      </c>
      <c r="N4889" s="198" t="s">
        <v>1866</v>
      </c>
      <c r="O4889" s="196" t="s">
        <v>157</v>
      </c>
      <c r="P4889" s="198" t="s">
        <v>157</v>
      </c>
      <c r="Q4889" s="198" t="s">
        <v>1866</v>
      </c>
      <c r="R4889" s="196" t="s">
        <v>47</v>
      </c>
      <c r="S4889" s="196" t="s">
        <v>43</v>
      </c>
      <c r="T4889" s="211">
        <v>2.74</v>
      </c>
      <c r="U4889" s="201">
        <v>44645</v>
      </c>
      <c r="V4889" s="196" t="s">
        <v>1867</v>
      </c>
      <c r="W4889" s="200" t="s">
        <v>93</v>
      </c>
      <c r="X4889" s="196" t="s">
        <v>103</v>
      </c>
      <c r="Y4889" s="196" t="s">
        <v>32</v>
      </c>
      <c r="AA4889" s="196" t="s">
        <v>17931</v>
      </c>
      <c r="AB4889" s="196" t="s">
        <v>17932</v>
      </c>
      <c r="AC4889" s="200">
        <v>8</v>
      </c>
      <c r="AD4889" s="200" t="s">
        <v>8231</v>
      </c>
      <c r="AE4889" s="212">
        <v>238890</v>
      </c>
      <c r="AF4889" s="212">
        <v>238890</v>
      </c>
      <c r="AG4889" s="198" t="s">
        <v>2397</v>
      </c>
    </row>
    <row r="4890" spans="1:33" hidden="1" x14ac:dyDescent="0.25">
      <c r="A4890" s="209">
        <v>131677</v>
      </c>
      <c r="B4890" s="210">
        <v>3</v>
      </c>
      <c r="C4890" s="196" t="s">
        <v>122</v>
      </c>
      <c r="D4890" s="201">
        <v>44348</v>
      </c>
      <c r="E4890" s="196" t="s">
        <v>152</v>
      </c>
      <c r="F4890" s="201">
        <v>44708</v>
      </c>
      <c r="G4890" s="196" t="s">
        <v>241</v>
      </c>
      <c r="H4890" s="198" t="s">
        <v>358</v>
      </c>
      <c r="I4890" s="196" t="s">
        <v>2135</v>
      </c>
      <c r="J4890" s="196" t="s">
        <v>101</v>
      </c>
      <c r="L4890" s="200" t="s">
        <v>101</v>
      </c>
      <c r="M4890" s="198" t="s">
        <v>2399</v>
      </c>
      <c r="N4890" s="198" t="s">
        <v>1866</v>
      </c>
      <c r="O4890" s="196" t="s">
        <v>157</v>
      </c>
      <c r="P4890" s="198" t="s">
        <v>157</v>
      </c>
      <c r="Q4890" s="198" t="s">
        <v>1866</v>
      </c>
      <c r="R4890" s="196" t="s">
        <v>47</v>
      </c>
      <c r="S4890" s="196" t="s">
        <v>43</v>
      </c>
      <c r="T4890" s="211">
        <v>0.64</v>
      </c>
      <c r="U4890" s="201">
        <v>44645</v>
      </c>
      <c r="V4890" s="196" t="s">
        <v>1867</v>
      </c>
      <c r="W4890" s="200" t="s">
        <v>93</v>
      </c>
      <c r="X4890" s="196" t="s">
        <v>103</v>
      </c>
      <c r="Y4890" s="196" t="s">
        <v>32</v>
      </c>
      <c r="AA4890" s="196" t="s">
        <v>17933</v>
      </c>
      <c r="AB4890" s="196" t="s">
        <v>17934</v>
      </c>
      <c r="AC4890" s="200">
        <v>8</v>
      </c>
      <c r="AD4890" s="200" t="s">
        <v>8231</v>
      </c>
      <c r="AE4890" s="212">
        <v>58420</v>
      </c>
      <c r="AF4890" s="212">
        <v>58420</v>
      </c>
      <c r="AG4890" s="198" t="s">
        <v>2397</v>
      </c>
    </row>
    <row r="4891" spans="1:33" hidden="1" x14ac:dyDescent="0.25">
      <c r="A4891" s="209">
        <v>131692</v>
      </c>
      <c r="B4891" s="210">
        <v>2</v>
      </c>
      <c r="C4891" s="196" t="s">
        <v>85</v>
      </c>
      <c r="D4891" s="201">
        <v>44351</v>
      </c>
      <c r="E4891" s="196" t="s">
        <v>1503</v>
      </c>
      <c r="F4891" s="201">
        <v>44628</v>
      </c>
      <c r="G4891" s="196" t="s">
        <v>98</v>
      </c>
      <c r="H4891" s="198" t="s">
        <v>465</v>
      </c>
      <c r="I4891" s="196" t="s">
        <v>1505</v>
      </c>
      <c r="J4891" s="196" t="s">
        <v>1506</v>
      </c>
      <c r="M4891" s="198" t="s">
        <v>4004</v>
      </c>
      <c r="O4891" s="196" t="s">
        <v>1509</v>
      </c>
      <c r="P4891" s="198" t="s">
        <v>92</v>
      </c>
      <c r="R4891" s="196" t="s">
        <v>47</v>
      </c>
      <c r="S4891" s="196" t="s">
        <v>41</v>
      </c>
      <c r="T4891" s="202" t="s">
        <v>505</v>
      </c>
      <c r="W4891" s="200" t="s">
        <v>93</v>
      </c>
      <c r="AA4891" s="196" t="s">
        <v>17935</v>
      </c>
      <c r="AC4891" s="200">
        <v>1</v>
      </c>
      <c r="AD4891" s="200" t="s">
        <v>8250</v>
      </c>
      <c r="AE4891" s="212">
        <v>250000</v>
      </c>
      <c r="AF4891" s="212">
        <v>250000</v>
      </c>
    </row>
    <row r="4892" spans="1:33" ht="36" hidden="1" x14ac:dyDescent="0.25">
      <c r="A4892" s="209">
        <v>131695</v>
      </c>
      <c r="B4892" s="210">
        <v>3</v>
      </c>
      <c r="C4892" s="196" t="s">
        <v>85</v>
      </c>
      <c r="D4892" s="201">
        <v>44351</v>
      </c>
      <c r="E4892" s="196" t="s">
        <v>98</v>
      </c>
      <c r="F4892" s="201">
        <v>44552</v>
      </c>
      <c r="G4892" s="196" t="s">
        <v>98</v>
      </c>
      <c r="H4892" s="198" t="s">
        <v>140</v>
      </c>
      <c r="I4892" s="196" t="s">
        <v>100</v>
      </c>
      <c r="J4892" s="196" t="s">
        <v>101</v>
      </c>
      <c r="L4892" s="200" t="s">
        <v>101</v>
      </c>
      <c r="M4892" s="198" t="s">
        <v>141</v>
      </c>
      <c r="N4892" s="198" t="s">
        <v>142</v>
      </c>
      <c r="O4892" s="196" t="s">
        <v>103</v>
      </c>
      <c r="P4892" s="198" t="s">
        <v>104</v>
      </c>
      <c r="R4892" s="196" t="s">
        <v>105</v>
      </c>
      <c r="S4892" s="196" t="s">
        <v>45</v>
      </c>
      <c r="T4892" s="211">
        <v>0.01</v>
      </c>
      <c r="U4892" s="201">
        <v>45100</v>
      </c>
      <c r="W4892" s="200" t="s">
        <v>93</v>
      </c>
      <c r="X4892" s="196" t="s">
        <v>13</v>
      </c>
      <c r="AA4892" s="196" t="s">
        <v>17936</v>
      </c>
      <c r="AC4892" s="200">
        <v>1</v>
      </c>
      <c r="AD4892" s="200" t="s">
        <v>8250</v>
      </c>
      <c r="AE4892" s="212">
        <v>210000</v>
      </c>
      <c r="AF4892" s="212">
        <v>210000</v>
      </c>
    </row>
    <row r="4893" spans="1:33" hidden="1" x14ac:dyDescent="0.25">
      <c r="A4893" s="209">
        <v>131701</v>
      </c>
      <c r="B4893" s="210">
        <v>2</v>
      </c>
      <c r="C4893" s="196" t="s">
        <v>85</v>
      </c>
      <c r="D4893" s="201">
        <v>44354</v>
      </c>
      <c r="E4893" s="196" t="s">
        <v>134</v>
      </c>
      <c r="F4893" s="201">
        <v>44638</v>
      </c>
      <c r="G4893" s="196" t="s">
        <v>143</v>
      </c>
      <c r="H4893" s="198" t="s">
        <v>144</v>
      </c>
      <c r="I4893" s="196" t="s">
        <v>145</v>
      </c>
      <c r="J4893" s="196" t="s">
        <v>101</v>
      </c>
      <c r="L4893" s="200" t="s">
        <v>101</v>
      </c>
      <c r="M4893" s="198" t="s">
        <v>146</v>
      </c>
      <c r="O4893" s="196" t="s">
        <v>103</v>
      </c>
      <c r="P4893" s="198" t="s">
        <v>104</v>
      </c>
      <c r="R4893" s="196" t="s">
        <v>105</v>
      </c>
      <c r="S4893" s="196" t="s">
        <v>45</v>
      </c>
      <c r="T4893" s="211">
        <v>0</v>
      </c>
      <c r="U4893" s="201">
        <v>45464</v>
      </c>
      <c r="W4893" s="200" t="s">
        <v>93</v>
      </c>
      <c r="X4893" s="196" t="s">
        <v>13</v>
      </c>
      <c r="AA4893" s="196" t="s">
        <v>17937</v>
      </c>
      <c r="AC4893" s="200">
        <v>1</v>
      </c>
      <c r="AD4893" s="200" t="s">
        <v>8274</v>
      </c>
      <c r="AE4893" s="212">
        <v>50000</v>
      </c>
      <c r="AF4893" s="212">
        <v>50000</v>
      </c>
    </row>
    <row r="4894" spans="1:33" hidden="1" x14ac:dyDescent="0.25">
      <c r="A4894" s="209">
        <v>131702</v>
      </c>
      <c r="B4894" s="210">
        <v>2</v>
      </c>
      <c r="C4894" s="196" t="s">
        <v>85</v>
      </c>
      <c r="D4894" s="201">
        <v>44354</v>
      </c>
      <c r="E4894" s="196" t="s">
        <v>134</v>
      </c>
      <c r="F4894" s="201">
        <v>44628</v>
      </c>
      <c r="G4894" s="196" t="s">
        <v>4894</v>
      </c>
      <c r="H4894" s="198" t="s">
        <v>135</v>
      </c>
      <c r="I4894" s="196" t="s">
        <v>4487</v>
      </c>
      <c r="J4894" s="196" t="s">
        <v>101</v>
      </c>
      <c r="L4894" s="200" t="s">
        <v>101</v>
      </c>
      <c r="M4894" s="198" t="s">
        <v>4895</v>
      </c>
      <c r="O4894" s="196" t="s">
        <v>119</v>
      </c>
      <c r="P4894" s="198" t="s">
        <v>104</v>
      </c>
      <c r="S4894" s="196" t="s">
        <v>42</v>
      </c>
      <c r="T4894" s="211">
        <v>0</v>
      </c>
      <c r="U4894" s="201">
        <v>45100</v>
      </c>
      <c r="W4894" s="200" t="s">
        <v>93</v>
      </c>
      <c r="X4894" s="196" t="s">
        <v>103</v>
      </c>
      <c r="AA4894" s="196" t="s">
        <v>17938</v>
      </c>
      <c r="AC4894" s="200">
        <v>1</v>
      </c>
      <c r="AD4894" s="200" t="s">
        <v>8274</v>
      </c>
      <c r="AE4894" s="212">
        <v>40000</v>
      </c>
      <c r="AF4894" s="212">
        <v>40000</v>
      </c>
    </row>
    <row r="4895" spans="1:33" hidden="1" x14ac:dyDescent="0.25">
      <c r="A4895" s="209">
        <v>131703</v>
      </c>
      <c r="B4895" s="210">
        <v>2</v>
      </c>
      <c r="C4895" s="196" t="s">
        <v>85</v>
      </c>
      <c r="D4895" s="201">
        <v>44354</v>
      </c>
      <c r="E4895" s="196" t="s">
        <v>134</v>
      </c>
      <c r="F4895" s="201">
        <v>44650</v>
      </c>
      <c r="G4895" s="196" t="s">
        <v>148</v>
      </c>
      <c r="H4895" s="198" t="s">
        <v>149</v>
      </c>
      <c r="I4895" s="196" t="s">
        <v>129</v>
      </c>
      <c r="J4895" s="196" t="s">
        <v>101</v>
      </c>
      <c r="L4895" s="200" t="s">
        <v>101</v>
      </c>
      <c r="M4895" s="198" t="s">
        <v>150</v>
      </c>
      <c r="O4895" s="196" t="s">
        <v>103</v>
      </c>
      <c r="P4895" s="198" t="s">
        <v>104</v>
      </c>
      <c r="R4895" s="196" t="s">
        <v>105</v>
      </c>
      <c r="S4895" s="196" t="s">
        <v>45</v>
      </c>
      <c r="T4895" s="211">
        <v>0</v>
      </c>
      <c r="U4895" s="201">
        <v>45016</v>
      </c>
      <c r="W4895" s="200" t="s">
        <v>93</v>
      </c>
      <c r="X4895" s="196" t="s">
        <v>13</v>
      </c>
      <c r="AA4895" s="196" t="s">
        <v>17939</v>
      </c>
      <c r="AC4895" s="200">
        <v>1</v>
      </c>
      <c r="AD4895" s="200" t="s">
        <v>8274</v>
      </c>
      <c r="AE4895" s="212">
        <v>61000</v>
      </c>
      <c r="AF4895" s="212">
        <v>61000</v>
      </c>
    </row>
    <row r="4896" spans="1:33" hidden="1" x14ac:dyDescent="0.25">
      <c r="A4896" s="209">
        <v>131703</v>
      </c>
      <c r="B4896" s="210">
        <v>2</v>
      </c>
      <c r="C4896" s="196" t="s">
        <v>85</v>
      </c>
      <c r="D4896" s="201">
        <v>44354</v>
      </c>
      <c r="E4896" s="196" t="s">
        <v>134</v>
      </c>
      <c r="F4896" s="201">
        <v>44650</v>
      </c>
      <c r="G4896" s="196" t="s">
        <v>148</v>
      </c>
      <c r="H4896" s="198" t="s">
        <v>149</v>
      </c>
      <c r="I4896" s="196" t="s">
        <v>129</v>
      </c>
      <c r="J4896" s="196" t="s">
        <v>101</v>
      </c>
      <c r="L4896" s="200" t="s">
        <v>101</v>
      </c>
      <c r="M4896" s="198" t="s">
        <v>150</v>
      </c>
      <c r="O4896" s="196" t="s">
        <v>103</v>
      </c>
      <c r="P4896" s="198" t="s">
        <v>104</v>
      </c>
      <c r="R4896" s="196" t="s">
        <v>105</v>
      </c>
      <c r="S4896" s="196" t="s">
        <v>45</v>
      </c>
      <c r="T4896" s="211">
        <v>0</v>
      </c>
      <c r="U4896" s="201">
        <v>45016</v>
      </c>
      <c r="W4896" s="200" t="s">
        <v>93</v>
      </c>
      <c r="X4896" s="196" t="s">
        <v>13</v>
      </c>
      <c r="AA4896" s="196" t="s">
        <v>17940</v>
      </c>
      <c r="AC4896" s="200">
        <v>2</v>
      </c>
      <c r="AD4896" s="200" t="s">
        <v>8274</v>
      </c>
      <c r="AE4896" s="212">
        <v>16425</v>
      </c>
      <c r="AF4896" s="212">
        <v>16425</v>
      </c>
    </row>
    <row r="4897" spans="1:33" ht="72" hidden="1" x14ac:dyDescent="0.25">
      <c r="A4897" s="209">
        <v>131716</v>
      </c>
      <c r="B4897" s="210">
        <v>4</v>
      </c>
      <c r="C4897" s="196" t="s">
        <v>85</v>
      </c>
      <c r="D4897" s="201">
        <v>44356</v>
      </c>
      <c r="E4897" s="196" t="s">
        <v>1503</v>
      </c>
      <c r="F4897" s="201">
        <v>44587</v>
      </c>
      <c r="G4897" s="196" t="s">
        <v>1397</v>
      </c>
      <c r="H4897" s="198" t="s">
        <v>1099</v>
      </c>
      <c r="I4897" s="196" t="s">
        <v>1505</v>
      </c>
      <c r="J4897" s="196" t="s">
        <v>1506</v>
      </c>
      <c r="M4897" s="198" t="s">
        <v>4174</v>
      </c>
      <c r="N4897" s="198" t="s">
        <v>4175</v>
      </c>
      <c r="O4897" s="196" t="s">
        <v>1509</v>
      </c>
      <c r="P4897" s="198" t="s">
        <v>2705</v>
      </c>
      <c r="R4897" s="196" t="s">
        <v>47</v>
      </c>
      <c r="S4897" s="196" t="s">
        <v>41</v>
      </c>
      <c r="T4897" s="202" t="s">
        <v>505</v>
      </c>
      <c r="W4897" s="200" t="s">
        <v>93</v>
      </c>
      <c r="AA4897" s="196" t="s">
        <v>17941</v>
      </c>
      <c r="AC4897" s="200">
        <v>3</v>
      </c>
      <c r="AD4897" s="200" t="s">
        <v>8250</v>
      </c>
      <c r="AE4897" s="212">
        <v>500000</v>
      </c>
      <c r="AF4897" s="212">
        <v>500000</v>
      </c>
    </row>
    <row r="4898" spans="1:33" hidden="1" x14ac:dyDescent="0.25">
      <c r="A4898" s="209">
        <v>131728</v>
      </c>
      <c r="B4898" s="210">
        <v>3</v>
      </c>
      <c r="C4898" s="196" t="s">
        <v>122</v>
      </c>
      <c r="D4898" s="201">
        <v>44357</v>
      </c>
      <c r="E4898" s="196" t="s">
        <v>228</v>
      </c>
      <c r="F4898" s="201">
        <v>44721</v>
      </c>
      <c r="G4898" s="196" t="s">
        <v>253</v>
      </c>
      <c r="H4898" s="198" t="s">
        <v>450</v>
      </c>
      <c r="I4898" s="196" t="s">
        <v>1387</v>
      </c>
      <c r="K4898" s="196" t="s">
        <v>1388</v>
      </c>
      <c r="L4898" s="200" t="s">
        <v>183</v>
      </c>
      <c r="M4898" s="198" t="s">
        <v>1389</v>
      </c>
      <c r="O4898" s="196" t="s">
        <v>271</v>
      </c>
      <c r="P4898" s="198" t="s">
        <v>166</v>
      </c>
      <c r="R4898" s="196" t="s">
        <v>39</v>
      </c>
      <c r="S4898" s="196" t="s">
        <v>45</v>
      </c>
      <c r="T4898" s="211">
        <v>0</v>
      </c>
      <c r="W4898" s="200" t="s">
        <v>93</v>
      </c>
      <c r="X4898" s="196" t="s">
        <v>186</v>
      </c>
      <c r="AA4898" s="196" t="s">
        <v>17942</v>
      </c>
      <c r="AC4898" s="200">
        <v>3</v>
      </c>
      <c r="AD4898" s="200" t="s">
        <v>8250</v>
      </c>
      <c r="AE4898" s="212">
        <v>361783</v>
      </c>
      <c r="AF4898" s="212">
        <v>361783</v>
      </c>
    </row>
    <row r="4899" spans="1:33" hidden="1" x14ac:dyDescent="0.25">
      <c r="A4899" s="209">
        <v>131733</v>
      </c>
      <c r="B4899" s="210">
        <v>3</v>
      </c>
      <c r="C4899" s="196" t="s">
        <v>85</v>
      </c>
      <c r="D4899" s="201">
        <v>44358</v>
      </c>
      <c r="E4899" s="196" t="s">
        <v>152</v>
      </c>
      <c r="F4899" s="201">
        <v>44690</v>
      </c>
      <c r="G4899" s="196" t="s">
        <v>241</v>
      </c>
      <c r="H4899" s="198" t="s">
        <v>538</v>
      </c>
      <c r="I4899" s="196" t="s">
        <v>2592</v>
      </c>
      <c r="J4899" s="196" t="s">
        <v>101</v>
      </c>
      <c r="L4899" s="200" t="s">
        <v>101</v>
      </c>
      <c r="M4899" s="198" t="s">
        <v>2593</v>
      </c>
      <c r="N4899" s="198" t="s">
        <v>2594</v>
      </c>
      <c r="O4899" s="196" t="s">
        <v>157</v>
      </c>
      <c r="P4899" s="198" t="s">
        <v>157</v>
      </c>
      <c r="Q4899" s="198" t="s">
        <v>2595</v>
      </c>
      <c r="R4899" s="196" t="s">
        <v>47</v>
      </c>
      <c r="S4899" s="196" t="s">
        <v>43</v>
      </c>
      <c r="T4899" s="211">
        <v>0.13</v>
      </c>
      <c r="U4899" s="201">
        <v>44729</v>
      </c>
      <c r="W4899" s="200" t="s">
        <v>93</v>
      </c>
      <c r="X4899" s="196" t="s">
        <v>13</v>
      </c>
      <c r="AA4899" s="196" t="s">
        <v>17943</v>
      </c>
      <c r="AB4899" s="196" t="s">
        <v>17944</v>
      </c>
      <c r="AC4899" s="200">
        <v>8</v>
      </c>
      <c r="AD4899" s="200" t="s">
        <v>8231</v>
      </c>
      <c r="AE4899" s="212">
        <v>1345693</v>
      </c>
      <c r="AF4899" s="212">
        <v>1345693</v>
      </c>
    </row>
    <row r="4900" spans="1:33" ht="36" hidden="1" x14ac:dyDescent="0.25">
      <c r="A4900" s="209">
        <v>131740</v>
      </c>
      <c r="B4900" s="210">
        <v>3</v>
      </c>
      <c r="C4900" s="196" t="s">
        <v>85</v>
      </c>
      <c r="D4900" s="201">
        <v>44361</v>
      </c>
      <c r="E4900" s="196" t="s">
        <v>152</v>
      </c>
      <c r="F4900" s="201">
        <v>44685</v>
      </c>
      <c r="G4900" s="196" t="s">
        <v>241</v>
      </c>
      <c r="H4900" s="198" t="s">
        <v>365</v>
      </c>
      <c r="M4900" s="198" t="s">
        <v>2611</v>
      </c>
      <c r="N4900" s="198" t="s">
        <v>2612</v>
      </c>
      <c r="O4900" s="196" t="s">
        <v>157</v>
      </c>
      <c r="P4900" s="198" t="s">
        <v>157</v>
      </c>
      <c r="Q4900" s="198" t="s">
        <v>2613</v>
      </c>
      <c r="R4900" s="196" t="s">
        <v>47</v>
      </c>
      <c r="S4900" s="196" t="s">
        <v>43</v>
      </c>
      <c r="T4900" s="211">
        <v>0.31</v>
      </c>
      <c r="U4900" s="201">
        <v>44729</v>
      </c>
      <c r="V4900" s="196" t="s">
        <v>2612</v>
      </c>
      <c r="W4900" s="200" t="s">
        <v>93</v>
      </c>
      <c r="X4900" s="196" t="s">
        <v>103</v>
      </c>
      <c r="AA4900" s="196" t="s">
        <v>17945</v>
      </c>
      <c r="AB4900" s="196" t="s">
        <v>17946</v>
      </c>
      <c r="AC4900" s="200">
        <v>8</v>
      </c>
      <c r="AD4900" s="200" t="s">
        <v>8231</v>
      </c>
      <c r="AE4900" s="212">
        <v>1737093</v>
      </c>
      <c r="AF4900" s="212">
        <v>1737093</v>
      </c>
    </row>
    <row r="4901" spans="1:33" hidden="1" x14ac:dyDescent="0.25">
      <c r="A4901" s="209">
        <v>131744</v>
      </c>
      <c r="B4901" s="210">
        <v>2</v>
      </c>
      <c r="C4901" s="196" t="s">
        <v>122</v>
      </c>
      <c r="D4901" s="201">
        <v>44362</v>
      </c>
      <c r="E4901" s="196" t="s">
        <v>152</v>
      </c>
      <c r="F4901" s="201">
        <v>44665.875243055554</v>
      </c>
      <c r="G4901" s="196" t="s">
        <v>426</v>
      </c>
      <c r="H4901" s="198" t="s">
        <v>223</v>
      </c>
      <c r="I4901" s="196" t="s">
        <v>1709</v>
      </c>
      <c r="J4901" s="196" t="s">
        <v>101</v>
      </c>
      <c r="L4901" s="200" t="s">
        <v>101</v>
      </c>
      <c r="M4901" s="198" t="s">
        <v>2401</v>
      </c>
      <c r="N4901" s="198" t="s">
        <v>2104</v>
      </c>
      <c r="O4901" s="196" t="s">
        <v>157</v>
      </c>
      <c r="P4901" s="198" t="s">
        <v>158</v>
      </c>
      <c r="Q4901" s="198" t="s">
        <v>2104</v>
      </c>
      <c r="R4901" s="196" t="s">
        <v>47</v>
      </c>
      <c r="S4901" s="196" t="s">
        <v>43</v>
      </c>
      <c r="T4901" s="211">
        <v>3.44</v>
      </c>
      <c r="U4901" s="201">
        <v>44645</v>
      </c>
      <c r="V4901" s="196" t="s">
        <v>1867</v>
      </c>
      <c r="W4901" s="200" t="s">
        <v>93</v>
      </c>
      <c r="X4901" s="196" t="s">
        <v>103</v>
      </c>
      <c r="AA4901" s="196" t="s">
        <v>17947</v>
      </c>
      <c r="AB4901" s="196" t="s">
        <v>17948</v>
      </c>
      <c r="AC4901" s="200">
        <v>8</v>
      </c>
      <c r="AD4901" s="200" t="s">
        <v>8231</v>
      </c>
      <c r="AE4901" s="212">
        <v>465271</v>
      </c>
      <c r="AF4901" s="212">
        <v>465271</v>
      </c>
      <c r="AG4901" s="198" t="s">
        <v>2402</v>
      </c>
    </row>
    <row r="4902" spans="1:33" hidden="1" x14ac:dyDescent="0.25">
      <c r="A4902" s="209">
        <v>131746</v>
      </c>
      <c r="B4902" s="210">
        <v>2</v>
      </c>
      <c r="C4902" s="196" t="s">
        <v>122</v>
      </c>
      <c r="D4902" s="201">
        <v>44362</v>
      </c>
      <c r="E4902" s="196" t="s">
        <v>152</v>
      </c>
      <c r="F4902" s="201">
        <v>44715.875335648147</v>
      </c>
      <c r="G4902" s="196" t="s">
        <v>426</v>
      </c>
      <c r="H4902" s="198" t="s">
        <v>838</v>
      </c>
      <c r="I4902" s="196" t="s">
        <v>839</v>
      </c>
      <c r="J4902" s="196" t="s">
        <v>101</v>
      </c>
      <c r="L4902" s="200" t="s">
        <v>101</v>
      </c>
      <c r="M4902" s="198" t="s">
        <v>3087</v>
      </c>
      <c r="N4902" s="198" t="s">
        <v>3088</v>
      </c>
      <c r="O4902" s="196" t="s">
        <v>157</v>
      </c>
      <c r="P4902" s="198" t="s">
        <v>158</v>
      </c>
      <c r="Q4902" s="198" t="s">
        <v>3088</v>
      </c>
      <c r="R4902" s="196" t="s">
        <v>47</v>
      </c>
      <c r="S4902" s="196" t="s">
        <v>43</v>
      </c>
      <c r="T4902" s="211">
        <v>4.1500000000000004</v>
      </c>
      <c r="U4902" s="201">
        <v>44694</v>
      </c>
      <c r="V4902" s="196" t="s">
        <v>1805</v>
      </c>
      <c r="W4902" s="200" t="s">
        <v>93</v>
      </c>
      <c r="X4902" s="196" t="s">
        <v>103</v>
      </c>
      <c r="AA4902" s="196" t="s">
        <v>17949</v>
      </c>
      <c r="AB4902" s="196" t="s">
        <v>17950</v>
      </c>
      <c r="AC4902" s="200">
        <v>3</v>
      </c>
      <c r="AD4902" s="200" t="s">
        <v>8231</v>
      </c>
      <c r="AE4902" s="212">
        <v>23043</v>
      </c>
      <c r="AF4902" s="212">
        <v>23043</v>
      </c>
      <c r="AG4902" s="198" t="s">
        <v>17951</v>
      </c>
    </row>
    <row r="4903" spans="1:33" hidden="1" x14ac:dyDescent="0.25">
      <c r="A4903" s="209">
        <v>131746</v>
      </c>
      <c r="B4903" s="210">
        <v>2</v>
      </c>
      <c r="C4903" s="196" t="s">
        <v>122</v>
      </c>
      <c r="D4903" s="201">
        <v>44362</v>
      </c>
      <c r="E4903" s="196" t="s">
        <v>152</v>
      </c>
      <c r="F4903" s="201">
        <v>44715.875335648147</v>
      </c>
      <c r="G4903" s="196" t="s">
        <v>426</v>
      </c>
      <c r="H4903" s="198" t="s">
        <v>838</v>
      </c>
      <c r="I4903" s="196" t="s">
        <v>839</v>
      </c>
      <c r="J4903" s="196" t="s">
        <v>101</v>
      </c>
      <c r="L4903" s="200" t="s">
        <v>101</v>
      </c>
      <c r="M4903" s="198" t="s">
        <v>3087</v>
      </c>
      <c r="N4903" s="198" t="s">
        <v>3088</v>
      </c>
      <c r="O4903" s="196" t="s">
        <v>157</v>
      </c>
      <c r="P4903" s="198" t="s">
        <v>158</v>
      </c>
      <c r="Q4903" s="198" t="s">
        <v>3088</v>
      </c>
      <c r="R4903" s="196" t="s">
        <v>47</v>
      </c>
      <c r="S4903" s="196" t="s">
        <v>43</v>
      </c>
      <c r="T4903" s="211">
        <v>4.1500000000000004</v>
      </c>
      <c r="U4903" s="201">
        <v>44694</v>
      </c>
      <c r="V4903" s="196" t="s">
        <v>1805</v>
      </c>
      <c r="W4903" s="200" t="s">
        <v>93</v>
      </c>
      <c r="X4903" s="196" t="s">
        <v>103</v>
      </c>
      <c r="AA4903" s="196" t="s">
        <v>17952</v>
      </c>
      <c r="AB4903" s="196" t="s">
        <v>17950</v>
      </c>
      <c r="AC4903" s="200">
        <v>8</v>
      </c>
      <c r="AD4903" s="200" t="s">
        <v>8274</v>
      </c>
      <c r="AE4903" s="212">
        <v>1033769</v>
      </c>
      <c r="AF4903" s="212">
        <v>1033769</v>
      </c>
      <c r="AG4903" s="198" t="s">
        <v>17951</v>
      </c>
    </row>
    <row r="4904" spans="1:33" hidden="1" x14ac:dyDescent="0.25">
      <c r="A4904" s="209">
        <v>131748</v>
      </c>
      <c r="B4904" s="210">
        <v>2</v>
      </c>
      <c r="C4904" s="196" t="s">
        <v>122</v>
      </c>
      <c r="D4904" s="201">
        <v>44362</v>
      </c>
      <c r="E4904" s="196" t="s">
        <v>152</v>
      </c>
      <c r="F4904" s="201">
        <v>44715.875347222223</v>
      </c>
      <c r="G4904" s="196" t="s">
        <v>426</v>
      </c>
      <c r="H4904" s="198" t="s">
        <v>1613</v>
      </c>
      <c r="I4904" s="196" t="s">
        <v>848</v>
      </c>
      <c r="J4904" s="196" t="s">
        <v>101</v>
      </c>
      <c r="L4904" s="200" t="s">
        <v>101</v>
      </c>
      <c r="M4904" s="198" t="s">
        <v>3090</v>
      </c>
      <c r="N4904" s="198" t="s">
        <v>2957</v>
      </c>
      <c r="O4904" s="196" t="s">
        <v>157</v>
      </c>
      <c r="P4904" s="198" t="s">
        <v>158</v>
      </c>
      <c r="Q4904" s="198" t="s">
        <v>2957</v>
      </c>
      <c r="R4904" s="196" t="s">
        <v>47</v>
      </c>
      <c r="S4904" s="196" t="s">
        <v>43</v>
      </c>
      <c r="T4904" s="211">
        <v>6.3</v>
      </c>
      <c r="U4904" s="201">
        <v>44694</v>
      </c>
      <c r="V4904" s="196" t="s">
        <v>1805</v>
      </c>
      <c r="W4904" s="200" t="s">
        <v>93</v>
      </c>
      <c r="X4904" s="196" t="s">
        <v>103</v>
      </c>
      <c r="AA4904" s="196" t="s">
        <v>17953</v>
      </c>
      <c r="AB4904" s="196" t="s">
        <v>17954</v>
      </c>
      <c r="AC4904" s="200">
        <v>3</v>
      </c>
      <c r="AD4904" s="200" t="s">
        <v>8231</v>
      </c>
      <c r="AE4904" s="212">
        <v>56091</v>
      </c>
      <c r="AF4904" s="212">
        <v>56091</v>
      </c>
      <c r="AG4904" s="198" t="s">
        <v>17955</v>
      </c>
    </row>
    <row r="4905" spans="1:33" hidden="1" x14ac:dyDescent="0.25">
      <c r="A4905" s="209">
        <v>131748</v>
      </c>
      <c r="B4905" s="210">
        <v>2</v>
      </c>
      <c r="C4905" s="196" t="s">
        <v>122</v>
      </c>
      <c r="D4905" s="201">
        <v>44362</v>
      </c>
      <c r="E4905" s="196" t="s">
        <v>152</v>
      </c>
      <c r="F4905" s="201">
        <v>44715.875347222223</v>
      </c>
      <c r="G4905" s="196" t="s">
        <v>426</v>
      </c>
      <c r="H4905" s="198" t="s">
        <v>1613</v>
      </c>
      <c r="I4905" s="196" t="s">
        <v>848</v>
      </c>
      <c r="J4905" s="196" t="s">
        <v>101</v>
      </c>
      <c r="L4905" s="200" t="s">
        <v>101</v>
      </c>
      <c r="M4905" s="198" t="s">
        <v>3090</v>
      </c>
      <c r="N4905" s="198" t="s">
        <v>2957</v>
      </c>
      <c r="O4905" s="196" t="s">
        <v>157</v>
      </c>
      <c r="P4905" s="198" t="s">
        <v>158</v>
      </c>
      <c r="Q4905" s="198" t="s">
        <v>2957</v>
      </c>
      <c r="R4905" s="196" t="s">
        <v>47</v>
      </c>
      <c r="S4905" s="196" t="s">
        <v>43</v>
      </c>
      <c r="T4905" s="211">
        <v>6.3</v>
      </c>
      <c r="U4905" s="201">
        <v>44694</v>
      </c>
      <c r="V4905" s="196" t="s">
        <v>1805</v>
      </c>
      <c r="W4905" s="200" t="s">
        <v>93</v>
      </c>
      <c r="X4905" s="196" t="s">
        <v>103</v>
      </c>
      <c r="AA4905" s="196" t="s">
        <v>17956</v>
      </c>
      <c r="AB4905" s="196" t="s">
        <v>17954</v>
      </c>
      <c r="AC4905" s="200">
        <v>8</v>
      </c>
      <c r="AD4905" s="200" t="s">
        <v>8274</v>
      </c>
      <c r="AE4905" s="212">
        <v>1236759</v>
      </c>
      <c r="AF4905" s="212">
        <v>1236759</v>
      </c>
      <c r="AG4905" s="198" t="s">
        <v>17955</v>
      </c>
    </row>
    <row r="4906" spans="1:33" hidden="1" x14ac:dyDescent="0.25">
      <c r="A4906" s="209">
        <v>131790</v>
      </c>
      <c r="B4906" s="210">
        <v>4</v>
      </c>
      <c r="C4906" s="196" t="s">
        <v>122</v>
      </c>
      <c r="D4906" s="201">
        <v>44372</v>
      </c>
      <c r="E4906" s="196" t="s">
        <v>228</v>
      </c>
      <c r="F4906" s="201">
        <v>44721</v>
      </c>
      <c r="G4906" s="196" t="s">
        <v>253</v>
      </c>
      <c r="H4906" s="198" t="s">
        <v>863</v>
      </c>
      <c r="I4906" s="196" t="s">
        <v>1391</v>
      </c>
      <c r="K4906" s="196" t="s">
        <v>433</v>
      </c>
      <c r="L4906" s="200" t="s">
        <v>183</v>
      </c>
      <c r="M4906" s="198" t="s">
        <v>1392</v>
      </c>
      <c r="O4906" s="196" t="s">
        <v>271</v>
      </c>
      <c r="P4906" s="198" t="s">
        <v>166</v>
      </c>
      <c r="R4906" s="196" t="s">
        <v>39</v>
      </c>
      <c r="S4906" s="196" t="s">
        <v>45</v>
      </c>
      <c r="T4906" s="211">
        <v>3.68</v>
      </c>
      <c r="W4906" s="200" t="s">
        <v>93</v>
      </c>
      <c r="X4906" s="196" t="s">
        <v>186</v>
      </c>
      <c r="AA4906" s="196" t="s">
        <v>17957</v>
      </c>
      <c r="AC4906" s="200">
        <v>3</v>
      </c>
      <c r="AD4906" s="200" t="s">
        <v>8250</v>
      </c>
      <c r="AE4906" s="212">
        <v>633610.43000000005</v>
      </c>
      <c r="AF4906" s="212">
        <v>633610.43000000005</v>
      </c>
    </row>
    <row r="4907" spans="1:33" hidden="1" x14ac:dyDescent="0.25">
      <c r="A4907" s="209">
        <v>131801</v>
      </c>
      <c r="B4907" s="210">
        <v>3</v>
      </c>
      <c r="C4907" s="196" t="s">
        <v>85</v>
      </c>
      <c r="D4907" s="201">
        <v>44375</v>
      </c>
      <c r="E4907" s="196" t="s">
        <v>98</v>
      </c>
      <c r="F4907" s="201">
        <v>44470</v>
      </c>
      <c r="G4907" s="196" t="s">
        <v>152</v>
      </c>
      <c r="H4907" s="198" t="s">
        <v>785</v>
      </c>
      <c r="I4907" s="196" t="s">
        <v>477</v>
      </c>
      <c r="J4907" s="196" t="s">
        <v>299</v>
      </c>
      <c r="L4907" s="200" t="s">
        <v>300</v>
      </c>
      <c r="M4907" s="198" t="s">
        <v>4897</v>
      </c>
      <c r="N4907" s="198" t="s">
        <v>4898</v>
      </c>
      <c r="O4907" s="196" t="s">
        <v>119</v>
      </c>
      <c r="P4907" s="198" t="s">
        <v>439</v>
      </c>
      <c r="S4907" s="196" t="s">
        <v>42</v>
      </c>
      <c r="T4907" s="211">
        <v>0.01</v>
      </c>
      <c r="W4907" s="200" t="s">
        <v>93</v>
      </c>
      <c r="X4907" s="196" t="s">
        <v>303</v>
      </c>
      <c r="AA4907" s="196" t="s">
        <v>17958</v>
      </c>
      <c r="AC4907" s="200">
        <v>3</v>
      </c>
      <c r="AD4907" s="200" t="s">
        <v>8274</v>
      </c>
      <c r="AE4907" s="212">
        <v>250300</v>
      </c>
      <c r="AF4907" s="212">
        <v>250300</v>
      </c>
      <c r="AG4907" s="198" t="s">
        <v>4899</v>
      </c>
    </row>
    <row r="4908" spans="1:33" hidden="1" x14ac:dyDescent="0.25">
      <c r="A4908" s="209">
        <v>131815</v>
      </c>
      <c r="B4908" s="210">
        <v>1</v>
      </c>
      <c r="C4908" s="196" t="s">
        <v>85</v>
      </c>
      <c r="D4908" s="201">
        <v>44378</v>
      </c>
      <c r="E4908" s="196" t="s">
        <v>398</v>
      </c>
      <c r="F4908" s="201">
        <v>44572</v>
      </c>
      <c r="G4908" s="196" t="s">
        <v>143</v>
      </c>
      <c r="H4908" s="198" t="s">
        <v>297</v>
      </c>
      <c r="I4908" s="196" t="s">
        <v>477</v>
      </c>
      <c r="J4908" s="196" t="s">
        <v>299</v>
      </c>
      <c r="L4908" s="200" t="s">
        <v>300</v>
      </c>
      <c r="M4908" s="198" t="s">
        <v>653</v>
      </c>
      <c r="O4908" s="196" t="s">
        <v>438</v>
      </c>
      <c r="P4908" s="198" t="s">
        <v>439</v>
      </c>
      <c r="R4908" s="196" t="s">
        <v>39</v>
      </c>
      <c r="S4908" s="196" t="s">
        <v>46</v>
      </c>
      <c r="T4908" s="211">
        <v>0</v>
      </c>
      <c r="U4908" s="201">
        <v>44792</v>
      </c>
      <c r="W4908" s="200" t="s">
        <v>93</v>
      </c>
      <c r="X4908" s="196" t="s">
        <v>303</v>
      </c>
      <c r="Z4908" s="198" t="s">
        <v>654</v>
      </c>
      <c r="AA4908" s="196" t="s">
        <v>17959</v>
      </c>
      <c r="AC4908" s="200">
        <v>3</v>
      </c>
      <c r="AD4908" s="200" t="s">
        <v>8274</v>
      </c>
      <c r="AE4908" s="212">
        <v>201000</v>
      </c>
      <c r="AF4908" s="212">
        <v>201000</v>
      </c>
    </row>
    <row r="4909" spans="1:33" hidden="1" x14ac:dyDescent="0.25">
      <c r="A4909" s="209">
        <v>131924</v>
      </c>
      <c r="B4909" s="210">
        <v>2</v>
      </c>
      <c r="C4909" s="196" t="s">
        <v>122</v>
      </c>
      <c r="D4909" s="201">
        <v>44390</v>
      </c>
      <c r="E4909" s="196" t="s">
        <v>152</v>
      </c>
      <c r="F4909" s="201">
        <v>44552.875127314815</v>
      </c>
      <c r="G4909" s="196" t="s">
        <v>161</v>
      </c>
      <c r="H4909" s="198" t="s">
        <v>135</v>
      </c>
      <c r="I4909" s="196" t="s">
        <v>3918</v>
      </c>
      <c r="J4909" s="196" t="s">
        <v>101</v>
      </c>
      <c r="L4909" s="200" t="s">
        <v>101</v>
      </c>
      <c r="M4909" s="198" t="s">
        <v>3919</v>
      </c>
      <c r="N4909" s="198" t="s">
        <v>1793</v>
      </c>
      <c r="O4909" s="196" t="s">
        <v>157</v>
      </c>
      <c r="P4909" s="198" t="s">
        <v>157</v>
      </c>
      <c r="Q4909" s="198" t="s">
        <v>1793</v>
      </c>
      <c r="R4909" s="196" t="s">
        <v>47</v>
      </c>
      <c r="S4909" s="196" t="s">
        <v>43</v>
      </c>
      <c r="T4909" s="211">
        <v>0.08</v>
      </c>
      <c r="U4909" s="201">
        <v>44540</v>
      </c>
      <c r="V4909" s="196" t="s">
        <v>1805</v>
      </c>
      <c r="W4909" s="200" t="s">
        <v>93</v>
      </c>
      <c r="X4909" s="196" t="s">
        <v>103</v>
      </c>
      <c r="Y4909" s="196" t="s">
        <v>32</v>
      </c>
      <c r="AA4909" s="196" t="s">
        <v>17960</v>
      </c>
      <c r="AB4909" s="196" t="s">
        <v>17961</v>
      </c>
      <c r="AC4909" s="200">
        <v>8</v>
      </c>
      <c r="AD4909" s="200" t="s">
        <v>8231</v>
      </c>
      <c r="AE4909" s="212">
        <v>51405</v>
      </c>
      <c r="AF4909" s="212">
        <v>51405</v>
      </c>
      <c r="AG4909" s="198" t="s">
        <v>3837</v>
      </c>
    </row>
    <row r="4910" spans="1:33" hidden="1" x14ac:dyDescent="0.25">
      <c r="A4910" s="209">
        <v>131925</v>
      </c>
      <c r="B4910" s="210">
        <v>1</v>
      </c>
      <c r="C4910" s="196" t="s">
        <v>122</v>
      </c>
      <c r="D4910" s="201">
        <v>44390</v>
      </c>
      <c r="E4910" s="196" t="s">
        <v>152</v>
      </c>
      <c r="F4910" s="201">
        <v>44552.875127314815</v>
      </c>
      <c r="G4910" s="196" t="s">
        <v>161</v>
      </c>
      <c r="H4910" s="198" t="s">
        <v>1192</v>
      </c>
      <c r="I4910" s="196" t="s">
        <v>3918</v>
      </c>
      <c r="J4910" s="196" t="s">
        <v>101</v>
      </c>
      <c r="L4910" s="200" t="s">
        <v>101</v>
      </c>
      <c r="M4910" s="198" t="s">
        <v>3921</v>
      </c>
      <c r="N4910" s="198" t="s">
        <v>3922</v>
      </c>
      <c r="O4910" s="196" t="s">
        <v>157</v>
      </c>
      <c r="P4910" s="198" t="s">
        <v>157</v>
      </c>
      <c r="Q4910" s="198" t="s">
        <v>1793</v>
      </c>
      <c r="R4910" s="196" t="s">
        <v>47</v>
      </c>
      <c r="S4910" s="196" t="s">
        <v>43</v>
      </c>
      <c r="T4910" s="211">
        <v>0.17</v>
      </c>
      <c r="U4910" s="201">
        <v>44540</v>
      </c>
      <c r="V4910" s="196" t="s">
        <v>1805</v>
      </c>
      <c r="W4910" s="200" t="s">
        <v>93</v>
      </c>
      <c r="X4910" s="196" t="s">
        <v>103</v>
      </c>
      <c r="Y4910" s="196" t="s">
        <v>32</v>
      </c>
      <c r="AA4910" s="196" t="s">
        <v>17962</v>
      </c>
      <c r="AB4910" s="196" t="s">
        <v>17963</v>
      </c>
      <c r="AC4910" s="200">
        <v>8</v>
      </c>
      <c r="AD4910" s="200" t="s">
        <v>8231</v>
      </c>
      <c r="AE4910" s="212">
        <v>50800</v>
      </c>
      <c r="AF4910" s="212">
        <v>50800</v>
      </c>
      <c r="AG4910" s="198" t="s">
        <v>3837</v>
      </c>
    </row>
    <row r="4911" spans="1:33" ht="54" hidden="1" x14ac:dyDescent="0.25">
      <c r="A4911" s="209">
        <v>131927</v>
      </c>
      <c r="B4911" s="210">
        <v>4</v>
      </c>
      <c r="C4911" s="196" t="s">
        <v>85</v>
      </c>
      <c r="D4911" s="201">
        <v>44391</v>
      </c>
      <c r="E4911" s="196" t="s">
        <v>1503</v>
      </c>
      <c r="F4911" s="201">
        <v>44533</v>
      </c>
      <c r="G4911" s="196" t="s">
        <v>152</v>
      </c>
      <c r="H4911" s="198" t="s">
        <v>2044</v>
      </c>
      <c r="I4911" s="196" t="s">
        <v>3800</v>
      </c>
      <c r="J4911" s="196" t="s">
        <v>101</v>
      </c>
      <c r="L4911" s="200" t="s">
        <v>101</v>
      </c>
      <c r="M4911" s="198" t="s">
        <v>3801</v>
      </c>
      <c r="N4911" s="198" t="s">
        <v>3802</v>
      </c>
      <c r="O4911" s="196" t="s">
        <v>1509</v>
      </c>
      <c r="P4911" s="198" t="s">
        <v>1783</v>
      </c>
      <c r="R4911" s="196" t="s">
        <v>47</v>
      </c>
      <c r="S4911" s="196" t="s">
        <v>41</v>
      </c>
      <c r="T4911" s="211">
        <v>0.45</v>
      </c>
      <c r="U4911" s="201">
        <v>45268</v>
      </c>
      <c r="W4911" s="200" t="s">
        <v>93</v>
      </c>
      <c r="X4911" s="196" t="s">
        <v>103</v>
      </c>
      <c r="AA4911" s="196" t="s">
        <v>17964</v>
      </c>
      <c r="AC4911" s="200">
        <v>1</v>
      </c>
      <c r="AD4911" s="200" t="s">
        <v>8250</v>
      </c>
      <c r="AE4911" s="212">
        <v>116000</v>
      </c>
      <c r="AF4911" s="212">
        <v>116000</v>
      </c>
    </row>
    <row r="4912" spans="1:33" hidden="1" x14ac:dyDescent="0.25">
      <c r="A4912" s="209">
        <v>131951</v>
      </c>
      <c r="B4912" s="210">
        <v>3</v>
      </c>
      <c r="C4912" s="196" t="s">
        <v>85</v>
      </c>
      <c r="D4912" s="201">
        <v>44397</v>
      </c>
      <c r="E4912" s="196" t="s">
        <v>398</v>
      </c>
      <c r="F4912" s="201">
        <v>44484</v>
      </c>
      <c r="G4912" s="196" t="s">
        <v>152</v>
      </c>
      <c r="H4912" s="198" t="s">
        <v>99</v>
      </c>
      <c r="I4912" s="196" t="s">
        <v>477</v>
      </c>
      <c r="J4912" s="196" t="s">
        <v>299</v>
      </c>
      <c r="L4912" s="200" t="s">
        <v>300</v>
      </c>
      <c r="M4912" s="198" t="s">
        <v>656</v>
      </c>
      <c r="O4912" s="196" t="s">
        <v>438</v>
      </c>
      <c r="P4912" s="198" t="s">
        <v>439</v>
      </c>
      <c r="R4912" s="196" t="s">
        <v>39</v>
      </c>
      <c r="S4912" s="196" t="s">
        <v>46</v>
      </c>
      <c r="T4912" s="211">
        <v>0.06</v>
      </c>
      <c r="W4912" s="200" t="s">
        <v>93</v>
      </c>
      <c r="X4912" s="196" t="s">
        <v>303</v>
      </c>
      <c r="Z4912" s="198" t="s">
        <v>657</v>
      </c>
      <c r="AA4912" s="196" t="s">
        <v>17965</v>
      </c>
      <c r="AC4912" s="200">
        <v>3</v>
      </c>
      <c r="AD4912" s="200" t="s">
        <v>8274</v>
      </c>
      <c r="AE4912" s="212">
        <v>66000</v>
      </c>
      <c r="AF4912" s="212">
        <v>66000</v>
      </c>
    </row>
    <row r="4913" spans="1:33" hidden="1" x14ac:dyDescent="0.25">
      <c r="A4913" s="209">
        <v>131952</v>
      </c>
      <c r="B4913" s="210">
        <v>1</v>
      </c>
      <c r="C4913" s="196" t="s">
        <v>85</v>
      </c>
      <c r="D4913" s="201">
        <v>44398</v>
      </c>
      <c r="E4913" s="196" t="s">
        <v>98</v>
      </c>
      <c r="F4913" s="201">
        <v>44685</v>
      </c>
      <c r="G4913" s="196" t="s">
        <v>98</v>
      </c>
      <c r="H4913" s="198" t="s">
        <v>153</v>
      </c>
      <c r="I4913" s="196" t="s">
        <v>4664</v>
      </c>
      <c r="J4913" s="196" t="s">
        <v>101</v>
      </c>
      <c r="L4913" s="200" t="s">
        <v>101</v>
      </c>
      <c r="M4913" s="198" t="s">
        <v>4901</v>
      </c>
      <c r="N4913" s="198" t="s">
        <v>4902</v>
      </c>
      <c r="O4913" s="196" t="s">
        <v>119</v>
      </c>
      <c r="P4913" s="198" t="s">
        <v>1329</v>
      </c>
      <c r="S4913" s="196" t="s">
        <v>42</v>
      </c>
      <c r="T4913" s="211">
        <v>0.05</v>
      </c>
      <c r="W4913" s="200" t="s">
        <v>93</v>
      </c>
      <c r="AA4913" s="196" t="s">
        <v>17966</v>
      </c>
      <c r="AC4913" s="200">
        <v>1</v>
      </c>
      <c r="AD4913" s="200" t="s">
        <v>8274</v>
      </c>
      <c r="AE4913" s="212">
        <v>50000</v>
      </c>
      <c r="AF4913" s="212">
        <v>50000</v>
      </c>
    </row>
    <row r="4914" spans="1:33" hidden="1" x14ac:dyDescent="0.25">
      <c r="A4914" s="209">
        <v>131995</v>
      </c>
      <c r="B4914" s="210">
        <v>2</v>
      </c>
      <c r="C4914" s="196" t="s">
        <v>122</v>
      </c>
      <c r="D4914" s="201">
        <v>44407</v>
      </c>
      <c r="E4914" s="196" t="s">
        <v>228</v>
      </c>
      <c r="F4914" s="201">
        <v>44721</v>
      </c>
      <c r="G4914" s="196" t="s">
        <v>253</v>
      </c>
      <c r="H4914" s="198" t="s">
        <v>410</v>
      </c>
      <c r="I4914" s="196" t="s">
        <v>411</v>
      </c>
      <c r="K4914" s="196" t="s">
        <v>412</v>
      </c>
      <c r="L4914" s="200" t="s">
        <v>183</v>
      </c>
      <c r="M4914" s="198" t="s">
        <v>413</v>
      </c>
      <c r="O4914" s="196" t="s">
        <v>271</v>
      </c>
      <c r="P4914" s="198" t="s">
        <v>166</v>
      </c>
      <c r="R4914" s="196" t="s">
        <v>39</v>
      </c>
      <c r="S4914" s="196" t="s">
        <v>45</v>
      </c>
      <c r="T4914" s="211">
        <v>0.01</v>
      </c>
      <c r="W4914" s="200" t="s">
        <v>93</v>
      </c>
      <c r="X4914" s="196" t="s">
        <v>186</v>
      </c>
      <c r="AA4914" s="196" t="s">
        <v>17967</v>
      </c>
      <c r="AC4914" s="200">
        <v>3</v>
      </c>
      <c r="AD4914" s="200" t="s">
        <v>8250</v>
      </c>
      <c r="AE4914" s="212">
        <v>26202.75</v>
      </c>
      <c r="AF4914" s="212">
        <v>26202.75</v>
      </c>
    </row>
    <row r="4915" spans="1:33" ht="54" hidden="1" x14ac:dyDescent="0.25">
      <c r="A4915" s="209">
        <v>132004</v>
      </c>
      <c r="B4915" s="210">
        <v>4</v>
      </c>
      <c r="C4915" s="196" t="s">
        <v>85</v>
      </c>
      <c r="D4915" s="201">
        <v>44412</v>
      </c>
      <c r="E4915" s="196" t="s">
        <v>1503</v>
      </c>
      <c r="F4915" s="201">
        <v>44697</v>
      </c>
      <c r="G4915" s="196" t="s">
        <v>2200</v>
      </c>
      <c r="H4915" s="198" t="s">
        <v>750</v>
      </c>
      <c r="I4915" s="196" t="s">
        <v>1505</v>
      </c>
      <c r="J4915" s="196" t="s">
        <v>1506</v>
      </c>
      <c r="M4915" s="198" t="s">
        <v>2201</v>
      </c>
      <c r="N4915" s="198" t="s">
        <v>2202</v>
      </c>
      <c r="O4915" s="196" t="s">
        <v>1509</v>
      </c>
      <c r="P4915" s="198" t="s">
        <v>1789</v>
      </c>
      <c r="R4915" s="196" t="s">
        <v>47</v>
      </c>
      <c r="S4915" s="196" t="s">
        <v>45</v>
      </c>
      <c r="T4915" s="202" t="s">
        <v>505</v>
      </c>
      <c r="U4915" s="201">
        <v>45373</v>
      </c>
      <c r="W4915" s="200" t="s">
        <v>93</v>
      </c>
      <c r="AA4915" s="196" t="s">
        <v>17968</v>
      </c>
      <c r="AC4915" s="200">
        <v>1</v>
      </c>
      <c r="AD4915" s="200" t="s">
        <v>8250</v>
      </c>
      <c r="AE4915" s="212">
        <v>131400</v>
      </c>
      <c r="AF4915" s="212">
        <v>131400</v>
      </c>
    </row>
    <row r="4916" spans="1:33" ht="54" hidden="1" x14ac:dyDescent="0.25">
      <c r="A4916" s="209">
        <v>132017</v>
      </c>
      <c r="B4916" s="210">
        <v>1</v>
      </c>
      <c r="C4916" s="196" t="s">
        <v>85</v>
      </c>
      <c r="D4916" s="201">
        <v>44414</v>
      </c>
      <c r="E4916" s="196" t="s">
        <v>1503</v>
      </c>
      <c r="F4916" s="201">
        <v>44630</v>
      </c>
      <c r="G4916" s="196" t="s">
        <v>1504</v>
      </c>
      <c r="H4916" s="198" t="s">
        <v>1160</v>
      </c>
      <c r="I4916" s="196" t="s">
        <v>1505</v>
      </c>
      <c r="J4916" s="196" t="s">
        <v>1506</v>
      </c>
      <c r="M4916" s="198" t="s">
        <v>1507</v>
      </c>
      <c r="N4916" s="198" t="s">
        <v>1508</v>
      </c>
      <c r="O4916" s="196" t="s">
        <v>1509</v>
      </c>
      <c r="P4916" s="198" t="s">
        <v>166</v>
      </c>
      <c r="R4916" s="196" t="s">
        <v>39</v>
      </c>
      <c r="S4916" s="196" t="s">
        <v>45</v>
      </c>
      <c r="T4916" s="202" t="s">
        <v>505</v>
      </c>
      <c r="U4916" s="201">
        <v>45156</v>
      </c>
      <c r="W4916" s="200" t="s">
        <v>93</v>
      </c>
      <c r="X4916" s="196" t="s">
        <v>103</v>
      </c>
      <c r="Z4916" s="198" t="s">
        <v>1510</v>
      </c>
      <c r="AA4916" s="196" t="s">
        <v>17969</v>
      </c>
      <c r="AC4916" s="200">
        <v>1</v>
      </c>
      <c r="AD4916" s="200" t="s">
        <v>8250</v>
      </c>
      <c r="AE4916" s="212">
        <v>983000</v>
      </c>
      <c r="AF4916" s="212">
        <v>983000</v>
      </c>
    </row>
    <row r="4917" spans="1:33" hidden="1" x14ac:dyDescent="0.25">
      <c r="A4917" s="209">
        <v>132020</v>
      </c>
      <c r="B4917" s="210">
        <v>3</v>
      </c>
      <c r="C4917" s="196" t="s">
        <v>85</v>
      </c>
      <c r="D4917" s="201">
        <v>44418</v>
      </c>
      <c r="E4917" s="196" t="s">
        <v>398</v>
      </c>
      <c r="F4917" s="201">
        <v>44484</v>
      </c>
      <c r="G4917" s="196" t="s">
        <v>152</v>
      </c>
      <c r="H4917" s="198" t="s">
        <v>1111</v>
      </c>
      <c r="I4917" s="196" t="s">
        <v>2135</v>
      </c>
      <c r="J4917" s="196" t="s">
        <v>101</v>
      </c>
      <c r="L4917" s="200" t="s">
        <v>101</v>
      </c>
      <c r="M4917" s="198" t="s">
        <v>4903</v>
      </c>
      <c r="N4917" s="198" t="s">
        <v>1711</v>
      </c>
      <c r="O4917" s="196" t="s">
        <v>119</v>
      </c>
      <c r="P4917" s="198" t="s">
        <v>4904</v>
      </c>
      <c r="S4917" s="196" t="s">
        <v>42</v>
      </c>
      <c r="T4917" s="211">
        <v>0</v>
      </c>
      <c r="W4917" s="200" t="s">
        <v>93</v>
      </c>
      <c r="X4917" s="196" t="s">
        <v>103</v>
      </c>
      <c r="AA4917" s="196" t="s">
        <v>17970</v>
      </c>
      <c r="AC4917" s="200">
        <v>1</v>
      </c>
      <c r="AD4917" s="200" t="s">
        <v>8274</v>
      </c>
      <c r="AE4917" s="212">
        <v>40000</v>
      </c>
      <c r="AF4917" s="212">
        <v>40000</v>
      </c>
    </row>
    <row r="4918" spans="1:33" hidden="1" x14ac:dyDescent="0.25">
      <c r="A4918" s="209">
        <v>132021</v>
      </c>
      <c r="B4918" s="210">
        <v>3</v>
      </c>
      <c r="C4918" s="196" t="s">
        <v>85</v>
      </c>
      <c r="D4918" s="201">
        <v>44418</v>
      </c>
      <c r="E4918" s="196" t="s">
        <v>398</v>
      </c>
      <c r="F4918" s="201">
        <v>44484</v>
      </c>
      <c r="G4918" s="196" t="s">
        <v>152</v>
      </c>
      <c r="H4918" s="198" t="s">
        <v>1111</v>
      </c>
      <c r="I4918" s="196" t="s">
        <v>1893</v>
      </c>
      <c r="J4918" s="196" t="s">
        <v>101</v>
      </c>
      <c r="L4918" s="200" t="s">
        <v>101</v>
      </c>
      <c r="M4918" s="198" t="s">
        <v>4906</v>
      </c>
      <c r="N4918" s="198" t="s">
        <v>1711</v>
      </c>
      <c r="O4918" s="196" t="s">
        <v>119</v>
      </c>
      <c r="P4918" s="198" t="s">
        <v>4904</v>
      </c>
      <c r="S4918" s="196" t="s">
        <v>42</v>
      </c>
      <c r="T4918" s="211">
        <v>0</v>
      </c>
      <c r="W4918" s="200" t="s">
        <v>93</v>
      </c>
      <c r="X4918" s="196" t="s">
        <v>103</v>
      </c>
      <c r="AA4918" s="196" t="s">
        <v>17971</v>
      </c>
      <c r="AC4918" s="200">
        <v>1</v>
      </c>
      <c r="AD4918" s="200" t="s">
        <v>8274</v>
      </c>
      <c r="AE4918" s="212">
        <v>40000</v>
      </c>
      <c r="AF4918" s="212">
        <v>40000</v>
      </c>
    </row>
    <row r="4919" spans="1:33" hidden="1" x14ac:dyDescent="0.25">
      <c r="A4919" s="209">
        <v>132022</v>
      </c>
      <c r="B4919" s="210">
        <v>3</v>
      </c>
      <c r="C4919" s="196" t="s">
        <v>85</v>
      </c>
      <c r="D4919" s="201">
        <v>44418</v>
      </c>
      <c r="E4919" s="196" t="s">
        <v>398</v>
      </c>
      <c r="F4919" s="201">
        <v>44484</v>
      </c>
      <c r="G4919" s="196" t="s">
        <v>152</v>
      </c>
      <c r="H4919" s="198" t="s">
        <v>319</v>
      </c>
      <c r="I4919" s="196" t="s">
        <v>4908</v>
      </c>
      <c r="J4919" s="196" t="s">
        <v>101</v>
      </c>
      <c r="L4919" s="200" t="s">
        <v>101</v>
      </c>
      <c r="M4919" s="198" t="s">
        <v>4909</v>
      </c>
      <c r="N4919" s="198" t="s">
        <v>1711</v>
      </c>
      <c r="O4919" s="196" t="s">
        <v>119</v>
      </c>
      <c r="P4919" s="198" t="s">
        <v>4904</v>
      </c>
      <c r="S4919" s="196" t="s">
        <v>42</v>
      </c>
      <c r="T4919" s="211">
        <v>0</v>
      </c>
      <c r="W4919" s="200" t="s">
        <v>93</v>
      </c>
      <c r="X4919" s="196" t="s">
        <v>103</v>
      </c>
      <c r="AA4919" s="196" t="s">
        <v>17972</v>
      </c>
      <c r="AC4919" s="200">
        <v>1</v>
      </c>
      <c r="AD4919" s="200" t="s">
        <v>8274</v>
      </c>
      <c r="AE4919" s="212">
        <v>40000</v>
      </c>
      <c r="AF4919" s="212">
        <v>40000</v>
      </c>
    </row>
    <row r="4920" spans="1:33" hidden="1" x14ac:dyDescent="0.25">
      <c r="A4920" s="209">
        <v>132023</v>
      </c>
      <c r="B4920" s="210">
        <v>3</v>
      </c>
      <c r="C4920" s="196" t="s">
        <v>85</v>
      </c>
      <c r="D4920" s="201">
        <v>44418</v>
      </c>
      <c r="E4920" s="196" t="s">
        <v>398</v>
      </c>
      <c r="F4920" s="201">
        <v>44484</v>
      </c>
      <c r="G4920" s="196" t="s">
        <v>152</v>
      </c>
      <c r="H4920" s="198" t="s">
        <v>319</v>
      </c>
      <c r="I4920" s="196" t="s">
        <v>4908</v>
      </c>
      <c r="J4920" s="196" t="s">
        <v>101</v>
      </c>
      <c r="L4920" s="200" t="s">
        <v>101</v>
      </c>
      <c r="M4920" s="198" t="s">
        <v>4911</v>
      </c>
      <c r="N4920" s="198" t="s">
        <v>1711</v>
      </c>
      <c r="O4920" s="196" t="s">
        <v>119</v>
      </c>
      <c r="P4920" s="198" t="s">
        <v>4904</v>
      </c>
      <c r="S4920" s="196" t="s">
        <v>42</v>
      </c>
      <c r="T4920" s="211">
        <v>0</v>
      </c>
      <c r="W4920" s="200" t="s">
        <v>93</v>
      </c>
      <c r="X4920" s="196" t="s">
        <v>103</v>
      </c>
      <c r="AA4920" s="196" t="s">
        <v>17973</v>
      </c>
      <c r="AC4920" s="200">
        <v>1</v>
      </c>
      <c r="AD4920" s="200" t="s">
        <v>8274</v>
      </c>
      <c r="AE4920" s="212">
        <v>40000</v>
      </c>
      <c r="AF4920" s="212">
        <v>40000</v>
      </c>
    </row>
    <row r="4921" spans="1:33" hidden="1" x14ac:dyDescent="0.25">
      <c r="A4921" s="209">
        <v>132024</v>
      </c>
      <c r="B4921" s="210">
        <v>2</v>
      </c>
      <c r="C4921" s="196" t="s">
        <v>85</v>
      </c>
      <c r="D4921" s="201">
        <v>44418</v>
      </c>
      <c r="E4921" s="196" t="s">
        <v>398</v>
      </c>
      <c r="F4921" s="201">
        <v>44620</v>
      </c>
      <c r="G4921" s="196" t="s">
        <v>143</v>
      </c>
      <c r="H4921" s="198" t="s">
        <v>135</v>
      </c>
      <c r="I4921" s="196" t="s">
        <v>292</v>
      </c>
      <c r="J4921" s="196" t="s">
        <v>101</v>
      </c>
      <c r="L4921" s="200" t="s">
        <v>101</v>
      </c>
      <c r="M4921" s="198" t="s">
        <v>4913</v>
      </c>
      <c r="O4921" s="196" t="s">
        <v>119</v>
      </c>
      <c r="P4921" s="198" t="s">
        <v>104</v>
      </c>
      <c r="S4921" s="196" t="s">
        <v>42</v>
      </c>
      <c r="T4921" s="211">
        <v>0</v>
      </c>
      <c r="U4921" s="201">
        <v>45016</v>
      </c>
      <c r="W4921" s="200" t="s">
        <v>93</v>
      </c>
      <c r="X4921" s="196" t="s">
        <v>103</v>
      </c>
      <c r="AA4921" s="196" t="s">
        <v>17974</v>
      </c>
      <c r="AC4921" s="200">
        <v>1</v>
      </c>
      <c r="AD4921" s="200" t="s">
        <v>8274</v>
      </c>
      <c r="AE4921" s="212">
        <v>40000</v>
      </c>
      <c r="AF4921" s="212">
        <v>40000</v>
      </c>
    </row>
    <row r="4922" spans="1:33" hidden="1" x14ac:dyDescent="0.25">
      <c r="A4922" s="209">
        <v>132026</v>
      </c>
      <c r="B4922" s="210">
        <v>3</v>
      </c>
      <c r="C4922" s="196" t="s">
        <v>85</v>
      </c>
      <c r="D4922" s="201">
        <v>44418</v>
      </c>
      <c r="E4922" s="196" t="s">
        <v>398</v>
      </c>
      <c r="F4922" s="201">
        <v>44484</v>
      </c>
      <c r="G4922" s="196" t="s">
        <v>152</v>
      </c>
      <c r="H4922" s="198" t="s">
        <v>1111</v>
      </c>
      <c r="I4922" s="196" t="s">
        <v>2135</v>
      </c>
      <c r="J4922" s="196" t="s">
        <v>101</v>
      </c>
      <c r="L4922" s="200" t="s">
        <v>101</v>
      </c>
      <c r="M4922" s="198" t="s">
        <v>4915</v>
      </c>
      <c r="N4922" s="198" t="s">
        <v>1711</v>
      </c>
      <c r="O4922" s="196" t="s">
        <v>119</v>
      </c>
      <c r="P4922" s="198" t="s">
        <v>4904</v>
      </c>
      <c r="S4922" s="196" t="s">
        <v>42</v>
      </c>
      <c r="T4922" s="211">
        <v>0</v>
      </c>
      <c r="W4922" s="200" t="s">
        <v>93</v>
      </c>
      <c r="X4922" s="196" t="s">
        <v>103</v>
      </c>
      <c r="AA4922" s="196" t="s">
        <v>17975</v>
      </c>
      <c r="AC4922" s="200">
        <v>1</v>
      </c>
      <c r="AD4922" s="200" t="s">
        <v>8274</v>
      </c>
      <c r="AE4922" s="212">
        <v>40000</v>
      </c>
      <c r="AF4922" s="212">
        <v>40000</v>
      </c>
    </row>
    <row r="4923" spans="1:33" hidden="1" x14ac:dyDescent="0.25">
      <c r="A4923" s="209">
        <v>132035</v>
      </c>
      <c r="B4923" s="210">
        <v>3</v>
      </c>
      <c r="C4923" s="196" t="s">
        <v>122</v>
      </c>
      <c r="D4923" s="201">
        <v>44421</v>
      </c>
      <c r="E4923" s="196" t="s">
        <v>152</v>
      </c>
      <c r="F4923" s="201">
        <v>44712</v>
      </c>
      <c r="G4923" s="196" t="s">
        <v>241</v>
      </c>
      <c r="H4923" s="198" t="s">
        <v>701</v>
      </c>
      <c r="I4923" s="196" t="s">
        <v>613</v>
      </c>
      <c r="J4923" s="196" t="s">
        <v>299</v>
      </c>
      <c r="L4923" s="200" t="s">
        <v>300</v>
      </c>
      <c r="M4923" s="198" t="s">
        <v>1965</v>
      </c>
      <c r="N4923" s="198" t="s">
        <v>1793</v>
      </c>
      <c r="O4923" s="196" t="s">
        <v>157</v>
      </c>
      <c r="P4923" s="198" t="s">
        <v>1794</v>
      </c>
      <c r="Q4923" s="198" t="s">
        <v>1793</v>
      </c>
      <c r="R4923" s="196" t="s">
        <v>47</v>
      </c>
      <c r="S4923" s="196" t="s">
        <v>43</v>
      </c>
      <c r="T4923" s="211">
        <v>4.92</v>
      </c>
      <c r="U4923" s="201">
        <v>44603</v>
      </c>
      <c r="W4923" s="200" t="s">
        <v>93</v>
      </c>
      <c r="X4923" s="196" t="s">
        <v>303</v>
      </c>
      <c r="Y4923" s="196" t="s">
        <v>29</v>
      </c>
      <c r="Z4923" s="198" t="s">
        <v>1966</v>
      </c>
      <c r="AA4923" s="196" t="s">
        <v>17976</v>
      </c>
      <c r="AB4923" s="196" t="s">
        <v>17977</v>
      </c>
      <c r="AC4923" s="200">
        <v>3</v>
      </c>
      <c r="AD4923" s="200" t="s">
        <v>8274</v>
      </c>
      <c r="AE4923" s="212">
        <v>156854</v>
      </c>
      <c r="AF4923" s="212">
        <v>156854</v>
      </c>
      <c r="AG4923" s="198" t="s">
        <v>1967</v>
      </c>
    </row>
    <row r="4924" spans="1:33" hidden="1" x14ac:dyDescent="0.25">
      <c r="A4924" s="209">
        <v>132035</v>
      </c>
      <c r="B4924" s="210">
        <v>3</v>
      </c>
      <c r="C4924" s="196" t="s">
        <v>122</v>
      </c>
      <c r="D4924" s="201">
        <v>44421</v>
      </c>
      <c r="E4924" s="196" t="s">
        <v>152</v>
      </c>
      <c r="F4924" s="201">
        <v>44712</v>
      </c>
      <c r="G4924" s="196" t="s">
        <v>241</v>
      </c>
      <c r="H4924" s="198" t="s">
        <v>701</v>
      </c>
      <c r="I4924" s="196" t="s">
        <v>613</v>
      </c>
      <c r="J4924" s="196" t="s">
        <v>299</v>
      </c>
      <c r="L4924" s="200" t="s">
        <v>300</v>
      </c>
      <c r="M4924" s="198" t="s">
        <v>1965</v>
      </c>
      <c r="N4924" s="198" t="s">
        <v>1793</v>
      </c>
      <c r="O4924" s="196" t="s">
        <v>157</v>
      </c>
      <c r="P4924" s="198" t="s">
        <v>1794</v>
      </c>
      <c r="Q4924" s="198" t="s">
        <v>1793</v>
      </c>
      <c r="R4924" s="196" t="s">
        <v>47</v>
      </c>
      <c r="S4924" s="196" t="s">
        <v>43</v>
      </c>
      <c r="T4924" s="211">
        <v>4.92</v>
      </c>
      <c r="U4924" s="201">
        <v>44603</v>
      </c>
      <c r="W4924" s="200" t="s">
        <v>93</v>
      </c>
      <c r="X4924" s="196" t="s">
        <v>303</v>
      </c>
      <c r="Y4924" s="196" t="s">
        <v>29</v>
      </c>
      <c r="Z4924" s="198" t="s">
        <v>1966</v>
      </c>
      <c r="AA4924" s="196" t="s">
        <v>17978</v>
      </c>
      <c r="AB4924" s="196" t="s">
        <v>17977</v>
      </c>
      <c r="AC4924" s="200">
        <v>8</v>
      </c>
      <c r="AD4924" s="200" t="s">
        <v>8231</v>
      </c>
      <c r="AE4924" s="212">
        <v>3044680</v>
      </c>
      <c r="AF4924" s="212">
        <v>3044680</v>
      </c>
      <c r="AG4924" s="198" t="s">
        <v>1967</v>
      </c>
    </row>
    <row r="4925" spans="1:33" ht="72" hidden="1" x14ac:dyDescent="0.25">
      <c r="A4925" s="209">
        <v>132039</v>
      </c>
      <c r="B4925" s="210">
        <v>4</v>
      </c>
      <c r="C4925" s="196" t="s">
        <v>85</v>
      </c>
      <c r="D4925" s="201">
        <v>44425</v>
      </c>
      <c r="E4925" s="196" t="s">
        <v>1503</v>
      </c>
      <c r="F4925" s="201">
        <v>44697</v>
      </c>
      <c r="G4925" s="196" t="s">
        <v>1132</v>
      </c>
      <c r="H4925" s="198" t="s">
        <v>415</v>
      </c>
      <c r="M4925" s="198" t="s">
        <v>2910</v>
      </c>
      <c r="N4925" s="198" t="s">
        <v>2911</v>
      </c>
      <c r="O4925" s="196" t="s">
        <v>1509</v>
      </c>
      <c r="P4925" s="198" t="s">
        <v>1789</v>
      </c>
      <c r="R4925" s="196" t="s">
        <v>47</v>
      </c>
      <c r="S4925" s="196" t="s">
        <v>45</v>
      </c>
      <c r="T4925" s="202" t="s">
        <v>505</v>
      </c>
      <c r="U4925" s="201">
        <v>45422</v>
      </c>
      <c r="W4925" s="200" t="s">
        <v>93</v>
      </c>
      <c r="AA4925" s="196" t="s">
        <v>17979</v>
      </c>
      <c r="AC4925" s="200">
        <v>1</v>
      </c>
      <c r="AD4925" s="200" t="s">
        <v>8250</v>
      </c>
      <c r="AE4925" s="212">
        <v>32100</v>
      </c>
      <c r="AF4925" s="212">
        <v>32100</v>
      </c>
    </row>
    <row r="4926" spans="1:33" hidden="1" x14ac:dyDescent="0.25">
      <c r="A4926" s="209">
        <v>132041</v>
      </c>
      <c r="B4926" s="210">
        <v>4</v>
      </c>
      <c r="C4926" s="196" t="s">
        <v>122</v>
      </c>
      <c r="D4926" s="201">
        <v>44425</v>
      </c>
      <c r="E4926" s="196" t="s">
        <v>228</v>
      </c>
      <c r="F4926" s="201">
        <v>44721</v>
      </c>
      <c r="G4926" s="196" t="s">
        <v>253</v>
      </c>
      <c r="H4926" s="198" t="s">
        <v>415</v>
      </c>
      <c r="I4926" s="196" t="s">
        <v>416</v>
      </c>
      <c r="K4926" s="196" t="s">
        <v>417</v>
      </c>
      <c r="L4926" s="200" t="s">
        <v>183</v>
      </c>
      <c r="M4926" s="198" t="s">
        <v>418</v>
      </c>
      <c r="O4926" s="196" t="s">
        <v>271</v>
      </c>
      <c r="P4926" s="198" t="s">
        <v>166</v>
      </c>
      <c r="R4926" s="196" t="s">
        <v>39</v>
      </c>
      <c r="S4926" s="196" t="s">
        <v>45</v>
      </c>
      <c r="T4926" s="211">
        <v>0.01</v>
      </c>
      <c r="W4926" s="200" t="s">
        <v>93</v>
      </c>
      <c r="X4926" s="196" t="s">
        <v>186</v>
      </c>
      <c r="AA4926" s="196" t="s">
        <v>17980</v>
      </c>
      <c r="AC4926" s="200">
        <v>3</v>
      </c>
      <c r="AD4926" s="200" t="s">
        <v>8250</v>
      </c>
      <c r="AE4926" s="212">
        <v>453009.35</v>
      </c>
      <c r="AF4926" s="212">
        <v>453009.35</v>
      </c>
    </row>
    <row r="4927" spans="1:33" hidden="1" x14ac:dyDescent="0.25">
      <c r="A4927" s="209">
        <v>132069</v>
      </c>
      <c r="B4927" s="210">
        <v>3</v>
      </c>
      <c r="C4927" s="196" t="s">
        <v>85</v>
      </c>
      <c r="D4927" s="201">
        <v>44433</v>
      </c>
      <c r="E4927" s="196" t="s">
        <v>98</v>
      </c>
      <c r="F4927" s="201">
        <v>44501</v>
      </c>
      <c r="G4927" s="196" t="s">
        <v>143</v>
      </c>
      <c r="H4927" s="198" t="s">
        <v>306</v>
      </c>
      <c r="I4927" s="196" t="s">
        <v>1427</v>
      </c>
      <c r="J4927" s="196" t="s">
        <v>101</v>
      </c>
      <c r="L4927" s="200" t="s">
        <v>101</v>
      </c>
      <c r="M4927" s="198" t="s">
        <v>4917</v>
      </c>
      <c r="N4927" s="198" t="s">
        <v>4918</v>
      </c>
      <c r="O4927" s="196" t="s">
        <v>119</v>
      </c>
      <c r="P4927" s="198" t="s">
        <v>19</v>
      </c>
      <c r="S4927" s="196" t="s">
        <v>42</v>
      </c>
      <c r="T4927" s="211">
        <v>0.01</v>
      </c>
      <c r="W4927" s="200" t="s">
        <v>93</v>
      </c>
      <c r="X4927" s="196" t="s">
        <v>103</v>
      </c>
      <c r="AA4927" s="196" t="s">
        <v>17981</v>
      </c>
      <c r="AC4927" s="200">
        <v>3</v>
      </c>
      <c r="AD4927" s="200" t="s">
        <v>8274</v>
      </c>
      <c r="AE4927" s="212">
        <v>200000</v>
      </c>
      <c r="AF4927" s="212">
        <v>200000</v>
      </c>
    </row>
    <row r="4928" spans="1:33" hidden="1" x14ac:dyDescent="0.25">
      <c r="A4928" s="209">
        <v>132070</v>
      </c>
      <c r="B4928" s="210">
        <v>3</v>
      </c>
      <c r="C4928" s="196" t="s">
        <v>85</v>
      </c>
      <c r="D4928" s="201">
        <v>44433</v>
      </c>
      <c r="E4928" s="196" t="s">
        <v>98</v>
      </c>
      <c r="F4928" s="201">
        <v>44501</v>
      </c>
      <c r="G4928" s="196" t="s">
        <v>143</v>
      </c>
      <c r="H4928" s="198" t="s">
        <v>1489</v>
      </c>
      <c r="I4928" s="196" t="s">
        <v>1490</v>
      </c>
      <c r="J4928" s="196" t="s">
        <v>101</v>
      </c>
      <c r="L4928" s="200" t="s">
        <v>101</v>
      </c>
      <c r="M4928" s="198" t="s">
        <v>4920</v>
      </c>
      <c r="N4928" s="198" t="s">
        <v>4921</v>
      </c>
      <c r="O4928" s="196" t="s">
        <v>119</v>
      </c>
      <c r="P4928" s="198" t="s">
        <v>19</v>
      </c>
      <c r="S4928" s="196" t="s">
        <v>42</v>
      </c>
      <c r="T4928" s="211">
        <v>0.01</v>
      </c>
      <c r="W4928" s="200" t="s">
        <v>93</v>
      </c>
      <c r="X4928" s="196" t="s">
        <v>103</v>
      </c>
      <c r="AA4928" s="196" t="s">
        <v>17982</v>
      </c>
      <c r="AC4928" s="200">
        <v>3</v>
      </c>
      <c r="AD4928" s="200" t="s">
        <v>8274</v>
      </c>
      <c r="AE4928" s="212">
        <v>5000</v>
      </c>
      <c r="AF4928" s="212">
        <v>5000</v>
      </c>
    </row>
    <row r="4929" spans="1:32" hidden="1" x14ac:dyDescent="0.25">
      <c r="A4929" s="209">
        <v>132072</v>
      </c>
      <c r="B4929" s="210">
        <v>3</v>
      </c>
      <c r="C4929" s="196" t="s">
        <v>85</v>
      </c>
      <c r="D4929" s="201">
        <v>44433</v>
      </c>
      <c r="E4929" s="196" t="s">
        <v>98</v>
      </c>
      <c r="F4929" s="201">
        <v>44501</v>
      </c>
      <c r="G4929" s="196" t="s">
        <v>143</v>
      </c>
      <c r="H4929" s="198" t="s">
        <v>1111</v>
      </c>
      <c r="I4929" s="196" t="s">
        <v>1427</v>
      </c>
      <c r="J4929" s="196" t="s">
        <v>101</v>
      </c>
      <c r="L4929" s="200" t="s">
        <v>101</v>
      </c>
      <c r="M4929" s="198" t="s">
        <v>4923</v>
      </c>
      <c r="N4929" s="198" t="s">
        <v>4924</v>
      </c>
      <c r="O4929" s="196" t="s">
        <v>119</v>
      </c>
      <c r="P4929" s="198" t="s">
        <v>19</v>
      </c>
      <c r="S4929" s="196" t="s">
        <v>42</v>
      </c>
      <c r="T4929" s="211">
        <v>6.4000000000000001E-2</v>
      </c>
      <c r="W4929" s="200" t="s">
        <v>93</v>
      </c>
      <c r="X4929" s="196" t="s">
        <v>103</v>
      </c>
      <c r="AA4929" s="196" t="s">
        <v>17983</v>
      </c>
      <c r="AC4929" s="200">
        <v>3</v>
      </c>
      <c r="AD4929" s="200" t="s">
        <v>8274</v>
      </c>
      <c r="AE4929" s="212">
        <v>30000</v>
      </c>
      <c r="AF4929" s="212">
        <v>30000</v>
      </c>
    </row>
    <row r="4930" spans="1:32" hidden="1" x14ac:dyDescent="0.25">
      <c r="A4930" s="209">
        <v>132073</v>
      </c>
      <c r="B4930" s="210">
        <v>3</v>
      </c>
      <c r="C4930" s="196" t="s">
        <v>85</v>
      </c>
      <c r="D4930" s="201">
        <v>44433</v>
      </c>
      <c r="E4930" s="196" t="s">
        <v>98</v>
      </c>
      <c r="F4930" s="201">
        <v>44501</v>
      </c>
      <c r="G4930" s="196" t="s">
        <v>143</v>
      </c>
      <c r="H4930" s="198" t="s">
        <v>1111</v>
      </c>
      <c r="I4930" s="196" t="s">
        <v>1427</v>
      </c>
      <c r="J4930" s="196" t="s">
        <v>101</v>
      </c>
      <c r="L4930" s="200" t="s">
        <v>101</v>
      </c>
      <c r="M4930" s="198" t="s">
        <v>4926</v>
      </c>
      <c r="N4930" s="198" t="s">
        <v>4927</v>
      </c>
      <c r="O4930" s="196" t="s">
        <v>119</v>
      </c>
      <c r="P4930" s="198" t="s">
        <v>19</v>
      </c>
      <c r="S4930" s="196" t="s">
        <v>42</v>
      </c>
      <c r="T4930" s="211">
        <v>0.01</v>
      </c>
      <c r="W4930" s="200" t="s">
        <v>93</v>
      </c>
      <c r="X4930" s="196" t="s">
        <v>103</v>
      </c>
      <c r="AA4930" s="196" t="s">
        <v>17984</v>
      </c>
      <c r="AC4930" s="200">
        <v>3</v>
      </c>
      <c r="AD4930" s="200" t="s">
        <v>8274</v>
      </c>
      <c r="AE4930" s="212">
        <v>5000</v>
      </c>
      <c r="AF4930" s="212">
        <v>5000</v>
      </c>
    </row>
    <row r="4931" spans="1:32" hidden="1" x14ac:dyDescent="0.25">
      <c r="A4931" s="209">
        <v>132076</v>
      </c>
      <c r="B4931" s="210">
        <v>3</v>
      </c>
      <c r="C4931" s="196" t="s">
        <v>85</v>
      </c>
      <c r="D4931" s="201">
        <v>44433</v>
      </c>
      <c r="E4931" s="196" t="s">
        <v>98</v>
      </c>
      <c r="F4931" s="201">
        <v>44501</v>
      </c>
      <c r="G4931" s="196" t="s">
        <v>143</v>
      </c>
      <c r="H4931" s="198" t="s">
        <v>306</v>
      </c>
      <c r="I4931" s="196" t="s">
        <v>292</v>
      </c>
      <c r="J4931" s="196" t="s">
        <v>101</v>
      </c>
      <c r="L4931" s="200" t="s">
        <v>101</v>
      </c>
      <c r="M4931" s="198" t="s">
        <v>4929</v>
      </c>
      <c r="N4931" s="198" t="s">
        <v>4930</v>
      </c>
      <c r="O4931" s="196" t="s">
        <v>119</v>
      </c>
      <c r="P4931" s="198" t="s">
        <v>19</v>
      </c>
      <c r="S4931" s="196" t="s">
        <v>42</v>
      </c>
      <c r="T4931" s="211">
        <v>0.01</v>
      </c>
      <c r="W4931" s="200" t="s">
        <v>93</v>
      </c>
      <c r="X4931" s="196" t="s">
        <v>103</v>
      </c>
      <c r="AA4931" s="196" t="s">
        <v>17985</v>
      </c>
      <c r="AC4931" s="200">
        <v>3</v>
      </c>
      <c r="AD4931" s="200" t="s">
        <v>8274</v>
      </c>
      <c r="AE4931" s="212">
        <v>129650</v>
      </c>
      <c r="AF4931" s="212">
        <v>129650</v>
      </c>
    </row>
    <row r="4932" spans="1:32" hidden="1" x14ac:dyDescent="0.25">
      <c r="A4932" s="209">
        <v>132077</v>
      </c>
      <c r="B4932" s="210">
        <v>3</v>
      </c>
      <c r="C4932" s="196" t="s">
        <v>85</v>
      </c>
      <c r="D4932" s="201">
        <v>44433</v>
      </c>
      <c r="E4932" s="196" t="s">
        <v>98</v>
      </c>
      <c r="F4932" s="201">
        <v>44501</v>
      </c>
      <c r="G4932" s="196" t="s">
        <v>143</v>
      </c>
      <c r="H4932" s="198" t="s">
        <v>306</v>
      </c>
      <c r="I4932" s="196" t="s">
        <v>292</v>
      </c>
      <c r="J4932" s="196" t="s">
        <v>101</v>
      </c>
      <c r="L4932" s="200" t="s">
        <v>101</v>
      </c>
      <c r="M4932" s="198" t="s">
        <v>4932</v>
      </c>
      <c r="N4932" s="198" t="s">
        <v>4933</v>
      </c>
      <c r="O4932" s="196" t="s">
        <v>119</v>
      </c>
      <c r="P4932" s="198" t="s">
        <v>19</v>
      </c>
      <c r="S4932" s="196" t="s">
        <v>42</v>
      </c>
      <c r="T4932" s="211">
        <v>3.5000000000000003E-2</v>
      </c>
      <c r="W4932" s="200" t="s">
        <v>93</v>
      </c>
      <c r="X4932" s="196" t="s">
        <v>103</v>
      </c>
      <c r="AA4932" s="196" t="s">
        <v>17986</v>
      </c>
      <c r="AC4932" s="200">
        <v>3</v>
      </c>
      <c r="AD4932" s="200" t="s">
        <v>8274</v>
      </c>
      <c r="AE4932" s="212">
        <v>2000000</v>
      </c>
      <c r="AF4932" s="212">
        <v>2000000</v>
      </c>
    </row>
    <row r="4933" spans="1:32" hidden="1" x14ac:dyDescent="0.25">
      <c r="A4933" s="209">
        <v>132077.01</v>
      </c>
      <c r="B4933" s="210">
        <v>3</v>
      </c>
      <c r="C4933" s="196" t="s">
        <v>85</v>
      </c>
      <c r="D4933" s="201">
        <v>44454</v>
      </c>
      <c r="E4933" s="196" t="s">
        <v>98</v>
      </c>
      <c r="F4933" s="201">
        <v>44685</v>
      </c>
      <c r="G4933" s="196" t="s">
        <v>143</v>
      </c>
      <c r="H4933" s="198" t="s">
        <v>306</v>
      </c>
      <c r="I4933" s="196" t="s">
        <v>292</v>
      </c>
      <c r="J4933" s="196" t="s">
        <v>101</v>
      </c>
      <c r="L4933" s="200" t="s">
        <v>101</v>
      </c>
      <c r="M4933" s="198" t="s">
        <v>1512</v>
      </c>
      <c r="N4933" s="198" t="s">
        <v>1513</v>
      </c>
      <c r="O4933" s="196" t="s">
        <v>438</v>
      </c>
      <c r="P4933" s="198" t="s">
        <v>166</v>
      </c>
      <c r="R4933" s="196" t="s">
        <v>39</v>
      </c>
      <c r="S4933" s="196" t="s">
        <v>45</v>
      </c>
      <c r="T4933" s="211">
        <v>0</v>
      </c>
      <c r="U4933" s="201">
        <v>44904</v>
      </c>
      <c r="W4933" s="200" t="s">
        <v>93</v>
      </c>
      <c r="X4933" s="196" t="s">
        <v>103</v>
      </c>
      <c r="Z4933" s="198" t="s">
        <v>1514</v>
      </c>
      <c r="AA4933" s="196" t="s">
        <v>17987</v>
      </c>
      <c r="AC4933" s="200">
        <v>1</v>
      </c>
      <c r="AD4933" s="200" t="s">
        <v>8274</v>
      </c>
      <c r="AE4933" s="212">
        <v>549000</v>
      </c>
      <c r="AF4933" s="212">
        <v>549000</v>
      </c>
    </row>
    <row r="4934" spans="1:32" hidden="1" x14ac:dyDescent="0.25">
      <c r="A4934" s="209">
        <v>132078</v>
      </c>
      <c r="B4934" s="210">
        <v>3</v>
      </c>
      <c r="C4934" s="196" t="s">
        <v>85</v>
      </c>
      <c r="D4934" s="201">
        <v>44433</v>
      </c>
      <c r="E4934" s="196" t="s">
        <v>98</v>
      </c>
      <c r="F4934" s="201">
        <v>44501</v>
      </c>
      <c r="G4934" s="196" t="s">
        <v>143</v>
      </c>
      <c r="H4934" s="198" t="s">
        <v>306</v>
      </c>
      <c r="I4934" s="196" t="s">
        <v>1427</v>
      </c>
      <c r="J4934" s="196" t="s">
        <v>101</v>
      </c>
      <c r="L4934" s="200" t="s">
        <v>101</v>
      </c>
      <c r="M4934" s="198" t="s">
        <v>4935</v>
      </c>
      <c r="N4934" s="198" t="s">
        <v>4936</v>
      </c>
      <c r="O4934" s="196" t="s">
        <v>119</v>
      </c>
      <c r="P4934" s="198" t="s">
        <v>19</v>
      </c>
      <c r="S4934" s="196" t="s">
        <v>42</v>
      </c>
      <c r="T4934" s="211">
        <v>0.01</v>
      </c>
      <c r="W4934" s="200" t="s">
        <v>93</v>
      </c>
      <c r="X4934" s="196" t="s">
        <v>103</v>
      </c>
      <c r="AA4934" s="196" t="s">
        <v>17988</v>
      </c>
      <c r="AC4934" s="200">
        <v>3</v>
      </c>
      <c r="AD4934" s="200" t="s">
        <v>8274</v>
      </c>
      <c r="AE4934" s="212">
        <v>50000</v>
      </c>
      <c r="AF4934" s="212">
        <v>50000</v>
      </c>
    </row>
    <row r="4935" spans="1:32" hidden="1" x14ac:dyDescent="0.25">
      <c r="A4935" s="209">
        <v>132080</v>
      </c>
      <c r="B4935" s="210">
        <v>4</v>
      </c>
      <c r="C4935" s="196" t="s">
        <v>122</v>
      </c>
      <c r="D4935" s="201">
        <v>44434</v>
      </c>
      <c r="E4935" s="196" t="s">
        <v>228</v>
      </c>
      <c r="F4935" s="201">
        <v>44721</v>
      </c>
      <c r="G4935" s="196" t="s">
        <v>253</v>
      </c>
      <c r="H4935" s="198" t="s">
        <v>420</v>
      </c>
      <c r="I4935" s="196" t="s">
        <v>421</v>
      </c>
      <c r="K4935" s="196" t="s">
        <v>422</v>
      </c>
      <c r="L4935" s="200" t="s">
        <v>183</v>
      </c>
      <c r="M4935" s="198" t="s">
        <v>423</v>
      </c>
      <c r="O4935" s="196" t="s">
        <v>271</v>
      </c>
      <c r="P4935" s="198" t="s">
        <v>166</v>
      </c>
      <c r="R4935" s="196" t="s">
        <v>39</v>
      </c>
      <c r="S4935" s="196" t="s">
        <v>45</v>
      </c>
      <c r="T4935" s="211">
        <v>0.01</v>
      </c>
      <c r="W4935" s="200" t="s">
        <v>93</v>
      </c>
      <c r="X4935" s="196" t="s">
        <v>186</v>
      </c>
      <c r="AA4935" s="196" t="s">
        <v>17989</v>
      </c>
      <c r="AC4935" s="200">
        <v>3</v>
      </c>
      <c r="AD4935" s="200" t="s">
        <v>8250</v>
      </c>
      <c r="AE4935" s="212">
        <v>340944.19</v>
      </c>
      <c r="AF4935" s="212">
        <v>340944.19</v>
      </c>
    </row>
    <row r="4936" spans="1:32" ht="36" hidden="1" x14ac:dyDescent="0.25">
      <c r="A4936" s="209">
        <v>132095</v>
      </c>
      <c r="B4936" s="210">
        <v>1</v>
      </c>
      <c r="C4936" s="196" t="s">
        <v>85</v>
      </c>
      <c r="D4936" s="201">
        <v>44435</v>
      </c>
      <c r="E4936" s="196" t="s">
        <v>98</v>
      </c>
      <c r="F4936" s="201">
        <v>44501</v>
      </c>
      <c r="G4936" s="196" t="s">
        <v>143</v>
      </c>
      <c r="H4936" s="198" t="s">
        <v>1176</v>
      </c>
      <c r="I4936" s="196" t="s">
        <v>1467</v>
      </c>
      <c r="J4936" s="196" t="s">
        <v>101</v>
      </c>
      <c r="L4936" s="200" t="s">
        <v>101</v>
      </c>
      <c r="M4936" s="198" t="s">
        <v>4938</v>
      </c>
      <c r="N4936" s="198" t="s">
        <v>4939</v>
      </c>
      <c r="O4936" s="196" t="s">
        <v>119</v>
      </c>
      <c r="P4936" s="198" t="s">
        <v>1329</v>
      </c>
      <c r="S4936" s="196" t="s">
        <v>42</v>
      </c>
      <c r="T4936" s="211">
        <v>0.01</v>
      </c>
      <c r="W4936" s="200" t="s">
        <v>93</v>
      </c>
      <c r="X4936" s="196" t="s">
        <v>103</v>
      </c>
      <c r="AA4936" s="196" t="s">
        <v>17990</v>
      </c>
      <c r="AC4936" s="200">
        <v>1</v>
      </c>
      <c r="AD4936" s="200" t="s">
        <v>8274</v>
      </c>
      <c r="AE4936" s="212">
        <v>10000</v>
      </c>
      <c r="AF4936" s="212">
        <v>10000</v>
      </c>
    </row>
    <row r="4937" spans="1:32" ht="36" hidden="1" x14ac:dyDescent="0.25">
      <c r="A4937" s="209">
        <v>132095</v>
      </c>
      <c r="B4937" s="210">
        <v>1</v>
      </c>
      <c r="C4937" s="196" t="s">
        <v>85</v>
      </c>
      <c r="D4937" s="201">
        <v>44435</v>
      </c>
      <c r="E4937" s="196" t="s">
        <v>98</v>
      </c>
      <c r="F4937" s="201">
        <v>44501</v>
      </c>
      <c r="G4937" s="196" t="s">
        <v>143</v>
      </c>
      <c r="H4937" s="198" t="s">
        <v>1176</v>
      </c>
      <c r="I4937" s="196" t="s">
        <v>1467</v>
      </c>
      <c r="J4937" s="196" t="s">
        <v>101</v>
      </c>
      <c r="L4937" s="200" t="s">
        <v>101</v>
      </c>
      <c r="M4937" s="198" t="s">
        <v>4938</v>
      </c>
      <c r="N4937" s="198" t="s">
        <v>4939</v>
      </c>
      <c r="O4937" s="196" t="s">
        <v>119</v>
      </c>
      <c r="P4937" s="198" t="s">
        <v>1329</v>
      </c>
      <c r="S4937" s="196" t="s">
        <v>42</v>
      </c>
      <c r="T4937" s="211">
        <v>0.01</v>
      </c>
      <c r="W4937" s="200" t="s">
        <v>93</v>
      </c>
      <c r="X4937" s="196" t="s">
        <v>103</v>
      </c>
      <c r="AA4937" s="196" t="s">
        <v>17991</v>
      </c>
      <c r="AC4937" s="200">
        <v>2</v>
      </c>
      <c r="AD4937" s="200" t="s">
        <v>8274</v>
      </c>
      <c r="AE4937" s="212">
        <v>10000</v>
      </c>
      <c r="AF4937" s="212">
        <v>10000</v>
      </c>
    </row>
    <row r="4938" spans="1:32" ht="36" hidden="1" x14ac:dyDescent="0.25">
      <c r="A4938" s="209">
        <v>132095</v>
      </c>
      <c r="B4938" s="210">
        <v>1</v>
      </c>
      <c r="C4938" s="196" t="s">
        <v>85</v>
      </c>
      <c r="D4938" s="201">
        <v>44435</v>
      </c>
      <c r="E4938" s="196" t="s">
        <v>98</v>
      </c>
      <c r="F4938" s="201">
        <v>44501</v>
      </c>
      <c r="G4938" s="196" t="s">
        <v>143</v>
      </c>
      <c r="H4938" s="198" t="s">
        <v>1176</v>
      </c>
      <c r="I4938" s="196" t="s">
        <v>1467</v>
      </c>
      <c r="J4938" s="196" t="s">
        <v>101</v>
      </c>
      <c r="L4938" s="200" t="s">
        <v>101</v>
      </c>
      <c r="M4938" s="198" t="s">
        <v>4938</v>
      </c>
      <c r="N4938" s="198" t="s">
        <v>4939</v>
      </c>
      <c r="O4938" s="196" t="s">
        <v>119</v>
      </c>
      <c r="P4938" s="198" t="s">
        <v>1329</v>
      </c>
      <c r="S4938" s="196" t="s">
        <v>42</v>
      </c>
      <c r="T4938" s="211">
        <v>0.01</v>
      </c>
      <c r="W4938" s="200" t="s">
        <v>93</v>
      </c>
      <c r="X4938" s="196" t="s">
        <v>103</v>
      </c>
      <c r="AA4938" s="196" t="s">
        <v>17992</v>
      </c>
      <c r="AC4938" s="200">
        <v>3</v>
      </c>
      <c r="AD4938" s="200" t="s">
        <v>8274</v>
      </c>
      <c r="AE4938" s="212">
        <v>100000</v>
      </c>
      <c r="AF4938" s="212">
        <v>100000</v>
      </c>
    </row>
    <row r="4939" spans="1:32" hidden="1" x14ac:dyDescent="0.25">
      <c r="A4939" s="209">
        <v>132112</v>
      </c>
      <c r="B4939" s="210">
        <v>3</v>
      </c>
      <c r="C4939" s="196" t="s">
        <v>85</v>
      </c>
      <c r="D4939" s="201">
        <v>44440</v>
      </c>
      <c r="E4939" s="196" t="s">
        <v>98</v>
      </c>
      <c r="F4939" s="201">
        <v>44501</v>
      </c>
      <c r="G4939" s="196" t="s">
        <v>143</v>
      </c>
      <c r="H4939" s="198" t="s">
        <v>1111</v>
      </c>
      <c r="I4939" s="196" t="s">
        <v>2135</v>
      </c>
      <c r="J4939" s="196" t="s">
        <v>101</v>
      </c>
      <c r="L4939" s="200" t="s">
        <v>101</v>
      </c>
      <c r="M4939" s="198" t="s">
        <v>4941</v>
      </c>
      <c r="N4939" s="198" t="s">
        <v>4942</v>
      </c>
      <c r="O4939" s="196" t="s">
        <v>119</v>
      </c>
      <c r="P4939" s="198" t="s">
        <v>19</v>
      </c>
      <c r="S4939" s="196" t="s">
        <v>42</v>
      </c>
      <c r="T4939" s="211">
        <v>0.01</v>
      </c>
      <c r="W4939" s="200" t="s">
        <v>93</v>
      </c>
      <c r="X4939" s="196" t="s">
        <v>103</v>
      </c>
      <c r="AA4939" s="196" t="s">
        <v>17993</v>
      </c>
      <c r="AC4939" s="200">
        <v>3</v>
      </c>
      <c r="AD4939" s="200" t="s">
        <v>8274</v>
      </c>
      <c r="AE4939" s="212">
        <v>20000</v>
      </c>
      <c r="AF4939" s="212">
        <v>20000</v>
      </c>
    </row>
    <row r="4940" spans="1:32" hidden="1" x14ac:dyDescent="0.25">
      <c r="A4940" s="209">
        <v>132115</v>
      </c>
      <c r="B4940" s="210">
        <v>3</v>
      </c>
      <c r="C4940" s="196" t="s">
        <v>85</v>
      </c>
      <c r="D4940" s="201">
        <v>44440</v>
      </c>
      <c r="E4940" s="196" t="s">
        <v>98</v>
      </c>
      <c r="F4940" s="201">
        <v>44501</v>
      </c>
      <c r="G4940" s="196" t="s">
        <v>152</v>
      </c>
      <c r="H4940" s="198" t="s">
        <v>306</v>
      </c>
      <c r="I4940" s="196" t="s">
        <v>1417</v>
      </c>
      <c r="J4940" s="196" t="s">
        <v>101</v>
      </c>
      <c r="L4940" s="200" t="s">
        <v>101</v>
      </c>
      <c r="M4940" s="198" t="s">
        <v>4944</v>
      </c>
      <c r="N4940" s="198" t="s">
        <v>4945</v>
      </c>
      <c r="O4940" s="196" t="s">
        <v>119</v>
      </c>
      <c r="P4940" s="198" t="s">
        <v>19</v>
      </c>
      <c r="S4940" s="196" t="s">
        <v>42</v>
      </c>
      <c r="T4940" s="211">
        <v>0.03</v>
      </c>
      <c r="W4940" s="200" t="s">
        <v>93</v>
      </c>
      <c r="X4940" s="196" t="s">
        <v>103</v>
      </c>
      <c r="AA4940" s="196" t="s">
        <v>17994</v>
      </c>
      <c r="AC4940" s="200">
        <v>3</v>
      </c>
      <c r="AD4940" s="200" t="s">
        <v>8274</v>
      </c>
      <c r="AE4940" s="212">
        <v>76650</v>
      </c>
      <c r="AF4940" s="212">
        <v>76650</v>
      </c>
    </row>
    <row r="4941" spans="1:32" hidden="1" x14ac:dyDescent="0.25">
      <c r="A4941" s="209">
        <v>132116</v>
      </c>
      <c r="B4941" s="210">
        <v>3</v>
      </c>
      <c r="C4941" s="196" t="s">
        <v>85</v>
      </c>
      <c r="D4941" s="201">
        <v>44440</v>
      </c>
      <c r="E4941" s="196" t="s">
        <v>98</v>
      </c>
      <c r="F4941" s="201">
        <v>44501</v>
      </c>
      <c r="G4941" s="196" t="s">
        <v>143</v>
      </c>
      <c r="H4941" s="198" t="s">
        <v>306</v>
      </c>
      <c r="I4941" s="196" t="s">
        <v>292</v>
      </c>
      <c r="J4941" s="196" t="s">
        <v>101</v>
      </c>
      <c r="L4941" s="200" t="s">
        <v>101</v>
      </c>
      <c r="M4941" s="198" t="s">
        <v>4947</v>
      </c>
      <c r="N4941" s="198" t="s">
        <v>4948</v>
      </c>
      <c r="O4941" s="196" t="s">
        <v>119</v>
      </c>
      <c r="P4941" s="198" t="s">
        <v>19</v>
      </c>
      <c r="S4941" s="196" t="s">
        <v>42</v>
      </c>
      <c r="T4941" s="211">
        <v>0.01</v>
      </c>
      <c r="W4941" s="200" t="s">
        <v>93</v>
      </c>
      <c r="X4941" s="196" t="s">
        <v>103</v>
      </c>
      <c r="AA4941" s="196" t="s">
        <v>17995</v>
      </c>
      <c r="AC4941" s="200">
        <v>3</v>
      </c>
      <c r="AD4941" s="200" t="s">
        <v>8274</v>
      </c>
      <c r="AE4941" s="212">
        <v>5000</v>
      </c>
      <c r="AF4941" s="212">
        <v>5000</v>
      </c>
    </row>
    <row r="4942" spans="1:32" hidden="1" x14ac:dyDescent="0.25">
      <c r="A4942" s="209">
        <v>132132</v>
      </c>
      <c r="B4942" s="210">
        <v>4</v>
      </c>
      <c r="C4942" s="196" t="s">
        <v>85</v>
      </c>
      <c r="D4942" s="201">
        <v>44447</v>
      </c>
      <c r="E4942" s="196" t="s">
        <v>87</v>
      </c>
      <c r="F4942" s="201">
        <v>44516</v>
      </c>
      <c r="G4942" s="196" t="s">
        <v>2427</v>
      </c>
      <c r="H4942" s="198" t="s">
        <v>2044</v>
      </c>
      <c r="I4942" s="196" t="s">
        <v>477</v>
      </c>
      <c r="J4942" s="196" t="s">
        <v>299</v>
      </c>
      <c r="L4942" s="200" t="s">
        <v>300</v>
      </c>
      <c r="M4942" s="198" t="s">
        <v>4084</v>
      </c>
      <c r="O4942" s="196" t="s">
        <v>1509</v>
      </c>
      <c r="P4942" s="198" t="s">
        <v>2919</v>
      </c>
      <c r="R4942" s="196" t="s">
        <v>47</v>
      </c>
      <c r="S4942" s="196" t="s">
        <v>41</v>
      </c>
      <c r="T4942" s="211">
        <v>1</v>
      </c>
      <c r="W4942" s="200" t="s">
        <v>93</v>
      </c>
      <c r="X4942" s="196" t="s">
        <v>303</v>
      </c>
      <c r="AA4942" s="196" t="s">
        <v>17996</v>
      </c>
      <c r="AC4942" s="200">
        <v>0</v>
      </c>
      <c r="AD4942" s="200" t="s">
        <v>8250</v>
      </c>
      <c r="AE4942" s="212">
        <v>225600</v>
      </c>
      <c r="AF4942" s="212">
        <v>225600</v>
      </c>
    </row>
    <row r="4943" spans="1:32" ht="36" hidden="1" x14ac:dyDescent="0.25">
      <c r="A4943" s="209">
        <v>132132.01</v>
      </c>
      <c r="B4943" s="210">
        <v>4</v>
      </c>
      <c r="C4943" s="196" t="s">
        <v>85</v>
      </c>
      <c r="D4943" s="201">
        <v>44480</v>
      </c>
      <c r="E4943" s="196" t="s">
        <v>189</v>
      </c>
      <c r="F4943" s="201">
        <v>44694</v>
      </c>
      <c r="G4943" s="196" t="s">
        <v>143</v>
      </c>
      <c r="H4943" s="198" t="s">
        <v>2915</v>
      </c>
      <c r="I4943" s="196" t="s">
        <v>2916</v>
      </c>
      <c r="J4943" s="196" t="s">
        <v>101</v>
      </c>
      <c r="L4943" s="200" t="s">
        <v>101</v>
      </c>
      <c r="M4943" s="198" t="s">
        <v>2917</v>
      </c>
      <c r="N4943" s="198" t="s">
        <v>2918</v>
      </c>
      <c r="O4943" s="196" t="s">
        <v>553</v>
      </c>
      <c r="P4943" s="198" t="s">
        <v>2919</v>
      </c>
      <c r="R4943" s="196" t="s">
        <v>47</v>
      </c>
      <c r="S4943" s="196" t="s">
        <v>41</v>
      </c>
      <c r="T4943" s="211">
        <v>11.4</v>
      </c>
      <c r="U4943" s="201">
        <v>45422</v>
      </c>
      <c r="W4943" s="200" t="s">
        <v>93</v>
      </c>
      <c r="X4943" s="196" t="s">
        <v>103</v>
      </c>
      <c r="AA4943" s="196" t="s">
        <v>17997</v>
      </c>
      <c r="AC4943" s="200">
        <v>0</v>
      </c>
      <c r="AD4943" s="200" t="s">
        <v>8250</v>
      </c>
      <c r="AE4943" s="212">
        <v>10835000</v>
      </c>
      <c r="AF4943" s="212">
        <v>10835000</v>
      </c>
    </row>
    <row r="4944" spans="1:32" ht="36" hidden="1" x14ac:dyDescent="0.25">
      <c r="A4944" s="209">
        <v>132132.01</v>
      </c>
      <c r="B4944" s="210">
        <v>4</v>
      </c>
      <c r="C4944" s="196" t="s">
        <v>85</v>
      </c>
      <c r="D4944" s="201">
        <v>44480</v>
      </c>
      <c r="E4944" s="196" t="s">
        <v>189</v>
      </c>
      <c r="F4944" s="201">
        <v>44694</v>
      </c>
      <c r="G4944" s="196" t="s">
        <v>143</v>
      </c>
      <c r="H4944" s="198" t="s">
        <v>2915</v>
      </c>
      <c r="I4944" s="196" t="s">
        <v>2916</v>
      </c>
      <c r="J4944" s="196" t="s">
        <v>101</v>
      </c>
      <c r="L4944" s="200" t="s">
        <v>101</v>
      </c>
      <c r="M4944" s="198" t="s">
        <v>2917</v>
      </c>
      <c r="N4944" s="198" t="s">
        <v>2918</v>
      </c>
      <c r="O4944" s="196" t="s">
        <v>553</v>
      </c>
      <c r="P4944" s="198" t="s">
        <v>2919</v>
      </c>
      <c r="R4944" s="196" t="s">
        <v>47</v>
      </c>
      <c r="S4944" s="196" t="s">
        <v>41</v>
      </c>
      <c r="T4944" s="211">
        <v>11.4</v>
      </c>
      <c r="U4944" s="201">
        <v>45422</v>
      </c>
      <c r="W4944" s="200" t="s">
        <v>93</v>
      </c>
      <c r="X4944" s="196" t="s">
        <v>103</v>
      </c>
      <c r="AA4944" s="196" t="s">
        <v>17998</v>
      </c>
      <c r="AC4944" s="200">
        <v>0</v>
      </c>
      <c r="AD4944" s="200" t="s">
        <v>8250</v>
      </c>
      <c r="AE4944" s="212">
        <v>2319000</v>
      </c>
      <c r="AF4944" s="212">
        <v>2319000</v>
      </c>
    </row>
    <row r="4945" spans="1:33" ht="36" hidden="1" x14ac:dyDescent="0.25">
      <c r="A4945" s="209">
        <v>132132.01</v>
      </c>
      <c r="B4945" s="210">
        <v>4</v>
      </c>
      <c r="C4945" s="196" t="s">
        <v>85</v>
      </c>
      <c r="D4945" s="201">
        <v>44480</v>
      </c>
      <c r="E4945" s="196" t="s">
        <v>189</v>
      </c>
      <c r="F4945" s="201">
        <v>44694</v>
      </c>
      <c r="G4945" s="196" t="s">
        <v>143</v>
      </c>
      <c r="H4945" s="198" t="s">
        <v>2915</v>
      </c>
      <c r="I4945" s="196" t="s">
        <v>2916</v>
      </c>
      <c r="J4945" s="196" t="s">
        <v>101</v>
      </c>
      <c r="L4945" s="200" t="s">
        <v>101</v>
      </c>
      <c r="M4945" s="198" t="s">
        <v>2917</v>
      </c>
      <c r="N4945" s="198" t="s">
        <v>2918</v>
      </c>
      <c r="O4945" s="196" t="s">
        <v>553</v>
      </c>
      <c r="P4945" s="198" t="s">
        <v>2919</v>
      </c>
      <c r="R4945" s="196" t="s">
        <v>47</v>
      </c>
      <c r="S4945" s="196" t="s">
        <v>41</v>
      </c>
      <c r="T4945" s="211">
        <v>11.4</v>
      </c>
      <c r="U4945" s="201">
        <v>45422</v>
      </c>
      <c r="W4945" s="200" t="s">
        <v>93</v>
      </c>
      <c r="X4945" s="196" t="s">
        <v>103</v>
      </c>
      <c r="AA4945" s="196" t="s">
        <v>17999</v>
      </c>
      <c r="AC4945" s="200">
        <v>1</v>
      </c>
      <c r="AD4945" s="200" t="s">
        <v>8250</v>
      </c>
      <c r="AE4945" s="212">
        <v>11000000</v>
      </c>
      <c r="AF4945" s="212">
        <v>11000000</v>
      </c>
    </row>
    <row r="4946" spans="1:33" ht="36" hidden="1" x14ac:dyDescent="0.25">
      <c r="A4946" s="209">
        <v>132132.01</v>
      </c>
      <c r="B4946" s="210">
        <v>4</v>
      </c>
      <c r="C4946" s="196" t="s">
        <v>85</v>
      </c>
      <c r="D4946" s="201">
        <v>44480</v>
      </c>
      <c r="E4946" s="196" t="s">
        <v>189</v>
      </c>
      <c r="F4946" s="201">
        <v>44694</v>
      </c>
      <c r="G4946" s="196" t="s">
        <v>143</v>
      </c>
      <c r="H4946" s="198" t="s">
        <v>2915</v>
      </c>
      <c r="I4946" s="196" t="s">
        <v>2916</v>
      </c>
      <c r="J4946" s="196" t="s">
        <v>101</v>
      </c>
      <c r="L4946" s="200" t="s">
        <v>101</v>
      </c>
      <c r="M4946" s="198" t="s">
        <v>2917</v>
      </c>
      <c r="N4946" s="198" t="s">
        <v>2918</v>
      </c>
      <c r="O4946" s="196" t="s">
        <v>553</v>
      </c>
      <c r="P4946" s="198" t="s">
        <v>2919</v>
      </c>
      <c r="R4946" s="196" t="s">
        <v>47</v>
      </c>
      <c r="S4946" s="196" t="s">
        <v>41</v>
      </c>
      <c r="T4946" s="211">
        <v>11.4</v>
      </c>
      <c r="U4946" s="201">
        <v>45422</v>
      </c>
      <c r="W4946" s="200" t="s">
        <v>93</v>
      </c>
      <c r="X4946" s="196" t="s">
        <v>103</v>
      </c>
      <c r="AA4946" s="196" t="s">
        <v>18000</v>
      </c>
      <c r="AC4946" s="200">
        <v>2</v>
      </c>
      <c r="AD4946" s="200" t="s">
        <v>8250</v>
      </c>
      <c r="AE4946" s="212">
        <v>24000000</v>
      </c>
      <c r="AF4946" s="212">
        <v>24000000</v>
      </c>
    </row>
    <row r="4947" spans="1:33" ht="36" hidden="1" x14ac:dyDescent="0.25">
      <c r="A4947" s="209">
        <v>132134</v>
      </c>
      <c r="B4947" s="210">
        <v>1</v>
      </c>
      <c r="C4947" s="196" t="s">
        <v>85</v>
      </c>
      <c r="D4947" s="201">
        <v>44453</v>
      </c>
      <c r="E4947" s="196" t="s">
        <v>98</v>
      </c>
      <c r="F4947" s="201">
        <v>44501</v>
      </c>
      <c r="G4947" s="196" t="s">
        <v>143</v>
      </c>
      <c r="H4947" s="198" t="s">
        <v>297</v>
      </c>
      <c r="I4947" s="196" t="s">
        <v>4950</v>
      </c>
      <c r="J4947" s="196" t="s">
        <v>101</v>
      </c>
      <c r="L4947" s="200" t="s">
        <v>101</v>
      </c>
      <c r="M4947" s="198" t="s">
        <v>4951</v>
      </c>
      <c r="N4947" s="198" t="s">
        <v>4952</v>
      </c>
      <c r="O4947" s="196" t="s">
        <v>119</v>
      </c>
      <c r="P4947" s="198" t="s">
        <v>1329</v>
      </c>
      <c r="S4947" s="196" t="s">
        <v>42</v>
      </c>
      <c r="T4947" s="211">
        <v>0.03</v>
      </c>
      <c r="W4947" s="200" t="s">
        <v>93</v>
      </c>
      <c r="X4947" s="196" t="s">
        <v>13</v>
      </c>
      <c r="AA4947" s="196" t="s">
        <v>18001</v>
      </c>
      <c r="AC4947" s="200">
        <v>3</v>
      </c>
      <c r="AD4947" s="200" t="s">
        <v>8274</v>
      </c>
      <c r="AE4947" s="212">
        <v>500000</v>
      </c>
      <c r="AF4947" s="212">
        <v>500000</v>
      </c>
    </row>
    <row r="4948" spans="1:33" hidden="1" x14ac:dyDescent="0.25">
      <c r="A4948" s="209">
        <v>132159</v>
      </c>
      <c r="B4948" s="210">
        <v>1</v>
      </c>
      <c r="C4948" s="196" t="s">
        <v>85</v>
      </c>
      <c r="D4948" s="201">
        <v>44463</v>
      </c>
      <c r="E4948" s="196" t="s">
        <v>189</v>
      </c>
      <c r="F4948" s="201">
        <v>44475</v>
      </c>
      <c r="G4948" s="196" t="s">
        <v>152</v>
      </c>
      <c r="H4948" s="198" t="s">
        <v>190</v>
      </c>
      <c r="I4948" s="196" t="s">
        <v>477</v>
      </c>
      <c r="J4948" s="196" t="s">
        <v>299</v>
      </c>
      <c r="L4948" s="200" t="s">
        <v>300</v>
      </c>
      <c r="M4948" s="198" t="s">
        <v>554</v>
      </c>
      <c r="N4948" s="198" t="s">
        <v>555</v>
      </c>
      <c r="O4948" s="196" t="s">
        <v>40</v>
      </c>
      <c r="P4948" s="198" t="s">
        <v>166</v>
      </c>
      <c r="R4948" s="196" t="s">
        <v>39</v>
      </c>
      <c r="S4948" s="196" t="s">
        <v>45</v>
      </c>
      <c r="T4948" s="211">
        <v>2.5000000000000001E-2</v>
      </c>
      <c r="W4948" s="200" t="s">
        <v>93</v>
      </c>
      <c r="X4948" s="196" t="s">
        <v>303</v>
      </c>
      <c r="Z4948" s="198" t="s">
        <v>556</v>
      </c>
      <c r="AA4948" s="196" t="s">
        <v>18002</v>
      </c>
      <c r="AC4948" s="200">
        <v>0</v>
      </c>
      <c r="AD4948" s="200" t="s">
        <v>8250</v>
      </c>
      <c r="AE4948" s="212">
        <v>20000</v>
      </c>
      <c r="AF4948" s="212">
        <v>20000</v>
      </c>
    </row>
    <row r="4949" spans="1:33" hidden="1" x14ac:dyDescent="0.25">
      <c r="A4949" s="209">
        <v>132163</v>
      </c>
      <c r="B4949" s="210">
        <v>1</v>
      </c>
      <c r="C4949" s="196" t="s">
        <v>85</v>
      </c>
      <c r="D4949" s="201">
        <v>44466</v>
      </c>
      <c r="E4949" s="196" t="s">
        <v>189</v>
      </c>
      <c r="F4949" s="201">
        <v>44475</v>
      </c>
      <c r="G4949" s="196" t="s">
        <v>152</v>
      </c>
      <c r="H4949" s="198" t="s">
        <v>190</v>
      </c>
      <c r="I4949" s="196" t="s">
        <v>477</v>
      </c>
      <c r="J4949" s="196" t="s">
        <v>299</v>
      </c>
      <c r="L4949" s="200" t="s">
        <v>300</v>
      </c>
      <c r="M4949" s="198" t="s">
        <v>558</v>
      </c>
      <c r="N4949" s="198" t="s">
        <v>559</v>
      </c>
      <c r="O4949" s="196" t="s">
        <v>40</v>
      </c>
      <c r="P4949" s="198" t="s">
        <v>166</v>
      </c>
      <c r="R4949" s="196" t="s">
        <v>39</v>
      </c>
      <c r="S4949" s="196" t="s">
        <v>45</v>
      </c>
      <c r="T4949" s="211">
        <v>2.5000000000000001E-2</v>
      </c>
      <c r="W4949" s="200" t="s">
        <v>93</v>
      </c>
      <c r="X4949" s="196" t="s">
        <v>303</v>
      </c>
      <c r="Z4949" s="198" t="s">
        <v>560</v>
      </c>
      <c r="AA4949" s="196" t="s">
        <v>18003</v>
      </c>
      <c r="AC4949" s="200">
        <v>0</v>
      </c>
      <c r="AD4949" s="200" t="s">
        <v>8250</v>
      </c>
      <c r="AE4949" s="212">
        <v>20000</v>
      </c>
      <c r="AF4949" s="212">
        <v>20000</v>
      </c>
    </row>
    <row r="4950" spans="1:33" hidden="1" x14ac:dyDescent="0.25">
      <c r="A4950" s="209">
        <v>132164</v>
      </c>
      <c r="B4950" s="210">
        <v>1</v>
      </c>
      <c r="C4950" s="196" t="s">
        <v>85</v>
      </c>
      <c r="D4950" s="201">
        <v>44466</v>
      </c>
      <c r="E4950" s="196" t="s">
        <v>189</v>
      </c>
      <c r="F4950" s="201">
        <v>44475</v>
      </c>
      <c r="G4950" s="196" t="s">
        <v>152</v>
      </c>
      <c r="H4950" s="198" t="s">
        <v>190</v>
      </c>
      <c r="I4950" s="196" t="s">
        <v>477</v>
      </c>
      <c r="J4950" s="196" t="s">
        <v>299</v>
      </c>
      <c r="L4950" s="200" t="s">
        <v>300</v>
      </c>
      <c r="M4950" s="198" t="s">
        <v>562</v>
      </c>
      <c r="N4950" s="198" t="s">
        <v>563</v>
      </c>
      <c r="O4950" s="196" t="s">
        <v>40</v>
      </c>
      <c r="P4950" s="198" t="s">
        <v>166</v>
      </c>
      <c r="R4950" s="196" t="s">
        <v>39</v>
      </c>
      <c r="S4950" s="196" t="s">
        <v>45</v>
      </c>
      <c r="T4950" s="211">
        <v>0</v>
      </c>
      <c r="W4950" s="200" t="s">
        <v>93</v>
      </c>
      <c r="X4950" s="196" t="s">
        <v>303</v>
      </c>
      <c r="Z4950" s="198" t="s">
        <v>564</v>
      </c>
      <c r="AA4950" s="196" t="s">
        <v>18004</v>
      </c>
      <c r="AC4950" s="200">
        <v>0</v>
      </c>
      <c r="AD4950" s="200" t="s">
        <v>8250</v>
      </c>
      <c r="AE4950" s="212">
        <v>20000</v>
      </c>
      <c r="AF4950" s="212">
        <v>20000</v>
      </c>
    </row>
    <row r="4951" spans="1:33" hidden="1" x14ac:dyDescent="0.25">
      <c r="A4951" s="209">
        <v>132165</v>
      </c>
      <c r="B4951" s="210">
        <v>1</v>
      </c>
      <c r="C4951" s="196" t="s">
        <v>85</v>
      </c>
      <c r="D4951" s="201">
        <v>44466</v>
      </c>
      <c r="E4951" s="196" t="s">
        <v>189</v>
      </c>
      <c r="F4951" s="201">
        <v>44475</v>
      </c>
      <c r="G4951" s="196" t="s">
        <v>152</v>
      </c>
      <c r="H4951" s="198" t="s">
        <v>190</v>
      </c>
      <c r="I4951" s="196" t="s">
        <v>477</v>
      </c>
      <c r="J4951" s="196" t="s">
        <v>299</v>
      </c>
      <c r="L4951" s="200" t="s">
        <v>300</v>
      </c>
      <c r="M4951" s="198" t="s">
        <v>566</v>
      </c>
      <c r="N4951" s="198" t="s">
        <v>567</v>
      </c>
      <c r="O4951" s="196" t="s">
        <v>40</v>
      </c>
      <c r="P4951" s="198" t="s">
        <v>166</v>
      </c>
      <c r="R4951" s="196" t="s">
        <v>39</v>
      </c>
      <c r="S4951" s="196" t="s">
        <v>45</v>
      </c>
      <c r="T4951" s="211">
        <v>0.01</v>
      </c>
      <c r="W4951" s="200" t="s">
        <v>93</v>
      </c>
      <c r="X4951" s="196" t="s">
        <v>303</v>
      </c>
      <c r="Z4951" s="198" t="s">
        <v>568</v>
      </c>
      <c r="AA4951" s="196" t="s">
        <v>18005</v>
      </c>
      <c r="AC4951" s="200">
        <v>0</v>
      </c>
      <c r="AD4951" s="200" t="s">
        <v>8250</v>
      </c>
      <c r="AE4951" s="212">
        <v>20000</v>
      </c>
      <c r="AF4951" s="212">
        <v>20000</v>
      </c>
    </row>
    <row r="4952" spans="1:33" hidden="1" x14ac:dyDescent="0.25">
      <c r="A4952" s="209">
        <v>132166</v>
      </c>
      <c r="B4952" s="210">
        <v>1</v>
      </c>
      <c r="C4952" s="196" t="s">
        <v>85</v>
      </c>
      <c r="D4952" s="201">
        <v>44466</v>
      </c>
      <c r="E4952" s="196" t="s">
        <v>189</v>
      </c>
      <c r="F4952" s="201">
        <v>44475</v>
      </c>
      <c r="G4952" s="196" t="s">
        <v>152</v>
      </c>
      <c r="H4952" s="198" t="s">
        <v>190</v>
      </c>
      <c r="I4952" s="196" t="s">
        <v>477</v>
      </c>
      <c r="J4952" s="196" t="s">
        <v>299</v>
      </c>
      <c r="L4952" s="200" t="s">
        <v>300</v>
      </c>
      <c r="M4952" s="198" t="s">
        <v>570</v>
      </c>
      <c r="N4952" s="198" t="s">
        <v>571</v>
      </c>
      <c r="O4952" s="196" t="s">
        <v>40</v>
      </c>
      <c r="P4952" s="198" t="s">
        <v>166</v>
      </c>
      <c r="R4952" s="196" t="s">
        <v>39</v>
      </c>
      <c r="S4952" s="196" t="s">
        <v>45</v>
      </c>
      <c r="T4952" s="211">
        <v>0.01</v>
      </c>
      <c r="W4952" s="200" t="s">
        <v>93</v>
      </c>
      <c r="X4952" s="196" t="s">
        <v>303</v>
      </c>
      <c r="Z4952" s="198" t="s">
        <v>572</v>
      </c>
      <c r="AA4952" s="196" t="s">
        <v>18006</v>
      </c>
      <c r="AC4952" s="200">
        <v>0</v>
      </c>
      <c r="AD4952" s="200" t="s">
        <v>8250</v>
      </c>
      <c r="AE4952" s="212">
        <v>20000</v>
      </c>
      <c r="AF4952" s="212">
        <v>20000</v>
      </c>
    </row>
    <row r="4953" spans="1:33" ht="36" hidden="1" x14ac:dyDescent="0.25">
      <c r="A4953" s="209">
        <v>132168</v>
      </c>
      <c r="B4953" s="210">
        <v>1</v>
      </c>
      <c r="C4953" s="196" t="s">
        <v>85</v>
      </c>
      <c r="D4953" s="201">
        <v>44467</v>
      </c>
      <c r="E4953" s="196" t="s">
        <v>1503</v>
      </c>
      <c r="F4953" s="201">
        <v>44596</v>
      </c>
      <c r="G4953" s="196" t="s">
        <v>1503</v>
      </c>
      <c r="H4953" s="198" t="s">
        <v>1588</v>
      </c>
      <c r="I4953" s="196" t="s">
        <v>1589</v>
      </c>
      <c r="J4953" s="196" t="s">
        <v>101</v>
      </c>
      <c r="L4953" s="200" t="s">
        <v>101</v>
      </c>
      <c r="M4953" s="198" t="s">
        <v>2205</v>
      </c>
      <c r="N4953" s="198" t="s">
        <v>2206</v>
      </c>
      <c r="O4953" s="196" t="s">
        <v>1509</v>
      </c>
      <c r="P4953" s="198" t="s">
        <v>1789</v>
      </c>
      <c r="R4953" s="196" t="s">
        <v>47</v>
      </c>
      <c r="S4953" s="196" t="s">
        <v>45</v>
      </c>
      <c r="T4953" s="211">
        <v>0.21</v>
      </c>
      <c r="U4953" s="201">
        <v>45373</v>
      </c>
      <c r="W4953" s="200" t="s">
        <v>93</v>
      </c>
      <c r="X4953" s="196" t="s">
        <v>103</v>
      </c>
      <c r="AA4953" s="196" t="s">
        <v>18007</v>
      </c>
      <c r="AC4953" s="200">
        <v>1</v>
      </c>
      <c r="AD4953" s="200" t="s">
        <v>8250</v>
      </c>
      <c r="AE4953" s="212">
        <v>443700</v>
      </c>
      <c r="AF4953" s="212">
        <v>443700</v>
      </c>
    </row>
    <row r="4954" spans="1:33" hidden="1" x14ac:dyDescent="0.25">
      <c r="A4954" s="209">
        <v>132169</v>
      </c>
      <c r="B4954" s="210">
        <v>1</v>
      </c>
      <c r="C4954" s="196" t="s">
        <v>85</v>
      </c>
      <c r="D4954" s="201">
        <v>44467</v>
      </c>
      <c r="E4954" s="196" t="s">
        <v>398</v>
      </c>
      <c r="F4954" s="201">
        <v>44484</v>
      </c>
      <c r="G4954" s="196" t="s">
        <v>152</v>
      </c>
      <c r="H4954" s="198" t="s">
        <v>1160</v>
      </c>
      <c r="I4954" s="196" t="s">
        <v>1695</v>
      </c>
      <c r="J4954" s="196" t="s">
        <v>101</v>
      </c>
      <c r="L4954" s="200" t="s">
        <v>101</v>
      </c>
      <c r="M4954" s="198" t="s">
        <v>1696</v>
      </c>
      <c r="O4954" s="196" t="s">
        <v>438</v>
      </c>
      <c r="P4954" s="198" t="s">
        <v>439</v>
      </c>
      <c r="R4954" s="196" t="s">
        <v>39</v>
      </c>
      <c r="S4954" s="196" t="s">
        <v>46</v>
      </c>
      <c r="T4954" s="211">
        <v>0.03</v>
      </c>
      <c r="W4954" s="200" t="s">
        <v>93</v>
      </c>
      <c r="X4954" s="196" t="s">
        <v>103</v>
      </c>
      <c r="Z4954" s="198" t="s">
        <v>1697</v>
      </c>
      <c r="AA4954" s="196" t="s">
        <v>18008</v>
      </c>
      <c r="AC4954" s="200">
        <v>3</v>
      </c>
      <c r="AD4954" s="200" t="s">
        <v>8274</v>
      </c>
      <c r="AE4954" s="212">
        <v>80000</v>
      </c>
      <c r="AF4954" s="212">
        <v>80000</v>
      </c>
    </row>
    <row r="4955" spans="1:33" hidden="1" x14ac:dyDescent="0.25">
      <c r="A4955" s="209">
        <v>132170</v>
      </c>
      <c r="B4955" s="210">
        <v>2</v>
      </c>
      <c r="C4955" s="196" t="s">
        <v>85</v>
      </c>
      <c r="D4955" s="201">
        <v>44467</v>
      </c>
      <c r="E4955" s="196" t="s">
        <v>398</v>
      </c>
      <c r="F4955" s="201">
        <v>44484</v>
      </c>
      <c r="G4955" s="196" t="s">
        <v>152</v>
      </c>
      <c r="H4955" s="198" t="s">
        <v>838</v>
      </c>
      <c r="I4955" s="196" t="s">
        <v>839</v>
      </c>
      <c r="J4955" s="196" t="s">
        <v>101</v>
      </c>
      <c r="L4955" s="200" t="s">
        <v>101</v>
      </c>
      <c r="M4955" s="198" t="s">
        <v>840</v>
      </c>
      <c r="O4955" s="196" t="s">
        <v>438</v>
      </c>
      <c r="P4955" s="198" t="s">
        <v>439</v>
      </c>
      <c r="R4955" s="196" t="s">
        <v>39</v>
      </c>
      <c r="S4955" s="196" t="s">
        <v>46</v>
      </c>
      <c r="T4955" s="211">
        <v>0.02</v>
      </c>
      <c r="W4955" s="200" t="s">
        <v>93</v>
      </c>
      <c r="X4955" s="196" t="s">
        <v>13</v>
      </c>
      <c r="Z4955" s="198" t="s">
        <v>841</v>
      </c>
      <c r="AA4955" s="196" t="s">
        <v>18009</v>
      </c>
      <c r="AC4955" s="200">
        <v>3</v>
      </c>
      <c r="AD4955" s="200" t="s">
        <v>8274</v>
      </c>
      <c r="AE4955" s="212">
        <v>94000</v>
      </c>
      <c r="AF4955" s="212">
        <v>94000</v>
      </c>
    </row>
    <row r="4956" spans="1:33" hidden="1" x14ac:dyDescent="0.25">
      <c r="A4956" s="209">
        <v>132172</v>
      </c>
      <c r="B4956" s="210">
        <v>4</v>
      </c>
      <c r="C4956" s="196" t="s">
        <v>85</v>
      </c>
      <c r="D4956" s="201">
        <v>44467</v>
      </c>
      <c r="E4956" s="196" t="s">
        <v>1503</v>
      </c>
      <c r="F4956" s="201">
        <v>44641</v>
      </c>
      <c r="G4956" s="196" t="s">
        <v>1785</v>
      </c>
      <c r="H4956" s="198" t="s">
        <v>2124</v>
      </c>
      <c r="I4956" s="196" t="s">
        <v>776</v>
      </c>
      <c r="J4956" s="196" t="s">
        <v>101</v>
      </c>
      <c r="L4956" s="200" t="s">
        <v>101</v>
      </c>
      <c r="M4956" s="198" t="s">
        <v>4466</v>
      </c>
      <c r="O4956" s="196" t="s">
        <v>1509</v>
      </c>
      <c r="P4956" s="198" t="s">
        <v>1783</v>
      </c>
      <c r="R4956" s="196" t="s">
        <v>47</v>
      </c>
      <c r="S4956" s="196" t="s">
        <v>41</v>
      </c>
      <c r="T4956" s="211">
        <v>0.2</v>
      </c>
      <c r="U4956" s="201">
        <v>45373</v>
      </c>
      <c r="W4956" s="200" t="s">
        <v>93</v>
      </c>
      <c r="X4956" s="196" t="s">
        <v>103</v>
      </c>
      <c r="AA4956" s="196" t="s">
        <v>18010</v>
      </c>
      <c r="AC4956" s="200">
        <v>1</v>
      </c>
      <c r="AD4956" s="200" t="s">
        <v>8250</v>
      </c>
      <c r="AE4956" s="212">
        <v>49000</v>
      </c>
      <c r="AF4956" s="212">
        <v>49000</v>
      </c>
    </row>
    <row r="4957" spans="1:33" hidden="1" x14ac:dyDescent="0.25">
      <c r="A4957" s="209">
        <v>132240</v>
      </c>
      <c r="B4957" s="210">
        <v>2</v>
      </c>
      <c r="C4957" s="196" t="s">
        <v>85</v>
      </c>
      <c r="D4957" s="201">
        <v>44475</v>
      </c>
      <c r="E4957" s="196" t="s">
        <v>98</v>
      </c>
      <c r="F4957" s="201">
        <v>44484</v>
      </c>
      <c r="G4957" s="196" t="s">
        <v>143</v>
      </c>
      <c r="H4957" s="198" t="s">
        <v>223</v>
      </c>
      <c r="I4957" s="196" t="s">
        <v>524</v>
      </c>
      <c r="J4957" s="196" t="s">
        <v>101</v>
      </c>
      <c r="L4957" s="200" t="s">
        <v>101</v>
      </c>
      <c r="M4957" s="198" t="s">
        <v>4954</v>
      </c>
      <c r="N4957" s="198" t="s">
        <v>1707</v>
      </c>
      <c r="O4957" s="196" t="s">
        <v>119</v>
      </c>
      <c r="P4957" s="198" t="s">
        <v>104</v>
      </c>
      <c r="S4957" s="196" t="s">
        <v>42</v>
      </c>
      <c r="T4957" s="211">
        <v>0</v>
      </c>
      <c r="U4957" s="201">
        <v>45205</v>
      </c>
      <c r="W4957" s="200" t="s">
        <v>93</v>
      </c>
      <c r="X4957" s="196" t="s">
        <v>13</v>
      </c>
      <c r="AA4957" s="196" t="s">
        <v>18011</v>
      </c>
      <c r="AC4957" s="200">
        <v>1</v>
      </c>
      <c r="AD4957" s="200" t="s">
        <v>8274</v>
      </c>
      <c r="AE4957" s="212">
        <v>80000</v>
      </c>
      <c r="AF4957" s="212">
        <v>80000</v>
      </c>
    </row>
    <row r="4958" spans="1:33" hidden="1" x14ac:dyDescent="0.25">
      <c r="A4958" s="209">
        <v>132259</v>
      </c>
      <c r="B4958" s="210">
        <v>4</v>
      </c>
      <c r="C4958" s="196" t="s">
        <v>85</v>
      </c>
      <c r="D4958" s="201">
        <v>44481</v>
      </c>
      <c r="E4958" s="196" t="s">
        <v>143</v>
      </c>
      <c r="F4958" s="201">
        <v>44718</v>
      </c>
      <c r="G4958" s="196" t="s">
        <v>253</v>
      </c>
      <c r="H4958" s="198" t="s">
        <v>196</v>
      </c>
      <c r="K4958" s="196" t="s">
        <v>1394</v>
      </c>
      <c r="L4958" s="200" t="s">
        <v>183</v>
      </c>
      <c r="M4958" s="198" t="s">
        <v>1395</v>
      </c>
      <c r="O4958" s="196" t="s">
        <v>40</v>
      </c>
      <c r="P4958" s="198" t="s">
        <v>166</v>
      </c>
      <c r="R4958" s="196" t="s">
        <v>39</v>
      </c>
      <c r="S4958" s="196" t="s">
        <v>45</v>
      </c>
      <c r="T4958" s="211">
        <v>0.39</v>
      </c>
      <c r="W4958" s="200" t="s">
        <v>93</v>
      </c>
      <c r="X4958" s="196" t="s">
        <v>186</v>
      </c>
      <c r="Z4958" s="198" t="s">
        <v>1396</v>
      </c>
      <c r="AA4958" s="196" t="s">
        <v>18012</v>
      </c>
      <c r="AC4958" s="200">
        <v>0</v>
      </c>
      <c r="AD4958" s="200" t="s">
        <v>8250</v>
      </c>
      <c r="AE4958" s="212">
        <v>60000</v>
      </c>
      <c r="AF4958" s="212">
        <v>60000</v>
      </c>
    </row>
    <row r="4959" spans="1:33" hidden="1" x14ac:dyDescent="0.25">
      <c r="A4959" s="209">
        <v>132265</v>
      </c>
      <c r="B4959" s="210">
        <v>4</v>
      </c>
      <c r="C4959" s="196" t="s">
        <v>122</v>
      </c>
      <c r="D4959" s="201">
        <v>44484</v>
      </c>
      <c r="E4959" s="196" t="s">
        <v>152</v>
      </c>
      <c r="F4959" s="201">
        <v>44621.875231481485</v>
      </c>
      <c r="G4959" s="196" t="s">
        <v>510</v>
      </c>
      <c r="H4959" s="198" t="s">
        <v>893</v>
      </c>
      <c r="I4959" s="196" t="s">
        <v>3748</v>
      </c>
      <c r="J4959" s="196" t="s">
        <v>101</v>
      </c>
      <c r="L4959" s="200" t="s">
        <v>101</v>
      </c>
      <c r="M4959" s="198" t="s">
        <v>3749</v>
      </c>
      <c r="N4959" s="198" t="s">
        <v>3750</v>
      </c>
      <c r="O4959" s="196" t="s">
        <v>157</v>
      </c>
      <c r="P4959" s="198" t="s">
        <v>158</v>
      </c>
      <c r="Q4959" s="198" t="s">
        <v>3750</v>
      </c>
      <c r="R4959" s="196" t="s">
        <v>47</v>
      </c>
      <c r="S4959" s="196" t="s">
        <v>46</v>
      </c>
      <c r="T4959" s="211">
        <v>0.27</v>
      </c>
      <c r="U4959" s="201">
        <v>44603</v>
      </c>
      <c r="W4959" s="200" t="s">
        <v>93</v>
      </c>
      <c r="X4959" s="196" t="s">
        <v>103</v>
      </c>
      <c r="Y4959" s="196" t="s">
        <v>32</v>
      </c>
      <c r="AA4959" s="196" t="s">
        <v>18013</v>
      </c>
      <c r="AB4959" s="196" t="s">
        <v>18014</v>
      </c>
      <c r="AC4959" s="200">
        <v>3</v>
      </c>
      <c r="AD4959" s="200" t="s">
        <v>8231</v>
      </c>
      <c r="AE4959" s="212">
        <v>36900</v>
      </c>
      <c r="AF4959" s="212">
        <v>36900</v>
      </c>
      <c r="AG4959" s="198" t="s">
        <v>2042</v>
      </c>
    </row>
    <row r="4960" spans="1:33" hidden="1" x14ac:dyDescent="0.25">
      <c r="A4960" s="209">
        <v>132265</v>
      </c>
      <c r="B4960" s="210">
        <v>4</v>
      </c>
      <c r="C4960" s="196" t="s">
        <v>122</v>
      </c>
      <c r="D4960" s="201">
        <v>44484</v>
      </c>
      <c r="E4960" s="196" t="s">
        <v>152</v>
      </c>
      <c r="F4960" s="201">
        <v>44621.875231481485</v>
      </c>
      <c r="G4960" s="196" t="s">
        <v>510</v>
      </c>
      <c r="H4960" s="198" t="s">
        <v>893</v>
      </c>
      <c r="I4960" s="196" t="s">
        <v>3748</v>
      </c>
      <c r="J4960" s="196" t="s">
        <v>101</v>
      </c>
      <c r="L4960" s="200" t="s">
        <v>101</v>
      </c>
      <c r="M4960" s="198" t="s">
        <v>3749</v>
      </c>
      <c r="N4960" s="198" t="s">
        <v>3750</v>
      </c>
      <c r="O4960" s="196" t="s">
        <v>157</v>
      </c>
      <c r="P4960" s="198" t="s">
        <v>158</v>
      </c>
      <c r="Q4960" s="198" t="s">
        <v>3750</v>
      </c>
      <c r="R4960" s="196" t="s">
        <v>47</v>
      </c>
      <c r="S4960" s="196" t="s">
        <v>46</v>
      </c>
      <c r="T4960" s="211">
        <v>0.27</v>
      </c>
      <c r="U4960" s="201">
        <v>44603</v>
      </c>
      <c r="W4960" s="200" t="s">
        <v>93</v>
      </c>
      <c r="X4960" s="196" t="s">
        <v>103</v>
      </c>
      <c r="Y4960" s="196" t="s">
        <v>32</v>
      </c>
      <c r="AA4960" s="196" t="s">
        <v>18015</v>
      </c>
      <c r="AB4960" s="196" t="s">
        <v>18014</v>
      </c>
      <c r="AC4960" s="200">
        <v>8</v>
      </c>
      <c r="AD4960" s="200" t="s">
        <v>8231</v>
      </c>
      <c r="AE4960" s="212">
        <v>246000</v>
      </c>
      <c r="AF4960" s="212">
        <v>246000</v>
      </c>
      <c r="AG4960" s="198" t="s">
        <v>2042</v>
      </c>
    </row>
    <row r="4961" spans="1:32" hidden="1" x14ac:dyDescent="0.25">
      <c r="A4961" s="209">
        <v>132273</v>
      </c>
      <c r="B4961" s="210">
        <v>2</v>
      </c>
      <c r="C4961" s="196" t="s">
        <v>85</v>
      </c>
      <c r="D4961" s="201">
        <v>44491</v>
      </c>
      <c r="E4961" s="196" t="s">
        <v>398</v>
      </c>
      <c r="F4961" s="201">
        <v>44558</v>
      </c>
      <c r="G4961" s="196" t="s">
        <v>189</v>
      </c>
      <c r="H4961" s="198" t="s">
        <v>838</v>
      </c>
      <c r="I4961" s="196" t="s">
        <v>466</v>
      </c>
      <c r="J4961" s="196" t="s">
        <v>101</v>
      </c>
      <c r="L4961" s="200" t="s">
        <v>101</v>
      </c>
      <c r="M4961" s="198" t="s">
        <v>4956</v>
      </c>
      <c r="O4961" s="196" t="s">
        <v>119</v>
      </c>
      <c r="P4961" s="198" t="s">
        <v>104</v>
      </c>
      <c r="S4961" s="196" t="s">
        <v>42</v>
      </c>
      <c r="T4961" s="211">
        <v>0</v>
      </c>
      <c r="U4961" s="201">
        <v>45058</v>
      </c>
      <c r="W4961" s="200" t="s">
        <v>93</v>
      </c>
      <c r="X4961" s="196" t="s">
        <v>103</v>
      </c>
      <c r="AA4961" s="196" t="s">
        <v>18016</v>
      </c>
      <c r="AC4961" s="200">
        <v>1</v>
      </c>
      <c r="AD4961" s="200" t="s">
        <v>8274</v>
      </c>
      <c r="AE4961" s="212">
        <v>50000</v>
      </c>
      <c r="AF4961" s="212">
        <v>50000</v>
      </c>
    </row>
    <row r="4962" spans="1:32" hidden="1" x14ac:dyDescent="0.25">
      <c r="A4962" s="209">
        <v>132288</v>
      </c>
      <c r="B4962" s="210">
        <v>3</v>
      </c>
      <c r="C4962" s="196" t="s">
        <v>85</v>
      </c>
      <c r="D4962" s="201">
        <v>44496</v>
      </c>
      <c r="E4962" s="196" t="s">
        <v>98</v>
      </c>
      <c r="F4962" s="201">
        <v>44665</v>
      </c>
      <c r="G4962" s="196" t="s">
        <v>284</v>
      </c>
      <c r="H4962" s="198" t="s">
        <v>306</v>
      </c>
      <c r="I4962" s="196" t="s">
        <v>1417</v>
      </c>
      <c r="J4962" s="196" t="s">
        <v>101</v>
      </c>
      <c r="L4962" s="200" t="s">
        <v>101</v>
      </c>
      <c r="M4962" s="198" t="s">
        <v>4958</v>
      </c>
      <c r="N4962" s="198" t="s">
        <v>4959</v>
      </c>
      <c r="O4962" s="196" t="s">
        <v>438</v>
      </c>
      <c r="P4962" s="198" t="s">
        <v>439</v>
      </c>
      <c r="S4962" s="196" t="s">
        <v>42</v>
      </c>
      <c r="T4962" s="211">
        <v>0</v>
      </c>
      <c r="W4962" s="200" t="s">
        <v>93</v>
      </c>
      <c r="X4962" s="196" t="s">
        <v>103</v>
      </c>
      <c r="Z4962" s="198" t="s">
        <v>4960</v>
      </c>
      <c r="AA4962" s="196" t="s">
        <v>18017</v>
      </c>
      <c r="AC4962" s="200">
        <v>3</v>
      </c>
      <c r="AD4962" s="200" t="s">
        <v>8274</v>
      </c>
      <c r="AE4962" s="212">
        <v>36500</v>
      </c>
      <c r="AF4962" s="212">
        <v>36500</v>
      </c>
    </row>
    <row r="4963" spans="1:32" hidden="1" x14ac:dyDescent="0.25">
      <c r="A4963" s="209">
        <v>132306</v>
      </c>
      <c r="B4963" s="210">
        <v>1</v>
      </c>
      <c r="C4963" s="196" t="s">
        <v>85</v>
      </c>
      <c r="D4963" s="201">
        <v>44509</v>
      </c>
      <c r="E4963" s="196" t="s">
        <v>189</v>
      </c>
      <c r="F4963" s="201">
        <v>44718</v>
      </c>
      <c r="G4963" s="196" t="s">
        <v>222</v>
      </c>
      <c r="H4963" s="198" t="s">
        <v>204</v>
      </c>
      <c r="I4963" s="196" t="s">
        <v>1515</v>
      </c>
      <c r="J4963" s="196" t="s">
        <v>101</v>
      </c>
      <c r="L4963" s="200" t="s">
        <v>101</v>
      </c>
      <c r="M4963" s="198" t="s">
        <v>1516</v>
      </c>
      <c r="O4963" s="196" t="s">
        <v>40</v>
      </c>
      <c r="P4963" s="198" t="s">
        <v>166</v>
      </c>
      <c r="R4963" s="196" t="s">
        <v>39</v>
      </c>
      <c r="S4963" s="196" t="s">
        <v>45</v>
      </c>
      <c r="T4963" s="211">
        <v>0.02</v>
      </c>
      <c r="W4963" s="200" t="s">
        <v>93</v>
      </c>
      <c r="X4963" s="196" t="s">
        <v>103</v>
      </c>
      <c r="Z4963" s="198" t="s">
        <v>1517</v>
      </c>
      <c r="AA4963" s="196" t="s">
        <v>18018</v>
      </c>
      <c r="AB4963" s="196" t="s">
        <v>18019</v>
      </c>
      <c r="AC4963" s="200">
        <v>0</v>
      </c>
      <c r="AD4963" s="200" t="s">
        <v>8231</v>
      </c>
      <c r="AE4963" s="212">
        <v>20000</v>
      </c>
      <c r="AF4963" s="212">
        <v>20000</v>
      </c>
    </row>
    <row r="4964" spans="1:32" hidden="1" x14ac:dyDescent="0.25">
      <c r="A4964" s="209">
        <v>132314</v>
      </c>
      <c r="B4964" s="210">
        <v>1</v>
      </c>
      <c r="C4964" s="196" t="s">
        <v>85</v>
      </c>
      <c r="D4964" s="201">
        <v>44512</v>
      </c>
      <c r="E4964" s="196" t="s">
        <v>189</v>
      </c>
      <c r="F4964" s="201">
        <v>44536</v>
      </c>
      <c r="G4964" s="196" t="s">
        <v>152</v>
      </c>
      <c r="H4964" s="198" t="s">
        <v>204</v>
      </c>
      <c r="I4964" s="196" t="s">
        <v>1515</v>
      </c>
      <c r="J4964" s="196" t="s">
        <v>101</v>
      </c>
      <c r="L4964" s="200" t="s">
        <v>101</v>
      </c>
      <c r="M4964" s="198" t="s">
        <v>1519</v>
      </c>
      <c r="O4964" s="196" t="s">
        <v>40</v>
      </c>
      <c r="P4964" s="198" t="s">
        <v>166</v>
      </c>
      <c r="R4964" s="196" t="s">
        <v>39</v>
      </c>
      <c r="S4964" s="196" t="s">
        <v>45</v>
      </c>
      <c r="T4964" s="211">
        <v>0.02</v>
      </c>
      <c r="W4964" s="200" t="s">
        <v>93</v>
      </c>
      <c r="X4964" s="196" t="s">
        <v>103</v>
      </c>
      <c r="Z4964" s="198" t="s">
        <v>1520</v>
      </c>
      <c r="AA4964" s="196" t="s">
        <v>18020</v>
      </c>
      <c r="AB4964" s="196" t="s">
        <v>18021</v>
      </c>
      <c r="AC4964" s="200">
        <v>0</v>
      </c>
      <c r="AD4964" s="200" t="s">
        <v>8231</v>
      </c>
      <c r="AE4964" s="212">
        <v>20000</v>
      </c>
      <c r="AF4964" s="212">
        <v>20000</v>
      </c>
    </row>
    <row r="4965" spans="1:32" hidden="1" x14ac:dyDescent="0.25">
      <c r="A4965" s="209">
        <v>132315</v>
      </c>
      <c r="B4965" s="210">
        <v>2</v>
      </c>
      <c r="C4965" s="196" t="s">
        <v>85</v>
      </c>
      <c r="D4965" s="201">
        <v>44515</v>
      </c>
      <c r="E4965" s="196" t="s">
        <v>425</v>
      </c>
      <c r="F4965" s="201">
        <v>44685</v>
      </c>
      <c r="G4965" s="196" t="s">
        <v>426</v>
      </c>
      <c r="H4965" s="198" t="s">
        <v>399</v>
      </c>
      <c r="K4965" s="196" t="s">
        <v>427</v>
      </c>
      <c r="L4965" s="200" t="s">
        <v>183</v>
      </c>
      <c r="M4965" s="198" t="s">
        <v>428</v>
      </c>
      <c r="N4965" s="198" t="s">
        <v>429</v>
      </c>
      <c r="O4965" s="196" t="s">
        <v>40</v>
      </c>
      <c r="P4965" s="198" t="s">
        <v>166</v>
      </c>
      <c r="R4965" s="196" t="s">
        <v>39</v>
      </c>
      <c r="S4965" s="196" t="s">
        <v>45</v>
      </c>
      <c r="T4965" s="211">
        <v>0.01</v>
      </c>
      <c r="W4965" s="200" t="s">
        <v>93</v>
      </c>
      <c r="X4965" s="196" t="s">
        <v>103</v>
      </c>
      <c r="Z4965" s="198" t="s">
        <v>430</v>
      </c>
      <c r="AA4965" s="196" t="s">
        <v>18022</v>
      </c>
      <c r="AB4965" s="196" t="s">
        <v>18023</v>
      </c>
      <c r="AC4965" s="200">
        <v>0</v>
      </c>
      <c r="AD4965" s="200" t="s">
        <v>8231</v>
      </c>
      <c r="AE4965" s="212">
        <v>60000</v>
      </c>
      <c r="AF4965" s="212">
        <v>60000</v>
      </c>
    </row>
    <row r="4966" spans="1:32" hidden="1" x14ac:dyDescent="0.25">
      <c r="A4966" s="209">
        <v>132331.01999999999</v>
      </c>
      <c r="B4966" s="210">
        <v>3</v>
      </c>
      <c r="C4966" s="196" t="s">
        <v>85</v>
      </c>
      <c r="D4966" s="201">
        <v>42576</v>
      </c>
      <c r="E4966" s="196" t="s">
        <v>189</v>
      </c>
      <c r="F4966" s="201">
        <v>44517</v>
      </c>
      <c r="G4966" s="196" t="s">
        <v>143</v>
      </c>
      <c r="H4966" s="198" t="s">
        <v>1111</v>
      </c>
      <c r="I4966" s="196" t="s">
        <v>18024</v>
      </c>
      <c r="K4966" s="196" t="s">
        <v>18025</v>
      </c>
      <c r="L4966" s="200" t="s">
        <v>183</v>
      </c>
      <c r="M4966" s="198" t="s">
        <v>18026</v>
      </c>
      <c r="N4966" s="198" t="s">
        <v>18027</v>
      </c>
      <c r="O4966" s="196" t="s">
        <v>40</v>
      </c>
      <c r="P4966" s="198" t="s">
        <v>473</v>
      </c>
      <c r="R4966" s="196" t="s">
        <v>39</v>
      </c>
      <c r="S4966" s="196" t="s">
        <v>46</v>
      </c>
      <c r="T4966" s="211">
        <v>7.4999999999999997E-2</v>
      </c>
      <c r="W4966" s="200" t="s">
        <v>93</v>
      </c>
      <c r="X4966" s="196" t="s">
        <v>186</v>
      </c>
      <c r="Z4966" s="198" t="s">
        <v>18028</v>
      </c>
      <c r="AA4966" s="196" t="s">
        <v>18029</v>
      </c>
      <c r="AC4966" s="200">
        <v>0</v>
      </c>
      <c r="AD4966" s="200" t="s">
        <v>8250</v>
      </c>
      <c r="AE4966" s="203" t="s">
        <v>505</v>
      </c>
      <c r="AF4966" s="212">
        <v>22058.28</v>
      </c>
    </row>
    <row r="4967" spans="1:32" hidden="1" x14ac:dyDescent="0.25">
      <c r="A4967" s="209">
        <v>132331.01999999999</v>
      </c>
      <c r="B4967" s="210">
        <v>3</v>
      </c>
      <c r="C4967" s="196" t="s">
        <v>85</v>
      </c>
      <c r="D4967" s="201">
        <v>42576</v>
      </c>
      <c r="E4967" s="196" t="s">
        <v>189</v>
      </c>
      <c r="F4967" s="201">
        <v>44517</v>
      </c>
      <c r="G4967" s="196" t="s">
        <v>143</v>
      </c>
      <c r="H4967" s="198" t="s">
        <v>1111</v>
      </c>
      <c r="I4967" s="196" t="s">
        <v>18024</v>
      </c>
      <c r="K4967" s="196" t="s">
        <v>18025</v>
      </c>
      <c r="L4967" s="200" t="s">
        <v>183</v>
      </c>
      <c r="M4967" s="198" t="s">
        <v>18026</v>
      </c>
      <c r="N4967" s="198" t="s">
        <v>18027</v>
      </c>
      <c r="O4967" s="196" t="s">
        <v>40</v>
      </c>
      <c r="P4967" s="198" t="s">
        <v>473</v>
      </c>
      <c r="R4967" s="196" t="s">
        <v>39</v>
      </c>
      <c r="S4967" s="196" t="s">
        <v>46</v>
      </c>
      <c r="T4967" s="211">
        <v>7.4999999999999997E-2</v>
      </c>
      <c r="W4967" s="200" t="s">
        <v>93</v>
      </c>
      <c r="X4967" s="196" t="s">
        <v>186</v>
      </c>
      <c r="Z4967" s="198" t="s">
        <v>18028</v>
      </c>
      <c r="AA4967" s="196" t="s">
        <v>18030</v>
      </c>
      <c r="AC4967" s="200">
        <v>0</v>
      </c>
      <c r="AD4967" s="200" t="s">
        <v>8250</v>
      </c>
      <c r="AE4967" s="203" t="s">
        <v>505</v>
      </c>
      <c r="AF4967" s="212">
        <v>125848.47</v>
      </c>
    </row>
    <row r="4968" spans="1:32" hidden="1" x14ac:dyDescent="0.25">
      <c r="A4968" s="209">
        <v>132347</v>
      </c>
      <c r="B4968" s="210">
        <v>2</v>
      </c>
      <c r="C4968" s="196" t="s">
        <v>85</v>
      </c>
      <c r="D4968" s="201">
        <v>44531</v>
      </c>
      <c r="E4968" s="196" t="s">
        <v>398</v>
      </c>
      <c r="F4968" s="201">
        <v>44536</v>
      </c>
      <c r="G4968" s="196" t="s">
        <v>189</v>
      </c>
      <c r="H4968" s="198" t="s">
        <v>465</v>
      </c>
      <c r="I4968" s="196" t="s">
        <v>843</v>
      </c>
      <c r="J4968" s="196" t="s">
        <v>101</v>
      </c>
      <c r="L4968" s="200" t="s">
        <v>101</v>
      </c>
      <c r="M4968" s="198" t="s">
        <v>844</v>
      </c>
      <c r="O4968" s="196" t="s">
        <v>438</v>
      </c>
      <c r="P4968" s="198" t="s">
        <v>439</v>
      </c>
      <c r="R4968" s="196" t="s">
        <v>39</v>
      </c>
      <c r="S4968" s="196" t="s">
        <v>46</v>
      </c>
      <c r="T4968" s="211">
        <v>0.08</v>
      </c>
      <c r="W4968" s="200" t="s">
        <v>93</v>
      </c>
      <c r="X4968" s="196" t="s">
        <v>13</v>
      </c>
      <c r="Z4968" s="198" t="s">
        <v>845</v>
      </c>
      <c r="AA4968" s="196" t="s">
        <v>18031</v>
      </c>
      <c r="AC4968" s="200">
        <v>3</v>
      </c>
      <c r="AD4968" s="200" t="s">
        <v>8274</v>
      </c>
      <c r="AE4968" s="212">
        <v>74000</v>
      </c>
      <c r="AF4968" s="212">
        <v>74000</v>
      </c>
    </row>
    <row r="4969" spans="1:32" hidden="1" x14ac:dyDescent="0.25">
      <c r="A4969" s="209">
        <v>132358</v>
      </c>
      <c r="B4969" s="210">
        <v>3</v>
      </c>
      <c r="C4969" s="196" t="s">
        <v>85</v>
      </c>
      <c r="D4969" s="201">
        <v>44537</v>
      </c>
      <c r="E4969" s="196" t="s">
        <v>398</v>
      </c>
      <c r="F4969" s="201">
        <v>44550</v>
      </c>
      <c r="G4969" s="196" t="s">
        <v>143</v>
      </c>
      <c r="H4969" s="198" t="s">
        <v>659</v>
      </c>
      <c r="I4969" s="196" t="s">
        <v>613</v>
      </c>
      <c r="J4969" s="196" t="s">
        <v>299</v>
      </c>
      <c r="L4969" s="200" t="s">
        <v>300</v>
      </c>
      <c r="M4969" s="198" t="s">
        <v>660</v>
      </c>
      <c r="O4969" s="196" t="s">
        <v>438</v>
      </c>
      <c r="P4969" s="198" t="s">
        <v>439</v>
      </c>
      <c r="R4969" s="196" t="s">
        <v>39</v>
      </c>
      <c r="S4969" s="196" t="s">
        <v>46</v>
      </c>
      <c r="T4969" s="211">
        <v>0.04</v>
      </c>
      <c r="W4969" s="200" t="s">
        <v>93</v>
      </c>
      <c r="X4969" s="196" t="s">
        <v>303</v>
      </c>
      <c r="Z4969" s="198" t="s">
        <v>661</v>
      </c>
      <c r="AA4969" s="196" t="s">
        <v>18032</v>
      </c>
      <c r="AC4969" s="200">
        <v>3</v>
      </c>
      <c r="AD4969" s="200" t="s">
        <v>8274</v>
      </c>
      <c r="AE4969" s="212">
        <v>45000</v>
      </c>
      <c r="AF4969" s="212">
        <v>45000</v>
      </c>
    </row>
    <row r="4970" spans="1:32" ht="36" hidden="1" x14ac:dyDescent="0.25">
      <c r="A4970" s="209">
        <v>132360</v>
      </c>
      <c r="B4970" s="210">
        <v>1</v>
      </c>
      <c r="C4970" s="196" t="s">
        <v>85</v>
      </c>
      <c r="D4970" s="201">
        <v>44538</v>
      </c>
      <c r="E4970" s="196" t="s">
        <v>98</v>
      </c>
      <c r="F4970" s="201">
        <v>44550</v>
      </c>
      <c r="G4970" s="196" t="s">
        <v>152</v>
      </c>
      <c r="H4970" s="198" t="s">
        <v>1874</v>
      </c>
      <c r="I4970" s="196" t="s">
        <v>1875</v>
      </c>
      <c r="J4970" s="196" t="s">
        <v>101</v>
      </c>
      <c r="L4970" s="200" t="s">
        <v>101</v>
      </c>
      <c r="M4970" s="198" t="s">
        <v>4962</v>
      </c>
      <c r="N4970" s="198" t="s">
        <v>4963</v>
      </c>
      <c r="O4970" s="196" t="s">
        <v>119</v>
      </c>
      <c r="P4970" s="198" t="s">
        <v>1329</v>
      </c>
      <c r="S4970" s="196" t="s">
        <v>42</v>
      </c>
      <c r="T4970" s="211">
        <v>0.01</v>
      </c>
      <c r="W4970" s="200" t="s">
        <v>93</v>
      </c>
      <c r="X4970" s="196" t="s">
        <v>103</v>
      </c>
      <c r="AA4970" s="196" t="s">
        <v>18033</v>
      </c>
      <c r="AC4970" s="200">
        <v>1</v>
      </c>
      <c r="AD4970" s="200" t="s">
        <v>8274</v>
      </c>
      <c r="AE4970" s="212">
        <v>75000</v>
      </c>
      <c r="AF4970" s="212">
        <v>75000</v>
      </c>
    </row>
    <row r="4971" spans="1:32" hidden="1" x14ac:dyDescent="0.25">
      <c r="A4971" s="209">
        <v>132361</v>
      </c>
      <c r="B4971" s="210">
        <v>2</v>
      </c>
      <c r="C4971" s="196" t="s">
        <v>85</v>
      </c>
      <c r="D4971" s="201">
        <v>44538</v>
      </c>
      <c r="E4971" s="196" t="s">
        <v>398</v>
      </c>
      <c r="F4971" s="201">
        <v>44718</v>
      </c>
      <c r="G4971" s="196" t="s">
        <v>189</v>
      </c>
      <c r="H4971" s="198" t="s">
        <v>847</v>
      </c>
      <c r="I4971" s="196" t="s">
        <v>848</v>
      </c>
      <c r="J4971" s="196" t="s">
        <v>101</v>
      </c>
      <c r="L4971" s="200" t="s">
        <v>101</v>
      </c>
      <c r="M4971" s="198" t="s">
        <v>849</v>
      </c>
      <c r="O4971" s="196" t="s">
        <v>438</v>
      </c>
      <c r="P4971" s="198" t="s">
        <v>439</v>
      </c>
      <c r="R4971" s="196" t="s">
        <v>39</v>
      </c>
      <c r="S4971" s="196" t="s">
        <v>46</v>
      </c>
      <c r="T4971" s="211">
        <v>0.03</v>
      </c>
      <c r="U4971" s="201">
        <v>44904</v>
      </c>
      <c r="W4971" s="200" t="s">
        <v>93</v>
      </c>
      <c r="X4971" s="196" t="s">
        <v>13</v>
      </c>
      <c r="Z4971" s="198" t="s">
        <v>850</v>
      </c>
      <c r="AA4971" s="196" t="s">
        <v>18034</v>
      </c>
      <c r="AC4971" s="200">
        <v>3</v>
      </c>
      <c r="AD4971" s="200" t="s">
        <v>8274</v>
      </c>
      <c r="AE4971" s="212">
        <v>57000</v>
      </c>
      <c r="AF4971" s="212">
        <v>57000</v>
      </c>
    </row>
    <row r="4972" spans="1:32" ht="36" hidden="1" x14ac:dyDescent="0.25">
      <c r="A4972" s="209">
        <v>132363</v>
      </c>
      <c r="B4972" s="210">
        <v>1</v>
      </c>
      <c r="C4972" s="196" t="s">
        <v>85</v>
      </c>
      <c r="D4972" s="201">
        <v>44539</v>
      </c>
      <c r="E4972" s="196" t="s">
        <v>1503</v>
      </c>
      <c r="F4972" s="201">
        <v>44679</v>
      </c>
      <c r="G4972" s="196" t="s">
        <v>98</v>
      </c>
      <c r="H4972" s="198" t="s">
        <v>718</v>
      </c>
      <c r="I4972" s="196" t="s">
        <v>1505</v>
      </c>
      <c r="J4972" s="196" t="s">
        <v>1506</v>
      </c>
      <c r="M4972" s="198" t="s">
        <v>4013</v>
      </c>
      <c r="N4972" s="198" t="s">
        <v>4014</v>
      </c>
      <c r="O4972" s="196" t="s">
        <v>1509</v>
      </c>
      <c r="P4972" s="198" t="s">
        <v>2705</v>
      </c>
      <c r="R4972" s="196" t="s">
        <v>47</v>
      </c>
      <c r="S4972" s="196" t="s">
        <v>43</v>
      </c>
      <c r="T4972" s="202" t="s">
        <v>505</v>
      </c>
      <c r="W4972" s="200" t="s">
        <v>93</v>
      </c>
      <c r="AA4972" s="196" t="s">
        <v>18035</v>
      </c>
      <c r="AC4972" s="200">
        <v>8</v>
      </c>
      <c r="AD4972" s="200" t="s">
        <v>8250</v>
      </c>
      <c r="AE4972" s="212">
        <v>459000</v>
      </c>
      <c r="AF4972" s="212">
        <v>459000</v>
      </c>
    </row>
    <row r="4973" spans="1:32" hidden="1" x14ac:dyDescent="0.25">
      <c r="A4973" s="209">
        <v>132364</v>
      </c>
      <c r="B4973" s="210">
        <v>2</v>
      </c>
      <c r="C4973" s="196" t="s">
        <v>85</v>
      </c>
      <c r="D4973" s="201">
        <v>44539</v>
      </c>
      <c r="E4973" s="196" t="s">
        <v>398</v>
      </c>
      <c r="F4973" s="201">
        <v>44550</v>
      </c>
      <c r="G4973" s="196" t="s">
        <v>152</v>
      </c>
      <c r="H4973" s="198" t="s">
        <v>404</v>
      </c>
      <c r="I4973" s="196" t="s">
        <v>1578</v>
      </c>
      <c r="J4973" s="196" t="s">
        <v>101</v>
      </c>
      <c r="L4973" s="200" t="s">
        <v>101</v>
      </c>
      <c r="M4973" s="198" t="s">
        <v>1699</v>
      </c>
      <c r="O4973" s="196" t="s">
        <v>438</v>
      </c>
      <c r="P4973" s="198" t="s">
        <v>439</v>
      </c>
      <c r="R4973" s="196" t="s">
        <v>39</v>
      </c>
      <c r="S4973" s="196" t="s">
        <v>46</v>
      </c>
      <c r="T4973" s="211">
        <v>0.01</v>
      </c>
      <c r="W4973" s="200" t="s">
        <v>93</v>
      </c>
      <c r="X4973" s="196" t="s">
        <v>103</v>
      </c>
      <c r="Z4973" s="198" t="s">
        <v>1700</v>
      </c>
      <c r="AA4973" s="196" t="s">
        <v>18036</v>
      </c>
      <c r="AC4973" s="200">
        <v>3</v>
      </c>
      <c r="AD4973" s="200" t="s">
        <v>8274</v>
      </c>
      <c r="AE4973" s="212">
        <v>51000</v>
      </c>
      <c r="AF4973" s="212">
        <v>51000</v>
      </c>
    </row>
    <row r="4974" spans="1:32" ht="36" hidden="1" x14ac:dyDescent="0.25">
      <c r="A4974" s="209">
        <v>132365</v>
      </c>
      <c r="B4974" s="210">
        <v>3</v>
      </c>
      <c r="C4974" s="196" t="s">
        <v>85</v>
      </c>
      <c r="D4974" s="201">
        <v>44539</v>
      </c>
      <c r="E4974" s="196" t="s">
        <v>1503</v>
      </c>
      <c r="F4974" s="201">
        <v>44655</v>
      </c>
      <c r="G4974" s="196" t="s">
        <v>2659</v>
      </c>
      <c r="H4974" s="198" t="s">
        <v>910</v>
      </c>
      <c r="I4974" s="196" t="s">
        <v>366</v>
      </c>
      <c r="J4974" s="196" t="s">
        <v>101</v>
      </c>
      <c r="L4974" s="200" t="s">
        <v>101</v>
      </c>
      <c r="M4974" s="198" t="s">
        <v>2660</v>
      </c>
      <c r="N4974" s="198" t="s">
        <v>2661</v>
      </c>
      <c r="O4974" s="196" t="s">
        <v>1509</v>
      </c>
      <c r="P4974" s="198" t="s">
        <v>1783</v>
      </c>
      <c r="R4974" s="196" t="s">
        <v>47</v>
      </c>
      <c r="S4974" s="196" t="s">
        <v>41</v>
      </c>
      <c r="T4974" s="211">
        <v>0.3</v>
      </c>
      <c r="U4974" s="201">
        <v>45744</v>
      </c>
      <c r="W4974" s="200" t="s">
        <v>93</v>
      </c>
      <c r="X4974" s="196" t="s">
        <v>13</v>
      </c>
      <c r="Z4974" s="198" t="s">
        <v>2662</v>
      </c>
      <c r="AA4974" s="196" t="s">
        <v>18037</v>
      </c>
      <c r="AC4974" s="200">
        <v>1</v>
      </c>
      <c r="AD4974" s="200" t="s">
        <v>8250</v>
      </c>
      <c r="AE4974" s="212">
        <v>320000</v>
      </c>
      <c r="AF4974" s="212">
        <v>320000</v>
      </c>
    </row>
    <row r="4975" spans="1:32" hidden="1" x14ac:dyDescent="0.25">
      <c r="A4975" s="209">
        <v>132380</v>
      </c>
      <c r="B4975" s="210">
        <v>4</v>
      </c>
      <c r="C4975" s="196" t="s">
        <v>85</v>
      </c>
      <c r="D4975" s="201">
        <v>44545</v>
      </c>
      <c r="E4975" s="196" t="s">
        <v>398</v>
      </c>
      <c r="F4975" s="201">
        <v>44550</v>
      </c>
      <c r="G4975" s="196" t="s">
        <v>152</v>
      </c>
      <c r="H4975" s="198" t="s">
        <v>88</v>
      </c>
      <c r="I4975" s="196" t="s">
        <v>477</v>
      </c>
      <c r="J4975" s="196" t="s">
        <v>299</v>
      </c>
      <c r="L4975" s="200" t="s">
        <v>300</v>
      </c>
      <c r="M4975" s="198" t="s">
        <v>663</v>
      </c>
      <c r="O4975" s="196" t="s">
        <v>438</v>
      </c>
      <c r="P4975" s="198" t="s">
        <v>439</v>
      </c>
      <c r="R4975" s="196" t="s">
        <v>39</v>
      </c>
      <c r="S4975" s="196" t="s">
        <v>46</v>
      </c>
      <c r="T4975" s="211">
        <v>0.05</v>
      </c>
      <c r="W4975" s="200" t="s">
        <v>93</v>
      </c>
      <c r="X4975" s="196" t="s">
        <v>303</v>
      </c>
      <c r="Z4975" s="198" t="s">
        <v>664</v>
      </c>
      <c r="AA4975" s="196" t="s">
        <v>18038</v>
      </c>
      <c r="AC4975" s="200">
        <v>3</v>
      </c>
      <c r="AD4975" s="200" t="s">
        <v>8274</v>
      </c>
      <c r="AE4975" s="212">
        <v>32500</v>
      </c>
      <c r="AF4975" s="212">
        <v>32500</v>
      </c>
    </row>
    <row r="4976" spans="1:32" hidden="1" x14ac:dyDescent="0.25">
      <c r="A4976" s="209">
        <v>132385</v>
      </c>
      <c r="B4976" s="210">
        <v>2</v>
      </c>
      <c r="C4976" s="196" t="s">
        <v>122</v>
      </c>
      <c r="D4976" s="201">
        <v>44546</v>
      </c>
      <c r="E4976" s="196" t="s">
        <v>228</v>
      </c>
      <c r="F4976" s="201">
        <v>44721</v>
      </c>
      <c r="G4976" s="196" t="s">
        <v>253</v>
      </c>
      <c r="H4976" s="198" t="s">
        <v>410</v>
      </c>
      <c r="I4976" s="196" t="s">
        <v>432</v>
      </c>
      <c r="K4976" s="196" t="s">
        <v>433</v>
      </c>
      <c r="L4976" s="200" t="s">
        <v>183</v>
      </c>
      <c r="M4976" s="198" t="s">
        <v>434</v>
      </c>
      <c r="O4976" s="196" t="s">
        <v>271</v>
      </c>
      <c r="P4976" s="198" t="s">
        <v>166</v>
      </c>
      <c r="R4976" s="196" t="s">
        <v>39</v>
      </c>
      <c r="S4976" s="196" t="s">
        <v>45</v>
      </c>
      <c r="T4976" s="211">
        <v>0.05</v>
      </c>
      <c r="W4976" s="200" t="s">
        <v>93</v>
      </c>
      <c r="X4976" s="196" t="s">
        <v>186</v>
      </c>
      <c r="AA4976" s="196" t="s">
        <v>18039</v>
      </c>
      <c r="AC4976" s="200">
        <v>3</v>
      </c>
      <c r="AD4976" s="200" t="s">
        <v>8250</v>
      </c>
      <c r="AE4976" s="212">
        <v>26202.75</v>
      </c>
      <c r="AF4976" s="212">
        <v>26202.75</v>
      </c>
    </row>
    <row r="4977" spans="1:32" hidden="1" x14ac:dyDescent="0.25">
      <c r="A4977" s="209">
        <v>132418</v>
      </c>
      <c r="B4977" s="210">
        <v>1</v>
      </c>
      <c r="C4977" s="196" t="s">
        <v>85</v>
      </c>
      <c r="D4977" s="201">
        <v>44566</v>
      </c>
      <c r="E4977" s="196" t="s">
        <v>189</v>
      </c>
      <c r="F4977" s="201">
        <v>44587</v>
      </c>
      <c r="G4977" s="196" t="s">
        <v>537</v>
      </c>
      <c r="H4977" s="198" t="s">
        <v>297</v>
      </c>
      <c r="I4977" s="196" t="s">
        <v>298</v>
      </c>
      <c r="J4977" s="196" t="s">
        <v>299</v>
      </c>
      <c r="K4977" s="196" t="s">
        <v>574</v>
      </c>
      <c r="L4977" s="200" t="s">
        <v>300</v>
      </c>
      <c r="M4977" s="198" t="s">
        <v>575</v>
      </c>
      <c r="O4977" s="196" t="s">
        <v>40</v>
      </c>
      <c r="P4977" s="198" t="s">
        <v>166</v>
      </c>
      <c r="R4977" s="196" t="s">
        <v>39</v>
      </c>
      <c r="S4977" s="196" t="s">
        <v>45</v>
      </c>
      <c r="T4977" s="211">
        <v>0</v>
      </c>
      <c r="W4977" s="200" t="s">
        <v>93</v>
      </c>
      <c r="X4977" s="196" t="s">
        <v>103</v>
      </c>
      <c r="Z4977" s="198" t="s">
        <v>576</v>
      </c>
      <c r="AA4977" s="196" t="s">
        <v>18040</v>
      </c>
      <c r="AC4977" s="200">
        <v>0</v>
      </c>
      <c r="AD4977" s="200" t="s">
        <v>8250</v>
      </c>
      <c r="AE4977" s="212">
        <v>20000</v>
      </c>
      <c r="AF4977" s="212">
        <v>20000</v>
      </c>
    </row>
    <row r="4978" spans="1:32" hidden="1" x14ac:dyDescent="0.25">
      <c r="A4978" s="209">
        <v>132419</v>
      </c>
      <c r="B4978" s="210">
        <v>4</v>
      </c>
      <c r="C4978" s="196" t="s">
        <v>85</v>
      </c>
      <c r="D4978" s="201">
        <v>44566</v>
      </c>
      <c r="E4978" s="196" t="s">
        <v>189</v>
      </c>
      <c r="F4978" s="201">
        <v>44644</v>
      </c>
      <c r="G4978" s="196" t="s">
        <v>370</v>
      </c>
      <c r="H4978" s="198" t="s">
        <v>489</v>
      </c>
      <c r="I4978" s="196" t="s">
        <v>477</v>
      </c>
      <c r="J4978" s="196" t="s">
        <v>299</v>
      </c>
      <c r="K4978" s="196" t="s">
        <v>491</v>
      </c>
      <c r="L4978" s="200" t="s">
        <v>300</v>
      </c>
      <c r="M4978" s="198" t="s">
        <v>492</v>
      </c>
      <c r="O4978" s="196" t="s">
        <v>40</v>
      </c>
      <c r="P4978" s="198" t="s">
        <v>166</v>
      </c>
      <c r="R4978" s="196" t="s">
        <v>39</v>
      </c>
      <c r="S4978" s="196" t="s">
        <v>45</v>
      </c>
      <c r="T4978" s="211">
        <v>0.05</v>
      </c>
      <c r="W4978" s="200" t="s">
        <v>93</v>
      </c>
      <c r="X4978" s="196" t="s">
        <v>186</v>
      </c>
      <c r="Z4978" s="198" t="s">
        <v>493</v>
      </c>
      <c r="AA4978" s="196" t="s">
        <v>18041</v>
      </c>
      <c r="AC4978" s="200">
        <v>0</v>
      </c>
      <c r="AD4978" s="200" t="s">
        <v>8250</v>
      </c>
      <c r="AE4978" s="212">
        <v>20000</v>
      </c>
      <c r="AF4978" s="212">
        <v>20000</v>
      </c>
    </row>
    <row r="4979" spans="1:32" hidden="1" x14ac:dyDescent="0.25">
      <c r="A4979" s="209">
        <v>132420</v>
      </c>
      <c r="B4979" s="210">
        <v>1</v>
      </c>
      <c r="C4979" s="196" t="s">
        <v>85</v>
      </c>
      <c r="D4979" s="201">
        <v>44566</v>
      </c>
      <c r="E4979" s="196" t="s">
        <v>189</v>
      </c>
      <c r="F4979" s="201">
        <v>44601</v>
      </c>
      <c r="G4979" s="196" t="s">
        <v>152</v>
      </c>
      <c r="H4979" s="198" t="s">
        <v>297</v>
      </c>
      <c r="I4979" s="196" t="s">
        <v>298</v>
      </c>
      <c r="J4979" s="196" t="s">
        <v>299</v>
      </c>
      <c r="K4979" s="196" t="s">
        <v>577</v>
      </c>
      <c r="L4979" s="200" t="s">
        <v>300</v>
      </c>
      <c r="M4979" s="198" t="s">
        <v>578</v>
      </c>
      <c r="O4979" s="196" t="s">
        <v>40</v>
      </c>
      <c r="P4979" s="198" t="s">
        <v>166</v>
      </c>
      <c r="R4979" s="196" t="s">
        <v>39</v>
      </c>
      <c r="S4979" s="196" t="s">
        <v>45</v>
      </c>
      <c r="T4979" s="211">
        <v>5.1999999999999998E-2</v>
      </c>
      <c r="W4979" s="200" t="s">
        <v>93</v>
      </c>
      <c r="X4979" s="196" t="s">
        <v>103</v>
      </c>
      <c r="Z4979" s="198" t="s">
        <v>579</v>
      </c>
      <c r="AA4979" s="196" t="s">
        <v>18042</v>
      </c>
      <c r="AC4979" s="200">
        <v>0</v>
      </c>
      <c r="AD4979" s="200" t="s">
        <v>8250</v>
      </c>
      <c r="AE4979" s="212">
        <v>20000</v>
      </c>
      <c r="AF4979" s="212">
        <v>20000</v>
      </c>
    </row>
    <row r="4980" spans="1:32" hidden="1" x14ac:dyDescent="0.25">
      <c r="A4980" s="209">
        <v>132421</v>
      </c>
      <c r="B4980" s="210">
        <v>4</v>
      </c>
      <c r="C4980" s="196" t="s">
        <v>85</v>
      </c>
      <c r="D4980" s="201">
        <v>44566</v>
      </c>
      <c r="E4980" s="196" t="s">
        <v>189</v>
      </c>
      <c r="F4980" s="201">
        <v>44644</v>
      </c>
      <c r="G4980" s="196" t="s">
        <v>370</v>
      </c>
      <c r="H4980" s="198" t="s">
        <v>489</v>
      </c>
      <c r="I4980" s="196" t="s">
        <v>1522</v>
      </c>
      <c r="J4980" s="196" t="s">
        <v>101</v>
      </c>
      <c r="L4980" s="200" t="s">
        <v>101</v>
      </c>
      <c r="M4980" s="198" t="s">
        <v>1523</v>
      </c>
      <c r="O4980" s="196" t="s">
        <v>40</v>
      </c>
      <c r="P4980" s="198" t="s">
        <v>166</v>
      </c>
      <c r="R4980" s="196" t="s">
        <v>39</v>
      </c>
      <c r="S4980" s="196" t="s">
        <v>45</v>
      </c>
      <c r="T4980" s="211">
        <v>0</v>
      </c>
      <c r="W4980" s="200" t="s">
        <v>93</v>
      </c>
      <c r="X4980" s="196" t="s">
        <v>103</v>
      </c>
      <c r="Z4980" s="198" t="s">
        <v>1524</v>
      </c>
      <c r="AA4980" s="196" t="s">
        <v>18043</v>
      </c>
      <c r="AC4980" s="200">
        <v>0</v>
      </c>
      <c r="AD4980" s="200" t="s">
        <v>8250</v>
      </c>
      <c r="AE4980" s="212">
        <v>20000</v>
      </c>
      <c r="AF4980" s="212">
        <v>20000</v>
      </c>
    </row>
    <row r="4981" spans="1:32" hidden="1" x14ac:dyDescent="0.25">
      <c r="A4981" s="209">
        <v>132422</v>
      </c>
      <c r="B4981" s="210">
        <v>3</v>
      </c>
      <c r="C4981" s="196" t="s">
        <v>85</v>
      </c>
      <c r="D4981" s="201">
        <v>44566</v>
      </c>
      <c r="E4981" s="196" t="s">
        <v>189</v>
      </c>
      <c r="F4981" s="201">
        <v>44587</v>
      </c>
      <c r="G4981" s="196" t="s">
        <v>537</v>
      </c>
      <c r="H4981" s="198" t="s">
        <v>140</v>
      </c>
      <c r="I4981" s="196" t="s">
        <v>1525</v>
      </c>
      <c r="J4981" s="196" t="s">
        <v>101</v>
      </c>
      <c r="L4981" s="200" t="s">
        <v>101</v>
      </c>
      <c r="M4981" s="198" t="s">
        <v>1526</v>
      </c>
      <c r="O4981" s="196" t="s">
        <v>40</v>
      </c>
      <c r="P4981" s="198" t="s">
        <v>166</v>
      </c>
      <c r="R4981" s="196" t="s">
        <v>39</v>
      </c>
      <c r="S4981" s="196" t="s">
        <v>45</v>
      </c>
      <c r="T4981" s="211">
        <v>0</v>
      </c>
      <c r="W4981" s="200" t="s">
        <v>93</v>
      </c>
      <c r="X4981" s="196" t="s">
        <v>103</v>
      </c>
      <c r="Z4981" s="198" t="s">
        <v>1527</v>
      </c>
      <c r="AA4981" s="196" t="s">
        <v>18044</v>
      </c>
      <c r="AC4981" s="200">
        <v>0</v>
      </c>
      <c r="AD4981" s="200" t="s">
        <v>8250</v>
      </c>
      <c r="AE4981" s="212">
        <v>20000</v>
      </c>
      <c r="AF4981" s="212">
        <v>20000</v>
      </c>
    </row>
    <row r="4982" spans="1:32" hidden="1" x14ac:dyDescent="0.25">
      <c r="A4982" s="209">
        <v>132423</v>
      </c>
      <c r="B4982" s="210">
        <v>2</v>
      </c>
      <c r="C4982" s="196" t="s">
        <v>85</v>
      </c>
      <c r="D4982" s="201">
        <v>44566</v>
      </c>
      <c r="E4982" s="196" t="s">
        <v>189</v>
      </c>
      <c r="F4982" s="201">
        <v>44644</v>
      </c>
      <c r="G4982" s="196" t="s">
        <v>370</v>
      </c>
      <c r="H4982" s="198" t="s">
        <v>236</v>
      </c>
      <c r="I4982" s="196" t="s">
        <v>1528</v>
      </c>
      <c r="J4982" s="196" t="s">
        <v>101</v>
      </c>
      <c r="L4982" s="200" t="s">
        <v>101</v>
      </c>
      <c r="M4982" s="198" t="s">
        <v>1529</v>
      </c>
      <c r="O4982" s="196" t="s">
        <v>40</v>
      </c>
      <c r="P4982" s="198" t="s">
        <v>166</v>
      </c>
      <c r="R4982" s="196" t="s">
        <v>39</v>
      </c>
      <c r="S4982" s="196" t="s">
        <v>45</v>
      </c>
      <c r="T4982" s="211">
        <v>0</v>
      </c>
      <c r="W4982" s="200" t="s">
        <v>93</v>
      </c>
      <c r="X4982" s="196" t="s">
        <v>103</v>
      </c>
      <c r="Z4982" s="198" t="s">
        <v>1530</v>
      </c>
      <c r="AA4982" s="196" t="s">
        <v>18045</v>
      </c>
      <c r="AC4982" s="200">
        <v>0</v>
      </c>
      <c r="AD4982" s="200" t="s">
        <v>8250</v>
      </c>
      <c r="AE4982" s="212">
        <v>20000</v>
      </c>
      <c r="AF4982" s="212">
        <v>20000</v>
      </c>
    </row>
    <row r="4983" spans="1:32" hidden="1" x14ac:dyDescent="0.25">
      <c r="A4983" s="209">
        <v>132424</v>
      </c>
      <c r="B4983" s="210">
        <v>2</v>
      </c>
      <c r="C4983" s="196" t="s">
        <v>85</v>
      </c>
      <c r="D4983" s="201">
        <v>44567</v>
      </c>
      <c r="E4983" s="196" t="s">
        <v>1132</v>
      </c>
      <c r="F4983" s="201">
        <v>44644</v>
      </c>
      <c r="G4983" s="196" t="s">
        <v>370</v>
      </c>
      <c r="H4983" s="198" t="s">
        <v>399</v>
      </c>
      <c r="I4983" s="196" t="s">
        <v>400</v>
      </c>
      <c r="J4983" s="196" t="s">
        <v>101</v>
      </c>
      <c r="L4983" s="200" t="s">
        <v>101</v>
      </c>
      <c r="M4983" s="198" t="s">
        <v>1531</v>
      </c>
      <c r="O4983" s="196" t="s">
        <v>40</v>
      </c>
      <c r="P4983" s="198" t="s">
        <v>166</v>
      </c>
      <c r="R4983" s="196" t="s">
        <v>39</v>
      </c>
      <c r="S4983" s="196" t="s">
        <v>45</v>
      </c>
      <c r="T4983" s="211">
        <v>0</v>
      </c>
      <c r="W4983" s="200" t="s">
        <v>93</v>
      </c>
      <c r="X4983" s="196" t="s">
        <v>103</v>
      </c>
      <c r="Z4983" s="198" t="s">
        <v>1532</v>
      </c>
      <c r="AA4983" s="196" t="s">
        <v>18046</v>
      </c>
      <c r="AC4983" s="200">
        <v>0</v>
      </c>
      <c r="AD4983" s="200" t="s">
        <v>8250</v>
      </c>
      <c r="AE4983" s="212">
        <v>20000</v>
      </c>
      <c r="AF4983" s="212">
        <v>20000</v>
      </c>
    </row>
    <row r="4984" spans="1:32" hidden="1" x14ac:dyDescent="0.25">
      <c r="A4984" s="209">
        <v>132425</v>
      </c>
      <c r="B4984" s="210">
        <v>3</v>
      </c>
      <c r="C4984" s="196" t="s">
        <v>85</v>
      </c>
      <c r="D4984" s="201">
        <v>44567</v>
      </c>
      <c r="E4984" s="196" t="s">
        <v>1132</v>
      </c>
      <c r="F4984" s="201">
        <v>44587</v>
      </c>
      <c r="G4984" s="196" t="s">
        <v>537</v>
      </c>
      <c r="H4984" s="198" t="s">
        <v>1489</v>
      </c>
      <c r="I4984" s="196" t="s">
        <v>1533</v>
      </c>
      <c r="J4984" s="196" t="s">
        <v>101</v>
      </c>
      <c r="L4984" s="200" t="s">
        <v>101</v>
      </c>
      <c r="M4984" s="198" t="s">
        <v>1534</v>
      </c>
      <c r="O4984" s="196" t="s">
        <v>40</v>
      </c>
      <c r="P4984" s="198" t="s">
        <v>166</v>
      </c>
      <c r="R4984" s="196" t="s">
        <v>39</v>
      </c>
      <c r="S4984" s="196" t="s">
        <v>45</v>
      </c>
      <c r="T4984" s="211">
        <v>0</v>
      </c>
      <c r="W4984" s="200" t="s">
        <v>93</v>
      </c>
      <c r="X4984" s="196" t="s">
        <v>103</v>
      </c>
      <c r="Z4984" s="198" t="s">
        <v>1535</v>
      </c>
      <c r="AA4984" s="196" t="s">
        <v>18047</v>
      </c>
      <c r="AC4984" s="200">
        <v>0</v>
      </c>
      <c r="AD4984" s="200" t="s">
        <v>8250</v>
      </c>
      <c r="AE4984" s="212">
        <v>20000</v>
      </c>
      <c r="AF4984" s="212">
        <v>20000</v>
      </c>
    </row>
    <row r="4985" spans="1:32" hidden="1" x14ac:dyDescent="0.25">
      <c r="A4985" s="209">
        <v>132427</v>
      </c>
      <c r="B4985" s="210">
        <v>4</v>
      </c>
      <c r="C4985" s="196" t="s">
        <v>85</v>
      </c>
      <c r="D4985" s="201">
        <v>44567</v>
      </c>
      <c r="E4985" s="196" t="s">
        <v>1132</v>
      </c>
      <c r="F4985" s="201">
        <v>44644</v>
      </c>
      <c r="G4985" s="196" t="s">
        <v>370</v>
      </c>
      <c r="H4985" s="198" t="s">
        <v>371</v>
      </c>
      <c r="I4985" s="196" t="s">
        <v>1536</v>
      </c>
      <c r="J4985" s="196" t="s">
        <v>101</v>
      </c>
      <c r="L4985" s="200" t="s">
        <v>101</v>
      </c>
      <c r="M4985" s="198" t="s">
        <v>1537</v>
      </c>
      <c r="O4985" s="196" t="s">
        <v>40</v>
      </c>
      <c r="P4985" s="198" t="s">
        <v>166</v>
      </c>
      <c r="R4985" s="196" t="s">
        <v>39</v>
      </c>
      <c r="S4985" s="196" t="s">
        <v>45</v>
      </c>
      <c r="T4985" s="211">
        <v>0</v>
      </c>
      <c r="W4985" s="200" t="s">
        <v>93</v>
      </c>
      <c r="X4985" s="196" t="s">
        <v>103</v>
      </c>
      <c r="Z4985" s="198" t="s">
        <v>1538</v>
      </c>
      <c r="AA4985" s="196" t="s">
        <v>18048</v>
      </c>
      <c r="AC4985" s="200">
        <v>0</v>
      </c>
      <c r="AD4985" s="200" t="s">
        <v>8250</v>
      </c>
      <c r="AE4985" s="212">
        <v>20000</v>
      </c>
      <c r="AF4985" s="212">
        <v>20000</v>
      </c>
    </row>
    <row r="4986" spans="1:32" hidden="1" x14ac:dyDescent="0.25">
      <c r="A4986" s="209">
        <v>132458</v>
      </c>
      <c r="B4986" s="210">
        <v>2</v>
      </c>
      <c r="C4986" s="196" t="s">
        <v>85</v>
      </c>
      <c r="D4986" s="201">
        <v>44585</v>
      </c>
      <c r="E4986" s="196" t="s">
        <v>398</v>
      </c>
      <c r="F4986" s="201">
        <v>44704</v>
      </c>
      <c r="G4986" s="196" t="s">
        <v>4894</v>
      </c>
      <c r="H4986" s="198" t="s">
        <v>2064</v>
      </c>
      <c r="I4986" s="196" t="s">
        <v>2477</v>
      </c>
      <c r="J4986" s="196" t="s">
        <v>101</v>
      </c>
      <c r="L4986" s="200" t="s">
        <v>101</v>
      </c>
      <c r="M4986" s="198" t="s">
        <v>4965</v>
      </c>
      <c r="N4986" s="198" t="s">
        <v>1711</v>
      </c>
      <c r="O4986" s="196" t="s">
        <v>119</v>
      </c>
      <c r="P4986" s="198" t="s">
        <v>4904</v>
      </c>
      <c r="S4986" s="196" t="s">
        <v>42</v>
      </c>
      <c r="T4986" s="211">
        <v>0</v>
      </c>
      <c r="U4986" s="201">
        <v>45016</v>
      </c>
      <c r="W4986" s="200" t="s">
        <v>93</v>
      </c>
      <c r="X4986" s="196" t="s">
        <v>13</v>
      </c>
      <c r="AA4986" s="196" t="s">
        <v>18049</v>
      </c>
      <c r="AC4986" s="200">
        <v>1</v>
      </c>
      <c r="AD4986" s="200" t="s">
        <v>8274</v>
      </c>
      <c r="AE4986" s="212">
        <v>50000</v>
      </c>
      <c r="AF4986" s="212">
        <v>50000</v>
      </c>
    </row>
    <row r="4987" spans="1:32" hidden="1" x14ac:dyDescent="0.25">
      <c r="A4987" s="209">
        <v>132460</v>
      </c>
      <c r="B4987" s="210">
        <v>2</v>
      </c>
      <c r="C4987" s="196" t="s">
        <v>85</v>
      </c>
      <c r="D4987" s="201">
        <v>44585</v>
      </c>
      <c r="E4987" s="196" t="s">
        <v>398</v>
      </c>
      <c r="F4987" s="201">
        <v>44672</v>
      </c>
      <c r="G4987" s="196" t="s">
        <v>148</v>
      </c>
      <c r="H4987" s="198" t="s">
        <v>392</v>
      </c>
      <c r="I4987" s="196" t="s">
        <v>1598</v>
      </c>
      <c r="J4987" s="196" t="s">
        <v>101</v>
      </c>
      <c r="L4987" s="200" t="s">
        <v>101</v>
      </c>
      <c r="M4987" s="198" t="s">
        <v>4967</v>
      </c>
      <c r="N4987" s="198" t="s">
        <v>4968</v>
      </c>
      <c r="O4987" s="196" t="s">
        <v>119</v>
      </c>
      <c r="P4987" s="198" t="s">
        <v>4904</v>
      </c>
      <c r="S4987" s="196" t="s">
        <v>42</v>
      </c>
      <c r="T4987" s="211">
        <v>0</v>
      </c>
      <c r="W4987" s="200" t="s">
        <v>93</v>
      </c>
      <c r="X4987" s="196" t="s">
        <v>103</v>
      </c>
      <c r="AA4987" s="196" t="s">
        <v>18050</v>
      </c>
      <c r="AC4987" s="200">
        <v>1</v>
      </c>
      <c r="AD4987" s="200" t="s">
        <v>8274</v>
      </c>
      <c r="AE4987" s="212">
        <v>50000</v>
      </c>
      <c r="AF4987" s="212">
        <v>50000</v>
      </c>
    </row>
    <row r="4988" spans="1:32" hidden="1" x14ac:dyDescent="0.25">
      <c r="A4988" s="209">
        <v>132538</v>
      </c>
      <c r="B4988" s="210">
        <v>2</v>
      </c>
      <c r="C4988" s="196" t="s">
        <v>85</v>
      </c>
      <c r="D4988" s="201">
        <v>44595</v>
      </c>
      <c r="E4988" s="196" t="s">
        <v>398</v>
      </c>
      <c r="F4988" s="201">
        <v>44601</v>
      </c>
      <c r="G4988" s="196" t="s">
        <v>152</v>
      </c>
      <c r="H4988" s="198" t="s">
        <v>1572</v>
      </c>
      <c r="I4988" s="196" t="s">
        <v>218</v>
      </c>
      <c r="J4988" s="196" t="s">
        <v>101</v>
      </c>
      <c r="L4988" s="200" t="s">
        <v>101</v>
      </c>
      <c r="M4988" s="198" t="s">
        <v>1702</v>
      </c>
      <c r="O4988" s="196" t="s">
        <v>438</v>
      </c>
      <c r="P4988" s="198" t="s">
        <v>439</v>
      </c>
      <c r="R4988" s="196" t="s">
        <v>39</v>
      </c>
      <c r="S4988" s="196" t="s">
        <v>46</v>
      </c>
      <c r="T4988" s="211">
        <v>3.6999999999999998E-2</v>
      </c>
      <c r="W4988" s="200" t="s">
        <v>93</v>
      </c>
      <c r="X4988" s="196" t="s">
        <v>103</v>
      </c>
      <c r="Z4988" s="198" t="s">
        <v>1703</v>
      </c>
      <c r="AA4988" s="196" t="s">
        <v>18051</v>
      </c>
      <c r="AC4988" s="200">
        <v>3</v>
      </c>
      <c r="AD4988" s="200" t="s">
        <v>8274</v>
      </c>
      <c r="AE4988" s="212">
        <v>67000</v>
      </c>
      <c r="AF4988" s="212">
        <v>67000</v>
      </c>
    </row>
    <row r="4989" spans="1:32" ht="36" hidden="1" x14ac:dyDescent="0.25">
      <c r="A4989" s="209">
        <v>132709</v>
      </c>
      <c r="B4989" s="210">
        <v>4</v>
      </c>
      <c r="C4989" s="196" t="s">
        <v>85</v>
      </c>
      <c r="D4989" s="201">
        <v>44685</v>
      </c>
      <c r="E4989" s="196" t="s">
        <v>87</v>
      </c>
      <c r="F4989" s="201">
        <v>44685</v>
      </c>
      <c r="G4989" s="196" t="s">
        <v>98</v>
      </c>
      <c r="H4989" s="198" t="s">
        <v>4005</v>
      </c>
      <c r="I4989" s="196" t="s">
        <v>4006</v>
      </c>
      <c r="J4989" s="196" t="s">
        <v>101</v>
      </c>
      <c r="L4989" s="200" t="s">
        <v>101</v>
      </c>
      <c r="M4989" s="198" t="s">
        <v>4007</v>
      </c>
      <c r="N4989" s="198" t="s">
        <v>4008</v>
      </c>
      <c r="O4989" s="196" t="s">
        <v>553</v>
      </c>
      <c r="P4989" s="198" t="s">
        <v>1789</v>
      </c>
      <c r="R4989" s="196" t="s">
        <v>47</v>
      </c>
      <c r="S4989" s="196" t="s">
        <v>41</v>
      </c>
      <c r="T4989" s="211">
        <v>3.81</v>
      </c>
      <c r="W4989" s="200" t="s">
        <v>93</v>
      </c>
      <c r="X4989" s="196" t="s">
        <v>103</v>
      </c>
      <c r="AA4989" s="196" t="s">
        <v>18052</v>
      </c>
      <c r="AC4989" s="200">
        <v>1</v>
      </c>
      <c r="AD4989" s="200" t="s">
        <v>8250</v>
      </c>
      <c r="AE4989" s="212">
        <v>1500000</v>
      </c>
      <c r="AF4989" s="212">
        <v>1500000</v>
      </c>
    </row>
    <row r="4990" spans="1:32" hidden="1" x14ac:dyDescent="0.25">
      <c r="A4990" s="209">
        <v>132862</v>
      </c>
      <c r="B4990" s="210">
        <v>3</v>
      </c>
      <c r="C4990" s="196" t="s">
        <v>85</v>
      </c>
      <c r="D4990" s="201">
        <v>44701</v>
      </c>
      <c r="E4990" s="196" t="s">
        <v>98</v>
      </c>
      <c r="F4990" s="201">
        <v>44705</v>
      </c>
      <c r="G4990" s="196" t="s">
        <v>143</v>
      </c>
      <c r="H4990" s="198" t="s">
        <v>242</v>
      </c>
      <c r="I4990" s="196" t="s">
        <v>4010</v>
      </c>
      <c r="J4990" s="196" t="s">
        <v>101</v>
      </c>
      <c r="L4990" s="200" t="s">
        <v>101</v>
      </c>
      <c r="M4990" s="198" t="s">
        <v>4011</v>
      </c>
      <c r="N4990" s="198" t="s">
        <v>4012</v>
      </c>
      <c r="O4990" s="196" t="s">
        <v>119</v>
      </c>
      <c r="P4990" s="198" t="s">
        <v>453</v>
      </c>
      <c r="R4990" s="196" t="s">
        <v>47</v>
      </c>
      <c r="S4990" s="196" t="s">
        <v>42</v>
      </c>
      <c r="T4990" s="211">
        <v>0.01</v>
      </c>
      <c r="W4990" s="200" t="s">
        <v>93</v>
      </c>
      <c r="X4990" s="196" t="s">
        <v>103</v>
      </c>
      <c r="AA4990" s="196" t="s">
        <v>18053</v>
      </c>
      <c r="AC4990" s="200">
        <v>1</v>
      </c>
      <c r="AD4990" s="200" t="s">
        <v>8274</v>
      </c>
      <c r="AE4990" s="212">
        <v>50000</v>
      </c>
      <c r="AF4990" s="212">
        <v>50000</v>
      </c>
    </row>
    <row r="4991" spans="1:32" hidden="1" x14ac:dyDescent="0.25">
      <c r="A4991" s="209">
        <v>132867</v>
      </c>
      <c r="B4991" s="210">
        <v>1</v>
      </c>
      <c r="C4991" s="196" t="s">
        <v>85</v>
      </c>
      <c r="D4991" s="201">
        <v>44701</v>
      </c>
      <c r="E4991" s="196" t="s">
        <v>6624</v>
      </c>
      <c r="F4991" s="201">
        <v>44712</v>
      </c>
      <c r="G4991" s="196" t="s">
        <v>6624</v>
      </c>
      <c r="H4991" s="198" t="s">
        <v>1588</v>
      </c>
      <c r="M4991" s="198" t="s">
        <v>18054</v>
      </c>
      <c r="O4991" s="196" t="s">
        <v>119</v>
      </c>
      <c r="P4991" s="198" t="s">
        <v>19</v>
      </c>
      <c r="R4991" s="196" t="s">
        <v>47</v>
      </c>
      <c r="S4991" s="196" t="s">
        <v>42</v>
      </c>
      <c r="T4991" s="202" t="s">
        <v>505</v>
      </c>
      <c r="W4991" s="200" t="s">
        <v>93</v>
      </c>
      <c r="AA4991" s="196" t="s">
        <v>18055</v>
      </c>
      <c r="AC4991" s="200">
        <v>3</v>
      </c>
      <c r="AD4991" s="200" t="s">
        <v>8274</v>
      </c>
      <c r="AE4991" s="203" t="s">
        <v>505</v>
      </c>
      <c r="AF4991" s="212">
        <v>160506.49</v>
      </c>
    </row>
  </sheetData>
  <pageMargins left="0.7" right="0.7" top="0.75" bottom="0.75" header="0.3" footer="0.3"/>
  <pageSetup orientation="portrait" horizontalDpi="360" verticalDpi="360" r:id="rId1"/>
  <legacy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E3A7A-5205-4FDE-950A-F17551EA1907}">
  <sheetPr>
    <pageSetUpPr fitToPage="1"/>
  </sheetPr>
  <dimension ref="A1:AK2312"/>
  <sheetViews>
    <sheetView zoomScaleNormal="100" workbookViewId="0">
      <pane xSplit="1" ySplit="2" topLeftCell="S11" activePane="bottomRight" state="frozen"/>
      <selection pane="topRight" activeCell="B1" sqref="B1"/>
      <selection pane="bottomLeft" activeCell="A3" sqref="A3"/>
      <selection pane="bottomRight" activeCell="T1" sqref="T1"/>
    </sheetView>
  </sheetViews>
  <sheetFormatPr defaultRowHeight="18" x14ac:dyDescent="0.35"/>
  <cols>
    <col min="1" max="1" width="15.28515625" style="143" bestFit="1" customWidth="1"/>
    <col min="2" max="2" width="15.28515625" style="3" bestFit="1" customWidth="1"/>
    <col min="3" max="3" width="27" style="1" bestFit="1" customWidth="1"/>
    <col min="4" max="4" width="20.42578125" style="4" bestFit="1" customWidth="1"/>
    <col min="5" max="5" width="30.7109375" style="1" bestFit="1" customWidth="1"/>
    <col min="6" max="6" width="21.5703125" style="4" bestFit="1" customWidth="1"/>
    <col min="7" max="7" width="30.7109375" style="1" bestFit="1" customWidth="1"/>
    <col min="8" max="8" width="34.140625" style="5" bestFit="1" customWidth="1"/>
    <col min="9" max="9" width="33" style="1" customWidth="1"/>
    <col min="10" max="10" width="12.85546875" style="3" hidden="1" customWidth="1"/>
    <col min="11" max="11" width="26.7109375" style="1" hidden="1" customWidth="1"/>
    <col min="12" max="12" width="15.28515625" style="3" customWidth="1"/>
    <col min="13" max="13" width="85.140625" style="5" bestFit="1" customWidth="1"/>
    <col min="14" max="14" width="85" style="5" hidden="1" customWidth="1"/>
    <col min="15" max="15" width="28.7109375" style="1" bestFit="1" customWidth="1"/>
    <col min="16" max="16" width="48.140625" style="1" bestFit="1" customWidth="1"/>
    <col min="17" max="17" width="30" style="5" bestFit="1" customWidth="1"/>
    <col min="18" max="18" width="19.85546875" style="1" bestFit="1" customWidth="1"/>
    <col min="19" max="19" width="27.85546875" style="1" bestFit="1" customWidth="1"/>
    <col min="20" max="20" width="19.42578125" style="6" hidden="1" customWidth="1"/>
    <col min="21" max="21" width="17.140625" style="3" hidden="1" customWidth="1"/>
    <col min="22" max="22" width="27.140625" style="1" hidden="1" customWidth="1"/>
    <col min="23" max="23" width="12" style="3" customWidth="1"/>
    <col min="24" max="24" width="20.7109375" style="3" customWidth="1"/>
    <col min="25" max="25" width="22.28515625" style="3" customWidth="1"/>
    <col min="26" max="26" width="49.140625" style="5" customWidth="1"/>
    <col min="27" max="27" width="24.7109375" style="7" bestFit="1" customWidth="1"/>
    <col min="28" max="28" width="25.28515625" style="7" bestFit="1" customWidth="1"/>
    <col min="29" max="29" width="33.140625" style="7" customWidth="1"/>
    <col min="30" max="30" width="25.85546875" style="7" customWidth="1"/>
    <col min="31" max="31" width="22.85546875" style="161" customWidth="1"/>
    <col min="32" max="32" width="26.140625" style="7" hidden="1" customWidth="1"/>
    <col min="33" max="33" width="29" style="7" hidden="1" customWidth="1"/>
    <col min="34" max="34" width="30" style="7" hidden="1" customWidth="1"/>
    <col min="35" max="35" width="31.140625" style="7" hidden="1" customWidth="1"/>
    <col min="36" max="36" width="31.42578125" style="7" hidden="1" customWidth="1"/>
    <col min="37" max="37" width="62.85546875" style="5" customWidth="1"/>
    <col min="38" max="16384" width="9.140625" style="1"/>
  </cols>
  <sheetData>
    <row r="1" spans="1:37" x14ac:dyDescent="0.35">
      <c r="AA1" s="144">
        <f>SUBTOTAL(9,AA3:AA2312)</f>
        <v>12856622</v>
      </c>
      <c r="AB1" s="144">
        <f t="shared" ref="AB1:AJ1" si="0">SUBTOTAL(9,AB3:AB2312)</f>
        <v>250000</v>
      </c>
      <c r="AC1" s="144">
        <f t="shared" si="0"/>
        <v>43228942.090000004</v>
      </c>
      <c r="AD1" s="144">
        <f>SUBTOTAL(9,AD3:AD2312)</f>
        <v>0</v>
      </c>
      <c r="AF1" s="144">
        <f t="shared" si="0"/>
        <v>21524984.670000002</v>
      </c>
      <c r="AG1" s="144">
        <f t="shared" si="0"/>
        <v>350000</v>
      </c>
      <c r="AH1" s="144">
        <f t="shared" si="0"/>
        <v>77455360.090000004</v>
      </c>
      <c r="AI1" s="144">
        <f t="shared" si="0"/>
        <v>0</v>
      </c>
      <c r="AJ1" s="144">
        <f t="shared" si="0"/>
        <v>99330344.75999999</v>
      </c>
    </row>
    <row r="2" spans="1:37" s="2" customFormat="1" ht="37.5" customHeight="1" x14ac:dyDescent="0.35">
      <c r="A2" s="146" t="s">
        <v>50</v>
      </c>
      <c r="B2" s="17" t="s">
        <v>51</v>
      </c>
      <c r="C2" s="17" t="s">
        <v>52</v>
      </c>
      <c r="D2" s="18" t="s">
        <v>53</v>
      </c>
      <c r="E2" s="17" t="s">
        <v>54</v>
      </c>
      <c r="F2" s="18" t="s">
        <v>55</v>
      </c>
      <c r="G2" s="17" t="s">
        <v>56</v>
      </c>
      <c r="H2" s="17" t="s">
        <v>57</v>
      </c>
      <c r="I2" s="17" t="s">
        <v>58</v>
      </c>
      <c r="J2" s="17" t="s">
        <v>59</v>
      </c>
      <c r="K2" s="17" t="s">
        <v>60</v>
      </c>
      <c r="L2" s="17" t="s">
        <v>61</v>
      </c>
      <c r="M2" s="19" t="s">
        <v>62</v>
      </c>
      <c r="N2" s="19" t="s">
        <v>63</v>
      </c>
      <c r="O2" s="17" t="s">
        <v>64</v>
      </c>
      <c r="P2" s="17" t="s">
        <v>65</v>
      </c>
      <c r="Q2" s="17" t="s">
        <v>66</v>
      </c>
      <c r="R2" s="17" t="s">
        <v>67</v>
      </c>
      <c r="S2" s="17" t="s">
        <v>68</v>
      </c>
      <c r="T2" s="20" t="s">
        <v>69</v>
      </c>
      <c r="U2" s="17" t="s">
        <v>70</v>
      </c>
      <c r="V2" s="17" t="s">
        <v>71</v>
      </c>
      <c r="W2" s="17" t="s">
        <v>72</v>
      </c>
      <c r="X2" s="17" t="s">
        <v>73</v>
      </c>
      <c r="Y2" s="17" t="s">
        <v>74</v>
      </c>
      <c r="Z2" s="17" t="s">
        <v>1</v>
      </c>
      <c r="AA2" s="21" t="s">
        <v>75</v>
      </c>
      <c r="AB2" s="21" t="s">
        <v>76</v>
      </c>
      <c r="AC2" s="21" t="s">
        <v>77</v>
      </c>
      <c r="AD2" s="21" t="s">
        <v>78</v>
      </c>
      <c r="AE2" s="2" t="s">
        <v>23</v>
      </c>
      <c r="AF2" s="21" t="s">
        <v>79</v>
      </c>
      <c r="AG2" s="21" t="s">
        <v>80</v>
      </c>
      <c r="AH2" s="21" t="s">
        <v>81</v>
      </c>
      <c r="AI2" s="21" t="s">
        <v>82</v>
      </c>
      <c r="AJ2" s="21" t="s">
        <v>83</v>
      </c>
      <c r="AK2" s="22" t="s">
        <v>84</v>
      </c>
    </row>
    <row r="3" spans="1:37" hidden="1" x14ac:dyDescent="0.35">
      <c r="A3" s="162">
        <v>10857</v>
      </c>
      <c r="B3" s="8">
        <v>1</v>
      </c>
      <c r="C3" s="9" t="s">
        <v>114</v>
      </c>
      <c r="D3" s="10">
        <v>37843.713680555556</v>
      </c>
      <c r="E3" s="9" t="s">
        <v>108</v>
      </c>
      <c r="F3" s="10">
        <v>44596</v>
      </c>
      <c r="G3" s="9" t="s">
        <v>228</v>
      </c>
      <c r="H3" s="11" t="s">
        <v>347</v>
      </c>
      <c r="I3" s="9" t="s">
        <v>852</v>
      </c>
      <c r="J3" s="12"/>
      <c r="K3" s="9" t="s">
        <v>853</v>
      </c>
      <c r="L3" s="12" t="s">
        <v>183</v>
      </c>
      <c r="M3" s="11" t="s">
        <v>854</v>
      </c>
      <c r="N3" s="11"/>
      <c r="O3" s="9" t="s">
        <v>271</v>
      </c>
      <c r="P3" s="9" t="s">
        <v>166</v>
      </c>
      <c r="Q3" s="11"/>
      <c r="R3" s="9" t="s">
        <v>39</v>
      </c>
      <c r="S3" s="9" t="s">
        <v>45</v>
      </c>
      <c r="T3" s="13">
        <v>0.01</v>
      </c>
      <c r="U3" s="12"/>
      <c r="V3" s="9"/>
      <c r="W3" s="12" t="s">
        <v>93</v>
      </c>
      <c r="X3" s="12" t="s">
        <v>186</v>
      </c>
      <c r="Y3" s="163" t="s">
        <v>34</v>
      </c>
      <c r="Z3" s="11" t="s">
        <v>855</v>
      </c>
      <c r="AA3" s="14">
        <v>0</v>
      </c>
      <c r="AB3" s="14">
        <v>0</v>
      </c>
      <c r="AC3" s="14">
        <v>771153.68</v>
      </c>
      <c r="AD3" s="14">
        <v>0</v>
      </c>
      <c r="AE3" s="161">
        <f>SUM(TAMPData2202[[#This Row],[2022 PE Obligations]:[2022 Paving Obligations]])</f>
        <v>771153.68</v>
      </c>
      <c r="AF3" s="14">
        <v>0</v>
      </c>
      <c r="AG3" s="14">
        <v>0</v>
      </c>
      <c r="AH3" s="14">
        <v>771153.68</v>
      </c>
      <c r="AI3" s="14">
        <v>0</v>
      </c>
      <c r="AJ3" s="14">
        <v>771153.68</v>
      </c>
      <c r="AK3" s="16" t="s">
        <v>856</v>
      </c>
    </row>
    <row r="4" spans="1:37" hidden="1" x14ac:dyDescent="0.35">
      <c r="A4" s="162">
        <v>11845</v>
      </c>
      <c r="B4" s="8">
        <v>2</v>
      </c>
      <c r="C4" s="9" t="s">
        <v>114</v>
      </c>
      <c r="D4" s="10">
        <v>37843.716678240744</v>
      </c>
      <c r="E4" s="9" t="s">
        <v>108</v>
      </c>
      <c r="F4" s="10">
        <v>44210</v>
      </c>
      <c r="G4" s="9" t="s">
        <v>170</v>
      </c>
      <c r="H4" s="11" t="s">
        <v>847</v>
      </c>
      <c r="I4" s="9" t="s">
        <v>857</v>
      </c>
      <c r="J4" s="12"/>
      <c r="K4" s="9" t="s">
        <v>858</v>
      </c>
      <c r="L4" s="12" t="s">
        <v>183</v>
      </c>
      <c r="M4" s="11" t="s">
        <v>859</v>
      </c>
      <c r="N4" s="11" t="s">
        <v>860</v>
      </c>
      <c r="O4" s="9" t="s">
        <v>40</v>
      </c>
      <c r="P4" s="9" t="s">
        <v>166</v>
      </c>
      <c r="Q4" s="11"/>
      <c r="R4" s="164" t="s">
        <v>39</v>
      </c>
      <c r="S4" s="164" t="s">
        <v>45</v>
      </c>
      <c r="T4" s="13">
        <v>0.01</v>
      </c>
      <c r="U4" s="12"/>
      <c r="V4" s="9"/>
      <c r="W4" s="12" t="s">
        <v>93</v>
      </c>
      <c r="X4" s="12" t="s">
        <v>186</v>
      </c>
      <c r="Y4" s="163" t="s">
        <v>34</v>
      </c>
      <c r="Z4" s="11" t="s">
        <v>861</v>
      </c>
      <c r="AA4" s="14">
        <v>37.729999999999997</v>
      </c>
      <c r="AB4" s="14">
        <v>0</v>
      </c>
      <c r="AC4" s="14">
        <v>0</v>
      </c>
      <c r="AD4" s="14">
        <v>0</v>
      </c>
      <c r="AE4" s="161">
        <f>SUM(TAMPData2202[[#This Row],[2022 PE Obligations]:[2022 Paving Obligations]])</f>
        <v>37.729999999999997</v>
      </c>
      <c r="AF4" s="14">
        <v>133720.82</v>
      </c>
      <c r="AG4" s="14">
        <v>10698.82</v>
      </c>
      <c r="AH4" s="14">
        <v>0</v>
      </c>
      <c r="AI4" s="14">
        <v>0</v>
      </c>
      <c r="AJ4" s="14">
        <v>144419.64000000001</v>
      </c>
      <c r="AK4" s="16" t="s">
        <v>862</v>
      </c>
    </row>
    <row r="5" spans="1:37" ht="36" hidden="1" x14ac:dyDescent="0.35">
      <c r="A5" s="162">
        <v>40086.050000000003</v>
      </c>
      <c r="B5" s="8">
        <v>6</v>
      </c>
      <c r="C5" s="9" t="s">
        <v>85</v>
      </c>
      <c r="D5" s="10">
        <v>44078</v>
      </c>
      <c r="E5" s="9" t="s">
        <v>87</v>
      </c>
      <c r="F5" s="10">
        <v>44460</v>
      </c>
      <c r="G5" s="9" t="s">
        <v>87</v>
      </c>
      <c r="H5" s="11" t="s">
        <v>667</v>
      </c>
      <c r="I5" s="9"/>
      <c r="J5" s="12"/>
      <c r="K5" s="9"/>
      <c r="L5" s="12"/>
      <c r="M5" s="11" t="s">
        <v>668</v>
      </c>
      <c r="N5" s="11"/>
      <c r="O5" s="9" t="s">
        <v>103</v>
      </c>
      <c r="P5" s="9" t="s">
        <v>439</v>
      </c>
      <c r="Q5" s="11"/>
      <c r="R5" s="9" t="s">
        <v>39</v>
      </c>
      <c r="S5" s="9" t="s">
        <v>669</v>
      </c>
      <c r="T5" s="13">
        <v>0</v>
      </c>
      <c r="U5" s="12"/>
      <c r="V5" s="9"/>
      <c r="W5" s="12" t="s">
        <v>93</v>
      </c>
      <c r="X5" s="12"/>
      <c r="Y5" s="163" t="s">
        <v>31</v>
      </c>
      <c r="Z5" s="11"/>
      <c r="AA5" s="14">
        <v>9000000</v>
      </c>
      <c r="AB5" s="14">
        <v>0</v>
      </c>
      <c r="AC5" s="14">
        <v>0</v>
      </c>
      <c r="AD5" s="14">
        <v>0</v>
      </c>
      <c r="AE5" s="165">
        <f>SUM(TAMPData2202[[#This Row],[2022 PE Obligations]:[2022 Paving Obligations]])</f>
        <v>9000000</v>
      </c>
      <c r="AF5" s="14">
        <v>18000000</v>
      </c>
      <c r="AG5" s="14">
        <v>0</v>
      </c>
      <c r="AH5" s="14">
        <v>0</v>
      </c>
      <c r="AI5" s="14">
        <v>0</v>
      </c>
      <c r="AJ5" s="14">
        <v>18000000</v>
      </c>
      <c r="AK5" s="16"/>
    </row>
    <row r="6" spans="1:37" ht="36" hidden="1" x14ac:dyDescent="0.35">
      <c r="A6" s="162">
        <v>40087.050000000003</v>
      </c>
      <c r="B6" s="8">
        <v>6</v>
      </c>
      <c r="C6" s="9" t="s">
        <v>85</v>
      </c>
      <c r="D6" s="10">
        <v>44078</v>
      </c>
      <c r="E6" s="9" t="s">
        <v>87</v>
      </c>
      <c r="F6" s="10">
        <v>44090</v>
      </c>
      <c r="G6" s="9" t="s">
        <v>161</v>
      </c>
      <c r="H6" s="11" t="s">
        <v>667</v>
      </c>
      <c r="I6" s="9"/>
      <c r="J6" s="12"/>
      <c r="K6" s="9"/>
      <c r="L6" s="12"/>
      <c r="M6" s="11" t="s">
        <v>672</v>
      </c>
      <c r="N6" s="11"/>
      <c r="O6" s="9" t="s">
        <v>103</v>
      </c>
      <c r="P6" s="9" t="s">
        <v>439</v>
      </c>
      <c r="Q6" s="11"/>
      <c r="R6" s="9" t="s">
        <v>39</v>
      </c>
      <c r="S6" s="9" t="s">
        <v>669</v>
      </c>
      <c r="T6" s="13">
        <v>0</v>
      </c>
      <c r="U6" s="12"/>
      <c r="V6" s="9"/>
      <c r="W6" s="12" t="s">
        <v>93</v>
      </c>
      <c r="X6" s="12"/>
      <c r="Y6" s="163" t="s">
        <v>31</v>
      </c>
      <c r="Z6" s="11"/>
      <c r="AA6" s="14">
        <v>1400000</v>
      </c>
      <c r="AB6" s="14">
        <v>0</v>
      </c>
      <c r="AC6" s="14">
        <v>0</v>
      </c>
      <c r="AD6" s="14">
        <v>0</v>
      </c>
      <c r="AE6" s="165">
        <f>SUM(TAMPData2202[[#This Row],[2022 PE Obligations]:[2022 Paving Obligations]])</f>
        <v>1400000</v>
      </c>
      <c r="AF6" s="14">
        <v>2800000</v>
      </c>
      <c r="AG6" s="14">
        <v>0</v>
      </c>
      <c r="AH6" s="14">
        <v>0</v>
      </c>
      <c r="AI6" s="14">
        <v>0</v>
      </c>
      <c r="AJ6" s="14">
        <v>2800000</v>
      </c>
      <c r="AK6" s="16"/>
    </row>
    <row r="7" spans="1:37" hidden="1" x14ac:dyDescent="0.35">
      <c r="A7" s="162">
        <v>40307</v>
      </c>
      <c r="B7" s="8">
        <v>4</v>
      </c>
      <c r="C7" s="9" t="s">
        <v>85</v>
      </c>
      <c r="D7" s="10">
        <v>37843.631620370368</v>
      </c>
      <c r="E7" s="9" t="s">
        <v>108</v>
      </c>
      <c r="F7" s="10">
        <v>44473</v>
      </c>
      <c r="G7" s="9" t="s">
        <v>98</v>
      </c>
      <c r="H7" s="11" t="s">
        <v>863</v>
      </c>
      <c r="I7" s="9" t="s">
        <v>864</v>
      </c>
      <c r="J7" s="12"/>
      <c r="K7" s="9" t="s">
        <v>865</v>
      </c>
      <c r="L7" s="12" t="s">
        <v>183</v>
      </c>
      <c r="M7" s="11" t="s">
        <v>866</v>
      </c>
      <c r="N7" s="11"/>
      <c r="O7" s="9" t="s">
        <v>40</v>
      </c>
      <c r="P7" s="9" t="s">
        <v>166</v>
      </c>
      <c r="Q7" s="11"/>
      <c r="R7" s="9" t="s">
        <v>39</v>
      </c>
      <c r="S7" s="9" t="s">
        <v>45</v>
      </c>
      <c r="T7" s="13">
        <v>0.15</v>
      </c>
      <c r="U7" s="10">
        <v>44967</v>
      </c>
      <c r="V7" s="9"/>
      <c r="W7" s="12" t="s">
        <v>93</v>
      </c>
      <c r="X7" s="12" t="s">
        <v>186</v>
      </c>
      <c r="Y7" s="163" t="s">
        <v>34</v>
      </c>
      <c r="Z7" s="11" t="s">
        <v>867</v>
      </c>
      <c r="AA7" s="14">
        <v>203968.04</v>
      </c>
      <c r="AB7" s="14">
        <v>0</v>
      </c>
      <c r="AC7" s="14">
        <v>0</v>
      </c>
      <c r="AD7" s="14">
        <v>0</v>
      </c>
      <c r="AE7" s="161">
        <f>SUM(TAMPData2202[[#This Row],[2022 PE Obligations]:[2022 Paving Obligations]])</f>
        <v>203968.04</v>
      </c>
      <c r="AF7" s="14">
        <v>403968.04</v>
      </c>
      <c r="AG7" s="14">
        <v>0</v>
      </c>
      <c r="AH7" s="14">
        <v>0</v>
      </c>
      <c r="AI7" s="14">
        <v>0</v>
      </c>
      <c r="AJ7" s="14">
        <v>403968.04</v>
      </c>
      <c r="AK7" s="16" t="s">
        <v>868</v>
      </c>
    </row>
    <row r="8" spans="1:37" hidden="1" x14ac:dyDescent="0.35">
      <c r="A8" s="159">
        <v>40597.279999999999</v>
      </c>
      <c r="B8" s="8">
        <v>6</v>
      </c>
      <c r="C8" s="9" t="s">
        <v>85</v>
      </c>
      <c r="D8" s="10">
        <v>43727</v>
      </c>
      <c r="E8" s="9" t="s">
        <v>161</v>
      </c>
      <c r="F8" s="10">
        <v>44400</v>
      </c>
      <c r="G8" s="9" t="s">
        <v>148</v>
      </c>
      <c r="H8" s="11" t="s">
        <v>667</v>
      </c>
      <c r="I8" s="9"/>
      <c r="J8" s="12"/>
      <c r="K8" s="9"/>
      <c r="L8" s="12"/>
      <c r="M8" s="11" t="s">
        <v>4970</v>
      </c>
      <c r="N8" s="11"/>
      <c r="O8" s="9" t="s">
        <v>103</v>
      </c>
      <c r="P8" s="9" t="s">
        <v>2226</v>
      </c>
      <c r="Q8" s="11"/>
      <c r="R8" s="166" t="s">
        <v>1778</v>
      </c>
      <c r="S8" s="166" t="s">
        <v>1778</v>
      </c>
      <c r="T8" s="13">
        <v>0</v>
      </c>
      <c r="U8" s="10">
        <v>44792</v>
      </c>
      <c r="V8" s="9"/>
      <c r="W8" s="12" t="s">
        <v>93</v>
      </c>
      <c r="X8" s="12"/>
      <c r="Y8" s="12"/>
      <c r="Z8" s="11"/>
      <c r="AA8" s="14">
        <v>350000</v>
      </c>
      <c r="AB8" s="14">
        <v>0</v>
      </c>
      <c r="AC8" s="14">
        <v>0</v>
      </c>
      <c r="AD8" s="14">
        <v>0</v>
      </c>
      <c r="AE8" s="161">
        <f>SUM(TAMPData2202[[#This Row],[2022 PE Obligations]:[2022 Paving Obligations]])</f>
        <v>350000</v>
      </c>
      <c r="AF8" s="14">
        <v>600000</v>
      </c>
      <c r="AG8" s="14">
        <v>0</v>
      </c>
      <c r="AH8" s="14">
        <v>0</v>
      </c>
      <c r="AI8" s="14">
        <v>0</v>
      </c>
      <c r="AJ8" s="14">
        <v>600000</v>
      </c>
      <c r="AK8" s="16" t="s">
        <v>4971</v>
      </c>
    </row>
    <row r="9" spans="1:37" hidden="1" x14ac:dyDescent="0.35">
      <c r="A9" s="159">
        <v>40813.01</v>
      </c>
      <c r="B9" s="8">
        <v>4</v>
      </c>
      <c r="C9" s="9" t="s">
        <v>85</v>
      </c>
      <c r="D9" s="10">
        <v>38954</v>
      </c>
      <c r="E9" s="9" t="s">
        <v>2937</v>
      </c>
      <c r="F9" s="10">
        <v>43502</v>
      </c>
      <c r="G9" s="9" t="s">
        <v>152</v>
      </c>
      <c r="H9" s="11" t="s">
        <v>4972</v>
      </c>
      <c r="I9" s="9" t="s">
        <v>4973</v>
      </c>
      <c r="J9" s="12" t="s">
        <v>101</v>
      </c>
      <c r="K9" s="9"/>
      <c r="L9" s="12" t="s">
        <v>101</v>
      </c>
      <c r="M9" s="11" t="s">
        <v>4974</v>
      </c>
      <c r="N9" s="11" t="s">
        <v>4975</v>
      </c>
      <c r="O9" s="9" t="s">
        <v>553</v>
      </c>
      <c r="P9" s="9" t="s">
        <v>103</v>
      </c>
      <c r="Q9" s="11"/>
      <c r="R9" s="9" t="s">
        <v>1778</v>
      </c>
      <c r="S9" s="9"/>
      <c r="T9" s="13">
        <v>0.3</v>
      </c>
      <c r="U9" s="12"/>
      <c r="V9" s="9"/>
      <c r="W9" s="12" t="s">
        <v>93</v>
      </c>
      <c r="X9" s="12" t="s">
        <v>103</v>
      </c>
      <c r="Y9" s="12"/>
      <c r="Z9" s="11"/>
      <c r="AA9" s="14">
        <v>0</v>
      </c>
      <c r="AB9" s="14">
        <v>0</v>
      </c>
      <c r="AC9" s="14">
        <v>131000</v>
      </c>
      <c r="AD9" s="14">
        <v>0</v>
      </c>
      <c r="AE9" s="161">
        <f>SUM(TAMPData2202[[#This Row],[2022 PE Obligations]:[2022 Paving Obligations]])</f>
        <v>131000</v>
      </c>
      <c r="AF9" s="14">
        <v>18326.57</v>
      </c>
      <c r="AG9" s="14">
        <v>0</v>
      </c>
      <c r="AH9" s="14">
        <v>10129000</v>
      </c>
      <c r="AI9" s="14">
        <v>0</v>
      </c>
      <c r="AJ9" s="14">
        <v>10147326.57</v>
      </c>
      <c r="AK9" s="16" t="s">
        <v>4976</v>
      </c>
    </row>
    <row r="10" spans="1:37" ht="36" hidden="1" x14ac:dyDescent="0.35">
      <c r="A10" s="159">
        <v>40844</v>
      </c>
      <c r="B10" s="8">
        <v>3</v>
      </c>
      <c r="C10" s="9" t="s">
        <v>114</v>
      </c>
      <c r="D10" s="10">
        <v>37843.636041666665</v>
      </c>
      <c r="E10" s="9" t="s">
        <v>108</v>
      </c>
      <c r="F10" s="10">
        <v>44419</v>
      </c>
      <c r="G10" s="9" t="s">
        <v>170</v>
      </c>
      <c r="H10" s="11" t="s">
        <v>365</v>
      </c>
      <c r="I10" s="9"/>
      <c r="J10" s="12"/>
      <c r="K10" s="9"/>
      <c r="L10" s="12"/>
      <c r="M10" s="11" t="s">
        <v>4977</v>
      </c>
      <c r="N10" s="11" t="s">
        <v>4978</v>
      </c>
      <c r="O10" s="9" t="s">
        <v>91</v>
      </c>
      <c r="P10" s="9" t="s">
        <v>4979</v>
      </c>
      <c r="Q10" s="11"/>
      <c r="R10" s="166" t="s">
        <v>1778</v>
      </c>
      <c r="S10" s="166" t="s">
        <v>1778</v>
      </c>
      <c r="T10" s="13">
        <v>0</v>
      </c>
      <c r="U10" s="12"/>
      <c r="V10" s="9"/>
      <c r="W10" s="12" t="s">
        <v>93</v>
      </c>
      <c r="X10" s="12"/>
      <c r="Y10" s="12"/>
      <c r="Z10" s="11"/>
      <c r="AA10" s="14">
        <v>-118426.08</v>
      </c>
      <c r="AB10" s="14">
        <v>-418167.34</v>
      </c>
      <c r="AC10" s="14">
        <v>544027.27</v>
      </c>
      <c r="AD10" s="14">
        <v>0</v>
      </c>
      <c r="AE10" s="161">
        <f>SUM(TAMPData2202[[#This Row],[2022 PE Obligations]:[2022 Paving Obligations]])</f>
        <v>7433.8499999999767</v>
      </c>
      <c r="AF10" s="14">
        <v>1106073.92</v>
      </c>
      <c r="AG10" s="14">
        <v>2056787.66</v>
      </c>
      <c r="AH10" s="14">
        <v>9590063.2699999996</v>
      </c>
      <c r="AI10" s="14">
        <v>0</v>
      </c>
      <c r="AJ10" s="14">
        <v>12752924.85</v>
      </c>
      <c r="AK10" s="16" t="s">
        <v>4980</v>
      </c>
    </row>
    <row r="11" spans="1:37" x14ac:dyDescent="0.35">
      <c r="A11" s="159">
        <v>40908.080000000002</v>
      </c>
      <c r="B11" s="8">
        <v>4</v>
      </c>
      <c r="C11" s="9" t="s">
        <v>85</v>
      </c>
      <c r="D11" s="10">
        <v>43944</v>
      </c>
      <c r="E11" s="9" t="s">
        <v>87</v>
      </c>
      <c r="F11" s="10">
        <v>44559</v>
      </c>
      <c r="G11" s="9" t="s">
        <v>666</v>
      </c>
      <c r="H11" s="11" t="s">
        <v>1760</v>
      </c>
      <c r="I11" s="9"/>
      <c r="J11" s="12"/>
      <c r="K11" s="9"/>
      <c r="L11" s="12"/>
      <c r="M11" s="11" t="s">
        <v>1761</v>
      </c>
      <c r="N11" s="11"/>
      <c r="O11" s="9" t="s">
        <v>103</v>
      </c>
      <c r="P11" s="9" t="s">
        <v>1723</v>
      </c>
      <c r="Q11" s="11"/>
      <c r="R11" s="166" t="s">
        <v>1724</v>
      </c>
      <c r="S11" s="166" t="s">
        <v>42</v>
      </c>
      <c r="T11" s="15" t="s">
        <v>505</v>
      </c>
      <c r="U11" s="10">
        <v>44603</v>
      </c>
      <c r="V11" s="9"/>
      <c r="W11" s="12" t="s">
        <v>93</v>
      </c>
      <c r="X11" s="12"/>
      <c r="Y11" s="153" t="s">
        <v>4981</v>
      </c>
      <c r="Z11" s="11"/>
      <c r="AA11" s="14">
        <v>0</v>
      </c>
      <c r="AB11" s="14">
        <v>0</v>
      </c>
      <c r="AC11" s="14">
        <v>8811000</v>
      </c>
      <c r="AD11" s="14">
        <v>0</v>
      </c>
      <c r="AE11" s="165">
        <f>SUM(TAMPData2202[[#This Row],[2022 PE Obligations]:[2022 Paving Obligations]])</f>
        <v>8811000</v>
      </c>
      <c r="AF11" s="14">
        <v>0</v>
      </c>
      <c r="AG11" s="14">
        <v>0</v>
      </c>
      <c r="AH11" s="14">
        <v>8811000</v>
      </c>
      <c r="AI11" s="14">
        <v>0</v>
      </c>
      <c r="AJ11" s="14">
        <v>8811000</v>
      </c>
      <c r="AK11" s="16" t="s">
        <v>1763</v>
      </c>
    </row>
    <row r="12" spans="1:37" ht="126" hidden="1" x14ac:dyDescent="0.35">
      <c r="A12" s="159">
        <v>41534</v>
      </c>
      <c r="B12" s="8">
        <v>1</v>
      </c>
      <c r="C12" s="9" t="s">
        <v>114</v>
      </c>
      <c r="D12" s="10">
        <v>37843.641805555555</v>
      </c>
      <c r="E12" s="9" t="s">
        <v>108</v>
      </c>
      <c r="F12" s="10">
        <v>44049</v>
      </c>
      <c r="G12" s="9" t="s">
        <v>134</v>
      </c>
      <c r="H12" s="11" t="s">
        <v>297</v>
      </c>
      <c r="I12" s="9"/>
      <c r="J12" s="12"/>
      <c r="K12" s="9"/>
      <c r="L12" s="12"/>
      <c r="M12" s="11" t="s">
        <v>4982</v>
      </c>
      <c r="N12" s="11" t="s">
        <v>4983</v>
      </c>
      <c r="O12" s="9" t="s">
        <v>91</v>
      </c>
      <c r="P12" s="9" t="s">
        <v>4979</v>
      </c>
      <c r="Q12" s="11"/>
      <c r="R12" s="166" t="s">
        <v>1778</v>
      </c>
      <c r="S12" s="166" t="s">
        <v>1778</v>
      </c>
      <c r="T12" s="13">
        <v>0</v>
      </c>
      <c r="U12" s="10">
        <v>42965</v>
      </c>
      <c r="V12" s="9"/>
      <c r="W12" s="12" t="s">
        <v>93</v>
      </c>
      <c r="X12" s="12"/>
      <c r="Y12" s="12"/>
      <c r="Z12" s="11"/>
      <c r="AA12" s="14">
        <v>3000.74</v>
      </c>
      <c r="AB12" s="14">
        <v>0</v>
      </c>
      <c r="AC12" s="14">
        <v>112874.51</v>
      </c>
      <c r="AD12" s="14">
        <v>0</v>
      </c>
      <c r="AE12" s="161">
        <f>SUM(TAMPData2202[[#This Row],[2022 PE Obligations]:[2022 Paving Obligations]])</f>
        <v>115875.25</v>
      </c>
      <c r="AF12" s="14">
        <v>149700.74</v>
      </c>
      <c r="AG12" s="14">
        <v>0</v>
      </c>
      <c r="AH12" s="14">
        <v>6365074.5099999998</v>
      </c>
      <c r="AI12" s="14">
        <v>0</v>
      </c>
      <c r="AJ12" s="14">
        <v>6514775.25</v>
      </c>
      <c r="AK12" s="16" t="s">
        <v>4984</v>
      </c>
    </row>
    <row r="13" spans="1:37" ht="36" hidden="1" x14ac:dyDescent="0.35">
      <c r="A13" s="159">
        <v>42537</v>
      </c>
      <c r="B13" s="8">
        <v>2</v>
      </c>
      <c r="C13" s="9" t="s">
        <v>114</v>
      </c>
      <c r="D13" s="10">
        <v>37843.648298611108</v>
      </c>
      <c r="E13" s="9" t="s">
        <v>108</v>
      </c>
      <c r="F13" s="10">
        <v>41611</v>
      </c>
      <c r="G13" s="9" t="s">
        <v>4985</v>
      </c>
      <c r="H13" s="11" t="s">
        <v>1828</v>
      </c>
      <c r="I13" s="9" t="s">
        <v>4986</v>
      </c>
      <c r="J13" s="12"/>
      <c r="K13" s="9"/>
      <c r="L13" s="12"/>
      <c r="M13" s="11" t="s">
        <v>4987</v>
      </c>
      <c r="N13" s="11" t="s">
        <v>4988</v>
      </c>
      <c r="O13" s="9" t="s">
        <v>91</v>
      </c>
      <c r="P13" s="9" t="s">
        <v>1897</v>
      </c>
      <c r="Q13" s="11"/>
      <c r="R13" s="166" t="s">
        <v>1778</v>
      </c>
      <c r="S13" s="166" t="s">
        <v>1778</v>
      </c>
      <c r="T13" s="13">
        <v>0</v>
      </c>
      <c r="U13" s="12"/>
      <c r="V13" s="9"/>
      <c r="W13" s="12" t="s">
        <v>93</v>
      </c>
      <c r="X13" s="12"/>
      <c r="Y13" s="12"/>
      <c r="Z13" s="11"/>
      <c r="AA13" s="14">
        <v>0</v>
      </c>
      <c r="AB13" s="14">
        <v>0</v>
      </c>
      <c r="AC13" s="14">
        <v>38.69</v>
      </c>
      <c r="AD13" s="14">
        <v>0</v>
      </c>
      <c r="AE13" s="161">
        <f>SUM(TAMPData2202[[#This Row],[2022 PE Obligations]:[2022 Paving Obligations]])</f>
        <v>38.69</v>
      </c>
      <c r="AF13" s="14">
        <v>0</v>
      </c>
      <c r="AG13" s="14">
        <v>0</v>
      </c>
      <c r="AH13" s="14">
        <v>99651.76</v>
      </c>
      <c r="AI13" s="14">
        <v>0</v>
      </c>
      <c r="AJ13" s="14">
        <v>99651.76</v>
      </c>
      <c r="AK13" s="16" t="s">
        <v>4989</v>
      </c>
    </row>
    <row r="14" spans="1:37" ht="36" hidden="1" x14ac:dyDescent="0.35">
      <c r="A14" s="159">
        <v>43090</v>
      </c>
      <c r="B14" s="8">
        <v>1</v>
      </c>
      <c r="C14" s="9" t="s">
        <v>85</v>
      </c>
      <c r="D14" s="10">
        <v>37843.652372685188</v>
      </c>
      <c r="E14" s="9" t="s">
        <v>108</v>
      </c>
      <c r="F14" s="10">
        <v>44377</v>
      </c>
      <c r="G14" s="9" t="s">
        <v>1741</v>
      </c>
      <c r="H14" s="11" t="s">
        <v>297</v>
      </c>
      <c r="I14" s="9" t="s">
        <v>4381</v>
      </c>
      <c r="J14" s="12"/>
      <c r="K14" s="9" t="s">
        <v>4382</v>
      </c>
      <c r="L14" s="12" t="s">
        <v>183</v>
      </c>
      <c r="M14" s="11" t="s">
        <v>4383</v>
      </c>
      <c r="N14" s="11" t="s">
        <v>4384</v>
      </c>
      <c r="O14" s="9" t="s">
        <v>91</v>
      </c>
      <c r="P14" s="9" t="s">
        <v>1783</v>
      </c>
      <c r="Q14" s="11"/>
      <c r="R14" s="9" t="s">
        <v>47</v>
      </c>
      <c r="S14" s="9" t="s">
        <v>45</v>
      </c>
      <c r="T14" s="13">
        <v>1.7</v>
      </c>
      <c r="U14" s="12"/>
      <c r="V14" s="9"/>
      <c r="W14" s="12" t="s">
        <v>93</v>
      </c>
      <c r="X14" s="12" t="s">
        <v>103</v>
      </c>
      <c r="Y14" s="153" t="s">
        <v>34</v>
      </c>
      <c r="Z14" s="11"/>
      <c r="AA14" s="14">
        <v>700000</v>
      </c>
      <c r="AB14" s="14">
        <v>0</v>
      </c>
      <c r="AC14" s="14">
        <v>0</v>
      </c>
      <c r="AD14" s="14">
        <v>0</v>
      </c>
      <c r="AE14" s="161">
        <f>SUM(TAMPData2202[[#This Row],[2022 PE Obligations]:[2022 Paving Obligations]])</f>
        <v>700000</v>
      </c>
      <c r="AF14" s="14">
        <v>2255600</v>
      </c>
      <c r="AG14" s="14">
        <v>0</v>
      </c>
      <c r="AH14" s="14">
        <v>0</v>
      </c>
      <c r="AI14" s="14">
        <v>0</v>
      </c>
      <c r="AJ14" s="14">
        <v>2255600</v>
      </c>
      <c r="AK14" s="16" t="s">
        <v>4385</v>
      </c>
    </row>
    <row r="15" spans="1:37" ht="108" hidden="1" x14ac:dyDescent="0.35">
      <c r="A15" s="159">
        <v>43162</v>
      </c>
      <c r="B15" s="8">
        <v>3</v>
      </c>
      <c r="C15" s="9" t="s">
        <v>85</v>
      </c>
      <c r="D15" s="10">
        <v>37843.652962962966</v>
      </c>
      <c r="E15" s="9" t="s">
        <v>108</v>
      </c>
      <c r="F15" s="10">
        <v>44545</v>
      </c>
      <c r="G15" s="9" t="s">
        <v>235</v>
      </c>
      <c r="H15" s="11" t="s">
        <v>701</v>
      </c>
      <c r="I15" s="9" t="s">
        <v>4386</v>
      </c>
      <c r="J15" s="12"/>
      <c r="K15" s="9" t="s">
        <v>4387</v>
      </c>
      <c r="L15" s="12" t="s">
        <v>183</v>
      </c>
      <c r="M15" s="11" t="s">
        <v>4990</v>
      </c>
      <c r="N15" s="11" t="s">
        <v>4389</v>
      </c>
      <c r="O15" s="9" t="s">
        <v>91</v>
      </c>
      <c r="P15" s="9" t="s">
        <v>1789</v>
      </c>
      <c r="Q15" s="11"/>
      <c r="R15" s="9" t="s">
        <v>47</v>
      </c>
      <c r="S15" s="9" t="s">
        <v>45</v>
      </c>
      <c r="T15" s="13">
        <v>2.4</v>
      </c>
      <c r="U15" s="12"/>
      <c r="V15" s="9"/>
      <c r="W15" s="12" t="s">
        <v>93</v>
      </c>
      <c r="X15" s="12" t="s">
        <v>103</v>
      </c>
      <c r="Y15" s="153" t="s">
        <v>34</v>
      </c>
      <c r="Z15" s="11"/>
      <c r="AA15" s="14">
        <v>50000</v>
      </c>
      <c r="AB15" s="14">
        <v>0</v>
      </c>
      <c r="AC15" s="14">
        <v>0</v>
      </c>
      <c r="AD15" s="14">
        <v>0</v>
      </c>
      <c r="AE15" s="161">
        <f>SUM(TAMPData2202[[#This Row],[2022 PE Obligations]:[2022 Paving Obligations]])</f>
        <v>50000</v>
      </c>
      <c r="AF15" s="14">
        <v>102500</v>
      </c>
      <c r="AG15" s="14">
        <v>0</v>
      </c>
      <c r="AH15" s="14">
        <v>0</v>
      </c>
      <c r="AI15" s="14">
        <v>0</v>
      </c>
      <c r="AJ15" s="14">
        <v>102500</v>
      </c>
      <c r="AK15" s="16" t="s">
        <v>4390</v>
      </c>
    </row>
    <row r="16" spans="1:37" ht="54" hidden="1" x14ac:dyDescent="0.35">
      <c r="A16" s="159">
        <v>43975.01</v>
      </c>
      <c r="B16" s="8">
        <v>1</v>
      </c>
      <c r="C16" s="9" t="s">
        <v>122</v>
      </c>
      <c r="D16" s="10">
        <v>37319.496261574073</v>
      </c>
      <c r="E16" s="9" t="s">
        <v>108</v>
      </c>
      <c r="F16" s="10">
        <v>44552.875219907408</v>
      </c>
      <c r="G16" s="9" t="s">
        <v>108</v>
      </c>
      <c r="H16" s="11" t="s">
        <v>248</v>
      </c>
      <c r="I16" s="9" t="s">
        <v>3895</v>
      </c>
      <c r="J16" s="12" t="s">
        <v>101</v>
      </c>
      <c r="K16" s="9" t="s">
        <v>3896</v>
      </c>
      <c r="L16" s="12" t="s">
        <v>101</v>
      </c>
      <c r="M16" s="11" t="s">
        <v>3897</v>
      </c>
      <c r="N16" s="11" t="s">
        <v>3898</v>
      </c>
      <c r="O16" s="9" t="s">
        <v>553</v>
      </c>
      <c r="P16" s="9" t="s">
        <v>1789</v>
      </c>
      <c r="Q16" s="11"/>
      <c r="R16" s="9" t="s">
        <v>47</v>
      </c>
      <c r="S16" s="9" t="s">
        <v>45</v>
      </c>
      <c r="T16" s="13">
        <v>4</v>
      </c>
      <c r="U16" s="10">
        <v>44540</v>
      </c>
      <c r="V16" s="9"/>
      <c r="W16" s="12" t="s">
        <v>670</v>
      </c>
      <c r="X16" s="12" t="s">
        <v>13</v>
      </c>
      <c r="Y16" s="153" t="s">
        <v>31</v>
      </c>
      <c r="Z16" s="11"/>
      <c r="AA16" s="14">
        <v>0</v>
      </c>
      <c r="AB16" s="14">
        <v>0</v>
      </c>
      <c r="AC16" s="14">
        <v>5026705</v>
      </c>
      <c r="AD16" s="14">
        <v>0</v>
      </c>
      <c r="AE16" s="161">
        <f>SUM(TAMPData2202[[#This Row],[2022 PE Obligations]:[2022 Paving Obligations]])</f>
        <v>5026705</v>
      </c>
      <c r="AF16" s="14">
        <v>1500000</v>
      </c>
      <c r="AG16" s="14">
        <v>4118000.68</v>
      </c>
      <c r="AH16" s="14">
        <v>10828554</v>
      </c>
      <c r="AI16" s="14">
        <v>0</v>
      </c>
      <c r="AJ16" s="14">
        <v>16446554.68</v>
      </c>
      <c r="AK16" s="16" t="s">
        <v>3900</v>
      </c>
    </row>
    <row r="17" spans="1:37" hidden="1" x14ac:dyDescent="0.35">
      <c r="A17" s="159">
        <v>44346</v>
      </c>
      <c r="B17" s="8">
        <v>3</v>
      </c>
      <c r="C17" s="9" t="s">
        <v>85</v>
      </c>
      <c r="D17" s="10">
        <v>37843.672199074077</v>
      </c>
      <c r="E17" s="9" t="s">
        <v>108</v>
      </c>
      <c r="F17" s="10">
        <v>44174</v>
      </c>
      <c r="G17" s="9" t="s">
        <v>98</v>
      </c>
      <c r="H17" s="11" t="s">
        <v>538</v>
      </c>
      <c r="I17" s="9"/>
      <c r="J17" s="12"/>
      <c r="K17" s="9"/>
      <c r="L17" s="12"/>
      <c r="M17" s="11" t="s">
        <v>4991</v>
      </c>
      <c r="N17" s="11"/>
      <c r="O17" s="9" t="s">
        <v>103</v>
      </c>
      <c r="P17" s="9" t="s">
        <v>4992</v>
      </c>
      <c r="Q17" s="11"/>
      <c r="R17" s="166" t="s">
        <v>1778</v>
      </c>
      <c r="S17" s="166" t="s">
        <v>1778</v>
      </c>
      <c r="T17" s="13">
        <v>0</v>
      </c>
      <c r="U17" s="12"/>
      <c r="V17" s="9"/>
      <c r="W17" s="12" t="s">
        <v>93</v>
      </c>
      <c r="X17" s="12"/>
      <c r="Y17" s="12"/>
      <c r="Z17" s="11"/>
      <c r="AA17" s="14">
        <v>0</v>
      </c>
      <c r="AB17" s="14">
        <v>0</v>
      </c>
      <c r="AC17" s="14">
        <v>650000</v>
      </c>
      <c r="AD17" s="14">
        <v>0</v>
      </c>
      <c r="AE17" s="161">
        <f>SUM(TAMPData2202[[#This Row],[2022 PE Obligations]:[2022 Paving Obligations]])</f>
        <v>650000</v>
      </c>
      <c r="AF17" s="14">
        <v>0</v>
      </c>
      <c r="AG17" s="14">
        <v>0</v>
      </c>
      <c r="AH17" s="14">
        <v>3640000</v>
      </c>
      <c r="AI17" s="14">
        <v>0</v>
      </c>
      <c r="AJ17" s="14">
        <v>3640000</v>
      </c>
      <c r="AK17" s="16" t="s">
        <v>4993</v>
      </c>
    </row>
    <row r="18" spans="1:37" hidden="1" x14ac:dyDescent="0.35">
      <c r="A18" s="159">
        <v>44663.05</v>
      </c>
      <c r="B18" s="8">
        <v>1</v>
      </c>
      <c r="C18" s="9" t="s">
        <v>85</v>
      </c>
      <c r="D18" s="10">
        <v>41124</v>
      </c>
      <c r="E18" s="9" t="s">
        <v>98</v>
      </c>
      <c r="F18" s="10">
        <v>44154</v>
      </c>
      <c r="G18" s="9" t="s">
        <v>152</v>
      </c>
      <c r="H18" s="11" t="s">
        <v>718</v>
      </c>
      <c r="I18" s="9" t="s">
        <v>3583</v>
      </c>
      <c r="J18" s="12" t="s">
        <v>299</v>
      </c>
      <c r="K18" s="9"/>
      <c r="L18" s="12" t="s">
        <v>300</v>
      </c>
      <c r="M18" s="11" t="s">
        <v>4994</v>
      </c>
      <c r="N18" s="11"/>
      <c r="O18" s="9" t="s">
        <v>119</v>
      </c>
      <c r="P18" s="9" t="s">
        <v>4995</v>
      </c>
      <c r="Q18" s="11"/>
      <c r="R18" s="166" t="s">
        <v>1778</v>
      </c>
      <c r="S18" s="9"/>
      <c r="T18" s="15" t="s">
        <v>505</v>
      </c>
      <c r="U18" s="12"/>
      <c r="V18" s="9"/>
      <c r="W18" s="12" t="s">
        <v>93</v>
      </c>
      <c r="X18" s="12"/>
      <c r="Y18" s="153" t="s">
        <v>29</v>
      </c>
      <c r="Z18" s="11"/>
      <c r="AA18" s="14">
        <v>0</v>
      </c>
      <c r="AB18" s="14">
        <v>0</v>
      </c>
      <c r="AC18" s="14">
        <v>337895.04</v>
      </c>
      <c r="AD18" s="14">
        <v>0</v>
      </c>
      <c r="AE18" s="161">
        <f>SUM(TAMPData2202[[#This Row],[2022 PE Obligations]:[2022 Paving Obligations]])</f>
        <v>337895.04</v>
      </c>
      <c r="AF18" s="14">
        <v>0</v>
      </c>
      <c r="AG18" s="14">
        <v>0</v>
      </c>
      <c r="AH18" s="14">
        <v>4269643.09</v>
      </c>
      <c r="AI18" s="14">
        <v>0</v>
      </c>
      <c r="AJ18" s="14">
        <v>4269643.09</v>
      </c>
      <c r="AK18" s="16" t="s">
        <v>4996</v>
      </c>
    </row>
    <row r="19" spans="1:37" hidden="1" x14ac:dyDescent="0.35">
      <c r="A19" s="159">
        <v>44710.05</v>
      </c>
      <c r="B19" s="8">
        <v>2</v>
      </c>
      <c r="C19" s="9" t="s">
        <v>85</v>
      </c>
      <c r="D19" s="10">
        <v>41124</v>
      </c>
      <c r="E19" s="9" t="s">
        <v>98</v>
      </c>
      <c r="F19" s="10">
        <v>44154</v>
      </c>
      <c r="G19" s="9" t="s">
        <v>98</v>
      </c>
      <c r="H19" s="11" t="s">
        <v>392</v>
      </c>
      <c r="I19" s="9" t="s">
        <v>539</v>
      </c>
      <c r="J19" s="12" t="s">
        <v>299</v>
      </c>
      <c r="K19" s="9"/>
      <c r="L19" s="12" t="s">
        <v>300</v>
      </c>
      <c r="M19" s="11" t="s">
        <v>4997</v>
      </c>
      <c r="N19" s="11"/>
      <c r="O19" s="9" t="s">
        <v>119</v>
      </c>
      <c r="P19" s="9" t="s">
        <v>4995</v>
      </c>
      <c r="Q19" s="11"/>
      <c r="R19" s="166" t="s">
        <v>1778</v>
      </c>
      <c r="S19" s="9"/>
      <c r="T19" s="15" t="s">
        <v>505</v>
      </c>
      <c r="U19" s="12"/>
      <c r="V19" s="9"/>
      <c r="W19" s="12" t="s">
        <v>93</v>
      </c>
      <c r="X19" s="12"/>
      <c r="Y19" s="153" t="s">
        <v>29</v>
      </c>
      <c r="Z19" s="11"/>
      <c r="AA19" s="14">
        <v>0</v>
      </c>
      <c r="AB19" s="14">
        <v>0</v>
      </c>
      <c r="AC19" s="14">
        <v>323121.59999999998</v>
      </c>
      <c r="AD19" s="14">
        <v>0</v>
      </c>
      <c r="AE19" s="161">
        <f>SUM(TAMPData2202[[#This Row],[2022 PE Obligations]:[2022 Paving Obligations]])</f>
        <v>323121.59999999998</v>
      </c>
      <c r="AF19" s="14">
        <v>0</v>
      </c>
      <c r="AG19" s="14">
        <v>0</v>
      </c>
      <c r="AH19" s="14">
        <v>3880274.49</v>
      </c>
      <c r="AI19" s="14">
        <v>0</v>
      </c>
      <c r="AJ19" s="14">
        <v>3880274.49</v>
      </c>
      <c r="AK19" s="16" t="s">
        <v>4998</v>
      </c>
    </row>
    <row r="20" spans="1:37" hidden="1" x14ac:dyDescent="0.35">
      <c r="A20" s="159">
        <v>44929</v>
      </c>
      <c r="B20" s="8">
        <v>1</v>
      </c>
      <c r="C20" s="9" t="s">
        <v>97</v>
      </c>
      <c r="D20" s="10">
        <v>37843.674837962964</v>
      </c>
      <c r="E20" s="9" t="s">
        <v>108</v>
      </c>
      <c r="F20" s="10">
        <v>44306</v>
      </c>
      <c r="G20" s="9" t="s">
        <v>143</v>
      </c>
      <c r="H20" s="11" t="s">
        <v>1874</v>
      </c>
      <c r="I20" s="9" t="s">
        <v>1875</v>
      </c>
      <c r="J20" s="12" t="s">
        <v>101</v>
      </c>
      <c r="K20" s="9"/>
      <c r="L20" s="12" t="s">
        <v>101</v>
      </c>
      <c r="M20" s="11" t="s">
        <v>2189</v>
      </c>
      <c r="N20" s="11"/>
      <c r="O20" s="9" t="s">
        <v>103</v>
      </c>
      <c r="P20" s="9" t="s">
        <v>1789</v>
      </c>
      <c r="Q20" s="11"/>
      <c r="R20" s="9" t="s">
        <v>47</v>
      </c>
      <c r="S20" s="9" t="s">
        <v>45</v>
      </c>
      <c r="T20" s="13">
        <v>3.7</v>
      </c>
      <c r="U20" s="10">
        <v>35111</v>
      </c>
      <c r="V20" s="9"/>
      <c r="W20" s="12" t="s">
        <v>93</v>
      </c>
      <c r="X20" s="12"/>
      <c r="Y20" s="153" t="s">
        <v>32</v>
      </c>
      <c r="Z20" s="11"/>
      <c r="AA20" s="14">
        <v>0</v>
      </c>
      <c r="AB20" s="14">
        <v>114500</v>
      </c>
      <c r="AC20" s="14">
        <v>0</v>
      </c>
      <c r="AD20" s="14">
        <v>0</v>
      </c>
      <c r="AE20" s="161">
        <f>SUM(TAMPData2202[[#This Row],[2022 PE Obligations]:[2022 Paving Obligations]])</f>
        <v>114500</v>
      </c>
      <c r="AF20" s="14">
        <v>0</v>
      </c>
      <c r="AG20" s="14">
        <v>1394900.75</v>
      </c>
      <c r="AH20" s="14">
        <v>0</v>
      </c>
      <c r="AI20" s="14">
        <v>0</v>
      </c>
      <c r="AJ20" s="14">
        <v>1394900.75</v>
      </c>
      <c r="AK20" s="16" t="s">
        <v>2191</v>
      </c>
    </row>
    <row r="21" spans="1:37" hidden="1" x14ac:dyDescent="0.35">
      <c r="A21" s="159">
        <v>45258.05</v>
      </c>
      <c r="B21" s="8">
        <v>1</v>
      </c>
      <c r="C21" s="9" t="s">
        <v>85</v>
      </c>
      <c r="D21" s="10">
        <v>41124</v>
      </c>
      <c r="E21" s="9" t="s">
        <v>98</v>
      </c>
      <c r="F21" s="10">
        <v>44155</v>
      </c>
      <c r="G21" s="9" t="s">
        <v>98</v>
      </c>
      <c r="H21" s="11" t="s">
        <v>162</v>
      </c>
      <c r="I21" s="9" t="s">
        <v>477</v>
      </c>
      <c r="J21" s="12" t="s">
        <v>299</v>
      </c>
      <c r="K21" s="9"/>
      <c r="L21" s="12" t="s">
        <v>300</v>
      </c>
      <c r="M21" s="11" t="s">
        <v>4999</v>
      </c>
      <c r="N21" s="11"/>
      <c r="O21" s="9" t="s">
        <v>119</v>
      </c>
      <c r="P21" s="9" t="s">
        <v>4995</v>
      </c>
      <c r="Q21" s="11"/>
      <c r="R21" s="166" t="s">
        <v>1778</v>
      </c>
      <c r="S21" s="9"/>
      <c r="T21" s="15" t="s">
        <v>505</v>
      </c>
      <c r="U21" s="12"/>
      <c r="V21" s="9"/>
      <c r="W21" s="12" t="s">
        <v>93</v>
      </c>
      <c r="X21" s="12"/>
      <c r="Y21" s="153" t="s">
        <v>29</v>
      </c>
      <c r="Z21" s="11"/>
      <c r="AA21" s="14">
        <v>0</v>
      </c>
      <c r="AB21" s="14">
        <v>0</v>
      </c>
      <c r="AC21" s="14">
        <v>505263.04</v>
      </c>
      <c r="AD21" s="14">
        <v>0</v>
      </c>
      <c r="AE21" s="161">
        <f>SUM(TAMPData2202[[#This Row],[2022 PE Obligations]:[2022 Paving Obligations]])</f>
        <v>505263.04</v>
      </c>
      <c r="AF21" s="14">
        <v>0</v>
      </c>
      <c r="AG21" s="14">
        <v>0</v>
      </c>
      <c r="AH21" s="14">
        <v>6403324.2599999998</v>
      </c>
      <c r="AI21" s="14">
        <v>0</v>
      </c>
      <c r="AJ21" s="14">
        <v>6403324.2599999998</v>
      </c>
      <c r="AK21" s="16" t="s">
        <v>5000</v>
      </c>
    </row>
    <row r="22" spans="1:37" hidden="1" x14ac:dyDescent="0.35">
      <c r="A22" s="159">
        <v>45613.05</v>
      </c>
      <c r="B22" s="8">
        <v>2</v>
      </c>
      <c r="C22" s="9" t="s">
        <v>85</v>
      </c>
      <c r="D22" s="10">
        <v>41124</v>
      </c>
      <c r="E22" s="9" t="s">
        <v>98</v>
      </c>
      <c r="F22" s="10">
        <v>44155</v>
      </c>
      <c r="G22" s="9" t="s">
        <v>98</v>
      </c>
      <c r="H22" s="11" t="s">
        <v>236</v>
      </c>
      <c r="I22" s="9" t="s">
        <v>603</v>
      </c>
      <c r="J22" s="12" t="s">
        <v>299</v>
      </c>
      <c r="K22" s="9"/>
      <c r="L22" s="12" t="s">
        <v>300</v>
      </c>
      <c r="M22" s="11" t="s">
        <v>5001</v>
      </c>
      <c r="N22" s="11"/>
      <c r="O22" s="9" t="s">
        <v>119</v>
      </c>
      <c r="P22" s="9" t="s">
        <v>4995</v>
      </c>
      <c r="Q22" s="11"/>
      <c r="R22" s="166" t="s">
        <v>1778</v>
      </c>
      <c r="S22" s="9"/>
      <c r="T22" s="15" t="s">
        <v>505</v>
      </c>
      <c r="U22" s="12"/>
      <c r="V22" s="9"/>
      <c r="W22" s="12" t="s">
        <v>93</v>
      </c>
      <c r="X22" s="12"/>
      <c r="Y22" s="153" t="s">
        <v>29</v>
      </c>
      <c r="Z22" s="11"/>
      <c r="AA22" s="14">
        <v>0</v>
      </c>
      <c r="AB22" s="14">
        <v>0</v>
      </c>
      <c r="AC22" s="14">
        <v>338664.8</v>
      </c>
      <c r="AD22" s="14">
        <v>0</v>
      </c>
      <c r="AE22" s="161">
        <f>SUM(TAMPData2202[[#This Row],[2022 PE Obligations]:[2022 Paving Obligations]])</f>
        <v>338664.8</v>
      </c>
      <c r="AF22" s="14">
        <v>0</v>
      </c>
      <c r="AG22" s="14">
        <v>0</v>
      </c>
      <c r="AH22" s="14">
        <v>4007999.6</v>
      </c>
      <c r="AI22" s="14">
        <v>0</v>
      </c>
      <c r="AJ22" s="14">
        <v>4007999.6</v>
      </c>
      <c r="AK22" s="16" t="s">
        <v>5002</v>
      </c>
    </row>
    <row r="23" spans="1:37" hidden="1" x14ac:dyDescent="0.35">
      <c r="A23" s="159">
        <v>45820.05</v>
      </c>
      <c r="B23" s="8">
        <v>2</v>
      </c>
      <c r="C23" s="9" t="s">
        <v>85</v>
      </c>
      <c r="D23" s="10">
        <v>42650</v>
      </c>
      <c r="E23" s="9" t="s">
        <v>98</v>
      </c>
      <c r="F23" s="10">
        <v>44155</v>
      </c>
      <c r="G23" s="9" t="s">
        <v>98</v>
      </c>
      <c r="H23" s="11" t="s">
        <v>838</v>
      </c>
      <c r="I23" s="9" t="s">
        <v>539</v>
      </c>
      <c r="J23" s="12" t="s">
        <v>299</v>
      </c>
      <c r="K23" s="9"/>
      <c r="L23" s="12" t="s">
        <v>300</v>
      </c>
      <c r="M23" s="11" t="s">
        <v>5003</v>
      </c>
      <c r="N23" s="11"/>
      <c r="O23" s="9" t="s">
        <v>119</v>
      </c>
      <c r="P23" s="9" t="s">
        <v>4995</v>
      </c>
      <c r="Q23" s="11"/>
      <c r="R23" s="166" t="s">
        <v>1778</v>
      </c>
      <c r="S23" s="9"/>
      <c r="T23" s="15" t="s">
        <v>505</v>
      </c>
      <c r="U23" s="12"/>
      <c r="V23" s="9"/>
      <c r="W23" s="12" t="s">
        <v>93</v>
      </c>
      <c r="X23" s="12"/>
      <c r="Y23" s="153" t="s">
        <v>29</v>
      </c>
      <c r="Z23" s="11"/>
      <c r="AA23" s="14">
        <v>0</v>
      </c>
      <c r="AB23" s="14">
        <v>0</v>
      </c>
      <c r="AC23" s="14">
        <v>198759.01</v>
      </c>
      <c r="AD23" s="14">
        <v>0</v>
      </c>
      <c r="AE23" s="161">
        <f>SUM(TAMPData2202[[#This Row],[2022 PE Obligations]:[2022 Paving Obligations]])</f>
        <v>198759.01</v>
      </c>
      <c r="AF23" s="14">
        <v>0</v>
      </c>
      <c r="AG23" s="14">
        <v>0</v>
      </c>
      <c r="AH23" s="14">
        <v>1252595.2</v>
      </c>
      <c r="AI23" s="14">
        <v>0</v>
      </c>
      <c r="AJ23" s="14">
        <v>1252595.2</v>
      </c>
      <c r="AK23" s="16" t="s">
        <v>5004</v>
      </c>
    </row>
    <row r="24" spans="1:37" ht="36" hidden="1" x14ac:dyDescent="0.35">
      <c r="A24" s="159">
        <v>46393</v>
      </c>
      <c r="B24" s="8">
        <v>3</v>
      </c>
      <c r="C24" s="9" t="s">
        <v>114</v>
      </c>
      <c r="D24" s="10">
        <v>37843.682268518518</v>
      </c>
      <c r="E24" s="9" t="s">
        <v>108</v>
      </c>
      <c r="F24" s="10">
        <v>44551</v>
      </c>
      <c r="G24" s="9" t="s">
        <v>98</v>
      </c>
      <c r="H24" s="11" t="s">
        <v>365</v>
      </c>
      <c r="I24" s="9" t="s">
        <v>1505</v>
      </c>
      <c r="J24" s="12" t="s">
        <v>1506</v>
      </c>
      <c r="K24" s="9"/>
      <c r="L24" s="12"/>
      <c r="M24" s="11" t="s">
        <v>3159</v>
      </c>
      <c r="N24" s="11"/>
      <c r="O24" s="9" t="s">
        <v>1509</v>
      </c>
      <c r="P24" s="9" t="s">
        <v>92</v>
      </c>
      <c r="Q24" s="11"/>
      <c r="R24" s="166" t="s">
        <v>1778</v>
      </c>
      <c r="S24" s="166" t="s">
        <v>1778</v>
      </c>
      <c r="T24" s="13">
        <v>1.8</v>
      </c>
      <c r="U24" s="10">
        <v>37421</v>
      </c>
      <c r="V24" s="9"/>
      <c r="W24" s="12" t="s">
        <v>93</v>
      </c>
      <c r="X24" s="12"/>
      <c r="Y24" s="12"/>
      <c r="Z24" s="11"/>
      <c r="AA24" s="14">
        <v>0</v>
      </c>
      <c r="AB24" s="14">
        <v>1415.15</v>
      </c>
      <c r="AC24" s="14">
        <v>0</v>
      </c>
      <c r="AD24" s="14">
        <v>0</v>
      </c>
      <c r="AE24" s="161">
        <f>SUM(TAMPData2202[[#This Row],[2022 PE Obligations]:[2022 Paving Obligations]])</f>
        <v>1415.15</v>
      </c>
      <c r="AF24" s="14">
        <v>183100.53</v>
      </c>
      <c r="AG24" s="14">
        <v>2188489.15</v>
      </c>
      <c r="AH24" s="14">
        <v>594668.96</v>
      </c>
      <c r="AI24" s="14">
        <v>0</v>
      </c>
      <c r="AJ24" s="14">
        <v>2966258.64</v>
      </c>
      <c r="AK24" s="16" t="s">
        <v>3161</v>
      </c>
    </row>
    <row r="25" spans="1:37" hidden="1" x14ac:dyDescent="0.35">
      <c r="A25" s="162">
        <v>46963.01</v>
      </c>
      <c r="B25" s="8">
        <v>2</v>
      </c>
      <c r="C25" s="9" t="s">
        <v>85</v>
      </c>
      <c r="D25" s="10">
        <v>44595</v>
      </c>
      <c r="E25" s="9" t="s">
        <v>398</v>
      </c>
      <c r="F25" s="10">
        <v>44601</v>
      </c>
      <c r="G25" s="9" t="s">
        <v>152</v>
      </c>
      <c r="H25" s="11" t="s">
        <v>1539</v>
      </c>
      <c r="I25" s="9" t="s">
        <v>1540</v>
      </c>
      <c r="J25" s="12" t="s">
        <v>101</v>
      </c>
      <c r="K25" s="9"/>
      <c r="L25" s="12" t="s">
        <v>101</v>
      </c>
      <c r="M25" s="11" t="s">
        <v>1541</v>
      </c>
      <c r="N25" s="11"/>
      <c r="O25" s="9" t="s">
        <v>438</v>
      </c>
      <c r="P25" s="9" t="s">
        <v>439</v>
      </c>
      <c r="Q25" s="11"/>
      <c r="R25" s="9" t="s">
        <v>39</v>
      </c>
      <c r="S25" s="9" t="s">
        <v>46</v>
      </c>
      <c r="T25" s="13">
        <v>0.14000000000000001</v>
      </c>
      <c r="U25" s="12"/>
      <c r="V25" s="9"/>
      <c r="W25" s="12" t="s">
        <v>93</v>
      </c>
      <c r="X25" s="12" t="s">
        <v>103</v>
      </c>
      <c r="Y25" s="163" t="s">
        <v>32</v>
      </c>
      <c r="Z25" s="11" t="s">
        <v>1542</v>
      </c>
      <c r="AA25" s="14">
        <v>0</v>
      </c>
      <c r="AB25" s="14">
        <v>0</v>
      </c>
      <c r="AC25" s="14">
        <v>64500</v>
      </c>
      <c r="AD25" s="14">
        <v>0</v>
      </c>
      <c r="AE25" s="161">
        <f>SUM(TAMPData2202[[#This Row],[2022 PE Obligations]:[2022 Paving Obligations]])</f>
        <v>64500</v>
      </c>
      <c r="AF25" s="14">
        <v>0</v>
      </c>
      <c r="AG25" s="14">
        <v>0</v>
      </c>
      <c r="AH25" s="14">
        <v>64500</v>
      </c>
      <c r="AI25" s="14">
        <v>0</v>
      </c>
      <c r="AJ25" s="14">
        <v>64500</v>
      </c>
      <c r="AK25" s="16" t="s">
        <v>1543</v>
      </c>
    </row>
    <row r="26" spans="1:37" hidden="1" x14ac:dyDescent="0.35">
      <c r="A26" s="159">
        <v>47797</v>
      </c>
      <c r="B26" s="8">
        <v>4</v>
      </c>
      <c r="C26" s="9" t="s">
        <v>85</v>
      </c>
      <c r="D26" s="10">
        <v>37843.689571759256</v>
      </c>
      <c r="E26" s="9" t="s">
        <v>108</v>
      </c>
      <c r="F26" s="10">
        <v>44572</v>
      </c>
      <c r="G26" s="9" t="s">
        <v>87</v>
      </c>
      <c r="H26" s="11" t="s">
        <v>1760</v>
      </c>
      <c r="I26" s="9"/>
      <c r="J26" s="12"/>
      <c r="K26" s="9"/>
      <c r="L26" s="12"/>
      <c r="M26" s="11" t="s">
        <v>4109</v>
      </c>
      <c r="N26" s="11"/>
      <c r="O26" s="9" t="s">
        <v>157</v>
      </c>
      <c r="P26" s="9" t="s">
        <v>157</v>
      </c>
      <c r="Q26" s="11"/>
      <c r="R26" s="9" t="s">
        <v>47</v>
      </c>
      <c r="S26" s="9" t="s">
        <v>43</v>
      </c>
      <c r="T26" s="13">
        <v>0</v>
      </c>
      <c r="U26" s="12"/>
      <c r="V26" s="9"/>
      <c r="W26" s="12" t="s">
        <v>93</v>
      </c>
      <c r="X26" s="12"/>
      <c r="Y26" s="163" t="s">
        <v>31</v>
      </c>
      <c r="Z26" s="11"/>
      <c r="AA26" s="14">
        <v>632000</v>
      </c>
      <c r="AB26" s="14">
        <v>0</v>
      </c>
      <c r="AC26" s="14">
        <v>0</v>
      </c>
      <c r="AD26" s="14">
        <v>0</v>
      </c>
      <c r="AE26" s="165">
        <f>SUM(TAMPData2202[[#This Row],[2022 PE Obligations]:[2022 Paving Obligations]])</f>
        <v>632000</v>
      </c>
      <c r="AF26" s="14">
        <v>5360580.08</v>
      </c>
      <c r="AG26" s="14">
        <v>0</v>
      </c>
      <c r="AH26" s="14">
        <v>0</v>
      </c>
      <c r="AI26" s="14">
        <v>0</v>
      </c>
      <c r="AJ26" s="14">
        <v>5360580.08</v>
      </c>
      <c r="AK26" s="16"/>
    </row>
    <row r="27" spans="1:37" hidden="1" x14ac:dyDescent="0.35">
      <c r="A27" s="159">
        <v>48099</v>
      </c>
      <c r="B27" s="8">
        <v>6</v>
      </c>
      <c r="C27" s="9" t="s">
        <v>85</v>
      </c>
      <c r="D27" s="10">
        <v>37843.690381944441</v>
      </c>
      <c r="E27" s="9" t="s">
        <v>108</v>
      </c>
      <c r="F27" s="10">
        <v>43418</v>
      </c>
      <c r="G27" s="9" t="s">
        <v>152</v>
      </c>
      <c r="H27" s="11" t="s">
        <v>667</v>
      </c>
      <c r="I27" s="9"/>
      <c r="J27" s="12"/>
      <c r="K27" s="9"/>
      <c r="L27" s="12"/>
      <c r="M27" s="11" t="s">
        <v>5005</v>
      </c>
      <c r="N27" s="11"/>
      <c r="O27" s="9" t="s">
        <v>103</v>
      </c>
      <c r="P27" s="9"/>
      <c r="Q27" s="11"/>
      <c r="R27" s="166" t="s">
        <v>1778</v>
      </c>
      <c r="S27" s="166" t="s">
        <v>1778</v>
      </c>
      <c r="T27" s="13">
        <v>0</v>
      </c>
      <c r="U27" s="12"/>
      <c r="V27" s="9"/>
      <c r="W27" s="12" t="s">
        <v>93</v>
      </c>
      <c r="X27" s="12"/>
      <c r="Y27" s="12"/>
      <c r="Z27" s="11"/>
      <c r="AA27" s="14">
        <v>1210000</v>
      </c>
      <c r="AB27" s="14">
        <v>0</v>
      </c>
      <c r="AC27" s="14">
        <v>0</v>
      </c>
      <c r="AD27" s="14">
        <v>0</v>
      </c>
      <c r="AE27" s="161">
        <f>SUM(TAMPData2202[[#This Row],[2022 PE Obligations]:[2022 Paving Obligations]])</f>
        <v>1210000</v>
      </c>
      <c r="AF27" s="14">
        <v>27163000</v>
      </c>
      <c r="AG27" s="14">
        <v>0</v>
      </c>
      <c r="AH27" s="14">
        <v>0</v>
      </c>
      <c r="AI27" s="14">
        <v>0</v>
      </c>
      <c r="AJ27" s="14">
        <v>27163000</v>
      </c>
      <c r="AK27" s="16"/>
    </row>
    <row r="28" spans="1:37" hidden="1" x14ac:dyDescent="0.35">
      <c r="A28" s="159">
        <v>48135</v>
      </c>
      <c r="B28" s="8">
        <v>6</v>
      </c>
      <c r="C28" s="9" t="s">
        <v>85</v>
      </c>
      <c r="D28" s="10">
        <v>37843.690509259257</v>
      </c>
      <c r="E28" s="9" t="s">
        <v>108</v>
      </c>
      <c r="F28" s="10">
        <v>43418</v>
      </c>
      <c r="G28" s="9" t="s">
        <v>152</v>
      </c>
      <c r="H28" s="11" t="s">
        <v>667</v>
      </c>
      <c r="I28" s="9"/>
      <c r="J28" s="12"/>
      <c r="K28" s="9"/>
      <c r="L28" s="12"/>
      <c r="M28" s="11" t="s">
        <v>5006</v>
      </c>
      <c r="N28" s="11"/>
      <c r="O28" s="9" t="s">
        <v>103</v>
      </c>
      <c r="P28" s="9"/>
      <c r="Q28" s="11"/>
      <c r="R28" s="166" t="s">
        <v>1778</v>
      </c>
      <c r="S28" s="166" t="s">
        <v>1778</v>
      </c>
      <c r="T28" s="13">
        <v>0</v>
      </c>
      <c r="U28" s="12"/>
      <c r="V28" s="9"/>
      <c r="W28" s="12" t="s">
        <v>93</v>
      </c>
      <c r="X28" s="12"/>
      <c r="Y28" s="12"/>
      <c r="Z28" s="11"/>
      <c r="AA28" s="14">
        <v>0</v>
      </c>
      <c r="AB28" s="14">
        <v>0</v>
      </c>
      <c r="AC28" s="14">
        <v>77900</v>
      </c>
      <c r="AD28" s="14">
        <v>0</v>
      </c>
      <c r="AE28" s="161">
        <f>SUM(TAMPData2202[[#This Row],[2022 PE Obligations]:[2022 Paving Obligations]])</f>
        <v>77900</v>
      </c>
      <c r="AF28" s="14">
        <v>0</v>
      </c>
      <c r="AG28" s="14">
        <v>0</v>
      </c>
      <c r="AH28" s="14">
        <v>183622.5</v>
      </c>
      <c r="AI28" s="14">
        <v>0</v>
      </c>
      <c r="AJ28" s="14">
        <v>183622.5</v>
      </c>
      <c r="AK28" s="16" t="s">
        <v>5007</v>
      </c>
    </row>
    <row r="29" spans="1:37" hidden="1" x14ac:dyDescent="0.35">
      <c r="A29" s="159">
        <v>70001</v>
      </c>
      <c r="B29" s="8">
        <v>1</v>
      </c>
      <c r="C29" s="9" t="s">
        <v>85</v>
      </c>
      <c r="D29" s="10">
        <v>40038.571296296293</v>
      </c>
      <c r="E29" s="9" t="s">
        <v>108</v>
      </c>
      <c r="F29" s="10">
        <v>43475</v>
      </c>
      <c r="G29" s="9" t="s">
        <v>152</v>
      </c>
      <c r="H29" s="11" t="s">
        <v>722</v>
      </c>
      <c r="I29" s="9"/>
      <c r="J29" s="12"/>
      <c r="K29" s="9"/>
      <c r="L29" s="12"/>
      <c r="M29" s="11" t="s">
        <v>4697</v>
      </c>
      <c r="N29" s="11"/>
      <c r="O29" s="9" t="s">
        <v>119</v>
      </c>
      <c r="P29" s="9" t="s">
        <v>19</v>
      </c>
      <c r="Q29" s="11"/>
      <c r="R29" s="166" t="s">
        <v>1778</v>
      </c>
      <c r="S29" s="166" t="s">
        <v>1778</v>
      </c>
      <c r="T29" s="15" t="s">
        <v>505</v>
      </c>
      <c r="U29" s="12"/>
      <c r="V29" s="9"/>
      <c r="W29" s="12" t="s">
        <v>93</v>
      </c>
      <c r="X29" s="12"/>
      <c r="Y29" s="12"/>
      <c r="Z29" s="11"/>
      <c r="AA29" s="14">
        <v>0</v>
      </c>
      <c r="AB29" s="14">
        <v>0</v>
      </c>
      <c r="AC29" s="14">
        <v>1293775</v>
      </c>
      <c r="AD29" s="14">
        <v>0</v>
      </c>
      <c r="AE29" s="161">
        <f>SUM(TAMPData2202[[#This Row],[2022 PE Obligations]:[2022 Paving Obligations]])</f>
        <v>1293775</v>
      </c>
      <c r="AF29" s="14">
        <v>0</v>
      </c>
      <c r="AG29" s="14">
        <v>0</v>
      </c>
      <c r="AH29" s="14">
        <v>32105426.899999999</v>
      </c>
      <c r="AI29" s="14">
        <v>0</v>
      </c>
      <c r="AJ29" s="14">
        <v>32105426.899999999</v>
      </c>
      <c r="AK29" s="16" t="s">
        <v>4698</v>
      </c>
    </row>
    <row r="30" spans="1:37" hidden="1" x14ac:dyDescent="0.35">
      <c r="A30" s="159">
        <v>70002</v>
      </c>
      <c r="B30" s="8">
        <v>3</v>
      </c>
      <c r="C30" s="9" t="s">
        <v>85</v>
      </c>
      <c r="D30" s="10">
        <v>40038.571296296293</v>
      </c>
      <c r="E30" s="9" t="s">
        <v>108</v>
      </c>
      <c r="F30" s="10">
        <v>43489</v>
      </c>
      <c r="G30" s="9" t="s">
        <v>152</v>
      </c>
      <c r="H30" s="11" t="s">
        <v>242</v>
      </c>
      <c r="I30" s="9"/>
      <c r="J30" s="12"/>
      <c r="K30" s="9"/>
      <c r="L30" s="12"/>
      <c r="M30" s="11" t="s">
        <v>4699</v>
      </c>
      <c r="N30" s="11"/>
      <c r="O30" s="9" t="s">
        <v>119</v>
      </c>
      <c r="P30" s="9" t="s">
        <v>19</v>
      </c>
      <c r="Q30" s="11"/>
      <c r="R30" s="166" t="s">
        <v>1778</v>
      </c>
      <c r="S30" s="166" t="s">
        <v>1778</v>
      </c>
      <c r="T30" s="15" t="s">
        <v>505</v>
      </c>
      <c r="U30" s="12"/>
      <c r="V30" s="9"/>
      <c r="W30" s="12" t="s">
        <v>93</v>
      </c>
      <c r="X30" s="12"/>
      <c r="Y30" s="12"/>
      <c r="Z30" s="11"/>
      <c r="AA30" s="14">
        <v>0</v>
      </c>
      <c r="AB30" s="14">
        <v>0</v>
      </c>
      <c r="AC30" s="14">
        <v>1268925</v>
      </c>
      <c r="AD30" s="14">
        <v>0</v>
      </c>
      <c r="AE30" s="161">
        <f>SUM(TAMPData2202[[#This Row],[2022 PE Obligations]:[2022 Paving Obligations]])</f>
        <v>1268925</v>
      </c>
      <c r="AF30" s="14">
        <v>0</v>
      </c>
      <c r="AG30" s="14">
        <v>0</v>
      </c>
      <c r="AH30" s="14">
        <v>17991216.870000001</v>
      </c>
      <c r="AI30" s="14">
        <v>0</v>
      </c>
      <c r="AJ30" s="14">
        <v>17991216.870000001</v>
      </c>
      <c r="AK30" s="16" t="s">
        <v>4700</v>
      </c>
    </row>
    <row r="31" spans="1:37" hidden="1" x14ac:dyDescent="0.35">
      <c r="A31" s="159">
        <v>70003</v>
      </c>
      <c r="B31" s="8">
        <v>4</v>
      </c>
      <c r="C31" s="9" t="s">
        <v>85</v>
      </c>
      <c r="D31" s="10">
        <v>40038.571296296293</v>
      </c>
      <c r="E31" s="9" t="s">
        <v>108</v>
      </c>
      <c r="F31" s="10">
        <v>43488</v>
      </c>
      <c r="G31" s="9" t="s">
        <v>152</v>
      </c>
      <c r="H31" s="11" t="s">
        <v>229</v>
      </c>
      <c r="I31" s="9"/>
      <c r="J31" s="12"/>
      <c r="K31" s="9"/>
      <c r="L31" s="12"/>
      <c r="M31" s="11" t="s">
        <v>4701</v>
      </c>
      <c r="N31" s="11"/>
      <c r="O31" s="9" t="s">
        <v>119</v>
      </c>
      <c r="P31" s="9" t="s">
        <v>19</v>
      </c>
      <c r="Q31" s="11"/>
      <c r="R31" s="166" t="s">
        <v>1778</v>
      </c>
      <c r="S31" s="166" t="s">
        <v>1778</v>
      </c>
      <c r="T31" s="15" t="s">
        <v>505</v>
      </c>
      <c r="U31" s="12"/>
      <c r="V31" s="9"/>
      <c r="W31" s="12" t="s">
        <v>93</v>
      </c>
      <c r="X31" s="12"/>
      <c r="Y31" s="12"/>
      <c r="Z31" s="11"/>
      <c r="AA31" s="14">
        <v>0</v>
      </c>
      <c r="AB31" s="14">
        <v>0</v>
      </c>
      <c r="AC31" s="14">
        <v>1415768</v>
      </c>
      <c r="AD31" s="14">
        <v>0</v>
      </c>
      <c r="AE31" s="161">
        <f>SUM(TAMPData2202[[#This Row],[2022 PE Obligations]:[2022 Paving Obligations]])</f>
        <v>1415768</v>
      </c>
      <c r="AF31" s="14">
        <v>0</v>
      </c>
      <c r="AG31" s="14">
        <v>0</v>
      </c>
      <c r="AH31" s="14">
        <v>23520248.02</v>
      </c>
      <c r="AI31" s="14">
        <v>0</v>
      </c>
      <c r="AJ31" s="14">
        <v>23520248.02</v>
      </c>
      <c r="AK31" s="16" t="s">
        <v>4702</v>
      </c>
    </row>
    <row r="32" spans="1:37" hidden="1" x14ac:dyDescent="0.35">
      <c r="A32" s="159">
        <v>70004</v>
      </c>
      <c r="B32" s="8">
        <v>2</v>
      </c>
      <c r="C32" s="9" t="s">
        <v>85</v>
      </c>
      <c r="D32" s="10">
        <v>40038.571296296293</v>
      </c>
      <c r="E32" s="9" t="s">
        <v>108</v>
      </c>
      <c r="F32" s="10">
        <v>43500</v>
      </c>
      <c r="G32" s="9" t="s">
        <v>152</v>
      </c>
      <c r="H32" s="11" t="s">
        <v>517</v>
      </c>
      <c r="I32" s="9"/>
      <c r="J32" s="12"/>
      <c r="K32" s="9"/>
      <c r="L32" s="12"/>
      <c r="M32" s="11" t="s">
        <v>4703</v>
      </c>
      <c r="N32" s="11"/>
      <c r="O32" s="9" t="s">
        <v>119</v>
      </c>
      <c r="P32" s="9" t="s">
        <v>19</v>
      </c>
      <c r="Q32" s="11"/>
      <c r="R32" s="166" t="s">
        <v>1778</v>
      </c>
      <c r="S32" s="166" t="s">
        <v>1778</v>
      </c>
      <c r="T32" s="15" t="s">
        <v>505</v>
      </c>
      <c r="U32" s="12"/>
      <c r="V32" s="9"/>
      <c r="W32" s="12" t="s">
        <v>93</v>
      </c>
      <c r="X32" s="12"/>
      <c r="Y32" s="12"/>
      <c r="Z32" s="11"/>
      <c r="AA32" s="14">
        <v>0</v>
      </c>
      <c r="AB32" s="14">
        <v>0</v>
      </c>
      <c r="AC32" s="14">
        <v>1003497</v>
      </c>
      <c r="AD32" s="14">
        <v>0</v>
      </c>
      <c r="AE32" s="161">
        <f>SUM(TAMPData2202[[#This Row],[2022 PE Obligations]:[2022 Paving Obligations]])</f>
        <v>1003497</v>
      </c>
      <c r="AF32" s="14">
        <v>0</v>
      </c>
      <c r="AG32" s="14">
        <v>0</v>
      </c>
      <c r="AH32" s="14">
        <v>13781536.050000001</v>
      </c>
      <c r="AI32" s="14">
        <v>0</v>
      </c>
      <c r="AJ32" s="14">
        <v>13781536.050000001</v>
      </c>
      <c r="AK32" s="16" t="s">
        <v>4704</v>
      </c>
    </row>
    <row r="33" spans="1:37" hidden="1" x14ac:dyDescent="0.35">
      <c r="A33" s="159">
        <v>70005</v>
      </c>
      <c r="B33" s="8">
        <v>1</v>
      </c>
      <c r="C33" s="9" t="s">
        <v>85</v>
      </c>
      <c r="D33" s="10">
        <v>40038.571296296293</v>
      </c>
      <c r="E33" s="9" t="s">
        <v>108</v>
      </c>
      <c r="F33" s="10">
        <v>43475</v>
      </c>
      <c r="G33" s="9" t="s">
        <v>152</v>
      </c>
      <c r="H33" s="11" t="s">
        <v>1588</v>
      </c>
      <c r="I33" s="9"/>
      <c r="J33" s="12"/>
      <c r="K33" s="9"/>
      <c r="L33" s="12"/>
      <c r="M33" s="11" t="s">
        <v>4705</v>
      </c>
      <c r="N33" s="11"/>
      <c r="O33" s="9" t="s">
        <v>119</v>
      </c>
      <c r="P33" s="9" t="s">
        <v>19</v>
      </c>
      <c r="Q33" s="11"/>
      <c r="R33" s="166" t="s">
        <v>1778</v>
      </c>
      <c r="S33" s="166" t="s">
        <v>1778</v>
      </c>
      <c r="T33" s="15" t="s">
        <v>505</v>
      </c>
      <c r="U33" s="12"/>
      <c r="V33" s="9"/>
      <c r="W33" s="12" t="s">
        <v>93</v>
      </c>
      <c r="X33" s="12"/>
      <c r="Y33" s="12"/>
      <c r="Z33" s="11"/>
      <c r="AA33" s="14">
        <v>0</v>
      </c>
      <c r="AB33" s="14">
        <v>0</v>
      </c>
      <c r="AC33" s="14">
        <v>1217787</v>
      </c>
      <c r="AD33" s="14">
        <v>0</v>
      </c>
      <c r="AE33" s="161">
        <f>SUM(TAMPData2202[[#This Row],[2022 PE Obligations]:[2022 Paving Obligations]])</f>
        <v>1217787</v>
      </c>
      <c r="AF33" s="14">
        <v>0</v>
      </c>
      <c r="AG33" s="14">
        <v>0</v>
      </c>
      <c r="AH33" s="14">
        <v>26982205.600000001</v>
      </c>
      <c r="AI33" s="14">
        <v>0</v>
      </c>
      <c r="AJ33" s="14">
        <v>26982205.600000001</v>
      </c>
      <c r="AK33" s="16" t="s">
        <v>4706</v>
      </c>
    </row>
    <row r="34" spans="1:37" hidden="1" x14ac:dyDescent="0.35">
      <c r="A34" s="159">
        <v>70006</v>
      </c>
      <c r="B34" s="8">
        <v>2</v>
      </c>
      <c r="C34" s="9" t="s">
        <v>85</v>
      </c>
      <c r="D34" s="10">
        <v>40038.571296296293</v>
      </c>
      <c r="E34" s="9" t="s">
        <v>108</v>
      </c>
      <c r="F34" s="10">
        <v>44281</v>
      </c>
      <c r="G34" s="9" t="s">
        <v>152</v>
      </c>
      <c r="H34" s="11" t="s">
        <v>128</v>
      </c>
      <c r="I34" s="9"/>
      <c r="J34" s="12"/>
      <c r="K34" s="9"/>
      <c r="L34" s="12"/>
      <c r="M34" s="11" t="s">
        <v>4707</v>
      </c>
      <c r="N34" s="11"/>
      <c r="O34" s="9" t="s">
        <v>119</v>
      </c>
      <c r="P34" s="9" t="s">
        <v>19</v>
      </c>
      <c r="Q34" s="11"/>
      <c r="R34" s="166" t="s">
        <v>1778</v>
      </c>
      <c r="S34" s="166" t="s">
        <v>1778</v>
      </c>
      <c r="T34" s="15" t="s">
        <v>505</v>
      </c>
      <c r="U34" s="12"/>
      <c r="V34" s="9"/>
      <c r="W34" s="12" t="s">
        <v>93</v>
      </c>
      <c r="X34" s="12"/>
      <c r="Y34" s="12"/>
      <c r="Z34" s="11"/>
      <c r="AA34" s="14">
        <v>0</v>
      </c>
      <c r="AB34" s="14">
        <v>0</v>
      </c>
      <c r="AC34" s="14">
        <v>1284236</v>
      </c>
      <c r="AD34" s="14">
        <v>0</v>
      </c>
      <c r="AE34" s="161">
        <f>SUM(TAMPData2202[[#This Row],[2022 PE Obligations]:[2022 Paving Obligations]])</f>
        <v>1284236</v>
      </c>
      <c r="AF34" s="14">
        <v>0</v>
      </c>
      <c r="AG34" s="14">
        <v>0</v>
      </c>
      <c r="AH34" s="14">
        <v>22436892.34</v>
      </c>
      <c r="AI34" s="14">
        <v>0</v>
      </c>
      <c r="AJ34" s="14">
        <v>22436892.34</v>
      </c>
      <c r="AK34" s="16" t="s">
        <v>4708</v>
      </c>
    </row>
    <row r="35" spans="1:37" hidden="1" x14ac:dyDescent="0.35">
      <c r="A35" s="159">
        <v>70007</v>
      </c>
      <c r="B35" s="8">
        <v>1</v>
      </c>
      <c r="C35" s="9" t="s">
        <v>85</v>
      </c>
      <c r="D35" s="10">
        <v>40038.571296296293</v>
      </c>
      <c r="E35" s="9" t="s">
        <v>108</v>
      </c>
      <c r="F35" s="10">
        <v>43501</v>
      </c>
      <c r="G35" s="9" t="s">
        <v>152</v>
      </c>
      <c r="H35" s="11" t="s">
        <v>204</v>
      </c>
      <c r="I35" s="9"/>
      <c r="J35" s="12"/>
      <c r="K35" s="9"/>
      <c r="L35" s="12"/>
      <c r="M35" s="11" t="s">
        <v>4709</v>
      </c>
      <c r="N35" s="11"/>
      <c r="O35" s="9" t="s">
        <v>119</v>
      </c>
      <c r="P35" s="9" t="s">
        <v>19</v>
      </c>
      <c r="Q35" s="11"/>
      <c r="R35" s="166" t="s">
        <v>1778</v>
      </c>
      <c r="S35" s="166" t="s">
        <v>1778</v>
      </c>
      <c r="T35" s="15" t="s">
        <v>505</v>
      </c>
      <c r="U35" s="12"/>
      <c r="V35" s="9"/>
      <c r="W35" s="12" t="s">
        <v>93</v>
      </c>
      <c r="X35" s="12"/>
      <c r="Y35" s="12"/>
      <c r="Z35" s="11"/>
      <c r="AA35" s="14">
        <v>0</v>
      </c>
      <c r="AB35" s="14">
        <v>0</v>
      </c>
      <c r="AC35" s="14">
        <v>5044892</v>
      </c>
      <c r="AD35" s="14">
        <v>0</v>
      </c>
      <c r="AE35" s="161">
        <f>SUM(TAMPData2202[[#This Row],[2022 PE Obligations]:[2022 Paving Obligations]])</f>
        <v>5044892</v>
      </c>
      <c r="AF35" s="14">
        <v>0</v>
      </c>
      <c r="AG35" s="14">
        <v>0</v>
      </c>
      <c r="AH35" s="14">
        <v>48299167.990000002</v>
      </c>
      <c r="AI35" s="14">
        <v>0</v>
      </c>
      <c r="AJ35" s="14">
        <v>48299167.990000002</v>
      </c>
      <c r="AK35" s="16" t="s">
        <v>4710</v>
      </c>
    </row>
    <row r="36" spans="1:37" hidden="1" x14ac:dyDescent="0.35">
      <c r="A36" s="159">
        <v>70008</v>
      </c>
      <c r="B36" s="8">
        <v>2</v>
      </c>
      <c r="C36" s="9" t="s">
        <v>85</v>
      </c>
      <c r="D36" s="10">
        <v>40038.571296296293</v>
      </c>
      <c r="E36" s="9" t="s">
        <v>108</v>
      </c>
      <c r="F36" s="10">
        <v>43500</v>
      </c>
      <c r="G36" s="9" t="s">
        <v>152</v>
      </c>
      <c r="H36" s="11" t="s">
        <v>1006</v>
      </c>
      <c r="I36" s="9"/>
      <c r="J36" s="12"/>
      <c r="K36" s="9"/>
      <c r="L36" s="12"/>
      <c r="M36" s="11" t="s">
        <v>4711</v>
      </c>
      <c r="N36" s="11"/>
      <c r="O36" s="9" t="s">
        <v>119</v>
      </c>
      <c r="P36" s="9" t="s">
        <v>19</v>
      </c>
      <c r="Q36" s="11"/>
      <c r="R36" s="166" t="s">
        <v>1778</v>
      </c>
      <c r="S36" s="166" t="s">
        <v>1778</v>
      </c>
      <c r="T36" s="15" t="s">
        <v>505</v>
      </c>
      <c r="U36" s="12"/>
      <c r="V36" s="9"/>
      <c r="W36" s="12" t="s">
        <v>93</v>
      </c>
      <c r="X36" s="12"/>
      <c r="Y36" s="12"/>
      <c r="Z36" s="11"/>
      <c r="AA36" s="14">
        <v>0</v>
      </c>
      <c r="AB36" s="14">
        <v>0</v>
      </c>
      <c r="AC36" s="14">
        <v>703277</v>
      </c>
      <c r="AD36" s="14">
        <v>0</v>
      </c>
      <c r="AE36" s="161">
        <f>SUM(TAMPData2202[[#This Row],[2022 PE Obligations]:[2022 Paving Obligations]])</f>
        <v>703277</v>
      </c>
      <c r="AF36" s="14">
        <v>0</v>
      </c>
      <c r="AG36" s="14">
        <v>0</v>
      </c>
      <c r="AH36" s="14">
        <v>16267685.6</v>
      </c>
      <c r="AI36" s="14">
        <v>0</v>
      </c>
      <c r="AJ36" s="14">
        <v>16267685.6</v>
      </c>
      <c r="AK36" s="16" t="s">
        <v>4712</v>
      </c>
    </row>
    <row r="37" spans="1:37" hidden="1" x14ac:dyDescent="0.35">
      <c r="A37" s="159">
        <v>70009</v>
      </c>
      <c r="B37" s="8">
        <v>4</v>
      </c>
      <c r="C37" s="9" t="s">
        <v>85</v>
      </c>
      <c r="D37" s="10">
        <v>40038.571296296293</v>
      </c>
      <c r="E37" s="9" t="s">
        <v>108</v>
      </c>
      <c r="F37" s="10">
        <v>43488</v>
      </c>
      <c r="G37" s="9" t="s">
        <v>152</v>
      </c>
      <c r="H37" s="11" t="s">
        <v>750</v>
      </c>
      <c r="I37" s="9"/>
      <c r="J37" s="12"/>
      <c r="K37" s="9"/>
      <c r="L37" s="12"/>
      <c r="M37" s="11" t="s">
        <v>4713</v>
      </c>
      <c r="N37" s="11"/>
      <c r="O37" s="9" t="s">
        <v>119</v>
      </c>
      <c r="P37" s="9" t="s">
        <v>19</v>
      </c>
      <c r="Q37" s="11"/>
      <c r="R37" s="166" t="s">
        <v>1778</v>
      </c>
      <c r="S37" s="166" t="s">
        <v>1778</v>
      </c>
      <c r="T37" s="15" t="s">
        <v>505</v>
      </c>
      <c r="U37" s="12"/>
      <c r="V37" s="9"/>
      <c r="W37" s="12" t="s">
        <v>93</v>
      </c>
      <c r="X37" s="12"/>
      <c r="Y37" s="12"/>
      <c r="Z37" s="11"/>
      <c r="AA37" s="14">
        <v>0</v>
      </c>
      <c r="AB37" s="14">
        <v>0</v>
      </c>
      <c r="AC37" s="14">
        <v>1625186</v>
      </c>
      <c r="AD37" s="14">
        <v>0</v>
      </c>
      <c r="AE37" s="161">
        <f>SUM(TAMPData2202[[#This Row],[2022 PE Obligations]:[2022 Paving Obligations]])</f>
        <v>1625186</v>
      </c>
      <c r="AF37" s="14">
        <v>0</v>
      </c>
      <c r="AG37" s="14">
        <v>0</v>
      </c>
      <c r="AH37" s="14">
        <v>43851424.939999998</v>
      </c>
      <c r="AI37" s="14">
        <v>0</v>
      </c>
      <c r="AJ37" s="14">
        <v>43851424.939999998</v>
      </c>
      <c r="AK37" s="16" t="s">
        <v>4714</v>
      </c>
    </row>
    <row r="38" spans="1:37" hidden="1" x14ac:dyDescent="0.35">
      <c r="A38" s="159">
        <v>70010</v>
      </c>
      <c r="B38" s="8">
        <v>1</v>
      </c>
      <c r="C38" s="9" t="s">
        <v>85</v>
      </c>
      <c r="D38" s="10">
        <v>40038.571296296293</v>
      </c>
      <c r="E38" s="9" t="s">
        <v>108</v>
      </c>
      <c r="F38" s="10">
        <v>43476</v>
      </c>
      <c r="G38" s="9" t="s">
        <v>152</v>
      </c>
      <c r="H38" s="11" t="s">
        <v>248</v>
      </c>
      <c r="I38" s="9"/>
      <c r="J38" s="12"/>
      <c r="K38" s="9"/>
      <c r="L38" s="12"/>
      <c r="M38" s="11" t="s">
        <v>4715</v>
      </c>
      <c r="N38" s="11"/>
      <c r="O38" s="9" t="s">
        <v>119</v>
      </c>
      <c r="P38" s="9" t="s">
        <v>19</v>
      </c>
      <c r="Q38" s="11"/>
      <c r="R38" s="166" t="s">
        <v>1778</v>
      </c>
      <c r="S38" s="166" t="s">
        <v>1778</v>
      </c>
      <c r="T38" s="15" t="s">
        <v>505</v>
      </c>
      <c r="U38" s="12"/>
      <c r="V38" s="9"/>
      <c r="W38" s="12" t="s">
        <v>93</v>
      </c>
      <c r="X38" s="12"/>
      <c r="Y38" s="12"/>
      <c r="Z38" s="11"/>
      <c r="AA38" s="14">
        <v>0</v>
      </c>
      <c r="AB38" s="14">
        <v>0</v>
      </c>
      <c r="AC38" s="14">
        <v>1578500</v>
      </c>
      <c r="AD38" s="14">
        <v>0</v>
      </c>
      <c r="AE38" s="161">
        <f>SUM(TAMPData2202[[#This Row],[2022 PE Obligations]:[2022 Paving Obligations]])</f>
        <v>1578500</v>
      </c>
      <c r="AF38" s="14">
        <v>0</v>
      </c>
      <c r="AG38" s="14">
        <v>0</v>
      </c>
      <c r="AH38" s="14">
        <v>29149128.260000002</v>
      </c>
      <c r="AI38" s="14">
        <v>0</v>
      </c>
      <c r="AJ38" s="14">
        <v>29149128.260000002</v>
      </c>
      <c r="AK38" s="16" t="s">
        <v>4716</v>
      </c>
    </row>
    <row r="39" spans="1:37" hidden="1" x14ac:dyDescent="0.35">
      <c r="A39" s="159">
        <v>70011</v>
      </c>
      <c r="B39" s="8">
        <v>3</v>
      </c>
      <c r="C39" s="9" t="s">
        <v>85</v>
      </c>
      <c r="D39" s="10">
        <v>40038.571296296293</v>
      </c>
      <c r="E39" s="9" t="s">
        <v>108</v>
      </c>
      <c r="F39" s="10">
        <v>43489</v>
      </c>
      <c r="G39" s="9" t="s">
        <v>152</v>
      </c>
      <c r="H39" s="11" t="s">
        <v>99</v>
      </c>
      <c r="I39" s="9"/>
      <c r="J39" s="12"/>
      <c r="K39" s="9"/>
      <c r="L39" s="12"/>
      <c r="M39" s="11" t="s">
        <v>4717</v>
      </c>
      <c r="N39" s="11"/>
      <c r="O39" s="9" t="s">
        <v>119</v>
      </c>
      <c r="P39" s="9" t="s">
        <v>19</v>
      </c>
      <c r="Q39" s="11"/>
      <c r="R39" s="166" t="s">
        <v>1778</v>
      </c>
      <c r="S39" s="166" t="s">
        <v>1778</v>
      </c>
      <c r="T39" s="15" t="s">
        <v>505</v>
      </c>
      <c r="U39" s="12"/>
      <c r="V39" s="9"/>
      <c r="W39" s="12" t="s">
        <v>93</v>
      </c>
      <c r="X39" s="12"/>
      <c r="Y39" s="12"/>
      <c r="Z39" s="11"/>
      <c r="AA39" s="14">
        <v>0</v>
      </c>
      <c r="AB39" s="14">
        <v>0</v>
      </c>
      <c r="AC39" s="14">
        <v>2997217</v>
      </c>
      <c r="AD39" s="14">
        <v>0</v>
      </c>
      <c r="AE39" s="161">
        <f>SUM(TAMPData2202[[#This Row],[2022 PE Obligations]:[2022 Paving Obligations]])</f>
        <v>2997217</v>
      </c>
      <c r="AF39" s="14">
        <v>0</v>
      </c>
      <c r="AG39" s="14">
        <v>0</v>
      </c>
      <c r="AH39" s="14">
        <v>24653761.789999999</v>
      </c>
      <c r="AI39" s="14">
        <v>0</v>
      </c>
      <c r="AJ39" s="14">
        <v>24653761.789999999</v>
      </c>
      <c r="AK39" s="16" t="s">
        <v>4718</v>
      </c>
    </row>
    <row r="40" spans="1:37" hidden="1" x14ac:dyDescent="0.35">
      <c r="A40" s="159">
        <v>70012</v>
      </c>
      <c r="B40" s="8">
        <v>4</v>
      </c>
      <c r="C40" s="9" t="s">
        <v>85</v>
      </c>
      <c r="D40" s="10">
        <v>40038.571296296293</v>
      </c>
      <c r="E40" s="9" t="s">
        <v>108</v>
      </c>
      <c r="F40" s="10">
        <v>43476</v>
      </c>
      <c r="G40" s="9" t="s">
        <v>152</v>
      </c>
      <c r="H40" s="11" t="s">
        <v>863</v>
      </c>
      <c r="I40" s="9"/>
      <c r="J40" s="12"/>
      <c r="K40" s="9"/>
      <c r="L40" s="12"/>
      <c r="M40" s="11" t="s">
        <v>4719</v>
      </c>
      <c r="N40" s="11"/>
      <c r="O40" s="9" t="s">
        <v>119</v>
      </c>
      <c r="P40" s="9" t="s">
        <v>19</v>
      </c>
      <c r="Q40" s="11"/>
      <c r="R40" s="166" t="s">
        <v>1778</v>
      </c>
      <c r="S40" s="166" t="s">
        <v>1778</v>
      </c>
      <c r="T40" s="15" t="s">
        <v>505</v>
      </c>
      <c r="U40" s="12"/>
      <c r="V40" s="9"/>
      <c r="W40" s="12" t="s">
        <v>93</v>
      </c>
      <c r="X40" s="12"/>
      <c r="Y40" s="12"/>
      <c r="Z40" s="11"/>
      <c r="AA40" s="14">
        <v>0</v>
      </c>
      <c r="AB40" s="14">
        <v>0</v>
      </c>
      <c r="AC40" s="14">
        <v>1069635</v>
      </c>
      <c r="AD40" s="14">
        <v>0</v>
      </c>
      <c r="AE40" s="161">
        <f>SUM(TAMPData2202[[#This Row],[2022 PE Obligations]:[2022 Paving Obligations]])</f>
        <v>1069635</v>
      </c>
      <c r="AF40" s="14">
        <v>0</v>
      </c>
      <c r="AG40" s="14">
        <v>0</v>
      </c>
      <c r="AH40" s="14">
        <v>14823171</v>
      </c>
      <c r="AI40" s="14">
        <v>0</v>
      </c>
      <c r="AJ40" s="14">
        <v>14823171</v>
      </c>
      <c r="AK40" s="16" t="s">
        <v>4720</v>
      </c>
    </row>
    <row r="41" spans="1:37" hidden="1" x14ac:dyDescent="0.35">
      <c r="A41" s="159">
        <v>70013</v>
      </c>
      <c r="B41" s="8">
        <v>1</v>
      </c>
      <c r="C41" s="9" t="s">
        <v>85</v>
      </c>
      <c r="D41" s="10">
        <v>40038.571296296293</v>
      </c>
      <c r="E41" s="9" t="s">
        <v>108</v>
      </c>
      <c r="F41" s="10">
        <v>43501</v>
      </c>
      <c r="G41" s="9" t="s">
        <v>152</v>
      </c>
      <c r="H41" s="11" t="s">
        <v>386</v>
      </c>
      <c r="I41" s="9"/>
      <c r="J41" s="12"/>
      <c r="K41" s="9"/>
      <c r="L41" s="12"/>
      <c r="M41" s="11" t="s">
        <v>4721</v>
      </c>
      <c r="N41" s="11"/>
      <c r="O41" s="9" t="s">
        <v>119</v>
      </c>
      <c r="P41" s="9" t="s">
        <v>19</v>
      </c>
      <c r="Q41" s="11"/>
      <c r="R41" s="166" t="s">
        <v>1778</v>
      </c>
      <c r="S41" s="166" t="s">
        <v>1778</v>
      </c>
      <c r="T41" s="15" t="s">
        <v>505</v>
      </c>
      <c r="U41" s="12"/>
      <c r="V41" s="9"/>
      <c r="W41" s="12" t="s">
        <v>93</v>
      </c>
      <c r="X41" s="12"/>
      <c r="Y41" s="12"/>
      <c r="Z41" s="11"/>
      <c r="AA41" s="14">
        <v>0</v>
      </c>
      <c r="AB41" s="14">
        <v>0</v>
      </c>
      <c r="AC41" s="14">
        <v>820645</v>
      </c>
      <c r="AD41" s="14">
        <v>0</v>
      </c>
      <c r="AE41" s="161">
        <f>SUM(TAMPData2202[[#This Row],[2022 PE Obligations]:[2022 Paving Obligations]])</f>
        <v>820645</v>
      </c>
      <c r="AF41" s="14">
        <v>0</v>
      </c>
      <c r="AG41" s="14">
        <v>0</v>
      </c>
      <c r="AH41" s="14">
        <v>19065507.219999999</v>
      </c>
      <c r="AI41" s="14">
        <v>0</v>
      </c>
      <c r="AJ41" s="14">
        <v>19065507.219999999</v>
      </c>
      <c r="AK41" s="16" t="s">
        <v>4722</v>
      </c>
    </row>
    <row r="42" spans="1:37" hidden="1" x14ac:dyDescent="0.35">
      <c r="A42" s="159">
        <v>70014</v>
      </c>
      <c r="B42" s="8">
        <v>2</v>
      </c>
      <c r="C42" s="9" t="s">
        <v>85</v>
      </c>
      <c r="D42" s="10">
        <v>40038.571296296293</v>
      </c>
      <c r="E42" s="9" t="s">
        <v>108</v>
      </c>
      <c r="F42" s="10">
        <v>43500</v>
      </c>
      <c r="G42" s="9" t="s">
        <v>152</v>
      </c>
      <c r="H42" s="11" t="s">
        <v>847</v>
      </c>
      <c r="I42" s="9"/>
      <c r="J42" s="12"/>
      <c r="K42" s="9"/>
      <c r="L42" s="12"/>
      <c r="M42" s="11" t="s">
        <v>4723</v>
      </c>
      <c r="N42" s="11"/>
      <c r="O42" s="9" t="s">
        <v>119</v>
      </c>
      <c r="P42" s="9" t="s">
        <v>19</v>
      </c>
      <c r="Q42" s="11"/>
      <c r="R42" s="166" t="s">
        <v>1778</v>
      </c>
      <c r="S42" s="166" t="s">
        <v>1778</v>
      </c>
      <c r="T42" s="15" t="s">
        <v>505</v>
      </c>
      <c r="U42" s="12"/>
      <c r="V42" s="9"/>
      <c r="W42" s="12" t="s">
        <v>93</v>
      </c>
      <c r="X42" s="12"/>
      <c r="Y42" s="12"/>
      <c r="Z42" s="11"/>
      <c r="AA42" s="14">
        <v>0</v>
      </c>
      <c r="AB42" s="14">
        <v>0</v>
      </c>
      <c r="AC42" s="14">
        <v>585365</v>
      </c>
      <c r="AD42" s="14">
        <v>0</v>
      </c>
      <c r="AE42" s="161">
        <f>SUM(TAMPData2202[[#This Row],[2022 PE Obligations]:[2022 Paving Obligations]])</f>
        <v>585365</v>
      </c>
      <c r="AF42" s="14">
        <v>0</v>
      </c>
      <c r="AG42" s="14">
        <v>0</v>
      </c>
      <c r="AH42" s="14">
        <v>14688209.57</v>
      </c>
      <c r="AI42" s="14">
        <v>0</v>
      </c>
      <c r="AJ42" s="14">
        <v>14688209.57</v>
      </c>
      <c r="AK42" s="16" t="s">
        <v>4724</v>
      </c>
    </row>
    <row r="43" spans="1:37" hidden="1" x14ac:dyDescent="0.35">
      <c r="A43" s="159">
        <v>70015</v>
      </c>
      <c r="B43" s="8">
        <v>1</v>
      </c>
      <c r="C43" s="9" t="s">
        <v>85</v>
      </c>
      <c r="D43" s="10">
        <v>40038.571296296293</v>
      </c>
      <c r="E43" s="9" t="s">
        <v>108</v>
      </c>
      <c r="F43" s="10">
        <v>43500</v>
      </c>
      <c r="G43" s="9" t="s">
        <v>152</v>
      </c>
      <c r="H43" s="11" t="s">
        <v>190</v>
      </c>
      <c r="I43" s="9"/>
      <c r="J43" s="12"/>
      <c r="K43" s="9"/>
      <c r="L43" s="12"/>
      <c r="M43" s="11" t="s">
        <v>4725</v>
      </c>
      <c r="N43" s="11"/>
      <c r="O43" s="9" t="s">
        <v>119</v>
      </c>
      <c r="P43" s="9" t="s">
        <v>19</v>
      </c>
      <c r="Q43" s="11"/>
      <c r="R43" s="166" t="s">
        <v>1778</v>
      </c>
      <c r="S43" s="166" t="s">
        <v>1778</v>
      </c>
      <c r="T43" s="15" t="s">
        <v>505</v>
      </c>
      <c r="U43" s="12"/>
      <c r="V43" s="9"/>
      <c r="W43" s="12" t="s">
        <v>93</v>
      </c>
      <c r="X43" s="12"/>
      <c r="Y43" s="12"/>
      <c r="Z43" s="11"/>
      <c r="AA43" s="14">
        <v>0</v>
      </c>
      <c r="AB43" s="14">
        <v>0</v>
      </c>
      <c r="AC43" s="14">
        <v>2473607</v>
      </c>
      <c r="AD43" s="14">
        <v>0</v>
      </c>
      <c r="AE43" s="161">
        <f>SUM(TAMPData2202[[#This Row],[2022 PE Obligations]:[2022 Paving Obligations]])</f>
        <v>2473607</v>
      </c>
      <c r="AF43" s="14">
        <v>0</v>
      </c>
      <c r="AG43" s="14">
        <v>0</v>
      </c>
      <c r="AH43" s="14">
        <v>46937805.090000004</v>
      </c>
      <c r="AI43" s="14">
        <v>0</v>
      </c>
      <c r="AJ43" s="14">
        <v>46937805.090000004</v>
      </c>
      <c r="AK43" s="16" t="s">
        <v>4726</v>
      </c>
    </row>
    <row r="44" spans="1:37" hidden="1" x14ac:dyDescent="0.35">
      <c r="A44" s="159">
        <v>70016</v>
      </c>
      <c r="B44" s="8">
        <v>2</v>
      </c>
      <c r="C44" s="9" t="s">
        <v>85</v>
      </c>
      <c r="D44" s="10">
        <v>40038.571296296293</v>
      </c>
      <c r="E44" s="9" t="s">
        <v>108</v>
      </c>
      <c r="F44" s="10">
        <v>43489</v>
      </c>
      <c r="G44" s="9" t="s">
        <v>152</v>
      </c>
      <c r="H44" s="11" t="s">
        <v>465</v>
      </c>
      <c r="I44" s="9"/>
      <c r="J44" s="12"/>
      <c r="K44" s="9"/>
      <c r="L44" s="12"/>
      <c r="M44" s="11" t="s">
        <v>4727</v>
      </c>
      <c r="N44" s="11"/>
      <c r="O44" s="9" t="s">
        <v>119</v>
      </c>
      <c r="P44" s="9" t="s">
        <v>19</v>
      </c>
      <c r="Q44" s="11"/>
      <c r="R44" s="166" t="s">
        <v>1778</v>
      </c>
      <c r="S44" s="166" t="s">
        <v>1778</v>
      </c>
      <c r="T44" s="15" t="s">
        <v>505</v>
      </c>
      <c r="U44" s="12"/>
      <c r="V44" s="9"/>
      <c r="W44" s="12" t="s">
        <v>93</v>
      </c>
      <c r="X44" s="12"/>
      <c r="Y44" s="12"/>
      <c r="Z44" s="11"/>
      <c r="AA44" s="14">
        <v>0</v>
      </c>
      <c r="AB44" s="14">
        <v>0</v>
      </c>
      <c r="AC44" s="14">
        <v>1908356</v>
      </c>
      <c r="AD44" s="14">
        <v>0</v>
      </c>
      <c r="AE44" s="161">
        <f>SUM(TAMPData2202[[#This Row],[2022 PE Obligations]:[2022 Paving Obligations]])</f>
        <v>1908356</v>
      </c>
      <c r="AF44" s="14">
        <v>0</v>
      </c>
      <c r="AG44" s="14">
        <v>0</v>
      </c>
      <c r="AH44" s="14">
        <v>35640771.840000004</v>
      </c>
      <c r="AI44" s="14">
        <v>0</v>
      </c>
      <c r="AJ44" s="14">
        <v>35640771.840000004</v>
      </c>
      <c r="AK44" s="16" t="s">
        <v>4728</v>
      </c>
    </row>
    <row r="45" spans="1:37" hidden="1" x14ac:dyDescent="0.35">
      <c r="A45" s="159">
        <v>70018</v>
      </c>
      <c r="B45" s="8">
        <v>2</v>
      </c>
      <c r="C45" s="9" t="s">
        <v>85</v>
      </c>
      <c r="D45" s="10">
        <v>40038.571296296293</v>
      </c>
      <c r="E45" s="9" t="s">
        <v>108</v>
      </c>
      <c r="F45" s="10">
        <v>43500</v>
      </c>
      <c r="G45" s="9" t="s">
        <v>152</v>
      </c>
      <c r="H45" s="11" t="s">
        <v>135</v>
      </c>
      <c r="I45" s="9"/>
      <c r="J45" s="12"/>
      <c r="K45" s="9"/>
      <c r="L45" s="12"/>
      <c r="M45" s="11" t="s">
        <v>4729</v>
      </c>
      <c r="N45" s="11"/>
      <c r="O45" s="9" t="s">
        <v>119</v>
      </c>
      <c r="P45" s="9" t="s">
        <v>19</v>
      </c>
      <c r="Q45" s="11"/>
      <c r="R45" s="166" t="s">
        <v>1778</v>
      </c>
      <c r="S45" s="166" t="s">
        <v>1778</v>
      </c>
      <c r="T45" s="15" t="s">
        <v>505</v>
      </c>
      <c r="U45" s="12"/>
      <c r="V45" s="9"/>
      <c r="W45" s="12" t="s">
        <v>93</v>
      </c>
      <c r="X45" s="12"/>
      <c r="Y45" s="12"/>
      <c r="Z45" s="11"/>
      <c r="AA45" s="14">
        <v>0</v>
      </c>
      <c r="AB45" s="14">
        <v>0</v>
      </c>
      <c r="AC45" s="14">
        <v>1910378</v>
      </c>
      <c r="AD45" s="14">
        <v>0</v>
      </c>
      <c r="AE45" s="161">
        <f>SUM(TAMPData2202[[#This Row],[2022 PE Obligations]:[2022 Paving Obligations]])</f>
        <v>1910378</v>
      </c>
      <c r="AF45" s="14">
        <v>0</v>
      </c>
      <c r="AG45" s="14">
        <v>0</v>
      </c>
      <c r="AH45" s="14">
        <v>48151776.880000003</v>
      </c>
      <c r="AI45" s="14">
        <v>0</v>
      </c>
      <c r="AJ45" s="14">
        <v>48151776.880000003</v>
      </c>
      <c r="AK45" s="16" t="s">
        <v>4730</v>
      </c>
    </row>
    <row r="46" spans="1:37" hidden="1" x14ac:dyDescent="0.35">
      <c r="A46" s="159">
        <v>70019</v>
      </c>
      <c r="B46" s="8">
        <v>3</v>
      </c>
      <c r="C46" s="9" t="s">
        <v>85</v>
      </c>
      <c r="D46" s="10">
        <v>40038.571296296293</v>
      </c>
      <c r="E46" s="9" t="s">
        <v>108</v>
      </c>
      <c r="F46" s="10">
        <v>43474</v>
      </c>
      <c r="G46" s="9" t="s">
        <v>152</v>
      </c>
      <c r="H46" s="11" t="s">
        <v>538</v>
      </c>
      <c r="I46" s="9"/>
      <c r="J46" s="12"/>
      <c r="K46" s="9"/>
      <c r="L46" s="12"/>
      <c r="M46" s="11" t="s">
        <v>4731</v>
      </c>
      <c r="N46" s="11"/>
      <c r="O46" s="9" t="s">
        <v>119</v>
      </c>
      <c r="P46" s="9" t="s">
        <v>19</v>
      </c>
      <c r="Q46" s="11"/>
      <c r="R46" s="166" t="s">
        <v>1778</v>
      </c>
      <c r="S46" s="166" t="s">
        <v>1778</v>
      </c>
      <c r="T46" s="15" t="s">
        <v>505</v>
      </c>
      <c r="U46" s="12"/>
      <c r="V46" s="9"/>
      <c r="W46" s="12" t="s">
        <v>93</v>
      </c>
      <c r="X46" s="12"/>
      <c r="Y46" s="12"/>
      <c r="Z46" s="11"/>
      <c r="AA46" s="14">
        <v>0</v>
      </c>
      <c r="AB46" s="14">
        <v>0</v>
      </c>
      <c r="AC46" s="14">
        <v>6789813</v>
      </c>
      <c r="AD46" s="14">
        <v>0</v>
      </c>
      <c r="AE46" s="161">
        <f>SUM(TAMPData2202[[#This Row],[2022 PE Obligations]:[2022 Paving Obligations]])</f>
        <v>6789813</v>
      </c>
      <c r="AF46" s="14">
        <v>0</v>
      </c>
      <c r="AG46" s="14">
        <v>0</v>
      </c>
      <c r="AH46" s="14">
        <v>148538227.83000001</v>
      </c>
      <c r="AI46" s="14">
        <v>0</v>
      </c>
      <c r="AJ46" s="14">
        <v>148538227.83000001</v>
      </c>
      <c r="AK46" s="16" t="s">
        <v>4732</v>
      </c>
    </row>
    <row r="47" spans="1:37" hidden="1" x14ac:dyDescent="0.35">
      <c r="A47" s="159">
        <v>70020</v>
      </c>
      <c r="B47" s="8">
        <v>4</v>
      </c>
      <c r="C47" s="9" t="s">
        <v>85</v>
      </c>
      <c r="D47" s="10">
        <v>40038.571296296293</v>
      </c>
      <c r="E47" s="9" t="s">
        <v>108</v>
      </c>
      <c r="F47" s="10">
        <v>43476</v>
      </c>
      <c r="G47" s="9" t="s">
        <v>152</v>
      </c>
      <c r="H47" s="11" t="s">
        <v>1798</v>
      </c>
      <c r="I47" s="9"/>
      <c r="J47" s="12"/>
      <c r="K47" s="9"/>
      <c r="L47" s="12"/>
      <c r="M47" s="11" t="s">
        <v>4733</v>
      </c>
      <c r="N47" s="11"/>
      <c r="O47" s="9" t="s">
        <v>119</v>
      </c>
      <c r="P47" s="9" t="s">
        <v>19</v>
      </c>
      <c r="Q47" s="11"/>
      <c r="R47" s="166" t="s">
        <v>1778</v>
      </c>
      <c r="S47" s="166" t="s">
        <v>1778</v>
      </c>
      <c r="T47" s="15" t="s">
        <v>505</v>
      </c>
      <c r="U47" s="12"/>
      <c r="V47" s="9"/>
      <c r="W47" s="12" t="s">
        <v>93</v>
      </c>
      <c r="X47" s="12"/>
      <c r="Y47" s="12"/>
      <c r="Z47" s="11"/>
      <c r="AA47" s="14">
        <v>0</v>
      </c>
      <c r="AB47" s="14">
        <v>0</v>
      </c>
      <c r="AC47" s="14">
        <v>947217</v>
      </c>
      <c r="AD47" s="14">
        <v>0</v>
      </c>
      <c r="AE47" s="161">
        <f>SUM(TAMPData2202[[#This Row],[2022 PE Obligations]:[2022 Paving Obligations]])</f>
        <v>947217</v>
      </c>
      <c r="AF47" s="14">
        <v>0</v>
      </c>
      <c r="AG47" s="14">
        <v>0</v>
      </c>
      <c r="AH47" s="14">
        <v>20884166.129999999</v>
      </c>
      <c r="AI47" s="14">
        <v>0</v>
      </c>
      <c r="AJ47" s="14">
        <v>20884166.129999999</v>
      </c>
      <c r="AK47" s="16" t="s">
        <v>4734</v>
      </c>
    </row>
    <row r="48" spans="1:37" hidden="1" x14ac:dyDescent="0.35">
      <c r="A48" s="159">
        <v>70021</v>
      </c>
      <c r="B48" s="8">
        <v>2</v>
      </c>
      <c r="C48" s="9" t="s">
        <v>85</v>
      </c>
      <c r="D48" s="10">
        <v>40038.571296296293</v>
      </c>
      <c r="E48" s="9" t="s">
        <v>108</v>
      </c>
      <c r="F48" s="10">
        <v>43500</v>
      </c>
      <c r="G48" s="9" t="s">
        <v>152</v>
      </c>
      <c r="H48" s="11" t="s">
        <v>404</v>
      </c>
      <c r="I48" s="9"/>
      <c r="J48" s="12"/>
      <c r="K48" s="9"/>
      <c r="L48" s="12"/>
      <c r="M48" s="11" t="s">
        <v>4735</v>
      </c>
      <c r="N48" s="11"/>
      <c r="O48" s="9" t="s">
        <v>119</v>
      </c>
      <c r="P48" s="9" t="s">
        <v>19</v>
      </c>
      <c r="Q48" s="11"/>
      <c r="R48" s="166" t="s">
        <v>1778</v>
      </c>
      <c r="S48" s="166" t="s">
        <v>1778</v>
      </c>
      <c r="T48" s="15" t="s">
        <v>505</v>
      </c>
      <c r="U48" s="12"/>
      <c r="V48" s="9"/>
      <c r="W48" s="12" t="s">
        <v>93</v>
      </c>
      <c r="X48" s="12"/>
      <c r="Y48" s="12"/>
      <c r="Z48" s="11"/>
      <c r="AA48" s="14">
        <v>0</v>
      </c>
      <c r="AB48" s="14">
        <v>0</v>
      </c>
      <c r="AC48" s="14">
        <v>1063133</v>
      </c>
      <c r="AD48" s="14">
        <v>0</v>
      </c>
      <c r="AE48" s="161">
        <f>SUM(TAMPData2202[[#This Row],[2022 PE Obligations]:[2022 Paving Obligations]])</f>
        <v>1063133</v>
      </c>
      <c r="AF48" s="14">
        <v>0</v>
      </c>
      <c r="AG48" s="14">
        <v>0</v>
      </c>
      <c r="AH48" s="14">
        <v>18105837.68</v>
      </c>
      <c r="AI48" s="14">
        <v>0</v>
      </c>
      <c r="AJ48" s="14">
        <v>18105837.68</v>
      </c>
      <c r="AK48" s="16" t="s">
        <v>4736</v>
      </c>
    </row>
    <row r="49" spans="1:37" hidden="1" x14ac:dyDescent="0.35">
      <c r="A49" s="159">
        <v>70022</v>
      </c>
      <c r="B49" s="8">
        <v>3</v>
      </c>
      <c r="C49" s="9" t="s">
        <v>85</v>
      </c>
      <c r="D49" s="10">
        <v>40038.571296296293</v>
      </c>
      <c r="E49" s="9" t="s">
        <v>108</v>
      </c>
      <c r="F49" s="10">
        <v>43489</v>
      </c>
      <c r="G49" s="9" t="s">
        <v>152</v>
      </c>
      <c r="H49" s="11" t="s">
        <v>1489</v>
      </c>
      <c r="I49" s="9"/>
      <c r="J49" s="12"/>
      <c r="K49" s="9"/>
      <c r="L49" s="12"/>
      <c r="M49" s="11" t="s">
        <v>4737</v>
      </c>
      <c r="N49" s="11"/>
      <c r="O49" s="9" t="s">
        <v>119</v>
      </c>
      <c r="P49" s="9" t="s">
        <v>19</v>
      </c>
      <c r="Q49" s="11"/>
      <c r="R49" s="166" t="s">
        <v>1778</v>
      </c>
      <c r="S49" s="166" t="s">
        <v>1778</v>
      </c>
      <c r="T49" s="15" t="s">
        <v>505</v>
      </c>
      <c r="U49" s="12"/>
      <c r="V49" s="9"/>
      <c r="W49" s="12" t="s">
        <v>93</v>
      </c>
      <c r="X49" s="12"/>
      <c r="Y49" s="12"/>
      <c r="Z49" s="11"/>
      <c r="AA49" s="14">
        <v>0</v>
      </c>
      <c r="AB49" s="14">
        <v>0</v>
      </c>
      <c r="AC49" s="14">
        <v>2778893</v>
      </c>
      <c r="AD49" s="14">
        <v>0</v>
      </c>
      <c r="AE49" s="161">
        <f>SUM(TAMPData2202[[#This Row],[2022 PE Obligations]:[2022 Paving Obligations]])</f>
        <v>2778893</v>
      </c>
      <c r="AF49" s="14">
        <v>0</v>
      </c>
      <c r="AG49" s="14">
        <v>0</v>
      </c>
      <c r="AH49" s="14">
        <v>33671524.259999998</v>
      </c>
      <c r="AI49" s="14">
        <v>0</v>
      </c>
      <c r="AJ49" s="14">
        <v>33671524.259999998</v>
      </c>
      <c r="AK49" s="16" t="s">
        <v>4738</v>
      </c>
    </row>
    <row r="50" spans="1:37" hidden="1" x14ac:dyDescent="0.35">
      <c r="A50" s="159">
        <v>70023</v>
      </c>
      <c r="B50" s="8">
        <v>4</v>
      </c>
      <c r="C50" s="9" t="s">
        <v>85</v>
      </c>
      <c r="D50" s="10">
        <v>40038.571296296293</v>
      </c>
      <c r="E50" s="9" t="s">
        <v>108</v>
      </c>
      <c r="F50" s="10">
        <v>43476</v>
      </c>
      <c r="G50" s="9" t="s">
        <v>152</v>
      </c>
      <c r="H50" s="11" t="s">
        <v>483</v>
      </c>
      <c r="I50" s="9"/>
      <c r="J50" s="12"/>
      <c r="K50" s="9"/>
      <c r="L50" s="12"/>
      <c r="M50" s="11" t="s">
        <v>4739</v>
      </c>
      <c r="N50" s="11"/>
      <c r="O50" s="9" t="s">
        <v>119</v>
      </c>
      <c r="P50" s="9" t="s">
        <v>19</v>
      </c>
      <c r="Q50" s="11"/>
      <c r="R50" s="166" t="s">
        <v>1778</v>
      </c>
      <c r="S50" s="166" t="s">
        <v>1778</v>
      </c>
      <c r="T50" s="15" t="s">
        <v>505</v>
      </c>
      <c r="U50" s="12"/>
      <c r="V50" s="9"/>
      <c r="W50" s="12" t="s">
        <v>93</v>
      </c>
      <c r="X50" s="12"/>
      <c r="Y50" s="12"/>
      <c r="Z50" s="11"/>
      <c r="AA50" s="14">
        <v>0</v>
      </c>
      <c r="AB50" s="14">
        <v>0</v>
      </c>
      <c r="AC50" s="14">
        <v>2245996</v>
      </c>
      <c r="AD50" s="14">
        <v>0</v>
      </c>
      <c r="AE50" s="161">
        <f>SUM(TAMPData2202[[#This Row],[2022 PE Obligations]:[2022 Paving Obligations]])</f>
        <v>2245996</v>
      </c>
      <c r="AF50" s="14">
        <v>0</v>
      </c>
      <c r="AG50" s="14">
        <v>0</v>
      </c>
      <c r="AH50" s="14">
        <v>37046860.25</v>
      </c>
      <c r="AI50" s="14">
        <v>0</v>
      </c>
      <c r="AJ50" s="14">
        <v>37046860.25</v>
      </c>
      <c r="AK50" s="16" t="s">
        <v>4740</v>
      </c>
    </row>
    <row r="51" spans="1:37" hidden="1" x14ac:dyDescent="0.35">
      <c r="A51" s="159">
        <v>70024</v>
      </c>
      <c r="B51" s="8">
        <v>4</v>
      </c>
      <c r="C51" s="9" t="s">
        <v>85</v>
      </c>
      <c r="D51" s="10">
        <v>40038.571296296293</v>
      </c>
      <c r="E51" s="9" t="s">
        <v>108</v>
      </c>
      <c r="F51" s="10">
        <v>43475</v>
      </c>
      <c r="G51" s="9" t="s">
        <v>152</v>
      </c>
      <c r="H51" s="11" t="s">
        <v>2044</v>
      </c>
      <c r="I51" s="9"/>
      <c r="J51" s="12"/>
      <c r="K51" s="9"/>
      <c r="L51" s="12"/>
      <c r="M51" s="11" t="s">
        <v>4741</v>
      </c>
      <c r="N51" s="11"/>
      <c r="O51" s="9" t="s">
        <v>119</v>
      </c>
      <c r="P51" s="9" t="s">
        <v>19</v>
      </c>
      <c r="Q51" s="11"/>
      <c r="R51" s="166" t="s">
        <v>1778</v>
      </c>
      <c r="S51" s="166" t="s">
        <v>1778</v>
      </c>
      <c r="T51" s="15" t="s">
        <v>505</v>
      </c>
      <c r="U51" s="12"/>
      <c r="V51" s="9"/>
      <c r="W51" s="12" t="s">
        <v>93</v>
      </c>
      <c r="X51" s="12"/>
      <c r="Y51" s="12"/>
      <c r="Z51" s="11"/>
      <c r="AA51" s="14">
        <v>0</v>
      </c>
      <c r="AB51" s="14">
        <v>0</v>
      </c>
      <c r="AC51" s="14">
        <v>2973491</v>
      </c>
      <c r="AD51" s="14">
        <v>0</v>
      </c>
      <c r="AE51" s="161">
        <f>SUM(TAMPData2202[[#This Row],[2022 PE Obligations]:[2022 Paving Obligations]])</f>
        <v>2973491</v>
      </c>
      <c r="AF51" s="14">
        <v>0</v>
      </c>
      <c r="AG51" s="14">
        <v>0</v>
      </c>
      <c r="AH51" s="14">
        <v>33150733.789999999</v>
      </c>
      <c r="AI51" s="14">
        <v>0</v>
      </c>
      <c r="AJ51" s="14">
        <v>33150733.789999999</v>
      </c>
      <c r="AK51" s="16" t="s">
        <v>4742</v>
      </c>
    </row>
    <row r="52" spans="1:37" hidden="1" x14ac:dyDescent="0.35">
      <c r="A52" s="159">
        <v>70025</v>
      </c>
      <c r="B52" s="8">
        <v>2</v>
      </c>
      <c r="C52" s="9" t="s">
        <v>85</v>
      </c>
      <c r="D52" s="10">
        <v>40038.571296296293</v>
      </c>
      <c r="E52" s="9" t="s">
        <v>108</v>
      </c>
      <c r="F52" s="10">
        <v>43500</v>
      </c>
      <c r="G52" s="9" t="s">
        <v>152</v>
      </c>
      <c r="H52" s="11" t="s">
        <v>144</v>
      </c>
      <c r="I52" s="9"/>
      <c r="J52" s="12"/>
      <c r="K52" s="9"/>
      <c r="L52" s="12"/>
      <c r="M52" s="11" t="s">
        <v>4743</v>
      </c>
      <c r="N52" s="11"/>
      <c r="O52" s="9" t="s">
        <v>119</v>
      </c>
      <c r="P52" s="9" t="s">
        <v>19</v>
      </c>
      <c r="Q52" s="11"/>
      <c r="R52" s="166" t="s">
        <v>1778</v>
      </c>
      <c r="S52" s="166" t="s">
        <v>1778</v>
      </c>
      <c r="T52" s="15" t="s">
        <v>505</v>
      </c>
      <c r="U52" s="12"/>
      <c r="V52" s="9"/>
      <c r="W52" s="12" t="s">
        <v>93</v>
      </c>
      <c r="X52" s="12"/>
      <c r="Y52" s="12"/>
      <c r="Z52" s="11"/>
      <c r="AA52" s="14">
        <v>0</v>
      </c>
      <c r="AB52" s="14">
        <v>0</v>
      </c>
      <c r="AC52" s="14">
        <v>944360</v>
      </c>
      <c r="AD52" s="14">
        <v>0</v>
      </c>
      <c r="AE52" s="161">
        <f>SUM(TAMPData2202[[#This Row],[2022 PE Obligations]:[2022 Paving Obligations]])</f>
        <v>944360</v>
      </c>
      <c r="AF52" s="14">
        <v>0</v>
      </c>
      <c r="AG52" s="14">
        <v>0</v>
      </c>
      <c r="AH52" s="14">
        <v>23644399.98</v>
      </c>
      <c r="AI52" s="14">
        <v>0</v>
      </c>
      <c r="AJ52" s="14">
        <v>23644399.98</v>
      </c>
      <c r="AK52" s="16" t="s">
        <v>4744</v>
      </c>
    </row>
    <row r="53" spans="1:37" hidden="1" x14ac:dyDescent="0.35">
      <c r="A53" s="159">
        <v>70026</v>
      </c>
      <c r="B53" s="8">
        <v>2</v>
      </c>
      <c r="C53" s="9" t="s">
        <v>85</v>
      </c>
      <c r="D53" s="10">
        <v>40038.571296296293</v>
      </c>
      <c r="E53" s="9" t="s">
        <v>108</v>
      </c>
      <c r="F53" s="10">
        <v>43489</v>
      </c>
      <c r="G53" s="9" t="s">
        <v>152</v>
      </c>
      <c r="H53" s="11" t="s">
        <v>123</v>
      </c>
      <c r="I53" s="9"/>
      <c r="J53" s="12"/>
      <c r="K53" s="9"/>
      <c r="L53" s="12"/>
      <c r="M53" s="11" t="s">
        <v>4745</v>
      </c>
      <c r="N53" s="11"/>
      <c r="O53" s="9" t="s">
        <v>119</v>
      </c>
      <c r="P53" s="9" t="s">
        <v>19</v>
      </c>
      <c r="Q53" s="11"/>
      <c r="R53" s="166" t="s">
        <v>1778</v>
      </c>
      <c r="S53" s="166" t="s">
        <v>1778</v>
      </c>
      <c r="T53" s="15" t="s">
        <v>505</v>
      </c>
      <c r="U53" s="12"/>
      <c r="V53" s="9"/>
      <c r="W53" s="12" t="s">
        <v>93</v>
      </c>
      <c r="X53" s="12"/>
      <c r="Y53" s="12"/>
      <c r="Z53" s="11"/>
      <c r="AA53" s="14">
        <v>0</v>
      </c>
      <c r="AB53" s="14">
        <v>0</v>
      </c>
      <c r="AC53" s="14">
        <v>1310695</v>
      </c>
      <c r="AD53" s="14">
        <v>0</v>
      </c>
      <c r="AE53" s="161">
        <f>SUM(TAMPData2202[[#This Row],[2022 PE Obligations]:[2022 Paving Obligations]])</f>
        <v>1310695</v>
      </c>
      <c r="AF53" s="14">
        <v>0</v>
      </c>
      <c r="AG53" s="14">
        <v>0</v>
      </c>
      <c r="AH53" s="14">
        <v>25792571.66</v>
      </c>
      <c r="AI53" s="14">
        <v>0</v>
      </c>
      <c r="AJ53" s="14">
        <v>25792571.66</v>
      </c>
      <c r="AK53" s="16" t="s">
        <v>4746</v>
      </c>
    </row>
    <row r="54" spans="1:37" hidden="1" x14ac:dyDescent="0.35">
      <c r="A54" s="159">
        <v>70027</v>
      </c>
      <c r="B54" s="8">
        <v>4</v>
      </c>
      <c r="C54" s="9" t="s">
        <v>85</v>
      </c>
      <c r="D54" s="10">
        <v>40038.571296296293</v>
      </c>
      <c r="E54" s="9" t="s">
        <v>108</v>
      </c>
      <c r="F54" s="10">
        <v>43487</v>
      </c>
      <c r="G54" s="9" t="s">
        <v>152</v>
      </c>
      <c r="H54" s="11" t="s">
        <v>1099</v>
      </c>
      <c r="I54" s="9"/>
      <c r="J54" s="12"/>
      <c r="K54" s="9"/>
      <c r="L54" s="12"/>
      <c r="M54" s="11" t="s">
        <v>4747</v>
      </c>
      <c r="N54" s="11"/>
      <c r="O54" s="9" t="s">
        <v>119</v>
      </c>
      <c r="P54" s="9" t="s">
        <v>19</v>
      </c>
      <c r="Q54" s="11"/>
      <c r="R54" s="166" t="s">
        <v>1778</v>
      </c>
      <c r="S54" s="166" t="s">
        <v>1778</v>
      </c>
      <c r="T54" s="15" t="s">
        <v>505</v>
      </c>
      <c r="U54" s="12"/>
      <c r="V54" s="9"/>
      <c r="W54" s="12" t="s">
        <v>93</v>
      </c>
      <c r="X54" s="12"/>
      <c r="Y54" s="12"/>
      <c r="Z54" s="11"/>
      <c r="AA54" s="14">
        <v>0</v>
      </c>
      <c r="AB54" s="14">
        <v>0</v>
      </c>
      <c r="AC54" s="14">
        <v>2031750</v>
      </c>
      <c r="AD54" s="14">
        <v>0</v>
      </c>
      <c r="AE54" s="161">
        <f>SUM(TAMPData2202[[#This Row],[2022 PE Obligations]:[2022 Paving Obligations]])</f>
        <v>2031750</v>
      </c>
      <c r="AF54" s="14">
        <v>0</v>
      </c>
      <c r="AG54" s="14">
        <v>0</v>
      </c>
      <c r="AH54" s="14">
        <v>39084551.670000002</v>
      </c>
      <c r="AI54" s="14">
        <v>0</v>
      </c>
      <c r="AJ54" s="14">
        <v>39084551.670000002</v>
      </c>
      <c r="AK54" s="16" t="s">
        <v>4748</v>
      </c>
    </row>
    <row r="55" spans="1:37" hidden="1" x14ac:dyDescent="0.35">
      <c r="A55" s="159">
        <v>70028</v>
      </c>
      <c r="B55" s="8">
        <v>3</v>
      </c>
      <c r="C55" s="9" t="s">
        <v>85</v>
      </c>
      <c r="D55" s="10">
        <v>40038.571296296293</v>
      </c>
      <c r="E55" s="9" t="s">
        <v>108</v>
      </c>
      <c r="F55" s="10">
        <v>43489</v>
      </c>
      <c r="G55" s="9" t="s">
        <v>152</v>
      </c>
      <c r="H55" s="11" t="s">
        <v>115</v>
      </c>
      <c r="I55" s="9"/>
      <c r="J55" s="12"/>
      <c r="K55" s="9"/>
      <c r="L55" s="12"/>
      <c r="M55" s="11" t="s">
        <v>4749</v>
      </c>
      <c r="N55" s="11"/>
      <c r="O55" s="9" t="s">
        <v>119</v>
      </c>
      <c r="P55" s="9" t="s">
        <v>19</v>
      </c>
      <c r="Q55" s="11"/>
      <c r="R55" s="166" t="s">
        <v>1778</v>
      </c>
      <c r="S55" s="166" t="s">
        <v>1778</v>
      </c>
      <c r="T55" s="15" t="s">
        <v>505</v>
      </c>
      <c r="U55" s="12"/>
      <c r="V55" s="9"/>
      <c r="W55" s="12" t="s">
        <v>93</v>
      </c>
      <c r="X55" s="12"/>
      <c r="Y55" s="12"/>
      <c r="Z55" s="11"/>
      <c r="AA55" s="14">
        <v>0</v>
      </c>
      <c r="AB55" s="14">
        <v>0</v>
      </c>
      <c r="AC55" s="14">
        <v>1749964</v>
      </c>
      <c r="AD55" s="14">
        <v>0</v>
      </c>
      <c r="AE55" s="161">
        <f>SUM(TAMPData2202[[#This Row],[2022 PE Obligations]:[2022 Paving Obligations]])</f>
        <v>1749964</v>
      </c>
      <c r="AF55" s="14">
        <v>0</v>
      </c>
      <c r="AG55" s="14">
        <v>0</v>
      </c>
      <c r="AH55" s="14">
        <v>30605997.100000001</v>
      </c>
      <c r="AI55" s="14">
        <v>0</v>
      </c>
      <c r="AJ55" s="14">
        <v>30605997.100000001</v>
      </c>
      <c r="AK55" s="16" t="s">
        <v>4750</v>
      </c>
    </row>
    <row r="56" spans="1:37" hidden="1" x14ac:dyDescent="0.35">
      <c r="A56" s="159">
        <v>70029</v>
      </c>
      <c r="B56" s="8">
        <v>1</v>
      </c>
      <c r="C56" s="9" t="s">
        <v>85</v>
      </c>
      <c r="D56" s="10">
        <v>40038.571296296293</v>
      </c>
      <c r="E56" s="9" t="s">
        <v>108</v>
      </c>
      <c r="F56" s="10">
        <v>43501</v>
      </c>
      <c r="G56" s="9" t="s">
        <v>152</v>
      </c>
      <c r="H56" s="11" t="s">
        <v>2505</v>
      </c>
      <c r="I56" s="9"/>
      <c r="J56" s="12"/>
      <c r="K56" s="9"/>
      <c r="L56" s="12"/>
      <c r="M56" s="11" t="s">
        <v>4751</v>
      </c>
      <c r="N56" s="11"/>
      <c r="O56" s="9" t="s">
        <v>119</v>
      </c>
      <c r="P56" s="9" t="s">
        <v>19</v>
      </c>
      <c r="Q56" s="11"/>
      <c r="R56" s="166" t="s">
        <v>1778</v>
      </c>
      <c r="S56" s="166" t="s">
        <v>1778</v>
      </c>
      <c r="T56" s="15" t="s">
        <v>505</v>
      </c>
      <c r="U56" s="12"/>
      <c r="V56" s="9"/>
      <c r="W56" s="12" t="s">
        <v>93</v>
      </c>
      <c r="X56" s="12"/>
      <c r="Y56" s="12"/>
      <c r="Z56" s="11"/>
      <c r="AA56" s="14">
        <v>0</v>
      </c>
      <c r="AB56" s="14">
        <v>0</v>
      </c>
      <c r="AC56" s="14">
        <v>1168571</v>
      </c>
      <c r="AD56" s="14">
        <v>0</v>
      </c>
      <c r="AE56" s="161">
        <f>SUM(TAMPData2202[[#This Row],[2022 PE Obligations]:[2022 Paving Obligations]])</f>
        <v>1168571</v>
      </c>
      <c r="AF56" s="14">
        <v>0</v>
      </c>
      <c r="AG56" s="14">
        <v>0</v>
      </c>
      <c r="AH56" s="14">
        <v>21571552.890000001</v>
      </c>
      <c r="AI56" s="14">
        <v>0</v>
      </c>
      <c r="AJ56" s="14">
        <v>21571552.890000001</v>
      </c>
      <c r="AK56" s="16" t="s">
        <v>4752</v>
      </c>
    </row>
    <row r="57" spans="1:37" hidden="1" x14ac:dyDescent="0.35">
      <c r="A57" s="159">
        <v>70030</v>
      </c>
      <c r="B57" s="8">
        <v>1</v>
      </c>
      <c r="C57" s="9" t="s">
        <v>85</v>
      </c>
      <c r="D57" s="10">
        <v>40038.571296296293</v>
      </c>
      <c r="E57" s="9" t="s">
        <v>108</v>
      </c>
      <c r="F57" s="10">
        <v>43476</v>
      </c>
      <c r="G57" s="9" t="s">
        <v>152</v>
      </c>
      <c r="H57" s="11" t="s">
        <v>718</v>
      </c>
      <c r="I57" s="9"/>
      <c r="J57" s="12"/>
      <c r="K57" s="9"/>
      <c r="L57" s="12"/>
      <c r="M57" s="11" t="s">
        <v>4753</v>
      </c>
      <c r="N57" s="11"/>
      <c r="O57" s="9" t="s">
        <v>119</v>
      </c>
      <c r="P57" s="9" t="s">
        <v>19</v>
      </c>
      <c r="Q57" s="11"/>
      <c r="R57" s="166" t="s">
        <v>1778</v>
      </c>
      <c r="S57" s="166" t="s">
        <v>1778</v>
      </c>
      <c r="T57" s="15" t="s">
        <v>505</v>
      </c>
      <c r="U57" s="12"/>
      <c r="V57" s="9"/>
      <c r="W57" s="12" t="s">
        <v>93</v>
      </c>
      <c r="X57" s="12"/>
      <c r="Y57" s="12"/>
      <c r="Z57" s="11"/>
      <c r="AA57" s="14">
        <v>0</v>
      </c>
      <c r="AB57" s="14">
        <v>0</v>
      </c>
      <c r="AC57" s="14">
        <v>2136159</v>
      </c>
      <c r="AD57" s="14">
        <v>0</v>
      </c>
      <c r="AE57" s="161">
        <f>SUM(TAMPData2202[[#This Row],[2022 PE Obligations]:[2022 Paving Obligations]])</f>
        <v>2136159</v>
      </c>
      <c r="AF57" s="14">
        <v>0</v>
      </c>
      <c r="AG57" s="14">
        <v>0</v>
      </c>
      <c r="AH57" s="14">
        <v>47941442.539999999</v>
      </c>
      <c r="AI57" s="14">
        <v>0</v>
      </c>
      <c r="AJ57" s="14">
        <v>47941442.539999999</v>
      </c>
      <c r="AK57" s="16" t="s">
        <v>4754</v>
      </c>
    </row>
    <row r="58" spans="1:37" hidden="1" x14ac:dyDescent="0.35">
      <c r="A58" s="159">
        <v>70031</v>
      </c>
      <c r="B58" s="8">
        <v>2</v>
      </c>
      <c r="C58" s="9" t="s">
        <v>85</v>
      </c>
      <c r="D58" s="10">
        <v>40038.571296296293</v>
      </c>
      <c r="E58" s="9" t="s">
        <v>108</v>
      </c>
      <c r="F58" s="10">
        <v>43500</v>
      </c>
      <c r="G58" s="9" t="s">
        <v>152</v>
      </c>
      <c r="H58" s="11" t="s">
        <v>392</v>
      </c>
      <c r="I58" s="9"/>
      <c r="J58" s="12"/>
      <c r="K58" s="9"/>
      <c r="L58" s="12"/>
      <c r="M58" s="11" t="s">
        <v>4755</v>
      </c>
      <c r="N58" s="11"/>
      <c r="O58" s="9" t="s">
        <v>119</v>
      </c>
      <c r="P58" s="9" t="s">
        <v>19</v>
      </c>
      <c r="Q58" s="11"/>
      <c r="R58" s="166" t="s">
        <v>1778</v>
      </c>
      <c r="S58" s="166" t="s">
        <v>1778</v>
      </c>
      <c r="T58" s="15" t="s">
        <v>505</v>
      </c>
      <c r="U58" s="12"/>
      <c r="V58" s="9"/>
      <c r="W58" s="12" t="s">
        <v>93</v>
      </c>
      <c r="X58" s="12"/>
      <c r="Y58" s="12"/>
      <c r="Z58" s="11"/>
      <c r="AA58" s="14">
        <v>0</v>
      </c>
      <c r="AB58" s="14">
        <v>0</v>
      </c>
      <c r="AC58" s="14">
        <v>2366741</v>
      </c>
      <c r="AD58" s="14">
        <v>0</v>
      </c>
      <c r="AE58" s="161">
        <f>SUM(TAMPData2202[[#This Row],[2022 PE Obligations]:[2022 Paving Obligations]])</f>
        <v>2366741</v>
      </c>
      <c r="AF58" s="14">
        <v>0</v>
      </c>
      <c r="AG58" s="14">
        <v>0</v>
      </c>
      <c r="AH58" s="14">
        <v>28900655.149999999</v>
      </c>
      <c r="AI58" s="14">
        <v>0</v>
      </c>
      <c r="AJ58" s="14">
        <v>28900655.149999999</v>
      </c>
      <c r="AK58" s="16" t="s">
        <v>4756</v>
      </c>
    </row>
    <row r="59" spans="1:37" hidden="1" x14ac:dyDescent="0.35">
      <c r="A59" s="159">
        <v>70032</v>
      </c>
      <c r="B59" s="8">
        <v>1</v>
      </c>
      <c r="C59" s="9" t="s">
        <v>85</v>
      </c>
      <c r="D59" s="10">
        <v>40038.571296296293</v>
      </c>
      <c r="E59" s="9" t="s">
        <v>108</v>
      </c>
      <c r="F59" s="10">
        <v>43474</v>
      </c>
      <c r="G59" s="9" t="s">
        <v>152</v>
      </c>
      <c r="H59" s="11" t="s">
        <v>1105</v>
      </c>
      <c r="I59" s="9"/>
      <c r="J59" s="12"/>
      <c r="K59" s="9"/>
      <c r="L59" s="12"/>
      <c r="M59" s="11" t="s">
        <v>4757</v>
      </c>
      <c r="N59" s="11"/>
      <c r="O59" s="9" t="s">
        <v>119</v>
      </c>
      <c r="P59" s="9" t="s">
        <v>19</v>
      </c>
      <c r="Q59" s="11"/>
      <c r="R59" s="166" t="s">
        <v>1778</v>
      </c>
      <c r="S59" s="166" t="s">
        <v>1778</v>
      </c>
      <c r="T59" s="15" t="s">
        <v>505</v>
      </c>
      <c r="U59" s="12"/>
      <c r="V59" s="9"/>
      <c r="W59" s="12" t="s">
        <v>93</v>
      </c>
      <c r="X59" s="12"/>
      <c r="Y59" s="12"/>
      <c r="Z59" s="11"/>
      <c r="AA59" s="14">
        <v>0</v>
      </c>
      <c r="AB59" s="14">
        <v>0</v>
      </c>
      <c r="AC59" s="14">
        <v>961513</v>
      </c>
      <c r="AD59" s="14">
        <v>0</v>
      </c>
      <c r="AE59" s="161">
        <f>SUM(TAMPData2202[[#This Row],[2022 PE Obligations]:[2022 Paving Obligations]])</f>
        <v>961513</v>
      </c>
      <c r="AF59" s="14">
        <v>0</v>
      </c>
      <c r="AG59" s="14">
        <v>0</v>
      </c>
      <c r="AH59" s="14">
        <v>29707936.57</v>
      </c>
      <c r="AI59" s="14">
        <v>0</v>
      </c>
      <c r="AJ59" s="14">
        <v>29707936.57</v>
      </c>
      <c r="AK59" s="16" t="s">
        <v>4758</v>
      </c>
    </row>
    <row r="60" spans="1:37" hidden="1" x14ac:dyDescent="0.35">
      <c r="A60" s="159">
        <v>70033</v>
      </c>
      <c r="B60" s="8">
        <v>2</v>
      </c>
      <c r="C60" s="9" t="s">
        <v>85</v>
      </c>
      <c r="D60" s="10">
        <v>40038.571296296293</v>
      </c>
      <c r="E60" s="9" t="s">
        <v>108</v>
      </c>
      <c r="F60" s="10">
        <v>43474</v>
      </c>
      <c r="G60" s="9" t="s">
        <v>152</v>
      </c>
      <c r="H60" s="11" t="s">
        <v>223</v>
      </c>
      <c r="I60" s="9"/>
      <c r="J60" s="12"/>
      <c r="K60" s="9"/>
      <c r="L60" s="12"/>
      <c r="M60" s="11" t="s">
        <v>4759</v>
      </c>
      <c r="N60" s="11"/>
      <c r="O60" s="9" t="s">
        <v>119</v>
      </c>
      <c r="P60" s="9" t="s">
        <v>19</v>
      </c>
      <c r="Q60" s="11"/>
      <c r="R60" s="166" t="s">
        <v>1778</v>
      </c>
      <c r="S60" s="166" t="s">
        <v>1778</v>
      </c>
      <c r="T60" s="15" t="s">
        <v>505</v>
      </c>
      <c r="U60" s="12"/>
      <c r="V60" s="9"/>
      <c r="W60" s="12" t="s">
        <v>93</v>
      </c>
      <c r="X60" s="12"/>
      <c r="Y60" s="12"/>
      <c r="Z60" s="11"/>
      <c r="AA60" s="14">
        <v>0</v>
      </c>
      <c r="AB60" s="14">
        <v>0</v>
      </c>
      <c r="AC60" s="14">
        <v>4539555</v>
      </c>
      <c r="AD60" s="14">
        <v>0</v>
      </c>
      <c r="AE60" s="161">
        <f>SUM(TAMPData2202[[#This Row],[2022 PE Obligations]:[2022 Paving Obligations]])</f>
        <v>4539555</v>
      </c>
      <c r="AF60" s="14">
        <v>0</v>
      </c>
      <c r="AG60" s="14">
        <v>0</v>
      </c>
      <c r="AH60" s="14">
        <v>80453329.689999998</v>
      </c>
      <c r="AI60" s="14">
        <v>0</v>
      </c>
      <c r="AJ60" s="14">
        <v>80453329.689999998</v>
      </c>
      <c r="AK60" s="16" t="s">
        <v>4760</v>
      </c>
    </row>
    <row r="61" spans="1:37" hidden="1" x14ac:dyDescent="0.35">
      <c r="A61" s="159">
        <v>70034</v>
      </c>
      <c r="B61" s="8">
        <v>1</v>
      </c>
      <c r="C61" s="9" t="s">
        <v>85</v>
      </c>
      <c r="D61" s="10">
        <v>40038.571296296293</v>
      </c>
      <c r="E61" s="9" t="s">
        <v>108</v>
      </c>
      <c r="F61" s="10">
        <v>43476</v>
      </c>
      <c r="G61" s="9" t="s">
        <v>152</v>
      </c>
      <c r="H61" s="11" t="s">
        <v>1874</v>
      </c>
      <c r="I61" s="9"/>
      <c r="J61" s="12"/>
      <c r="K61" s="9"/>
      <c r="L61" s="12"/>
      <c r="M61" s="11" t="s">
        <v>4761</v>
      </c>
      <c r="N61" s="11"/>
      <c r="O61" s="9" t="s">
        <v>119</v>
      </c>
      <c r="P61" s="9" t="s">
        <v>19</v>
      </c>
      <c r="Q61" s="11"/>
      <c r="R61" s="166" t="s">
        <v>1778</v>
      </c>
      <c r="S61" s="166" t="s">
        <v>1778</v>
      </c>
      <c r="T61" s="15" t="s">
        <v>505</v>
      </c>
      <c r="U61" s="12"/>
      <c r="V61" s="9"/>
      <c r="W61" s="12" t="s">
        <v>93</v>
      </c>
      <c r="X61" s="12"/>
      <c r="Y61" s="12"/>
      <c r="Z61" s="11"/>
      <c r="AA61" s="14">
        <v>0</v>
      </c>
      <c r="AB61" s="14">
        <v>0</v>
      </c>
      <c r="AC61" s="14">
        <v>718476</v>
      </c>
      <c r="AD61" s="14">
        <v>0</v>
      </c>
      <c r="AE61" s="161">
        <f>SUM(TAMPData2202[[#This Row],[2022 PE Obligations]:[2022 Paving Obligations]])</f>
        <v>718476</v>
      </c>
      <c r="AF61" s="14">
        <v>0</v>
      </c>
      <c r="AG61" s="14">
        <v>0</v>
      </c>
      <c r="AH61" s="14">
        <v>17867277.359999999</v>
      </c>
      <c r="AI61" s="14">
        <v>0</v>
      </c>
      <c r="AJ61" s="14">
        <v>17867277.359999999</v>
      </c>
      <c r="AK61" s="16" t="s">
        <v>4762</v>
      </c>
    </row>
    <row r="62" spans="1:37" hidden="1" x14ac:dyDescent="0.35">
      <c r="A62" s="159">
        <v>70035</v>
      </c>
      <c r="B62" s="8">
        <v>4</v>
      </c>
      <c r="C62" s="9" t="s">
        <v>85</v>
      </c>
      <c r="D62" s="10">
        <v>40038.571296296293</v>
      </c>
      <c r="E62" s="9" t="s">
        <v>108</v>
      </c>
      <c r="F62" s="10">
        <v>43476</v>
      </c>
      <c r="G62" s="9" t="s">
        <v>152</v>
      </c>
      <c r="H62" s="11" t="s">
        <v>961</v>
      </c>
      <c r="I62" s="9"/>
      <c r="J62" s="12"/>
      <c r="K62" s="9"/>
      <c r="L62" s="12"/>
      <c r="M62" s="11" t="s">
        <v>4763</v>
      </c>
      <c r="N62" s="11"/>
      <c r="O62" s="9" t="s">
        <v>119</v>
      </c>
      <c r="P62" s="9" t="s">
        <v>19</v>
      </c>
      <c r="Q62" s="11"/>
      <c r="R62" s="166" t="s">
        <v>1778</v>
      </c>
      <c r="S62" s="166" t="s">
        <v>1778</v>
      </c>
      <c r="T62" s="15" t="s">
        <v>505</v>
      </c>
      <c r="U62" s="12"/>
      <c r="V62" s="9"/>
      <c r="W62" s="12" t="s">
        <v>93</v>
      </c>
      <c r="X62" s="12"/>
      <c r="Y62" s="12"/>
      <c r="Z62" s="11"/>
      <c r="AA62" s="14">
        <v>0</v>
      </c>
      <c r="AB62" s="14">
        <v>0</v>
      </c>
      <c r="AC62" s="14">
        <v>1047157</v>
      </c>
      <c r="AD62" s="14">
        <v>0</v>
      </c>
      <c r="AE62" s="161">
        <f>SUM(TAMPData2202[[#This Row],[2022 PE Obligations]:[2022 Paving Obligations]])</f>
        <v>1047157</v>
      </c>
      <c r="AF62" s="14">
        <v>0</v>
      </c>
      <c r="AG62" s="14">
        <v>0</v>
      </c>
      <c r="AH62" s="14">
        <v>23223202.620000001</v>
      </c>
      <c r="AI62" s="14">
        <v>0</v>
      </c>
      <c r="AJ62" s="14">
        <v>23223202.620000001</v>
      </c>
      <c r="AK62" s="16" t="s">
        <v>4764</v>
      </c>
    </row>
    <row r="63" spans="1:37" hidden="1" x14ac:dyDescent="0.35">
      <c r="A63" s="159">
        <v>70038</v>
      </c>
      <c r="B63" s="8">
        <v>4</v>
      </c>
      <c r="C63" s="9" t="s">
        <v>85</v>
      </c>
      <c r="D63" s="10">
        <v>40038.571296296293</v>
      </c>
      <c r="E63" s="9" t="s">
        <v>108</v>
      </c>
      <c r="F63" s="10">
        <v>43476</v>
      </c>
      <c r="G63" s="9" t="s">
        <v>152</v>
      </c>
      <c r="H63" s="11" t="s">
        <v>489</v>
      </c>
      <c r="I63" s="9"/>
      <c r="J63" s="12"/>
      <c r="K63" s="9"/>
      <c r="L63" s="12"/>
      <c r="M63" s="11" t="s">
        <v>4765</v>
      </c>
      <c r="N63" s="11"/>
      <c r="O63" s="9" t="s">
        <v>119</v>
      </c>
      <c r="P63" s="9" t="s">
        <v>19</v>
      </c>
      <c r="Q63" s="11"/>
      <c r="R63" s="166" t="s">
        <v>1778</v>
      </c>
      <c r="S63" s="166" t="s">
        <v>1778</v>
      </c>
      <c r="T63" s="15" t="s">
        <v>505</v>
      </c>
      <c r="U63" s="12"/>
      <c r="V63" s="9"/>
      <c r="W63" s="12" t="s">
        <v>93</v>
      </c>
      <c r="X63" s="12"/>
      <c r="Y63" s="12"/>
      <c r="Z63" s="11"/>
      <c r="AA63" s="14">
        <v>0</v>
      </c>
      <c r="AB63" s="14">
        <v>0</v>
      </c>
      <c r="AC63" s="14">
        <v>1993199</v>
      </c>
      <c r="AD63" s="14">
        <v>0</v>
      </c>
      <c r="AE63" s="161">
        <f>SUM(TAMPData2202[[#This Row],[2022 PE Obligations]:[2022 Paving Obligations]])</f>
        <v>1993199</v>
      </c>
      <c r="AF63" s="14">
        <v>0</v>
      </c>
      <c r="AG63" s="14">
        <v>0</v>
      </c>
      <c r="AH63" s="14">
        <v>36389658.119999997</v>
      </c>
      <c r="AI63" s="14">
        <v>0</v>
      </c>
      <c r="AJ63" s="14">
        <v>36389658.119999997</v>
      </c>
      <c r="AK63" s="16" t="s">
        <v>4766</v>
      </c>
    </row>
    <row r="64" spans="1:37" hidden="1" x14ac:dyDescent="0.35">
      <c r="A64" s="159">
        <v>70039</v>
      </c>
      <c r="B64" s="8">
        <v>4</v>
      </c>
      <c r="C64" s="9" t="s">
        <v>85</v>
      </c>
      <c r="D64" s="10">
        <v>40038.571296296293</v>
      </c>
      <c r="E64" s="9" t="s">
        <v>108</v>
      </c>
      <c r="F64" s="10">
        <v>43476</v>
      </c>
      <c r="G64" s="9" t="s">
        <v>152</v>
      </c>
      <c r="H64" s="11" t="s">
        <v>415</v>
      </c>
      <c r="I64" s="9"/>
      <c r="J64" s="12"/>
      <c r="K64" s="9"/>
      <c r="L64" s="12"/>
      <c r="M64" s="11" t="s">
        <v>4767</v>
      </c>
      <c r="N64" s="11"/>
      <c r="O64" s="9" t="s">
        <v>119</v>
      </c>
      <c r="P64" s="9" t="s">
        <v>19</v>
      </c>
      <c r="Q64" s="11"/>
      <c r="R64" s="166" t="s">
        <v>1778</v>
      </c>
      <c r="S64" s="166" t="s">
        <v>1778</v>
      </c>
      <c r="T64" s="15" t="s">
        <v>505</v>
      </c>
      <c r="U64" s="12"/>
      <c r="V64" s="9"/>
      <c r="W64" s="12" t="s">
        <v>93</v>
      </c>
      <c r="X64" s="12"/>
      <c r="Y64" s="12"/>
      <c r="Z64" s="11"/>
      <c r="AA64" s="14">
        <v>0</v>
      </c>
      <c r="AB64" s="14">
        <v>0</v>
      </c>
      <c r="AC64" s="14">
        <v>2001891</v>
      </c>
      <c r="AD64" s="14">
        <v>0</v>
      </c>
      <c r="AE64" s="161">
        <f>SUM(TAMPData2202[[#This Row],[2022 PE Obligations]:[2022 Paving Obligations]])</f>
        <v>2001891</v>
      </c>
      <c r="AF64" s="14">
        <v>0</v>
      </c>
      <c r="AG64" s="14">
        <v>0</v>
      </c>
      <c r="AH64" s="14">
        <v>36721070.460000001</v>
      </c>
      <c r="AI64" s="14">
        <v>0</v>
      </c>
      <c r="AJ64" s="14">
        <v>36721070.460000001</v>
      </c>
      <c r="AK64" s="16" t="s">
        <v>4768</v>
      </c>
    </row>
    <row r="65" spans="1:37" hidden="1" x14ac:dyDescent="0.35">
      <c r="A65" s="159">
        <v>70040</v>
      </c>
      <c r="B65" s="8">
        <v>4</v>
      </c>
      <c r="C65" s="9" t="s">
        <v>85</v>
      </c>
      <c r="D65" s="10">
        <v>40038.571296296293</v>
      </c>
      <c r="E65" s="9" t="s">
        <v>108</v>
      </c>
      <c r="F65" s="10">
        <v>43487</v>
      </c>
      <c r="G65" s="9" t="s">
        <v>152</v>
      </c>
      <c r="H65" s="11" t="s">
        <v>325</v>
      </c>
      <c r="I65" s="9"/>
      <c r="J65" s="12"/>
      <c r="K65" s="9"/>
      <c r="L65" s="12"/>
      <c r="M65" s="11" t="s">
        <v>4769</v>
      </c>
      <c r="N65" s="11"/>
      <c r="O65" s="9" t="s">
        <v>119</v>
      </c>
      <c r="P65" s="9" t="s">
        <v>19</v>
      </c>
      <c r="Q65" s="11"/>
      <c r="R65" s="166" t="s">
        <v>1778</v>
      </c>
      <c r="S65" s="166" t="s">
        <v>1778</v>
      </c>
      <c r="T65" s="15" t="s">
        <v>505</v>
      </c>
      <c r="U65" s="12"/>
      <c r="V65" s="9"/>
      <c r="W65" s="12" t="s">
        <v>93</v>
      </c>
      <c r="X65" s="12"/>
      <c r="Y65" s="12"/>
      <c r="Z65" s="11"/>
      <c r="AA65" s="14">
        <v>0</v>
      </c>
      <c r="AB65" s="14">
        <v>0</v>
      </c>
      <c r="AC65" s="14">
        <v>1592231</v>
      </c>
      <c r="AD65" s="14">
        <v>0</v>
      </c>
      <c r="AE65" s="161">
        <f>SUM(TAMPData2202[[#This Row],[2022 PE Obligations]:[2022 Paving Obligations]])</f>
        <v>1592231</v>
      </c>
      <c r="AF65" s="14">
        <v>0</v>
      </c>
      <c r="AG65" s="14">
        <v>0</v>
      </c>
      <c r="AH65" s="14">
        <v>30551239</v>
      </c>
      <c r="AI65" s="14">
        <v>0</v>
      </c>
      <c r="AJ65" s="14">
        <v>30551239</v>
      </c>
      <c r="AK65" s="16" t="s">
        <v>4770</v>
      </c>
    </row>
    <row r="66" spans="1:37" hidden="1" x14ac:dyDescent="0.35">
      <c r="A66" s="159">
        <v>70041</v>
      </c>
      <c r="B66" s="8">
        <v>3</v>
      </c>
      <c r="C66" s="9" t="s">
        <v>85</v>
      </c>
      <c r="D66" s="10">
        <v>40038.571296296293</v>
      </c>
      <c r="E66" s="9" t="s">
        <v>108</v>
      </c>
      <c r="F66" s="10">
        <v>43488</v>
      </c>
      <c r="G66" s="9" t="s">
        <v>152</v>
      </c>
      <c r="H66" s="11" t="s">
        <v>1111</v>
      </c>
      <c r="I66" s="9"/>
      <c r="J66" s="12"/>
      <c r="K66" s="9"/>
      <c r="L66" s="12"/>
      <c r="M66" s="11" t="s">
        <v>4771</v>
      </c>
      <c r="N66" s="11"/>
      <c r="O66" s="9" t="s">
        <v>119</v>
      </c>
      <c r="P66" s="9" t="s">
        <v>19</v>
      </c>
      <c r="Q66" s="11"/>
      <c r="R66" s="166" t="s">
        <v>1778</v>
      </c>
      <c r="S66" s="166" t="s">
        <v>1778</v>
      </c>
      <c r="T66" s="15" t="s">
        <v>505</v>
      </c>
      <c r="U66" s="12"/>
      <c r="V66" s="9"/>
      <c r="W66" s="12" t="s">
        <v>93</v>
      </c>
      <c r="X66" s="12"/>
      <c r="Y66" s="12"/>
      <c r="Z66" s="11"/>
      <c r="AA66" s="14">
        <v>0</v>
      </c>
      <c r="AB66" s="14">
        <v>0</v>
      </c>
      <c r="AC66" s="14">
        <v>1463537</v>
      </c>
      <c r="AD66" s="14">
        <v>0</v>
      </c>
      <c r="AE66" s="161">
        <f>SUM(TAMPData2202[[#This Row],[2022 PE Obligations]:[2022 Paving Obligations]])</f>
        <v>1463537</v>
      </c>
      <c r="AF66" s="14">
        <v>0</v>
      </c>
      <c r="AG66" s="14">
        <v>0</v>
      </c>
      <c r="AH66" s="14">
        <v>25378590.539999999</v>
      </c>
      <c r="AI66" s="14">
        <v>0</v>
      </c>
      <c r="AJ66" s="14">
        <v>25378590.539999999</v>
      </c>
      <c r="AK66" s="16" t="s">
        <v>4772</v>
      </c>
    </row>
    <row r="67" spans="1:37" hidden="1" x14ac:dyDescent="0.35">
      <c r="A67" s="159">
        <v>70042</v>
      </c>
      <c r="B67" s="8">
        <v>3</v>
      </c>
      <c r="C67" s="9" t="s">
        <v>85</v>
      </c>
      <c r="D67" s="10">
        <v>40038.571296296293</v>
      </c>
      <c r="E67" s="9" t="s">
        <v>108</v>
      </c>
      <c r="F67" s="10">
        <v>43489</v>
      </c>
      <c r="G67" s="9" t="s">
        <v>152</v>
      </c>
      <c r="H67" s="11" t="s">
        <v>1716</v>
      </c>
      <c r="I67" s="9"/>
      <c r="J67" s="12"/>
      <c r="K67" s="9"/>
      <c r="L67" s="12"/>
      <c r="M67" s="11" t="s">
        <v>4773</v>
      </c>
      <c r="N67" s="11"/>
      <c r="O67" s="9" t="s">
        <v>119</v>
      </c>
      <c r="P67" s="9" t="s">
        <v>19</v>
      </c>
      <c r="Q67" s="11"/>
      <c r="R67" s="166" t="s">
        <v>1778</v>
      </c>
      <c r="S67" s="166" t="s">
        <v>1778</v>
      </c>
      <c r="T67" s="15" t="s">
        <v>505</v>
      </c>
      <c r="U67" s="12"/>
      <c r="V67" s="9"/>
      <c r="W67" s="12" t="s">
        <v>93</v>
      </c>
      <c r="X67" s="12"/>
      <c r="Y67" s="12"/>
      <c r="Z67" s="11"/>
      <c r="AA67" s="14">
        <v>0</v>
      </c>
      <c r="AB67" s="14">
        <v>0</v>
      </c>
      <c r="AC67" s="14">
        <v>793236</v>
      </c>
      <c r="AD67" s="14">
        <v>0</v>
      </c>
      <c r="AE67" s="161">
        <f>SUM(TAMPData2202[[#This Row],[2022 PE Obligations]:[2022 Paving Obligations]])</f>
        <v>793236</v>
      </c>
      <c r="AF67" s="14">
        <v>0</v>
      </c>
      <c r="AG67" s="14">
        <v>0</v>
      </c>
      <c r="AH67" s="14">
        <v>14820932.23</v>
      </c>
      <c r="AI67" s="14">
        <v>0</v>
      </c>
      <c r="AJ67" s="14">
        <v>14820932.23</v>
      </c>
      <c r="AK67" s="16" t="s">
        <v>4774</v>
      </c>
    </row>
    <row r="68" spans="1:37" hidden="1" x14ac:dyDescent="0.35">
      <c r="A68" s="159">
        <v>70043</v>
      </c>
      <c r="B68" s="8">
        <v>3</v>
      </c>
      <c r="C68" s="9" t="s">
        <v>85</v>
      </c>
      <c r="D68" s="10">
        <v>40038.571296296293</v>
      </c>
      <c r="E68" s="9" t="s">
        <v>108</v>
      </c>
      <c r="F68" s="10">
        <v>43488</v>
      </c>
      <c r="G68" s="9" t="s">
        <v>152</v>
      </c>
      <c r="H68" s="11" t="s">
        <v>306</v>
      </c>
      <c r="I68" s="9"/>
      <c r="J68" s="12"/>
      <c r="K68" s="9"/>
      <c r="L68" s="12"/>
      <c r="M68" s="11" t="s">
        <v>4775</v>
      </c>
      <c r="N68" s="11"/>
      <c r="O68" s="9" t="s">
        <v>119</v>
      </c>
      <c r="P68" s="9" t="s">
        <v>19</v>
      </c>
      <c r="Q68" s="11"/>
      <c r="R68" s="166" t="s">
        <v>1778</v>
      </c>
      <c r="S68" s="166" t="s">
        <v>1778</v>
      </c>
      <c r="T68" s="15" t="s">
        <v>505</v>
      </c>
      <c r="U68" s="12"/>
      <c r="V68" s="9"/>
      <c r="W68" s="12" t="s">
        <v>93</v>
      </c>
      <c r="X68" s="12"/>
      <c r="Y68" s="12"/>
      <c r="Z68" s="11"/>
      <c r="AA68" s="14">
        <v>0</v>
      </c>
      <c r="AB68" s="14">
        <v>0</v>
      </c>
      <c r="AC68" s="14">
        <v>1950166</v>
      </c>
      <c r="AD68" s="14">
        <v>0</v>
      </c>
      <c r="AE68" s="161">
        <f>SUM(TAMPData2202[[#This Row],[2022 PE Obligations]:[2022 Paving Obligations]])</f>
        <v>1950166</v>
      </c>
      <c r="AF68" s="14">
        <v>0</v>
      </c>
      <c r="AG68" s="14">
        <v>0</v>
      </c>
      <c r="AH68" s="14">
        <v>28946936.559999999</v>
      </c>
      <c r="AI68" s="14">
        <v>0</v>
      </c>
      <c r="AJ68" s="14">
        <v>28946936.559999999</v>
      </c>
      <c r="AK68" s="16" t="s">
        <v>4776</v>
      </c>
    </row>
    <row r="69" spans="1:37" hidden="1" x14ac:dyDescent="0.35">
      <c r="A69" s="159">
        <v>70044</v>
      </c>
      <c r="B69" s="8">
        <v>2</v>
      </c>
      <c r="C69" s="9" t="s">
        <v>85</v>
      </c>
      <c r="D69" s="10">
        <v>40038.571296296293</v>
      </c>
      <c r="E69" s="9" t="s">
        <v>108</v>
      </c>
      <c r="F69" s="10">
        <v>43500</v>
      </c>
      <c r="G69" s="9" t="s">
        <v>152</v>
      </c>
      <c r="H69" s="11" t="s">
        <v>1572</v>
      </c>
      <c r="I69" s="9"/>
      <c r="J69" s="12"/>
      <c r="K69" s="9"/>
      <c r="L69" s="12"/>
      <c r="M69" s="11" t="s">
        <v>4777</v>
      </c>
      <c r="N69" s="11"/>
      <c r="O69" s="9" t="s">
        <v>119</v>
      </c>
      <c r="P69" s="9" t="s">
        <v>19</v>
      </c>
      <c r="Q69" s="11"/>
      <c r="R69" s="166" t="s">
        <v>1778</v>
      </c>
      <c r="S69" s="166" t="s">
        <v>1778</v>
      </c>
      <c r="T69" s="15" t="s">
        <v>505</v>
      </c>
      <c r="U69" s="12"/>
      <c r="V69" s="9"/>
      <c r="W69" s="12" t="s">
        <v>93</v>
      </c>
      <c r="X69" s="12"/>
      <c r="Y69" s="12"/>
      <c r="Z69" s="11"/>
      <c r="AA69" s="14">
        <v>0</v>
      </c>
      <c r="AB69" s="14">
        <v>0</v>
      </c>
      <c r="AC69" s="14">
        <v>1646388</v>
      </c>
      <c r="AD69" s="14">
        <v>0</v>
      </c>
      <c r="AE69" s="161">
        <f>SUM(TAMPData2202[[#This Row],[2022 PE Obligations]:[2022 Paving Obligations]])</f>
        <v>1646388</v>
      </c>
      <c r="AF69" s="14">
        <v>0</v>
      </c>
      <c r="AG69" s="14">
        <v>0</v>
      </c>
      <c r="AH69" s="14">
        <v>21827412.280000001</v>
      </c>
      <c r="AI69" s="14">
        <v>0</v>
      </c>
      <c r="AJ69" s="14">
        <v>21827412.280000001</v>
      </c>
      <c r="AK69" s="16" t="s">
        <v>4778</v>
      </c>
    </row>
    <row r="70" spans="1:37" hidden="1" x14ac:dyDescent="0.35">
      <c r="A70" s="159">
        <v>70045</v>
      </c>
      <c r="B70" s="8">
        <v>1</v>
      </c>
      <c r="C70" s="9" t="s">
        <v>85</v>
      </c>
      <c r="D70" s="10">
        <v>40038.571296296293</v>
      </c>
      <c r="E70" s="9" t="s">
        <v>108</v>
      </c>
      <c r="F70" s="10">
        <v>43476</v>
      </c>
      <c r="G70" s="9" t="s">
        <v>152</v>
      </c>
      <c r="H70" s="11" t="s">
        <v>162</v>
      </c>
      <c r="I70" s="9"/>
      <c r="J70" s="12"/>
      <c r="K70" s="9"/>
      <c r="L70" s="12"/>
      <c r="M70" s="11" t="s">
        <v>4779</v>
      </c>
      <c r="N70" s="11"/>
      <c r="O70" s="9" t="s">
        <v>119</v>
      </c>
      <c r="P70" s="9" t="s">
        <v>19</v>
      </c>
      <c r="Q70" s="11"/>
      <c r="R70" s="166" t="s">
        <v>1778</v>
      </c>
      <c r="S70" s="166" t="s">
        <v>1778</v>
      </c>
      <c r="T70" s="15" t="s">
        <v>505</v>
      </c>
      <c r="U70" s="12"/>
      <c r="V70" s="9"/>
      <c r="W70" s="12" t="s">
        <v>93</v>
      </c>
      <c r="X70" s="12"/>
      <c r="Y70" s="12"/>
      <c r="Z70" s="11"/>
      <c r="AA70" s="14">
        <v>0</v>
      </c>
      <c r="AB70" s="14">
        <v>0</v>
      </c>
      <c r="AC70" s="14">
        <v>1385441</v>
      </c>
      <c r="AD70" s="14">
        <v>0</v>
      </c>
      <c r="AE70" s="161">
        <f>SUM(TAMPData2202[[#This Row],[2022 PE Obligations]:[2022 Paving Obligations]])</f>
        <v>1385441</v>
      </c>
      <c r="AF70" s="14">
        <v>0</v>
      </c>
      <c r="AG70" s="14">
        <v>0</v>
      </c>
      <c r="AH70" s="14">
        <v>34706978.869999997</v>
      </c>
      <c r="AI70" s="14">
        <v>0</v>
      </c>
      <c r="AJ70" s="14">
        <v>34706978.869999997</v>
      </c>
      <c r="AK70" s="16" t="s">
        <v>4780</v>
      </c>
    </row>
    <row r="71" spans="1:37" hidden="1" x14ac:dyDescent="0.35">
      <c r="A71" s="159">
        <v>70046</v>
      </c>
      <c r="B71" s="8">
        <v>1</v>
      </c>
      <c r="C71" s="9" t="s">
        <v>85</v>
      </c>
      <c r="D71" s="10">
        <v>40038.571296296293</v>
      </c>
      <c r="E71" s="9" t="s">
        <v>108</v>
      </c>
      <c r="F71" s="10">
        <v>43476</v>
      </c>
      <c r="G71" s="9" t="s">
        <v>152</v>
      </c>
      <c r="H71" s="11" t="s">
        <v>153</v>
      </c>
      <c r="I71" s="9"/>
      <c r="J71" s="12"/>
      <c r="K71" s="9"/>
      <c r="L71" s="12"/>
      <c r="M71" s="11" t="s">
        <v>4781</v>
      </c>
      <c r="N71" s="11"/>
      <c r="O71" s="9" t="s">
        <v>119</v>
      </c>
      <c r="P71" s="9" t="s">
        <v>19</v>
      </c>
      <c r="Q71" s="11"/>
      <c r="R71" s="166" t="s">
        <v>1778</v>
      </c>
      <c r="S71" s="166" t="s">
        <v>1778</v>
      </c>
      <c r="T71" s="15" t="s">
        <v>505</v>
      </c>
      <c r="U71" s="12"/>
      <c r="V71" s="9"/>
      <c r="W71" s="12" t="s">
        <v>93</v>
      </c>
      <c r="X71" s="12"/>
      <c r="Y71" s="12"/>
      <c r="Z71" s="11"/>
      <c r="AA71" s="14">
        <v>0</v>
      </c>
      <c r="AB71" s="14">
        <v>0</v>
      </c>
      <c r="AC71" s="14">
        <v>1290440</v>
      </c>
      <c r="AD71" s="14">
        <v>0</v>
      </c>
      <c r="AE71" s="161">
        <f>SUM(TAMPData2202[[#This Row],[2022 PE Obligations]:[2022 Paving Obligations]])</f>
        <v>1290440</v>
      </c>
      <c r="AF71" s="14">
        <v>0</v>
      </c>
      <c r="AG71" s="14">
        <v>0</v>
      </c>
      <c r="AH71" s="14">
        <v>23587174.539999999</v>
      </c>
      <c r="AI71" s="14">
        <v>0</v>
      </c>
      <c r="AJ71" s="14">
        <v>23587174.539999999</v>
      </c>
      <c r="AK71" s="16" t="s">
        <v>4782</v>
      </c>
    </row>
    <row r="72" spans="1:37" hidden="1" x14ac:dyDescent="0.35">
      <c r="A72" s="159">
        <v>70047</v>
      </c>
      <c r="B72" s="8">
        <v>1</v>
      </c>
      <c r="C72" s="9" t="s">
        <v>85</v>
      </c>
      <c r="D72" s="10">
        <v>40038.571296296293</v>
      </c>
      <c r="E72" s="9" t="s">
        <v>108</v>
      </c>
      <c r="F72" s="10">
        <v>43474</v>
      </c>
      <c r="G72" s="9" t="s">
        <v>152</v>
      </c>
      <c r="H72" s="11" t="s">
        <v>297</v>
      </c>
      <c r="I72" s="9"/>
      <c r="J72" s="12"/>
      <c r="K72" s="9"/>
      <c r="L72" s="12"/>
      <c r="M72" s="11" t="s">
        <v>4783</v>
      </c>
      <c r="N72" s="11"/>
      <c r="O72" s="9" t="s">
        <v>119</v>
      </c>
      <c r="P72" s="9" t="s">
        <v>19</v>
      </c>
      <c r="Q72" s="11"/>
      <c r="R72" s="166" t="s">
        <v>1778</v>
      </c>
      <c r="S72" s="166" t="s">
        <v>1778</v>
      </c>
      <c r="T72" s="15" t="s">
        <v>505</v>
      </c>
      <c r="U72" s="12"/>
      <c r="V72" s="9"/>
      <c r="W72" s="12" t="s">
        <v>93</v>
      </c>
      <c r="X72" s="12"/>
      <c r="Y72" s="12"/>
      <c r="Z72" s="11"/>
      <c r="AA72" s="14">
        <v>0</v>
      </c>
      <c r="AB72" s="14">
        <v>0</v>
      </c>
      <c r="AC72" s="14">
        <v>5290449</v>
      </c>
      <c r="AD72" s="14">
        <v>0</v>
      </c>
      <c r="AE72" s="161">
        <f>SUM(TAMPData2202[[#This Row],[2022 PE Obligations]:[2022 Paving Obligations]])</f>
        <v>5290449</v>
      </c>
      <c r="AF72" s="14">
        <v>0</v>
      </c>
      <c r="AG72" s="14">
        <v>0</v>
      </c>
      <c r="AH72" s="14">
        <v>118956321.98</v>
      </c>
      <c r="AI72" s="14">
        <v>0</v>
      </c>
      <c r="AJ72" s="14">
        <v>118956321.98</v>
      </c>
      <c r="AK72" s="16" t="s">
        <v>4784</v>
      </c>
    </row>
    <row r="73" spans="1:37" hidden="1" x14ac:dyDescent="0.35">
      <c r="A73" s="159">
        <v>70048</v>
      </c>
      <c r="B73" s="8">
        <v>4</v>
      </c>
      <c r="C73" s="9" t="s">
        <v>85</v>
      </c>
      <c r="D73" s="10">
        <v>40038.571296296293</v>
      </c>
      <c r="E73" s="9" t="s">
        <v>108</v>
      </c>
      <c r="F73" s="10">
        <v>43475</v>
      </c>
      <c r="G73" s="9" t="s">
        <v>152</v>
      </c>
      <c r="H73" s="11" t="s">
        <v>2124</v>
      </c>
      <c r="I73" s="9"/>
      <c r="J73" s="12"/>
      <c r="K73" s="9"/>
      <c r="L73" s="12"/>
      <c r="M73" s="11" t="s">
        <v>4785</v>
      </c>
      <c r="N73" s="11"/>
      <c r="O73" s="9" t="s">
        <v>119</v>
      </c>
      <c r="P73" s="9" t="s">
        <v>19</v>
      </c>
      <c r="Q73" s="11"/>
      <c r="R73" s="166" t="s">
        <v>1778</v>
      </c>
      <c r="S73" s="166" t="s">
        <v>1778</v>
      </c>
      <c r="T73" s="15" t="s">
        <v>505</v>
      </c>
      <c r="U73" s="12"/>
      <c r="V73" s="9"/>
      <c r="W73" s="12" t="s">
        <v>93</v>
      </c>
      <c r="X73" s="12"/>
      <c r="Y73" s="12"/>
      <c r="Z73" s="11"/>
      <c r="AA73" s="14">
        <v>0</v>
      </c>
      <c r="AB73" s="14">
        <v>0</v>
      </c>
      <c r="AC73" s="14">
        <v>353823</v>
      </c>
      <c r="AD73" s="14">
        <v>0</v>
      </c>
      <c r="AE73" s="161">
        <f>SUM(TAMPData2202[[#This Row],[2022 PE Obligations]:[2022 Paving Obligations]])</f>
        <v>353823</v>
      </c>
      <c r="AF73" s="14">
        <v>0</v>
      </c>
      <c r="AG73" s="14">
        <v>0</v>
      </c>
      <c r="AH73" s="14">
        <v>10730363.07</v>
      </c>
      <c r="AI73" s="14">
        <v>0</v>
      </c>
      <c r="AJ73" s="14">
        <v>10730363.07</v>
      </c>
      <c r="AK73" s="16" t="s">
        <v>4786</v>
      </c>
    </row>
    <row r="74" spans="1:37" hidden="1" x14ac:dyDescent="0.35">
      <c r="A74" s="159">
        <v>70049</v>
      </c>
      <c r="B74" s="8">
        <v>4</v>
      </c>
      <c r="C74" s="9" t="s">
        <v>85</v>
      </c>
      <c r="D74" s="10">
        <v>40038.571296296293</v>
      </c>
      <c r="E74" s="9" t="s">
        <v>108</v>
      </c>
      <c r="F74" s="10">
        <v>43475</v>
      </c>
      <c r="G74" s="9" t="s">
        <v>152</v>
      </c>
      <c r="H74" s="11" t="s">
        <v>331</v>
      </c>
      <c r="I74" s="9"/>
      <c r="J74" s="12"/>
      <c r="K74" s="9"/>
      <c r="L74" s="12"/>
      <c r="M74" s="11" t="s">
        <v>4787</v>
      </c>
      <c r="N74" s="11"/>
      <c r="O74" s="9" t="s">
        <v>119</v>
      </c>
      <c r="P74" s="9" t="s">
        <v>19</v>
      </c>
      <c r="Q74" s="11"/>
      <c r="R74" s="166" t="s">
        <v>1778</v>
      </c>
      <c r="S74" s="166" t="s">
        <v>1778</v>
      </c>
      <c r="T74" s="15" t="s">
        <v>505</v>
      </c>
      <c r="U74" s="12"/>
      <c r="V74" s="9"/>
      <c r="W74" s="12" t="s">
        <v>93</v>
      </c>
      <c r="X74" s="12"/>
      <c r="Y74" s="12"/>
      <c r="Z74" s="11"/>
      <c r="AA74" s="14">
        <v>0</v>
      </c>
      <c r="AB74" s="14">
        <v>0</v>
      </c>
      <c r="AC74" s="14">
        <v>1195921</v>
      </c>
      <c r="AD74" s="14">
        <v>0</v>
      </c>
      <c r="AE74" s="161">
        <f>SUM(TAMPData2202[[#This Row],[2022 PE Obligations]:[2022 Paving Obligations]])</f>
        <v>1195921</v>
      </c>
      <c r="AF74" s="14">
        <v>0</v>
      </c>
      <c r="AG74" s="14">
        <v>0</v>
      </c>
      <c r="AH74" s="14">
        <v>21926881.219999999</v>
      </c>
      <c r="AI74" s="14">
        <v>0</v>
      </c>
      <c r="AJ74" s="14">
        <v>21926881.219999999</v>
      </c>
      <c r="AK74" s="16" t="s">
        <v>4788</v>
      </c>
    </row>
    <row r="75" spans="1:37" hidden="1" x14ac:dyDescent="0.35">
      <c r="A75" s="159">
        <v>70050</v>
      </c>
      <c r="B75" s="8">
        <v>3</v>
      </c>
      <c r="C75" s="9" t="s">
        <v>85</v>
      </c>
      <c r="D75" s="10">
        <v>40038.571296296293</v>
      </c>
      <c r="E75" s="9" t="s">
        <v>108</v>
      </c>
      <c r="F75" s="10">
        <v>43488</v>
      </c>
      <c r="G75" s="9" t="s">
        <v>152</v>
      </c>
      <c r="H75" s="11" t="s">
        <v>313</v>
      </c>
      <c r="I75" s="9"/>
      <c r="J75" s="12"/>
      <c r="K75" s="9"/>
      <c r="L75" s="12"/>
      <c r="M75" s="11" t="s">
        <v>4789</v>
      </c>
      <c r="N75" s="11"/>
      <c r="O75" s="9" t="s">
        <v>119</v>
      </c>
      <c r="P75" s="9" t="s">
        <v>19</v>
      </c>
      <c r="Q75" s="11"/>
      <c r="R75" s="166" t="s">
        <v>1778</v>
      </c>
      <c r="S75" s="166" t="s">
        <v>1778</v>
      </c>
      <c r="T75" s="15" t="s">
        <v>505</v>
      </c>
      <c r="U75" s="12"/>
      <c r="V75" s="9"/>
      <c r="W75" s="12" t="s">
        <v>93</v>
      </c>
      <c r="X75" s="12"/>
      <c r="Y75" s="12"/>
      <c r="Z75" s="11"/>
      <c r="AA75" s="14">
        <v>0</v>
      </c>
      <c r="AB75" s="14">
        <v>0</v>
      </c>
      <c r="AC75" s="14">
        <v>1222541</v>
      </c>
      <c r="AD75" s="14">
        <v>0</v>
      </c>
      <c r="AE75" s="161">
        <f>SUM(TAMPData2202[[#This Row],[2022 PE Obligations]:[2022 Paving Obligations]])</f>
        <v>1222541</v>
      </c>
      <c r="AF75" s="14">
        <v>0</v>
      </c>
      <c r="AG75" s="14">
        <v>0</v>
      </c>
      <c r="AH75" s="14">
        <v>24464639.82</v>
      </c>
      <c r="AI75" s="14">
        <v>0</v>
      </c>
      <c r="AJ75" s="14">
        <v>24464639.82</v>
      </c>
      <c r="AK75" s="16" t="s">
        <v>4790</v>
      </c>
    </row>
    <row r="76" spans="1:37" hidden="1" x14ac:dyDescent="0.35">
      <c r="A76" s="159">
        <v>70051</v>
      </c>
      <c r="B76" s="8">
        <v>3</v>
      </c>
      <c r="C76" s="9" t="s">
        <v>85</v>
      </c>
      <c r="D76" s="10">
        <v>40038.571296296293</v>
      </c>
      <c r="E76" s="9" t="s">
        <v>108</v>
      </c>
      <c r="F76" s="10">
        <v>43488</v>
      </c>
      <c r="G76" s="9" t="s">
        <v>152</v>
      </c>
      <c r="H76" s="11" t="s">
        <v>4260</v>
      </c>
      <c r="I76" s="9"/>
      <c r="J76" s="12"/>
      <c r="K76" s="9"/>
      <c r="L76" s="12"/>
      <c r="M76" s="11" t="s">
        <v>4791</v>
      </c>
      <c r="N76" s="11"/>
      <c r="O76" s="9" t="s">
        <v>119</v>
      </c>
      <c r="P76" s="9" t="s">
        <v>19</v>
      </c>
      <c r="Q76" s="11"/>
      <c r="R76" s="166" t="s">
        <v>1778</v>
      </c>
      <c r="S76" s="166" t="s">
        <v>1778</v>
      </c>
      <c r="T76" s="15" t="s">
        <v>505</v>
      </c>
      <c r="U76" s="12"/>
      <c r="V76" s="9"/>
      <c r="W76" s="12" t="s">
        <v>93</v>
      </c>
      <c r="X76" s="12"/>
      <c r="Y76" s="12"/>
      <c r="Z76" s="11"/>
      <c r="AA76" s="14">
        <v>0</v>
      </c>
      <c r="AB76" s="14">
        <v>0</v>
      </c>
      <c r="AC76" s="14">
        <v>745150</v>
      </c>
      <c r="AD76" s="14">
        <v>0</v>
      </c>
      <c r="AE76" s="161">
        <f>SUM(TAMPData2202[[#This Row],[2022 PE Obligations]:[2022 Paving Obligations]])</f>
        <v>745150</v>
      </c>
      <c r="AF76" s="14">
        <v>0</v>
      </c>
      <c r="AG76" s="14">
        <v>0</v>
      </c>
      <c r="AH76" s="14">
        <v>13206678.42</v>
      </c>
      <c r="AI76" s="14">
        <v>0</v>
      </c>
      <c r="AJ76" s="14">
        <v>13206678.42</v>
      </c>
      <c r="AK76" s="16" t="s">
        <v>4792</v>
      </c>
    </row>
    <row r="77" spans="1:37" hidden="1" x14ac:dyDescent="0.35">
      <c r="A77" s="159">
        <v>70052</v>
      </c>
      <c r="B77" s="8">
        <v>3</v>
      </c>
      <c r="C77" s="9" t="s">
        <v>85</v>
      </c>
      <c r="D77" s="10">
        <v>40038.571296296293</v>
      </c>
      <c r="E77" s="9" t="s">
        <v>108</v>
      </c>
      <c r="F77" s="10">
        <v>43489</v>
      </c>
      <c r="G77" s="9" t="s">
        <v>152</v>
      </c>
      <c r="H77" s="11" t="s">
        <v>450</v>
      </c>
      <c r="I77" s="9"/>
      <c r="J77" s="12"/>
      <c r="K77" s="9"/>
      <c r="L77" s="12"/>
      <c r="M77" s="11" t="s">
        <v>4793</v>
      </c>
      <c r="N77" s="11"/>
      <c r="O77" s="9" t="s">
        <v>119</v>
      </c>
      <c r="P77" s="9" t="s">
        <v>19</v>
      </c>
      <c r="Q77" s="11"/>
      <c r="R77" s="166" t="s">
        <v>1778</v>
      </c>
      <c r="S77" s="166" t="s">
        <v>1778</v>
      </c>
      <c r="T77" s="15" t="s">
        <v>505</v>
      </c>
      <c r="U77" s="12"/>
      <c r="V77" s="9"/>
      <c r="W77" s="12" t="s">
        <v>93</v>
      </c>
      <c r="X77" s="12"/>
      <c r="Y77" s="12"/>
      <c r="Z77" s="11"/>
      <c r="AA77" s="14">
        <v>0</v>
      </c>
      <c r="AB77" s="14">
        <v>0</v>
      </c>
      <c r="AC77" s="14">
        <v>1210218</v>
      </c>
      <c r="AD77" s="14">
        <v>0</v>
      </c>
      <c r="AE77" s="161">
        <f>SUM(TAMPData2202[[#This Row],[2022 PE Obligations]:[2022 Paving Obligations]])</f>
        <v>1210218</v>
      </c>
      <c r="AF77" s="14">
        <v>0</v>
      </c>
      <c r="AG77" s="14">
        <v>0</v>
      </c>
      <c r="AH77" s="14">
        <v>19453424.420000002</v>
      </c>
      <c r="AI77" s="14">
        <v>0</v>
      </c>
      <c r="AJ77" s="14">
        <v>19453424.420000002</v>
      </c>
      <c r="AK77" s="16" t="s">
        <v>4794</v>
      </c>
    </row>
    <row r="78" spans="1:37" hidden="1" x14ac:dyDescent="0.35">
      <c r="A78" s="159">
        <v>70053</v>
      </c>
      <c r="B78" s="8">
        <v>1</v>
      </c>
      <c r="C78" s="9" t="s">
        <v>85</v>
      </c>
      <c r="D78" s="10">
        <v>40038.571296296293</v>
      </c>
      <c r="E78" s="9" t="s">
        <v>108</v>
      </c>
      <c r="F78" s="10">
        <v>43475</v>
      </c>
      <c r="G78" s="9" t="s">
        <v>152</v>
      </c>
      <c r="H78" s="11" t="s">
        <v>1633</v>
      </c>
      <c r="I78" s="9"/>
      <c r="J78" s="12"/>
      <c r="K78" s="9"/>
      <c r="L78" s="12"/>
      <c r="M78" s="11" t="s">
        <v>4795</v>
      </c>
      <c r="N78" s="11"/>
      <c r="O78" s="9" t="s">
        <v>119</v>
      </c>
      <c r="P78" s="9" t="s">
        <v>19</v>
      </c>
      <c r="Q78" s="11"/>
      <c r="R78" s="166" t="s">
        <v>1778</v>
      </c>
      <c r="S78" s="166" t="s">
        <v>1778</v>
      </c>
      <c r="T78" s="15" t="s">
        <v>505</v>
      </c>
      <c r="U78" s="12"/>
      <c r="V78" s="9"/>
      <c r="W78" s="12" t="s">
        <v>93</v>
      </c>
      <c r="X78" s="12"/>
      <c r="Y78" s="12"/>
      <c r="Z78" s="11"/>
      <c r="AA78" s="14">
        <v>0</v>
      </c>
      <c r="AB78" s="14">
        <v>0</v>
      </c>
      <c r="AC78" s="14">
        <v>1759410</v>
      </c>
      <c r="AD78" s="14">
        <v>0</v>
      </c>
      <c r="AE78" s="161">
        <f>SUM(TAMPData2202[[#This Row],[2022 PE Obligations]:[2022 Paving Obligations]])</f>
        <v>1759410</v>
      </c>
      <c r="AF78" s="14">
        <v>0</v>
      </c>
      <c r="AG78" s="14">
        <v>0</v>
      </c>
      <c r="AH78" s="14">
        <v>27614905.300000001</v>
      </c>
      <c r="AI78" s="14">
        <v>0</v>
      </c>
      <c r="AJ78" s="14">
        <v>27614905.300000001</v>
      </c>
      <c r="AK78" s="16" t="s">
        <v>4796</v>
      </c>
    </row>
    <row r="79" spans="1:37" hidden="1" x14ac:dyDescent="0.35">
      <c r="A79" s="159">
        <v>70054</v>
      </c>
      <c r="B79" s="8">
        <v>2</v>
      </c>
      <c r="C79" s="9" t="s">
        <v>85</v>
      </c>
      <c r="D79" s="10">
        <v>40038.571296296293</v>
      </c>
      <c r="E79" s="9" t="s">
        <v>108</v>
      </c>
      <c r="F79" s="10">
        <v>43500</v>
      </c>
      <c r="G79" s="9" t="s">
        <v>152</v>
      </c>
      <c r="H79" s="11" t="s">
        <v>236</v>
      </c>
      <c r="I79" s="9"/>
      <c r="J79" s="12"/>
      <c r="K79" s="9"/>
      <c r="L79" s="12"/>
      <c r="M79" s="11" t="s">
        <v>4797</v>
      </c>
      <c r="N79" s="11"/>
      <c r="O79" s="9" t="s">
        <v>119</v>
      </c>
      <c r="P79" s="9" t="s">
        <v>19</v>
      </c>
      <c r="Q79" s="11"/>
      <c r="R79" s="166" t="s">
        <v>1778</v>
      </c>
      <c r="S79" s="166" t="s">
        <v>1778</v>
      </c>
      <c r="T79" s="15" t="s">
        <v>505</v>
      </c>
      <c r="U79" s="12"/>
      <c r="V79" s="9"/>
      <c r="W79" s="12" t="s">
        <v>93</v>
      </c>
      <c r="X79" s="12"/>
      <c r="Y79" s="12"/>
      <c r="Z79" s="11"/>
      <c r="AA79" s="14">
        <v>0</v>
      </c>
      <c r="AB79" s="14">
        <v>0</v>
      </c>
      <c r="AC79" s="14">
        <v>1616643</v>
      </c>
      <c r="AD79" s="14">
        <v>0</v>
      </c>
      <c r="AE79" s="161">
        <f>SUM(TAMPData2202[[#This Row],[2022 PE Obligations]:[2022 Paving Obligations]])</f>
        <v>1616643</v>
      </c>
      <c r="AF79" s="14">
        <v>0</v>
      </c>
      <c r="AG79" s="14">
        <v>0</v>
      </c>
      <c r="AH79" s="14">
        <v>28976311.550000001</v>
      </c>
      <c r="AI79" s="14">
        <v>0</v>
      </c>
      <c r="AJ79" s="14">
        <v>28976311.550000001</v>
      </c>
      <c r="AK79" s="16" t="s">
        <v>4798</v>
      </c>
    </row>
    <row r="80" spans="1:37" hidden="1" x14ac:dyDescent="0.35">
      <c r="A80" s="159">
        <v>70055</v>
      </c>
      <c r="B80" s="8">
        <v>4</v>
      </c>
      <c r="C80" s="9" t="s">
        <v>85</v>
      </c>
      <c r="D80" s="10">
        <v>40038.571296296293</v>
      </c>
      <c r="E80" s="9" t="s">
        <v>108</v>
      </c>
      <c r="F80" s="10">
        <v>43594</v>
      </c>
      <c r="G80" s="9" t="s">
        <v>3474</v>
      </c>
      <c r="H80" s="11" t="s">
        <v>893</v>
      </c>
      <c r="I80" s="9"/>
      <c r="J80" s="12"/>
      <c r="K80" s="9"/>
      <c r="L80" s="12"/>
      <c r="M80" s="11" t="s">
        <v>4799</v>
      </c>
      <c r="N80" s="11" t="s">
        <v>4800</v>
      </c>
      <c r="O80" s="9" t="s">
        <v>119</v>
      </c>
      <c r="P80" s="9" t="s">
        <v>19</v>
      </c>
      <c r="Q80" s="11"/>
      <c r="R80" s="166" t="s">
        <v>1778</v>
      </c>
      <c r="S80" s="166" t="s">
        <v>1778</v>
      </c>
      <c r="T80" s="15" t="s">
        <v>505</v>
      </c>
      <c r="U80" s="12"/>
      <c r="V80" s="9"/>
      <c r="W80" s="12" t="s">
        <v>93</v>
      </c>
      <c r="X80" s="12"/>
      <c r="Y80" s="12"/>
      <c r="Z80" s="11"/>
      <c r="AA80" s="14">
        <v>0</v>
      </c>
      <c r="AB80" s="14">
        <v>0</v>
      </c>
      <c r="AC80" s="14">
        <v>1984212</v>
      </c>
      <c r="AD80" s="14">
        <v>0</v>
      </c>
      <c r="AE80" s="161">
        <f>SUM(TAMPData2202[[#This Row],[2022 PE Obligations]:[2022 Paving Obligations]])</f>
        <v>1984212</v>
      </c>
      <c r="AF80" s="14">
        <v>0</v>
      </c>
      <c r="AG80" s="14">
        <v>0</v>
      </c>
      <c r="AH80" s="14">
        <v>33467091.399999999</v>
      </c>
      <c r="AI80" s="14">
        <v>0</v>
      </c>
      <c r="AJ80" s="14">
        <v>33467091.399999999</v>
      </c>
      <c r="AK80" s="16" t="s">
        <v>4801</v>
      </c>
    </row>
    <row r="81" spans="1:37" hidden="1" x14ac:dyDescent="0.35">
      <c r="A81" s="159">
        <v>70056</v>
      </c>
      <c r="B81" s="8">
        <v>3</v>
      </c>
      <c r="C81" s="9" t="s">
        <v>85</v>
      </c>
      <c r="D81" s="10">
        <v>40038.571296296293</v>
      </c>
      <c r="E81" s="9" t="s">
        <v>108</v>
      </c>
      <c r="F81" s="10">
        <v>43489</v>
      </c>
      <c r="G81" s="9" t="s">
        <v>152</v>
      </c>
      <c r="H81" s="11" t="s">
        <v>180</v>
      </c>
      <c r="I81" s="9"/>
      <c r="J81" s="12"/>
      <c r="K81" s="9"/>
      <c r="L81" s="12"/>
      <c r="M81" s="11" t="s">
        <v>4802</v>
      </c>
      <c r="N81" s="11"/>
      <c r="O81" s="9" t="s">
        <v>119</v>
      </c>
      <c r="P81" s="9" t="s">
        <v>19</v>
      </c>
      <c r="Q81" s="11"/>
      <c r="R81" s="166" t="s">
        <v>1778</v>
      </c>
      <c r="S81" s="166" t="s">
        <v>1778</v>
      </c>
      <c r="T81" s="15" t="s">
        <v>505</v>
      </c>
      <c r="U81" s="12"/>
      <c r="V81" s="9"/>
      <c r="W81" s="12" t="s">
        <v>93</v>
      </c>
      <c r="X81" s="12"/>
      <c r="Y81" s="12"/>
      <c r="Z81" s="11"/>
      <c r="AA81" s="14">
        <v>0</v>
      </c>
      <c r="AB81" s="14">
        <v>0</v>
      </c>
      <c r="AC81" s="14">
        <v>767294</v>
      </c>
      <c r="AD81" s="14">
        <v>0</v>
      </c>
      <c r="AE81" s="161">
        <f>SUM(TAMPData2202[[#This Row],[2022 PE Obligations]:[2022 Paving Obligations]])</f>
        <v>767294</v>
      </c>
      <c r="AF81" s="14">
        <v>0</v>
      </c>
      <c r="AG81" s="14">
        <v>0</v>
      </c>
      <c r="AH81" s="14">
        <v>15688409.689999999</v>
      </c>
      <c r="AI81" s="14">
        <v>0</v>
      </c>
      <c r="AJ81" s="14">
        <v>15688409.689999999</v>
      </c>
      <c r="AK81" s="16" t="s">
        <v>4803</v>
      </c>
    </row>
    <row r="82" spans="1:37" hidden="1" x14ac:dyDescent="0.35">
      <c r="A82" s="159">
        <v>70057</v>
      </c>
      <c r="B82" s="8">
        <v>4</v>
      </c>
      <c r="C82" s="9" t="s">
        <v>85</v>
      </c>
      <c r="D82" s="10">
        <v>40038.571296296293</v>
      </c>
      <c r="E82" s="9" t="s">
        <v>108</v>
      </c>
      <c r="F82" s="10">
        <v>43474</v>
      </c>
      <c r="G82" s="9" t="s">
        <v>152</v>
      </c>
      <c r="H82" s="11" t="s">
        <v>196</v>
      </c>
      <c r="I82" s="9"/>
      <c r="J82" s="12"/>
      <c r="K82" s="9"/>
      <c r="L82" s="12"/>
      <c r="M82" s="11" t="s">
        <v>4804</v>
      </c>
      <c r="N82" s="11"/>
      <c r="O82" s="9" t="s">
        <v>119</v>
      </c>
      <c r="P82" s="9" t="s">
        <v>19</v>
      </c>
      <c r="Q82" s="11"/>
      <c r="R82" s="166" t="s">
        <v>1778</v>
      </c>
      <c r="S82" s="166" t="s">
        <v>1778</v>
      </c>
      <c r="T82" s="15" t="s">
        <v>505</v>
      </c>
      <c r="U82" s="12"/>
      <c r="V82" s="9"/>
      <c r="W82" s="12" t="s">
        <v>93</v>
      </c>
      <c r="X82" s="12"/>
      <c r="Y82" s="12"/>
      <c r="Z82" s="11"/>
      <c r="AA82" s="14">
        <v>0</v>
      </c>
      <c r="AB82" s="14">
        <v>0</v>
      </c>
      <c r="AC82" s="14">
        <v>3554449</v>
      </c>
      <c r="AD82" s="14">
        <v>0</v>
      </c>
      <c r="AE82" s="161">
        <f>SUM(TAMPData2202[[#This Row],[2022 PE Obligations]:[2022 Paving Obligations]])</f>
        <v>3554449</v>
      </c>
      <c r="AF82" s="14">
        <v>0</v>
      </c>
      <c r="AG82" s="14">
        <v>0</v>
      </c>
      <c r="AH82" s="14">
        <v>75072120.420000002</v>
      </c>
      <c r="AI82" s="14">
        <v>0</v>
      </c>
      <c r="AJ82" s="14">
        <v>75072120.420000002</v>
      </c>
      <c r="AK82" s="16" t="s">
        <v>4805</v>
      </c>
    </row>
    <row r="83" spans="1:37" hidden="1" x14ac:dyDescent="0.35">
      <c r="A83" s="159">
        <v>70058</v>
      </c>
      <c r="B83" s="8">
        <v>2</v>
      </c>
      <c r="C83" s="9" t="s">
        <v>85</v>
      </c>
      <c r="D83" s="10">
        <v>40038.57130787037</v>
      </c>
      <c r="E83" s="9" t="s">
        <v>108</v>
      </c>
      <c r="F83" s="10">
        <v>43500</v>
      </c>
      <c r="G83" s="9" t="s">
        <v>152</v>
      </c>
      <c r="H83" s="11" t="s">
        <v>838</v>
      </c>
      <c r="I83" s="9"/>
      <c r="J83" s="12"/>
      <c r="K83" s="9"/>
      <c r="L83" s="12"/>
      <c r="M83" s="11" t="s">
        <v>4806</v>
      </c>
      <c r="N83" s="11"/>
      <c r="O83" s="9" t="s">
        <v>119</v>
      </c>
      <c r="P83" s="9" t="s">
        <v>19</v>
      </c>
      <c r="Q83" s="11"/>
      <c r="R83" s="166" t="s">
        <v>1778</v>
      </c>
      <c r="S83" s="166" t="s">
        <v>1778</v>
      </c>
      <c r="T83" s="15" t="s">
        <v>505</v>
      </c>
      <c r="U83" s="12"/>
      <c r="V83" s="9"/>
      <c r="W83" s="12" t="s">
        <v>93</v>
      </c>
      <c r="X83" s="12"/>
      <c r="Y83" s="12"/>
      <c r="Z83" s="11"/>
      <c r="AA83" s="14">
        <v>0</v>
      </c>
      <c r="AB83" s="14">
        <v>0</v>
      </c>
      <c r="AC83" s="14">
        <v>3560381</v>
      </c>
      <c r="AD83" s="14">
        <v>0</v>
      </c>
      <c r="AE83" s="161">
        <f>SUM(TAMPData2202[[#This Row],[2022 PE Obligations]:[2022 Paving Obligations]])</f>
        <v>3560381</v>
      </c>
      <c r="AF83" s="14">
        <v>0</v>
      </c>
      <c r="AG83" s="14">
        <v>0</v>
      </c>
      <c r="AH83" s="14">
        <v>47948558.119999997</v>
      </c>
      <c r="AI83" s="14">
        <v>0</v>
      </c>
      <c r="AJ83" s="14">
        <v>47948558.119999997</v>
      </c>
      <c r="AK83" s="16" t="s">
        <v>4807</v>
      </c>
    </row>
    <row r="84" spans="1:37" hidden="1" x14ac:dyDescent="0.35">
      <c r="A84" s="159">
        <v>70059</v>
      </c>
      <c r="B84" s="8">
        <v>3</v>
      </c>
      <c r="C84" s="9" t="s">
        <v>85</v>
      </c>
      <c r="D84" s="10">
        <v>40038.57130787037</v>
      </c>
      <c r="E84" s="9" t="s">
        <v>108</v>
      </c>
      <c r="F84" s="10">
        <v>43489</v>
      </c>
      <c r="G84" s="9" t="s">
        <v>152</v>
      </c>
      <c r="H84" s="11" t="s">
        <v>319</v>
      </c>
      <c r="I84" s="9"/>
      <c r="J84" s="12"/>
      <c r="K84" s="9"/>
      <c r="L84" s="12"/>
      <c r="M84" s="11" t="s">
        <v>4808</v>
      </c>
      <c r="N84" s="11"/>
      <c r="O84" s="9" t="s">
        <v>119</v>
      </c>
      <c r="P84" s="9" t="s">
        <v>19</v>
      </c>
      <c r="Q84" s="11"/>
      <c r="R84" s="166" t="s">
        <v>1778</v>
      </c>
      <c r="S84" s="166" t="s">
        <v>1778</v>
      </c>
      <c r="T84" s="15" t="s">
        <v>505</v>
      </c>
      <c r="U84" s="12"/>
      <c r="V84" s="9"/>
      <c r="W84" s="12" t="s">
        <v>93</v>
      </c>
      <c r="X84" s="12"/>
      <c r="Y84" s="12"/>
      <c r="Z84" s="11"/>
      <c r="AA84" s="14">
        <v>0</v>
      </c>
      <c r="AB84" s="14">
        <v>0</v>
      </c>
      <c r="AC84" s="14">
        <v>1258562</v>
      </c>
      <c r="AD84" s="14">
        <v>0</v>
      </c>
      <c r="AE84" s="161">
        <f>SUM(TAMPData2202[[#This Row],[2022 PE Obligations]:[2022 Paving Obligations]])</f>
        <v>1258562</v>
      </c>
      <c r="AF84" s="14">
        <v>0</v>
      </c>
      <c r="AG84" s="14">
        <v>0</v>
      </c>
      <c r="AH84" s="14">
        <v>25020246.579999998</v>
      </c>
      <c r="AI84" s="14">
        <v>0</v>
      </c>
      <c r="AJ84" s="14">
        <v>25020246.579999998</v>
      </c>
      <c r="AK84" s="16" t="s">
        <v>4809</v>
      </c>
    </row>
    <row r="85" spans="1:37" hidden="1" x14ac:dyDescent="0.35">
      <c r="A85" s="159">
        <v>70060</v>
      </c>
      <c r="B85" s="8">
        <v>3</v>
      </c>
      <c r="C85" s="9" t="s">
        <v>85</v>
      </c>
      <c r="D85" s="10">
        <v>40038.57130787037</v>
      </c>
      <c r="E85" s="9" t="s">
        <v>108</v>
      </c>
      <c r="F85" s="10">
        <v>43489</v>
      </c>
      <c r="G85" s="9" t="s">
        <v>152</v>
      </c>
      <c r="H85" s="11" t="s">
        <v>910</v>
      </c>
      <c r="I85" s="9"/>
      <c r="J85" s="12"/>
      <c r="K85" s="9"/>
      <c r="L85" s="12"/>
      <c r="M85" s="11" t="s">
        <v>4810</v>
      </c>
      <c r="N85" s="11"/>
      <c r="O85" s="9" t="s">
        <v>119</v>
      </c>
      <c r="P85" s="9" t="s">
        <v>19</v>
      </c>
      <c r="Q85" s="11"/>
      <c r="R85" s="166" t="s">
        <v>1778</v>
      </c>
      <c r="S85" s="166" t="s">
        <v>1778</v>
      </c>
      <c r="T85" s="15" t="s">
        <v>505</v>
      </c>
      <c r="U85" s="12"/>
      <c r="V85" s="9"/>
      <c r="W85" s="12" t="s">
        <v>93</v>
      </c>
      <c r="X85" s="12"/>
      <c r="Y85" s="12"/>
      <c r="Z85" s="11"/>
      <c r="AA85" s="14">
        <v>0</v>
      </c>
      <c r="AB85" s="14">
        <v>0</v>
      </c>
      <c r="AC85" s="14">
        <v>2508648</v>
      </c>
      <c r="AD85" s="14">
        <v>0</v>
      </c>
      <c r="AE85" s="161">
        <f>SUM(TAMPData2202[[#This Row],[2022 PE Obligations]:[2022 Paving Obligations]])</f>
        <v>2508648</v>
      </c>
      <c r="AF85" s="14">
        <v>0</v>
      </c>
      <c r="AG85" s="14">
        <v>0</v>
      </c>
      <c r="AH85" s="14">
        <v>33637884.740000002</v>
      </c>
      <c r="AI85" s="14">
        <v>0</v>
      </c>
      <c r="AJ85" s="14">
        <v>33637884.740000002</v>
      </c>
      <c r="AK85" s="16" t="s">
        <v>4811</v>
      </c>
    </row>
    <row r="86" spans="1:37" hidden="1" x14ac:dyDescent="0.35">
      <c r="A86" s="159">
        <v>70062</v>
      </c>
      <c r="B86" s="8">
        <v>1</v>
      </c>
      <c r="C86" s="9" t="s">
        <v>85</v>
      </c>
      <c r="D86" s="10">
        <v>40038.57130787037</v>
      </c>
      <c r="E86" s="9" t="s">
        <v>108</v>
      </c>
      <c r="F86" s="10">
        <v>43500</v>
      </c>
      <c r="G86" s="9" t="s">
        <v>152</v>
      </c>
      <c r="H86" s="11" t="s">
        <v>1160</v>
      </c>
      <c r="I86" s="9"/>
      <c r="J86" s="12"/>
      <c r="K86" s="9"/>
      <c r="L86" s="12"/>
      <c r="M86" s="11" t="s">
        <v>4812</v>
      </c>
      <c r="N86" s="11"/>
      <c r="O86" s="9" t="s">
        <v>119</v>
      </c>
      <c r="P86" s="9" t="s">
        <v>19</v>
      </c>
      <c r="Q86" s="11"/>
      <c r="R86" s="166" t="s">
        <v>1778</v>
      </c>
      <c r="S86" s="166" t="s">
        <v>1778</v>
      </c>
      <c r="T86" s="15" t="s">
        <v>505</v>
      </c>
      <c r="U86" s="12"/>
      <c r="V86" s="9"/>
      <c r="W86" s="12" t="s">
        <v>93</v>
      </c>
      <c r="X86" s="12"/>
      <c r="Y86" s="12"/>
      <c r="Z86" s="11"/>
      <c r="AA86" s="14">
        <v>0</v>
      </c>
      <c r="AB86" s="14">
        <v>0</v>
      </c>
      <c r="AC86" s="14">
        <v>903821</v>
      </c>
      <c r="AD86" s="14">
        <v>0</v>
      </c>
      <c r="AE86" s="161">
        <f>SUM(TAMPData2202[[#This Row],[2022 PE Obligations]:[2022 Paving Obligations]])</f>
        <v>903821</v>
      </c>
      <c r="AF86" s="14">
        <v>0</v>
      </c>
      <c r="AG86" s="14">
        <v>0</v>
      </c>
      <c r="AH86" s="14">
        <v>24560293.100000001</v>
      </c>
      <c r="AI86" s="14">
        <v>0</v>
      </c>
      <c r="AJ86" s="14">
        <v>24560293.100000001</v>
      </c>
      <c r="AK86" s="16" t="s">
        <v>4813</v>
      </c>
    </row>
    <row r="87" spans="1:37" hidden="1" x14ac:dyDescent="0.35">
      <c r="A87" s="159">
        <v>70063</v>
      </c>
      <c r="B87" s="8">
        <v>3</v>
      </c>
      <c r="C87" s="9" t="s">
        <v>85</v>
      </c>
      <c r="D87" s="10">
        <v>40038.57130787037</v>
      </c>
      <c r="E87" s="9" t="s">
        <v>108</v>
      </c>
      <c r="F87" s="10">
        <v>43474</v>
      </c>
      <c r="G87" s="9" t="s">
        <v>152</v>
      </c>
      <c r="H87" s="11" t="s">
        <v>140</v>
      </c>
      <c r="I87" s="9"/>
      <c r="J87" s="12"/>
      <c r="K87" s="9"/>
      <c r="L87" s="12"/>
      <c r="M87" s="11" t="s">
        <v>4814</v>
      </c>
      <c r="N87" s="11"/>
      <c r="O87" s="9" t="s">
        <v>119</v>
      </c>
      <c r="P87" s="9" t="s">
        <v>19</v>
      </c>
      <c r="Q87" s="11"/>
      <c r="R87" s="166" t="s">
        <v>1778</v>
      </c>
      <c r="S87" s="166" t="s">
        <v>1778</v>
      </c>
      <c r="T87" s="15" t="s">
        <v>505</v>
      </c>
      <c r="U87" s="12"/>
      <c r="V87" s="9"/>
      <c r="W87" s="12" t="s">
        <v>93</v>
      </c>
      <c r="X87" s="12"/>
      <c r="Y87" s="12"/>
      <c r="Z87" s="11"/>
      <c r="AA87" s="14">
        <v>0</v>
      </c>
      <c r="AB87" s="14">
        <v>0</v>
      </c>
      <c r="AC87" s="14">
        <v>1792026</v>
      </c>
      <c r="AD87" s="14">
        <v>0</v>
      </c>
      <c r="AE87" s="161">
        <f>SUM(TAMPData2202[[#This Row],[2022 PE Obligations]:[2022 Paving Obligations]])</f>
        <v>1792026</v>
      </c>
      <c r="AF87" s="14">
        <v>0</v>
      </c>
      <c r="AG87" s="14">
        <v>0</v>
      </c>
      <c r="AH87" s="14">
        <v>41310779.659999996</v>
      </c>
      <c r="AI87" s="14">
        <v>0</v>
      </c>
      <c r="AJ87" s="14">
        <v>41310779.659999996</v>
      </c>
      <c r="AK87" s="16" t="s">
        <v>4815</v>
      </c>
    </row>
    <row r="88" spans="1:37" hidden="1" x14ac:dyDescent="0.35">
      <c r="A88" s="159">
        <v>70064</v>
      </c>
      <c r="B88" s="8">
        <v>3</v>
      </c>
      <c r="C88" s="9" t="s">
        <v>85</v>
      </c>
      <c r="D88" s="10">
        <v>40038.57130787037</v>
      </c>
      <c r="E88" s="9" t="s">
        <v>108</v>
      </c>
      <c r="F88" s="10">
        <v>43489</v>
      </c>
      <c r="G88" s="9" t="s">
        <v>152</v>
      </c>
      <c r="H88" s="11" t="s">
        <v>4247</v>
      </c>
      <c r="I88" s="9"/>
      <c r="J88" s="12"/>
      <c r="K88" s="9"/>
      <c r="L88" s="12"/>
      <c r="M88" s="11" t="s">
        <v>4816</v>
      </c>
      <c r="N88" s="11"/>
      <c r="O88" s="9" t="s">
        <v>119</v>
      </c>
      <c r="P88" s="9" t="s">
        <v>19</v>
      </c>
      <c r="Q88" s="11"/>
      <c r="R88" s="166" t="s">
        <v>1778</v>
      </c>
      <c r="S88" s="166" t="s">
        <v>1778</v>
      </c>
      <c r="T88" s="15" t="s">
        <v>505</v>
      </c>
      <c r="U88" s="12"/>
      <c r="V88" s="9"/>
      <c r="W88" s="12" t="s">
        <v>93</v>
      </c>
      <c r="X88" s="12"/>
      <c r="Y88" s="12"/>
      <c r="Z88" s="11"/>
      <c r="AA88" s="14">
        <v>0</v>
      </c>
      <c r="AB88" s="14">
        <v>0</v>
      </c>
      <c r="AC88" s="14">
        <v>371969</v>
      </c>
      <c r="AD88" s="14">
        <v>0</v>
      </c>
      <c r="AE88" s="161">
        <f>SUM(TAMPData2202[[#This Row],[2022 PE Obligations]:[2022 Paving Obligations]])</f>
        <v>371969</v>
      </c>
      <c r="AF88" s="14">
        <v>0</v>
      </c>
      <c r="AG88" s="14">
        <v>0</v>
      </c>
      <c r="AH88" s="14">
        <v>5664314.2599999998</v>
      </c>
      <c r="AI88" s="14">
        <v>0</v>
      </c>
      <c r="AJ88" s="14">
        <v>5664314.2599999998</v>
      </c>
      <c r="AK88" s="16" t="s">
        <v>4817</v>
      </c>
    </row>
    <row r="89" spans="1:37" hidden="1" x14ac:dyDescent="0.35">
      <c r="A89" s="159">
        <v>70065</v>
      </c>
      <c r="B89" s="8">
        <v>1</v>
      </c>
      <c r="C89" s="9" t="s">
        <v>85</v>
      </c>
      <c r="D89" s="10">
        <v>40038.57130787037</v>
      </c>
      <c r="E89" s="9" t="s">
        <v>108</v>
      </c>
      <c r="F89" s="10">
        <v>43500</v>
      </c>
      <c r="G89" s="9" t="s">
        <v>152</v>
      </c>
      <c r="H89" s="11" t="s">
        <v>1176</v>
      </c>
      <c r="I89" s="9"/>
      <c r="J89" s="12"/>
      <c r="K89" s="9"/>
      <c r="L89" s="12"/>
      <c r="M89" s="11" t="s">
        <v>4818</v>
      </c>
      <c r="N89" s="11"/>
      <c r="O89" s="9" t="s">
        <v>119</v>
      </c>
      <c r="P89" s="9" t="s">
        <v>19</v>
      </c>
      <c r="Q89" s="11"/>
      <c r="R89" s="166" t="s">
        <v>1778</v>
      </c>
      <c r="S89" s="166" t="s">
        <v>1778</v>
      </c>
      <c r="T89" s="15" t="s">
        <v>505</v>
      </c>
      <c r="U89" s="12"/>
      <c r="V89" s="9"/>
      <c r="W89" s="12" t="s">
        <v>93</v>
      </c>
      <c r="X89" s="12"/>
      <c r="Y89" s="12"/>
      <c r="Z89" s="11"/>
      <c r="AA89" s="14">
        <v>0</v>
      </c>
      <c r="AB89" s="14">
        <v>0</v>
      </c>
      <c r="AC89" s="14">
        <v>583834</v>
      </c>
      <c r="AD89" s="14">
        <v>0</v>
      </c>
      <c r="AE89" s="161">
        <f>SUM(TAMPData2202[[#This Row],[2022 PE Obligations]:[2022 Paving Obligations]])</f>
        <v>583834</v>
      </c>
      <c r="AF89" s="14">
        <v>0</v>
      </c>
      <c r="AG89" s="14">
        <v>0</v>
      </c>
      <c r="AH89" s="14">
        <v>20920026.16</v>
      </c>
      <c r="AI89" s="14">
        <v>0</v>
      </c>
      <c r="AJ89" s="14">
        <v>20920026.16</v>
      </c>
      <c r="AK89" s="16" t="s">
        <v>4819</v>
      </c>
    </row>
    <row r="90" spans="1:37" hidden="1" x14ac:dyDescent="0.35">
      <c r="A90" s="159">
        <v>70067</v>
      </c>
      <c r="B90" s="8">
        <v>2</v>
      </c>
      <c r="C90" s="9" t="s">
        <v>85</v>
      </c>
      <c r="D90" s="10">
        <v>40038.57130787037</v>
      </c>
      <c r="E90" s="9" t="s">
        <v>108</v>
      </c>
      <c r="F90" s="10">
        <v>43500</v>
      </c>
      <c r="G90" s="9" t="s">
        <v>152</v>
      </c>
      <c r="H90" s="11" t="s">
        <v>1613</v>
      </c>
      <c r="I90" s="9"/>
      <c r="J90" s="12"/>
      <c r="K90" s="9"/>
      <c r="L90" s="12"/>
      <c r="M90" s="11" t="s">
        <v>4820</v>
      </c>
      <c r="N90" s="11"/>
      <c r="O90" s="9" t="s">
        <v>119</v>
      </c>
      <c r="P90" s="9" t="s">
        <v>19</v>
      </c>
      <c r="Q90" s="11"/>
      <c r="R90" s="166" t="s">
        <v>1778</v>
      </c>
      <c r="S90" s="166" t="s">
        <v>1778</v>
      </c>
      <c r="T90" s="15" t="s">
        <v>505</v>
      </c>
      <c r="U90" s="12"/>
      <c r="V90" s="9"/>
      <c r="W90" s="12" t="s">
        <v>93</v>
      </c>
      <c r="X90" s="12"/>
      <c r="Y90" s="12"/>
      <c r="Z90" s="11"/>
      <c r="AA90" s="14">
        <v>0</v>
      </c>
      <c r="AB90" s="14">
        <v>0</v>
      </c>
      <c r="AC90" s="14">
        <v>1126235</v>
      </c>
      <c r="AD90" s="14">
        <v>0</v>
      </c>
      <c r="AE90" s="161">
        <f>SUM(TAMPData2202[[#This Row],[2022 PE Obligations]:[2022 Paving Obligations]])</f>
        <v>1126235</v>
      </c>
      <c r="AF90" s="14">
        <v>0</v>
      </c>
      <c r="AG90" s="14">
        <v>0</v>
      </c>
      <c r="AH90" s="14">
        <v>22740521.57</v>
      </c>
      <c r="AI90" s="14">
        <v>0</v>
      </c>
      <c r="AJ90" s="14">
        <v>22740521.57</v>
      </c>
      <c r="AK90" s="16" t="s">
        <v>4821</v>
      </c>
    </row>
    <row r="91" spans="1:37" hidden="1" x14ac:dyDescent="0.35">
      <c r="A91" s="159">
        <v>70069</v>
      </c>
      <c r="B91" s="8">
        <v>2</v>
      </c>
      <c r="C91" s="9" t="s">
        <v>85</v>
      </c>
      <c r="D91" s="10">
        <v>40038.57130787037</v>
      </c>
      <c r="E91" s="9" t="s">
        <v>108</v>
      </c>
      <c r="F91" s="10">
        <v>43500</v>
      </c>
      <c r="G91" s="9" t="s">
        <v>152</v>
      </c>
      <c r="H91" s="11" t="s">
        <v>2111</v>
      </c>
      <c r="I91" s="9"/>
      <c r="J91" s="12"/>
      <c r="K91" s="9"/>
      <c r="L91" s="12"/>
      <c r="M91" s="11" t="s">
        <v>4822</v>
      </c>
      <c r="N91" s="11"/>
      <c r="O91" s="9" t="s">
        <v>119</v>
      </c>
      <c r="P91" s="9" t="s">
        <v>19</v>
      </c>
      <c r="Q91" s="11"/>
      <c r="R91" s="166" t="s">
        <v>1778</v>
      </c>
      <c r="S91" s="166" t="s">
        <v>1778</v>
      </c>
      <c r="T91" s="15" t="s">
        <v>505</v>
      </c>
      <c r="U91" s="12"/>
      <c r="V91" s="9"/>
      <c r="W91" s="12" t="s">
        <v>93</v>
      </c>
      <c r="X91" s="12"/>
      <c r="Y91" s="12"/>
      <c r="Z91" s="11"/>
      <c r="AA91" s="14">
        <v>0</v>
      </c>
      <c r="AB91" s="14">
        <v>0</v>
      </c>
      <c r="AC91" s="14">
        <v>474283</v>
      </c>
      <c r="AD91" s="14">
        <v>0</v>
      </c>
      <c r="AE91" s="161">
        <f>SUM(TAMPData2202[[#This Row],[2022 PE Obligations]:[2022 Paving Obligations]])</f>
        <v>474283</v>
      </c>
      <c r="AF91" s="14">
        <v>0</v>
      </c>
      <c r="AG91" s="14">
        <v>0</v>
      </c>
      <c r="AH91" s="14">
        <v>9656835.3800000008</v>
      </c>
      <c r="AI91" s="14">
        <v>0</v>
      </c>
      <c r="AJ91" s="14">
        <v>9656835.3800000008</v>
      </c>
      <c r="AK91" s="16" t="s">
        <v>4823</v>
      </c>
    </row>
    <row r="92" spans="1:37" hidden="1" x14ac:dyDescent="0.35">
      <c r="A92" s="159">
        <v>70070</v>
      </c>
      <c r="B92" s="8">
        <v>2</v>
      </c>
      <c r="C92" s="9" t="s">
        <v>85</v>
      </c>
      <c r="D92" s="10">
        <v>40038.57130787037</v>
      </c>
      <c r="E92" s="9" t="s">
        <v>108</v>
      </c>
      <c r="F92" s="10">
        <v>43500</v>
      </c>
      <c r="G92" s="9" t="s">
        <v>152</v>
      </c>
      <c r="H92" s="11" t="s">
        <v>460</v>
      </c>
      <c r="I92" s="9"/>
      <c r="J92" s="12"/>
      <c r="K92" s="9"/>
      <c r="L92" s="12"/>
      <c r="M92" s="11" t="s">
        <v>4824</v>
      </c>
      <c r="N92" s="11"/>
      <c r="O92" s="9" t="s">
        <v>119</v>
      </c>
      <c r="P92" s="9" t="s">
        <v>19</v>
      </c>
      <c r="Q92" s="11"/>
      <c r="R92" s="166" t="s">
        <v>1778</v>
      </c>
      <c r="S92" s="166" t="s">
        <v>1778</v>
      </c>
      <c r="T92" s="15" t="s">
        <v>505</v>
      </c>
      <c r="U92" s="12"/>
      <c r="V92" s="9"/>
      <c r="W92" s="12" t="s">
        <v>93</v>
      </c>
      <c r="X92" s="12"/>
      <c r="Y92" s="12"/>
      <c r="Z92" s="11"/>
      <c r="AA92" s="14">
        <v>0</v>
      </c>
      <c r="AB92" s="14">
        <v>0</v>
      </c>
      <c r="AC92" s="14">
        <v>1187187</v>
      </c>
      <c r="AD92" s="14">
        <v>0</v>
      </c>
      <c r="AE92" s="161">
        <f>SUM(TAMPData2202[[#This Row],[2022 PE Obligations]:[2022 Paving Obligations]])</f>
        <v>1187187</v>
      </c>
      <c r="AF92" s="14">
        <v>0</v>
      </c>
      <c r="AG92" s="14">
        <v>0</v>
      </c>
      <c r="AH92" s="14">
        <v>21727870.469999999</v>
      </c>
      <c r="AI92" s="14">
        <v>0</v>
      </c>
      <c r="AJ92" s="14">
        <v>21727870.469999999</v>
      </c>
      <c r="AK92" s="16" t="s">
        <v>4825</v>
      </c>
    </row>
    <row r="93" spans="1:37" hidden="1" x14ac:dyDescent="0.35">
      <c r="A93" s="159">
        <v>70071</v>
      </c>
      <c r="B93" s="8">
        <v>2</v>
      </c>
      <c r="C93" s="9" t="s">
        <v>85</v>
      </c>
      <c r="D93" s="10">
        <v>40038.57130787037</v>
      </c>
      <c r="E93" s="9" t="s">
        <v>108</v>
      </c>
      <c r="F93" s="10">
        <v>43500</v>
      </c>
      <c r="G93" s="9" t="s">
        <v>152</v>
      </c>
      <c r="H93" s="11" t="s">
        <v>399</v>
      </c>
      <c r="I93" s="9"/>
      <c r="J93" s="12"/>
      <c r="K93" s="9"/>
      <c r="L93" s="12"/>
      <c r="M93" s="11" t="s">
        <v>4826</v>
      </c>
      <c r="N93" s="11"/>
      <c r="O93" s="9" t="s">
        <v>119</v>
      </c>
      <c r="P93" s="9" t="s">
        <v>19</v>
      </c>
      <c r="Q93" s="11"/>
      <c r="R93" s="166" t="s">
        <v>1778</v>
      </c>
      <c r="S93" s="166" t="s">
        <v>1778</v>
      </c>
      <c r="T93" s="15" t="s">
        <v>505</v>
      </c>
      <c r="U93" s="12"/>
      <c r="V93" s="9"/>
      <c r="W93" s="12" t="s">
        <v>93</v>
      </c>
      <c r="X93" s="12"/>
      <c r="Y93" s="12"/>
      <c r="Z93" s="11"/>
      <c r="AA93" s="14">
        <v>0</v>
      </c>
      <c r="AB93" s="14">
        <v>0</v>
      </c>
      <c r="AC93" s="14">
        <v>2475505</v>
      </c>
      <c r="AD93" s="14">
        <v>0</v>
      </c>
      <c r="AE93" s="161">
        <f>SUM(TAMPData2202[[#This Row],[2022 PE Obligations]:[2022 Paving Obligations]])</f>
        <v>2475505</v>
      </c>
      <c r="AF93" s="14">
        <v>0</v>
      </c>
      <c r="AG93" s="14">
        <v>0</v>
      </c>
      <c r="AH93" s="14">
        <v>51859462.93</v>
      </c>
      <c r="AI93" s="14">
        <v>0</v>
      </c>
      <c r="AJ93" s="14">
        <v>51859462.93</v>
      </c>
      <c r="AK93" s="16" t="s">
        <v>4827</v>
      </c>
    </row>
    <row r="94" spans="1:37" hidden="1" x14ac:dyDescent="0.35">
      <c r="A94" s="159">
        <v>70072</v>
      </c>
      <c r="B94" s="8">
        <v>2</v>
      </c>
      <c r="C94" s="9" t="s">
        <v>85</v>
      </c>
      <c r="D94" s="10">
        <v>40038.57130787037</v>
      </c>
      <c r="E94" s="9" t="s">
        <v>108</v>
      </c>
      <c r="F94" s="10">
        <v>43500</v>
      </c>
      <c r="G94" s="9" t="s">
        <v>152</v>
      </c>
      <c r="H94" s="11" t="s">
        <v>1828</v>
      </c>
      <c r="I94" s="9"/>
      <c r="J94" s="12"/>
      <c r="K94" s="9"/>
      <c r="L94" s="12"/>
      <c r="M94" s="11" t="s">
        <v>4828</v>
      </c>
      <c r="N94" s="11"/>
      <c r="O94" s="9" t="s">
        <v>119</v>
      </c>
      <c r="P94" s="9" t="s">
        <v>19</v>
      </c>
      <c r="Q94" s="11"/>
      <c r="R94" s="166" t="s">
        <v>1778</v>
      </c>
      <c r="S94" s="166" t="s">
        <v>1778</v>
      </c>
      <c r="T94" s="15" t="s">
        <v>505</v>
      </c>
      <c r="U94" s="12"/>
      <c r="V94" s="9"/>
      <c r="W94" s="12" t="s">
        <v>93</v>
      </c>
      <c r="X94" s="12"/>
      <c r="Y94" s="12"/>
      <c r="Z94" s="11"/>
      <c r="AA94" s="14">
        <v>0</v>
      </c>
      <c r="AB94" s="14">
        <v>0</v>
      </c>
      <c r="AC94" s="14">
        <v>762848</v>
      </c>
      <c r="AD94" s="14">
        <v>0</v>
      </c>
      <c r="AE94" s="161">
        <f>SUM(TAMPData2202[[#This Row],[2022 PE Obligations]:[2022 Paving Obligations]])</f>
        <v>762848</v>
      </c>
      <c r="AF94" s="14">
        <v>0</v>
      </c>
      <c r="AG94" s="14">
        <v>0</v>
      </c>
      <c r="AH94" s="14">
        <v>21043935</v>
      </c>
      <c r="AI94" s="14">
        <v>0</v>
      </c>
      <c r="AJ94" s="14">
        <v>21043935</v>
      </c>
      <c r="AK94" s="16" t="s">
        <v>4829</v>
      </c>
    </row>
    <row r="95" spans="1:37" hidden="1" x14ac:dyDescent="0.35">
      <c r="A95" s="159">
        <v>70073</v>
      </c>
      <c r="B95" s="8">
        <v>1</v>
      </c>
      <c r="C95" s="9" t="s">
        <v>85</v>
      </c>
      <c r="D95" s="10">
        <v>40038.57130787037</v>
      </c>
      <c r="E95" s="9" t="s">
        <v>108</v>
      </c>
      <c r="F95" s="10">
        <v>43475</v>
      </c>
      <c r="G95" s="9" t="s">
        <v>152</v>
      </c>
      <c r="H95" s="11" t="s">
        <v>1192</v>
      </c>
      <c r="I95" s="9"/>
      <c r="J95" s="12"/>
      <c r="K95" s="9"/>
      <c r="L95" s="12"/>
      <c r="M95" s="11" t="s">
        <v>4830</v>
      </c>
      <c r="N95" s="11"/>
      <c r="O95" s="9" t="s">
        <v>119</v>
      </c>
      <c r="P95" s="9" t="s">
        <v>19</v>
      </c>
      <c r="Q95" s="11"/>
      <c r="R95" s="166" t="s">
        <v>1778</v>
      </c>
      <c r="S95" s="166" t="s">
        <v>1778</v>
      </c>
      <c r="T95" s="15" t="s">
        <v>505</v>
      </c>
      <c r="U95" s="12"/>
      <c r="V95" s="9"/>
      <c r="W95" s="12" t="s">
        <v>93</v>
      </c>
      <c r="X95" s="12"/>
      <c r="Y95" s="12"/>
      <c r="Z95" s="11"/>
      <c r="AA95" s="14">
        <v>0</v>
      </c>
      <c r="AB95" s="14">
        <v>0</v>
      </c>
      <c r="AC95" s="14">
        <v>1641891</v>
      </c>
      <c r="AD95" s="14">
        <v>0</v>
      </c>
      <c r="AE95" s="161">
        <f>SUM(TAMPData2202[[#This Row],[2022 PE Obligations]:[2022 Paving Obligations]])</f>
        <v>1641891</v>
      </c>
      <c r="AF95" s="14">
        <v>0</v>
      </c>
      <c r="AG95" s="14">
        <v>0</v>
      </c>
      <c r="AH95" s="14">
        <v>39271088.630000003</v>
      </c>
      <c r="AI95" s="14">
        <v>0</v>
      </c>
      <c r="AJ95" s="14">
        <v>39271088.630000003</v>
      </c>
      <c r="AK95" s="16" t="s">
        <v>4831</v>
      </c>
    </row>
    <row r="96" spans="1:37" hidden="1" x14ac:dyDescent="0.35">
      <c r="A96" s="159">
        <v>70074</v>
      </c>
      <c r="B96" s="8">
        <v>3</v>
      </c>
      <c r="C96" s="9" t="s">
        <v>85</v>
      </c>
      <c r="D96" s="10">
        <v>40038.57130787037</v>
      </c>
      <c r="E96" s="9" t="s">
        <v>108</v>
      </c>
      <c r="F96" s="10">
        <v>43474</v>
      </c>
      <c r="G96" s="9" t="s">
        <v>152</v>
      </c>
      <c r="H96" s="11" t="s">
        <v>659</v>
      </c>
      <c r="I96" s="9"/>
      <c r="J96" s="12"/>
      <c r="K96" s="9"/>
      <c r="L96" s="12"/>
      <c r="M96" s="11" t="s">
        <v>4832</v>
      </c>
      <c r="N96" s="11"/>
      <c r="O96" s="9" t="s">
        <v>119</v>
      </c>
      <c r="P96" s="9" t="s">
        <v>19</v>
      </c>
      <c r="Q96" s="11"/>
      <c r="R96" s="166" t="s">
        <v>1778</v>
      </c>
      <c r="S96" s="166" t="s">
        <v>1778</v>
      </c>
      <c r="T96" s="15" t="s">
        <v>505</v>
      </c>
      <c r="U96" s="12"/>
      <c r="V96" s="9"/>
      <c r="W96" s="12" t="s">
        <v>93</v>
      </c>
      <c r="X96" s="12"/>
      <c r="Y96" s="12"/>
      <c r="Z96" s="11"/>
      <c r="AA96" s="14">
        <v>0</v>
      </c>
      <c r="AB96" s="14">
        <v>0</v>
      </c>
      <c r="AC96" s="14">
        <v>3013217</v>
      </c>
      <c r="AD96" s="14">
        <v>0</v>
      </c>
      <c r="AE96" s="161">
        <f>SUM(TAMPData2202[[#This Row],[2022 PE Obligations]:[2022 Paving Obligations]])</f>
        <v>3013217</v>
      </c>
      <c r="AF96" s="14">
        <v>0</v>
      </c>
      <c r="AG96" s="14">
        <v>0</v>
      </c>
      <c r="AH96" s="14">
        <v>40187477.439999998</v>
      </c>
      <c r="AI96" s="14">
        <v>0</v>
      </c>
      <c r="AJ96" s="14">
        <v>40187477.439999998</v>
      </c>
      <c r="AK96" s="16" t="s">
        <v>4833</v>
      </c>
    </row>
    <row r="97" spans="1:37" hidden="1" x14ac:dyDescent="0.35">
      <c r="A97" s="159">
        <v>70075</v>
      </c>
      <c r="B97" s="8">
        <v>3</v>
      </c>
      <c r="C97" s="9" t="s">
        <v>85</v>
      </c>
      <c r="D97" s="10">
        <v>40038.57130787037</v>
      </c>
      <c r="E97" s="9" t="s">
        <v>108</v>
      </c>
      <c r="F97" s="10">
        <v>43474</v>
      </c>
      <c r="G97" s="9" t="s">
        <v>152</v>
      </c>
      <c r="H97" s="11" t="s">
        <v>365</v>
      </c>
      <c r="I97" s="9"/>
      <c r="J97" s="12"/>
      <c r="K97" s="9"/>
      <c r="L97" s="12"/>
      <c r="M97" s="11" t="s">
        <v>4834</v>
      </c>
      <c r="N97" s="11"/>
      <c r="O97" s="9" t="s">
        <v>119</v>
      </c>
      <c r="P97" s="9" t="s">
        <v>19</v>
      </c>
      <c r="Q97" s="11"/>
      <c r="R97" s="166" t="s">
        <v>1778</v>
      </c>
      <c r="S97" s="166" t="s">
        <v>1778</v>
      </c>
      <c r="T97" s="15" t="s">
        <v>505</v>
      </c>
      <c r="U97" s="12"/>
      <c r="V97" s="9"/>
      <c r="W97" s="12" t="s">
        <v>93</v>
      </c>
      <c r="X97" s="12"/>
      <c r="Y97" s="12"/>
      <c r="Z97" s="11"/>
      <c r="AA97" s="14">
        <v>0</v>
      </c>
      <c r="AB97" s="14">
        <v>0</v>
      </c>
      <c r="AC97" s="14">
        <v>1986622</v>
      </c>
      <c r="AD97" s="14">
        <v>0</v>
      </c>
      <c r="AE97" s="161">
        <f>SUM(TAMPData2202[[#This Row],[2022 PE Obligations]:[2022 Paving Obligations]])</f>
        <v>1986622</v>
      </c>
      <c r="AF97" s="14">
        <v>0</v>
      </c>
      <c r="AG97" s="14">
        <v>0</v>
      </c>
      <c r="AH97" s="14">
        <v>29001276.02</v>
      </c>
      <c r="AI97" s="14">
        <v>0</v>
      </c>
      <c r="AJ97" s="14">
        <v>29001276.02</v>
      </c>
      <c r="AK97" s="16" t="s">
        <v>4835</v>
      </c>
    </row>
    <row r="98" spans="1:37" hidden="1" x14ac:dyDescent="0.35">
      <c r="A98" s="159">
        <v>70076</v>
      </c>
      <c r="B98" s="8">
        <v>1</v>
      </c>
      <c r="C98" s="9" t="s">
        <v>85</v>
      </c>
      <c r="D98" s="10">
        <v>40038.57130787037</v>
      </c>
      <c r="E98" s="9" t="s">
        <v>108</v>
      </c>
      <c r="F98" s="10">
        <v>43501</v>
      </c>
      <c r="G98" s="9" t="s">
        <v>152</v>
      </c>
      <c r="H98" s="11" t="s">
        <v>523</v>
      </c>
      <c r="I98" s="9"/>
      <c r="J98" s="12"/>
      <c r="K98" s="9"/>
      <c r="L98" s="12"/>
      <c r="M98" s="11" t="s">
        <v>4836</v>
      </c>
      <c r="N98" s="11"/>
      <c r="O98" s="9" t="s">
        <v>119</v>
      </c>
      <c r="P98" s="9" t="s">
        <v>19</v>
      </c>
      <c r="Q98" s="11"/>
      <c r="R98" s="166" t="s">
        <v>1778</v>
      </c>
      <c r="S98" s="166" t="s">
        <v>1778</v>
      </c>
      <c r="T98" s="15" t="s">
        <v>505</v>
      </c>
      <c r="U98" s="12"/>
      <c r="V98" s="9"/>
      <c r="W98" s="12" t="s">
        <v>93</v>
      </c>
      <c r="X98" s="12"/>
      <c r="Y98" s="12"/>
      <c r="Z98" s="11"/>
      <c r="AA98" s="14">
        <v>0</v>
      </c>
      <c r="AB98" s="14">
        <v>0</v>
      </c>
      <c r="AC98" s="14">
        <v>623889</v>
      </c>
      <c r="AD98" s="14">
        <v>0</v>
      </c>
      <c r="AE98" s="161">
        <f>SUM(TAMPData2202[[#This Row],[2022 PE Obligations]:[2022 Paving Obligations]])</f>
        <v>623889</v>
      </c>
      <c r="AF98" s="14">
        <v>0</v>
      </c>
      <c r="AG98" s="14">
        <v>0</v>
      </c>
      <c r="AH98" s="14">
        <v>19088180.989999998</v>
      </c>
      <c r="AI98" s="14">
        <v>0</v>
      </c>
      <c r="AJ98" s="14">
        <v>19088180.989999998</v>
      </c>
      <c r="AK98" s="16" t="s">
        <v>4837</v>
      </c>
    </row>
    <row r="99" spans="1:37" hidden="1" x14ac:dyDescent="0.35">
      <c r="A99" s="159">
        <v>70077</v>
      </c>
      <c r="B99" s="8">
        <v>2</v>
      </c>
      <c r="C99" s="9" t="s">
        <v>85</v>
      </c>
      <c r="D99" s="10">
        <v>40038.57130787037</v>
      </c>
      <c r="E99" s="9" t="s">
        <v>108</v>
      </c>
      <c r="F99" s="10">
        <v>43500</v>
      </c>
      <c r="G99" s="9" t="s">
        <v>152</v>
      </c>
      <c r="H99" s="11" t="s">
        <v>410</v>
      </c>
      <c r="I99" s="9"/>
      <c r="J99" s="12"/>
      <c r="K99" s="9"/>
      <c r="L99" s="12"/>
      <c r="M99" s="11" t="s">
        <v>4838</v>
      </c>
      <c r="N99" s="11"/>
      <c r="O99" s="9" t="s">
        <v>119</v>
      </c>
      <c r="P99" s="9" t="s">
        <v>19</v>
      </c>
      <c r="Q99" s="11"/>
      <c r="R99" s="166" t="s">
        <v>1778</v>
      </c>
      <c r="S99" s="166" t="s">
        <v>1778</v>
      </c>
      <c r="T99" s="15" t="s">
        <v>505</v>
      </c>
      <c r="U99" s="12"/>
      <c r="V99" s="9"/>
      <c r="W99" s="12" t="s">
        <v>93</v>
      </c>
      <c r="X99" s="12"/>
      <c r="Y99" s="12"/>
      <c r="Z99" s="11"/>
      <c r="AA99" s="14">
        <v>0</v>
      </c>
      <c r="AB99" s="14">
        <v>0</v>
      </c>
      <c r="AC99" s="14">
        <v>850173</v>
      </c>
      <c r="AD99" s="14">
        <v>0</v>
      </c>
      <c r="AE99" s="161">
        <f>SUM(TAMPData2202[[#This Row],[2022 PE Obligations]:[2022 Paving Obligations]])</f>
        <v>850173</v>
      </c>
      <c r="AF99" s="14">
        <v>0</v>
      </c>
      <c r="AG99" s="14">
        <v>0</v>
      </c>
      <c r="AH99" s="14">
        <v>19585503.129999999</v>
      </c>
      <c r="AI99" s="14">
        <v>0</v>
      </c>
      <c r="AJ99" s="14">
        <v>19585503.129999999</v>
      </c>
      <c r="AK99" s="16" t="s">
        <v>4839</v>
      </c>
    </row>
    <row r="100" spans="1:37" hidden="1" x14ac:dyDescent="0.35">
      <c r="A100" s="159">
        <v>70078</v>
      </c>
      <c r="B100" s="8">
        <v>1</v>
      </c>
      <c r="C100" s="9" t="s">
        <v>85</v>
      </c>
      <c r="D100" s="10">
        <v>40038.57130787037</v>
      </c>
      <c r="E100" s="9" t="s">
        <v>108</v>
      </c>
      <c r="F100" s="10">
        <v>43476</v>
      </c>
      <c r="G100" s="9" t="s">
        <v>152</v>
      </c>
      <c r="H100" s="11" t="s">
        <v>689</v>
      </c>
      <c r="I100" s="9"/>
      <c r="J100" s="12"/>
      <c r="K100" s="9"/>
      <c r="L100" s="12"/>
      <c r="M100" s="11" t="s">
        <v>4840</v>
      </c>
      <c r="N100" s="11"/>
      <c r="O100" s="9" t="s">
        <v>119</v>
      </c>
      <c r="P100" s="9" t="s">
        <v>19</v>
      </c>
      <c r="Q100" s="11"/>
      <c r="R100" s="166" t="s">
        <v>1778</v>
      </c>
      <c r="S100" s="166" t="s">
        <v>1778</v>
      </c>
      <c r="T100" s="15" t="s">
        <v>505</v>
      </c>
      <c r="U100" s="12"/>
      <c r="V100" s="9"/>
      <c r="W100" s="12" t="s">
        <v>93</v>
      </c>
      <c r="X100" s="12"/>
      <c r="Y100" s="12"/>
      <c r="Z100" s="11"/>
      <c r="AA100" s="14">
        <v>0</v>
      </c>
      <c r="AB100" s="14">
        <v>0</v>
      </c>
      <c r="AC100" s="14">
        <v>1219209</v>
      </c>
      <c r="AD100" s="14">
        <v>0</v>
      </c>
      <c r="AE100" s="161">
        <f>SUM(TAMPData2202[[#This Row],[2022 PE Obligations]:[2022 Paving Obligations]])</f>
        <v>1219209</v>
      </c>
      <c r="AF100" s="14">
        <v>0</v>
      </c>
      <c r="AG100" s="14">
        <v>0</v>
      </c>
      <c r="AH100" s="14">
        <v>27671555.25</v>
      </c>
      <c r="AI100" s="14">
        <v>0</v>
      </c>
      <c r="AJ100" s="14">
        <v>27671555.25</v>
      </c>
      <c r="AK100" s="16" t="s">
        <v>4841</v>
      </c>
    </row>
    <row r="101" spans="1:37" hidden="1" x14ac:dyDescent="0.35">
      <c r="A101" s="159">
        <v>70079</v>
      </c>
      <c r="B101" s="8">
        <v>4</v>
      </c>
      <c r="C101" s="9" t="s">
        <v>85</v>
      </c>
      <c r="D101" s="10">
        <v>40038.57130787037</v>
      </c>
      <c r="E101" s="9" t="s">
        <v>108</v>
      </c>
      <c r="F101" s="10">
        <v>43474</v>
      </c>
      <c r="G101" s="9" t="s">
        <v>152</v>
      </c>
      <c r="H101" s="11" t="s">
        <v>88</v>
      </c>
      <c r="I101" s="9"/>
      <c r="J101" s="12"/>
      <c r="K101" s="9"/>
      <c r="L101" s="12"/>
      <c r="M101" s="11" t="s">
        <v>4842</v>
      </c>
      <c r="N101" s="11"/>
      <c r="O101" s="9" t="s">
        <v>119</v>
      </c>
      <c r="P101" s="9" t="s">
        <v>19</v>
      </c>
      <c r="Q101" s="11"/>
      <c r="R101" s="166" t="s">
        <v>1778</v>
      </c>
      <c r="S101" s="166" t="s">
        <v>1778</v>
      </c>
      <c r="T101" s="15" t="s">
        <v>505</v>
      </c>
      <c r="U101" s="12"/>
      <c r="V101" s="9"/>
      <c r="W101" s="12" t="s">
        <v>93</v>
      </c>
      <c r="X101" s="12"/>
      <c r="Y101" s="12"/>
      <c r="Z101" s="11"/>
      <c r="AA101" s="14">
        <v>0</v>
      </c>
      <c r="AB101" s="14">
        <v>0</v>
      </c>
      <c r="AC101" s="14">
        <v>5372876</v>
      </c>
      <c r="AD101" s="14">
        <v>0</v>
      </c>
      <c r="AE101" s="161">
        <f>SUM(TAMPData2202[[#This Row],[2022 PE Obligations]:[2022 Paving Obligations]])</f>
        <v>5372876</v>
      </c>
      <c r="AF101" s="14">
        <v>0</v>
      </c>
      <c r="AG101" s="14">
        <v>0</v>
      </c>
      <c r="AH101" s="14">
        <v>103989780.41</v>
      </c>
      <c r="AI101" s="14">
        <v>0</v>
      </c>
      <c r="AJ101" s="14">
        <v>103989780.41</v>
      </c>
      <c r="AK101" s="16" t="s">
        <v>4843</v>
      </c>
    </row>
    <row r="102" spans="1:37" hidden="1" x14ac:dyDescent="0.35">
      <c r="A102" s="159">
        <v>70080</v>
      </c>
      <c r="B102" s="8">
        <v>3</v>
      </c>
      <c r="C102" s="9" t="s">
        <v>85</v>
      </c>
      <c r="D102" s="10">
        <v>40038.57130787037</v>
      </c>
      <c r="E102" s="9" t="s">
        <v>108</v>
      </c>
      <c r="F102" s="10">
        <v>43489</v>
      </c>
      <c r="G102" s="9" t="s">
        <v>152</v>
      </c>
      <c r="H102" s="11" t="s">
        <v>551</v>
      </c>
      <c r="I102" s="9"/>
      <c r="J102" s="12"/>
      <c r="K102" s="9"/>
      <c r="L102" s="12"/>
      <c r="M102" s="11" t="s">
        <v>4844</v>
      </c>
      <c r="N102" s="11"/>
      <c r="O102" s="9" t="s">
        <v>119</v>
      </c>
      <c r="P102" s="9" t="s">
        <v>19</v>
      </c>
      <c r="Q102" s="11"/>
      <c r="R102" s="166" t="s">
        <v>1778</v>
      </c>
      <c r="S102" s="166" t="s">
        <v>1778</v>
      </c>
      <c r="T102" s="15" t="s">
        <v>505</v>
      </c>
      <c r="U102" s="12"/>
      <c r="V102" s="9"/>
      <c r="W102" s="12" t="s">
        <v>93</v>
      </c>
      <c r="X102" s="12"/>
      <c r="Y102" s="12"/>
      <c r="Z102" s="11"/>
      <c r="AA102" s="14">
        <v>0</v>
      </c>
      <c r="AB102" s="14">
        <v>0</v>
      </c>
      <c r="AC102" s="14">
        <v>1147900</v>
      </c>
      <c r="AD102" s="14">
        <v>0</v>
      </c>
      <c r="AE102" s="161">
        <f>SUM(TAMPData2202[[#This Row],[2022 PE Obligations]:[2022 Paving Obligations]])</f>
        <v>1147900</v>
      </c>
      <c r="AF102" s="14">
        <v>0</v>
      </c>
      <c r="AG102" s="14">
        <v>0</v>
      </c>
      <c r="AH102" s="14">
        <v>26795523.5</v>
      </c>
      <c r="AI102" s="14">
        <v>0</v>
      </c>
      <c r="AJ102" s="14">
        <v>26795523.5</v>
      </c>
      <c r="AK102" s="16" t="s">
        <v>4845</v>
      </c>
    </row>
    <row r="103" spans="1:37" hidden="1" x14ac:dyDescent="0.35">
      <c r="A103" s="159">
        <v>70081</v>
      </c>
      <c r="B103" s="8">
        <v>3</v>
      </c>
      <c r="C103" s="9" t="s">
        <v>85</v>
      </c>
      <c r="D103" s="10">
        <v>40038.57130787037</v>
      </c>
      <c r="E103" s="9" t="s">
        <v>108</v>
      </c>
      <c r="F103" s="10">
        <v>43489</v>
      </c>
      <c r="G103" s="9" t="s">
        <v>152</v>
      </c>
      <c r="H103" s="11" t="s">
        <v>1776</v>
      </c>
      <c r="I103" s="9"/>
      <c r="J103" s="12"/>
      <c r="K103" s="9"/>
      <c r="L103" s="12"/>
      <c r="M103" s="11" t="s">
        <v>4846</v>
      </c>
      <c r="N103" s="11"/>
      <c r="O103" s="9" t="s">
        <v>119</v>
      </c>
      <c r="P103" s="9" t="s">
        <v>19</v>
      </c>
      <c r="Q103" s="11"/>
      <c r="R103" s="166" t="s">
        <v>1778</v>
      </c>
      <c r="S103" s="166" t="s">
        <v>1778</v>
      </c>
      <c r="T103" s="15" t="s">
        <v>505</v>
      </c>
      <c r="U103" s="12"/>
      <c r="V103" s="9"/>
      <c r="W103" s="12" t="s">
        <v>93</v>
      </c>
      <c r="X103" s="12"/>
      <c r="Y103" s="12"/>
      <c r="Z103" s="11"/>
      <c r="AA103" s="14">
        <v>0</v>
      </c>
      <c r="AB103" s="14">
        <v>0</v>
      </c>
      <c r="AC103" s="14">
        <v>630671</v>
      </c>
      <c r="AD103" s="14">
        <v>0</v>
      </c>
      <c r="AE103" s="161">
        <f>SUM(TAMPData2202[[#This Row],[2022 PE Obligations]:[2022 Paving Obligations]])</f>
        <v>630671</v>
      </c>
      <c r="AF103" s="14">
        <v>0</v>
      </c>
      <c r="AG103" s="14">
        <v>0</v>
      </c>
      <c r="AH103" s="14">
        <v>16125177.74</v>
      </c>
      <c r="AI103" s="14">
        <v>0</v>
      </c>
      <c r="AJ103" s="14">
        <v>16125177.74</v>
      </c>
      <c r="AK103" s="16" t="s">
        <v>4847</v>
      </c>
    </row>
    <row r="104" spans="1:37" hidden="1" x14ac:dyDescent="0.35">
      <c r="A104" s="159">
        <v>70082</v>
      </c>
      <c r="B104" s="8">
        <v>1</v>
      </c>
      <c r="C104" s="9" t="s">
        <v>85</v>
      </c>
      <c r="D104" s="10">
        <v>40038.57130787037</v>
      </c>
      <c r="E104" s="9" t="s">
        <v>108</v>
      </c>
      <c r="F104" s="10">
        <v>43476</v>
      </c>
      <c r="G104" s="9" t="s">
        <v>152</v>
      </c>
      <c r="H104" s="11" t="s">
        <v>337</v>
      </c>
      <c r="I104" s="9"/>
      <c r="J104" s="12"/>
      <c r="K104" s="9"/>
      <c r="L104" s="12"/>
      <c r="M104" s="11" t="s">
        <v>4848</v>
      </c>
      <c r="N104" s="11"/>
      <c r="O104" s="9" t="s">
        <v>119</v>
      </c>
      <c r="P104" s="9" t="s">
        <v>19</v>
      </c>
      <c r="Q104" s="11"/>
      <c r="R104" s="166" t="s">
        <v>1778</v>
      </c>
      <c r="S104" s="166" t="s">
        <v>1778</v>
      </c>
      <c r="T104" s="15" t="s">
        <v>505</v>
      </c>
      <c r="U104" s="12"/>
      <c r="V104" s="9"/>
      <c r="W104" s="12" t="s">
        <v>93</v>
      </c>
      <c r="X104" s="12"/>
      <c r="Y104" s="12"/>
      <c r="Z104" s="11"/>
      <c r="AA104" s="14">
        <v>0</v>
      </c>
      <c r="AB104" s="14">
        <v>0</v>
      </c>
      <c r="AC104" s="14">
        <v>2908335</v>
      </c>
      <c r="AD104" s="14">
        <v>0</v>
      </c>
      <c r="AE104" s="161">
        <f>SUM(TAMPData2202[[#This Row],[2022 PE Obligations]:[2022 Paving Obligations]])</f>
        <v>2908335</v>
      </c>
      <c r="AF104" s="14">
        <v>0</v>
      </c>
      <c r="AG104" s="14">
        <v>0</v>
      </c>
      <c r="AH104" s="14">
        <v>48328561.289999999</v>
      </c>
      <c r="AI104" s="14">
        <v>0</v>
      </c>
      <c r="AJ104" s="14">
        <v>48328561.289999999</v>
      </c>
      <c r="AK104" s="16" t="s">
        <v>4849</v>
      </c>
    </row>
    <row r="105" spans="1:37" hidden="1" x14ac:dyDescent="0.35">
      <c r="A105" s="159">
        <v>70083</v>
      </c>
      <c r="B105" s="8">
        <v>3</v>
      </c>
      <c r="C105" s="9" t="s">
        <v>85</v>
      </c>
      <c r="D105" s="10">
        <v>40038.57130787037</v>
      </c>
      <c r="E105" s="9" t="s">
        <v>108</v>
      </c>
      <c r="F105" s="10">
        <v>43474</v>
      </c>
      <c r="G105" s="9" t="s">
        <v>152</v>
      </c>
      <c r="H105" s="11" t="s">
        <v>701</v>
      </c>
      <c r="I105" s="9"/>
      <c r="J105" s="12"/>
      <c r="K105" s="9"/>
      <c r="L105" s="12"/>
      <c r="M105" s="11" t="s">
        <v>4850</v>
      </c>
      <c r="N105" s="11"/>
      <c r="O105" s="9" t="s">
        <v>119</v>
      </c>
      <c r="P105" s="9" t="s">
        <v>19</v>
      </c>
      <c r="Q105" s="11"/>
      <c r="R105" s="166" t="s">
        <v>1778</v>
      </c>
      <c r="S105" s="166" t="s">
        <v>1778</v>
      </c>
      <c r="T105" s="15" t="s">
        <v>505</v>
      </c>
      <c r="U105" s="12"/>
      <c r="V105" s="9"/>
      <c r="W105" s="12" t="s">
        <v>93</v>
      </c>
      <c r="X105" s="12"/>
      <c r="Y105" s="12"/>
      <c r="Z105" s="11"/>
      <c r="AA105" s="14">
        <v>0</v>
      </c>
      <c r="AB105" s="14">
        <v>0</v>
      </c>
      <c r="AC105" s="14">
        <v>3608745</v>
      </c>
      <c r="AD105" s="14">
        <v>0</v>
      </c>
      <c r="AE105" s="161">
        <f>SUM(TAMPData2202[[#This Row],[2022 PE Obligations]:[2022 Paving Obligations]])</f>
        <v>3608745</v>
      </c>
      <c r="AF105" s="14">
        <v>0</v>
      </c>
      <c r="AG105" s="14">
        <v>0</v>
      </c>
      <c r="AH105" s="14">
        <v>39453197.469999999</v>
      </c>
      <c r="AI105" s="14">
        <v>0</v>
      </c>
      <c r="AJ105" s="14">
        <v>39453197.469999999</v>
      </c>
      <c r="AK105" s="16" t="s">
        <v>4851</v>
      </c>
    </row>
    <row r="106" spans="1:37" hidden="1" x14ac:dyDescent="0.35">
      <c r="A106" s="159">
        <v>70084</v>
      </c>
      <c r="B106" s="8">
        <v>4</v>
      </c>
      <c r="C106" s="9" t="s">
        <v>85</v>
      </c>
      <c r="D106" s="10">
        <v>40038.57130787037</v>
      </c>
      <c r="E106" s="9" t="s">
        <v>108</v>
      </c>
      <c r="F106" s="10">
        <v>43475</v>
      </c>
      <c r="G106" s="9" t="s">
        <v>152</v>
      </c>
      <c r="H106" s="11" t="s">
        <v>2853</v>
      </c>
      <c r="I106" s="9"/>
      <c r="J106" s="12"/>
      <c r="K106" s="9"/>
      <c r="L106" s="12"/>
      <c r="M106" s="11" t="s">
        <v>4852</v>
      </c>
      <c r="N106" s="11"/>
      <c r="O106" s="9" t="s">
        <v>119</v>
      </c>
      <c r="P106" s="9" t="s">
        <v>19</v>
      </c>
      <c r="Q106" s="11"/>
      <c r="R106" s="166" t="s">
        <v>1778</v>
      </c>
      <c r="S106" s="166" t="s">
        <v>1778</v>
      </c>
      <c r="T106" s="15" t="s">
        <v>505</v>
      </c>
      <c r="U106" s="12"/>
      <c r="V106" s="9"/>
      <c r="W106" s="12" t="s">
        <v>93</v>
      </c>
      <c r="X106" s="12"/>
      <c r="Y106" s="12"/>
      <c r="Z106" s="11"/>
      <c r="AA106" s="14">
        <v>0</v>
      </c>
      <c r="AB106" s="14">
        <v>0</v>
      </c>
      <c r="AC106" s="14">
        <v>1379207</v>
      </c>
      <c r="AD106" s="14">
        <v>0</v>
      </c>
      <c r="AE106" s="161">
        <f>SUM(TAMPData2202[[#This Row],[2022 PE Obligations]:[2022 Paving Obligations]])</f>
        <v>1379207</v>
      </c>
      <c r="AF106" s="14">
        <v>0</v>
      </c>
      <c r="AG106" s="14">
        <v>0</v>
      </c>
      <c r="AH106" s="14">
        <v>23080050.59</v>
      </c>
      <c r="AI106" s="14">
        <v>0</v>
      </c>
      <c r="AJ106" s="14">
        <v>23080050.59</v>
      </c>
      <c r="AK106" s="16" t="s">
        <v>4853</v>
      </c>
    </row>
    <row r="107" spans="1:37" hidden="1" x14ac:dyDescent="0.35">
      <c r="A107" s="159">
        <v>70087</v>
      </c>
      <c r="B107" s="8">
        <v>1</v>
      </c>
      <c r="C107" s="9" t="s">
        <v>85</v>
      </c>
      <c r="D107" s="10">
        <v>40038.57130787037</v>
      </c>
      <c r="E107" s="9" t="s">
        <v>108</v>
      </c>
      <c r="F107" s="10">
        <v>43501</v>
      </c>
      <c r="G107" s="9" t="s">
        <v>152</v>
      </c>
      <c r="H107" s="11" t="s">
        <v>443</v>
      </c>
      <c r="I107" s="9"/>
      <c r="J107" s="12"/>
      <c r="K107" s="9"/>
      <c r="L107" s="12"/>
      <c r="M107" s="11" t="s">
        <v>4854</v>
      </c>
      <c r="N107" s="11"/>
      <c r="O107" s="9" t="s">
        <v>119</v>
      </c>
      <c r="P107" s="9" t="s">
        <v>19</v>
      </c>
      <c r="Q107" s="11"/>
      <c r="R107" s="166" t="s">
        <v>1778</v>
      </c>
      <c r="S107" s="166" t="s">
        <v>1778</v>
      </c>
      <c r="T107" s="15" t="s">
        <v>505</v>
      </c>
      <c r="U107" s="12"/>
      <c r="V107" s="9"/>
      <c r="W107" s="12" t="s">
        <v>93</v>
      </c>
      <c r="X107" s="12"/>
      <c r="Y107" s="12"/>
      <c r="Z107" s="11"/>
      <c r="AA107" s="14">
        <v>0</v>
      </c>
      <c r="AB107" s="14">
        <v>0</v>
      </c>
      <c r="AC107" s="14">
        <v>625710</v>
      </c>
      <c r="AD107" s="14">
        <v>0</v>
      </c>
      <c r="AE107" s="161">
        <f>SUM(TAMPData2202[[#This Row],[2022 PE Obligations]:[2022 Paving Obligations]])</f>
        <v>625710</v>
      </c>
      <c r="AF107" s="14">
        <v>0</v>
      </c>
      <c r="AG107" s="14">
        <v>0</v>
      </c>
      <c r="AH107" s="14">
        <v>14873328.529999999</v>
      </c>
      <c r="AI107" s="14">
        <v>0</v>
      </c>
      <c r="AJ107" s="14">
        <v>14873328.529999999</v>
      </c>
      <c r="AK107" s="16" t="s">
        <v>4855</v>
      </c>
    </row>
    <row r="108" spans="1:37" hidden="1" x14ac:dyDescent="0.35">
      <c r="A108" s="159">
        <v>70088</v>
      </c>
      <c r="B108" s="8">
        <v>2</v>
      </c>
      <c r="C108" s="9" t="s">
        <v>85</v>
      </c>
      <c r="D108" s="10">
        <v>40038.57130787037</v>
      </c>
      <c r="E108" s="9" t="s">
        <v>108</v>
      </c>
      <c r="F108" s="10">
        <v>43500</v>
      </c>
      <c r="G108" s="9" t="s">
        <v>152</v>
      </c>
      <c r="H108" s="11" t="s">
        <v>1038</v>
      </c>
      <c r="I108" s="9"/>
      <c r="J108" s="12"/>
      <c r="K108" s="9"/>
      <c r="L108" s="12"/>
      <c r="M108" s="11" t="s">
        <v>4856</v>
      </c>
      <c r="N108" s="11"/>
      <c r="O108" s="9" t="s">
        <v>119</v>
      </c>
      <c r="P108" s="9" t="s">
        <v>19</v>
      </c>
      <c r="Q108" s="11"/>
      <c r="R108" s="166" t="s">
        <v>1778</v>
      </c>
      <c r="S108" s="166" t="s">
        <v>1778</v>
      </c>
      <c r="T108" s="15" t="s">
        <v>505</v>
      </c>
      <c r="U108" s="12"/>
      <c r="V108" s="9"/>
      <c r="W108" s="12" t="s">
        <v>93</v>
      </c>
      <c r="X108" s="12"/>
      <c r="Y108" s="12"/>
      <c r="Z108" s="11"/>
      <c r="AA108" s="14">
        <v>0</v>
      </c>
      <c r="AB108" s="14">
        <v>0</v>
      </c>
      <c r="AC108" s="14">
        <v>808344</v>
      </c>
      <c r="AD108" s="14">
        <v>0</v>
      </c>
      <c r="AE108" s="161">
        <f>SUM(TAMPData2202[[#This Row],[2022 PE Obligations]:[2022 Paving Obligations]])</f>
        <v>808344</v>
      </c>
      <c r="AF108" s="14">
        <v>0</v>
      </c>
      <c r="AG108" s="14">
        <v>0</v>
      </c>
      <c r="AH108" s="14">
        <v>15858265.279999999</v>
      </c>
      <c r="AI108" s="14">
        <v>0</v>
      </c>
      <c r="AJ108" s="14">
        <v>15858265.279999999</v>
      </c>
      <c r="AK108" s="16" t="s">
        <v>4857</v>
      </c>
    </row>
    <row r="109" spans="1:37" hidden="1" x14ac:dyDescent="0.35">
      <c r="A109" s="159">
        <v>70090</v>
      </c>
      <c r="B109" s="8">
        <v>1</v>
      </c>
      <c r="C109" s="9" t="s">
        <v>85</v>
      </c>
      <c r="D109" s="10">
        <v>40038.57130787037</v>
      </c>
      <c r="E109" s="9" t="s">
        <v>108</v>
      </c>
      <c r="F109" s="10">
        <v>43476</v>
      </c>
      <c r="G109" s="9" t="s">
        <v>152</v>
      </c>
      <c r="H109" s="11" t="s">
        <v>347</v>
      </c>
      <c r="I109" s="9"/>
      <c r="J109" s="12"/>
      <c r="K109" s="9"/>
      <c r="L109" s="12"/>
      <c r="M109" s="11" t="s">
        <v>4858</v>
      </c>
      <c r="N109" s="11"/>
      <c r="O109" s="9" t="s">
        <v>119</v>
      </c>
      <c r="P109" s="9" t="s">
        <v>19</v>
      </c>
      <c r="Q109" s="11"/>
      <c r="R109" s="166" t="s">
        <v>1778</v>
      </c>
      <c r="S109" s="166" t="s">
        <v>1778</v>
      </c>
      <c r="T109" s="15" t="s">
        <v>505</v>
      </c>
      <c r="U109" s="12"/>
      <c r="V109" s="9"/>
      <c r="W109" s="12" t="s">
        <v>93</v>
      </c>
      <c r="X109" s="12"/>
      <c r="Y109" s="12"/>
      <c r="Z109" s="11"/>
      <c r="AA109" s="14">
        <v>0</v>
      </c>
      <c r="AB109" s="14">
        <v>0</v>
      </c>
      <c r="AC109" s="14">
        <v>1946018</v>
      </c>
      <c r="AD109" s="14">
        <v>0</v>
      </c>
      <c r="AE109" s="161">
        <f>SUM(TAMPData2202[[#This Row],[2022 PE Obligations]:[2022 Paving Obligations]])</f>
        <v>1946018</v>
      </c>
      <c r="AF109" s="14">
        <v>0</v>
      </c>
      <c r="AG109" s="14">
        <v>0</v>
      </c>
      <c r="AH109" s="14">
        <v>42585473.990000002</v>
      </c>
      <c r="AI109" s="14">
        <v>0</v>
      </c>
      <c r="AJ109" s="14">
        <v>42585473.990000002</v>
      </c>
      <c r="AK109" s="16" t="s">
        <v>4859</v>
      </c>
    </row>
    <row r="110" spans="1:37" hidden="1" x14ac:dyDescent="0.35">
      <c r="A110" s="159">
        <v>70091</v>
      </c>
      <c r="B110" s="8">
        <v>3</v>
      </c>
      <c r="C110" s="9" t="s">
        <v>85</v>
      </c>
      <c r="D110" s="10">
        <v>40038.57130787037</v>
      </c>
      <c r="E110" s="9" t="s">
        <v>108</v>
      </c>
      <c r="F110" s="10">
        <v>43488</v>
      </c>
      <c r="G110" s="9" t="s">
        <v>152</v>
      </c>
      <c r="H110" s="11" t="s">
        <v>1272</v>
      </c>
      <c r="I110" s="9"/>
      <c r="J110" s="12"/>
      <c r="K110" s="9"/>
      <c r="L110" s="12"/>
      <c r="M110" s="11" t="s">
        <v>4860</v>
      </c>
      <c r="N110" s="11"/>
      <c r="O110" s="9" t="s">
        <v>119</v>
      </c>
      <c r="P110" s="9" t="s">
        <v>19</v>
      </c>
      <c r="Q110" s="11"/>
      <c r="R110" s="166" t="s">
        <v>1778</v>
      </c>
      <c r="S110" s="166" t="s">
        <v>1778</v>
      </c>
      <c r="T110" s="15" t="s">
        <v>505</v>
      </c>
      <c r="U110" s="12"/>
      <c r="V110" s="9"/>
      <c r="W110" s="12" t="s">
        <v>93</v>
      </c>
      <c r="X110" s="12"/>
      <c r="Y110" s="12"/>
      <c r="Z110" s="11"/>
      <c r="AA110" s="14">
        <v>0</v>
      </c>
      <c r="AB110" s="14">
        <v>0</v>
      </c>
      <c r="AC110" s="14">
        <v>1024988</v>
      </c>
      <c r="AD110" s="14">
        <v>0</v>
      </c>
      <c r="AE110" s="161">
        <f>SUM(TAMPData2202[[#This Row],[2022 PE Obligations]:[2022 Paving Obligations]])</f>
        <v>1024988</v>
      </c>
      <c r="AF110" s="14">
        <v>0</v>
      </c>
      <c r="AG110" s="14">
        <v>0</v>
      </c>
      <c r="AH110" s="14">
        <v>17894258</v>
      </c>
      <c r="AI110" s="14">
        <v>0</v>
      </c>
      <c r="AJ110" s="14">
        <v>17894258</v>
      </c>
      <c r="AK110" s="16" t="s">
        <v>4861</v>
      </c>
    </row>
    <row r="111" spans="1:37" hidden="1" x14ac:dyDescent="0.35">
      <c r="A111" s="159">
        <v>70092</v>
      </c>
      <c r="B111" s="8">
        <v>4</v>
      </c>
      <c r="C111" s="9" t="s">
        <v>85</v>
      </c>
      <c r="D111" s="10">
        <v>40038.57130787037</v>
      </c>
      <c r="E111" s="9" t="s">
        <v>108</v>
      </c>
      <c r="F111" s="10">
        <v>43487</v>
      </c>
      <c r="G111" s="9" t="s">
        <v>152</v>
      </c>
      <c r="H111" s="11" t="s">
        <v>371</v>
      </c>
      <c r="I111" s="9"/>
      <c r="J111" s="12"/>
      <c r="K111" s="9"/>
      <c r="L111" s="12"/>
      <c r="M111" s="11" t="s">
        <v>4862</v>
      </c>
      <c r="N111" s="11"/>
      <c r="O111" s="9" t="s">
        <v>119</v>
      </c>
      <c r="P111" s="9" t="s">
        <v>19</v>
      </c>
      <c r="Q111" s="11"/>
      <c r="R111" s="166" t="s">
        <v>1778</v>
      </c>
      <c r="S111" s="166" t="s">
        <v>1778</v>
      </c>
      <c r="T111" s="15" t="s">
        <v>505</v>
      </c>
      <c r="U111" s="12"/>
      <c r="V111" s="9"/>
      <c r="W111" s="12" t="s">
        <v>93</v>
      </c>
      <c r="X111" s="12"/>
      <c r="Y111" s="12"/>
      <c r="Z111" s="11"/>
      <c r="AA111" s="14">
        <v>0</v>
      </c>
      <c r="AB111" s="14">
        <v>0</v>
      </c>
      <c r="AC111" s="14">
        <v>1494116</v>
      </c>
      <c r="AD111" s="14">
        <v>0</v>
      </c>
      <c r="AE111" s="161">
        <f>SUM(TAMPData2202[[#This Row],[2022 PE Obligations]:[2022 Paving Obligations]])</f>
        <v>1494116</v>
      </c>
      <c r="AF111" s="14">
        <v>0</v>
      </c>
      <c r="AG111" s="14">
        <v>0</v>
      </c>
      <c r="AH111" s="14">
        <v>34511702.420000002</v>
      </c>
      <c r="AI111" s="14">
        <v>0</v>
      </c>
      <c r="AJ111" s="14">
        <v>34511702.420000002</v>
      </c>
      <c r="AK111" s="16" t="s">
        <v>4863</v>
      </c>
    </row>
    <row r="112" spans="1:37" hidden="1" x14ac:dyDescent="0.35">
      <c r="A112" s="159">
        <v>70093</v>
      </c>
      <c r="B112" s="8">
        <v>2</v>
      </c>
      <c r="C112" s="9" t="s">
        <v>85</v>
      </c>
      <c r="D112" s="10">
        <v>40038.57130787037</v>
      </c>
      <c r="E112" s="9" t="s">
        <v>108</v>
      </c>
      <c r="F112" s="10">
        <v>43500</v>
      </c>
      <c r="G112" s="9" t="s">
        <v>152</v>
      </c>
      <c r="H112" s="11" t="s">
        <v>2064</v>
      </c>
      <c r="I112" s="9"/>
      <c r="J112" s="12"/>
      <c r="K112" s="9"/>
      <c r="L112" s="12"/>
      <c r="M112" s="11" t="s">
        <v>4864</v>
      </c>
      <c r="N112" s="11"/>
      <c r="O112" s="9" t="s">
        <v>119</v>
      </c>
      <c r="P112" s="9" t="s">
        <v>19</v>
      </c>
      <c r="Q112" s="11"/>
      <c r="R112" s="166" t="s">
        <v>1778</v>
      </c>
      <c r="S112" s="166" t="s">
        <v>1778</v>
      </c>
      <c r="T112" s="15" t="s">
        <v>505</v>
      </c>
      <c r="U112" s="12"/>
      <c r="V112" s="9"/>
      <c r="W112" s="12" t="s">
        <v>93</v>
      </c>
      <c r="X112" s="12"/>
      <c r="Y112" s="12"/>
      <c r="Z112" s="11"/>
      <c r="AA112" s="14">
        <v>0</v>
      </c>
      <c r="AB112" s="14">
        <v>0</v>
      </c>
      <c r="AC112" s="14">
        <v>1619114</v>
      </c>
      <c r="AD112" s="14">
        <v>0</v>
      </c>
      <c r="AE112" s="161">
        <f>SUM(TAMPData2202[[#This Row],[2022 PE Obligations]:[2022 Paving Obligations]])</f>
        <v>1619114</v>
      </c>
      <c r="AF112" s="14">
        <v>0</v>
      </c>
      <c r="AG112" s="14">
        <v>0</v>
      </c>
      <c r="AH112" s="14">
        <v>21636420.719999999</v>
      </c>
      <c r="AI112" s="14">
        <v>0</v>
      </c>
      <c r="AJ112" s="14">
        <v>21636420.719999999</v>
      </c>
      <c r="AK112" s="16" t="s">
        <v>4865</v>
      </c>
    </row>
    <row r="113" spans="1:37" hidden="1" x14ac:dyDescent="0.35">
      <c r="A113" s="159">
        <v>70094</v>
      </c>
      <c r="B113" s="8">
        <v>3</v>
      </c>
      <c r="C113" s="9" t="s">
        <v>85</v>
      </c>
      <c r="D113" s="10">
        <v>40038.57130787037</v>
      </c>
      <c r="E113" s="9" t="s">
        <v>108</v>
      </c>
      <c r="F113" s="10">
        <v>43474</v>
      </c>
      <c r="G113" s="9" t="s">
        <v>152</v>
      </c>
      <c r="H113" s="11" t="s">
        <v>109</v>
      </c>
      <c r="I113" s="9"/>
      <c r="J113" s="12"/>
      <c r="K113" s="9"/>
      <c r="L113" s="12"/>
      <c r="M113" s="11" t="s">
        <v>4866</v>
      </c>
      <c r="N113" s="11"/>
      <c r="O113" s="9" t="s">
        <v>119</v>
      </c>
      <c r="P113" s="9" t="s">
        <v>19</v>
      </c>
      <c r="Q113" s="11"/>
      <c r="R113" s="166" t="s">
        <v>1778</v>
      </c>
      <c r="S113" s="166" t="s">
        <v>1778</v>
      </c>
      <c r="T113" s="15" t="s">
        <v>505</v>
      </c>
      <c r="U113" s="12"/>
      <c r="V113" s="9"/>
      <c r="W113" s="12" t="s">
        <v>93</v>
      </c>
      <c r="X113" s="12"/>
      <c r="Y113" s="12"/>
      <c r="Z113" s="11"/>
      <c r="AA113" s="14">
        <v>0</v>
      </c>
      <c r="AB113" s="14">
        <v>0</v>
      </c>
      <c r="AC113" s="14">
        <v>2898577</v>
      </c>
      <c r="AD113" s="14">
        <v>0</v>
      </c>
      <c r="AE113" s="161">
        <f>SUM(TAMPData2202[[#This Row],[2022 PE Obligations]:[2022 Paving Obligations]])</f>
        <v>2898577</v>
      </c>
      <c r="AF113" s="14">
        <v>0</v>
      </c>
      <c r="AG113" s="14">
        <v>0</v>
      </c>
      <c r="AH113" s="14">
        <v>38789395.869999997</v>
      </c>
      <c r="AI113" s="14">
        <v>0</v>
      </c>
      <c r="AJ113" s="14">
        <v>38789395.869999997</v>
      </c>
      <c r="AK113" s="16" t="s">
        <v>4867</v>
      </c>
    </row>
    <row r="114" spans="1:37" hidden="1" x14ac:dyDescent="0.35">
      <c r="A114" s="159">
        <v>70095</v>
      </c>
      <c r="B114" s="8">
        <v>3</v>
      </c>
      <c r="C114" s="9" t="s">
        <v>85</v>
      </c>
      <c r="D114" s="10">
        <v>40038.57130787037</v>
      </c>
      <c r="E114" s="9" t="s">
        <v>108</v>
      </c>
      <c r="F114" s="10">
        <v>43474</v>
      </c>
      <c r="G114" s="9" t="s">
        <v>152</v>
      </c>
      <c r="H114" s="11" t="s">
        <v>785</v>
      </c>
      <c r="I114" s="9"/>
      <c r="J114" s="12"/>
      <c r="K114" s="9"/>
      <c r="L114" s="12"/>
      <c r="M114" s="11" t="s">
        <v>4868</v>
      </c>
      <c r="N114" s="11"/>
      <c r="O114" s="9" t="s">
        <v>119</v>
      </c>
      <c r="P114" s="9" t="s">
        <v>19</v>
      </c>
      <c r="Q114" s="11"/>
      <c r="R114" s="166" t="s">
        <v>1778</v>
      </c>
      <c r="S114" s="166" t="s">
        <v>1778</v>
      </c>
      <c r="T114" s="15" t="s">
        <v>505</v>
      </c>
      <c r="U114" s="12"/>
      <c r="V114" s="9"/>
      <c r="W114" s="12" t="s">
        <v>93</v>
      </c>
      <c r="X114" s="12"/>
      <c r="Y114" s="12"/>
      <c r="Z114" s="11"/>
      <c r="AA114" s="14">
        <v>0</v>
      </c>
      <c r="AB114" s="14">
        <v>0</v>
      </c>
      <c r="AC114" s="14">
        <v>1711305</v>
      </c>
      <c r="AD114" s="14">
        <v>0</v>
      </c>
      <c r="AE114" s="161">
        <f>SUM(TAMPData2202[[#This Row],[2022 PE Obligations]:[2022 Paving Obligations]])</f>
        <v>1711305</v>
      </c>
      <c r="AF114" s="14">
        <v>0</v>
      </c>
      <c r="AG114" s="14">
        <v>0</v>
      </c>
      <c r="AH114" s="14">
        <v>30118391.09</v>
      </c>
      <c r="AI114" s="14">
        <v>0</v>
      </c>
      <c r="AJ114" s="14">
        <v>30118391.09</v>
      </c>
      <c r="AK114" s="16" t="s">
        <v>4869</v>
      </c>
    </row>
    <row r="115" spans="1:37" hidden="1" x14ac:dyDescent="0.35">
      <c r="A115" s="162">
        <v>81869.009999999995</v>
      </c>
      <c r="B115" s="8">
        <v>3</v>
      </c>
      <c r="C115" s="9" t="s">
        <v>85</v>
      </c>
      <c r="D115" s="10">
        <v>43656</v>
      </c>
      <c r="E115" s="9" t="s">
        <v>134</v>
      </c>
      <c r="F115" s="10">
        <v>44550</v>
      </c>
      <c r="G115" s="9" t="s">
        <v>98</v>
      </c>
      <c r="H115" s="11" t="s">
        <v>1544</v>
      </c>
      <c r="I115" s="9" t="s">
        <v>1545</v>
      </c>
      <c r="J115" s="12" t="s">
        <v>101</v>
      </c>
      <c r="K115" s="9"/>
      <c r="L115" s="12" t="s">
        <v>101</v>
      </c>
      <c r="M115" s="11" t="s">
        <v>1546</v>
      </c>
      <c r="N115" s="11"/>
      <c r="O115" s="9" t="s">
        <v>438</v>
      </c>
      <c r="P115" s="9" t="s">
        <v>439</v>
      </c>
      <c r="Q115" s="11"/>
      <c r="R115" s="9" t="s">
        <v>39</v>
      </c>
      <c r="S115" s="9" t="s">
        <v>46</v>
      </c>
      <c r="T115" s="13">
        <v>0.01</v>
      </c>
      <c r="U115" s="12"/>
      <c r="V115" s="9"/>
      <c r="W115" s="12" t="s">
        <v>93</v>
      </c>
      <c r="X115" s="12" t="s">
        <v>103</v>
      </c>
      <c r="Y115" s="163" t="s">
        <v>32</v>
      </c>
      <c r="Z115" s="11" t="s">
        <v>1547</v>
      </c>
      <c r="AA115" s="14">
        <v>0</v>
      </c>
      <c r="AB115" s="14">
        <v>50000</v>
      </c>
      <c r="AC115" s="14">
        <v>0</v>
      </c>
      <c r="AD115" s="14">
        <v>0</v>
      </c>
      <c r="AE115" s="161">
        <f>SUM(TAMPData2202[[#This Row],[2022 PE Obligations]:[2022 Paving Obligations]])</f>
        <v>50000</v>
      </c>
      <c r="AF115" s="14">
        <v>0</v>
      </c>
      <c r="AG115" s="14">
        <v>50000</v>
      </c>
      <c r="AH115" s="14">
        <v>210000</v>
      </c>
      <c r="AI115" s="14">
        <v>0</v>
      </c>
      <c r="AJ115" s="14">
        <v>260000</v>
      </c>
      <c r="AK115" s="16" t="s">
        <v>1548</v>
      </c>
    </row>
    <row r="116" spans="1:37" hidden="1" x14ac:dyDescent="0.35">
      <c r="A116" s="162">
        <v>82699.009999999995</v>
      </c>
      <c r="B116" s="8">
        <v>1</v>
      </c>
      <c r="C116" s="9" t="s">
        <v>85</v>
      </c>
      <c r="D116" s="10">
        <v>44391</v>
      </c>
      <c r="E116" s="9" t="s">
        <v>398</v>
      </c>
      <c r="F116" s="10">
        <v>44572</v>
      </c>
      <c r="G116" s="9" t="s">
        <v>189</v>
      </c>
      <c r="H116" s="11" t="s">
        <v>718</v>
      </c>
      <c r="I116" s="9" t="s">
        <v>697</v>
      </c>
      <c r="J116" s="12" t="s">
        <v>101</v>
      </c>
      <c r="K116" s="9"/>
      <c r="L116" s="12" t="s">
        <v>101</v>
      </c>
      <c r="M116" s="11" t="s">
        <v>719</v>
      </c>
      <c r="N116" s="11"/>
      <c r="O116" s="9" t="s">
        <v>438</v>
      </c>
      <c r="P116" s="9" t="s">
        <v>439</v>
      </c>
      <c r="Q116" s="11"/>
      <c r="R116" s="9" t="s">
        <v>39</v>
      </c>
      <c r="S116" s="9" t="s">
        <v>46</v>
      </c>
      <c r="T116" s="13">
        <v>0</v>
      </c>
      <c r="U116" s="10">
        <v>44792</v>
      </c>
      <c r="V116" s="9"/>
      <c r="W116" s="12" t="s">
        <v>93</v>
      </c>
      <c r="X116" s="12" t="s">
        <v>13</v>
      </c>
      <c r="Y116" s="163" t="s">
        <v>31</v>
      </c>
      <c r="Z116" s="11" t="s">
        <v>720</v>
      </c>
      <c r="AA116" s="14">
        <v>0</v>
      </c>
      <c r="AB116" s="14">
        <v>0</v>
      </c>
      <c r="AC116" s="14">
        <v>69500</v>
      </c>
      <c r="AD116" s="14">
        <v>0</v>
      </c>
      <c r="AE116" s="161">
        <f>SUM(TAMPData2202[[#This Row],[2022 PE Obligations]:[2022 Paving Obligations]])</f>
        <v>69500</v>
      </c>
      <c r="AF116" s="14">
        <v>0</v>
      </c>
      <c r="AG116" s="14">
        <v>0</v>
      </c>
      <c r="AH116" s="14">
        <v>69500</v>
      </c>
      <c r="AI116" s="14">
        <v>0</v>
      </c>
      <c r="AJ116" s="14">
        <v>69500</v>
      </c>
      <c r="AK116" s="16" t="s">
        <v>721</v>
      </c>
    </row>
    <row r="117" spans="1:37" hidden="1" x14ac:dyDescent="0.35">
      <c r="A117" s="162">
        <v>83031.009999999995</v>
      </c>
      <c r="B117" s="8">
        <v>2</v>
      </c>
      <c r="C117" s="9" t="s">
        <v>122</v>
      </c>
      <c r="D117" s="10">
        <v>43868</v>
      </c>
      <c r="E117" s="9" t="s">
        <v>398</v>
      </c>
      <c r="F117" s="10">
        <v>44447.875150462962</v>
      </c>
      <c r="G117" s="9" t="s">
        <v>108</v>
      </c>
      <c r="H117" s="11" t="s">
        <v>465</v>
      </c>
      <c r="I117" s="9" t="s">
        <v>466</v>
      </c>
      <c r="J117" s="12" t="s">
        <v>101</v>
      </c>
      <c r="K117" s="9"/>
      <c r="L117" s="12" t="s">
        <v>101</v>
      </c>
      <c r="M117" s="11" t="s">
        <v>1549</v>
      </c>
      <c r="N117" s="11"/>
      <c r="O117" s="9" t="s">
        <v>438</v>
      </c>
      <c r="P117" s="9" t="s">
        <v>439</v>
      </c>
      <c r="Q117" s="11"/>
      <c r="R117" s="9" t="s">
        <v>39</v>
      </c>
      <c r="S117" s="9" t="s">
        <v>46</v>
      </c>
      <c r="T117" s="13">
        <v>0.03</v>
      </c>
      <c r="U117" s="10">
        <v>44428</v>
      </c>
      <c r="V117" s="9"/>
      <c r="W117" s="12" t="s">
        <v>93</v>
      </c>
      <c r="X117" s="12" t="s">
        <v>103</v>
      </c>
      <c r="Y117" s="163" t="s">
        <v>32</v>
      </c>
      <c r="Z117" s="11" t="s">
        <v>1550</v>
      </c>
      <c r="AA117" s="14">
        <v>0</v>
      </c>
      <c r="AB117" s="14">
        <v>0</v>
      </c>
      <c r="AC117" s="14">
        <v>1469424</v>
      </c>
      <c r="AD117" s="14">
        <v>0</v>
      </c>
      <c r="AE117" s="161">
        <f>SUM(TAMPData2202[[#This Row],[2022 PE Obligations]:[2022 Paving Obligations]])</f>
        <v>1469424</v>
      </c>
      <c r="AF117" s="14">
        <v>0</v>
      </c>
      <c r="AG117" s="14">
        <v>0</v>
      </c>
      <c r="AH117" s="14">
        <v>1548424</v>
      </c>
      <c r="AI117" s="14">
        <v>0</v>
      </c>
      <c r="AJ117" s="14">
        <v>1548424</v>
      </c>
      <c r="AK117" s="16" t="s">
        <v>1552</v>
      </c>
    </row>
    <row r="118" spans="1:37" ht="36" hidden="1" x14ac:dyDescent="0.35">
      <c r="A118" s="162">
        <v>83462.009999999995</v>
      </c>
      <c r="B118" s="8">
        <v>1</v>
      </c>
      <c r="C118" s="9" t="s">
        <v>97</v>
      </c>
      <c r="D118" s="10">
        <v>41520</v>
      </c>
      <c r="E118" s="9" t="s">
        <v>98</v>
      </c>
      <c r="F118" s="10">
        <v>44571.875104166669</v>
      </c>
      <c r="G118" s="9" t="s">
        <v>108</v>
      </c>
      <c r="H118" s="11" t="s">
        <v>722</v>
      </c>
      <c r="I118" s="9" t="s">
        <v>723</v>
      </c>
      <c r="J118" s="12" t="s">
        <v>101</v>
      </c>
      <c r="K118" s="9"/>
      <c r="L118" s="12" t="s">
        <v>101</v>
      </c>
      <c r="M118" s="11" t="s">
        <v>724</v>
      </c>
      <c r="N118" s="11"/>
      <c r="O118" s="9" t="s">
        <v>438</v>
      </c>
      <c r="P118" s="9" t="s">
        <v>439</v>
      </c>
      <c r="Q118" s="11"/>
      <c r="R118" s="9" t="s">
        <v>39</v>
      </c>
      <c r="S118" s="9" t="s">
        <v>46</v>
      </c>
      <c r="T118" s="13">
        <v>0</v>
      </c>
      <c r="U118" s="10">
        <v>43637</v>
      </c>
      <c r="V118" s="9"/>
      <c r="W118" s="12" t="s">
        <v>93</v>
      </c>
      <c r="X118" s="12" t="s">
        <v>13</v>
      </c>
      <c r="Y118" s="163" t="s">
        <v>31</v>
      </c>
      <c r="Z118" s="11" t="s">
        <v>725</v>
      </c>
      <c r="AA118" s="14">
        <v>0</v>
      </c>
      <c r="AB118" s="14">
        <v>0</v>
      </c>
      <c r="AC118" s="14">
        <v>1549500</v>
      </c>
      <c r="AD118" s="14">
        <v>0</v>
      </c>
      <c r="AE118" s="161">
        <f>SUM(TAMPData2202[[#This Row],[2022 PE Obligations]:[2022 Paving Obligations]])</f>
        <v>1549500</v>
      </c>
      <c r="AF118" s="14">
        <v>0</v>
      </c>
      <c r="AG118" s="14">
        <v>230000</v>
      </c>
      <c r="AH118" s="14">
        <v>3299738</v>
      </c>
      <c r="AI118" s="14">
        <v>0</v>
      </c>
      <c r="AJ118" s="14">
        <v>3529738</v>
      </c>
      <c r="AK118" s="16" t="s">
        <v>727</v>
      </c>
    </row>
    <row r="119" spans="1:37" ht="36" hidden="1" x14ac:dyDescent="0.35">
      <c r="A119" s="159">
        <v>100230</v>
      </c>
      <c r="B119" s="8">
        <v>1</v>
      </c>
      <c r="C119" s="9" t="s">
        <v>85</v>
      </c>
      <c r="D119" s="10">
        <v>37319.496828703705</v>
      </c>
      <c r="E119" s="9" t="s">
        <v>108</v>
      </c>
      <c r="F119" s="10">
        <v>43476</v>
      </c>
      <c r="G119" s="9" t="s">
        <v>152</v>
      </c>
      <c r="H119" s="11" t="s">
        <v>718</v>
      </c>
      <c r="I119" s="9" t="s">
        <v>2449</v>
      </c>
      <c r="J119" s="12" t="s">
        <v>101</v>
      </c>
      <c r="K119" s="9"/>
      <c r="L119" s="12" t="s">
        <v>101</v>
      </c>
      <c r="M119" s="11" t="s">
        <v>3715</v>
      </c>
      <c r="N119" s="11" t="s">
        <v>3716</v>
      </c>
      <c r="O119" s="9" t="s">
        <v>553</v>
      </c>
      <c r="P119" s="9" t="s">
        <v>92</v>
      </c>
      <c r="Q119" s="11"/>
      <c r="R119" s="9" t="s">
        <v>47</v>
      </c>
      <c r="S119" s="9" t="s">
        <v>41</v>
      </c>
      <c r="T119" s="13">
        <v>4.6900000000000004</v>
      </c>
      <c r="U119" s="10">
        <v>45996</v>
      </c>
      <c r="V119" s="9"/>
      <c r="W119" s="12" t="s">
        <v>93</v>
      </c>
      <c r="X119" s="12" t="s">
        <v>94</v>
      </c>
      <c r="Y119" s="153" t="s">
        <v>31</v>
      </c>
      <c r="Z119" s="11"/>
      <c r="AA119" s="14">
        <v>365000</v>
      </c>
      <c r="AB119" s="14">
        <v>0</v>
      </c>
      <c r="AC119" s="14">
        <v>0</v>
      </c>
      <c r="AD119" s="14">
        <v>0</v>
      </c>
      <c r="AE119" s="161">
        <f>SUM(TAMPData2202[[#This Row],[2022 PE Obligations]:[2022 Paving Obligations]])</f>
        <v>365000</v>
      </c>
      <c r="AF119" s="14">
        <v>1799800</v>
      </c>
      <c r="AG119" s="14">
        <v>0</v>
      </c>
      <c r="AH119" s="14">
        <v>0</v>
      </c>
      <c r="AI119" s="14">
        <v>0</v>
      </c>
      <c r="AJ119" s="14">
        <v>1799800</v>
      </c>
      <c r="AK119" s="16"/>
    </row>
    <row r="120" spans="1:37" ht="36" hidden="1" x14ac:dyDescent="0.35">
      <c r="A120" s="159">
        <v>100241.04</v>
      </c>
      <c r="B120" s="8">
        <v>1</v>
      </c>
      <c r="C120" s="9" t="s">
        <v>122</v>
      </c>
      <c r="D120" s="10">
        <v>37319.504050925927</v>
      </c>
      <c r="E120" s="9" t="s">
        <v>108</v>
      </c>
      <c r="F120" s="10">
        <v>43418</v>
      </c>
      <c r="G120" s="9" t="s">
        <v>152</v>
      </c>
      <c r="H120" s="11" t="s">
        <v>297</v>
      </c>
      <c r="I120" s="9" t="s">
        <v>2175</v>
      </c>
      <c r="J120" s="12" t="s">
        <v>101</v>
      </c>
      <c r="K120" s="9"/>
      <c r="L120" s="12" t="s">
        <v>101</v>
      </c>
      <c r="M120" s="11" t="s">
        <v>2176</v>
      </c>
      <c r="N120" s="11" t="s">
        <v>2177</v>
      </c>
      <c r="O120" s="9" t="s">
        <v>553</v>
      </c>
      <c r="P120" s="9" t="s">
        <v>1783</v>
      </c>
      <c r="Q120" s="11"/>
      <c r="R120" s="9" t="s">
        <v>47</v>
      </c>
      <c r="S120" s="9" t="s">
        <v>45</v>
      </c>
      <c r="T120" s="13">
        <v>1.4</v>
      </c>
      <c r="U120" s="10">
        <v>42412</v>
      </c>
      <c r="V120" s="9"/>
      <c r="W120" s="12" t="s">
        <v>93</v>
      </c>
      <c r="X120" s="12" t="s">
        <v>13</v>
      </c>
      <c r="Y120" s="153" t="s">
        <v>31</v>
      </c>
      <c r="Z120" s="11"/>
      <c r="AA120" s="14">
        <v>0</v>
      </c>
      <c r="AB120" s="14">
        <v>0</v>
      </c>
      <c r="AC120" s="14">
        <v>1500000</v>
      </c>
      <c r="AD120" s="14">
        <v>0</v>
      </c>
      <c r="AE120" s="161">
        <f>SUM(TAMPData2202[[#This Row],[2022 PE Obligations]:[2022 Paving Obligations]])</f>
        <v>1500000</v>
      </c>
      <c r="AF120" s="14">
        <v>3707000</v>
      </c>
      <c r="AG120" s="14">
        <v>14630650</v>
      </c>
      <c r="AH120" s="14">
        <v>87316818</v>
      </c>
      <c r="AI120" s="14">
        <v>0</v>
      </c>
      <c r="AJ120" s="14">
        <v>105654468</v>
      </c>
      <c r="AK120" s="16" t="s">
        <v>2179</v>
      </c>
    </row>
    <row r="121" spans="1:37" ht="36" hidden="1" x14ac:dyDescent="0.35">
      <c r="A121" s="159">
        <v>100251</v>
      </c>
      <c r="B121" s="8">
        <v>2</v>
      </c>
      <c r="C121" s="9" t="s">
        <v>114</v>
      </c>
      <c r="D121" s="10">
        <v>37319.506516203706</v>
      </c>
      <c r="E121" s="9" t="s">
        <v>108</v>
      </c>
      <c r="F121" s="10">
        <v>42927</v>
      </c>
      <c r="G121" s="9" t="s">
        <v>170</v>
      </c>
      <c r="H121" s="11" t="s">
        <v>223</v>
      </c>
      <c r="I121" s="9" t="s">
        <v>524</v>
      </c>
      <c r="J121" s="12" t="s">
        <v>101</v>
      </c>
      <c r="K121" s="9"/>
      <c r="L121" s="12" t="s">
        <v>101</v>
      </c>
      <c r="M121" s="11" t="s">
        <v>3665</v>
      </c>
      <c r="N121" s="11" t="s">
        <v>3666</v>
      </c>
      <c r="O121" s="9" t="s">
        <v>553</v>
      </c>
      <c r="P121" s="9" t="s">
        <v>1789</v>
      </c>
      <c r="Q121" s="11"/>
      <c r="R121" s="9" t="s">
        <v>47</v>
      </c>
      <c r="S121" s="9" t="s">
        <v>45</v>
      </c>
      <c r="T121" s="13">
        <v>1.62</v>
      </c>
      <c r="U121" s="10">
        <v>40844</v>
      </c>
      <c r="V121" s="9"/>
      <c r="W121" s="12" t="s">
        <v>93</v>
      </c>
      <c r="X121" s="12" t="s">
        <v>13</v>
      </c>
      <c r="Y121" s="153" t="s">
        <v>31</v>
      </c>
      <c r="Z121" s="11"/>
      <c r="AA121" s="14">
        <v>0</v>
      </c>
      <c r="AB121" s="14">
        <v>168664.03</v>
      </c>
      <c r="AC121" s="14">
        <v>127778.84</v>
      </c>
      <c r="AD121" s="14">
        <v>0</v>
      </c>
      <c r="AE121" s="161">
        <f>SUM(TAMPData2202[[#This Row],[2022 PE Obligations]:[2022 Paving Obligations]])</f>
        <v>296442.87</v>
      </c>
      <c r="AF121" s="14">
        <v>0</v>
      </c>
      <c r="AG121" s="14">
        <v>3755914.03</v>
      </c>
      <c r="AH121" s="14">
        <v>124619282.84</v>
      </c>
      <c r="AI121" s="14">
        <v>0</v>
      </c>
      <c r="AJ121" s="14">
        <v>128375196.87</v>
      </c>
      <c r="AK121" s="16" t="s">
        <v>3668</v>
      </c>
    </row>
    <row r="122" spans="1:37" hidden="1" x14ac:dyDescent="0.35">
      <c r="A122" s="159">
        <v>100260.05</v>
      </c>
      <c r="B122" s="8">
        <v>2</v>
      </c>
      <c r="C122" s="9" t="s">
        <v>122</v>
      </c>
      <c r="D122" s="10">
        <v>39573</v>
      </c>
      <c r="E122" s="9" t="s">
        <v>2937</v>
      </c>
      <c r="F122" s="10">
        <v>44567.875138888892</v>
      </c>
      <c r="G122" s="9" t="s">
        <v>108</v>
      </c>
      <c r="H122" s="11" t="s">
        <v>3980</v>
      </c>
      <c r="I122" s="9" t="s">
        <v>145</v>
      </c>
      <c r="J122" s="12" t="s">
        <v>101</v>
      </c>
      <c r="K122" s="9"/>
      <c r="L122" s="12" t="s">
        <v>101</v>
      </c>
      <c r="M122" s="11" t="s">
        <v>3981</v>
      </c>
      <c r="N122" s="11" t="s">
        <v>3982</v>
      </c>
      <c r="O122" s="9" t="s">
        <v>553</v>
      </c>
      <c r="P122" s="9" t="s">
        <v>1783</v>
      </c>
      <c r="Q122" s="11"/>
      <c r="R122" s="9" t="s">
        <v>47</v>
      </c>
      <c r="S122" s="9" t="s">
        <v>45</v>
      </c>
      <c r="T122" s="13">
        <v>3.22</v>
      </c>
      <c r="U122" s="10">
        <v>44551</v>
      </c>
      <c r="V122" s="9"/>
      <c r="W122" s="12" t="s">
        <v>93</v>
      </c>
      <c r="X122" s="12" t="s">
        <v>13</v>
      </c>
      <c r="Y122" s="153" t="s">
        <v>31</v>
      </c>
      <c r="Z122" s="11"/>
      <c r="AA122" s="14">
        <v>1750000</v>
      </c>
      <c r="AB122" s="14">
        <v>600000</v>
      </c>
      <c r="AC122" s="14">
        <v>88935132</v>
      </c>
      <c r="AD122" s="14">
        <v>0</v>
      </c>
      <c r="AE122" s="161">
        <f>SUM(TAMPData2202[[#This Row],[2022 PE Obligations]:[2022 Paving Obligations]])</f>
        <v>91285132</v>
      </c>
      <c r="AF122" s="14">
        <v>5148572.6399999997</v>
      </c>
      <c r="AG122" s="14">
        <v>5599750</v>
      </c>
      <c r="AH122" s="14">
        <v>88935132</v>
      </c>
      <c r="AI122" s="14">
        <v>0</v>
      </c>
      <c r="AJ122" s="14">
        <v>99683454.640000001</v>
      </c>
      <c r="AK122" s="16" t="s">
        <v>3985</v>
      </c>
    </row>
    <row r="123" spans="1:37" hidden="1" x14ac:dyDescent="0.35">
      <c r="A123" s="159">
        <v>100261</v>
      </c>
      <c r="B123" s="8">
        <v>2</v>
      </c>
      <c r="C123" s="9" t="s">
        <v>122</v>
      </c>
      <c r="D123" s="10">
        <v>37319.508298611108</v>
      </c>
      <c r="E123" s="9" t="s">
        <v>108</v>
      </c>
      <c r="F123" s="10">
        <v>44301</v>
      </c>
      <c r="G123" s="9" t="s">
        <v>152</v>
      </c>
      <c r="H123" s="11" t="s">
        <v>5008</v>
      </c>
      <c r="I123" s="9" t="s">
        <v>2576</v>
      </c>
      <c r="J123" s="12" t="s">
        <v>101</v>
      </c>
      <c r="K123" s="9"/>
      <c r="L123" s="12" t="s">
        <v>101</v>
      </c>
      <c r="M123" s="11" t="s">
        <v>5009</v>
      </c>
      <c r="N123" s="11"/>
      <c r="O123" s="9" t="s">
        <v>553</v>
      </c>
      <c r="P123" s="9" t="s">
        <v>4021</v>
      </c>
      <c r="Q123" s="11"/>
      <c r="R123" s="166" t="s">
        <v>1778</v>
      </c>
      <c r="S123" s="9"/>
      <c r="T123" s="13">
        <v>6.16</v>
      </c>
      <c r="U123" s="12"/>
      <c r="V123" s="9"/>
      <c r="W123" s="12" t="s">
        <v>93</v>
      </c>
      <c r="X123" s="12" t="s">
        <v>103</v>
      </c>
      <c r="Y123" s="12"/>
      <c r="Z123" s="11"/>
      <c r="AA123" s="14">
        <v>1900000</v>
      </c>
      <c r="AB123" s="14">
        <v>0</v>
      </c>
      <c r="AC123" s="14">
        <v>0</v>
      </c>
      <c r="AD123" s="14">
        <v>0</v>
      </c>
      <c r="AE123" s="161">
        <f>SUM(TAMPData2202[[#This Row],[2022 PE Obligations]:[2022 Paving Obligations]])</f>
        <v>1900000</v>
      </c>
      <c r="AF123" s="14">
        <v>3926900</v>
      </c>
      <c r="AG123" s="14">
        <v>6138875</v>
      </c>
      <c r="AH123" s="14">
        <v>0</v>
      </c>
      <c r="AI123" s="14">
        <v>0</v>
      </c>
      <c r="AJ123" s="14">
        <v>10065775</v>
      </c>
      <c r="AK123" s="16" t="s">
        <v>5010</v>
      </c>
    </row>
    <row r="124" spans="1:37" hidden="1" x14ac:dyDescent="0.35">
      <c r="A124" s="159">
        <v>100261.03</v>
      </c>
      <c r="B124" s="8">
        <v>2</v>
      </c>
      <c r="C124" s="9" t="s">
        <v>122</v>
      </c>
      <c r="D124" s="10">
        <v>40561</v>
      </c>
      <c r="E124" s="9" t="s">
        <v>2170</v>
      </c>
      <c r="F124" s="10">
        <v>44307</v>
      </c>
      <c r="G124" s="9" t="s">
        <v>426</v>
      </c>
      <c r="H124" s="11" t="s">
        <v>404</v>
      </c>
      <c r="I124" s="9" t="s">
        <v>2576</v>
      </c>
      <c r="J124" s="12" t="s">
        <v>101</v>
      </c>
      <c r="K124" s="9"/>
      <c r="L124" s="12" t="s">
        <v>101</v>
      </c>
      <c r="M124" s="11" t="s">
        <v>2577</v>
      </c>
      <c r="N124" s="11" t="s">
        <v>2578</v>
      </c>
      <c r="O124" s="9" t="s">
        <v>553</v>
      </c>
      <c r="P124" s="9" t="s">
        <v>1789</v>
      </c>
      <c r="Q124" s="11"/>
      <c r="R124" s="9" t="s">
        <v>47</v>
      </c>
      <c r="S124" s="9" t="s">
        <v>45</v>
      </c>
      <c r="T124" s="13">
        <v>4.0999999999999996</v>
      </c>
      <c r="U124" s="10">
        <v>44281</v>
      </c>
      <c r="V124" s="9"/>
      <c r="W124" s="12" t="s">
        <v>93</v>
      </c>
      <c r="X124" s="12" t="s">
        <v>103</v>
      </c>
      <c r="Y124" s="153" t="s">
        <v>32</v>
      </c>
      <c r="Z124" s="11"/>
      <c r="AA124" s="14">
        <v>0</v>
      </c>
      <c r="AB124" s="14">
        <v>0</v>
      </c>
      <c r="AC124" s="14">
        <v>1107896</v>
      </c>
      <c r="AD124" s="14">
        <v>0</v>
      </c>
      <c r="AE124" s="161">
        <f>SUM(TAMPData2202[[#This Row],[2022 PE Obligations]:[2022 Paving Obligations]])</f>
        <v>1107896</v>
      </c>
      <c r="AF124" s="14">
        <v>0</v>
      </c>
      <c r="AG124" s="14">
        <v>0</v>
      </c>
      <c r="AH124" s="14">
        <v>33962637</v>
      </c>
      <c r="AI124" s="14">
        <v>0</v>
      </c>
      <c r="AJ124" s="14">
        <v>33962637</v>
      </c>
      <c r="AK124" s="16" t="s">
        <v>2580</v>
      </c>
    </row>
    <row r="125" spans="1:37" ht="36" hidden="1" x14ac:dyDescent="0.35">
      <c r="A125" s="159">
        <v>100263</v>
      </c>
      <c r="B125" s="8">
        <v>2</v>
      </c>
      <c r="C125" s="9" t="s">
        <v>122</v>
      </c>
      <c r="D125" s="10">
        <v>37319.508518518516</v>
      </c>
      <c r="E125" s="9" t="s">
        <v>108</v>
      </c>
      <c r="F125" s="10">
        <v>44455</v>
      </c>
      <c r="G125" s="9" t="s">
        <v>235</v>
      </c>
      <c r="H125" s="11" t="s">
        <v>404</v>
      </c>
      <c r="I125" s="9" t="s">
        <v>1578</v>
      </c>
      <c r="J125" s="12" t="s">
        <v>101</v>
      </c>
      <c r="K125" s="9"/>
      <c r="L125" s="12" t="s">
        <v>101</v>
      </c>
      <c r="M125" s="11" t="s">
        <v>3320</v>
      </c>
      <c r="N125" s="11" t="s">
        <v>3321</v>
      </c>
      <c r="O125" s="9" t="s">
        <v>553</v>
      </c>
      <c r="P125" s="9" t="s">
        <v>1783</v>
      </c>
      <c r="Q125" s="11"/>
      <c r="R125" s="9" t="s">
        <v>47</v>
      </c>
      <c r="S125" s="9" t="s">
        <v>45</v>
      </c>
      <c r="T125" s="13">
        <v>4.95</v>
      </c>
      <c r="U125" s="10">
        <v>43637</v>
      </c>
      <c r="V125" s="9"/>
      <c r="W125" s="12" t="s">
        <v>93</v>
      </c>
      <c r="X125" s="12" t="s">
        <v>103</v>
      </c>
      <c r="Y125" s="153" t="s">
        <v>32</v>
      </c>
      <c r="Z125" s="11"/>
      <c r="AA125" s="14">
        <v>0</v>
      </c>
      <c r="AB125" s="14">
        <v>0</v>
      </c>
      <c r="AC125" s="14">
        <v>95846</v>
      </c>
      <c r="AD125" s="14">
        <v>0</v>
      </c>
      <c r="AE125" s="161">
        <f>SUM(TAMPData2202[[#This Row],[2022 PE Obligations]:[2022 Paving Obligations]])</f>
        <v>95846</v>
      </c>
      <c r="AF125" s="14">
        <v>3131758</v>
      </c>
      <c r="AG125" s="14">
        <v>5700000</v>
      </c>
      <c r="AH125" s="14">
        <v>27901712</v>
      </c>
      <c r="AI125" s="14">
        <v>0</v>
      </c>
      <c r="AJ125" s="14">
        <v>36733470</v>
      </c>
      <c r="AK125" s="16" t="s">
        <v>3323</v>
      </c>
    </row>
    <row r="126" spans="1:37" ht="54" hidden="1" x14ac:dyDescent="0.35">
      <c r="A126" s="159">
        <v>100268.02</v>
      </c>
      <c r="B126" s="8">
        <v>2</v>
      </c>
      <c r="C126" s="9" t="s">
        <v>97</v>
      </c>
      <c r="D126" s="10">
        <v>39888</v>
      </c>
      <c r="E126" s="9" t="s">
        <v>2708</v>
      </c>
      <c r="F126" s="10">
        <v>44384.875081018516</v>
      </c>
      <c r="G126" s="9" t="s">
        <v>108</v>
      </c>
      <c r="H126" s="11" t="s">
        <v>135</v>
      </c>
      <c r="I126" s="9" t="s">
        <v>3682</v>
      </c>
      <c r="J126" s="12" t="s">
        <v>101</v>
      </c>
      <c r="K126" s="9"/>
      <c r="L126" s="12" t="s">
        <v>101</v>
      </c>
      <c r="M126" s="11" t="s">
        <v>3683</v>
      </c>
      <c r="N126" s="11" t="s">
        <v>3684</v>
      </c>
      <c r="O126" s="9" t="s">
        <v>553</v>
      </c>
      <c r="P126" s="9" t="s">
        <v>1789</v>
      </c>
      <c r="Q126" s="11"/>
      <c r="R126" s="9" t="s">
        <v>47</v>
      </c>
      <c r="S126" s="9" t="s">
        <v>45</v>
      </c>
      <c r="T126" s="13">
        <v>2.2629999999999999</v>
      </c>
      <c r="U126" s="10">
        <v>42706</v>
      </c>
      <c r="V126" s="9"/>
      <c r="W126" s="12" t="s">
        <v>93</v>
      </c>
      <c r="X126" s="12" t="s">
        <v>103</v>
      </c>
      <c r="Y126" s="153" t="s">
        <v>32</v>
      </c>
      <c r="Z126" s="11"/>
      <c r="AA126" s="14">
        <v>0</v>
      </c>
      <c r="AB126" s="14">
        <v>-665000</v>
      </c>
      <c r="AC126" s="14">
        <v>665000</v>
      </c>
      <c r="AD126" s="14">
        <v>0</v>
      </c>
      <c r="AE126" s="161">
        <f>SUM(TAMPData2202[[#This Row],[2022 PE Obligations]:[2022 Paving Obligations]])</f>
        <v>0</v>
      </c>
      <c r="AF126" s="14">
        <v>0</v>
      </c>
      <c r="AG126" s="14">
        <v>12162000</v>
      </c>
      <c r="AH126" s="14">
        <v>29004774</v>
      </c>
      <c r="AI126" s="14">
        <v>0</v>
      </c>
      <c r="AJ126" s="14">
        <v>41166774</v>
      </c>
      <c r="AK126" s="16" t="s">
        <v>3686</v>
      </c>
    </row>
    <row r="127" spans="1:37" ht="54" hidden="1" x14ac:dyDescent="0.35">
      <c r="A127" s="159">
        <v>100281.03</v>
      </c>
      <c r="B127" s="8">
        <v>3</v>
      </c>
      <c r="C127" s="9" t="s">
        <v>97</v>
      </c>
      <c r="D127" s="10">
        <v>40687</v>
      </c>
      <c r="E127" s="9" t="s">
        <v>3756</v>
      </c>
      <c r="F127" s="10">
        <v>44536.875115740739</v>
      </c>
      <c r="G127" s="9" t="s">
        <v>108</v>
      </c>
      <c r="H127" s="11" t="s">
        <v>785</v>
      </c>
      <c r="I127" s="9" t="s">
        <v>2000</v>
      </c>
      <c r="J127" s="12" t="s">
        <v>101</v>
      </c>
      <c r="K127" s="9"/>
      <c r="L127" s="12" t="s">
        <v>101</v>
      </c>
      <c r="M127" s="11" t="s">
        <v>3757</v>
      </c>
      <c r="N127" s="11" t="s">
        <v>3758</v>
      </c>
      <c r="O127" s="9" t="s">
        <v>553</v>
      </c>
      <c r="P127" s="9" t="s">
        <v>1789</v>
      </c>
      <c r="Q127" s="11"/>
      <c r="R127" s="9" t="s">
        <v>47</v>
      </c>
      <c r="S127" s="9" t="s">
        <v>45</v>
      </c>
      <c r="T127" s="13">
        <v>3.7269999999999999</v>
      </c>
      <c r="U127" s="10">
        <v>43077</v>
      </c>
      <c r="V127" s="9"/>
      <c r="W127" s="12" t="s">
        <v>93</v>
      </c>
      <c r="X127" s="12" t="s">
        <v>13</v>
      </c>
      <c r="Y127" s="153" t="s">
        <v>31</v>
      </c>
      <c r="Z127" s="11"/>
      <c r="AA127" s="14">
        <v>0</v>
      </c>
      <c r="AB127" s="14">
        <v>-700000</v>
      </c>
      <c r="AC127" s="14">
        <v>700000</v>
      </c>
      <c r="AD127" s="14">
        <v>0</v>
      </c>
      <c r="AE127" s="161">
        <f>SUM(TAMPData2202[[#This Row],[2022 PE Obligations]:[2022 Paving Obligations]])</f>
        <v>0</v>
      </c>
      <c r="AF127" s="14">
        <v>1575000</v>
      </c>
      <c r="AG127" s="14">
        <v>14639787.5</v>
      </c>
      <c r="AH127" s="14">
        <v>34759281</v>
      </c>
      <c r="AI127" s="14">
        <v>0</v>
      </c>
      <c r="AJ127" s="14">
        <v>50974068.5</v>
      </c>
      <c r="AK127" s="16" t="s">
        <v>3760</v>
      </c>
    </row>
    <row r="128" spans="1:37" hidden="1" x14ac:dyDescent="0.35">
      <c r="A128" s="159">
        <v>100285</v>
      </c>
      <c r="B128" s="8">
        <v>3</v>
      </c>
      <c r="C128" s="9" t="s">
        <v>114</v>
      </c>
      <c r="D128" s="10">
        <v>37319.513391203705</v>
      </c>
      <c r="E128" s="9" t="s">
        <v>108</v>
      </c>
      <c r="F128" s="10">
        <v>41528</v>
      </c>
      <c r="G128" s="9" t="s">
        <v>143</v>
      </c>
      <c r="H128" s="11" t="s">
        <v>701</v>
      </c>
      <c r="I128" s="9" t="s">
        <v>2000</v>
      </c>
      <c r="J128" s="12" t="s">
        <v>101</v>
      </c>
      <c r="K128" s="9"/>
      <c r="L128" s="12" t="s">
        <v>101</v>
      </c>
      <c r="M128" s="11" t="s">
        <v>5011</v>
      </c>
      <c r="N128" s="11"/>
      <c r="O128" s="9" t="s">
        <v>553</v>
      </c>
      <c r="P128" s="9" t="s">
        <v>1789</v>
      </c>
      <c r="Q128" s="11"/>
      <c r="R128" s="166" t="s">
        <v>47</v>
      </c>
      <c r="S128" s="166" t="s">
        <v>45</v>
      </c>
      <c r="T128" s="13">
        <v>2.2999999999999998</v>
      </c>
      <c r="U128" s="10">
        <v>39619</v>
      </c>
      <c r="V128" s="9"/>
      <c r="W128" s="12" t="s">
        <v>93</v>
      </c>
      <c r="X128" s="12" t="s">
        <v>13</v>
      </c>
      <c r="Y128" s="153" t="s">
        <v>31</v>
      </c>
      <c r="Z128" s="11"/>
      <c r="AA128" s="14">
        <v>0</v>
      </c>
      <c r="AB128" s="14">
        <v>0</v>
      </c>
      <c r="AC128" s="14">
        <v>45.58</v>
      </c>
      <c r="AD128" s="14">
        <v>0</v>
      </c>
      <c r="AE128" s="161">
        <f>SUM(TAMPData2202[[#This Row],[2022 PE Obligations]:[2022 Paving Obligations]])</f>
        <v>45.58</v>
      </c>
      <c r="AF128" s="14">
        <v>0</v>
      </c>
      <c r="AG128" s="14">
        <v>3341826.22</v>
      </c>
      <c r="AH128" s="14">
        <v>13712186.869999999</v>
      </c>
      <c r="AI128" s="14">
        <v>0</v>
      </c>
      <c r="AJ128" s="14">
        <v>17054013.09</v>
      </c>
      <c r="AK128" s="16" t="s">
        <v>5012</v>
      </c>
    </row>
    <row r="129" spans="1:37" ht="72" hidden="1" x14ac:dyDescent="0.35">
      <c r="A129" s="159">
        <v>100288</v>
      </c>
      <c r="B129" s="8">
        <v>3</v>
      </c>
      <c r="C129" s="9" t="s">
        <v>122</v>
      </c>
      <c r="D129" s="10">
        <v>37319.513136574074</v>
      </c>
      <c r="E129" s="9" t="s">
        <v>108</v>
      </c>
      <c r="F129" s="10">
        <v>44036</v>
      </c>
      <c r="G129" s="9" t="s">
        <v>152</v>
      </c>
      <c r="H129" s="11" t="s">
        <v>109</v>
      </c>
      <c r="I129" s="9" t="s">
        <v>2270</v>
      </c>
      <c r="J129" s="12" t="s">
        <v>101</v>
      </c>
      <c r="K129" s="9"/>
      <c r="L129" s="12" t="s">
        <v>101</v>
      </c>
      <c r="M129" s="11" t="s">
        <v>3350</v>
      </c>
      <c r="N129" s="11" t="s">
        <v>3351</v>
      </c>
      <c r="O129" s="9" t="s">
        <v>553</v>
      </c>
      <c r="P129" s="9" t="s">
        <v>1789</v>
      </c>
      <c r="Q129" s="11"/>
      <c r="R129" s="9" t="s">
        <v>47</v>
      </c>
      <c r="S129" s="9" t="s">
        <v>45</v>
      </c>
      <c r="T129" s="13">
        <v>5.6</v>
      </c>
      <c r="U129" s="10">
        <v>44008</v>
      </c>
      <c r="V129" s="9"/>
      <c r="W129" s="12" t="s">
        <v>93</v>
      </c>
      <c r="X129" s="12" t="s">
        <v>13</v>
      </c>
      <c r="Y129" s="153" t="s">
        <v>31</v>
      </c>
      <c r="Z129" s="11"/>
      <c r="AA129" s="14">
        <v>0</v>
      </c>
      <c r="AB129" s="14">
        <v>2800000</v>
      </c>
      <c r="AC129" s="14">
        <v>0</v>
      </c>
      <c r="AD129" s="14">
        <v>0</v>
      </c>
      <c r="AE129" s="161">
        <f>SUM(TAMPData2202[[#This Row],[2022 PE Obligations]:[2022 Paving Obligations]])</f>
        <v>2800000</v>
      </c>
      <c r="AF129" s="14">
        <v>3696000</v>
      </c>
      <c r="AG129" s="14">
        <v>11652800</v>
      </c>
      <c r="AH129" s="14">
        <v>54693722</v>
      </c>
      <c r="AI129" s="14">
        <v>0</v>
      </c>
      <c r="AJ129" s="14">
        <v>70042522</v>
      </c>
      <c r="AK129" s="16" t="s">
        <v>3353</v>
      </c>
    </row>
    <row r="130" spans="1:37" hidden="1" x14ac:dyDescent="0.35">
      <c r="A130" s="159">
        <v>100296</v>
      </c>
      <c r="B130" s="8">
        <v>3</v>
      </c>
      <c r="C130" s="9" t="s">
        <v>114</v>
      </c>
      <c r="D130" s="10">
        <v>37319.516412037039</v>
      </c>
      <c r="E130" s="9" t="s">
        <v>108</v>
      </c>
      <c r="F130" s="10">
        <v>44169</v>
      </c>
      <c r="G130" s="9" t="s">
        <v>170</v>
      </c>
      <c r="H130" s="11" t="s">
        <v>3155</v>
      </c>
      <c r="I130" s="9" t="s">
        <v>116</v>
      </c>
      <c r="J130" s="12" t="s">
        <v>101</v>
      </c>
      <c r="K130" s="9"/>
      <c r="L130" s="12" t="s">
        <v>101</v>
      </c>
      <c r="M130" s="11" t="s">
        <v>3156</v>
      </c>
      <c r="N130" s="11"/>
      <c r="O130" s="9" t="s">
        <v>553</v>
      </c>
      <c r="P130" s="9" t="s">
        <v>3152</v>
      </c>
      <c r="Q130" s="11"/>
      <c r="R130" s="9" t="s">
        <v>47</v>
      </c>
      <c r="S130" s="9" t="s">
        <v>41</v>
      </c>
      <c r="T130" s="13">
        <v>5.0999999999999996</v>
      </c>
      <c r="U130" s="10">
        <v>38870</v>
      </c>
      <c r="V130" s="9"/>
      <c r="W130" s="12" t="s">
        <v>93</v>
      </c>
      <c r="X130" s="12" t="s">
        <v>13</v>
      </c>
      <c r="Y130" s="153" t="s">
        <v>31</v>
      </c>
      <c r="Z130" s="11"/>
      <c r="AA130" s="14">
        <v>0</v>
      </c>
      <c r="AB130" s="14">
        <v>79263.7</v>
      </c>
      <c r="AC130" s="14">
        <v>-330</v>
      </c>
      <c r="AD130" s="14">
        <v>0</v>
      </c>
      <c r="AE130" s="161">
        <f>SUM(TAMPData2202[[#This Row],[2022 PE Obligations]:[2022 Paving Obligations]])</f>
        <v>78933.7</v>
      </c>
      <c r="AF130" s="14">
        <v>288459.78000000003</v>
      </c>
      <c r="AG130" s="14">
        <v>2103753.85</v>
      </c>
      <c r="AH130" s="14">
        <v>24312569</v>
      </c>
      <c r="AI130" s="14">
        <v>0</v>
      </c>
      <c r="AJ130" s="14">
        <v>26704782.629999999</v>
      </c>
      <c r="AK130" s="16" t="s">
        <v>3158</v>
      </c>
    </row>
    <row r="131" spans="1:37" hidden="1" x14ac:dyDescent="0.35">
      <c r="A131" s="159">
        <v>100312.01</v>
      </c>
      <c r="B131" s="8">
        <v>3</v>
      </c>
      <c r="C131" s="9" t="s">
        <v>114</v>
      </c>
      <c r="D131" s="10">
        <v>41543</v>
      </c>
      <c r="E131" s="9" t="s">
        <v>2937</v>
      </c>
      <c r="F131" s="10">
        <v>43634.875069444446</v>
      </c>
      <c r="G131" s="9" t="s">
        <v>170</v>
      </c>
      <c r="H131" s="11" t="s">
        <v>910</v>
      </c>
      <c r="I131" s="9" t="s">
        <v>2938</v>
      </c>
      <c r="J131" s="12" t="s">
        <v>101</v>
      </c>
      <c r="K131" s="9"/>
      <c r="L131" s="12" t="s">
        <v>101</v>
      </c>
      <c r="M131" s="11" t="s">
        <v>2939</v>
      </c>
      <c r="N131" s="11" t="s">
        <v>2940</v>
      </c>
      <c r="O131" s="9" t="s">
        <v>1836</v>
      </c>
      <c r="P131" s="9" t="s">
        <v>2919</v>
      </c>
      <c r="Q131" s="11"/>
      <c r="R131" s="9" t="s">
        <v>47</v>
      </c>
      <c r="S131" s="9" t="s">
        <v>41</v>
      </c>
      <c r="T131" s="13">
        <v>0</v>
      </c>
      <c r="U131" s="10">
        <v>42503</v>
      </c>
      <c r="V131" s="9"/>
      <c r="W131" s="12" t="s">
        <v>93</v>
      </c>
      <c r="X131" s="12" t="s">
        <v>103</v>
      </c>
      <c r="Y131" s="153" t="s">
        <v>32</v>
      </c>
      <c r="Z131" s="11"/>
      <c r="AA131" s="14">
        <v>0</v>
      </c>
      <c r="AB131" s="14">
        <v>0</v>
      </c>
      <c r="AC131" s="14">
        <v>84638.43</v>
      </c>
      <c r="AD131" s="14">
        <v>0</v>
      </c>
      <c r="AE131" s="161">
        <f>SUM(TAMPData2202[[#This Row],[2022 PE Obligations]:[2022 Paving Obligations]])</f>
        <v>84638.43</v>
      </c>
      <c r="AF131" s="14">
        <v>0</v>
      </c>
      <c r="AG131" s="14">
        <v>0</v>
      </c>
      <c r="AH131" s="14">
        <v>18454338.43</v>
      </c>
      <c r="AI131" s="14">
        <v>0</v>
      </c>
      <c r="AJ131" s="14">
        <v>18454338.43</v>
      </c>
      <c r="AK131" s="16" t="s">
        <v>2942</v>
      </c>
    </row>
    <row r="132" spans="1:37" hidden="1" x14ac:dyDescent="0.35">
      <c r="A132" s="159">
        <v>100323</v>
      </c>
      <c r="B132" s="8">
        <v>4</v>
      </c>
      <c r="C132" s="9" t="s">
        <v>114</v>
      </c>
      <c r="D132" s="10">
        <v>37319.524513888886</v>
      </c>
      <c r="E132" s="9" t="s">
        <v>108</v>
      </c>
      <c r="F132" s="10">
        <v>44491</v>
      </c>
      <c r="G132" s="9" t="s">
        <v>170</v>
      </c>
      <c r="H132" s="11" t="s">
        <v>5013</v>
      </c>
      <c r="I132" s="9" t="s">
        <v>2702</v>
      </c>
      <c r="J132" s="12" t="s">
        <v>299</v>
      </c>
      <c r="K132" s="9"/>
      <c r="L132" s="12" t="s">
        <v>300</v>
      </c>
      <c r="M132" s="11" t="s">
        <v>5014</v>
      </c>
      <c r="N132" s="11"/>
      <c r="O132" s="9" t="s">
        <v>553</v>
      </c>
      <c r="P132" s="9" t="s">
        <v>3990</v>
      </c>
      <c r="Q132" s="11"/>
      <c r="R132" s="166" t="s">
        <v>1778</v>
      </c>
      <c r="S132" s="9"/>
      <c r="T132" s="13">
        <v>47.6</v>
      </c>
      <c r="U132" s="12"/>
      <c r="V132" s="9"/>
      <c r="W132" s="12" t="s">
        <v>93</v>
      </c>
      <c r="X132" s="12"/>
      <c r="Y132" s="153" t="s">
        <v>29</v>
      </c>
      <c r="Z132" s="11"/>
      <c r="AA132" s="14">
        <v>4858.66</v>
      </c>
      <c r="AB132" s="14">
        <v>0</v>
      </c>
      <c r="AC132" s="14">
        <v>0</v>
      </c>
      <c r="AD132" s="14">
        <v>0</v>
      </c>
      <c r="AE132" s="161">
        <f>SUM(TAMPData2202[[#This Row],[2022 PE Obligations]:[2022 Paving Obligations]])</f>
        <v>4858.66</v>
      </c>
      <c r="AF132" s="14">
        <v>2210837.66</v>
      </c>
      <c r="AG132" s="14">
        <v>0</v>
      </c>
      <c r="AH132" s="14">
        <v>0</v>
      </c>
      <c r="AI132" s="14">
        <v>0</v>
      </c>
      <c r="AJ132" s="14">
        <v>2210837.66</v>
      </c>
      <c r="AK132" s="16"/>
    </row>
    <row r="133" spans="1:37" hidden="1" x14ac:dyDescent="0.35">
      <c r="A133" s="159">
        <v>100326.01</v>
      </c>
      <c r="B133" s="8">
        <v>4</v>
      </c>
      <c r="C133" s="9" t="s">
        <v>122</v>
      </c>
      <c r="D133" s="10">
        <v>40243</v>
      </c>
      <c r="E133" s="9" t="s">
        <v>2708</v>
      </c>
      <c r="F133" s="10">
        <v>44494.875208333331</v>
      </c>
      <c r="G133" s="9" t="s">
        <v>161</v>
      </c>
      <c r="H133" s="11" t="s">
        <v>3620</v>
      </c>
      <c r="I133" s="9" t="s">
        <v>1558</v>
      </c>
      <c r="J133" s="12" t="s">
        <v>101</v>
      </c>
      <c r="K133" s="9"/>
      <c r="L133" s="12" t="s">
        <v>101</v>
      </c>
      <c r="M133" s="11" t="s">
        <v>3621</v>
      </c>
      <c r="N133" s="11" t="s">
        <v>3622</v>
      </c>
      <c r="O133" s="9" t="s">
        <v>553</v>
      </c>
      <c r="P133" s="9" t="s">
        <v>1789</v>
      </c>
      <c r="Q133" s="11"/>
      <c r="R133" s="9" t="s">
        <v>47</v>
      </c>
      <c r="S133" s="9" t="s">
        <v>45</v>
      </c>
      <c r="T133" s="13">
        <v>4</v>
      </c>
      <c r="U133" s="10">
        <v>44477</v>
      </c>
      <c r="V133" s="9"/>
      <c r="W133" s="12" t="s">
        <v>93</v>
      </c>
      <c r="X133" s="12" t="s">
        <v>13</v>
      </c>
      <c r="Y133" s="153" t="s">
        <v>31</v>
      </c>
      <c r="Z133" s="11"/>
      <c r="AA133" s="14">
        <v>0</v>
      </c>
      <c r="AB133" s="14">
        <v>0</v>
      </c>
      <c r="AC133" s="14">
        <v>32707933.75</v>
      </c>
      <c r="AD133" s="14">
        <v>0</v>
      </c>
      <c r="AE133" s="161">
        <f>SUM(TAMPData2202[[#This Row],[2022 PE Obligations]:[2022 Paving Obligations]])</f>
        <v>32707933.75</v>
      </c>
      <c r="AF133" s="14">
        <v>1364000</v>
      </c>
      <c r="AG133" s="14">
        <v>4448500</v>
      </c>
      <c r="AH133" s="14">
        <v>32707933.75</v>
      </c>
      <c r="AI133" s="14">
        <v>0</v>
      </c>
      <c r="AJ133" s="14">
        <v>38520433.75</v>
      </c>
      <c r="AK133" s="16" t="s">
        <v>3625</v>
      </c>
    </row>
    <row r="134" spans="1:37" ht="36" hidden="1" x14ac:dyDescent="0.35">
      <c r="A134" s="159">
        <v>100335.01</v>
      </c>
      <c r="B134" s="8">
        <v>4</v>
      </c>
      <c r="C134" s="9" t="s">
        <v>97</v>
      </c>
      <c r="D134" s="10">
        <v>38412</v>
      </c>
      <c r="E134" s="9" t="s">
        <v>2185</v>
      </c>
      <c r="F134" s="10">
        <v>43727</v>
      </c>
      <c r="G134" s="9" t="s">
        <v>152</v>
      </c>
      <c r="H134" s="11" t="s">
        <v>3520</v>
      </c>
      <c r="I134" s="9" t="s">
        <v>3521</v>
      </c>
      <c r="J134" s="12" t="s">
        <v>299</v>
      </c>
      <c r="K134" s="9"/>
      <c r="L134" s="12" t="s">
        <v>300</v>
      </c>
      <c r="M134" s="11" t="s">
        <v>3522</v>
      </c>
      <c r="N134" s="11"/>
      <c r="O134" s="9" t="s">
        <v>553</v>
      </c>
      <c r="P134" s="9" t="s">
        <v>3152</v>
      </c>
      <c r="Q134" s="11"/>
      <c r="R134" s="9" t="s">
        <v>47</v>
      </c>
      <c r="S134" s="9" t="s">
        <v>41</v>
      </c>
      <c r="T134" s="13">
        <v>3.3370000000000002</v>
      </c>
      <c r="U134" s="10">
        <v>40074</v>
      </c>
      <c r="V134" s="9"/>
      <c r="W134" s="12" t="s">
        <v>93</v>
      </c>
      <c r="X134" s="12" t="s">
        <v>303</v>
      </c>
      <c r="Y134" s="153" t="s">
        <v>29</v>
      </c>
      <c r="Z134" s="11"/>
      <c r="AA134" s="14">
        <v>0</v>
      </c>
      <c r="AB134" s="14">
        <v>0</v>
      </c>
      <c r="AC134" s="14">
        <v>150537.59</v>
      </c>
      <c r="AD134" s="14">
        <v>0</v>
      </c>
      <c r="AE134" s="161">
        <f>SUM(TAMPData2202[[#This Row],[2022 PE Obligations]:[2022 Paving Obligations]])</f>
        <v>150537.59</v>
      </c>
      <c r="AF134" s="14">
        <v>0</v>
      </c>
      <c r="AG134" s="14">
        <v>0</v>
      </c>
      <c r="AH134" s="14">
        <v>43959254.590000004</v>
      </c>
      <c r="AI134" s="14">
        <v>0</v>
      </c>
      <c r="AJ134" s="14">
        <v>43959254.590000004</v>
      </c>
      <c r="AK134" s="16" t="s">
        <v>3524</v>
      </c>
    </row>
    <row r="135" spans="1:37" hidden="1" x14ac:dyDescent="0.35">
      <c r="A135" s="159">
        <v>100356</v>
      </c>
      <c r="B135" s="8">
        <v>3</v>
      </c>
      <c r="C135" s="9" t="s">
        <v>97</v>
      </c>
      <c r="D135" s="10">
        <v>37319.516550925924</v>
      </c>
      <c r="E135" s="9" t="s">
        <v>108</v>
      </c>
      <c r="F135" s="10">
        <v>44169</v>
      </c>
      <c r="G135" s="9" t="s">
        <v>134</v>
      </c>
      <c r="H135" s="11" t="s">
        <v>1272</v>
      </c>
      <c r="I135" s="9" t="s">
        <v>116</v>
      </c>
      <c r="J135" s="12" t="s">
        <v>101</v>
      </c>
      <c r="K135" s="9"/>
      <c r="L135" s="12" t="s">
        <v>101</v>
      </c>
      <c r="M135" s="11" t="s">
        <v>3525</v>
      </c>
      <c r="N135" s="11"/>
      <c r="O135" s="9" t="s">
        <v>553</v>
      </c>
      <c r="P135" s="9" t="s">
        <v>1789</v>
      </c>
      <c r="Q135" s="11"/>
      <c r="R135" s="9" t="s">
        <v>47</v>
      </c>
      <c r="S135" s="9" t="s">
        <v>45</v>
      </c>
      <c r="T135" s="13">
        <v>4.2</v>
      </c>
      <c r="U135" s="10">
        <v>40074</v>
      </c>
      <c r="V135" s="9"/>
      <c r="W135" s="12" t="s">
        <v>93</v>
      </c>
      <c r="X135" s="12" t="s">
        <v>13</v>
      </c>
      <c r="Y135" s="153" t="s">
        <v>31</v>
      </c>
      <c r="Z135" s="11"/>
      <c r="AA135" s="14">
        <v>0</v>
      </c>
      <c r="AB135" s="14">
        <v>-2504.5100000000002</v>
      </c>
      <c r="AC135" s="14">
        <v>275324.19</v>
      </c>
      <c r="AD135" s="14">
        <v>0</v>
      </c>
      <c r="AE135" s="161">
        <f>SUM(TAMPData2202[[#This Row],[2022 PE Obligations]:[2022 Paving Obligations]])</f>
        <v>272819.68</v>
      </c>
      <c r="AF135" s="14">
        <v>1987924.22</v>
      </c>
      <c r="AG135" s="14">
        <v>4118297.49</v>
      </c>
      <c r="AH135" s="14">
        <v>22598630.190000001</v>
      </c>
      <c r="AI135" s="14">
        <v>0</v>
      </c>
      <c r="AJ135" s="14">
        <v>28704851.899999999</v>
      </c>
      <c r="AK135" s="16" t="s">
        <v>3527</v>
      </c>
    </row>
    <row r="136" spans="1:37" hidden="1" x14ac:dyDescent="0.35">
      <c r="A136" s="162">
        <v>100520</v>
      </c>
      <c r="B136" s="8">
        <v>3</v>
      </c>
      <c r="C136" s="9" t="s">
        <v>97</v>
      </c>
      <c r="D136" s="10">
        <v>37319.511331018519</v>
      </c>
      <c r="E136" s="9" t="s">
        <v>108</v>
      </c>
      <c r="F136" s="10">
        <v>44278</v>
      </c>
      <c r="G136" s="9" t="s">
        <v>203</v>
      </c>
      <c r="H136" s="11" t="s">
        <v>551</v>
      </c>
      <c r="I136" s="9" t="s">
        <v>2466</v>
      </c>
      <c r="J136" s="12" t="s">
        <v>101</v>
      </c>
      <c r="K136" s="9"/>
      <c r="L136" s="12" t="s">
        <v>101</v>
      </c>
      <c r="M136" s="11" t="s">
        <v>5015</v>
      </c>
      <c r="N136" s="11" t="s">
        <v>5016</v>
      </c>
      <c r="O136" s="9" t="s">
        <v>40</v>
      </c>
      <c r="P136" s="9" t="s">
        <v>166</v>
      </c>
      <c r="Q136" s="11"/>
      <c r="R136" s="9" t="s">
        <v>39</v>
      </c>
      <c r="S136" s="9" t="s">
        <v>45</v>
      </c>
      <c r="T136" s="13">
        <v>0.67600000000000005</v>
      </c>
      <c r="U136" s="10">
        <v>41166</v>
      </c>
      <c r="V136" s="9"/>
      <c r="W136" s="12" t="s">
        <v>93</v>
      </c>
      <c r="X136" s="12" t="s">
        <v>103</v>
      </c>
      <c r="Y136" s="163" t="s">
        <v>32</v>
      </c>
      <c r="Z136" s="11" t="s">
        <v>5017</v>
      </c>
      <c r="AA136" s="14">
        <v>-3245.57</v>
      </c>
      <c r="AB136" s="14">
        <v>-14763.37</v>
      </c>
      <c r="AC136" s="14">
        <v>-337110.55</v>
      </c>
      <c r="AD136" s="14">
        <v>0</v>
      </c>
      <c r="AE136" s="161">
        <f>SUM(TAMPData2202[[#This Row],[2022 PE Obligations]:[2022 Paving Obligations]])</f>
        <v>-355119.49</v>
      </c>
      <c r="AF136" s="14">
        <v>413854.43</v>
      </c>
      <c r="AG136" s="14">
        <v>466582.72</v>
      </c>
      <c r="AH136" s="14">
        <v>9913888.4900000002</v>
      </c>
      <c r="AI136" s="14">
        <v>0</v>
      </c>
      <c r="AJ136" s="14">
        <v>10794325.640000001</v>
      </c>
      <c r="AK136" s="16" t="s">
        <v>5018</v>
      </c>
    </row>
    <row r="137" spans="1:37" ht="36" hidden="1" x14ac:dyDescent="0.35">
      <c r="A137" s="162">
        <v>100623</v>
      </c>
      <c r="B137" s="8">
        <v>4</v>
      </c>
      <c r="C137" s="9" t="s">
        <v>114</v>
      </c>
      <c r="D137" s="10">
        <v>37319.524178240739</v>
      </c>
      <c r="E137" s="9" t="s">
        <v>108</v>
      </c>
      <c r="F137" s="10">
        <v>44278</v>
      </c>
      <c r="G137" s="9" t="s">
        <v>170</v>
      </c>
      <c r="H137" s="11" t="s">
        <v>770</v>
      </c>
      <c r="I137" s="9" t="s">
        <v>869</v>
      </c>
      <c r="J137" s="12"/>
      <c r="K137" s="9" t="s">
        <v>870</v>
      </c>
      <c r="L137" s="12" t="s">
        <v>183</v>
      </c>
      <c r="M137" s="11" t="s">
        <v>871</v>
      </c>
      <c r="N137" s="11" t="s">
        <v>872</v>
      </c>
      <c r="O137" s="9" t="s">
        <v>40</v>
      </c>
      <c r="P137" s="9" t="s">
        <v>166</v>
      </c>
      <c r="Q137" s="11"/>
      <c r="R137" s="9" t="s">
        <v>39</v>
      </c>
      <c r="S137" s="9" t="s">
        <v>45</v>
      </c>
      <c r="T137" s="13">
        <v>0.08</v>
      </c>
      <c r="U137" s="10">
        <v>42195</v>
      </c>
      <c r="V137" s="9"/>
      <c r="W137" s="12" t="s">
        <v>93</v>
      </c>
      <c r="X137" s="12" t="s">
        <v>186</v>
      </c>
      <c r="Y137" s="163" t="s">
        <v>34</v>
      </c>
      <c r="Z137" s="11" t="s">
        <v>873</v>
      </c>
      <c r="AA137" s="14">
        <v>-23.94</v>
      </c>
      <c r="AB137" s="14">
        <v>-999.97</v>
      </c>
      <c r="AC137" s="14">
        <v>13346.6</v>
      </c>
      <c r="AD137" s="14">
        <v>0</v>
      </c>
      <c r="AE137" s="161">
        <f>SUM(TAMPData2202[[#This Row],[2022 PE Obligations]:[2022 Paving Obligations]])</f>
        <v>12322.69</v>
      </c>
      <c r="AF137" s="14">
        <v>175476.06</v>
      </c>
      <c r="AG137" s="14">
        <v>100000.03</v>
      </c>
      <c r="AH137" s="14">
        <v>753053.6</v>
      </c>
      <c r="AI137" s="14">
        <v>0</v>
      </c>
      <c r="AJ137" s="14">
        <v>1028529.69</v>
      </c>
      <c r="AK137" s="16" t="s">
        <v>875</v>
      </c>
    </row>
    <row r="138" spans="1:37" hidden="1" x14ac:dyDescent="0.35">
      <c r="A138" s="159">
        <v>100966</v>
      </c>
      <c r="B138" s="8">
        <v>1</v>
      </c>
      <c r="C138" s="9" t="s">
        <v>97</v>
      </c>
      <c r="D138" s="10">
        <v>37319.50377314815</v>
      </c>
      <c r="E138" s="9" t="s">
        <v>108</v>
      </c>
      <c r="F138" s="10">
        <v>43476</v>
      </c>
      <c r="G138" s="9" t="s">
        <v>87</v>
      </c>
      <c r="H138" s="11" t="s">
        <v>689</v>
      </c>
      <c r="I138" s="9" t="s">
        <v>2344</v>
      </c>
      <c r="J138" s="12" t="s">
        <v>101</v>
      </c>
      <c r="K138" s="9"/>
      <c r="L138" s="12" t="s">
        <v>101</v>
      </c>
      <c r="M138" s="11" t="s">
        <v>5019</v>
      </c>
      <c r="N138" s="11"/>
      <c r="O138" s="9" t="s">
        <v>553</v>
      </c>
      <c r="P138" s="9" t="s">
        <v>4021</v>
      </c>
      <c r="Q138" s="11"/>
      <c r="R138" s="166" t="s">
        <v>1778</v>
      </c>
      <c r="S138" s="9"/>
      <c r="T138" s="13">
        <v>3.9790000000000001</v>
      </c>
      <c r="U138" s="12"/>
      <c r="V138" s="9"/>
      <c r="W138" s="12" t="s">
        <v>93</v>
      </c>
      <c r="X138" s="12" t="s">
        <v>13</v>
      </c>
      <c r="Y138" s="12"/>
      <c r="Z138" s="11"/>
      <c r="AA138" s="14">
        <v>0</v>
      </c>
      <c r="AB138" s="14">
        <v>230000</v>
      </c>
      <c r="AC138" s="14">
        <v>0</v>
      </c>
      <c r="AD138" s="14">
        <v>0</v>
      </c>
      <c r="AE138" s="161">
        <f>SUM(TAMPData2202[[#This Row],[2022 PE Obligations]:[2022 Paving Obligations]])</f>
        <v>230000</v>
      </c>
      <c r="AF138" s="14">
        <v>1296800</v>
      </c>
      <c r="AG138" s="14">
        <v>5707325</v>
      </c>
      <c r="AH138" s="14">
        <v>0</v>
      </c>
      <c r="AI138" s="14">
        <v>0</v>
      </c>
      <c r="AJ138" s="14">
        <v>7004125</v>
      </c>
      <c r="AK138" s="16"/>
    </row>
    <row r="139" spans="1:37" hidden="1" x14ac:dyDescent="0.35">
      <c r="A139" s="159">
        <v>100997</v>
      </c>
      <c r="B139" s="8">
        <v>1</v>
      </c>
      <c r="C139" s="9" t="s">
        <v>97</v>
      </c>
      <c r="D139" s="10">
        <v>37319.50409722222</v>
      </c>
      <c r="E139" s="9" t="s">
        <v>108</v>
      </c>
      <c r="F139" s="10">
        <v>44169</v>
      </c>
      <c r="G139" s="9" t="s">
        <v>152</v>
      </c>
      <c r="H139" s="11" t="s">
        <v>297</v>
      </c>
      <c r="I139" s="9" t="s">
        <v>1436</v>
      </c>
      <c r="J139" s="12" t="s">
        <v>101</v>
      </c>
      <c r="K139" s="9"/>
      <c r="L139" s="12" t="s">
        <v>101</v>
      </c>
      <c r="M139" s="11" t="s">
        <v>1911</v>
      </c>
      <c r="N139" s="11"/>
      <c r="O139" s="9" t="s">
        <v>553</v>
      </c>
      <c r="P139" s="9" t="s">
        <v>92</v>
      </c>
      <c r="Q139" s="11"/>
      <c r="R139" s="9" t="s">
        <v>47</v>
      </c>
      <c r="S139" s="9" t="s">
        <v>41</v>
      </c>
      <c r="T139" s="13">
        <v>2.5</v>
      </c>
      <c r="U139" s="10">
        <v>40949</v>
      </c>
      <c r="V139" s="9"/>
      <c r="W139" s="12" t="s">
        <v>93</v>
      </c>
      <c r="X139" s="12" t="s">
        <v>103</v>
      </c>
      <c r="Y139" s="153" t="s">
        <v>32</v>
      </c>
      <c r="Z139" s="11"/>
      <c r="AA139" s="14">
        <v>0</v>
      </c>
      <c r="AB139" s="14">
        <v>0</v>
      </c>
      <c r="AC139" s="14">
        <v>27000</v>
      </c>
      <c r="AD139" s="14">
        <v>0</v>
      </c>
      <c r="AE139" s="161">
        <f>SUM(TAMPData2202[[#This Row],[2022 PE Obligations]:[2022 Paving Obligations]])</f>
        <v>27000</v>
      </c>
      <c r="AF139" s="14">
        <v>940309.3</v>
      </c>
      <c r="AG139" s="14">
        <v>4829165</v>
      </c>
      <c r="AH139" s="14">
        <v>19590719</v>
      </c>
      <c r="AI139" s="14">
        <v>0</v>
      </c>
      <c r="AJ139" s="14">
        <v>25360193.300000001</v>
      </c>
      <c r="AK139" s="16" t="s">
        <v>1913</v>
      </c>
    </row>
    <row r="140" spans="1:37" hidden="1" x14ac:dyDescent="0.35">
      <c r="A140" s="159">
        <v>101044</v>
      </c>
      <c r="B140" s="8">
        <v>2</v>
      </c>
      <c r="C140" s="9" t="s">
        <v>122</v>
      </c>
      <c r="D140" s="10">
        <v>37319.508321759262</v>
      </c>
      <c r="E140" s="9" t="s">
        <v>108</v>
      </c>
      <c r="F140" s="10">
        <v>44433</v>
      </c>
      <c r="G140" s="9" t="s">
        <v>673</v>
      </c>
      <c r="H140" s="11" t="s">
        <v>135</v>
      </c>
      <c r="I140" s="9" t="s">
        <v>145</v>
      </c>
      <c r="J140" s="12" t="s">
        <v>101</v>
      </c>
      <c r="K140" s="9"/>
      <c r="L140" s="12" t="s">
        <v>101</v>
      </c>
      <c r="M140" s="11" t="s">
        <v>5020</v>
      </c>
      <c r="N140" s="11" t="s">
        <v>5021</v>
      </c>
      <c r="O140" s="9" t="s">
        <v>553</v>
      </c>
      <c r="P140" s="9" t="s">
        <v>4021</v>
      </c>
      <c r="Q140" s="11"/>
      <c r="R140" s="166" t="s">
        <v>1778</v>
      </c>
      <c r="S140" s="9"/>
      <c r="T140" s="13">
        <v>3.62</v>
      </c>
      <c r="U140" s="12"/>
      <c r="V140" s="9"/>
      <c r="W140" s="12" t="s">
        <v>93</v>
      </c>
      <c r="X140" s="12" t="s">
        <v>13</v>
      </c>
      <c r="Y140" s="12"/>
      <c r="Z140" s="11"/>
      <c r="AA140" s="14">
        <v>510000</v>
      </c>
      <c r="AB140" s="14">
        <v>0</v>
      </c>
      <c r="AC140" s="14">
        <v>0</v>
      </c>
      <c r="AD140" s="14">
        <v>0</v>
      </c>
      <c r="AE140" s="161">
        <f>SUM(TAMPData2202[[#This Row],[2022 PE Obligations]:[2022 Paving Obligations]])</f>
        <v>510000</v>
      </c>
      <c r="AF140" s="14">
        <v>2079200</v>
      </c>
      <c r="AG140" s="14">
        <v>3548205</v>
      </c>
      <c r="AH140" s="14">
        <v>0</v>
      </c>
      <c r="AI140" s="14">
        <v>0</v>
      </c>
      <c r="AJ140" s="14">
        <v>5627405</v>
      </c>
      <c r="AK140" s="16"/>
    </row>
    <row r="141" spans="1:37" hidden="1" x14ac:dyDescent="0.35">
      <c r="A141" s="162">
        <v>101197.01</v>
      </c>
      <c r="B141" s="8">
        <v>1</v>
      </c>
      <c r="C141" s="9" t="s">
        <v>97</v>
      </c>
      <c r="D141" s="10">
        <v>43543</v>
      </c>
      <c r="E141" s="9" t="s">
        <v>398</v>
      </c>
      <c r="F141" s="10">
        <v>44266</v>
      </c>
      <c r="G141" s="9" t="s">
        <v>152</v>
      </c>
      <c r="H141" s="11" t="s">
        <v>297</v>
      </c>
      <c r="I141" s="9" t="s">
        <v>477</v>
      </c>
      <c r="J141" s="12" t="s">
        <v>299</v>
      </c>
      <c r="K141" s="9"/>
      <c r="L141" s="12" t="s">
        <v>300</v>
      </c>
      <c r="M141" s="11" t="s">
        <v>580</v>
      </c>
      <c r="N141" s="11"/>
      <c r="O141" s="9" t="s">
        <v>438</v>
      </c>
      <c r="P141" s="9" t="s">
        <v>439</v>
      </c>
      <c r="Q141" s="11"/>
      <c r="R141" s="9" t="s">
        <v>39</v>
      </c>
      <c r="S141" s="9" t="s">
        <v>46</v>
      </c>
      <c r="T141" s="13">
        <v>0</v>
      </c>
      <c r="U141" s="10">
        <v>43917</v>
      </c>
      <c r="V141" s="9"/>
      <c r="W141" s="12" t="s">
        <v>93</v>
      </c>
      <c r="X141" s="12" t="s">
        <v>303</v>
      </c>
      <c r="Y141" s="163" t="s">
        <v>29</v>
      </c>
      <c r="Z141" s="11" t="s">
        <v>581</v>
      </c>
      <c r="AA141" s="14">
        <v>0</v>
      </c>
      <c r="AB141" s="14">
        <v>0</v>
      </c>
      <c r="AC141" s="14">
        <v>1800000</v>
      </c>
      <c r="AD141" s="14">
        <v>0</v>
      </c>
      <c r="AE141" s="161">
        <f>SUM(TAMPData2202[[#This Row],[2022 PE Obligations]:[2022 Paving Obligations]])</f>
        <v>1800000</v>
      </c>
      <c r="AF141" s="14">
        <v>104500</v>
      </c>
      <c r="AG141" s="14">
        <v>0</v>
      </c>
      <c r="AH141" s="14">
        <v>6158708</v>
      </c>
      <c r="AI141" s="14">
        <v>0</v>
      </c>
      <c r="AJ141" s="14">
        <v>6263208</v>
      </c>
      <c r="AK141" s="16" t="s">
        <v>583</v>
      </c>
    </row>
    <row r="142" spans="1:37" ht="54" hidden="1" x14ac:dyDescent="0.35">
      <c r="A142" s="159">
        <v>101204</v>
      </c>
      <c r="B142" s="8">
        <v>1</v>
      </c>
      <c r="C142" s="9" t="s">
        <v>122</v>
      </c>
      <c r="D142" s="10">
        <v>37319.503611111111</v>
      </c>
      <c r="E142" s="9" t="s">
        <v>108</v>
      </c>
      <c r="F142" s="10">
        <v>44106</v>
      </c>
      <c r="G142" s="9" t="s">
        <v>152</v>
      </c>
      <c r="H142" s="11" t="s">
        <v>297</v>
      </c>
      <c r="I142" s="9" t="s">
        <v>2791</v>
      </c>
      <c r="J142" s="12" t="s">
        <v>101</v>
      </c>
      <c r="K142" s="9" t="s">
        <v>3588</v>
      </c>
      <c r="L142" s="12" t="s">
        <v>101</v>
      </c>
      <c r="M142" s="11" t="s">
        <v>3589</v>
      </c>
      <c r="N142" s="11" t="s">
        <v>3590</v>
      </c>
      <c r="O142" s="9" t="s">
        <v>553</v>
      </c>
      <c r="P142" s="9" t="s">
        <v>1789</v>
      </c>
      <c r="Q142" s="11"/>
      <c r="R142" s="9" t="s">
        <v>47</v>
      </c>
      <c r="S142" s="9" t="s">
        <v>45</v>
      </c>
      <c r="T142" s="13">
        <v>0.99</v>
      </c>
      <c r="U142" s="10">
        <v>42650</v>
      </c>
      <c r="V142" s="9"/>
      <c r="W142" s="12" t="s">
        <v>93</v>
      </c>
      <c r="X142" s="12" t="s">
        <v>13</v>
      </c>
      <c r="Y142" s="153" t="s">
        <v>31</v>
      </c>
      <c r="Z142" s="11"/>
      <c r="AA142" s="14">
        <v>38956.629999999997</v>
      </c>
      <c r="AB142" s="14">
        <v>0</v>
      </c>
      <c r="AC142" s="14">
        <v>0</v>
      </c>
      <c r="AD142" s="14">
        <v>0</v>
      </c>
      <c r="AE142" s="161">
        <f>SUM(TAMPData2202[[#This Row],[2022 PE Obligations]:[2022 Paving Obligations]])</f>
        <v>38956.629999999997</v>
      </c>
      <c r="AF142" s="14">
        <v>2283188.42</v>
      </c>
      <c r="AG142" s="14">
        <v>9448382.9600000009</v>
      </c>
      <c r="AH142" s="14">
        <v>42294926</v>
      </c>
      <c r="AI142" s="14">
        <v>0</v>
      </c>
      <c r="AJ142" s="14">
        <v>54026497.380000003</v>
      </c>
      <c r="AK142" s="16" t="s">
        <v>3592</v>
      </c>
    </row>
    <row r="143" spans="1:37" ht="36" hidden="1" x14ac:dyDescent="0.35">
      <c r="A143" s="159">
        <v>101244</v>
      </c>
      <c r="B143" s="8">
        <v>1</v>
      </c>
      <c r="C143" s="9" t="s">
        <v>85</v>
      </c>
      <c r="D143" s="10">
        <v>37319.504351851851</v>
      </c>
      <c r="E143" s="9" t="s">
        <v>108</v>
      </c>
      <c r="F143" s="10">
        <v>44237</v>
      </c>
      <c r="G143" s="9" t="s">
        <v>189</v>
      </c>
      <c r="H143" s="11" t="s">
        <v>1192</v>
      </c>
      <c r="I143" s="9" t="s">
        <v>292</v>
      </c>
      <c r="J143" s="12" t="s">
        <v>101</v>
      </c>
      <c r="K143" s="9"/>
      <c r="L143" s="12" t="s">
        <v>101</v>
      </c>
      <c r="M143" s="11" t="s">
        <v>4132</v>
      </c>
      <c r="N143" s="11" t="s">
        <v>4133</v>
      </c>
      <c r="O143" s="9" t="s">
        <v>553</v>
      </c>
      <c r="P143" s="9" t="s">
        <v>3990</v>
      </c>
      <c r="Q143" s="11"/>
      <c r="R143" s="9" t="s">
        <v>47</v>
      </c>
      <c r="S143" s="9" t="s">
        <v>45</v>
      </c>
      <c r="T143" s="13">
        <v>6.76</v>
      </c>
      <c r="U143" s="12"/>
      <c r="V143" s="9"/>
      <c r="W143" s="12" t="s">
        <v>93</v>
      </c>
      <c r="X143" s="12" t="s">
        <v>94</v>
      </c>
      <c r="Y143" s="153" t="s">
        <v>31</v>
      </c>
      <c r="Z143" s="11"/>
      <c r="AA143" s="14">
        <v>200000</v>
      </c>
      <c r="AB143" s="14">
        <v>0</v>
      </c>
      <c r="AC143" s="14">
        <v>0</v>
      </c>
      <c r="AD143" s="14">
        <v>0</v>
      </c>
      <c r="AE143" s="161">
        <f>SUM(TAMPData2202[[#This Row],[2022 PE Obligations]:[2022 Paving Obligations]])</f>
        <v>200000</v>
      </c>
      <c r="AF143" s="14">
        <v>2448079</v>
      </c>
      <c r="AG143" s="14">
        <v>0</v>
      </c>
      <c r="AH143" s="14">
        <v>0</v>
      </c>
      <c r="AI143" s="14">
        <v>0</v>
      </c>
      <c r="AJ143" s="14">
        <v>2448079</v>
      </c>
      <c r="AK143" s="16"/>
    </row>
    <row r="144" spans="1:37" hidden="1" x14ac:dyDescent="0.35">
      <c r="A144" s="159">
        <v>101244.02</v>
      </c>
      <c r="B144" s="8">
        <v>1</v>
      </c>
      <c r="C144" s="9" t="s">
        <v>97</v>
      </c>
      <c r="D144" s="10">
        <v>37727</v>
      </c>
      <c r="E144" s="9" t="s">
        <v>108</v>
      </c>
      <c r="F144" s="10">
        <v>44270</v>
      </c>
      <c r="G144" s="9" t="s">
        <v>161</v>
      </c>
      <c r="H144" s="11" t="s">
        <v>1192</v>
      </c>
      <c r="I144" s="9" t="s">
        <v>292</v>
      </c>
      <c r="J144" s="12" t="s">
        <v>101</v>
      </c>
      <c r="K144" s="9"/>
      <c r="L144" s="12" t="s">
        <v>101</v>
      </c>
      <c r="M144" s="11" t="s">
        <v>1914</v>
      </c>
      <c r="N144" s="11" t="s">
        <v>1915</v>
      </c>
      <c r="O144" s="9" t="s">
        <v>553</v>
      </c>
      <c r="P144" s="9" t="s">
        <v>1783</v>
      </c>
      <c r="Q144" s="11"/>
      <c r="R144" s="9" t="s">
        <v>47</v>
      </c>
      <c r="S144" s="9" t="s">
        <v>45</v>
      </c>
      <c r="T144" s="13">
        <v>2.12</v>
      </c>
      <c r="U144" s="10">
        <v>42776</v>
      </c>
      <c r="V144" s="9"/>
      <c r="W144" s="12" t="s">
        <v>93</v>
      </c>
      <c r="X144" s="12" t="s">
        <v>103</v>
      </c>
      <c r="Y144" s="153" t="s">
        <v>32</v>
      </c>
      <c r="Z144" s="11"/>
      <c r="AA144" s="14">
        <v>0</v>
      </c>
      <c r="AB144" s="14">
        <v>0</v>
      </c>
      <c r="AC144" s="14">
        <v>1</v>
      </c>
      <c r="AD144" s="14">
        <v>0</v>
      </c>
      <c r="AE144" s="161">
        <f>SUM(TAMPData2202[[#This Row],[2022 PE Obligations]:[2022 Paving Obligations]])</f>
        <v>1</v>
      </c>
      <c r="AF144" s="14">
        <v>0</v>
      </c>
      <c r="AG144" s="14">
        <v>6725000</v>
      </c>
      <c r="AH144" s="14">
        <v>18717120</v>
      </c>
      <c r="AI144" s="14">
        <v>0</v>
      </c>
      <c r="AJ144" s="14">
        <v>25442120</v>
      </c>
      <c r="AK144" s="16" t="s">
        <v>1917</v>
      </c>
    </row>
    <row r="145" spans="1:37" hidden="1" x14ac:dyDescent="0.35">
      <c r="A145" s="159">
        <v>101285.04</v>
      </c>
      <c r="B145" s="8">
        <v>3</v>
      </c>
      <c r="C145" s="9" t="s">
        <v>122</v>
      </c>
      <c r="D145" s="10">
        <v>41585</v>
      </c>
      <c r="E145" s="9" t="s">
        <v>2920</v>
      </c>
      <c r="F145" s="10">
        <v>44489</v>
      </c>
      <c r="G145" s="9" t="s">
        <v>152</v>
      </c>
      <c r="H145" s="11" t="s">
        <v>140</v>
      </c>
      <c r="I145" s="9" t="s">
        <v>2389</v>
      </c>
      <c r="J145" s="12" t="s">
        <v>101</v>
      </c>
      <c r="K145" s="9"/>
      <c r="L145" s="12" t="s">
        <v>101</v>
      </c>
      <c r="M145" s="11" t="s">
        <v>3283</v>
      </c>
      <c r="N145" s="11" t="s">
        <v>1835</v>
      </c>
      <c r="O145" s="9" t="s">
        <v>1836</v>
      </c>
      <c r="P145" s="9" t="s">
        <v>2935</v>
      </c>
      <c r="Q145" s="11"/>
      <c r="R145" s="9" t="s">
        <v>47</v>
      </c>
      <c r="S145" s="9" t="s">
        <v>45</v>
      </c>
      <c r="T145" s="13">
        <v>0.22</v>
      </c>
      <c r="U145" s="10">
        <v>44365</v>
      </c>
      <c r="V145" s="9"/>
      <c r="W145" s="12" t="s">
        <v>93</v>
      </c>
      <c r="X145" s="12" t="s">
        <v>103</v>
      </c>
      <c r="Y145" s="153" t="s">
        <v>32</v>
      </c>
      <c r="Z145" s="11"/>
      <c r="AA145" s="14">
        <v>49000</v>
      </c>
      <c r="AB145" s="14">
        <v>220000</v>
      </c>
      <c r="AC145" s="14">
        <v>-245323</v>
      </c>
      <c r="AD145" s="14">
        <v>0</v>
      </c>
      <c r="AE145" s="161">
        <f>SUM(TAMPData2202[[#This Row],[2022 PE Obligations]:[2022 Paving Obligations]])</f>
        <v>23677</v>
      </c>
      <c r="AF145" s="14">
        <v>317520</v>
      </c>
      <c r="AG145" s="14">
        <v>3907000</v>
      </c>
      <c r="AH145" s="14">
        <v>2587417</v>
      </c>
      <c r="AI145" s="14">
        <v>0</v>
      </c>
      <c r="AJ145" s="14">
        <v>6811937</v>
      </c>
      <c r="AK145" s="16" t="s">
        <v>3284</v>
      </c>
    </row>
    <row r="146" spans="1:37" ht="36" hidden="1" x14ac:dyDescent="0.35">
      <c r="A146" s="159">
        <v>101293</v>
      </c>
      <c r="B146" s="8">
        <v>3</v>
      </c>
      <c r="C146" s="9" t="s">
        <v>85</v>
      </c>
      <c r="D146" s="10">
        <v>37319.513541666667</v>
      </c>
      <c r="E146" s="9" t="s">
        <v>108</v>
      </c>
      <c r="F146" s="10">
        <v>43669</v>
      </c>
      <c r="G146" s="9" t="s">
        <v>195</v>
      </c>
      <c r="H146" s="11" t="s">
        <v>1544</v>
      </c>
      <c r="I146" s="9" t="s">
        <v>1545</v>
      </c>
      <c r="J146" s="12" t="s">
        <v>101</v>
      </c>
      <c r="K146" s="9"/>
      <c r="L146" s="12" t="s">
        <v>101</v>
      </c>
      <c r="M146" s="11" t="s">
        <v>4460</v>
      </c>
      <c r="N146" s="11"/>
      <c r="O146" s="9" t="s">
        <v>553</v>
      </c>
      <c r="P146" s="9" t="s">
        <v>4021</v>
      </c>
      <c r="Q146" s="11"/>
      <c r="R146" s="9" t="s">
        <v>47</v>
      </c>
      <c r="S146" s="9" t="s">
        <v>41</v>
      </c>
      <c r="T146" s="13">
        <v>7.1219999999999999</v>
      </c>
      <c r="U146" s="12"/>
      <c r="V146" s="9"/>
      <c r="W146" s="12" t="s">
        <v>93</v>
      </c>
      <c r="X146" s="12" t="s">
        <v>103</v>
      </c>
      <c r="Y146" s="153" t="s">
        <v>32</v>
      </c>
      <c r="Z146" s="11"/>
      <c r="AA146" s="14">
        <v>570000</v>
      </c>
      <c r="AB146" s="14">
        <v>0</v>
      </c>
      <c r="AC146" s="14">
        <v>0</v>
      </c>
      <c r="AD146" s="14">
        <v>0</v>
      </c>
      <c r="AE146" s="161">
        <f>SUM(TAMPData2202[[#This Row],[2022 PE Obligations]:[2022 Paving Obligations]])</f>
        <v>570000</v>
      </c>
      <c r="AF146" s="14">
        <v>4150000</v>
      </c>
      <c r="AG146" s="14">
        <v>12125000</v>
      </c>
      <c r="AH146" s="14">
        <v>0</v>
      </c>
      <c r="AI146" s="14">
        <v>0</v>
      </c>
      <c r="AJ146" s="14">
        <v>16275000</v>
      </c>
      <c r="AK146" s="16"/>
    </row>
    <row r="147" spans="1:37" hidden="1" x14ac:dyDescent="0.35">
      <c r="A147" s="159">
        <v>101343.01</v>
      </c>
      <c r="B147" s="8">
        <v>4</v>
      </c>
      <c r="C147" s="9" t="s">
        <v>122</v>
      </c>
      <c r="D147" s="10">
        <v>41744</v>
      </c>
      <c r="E147" s="9" t="s">
        <v>2170</v>
      </c>
      <c r="F147" s="10">
        <v>44349.8752662037</v>
      </c>
      <c r="G147" s="9" t="s">
        <v>108</v>
      </c>
      <c r="H147" s="11" t="s">
        <v>770</v>
      </c>
      <c r="I147" s="9" t="s">
        <v>2702</v>
      </c>
      <c r="J147" s="12" t="s">
        <v>299</v>
      </c>
      <c r="K147" s="9"/>
      <c r="L147" s="12" t="s">
        <v>300</v>
      </c>
      <c r="M147" s="11" t="s">
        <v>2703</v>
      </c>
      <c r="N147" s="11" t="s">
        <v>2704</v>
      </c>
      <c r="O147" s="9" t="s">
        <v>553</v>
      </c>
      <c r="P147" s="9" t="s">
        <v>2705</v>
      </c>
      <c r="Q147" s="11"/>
      <c r="R147" s="9" t="s">
        <v>47</v>
      </c>
      <c r="S147" s="9" t="s">
        <v>41</v>
      </c>
      <c r="T147" s="13">
        <v>2.87</v>
      </c>
      <c r="U147" s="10">
        <v>44323</v>
      </c>
      <c r="V147" s="9"/>
      <c r="W147" s="12" t="s">
        <v>93</v>
      </c>
      <c r="X147" s="12" t="s">
        <v>303</v>
      </c>
      <c r="Y147" s="153" t="s">
        <v>29</v>
      </c>
      <c r="Z147" s="11"/>
      <c r="AA147" s="14">
        <v>0</v>
      </c>
      <c r="AB147" s="14">
        <v>0</v>
      </c>
      <c r="AC147" s="14">
        <v>1526600</v>
      </c>
      <c r="AD147" s="14">
        <v>0</v>
      </c>
      <c r="AE147" s="161">
        <f>SUM(TAMPData2202[[#This Row],[2022 PE Obligations]:[2022 Paving Obligations]])</f>
        <v>1526600</v>
      </c>
      <c r="AF147" s="14">
        <v>0</v>
      </c>
      <c r="AG147" s="14">
        <v>0</v>
      </c>
      <c r="AH147" s="14">
        <v>12026600</v>
      </c>
      <c r="AI147" s="14">
        <v>0</v>
      </c>
      <c r="AJ147" s="14">
        <v>12026600</v>
      </c>
      <c r="AK147" s="16" t="s">
        <v>2707</v>
      </c>
    </row>
    <row r="148" spans="1:37" hidden="1" x14ac:dyDescent="0.35">
      <c r="A148" s="159">
        <v>101344.01</v>
      </c>
      <c r="B148" s="8">
        <v>4</v>
      </c>
      <c r="C148" s="9" t="s">
        <v>122</v>
      </c>
      <c r="D148" s="10">
        <v>40120</v>
      </c>
      <c r="E148" s="9" t="s">
        <v>2708</v>
      </c>
      <c r="F148" s="10">
        <v>44349.8752662037</v>
      </c>
      <c r="G148" s="9" t="s">
        <v>108</v>
      </c>
      <c r="H148" s="11" t="s">
        <v>770</v>
      </c>
      <c r="I148" s="9" t="s">
        <v>2702</v>
      </c>
      <c r="J148" s="12" t="s">
        <v>299</v>
      </c>
      <c r="K148" s="9"/>
      <c r="L148" s="12" t="s">
        <v>300</v>
      </c>
      <c r="M148" s="11" t="s">
        <v>2709</v>
      </c>
      <c r="N148" s="11" t="s">
        <v>2710</v>
      </c>
      <c r="O148" s="9" t="s">
        <v>553</v>
      </c>
      <c r="P148" s="9" t="s">
        <v>2705</v>
      </c>
      <c r="Q148" s="11"/>
      <c r="R148" s="9" t="s">
        <v>47</v>
      </c>
      <c r="S148" s="9" t="s">
        <v>41</v>
      </c>
      <c r="T148" s="13">
        <v>3.98</v>
      </c>
      <c r="U148" s="10">
        <v>44323</v>
      </c>
      <c r="V148" s="9"/>
      <c r="W148" s="12" t="s">
        <v>93</v>
      </c>
      <c r="X148" s="12" t="s">
        <v>303</v>
      </c>
      <c r="Y148" s="153" t="s">
        <v>29</v>
      </c>
      <c r="Z148" s="11"/>
      <c r="AA148" s="14">
        <v>0</v>
      </c>
      <c r="AB148" s="14">
        <v>0</v>
      </c>
      <c r="AC148" s="14">
        <v>1832685</v>
      </c>
      <c r="AD148" s="14">
        <v>0</v>
      </c>
      <c r="AE148" s="161">
        <f>SUM(TAMPData2202[[#This Row],[2022 PE Obligations]:[2022 Paving Obligations]])</f>
        <v>1832685</v>
      </c>
      <c r="AF148" s="14">
        <v>0</v>
      </c>
      <c r="AG148" s="14">
        <v>0</v>
      </c>
      <c r="AH148" s="14">
        <v>23128685</v>
      </c>
      <c r="AI148" s="14">
        <v>0</v>
      </c>
      <c r="AJ148" s="14">
        <v>23128685</v>
      </c>
      <c r="AK148" s="16" t="s">
        <v>2711</v>
      </c>
    </row>
    <row r="149" spans="1:37" hidden="1" x14ac:dyDescent="0.35">
      <c r="A149" s="159">
        <v>101394</v>
      </c>
      <c r="B149" s="8">
        <v>1</v>
      </c>
      <c r="C149" s="9" t="s">
        <v>85</v>
      </c>
      <c r="D149" s="10">
        <v>37319.496412037035</v>
      </c>
      <c r="E149" s="9" t="s">
        <v>108</v>
      </c>
      <c r="F149" s="10">
        <v>44363</v>
      </c>
      <c r="G149" s="9" t="s">
        <v>666</v>
      </c>
      <c r="H149" s="11" t="s">
        <v>285</v>
      </c>
      <c r="I149" s="9" t="s">
        <v>1875</v>
      </c>
      <c r="J149" s="12" t="s">
        <v>101</v>
      </c>
      <c r="K149" s="9"/>
      <c r="L149" s="12" t="s">
        <v>101</v>
      </c>
      <c r="M149" s="11" t="s">
        <v>3804</v>
      </c>
      <c r="N149" s="11" t="s">
        <v>3805</v>
      </c>
      <c r="O149" s="9" t="s">
        <v>553</v>
      </c>
      <c r="P149" s="9" t="s">
        <v>1789</v>
      </c>
      <c r="Q149" s="11"/>
      <c r="R149" s="9" t="s">
        <v>47</v>
      </c>
      <c r="S149" s="9" t="s">
        <v>45</v>
      </c>
      <c r="T149" s="13">
        <v>4.3</v>
      </c>
      <c r="U149" s="10">
        <v>45268</v>
      </c>
      <c r="V149" s="9"/>
      <c r="W149" s="12" t="s">
        <v>93</v>
      </c>
      <c r="X149" s="12" t="s">
        <v>103</v>
      </c>
      <c r="Y149" s="153" t="s">
        <v>32</v>
      </c>
      <c r="Z149" s="11" t="s">
        <v>3806</v>
      </c>
      <c r="AA149" s="14">
        <v>115500</v>
      </c>
      <c r="AB149" s="14">
        <v>0</v>
      </c>
      <c r="AC149" s="14">
        <v>0</v>
      </c>
      <c r="AD149" s="14">
        <v>0</v>
      </c>
      <c r="AE149" s="161">
        <f>SUM(TAMPData2202[[#This Row],[2022 PE Obligations]:[2022 Paving Obligations]])</f>
        <v>115500</v>
      </c>
      <c r="AF149" s="14">
        <v>1327200</v>
      </c>
      <c r="AG149" s="14">
        <v>1495000</v>
      </c>
      <c r="AH149" s="14">
        <v>0</v>
      </c>
      <c r="AI149" s="14">
        <v>0</v>
      </c>
      <c r="AJ149" s="14">
        <v>2822200</v>
      </c>
      <c r="AK149" s="16" t="s">
        <v>3807</v>
      </c>
    </row>
    <row r="150" spans="1:37" ht="54" hidden="1" x14ac:dyDescent="0.35">
      <c r="A150" s="159">
        <v>101399</v>
      </c>
      <c r="B150" s="8">
        <v>1</v>
      </c>
      <c r="C150" s="9" t="s">
        <v>122</v>
      </c>
      <c r="D150" s="10">
        <v>37319.503368055557</v>
      </c>
      <c r="E150" s="9" t="s">
        <v>108</v>
      </c>
      <c r="F150" s="10">
        <v>44501</v>
      </c>
      <c r="G150" s="9" t="s">
        <v>161</v>
      </c>
      <c r="H150" s="11" t="s">
        <v>190</v>
      </c>
      <c r="I150" s="9" t="s">
        <v>2449</v>
      </c>
      <c r="J150" s="12" t="s">
        <v>101</v>
      </c>
      <c r="K150" s="9"/>
      <c r="L150" s="12" t="s">
        <v>101</v>
      </c>
      <c r="M150" s="11" t="s">
        <v>3612</v>
      </c>
      <c r="N150" s="11" t="s">
        <v>3613</v>
      </c>
      <c r="O150" s="9" t="s">
        <v>553</v>
      </c>
      <c r="P150" s="9" t="s">
        <v>92</v>
      </c>
      <c r="Q150" s="11"/>
      <c r="R150" s="9" t="s">
        <v>47</v>
      </c>
      <c r="S150" s="9" t="s">
        <v>41</v>
      </c>
      <c r="T150" s="13">
        <v>4.8</v>
      </c>
      <c r="U150" s="10">
        <v>44477</v>
      </c>
      <c r="V150" s="9"/>
      <c r="W150" s="12" t="s">
        <v>93</v>
      </c>
      <c r="X150" s="12" t="s">
        <v>94</v>
      </c>
      <c r="Y150" s="153" t="s">
        <v>31</v>
      </c>
      <c r="Z150" s="11"/>
      <c r="AA150" s="14">
        <v>1300000</v>
      </c>
      <c r="AB150" s="14">
        <v>0</v>
      </c>
      <c r="AC150" s="14">
        <v>72895731</v>
      </c>
      <c r="AD150" s="14">
        <v>0</v>
      </c>
      <c r="AE150" s="161">
        <f>SUM(TAMPData2202[[#This Row],[2022 PE Obligations]:[2022 Paving Obligations]])</f>
        <v>74195731</v>
      </c>
      <c r="AF150" s="14">
        <v>3885500</v>
      </c>
      <c r="AG150" s="14">
        <v>7356179</v>
      </c>
      <c r="AH150" s="14">
        <v>72895731</v>
      </c>
      <c r="AI150" s="14">
        <v>0</v>
      </c>
      <c r="AJ150" s="14">
        <v>84137410</v>
      </c>
      <c r="AK150" s="16" t="s">
        <v>3616</v>
      </c>
    </row>
    <row r="151" spans="1:37" ht="36" hidden="1" x14ac:dyDescent="0.35">
      <c r="A151" s="159">
        <v>101401</v>
      </c>
      <c r="B151" s="8">
        <v>1</v>
      </c>
      <c r="C151" s="9" t="s">
        <v>85</v>
      </c>
      <c r="D151" s="10">
        <v>37319.503425925926</v>
      </c>
      <c r="E151" s="9" t="s">
        <v>108</v>
      </c>
      <c r="F151" s="10">
        <v>43476</v>
      </c>
      <c r="G151" s="9" t="s">
        <v>152</v>
      </c>
      <c r="H151" s="11" t="s">
        <v>4461</v>
      </c>
      <c r="I151" s="9" t="s">
        <v>2449</v>
      </c>
      <c r="J151" s="12" t="s">
        <v>101</v>
      </c>
      <c r="K151" s="9"/>
      <c r="L151" s="12" t="s">
        <v>101</v>
      </c>
      <c r="M151" s="11" t="s">
        <v>4462</v>
      </c>
      <c r="N151" s="11"/>
      <c r="O151" s="9" t="s">
        <v>553</v>
      </c>
      <c r="P151" s="9" t="s">
        <v>4021</v>
      </c>
      <c r="Q151" s="11"/>
      <c r="R151" s="9" t="s">
        <v>47</v>
      </c>
      <c r="S151" s="9" t="s">
        <v>41</v>
      </c>
      <c r="T151" s="13">
        <v>6.18</v>
      </c>
      <c r="U151" s="12"/>
      <c r="V151" s="9"/>
      <c r="W151" s="12" t="s">
        <v>93</v>
      </c>
      <c r="X151" s="12" t="s">
        <v>103</v>
      </c>
      <c r="Y151" s="153" t="s">
        <v>32</v>
      </c>
      <c r="Z151" s="11"/>
      <c r="AA151" s="14">
        <v>362600</v>
      </c>
      <c r="AB151" s="14">
        <v>0</v>
      </c>
      <c r="AC151" s="14">
        <v>0</v>
      </c>
      <c r="AD151" s="14">
        <v>0</v>
      </c>
      <c r="AE151" s="161">
        <f>SUM(TAMPData2202[[#This Row],[2022 PE Obligations]:[2022 Paving Obligations]])</f>
        <v>362600</v>
      </c>
      <c r="AF151" s="14">
        <v>4177100</v>
      </c>
      <c r="AG151" s="14">
        <v>13098800</v>
      </c>
      <c r="AH151" s="14">
        <v>0</v>
      </c>
      <c r="AI151" s="14">
        <v>0</v>
      </c>
      <c r="AJ151" s="14">
        <v>17275900</v>
      </c>
      <c r="AK151" s="16"/>
    </row>
    <row r="152" spans="1:37" hidden="1" x14ac:dyDescent="0.35">
      <c r="A152" s="159">
        <v>101401.02</v>
      </c>
      <c r="B152" s="8">
        <v>1</v>
      </c>
      <c r="C152" s="9" t="s">
        <v>122</v>
      </c>
      <c r="D152" s="10">
        <v>40562</v>
      </c>
      <c r="E152" s="9" t="s">
        <v>2170</v>
      </c>
      <c r="F152" s="10">
        <v>44270</v>
      </c>
      <c r="G152" s="9" t="s">
        <v>666</v>
      </c>
      <c r="H152" s="11" t="s">
        <v>162</v>
      </c>
      <c r="I152" s="9" t="s">
        <v>2449</v>
      </c>
      <c r="J152" s="12" t="s">
        <v>101</v>
      </c>
      <c r="K152" s="9"/>
      <c r="L152" s="12" t="s">
        <v>101</v>
      </c>
      <c r="M152" s="11" t="s">
        <v>3769</v>
      </c>
      <c r="N152" s="11" t="s">
        <v>3770</v>
      </c>
      <c r="O152" s="9" t="s">
        <v>553</v>
      </c>
      <c r="P152" s="9" t="s">
        <v>92</v>
      </c>
      <c r="Q152" s="11"/>
      <c r="R152" s="9" t="s">
        <v>47</v>
      </c>
      <c r="S152" s="9" t="s">
        <v>41</v>
      </c>
      <c r="T152" s="13">
        <v>2.62</v>
      </c>
      <c r="U152" s="10">
        <v>43077</v>
      </c>
      <c r="V152" s="9"/>
      <c r="W152" s="12" t="s">
        <v>93</v>
      </c>
      <c r="X152" s="12" t="s">
        <v>103</v>
      </c>
      <c r="Y152" s="153" t="s">
        <v>32</v>
      </c>
      <c r="Z152" s="11"/>
      <c r="AA152" s="14">
        <v>0</v>
      </c>
      <c r="AB152" s="14">
        <v>0</v>
      </c>
      <c r="AC152" s="14">
        <v>30791</v>
      </c>
      <c r="AD152" s="14">
        <v>0</v>
      </c>
      <c r="AE152" s="161">
        <f>SUM(TAMPData2202[[#This Row],[2022 PE Obligations]:[2022 Paving Obligations]])</f>
        <v>30791</v>
      </c>
      <c r="AF152" s="14">
        <v>0</v>
      </c>
      <c r="AG152" s="14">
        <v>0</v>
      </c>
      <c r="AH152" s="14">
        <v>35875733</v>
      </c>
      <c r="AI152" s="14">
        <v>0</v>
      </c>
      <c r="AJ152" s="14">
        <v>35875733</v>
      </c>
      <c r="AK152" s="16" t="s">
        <v>3772</v>
      </c>
    </row>
    <row r="153" spans="1:37" hidden="1" x14ac:dyDescent="0.35">
      <c r="A153" s="159">
        <v>101406.03</v>
      </c>
      <c r="B153" s="8">
        <v>1</v>
      </c>
      <c r="C153" s="9" t="s">
        <v>85</v>
      </c>
      <c r="D153" s="10">
        <v>41723</v>
      </c>
      <c r="E153" s="9" t="s">
        <v>1833</v>
      </c>
      <c r="F153" s="10">
        <v>44399</v>
      </c>
      <c r="G153" s="9" t="s">
        <v>152</v>
      </c>
      <c r="H153" s="11" t="s">
        <v>523</v>
      </c>
      <c r="I153" s="9" t="s">
        <v>3604</v>
      </c>
      <c r="J153" s="12" t="s">
        <v>101</v>
      </c>
      <c r="K153" s="9" t="s">
        <v>1894</v>
      </c>
      <c r="L153" s="12" t="s">
        <v>101</v>
      </c>
      <c r="M153" s="11" t="s">
        <v>3605</v>
      </c>
      <c r="N153" s="11" t="s">
        <v>3606</v>
      </c>
      <c r="O153" s="9" t="s">
        <v>1836</v>
      </c>
      <c r="P153" s="9" t="s">
        <v>2935</v>
      </c>
      <c r="Q153" s="11"/>
      <c r="R153" s="9" t="s">
        <v>47</v>
      </c>
      <c r="S153" s="9" t="s">
        <v>45</v>
      </c>
      <c r="T153" s="13">
        <v>3.12</v>
      </c>
      <c r="U153" s="10">
        <v>44841</v>
      </c>
      <c r="V153" s="9"/>
      <c r="W153" s="12" t="s">
        <v>93</v>
      </c>
      <c r="X153" s="12" t="s">
        <v>103</v>
      </c>
      <c r="Y153" s="153" t="s">
        <v>32</v>
      </c>
      <c r="Z153" s="11"/>
      <c r="AA153" s="14">
        <v>115000</v>
      </c>
      <c r="AB153" s="14">
        <v>159000</v>
      </c>
      <c r="AC153" s="14">
        <v>0</v>
      </c>
      <c r="AD153" s="14">
        <v>0</v>
      </c>
      <c r="AE153" s="161">
        <f>SUM(TAMPData2202[[#This Row],[2022 PE Obligations]:[2022 Paving Obligations]])</f>
        <v>274000</v>
      </c>
      <c r="AF153" s="14">
        <v>630600</v>
      </c>
      <c r="AG153" s="14">
        <v>159000</v>
      </c>
      <c r="AH153" s="14">
        <v>0</v>
      </c>
      <c r="AI153" s="14">
        <v>0</v>
      </c>
      <c r="AJ153" s="14">
        <v>789600</v>
      </c>
      <c r="AK153" s="16" t="s">
        <v>3607</v>
      </c>
    </row>
    <row r="154" spans="1:37" ht="36" hidden="1" x14ac:dyDescent="0.35">
      <c r="A154" s="159">
        <v>101407.02</v>
      </c>
      <c r="B154" s="8">
        <v>1</v>
      </c>
      <c r="C154" s="9" t="s">
        <v>122</v>
      </c>
      <c r="D154" s="10">
        <v>37319.503668981481</v>
      </c>
      <c r="E154" s="9" t="s">
        <v>108</v>
      </c>
      <c r="F154" s="10">
        <v>44552.875104166669</v>
      </c>
      <c r="G154" s="9" t="s">
        <v>108</v>
      </c>
      <c r="H154" s="11" t="s">
        <v>204</v>
      </c>
      <c r="I154" s="9" t="s">
        <v>3604</v>
      </c>
      <c r="J154" s="12" t="s">
        <v>101</v>
      </c>
      <c r="K154" s="9"/>
      <c r="L154" s="12" t="s">
        <v>101</v>
      </c>
      <c r="M154" s="11" t="s">
        <v>3901</v>
      </c>
      <c r="N154" s="11" t="s">
        <v>3902</v>
      </c>
      <c r="O154" s="9" t="s">
        <v>553</v>
      </c>
      <c r="P154" s="9" t="s">
        <v>1783</v>
      </c>
      <c r="Q154" s="11"/>
      <c r="R154" s="9" t="s">
        <v>47</v>
      </c>
      <c r="S154" s="9" t="s">
        <v>45</v>
      </c>
      <c r="T154" s="13">
        <v>5.26</v>
      </c>
      <c r="U154" s="10">
        <v>44540</v>
      </c>
      <c r="V154" s="9"/>
      <c r="W154" s="12" t="s">
        <v>93</v>
      </c>
      <c r="X154" s="12" t="s">
        <v>13</v>
      </c>
      <c r="Y154" s="153" t="s">
        <v>31</v>
      </c>
      <c r="Z154" s="11"/>
      <c r="AA154" s="14">
        <v>0</v>
      </c>
      <c r="AB154" s="14">
        <v>0</v>
      </c>
      <c r="AC154" s="14">
        <v>25854928</v>
      </c>
      <c r="AD154" s="14">
        <v>0</v>
      </c>
      <c r="AE154" s="161">
        <f>SUM(TAMPData2202[[#This Row],[2022 PE Obligations]:[2022 Paving Obligations]])</f>
        <v>25854928</v>
      </c>
      <c r="AF154" s="14">
        <v>0</v>
      </c>
      <c r="AG154" s="14">
        <v>2410000</v>
      </c>
      <c r="AH154" s="14">
        <v>25854928</v>
      </c>
      <c r="AI154" s="14">
        <v>0</v>
      </c>
      <c r="AJ154" s="14">
        <v>28264928</v>
      </c>
      <c r="AK154" s="16" t="s">
        <v>3904</v>
      </c>
    </row>
    <row r="155" spans="1:37" hidden="1" x14ac:dyDescent="0.35">
      <c r="A155" s="159">
        <v>101409</v>
      </c>
      <c r="B155" s="8">
        <v>1</v>
      </c>
      <c r="C155" s="9" t="s">
        <v>122</v>
      </c>
      <c r="D155" s="10">
        <v>37319.503703703704</v>
      </c>
      <c r="E155" s="9" t="s">
        <v>108</v>
      </c>
      <c r="F155" s="10">
        <v>44552.875104166669</v>
      </c>
      <c r="G155" s="9" t="s">
        <v>108</v>
      </c>
      <c r="H155" s="11" t="s">
        <v>386</v>
      </c>
      <c r="I155" s="9" t="s">
        <v>3604</v>
      </c>
      <c r="J155" s="12" t="s">
        <v>101</v>
      </c>
      <c r="K155" s="9"/>
      <c r="L155" s="12" t="s">
        <v>101</v>
      </c>
      <c r="M155" s="11" t="s">
        <v>3905</v>
      </c>
      <c r="N155" s="11" t="s">
        <v>3902</v>
      </c>
      <c r="O155" s="9" t="s">
        <v>553</v>
      </c>
      <c r="P155" s="9" t="s">
        <v>1783</v>
      </c>
      <c r="Q155" s="11"/>
      <c r="R155" s="9" t="s">
        <v>47</v>
      </c>
      <c r="S155" s="9" t="s">
        <v>45</v>
      </c>
      <c r="T155" s="13">
        <v>5.35</v>
      </c>
      <c r="U155" s="10">
        <v>44540</v>
      </c>
      <c r="V155" s="9"/>
      <c r="W155" s="12" t="s">
        <v>93</v>
      </c>
      <c r="X155" s="12" t="s">
        <v>13</v>
      </c>
      <c r="Y155" s="153" t="s">
        <v>31</v>
      </c>
      <c r="Z155" s="11"/>
      <c r="AA155" s="14">
        <v>393000</v>
      </c>
      <c r="AB155" s="14">
        <v>0</v>
      </c>
      <c r="AC155" s="14">
        <v>28374955</v>
      </c>
      <c r="AD155" s="14">
        <v>0</v>
      </c>
      <c r="AE155" s="161">
        <f>SUM(TAMPData2202[[#This Row],[2022 PE Obligations]:[2022 Paving Obligations]])</f>
        <v>28767955</v>
      </c>
      <c r="AF155" s="14">
        <v>2993000</v>
      </c>
      <c r="AG155" s="14">
        <v>5282000</v>
      </c>
      <c r="AH155" s="14">
        <v>28374955</v>
      </c>
      <c r="AI155" s="14">
        <v>0</v>
      </c>
      <c r="AJ155" s="14">
        <v>36649955</v>
      </c>
      <c r="AK155" s="16" t="s">
        <v>3906</v>
      </c>
    </row>
    <row r="156" spans="1:37" hidden="1" x14ac:dyDescent="0.35">
      <c r="A156" s="159">
        <v>101414.03</v>
      </c>
      <c r="B156" s="8">
        <v>1</v>
      </c>
      <c r="C156" s="9" t="s">
        <v>85</v>
      </c>
      <c r="D156" s="10">
        <v>43502</v>
      </c>
      <c r="E156" s="9" t="s">
        <v>143</v>
      </c>
      <c r="F156" s="10">
        <v>44172</v>
      </c>
      <c r="G156" s="9" t="s">
        <v>87</v>
      </c>
      <c r="H156" s="11" t="s">
        <v>523</v>
      </c>
      <c r="I156" s="9" t="s">
        <v>524</v>
      </c>
      <c r="J156" s="12" t="s">
        <v>101</v>
      </c>
      <c r="K156" s="9"/>
      <c r="L156" s="12" t="s">
        <v>101</v>
      </c>
      <c r="M156" s="11" t="s">
        <v>4107</v>
      </c>
      <c r="N156" s="11" t="s">
        <v>4108</v>
      </c>
      <c r="O156" s="9" t="s">
        <v>553</v>
      </c>
      <c r="P156" s="9" t="s">
        <v>453</v>
      </c>
      <c r="Q156" s="11"/>
      <c r="R156" s="9" t="s">
        <v>47</v>
      </c>
      <c r="S156" s="9" t="s">
        <v>41</v>
      </c>
      <c r="T156" s="13">
        <v>4.99</v>
      </c>
      <c r="U156" s="12"/>
      <c r="V156" s="9"/>
      <c r="W156" s="12" t="s">
        <v>93</v>
      </c>
      <c r="X156" s="12" t="s">
        <v>13</v>
      </c>
      <c r="Y156" s="153" t="s">
        <v>31</v>
      </c>
      <c r="Z156" s="11"/>
      <c r="AA156" s="14">
        <v>235000</v>
      </c>
      <c r="AB156" s="14">
        <v>0</v>
      </c>
      <c r="AC156" s="14">
        <v>0</v>
      </c>
      <c r="AD156" s="14">
        <v>0</v>
      </c>
      <c r="AE156" s="161">
        <f>SUM(TAMPData2202[[#This Row],[2022 PE Obligations]:[2022 Paving Obligations]])</f>
        <v>235000</v>
      </c>
      <c r="AF156" s="14">
        <v>260000</v>
      </c>
      <c r="AG156" s="14">
        <v>0</v>
      </c>
      <c r="AH156" s="14">
        <v>0</v>
      </c>
      <c r="AI156" s="14">
        <v>0</v>
      </c>
      <c r="AJ156" s="14">
        <v>260000</v>
      </c>
      <c r="AK156" s="16"/>
    </row>
    <row r="157" spans="1:37" hidden="1" x14ac:dyDescent="0.35">
      <c r="A157" s="159">
        <v>101415</v>
      </c>
      <c r="B157" s="8">
        <v>1</v>
      </c>
      <c r="C157" s="9" t="s">
        <v>85</v>
      </c>
      <c r="D157" s="10">
        <v>37319.503541666665</v>
      </c>
      <c r="E157" s="9" t="s">
        <v>108</v>
      </c>
      <c r="F157" s="10">
        <v>44581</v>
      </c>
      <c r="G157" s="9" t="s">
        <v>666</v>
      </c>
      <c r="H157" s="11" t="s">
        <v>523</v>
      </c>
      <c r="I157" s="9" t="s">
        <v>848</v>
      </c>
      <c r="J157" s="12" t="s">
        <v>101</v>
      </c>
      <c r="K157" s="9"/>
      <c r="L157" s="12" t="s">
        <v>101</v>
      </c>
      <c r="M157" s="11" t="s">
        <v>3300</v>
      </c>
      <c r="N157" s="11" t="s">
        <v>3301</v>
      </c>
      <c r="O157" s="9" t="s">
        <v>553</v>
      </c>
      <c r="P157" s="9" t="s">
        <v>1789</v>
      </c>
      <c r="Q157" s="11"/>
      <c r="R157" s="9" t="s">
        <v>47</v>
      </c>
      <c r="S157" s="9" t="s">
        <v>45</v>
      </c>
      <c r="T157" s="13">
        <v>5.07</v>
      </c>
      <c r="U157" s="10">
        <v>46003</v>
      </c>
      <c r="V157" s="9"/>
      <c r="W157" s="12" t="s">
        <v>93</v>
      </c>
      <c r="X157" s="12" t="s">
        <v>103</v>
      </c>
      <c r="Y157" s="153" t="s">
        <v>32</v>
      </c>
      <c r="Z157" s="11"/>
      <c r="AA157" s="14">
        <v>900000</v>
      </c>
      <c r="AB157" s="14">
        <v>0</v>
      </c>
      <c r="AC157" s="14">
        <v>0</v>
      </c>
      <c r="AD157" s="14">
        <v>0</v>
      </c>
      <c r="AE157" s="161">
        <f>SUM(TAMPData2202[[#This Row],[2022 PE Obligations]:[2022 Paving Obligations]])</f>
        <v>900000</v>
      </c>
      <c r="AF157" s="14">
        <v>2583000</v>
      </c>
      <c r="AG157" s="14">
        <v>138994.99</v>
      </c>
      <c r="AH157" s="14">
        <v>0</v>
      </c>
      <c r="AI157" s="14">
        <v>0</v>
      </c>
      <c r="AJ157" s="14">
        <v>2721994.99</v>
      </c>
      <c r="AK157" s="16"/>
    </row>
    <row r="158" spans="1:37" hidden="1" x14ac:dyDescent="0.35">
      <c r="A158" s="159">
        <v>101416</v>
      </c>
      <c r="B158" s="8">
        <v>1</v>
      </c>
      <c r="C158" s="9" t="s">
        <v>85</v>
      </c>
      <c r="D158" s="10">
        <v>37319.503252314818</v>
      </c>
      <c r="E158" s="9" t="s">
        <v>108</v>
      </c>
      <c r="F158" s="10">
        <v>44557</v>
      </c>
      <c r="G158" s="9" t="s">
        <v>666</v>
      </c>
      <c r="H158" s="11" t="s">
        <v>443</v>
      </c>
      <c r="I158" s="9" t="s">
        <v>444</v>
      </c>
      <c r="J158" s="12" t="s">
        <v>101</v>
      </c>
      <c r="K158" s="9"/>
      <c r="L158" s="12" t="s">
        <v>101</v>
      </c>
      <c r="M158" s="11" t="s">
        <v>2143</v>
      </c>
      <c r="N158" s="11" t="s">
        <v>2144</v>
      </c>
      <c r="O158" s="9" t="s">
        <v>553</v>
      </c>
      <c r="P158" s="9" t="s">
        <v>1789</v>
      </c>
      <c r="Q158" s="11"/>
      <c r="R158" s="9" t="s">
        <v>47</v>
      </c>
      <c r="S158" s="9" t="s">
        <v>45</v>
      </c>
      <c r="T158" s="13">
        <v>5.1710000000000003</v>
      </c>
      <c r="U158" s="10">
        <v>44603</v>
      </c>
      <c r="V158" s="9"/>
      <c r="W158" s="12" t="s">
        <v>93</v>
      </c>
      <c r="X158" s="12" t="s">
        <v>103</v>
      </c>
      <c r="Y158" s="153" t="s">
        <v>32</v>
      </c>
      <c r="Z158" s="11"/>
      <c r="AA158" s="14">
        <v>0</v>
      </c>
      <c r="AB158" s="14">
        <v>0</v>
      </c>
      <c r="AC158" s="14">
        <v>54926000</v>
      </c>
      <c r="AD158" s="14">
        <v>0</v>
      </c>
      <c r="AE158" s="161">
        <f>SUM(TAMPData2202[[#This Row],[2022 PE Obligations]:[2022 Paving Obligations]])</f>
        <v>54926000</v>
      </c>
      <c r="AF158" s="14">
        <v>0</v>
      </c>
      <c r="AG158" s="14">
        <v>15989000</v>
      </c>
      <c r="AH158" s="14">
        <v>54926000</v>
      </c>
      <c r="AI158" s="14">
        <v>0</v>
      </c>
      <c r="AJ158" s="14">
        <v>70915000</v>
      </c>
      <c r="AK158" s="16" t="s">
        <v>2146</v>
      </c>
    </row>
    <row r="159" spans="1:37" hidden="1" x14ac:dyDescent="0.35">
      <c r="A159" s="159">
        <v>101417</v>
      </c>
      <c r="B159" s="8">
        <v>1</v>
      </c>
      <c r="C159" s="9" t="s">
        <v>97</v>
      </c>
      <c r="D159" s="10">
        <v>37319.503263888888</v>
      </c>
      <c r="E159" s="9" t="s">
        <v>108</v>
      </c>
      <c r="F159" s="10">
        <v>44169</v>
      </c>
      <c r="G159" s="9" t="s">
        <v>152</v>
      </c>
      <c r="H159" s="11" t="s">
        <v>443</v>
      </c>
      <c r="I159" s="9" t="s">
        <v>444</v>
      </c>
      <c r="J159" s="12" t="s">
        <v>101</v>
      </c>
      <c r="K159" s="9"/>
      <c r="L159" s="12" t="s">
        <v>101</v>
      </c>
      <c r="M159" s="11" t="s">
        <v>3528</v>
      </c>
      <c r="N159" s="11"/>
      <c r="O159" s="9" t="s">
        <v>553</v>
      </c>
      <c r="P159" s="9" t="s">
        <v>1783</v>
      </c>
      <c r="Q159" s="11"/>
      <c r="R159" s="9" t="s">
        <v>47</v>
      </c>
      <c r="S159" s="9" t="s">
        <v>45</v>
      </c>
      <c r="T159" s="13">
        <v>4.7720000000000002</v>
      </c>
      <c r="U159" s="10">
        <v>40074</v>
      </c>
      <c r="V159" s="9"/>
      <c r="W159" s="12" t="s">
        <v>93</v>
      </c>
      <c r="X159" s="12" t="s">
        <v>103</v>
      </c>
      <c r="Y159" s="153" t="s">
        <v>32</v>
      </c>
      <c r="Z159" s="11"/>
      <c r="AA159" s="14">
        <v>690000</v>
      </c>
      <c r="AB159" s="14">
        <v>0</v>
      </c>
      <c r="AC159" s="14">
        <v>0</v>
      </c>
      <c r="AD159" s="14">
        <v>0</v>
      </c>
      <c r="AE159" s="161">
        <f>SUM(TAMPData2202[[#This Row],[2022 PE Obligations]:[2022 Paving Obligations]])</f>
        <v>690000</v>
      </c>
      <c r="AF159" s="14">
        <v>3386000</v>
      </c>
      <c r="AG159" s="14">
        <v>2018700</v>
      </c>
      <c r="AH159" s="14">
        <v>15958453.029999999</v>
      </c>
      <c r="AI159" s="14">
        <v>0</v>
      </c>
      <c r="AJ159" s="14">
        <v>21363153.030000001</v>
      </c>
      <c r="AK159" s="16" t="s">
        <v>3530</v>
      </c>
    </row>
    <row r="160" spans="1:37" hidden="1" x14ac:dyDescent="0.35">
      <c r="A160" s="159">
        <v>101422</v>
      </c>
      <c r="B160" s="8">
        <v>1</v>
      </c>
      <c r="C160" s="9" t="s">
        <v>85</v>
      </c>
      <c r="D160" s="10">
        <v>37319.503159722219</v>
      </c>
      <c r="E160" s="9" t="s">
        <v>108</v>
      </c>
      <c r="F160" s="10">
        <v>43838</v>
      </c>
      <c r="G160" s="9" t="s">
        <v>152</v>
      </c>
      <c r="H160" s="11" t="s">
        <v>190</v>
      </c>
      <c r="I160" s="9" t="s">
        <v>172</v>
      </c>
      <c r="J160" s="12" t="s">
        <v>101</v>
      </c>
      <c r="K160" s="9"/>
      <c r="L160" s="12" t="s">
        <v>101</v>
      </c>
      <c r="M160" s="11" t="s">
        <v>2183</v>
      </c>
      <c r="N160" s="11" t="s">
        <v>2184</v>
      </c>
      <c r="O160" s="9" t="s">
        <v>553</v>
      </c>
      <c r="P160" s="9" t="s">
        <v>92</v>
      </c>
      <c r="Q160" s="11"/>
      <c r="R160" s="9" t="s">
        <v>47</v>
      </c>
      <c r="S160" s="9" t="s">
        <v>41</v>
      </c>
      <c r="T160" s="13">
        <v>7.36</v>
      </c>
      <c r="U160" s="10">
        <v>46430</v>
      </c>
      <c r="V160" s="9"/>
      <c r="W160" s="12" t="s">
        <v>93</v>
      </c>
      <c r="X160" s="12" t="s">
        <v>103</v>
      </c>
      <c r="Y160" s="153" t="s">
        <v>32</v>
      </c>
      <c r="Z160" s="11"/>
      <c r="AA160" s="14">
        <v>1500000</v>
      </c>
      <c r="AB160" s="14">
        <v>0</v>
      </c>
      <c r="AC160" s="14">
        <v>0</v>
      </c>
      <c r="AD160" s="14">
        <v>0</v>
      </c>
      <c r="AE160" s="161">
        <f>SUM(TAMPData2202[[#This Row],[2022 PE Obligations]:[2022 Paving Obligations]])</f>
        <v>1500000</v>
      </c>
      <c r="AF160" s="14">
        <v>4400000</v>
      </c>
      <c r="AG160" s="14">
        <v>0</v>
      </c>
      <c r="AH160" s="14">
        <v>0</v>
      </c>
      <c r="AI160" s="14">
        <v>0</v>
      </c>
      <c r="AJ160" s="14">
        <v>4400000</v>
      </c>
      <c r="AK160" s="16"/>
    </row>
    <row r="161" spans="1:37" ht="54" hidden="1" x14ac:dyDescent="0.35">
      <c r="A161" s="159">
        <v>101430.01</v>
      </c>
      <c r="B161" s="8">
        <v>2</v>
      </c>
      <c r="C161" s="9" t="s">
        <v>122</v>
      </c>
      <c r="D161" s="10">
        <v>37601</v>
      </c>
      <c r="E161" s="9" t="s">
        <v>108</v>
      </c>
      <c r="F161" s="10">
        <v>44529</v>
      </c>
      <c r="G161" s="9" t="s">
        <v>152</v>
      </c>
      <c r="H161" s="11" t="s">
        <v>128</v>
      </c>
      <c r="I161" s="9" t="s">
        <v>129</v>
      </c>
      <c r="J161" s="12" t="s">
        <v>101</v>
      </c>
      <c r="K161" s="9"/>
      <c r="L161" s="12" t="s">
        <v>101</v>
      </c>
      <c r="M161" s="11" t="s">
        <v>3505</v>
      </c>
      <c r="N161" s="11" t="s">
        <v>3506</v>
      </c>
      <c r="O161" s="9" t="s">
        <v>553</v>
      </c>
      <c r="P161" s="9" t="s">
        <v>1789</v>
      </c>
      <c r="Q161" s="11"/>
      <c r="R161" s="9" t="s">
        <v>47</v>
      </c>
      <c r="S161" s="9" t="s">
        <v>45</v>
      </c>
      <c r="T161" s="13">
        <v>2.69</v>
      </c>
      <c r="U161" s="10">
        <v>44449</v>
      </c>
      <c r="V161" s="9"/>
      <c r="W161" s="12" t="s">
        <v>93</v>
      </c>
      <c r="X161" s="12" t="s">
        <v>13</v>
      </c>
      <c r="Y161" s="153" t="s">
        <v>31</v>
      </c>
      <c r="Z161" s="11"/>
      <c r="AA161" s="14">
        <v>0</v>
      </c>
      <c r="AB161" s="14">
        <v>2000000</v>
      </c>
      <c r="AC161" s="14">
        <v>59391600</v>
      </c>
      <c r="AD161" s="14">
        <v>0</v>
      </c>
      <c r="AE161" s="161">
        <f>SUM(TAMPData2202[[#This Row],[2022 PE Obligations]:[2022 Paving Obligations]])</f>
        <v>61391600</v>
      </c>
      <c r="AF161" s="14">
        <v>0</v>
      </c>
      <c r="AG161" s="14">
        <v>17750000</v>
      </c>
      <c r="AH161" s="14">
        <v>59391600</v>
      </c>
      <c r="AI161" s="14">
        <v>0</v>
      </c>
      <c r="AJ161" s="14">
        <v>77141600</v>
      </c>
      <c r="AK161" s="16" t="s">
        <v>3509</v>
      </c>
    </row>
    <row r="162" spans="1:37" ht="54" hidden="1" x14ac:dyDescent="0.35">
      <c r="A162" s="159">
        <v>101454.01</v>
      </c>
      <c r="B162" s="8">
        <v>3</v>
      </c>
      <c r="C162" s="9" t="s">
        <v>122</v>
      </c>
      <c r="D162" s="10">
        <v>37735</v>
      </c>
      <c r="E162" s="9" t="s">
        <v>108</v>
      </c>
      <c r="F162" s="10">
        <v>43573</v>
      </c>
      <c r="G162" s="9" t="s">
        <v>152</v>
      </c>
      <c r="H162" s="11" t="s">
        <v>109</v>
      </c>
      <c r="I162" s="9" t="s">
        <v>3743</v>
      </c>
      <c r="J162" s="12" t="s">
        <v>101</v>
      </c>
      <c r="K162" s="9"/>
      <c r="L162" s="12" t="s">
        <v>101</v>
      </c>
      <c r="M162" s="11" t="s">
        <v>3744</v>
      </c>
      <c r="N162" s="11" t="s">
        <v>3745</v>
      </c>
      <c r="O162" s="9" t="s">
        <v>553</v>
      </c>
      <c r="P162" s="9" t="s">
        <v>92</v>
      </c>
      <c r="Q162" s="11"/>
      <c r="R162" s="9" t="s">
        <v>47</v>
      </c>
      <c r="S162" s="9" t="s">
        <v>41</v>
      </c>
      <c r="T162" s="13">
        <v>3.62</v>
      </c>
      <c r="U162" s="10">
        <v>43441</v>
      </c>
      <c r="V162" s="9"/>
      <c r="W162" s="12" t="s">
        <v>93</v>
      </c>
      <c r="X162" s="12" t="s">
        <v>13</v>
      </c>
      <c r="Y162" s="153" t="s">
        <v>31</v>
      </c>
      <c r="Z162" s="11"/>
      <c r="AA162" s="14">
        <v>0</v>
      </c>
      <c r="AB162" s="14">
        <v>-400000</v>
      </c>
      <c r="AC162" s="14">
        <v>2400000</v>
      </c>
      <c r="AD162" s="14">
        <v>0</v>
      </c>
      <c r="AE162" s="161">
        <f>SUM(TAMPData2202[[#This Row],[2022 PE Obligations]:[2022 Paving Obligations]])</f>
        <v>2000000</v>
      </c>
      <c r="AF162" s="14">
        <v>2900702</v>
      </c>
      <c r="AG162" s="14">
        <v>12732129</v>
      </c>
      <c r="AH162" s="14">
        <v>52034864</v>
      </c>
      <c r="AI162" s="14">
        <v>0</v>
      </c>
      <c r="AJ162" s="14">
        <v>67667695</v>
      </c>
      <c r="AK162" s="16" t="s">
        <v>3747</v>
      </c>
    </row>
    <row r="163" spans="1:37" ht="36" hidden="1" x14ac:dyDescent="0.35">
      <c r="A163" s="159">
        <v>101463.02</v>
      </c>
      <c r="B163" s="8">
        <v>3</v>
      </c>
      <c r="C163" s="9" t="s">
        <v>85</v>
      </c>
      <c r="D163" s="10">
        <v>37319.513726851852</v>
      </c>
      <c r="E163" s="9" t="s">
        <v>108</v>
      </c>
      <c r="F163" s="10">
        <v>44582</v>
      </c>
      <c r="G163" s="9" t="s">
        <v>235</v>
      </c>
      <c r="H163" s="11" t="s">
        <v>140</v>
      </c>
      <c r="I163" s="9"/>
      <c r="J163" s="12"/>
      <c r="K163" s="9"/>
      <c r="L163" s="12"/>
      <c r="M163" s="11" t="s">
        <v>2913</v>
      </c>
      <c r="N163" s="11" t="s">
        <v>2914</v>
      </c>
      <c r="O163" s="9" t="s">
        <v>553</v>
      </c>
      <c r="P163" s="9" t="s">
        <v>92</v>
      </c>
      <c r="Q163" s="11"/>
      <c r="R163" s="9" t="s">
        <v>47</v>
      </c>
      <c r="S163" s="9" t="s">
        <v>41</v>
      </c>
      <c r="T163" s="13">
        <v>5.2</v>
      </c>
      <c r="U163" s="10">
        <v>45422</v>
      </c>
      <c r="V163" s="9"/>
      <c r="W163" s="12" t="s">
        <v>93</v>
      </c>
      <c r="X163" s="12" t="s">
        <v>103</v>
      </c>
      <c r="Y163" s="153" t="s">
        <v>32</v>
      </c>
      <c r="Z163" s="11"/>
      <c r="AA163" s="14">
        <v>1500000</v>
      </c>
      <c r="AB163" s="14">
        <v>0</v>
      </c>
      <c r="AC163" s="14">
        <v>0</v>
      </c>
      <c r="AD163" s="14">
        <v>0</v>
      </c>
      <c r="AE163" s="165">
        <f>SUM(TAMPData2202[[#This Row],[2022 PE Obligations]:[2022 Paving Obligations]])</f>
        <v>1500000</v>
      </c>
      <c r="AF163" s="14">
        <v>3712515.79</v>
      </c>
      <c r="AG163" s="14">
        <v>0</v>
      </c>
      <c r="AH163" s="14">
        <v>0</v>
      </c>
      <c r="AI163" s="14">
        <v>0</v>
      </c>
      <c r="AJ163" s="14">
        <v>3712515.79</v>
      </c>
      <c r="AK163" s="16"/>
    </row>
    <row r="164" spans="1:37" ht="36" hidden="1" x14ac:dyDescent="0.35">
      <c r="A164" s="159">
        <v>101463.03</v>
      </c>
      <c r="B164" s="8">
        <v>3</v>
      </c>
      <c r="C164" s="9" t="s">
        <v>85</v>
      </c>
      <c r="D164" s="10">
        <v>37319.513749999998</v>
      </c>
      <c r="E164" s="9" t="s">
        <v>108</v>
      </c>
      <c r="F164" s="10">
        <v>44574</v>
      </c>
      <c r="G164" s="9" t="s">
        <v>241</v>
      </c>
      <c r="H164" s="11" t="s">
        <v>140</v>
      </c>
      <c r="I164" s="9" t="s">
        <v>2906</v>
      </c>
      <c r="J164" s="12" t="s">
        <v>101</v>
      </c>
      <c r="K164" s="9"/>
      <c r="L164" s="12" t="s">
        <v>101</v>
      </c>
      <c r="M164" s="11" t="s">
        <v>2907</v>
      </c>
      <c r="N164" s="11" t="s">
        <v>2908</v>
      </c>
      <c r="O164" s="9" t="s">
        <v>553</v>
      </c>
      <c r="P164" s="9" t="s">
        <v>92</v>
      </c>
      <c r="Q164" s="11"/>
      <c r="R164" s="9" t="s">
        <v>47</v>
      </c>
      <c r="S164" s="9" t="s">
        <v>41</v>
      </c>
      <c r="T164" s="13">
        <v>2.9</v>
      </c>
      <c r="U164" s="10">
        <v>45422</v>
      </c>
      <c r="V164" s="9"/>
      <c r="W164" s="12" t="s">
        <v>93</v>
      </c>
      <c r="X164" s="12" t="s">
        <v>13</v>
      </c>
      <c r="Y164" s="153" t="s">
        <v>31</v>
      </c>
      <c r="Z164" s="11"/>
      <c r="AA164" s="14">
        <v>1000000</v>
      </c>
      <c r="AB164" s="14">
        <v>0</v>
      </c>
      <c r="AC164" s="14">
        <v>0</v>
      </c>
      <c r="AD164" s="14">
        <v>0</v>
      </c>
      <c r="AE164" s="161">
        <f>SUM(TAMPData2202[[#This Row],[2022 PE Obligations]:[2022 Paving Obligations]])</f>
        <v>1000000</v>
      </c>
      <c r="AF164" s="14">
        <v>1000000</v>
      </c>
      <c r="AG164" s="14">
        <v>140000</v>
      </c>
      <c r="AH164" s="14">
        <v>0</v>
      </c>
      <c r="AI164" s="14">
        <v>0</v>
      </c>
      <c r="AJ164" s="14">
        <v>1140000</v>
      </c>
      <c r="AK164" s="16" t="s">
        <v>2909</v>
      </c>
    </row>
    <row r="165" spans="1:37" hidden="1" x14ac:dyDescent="0.35">
      <c r="A165" s="159">
        <v>101463.05</v>
      </c>
      <c r="B165" s="8">
        <v>3</v>
      </c>
      <c r="C165" s="9" t="s">
        <v>122</v>
      </c>
      <c r="D165" s="10">
        <v>39898</v>
      </c>
      <c r="E165" s="9" t="s">
        <v>3773</v>
      </c>
      <c r="F165" s="10">
        <v>44280</v>
      </c>
      <c r="G165" s="9" t="s">
        <v>666</v>
      </c>
      <c r="H165" s="11" t="s">
        <v>140</v>
      </c>
      <c r="I165" s="9" t="s">
        <v>790</v>
      </c>
      <c r="J165" s="12" t="s">
        <v>101</v>
      </c>
      <c r="K165" s="9"/>
      <c r="L165" s="12" t="s">
        <v>101</v>
      </c>
      <c r="M165" s="11" t="s">
        <v>3774</v>
      </c>
      <c r="N165" s="11" t="s">
        <v>3775</v>
      </c>
      <c r="O165" s="9" t="s">
        <v>553</v>
      </c>
      <c r="P165" s="9" t="s">
        <v>1783</v>
      </c>
      <c r="Q165" s="11"/>
      <c r="R165" s="9" t="s">
        <v>47</v>
      </c>
      <c r="S165" s="9" t="s">
        <v>45</v>
      </c>
      <c r="T165" s="13">
        <v>3.1</v>
      </c>
      <c r="U165" s="10">
        <v>43077</v>
      </c>
      <c r="V165" s="9"/>
      <c r="W165" s="12" t="s">
        <v>93</v>
      </c>
      <c r="X165" s="12" t="s">
        <v>103</v>
      </c>
      <c r="Y165" s="153" t="s">
        <v>32</v>
      </c>
      <c r="Z165" s="11"/>
      <c r="AA165" s="14">
        <v>0</v>
      </c>
      <c r="AB165" s="14">
        <v>0</v>
      </c>
      <c r="AC165" s="14">
        <v>6</v>
      </c>
      <c r="AD165" s="14">
        <v>0</v>
      </c>
      <c r="AE165" s="161">
        <f>SUM(TAMPData2202[[#This Row],[2022 PE Obligations]:[2022 Paving Obligations]])</f>
        <v>6</v>
      </c>
      <c r="AF165" s="14">
        <v>2915000</v>
      </c>
      <c r="AG165" s="14">
        <v>6901400</v>
      </c>
      <c r="AH165" s="14">
        <v>71688566</v>
      </c>
      <c r="AI165" s="14">
        <v>0</v>
      </c>
      <c r="AJ165" s="14">
        <v>81504966</v>
      </c>
      <c r="AK165" s="16" t="s">
        <v>3777</v>
      </c>
    </row>
    <row r="166" spans="1:37" hidden="1" x14ac:dyDescent="0.35">
      <c r="A166" s="162">
        <v>101554.01</v>
      </c>
      <c r="B166" s="8">
        <v>2</v>
      </c>
      <c r="C166" s="9" t="s">
        <v>122</v>
      </c>
      <c r="D166" s="10">
        <v>42571</v>
      </c>
      <c r="E166" s="9" t="s">
        <v>98</v>
      </c>
      <c r="F166" s="10">
        <v>43563.875104166669</v>
      </c>
      <c r="G166" s="9" t="s">
        <v>108</v>
      </c>
      <c r="H166" s="11" t="s">
        <v>1027</v>
      </c>
      <c r="I166" s="9" t="s">
        <v>1553</v>
      </c>
      <c r="J166" s="12" t="s">
        <v>101</v>
      </c>
      <c r="K166" s="9"/>
      <c r="L166" s="12" t="s">
        <v>101</v>
      </c>
      <c r="M166" s="11" t="s">
        <v>1554</v>
      </c>
      <c r="N166" s="11"/>
      <c r="O166" s="9" t="s">
        <v>438</v>
      </c>
      <c r="P166" s="9" t="s">
        <v>439</v>
      </c>
      <c r="Q166" s="11"/>
      <c r="R166" s="9" t="s">
        <v>39</v>
      </c>
      <c r="S166" s="9" t="s">
        <v>46</v>
      </c>
      <c r="T166" s="13">
        <v>0.35</v>
      </c>
      <c r="U166" s="10">
        <v>43553</v>
      </c>
      <c r="V166" s="9"/>
      <c r="W166" s="12" t="s">
        <v>93</v>
      </c>
      <c r="X166" s="12" t="s">
        <v>103</v>
      </c>
      <c r="Y166" s="163" t="s">
        <v>32</v>
      </c>
      <c r="Z166" s="11" t="s">
        <v>1555</v>
      </c>
      <c r="AA166" s="14">
        <v>0</v>
      </c>
      <c r="AB166" s="14">
        <v>0</v>
      </c>
      <c r="AC166" s="14">
        <v>319200</v>
      </c>
      <c r="AD166" s="14">
        <v>0</v>
      </c>
      <c r="AE166" s="161">
        <f>SUM(TAMPData2202[[#This Row],[2022 PE Obligations]:[2022 Paving Obligations]])</f>
        <v>319200</v>
      </c>
      <c r="AF166" s="14">
        <v>0</v>
      </c>
      <c r="AG166" s="14">
        <v>0</v>
      </c>
      <c r="AH166" s="14">
        <v>2193723</v>
      </c>
      <c r="AI166" s="14">
        <v>0</v>
      </c>
      <c r="AJ166" s="14">
        <v>2193723</v>
      </c>
      <c r="AK166" s="16" t="s">
        <v>1557</v>
      </c>
    </row>
    <row r="167" spans="1:37" ht="36" hidden="1" x14ac:dyDescent="0.35">
      <c r="A167" s="159">
        <v>101589.01</v>
      </c>
      <c r="B167" s="8">
        <v>2</v>
      </c>
      <c r="C167" s="9" t="s">
        <v>85</v>
      </c>
      <c r="D167" s="10">
        <v>37469</v>
      </c>
      <c r="E167" s="9" t="s">
        <v>108</v>
      </c>
      <c r="F167" s="10">
        <v>44470</v>
      </c>
      <c r="G167" s="9" t="s">
        <v>673</v>
      </c>
      <c r="H167" s="11" t="s">
        <v>465</v>
      </c>
      <c r="I167" s="9" t="s">
        <v>843</v>
      </c>
      <c r="J167" s="12" t="s">
        <v>101</v>
      </c>
      <c r="K167" s="9"/>
      <c r="L167" s="12" t="s">
        <v>101</v>
      </c>
      <c r="M167" s="11" t="s">
        <v>3344</v>
      </c>
      <c r="N167" s="11" t="s">
        <v>3345</v>
      </c>
      <c r="O167" s="9" t="s">
        <v>553</v>
      </c>
      <c r="P167" s="9" t="s">
        <v>1783</v>
      </c>
      <c r="Q167" s="11"/>
      <c r="R167" s="9" t="s">
        <v>47</v>
      </c>
      <c r="S167" s="9" t="s">
        <v>45</v>
      </c>
      <c r="T167" s="13">
        <v>0.64</v>
      </c>
      <c r="U167" s="10">
        <v>45058</v>
      </c>
      <c r="V167" s="9"/>
      <c r="W167" s="12" t="s">
        <v>93</v>
      </c>
      <c r="X167" s="12" t="s">
        <v>13</v>
      </c>
      <c r="Y167" s="153" t="s">
        <v>31</v>
      </c>
      <c r="Z167" s="11"/>
      <c r="AA167" s="14">
        <v>173387.89</v>
      </c>
      <c r="AB167" s="14">
        <v>-65000</v>
      </c>
      <c r="AC167" s="14">
        <v>0</v>
      </c>
      <c r="AD167" s="14">
        <v>0</v>
      </c>
      <c r="AE167" s="161">
        <f>SUM(TAMPData2202[[#This Row],[2022 PE Obligations]:[2022 Paving Obligations]])</f>
        <v>108387.89000000001</v>
      </c>
      <c r="AF167" s="14">
        <v>893387.89</v>
      </c>
      <c r="AG167" s="14">
        <v>4954258</v>
      </c>
      <c r="AH167" s="14">
        <v>0</v>
      </c>
      <c r="AI167" s="14">
        <v>0</v>
      </c>
      <c r="AJ167" s="14">
        <v>5847645.8899999997</v>
      </c>
      <c r="AK167" s="16" t="s">
        <v>3346</v>
      </c>
    </row>
    <row r="168" spans="1:37" hidden="1" x14ac:dyDescent="0.35">
      <c r="A168" s="159">
        <v>101591</v>
      </c>
      <c r="B168" s="8">
        <v>3</v>
      </c>
      <c r="C168" s="9" t="s">
        <v>97</v>
      </c>
      <c r="D168" s="10">
        <v>37319.516886574071</v>
      </c>
      <c r="E168" s="9" t="s">
        <v>108</v>
      </c>
      <c r="F168" s="10">
        <v>44455</v>
      </c>
      <c r="G168" s="9" t="s">
        <v>3970</v>
      </c>
      <c r="H168" s="11" t="s">
        <v>115</v>
      </c>
      <c r="I168" s="9" t="s">
        <v>1619</v>
      </c>
      <c r="J168" s="12" t="s">
        <v>101</v>
      </c>
      <c r="K168" s="9"/>
      <c r="L168" s="12" t="s">
        <v>101</v>
      </c>
      <c r="M168" s="11" t="s">
        <v>3700</v>
      </c>
      <c r="N168" s="11" t="s">
        <v>3701</v>
      </c>
      <c r="O168" s="9" t="s">
        <v>553</v>
      </c>
      <c r="P168" s="9" t="s">
        <v>1783</v>
      </c>
      <c r="Q168" s="11"/>
      <c r="R168" s="9" t="s">
        <v>47</v>
      </c>
      <c r="S168" s="9" t="s">
        <v>45</v>
      </c>
      <c r="T168" s="13">
        <v>2.31</v>
      </c>
      <c r="U168" s="10">
        <v>42342</v>
      </c>
      <c r="V168" s="9"/>
      <c r="W168" s="12" t="s">
        <v>93</v>
      </c>
      <c r="X168" s="12" t="s">
        <v>94</v>
      </c>
      <c r="Y168" s="153" t="s">
        <v>31</v>
      </c>
      <c r="Z168" s="11"/>
      <c r="AA168" s="14">
        <v>0</v>
      </c>
      <c r="AB168" s="14">
        <v>418455.72</v>
      </c>
      <c r="AC168" s="14">
        <v>0</v>
      </c>
      <c r="AD168" s="14">
        <v>0</v>
      </c>
      <c r="AE168" s="161">
        <f>SUM(TAMPData2202[[#This Row],[2022 PE Obligations]:[2022 Paving Obligations]])</f>
        <v>418455.72</v>
      </c>
      <c r="AF168" s="14">
        <v>821500</v>
      </c>
      <c r="AG168" s="14">
        <v>4428665.72</v>
      </c>
      <c r="AH168" s="14">
        <v>17901481</v>
      </c>
      <c r="AI168" s="14">
        <v>0</v>
      </c>
      <c r="AJ168" s="14">
        <v>23151646.719999999</v>
      </c>
      <c r="AK168" s="16" t="s">
        <v>3703</v>
      </c>
    </row>
    <row r="169" spans="1:37" hidden="1" x14ac:dyDescent="0.35">
      <c r="A169" s="159">
        <v>101604</v>
      </c>
      <c r="B169" s="8">
        <v>4</v>
      </c>
      <c r="C169" s="9" t="s">
        <v>97</v>
      </c>
      <c r="D169" s="10">
        <v>37319.526828703703</v>
      </c>
      <c r="E169" s="9" t="s">
        <v>108</v>
      </c>
      <c r="F169" s="10">
        <v>44459</v>
      </c>
      <c r="G169" s="9" t="s">
        <v>152</v>
      </c>
      <c r="H169" s="11" t="s">
        <v>88</v>
      </c>
      <c r="I169" s="9" t="s">
        <v>477</v>
      </c>
      <c r="J169" s="12" t="s">
        <v>299</v>
      </c>
      <c r="K169" s="9"/>
      <c r="L169" s="12" t="s">
        <v>300</v>
      </c>
      <c r="M169" s="11" t="s">
        <v>3146</v>
      </c>
      <c r="N169" s="11"/>
      <c r="O169" s="9" t="s">
        <v>553</v>
      </c>
      <c r="P169" s="9" t="s">
        <v>2166</v>
      </c>
      <c r="Q169" s="11"/>
      <c r="R169" s="9" t="s">
        <v>47</v>
      </c>
      <c r="S169" s="9" t="s">
        <v>45</v>
      </c>
      <c r="T169" s="13">
        <v>1.0569999999999999</v>
      </c>
      <c r="U169" s="10">
        <v>41782</v>
      </c>
      <c r="V169" s="9"/>
      <c r="W169" s="12" t="s">
        <v>93</v>
      </c>
      <c r="X169" s="12" t="s">
        <v>303</v>
      </c>
      <c r="Y169" s="153" t="s">
        <v>29</v>
      </c>
      <c r="Z169" s="11"/>
      <c r="AA169" s="14">
        <v>-976.56</v>
      </c>
      <c r="AB169" s="14">
        <v>0</v>
      </c>
      <c r="AC169" s="14">
        <v>154488.28</v>
      </c>
      <c r="AD169" s="14">
        <v>0</v>
      </c>
      <c r="AE169" s="161">
        <f>SUM(TAMPData2202[[#This Row],[2022 PE Obligations]:[2022 Paving Obligations]])</f>
        <v>153511.72</v>
      </c>
      <c r="AF169" s="14">
        <v>1329023.44</v>
      </c>
      <c r="AG169" s="14">
        <v>5045500</v>
      </c>
      <c r="AH169" s="14">
        <v>31565612.280000001</v>
      </c>
      <c r="AI169" s="14">
        <v>0</v>
      </c>
      <c r="AJ169" s="14">
        <v>37940135.719999999</v>
      </c>
      <c r="AK169" s="16" t="s">
        <v>3148</v>
      </c>
    </row>
    <row r="170" spans="1:37" hidden="1" x14ac:dyDescent="0.35">
      <c r="A170" s="159">
        <v>101608.02</v>
      </c>
      <c r="B170" s="8">
        <v>4</v>
      </c>
      <c r="C170" s="9" t="s">
        <v>122</v>
      </c>
      <c r="D170" s="10">
        <v>40562</v>
      </c>
      <c r="E170" s="9" t="s">
        <v>2170</v>
      </c>
      <c r="F170" s="10">
        <v>44589</v>
      </c>
      <c r="G170" s="9" t="s">
        <v>98</v>
      </c>
      <c r="H170" s="11" t="s">
        <v>88</v>
      </c>
      <c r="I170" s="9" t="s">
        <v>455</v>
      </c>
      <c r="J170" s="12" t="s">
        <v>101</v>
      </c>
      <c r="K170" s="9"/>
      <c r="L170" s="12" t="s">
        <v>101</v>
      </c>
      <c r="M170" s="11" t="s">
        <v>3761</v>
      </c>
      <c r="N170" s="11" t="s">
        <v>3762</v>
      </c>
      <c r="O170" s="9" t="s">
        <v>553</v>
      </c>
      <c r="P170" s="9" t="s">
        <v>1789</v>
      </c>
      <c r="Q170" s="11"/>
      <c r="R170" s="9" t="s">
        <v>47</v>
      </c>
      <c r="S170" s="9" t="s">
        <v>45</v>
      </c>
      <c r="T170" s="13">
        <v>3.8090000000000002</v>
      </c>
      <c r="U170" s="10">
        <v>43077</v>
      </c>
      <c r="V170" s="9"/>
      <c r="W170" s="12" t="s">
        <v>93</v>
      </c>
      <c r="X170" s="12" t="s">
        <v>13</v>
      </c>
      <c r="Y170" s="153" t="s">
        <v>31</v>
      </c>
      <c r="Z170" s="11"/>
      <c r="AA170" s="14">
        <v>0</v>
      </c>
      <c r="AB170" s="14">
        <v>0</v>
      </c>
      <c r="AC170" s="14">
        <v>4750000</v>
      </c>
      <c r="AD170" s="14">
        <v>0</v>
      </c>
      <c r="AE170" s="161">
        <f>SUM(TAMPData2202[[#This Row],[2022 PE Obligations]:[2022 Paving Obligations]])</f>
        <v>4750000</v>
      </c>
      <c r="AF170" s="14">
        <v>0</v>
      </c>
      <c r="AG170" s="14">
        <v>0</v>
      </c>
      <c r="AH170" s="14">
        <v>42399917</v>
      </c>
      <c r="AI170" s="14">
        <v>0</v>
      </c>
      <c r="AJ170" s="14">
        <v>42399917</v>
      </c>
      <c r="AK170" s="16" t="s">
        <v>3764</v>
      </c>
    </row>
    <row r="171" spans="1:37" hidden="1" x14ac:dyDescent="0.35">
      <c r="A171" s="159">
        <v>101609</v>
      </c>
      <c r="B171" s="8">
        <v>4</v>
      </c>
      <c r="C171" s="9" t="s">
        <v>85</v>
      </c>
      <c r="D171" s="10">
        <v>37319.527199074073</v>
      </c>
      <c r="E171" s="9" t="s">
        <v>108</v>
      </c>
      <c r="F171" s="10">
        <v>44061</v>
      </c>
      <c r="G171" s="9" t="s">
        <v>152</v>
      </c>
      <c r="H171" s="11" t="s">
        <v>88</v>
      </c>
      <c r="I171" s="9" t="s">
        <v>292</v>
      </c>
      <c r="J171" s="12" t="s">
        <v>101</v>
      </c>
      <c r="K171" s="9"/>
      <c r="L171" s="12" t="s">
        <v>101</v>
      </c>
      <c r="M171" s="11" t="s">
        <v>4134</v>
      </c>
      <c r="N171" s="11"/>
      <c r="O171" s="9" t="s">
        <v>553</v>
      </c>
      <c r="P171" s="9" t="s">
        <v>4021</v>
      </c>
      <c r="Q171" s="11"/>
      <c r="R171" s="9" t="s">
        <v>47</v>
      </c>
      <c r="S171" s="9" t="s">
        <v>45</v>
      </c>
      <c r="T171" s="13">
        <v>3.43</v>
      </c>
      <c r="U171" s="12"/>
      <c r="V171" s="9"/>
      <c r="W171" s="12" t="s">
        <v>93</v>
      </c>
      <c r="X171" s="12" t="s">
        <v>13</v>
      </c>
      <c r="Y171" s="153" t="s">
        <v>31</v>
      </c>
      <c r="Z171" s="11"/>
      <c r="AA171" s="14">
        <v>465000</v>
      </c>
      <c r="AB171" s="14">
        <v>0</v>
      </c>
      <c r="AC171" s="14">
        <v>0</v>
      </c>
      <c r="AD171" s="14">
        <v>0</v>
      </c>
      <c r="AE171" s="161">
        <f>SUM(TAMPData2202[[#This Row],[2022 PE Obligations]:[2022 Paving Obligations]])</f>
        <v>465000</v>
      </c>
      <c r="AF171" s="14">
        <v>2168145</v>
      </c>
      <c r="AG171" s="14">
        <v>5360000</v>
      </c>
      <c r="AH171" s="14">
        <v>0</v>
      </c>
      <c r="AI171" s="14">
        <v>0</v>
      </c>
      <c r="AJ171" s="14">
        <v>7528145</v>
      </c>
      <c r="AK171" s="16" t="s">
        <v>4135</v>
      </c>
    </row>
    <row r="172" spans="1:37" hidden="1" x14ac:dyDescent="0.35">
      <c r="A172" s="159">
        <v>101610</v>
      </c>
      <c r="B172" s="8">
        <v>4</v>
      </c>
      <c r="C172" s="9" t="s">
        <v>114</v>
      </c>
      <c r="D172" s="10">
        <v>37319.527013888888</v>
      </c>
      <c r="E172" s="9" t="s">
        <v>108</v>
      </c>
      <c r="F172" s="10">
        <v>43926</v>
      </c>
      <c r="G172" s="9" t="s">
        <v>203</v>
      </c>
      <c r="H172" s="11" t="s">
        <v>88</v>
      </c>
      <c r="I172" s="9" t="s">
        <v>2692</v>
      </c>
      <c r="J172" s="12" t="s">
        <v>101</v>
      </c>
      <c r="K172" s="9"/>
      <c r="L172" s="12" t="s">
        <v>101</v>
      </c>
      <c r="M172" s="11" t="s">
        <v>2693</v>
      </c>
      <c r="N172" s="11" t="s">
        <v>2694</v>
      </c>
      <c r="O172" s="9" t="s">
        <v>553</v>
      </c>
      <c r="P172" s="9" t="s">
        <v>1783</v>
      </c>
      <c r="Q172" s="11"/>
      <c r="R172" s="9" t="s">
        <v>47</v>
      </c>
      <c r="S172" s="9" t="s">
        <v>45</v>
      </c>
      <c r="T172" s="13">
        <v>0.746</v>
      </c>
      <c r="U172" s="10">
        <v>41369</v>
      </c>
      <c r="V172" s="9"/>
      <c r="W172" s="12" t="s">
        <v>93</v>
      </c>
      <c r="X172" s="12" t="s">
        <v>13</v>
      </c>
      <c r="Y172" s="153" t="s">
        <v>31</v>
      </c>
      <c r="Z172" s="11" t="s">
        <v>2695</v>
      </c>
      <c r="AA172" s="14">
        <v>0</v>
      </c>
      <c r="AB172" s="14">
        <v>0</v>
      </c>
      <c r="AC172" s="14">
        <v>231239.67999999999</v>
      </c>
      <c r="AD172" s="14">
        <v>0</v>
      </c>
      <c r="AE172" s="161">
        <f>SUM(TAMPData2202[[#This Row],[2022 PE Obligations]:[2022 Paving Obligations]])</f>
        <v>231239.67999999999</v>
      </c>
      <c r="AF172" s="14">
        <v>792550</v>
      </c>
      <c r="AG172" s="14">
        <v>1167500</v>
      </c>
      <c r="AH172" s="14">
        <v>5085755.68</v>
      </c>
      <c r="AI172" s="14">
        <v>0</v>
      </c>
      <c r="AJ172" s="14">
        <v>7045805.6799999997</v>
      </c>
      <c r="AK172" s="16" t="s">
        <v>2697</v>
      </c>
    </row>
    <row r="173" spans="1:37" ht="36" hidden="1" x14ac:dyDescent="0.35">
      <c r="A173" s="162">
        <v>101646</v>
      </c>
      <c r="B173" s="8">
        <v>4</v>
      </c>
      <c r="C173" s="9" t="s">
        <v>97</v>
      </c>
      <c r="D173" s="10">
        <v>37319.52679398148</v>
      </c>
      <c r="E173" s="9" t="s">
        <v>108</v>
      </c>
      <c r="F173" s="10">
        <v>44544</v>
      </c>
      <c r="G173" s="9" t="s">
        <v>203</v>
      </c>
      <c r="H173" s="11" t="s">
        <v>88</v>
      </c>
      <c r="I173" s="9" t="s">
        <v>455</v>
      </c>
      <c r="J173" s="12" t="s">
        <v>101</v>
      </c>
      <c r="K173" s="9"/>
      <c r="L173" s="12" t="s">
        <v>101</v>
      </c>
      <c r="M173" s="11" t="s">
        <v>5022</v>
      </c>
      <c r="N173" s="11"/>
      <c r="O173" s="9" t="s">
        <v>40</v>
      </c>
      <c r="P173" s="9" t="s">
        <v>166</v>
      </c>
      <c r="Q173" s="11"/>
      <c r="R173" s="9" t="s">
        <v>39</v>
      </c>
      <c r="S173" s="9" t="s">
        <v>45</v>
      </c>
      <c r="T173" s="13">
        <v>0.52800000000000002</v>
      </c>
      <c r="U173" s="10">
        <v>41075</v>
      </c>
      <c r="V173" s="9"/>
      <c r="W173" s="12" t="s">
        <v>93</v>
      </c>
      <c r="X173" s="12" t="s">
        <v>13</v>
      </c>
      <c r="Y173" s="163" t="s">
        <v>31</v>
      </c>
      <c r="Z173" s="11" t="s">
        <v>5023</v>
      </c>
      <c r="AA173" s="14">
        <v>3800</v>
      </c>
      <c r="AB173" s="14">
        <v>-152750</v>
      </c>
      <c r="AC173" s="14">
        <v>39000</v>
      </c>
      <c r="AD173" s="14">
        <v>0</v>
      </c>
      <c r="AE173" s="161">
        <f>SUM(TAMPData2202[[#This Row],[2022 PE Obligations]:[2022 Paving Obligations]])</f>
        <v>-109950</v>
      </c>
      <c r="AF173" s="14">
        <v>492800</v>
      </c>
      <c r="AG173" s="14">
        <v>1481565</v>
      </c>
      <c r="AH173" s="14">
        <v>18277027.710000001</v>
      </c>
      <c r="AI173" s="14">
        <v>0</v>
      </c>
      <c r="AJ173" s="14">
        <v>20251392.710000001</v>
      </c>
      <c r="AK173" s="16" t="s">
        <v>5024</v>
      </c>
    </row>
    <row r="174" spans="1:37" hidden="1" x14ac:dyDescent="0.35">
      <c r="A174" s="162">
        <v>101648</v>
      </c>
      <c r="B174" s="8">
        <v>4</v>
      </c>
      <c r="C174" s="9" t="s">
        <v>97</v>
      </c>
      <c r="D174" s="10">
        <v>37319.527222222219</v>
      </c>
      <c r="E174" s="9" t="s">
        <v>108</v>
      </c>
      <c r="F174" s="10">
        <v>44278</v>
      </c>
      <c r="G174" s="9" t="s">
        <v>152</v>
      </c>
      <c r="H174" s="11" t="s">
        <v>88</v>
      </c>
      <c r="I174" s="9" t="s">
        <v>484</v>
      </c>
      <c r="J174" s="12" t="s">
        <v>101</v>
      </c>
      <c r="K174" s="9"/>
      <c r="L174" s="12" t="s">
        <v>101</v>
      </c>
      <c r="M174" s="11" t="s">
        <v>1410</v>
      </c>
      <c r="N174" s="11"/>
      <c r="O174" s="9" t="s">
        <v>40</v>
      </c>
      <c r="P174" s="9" t="s">
        <v>166</v>
      </c>
      <c r="Q174" s="11"/>
      <c r="R174" s="9" t="s">
        <v>39</v>
      </c>
      <c r="S174" s="9" t="s">
        <v>45</v>
      </c>
      <c r="T174" s="13">
        <v>0.433</v>
      </c>
      <c r="U174" s="10">
        <v>39423</v>
      </c>
      <c r="V174" s="9"/>
      <c r="W174" s="12" t="s">
        <v>93</v>
      </c>
      <c r="X174" s="12" t="s">
        <v>103</v>
      </c>
      <c r="Y174" s="163" t="s">
        <v>32</v>
      </c>
      <c r="Z174" s="11" t="s">
        <v>1411</v>
      </c>
      <c r="AA174" s="14">
        <v>0</v>
      </c>
      <c r="AB174" s="14">
        <v>0</v>
      </c>
      <c r="AC174" s="14">
        <v>-130000</v>
      </c>
      <c r="AD174" s="14">
        <v>0</v>
      </c>
      <c r="AE174" s="161">
        <f>SUM(TAMPData2202[[#This Row],[2022 PE Obligations]:[2022 Paving Obligations]])</f>
        <v>-130000</v>
      </c>
      <c r="AF174" s="14">
        <v>675000</v>
      </c>
      <c r="AG174" s="14">
        <v>357000</v>
      </c>
      <c r="AH174" s="14">
        <v>16366380</v>
      </c>
      <c r="AI174" s="14">
        <v>0</v>
      </c>
      <c r="AJ174" s="14">
        <v>17398380</v>
      </c>
      <c r="AK174" s="16" t="s">
        <v>1413</v>
      </c>
    </row>
    <row r="175" spans="1:37" hidden="1" x14ac:dyDescent="0.35">
      <c r="A175" s="159">
        <v>101742.01</v>
      </c>
      <c r="B175" s="8">
        <v>4</v>
      </c>
      <c r="C175" s="9" t="s">
        <v>85</v>
      </c>
      <c r="D175" s="10">
        <v>44547</v>
      </c>
      <c r="E175" s="9" t="s">
        <v>87</v>
      </c>
      <c r="F175" s="10">
        <v>44565</v>
      </c>
      <c r="G175" s="9" t="s">
        <v>510</v>
      </c>
      <c r="H175" s="11" t="s">
        <v>88</v>
      </c>
      <c r="I175" s="9" t="s">
        <v>292</v>
      </c>
      <c r="J175" s="12" t="s">
        <v>101</v>
      </c>
      <c r="K175" s="9"/>
      <c r="L175" s="12" t="s">
        <v>101</v>
      </c>
      <c r="M175" s="11" t="s">
        <v>5025</v>
      </c>
      <c r="N175" s="11" t="s">
        <v>5026</v>
      </c>
      <c r="O175" s="9" t="s">
        <v>103</v>
      </c>
      <c r="P175" s="9" t="s">
        <v>5027</v>
      </c>
      <c r="Q175" s="11"/>
      <c r="R175" s="166" t="s">
        <v>1778</v>
      </c>
      <c r="S175" s="9"/>
      <c r="T175" s="15" t="s">
        <v>505</v>
      </c>
      <c r="U175" s="12"/>
      <c r="V175" s="9"/>
      <c r="W175" s="12" t="s">
        <v>93</v>
      </c>
      <c r="X175" s="12" t="s">
        <v>13</v>
      </c>
      <c r="Y175" s="12"/>
      <c r="Z175" s="11"/>
      <c r="AA175" s="14">
        <v>200000</v>
      </c>
      <c r="AB175" s="14">
        <v>0</v>
      </c>
      <c r="AC175" s="14">
        <v>0</v>
      </c>
      <c r="AD175" s="14">
        <v>0</v>
      </c>
      <c r="AE175" s="161">
        <f>SUM(TAMPData2202[[#This Row],[2022 PE Obligations]:[2022 Paving Obligations]])</f>
        <v>200000</v>
      </c>
      <c r="AF175" s="14">
        <v>200000</v>
      </c>
      <c r="AG175" s="14">
        <v>0</v>
      </c>
      <c r="AH175" s="14">
        <v>0</v>
      </c>
      <c r="AI175" s="14">
        <v>0</v>
      </c>
      <c r="AJ175" s="14">
        <v>200000</v>
      </c>
      <c r="AK175" s="16" t="s">
        <v>5028</v>
      </c>
    </row>
    <row r="176" spans="1:37" ht="54" hidden="1" x14ac:dyDescent="0.35">
      <c r="A176" s="159">
        <v>101789.01</v>
      </c>
      <c r="B176" s="8">
        <v>3</v>
      </c>
      <c r="C176" s="9" t="s">
        <v>97</v>
      </c>
      <c r="D176" s="10">
        <v>42934</v>
      </c>
      <c r="E176" s="9" t="s">
        <v>98</v>
      </c>
      <c r="F176" s="10">
        <v>44431.875069444446</v>
      </c>
      <c r="G176" s="9" t="s">
        <v>152</v>
      </c>
      <c r="H176" s="11" t="s">
        <v>109</v>
      </c>
      <c r="I176" s="9" t="s">
        <v>110</v>
      </c>
      <c r="J176" s="12" t="s">
        <v>101</v>
      </c>
      <c r="K176" s="9"/>
      <c r="L176" s="12" t="s">
        <v>101</v>
      </c>
      <c r="M176" s="11" t="s">
        <v>2633</v>
      </c>
      <c r="N176" s="11" t="s">
        <v>2634</v>
      </c>
      <c r="O176" s="9" t="s">
        <v>1836</v>
      </c>
      <c r="P176" s="9" t="s">
        <v>1906</v>
      </c>
      <c r="Q176" s="11"/>
      <c r="R176" s="9" t="s">
        <v>47</v>
      </c>
      <c r="S176" s="9" t="s">
        <v>45</v>
      </c>
      <c r="T176" s="13">
        <v>0</v>
      </c>
      <c r="U176" s="10">
        <v>43917</v>
      </c>
      <c r="V176" s="9"/>
      <c r="W176" s="12" t="s">
        <v>93</v>
      </c>
      <c r="X176" s="12" t="s">
        <v>13</v>
      </c>
      <c r="Y176" s="153" t="s">
        <v>31</v>
      </c>
      <c r="Z176" s="11"/>
      <c r="AA176" s="14">
        <v>0</v>
      </c>
      <c r="AB176" s="14">
        <v>0</v>
      </c>
      <c r="AC176" s="14">
        <v>141000</v>
      </c>
      <c r="AD176" s="14">
        <v>0</v>
      </c>
      <c r="AE176" s="161">
        <f>SUM(TAMPData2202[[#This Row],[2022 PE Obligations]:[2022 Paving Obligations]])</f>
        <v>141000</v>
      </c>
      <c r="AF176" s="14">
        <v>231100</v>
      </c>
      <c r="AG176" s="14">
        <v>94324.36</v>
      </c>
      <c r="AH176" s="14">
        <v>1061230</v>
      </c>
      <c r="AI176" s="14">
        <v>0</v>
      </c>
      <c r="AJ176" s="14">
        <v>1386654.36</v>
      </c>
      <c r="AK176" s="16" t="s">
        <v>2636</v>
      </c>
    </row>
    <row r="177" spans="1:37" hidden="1" x14ac:dyDescent="0.35">
      <c r="A177" s="162">
        <v>101878.01</v>
      </c>
      <c r="B177" s="8">
        <v>3</v>
      </c>
      <c r="C177" s="9" t="s">
        <v>97</v>
      </c>
      <c r="D177" s="10">
        <v>40619</v>
      </c>
      <c r="E177" s="9" t="s">
        <v>1435</v>
      </c>
      <c r="F177" s="10">
        <v>44278</v>
      </c>
      <c r="G177" s="9" t="s">
        <v>203</v>
      </c>
      <c r="H177" s="11" t="s">
        <v>538</v>
      </c>
      <c r="I177" s="9" t="s">
        <v>2983</v>
      </c>
      <c r="J177" s="12" t="s">
        <v>101</v>
      </c>
      <c r="K177" s="9"/>
      <c r="L177" s="12" t="s">
        <v>101</v>
      </c>
      <c r="M177" s="11" t="s">
        <v>5029</v>
      </c>
      <c r="N177" s="11" t="s">
        <v>5030</v>
      </c>
      <c r="O177" s="9" t="s">
        <v>40</v>
      </c>
      <c r="P177" s="9" t="s">
        <v>166</v>
      </c>
      <c r="Q177" s="11"/>
      <c r="R177" s="9" t="s">
        <v>39</v>
      </c>
      <c r="S177" s="9" t="s">
        <v>45</v>
      </c>
      <c r="T177" s="13">
        <v>0.01</v>
      </c>
      <c r="U177" s="10">
        <v>42412</v>
      </c>
      <c r="V177" s="9"/>
      <c r="W177" s="12" t="s">
        <v>93</v>
      </c>
      <c r="X177" s="12" t="s">
        <v>13</v>
      </c>
      <c r="Y177" s="163" t="s">
        <v>31</v>
      </c>
      <c r="Z177" s="11" t="s">
        <v>5031</v>
      </c>
      <c r="AA177" s="14">
        <v>-5622.56</v>
      </c>
      <c r="AB177" s="14">
        <v>-21896.69</v>
      </c>
      <c r="AC177" s="14">
        <v>-385.8</v>
      </c>
      <c r="AD177" s="14">
        <v>0</v>
      </c>
      <c r="AE177" s="161">
        <f>SUM(TAMPData2202[[#This Row],[2022 PE Obligations]:[2022 Paving Obligations]])</f>
        <v>-27905.05</v>
      </c>
      <c r="AF177" s="14">
        <v>124377.44</v>
      </c>
      <c r="AG177" s="14">
        <v>95100.31</v>
      </c>
      <c r="AH177" s="14">
        <v>718704.15</v>
      </c>
      <c r="AI177" s="14">
        <v>0</v>
      </c>
      <c r="AJ177" s="14">
        <v>938181.9</v>
      </c>
      <c r="AK177" s="16" t="s">
        <v>5032</v>
      </c>
    </row>
    <row r="178" spans="1:37" hidden="1" x14ac:dyDescent="0.35">
      <c r="A178" s="159">
        <v>101886.02</v>
      </c>
      <c r="B178" s="8">
        <v>4</v>
      </c>
      <c r="C178" s="9" t="s">
        <v>85</v>
      </c>
      <c r="D178" s="10">
        <v>41254</v>
      </c>
      <c r="E178" s="9" t="s">
        <v>2170</v>
      </c>
      <c r="F178" s="10">
        <v>44181</v>
      </c>
      <c r="G178" s="9" t="s">
        <v>189</v>
      </c>
      <c r="H178" s="11" t="s">
        <v>325</v>
      </c>
      <c r="I178" s="9" t="s">
        <v>1485</v>
      </c>
      <c r="J178" s="12" t="s">
        <v>101</v>
      </c>
      <c r="K178" s="9"/>
      <c r="L178" s="12" t="s">
        <v>101</v>
      </c>
      <c r="M178" s="11" t="s">
        <v>3298</v>
      </c>
      <c r="N178" s="11" t="s">
        <v>3299</v>
      </c>
      <c r="O178" s="9" t="s">
        <v>553</v>
      </c>
      <c r="P178" s="9" t="s">
        <v>1783</v>
      </c>
      <c r="Q178" s="11"/>
      <c r="R178" s="9" t="s">
        <v>47</v>
      </c>
      <c r="S178" s="9" t="s">
        <v>45</v>
      </c>
      <c r="T178" s="13">
        <v>8.2200000000000006</v>
      </c>
      <c r="U178" s="10">
        <v>45828</v>
      </c>
      <c r="V178" s="9"/>
      <c r="W178" s="12" t="s">
        <v>93</v>
      </c>
      <c r="X178" s="12" t="s">
        <v>13</v>
      </c>
      <c r="Y178" s="153" t="s">
        <v>31</v>
      </c>
      <c r="Z178" s="11"/>
      <c r="AA178" s="14">
        <v>39000</v>
      </c>
      <c r="AB178" s="14">
        <v>0</v>
      </c>
      <c r="AC178" s="14">
        <v>0</v>
      </c>
      <c r="AD178" s="14">
        <v>0</v>
      </c>
      <c r="AE178" s="161">
        <f>SUM(TAMPData2202[[#This Row],[2022 PE Obligations]:[2022 Paving Obligations]])</f>
        <v>39000</v>
      </c>
      <c r="AF178" s="14">
        <v>412800</v>
      </c>
      <c r="AG178" s="14">
        <v>0</v>
      </c>
      <c r="AH178" s="14">
        <v>0</v>
      </c>
      <c r="AI178" s="14">
        <v>0</v>
      </c>
      <c r="AJ178" s="14">
        <v>412800</v>
      </c>
      <c r="AK178" s="16"/>
    </row>
    <row r="179" spans="1:37" ht="36" hidden="1" x14ac:dyDescent="0.35">
      <c r="A179" s="159">
        <v>101887</v>
      </c>
      <c r="B179" s="8">
        <v>3</v>
      </c>
      <c r="C179" s="9" t="s">
        <v>97</v>
      </c>
      <c r="D179" s="10">
        <v>37469</v>
      </c>
      <c r="E179" s="9" t="s">
        <v>108</v>
      </c>
      <c r="F179" s="10">
        <v>44279</v>
      </c>
      <c r="G179" s="9" t="s">
        <v>241</v>
      </c>
      <c r="H179" s="11" t="s">
        <v>319</v>
      </c>
      <c r="I179" s="9" t="s">
        <v>124</v>
      </c>
      <c r="J179" s="12" t="s">
        <v>101</v>
      </c>
      <c r="K179" s="9"/>
      <c r="L179" s="12" t="s">
        <v>101</v>
      </c>
      <c r="M179" s="11" t="s">
        <v>3687</v>
      </c>
      <c r="N179" s="11" t="s">
        <v>3688</v>
      </c>
      <c r="O179" s="9" t="s">
        <v>553</v>
      </c>
      <c r="P179" s="9" t="s">
        <v>1789</v>
      </c>
      <c r="Q179" s="11"/>
      <c r="R179" s="9" t="s">
        <v>47</v>
      </c>
      <c r="S179" s="9" t="s">
        <v>45</v>
      </c>
      <c r="T179" s="13">
        <v>2.1789999999999998</v>
      </c>
      <c r="U179" s="10">
        <v>42706</v>
      </c>
      <c r="V179" s="9"/>
      <c r="W179" s="12" t="s">
        <v>93</v>
      </c>
      <c r="X179" s="12" t="s">
        <v>103</v>
      </c>
      <c r="Y179" s="153" t="s">
        <v>32</v>
      </c>
      <c r="Z179" s="11"/>
      <c r="AA179" s="14">
        <v>0</v>
      </c>
      <c r="AB179" s="14">
        <v>0</v>
      </c>
      <c r="AC179" s="14">
        <v>1</v>
      </c>
      <c r="AD179" s="14">
        <v>0</v>
      </c>
      <c r="AE179" s="161">
        <f>SUM(TAMPData2202[[#This Row],[2022 PE Obligations]:[2022 Paving Obligations]])</f>
        <v>1</v>
      </c>
      <c r="AF179" s="14">
        <v>1937270</v>
      </c>
      <c r="AG179" s="14">
        <v>5552500</v>
      </c>
      <c r="AH179" s="14">
        <v>40870459</v>
      </c>
      <c r="AI179" s="14">
        <v>0</v>
      </c>
      <c r="AJ179" s="14">
        <v>48360229</v>
      </c>
      <c r="AK179" s="16" t="s">
        <v>3690</v>
      </c>
    </row>
    <row r="180" spans="1:37" ht="36" hidden="1" x14ac:dyDescent="0.35">
      <c r="A180" s="162">
        <v>101980.01</v>
      </c>
      <c r="B180" s="8">
        <v>2</v>
      </c>
      <c r="C180" s="9" t="s">
        <v>85</v>
      </c>
      <c r="D180" s="10">
        <v>42571</v>
      </c>
      <c r="E180" s="9" t="s">
        <v>98</v>
      </c>
      <c r="F180" s="10">
        <v>44447</v>
      </c>
      <c r="G180" s="9" t="s">
        <v>217</v>
      </c>
      <c r="H180" s="11" t="s">
        <v>465</v>
      </c>
      <c r="I180" s="9" t="s">
        <v>466</v>
      </c>
      <c r="J180" s="12" t="s">
        <v>101</v>
      </c>
      <c r="K180" s="9"/>
      <c r="L180" s="12" t="s">
        <v>101</v>
      </c>
      <c r="M180" s="11" t="s">
        <v>1414</v>
      </c>
      <c r="N180" s="11"/>
      <c r="O180" s="9" t="s">
        <v>40</v>
      </c>
      <c r="P180" s="9" t="s">
        <v>166</v>
      </c>
      <c r="Q180" s="11"/>
      <c r="R180" s="9" t="s">
        <v>39</v>
      </c>
      <c r="S180" s="9" t="s">
        <v>45</v>
      </c>
      <c r="T180" s="13">
        <v>0.1</v>
      </c>
      <c r="U180" s="10">
        <v>45009</v>
      </c>
      <c r="V180" s="9"/>
      <c r="W180" s="12" t="s">
        <v>93</v>
      </c>
      <c r="X180" s="12" t="s">
        <v>103</v>
      </c>
      <c r="Y180" s="163" t="s">
        <v>32</v>
      </c>
      <c r="Z180" s="11" t="s">
        <v>1415</v>
      </c>
      <c r="AA180" s="14">
        <v>50000</v>
      </c>
      <c r="AB180" s="14">
        <v>0</v>
      </c>
      <c r="AC180" s="14">
        <v>0</v>
      </c>
      <c r="AD180" s="14">
        <v>0</v>
      </c>
      <c r="AE180" s="161">
        <f>SUM(TAMPData2202[[#This Row],[2022 PE Obligations]:[2022 Paving Obligations]])</f>
        <v>50000</v>
      </c>
      <c r="AF180" s="14">
        <v>170000</v>
      </c>
      <c r="AG180" s="14">
        <v>0</v>
      </c>
      <c r="AH180" s="14">
        <v>65250</v>
      </c>
      <c r="AI180" s="14">
        <v>0</v>
      </c>
      <c r="AJ180" s="14">
        <v>235250</v>
      </c>
      <c r="AK180" s="16" t="s">
        <v>1416</v>
      </c>
    </row>
    <row r="181" spans="1:37" hidden="1" x14ac:dyDescent="0.35">
      <c r="A181" s="162">
        <v>102067</v>
      </c>
      <c r="B181" s="8">
        <v>4</v>
      </c>
      <c r="C181" s="9" t="s">
        <v>97</v>
      </c>
      <c r="D181" s="10">
        <v>37631</v>
      </c>
      <c r="E181" s="9" t="s">
        <v>108</v>
      </c>
      <c r="F181" s="10">
        <v>44278</v>
      </c>
      <c r="G181" s="9" t="s">
        <v>510</v>
      </c>
      <c r="H181" s="11" t="s">
        <v>2124</v>
      </c>
      <c r="I181" s="9" t="s">
        <v>5033</v>
      </c>
      <c r="J181" s="12" t="s">
        <v>101</v>
      </c>
      <c r="K181" s="9"/>
      <c r="L181" s="12" t="s">
        <v>101</v>
      </c>
      <c r="M181" s="11" t="s">
        <v>5034</v>
      </c>
      <c r="N181" s="11" t="s">
        <v>5035</v>
      </c>
      <c r="O181" s="9" t="s">
        <v>40</v>
      </c>
      <c r="P181" s="9" t="s">
        <v>166</v>
      </c>
      <c r="Q181" s="11"/>
      <c r="R181" s="9" t="s">
        <v>39</v>
      </c>
      <c r="S181" s="9" t="s">
        <v>45</v>
      </c>
      <c r="T181" s="13">
        <v>0.16300000000000001</v>
      </c>
      <c r="U181" s="10">
        <v>39976</v>
      </c>
      <c r="V181" s="9"/>
      <c r="W181" s="12" t="s">
        <v>93</v>
      </c>
      <c r="X181" s="12" t="s">
        <v>103</v>
      </c>
      <c r="Y181" s="163" t="s">
        <v>32</v>
      </c>
      <c r="Z181" s="11" t="s">
        <v>5036</v>
      </c>
      <c r="AA181" s="14">
        <v>0</v>
      </c>
      <c r="AB181" s="14">
        <v>0</v>
      </c>
      <c r="AC181" s="14">
        <v>-32533.119999999999</v>
      </c>
      <c r="AD181" s="14">
        <v>0</v>
      </c>
      <c r="AE181" s="161">
        <f>SUM(TAMPData2202[[#This Row],[2022 PE Obligations]:[2022 Paving Obligations]])</f>
        <v>-32533.119999999999</v>
      </c>
      <c r="AF181" s="14">
        <v>466575.59</v>
      </c>
      <c r="AG181" s="14">
        <v>118487.49</v>
      </c>
      <c r="AH181" s="14">
        <v>6270675.8799999999</v>
      </c>
      <c r="AI181" s="14">
        <v>0</v>
      </c>
      <c r="AJ181" s="14">
        <v>6855738.96</v>
      </c>
      <c r="AK181" s="16" t="s">
        <v>5037</v>
      </c>
    </row>
    <row r="182" spans="1:37" ht="36" hidden="1" x14ac:dyDescent="0.35">
      <c r="A182" s="159">
        <v>102239</v>
      </c>
      <c r="B182" s="8">
        <v>3</v>
      </c>
      <c r="C182" s="9" t="s">
        <v>97</v>
      </c>
      <c r="D182" s="10">
        <v>37735</v>
      </c>
      <c r="E182" s="9" t="s">
        <v>108</v>
      </c>
      <c r="F182" s="10">
        <v>43661.875324074077</v>
      </c>
      <c r="G182" s="9" t="s">
        <v>235</v>
      </c>
      <c r="H182" s="11" t="s">
        <v>659</v>
      </c>
      <c r="I182" s="9" t="s">
        <v>2983</v>
      </c>
      <c r="J182" s="12" t="s">
        <v>101</v>
      </c>
      <c r="K182" s="9"/>
      <c r="L182" s="12" t="s">
        <v>101</v>
      </c>
      <c r="M182" s="11" t="s">
        <v>3499</v>
      </c>
      <c r="N182" s="11" t="s">
        <v>3500</v>
      </c>
      <c r="O182" s="9" t="s">
        <v>553</v>
      </c>
      <c r="P182" s="9" t="s">
        <v>1789</v>
      </c>
      <c r="Q182" s="11"/>
      <c r="R182" s="9" t="s">
        <v>47</v>
      </c>
      <c r="S182" s="9" t="s">
        <v>45</v>
      </c>
      <c r="T182" s="13">
        <v>2.14</v>
      </c>
      <c r="U182" s="10">
        <v>42244</v>
      </c>
      <c r="V182" s="9"/>
      <c r="W182" s="12" t="s">
        <v>93</v>
      </c>
      <c r="X182" s="12" t="s">
        <v>103</v>
      </c>
      <c r="Y182" s="153" t="s">
        <v>32</v>
      </c>
      <c r="Z182" s="11"/>
      <c r="AA182" s="14">
        <v>0</v>
      </c>
      <c r="AB182" s="14">
        <v>-872000</v>
      </c>
      <c r="AC182" s="14">
        <v>-1295913</v>
      </c>
      <c r="AD182" s="14">
        <v>0</v>
      </c>
      <c r="AE182" s="161">
        <f>SUM(TAMPData2202[[#This Row],[2022 PE Obligations]:[2022 Paving Obligations]])</f>
        <v>-2167913</v>
      </c>
      <c r="AF182" s="14">
        <v>990000</v>
      </c>
      <c r="AG182" s="14">
        <v>1695195</v>
      </c>
      <c r="AH182" s="14">
        <v>19843425</v>
      </c>
      <c r="AI182" s="14">
        <v>0</v>
      </c>
      <c r="AJ182" s="14">
        <v>22528620</v>
      </c>
      <c r="AK182" s="16" t="s">
        <v>3502</v>
      </c>
    </row>
    <row r="183" spans="1:37" hidden="1" x14ac:dyDescent="0.35">
      <c r="A183" s="162">
        <v>102248.02</v>
      </c>
      <c r="B183" s="8">
        <v>1</v>
      </c>
      <c r="C183" s="9" t="s">
        <v>122</v>
      </c>
      <c r="D183" s="10">
        <v>43973</v>
      </c>
      <c r="E183" s="9" t="s">
        <v>398</v>
      </c>
      <c r="F183" s="10">
        <v>44349.875127314815</v>
      </c>
      <c r="G183" s="9" t="s">
        <v>108</v>
      </c>
      <c r="H183" s="11" t="s">
        <v>386</v>
      </c>
      <c r="I183" s="9" t="s">
        <v>172</v>
      </c>
      <c r="J183" s="12" t="s">
        <v>101</v>
      </c>
      <c r="K183" s="9"/>
      <c r="L183" s="12" t="s">
        <v>101</v>
      </c>
      <c r="M183" s="11" t="s">
        <v>728</v>
      </c>
      <c r="N183" s="11"/>
      <c r="O183" s="9" t="s">
        <v>438</v>
      </c>
      <c r="P183" s="9" t="s">
        <v>439</v>
      </c>
      <c r="Q183" s="11"/>
      <c r="R183" s="9" t="s">
        <v>39</v>
      </c>
      <c r="S183" s="9" t="s">
        <v>46</v>
      </c>
      <c r="T183" s="13">
        <v>0</v>
      </c>
      <c r="U183" s="10">
        <v>44323</v>
      </c>
      <c r="V183" s="9"/>
      <c r="W183" s="12" t="s">
        <v>93</v>
      </c>
      <c r="X183" s="12" t="s">
        <v>13</v>
      </c>
      <c r="Y183" s="163" t="s">
        <v>31</v>
      </c>
      <c r="Z183" s="11" t="s">
        <v>729</v>
      </c>
      <c r="AA183" s="14">
        <v>0</v>
      </c>
      <c r="AB183" s="14">
        <v>0</v>
      </c>
      <c r="AC183" s="14">
        <v>1230103</v>
      </c>
      <c r="AD183" s="14">
        <v>0</v>
      </c>
      <c r="AE183" s="161">
        <f>SUM(TAMPData2202[[#This Row],[2022 PE Obligations]:[2022 Paving Obligations]])</f>
        <v>1230103</v>
      </c>
      <c r="AF183" s="14">
        <v>0</v>
      </c>
      <c r="AG183" s="14">
        <v>0</v>
      </c>
      <c r="AH183" s="14">
        <v>1330103</v>
      </c>
      <c r="AI183" s="14">
        <v>0</v>
      </c>
      <c r="AJ183" s="14">
        <v>1330103</v>
      </c>
      <c r="AK183" s="16" t="s">
        <v>731</v>
      </c>
    </row>
    <row r="184" spans="1:37" ht="72" hidden="1" x14ac:dyDescent="0.35">
      <c r="A184" s="159">
        <v>102380.02</v>
      </c>
      <c r="B184" s="8">
        <v>1</v>
      </c>
      <c r="C184" s="9" t="s">
        <v>85</v>
      </c>
      <c r="D184" s="10">
        <v>37735</v>
      </c>
      <c r="E184" s="9" t="s">
        <v>108</v>
      </c>
      <c r="F184" s="10">
        <v>44456</v>
      </c>
      <c r="G184" s="9" t="s">
        <v>148</v>
      </c>
      <c r="H184" s="11" t="s">
        <v>1160</v>
      </c>
      <c r="I184" s="9" t="s">
        <v>2795</v>
      </c>
      <c r="J184" s="12" t="s">
        <v>101</v>
      </c>
      <c r="K184" s="9"/>
      <c r="L184" s="12" t="s">
        <v>101</v>
      </c>
      <c r="M184" s="11" t="s">
        <v>3421</v>
      </c>
      <c r="N184" s="11" t="s">
        <v>3422</v>
      </c>
      <c r="O184" s="9" t="s">
        <v>553</v>
      </c>
      <c r="P184" s="9" t="s">
        <v>1789</v>
      </c>
      <c r="Q184" s="11"/>
      <c r="R184" s="9" t="s">
        <v>47</v>
      </c>
      <c r="S184" s="9" t="s">
        <v>45</v>
      </c>
      <c r="T184" s="13">
        <v>2.2200000000000002</v>
      </c>
      <c r="U184" s="10">
        <v>45520</v>
      </c>
      <c r="V184" s="9"/>
      <c r="W184" s="12" t="s">
        <v>93</v>
      </c>
      <c r="X184" s="12" t="s">
        <v>103</v>
      </c>
      <c r="Y184" s="153" t="s">
        <v>32</v>
      </c>
      <c r="Z184" s="11"/>
      <c r="AA184" s="14">
        <v>250000</v>
      </c>
      <c r="AB184" s="14">
        <v>362438.98</v>
      </c>
      <c r="AC184" s="14">
        <v>0</v>
      </c>
      <c r="AD184" s="14">
        <v>0</v>
      </c>
      <c r="AE184" s="161">
        <f>SUM(TAMPData2202[[#This Row],[2022 PE Obligations]:[2022 Paving Obligations]])</f>
        <v>612438.98</v>
      </c>
      <c r="AF184" s="14">
        <v>650000</v>
      </c>
      <c r="AG184" s="14">
        <v>362438.98</v>
      </c>
      <c r="AH184" s="14">
        <v>0</v>
      </c>
      <c r="AI184" s="14">
        <v>0</v>
      </c>
      <c r="AJ184" s="14">
        <v>1012438.98</v>
      </c>
      <c r="AK184" s="16"/>
    </row>
    <row r="185" spans="1:37" ht="36" hidden="1" x14ac:dyDescent="0.35">
      <c r="A185" s="159">
        <v>102420.11</v>
      </c>
      <c r="B185" s="8">
        <v>2</v>
      </c>
      <c r="C185" s="9" t="s">
        <v>85</v>
      </c>
      <c r="D185" s="10">
        <v>44589</v>
      </c>
      <c r="E185" s="9" t="s">
        <v>87</v>
      </c>
      <c r="F185" s="10">
        <v>44599</v>
      </c>
      <c r="G185" s="9" t="s">
        <v>152</v>
      </c>
      <c r="H185" s="11" t="s">
        <v>460</v>
      </c>
      <c r="I185" s="9" t="s">
        <v>471</v>
      </c>
      <c r="J185" s="12" t="s">
        <v>101</v>
      </c>
      <c r="K185" s="9"/>
      <c r="L185" s="12" t="s">
        <v>101</v>
      </c>
      <c r="M185" s="11" t="s">
        <v>4136</v>
      </c>
      <c r="N185" s="11" t="s">
        <v>4137</v>
      </c>
      <c r="O185" s="9" t="s">
        <v>553</v>
      </c>
      <c r="P185" s="9" t="s">
        <v>4031</v>
      </c>
      <c r="Q185" s="11"/>
      <c r="R185" s="9" t="s">
        <v>47</v>
      </c>
      <c r="S185" s="9" t="s">
        <v>45</v>
      </c>
      <c r="T185" s="13">
        <v>0.25</v>
      </c>
      <c r="U185" s="12"/>
      <c r="V185" s="9"/>
      <c r="W185" s="12" t="s">
        <v>93</v>
      </c>
      <c r="X185" s="12" t="s">
        <v>13</v>
      </c>
      <c r="Y185" s="153" t="s">
        <v>31</v>
      </c>
      <c r="Z185" s="11"/>
      <c r="AA185" s="14">
        <v>75000</v>
      </c>
      <c r="AB185" s="14">
        <v>0</v>
      </c>
      <c r="AC185" s="14">
        <v>0</v>
      </c>
      <c r="AD185" s="14">
        <v>0</v>
      </c>
      <c r="AE185" s="161">
        <f>SUM(TAMPData2202[[#This Row],[2022 PE Obligations]:[2022 Paving Obligations]])</f>
        <v>75000</v>
      </c>
      <c r="AF185" s="14">
        <v>75000</v>
      </c>
      <c r="AG185" s="14">
        <v>0</v>
      </c>
      <c r="AH185" s="14">
        <v>0</v>
      </c>
      <c r="AI185" s="14">
        <v>0</v>
      </c>
      <c r="AJ185" s="14">
        <v>75000</v>
      </c>
      <c r="AK185" s="16" t="s">
        <v>5038</v>
      </c>
    </row>
    <row r="186" spans="1:37" hidden="1" x14ac:dyDescent="0.35">
      <c r="A186" s="159">
        <v>102420.12</v>
      </c>
      <c r="B186" s="8">
        <v>2</v>
      </c>
      <c r="C186" s="9" t="s">
        <v>85</v>
      </c>
      <c r="D186" s="10">
        <v>44589</v>
      </c>
      <c r="E186" s="9" t="s">
        <v>87</v>
      </c>
      <c r="F186" s="10">
        <v>44599</v>
      </c>
      <c r="G186" s="9" t="s">
        <v>152</v>
      </c>
      <c r="H186" s="11" t="s">
        <v>460</v>
      </c>
      <c r="I186" s="9" t="s">
        <v>471</v>
      </c>
      <c r="J186" s="12" t="s">
        <v>101</v>
      </c>
      <c r="K186" s="9"/>
      <c r="L186" s="12" t="s">
        <v>101</v>
      </c>
      <c r="M186" s="11" t="s">
        <v>4621</v>
      </c>
      <c r="N186" s="11" t="s">
        <v>4622</v>
      </c>
      <c r="O186" s="9" t="s">
        <v>553</v>
      </c>
      <c r="P186" s="9" t="s">
        <v>4518</v>
      </c>
      <c r="Q186" s="11"/>
      <c r="R186" s="166" t="s">
        <v>4519</v>
      </c>
      <c r="S186" s="9" t="s">
        <v>4526</v>
      </c>
      <c r="T186" s="13">
        <v>0.21</v>
      </c>
      <c r="U186" s="12"/>
      <c r="V186" s="9"/>
      <c r="W186" s="12" t="s">
        <v>93</v>
      </c>
      <c r="X186" s="12" t="s">
        <v>13</v>
      </c>
      <c r="Y186" s="153" t="s">
        <v>31</v>
      </c>
      <c r="Z186" s="11"/>
      <c r="AA186" s="14">
        <v>75000</v>
      </c>
      <c r="AB186" s="14">
        <v>0</v>
      </c>
      <c r="AC186" s="14">
        <v>0</v>
      </c>
      <c r="AD186" s="14">
        <v>0</v>
      </c>
      <c r="AE186" s="161">
        <f>SUM(TAMPData2202[[#This Row],[2022 PE Obligations]:[2022 Paving Obligations]])</f>
        <v>75000</v>
      </c>
      <c r="AF186" s="14">
        <v>75000</v>
      </c>
      <c r="AG186" s="14">
        <v>0</v>
      </c>
      <c r="AH186" s="14">
        <v>0</v>
      </c>
      <c r="AI186" s="14">
        <v>0</v>
      </c>
      <c r="AJ186" s="14">
        <v>75000</v>
      </c>
      <c r="AK186" s="16" t="s">
        <v>4623</v>
      </c>
    </row>
    <row r="187" spans="1:37" hidden="1" x14ac:dyDescent="0.35">
      <c r="A187" s="159">
        <v>102602</v>
      </c>
      <c r="B187" s="8">
        <v>6</v>
      </c>
      <c r="C187" s="9" t="s">
        <v>85</v>
      </c>
      <c r="D187" s="10">
        <v>37874</v>
      </c>
      <c r="E187" s="9" t="s">
        <v>108</v>
      </c>
      <c r="F187" s="10">
        <v>42398</v>
      </c>
      <c r="G187" s="9" t="s">
        <v>143</v>
      </c>
      <c r="H187" s="11" t="s">
        <v>667</v>
      </c>
      <c r="I187" s="9"/>
      <c r="J187" s="12"/>
      <c r="K187" s="9"/>
      <c r="L187" s="12" t="s">
        <v>4981</v>
      </c>
      <c r="M187" s="11" t="s">
        <v>5039</v>
      </c>
      <c r="N187" s="11"/>
      <c r="O187" s="9" t="s">
        <v>5040</v>
      </c>
      <c r="P187" s="9" t="s">
        <v>5041</v>
      </c>
      <c r="Q187" s="11"/>
      <c r="R187" s="166" t="s">
        <v>1778</v>
      </c>
      <c r="S187" s="9"/>
      <c r="T187" s="13">
        <v>0</v>
      </c>
      <c r="U187" s="12"/>
      <c r="V187" s="9"/>
      <c r="W187" s="12" t="s">
        <v>93</v>
      </c>
      <c r="X187" s="12"/>
      <c r="Y187" s="12"/>
      <c r="Z187" s="11"/>
      <c r="AA187" s="14">
        <v>0</v>
      </c>
      <c r="AB187" s="14">
        <v>0</v>
      </c>
      <c r="AC187" s="14">
        <v>-5500000</v>
      </c>
      <c r="AD187" s="14">
        <v>0</v>
      </c>
      <c r="AE187" s="161">
        <f>SUM(TAMPData2202[[#This Row],[2022 PE Obligations]:[2022 Paving Obligations]])</f>
        <v>-5500000</v>
      </c>
      <c r="AF187" s="14">
        <v>0</v>
      </c>
      <c r="AG187" s="14">
        <v>0</v>
      </c>
      <c r="AH187" s="14">
        <v>13367471.02</v>
      </c>
      <c r="AI187" s="14">
        <v>0</v>
      </c>
      <c r="AJ187" s="14">
        <v>13367471.02</v>
      </c>
      <c r="AK187" s="16" t="s">
        <v>5042</v>
      </c>
    </row>
    <row r="188" spans="1:37" ht="36" hidden="1" x14ac:dyDescent="0.35">
      <c r="A188" s="159">
        <v>102638.01</v>
      </c>
      <c r="B188" s="8">
        <v>3</v>
      </c>
      <c r="C188" s="9" t="s">
        <v>97</v>
      </c>
      <c r="D188" s="10">
        <v>42107</v>
      </c>
      <c r="E188" s="9" t="s">
        <v>134</v>
      </c>
      <c r="F188" s="10">
        <v>44529</v>
      </c>
      <c r="G188" s="9" t="s">
        <v>203</v>
      </c>
      <c r="H188" s="11" t="s">
        <v>910</v>
      </c>
      <c r="I188" s="9" t="s">
        <v>613</v>
      </c>
      <c r="J188" s="12" t="s">
        <v>299</v>
      </c>
      <c r="K188" s="9"/>
      <c r="L188" s="12" t="s">
        <v>300</v>
      </c>
      <c r="M188" s="11" t="s">
        <v>3695</v>
      </c>
      <c r="N188" s="11" t="s">
        <v>3696</v>
      </c>
      <c r="O188" s="9" t="s">
        <v>157</v>
      </c>
      <c r="P188" s="9" t="s">
        <v>157</v>
      </c>
      <c r="Q188" s="11" t="s">
        <v>3697</v>
      </c>
      <c r="R188" s="164" t="s">
        <v>47</v>
      </c>
      <c r="S188" s="164" t="s">
        <v>43</v>
      </c>
      <c r="T188" s="13">
        <v>6.64</v>
      </c>
      <c r="U188" s="10">
        <v>42342</v>
      </c>
      <c r="V188" s="9" t="s">
        <v>1805</v>
      </c>
      <c r="W188" s="12" t="s">
        <v>93</v>
      </c>
      <c r="X188" s="12" t="s">
        <v>303</v>
      </c>
      <c r="Y188" s="163" t="s">
        <v>29</v>
      </c>
      <c r="Z188" s="11"/>
      <c r="AA188" s="14">
        <v>0</v>
      </c>
      <c r="AB188" s="14">
        <v>0</v>
      </c>
      <c r="AC188" s="14">
        <v>14000.6</v>
      </c>
      <c r="AD188" s="14">
        <v>-1393.15</v>
      </c>
      <c r="AE188" s="161">
        <f>SUM(TAMPData2202[[#This Row],[2022 PE Obligations]:[2022 Paving Obligations]])</f>
        <v>12607.45</v>
      </c>
      <c r="AF188" s="14">
        <v>0</v>
      </c>
      <c r="AG188" s="14">
        <v>0</v>
      </c>
      <c r="AH188" s="14">
        <v>71021.600000000006</v>
      </c>
      <c r="AI188" s="14">
        <v>3146909.85</v>
      </c>
      <c r="AJ188" s="14">
        <v>3217931.45</v>
      </c>
      <c r="AK188" s="16" t="s">
        <v>3699</v>
      </c>
    </row>
    <row r="189" spans="1:37" hidden="1" x14ac:dyDescent="0.35">
      <c r="A189" s="159">
        <v>102986</v>
      </c>
      <c r="B189" s="8">
        <v>3</v>
      </c>
      <c r="C189" s="9" t="s">
        <v>85</v>
      </c>
      <c r="D189" s="10">
        <v>37924</v>
      </c>
      <c r="E189" s="9" t="s">
        <v>108</v>
      </c>
      <c r="F189" s="10">
        <v>43418</v>
      </c>
      <c r="G189" s="9" t="s">
        <v>152</v>
      </c>
      <c r="H189" s="11" t="s">
        <v>1839</v>
      </c>
      <c r="I189" s="9"/>
      <c r="J189" s="12"/>
      <c r="K189" s="9"/>
      <c r="L189" s="12"/>
      <c r="M189" s="11" t="s">
        <v>5043</v>
      </c>
      <c r="N189" s="11"/>
      <c r="O189" s="9" t="s">
        <v>103</v>
      </c>
      <c r="P189" s="9" t="s">
        <v>2226</v>
      </c>
      <c r="Q189" s="11"/>
      <c r="R189" s="166" t="s">
        <v>1778</v>
      </c>
      <c r="S189" s="166" t="s">
        <v>1778</v>
      </c>
      <c r="T189" s="15" t="s">
        <v>505</v>
      </c>
      <c r="U189" s="12"/>
      <c r="V189" s="9"/>
      <c r="W189" s="12" t="s">
        <v>93</v>
      </c>
      <c r="X189" s="12"/>
      <c r="Y189" s="12"/>
      <c r="Z189" s="11"/>
      <c r="AA189" s="14">
        <v>0</v>
      </c>
      <c r="AB189" s="14">
        <v>0</v>
      </c>
      <c r="AC189" s="14">
        <v>0</v>
      </c>
      <c r="AD189" s="14">
        <v>0</v>
      </c>
      <c r="AE189" s="161">
        <f>SUM(TAMPData2202[[#This Row],[2022 PE Obligations]:[2022 Paving Obligations]])</f>
        <v>0</v>
      </c>
      <c r="AF189" s="14">
        <v>0</v>
      </c>
      <c r="AG189" s="14">
        <v>0</v>
      </c>
      <c r="AH189" s="14">
        <v>5502500</v>
      </c>
      <c r="AI189" s="14">
        <v>0</v>
      </c>
      <c r="AJ189" s="14">
        <v>5502500</v>
      </c>
      <c r="AK189" s="16" t="s">
        <v>5044</v>
      </c>
    </row>
    <row r="190" spans="1:37" ht="36" hidden="1" x14ac:dyDescent="0.35">
      <c r="A190" s="159">
        <v>103029</v>
      </c>
      <c r="B190" s="8">
        <v>1</v>
      </c>
      <c r="C190" s="9" t="s">
        <v>97</v>
      </c>
      <c r="D190" s="10">
        <v>37938</v>
      </c>
      <c r="E190" s="9" t="s">
        <v>108</v>
      </c>
      <c r="F190" s="10">
        <v>44404.875057870369</v>
      </c>
      <c r="G190" s="9" t="s">
        <v>152</v>
      </c>
      <c r="H190" s="11" t="s">
        <v>297</v>
      </c>
      <c r="I190" s="9" t="s">
        <v>2163</v>
      </c>
      <c r="J190" s="12" t="s">
        <v>299</v>
      </c>
      <c r="K190" s="9"/>
      <c r="L190" s="12" t="s">
        <v>300</v>
      </c>
      <c r="M190" s="11" t="s">
        <v>2164</v>
      </c>
      <c r="N190" s="11" t="s">
        <v>2165</v>
      </c>
      <c r="O190" s="9" t="s">
        <v>553</v>
      </c>
      <c r="P190" s="9" t="s">
        <v>2166</v>
      </c>
      <c r="Q190" s="11"/>
      <c r="R190" s="9" t="s">
        <v>47</v>
      </c>
      <c r="S190" s="9" t="s">
        <v>45</v>
      </c>
      <c r="T190" s="13">
        <v>0.46</v>
      </c>
      <c r="U190" s="10">
        <v>42412</v>
      </c>
      <c r="V190" s="9"/>
      <c r="W190" s="12" t="s">
        <v>93</v>
      </c>
      <c r="X190" s="12" t="s">
        <v>2167</v>
      </c>
      <c r="Y190" s="153" t="s">
        <v>29</v>
      </c>
      <c r="Z190" s="11"/>
      <c r="AA190" s="14">
        <v>0</v>
      </c>
      <c r="AB190" s="14">
        <v>0</v>
      </c>
      <c r="AC190" s="14">
        <v>2700000</v>
      </c>
      <c r="AD190" s="14">
        <v>0</v>
      </c>
      <c r="AE190" s="161">
        <f>SUM(TAMPData2202[[#This Row],[2022 PE Obligations]:[2022 Paving Obligations]])</f>
        <v>2700000</v>
      </c>
      <c r="AF190" s="14">
        <v>1971500</v>
      </c>
      <c r="AG190" s="14">
        <v>4900000</v>
      </c>
      <c r="AH190" s="14">
        <v>27138730</v>
      </c>
      <c r="AI190" s="14">
        <v>0</v>
      </c>
      <c r="AJ190" s="14">
        <v>34010230</v>
      </c>
      <c r="AK190" s="16" t="s">
        <v>2169</v>
      </c>
    </row>
    <row r="191" spans="1:37" ht="54" hidden="1" x14ac:dyDescent="0.35">
      <c r="A191" s="159">
        <v>103169</v>
      </c>
      <c r="B191" s="8">
        <v>3</v>
      </c>
      <c r="C191" s="9" t="s">
        <v>97</v>
      </c>
      <c r="D191" s="10">
        <v>37960</v>
      </c>
      <c r="E191" s="9" t="s">
        <v>108</v>
      </c>
      <c r="F191" s="10">
        <v>44448</v>
      </c>
      <c r="G191" s="9" t="s">
        <v>241</v>
      </c>
      <c r="H191" s="11" t="s">
        <v>3442</v>
      </c>
      <c r="I191" s="9" t="s">
        <v>1475</v>
      </c>
      <c r="J191" s="12" t="s">
        <v>101</v>
      </c>
      <c r="K191" s="9"/>
      <c r="L191" s="12" t="s">
        <v>101</v>
      </c>
      <c r="M191" s="11" t="s">
        <v>3443</v>
      </c>
      <c r="N191" s="11" t="s">
        <v>3444</v>
      </c>
      <c r="O191" s="9" t="s">
        <v>553</v>
      </c>
      <c r="P191" s="9" t="s">
        <v>1783</v>
      </c>
      <c r="Q191" s="11"/>
      <c r="R191" s="9" t="s">
        <v>47</v>
      </c>
      <c r="S191" s="9" t="s">
        <v>45</v>
      </c>
      <c r="T191" s="13">
        <v>3.2</v>
      </c>
      <c r="U191" s="10">
        <v>42965</v>
      </c>
      <c r="V191" s="9"/>
      <c r="W191" s="12" t="s">
        <v>93</v>
      </c>
      <c r="X191" s="12" t="s">
        <v>103</v>
      </c>
      <c r="Y191" s="153" t="s">
        <v>32</v>
      </c>
      <c r="Z191" s="11"/>
      <c r="AA191" s="14">
        <v>0</v>
      </c>
      <c r="AB191" s="14">
        <v>-200000</v>
      </c>
      <c r="AC191" s="14">
        <v>2200089.5</v>
      </c>
      <c r="AD191" s="14">
        <v>0</v>
      </c>
      <c r="AE191" s="161">
        <f>SUM(TAMPData2202[[#This Row],[2022 PE Obligations]:[2022 Paving Obligations]])</f>
        <v>2000089.5</v>
      </c>
      <c r="AF191" s="14">
        <v>2057183</v>
      </c>
      <c r="AG191" s="14">
        <v>2190948</v>
      </c>
      <c r="AH191" s="14">
        <v>33594099.5</v>
      </c>
      <c r="AI191" s="14">
        <v>0</v>
      </c>
      <c r="AJ191" s="14">
        <v>37842230.5</v>
      </c>
      <c r="AK191" s="16" t="s">
        <v>3446</v>
      </c>
    </row>
    <row r="192" spans="1:37" hidden="1" x14ac:dyDescent="0.35">
      <c r="A192" s="159">
        <v>103276.02</v>
      </c>
      <c r="B192" s="8">
        <v>3</v>
      </c>
      <c r="C192" s="9" t="s">
        <v>85</v>
      </c>
      <c r="D192" s="10">
        <v>39646</v>
      </c>
      <c r="E192" s="9" t="s">
        <v>449</v>
      </c>
      <c r="F192" s="10">
        <v>43661</v>
      </c>
      <c r="G192" s="9" t="s">
        <v>98</v>
      </c>
      <c r="H192" s="11" t="s">
        <v>1776</v>
      </c>
      <c r="I192" s="9"/>
      <c r="J192" s="12"/>
      <c r="K192" s="9"/>
      <c r="L192" s="12"/>
      <c r="M192" s="11" t="s">
        <v>1777</v>
      </c>
      <c r="N192" s="11"/>
      <c r="O192" s="9" t="s">
        <v>119</v>
      </c>
      <c r="P192" s="9" t="s">
        <v>19</v>
      </c>
      <c r="Q192" s="11"/>
      <c r="R192" s="166" t="s">
        <v>1778</v>
      </c>
      <c r="S192" s="166" t="s">
        <v>1778</v>
      </c>
      <c r="T192" s="15" t="s">
        <v>505</v>
      </c>
      <c r="U192" s="12"/>
      <c r="V192" s="9"/>
      <c r="W192" s="12" t="s">
        <v>93</v>
      </c>
      <c r="X192" s="12"/>
      <c r="Y192" s="12"/>
      <c r="Z192" s="11"/>
      <c r="AA192" s="14">
        <v>0</v>
      </c>
      <c r="AB192" s="14">
        <v>0</v>
      </c>
      <c r="AC192" s="14">
        <v>961800.5</v>
      </c>
      <c r="AD192" s="14">
        <v>0</v>
      </c>
      <c r="AE192" s="161">
        <f>SUM(TAMPData2202[[#This Row],[2022 PE Obligations]:[2022 Paving Obligations]])</f>
        <v>961800.5</v>
      </c>
      <c r="AF192" s="14">
        <v>0</v>
      </c>
      <c r="AG192" s="14">
        <v>0</v>
      </c>
      <c r="AH192" s="14">
        <v>8537235.4900000002</v>
      </c>
      <c r="AI192" s="14">
        <v>0</v>
      </c>
      <c r="AJ192" s="14">
        <v>8537235.4900000002</v>
      </c>
      <c r="AK192" s="16" t="s">
        <v>1779</v>
      </c>
    </row>
    <row r="193" spans="1:37" hidden="1" x14ac:dyDescent="0.35">
      <c r="A193" s="159">
        <v>103428</v>
      </c>
      <c r="B193" s="8">
        <v>3</v>
      </c>
      <c r="C193" s="9" t="s">
        <v>122</v>
      </c>
      <c r="D193" s="10">
        <v>38015</v>
      </c>
      <c r="E193" s="9" t="s">
        <v>510</v>
      </c>
      <c r="F193" s="10">
        <v>44384</v>
      </c>
      <c r="G193" s="9" t="s">
        <v>152</v>
      </c>
      <c r="H193" s="11" t="s">
        <v>109</v>
      </c>
      <c r="I193" s="9"/>
      <c r="J193" s="12"/>
      <c r="K193" s="9"/>
      <c r="L193" s="12"/>
      <c r="M193" s="11" t="s">
        <v>5045</v>
      </c>
      <c r="N193" s="11"/>
      <c r="O193" s="9" t="s">
        <v>103</v>
      </c>
      <c r="P193" s="9" t="s">
        <v>103</v>
      </c>
      <c r="Q193" s="11"/>
      <c r="R193" s="166" t="s">
        <v>1778</v>
      </c>
      <c r="S193" s="166" t="s">
        <v>1778</v>
      </c>
      <c r="T193" s="15" t="s">
        <v>505</v>
      </c>
      <c r="U193" s="10">
        <v>44365</v>
      </c>
      <c r="V193" s="9"/>
      <c r="W193" s="12" t="s">
        <v>93</v>
      </c>
      <c r="X193" s="12"/>
      <c r="Y193" s="12"/>
      <c r="Z193" s="11"/>
      <c r="AA193" s="14">
        <v>0</v>
      </c>
      <c r="AB193" s="14">
        <v>0</v>
      </c>
      <c r="AC193" s="14">
        <v>-162117.42000000001</v>
      </c>
      <c r="AD193" s="14">
        <v>0</v>
      </c>
      <c r="AE193" s="161">
        <f>SUM(TAMPData2202[[#This Row],[2022 PE Obligations]:[2022 Paving Obligations]])</f>
        <v>-162117.42000000001</v>
      </c>
      <c r="AF193" s="14">
        <v>44687.58</v>
      </c>
      <c r="AG193" s="14">
        <v>0</v>
      </c>
      <c r="AH193" s="14">
        <v>652995</v>
      </c>
      <c r="AI193" s="14">
        <v>0</v>
      </c>
      <c r="AJ193" s="14">
        <v>697682.58</v>
      </c>
      <c r="AK193" s="16" t="s">
        <v>5046</v>
      </c>
    </row>
    <row r="194" spans="1:37" ht="36" hidden="1" x14ac:dyDescent="0.35">
      <c r="A194" s="159">
        <v>103635.17</v>
      </c>
      <c r="B194" s="8">
        <v>1</v>
      </c>
      <c r="C194" s="9" t="s">
        <v>122</v>
      </c>
      <c r="D194" s="10">
        <v>44158</v>
      </c>
      <c r="E194" s="9" t="s">
        <v>398</v>
      </c>
      <c r="F194" s="10">
        <v>44349.875196759262</v>
      </c>
      <c r="G194" s="9" t="s">
        <v>152</v>
      </c>
      <c r="H194" s="11" t="s">
        <v>297</v>
      </c>
      <c r="I194" s="9" t="s">
        <v>292</v>
      </c>
      <c r="J194" s="12" t="s">
        <v>101</v>
      </c>
      <c r="K194" s="9"/>
      <c r="L194" s="12" t="s">
        <v>101</v>
      </c>
      <c r="M194" s="11" t="s">
        <v>3105</v>
      </c>
      <c r="N194" s="11"/>
      <c r="O194" s="9" t="s">
        <v>119</v>
      </c>
      <c r="P194" s="9" t="s">
        <v>19</v>
      </c>
      <c r="Q194" s="11"/>
      <c r="R194" s="9" t="s">
        <v>47</v>
      </c>
      <c r="S194" s="9" t="s">
        <v>46</v>
      </c>
      <c r="T194" s="15" t="s">
        <v>505</v>
      </c>
      <c r="U194" s="10">
        <v>44323</v>
      </c>
      <c r="V194" s="9"/>
      <c r="W194" s="12" t="s">
        <v>93</v>
      </c>
      <c r="X194" s="12"/>
      <c r="Y194" s="153" t="s">
        <v>32</v>
      </c>
      <c r="Z194" s="11"/>
      <c r="AA194" s="14">
        <v>0</v>
      </c>
      <c r="AB194" s="14">
        <v>0</v>
      </c>
      <c r="AC194" s="14">
        <v>134925</v>
      </c>
      <c r="AD194" s="14">
        <v>0</v>
      </c>
      <c r="AE194" s="161">
        <f>SUM(TAMPData2202[[#This Row],[2022 PE Obligations]:[2022 Paving Obligations]])</f>
        <v>134925</v>
      </c>
      <c r="AF194" s="14">
        <v>0</v>
      </c>
      <c r="AG194" s="14">
        <v>0</v>
      </c>
      <c r="AH194" s="14">
        <v>134925</v>
      </c>
      <c r="AI194" s="14">
        <v>0</v>
      </c>
      <c r="AJ194" s="14">
        <v>134925</v>
      </c>
      <c r="AK194" s="16" t="s">
        <v>3107</v>
      </c>
    </row>
    <row r="195" spans="1:37" ht="36" hidden="1" x14ac:dyDescent="0.35">
      <c r="A195" s="159">
        <v>103641.16</v>
      </c>
      <c r="B195" s="8">
        <v>3</v>
      </c>
      <c r="C195" s="9" t="s">
        <v>122</v>
      </c>
      <c r="D195" s="10">
        <v>44158</v>
      </c>
      <c r="E195" s="9" t="s">
        <v>398</v>
      </c>
      <c r="F195" s="10">
        <v>44349.875150462962</v>
      </c>
      <c r="G195" s="9" t="s">
        <v>152</v>
      </c>
      <c r="H195" s="11" t="s">
        <v>538</v>
      </c>
      <c r="I195" s="9" t="s">
        <v>808</v>
      </c>
      <c r="J195" s="12" t="s">
        <v>101</v>
      </c>
      <c r="K195" s="9"/>
      <c r="L195" s="12" t="s">
        <v>101</v>
      </c>
      <c r="M195" s="11" t="s">
        <v>3108</v>
      </c>
      <c r="N195" s="11"/>
      <c r="O195" s="9" t="s">
        <v>119</v>
      </c>
      <c r="P195" s="9" t="s">
        <v>19</v>
      </c>
      <c r="Q195" s="11"/>
      <c r="R195" s="9" t="s">
        <v>47</v>
      </c>
      <c r="S195" s="9" t="s">
        <v>46</v>
      </c>
      <c r="T195" s="15" t="s">
        <v>505</v>
      </c>
      <c r="U195" s="10">
        <v>44323</v>
      </c>
      <c r="V195" s="9"/>
      <c r="W195" s="12" t="s">
        <v>93</v>
      </c>
      <c r="X195" s="12"/>
      <c r="Y195" s="153" t="s">
        <v>32</v>
      </c>
      <c r="Z195" s="11"/>
      <c r="AA195" s="14">
        <v>0</v>
      </c>
      <c r="AB195" s="14">
        <v>0</v>
      </c>
      <c r="AC195" s="14">
        <v>73185</v>
      </c>
      <c r="AD195" s="14">
        <v>0</v>
      </c>
      <c r="AE195" s="161">
        <f>SUM(TAMPData2202[[#This Row],[2022 PE Obligations]:[2022 Paving Obligations]])</f>
        <v>73185</v>
      </c>
      <c r="AF195" s="14">
        <v>0</v>
      </c>
      <c r="AG195" s="14">
        <v>0</v>
      </c>
      <c r="AH195" s="14">
        <v>73185</v>
      </c>
      <c r="AI195" s="14">
        <v>0</v>
      </c>
      <c r="AJ195" s="14">
        <v>73185</v>
      </c>
      <c r="AK195" s="16" t="s">
        <v>3110</v>
      </c>
    </row>
    <row r="196" spans="1:37" hidden="1" x14ac:dyDescent="0.35">
      <c r="A196" s="159">
        <v>103657</v>
      </c>
      <c r="B196" s="8">
        <v>3</v>
      </c>
      <c r="C196" s="9" t="s">
        <v>85</v>
      </c>
      <c r="D196" s="10">
        <v>38063</v>
      </c>
      <c r="E196" s="9" t="s">
        <v>510</v>
      </c>
      <c r="F196" s="10">
        <v>43488</v>
      </c>
      <c r="G196" s="9" t="s">
        <v>152</v>
      </c>
      <c r="H196" s="11" t="s">
        <v>358</v>
      </c>
      <c r="I196" s="9"/>
      <c r="J196" s="12"/>
      <c r="K196" s="9"/>
      <c r="L196" s="12"/>
      <c r="M196" s="11" t="s">
        <v>4870</v>
      </c>
      <c r="N196" s="11"/>
      <c r="O196" s="9" t="s">
        <v>119</v>
      </c>
      <c r="P196" s="9" t="s">
        <v>19</v>
      </c>
      <c r="Q196" s="11"/>
      <c r="R196" s="166" t="s">
        <v>1778</v>
      </c>
      <c r="S196" s="166" t="s">
        <v>1778</v>
      </c>
      <c r="T196" s="15" t="s">
        <v>505</v>
      </c>
      <c r="U196" s="12"/>
      <c r="V196" s="9"/>
      <c r="W196" s="12" t="s">
        <v>93</v>
      </c>
      <c r="X196" s="12"/>
      <c r="Y196" s="12"/>
      <c r="Z196" s="11"/>
      <c r="AA196" s="14">
        <v>0</v>
      </c>
      <c r="AB196" s="14">
        <v>0</v>
      </c>
      <c r="AC196" s="14">
        <v>772377</v>
      </c>
      <c r="AD196" s="14">
        <v>0</v>
      </c>
      <c r="AE196" s="161">
        <f>SUM(TAMPData2202[[#This Row],[2022 PE Obligations]:[2022 Paving Obligations]])</f>
        <v>772377</v>
      </c>
      <c r="AF196" s="14">
        <v>0</v>
      </c>
      <c r="AG196" s="14">
        <v>0</v>
      </c>
      <c r="AH196" s="14">
        <v>14894419.220000001</v>
      </c>
      <c r="AI196" s="14">
        <v>0</v>
      </c>
      <c r="AJ196" s="14">
        <v>14894419.220000001</v>
      </c>
      <c r="AK196" s="16" t="s">
        <v>4871</v>
      </c>
    </row>
    <row r="197" spans="1:37" hidden="1" x14ac:dyDescent="0.35">
      <c r="A197" s="159">
        <v>103658</v>
      </c>
      <c r="B197" s="8">
        <v>1</v>
      </c>
      <c r="C197" s="9" t="s">
        <v>85</v>
      </c>
      <c r="D197" s="10">
        <v>38063</v>
      </c>
      <c r="E197" s="9" t="s">
        <v>449</v>
      </c>
      <c r="F197" s="10">
        <v>43476</v>
      </c>
      <c r="G197" s="9" t="s">
        <v>152</v>
      </c>
      <c r="H197" s="11" t="s">
        <v>648</v>
      </c>
      <c r="I197" s="9"/>
      <c r="J197" s="12"/>
      <c r="K197" s="9"/>
      <c r="L197" s="12"/>
      <c r="M197" s="11" t="s">
        <v>4872</v>
      </c>
      <c r="N197" s="11"/>
      <c r="O197" s="9" t="s">
        <v>119</v>
      </c>
      <c r="P197" s="9" t="s">
        <v>19</v>
      </c>
      <c r="Q197" s="11"/>
      <c r="R197" s="166" t="s">
        <v>1778</v>
      </c>
      <c r="S197" s="166" t="s">
        <v>1778</v>
      </c>
      <c r="T197" s="15" t="s">
        <v>505</v>
      </c>
      <c r="U197" s="12"/>
      <c r="V197" s="9"/>
      <c r="W197" s="12" t="s">
        <v>93</v>
      </c>
      <c r="X197" s="12"/>
      <c r="Y197" s="12"/>
      <c r="Z197" s="11"/>
      <c r="AA197" s="14">
        <v>0</v>
      </c>
      <c r="AB197" s="14">
        <v>0</v>
      </c>
      <c r="AC197" s="14">
        <v>1163501</v>
      </c>
      <c r="AD197" s="14">
        <v>0</v>
      </c>
      <c r="AE197" s="161">
        <f>SUM(TAMPData2202[[#This Row],[2022 PE Obligations]:[2022 Paving Obligations]])</f>
        <v>1163501</v>
      </c>
      <c r="AF197" s="14">
        <v>0</v>
      </c>
      <c r="AG197" s="14">
        <v>0</v>
      </c>
      <c r="AH197" s="14">
        <v>23664300.350000001</v>
      </c>
      <c r="AI197" s="14">
        <v>0</v>
      </c>
      <c r="AJ197" s="14">
        <v>23664300.350000001</v>
      </c>
      <c r="AK197" s="16" t="s">
        <v>4873</v>
      </c>
    </row>
    <row r="198" spans="1:37" hidden="1" x14ac:dyDescent="0.35">
      <c r="A198" s="159">
        <v>103659</v>
      </c>
      <c r="B198" s="8">
        <v>4</v>
      </c>
      <c r="C198" s="9" t="s">
        <v>85</v>
      </c>
      <c r="D198" s="10">
        <v>38063</v>
      </c>
      <c r="E198" s="9" t="s">
        <v>510</v>
      </c>
      <c r="F198" s="10">
        <v>43476</v>
      </c>
      <c r="G198" s="9" t="s">
        <v>152</v>
      </c>
      <c r="H198" s="11" t="s">
        <v>254</v>
      </c>
      <c r="I198" s="9"/>
      <c r="J198" s="12"/>
      <c r="K198" s="9"/>
      <c r="L198" s="12"/>
      <c r="M198" s="11" t="s">
        <v>4874</v>
      </c>
      <c r="N198" s="11"/>
      <c r="O198" s="9" t="s">
        <v>119</v>
      </c>
      <c r="P198" s="9" t="s">
        <v>19</v>
      </c>
      <c r="Q198" s="11"/>
      <c r="R198" s="166" t="s">
        <v>1778</v>
      </c>
      <c r="S198" s="166" t="s">
        <v>1778</v>
      </c>
      <c r="T198" s="15" t="s">
        <v>505</v>
      </c>
      <c r="U198" s="12"/>
      <c r="V198" s="9"/>
      <c r="W198" s="12" t="s">
        <v>93</v>
      </c>
      <c r="X198" s="12"/>
      <c r="Y198" s="12"/>
      <c r="Z198" s="11"/>
      <c r="AA198" s="14">
        <v>0</v>
      </c>
      <c r="AB198" s="14">
        <v>0</v>
      </c>
      <c r="AC198" s="14">
        <v>1574165</v>
      </c>
      <c r="AD198" s="14">
        <v>0</v>
      </c>
      <c r="AE198" s="161">
        <f>SUM(TAMPData2202[[#This Row],[2022 PE Obligations]:[2022 Paving Obligations]])</f>
        <v>1574165</v>
      </c>
      <c r="AF198" s="14">
        <v>0</v>
      </c>
      <c r="AG198" s="14">
        <v>0</v>
      </c>
      <c r="AH198" s="14">
        <v>19199636.170000002</v>
      </c>
      <c r="AI198" s="14">
        <v>0</v>
      </c>
      <c r="AJ198" s="14">
        <v>19199636.170000002</v>
      </c>
      <c r="AK198" s="16" t="s">
        <v>4875</v>
      </c>
    </row>
    <row r="199" spans="1:37" hidden="1" x14ac:dyDescent="0.35">
      <c r="A199" s="159">
        <v>103660</v>
      </c>
      <c r="B199" s="8">
        <v>2</v>
      </c>
      <c r="C199" s="9" t="s">
        <v>85</v>
      </c>
      <c r="D199" s="10">
        <v>38063</v>
      </c>
      <c r="E199" s="9" t="s">
        <v>449</v>
      </c>
      <c r="F199" s="10">
        <v>43500</v>
      </c>
      <c r="G199" s="9" t="s">
        <v>152</v>
      </c>
      <c r="H199" s="11" t="s">
        <v>1539</v>
      </c>
      <c r="I199" s="9"/>
      <c r="J199" s="12"/>
      <c r="K199" s="9"/>
      <c r="L199" s="12"/>
      <c r="M199" s="11" t="s">
        <v>4876</v>
      </c>
      <c r="N199" s="11"/>
      <c r="O199" s="9" t="s">
        <v>119</v>
      </c>
      <c r="P199" s="9" t="s">
        <v>19</v>
      </c>
      <c r="Q199" s="11"/>
      <c r="R199" s="166" t="s">
        <v>1778</v>
      </c>
      <c r="S199" s="166" t="s">
        <v>1778</v>
      </c>
      <c r="T199" s="15" t="s">
        <v>505</v>
      </c>
      <c r="U199" s="12"/>
      <c r="V199" s="9"/>
      <c r="W199" s="12" t="s">
        <v>93</v>
      </c>
      <c r="X199" s="12"/>
      <c r="Y199" s="12"/>
      <c r="Z199" s="11"/>
      <c r="AA199" s="14">
        <v>0</v>
      </c>
      <c r="AB199" s="14">
        <v>0</v>
      </c>
      <c r="AC199" s="14">
        <v>1289011</v>
      </c>
      <c r="AD199" s="14">
        <v>0</v>
      </c>
      <c r="AE199" s="161">
        <f>SUM(TAMPData2202[[#This Row],[2022 PE Obligations]:[2022 Paving Obligations]])</f>
        <v>1289011</v>
      </c>
      <c r="AF199" s="14">
        <v>0</v>
      </c>
      <c r="AG199" s="14">
        <v>0</v>
      </c>
      <c r="AH199" s="14">
        <v>25307938.350000001</v>
      </c>
      <c r="AI199" s="14">
        <v>0</v>
      </c>
      <c r="AJ199" s="14">
        <v>25307938.350000001</v>
      </c>
      <c r="AK199" s="16" t="s">
        <v>4877</v>
      </c>
    </row>
    <row r="200" spans="1:37" hidden="1" x14ac:dyDescent="0.35">
      <c r="A200" s="162">
        <v>103836</v>
      </c>
      <c r="B200" s="8">
        <v>1</v>
      </c>
      <c r="C200" s="9" t="s">
        <v>85</v>
      </c>
      <c r="D200" s="10">
        <v>38097</v>
      </c>
      <c r="E200" s="9" t="s">
        <v>178</v>
      </c>
      <c r="F200" s="10">
        <v>44097</v>
      </c>
      <c r="G200" s="9" t="s">
        <v>253</v>
      </c>
      <c r="H200" s="11" t="s">
        <v>190</v>
      </c>
      <c r="I200" s="9" t="s">
        <v>876</v>
      </c>
      <c r="J200" s="12"/>
      <c r="K200" s="9" t="s">
        <v>877</v>
      </c>
      <c r="L200" s="12" t="s">
        <v>183</v>
      </c>
      <c r="M200" s="11" t="s">
        <v>878</v>
      </c>
      <c r="N200" s="11"/>
      <c r="O200" s="9" t="s">
        <v>271</v>
      </c>
      <c r="P200" s="9" t="s">
        <v>166</v>
      </c>
      <c r="Q200" s="11"/>
      <c r="R200" s="9" t="s">
        <v>39</v>
      </c>
      <c r="S200" s="9" t="s">
        <v>45</v>
      </c>
      <c r="T200" s="13">
        <v>0.02</v>
      </c>
      <c r="U200" s="12"/>
      <c r="V200" s="9"/>
      <c r="W200" s="12" t="s">
        <v>93</v>
      </c>
      <c r="X200" s="12" t="s">
        <v>186</v>
      </c>
      <c r="Y200" s="163" t="s">
        <v>34</v>
      </c>
      <c r="Z200" s="11" t="s">
        <v>879</v>
      </c>
      <c r="AA200" s="14">
        <v>0</v>
      </c>
      <c r="AB200" s="14">
        <v>0</v>
      </c>
      <c r="AC200" s="14">
        <v>779548.22</v>
      </c>
      <c r="AD200" s="14">
        <v>0</v>
      </c>
      <c r="AE200" s="161">
        <f>SUM(TAMPData2202[[#This Row],[2022 PE Obligations]:[2022 Paving Obligations]])</f>
        <v>779548.22</v>
      </c>
      <c r="AF200" s="14">
        <v>0</v>
      </c>
      <c r="AG200" s="14">
        <v>0</v>
      </c>
      <c r="AH200" s="14">
        <v>779548.22</v>
      </c>
      <c r="AI200" s="14">
        <v>0</v>
      </c>
      <c r="AJ200" s="14">
        <v>779548.22</v>
      </c>
      <c r="AK200" s="16" t="s">
        <v>880</v>
      </c>
    </row>
    <row r="201" spans="1:37" ht="36" hidden="1" x14ac:dyDescent="0.35">
      <c r="A201" s="162">
        <v>103893</v>
      </c>
      <c r="B201" s="8">
        <v>1</v>
      </c>
      <c r="C201" s="9" t="s">
        <v>114</v>
      </c>
      <c r="D201" s="10">
        <v>38099</v>
      </c>
      <c r="E201" s="9" t="s">
        <v>178</v>
      </c>
      <c r="F201" s="10">
        <v>40794</v>
      </c>
      <c r="G201" s="9" t="s">
        <v>161</v>
      </c>
      <c r="H201" s="11" t="s">
        <v>718</v>
      </c>
      <c r="I201" s="9" t="s">
        <v>881</v>
      </c>
      <c r="J201" s="12"/>
      <c r="K201" s="9" t="s">
        <v>882</v>
      </c>
      <c r="L201" s="12" t="s">
        <v>183</v>
      </c>
      <c r="M201" s="11" t="s">
        <v>883</v>
      </c>
      <c r="N201" s="11"/>
      <c r="O201" s="9" t="s">
        <v>40</v>
      </c>
      <c r="P201" s="9" t="s">
        <v>166</v>
      </c>
      <c r="Q201" s="11"/>
      <c r="R201" s="164" t="s">
        <v>39</v>
      </c>
      <c r="S201" s="164" t="s">
        <v>45</v>
      </c>
      <c r="T201" s="13">
        <v>4.8000000000000001E-2</v>
      </c>
      <c r="U201" s="10">
        <v>39941</v>
      </c>
      <c r="V201" s="9"/>
      <c r="W201" s="12" t="s">
        <v>93</v>
      </c>
      <c r="X201" s="12" t="s">
        <v>103</v>
      </c>
      <c r="Y201" s="163" t="s">
        <v>34</v>
      </c>
      <c r="Z201" s="11" t="s">
        <v>884</v>
      </c>
      <c r="AA201" s="14">
        <v>0</v>
      </c>
      <c r="AB201" s="14">
        <v>16.739999999999998</v>
      </c>
      <c r="AC201" s="14">
        <v>0</v>
      </c>
      <c r="AD201" s="14">
        <v>0</v>
      </c>
      <c r="AE201" s="161">
        <f>SUM(TAMPData2202[[#This Row],[2022 PE Obligations]:[2022 Paving Obligations]])</f>
        <v>16.739999999999998</v>
      </c>
      <c r="AF201" s="14">
        <v>92279.64</v>
      </c>
      <c r="AG201" s="14">
        <v>17982.52</v>
      </c>
      <c r="AH201" s="14">
        <v>326823.3</v>
      </c>
      <c r="AI201" s="14">
        <v>0</v>
      </c>
      <c r="AJ201" s="14">
        <v>437085.46</v>
      </c>
      <c r="AK201" s="16" t="s">
        <v>886</v>
      </c>
    </row>
    <row r="202" spans="1:37" ht="36" hidden="1" x14ac:dyDescent="0.35">
      <c r="A202" s="159">
        <v>103917</v>
      </c>
      <c r="B202" s="8">
        <v>2</v>
      </c>
      <c r="C202" s="9" t="s">
        <v>122</v>
      </c>
      <c r="D202" s="10">
        <v>38099</v>
      </c>
      <c r="E202" s="9" t="s">
        <v>3654</v>
      </c>
      <c r="F202" s="10">
        <v>44069</v>
      </c>
      <c r="G202" s="9" t="s">
        <v>152</v>
      </c>
      <c r="H202" s="11" t="s">
        <v>223</v>
      </c>
      <c r="I202" s="9" t="s">
        <v>3655</v>
      </c>
      <c r="J202" s="12" t="s">
        <v>299</v>
      </c>
      <c r="K202" s="9"/>
      <c r="L202" s="12" t="s">
        <v>300</v>
      </c>
      <c r="M202" s="11" t="s">
        <v>3656</v>
      </c>
      <c r="N202" s="11" t="s">
        <v>3657</v>
      </c>
      <c r="O202" s="9" t="s">
        <v>553</v>
      </c>
      <c r="P202" s="9" t="s">
        <v>1783</v>
      </c>
      <c r="Q202" s="11"/>
      <c r="R202" s="9" t="s">
        <v>47</v>
      </c>
      <c r="S202" s="9" t="s">
        <v>45</v>
      </c>
      <c r="T202" s="13">
        <v>1.623</v>
      </c>
      <c r="U202" s="10">
        <v>42293</v>
      </c>
      <c r="V202" s="9"/>
      <c r="W202" s="12" t="s">
        <v>93</v>
      </c>
      <c r="X202" s="12" t="s">
        <v>303</v>
      </c>
      <c r="Y202" s="153" t="s">
        <v>29</v>
      </c>
      <c r="Z202" s="11"/>
      <c r="AA202" s="14">
        <v>0</v>
      </c>
      <c r="AB202" s="14">
        <v>0</v>
      </c>
      <c r="AC202" s="14">
        <v>3500000</v>
      </c>
      <c r="AD202" s="14">
        <v>0</v>
      </c>
      <c r="AE202" s="161">
        <f>SUM(TAMPData2202[[#This Row],[2022 PE Obligations]:[2022 Paving Obligations]])</f>
        <v>3500000</v>
      </c>
      <c r="AF202" s="14">
        <v>8255672</v>
      </c>
      <c r="AG202" s="14">
        <v>8718300</v>
      </c>
      <c r="AH202" s="14">
        <v>147485262</v>
      </c>
      <c r="AI202" s="14">
        <v>0</v>
      </c>
      <c r="AJ202" s="14">
        <v>164459234</v>
      </c>
      <c r="AK202" s="16" t="s">
        <v>3659</v>
      </c>
    </row>
    <row r="203" spans="1:37" hidden="1" x14ac:dyDescent="0.35">
      <c r="A203" s="162">
        <v>103937</v>
      </c>
      <c r="B203" s="8">
        <v>3</v>
      </c>
      <c r="C203" s="9" t="s">
        <v>85</v>
      </c>
      <c r="D203" s="10">
        <v>38100</v>
      </c>
      <c r="E203" s="9" t="s">
        <v>178</v>
      </c>
      <c r="F203" s="10">
        <v>44446</v>
      </c>
      <c r="G203" s="9" t="s">
        <v>179</v>
      </c>
      <c r="H203" s="11" t="s">
        <v>180</v>
      </c>
      <c r="I203" s="9" t="s">
        <v>887</v>
      </c>
      <c r="J203" s="12"/>
      <c r="K203" s="9" t="s">
        <v>888</v>
      </c>
      <c r="L203" s="12" t="s">
        <v>183</v>
      </c>
      <c r="M203" s="11" t="s">
        <v>889</v>
      </c>
      <c r="N203" s="11"/>
      <c r="O203" s="9" t="s">
        <v>40</v>
      </c>
      <c r="P203" s="9" t="s">
        <v>166</v>
      </c>
      <c r="Q203" s="11"/>
      <c r="R203" s="9" t="s">
        <v>39</v>
      </c>
      <c r="S203" s="9" t="s">
        <v>45</v>
      </c>
      <c r="T203" s="13">
        <v>0</v>
      </c>
      <c r="U203" s="10">
        <v>44967</v>
      </c>
      <c r="V203" s="9"/>
      <c r="W203" s="12" t="s">
        <v>93</v>
      </c>
      <c r="X203" s="12" t="s">
        <v>186</v>
      </c>
      <c r="Y203" s="163" t="s">
        <v>34</v>
      </c>
      <c r="Z203" s="11" t="s">
        <v>890</v>
      </c>
      <c r="AA203" s="14">
        <v>0</v>
      </c>
      <c r="AB203" s="14">
        <v>33414</v>
      </c>
      <c r="AC203" s="14">
        <v>0</v>
      </c>
      <c r="AD203" s="14">
        <v>0</v>
      </c>
      <c r="AE203" s="161">
        <f>SUM(TAMPData2202[[#This Row],[2022 PE Obligations]:[2022 Paving Obligations]])</f>
        <v>33414</v>
      </c>
      <c r="AF203" s="14">
        <v>110750.89</v>
      </c>
      <c r="AG203" s="14">
        <v>33434.239999999998</v>
      </c>
      <c r="AH203" s="14">
        <v>0</v>
      </c>
      <c r="AI203" s="14">
        <v>0</v>
      </c>
      <c r="AJ203" s="14">
        <v>144185.13</v>
      </c>
      <c r="AK203" s="16" t="s">
        <v>891</v>
      </c>
    </row>
    <row r="204" spans="1:37" hidden="1" x14ac:dyDescent="0.35">
      <c r="A204" s="162">
        <v>103949</v>
      </c>
      <c r="B204" s="8">
        <v>4</v>
      </c>
      <c r="C204" s="9" t="s">
        <v>114</v>
      </c>
      <c r="D204" s="10">
        <v>38100</v>
      </c>
      <c r="E204" s="9" t="s">
        <v>178</v>
      </c>
      <c r="F204" s="10">
        <v>41754</v>
      </c>
      <c r="G204" s="9" t="s">
        <v>892</v>
      </c>
      <c r="H204" s="11" t="s">
        <v>893</v>
      </c>
      <c r="I204" s="9" t="s">
        <v>894</v>
      </c>
      <c r="J204" s="12"/>
      <c r="K204" s="9" t="s">
        <v>895</v>
      </c>
      <c r="L204" s="12" t="s">
        <v>183</v>
      </c>
      <c r="M204" s="11" t="s">
        <v>896</v>
      </c>
      <c r="N204" s="11" t="s">
        <v>166</v>
      </c>
      <c r="O204" s="9" t="s">
        <v>40</v>
      </c>
      <c r="P204" s="9" t="s">
        <v>166</v>
      </c>
      <c r="Q204" s="11"/>
      <c r="R204" s="164" t="s">
        <v>39</v>
      </c>
      <c r="S204" s="164" t="s">
        <v>45</v>
      </c>
      <c r="T204" s="13">
        <v>0.34599999999999997</v>
      </c>
      <c r="U204" s="10">
        <v>40522</v>
      </c>
      <c r="V204" s="9"/>
      <c r="W204" s="12" t="s">
        <v>93</v>
      </c>
      <c r="X204" s="12" t="s">
        <v>186</v>
      </c>
      <c r="Y204" s="163" t="s">
        <v>34</v>
      </c>
      <c r="Z204" s="11" t="s">
        <v>897</v>
      </c>
      <c r="AA204" s="14">
        <v>3.09</v>
      </c>
      <c r="AB204" s="14">
        <v>0</v>
      </c>
      <c r="AC204" s="14">
        <v>0</v>
      </c>
      <c r="AD204" s="14">
        <v>0</v>
      </c>
      <c r="AE204" s="161">
        <f>SUM(TAMPData2202[[#This Row],[2022 PE Obligations]:[2022 Paving Obligations]])</f>
        <v>3.09</v>
      </c>
      <c r="AF204" s="14">
        <v>291059.15000000002</v>
      </c>
      <c r="AG204" s="14">
        <v>20332.73</v>
      </c>
      <c r="AH204" s="14">
        <v>1107620.72</v>
      </c>
      <c r="AI204" s="14">
        <v>0</v>
      </c>
      <c r="AJ204" s="14">
        <v>1419012.6</v>
      </c>
      <c r="AK204" s="16" t="s">
        <v>899</v>
      </c>
    </row>
    <row r="205" spans="1:37" ht="36" hidden="1" x14ac:dyDescent="0.35">
      <c r="A205" s="159">
        <v>104004.02</v>
      </c>
      <c r="B205" s="8">
        <v>3</v>
      </c>
      <c r="C205" s="9" t="s">
        <v>122</v>
      </c>
      <c r="D205" s="10">
        <v>41649</v>
      </c>
      <c r="E205" s="9" t="s">
        <v>2170</v>
      </c>
      <c r="F205" s="10">
        <v>44509</v>
      </c>
      <c r="G205" s="9" t="s">
        <v>241</v>
      </c>
      <c r="H205" s="11" t="s">
        <v>365</v>
      </c>
      <c r="I205" s="9" t="s">
        <v>366</v>
      </c>
      <c r="J205" s="12" t="s">
        <v>101</v>
      </c>
      <c r="K205" s="9"/>
      <c r="L205" s="12" t="s">
        <v>101</v>
      </c>
      <c r="M205" s="11" t="s">
        <v>3632</v>
      </c>
      <c r="N205" s="11" t="s">
        <v>2209</v>
      </c>
      <c r="O205" s="9" t="s">
        <v>553</v>
      </c>
      <c r="P205" s="9" t="s">
        <v>1783</v>
      </c>
      <c r="Q205" s="11"/>
      <c r="R205" s="9" t="s">
        <v>47</v>
      </c>
      <c r="S205" s="9" t="s">
        <v>45</v>
      </c>
      <c r="T205" s="13">
        <v>0.95</v>
      </c>
      <c r="U205" s="10">
        <v>44477</v>
      </c>
      <c r="V205" s="9"/>
      <c r="W205" s="12" t="s">
        <v>93</v>
      </c>
      <c r="X205" s="12" t="s">
        <v>103</v>
      </c>
      <c r="Y205" s="153" t="s">
        <v>32</v>
      </c>
      <c r="Z205" s="11"/>
      <c r="AA205" s="14">
        <v>0</v>
      </c>
      <c r="AB205" s="14">
        <v>0</v>
      </c>
      <c r="AC205" s="14">
        <v>16491311</v>
      </c>
      <c r="AD205" s="14">
        <v>0</v>
      </c>
      <c r="AE205" s="161">
        <f>SUM(TAMPData2202[[#This Row],[2022 PE Obligations]:[2022 Paving Obligations]])</f>
        <v>16491311</v>
      </c>
      <c r="AF205" s="14">
        <v>0</v>
      </c>
      <c r="AG205" s="14">
        <v>0</v>
      </c>
      <c r="AH205" s="14">
        <v>16491311</v>
      </c>
      <c r="AI205" s="14">
        <v>0</v>
      </c>
      <c r="AJ205" s="14">
        <v>16491311</v>
      </c>
      <c r="AK205" s="16" t="s">
        <v>3634</v>
      </c>
    </row>
    <row r="206" spans="1:37" hidden="1" x14ac:dyDescent="0.35">
      <c r="A206" s="159">
        <v>104027.01</v>
      </c>
      <c r="B206" s="8">
        <v>6</v>
      </c>
      <c r="C206" s="9" t="s">
        <v>114</v>
      </c>
      <c r="D206" s="10">
        <v>40863</v>
      </c>
      <c r="E206" s="9" t="s">
        <v>179</v>
      </c>
      <c r="F206" s="10">
        <v>43853</v>
      </c>
      <c r="G206" s="9" t="s">
        <v>170</v>
      </c>
      <c r="H206" s="11" t="s">
        <v>667</v>
      </c>
      <c r="I206" s="9"/>
      <c r="J206" s="12"/>
      <c r="K206" s="9"/>
      <c r="L206" s="12"/>
      <c r="M206" s="11" t="s">
        <v>5047</v>
      </c>
      <c r="N206" s="11" t="s">
        <v>5048</v>
      </c>
      <c r="O206" s="9" t="s">
        <v>553</v>
      </c>
      <c r="P206" s="9" t="s">
        <v>103</v>
      </c>
      <c r="Q206" s="11"/>
      <c r="R206" s="166" t="s">
        <v>1778</v>
      </c>
      <c r="S206" s="166" t="s">
        <v>1778</v>
      </c>
      <c r="T206" s="13">
        <v>0</v>
      </c>
      <c r="U206" s="12"/>
      <c r="V206" s="9"/>
      <c r="W206" s="12" t="s">
        <v>93</v>
      </c>
      <c r="X206" s="12"/>
      <c r="Y206" s="12"/>
      <c r="Z206" s="11"/>
      <c r="AA206" s="14">
        <v>531225.5</v>
      </c>
      <c r="AB206" s="14">
        <v>0</v>
      </c>
      <c r="AC206" s="14">
        <v>0</v>
      </c>
      <c r="AD206" s="14">
        <v>0</v>
      </c>
      <c r="AE206" s="161">
        <f>SUM(TAMPData2202[[#This Row],[2022 PE Obligations]:[2022 Paving Obligations]])</f>
        <v>531225.5</v>
      </c>
      <c r="AF206" s="14">
        <v>22981225.5</v>
      </c>
      <c r="AG206" s="14">
        <v>0</v>
      </c>
      <c r="AH206" s="14">
        <v>0</v>
      </c>
      <c r="AI206" s="14">
        <v>0</v>
      </c>
      <c r="AJ206" s="14">
        <v>22981225.5</v>
      </c>
      <c r="AK206" s="16"/>
    </row>
    <row r="207" spans="1:37" ht="36" hidden="1" x14ac:dyDescent="0.35">
      <c r="A207" s="159">
        <v>104027.02</v>
      </c>
      <c r="B207" s="8">
        <v>1</v>
      </c>
      <c r="C207" s="9" t="s">
        <v>97</v>
      </c>
      <c r="D207" s="10">
        <v>42664</v>
      </c>
      <c r="E207" s="9" t="s">
        <v>87</v>
      </c>
      <c r="F207" s="10">
        <v>44067</v>
      </c>
      <c r="G207" s="9" t="s">
        <v>161</v>
      </c>
      <c r="H207" s="11" t="s">
        <v>162</v>
      </c>
      <c r="I207" s="9"/>
      <c r="J207" s="12"/>
      <c r="K207" s="9"/>
      <c r="L207" s="12"/>
      <c r="M207" s="11" t="s">
        <v>5049</v>
      </c>
      <c r="N207" s="11"/>
      <c r="O207" s="9" t="s">
        <v>103</v>
      </c>
      <c r="P207" s="9" t="s">
        <v>5050</v>
      </c>
      <c r="Q207" s="11"/>
      <c r="R207" s="166" t="s">
        <v>1778</v>
      </c>
      <c r="S207" s="166" t="s">
        <v>1778</v>
      </c>
      <c r="T207" s="13">
        <v>0</v>
      </c>
      <c r="U207" s="10">
        <v>43182</v>
      </c>
      <c r="V207" s="9"/>
      <c r="W207" s="12" t="s">
        <v>93</v>
      </c>
      <c r="X207" s="12"/>
      <c r="Y207" s="12"/>
      <c r="Z207" s="11"/>
      <c r="AA207" s="14">
        <v>-3600</v>
      </c>
      <c r="AB207" s="14">
        <v>-36000</v>
      </c>
      <c r="AC207" s="14">
        <v>304239.35999999999</v>
      </c>
      <c r="AD207" s="14">
        <v>0</v>
      </c>
      <c r="AE207" s="161">
        <f>SUM(TAMPData2202[[#This Row],[2022 PE Obligations]:[2022 Paving Obligations]])</f>
        <v>264639.35999999999</v>
      </c>
      <c r="AF207" s="14">
        <v>16400</v>
      </c>
      <c r="AG207" s="14">
        <v>25500</v>
      </c>
      <c r="AH207" s="14">
        <v>2861409.36</v>
      </c>
      <c r="AI207" s="14">
        <v>0</v>
      </c>
      <c r="AJ207" s="14">
        <v>2903309.36</v>
      </c>
      <c r="AK207" s="16" t="s">
        <v>5051</v>
      </c>
    </row>
    <row r="208" spans="1:37" ht="36" hidden="1" x14ac:dyDescent="0.35">
      <c r="A208" s="159">
        <v>104027.14</v>
      </c>
      <c r="B208" s="8">
        <v>2</v>
      </c>
      <c r="C208" s="9" t="s">
        <v>85</v>
      </c>
      <c r="D208" s="10">
        <v>42709</v>
      </c>
      <c r="E208" s="9" t="s">
        <v>241</v>
      </c>
      <c r="F208" s="10">
        <v>44580</v>
      </c>
      <c r="G208" s="9" t="s">
        <v>148</v>
      </c>
      <c r="H208" s="11" t="s">
        <v>223</v>
      </c>
      <c r="I208" s="9" t="s">
        <v>5052</v>
      </c>
      <c r="J208" s="12"/>
      <c r="K208" s="9"/>
      <c r="L208" s="12"/>
      <c r="M208" s="11" t="s">
        <v>5053</v>
      </c>
      <c r="N208" s="11" t="s">
        <v>5054</v>
      </c>
      <c r="O208" s="9" t="s">
        <v>103</v>
      </c>
      <c r="P208" s="9" t="s">
        <v>5050</v>
      </c>
      <c r="Q208" s="11"/>
      <c r="R208" s="166" t="s">
        <v>1778</v>
      </c>
      <c r="S208" s="166" t="s">
        <v>1778</v>
      </c>
      <c r="T208" s="15" t="s">
        <v>505</v>
      </c>
      <c r="U208" s="10">
        <v>45100</v>
      </c>
      <c r="V208" s="9"/>
      <c r="W208" s="12" t="s">
        <v>93</v>
      </c>
      <c r="X208" s="12"/>
      <c r="Y208" s="12"/>
      <c r="Z208" s="11"/>
      <c r="AA208" s="14">
        <v>0</v>
      </c>
      <c r="AB208" s="14">
        <v>563225</v>
      </c>
      <c r="AC208" s="14">
        <v>0</v>
      </c>
      <c r="AD208" s="14">
        <v>0</v>
      </c>
      <c r="AE208" s="161">
        <f>SUM(TAMPData2202[[#This Row],[2022 PE Obligations]:[2022 Paving Obligations]])</f>
        <v>563225</v>
      </c>
      <c r="AF208" s="14">
        <v>70000</v>
      </c>
      <c r="AG208" s="14">
        <v>563225</v>
      </c>
      <c r="AH208" s="14">
        <v>0</v>
      </c>
      <c r="AI208" s="14">
        <v>0</v>
      </c>
      <c r="AJ208" s="14">
        <v>633225</v>
      </c>
      <c r="AK208" s="16" t="s">
        <v>5055</v>
      </c>
    </row>
    <row r="209" spans="1:37" hidden="1" x14ac:dyDescent="0.35">
      <c r="A209" s="159">
        <v>104027.32</v>
      </c>
      <c r="B209" s="8">
        <v>2</v>
      </c>
      <c r="C209" s="9" t="s">
        <v>85</v>
      </c>
      <c r="D209" s="10">
        <v>42846</v>
      </c>
      <c r="E209" s="9" t="s">
        <v>148</v>
      </c>
      <c r="F209" s="10">
        <v>44208</v>
      </c>
      <c r="G209" s="9" t="s">
        <v>189</v>
      </c>
      <c r="H209" s="11" t="s">
        <v>517</v>
      </c>
      <c r="I209" s="9"/>
      <c r="J209" s="12"/>
      <c r="K209" s="9"/>
      <c r="L209" s="12"/>
      <c r="M209" s="11" t="s">
        <v>5056</v>
      </c>
      <c r="N209" s="11" t="s">
        <v>5056</v>
      </c>
      <c r="O209" s="9" t="s">
        <v>103</v>
      </c>
      <c r="P209" s="9" t="s">
        <v>5050</v>
      </c>
      <c r="Q209" s="11"/>
      <c r="R209" s="166" t="s">
        <v>1778</v>
      </c>
      <c r="S209" s="166" t="s">
        <v>1778</v>
      </c>
      <c r="T209" s="15" t="s">
        <v>505</v>
      </c>
      <c r="U209" s="10">
        <v>45058</v>
      </c>
      <c r="V209" s="9"/>
      <c r="W209" s="12" t="s">
        <v>93</v>
      </c>
      <c r="X209" s="12"/>
      <c r="Y209" s="12"/>
      <c r="Z209" s="11"/>
      <c r="AA209" s="14">
        <v>338687.73</v>
      </c>
      <c r="AB209" s="14">
        <v>0</v>
      </c>
      <c r="AC209" s="14">
        <v>0</v>
      </c>
      <c r="AD209" s="14">
        <v>0</v>
      </c>
      <c r="AE209" s="161">
        <f>SUM(TAMPData2202[[#This Row],[2022 PE Obligations]:[2022 Paving Obligations]])</f>
        <v>338687.73</v>
      </c>
      <c r="AF209" s="14">
        <v>608687.73</v>
      </c>
      <c r="AG209" s="14">
        <v>0</v>
      </c>
      <c r="AH209" s="14">
        <v>0</v>
      </c>
      <c r="AI209" s="14">
        <v>0</v>
      </c>
      <c r="AJ209" s="14">
        <v>608687.73</v>
      </c>
      <c r="AK209" s="16" t="s">
        <v>5057</v>
      </c>
    </row>
    <row r="210" spans="1:37" hidden="1" x14ac:dyDescent="0.35">
      <c r="A210" s="159">
        <v>104027.33</v>
      </c>
      <c r="B210" s="8">
        <v>1</v>
      </c>
      <c r="C210" s="9" t="s">
        <v>85</v>
      </c>
      <c r="D210" s="10">
        <v>42940</v>
      </c>
      <c r="E210" s="9" t="s">
        <v>148</v>
      </c>
      <c r="F210" s="10">
        <v>44442</v>
      </c>
      <c r="G210" s="9" t="s">
        <v>152</v>
      </c>
      <c r="H210" s="11" t="s">
        <v>1588</v>
      </c>
      <c r="I210" s="9"/>
      <c r="J210" s="12"/>
      <c r="K210" s="9"/>
      <c r="L210" s="12"/>
      <c r="M210" s="11" t="s">
        <v>5058</v>
      </c>
      <c r="N210" s="11" t="s">
        <v>5058</v>
      </c>
      <c r="O210" s="9" t="s">
        <v>103</v>
      </c>
      <c r="P210" s="9" t="s">
        <v>5050</v>
      </c>
      <c r="Q210" s="11"/>
      <c r="R210" s="166" t="s">
        <v>1778</v>
      </c>
      <c r="S210" s="166" t="s">
        <v>1778</v>
      </c>
      <c r="T210" s="13">
        <v>0</v>
      </c>
      <c r="U210" s="10">
        <v>44841</v>
      </c>
      <c r="V210" s="9"/>
      <c r="W210" s="12" t="s">
        <v>93</v>
      </c>
      <c r="X210" s="12"/>
      <c r="Y210" s="12"/>
      <c r="Z210" s="11"/>
      <c r="AA210" s="14">
        <v>291000</v>
      </c>
      <c r="AB210" s="14">
        <v>314000</v>
      </c>
      <c r="AC210" s="14">
        <v>0</v>
      </c>
      <c r="AD210" s="14">
        <v>0</v>
      </c>
      <c r="AE210" s="161">
        <f>SUM(TAMPData2202[[#This Row],[2022 PE Obligations]:[2022 Paving Obligations]])</f>
        <v>605000</v>
      </c>
      <c r="AF210" s="14">
        <v>600000</v>
      </c>
      <c r="AG210" s="14">
        <v>314000</v>
      </c>
      <c r="AH210" s="14">
        <v>0</v>
      </c>
      <c r="AI210" s="14">
        <v>0</v>
      </c>
      <c r="AJ210" s="14">
        <v>914000</v>
      </c>
      <c r="AK210" s="16" t="s">
        <v>5059</v>
      </c>
    </row>
    <row r="211" spans="1:37" hidden="1" x14ac:dyDescent="0.35">
      <c r="A211" s="159">
        <v>104027.42</v>
      </c>
      <c r="B211" s="8">
        <v>4</v>
      </c>
      <c r="C211" s="9" t="s">
        <v>85</v>
      </c>
      <c r="D211" s="10">
        <v>43179</v>
      </c>
      <c r="E211" s="9" t="s">
        <v>148</v>
      </c>
      <c r="F211" s="10">
        <v>44407</v>
      </c>
      <c r="G211" s="9" t="s">
        <v>148</v>
      </c>
      <c r="H211" s="11" t="s">
        <v>2853</v>
      </c>
      <c r="I211" s="9"/>
      <c r="J211" s="12"/>
      <c r="K211" s="9"/>
      <c r="L211" s="12"/>
      <c r="M211" s="11" t="s">
        <v>5060</v>
      </c>
      <c r="N211" s="11" t="s">
        <v>5060</v>
      </c>
      <c r="O211" s="9" t="s">
        <v>103</v>
      </c>
      <c r="P211" s="9" t="s">
        <v>5050</v>
      </c>
      <c r="Q211" s="11"/>
      <c r="R211" s="166" t="s">
        <v>1778</v>
      </c>
      <c r="S211" s="166" t="s">
        <v>1778</v>
      </c>
      <c r="T211" s="15" t="s">
        <v>505</v>
      </c>
      <c r="U211" s="12"/>
      <c r="V211" s="9"/>
      <c r="W211" s="12" t="s">
        <v>93</v>
      </c>
      <c r="X211" s="12"/>
      <c r="Y211" s="12"/>
      <c r="Z211" s="11"/>
      <c r="AA211" s="14">
        <v>97000</v>
      </c>
      <c r="AB211" s="14">
        <v>51000</v>
      </c>
      <c r="AC211" s="14">
        <v>0</v>
      </c>
      <c r="AD211" s="14">
        <v>0</v>
      </c>
      <c r="AE211" s="161">
        <f>SUM(TAMPData2202[[#This Row],[2022 PE Obligations]:[2022 Paving Obligations]])</f>
        <v>148000</v>
      </c>
      <c r="AF211" s="14">
        <v>182420</v>
      </c>
      <c r="AG211" s="14">
        <v>51000</v>
      </c>
      <c r="AH211" s="14">
        <v>0</v>
      </c>
      <c r="AI211" s="14">
        <v>0</v>
      </c>
      <c r="AJ211" s="14">
        <v>233420</v>
      </c>
      <c r="AK211" s="16" t="s">
        <v>5061</v>
      </c>
    </row>
    <row r="212" spans="1:37" hidden="1" x14ac:dyDescent="0.35">
      <c r="A212" s="159">
        <v>104027.47</v>
      </c>
      <c r="B212" s="8">
        <v>1</v>
      </c>
      <c r="C212" s="9" t="s">
        <v>85</v>
      </c>
      <c r="D212" s="10">
        <v>43371</v>
      </c>
      <c r="E212" s="9" t="s">
        <v>148</v>
      </c>
      <c r="F212" s="10">
        <v>44519</v>
      </c>
      <c r="G212" s="9" t="s">
        <v>152</v>
      </c>
      <c r="H212" s="11" t="s">
        <v>1588</v>
      </c>
      <c r="I212" s="9"/>
      <c r="J212" s="12"/>
      <c r="K212" s="9"/>
      <c r="L212" s="12"/>
      <c r="M212" s="11" t="s">
        <v>5062</v>
      </c>
      <c r="N212" s="11" t="s">
        <v>5062</v>
      </c>
      <c r="O212" s="9" t="s">
        <v>103</v>
      </c>
      <c r="P212" s="9" t="s">
        <v>5050</v>
      </c>
      <c r="Q212" s="11"/>
      <c r="R212" s="166" t="s">
        <v>1778</v>
      </c>
      <c r="S212" s="166" t="s">
        <v>1778</v>
      </c>
      <c r="T212" s="15" t="s">
        <v>505</v>
      </c>
      <c r="U212" s="12"/>
      <c r="V212" s="9"/>
      <c r="W212" s="12" t="s">
        <v>93</v>
      </c>
      <c r="X212" s="12"/>
      <c r="Y212" s="12"/>
      <c r="Z212" s="11"/>
      <c r="AA212" s="14">
        <v>-12139.63</v>
      </c>
      <c r="AB212" s="14">
        <v>0</v>
      </c>
      <c r="AC212" s="14">
        <v>0</v>
      </c>
      <c r="AD212" s="14">
        <v>0</v>
      </c>
      <c r="AE212" s="161">
        <f>SUM(TAMPData2202[[#This Row],[2022 PE Obligations]:[2022 Paving Obligations]])</f>
        <v>-12139.63</v>
      </c>
      <c r="AF212" s="14">
        <v>37860.370000000003</v>
      </c>
      <c r="AG212" s="14">
        <v>0</v>
      </c>
      <c r="AH212" s="14">
        <v>0</v>
      </c>
      <c r="AI212" s="14">
        <v>0</v>
      </c>
      <c r="AJ212" s="14">
        <v>37860.370000000003</v>
      </c>
      <c r="AK212" s="16" t="s">
        <v>5063</v>
      </c>
    </row>
    <row r="213" spans="1:37" hidden="1" x14ac:dyDescent="0.35">
      <c r="A213" s="159">
        <v>104027.48</v>
      </c>
      <c r="B213" s="8">
        <v>1</v>
      </c>
      <c r="C213" s="9" t="s">
        <v>85</v>
      </c>
      <c r="D213" s="10">
        <v>43410</v>
      </c>
      <c r="E213" s="9" t="s">
        <v>148</v>
      </c>
      <c r="F213" s="10">
        <v>44567</v>
      </c>
      <c r="G213" s="9" t="s">
        <v>161</v>
      </c>
      <c r="H213" s="11" t="s">
        <v>1588</v>
      </c>
      <c r="I213" s="9"/>
      <c r="J213" s="12"/>
      <c r="K213" s="9"/>
      <c r="L213" s="12"/>
      <c r="M213" s="11" t="s">
        <v>5064</v>
      </c>
      <c r="N213" s="11" t="s">
        <v>5064</v>
      </c>
      <c r="O213" s="9" t="s">
        <v>103</v>
      </c>
      <c r="P213" s="9" t="s">
        <v>5050</v>
      </c>
      <c r="Q213" s="11"/>
      <c r="R213" s="166" t="s">
        <v>1778</v>
      </c>
      <c r="S213" s="166" t="s">
        <v>1778</v>
      </c>
      <c r="T213" s="13">
        <v>0</v>
      </c>
      <c r="U213" s="10">
        <v>44694</v>
      </c>
      <c r="V213" s="9"/>
      <c r="W213" s="12" t="s">
        <v>93</v>
      </c>
      <c r="X213" s="12"/>
      <c r="Y213" s="12"/>
      <c r="Z213" s="11"/>
      <c r="AA213" s="14">
        <v>343985.38</v>
      </c>
      <c r="AB213" s="14">
        <v>97000</v>
      </c>
      <c r="AC213" s="14">
        <v>0</v>
      </c>
      <c r="AD213" s="14">
        <v>0</v>
      </c>
      <c r="AE213" s="161">
        <f>SUM(TAMPData2202[[#This Row],[2022 PE Obligations]:[2022 Paving Obligations]])</f>
        <v>440985.38</v>
      </c>
      <c r="AF213" s="14">
        <v>568985.38</v>
      </c>
      <c r="AG213" s="14">
        <v>97000</v>
      </c>
      <c r="AH213" s="14">
        <v>0</v>
      </c>
      <c r="AI213" s="14">
        <v>0</v>
      </c>
      <c r="AJ213" s="14">
        <v>665985.38</v>
      </c>
      <c r="AK213" s="16" t="s">
        <v>5065</v>
      </c>
    </row>
    <row r="214" spans="1:37" hidden="1" x14ac:dyDescent="0.35">
      <c r="A214" s="159">
        <v>104027.67</v>
      </c>
      <c r="B214" s="8">
        <v>3</v>
      </c>
      <c r="C214" s="9" t="s">
        <v>85</v>
      </c>
      <c r="D214" s="10">
        <v>44307</v>
      </c>
      <c r="E214" s="9" t="s">
        <v>148</v>
      </c>
      <c r="F214" s="10">
        <v>44547</v>
      </c>
      <c r="G214" s="9" t="s">
        <v>241</v>
      </c>
      <c r="H214" s="11" t="s">
        <v>109</v>
      </c>
      <c r="I214" s="9"/>
      <c r="J214" s="12"/>
      <c r="K214" s="9"/>
      <c r="L214" s="12"/>
      <c r="M214" s="11" t="s">
        <v>5066</v>
      </c>
      <c r="N214" s="11" t="s">
        <v>5066</v>
      </c>
      <c r="O214" s="9" t="s">
        <v>103</v>
      </c>
      <c r="P214" s="9" t="s">
        <v>5050</v>
      </c>
      <c r="Q214" s="11"/>
      <c r="R214" s="166" t="s">
        <v>1778</v>
      </c>
      <c r="S214" s="166" t="s">
        <v>1778</v>
      </c>
      <c r="T214" s="15" t="s">
        <v>505</v>
      </c>
      <c r="U214" s="10">
        <v>45156</v>
      </c>
      <c r="V214" s="9"/>
      <c r="W214" s="12" t="s">
        <v>93</v>
      </c>
      <c r="X214" s="12"/>
      <c r="Y214" s="12"/>
      <c r="Z214" s="11"/>
      <c r="AA214" s="14">
        <v>20000</v>
      </c>
      <c r="AB214" s="14">
        <v>0</v>
      </c>
      <c r="AC214" s="14">
        <v>0</v>
      </c>
      <c r="AD214" s="14">
        <v>0</v>
      </c>
      <c r="AE214" s="161">
        <f>SUM(TAMPData2202[[#This Row],[2022 PE Obligations]:[2022 Paving Obligations]])</f>
        <v>20000</v>
      </c>
      <c r="AF214" s="14">
        <v>70000</v>
      </c>
      <c r="AG214" s="14">
        <v>0</v>
      </c>
      <c r="AH214" s="14">
        <v>0</v>
      </c>
      <c r="AI214" s="14">
        <v>0</v>
      </c>
      <c r="AJ214" s="14">
        <v>70000</v>
      </c>
      <c r="AK214" s="16" t="s">
        <v>5067</v>
      </c>
    </row>
    <row r="215" spans="1:37" hidden="1" x14ac:dyDescent="0.35">
      <c r="A215" s="159">
        <v>104027.68</v>
      </c>
      <c r="B215" s="8">
        <v>1</v>
      </c>
      <c r="C215" s="9" t="s">
        <v>85</v>
      </c>
      <c r="D215" s="10">
        <v>44447</v>
      </c>
      <c r="E215" s="9" t="s">
        <v>148</v>
      </c>
      <c r="F215" s="10">
        <v>44501</v>
      </c>
      <c r="G215" s="9" t="s">
        <v>152</v>
      </c>
      <c r="H215" s="11" t="s">
        <v>523</v>
      </c>
      <c r="I215" s="9"/>
      <c r="J215" s="12"/>
      <c r="K215" s="9"/>
      <c r="L215" s="12"/>
      <c r="M215" s="11" t="s">
        <v>5068</v>
      </c>
      <c r="N215" s="11" t="s">
        <v>5068</v>
      </c>
      <c r="O215" s="9" t="s">
        <v>103</v>
      </c>
      <c r="P215" s="9" t="s">
        <v>5050</v>
      </c>
      <c r="Q215" s="11"/>
      <c r="R215" s="166" t="s">
        <v>1778</v>
      </c>
      <c r="S215" s="166" t="s">
        <v>1778</v>
      </c>
      <c r="T215" s="13">
        <v>0</v>
      </c>
      <c r="U215" s="10">
        <v>45205</v>
      </c>
      <c r="V215" s="9"/>
      <c r="W215" s="12" t="s">
        <v>93</v>
      </c>
      <c r="X215" s="12"/>
      <c r="Y215" s="12"/>
      <c r="Z215" s="11"/>
      <c r="AA215" s="14">
        <v>50000</v>
      </c>
      <c r="AB215" s="14">
        <v>0</v>
      </c>
      <c r="AC215" s="14">
        <v>0</v>
      </c>
      <c r="AD215" s="14">
        <v>0</v>
      </c>
      <c r="AE215" s="161">
        <f>SUM(TAMPData2202[[#This Row],[2022 PE Obligations]:[2022 Paving Obligations]])</f>
        <v>50000</v>
      </c>
      <c r="AF215" s="14">
        <v>50000</v>
      </c>
      <c r="AG215" s="14">
        <v>0</v>
      </c>
      <c r="AH215" s="14">
        <v>0</v>
      </c>
      <c r="AI215" s="14">
        <v>0</v>
      </c>
      <c r="AJ215" s="14">
        <v>50000</v>
      </c>
      <c r="AK215" s="16"/>
    </row>
    <row r="216" spans="1:37" hidden="1" x14ac:dyDescent="0.35">
      <c r="A216" s="159">
        <v>104123</v>
      </c>
      <c r="B216" s="8">
        <v>4</v>
      </c>
      <c r="C216" s="9" t="s">
        <v>85</v>
      </c>
      <c r="D216" s="10">
        <v>38125</v>
      </c>
      <c r="E216" s="9" t="s">
        <v>2170</v>
      </c>
      <c r="F216" s="10">
        <v>44237</v>
      </c>
      <c r="G216" s="9" t="s">
        <v>143</v>
      </c>
      <c r="H216" s="11" t="s">
        <v>4139</v>
      </c>
      <c r="I216" s="9" t="s">
        <v>2033</v>
      </c>
      <c r="J216" s="12" t="s">
        <v>101</v>
      </c>
      <c r="K216" s="9"/>
      <c r="L216" s="12" t="s">
        <v>101</v>
      </c>
      <c r="M216" s="11" t="s">
        <v>4140</v>
      </c>
      <c r="N216" s="11" t="s">
        <v>4141</v>
      </c>
      <c r="O216" s="9" t="s">
        <v>553</v>
      </c>
      <c r="P216" s="9" t="s">
        <v>3990</v>
      </c>
      <c r="Q216" s="11"/>
      <c r="R216" s="9" t="s">
        <v>47</v>
      </c>
      <c r="S216" s="9" t="s">
        <v>45</v>
      </c>
      <c r="T216" s="15" t="s">
        <v>505</v>
      </c>
      <c r="U216" s="12"/>
      <c r="V216" s="9"/>
      <c r="W216" s="12" t="s">
        <v>93</v>
      </c>
      <c r="X216" s="12" t="s">
        <v>94</v>
      </c>
      <c r="Y216" s="153" t="s">
        <v>31</v>
      </c>
      <c r="Z216" s="11"/>
      <c r="AA216" s="14">
        <v>1700000</v>
      </c>
      <c r="AB216" s="14">
        <v>0</v>
      </c>
      <c r="AC216" s="14">
        <v>0</v>
      </c>
      <c r="AD216" s="14">
        <v>0</v>
      </c>
      <c r="AE216" s="161">
        <f>SUM(TAMPData2202[[#This Row],[2022 PE Obligations]:[2022 Paving Obligations]])</f>
        <v>1700000</v>
      </c>
      <c r="AF216" s="14">
        <v>6953200</v>
      </c>
      <c r="AG216" s="14">
        <v>0</v>
      </c>
      <c r="AH216" s="14">
        <v>0</v>
      </c>
      <c r="AI216" s="14">
        <v>0</v>
      </c>
      <c r="AJ216" s="14">
        <v>6953200</v>
      </c>
      <c r="AK216" s="16"/>
    </row>
    <row r="217" spans="1:37" hidden="1" x14ac:dyDescent="0.35">
      <c r="A217" s="162">
        <v>104402.01</v>
      </c>
      <c r="B217" s="8">
        <v>4</v>
      </c>
      <c r="C217" s="9" t="s">
        <v>114</v>
      </c>
      <c r="D217" s="10">
        <v>42744</v>
      </c>
      <c r="E217" s="9" t="s">
        <v>98</v>
      </c>
      <c r="F217" s="10">
        <v>44348</v>
      </c>
      <c r="G217" s="9" t="s">
        <v>98</v>
      </c>
      <c r="H217" s="11" t="s">
        <v>88</v>
      </c>
      <c r="I217" s="9" t="s">
        <v>436</v>
      </c>
      <c r="J217" s="12" t="s">
        <v>101</v>
      </c>
      <c r="K217" s="9"/>
      <c r="L217" s="12" t="s">
        <v>101</v>
      </c>
      <c r="M217" s="11" t="s">
        <v>732</v>
      </c>
      <c r="N217" s="11"/>
      <c r="O217" s="9" t="s">
        <v>438</v>
      </c>
      <c r="P217" s="9" t="s">
        <v>439</v>
      </c>
      <c r="Q217" s="11"/>
      <c r="R217" s="9" t="s">
        <v>39</v>
      </c>
      <c r="S217" s="9" t="s">
        <v>46</v>
      </c>
      <c r="T217" s="13">
        <v>0.01</v>
      </c>
      <c r="U217" s="10">
        <v>43504</v>
      </c>
      <c r="V217" s="9"/>
      <c r="W217" s="12" t="s">
        <v>93</v>
      </c>
      <c r="X217" s="12" t="s">
        <v>13</v>
      </c>
      <c r="Y217" s="163" t="s">
        <v>31</v>
      </c>
      <c r="Z217" s="11" t="s">
        <v>733</v>
      </c>
      <c r="AA217" s="14">
        <v>0</v>
      </c>
      <c r="AB217" s="14">
        <v>0</v>
      </c>
      <c r="AC217" s="14">
        <v>539.14</v>
      </c>
      <c r="AD217" s="14">
        <v>0</v>
      </c>
      <c r="AE217" s="161">
        <f>SUM(TAMPData2202[[#This Row],[2022 PE Obligations]:[2022 Paving Obligations]])</f>
        <v>539.14</v>
      </c>
      <c r="AF217" s="14">
        <v>0</v>
      </c>
      <c r="AG217" s="14">
        <v>0</v>
      </c>
      <c r="AH217" s="14">
        <v>557653.14</v>
      </c>
      <c r="AI217" s="14">
        <v>0</v>
      </c>
      <c r="AJ217" s="14">
        <v>557653.14</v>
      </c>
      <c r="AK217" s="16" t="s">
        <v>735</v>
      </c>
    </row>
    <row r="218" spans="1:37" ht="36" hidden="1" x14ac:dyDescent="0.35">
      <c r="A218" s="159">
        <v>104591.19</v>
      </c>
      <c r="B218" s="8">
        <v>6</v>
      </c>
      <c r="C218" s="9" t="s">
        <v>85</v>
      </c>
      <c r="D218" s="10">
        <v>42606</v>
      </c>
      <c r="E218" s="9" t="s">
        <v>161</v>
      </c>
      <c r="F218" s="10">
        <v>44413</v>
      </c>
      <c r="G218" s="9" t="s">
        <v>235</v>
      </c>
      <c r="H218" s="11" t="s">
        <v>667</v>
      </c>
      <c r="I218" s="9"/>
      <c r="J218" s="12"/>
      <c r="K218" s="9"/>
      <c r="L218" s="12"/>
      <c r="M218" s="11" t="s">
        <v>5069</v>
      </c>
      <c r="N218" s="11" t="s">
        <v>5070</v>
      </c>
      <c r="O218" s="9" t="s">
        <v>103</v>
      </c>
      <c r="P218" s="9" t="s">
        <v>5071</v>
      </c>
      <c r="Q218" s="11"/>
      <c r="R218" s="166" t="s">
        <v>1778</v>
      </c>
      <c r="S218" s="166" t="s">
        <v>1778</v>
      </c>
      <c r="T218" s="15" t="s">
        <v>505</v>
      </c>
      <c r="U218" s="12"/>
      <c r="V218" s="9"/>
      <c r="W218" s="12" t="s">
        <v>93</v>
      </c>
      <c r="X218" s="12"/>
      <c r="Y218" s="12"/>
      <c r="Z218" s="11"/>
      <c r="AA218" s="14">
        <v>40350</v>
      </c>
      <c r="AB218" s="14">
        <v>0</v>
      </c>
      <c r="AC218" s="14">
        <v>0</v>
      </c>
      <c r="AD218" s="14">
        <v>0</v>
      </c>
      <c r="AE218" s="161">
        <f>SUM(TAMPData2202[[#This Row],[2022 PE Obligations]:[2022 Paving Obligations]])</f>
        <v>40350</v>
      </c>
      <c r="AF218" s="14">
        <v>513088.28</v>
      </c>
      <c r="AG218" s="14">
        <v>0</v>
      </c>
      <c r="AH218" s="14">
        <v>0</v>
      </c>
      <c r="AI218" s="14">
        <v>0</v>
      </c>
      <c r="AJ218" s="14">
        <v>513088.28</v>
      </c>
      <c r="AK218" s="16"/>
    </row>
    <row r="219" spans="1:37" hidden="1" x14ac:dyDescent="0.35">
      <c r="A219" s="159">
        <v>104591.21</v>
      </c>
      <c r="B219" s="8">
        <v>6</v>
      </c>
      <c r="C219" s="9" t="s">
        <v>85</v>
      </c>
      <c r="D219" s="10">
        <v>42964</v>
      </c>
      <c r="E219" s="9" t="s">
        <v>161</v>
      </c>
      <c r="F219" s="10">
        <v>44413</v>
      </c>
      <c r="G219" s="9" t="s">
        <v>235</v>
      </c>
      <c r="H219" s="11" t="s">
        <v>667</v>
      </c>
      <c r="I219" s="9"/>
      <c r="J219" s="12"/>
      <c r="K219" s="9"/>
      <c r="L219" s="12"/>
      <c r="M219" s="11" t="s">
        <v>5072</v>
      </c>
      <c r="N219" s="11"/>
      <c r="O219" s="9" t="s">
        <v>103</v>
      </c>
      <c r="P219" s="9" t="s">
        <v>5071</v>
      </c>
      <c r="Q219" s="11"/>
      <c r="R219" s="166" t="s">
        <v>1778</v>
      </c>
      <c r="S219" s="166" t="s">
        <v>1778</v>
      </c>
      <c r="T219" s="13">
        <v>0</v>
      </c>
      <c r="U219" s="12"/>
      <c r="V219" s="9"/>
      <c r="W219" s="12" t="s">
        <v>93</v>
      </c>
      <c r="X219" s="12"/>
      <c r="Y219" s="12"/>
      <c r="Z219" s="11"/>
      <c r="AA219" s="14">
        <v>0</v>
      </c>
      <c r="AB219" s="14">
        <v>0</v>
      </c>
      <c r="AC219" s="14">
        <v>0</v>
      </c>
      <c r="AD219" s="14">
        <v>0</v>
      </c>
      <c r="AE219" s="161">
        <f>SUM(TAMPData2202[[#This Row],[2022 PE Obligations]:[2022 Paving Obligations]])</f>
        <v>0</v>
      </c>
      <c r="AF219" s="14">
        <v>251322.53</v>
      </c>
      <c r="AG219" s="14">
        <v>0</v>
      </c>
      <c r="AH219" s="14">
        <v>0</v>
      </c>
      <c r="AI219" s="14">
        <v>0</v>
      </c>
      <c r="AJ219" s="14">
        <v>251322.53</v>
      </c>
      <c r="AK219" s="16"/>
    </row>
    <row r="220" spans="1:37" hidden="1" x14ac:dyDescent="0.35">
      <c r="A220" s="159">
        <v>104704.05</v>
      </c>
      <c r="B220" s="8">
        <v>4</v>
      </c>
      <c r="C220" s="9" t="s">
        <v>114</v>
      </c>
      <c r="D220" s="10">
        <v>40091</v>
      </c>
      <c r="E220" s="9" t="s">
        <v>98</v>
      </c>
      <c r="F220" s="10">
        <v>42696</v>
      </c>
      <c r="G220" s="9" t="s">
        <v>134</v>
      </c>
      <c r="H220" s="11" t="s">
        <v>1760</v>
      </c>
      <c r="I220" s="9"/>
      <c r="J220" s="12"/>
      <c r="K220" s="9"/>
      <c r="L220" s="12"/>
      <c r="M220" s="11" t="s">
        <v>5073</v>
      </c>
      <c r="N220" s="11"/>
      <c r="O220" s="9" t="s">
        <v>119</v>
      </c>
      <c r="P220" s="9" t="s">
        <v>5041</v>
      </c>
      <c r="Q220" s="11"/>
      <c r="R220" s="166" t="s">
        <v>1778</v>
      </c>
      <c r="S220" s="166" t="s">
        <v>1778</v>
      </c>
      <c r="T220" s="13">
        <v>161.57</v>
      </c>
      <c r="U220" s="10">
        <v>40137</v>
      </c>
      <c r="V220" s="9"/>
      <c r="W220" s="12" t="s">
        <v>93</v>
      </c>
      <c r="X220" s="12"/>
      <c r="Y220" s="12"/>
      <c r="Z220" s="11"/>
      <c r="AA220" s="14">
        <v>0</v>
      </c>
      <c r="AB220" s="14">
        <v>0</v>
      </c>
      <c r="AC220" s="14">
        <v>4</v>
      </c>
      <c r="AD220" s="14">
        <v>0</v>
      </c>
      <c r="AE220" s="161">
        <f>SUM(TAMPData2202[[#This Row],[2022 PE Obligations]:[2022 Paving Obligations]])</f>
        <v>4</v>
      </c>
      <c r="AF220" s="14">
        <v>0</v>
      </c>
      <c r="AG220" s="14">
        <v>0</v>
      </c>
      <c r="AH220" s="14">
        <v>535050.85</v>
      </c>
      <c r="AI220" s="14">
        <v>0</v>
      </c>
      <c r="AJ220" s="14">
        <v>535050.85</v>
      </c>
      <c r="AK220" s="16" t="s">
        <v>5074</v>
      </c>
    </row>
    <row r="221" spans="1:37" ht="36" hidden="1" x14ac:dyDescent="0.35">
      <c r="A221" s="159">
        <v>104963.01</v>
      </c>
      <c r="B221" s="8">
        <v>2</v>
      </c>
      <c r="C221" s="9" t="s">
        <v>122</v>
      </c>
      <c r="D221" s="10">
        <v>37911</v>
      </c>
      <c r="E221" s="9" t="s">
        <v>108</v>
      </c>
      <c r="F221" s="10">
        <v>44349.875092592592</v>
      </c>
      <c r="G221" s="9" t="s">
        <v>426</v>
      </c>
      <c r="H221" s="11" t="s">
        <v>135</v>
      </c>
      <c r="I221" s="9" t="s">
        <v>2773</v>
      </c>
      <c r="J221" s="12" t="s">
        <v>101</v>
      </c>
      <c r="K221" s="9"/>
      <c r="L221" s="12" t="s">
        <v>101</v>
      </c>
      <c r="M221" s="11" t="s">
        <v>2774</v>
      </c>
      <c r="N221" s="11" t="s">
        <v>2775</v>
      </c>
      <c r="O221" s="9" t="s">
        <v>553</v>
      </c>
      <c r="P221" s="9" t="s">
        <v>92</v>
      </c>
      <c r="Q221" s="11"/>
      <c r="R221" s="9" t="s">
        <v>47</v>
      </c>
      <c r="S221" s="9" t="s">
        <v>41</v>
      </c>
      <c r="T221" s="13">
        <v>1.63</v>
      </c>
      <c r="U221" s="10">
        <v>44323</v>
      </c>
      <c r="V221" s="9"/>
      <c r="W221" s="12" t="s">
        <v>93</v>
      </c>
      <c r="X221" s="12" t="s">
        <v>103</v>
      </c>
      <c r="Y221" s="153" t="s">
        <v>32</v>
      </c>
      <c r="Z221" s="11"/>
      <c r="AA221" s="14">
        <v>733341</v>
      </c>
      <c r="AB221" s="14">
        <v>362921</v>
      </c>
      <c r="AC221" s="14">
        <v>-1811919</v>
      </c>
      <c r="AD221" s="14">
        <v>0</v>
      </c>
      <c r="AE221" s="161">
        <f>SUM(TAMPData2202[[#This Row],[2022 PE Obligations]:[2022 Paving Obligations]])</f>
        <v>-715657</v>
      </c>
      <c r="AF221" s="14">
        <v>1725000</v>
      </c>
      <c r="AG221" s="14">
        <v>1257670</v>
      </c>
      <c r="AH221" s="14">
        <v>21488332</v>
      </c>
      <c r="AI221" s="14">
        <v>0</v>
      </c>
      <c r="AJ221" s="14">
        <v>24471002</v>
      </c>
      <c r="AK221" s="16" t="s">
        <v>2777</v>
      </c>
    </row>
    <row r="222" spans="1:37" ht="108" hidden="1" x14ac:dyDescent="0.35">
      <c r="A222" s="159">
        <v>105291</v>
      </c>
      <c r="B222" s="8">
        <v>4</v>
      </c>
      <c r="C222" s="9" t="s">
        <v>114</v>
      </c>
      <c r="D222" s="10">
        <v>38296</v>
      </c>
      <c r="E222" s="9" t="s">
        <v>892</v>
      </c>
      <c r="F222" s="10">
        <v>41106</v>
      </c>
      <c r="G222" s="9" t="s">
        <v>892</v>
      </c>
      <c r="H222" s="11" t="s">
        <v>863</v>
      </c>
      <c r="I222" s="9"/>
      <c r="J222" s="12"/>
      <c r="K222" s="9"/>
      <c r="L222" s="12"/>
      <c r="M222" s="11" t="s">
        <v>5075</v>
      </c>
      <c r="N222" s="11" t="s">
        <v>5076</v>
      </c>
      <c r="O222" s="9" t="s">
        <v>91</v>
      </c>
      <c r="P222" s="9" t="s">
        <v>4979</v>
      </c>
      <c r="Q222" s="11"/>
      <c r="R222" s="166" t="s">
        <v>1778</v>
      </c>
      <c r="S222" s="166" t="s">
        <v>1778</v>
      </c>
      <c r="T222" s="13">
        <v>0</v>
      </c>
      <c r="U222" s="12"/>
      <c r="V222" s="9"/>
      <c r="W222" s="12" t="s">
        <v>93</v>
      </c>
      <c r="X222" s="12"/>
      <c r="Y222" s="12"/>
      <c r="Z222" s="11"/>
      <c r="AA222" s="14">
        <v>0</v>
      </c>
      <c r="AB222" s="14">
        <v>0</v>
      </c>
      <c r="AC222" s="14">
        <v>14.21</v>
      </c>
      <c r="AD222" s="14">
        <v>0</v>
      </c>
      <c r="AE222" s="161">
        <f>SUM(TAMPData2202[[#This Row],[2022 PE Obligations]:[2022 Paving Obligations]])</f>
        <v>14.21</v>
      </c>
      <c r="AF222" s="14">
        <v>0</v>
      </c>
      <c r="AG222" s="14">
        <v>0</v>
      </c>
      <c r="AH222" s="14">
        <v>407292.1</v>
      </c>
      <c r="AI222" s="14">
        <v>0</v>
      </c>
      <c r="AJ222" s="14">
        <v>407292.1</v>
      </c>
      <c r="AK222" s="16" t="s">
        <v>5077</v>
      </c>
    </row>
    <row r="223" spans="1:37" hidden="1" x14ac:dyDescent="0.35">
      <c r="A223" s="162">
        <v>105360.01</v>
      </c>
      <c r="B223" s="8">
        <v>3</v>
      </c>
      <c r="C223" s="9" t="s">
        <v>122</v>
      </c>
      <c r="D223" s="10">
        <v>40619</v>
      </c>
      <c r="E223" s="9" t="s">
        <v>195</v>
      </c>
      <c r="F223" s="10">
        <v>44385</v>
      </c>
      <c r="G223" s="9" t="s">
        <v>241</v>
      </c>
      <c r="H223" s="11" t="s">
        <v>358</v>
      </c>
      <c r="I223" s="9" t="s">
        <v>1417</v>
      </c>
      <c r="J223" s="12" t="s">
        <v>101</v>
      </c>
      <c r="K223" s="9"/>
      <c r="L223" s="12" t="s">
        <v>101</v>
      </c>
      <c r="M223" s="11" t="s">
        <v>1418</v>
      </c>
      <c r="N223" s="11"/>
      <c r="O223" s="9" t="s">
        <v>40</v>
      </c>
      <c r="P223" s="9" t="s">
        <v>166</v>
      </c>
      <c r="Q223" s="11"/>
      <c r="R223" s="9" t="s">
        <v>39</v>
      </c>
      <c r="S223" s="9" t="s">
        <v>45</v>
      </c>
      <c r="T223" s="13">
        <v>0.2</v>
      </c>
      <c r="U223" s="10">
        <v>44365</v>
      </c>
      <c r="V223" s="9"/>
      <c r="W223" s="12" t="s">
        <v>93</v>
      </c>
      <c r="X223" s="12" t="s">
        <v>103</v>
      </c>
      <c r="Y223" s="163" t="s">
        <v>32</v>
      </c>
      <c r="Z223" s="11" t="s">
        <v>1419</v>
      </c>
      <c r="AA223" s="14">
        <v>215000</v>
      </c>
      <c r="AB223" s="14">
        <v>0</v>
      </c>
      <c r="AC223" s="14">
        <v>-2621446</v>
      </c>
      <c r="AD223" s="14">
        <v>0</v>
      </c>
      <c r="AE223" s="161">
        <f>SUM(TAMPData2202[[#This Row],[2022 PE Obligations]:[2022 Paving Obligations]])</f>
        <v>-2406446</v>
      </c>
      <c r="AF223" s="14">
        <v>750000</v>
      </c>
      <c r="AG223" s="14">
        <v>458584</v>
      </c>
      <c r="AH223" s="14">
        <v>10338935</v>
      </c>
      <c r="AI223" s="14">
        <v>0</v>
      </c>
      <c r="AJ223" s="14">
        <v>11547519</v>
      </c>
      <c r="AK223" s="16" t="s">
        <v>1421</v>
      </c>
    </row>
    <row r="224" spans="1:37" hidden="1" x14ac:dyDescent="0.35">
      <c r="A224" s="159">
        <v>105525</v>
      </c>
      <c r="B224" s="8">
        <v>6</v>
      </c>
      <c r="C224" s="9" t="s">
        <v>114</v>
      </c>
      <c r="D224" s="10">
        <v>38342</v>
      </c>
      <c r="E224" s="9" t="s">
        <v>161</v>
      </c>
      <c r="F224" s="10">
        <v>43418</v>
      </c>
      <c r="G224" s="9" t="s">
        <v>134</v>
      </c>
      <c r="H224" s="11" t="s">
        <v>667</v>
      </c>
      <c r="I224" s="9"/>
      <c r="J224" s="12"/>
      <c r="K224" s="9"/>
      <c r="L224" s="12"/>
      <c r="M224" s="11" t="s">
        <v>5078</v>
      </c>
      <c r="N224" s="11"/>
      <c r="O224" s="9" t="s">
        <v>103</v>
      </c>
      <c r="P224" s="9" t="s">
        <v>5079</v>
      </c>
      <c r="Q224" s="11"/>
      <c r="R224" s="166" t="s">
        <v>1778</v>
      </c>
      <c r="S224" s="166" t="s">
        <v>1778</v>
      </c>
      <c r="T224" s="13">
        <v>0</v>
      </c>
      <c r="U224" s="12"/>
      <c r="V224" s="9"/>
      <c r="W224" s="12" t="s">
        <v>93</v>
      </c>
      <c r="X224" s="12"/>
      <c r="Y224" s="12"/>
      <c r="Z224" s="11"/>
      <c r="AA224" s="14">
        <v>602530.43000000005</v>
      </c>
      <c r="AB224" s="14">
        <v>0</v>
      </c>
      <c r="AC224" s="14">
        <v>-471616.5</v>
      </c>
      <c r="AD224" s="14">
        <v>0</v>
      </c>
      <c r="AE224" s="161">
        <f>SUM(TAMPData2202[[#This Row],[2022 PE Obligations]:[2022 Paving Obligations]])</f>
        <v>130913.93000000005</v>
      </c>
      <c r="AF224" s="14">
        <v>1550994.43</v>
      </c>
      <c r="AG224" s="14">
        <v>0</v>
      </c>
      <c r="AH224" s="14">
        <v>432760.5</v>
      </c>
      <c r="AI224" s="14">
        <v>0</v>
      </c>
      <c r="AJ224" s="14">
        <v>1983754.93</v>
      </c>
      <c r="AK224" s="16" t="s">
        <v>5080</v>
      </c>
    </row>
    <row r="225" spans="1:37" hidden="1" x14ac:dyDescent="0.35">
      <c r="A225" s="162">
        <v>105667.03</v>
      </c>
      <c r="B225" s="8">
        <v>4</v>
      </c>
      <c r="C225" s="9" t="s">
        <v>122</v>
      </c>
      <c r="D225" s="10">
        <v>44224</v>
      </c>
      <c r="E225" s="9" t="s">
        <v>87</v>
      </c>
      <c r="F225" s="10">
        <v>44448</v>
      </c>
      <c r="G225" s="9" t="s">
        <v>143</v>
      </c>
      <c r="H225" s="11" t="s">
        <v>88</v>
      </c>
      <c r="I225" s="9" t="s">
        <v>736</v>
      </c>
      <c r="J225" s="12" t="s">
        <v>101</v>
      </c>
      <c r="K225" s="9"/>
      <c r="L225" s="12" t="s">
        <v>101</v>
      </c>
      <c r="M225" s="11" t="s">
        <v>737</v>
      </c>
      <c r="N225" s="11"/>
      <c r="O225" s="9" t="s">
        <v>438</v>
      </c>
      <c r="P225" s="9" t="s">
        <v>439</v>
      </c>
      <c r="Q225" s="11"/>
      <c r="R225" s="9" t="s">
        <v>39</v>
      </c>
      <c r="S225" s="9" t="s">
        <v>46</v>
      </c>
      <c r="T225" s="13">
        <v>0.36</v>
      </c>
      <c r="U225" s="10">
        <v>44428</v>
      </c>
      <c r="V225" s="9"/>
      <c r="W225" s="12" t="s">
        <v>93</v>
      </c>
      <c r="X225" s="12" t="s">
        <v>13</v>
      </c>
      <c r="Y225" s="163" t="s">
        <v>31</v>
      </c>
      <c r="Z225" s="11" t="s">
        <v>738</v>
      </c>
      <c r="AA225" s="14">
        <v>0</v>
      </c>
      <c r="AB225" s="14">
        <v>0</v>
      </c>
      <c r="AC225" s="14">
        <v>355086</v>
      </c>
      <c r="AD225" s="14">
        <v>0</v>
      </c>
      <c r="AE225" s="161">
        <f>SUM(TAMPData2202[[#This Row],[2022 PE Obligations]:[2022 Paving Obligations]])</f>
        <v>355086</v>
      </c>
      <c r="AF225" s="14">
        <v>0</v>
      </c>
      <c r="AG225" s="14">
        <v>0</v>
      </c>
      <c r="AH225" s="14">
        <v>355086</v>
      </c>
      <c r="AI225" s="14">
        <v>0</v>
      </c>
      <c r="AJ225" s="14">
        <v>355086</v>
      </c>
      <c r="AK225" s="16" t="s">
        <v>740</v>
      </c>
    </row>
    <row r="226" spans="1:37" hidden="1" x14ac:dyDescent="0.35">
      <c r="A226" s="162">
        <v>105727.01</v>
      </c>
      <c r="B226" s="8">
        <v>2</v>
      </c>
      <c r="C226" s="9" t="s">
        <v>85</v>
      </c>
      <c r="D226" s="10">
        <v>41789</v>
      </c>
      <c r="E226" s="9" t="s">
        <v>98</v>
      </c>
      <c r="F226" s="10">
        <v>43500</v>
      </c>
      <c r="G226" s="9" t="s">
        <v>152</v>
      </c>
      <c r="H226" s="11" t="s">
        <v>135</v>
      </c>
      <c r="I226" s="9" t="s">
        <v>477</v>
      </c>
      <c r="J226" s="12" t="s">
        <v>299</v>
      </c>
      <c r="K226" s="9"/>
      <c r="L226" s="12" t="s">
        <v>300</v>
      </c>
      <c r="M226" s="11" t="s">
        <v>584</v>
      </c>
      <c r="N226" s="11"/>
      <c r="O226" s="9" t="s">
        <v>438</v>
      </c>
      <c r="P226" s="9" t="s">
        <v>439</v>
      </c>
      <c r="Q226" s="11"/>
      <c r="R226" s="9" t="s">
        <v>39</v>
      </c>
      <c r="S226" s="9" t="s">
        <v>46</v>
      </c>
      <c r="T226" s="13">
        <v>0</v>
      </c>
      <c r="U226" s="12"/>
      <c r="V226" s="9"/>
      <c r="W226" s="12" t="s">
        <v>93</v>
      </c>
      <c r="X226" s="12" t="s">
        <v>303</v>
      </c>
      <c r="Y226" s="163" t="s">
        <v>29</v>
      </c>
      <c r="Z226" s="11" t="s">
        <v>585</v>
      </c>
      <c r="AA226" s="14">
        <v>0</v>
      </c>
      <c r="AB226" s="14">
        <v>0</v>
      </c>
      <c r="AC226" s="14">
        <v>200000</v>
      </c>
      <c r="AD226" s="14">
        <v>0</v>
      </c>
      <c r="AE226" s="161">
        <f>SUM(TAMPData2202[[#This Row],[2022 PE Obligations]:[2022 Paving Obligations]])</f>
        <v>200000</v>
      </c>
      <c r="AF226" s="14">
        <v>0</v>
      </c>
      <c r="AG226" s="14">
        <v>0</v>
      </c>
      <c r="AH226" s="14">
        <v>507000</v>
      </c>
      <c r="AI226" s="14">
        <v>0</v>
      </c>
      <c r="AJ226" s="14">
        <v>507000</v>
      </c>
      <c r="AK226" s="16" t="s">
        <v>586</v>
      </c>
    </row>
    <row r="227" spans="1:37" ht="36" hidden="1" x14ac:dyDescent="0.35">
      <c r="A227" s="159">
        <v>105739.16</v>
      </c>
      <c r="B227" s="8">
        <v>2</v>
      </c>
      <c r="C227" s="9" t="s">
        <v>122</v>
      </c>
      <c r="D227" s="10">
        <v>44158</v>
      </c>
      <c r="E227" s="9" t="s">
        <v>398</v>
      </c>
      <c r="F227" s="10">
        <v>44349.875173611108</v>
      </c>
      <c r="G227" s="9" t="s">
        <v>152</v>
      </c>
      <c r="H227" s="11" t="s">
        <v>223</v>
      </c>
      <c r="I227" s="9"/>
      <c r="J227" s="12"/>
      <c r="K227" s="9"/>
      <c r="L227" s="12"/>
      <c r="M227" s="11" t="s">
        <v>2870</v>
      </c>
      <c r="N227" s="11"/>
      <c r="O227" s="9" t="s">
        <v>119</v>
      </c>
      <c r="P227" s="9" t="s">
        <v>19</v>
      </c>
      <c r="Q227" s="11"/>
      <c r="R227" s="166" t="s">
        <v>1778</v>
      </c>
      <c r="S227" s="166" t="s">
        <v>1778</v>
      </c>
      <c r="T227" s="15" t="s">
        <v>505</v>
      </c>
      <c r="U227" s="10">
        <v>44323</v>
      </c>
      <c r="V227" s="9"/>
      <c r="W227" s="12" t="s">
        <v>93</v>
      </c>
      <c r="X227" s="12"/>
      <c r="Y227" s="12"/>
      <c r="Z227" s="11"/>
      <c r="AA227" s="14">
        <v>0</v>
      </c>
      <c r="AB227" s="14">
        <v>0</v>
      </c>
      <c r="AC227" s="14">
        <v>265834</v>
      </c>
      <c r="AD227" s="14">
        <v>0</v>
      </c>
      <c r="AE227" s="161">
        <f>SUM(TAMPData2202[[#This Row],[2022 PE Obligations]:[2022 Paving Obligations]])</f>
        <v>265834</v>
      </c>
      <c r="AF227" s="14">
        <v>0</v>
      </c>
      <c r="AG227" s="14">
        <v>0</v>
      </c>
      <c r="AH227" s="14">
        <v>265834</v>
      </c>
      <c r="AI227" s="14">
        <v>0</v>
      </c>
      <c r="AJ227" s="14">
        <v>265834</v>
      </c>
      <c r="AK227" s="16" t="s">
        <v>2872</v>
      </c>
    </row>
    <row r="228" spans="1:37" ht="36" hidden="1" x14ac:dyDescent="0.35">
      <c r="A228" s="159">
        <v>105764</v>
      </c>
      <c r="B228" s="8">
        <v>1</v>
      </c>
      <c r="C228" s="9" t="s">
        <v>122</v>
      </c>
      <c r="D228" s="10">
        <v>38416</v>
      </c>
      <c r="E228" s="9" t="s">
        <v>2185</v>
      </c>
      <c r="F228" s="10">
        <v>43662</v>
      </c>
      <c r="G228" s="9" t="s">
        <v>161</v>
      </c>
      <c r="H228" s="11" t="s">
        <v>523</v>
      </c>
      <c r="I228" s="9" t="s">
        <v>524</v>
      </c>
      <c r="J228" s="12" t="s">
        <v>101</v>
      </c>
      <c r="K228" s="9"/>
      <c r="L228" s="12" t="s">
        <v>101</v>
      </c>
      <c r="M228" s="11" t="s">
        <v>3308</v>
      </c>
      <c r="N228" s="11" t="s">
        <v>3309</v>
      </c>
      <c r="O228" s="9" t="s">
        <v>553</v>
      </c>
      <c r="P228" s="9" t="s">
        <v>1789</v>
      </c>
      <c r="Q228" s="11"/>
      <c r="R228" s="9" t="s">
        <v>47</v>
      </c>
      <c r="S228" s="9" t="s">
        <v>45</v>
      </c>
      <c r="T228" s="13">
        <v>0.35299999999999998</v>
      </c>
      <c r="U228" s="10">
        <v>43637</v>
      </c>
      <c r="V228" s="9"/>
      <c r="W228" s="12" t="s">
        <v>93</v>
      </c>
      <c r="X228" s="12" t="s">
        <v>13</v>
      </c>
      <c r="Y228" s="153" t="s">
        <v>31</v>
      </c>
      <c r="Z228" s="11"/>
      <c r="AA228" s="14">
        <v>0</v>
      </c>
      <c r="AB228" s="14">
        <v>0</v>
      </c>
      <c r="AC228" s="14">
        <v>224083.99</v>
      </c>
      <c r="AD228" s="14">
        <v>0</v>
      </c>
      <c r="AE228" s="161">
        <f>SUM(TAMPData2202[[#This Row],[2022 PE Obligations]:[2022 Paving Obligations]])</f>
        <v>224083.99</v>
      </c>
      <c r="AF228" s="14">
        <v>750000</v>
      </c>
      <c r="AG228" s="14">
        <v>1308000</v>
      </c>
      <c r="AH228" s="14">
        <v>6166343.9900000002</v>
      </c>
      <c r="AI228" s="14">
        <v>0</v>
      </c>
      <c r="AJ228" s="14">
        <v>8224343.9900000002</v>
      </c>
      <c r="AK228" s="16" t="s">
        <v>3311</v>
      </c>
    </row>
    <row r="229" spans="1:37" hidden="1" x14ac:dyDescent="0.35">
      <c r="A229" s="159">
        <v>105765</v>
      </c>
      <c r="B229" s="8">
        <v>3</v>
      </c>
      <c r="C229" s="9" t="s">
        <v>97</v>
      </c>
      <c r="D229" s="10">
        <v>38416</v>
      </c>
      <c r="E229" s="9" t="s">
        <v>2185</v>
      </c>
      <c r="F229" s="10">
        <v>44551.875138888892</v>
      </c>
      <c r="G229" s="9" t="s">
        <v>108</v>
      </c>
      <c r="H229" s="11" t="s">
        <v>659</v>
      </c>
      <c r="I229" s="9" t="s">
        <v>2983</v>
      </c>
      <c r="J229" s="12" t="s">
        <v>101</v>
      </c>
      <c r="K229" s="9"/>
      <c r="L229" s="12" t="s">
        <v>101</v>
      </c>
      <c r="M229" s="11" t="s">
        <v>3765</v>
      </c>
      <c r="N229" s="11" t="s">
        <v>3766</v>
      </c>
      <c r="O229" s="9" t="s">
        <v>553</v>
      </c>
      <c r="P229" s="9" t="s">
        <v>1789</v>
      </c>
      <c r="Q229" s="11"/>
      <c r="R229" s="9" t="s">
        <v>47</v>
      </c>
      <c r="S229" s="9" t="s">
        <v>45</v>
      </c>
      <c r="T229" s="13">
        <v>4.2060000000000004</v>
      </c>
      <c r="U229" s="10">
        <v>43077</v>
      </c>
      <c r="V229" s="9"/>
      <c r="W229" s="12" t="s">
        <v>93</v>
      </c>
      <c r="X229" s="12" t="s">
        <v>94</v>
      </c>
      <c r="Y229" s="153" t="s">
        <v>31</v>
      </c>
      <c r="Z229" s="11"/>
      <c r="AA229" s="14">
        <v>0</v>
      </c>
      <c r="AB229" s="14">
        <v>-1000000</v>
      </c>
      <c r="AC229" s="14">
        <v>1000000</v>
      </c>
      <c r="AD229" s="14">
        <v>0</v>
      </c>
      <c r="AE229" s="161">
        <f>SUM(TAMPData2202[[#This Row],[2022 PE Obligations]:[2022 Paving Obligations]])</f>
        <v>0</v>
      </c>
      <c r="AF229" s="14">
        <v>1540324.56</v>
      </c>
      <c r="AG229" s="14">
        <v>7274730</v>
      </c>
      <c r="AH229" s="14">
        <v>32126670</v>
      </c>
      <c r="AI229" s="14">
        <v>0</v>
      </c>
      <c r="AJ229" s="14">
        <v>40941724.560000002</v>
      </c>
      <c r="AK229" s="16" t="s">
        <v>3768</v>
      </c>
    </row>
    <row r="230" spans="1:37" hidden="1" x14ac:dyDescent="0.35">
      <c r="A230" s="162">
        <v>105973</v>
      </c>
      <c r="B230" s="8">
        <v>1</v>
      </c>
      <c r="C230" s="9" t="s">
        <v>85</v>
      </c>
      <c r="D230" s="10">
        <v>38470</v>
      </c>
      <c r="E230" s="9" t="s">
        <v>178</v>
      </c>
      <c r="F230" s="10">
        <v>44279</v>
      </c>
      <c r="G230" s="9" t="s">
        <v>152</v>
      </c>
      <c r="H230" s="11" t="s">
        <v>386</v>
      </c>
      <c r="I230" s="9" t="s">
        <v>900</v>
      </c>
      <c r="J230" s="12"/>
      <c r="K230" s="9" t="s">
        <v>901</v>
      </c>
      <c r="L230" s="12" t="s">
        <v>183</v>
      </c>
      <c r="M230" s="11" t="s">
        <v>902</v>
      </c>
      <c r="N230" s="11"/>
      <c r="O230" s="9" t="s">
        <v>271</v>
      </c>
      <c r="P230" s="9" t="s">
        <v>166</v>
      </c>
      <c r="Q230" s="11"/>
      <c r="R230" s="9" t="s">
        <v>39</v>
      </c>
      <c r="S230" s="9" t="s">
        <v>45</v>
      </c>
      <c r="T230" s="13">
        <v>0.01</v>
      </c>
      <c r="U230" s="12"/>
      <c r="V230" s="9"/>
      <c r="W230" s="12" t="s">
        <v>93</v>
      </c>
      <c r="X230" s="12" t="s">
        <v>186</v>
      </c>
      <c r="Y230" s="163" t="s">
        <v>34</v>
      </c>
      <c r="Z230" s="11" t="s">
        <v>903</v>
      </c>
      <c r="AA230" s="14">
        <v>0</v>
      </c>
      <c r="AB230" s="14">
        <v>0</v>
      </c>
      <c r="AC230" s="14">
        <v>471928.56</v>
      </c>
      <c r="AD230" s="14">
        <v>0</v>
      </c>
      <c r="AE230" s="161">
        <f>SUM(TAMPData2202[[#This Row],[2022 PE Obligations]:[2022 Paving Obligations]])</f>
        <v>471928.56</v>
      </c>
      <c r="AF230" s="14">
        <v>0</v>
      </c>
      <c r="AG230" s="14">
        <v>0</v>
      </c>
      <c r="AH230" s="14">
        <v>471928.56</v>
      </c>
      <c r="AI230" s="14">
        <v>0</v>
      </c>
      <c r="AJ230" s="14">
        <v>471928.56</v>
      </c>
      <c r="AK230" s="16" t="s">
        <v>904</v>
      </c>
    </row>
    <row r="231" spans="1:37" hidden="1" x14ac:dyDescent="0.35">
      <c r="A231" s="159">
        <v>105996.05</v>
      </c>
      <c r="B231" s="8">
        <v>2</v>
      </c>
      <c r="C231" s="9" t="s">
        <v>85</v>
      </c>
      <c r="D231" s="10">
        <v>41124</v>
      </c>
      <c r="E231" s="9" t="s">
        <v>98</v>
      </c>
      <c r="F231" s="10">
        <v>44154</v>
      </c>
      <c r="G231" s="9" t="s">
        <v>98</v>
      </c>
      <c r="H231" s="11" t="s">
        <v>135</v>
      </c>
      <c r="I231" s="9"/>
      <c r="J231" s="12"/>
      <c r="K231" s="9"/>
      <c r="L231" s="12"/>
      <c r="M231" s="11" t="s">
        <v>5081</v>
      </c>
      <c r="N231" s="11"/>
      <c r="O231" s="9" t="s">
        <v>119</v>
      </c>
      <c r="P231" s="9" t="s">
        <v>4995</v>
      </c>
      <c r="Q231" s="11"/>
      <c r="R231" s="166" t="s">
        <v>1778</v>
      </c>
      <c r="S231" s="166" t="s">
        <v>1778</v>
      </c>
      <c r="T231" s="15" t="s">
        <v>505</v>
      </c>
      <c r="U231" s="12"/>
      <c r="V231" s="9"/>
      <c r="W231" s="12" t="s">
        <v>93</v>
      </c>
      <c r="X231" s="12"/>
      <c r="Y231" s="12"/>
      <c r="Z231" s="11"/>
      <c r="AA231" s="14">
        <v>0</v>
      </c>
      <c r="AB231" s="14">
        <v>0</v>
      </c>
      <c r="AC231" s="14">
        <v>340417.6</v>
      </c>
      <c r="AD231" s="14">
        <v>0</v>
      </c>
      <c r="AE231" s="161">
        <f>SUM(TAMPData2202[[#This Row],[2022 PE Obligations]:[2022 Paving Obligations]])</f>
        <v>340417.6</v>
      </c>
      <c r="AF231" s="14">
        <v>0</v>
      </c>
      <c r="AG231" s="14">
        <v>0</v>
      </c>
      <c r="AH231" s="14">
        <v>4248454.37</v>
      </c>
      <c r="AI231" s="14">
        <v>0</v>
      </c>
      <c r="AJ231" s="14">
        <v>4248454.37</v>
      </c>
      <c r="AK231" s="16" t="s">
        <v>5082</v>
      </c>
    </row>
    <row r="232" spans="1:37" hidden="1" x14ac:dyDescent="0.35">
      <c r="A232" s="159">
        <v>106193</v>
      </c>
      <c r="B232" s="8">
        <v>4</v>
      </c>
      <c r="C232" s="9" t="s">
        <v>85</v>
      </c>
      <c r="D232" s="10">
        <v>38503</v>
      </c>
      <c r="E232" s="9" t="s">
        <v>510</v>
      </c>
      <c r="F232" s="10">
        <v>43476</v>
      </c>
      <c r="G232" s="9" t="s">
        <v>152</v>
      </c>
      <c r="H232" s="11" t="s">
        <v>770</v>
      </c>
      <c r="I232" s="9"/>
      <c r="J232" s="12"/>
      <c r="K232" s="9"/>
      <c r="L232" s="12"/>
      <c r="M232" s="11" t="s">
        <v>4878</v>
      </c>
      <c r="N232" s="11"/>
      <c r="O232" s="9" t="s">
        <v>119</v>
      </c>
      <c r="P232" s="9" t="s">
        <v>19</v>
      </c>
      <c r="Q232" s="11"/>
      <c r="R232" s="166" t="s">
        <v>1778</v>
      </c>
      <c r="S232" s="166" t="s">
        <v>1778</v>
      </c>
      <c r="T232" s="15" t="s">
        <v>505</v>
      </c>
      <c r="U232" s="12"/>
      <c r="V232" s="9"/>
      <c r="W232" s="12" t="s">
        <v>93</v>
      </c>
      <c r="X232" s="12"/>
      <c r="Y232" s="12"/>
      <c r="Z232" s="11"/>
      <c r="AA232" s="14">
        <v>0</v>
      </c>
      <c r="AB232" s="14">
        <v>0</v>
      </c>
      <c r="AC232" s="14">
        <v>1985109</v>
      </c>
      <c r="AD232" s="14">
        <v>0</v>
      </c>
      <c r="AE232" s="161">
        <f>SUM(TAMPData2202[[#This Row],[2022 PE Obligations]:[2022 Paving Obligations]])</f>
        <v>1985109</v>
      </c>
      <c r="AF232" s="14">
        <v>0</v>
      </c>
      <c r="AG232" s="14">
        <v>0</v>
      </c>
      <c r="AH232" s="14">
        <v>32583984.809999999</v>
      </c>
      <c r="AI232" s="14">
        <v>0</v>
      </c>
      <c r="AJ232" s="14">
        <v>32583984.809999999</v>
      </c>
      <c r="AK232" s="16" t="s">
        <v>4879</v>
      </c>
    </row>
    <row r="233" spans="1:37" hidden="1" x14ac:dyDescent="0.35">
      <c r="A233" s="159">
        <v>106300.01</v>
      </c>
      <c r="B233" s="8">
        <v>1</v>
      </c>
      <c r="C233" s="9" t="s">
        <v>85</v>
      </c>
      <c r="D233" s="10">
        <v>38530</v>
      </c>
      <c r="E233" s="9" t="s">
        <v>2937</v>
      </c>
      <c r="F233" s="10">
        <v>43418</v>
      </c>
      <c r="G233" s="9" t="s">
        <v>98</v>
      </c>
      <c r="H233" s="11" t="s">
        <v>2232</v>
      </c>
      <c r="I233" s="9"/>
      <c r="J233" s="12"/>
      <c r="K233" s="9"/>
      <c r="L233" s="12"/>
      <c r="M233" s="11" t="s">
        <v>5083</v>
      </c>
      <c r="N233" s="11"/>
      <c r="O233" s="9" t="s">
        <v>119</v>
      </c>
      <c r="P233" s="9"/>
      <c r="Q233" s="11"/>
      <c r="R233" s="166" t="s">
        <v>1778</v>
      </c>
      <c r="S233" s="166" t="s">
        <v>1778</v>
      </c>
      <c r="T233" s="15" t="s">
        <v>505</v>
      </c>
      <c r="U233" s="12"/>
      <c r="V233" s="9"/>
      <c r="W233" s="12" t="s">
        <v>93</v>
      </c>
      <c r="X233" s="12"/>
      <c r="Y233" s="12"/>
      <c r="Z233" s="11"/>
      <c r="AA233" s="14">
        <v>0</v>
      </c>
      <c r="AB233" s="14">
        <v>0</v>
      </c>
      <c r="AC233" s="14">
        <v>1800000</v>
      </c>
      <c r="AD233" s="14">
        <v>0</v>
      </c>
      <c r="AE233" s="161">
        <f>SUM(TAMPData2202[[#This Row],[2022 PE Obligations]:[2022 Paving Obligations]])</f>
        <v>1800000</v>
      </c>
      <c r="AF233" s="14">
        <v>0</v>
      </c>
      <c r="AG233" s="14">
        <v>0</v>
      </c>
      <c r="AH233" s="14">
        <v>4343000</v>
      </c>
      <c r="AI233" s="14">
        <v>0</v>
      </c>
      <c r="AJ233" s="14">
        <v>4343000</v>
      </c>
      <c r="AK233" s="16" t="s">
        <v>5084</v>
      </c>
    </row>
    <row r="234" spans="1:37" hidden="1" x14ac:dyDescent="0.35">
      <c r="A234" s="159">
        <v>106300.04</v>
      </c>
      <c r="B234" s="8">
        <v>4</v>
      </c>
      <c r="C234" s="9" t="s">
        <v>85</v>
      </c>
      <c r="D234" s="10">
        <v>38530</v>
      </c>
      <c r="E234" s="9" t="s">
        <v>2937</v>
      </c>
      <c r="F234" s="10">
        <v>43418</v>
      </c>
      <c r="G234" s="9" t="s">
        <v>98</v>
      </c>
      <c r="H234" s="11" t="s">
        <v>1760</v>
      </c>
      <c r="I234" s="9"/>
      <c r="J234" s="12"/>
      <c r="K234" s="9"/>
      <c r="L234" s="12"/>
      <c r="M234" s="11" t="s">
        <v>5085</v>
      </c>
      <c r="N234" s="11"/>
      <c r="O234" s="9" t="s">
        <v>119</v>
      </c>
      <c r="P234" s="9"/>
      <c r="Q234" s="11"/>
      <c r="R234" s="166" t="s">
        <v>1778</v>
      </c>
      <c r="S234" s="166" t="s">
        <v>1778</v>
      </c>
      <c r="T234" s="15" t="s">
        <v>505</v>
      </c>
      <c r="U234" s="12"/>
      <c r="V234" s="9"/>
      <c r="W234" s="12" t="s">
        <v>93</v>
      </c>
      <c r="X234" s="12"/>
      <c r="Y234" s="12"/>
      <c r="Z234" s="11"/>
      <c r="AA234" s="14">
        <v>0</v>
      </c>
      <c r="AB234" s="14">
        <v>0</v>
      </c>
      <c r="AC234" s="14">
        <v>1300000</v>
      </c>
      <c r="AD234" s="14">
        <v>0</v>
      </c>
      <c r="AE234" s="161">
        <f>SUM(TAMPData2202[[#This Row],[2022 PE Obligations]:[2022 Paving Obligations]])</f>
        <v>1300000</v>
      </c>
      <c r="AF234" s="14">
        <v>0</v>
      </c>
      <c r="AG234" s="14">
        <v>0</v>
      </c>
      <c r="AH234" s="14">
        <v>3300000</v>
      </c>
      <c r="AI234" s="14">
        <v>0</v>
      </c>
      <c r="AJ234" s="14">
        <v>3300000</v>
      </c>
      <c r="AK234" s="16" t="s">
        <v>5086</v>
      </c>
    </row>
    <row r="235" spans="1:37" hidden="1" x14ac:dyDescent="0.35">
      <c r="A235" s="159">
        <v>106309.07</v>
      </c>
      <c r="B235" s="8">
        <v>4</v>
      </c>
      <c r="C235" s="9" t="s">
        <v>85</v>
      </c>
      <c r="D235" s="10">
        <v>41124</v>
      </c>
      <c r="E235" s="9" t="s">
        <v>98</v>
      </c>
      <c r="F235" s="10">
        <v>44155</v>
      </c>
      <c r="G235" s="9" t="s">
        <v>98</v>
      </c>
      <c r="H235" s="11" t="s">
        <v>331</v>
      </c>
      <c r="I235" s="9"/>
      <c r="J235" s="12"/>
      <c r="K235" s="9"/>
      <c r="L235" s="12"/>
      <c r="M235" s="11" t="s">
        <v>5087</v>
      </c>
      <c r="N235" s="11"/>
      <c r="O235" s="9" t="s">
        <v>119</v>
      </c>
      <c r="P235" s="9" t="s">
        <v>4995</v>
      </c>
      <c r="Q235" s="11"/>
      <c r="R235" s="166" t="s">
        <v>1778</v>
      </c>
      <c r="S235" s="166" t="s">
        <v>1778</v>
      </c>
      <c r="T235" s="15" t="s">
        <v>505</v>
      </c>
      <c r="U235" s="12"/>
      <c r="V235" s="9"/>
      <c r="W235" s="12" t="s">
        <v>93</v>
      </c>
      <c r="X235" s="12"/>
      <c r="Y235" s="12"/>
      <c r="Z235" s="11"/>
      <c r="AA235" s="14">
        <v>0</v>
      </c>
      <c r="AB235" s="14">
        <v>0</v>
      </c>
      <c r="AC235" s="14">
        <v>187492.74</v>
      </c>
      <c r="AD235" s="14">
        <v>0</v>
      </c>
      <c r="AE235" s="161">
        <f>SUM(TAMPData2202[[#This Row],[2022 PE Obligations]:[2022 Paving Obligations]])</f>
        <v>187492.74</v>
      </c>
      <c r="AF235" s="14">
        <v>0</v>
      </c>
      <c r="AG235" s="14">
        <v>0</v>
      </c>
      <c r="AH235" s="14">
        <v>2282307.6800000002</v>
      </c>
      <c r="AI235" s="14">
        <v>0</v>
      </c>
      <c r="AJ235" s="14">
        <v>2282307.6800000002</v>
      </c>
      <c r="AK235" s="16" t="s">
        <v>5088</v>
      </c>
    </row>
    <row r="236" spans="1:37" hidden="1" x14ac:dyDescent="0.35">
      <c r="A236" s="159">
        <v>106310.07</v>
      </c>
      <c r="B236" s="8">
        <v>4</v>
      </c>
      <c r="C236" s="9" t="s">
        <v>85</v>
      </c>
      <c r="D236" s="10">
        <v>41124</v>
      </c>
      <c r="E236" s="9" t="s">
        <v>98</v>
      </c>
      <c r="F236" s="10">
        <v>44155</v>
      </c>
      <c r="G236" s="9" t="s">
        <v>98</v>
      </c>
      <c r="H236" s="11" t="s">
        <v>196</v>
      </c>
      <c r="I236" s="9"/>
      <c r="J236" s="12"/>
      <c r="K236" s="9"/>
      <c r="L236" s="12"/>
      <c r="M236" s="11" t="s">
        <v>5089</v>
      </c>
      <c r="N236" s="11"/>
      <c r="O236" s="9" t="s">
        <v>119</v>
      </c>
      <c r="P236" s="9" t="s">
        <v>4995</v>
      </c>
      <c r="Q236" s="11"/>
      <c r="R236" s="166" t="s">
        <v>1778</v>
      </c>
      <c r="S236" s="166" t="s">
        <v>1778</v>
      </c>
      <c r="T236" s="15" t="s">
        <v>505</v>
      </c>
      <c r="U236" s="12"/>
      <c r="V236" s="9"/>
      <c r="W236" s="12" t="s">
        <v>93</v>
      </c>
      <c r="X236" s="12"/>
      <c r="Y236" s="12"/>
      <c r="Z236" s="11"/>
      <c r="AA236" s="14">
        <v>0</v>
      </c>
      <c r="AB236" s="14">
        <v>0</v>
      </c>
      <c r="AC236" s="14">
        <v>336246.8</v>
      </c>
      <c r="AD236" s="14">
        <v>0</v>
      </c>
      <c r="AE236" s="161">
        <f>SUM(TAMPData2202[[#This Row],[2022 PE Obligations]:[2022 Paving Obligations]])</f>
        <v>336246.8</v>
      </c>
      <c r="AF236" s="14">
        <v>0</v>
      </c>
      <c r="AG236" s="14">
        <v>0</v>
      </c>
      <c r="AH236" s="14">
        <v>4242695.26</v>
      </c>
      <c r="AI236" s="14">
        <v>0</v>
      </c>
      <c r="AJ236" s="14">
        <v>4242695.26</v>
      </c>
      <c r="AK236" s="16" t="s">
        <v>5090</v>
      </c>
    </row>
    <row r="237" spans="1:37" hidden="1" x14ac:dyDescent="0.35">
      <c r="A237" s="159">
        <v>106311.07</v>
      </c>
      <c r="B237" s="8">
        <v>4</v>
      </c>
      <c r="C237" s="9" t="s">
        <v>85</v>
      </c>
      <c r="D237" s="10">
        <v>41124</v>
      </c>
      <c r="E237" s="9" t="s">
        <v>98</v>
      </c>
      <c r="F237" s="10">
        <v>44154</v>
      </c>
      <c r="G237" s="9" t="s">
        <v>98</v>
      </c>
      <c r="H237" s="11" t="s">
        <v>229</v>
      </c>
      <c r="I237" s="9" t="s">
        <v>477</v>
      </c>
      <c r="J237" s="12" t="s">
        <v>299</v>
      </c>
      <c r="K237" s="9"/>
      <c r="L237" s="12" t="s">
        <v>300</v>
      </c>
      <c r="M237" s="11" t="s">
        <v>5091</v>
      </c>
      <c r="N237" s="11"/>
      <c r="O237" s="9" t="s">
        <v>119</v>
      </c>
      <c r="P237" s="9" t="s">
        <v>4995</v>
      </c>
      <c r="Q237" s="11"/>
      <c r="R237" s="166" t="s">
        <v>1778</v>
      </c>
      <c r="S237" s="9"/>
      <c r="T237" s="15" t="s">
        <v>505</v>
      </c>
      <c r="U237" s="12"/>
      <c r="V237" s="9"/>
      <c r="W237" s="12" t="s">
        <v>93</v>
      </c>
      <c r="X237" s="12"/>
      <c r="Y237" s="153" t="s">
        <v>29</v>
      </c>
      <c r="Z237" s="11"/>
      <c r="AA237" s="14">
        <v>0</v>
      </c>
      <c r="AB237" s="14">
        <v>0</v>
      </c>
      <c r="AC237" s="14">
        <v>487811.5</v>
      </c>
      <c r="AD237" s="14">
        <v>0</v>
      </c>
      <c r="AE237" s="161">
        <f>SUM(TAMPData2202[[#This Row],[2022 PE Obligations]:[2022 Paving Obligations]])</f>
        <v>487811.5</v>
      </c>
      <c r="AF237" s="14">
        <v>0</v>
      </c>
      <c r="AG237" s="14">
        <v>0</v>
      </c>
      <c r="AH237" s="14">
        <v>4128587.78</v>
      </c>
      <c r="AI237" s="14">
        <v>0</v>
      </c>
      <c r="AJ237" s="14">
        <v>4128587.78</v>
      </c>
      <c r="AK237" s="16" t="s">
        <v>5092</v>
      </c>
    </row>
    <row r="238" spans="1:37" hidden="1" x14ac:dyDescent="0.35">
      <c r="A238" s="159">
        <v>106312.07</v>
      </c>
      <c r="B238" s="8">
        <v>3</v>
      </c>
      <c r="C238" s="9" t="s">
        <v>85</v>
      </c>
      <c r="D238" s="10">
        <v>41124</v>
      </c>
      <c r="E238" s="9" t="s">
        <v>98</v>
      </c>
      <c r="F238" s="10">
        <v>44154</v>
      </c>
      <c r="G238" s="9" t="s">
        <v>98</v>
      </c>
      <c r="H238" s="11" t="s">
        <v>1489</v>
      </c>
      <c r="I238" s="9" t="s">
        <v>477</v>
      </c>
      <c r="J238" s="12" t="s">
        <v>299</v>
      </c>
      <c r="K238" s="9"/>
      <c r="L238" s="12" t="s">
        <v>300</v>
      </c>
      <c r="M238" s="11" t="s">
        <v>5093</v>
      </c>
      <c r="N238" s="11"/>
      <c r="O238" s="9" t="s">
        <v>119</v>
      </c>
      <c r="P238" s="9" t="s">
        <v>4995</v>
      </c>
      <c r="Q238" s="11"/>
      <c r="R238" s="166" t="s">
        <v>1778</v>
      </c>
      <c r="S238" s="9"/>
      <c r="T238" s="15" t="s">
        <v>505</v>
      </c>
      <c r="U238" s="12"/>
      <c r="V238" s="9"/>
      <c r="W238" s="12" t="s">
        <v>93</v>
      </c>
      <c r="X238" s="12"/>
      <c r="Y238" s="153" t="s">
        <v>29</v>
      </c>
      <c r="Z238" s="11"/>
      <c r="AA238" s="14">
        <v>0</v>
      </c>
      <c r="AB238" s="14">
        <v>0</v>
      </c>
      <c r="AC238" s="14">
        <v>330962.96000000002</v>
      </c>
      <c r="AD238" s="14">
        <v>0</v>
      </c>
      <c r="AE238" s="161">
        <f>SUM(TAMPData2202[[#This Row],[2022 PE Obligations]:[2022 Paving Obligations]])</f>
        <v>330962.96000000002</v>
      </c>
      <c r="AF238" s="14">
        <v>0</v>
      </c>
      <c r="AG238" s="14">
        <v>0</v>
      </c>
      <c r="AH238" s="14">
        <v>4349497.7</v>
      </c>
      <c r="AI238" s="14">
        <v>0</v>
      </c>
      <c r="AJ238" s="14">
        <v>4349497.7</v>
      </c>
      <c r="AK238" s="16" t="s">
        <v>5094</v>
      </c>
    </row>
    <row r="239" spans="1:37" hidden="1" x14ac:dyDescent="0.35">
      <c r="A239" s="159">
        <v>106608.07</v>
      </c>
      <c r="B239" s="8">
        <v>6</v>
      </c>
      <c r="C239" s="9" t="s">
        <v>85</v>
      </c>
      <c r="D239" s="10">
        <v>41124</v>
      </c>
      <c r="E239" s="9" t="s">
        <v>98</v>
      </c>
      <c r="F239" s="10">
        <v>43661</v>
      </c>
      <c r="G239" s="9" t="s">
        <v>98</v>
      </c>
      <c r="H239" s="11" t="s">
        <v>667</v>
      </c>
      <c r="I239" s="9"/>
      <c r="J239" s="12"/>
      <c r="K239" s="9"/>
      <c r="L239" s="12"/>
      <c r="M239" s="11" t="s">
        <v>5095</v>
      </c>
      <c r="N239" s="11"/>
      <c r="O239" s="9" t="s">
        <v>119</v>
      </c>
      <c r="P239" s="9" t="s">
        <v>4995</v>
      </c>
      <c r="Q239" s="11"/>
      <c r="R239" s="166" t="s">
        <v>1778</v>
      </c>
      <c r="S239" s="166" t="s">
        <v>1778</v>
      </c>
      <c r="T239" s="15" t="s">
        <v>505</v>
      </c>
      <c r="U239" s="12"/>
      <c r="V239" s="9"/>
      <c r="W239" s="12" t="s">
        <v>93</v>
      </c>
      <c r="X239" s="12"/>
      <c r="Y239" s="12"/>
      <c r="Z239" s="11"/>
      <c r="AA239" s="14">
        <v>0</v>
      </c>
      <c r="AB239" s="14">
        <v>0</v>
      </c>
      <c r="AC239" s="14">
        <v>9600000</v>
      </c>
      <c r="AD239" s="14">
        <v>0</v>
      </c>
      <c r="AE239" s="161">
        <f>SUM(TAMPData2202[[#This Row],[2022 PE Obligations]:[2022 Paving Obligations]])</f>
        <v>9600000</v>
      </c>
      <c r="AF239" s="14">
        <v>0</v>
      </c>
      <c r="AG239" s="14">
        <v>0</v>
      </c>
      <c r="AH239" s="14">
        <v>79440461.969999999</v>
      </c>
      <c r="AI239" s="14">
        <v>0</v>
      </c>
      <c r="AJ239" s="14">
        <v>79440461.969999999</v>
      </c>
      <c r="AK239" s="16" t="s">
        <v>5096</v>
      </c>
    </row>
    <row r="240" spans="1:37" ht="36" hidden="1" x14ac:dyDescent="0.35">
      <c r="A240" s="159">
        <v>106634.02</v>
      </c>
      <c r="B240" s="8">
        <v>3</v>
      </c>
      <c r="C240" s="9" t="s">
        <v>85</v>
      </c>
      <c r="D240" s="10">
        <v>42401</v>
      </c>
      <c r="E240" s="9" t="s">
        <v>143</v>
      </c>
      <c r="F240" s="10">
        <v>44516</v>
      </c>
      <c r="G240" s="9" t="s">
        <v>148</v>
      </c>
      <c r="H240" s="11" t="s">
        <v>701</v>
      </c>
      <c r="I240" s="9" t="s">
        <v>2196</v>
      </c>
      <c r="J240" s="12" t="s">
        <v>101</v>
      </c>
      <c r="K240" s="9"/>
      <c r="L240" s="12" t="s">
        <v>101</v>
      </c>
      <c r="M240" s="11" t="s">
        <v>2197</v>
      </c>
      <c r="N240" s="11" t="s">
        <v>2198</v>
      </c>
      <c r="O240" s="9" t="s">
        <v>553</v>
      </c>
      <c r="P240" s="9" t="s">
        <v>92</v>
      </c>
      <c r="Q240" s="11"/>
      <c r="R240" s="9" t="s">
        <v>47</v>
      </c>
      <c r="S240" s="9" t="s">
        <v>41</v>
      </c>
      <c r="T240" s="13">
        <v>3.9</v>
      </c>
      <c r="U240" s="10">
        <v>45268</v>
      </c>
      <c r="V240" s="9"/>
      <c r="W240" s="12" t="s">
        <v>93</v>
      </c>
      <c r="X240" s="12" t="s">
        <v>13</v>
      </c>
      <c r="Y240" s="153" t="s">
        <v>31</v>
      </c>
      <c r="Z240" s="11"/>
      <c r="AA240" s="14">
        <v>0</v>
      </c>
      <c r="AB240" s="14">
        <v>13113973</v>
      </c>
      <c r="AC240" s="14">
        <v>0</v>
      </c>
      <c r="AD240" s="14">
        <v>0</v>
      </c>
      <c r="AE240" s="161">
        <f>SUM(TAMPData2202[[#This Row],[2022 PE Obligations]:[2022 Paving Obligations]])</f>
        <v>13113973</v>
      </c>
      <c r="AF240" s="14">
        <v>0</v>
      </c>
      <c r="AG240" s="14">
        <v>13113973</v>
      </c>
      <c r="AH240" s="14">
        <v>0</v>
      </c>
      <c r="AI240" s="14">
        <v>0</v>
      </c>
      <c r="AJ240" s="14">
        <v>13113973</v>
      </c>
      <c r="AK240" s="16"/>
    </row>
    <row r="241" spans="1:37" ht="36" hidden="1" x14ac:dyDescent="0.35">
      <c r="A241" s="159">
        <v>106634.03</v>
      </c>
      <c r="B241" s="8">
        <v>3</v>
      </c>
      <c r="C241" s="9" t="s">
        <v>85</v>
      </c>
      <c r="D241" s="10">
        <v>42401</v>
      </c>
      <c r="E241" s="9" t="s">
        <v>143</v>
      </c>
      <c r="F241" s="10">
        <v>44480</v>
      </c>
      <c r="G241" s="9" t="s">
        <v>152</v>
      </c>
      <c r="H241" s="11" t="s">
        <v>701</v>
      </c>
      <c r="I241" s="9" t="s">
        <v>2196</v>
      </c>
      <c r="J241" s="12" t="s">
        <v>101</v>
      </c>
      <c r="K241" s="9"/>
      <c r="L241" s="12" t="s">
        <v>101</v>
      </c>
      <c r="M241" s="11" t="s">
        <v>3941</v>
      </c>
      <c r="N241" s="11" t="s">
        <v>2198</v>
      </c>
      <c r="O241" s="9" t="s">
        <v>553</v>
      </c>
      <c r="P241" s="9" t="s">
        <v>92</v>
      </c>
      <c r="Q241" s="11"/>
      <c r="R241" s="9" t="s">
        <v>47</v>
      </c>
      <c r="S241" s="9" t="s">
        <v>41</v>
      </c>
      <c r="T241" s="13">
        <v>3.75</v>
      </c>
      <c r="U241" s="10">
        <v>46003</v>
      </c>
      <c r="V241" s="9"/>
      <c r="W241" s="12" t="s">
        <v>93</v>
      </c>
      <c r="X241" s="12" t="s">
        <v>13</v>
      </c>
      <c r="Y241" s="153" t="s">
        <v>31</v>
      </c>
      <c r="Z241" s="11"/>
      <c r="AA241" s="14">
        <v>0</v>
      </c>
      <c r="AB241" s="14">
        <v>5345850</v>
      </c>
      <c r="AC241" s="14">
        <v>0</v>
      </c>
      <c r="AD241" s="14">
        <v>0</v>
      </c>
      <c r="AE241" s="161">
        <f>SUM(TAMPData2202[[#This Row],[2022 PE Obligations]:[2022 Paving Obligations]])</f>
        <v>5345850</v>
      </c>
      <c r="AF241" s="14">
        <v>0</v>
      </c>
      <c r="AG241" s="14">
        <v>5345850</v>
      </c>
      <c r="AH241" s="14">
        <v>0</v>
      </c>
      <c r="AI241" s="14">
        <v>0</v>
      </c>
      <c r="AJ241" s="14">
        <v>5345850</v>
      </c>
      <c r="AK241" s="16" t="s">
        <v>3942</v>
      </c>
    </row>
    <row r="242" spans="1:37" hidden="1" x14ac:dyDescent="0.35">
      <c r="A242" s="159">
        <v>106728.16</v>
      </c>
      <c r="B242" s="8">
        <v>6</v>
      </c>
      <c r="C242" s="9" t="s">
        <v>114</v>
      </c>
      <c r="D242" s="10">
        <v>41186</v>
      </c>
      <c r="E242" s="9" t="s">
        <v>161</v>
      </c>
      <c r="F242" s="10">
        <v>44440</v>
      </c>
      <c r="G242" s="9" t="s">
        <v>170</v>
      </c>
      <c r="H242" s="11" t="s">
        <v>667</v>
      </c>
      <c r="I242" s="9"/>
      <c r="J242" s="12"/>
      <c r="K242" s="9"/>
      <c r="L242" s="12"/>
      <c r="M242" s="11" t="s">
        <v>5097</v>
      </c>
      <c r="N242" s="11"/>
      <c r="O242" s="9" t="s">
        <v>103</v>
      </c>
      <c r="P242" s="9" t="s">
        <v>5098</v>
      </c>
      <c r="Q242" s="11"/>
      <c r="R242" s="166" t="s">
        <v>1778</v>
      </c>
      <c r="S242" s="166" t="s">
        <v>1778</v>
      </c>
      <c r="T242" s="13">
        <v>0</v>
      </c>
      <c r="U242" s="12"/>
      <c r="V242" s="9"/>
      <c r="W242" s="12" t="s">
        <v>93</v>
      </c>
      <c r="X242" s="12"/>
      <c r="Y242" s="12"/>
      <c r="Z242" s="11"/>
      <c r="AA242" s="14">
        <v>8996.59</v>
      </c>
      <c r="AB242" s="14">
        <v>0</v>
      </c>
      <c r="AC242" s="14">
        <v>0</v>
      </c>
      <c r="AD242" s="14">
        <v>0</v>
      </c>
      <c r="AE242" s="161">
        <f>SUM(TAMPData2202[[#This Row],[2022 PE Obligations]:[2022 Paving Obligations]])</f>
        <v>8996.59</v>
      </c>
      <c r="AF242" s="14">
        <v>633996.59</v>
      </c>
      <c r="AG242" s="14">
        <v>0</v>
      </c>
      <c r="AH242" s="14">
        <v>0</v>
      </c>
      <c r="AI242" s="14">
        <v>0</v>
      </c>
      <c r="AJ242" s="14">
        <v>633996.59</v>
      </c>
      <c r="AK242" s="16"/>
    </row>
    <row r="243" spans="1:37" ht="36" hidden="1" x14ac:dyDescent="0.35">
      <c r="A243" s="159">
        <v>106728.17</v>
      </c>
      <c r="B243" s="8">
        <v>4</v>
      </c>
      <c r="C243" s="9" t="s">
        <v>97</v>
      </c>
      <c r="D243" s="10">
        <v>41186</v>
      </c>
      <c r="E243" s="9" t="s">
        <v>161</v>
      </c>
      <c r="F243" s="10">
        <v>44295</v>
      </c>
      <c r="G243" s="9" t="s">
        <v>666</v>
      </c>
      <c r="H243" s="11" t="s">
        <v>2124</v>
      </c>
      <c r="I243" s="9"/>
      <c r="J243" s="12"/>
      <c r="K243" s="9"/>
      <c r="L243" s="12"/>
      <c r="M243" s="11" t="s">
        <v>5099</v>
      </c>
      <c r="N243" s="11" t="s">
        <v>5100</v>
      </c>
      <c r="O243" s="9" t="s">
        <v>103</v>
      </c>
      <c r="P243" s="9" t="s">
        <v>92</v>
      </c>
      <c r="Q243" s="11"/>
      <c r="R243" s="9" t="s">
        <v>47</v>
      </c>
      <c r="S243" s="9" t="s">
        <v>41</v>
      </c>
      <c r="T243" s="13">
        <v>0</v>
      </c>
      <c r="U243" s="10">
        <v>43742</v>
      </c>
      <c r="V243" s="9"/>
      <c r="W243" s="12" t="s">
        <v>93</v>
      </c>
      <c r="X243" s="12"/>
      <c r="Y243" s="153" t="s">
        <v>34</v>
      </c>
      <c r="Z243" s="11"/>
      <c r="AA243" s="14">
        <v>0</v>
      </c>
      <c r="AB243" s="14">
        <v>0</v>
      </c>
      <c r="AC243" s="14">
        <v>-33987.58</v>
      </c>
      <c r="AD243" s="14">
        <v>0</v>
      </c>
      <c r="AE243" s="165">
        <f>SUM(TAMPData2202[[#This Row],[2022 PE Obligations]:[2022 Paving Obligations]])</f>
        <v>-33987.58</v>
      </c>
      <c r="AF243" s="14">
        <v>0</v>
      </c>
      <c r="AG243" s="14">
        <v>0</v>
      </c>
      <c r="AH243" s="14">
        <v>2593549.42</v>
      </c>
      <c r="AI243" s="14">
        <v>0</v>
      </c>
      <c r="AJ243" s="14">
        <v>2593549.42</v>
      </c>
      <c r="AK243" s="16" t="s">
        <v>5101</v>
      </c>
    </row>
    <row r="244" spans="1:37" ht="36" hidden="1" x14ac:dyDescent="0.35">
      <c r="A244" s="159">
        <v>107242.01</v>
      </c>
      <c r="B244" s="8">
        <v>6</v>
      </c>
      <c r="C244" s="9" t="s">
        <v>85</v>
      </c>
      <c r="D244" s="10">
        <v>42256</v>
      </c>
      <c r="E244" s="9" t="s">
        <v>98</v>
      </c>
      <c r="F244" s="10">
        <v>43418</v>
      </c>
      <c r="G244" s="9" t="s">
        <v>152</v>
      </c>
      <c r="H244" s="11" t="s">
        <v>667</v>
      </c>
      <c r="I244" s="9"/>
      <c r="J244" s="12"/>
      <c r="K244" s="9"/>
      <c r="L244" s="12"/>
      <c r="M244" s="11" t="s">
        <v>5102</v>
      </c>
      <c r="N244" s="11"/>
      <c r="O244" s="9" t="s">
        <v>103</v>
      </c>
      <c r="P244" s="9" t="s">
        <v>5098</v>
      </c>
      <c r="Q244" s="11"/>
      <c r="R244" s="166" t="s">
        <v>1778</v>
      </c>
      <c r="S244" s="166" t="s">
        <v>1778</v>
      </c>
      <c r="T244" s="15" t="s">
        <v>505</v>
      </c>
      <c r="U244" s="12"/>
      <c r="V244" s="9"/>
      <c r="W244" s="12" t="s">
        <v>93</v>
      </c>
      <c r="X244" s="12"/>
      <c r="Y244" s="12"/>
      <c r="Z244" s="11"/>
      <c r="AA244" s="14">
        <v>26500</v>
      </c>
      <c r="AB244" s="14">
        <v>0</v>
      </c>
      <c r="AC244" s="14">
        <v>0</v>
      </c>
      <c r="AD244" s="14">
        <v>0</v>
      </c>
      <c r="AE244" s="161">
        <f>SUM(TAMPData2202[[#This Row],[2022 PE Obligations]:[2022 Paving Obligations]])</f>
        <v>26500</v>
      </c>
      <c r="AF244" s="14">
        <v>436390</v>
      </c>
      <c r="AG244" s="14">
        <v>0</v>
      </c>
      <c r="AH244" s="14">
        <v>0</v>
      </c>
      <c r="AI244" s="14">
        <v>0</v>
      </c>
      <c r="AJ244" s="14">
        <v>436390</v>
      </c>
      <c r="AK244" s="16"/>
    </row>
    <row r="245" spans="1:37" hidden="1" x14ac:dyDescent="0.35">
      <c r="A245" s="159">
        <v>107349</v>
      </c>
      <c r="B245" s="8">
        <v>1</v>
      </c>
      <c r="C245" s="9" t="s">
        <v>97</v>
      </c>
      <c r="D245" s="10">
        <v>38755</v>
      </c>
      <c r="E245" s="9" t="s">
        <v>2185</v>
      </c>
      <c r="F245" s="10">
        <v>43770.875057870369</v>
      </c>
      <c r="G245" s="9" t="s">
        <v>161</v>
      </c>
      <c r="H245" s="11" t="s">
        <v>190</v>
      </c>
      <c r="I245" s="9" t="s">
        <v>172</v>
      </c>
      <c r="J245" s="12" t="s">
        <v>101</v>
      </c>
      <c r="K245" s="9"/>
      <c r="L245" s="12" t="s">
        <v>101</v>
      </c>
      <c r="M245" s="11" t="s">
        <v>2186</v>
      </c>
      <c r="N245" s="11"/>
      <c r="O245" s="9" t="s">
        <v>553</v>
      </c>
      <c r="P245" s="9" t="s">
        <v>1789</v>
      </c>
      <c r="Q245" s="11"/>
      <c r="R245" s="9" t="s">
        <v>47</v>
      </c>
      <c r="S245" s="9" t="s">
        <v>45</v>
      </c>
      <c r="T245" s="13">
        <v>5.15</v>
      </c>
      <c r="U245" s="10">
        <v>42048</v>
      </c>
      <c r="V245" s="9"/>
      <c r="W245" s="12" t="s">
        <v>93</v>
      </c>
      <c r="X245" s="12" t="s">
        <v>94</v>
      </c>
      <c r="Y245" s="153" t="s">
        <v>31</v>
      </c>
      <c r="Z245" s="11"/>
      <c r="AA245" s="14">
        <v>0</v>
      </c>
      <c r="AB245" s="14">
        <v>-70000</v>
      </c>
      <c r="AC245" s="14">
        <v>0</v>
      </c>
      <c r="AD245" s="14">
        <v>0</v>
      </c>
      <c r="AE245" s="161">
        <f>SUM(TAMPData2202[[#This Row],[2022 PE Obligations]:[2022 Paving Obligations]])</f>
        <v>-70000</v>
      </c>
      <c r="AF245" s="14">
        <v>1156000</v>
      </c>
      <c r="AG245" s="14">
        <v>530000</v>
      </c>
      <c r="AH245" s="14">
        <v>18396930.25</v>
      </c>
      <c r="AI245" s="14">
        <v>0</v>
      </c>
      <c r="AJ245" s="14">
        <v>20082930.25</v>
      </c>
      <c r="AK245" s="16" t="s">
        <v>2188</v>
      </c>
    </row>
    <row r="246" spans="1:37" hidden="1" x14ac:dyDescent="0.35">
      <c r="A246" s="159">
        <v>107386.01</v>
      </c>
      <c r="B246" s="8">
        <v>2</v>
      </c>
      <c r="C246" s="9" t="s">
        <v>97</v>
      </c>
      <c r="D246" s="10">
        <v>40116</v>
      </c>
      <c r="E246" s="9" t="s">
        <v>2937</v>
      </c>
      <c r="F246" s="10">
        <v>44544</v>
      </c>
      <c r="G246" s="9" t="s">
        <v>426</v>
      </c>
      <c r="H246" s="11" t="s">
        <v>128</v>
      </c>
      <c r="I246" s="9" t="s">
        <v>3427</v>
      </c>
      <c r="J246" s="12" t="s">
        <v>101</v>
      </c>
      <c r="K246" s="9"/>
      <c r="L246" s="12" t="s">
        <v>101</v>
      </c>
      <c r="M246" s="11" t="s">
        <v>5103</v>
      </c>
      <c r="N246" s="11"/>
      <c r="O246" s="9" t="s">
        <v>553</v>
      </c>
      <c r="P246" s="9" t="s">
        <v>2919</v>
      </c>
      <c r="Q246" s="11"/>
      <c r="R246" s="9" t="s">
        <v>47</v>
      </c>
      <c r="S246" s="9" t="s">
        <v>41</v>
      </c>
      <c r="T246" s="13">
        <v>0</v>
      </c>
      <c r="U246" s="10">
        <v>41929</v>
      </c>
      <c r="V246" s="9"/>
      <c r="W246" s="12" t="s">
        <v>93</v>
      </c>
      <c r="X246" s="12" t="s">
        <v>13</v>
      </c>
      <c r="Y246" s="153" t="s">
        <v>31</v>
      </c>
      <c r="Z246" s="11"/>
      <c r="AA246" s="14">
        <v>0</v>
      </c>
      <c r="AB246" s="14">
        <v>0</v>
      </c>
      <c r="AC246" s="14">
        <v>35000</v>
      </c>
      <c r="AD246" s="14">
        <v>0</v>
      </c>
      <c r="AE246" s="161">
        <f>SUM(TAMPData2202[[#This Row],[2022 PE Obligations]:[2022 Paving Obligations]])</f>
        <v>35000</v>
      </c>
      <c r="AF246" s="14">
        <v>1465000</v>
      </c>
      <c r="AG246" s="14">
        <v>8050500</v>
      </c>
      <c r="AH246" s="14">
        <v>24861996</v>
      </c>
      <c r="AI246" s="14">
        <v>0</v>
      </c>
      <c r="AJ246" s="14">
        <v>34377496</v>
      </c>
      <c r="AK246" s="16" t="s">
        <v>5104</v>
      </c>
    </row>
    <row r="247" spans="1:37" ht="36" hidden="1" x14ac:dyDescent="0.35">
      <c r="A247" s="159">
        <v>107461</v>
      </c>
      <c r="B247" s="8">
        <v>1</v>
      </c>
      <c r="C247" s="9" t="s">
        <v>85</v>
      </c>
      <c r="D247" s="10">
        <v>38789</v>
      </c>
      <c r="E247" s="9" t="s">
        <v>2185</v>
      </c>
      <c r="F247" s="10">
        <v>44503</v>
      </c>
      <c r="G247" s="9" t="s">
        <v>666</v>
      </c>
      <c r="H247" s="11" t="s">
        <v>718</v>
      </c>
      <c r="I247" s="9" t="s">
        <v>697</v>
      </c>
      <c r="J247" s="12" t="s">
        <v>101</v>
      </c>
      <c r="K247" s="9"/>
      <c r="L247" s="12" t="s">
        <v>101</v>
      </c>
      <c r="M247" s="11" t="s">
        <v>4495</v>
      </c>
      <c r="N247" s="11" t="s">
        <v>4496</v>
      </c>
      <c r="O247" s="9" t="s">
        <v>553</v>
      </c>
      <c r="P247" s="9" t="s">
        <v>1789</v>
      </c>
      <c r="Q247" s="11"/>
      <c r="R247" s="9" t="s">
        <v>47</v>
      </c>
      <c r="S247" s="9" t="s">
        <v>45</v>
      </c>
      <c r="T247" s="13">
        <v>11</v>
      </c>
      <c r="U247" s="12"/>
      <c r="V247" s="9"/>
      <c r="W247" s="12" t="s">
        <v>93</v>
      </c>
      <c r="X247" s="12"/>
      <c r="Y247" s="153" t="s">
        <v>32</v>
      </c>
      <c r="Z247" s="11"/>
      <c r="AA247" s="14">
        <v>685692.73</v>
      </c>
      <c r="AB247" s="14">
        <v>0</v>
      </c>
      <c r="AC247" s="14">
        <v>0</v>
      </c>
      <c r="AD247" s="14">
        <v>0</v>
      </c>
      <c r="AE247" s="161">
        <f>SUM(TAMPData2202[[#This Row],[2022 PE Obligations]:[2022 Paving Obligations]])</f>
        <v>685692.73</v>
      </c>
      <c r="AF247" s="14">
        <v>1685692.73</v>
      </c>
      <c r="AG247" s="14">
        <v>0</v>
      </c>
      <c r="AH247" s="14">
        <v>0</v>
      </c>
      <c r="AI247" s="14">
        <v>0</v>
      </c>
      <c r="AJ247" s="14">
        <v>1685692.73</v>
      </c>
      <c r="AK247" s="16"/>
    </row>
    <row r="248" spans="1:37" hidden="1" x14ac:dyDescent="0.35">
      <c r="A248" s="159">
        <v>107473</v>
      </c>
      <c r="B248" s="8">
        <v>4</v>
      </c>
      <c r="C248" s="9" t="s">
        <v>85</v>
      </c>
      <c r="D248" s="10">
        <v>38792</v>
      </c>
      <c r="E248" s="9" t="s">
        <v>449</v>
      </c>
      <c r="F248" s="10">
        <v>43476</v>
      </c>
      <c r="G248" s="9" t="s">
        <v>152</v>
      </c>
      <c r="H248" s="11" t="s">
        <v>420</v>
      </c>
      <c r="I248" s="9"/>
      <c r="J248" s="12"/>
      <c r="K248" s="9"/>
      <c r="L248" s="12"/>
      <c r="M248" s="11" t="s">
        <v>4880</v>
      </c>
      <c r="N248" s="11"/>
      <c r="O248" s="9" t="s">
        <v>119</v>
      </c>
      <c r="P248" s="9" t="s">
        <v>19</v>
      </c>
      <c r="Q248" s="11"/>
      <c r="R248" s="166" t="s">
        <v>1778</v>
      </c>
      <c r="S248" s="166" t="s">
        <v>1778</v>
      </c>
      <c r="T248" s="13">
        <v>0</v>
      </c>
      <c r="U248" s="12"/>
      <c r="V248" s="9"/>
      <c r="W248" s="12" t="s">
        <v>93</v>
      </c>
      <c r="X248" s="12"/>
      <c r="Y248" s="12"/>
      <c r="Z248" s="11"/>
      <c r="AA248" s="14">
        <v>0</v>
      </c>
      <c r="AB248" s="14">
        <v>0</v>
      </c>
      <c r="AC248" s="14">
        <v>1819854</v>
      </c>
      <c r="AD248" s="14">
        <v>0</v>
      </c>
      <c r="AE248" s="161">
        <f>SUM(TAMPData2202[[#This Row],[2022 PE Obligations]:[2022 Paving Obligations]])</f>
        <v>1819854</v>
      </c>
      <c r="AF248" s="14">
        <v>0</v>
      </c>
      <c r="AG248" s="14">
        <v>0</v>
      </c>
      <c r="AH248" s="14">
        <v>24413862.030000001</v>
      </c>
      <c r="AI248" s="14">
        <v>0</v>
      </c>
      <c r="AJ248" s="14">
        <v>24413862.030000001</v>
      </c>
      <c r="AK248" s="16" t="s">
        <v>4881</v>
      </c>
    </row>
    <row r="249" spans="1:37" hidden="1" x14ac:dyDescent="0.35">
      <c r="A249" s="162">
        <v>107672</v>
      </c>
      <c r="B249" s="8">
        <v>4</v>
      </c>
      <c r="C249" s="9" t="s">
        <v>122</v>
      </c>
      <c r="D249" s="10">
        <v>38840</v>
      </c>
      <c r="E249" s="9" t="s">
        <v>741</v>
      </c>
      <c r="F249" s="10">
        <v>44410</v>
      </c>
      <c r="G249" s="9" t="s">
        <v>253</v>
      </c>
      <c r="H249" s="11" t="s">
        <v>483</v>
      </c>
      <c r="I249" s="9" t="s">
        <v>905</v>
      </c>
      <c r="J249" s="12"/>
      <c r="K249" s="9" t="s">
        <v>906</v>
      </c>
      <c r="L249" s="12" t="s">
        <v>183</v>
      </c>
      <c r="M249" s="11" t="s">
        <v>907</v>
      </c>
      <c r="N249" s="11"/>
      <c r="O249" s="9" t="s">
        <v>271</v>
      </c>
      <c r="P249" s="9" t="s">
        <v>166</v>
      </c>
      <c r="Q249" s="11"/>
      <c r="R249" s="9" t="s">
        <v>39</v>
      </c>
      <c r="S249" s="9" t="s">
        <v>45</v>
      </c>
      <c r="T249" s="13">
        <v>0.01</v>
      </c>
      <c r="U249" s="12"/>
      <c r="V249" s="9"/>
      <c r="W249" s="12" t="s">
        <v>93</v>
      </c>
      <c r="X249" s="12" t="s">
        <v>186</v>
      </c>
      <c r="Y249" s="163" t="s">
        <v>34</v>
      </c>
      <c r="Z249" s="11" t="s">
        <v>908</v>
      </c>
      <c r="AA249" s="14">
        <v>0</v>
      </c>
      <c r="AB249" s="14">
        <v>0</v>
      </c>
      <c r="AC249" s="14">
        <v>537356.77</v>
      </c>
      <c r="AD249" s="14">
        <v>0</v>
      </c>
      <c r="AE249" s="161">
        <f>SUM(TAMPData2202[[#This Row],[2022 PE Obligations]:[2022 Paving Obligations]])</f>
        <v>537356.77</v>
      </c>
      <c r="AF249" s="14">
        <v>0</v>
      </c>
      <c r="AG249" s="14">
        <v>0</v>
      </c>
      <c r="AH249" s="14">
        <v>537356.77</v>
      </c>
      <c r="AI249" s="14">
        <v>0</v>
      </c>
      <c r="AJ249" s="14">
        <v>537356.77</v>
      </c>
      <c r="AK249" s="16" t="s">
        <v>909</v>
      </c>
    </row>
    <row r="250" spans="1:37" hidden="1" x14ac:dyDescent="0.35">
      <c r="A250" s="162">
        <v>107712</v>
      </c>
      <c r="B250" s="8">
        <v>3</v>
      </c>
      <c r="C250" s="9" t="s">
        <v>114</v>
      </c>
      <c r="D250" s="10">
        <v>38841</v>
      </c>
      <c r="E250" s="9" t="s">
        <v>741</v>
      </c>
      <c r="F250" s="10">
        <v>44516</v>
      </c>
      <c r="G250" s="9" t="s">
        <v>228</v>
      </c>
      <c r="H250" s="11" t="s">
        <v>910</v>
      </c>
      <c r="I250" s="9" t="s">
        <v>911</v>
      </c>
      <c r="J250" s="12"/>
      <c r="K250" s="9" t="s">
        <v>912</v>
      </c>
      <c r="L250" s="12" t="s">
        <v>183</v>
      </c>
      <c r="M250" s="11" t="s">
        <v>913</v>
      </c>
      <c r="N250" s="11"/>
      <c r="O250" s="9" t="s">
        <v>271</v>
      </c>
      <c r="P250" s="9" t="s">
        <v>166</v>
      </c>
      <c r="Q250" s="11"/>
      <c r="R250" s="9" t="s">
        <v>39</v>
      </c>
      <c r="S250" s="9" t="s">
        <v>45</v>
      </c>
      <c r="T250" s="13">
        <v>0.01</v>
      </c>
      <c r="U250" s="12"/>
      <c r="V250" s="9"/>
      <c r="W250" s="12" t="s">
        <v>93</v>
      </c>
      <c r="X250" s="12" t="s">
        <v>186</v>
      </c>
      <c r="Y250" s="163" t="s">
        <v>34</v>
      </c>
      <c r="Z250" s="11" t="s">
        <v>914</v>
      </c>
      <c r="AA250" s="14">
        <v>0</v>
      </c>
      <c r="AB250" s="14">
        <v>0</v>
      </c>
      <c r="AC250" s="14">
        <v>1710.21</v>
      </c>
      <c r="AD250" s="14">
        <v>0</v>
      </c>
      <c r="AE250" s="161">
        <f>SUM(TAMPData2202[[#This Row],[2022 PE Obligations]:[2022 Paving Obligations]])</f>
        <v>1710.21</v>
      </c>
      <c r="AF250" s="14">
        <v>0</v>
      </c>
      <c r="AG250" s="14">
        <v>0</v>
      </c>
      <c r="AH250" s="14">
        <v>394077.71</v>
      </c>
      <c r="AI250" s="14">
        <v>0</v>
      </c>
      <c r="AJ250" s="14">
        <v>394077.71</v>
      </c>
      <c r="AK250" s="16" t="s">
        <v>915</v>
      </c>
    </row>
    <row r="251" spans="1:37" ht="36" hidden="1" x14ac:dyDescent="0.35">
      <c r="A251" s="162">
        <v>107963.04</v>
      </c>
      <c r="B251" s="8">
        <v>4</v>
      </c>
      <c r="C251" s="9" t="s">
        <v>97</v>
      </c>
      <c r="D251" s="10">
        <v>44328</v>
      </c>
      <c r="E251" s="9" t="s">
        <v>98</v>
      </c>
      <c r="F251" s="10">
        <v>44473</v>
      </c>
      <c r="G251" s="9" t="s">
        <v>152</v>
      </c>
      <c r="H251" s="11" t="s">
        <v>88</v>
      </c>
      <c r="I251" s="9" t="s">
        <v>477</v>
      </c>
      <c r="J251" s="12" t="s">
        <v>299</v>
      </c>
      <c r="K251" s="9"/>
      <c r="L251" s="12" t="s">
        <v>300</v>
      </c>
      <c r="M251" s="11" t="s">
        <v>533</v>
      </c>
      <c r="N251" s="11" t="s">
        <v>534</v>
      </c>
      <c r="O251" s="9" t="s">
        <v>103</v>
      </c>
      <c r="P251" s="9" t="s">
        <v>439</v>
      </c>
      <c r="Q251" s="11"/>
      <c r="R251" s="164" t="s">
        <v>39</v>
      </c>
      <c r="S251" s="164" t="s">
        <v>42</v>
      </c>
      <c r="T251" s="15" t="s">
        <v>505</v>
      </c>
      <c r="U251" s="12"/>
      <c r="V251" s="9"/>
      <c r="W251" s="12" t="s">
        <v>93</v>
      </c>
      <c r="X251" s="12" t="s">
        <v>303</v>
      </c>
      <c r="Y251" s="163" t="s">
        <v>29</v>
      </c>
      <c r="Z251" s="11"/>
      <c r="AA251" s="14">
        <v>0</v>
      </c>
      <c r="AB251" s="14">
        <v>0</v>
      </c>
      <c r="AC251" s="14">
        <v>4000000</v>
      </c>
      <c r="AD251" s="14">
        <v>0</v>
      </c>
      <c r="AE251" s="161">
        <f>SUM(TAMPData2202[[#This Row],[2022 PE Obligations]:[2022 Paving Obligations]])</f>
        <v>4000000</v>
      </c>
      <c r="AF251" s="14">
        <v>1500000</v>
      </c>
      <c r="AG251" s="14">
        <v>0</v>
      </c>
      <c r="AH251" s="14">
        <v>7500000</v>
      </c>
      <c r="AI251" s="14">
        <v>0</v>
      </c>
      <c r="AJ251" s="14">
        <v>9000000</v>
      </c>
      <c r="AK251" s="16" t="s">
        <v>536</v>
      </c>
    </row>
    <row r="252" spans="1:37" ht="36" hidden="1" x14ac:dyDescent="0.35">
      <c r="A252" s="159">
        <v>108081.01</v>
      </c>
      <c r="B252" s="8">
        <v>4</v>
      </c>
      <c r="C252" s="9" t="s">
        <v>85</v>
      </c>
      <c r="D252" s="10">
        <v>42060</v>
      </c>
      <c r="E252" s="9" t="s">
        <v>2937</v>
      </c>
      <c r="F252" s="10">
        <v>44006</v>
      </c>
      <c r="G252" s="9" t="s">
        <v>152</v>
      </c>
      <c r="H252" s="11" t="s">
        <v>88</v>
      </c>
      <c r="I252" s="9" t="s">
        <v>5105</v>
      </c>
      <c r="J252" s="12"/>
      <c r="K252" s="9" t="s">
        <v>5106</v>
      </c>
      <c r="L252" s="12" t="s">
        <v>183</v>
      </c>
      <c r="M252" s="11" t="s">
        <v>5107</v>
      </c>
      <c r="N252" s="11" t="s">
        <v>5108</v>
      </c>
      <c r="O252" s="9" t="s">
        <v>5109</v>
      </c>
      <c r="P252" s="9" t="s">
        <v>5027</v>
      </c>
      <c r="Q252" s="11"/>
      <c r="R252" s="166" t="s">
        <v>1778</v>
      </c>
      <c r="S252" s="9"/>
      <c r="T252" s="13">
        <v>0.1</v>
      </c>
      <c r="U252" s="12"/>
      <c r="V252" s="9"/>
      <c r="W252" s="12" t="s">
        <v>93</v>
      </c>
      <c r="X252" s="12" t="s">
        <v>103</v>
      </c>
      <c r="Y252" s="12"/>
      <c r="Z252" s="11"/>
      <c r="AA252" s="14">
        <v>0</v>
      </c>
      <c r="AB252" s="14">
        <v>0</v>
      </c>
      <c r="AC252" s="14">
        <v>135203</v>
      </c>
      <c r="AD252" s="14">
        <v>0</v>
      </c>
      <c r="AE252" s="161">
        <f>SUM(TAMPData2202[[#This Row],[2022 PE Obligations]:[2022 Paving Obligations]])</f>
        <v>135203</v>
      </c>
      <c r="AF252" s="14">
        <v>5000</v>
      </c>
      <c r="AG252" s="14">
        <v>0</v>
      </c>
      <c r="AH252" s="14">
        <v>1297663</v>
      </c>
      <c r="AI252" s="14">
        <v>0</v>
      </c>
      <c r="AJ252" s="14">
        <v>1302663</v>
      </c>
      <c r="AK252" s="16" t="s">
        <v>5110</v>
      </c>
    </row>
    <row r="253" spans="1:37" ht="36" hidden="1" x14ac:dyDescent="0.35">
      <c r="A253" s="159">
        <v>109182</v>
      </c>
      <c r="B253" s="8">
        <v>4</v>
      </c>
      <c r="C253" s="9" t="s">
        <v>85</v>
      </c>
      <c r="D253" s="10">
        <v>39146</v>
      </c>
      <c r="E253" s="9" t="s">
        <v>86</v>
      </c>
      <c r="F253" s="10">
        <v>44460</v>
      </c>
      <c r="G253" s="9" t="s">
        <v>87</v>
      </c>
      <c r="H253" s="11" t="s">
        <v>88</v>
      </c>
      <c r="I253" s="9"/>
      <c r="J253" s="12"/>
      <c r="K253" s="9"/>
      <c r="L253" s="12"/>
      <c r="M253" s="11" t="s">
        <v>89</v>
      </c>
      <c r="N253" s="11" t="s">
        <v>90</v>
      </c>
      <c r="O253" s="9" t="s">
        <v>91</v>
      </c>
      <c r="P253" s="9" t="s">
        <v>92</v>
      </c>
      <c r="Q253" s="11"/>
      <c r="R253" s="9" t="s">
        <v>47</v>
      </c>
      <c r="S253" s="9" t="s">
        <v>41</v>
      </c>
      <c r="T253" s="13">
        <v>2.5</v>
      </c>
      <c r="U253" s="12"/>
      <c r="V253" s="9"/>
      <c r="W253" s="12" t="s">
        <v>93</v>
      </c>
      <c r="X253" s="12" t="s">
        <v>94</v>
      </c>
      <c r="Y253" s="153" t="s">
        <v>30</v>
      </c>
      <c r="Z253" s="11"/>
      <c r="AA253" s="14">
        <v>-3060000</v>
      </c>
      <c r="AB253" s="14">
        <v>0</v>
      </c>
      <c r="AC253" s="14">
        <v>0</v>
      </c>
      <c r="AD253" s="14">
        <v>0</v>
      </c>
      <c r="AE253" s="165">
        <f>SUM(TAMPData2202[[#This Row],[2022 PE Obligations]:[2022 Paving Obligations]])</f>
        <v>-3060000</v>
      </c>
      <c r="AF253" s="14">
        <v>2010900</v>
      </c>
      <c r="AG253" s="14">
        <v>0</v>
      </c>
      <c r="AH253" s="14">
        <v>0</v>
      </c>
      <c r="AI253" s="14">
        <v>0</v>
      </c>
      <c r="AJ253" s="14">
        <v>2010900</v>
      </c>
      <c r="AK253" s="16" t="s">
        <v>95</v>
      </c>
    </row>
    <row r="254" spans="1:37" hidden="1" x14ac:dyDescent="0.35">
      <c r="A254" s="159">
        <v>109266</v>
      </c>
      <c r="B254" s="8">
        <v>3</v>
      </c>
      <c r="C254" s="9" t="s">
        <v>85</v>
      </c>
      <c r="D254" s="10">
        <v>39169</v>
      </c>
      <c r="E254" s="9" t="s">
        <v>449</v>
      </c>
      <c r="F254" s="10">
        <v>43489</v>
      </c>
      <c r="G254" s="9" t="s">
        <v>152</v>
      </c>
      <c r="H254" s="11" t="s">
        <v>1544</v>
      </c>
      <c r="I254" s="9"/>
      <c r="J254" s="12"/>
      <c r="K254" s="9"/>
      <c r="L254" s="12"/>
      <c r="M254" s="11" t="s">
        <v>5111</v>
      </c>
      <c r="N254" s="11"/>
      <c r="O254" s="9" t="s">
        <v>119</v>
      </c>
      <c r="P254" s="9" t="s">
        <v>19</v>
      </c>
      <c r="Q254" s="11"/>
      <c r="R254" s="166" t="s">
        <v>1778</v>
      </c>
      <c r="S254" s="166" t="s">
        <v>1778</v>
      </c>
      <c r="T254" s="15" t="s">
        <v>505</v>
      </c>
      <c r="U254" s="12"/>
      <c r="V254" s="9"/>
      <c r="W254" s="12" t="s">
        <v>93</v>
      </c>
      <c r="X254" s="12"/>
      <c r="Y254" s="12"/>
      <c r="Z254" s="11"/>
      <c r="AA254" s="14">
        <v>0</v>
      </c>
      <c r="AB254" s="14">
        <v>0</v>
      </c>
      <c r="AC254" s="14">
        <v>484747</v>
      </c>
      <c r="AD254" s="14">
        <v>0</v>
      </c>
      <c r="AE254" s="161">
        <f>SUM(TAMPData2202[[#This Row],[2022 PE Obligations]:[2022 Paving Obligations]])</f>
        <v>484747</v>
      </c>
      <c r="AF254" s="14">
        <v>0</v>
      </c>
      <c r="AG254" s="14">
        <v>0</v>
      </c>
      <c r="AH254" s="14">
        <v>8699861.5600000005</v>
      </c>
      <c r="AI254" s="14">
        <v>0</v>
      </c>
      <c r="AJ254" s="14">
        <v>8699861.5600000005</v>
      </c>
      <c r="AK254" s="16" t="s">
        <v>5112</v>
      </c>
    </row>
    <row r="255" spans="1:37" hidden="1" x14ac:dyDescent="0.35">
      <c r="A255" s="159">
        <v>109267</v>
      </c>
      <c r="B255" s="8">
        <v>1</v>
      </c>
      <c r="C255" s="9" t="s">
        <v>85</v>
      </c>
      <c r="D255" s="10">
        <v>39169</v>
      </c>
      <c r="E255" s="9" t="s">
        <v>449</v>
      </c>
      <c r="F255" s="10">
        <v>43476</v>
      </c>
      <c r="G255" s="9" t="s">
        <v>152</v>
      </c>
      <c r="H255" s="11" t="s">
        <v>285</v>
      </c>
      <c r="I255" s="9"/>
      <c r="J255" s="12"/>
      <c r="K255" s="9"/>
      <c r="L255" s="12"/>
      <c r="M255" s="11" t="s">
        <v>5113</v>
      </c>
      <c r="N255" s="11"/>
      <c r="O255" s="9" t="s">
        <v>119</v>
      </c>
      <c r="P255" s="9" t="s">
        <v>19</v>
      </c>
      <c r="Q255" s="11"/>
      <c r="R255" s="166" t="s">
        <v>1778</v>
      </c>
      <c r="S255" s="166" t="s">
        <v>1778</v>
      </c>
      <c r="T255" s="15" t="s">
        <v>505</v>
      </c>
      <c r="U255" s="12"/>
      <c r="V255" s="9"/>
      <c r="W255" s="12" t="s">
        <v>93</v>
      </c>
      <c r="X255" s="12"/>
      <c r="Y255" s="12"/>
      <c r="Z255" s="11"/>
      <c r="AA255" s="14">
        <v>0</v>
      </c>
      <c r="AB255" s="14">
        <v>0</v>
      </c>
      <c r="AC255" s="14">
        <v>1093541</v>
      </c>
      <c r="AD255" s="14">
        <v>0</v>
      </c>
      <c r="AE255" s="161">
        <f>SUM(TAMPData2202[[#This Row],[2022 PE Obligations]:[2022 Paving Obligations]])</f>
        <v>1093541</v>
      </c>
      <c r="AF255" s="14">
        <v>0</v>
      </c>
      <c r="AG255" s="14">
        <v>0</v>
      </c>
      <c r="AH255" s="14">
        <v>24666965.190000001</v>
      </c>
      <c r="AI255" s="14">
        <v>0</v>
      </c>
      <c r="AJ255" s="14">
        <v>24666965.190000001</v>
      </c>
      <c r="AK255" s="16" t="s">
        <v>5114</v>
      </c>
    </row>
    <row r="256" spans="1:37" ht="72" hidden="1" x14ac:dyDescent="0.35">
      <c r="A256" s="159">
        <v>109366</v>
      </c>
      <c r="B256" s="8">
        <v>4</v>
      </c>
      <c r="C256" s="9" t="s">
        <v>114</v>
      </c>
      <c r="D256" s="10">
        <v>39196</v>
      </c>
      <c r="E256" s="9" t="s">
        <v>86</v>
      </c>
      <c r="F256" s="10">
        <v>44602</v>
      </c>
      <c r="G256" s="9" t="s">
        <v>510</v>
      </c>
      <c r="H256" s="11" t="s">
        <v>88</v>
      </c>
      <c r="I256" s="9"/>
      <c r="J256" s="12"/>
      <c r="K256" s="9"/>
      <c r="L256" s="12"/>
      <c r="M256" s="11" t="s">
        <v>5115</v>
      </c>
      <c r="N256" s="11" t="s">
        <v>5116</v>
      </c>
      <c r="O256" s="9" t="s">
        <v>91</v>
      </c>
      <c r="P256" s="9" t="s">
        <v>5117</v>
      </c>
      <c r="Q256" s="11"/>
      <c r="R256" s="166" t="s">
        <v>1778</v>
      </c>
      <c r="S256" s="166" t="s">
        <v>1778</v>
      </c>
      <c r="T256" s="13">
        <v>0</v>
      </c>
      <c r="U256" s="12"/>
      <c r="V256" s="9"/>
      <c r="W256" s="12" t="s">
        <v>93</v>
      </c>
      <c r="X256" s="12"/>
      <c r="Y256" s="12"/>
      <c r="Z256" s="11"/>
      <c r="AA256" s="14">
        <v>326.10000000000002</v>
      </c>
      <c r="AB256" s="14">
        <v>0</v>
      </c>
      <c r="AC256" s="14">
        <v>0</v>
      </c>
      <c r="AD256" s="14">
        <v>0</v>
      </c>
      <c r="AE256" s="161">
        <f>SUM(TAMPData2202[[#This Row],[2022 PE Obligations]:[2022 Paving Obligations]])</f>
        <v>326.10000000000002</v>
      </c>
      <c r="AF256" s="14">
        <v>5624701.0999999996</v>
      </c>
      <c r="AG256" s="14">
        <v>0</v>
      </c>
      <c r="AH256" s="14">
        <v>0</v>
      </c>
      <c r="AI256" s="14">
        <v>0</v>
      </c>
      <c r="AJ256" s="14">
        <v>5624701.0999999996</v>
      </c>
      <c r="AK256" s="16"/>
    </row>
    <row r="257" spans="1:37" ht="36" hidden="1" x14ac:dyDescent="0.35">
      <c r="A257" s="159">
        <v>109542.01</v>
      </c>
      <c r="B257" s="8">
        <v>3</v>
      </c>
      <c r="C257" s="9" t="s">
        <v>85</v>
      </c>
      <c r="D257" s="10">
        <v>40133</v>
      </c>
      <c r="E257" s="9" t="s">
        <v>2937</v>
      </c>
      <c r="F257" s="10">
        <v>43742</v>
      </c>
      <c r="G257" s="9" t="s">
        <v>87</v>
      </c>
      <c r="H257" s="11" t="s">
        <v>99</v>
      </c>
      <c r="I257" s="9" t="s">
        <v>756</v>
      </c>
      <c r="J257" s="12" t="s">
        <v>101</v>
      </c>
      <c r="K257" s="9"/>
      <c r="L257" s="12" t="s">
        <v>101</v>
      </c>
      <c r="M257" s="11" t="s">
        <v>3731</v>
      </c>
      <c r="N257" s="11" t="s">
        <v>3732</v>
      </c>
      <c r="O257" s="9" t="s">
        <v>553</v>
      </c>
      <c r="P257" s="9" t="s">
        <v>1789</v>
      </c>
      <c r="Q257" s="11"/>
      <c r="R257" s="9" t="s">
        <v>47</v>
      </c>
      <c r="S257" s="9" t="s">
        <v>45</v>
      </c>
      <c r="T257" s="13">
        <v>9.65</v>
      </c>
      <c r="U257" s="10">
        <v>45632</v>
      </c>
      <c r="V257" s="9"/>
      <c r="W257" s="12" t="s">
        <v>93</v>
      </c>
      <c r="X257" s="12" t="s">
        <v>103</v>
      </c>
      <c r="Y257" s="153" t="s">
        <v>32</v>
      </c>
      <c r="Z257" s="11"/>
      <c r="AA257" s="14">
        <v>350000</v>
      </c>
      <c r="AB257" s="14">
        <v>0</v>
      </c>
      <c r="AC257" s="14">
        <v>0</v>
      </c>
      <c r="AD257" s="14">
        <v>0</v>
      </c>
      <c r="AE257" s="161">
        <f>SUM(TAMPData2202[[#This Row],[2022 PE Obligations]:[2022 Paving Obligations]])</f>
        <v>350000</v>
      </c>
      <c r="AF257" s="14">
        <v>2808588</v>
      </c>
      <c r="AG257" s="14">
        <v>10420729</v>
      </c>
      <c r="AH257" s="14">
        <v>0</v>
      </c>
      <c r="AI257" s="14">
        <v>0</v>
      </c>
      <c r="AJ257" s="14">
        <v>13229317</v>
      </c>
      <c r="AK257" s="16" t="s">
        <v>3733</v>
      </c>
    </row>
    <row r="258" spans="1:37" hidden="1" x14ac:dyDescent="0.35">
      <c r="A258" s="159">
        <v>109624</v>
      </c>
      <c r="B258" s="8">
        <v>6</v>
      </c>
      <c r="C258" s="9" t="s">
        <v>85</v>
      </c>
      <c r="D258" s="10">
        <v>39268</v>
      </c>
      <c r="E258" s="9" t="s">
        <v>449</v>
      </c>
      <c r="F258" s="10">
        <v>44062</v>
      </c>
      <c r="G258" s="9" t="s">
        <v>2063</v>
      </c>
      <c r="H258" s="11" t="s">
        <v>667</v>
      </c>
      <c r="I258" s="9"/>
      <c r="J258" s="12"/>
      <c r="K258" s="9"/>
      <c r="L258" s="12"/>
      <c r="M258" s="11" t="s">
        <v>5118</v>
      </c>
      <c r="N258" s="11" t="s">
        <v>5119</v>
      </c>
      <c r="O258" s="9" t="s">
        <v>103</v>
      </c>
      <c r="P258" s="9" t="s">
        <v>4095</v>
      </c>
      <c r="Q258" s="11"/>
      <c r="R258" s="166" t="s">
        <v>1778</v>
      </c>
      <c r="S258" s="166" t="s">
        <v>1778</v>
      </c>
      <c r="T258" s="15" t="s">
        <v>505</v>
      </c>
      <c r="U258" s="12"/>
      <c r="V258" s="9"/>
      <c r="W258" s="12" t="s">
        <v>93</v>
      </c>
      <c r="X258" s="12"/>
      <c r="Y258" s="12"/>
      <c r="Z258" s="11"/>
      <c r="AA258" s="14">
        <v>500000</v>
      </c>
      <c r="AB258" s="14">
        <v>0</v>
      </c>
      <c r="AC258" s="14">
        <v>0</v>
      </c>
      <c r="AD258" s="14">
        <v>0</v>
      </c>
      <c r="AE258" s="161">
        <f>SUM(TAMPData2202[[#This Row],[2022 PE Obligations]:[2022 Paving Obligations]])</f>
        <v>500000</v>
      </c>
      <c r="AF258" s="14">
        <v>2920393.93</v>
      </c>
      <c r="AG258" s="14">
        <v>0</v>
      </c>
      <c r="AH258" s="14">
        <v>0</v>
      </c>
      <c r="AI258" s="14">
        <v>0</v>
      </c>
      <c r="AJ258" s="14">
        <v>2920393.93</v>
      </c>
      <c r="AK258" s="16"/>
    </row>
    <row r="259" spans="1:37" hidden="1" x14ac:dyDescent="0.35">
      <c r="A259" s="159">
        <v>109626</v>
      </c>
      <c r="B259" s="8">
        <v>6</v>
      </c>
      <c r="C259" s="9" t="s">
        <v>85</v>
      </c>
      <c r="D259" s="10">
        <v>39268</v>
      </c>
      <c r="E259" s="9" t="s">
        <v>449</v>
      </c>
      <c r="F259" s="10">
        <v>42395</v>
      </c>
      <c r="G259" s="9" t="s">
        <v>5120</v>
      </c>
      <c r="H259" s="11" t="s">
        <v>667</v>
      </c>
      <c r="I259" s="9"/>
      <c r="J259" s="12"/>
      <c r="K259" s="9"/>
      <c r="L259" s="12"/>
      <c r="M259" s="11" t="s">
        <v>5121</v>
      </c>
      <c r="N259" s="11"/>
      <c r="O259" s="9" t="s">
        <v>5122</v>
      </c>
      <c r="P259" s="9" t="s">
        <v>5123</v>
      </c>
      <c r="Q259" s="11"/>
      <c r="R259" s="166" t="s">
        <v>1778</v>
      </c>
      <c r="S259" s="166" t="s">
        <v>1778</v>
      </c>
      <c r="T259" s="15" t="s">
        <v>505</v>
      </c>
      <c r="U259" s="12"/>
      <c r="V259" s="9"/>
      <c r="W259" s="12" t="s">
        <v>93</v>
      </c>
      <c r="X259" s="12"/>
      <c r="Y259" s="12"/>
      <c r="Z259" s="11"/>
      <c r="AA259" s="14">
        <v>0</v>
      </c>
      <c r="AB259" s="14">
        <v>0</v>
      </c>
      <c r="AC259" s="14">
        <v>1600000</v>
      </c>
      <c r="AD259" s="14">
        <v>0</v>
      </c>
      <c r="AE259" s="161">
        <f>SUM(TAMPData2202[[#This Row],[2022 PE Obligations]:[2022 Paving Obligations]])</f>
        <v>1600000</v>
      </c>
      <c r="AF259" s="14">
        <v>0</v>
      </c>
      <c r="AG259" s="14">
        <v>0</v>
      </c>
      <c r="AH259" s="14">
        <v>19954000</v>
      </c>
      <c r="AI259" s="14">
        <v>0</v>
      </c>
      <c r="AJ259" s="14">
        <v>19954000</v>
      </c>
      <c r="AK259" s="16" t="s">
        <v>5124</v>
      </c>
    </row>
    <row r="260" spans="1:37" ht="36" hidden="1" x14ac:dyDescent="0.35">
      <c r="A260" s="162">
        <v>109700</v>
      </c>
      <c r="B260" s="8">
        <v>3</v>
      </c>
      <c r="C260" s="9" t="s">
        <v>85</v>
      </c>
      <c r="D260" s="10">
        <v>39287</v>
      </c>
      <c r="E260" s="9" t="s">
        <v>449</v>
      </c>
      <c r="F260" s="10">
        <v>44587</v>
      </c>
      <c r="G260" s="9" t="s">
        <v>284</v>
      </c>
      <c r="H260" s="11" t="s">
        <v>306</v>
      </c>
      <c r="I260" s="9" t="s">
        <v>916</v>
      </c>
      <c r="J260" s="12"/>
      <c r="K260" s="9" t="s">
        <v>917</v>
      </c>
      <c r="L260" s="12" t="s">
        <v>183</v>
      </c>
      <c r="M260" s="11" t="s">
        <v>918</v>
      </c>
      <c r="N260" s="11" t="s">
        <v>919</v>
      </c>
      <c r="O260" s="9" t="s">
        <v>271</v>
      </c>
      <c r="P260" s="9" t="s">
        <v>166</v>
      </c>
      <c r="Q260" s="11"/>
      <c r="R260" s="9" t="s">
        <v>39</v>
      </c>
      <c r="S260" s="9" t="s">
        <v>45</v>
      </c>
      <c r="T260" s="13">
        <v>0</v>
      </c>
      <c r="U260" s="10">
        <v>44904</v>
      </c>
      <c r="V260" s="9"/>
      <c r="W260" s="12" t="s">
        <v>93</v>
      </c>
      <c r="X260" s="12" t="s">
        <v>186</v>
      </c>
      <c r="Y260" s="163" t="s">
        <v>34</v>
      </c>
      <c r="Z260" s="11" t="s">
        <v>920</v>
      </c>
      <c r="AA260" s="14">
        <v>198000</v>
      </c>
      <c r="AB260" s="14">
        <v>0</v>
      </c>
      <c r="AC260" s="14">
        <v>0</v>
      </c>
      <c r="AD260" s="14">
        <v>0</v>
      </c>
      <c r="AE260" s="161">
        <f>SUM(TAMPData2202[[#This Row],[2022 PE Obligations]:[2022 Paving Obligations]])</f>
        <v>198000</v>
      </c>
      <c r="AF260" s="14">
        <v>198000</v>
      </c>
      <c r="AG260" s="14">
        <v>0</v>
      </c>
      <c r="AH260" s="14">
        <v>0</v>
      </c>
      <c r="AI260" s="14">
        <v>0</v>
      </c>
      <c r="AJ260" s="14">
        <v>198000</v>
      </c>
      <c r="AK260" s="16" t="s">
        <v>921</v>
      </c>
    </row>
    <row r="261" spans="1:37" ht="36" hidden="1" x14ac:dyDescent="0.35">
      <c r="A261" s="162">
        <v>109701</v>
      </c>
      <c r="B261" s="8">
        <v>3</v>
      </c>
      <c r="C261" s="9" t="s">
        <v>85</v>
      </c>
      <c r="D261" s="10">
        <v>39287</v>
      </c>
      <c r="E261" s="9" t="s">
        <v>449</v>
      </c>
      <c r="F261" s="10">
        <v>44594</v>
      </c>
      <c r="G261" s="9" t="s">
        <v>253</v>
      </c>
      <c r="H261" s="11" t="s">
        <v>306</v>
      </c>
      <c r="I261" s="9" t="s">
        <v>916</v>
      </c>
      <c r="J261" s="12"/>
      <c r="K261" s="9" t="s">
        <v>917</v>
      </c>
      <c r="L261" s="12" t="s">
        <v>183</v>
      </c>
      <c r="M261" s="11" t="s">
        <v>922</v>
      </c>
      <c r="N261" s="11" t="s">
        <v>923</v>
      </c>
      <c r="O261" s="9" t="s">
        <v>271</v>
      </c>
      <c r="P261" s="9" t="s">
        <v>166</v>
      </c>
      <c r="Q261" s="11"/>
      <c r="R261" s="9" t="s">
        <v>39</v>
      </c>
      <c r="S261" s="9" t="s">
        <v>45</v>
      </c>
      <c r="T261" s="13">
        <v>0</v>
      </c>
      <c r="U261" s="10">
        <v>44904</v>
      </c>
      <c r="V261" s="9"/>
      <c r="W261" s="12" t="s">
        <v>93</v>
      </c>
      <c r="X261" s="12" t="s">
        <v>186</v>
      </c>
      <c r="Y261" s="163" t="s">
        <v>34</v>
      </c>
      <c r="Z261" s="11" t="s">
        <v>924</v>
      </c>
      <c r="AA261" s="14">
        <v>198000</v>
      </c>
      <c r="AB261" s="14">
        <v>0</v>
      </c>
      <c r="AC261" s="14">
        <v>0</v>
      </c>
      <c r="AD261" s="14">
        <v>0</v>
      </c>
      <c r="AE261" s="161">
        <f>SUM(TAMPData2202[[#This Row],[2022 PE Obligations]:[2022 Paving Obligations]])</f>
        <v>198000</v>
      </c>
      <c r="AF261" s="14">
        <v>198000</v>
      </c>
      <c r="AG261" s="14">
        <v>0</v>
      </c>
      <c r="AH261" s="14">
        <v>0</v>
      </c>
      <c r="AI261" s="14">
        <v>0</v>
      </c>
      <c r="AJ261" s="14">
        <v>198000</v>
      </c>
      <c r="AK261" s="16" t="s">
        <v>925</v>
      </c>
    </row>
    <row r="262" spans="1:37" hidden="1" x14ac:dyDescent="0.35">
      <c r="A262" s="159">
        <v>109855</v>
      </c>
      <c r="B262" s="8">
        <v>4</v>
      </c>
      <c r="C262" s="9" t="s">
        <v>85</v>
      </c>
      <c r="D262" s="10">
        <v>39332</v>
      </c>
      <c r="E262" s="9" t="s">
        <v>449</v>
      </c>
      <c r="F262" s="10">
        <v>43418</v>
      </c>
      <c r="G262" s="9" t="s">
        <v>152</v>
      </c>
      <c r="H262" s="11" t="s">
        <v>1760</v>
      </c>
      <c r="I262" s="9"/>
      <c r="J262" s="12"/>
      <c r="K262" s="9"/>
      <c r="L262" s="12"/>
      <c r="M262" s="11" t="s">
        <v>5125</v>
      </c>
      <c r="N262" s="11"/>
      <c r="O262" s="9" t="s">
        <v>103</v>
      </c>
      <c r="P262" s="9" t="s">
        <v>19</v>
      </c>
      <c r="Q262" s="11"/>
      <c r="R262" s="166" t="s">
        <v>1778</v>
      </c>
      <c r="S262" s="166" t="s">
        <v>1778</v>
      </c>
      <c r="T262" s="15" t="s">
        <v>505</v>
      </c>
      <c r="U262" s="12"/>
      <c r="V262" s="9"/>
      <c r="W262" s="12" t="s">
        <v>93</v>
      </c>
      <c r="X262" s="12"/>
      <c r="Y262" s="12"/>
      <c r="Z262" s="11"/>
      <c r="AA262" s="14">
        <v>0</v>
      </c>
      <c r="AB262" s="14">
        <v>0</v>
      </c>
      <c r="AC262" s="14">
        <v>0</v>
      </c>
      <c r="AD262" s="14">
        <v>0</v>
      </c>
      <c r="AE262" s="161">
        <f>SUM(TAMPData2202[[#This Row],[2022 PE Obligations]:[2022 Paving Obligations]])</f>
        <v>0</v>
      </c>
      <c r="AF262" s="14">
        <v>0</v>
      </c>
      <c r="AG262" s="14">
        <v>0</v>
      </c>
      <c r="AH262" s="14">
        <v>450000</v>
      </c>
      <c r="AI262" s="14">
        <v>0</v>
      </c>
      <c r="AJ262" s="14">
        <v>450000</v>
      </c>
      <c r="AK262" s="16" t="s">
        <v>5126</v>
      </c>
    </row>
    <row r="263" spans="1:37" ht="36" hidden="1" x14ac:dyDescent="0.35">
      <c r="A263" s="162">
        <v>110324.01</v>
      </c>
      <c r="B263" s="8">
        <v>2</v>
      </c>
      <c r="C263" s="9" t="s">
        <v>85</v>
      </c>
      <c r="D263" s="10">
        <v>44057</v>
      </c>
      <c r="E263" s="9" t="s">
        <v>98</v>
      </c>
      <c r="F263" s="10">
        <v>44383</v>
      </c>
      <c r="G263" s="9" t="s">
        <v>179</v>
      </c>
      <c r="H263" s="11" t="s">
        <v>465</v>
      </c>
      <c r="I263" s="9" t="s">
        <v>926</v>
      </c>
      <c r="J263" s="12"/>
      <c r="K263" s="9" t="s">
        <v>927</v>
      </c>
      <c r="L263" s="12" t="s">
        <v>183</v>
      </c>
      <c r="M263" s="11" t="s">
        <v>928</v>
      </c>
      <c r="N263" s="11"/>
      <c r="O263" s="9" t="s">
        <v>40</v>
      </c>
      <c r="P263" s="9" t="s">
        <v>166</v>
      </c>
      <c r="Q263" s="11"/>
      <c r="R263" s="9" t="s">
        <v>39</v>
      </c>
      <c r="S263" s="9" t="s">
        <v>45</v>
      </c>
      <c r="T263" s="13">
        <v>0</v>
      </c>
      <c r="U263" s="10">
        <v>44904</v>
      </c>
      <c r="V263" s="9"/>
      <c r="W263" s="12" t="s">
        <v>93</v>
      </c>
      <c r="X263" s="12" t="s">
        <v>186</v>
      </c>
      <c r="Y263" s="163" t="s">
        <v>34</v>
      </c>
      <c r="Z263" s="11" t="s">
        <v>929</v>
      </c>
      <c r="AA263" s="14">
        <v>198000</v>
      </c>
      <c r="AB263" s="14">
        <v>0</v>
      </c>
      <c r="AC263" s="14">
        <v>0</v>
      </c>
      <c r="AD263" s="14">
        <v>0</v>
      </c>
      <c r="AE263" s="161">
        <f>SUM(TAMPData2202[[#This Row],[2022 PE Obligations]:[2022 Paving Obligations]])</f>
        <v>198000</v>
      </c>
      <c r="AF263" s="14">
        <v>451600</v>
      </c>
      <c r="AG263" s="14">
        <v>0</v>
      </c>
      <c r="AH263" s="14">
        <v>0</v>
      </c>
      <c r="AI263" s="14">
        <v>0</v>
      </c>
      <c r="AJ263" s="14">
        <v>451600</v>
      </c>
      <c r="AK263" s="16" t="s">
        <v>930</v>
      </c>
    </row>
    <row r="264" spans="1:37" hidden="1" x14ac:dyDescent="0.35">
      <c r="A264" s="159">
        <v>110743</v>
      </c>
      <c r="B264" s="8">
        <v>4</v>
      </c>
      <c r="C264" s="9" t="s">
        <v>114</v>
      </c>
      <c r="D264" s="10">
        <v>39498</v>
      </c>
      <c r="E264" s="9" t="s">
        <v>449</v>
      </c>
      <c r="F264" s="10">
        <v>41898</v>
      </c>
      <c r="G264" s="9" t="s">
        <v>5120</v>
      </c>
      <c r="H264" s="11" t="s">
        <v>961</v>
      </c>
      <c r="I264" s="9"/>
      <c r="J264" s="12"/>
      <c r="K264" s="9"/>
      <c r="L264" s="12"/>
      <c r="M264" s="11" t="s">
        <v>5127</v>
      </c>
      <c r="N264" s="11"/>
      <c r="O264" s="9" t="s">
        <v>5122</v>
      </c>
      <c r="P264" s="9" t="s">
        <v>5123</v>
      </c>
      <c r="Q264" s="11"/>
      <c r="R264" s="166" t="s">
        <v>1778</v>
      </c>
      <c r="S264" s="166" t="s">
        <v>1778</v>
      </c>
      <c r="T264" s="15" t="s">
        <v>505</v>
      </c>
      <c r="U264" s="12"/>
      <c r="V264" s="9"/>
      <c r="W264" s="12" t="s">
        <v>93</v>
      </c>
      <c r="X264" s="12"/>
      <c r="Y264" s="12"/>
      <c r="Z264" s="11"/>
      <c r="AA264" s="14">
        <v>0</v>
      </c>
      <c r="AB264" s="14">
        <v>0</v>
      </c>
      <c r="AC264" s="14">
        <v>6732.12</v>
      </c>
      <c r="AD264" s="14">
        <v>0</v>
      </c>
      <c r="AE264" s="161">
        <f>SUM(TAMPData2202[[#This Row],[2022 PE Obligations]:[2022 Paving Obligations]])</f>
        <v>6732.12</v>
      </c>
      <c r="AF264" s="14">
        <v>0</v>
      </c>
      <c r="AG264" s="14">
        <v>0</v>
      </c>
      <c r="AH264" s="14">
        <v>3319690.32</v>
      </c>
      <c r="AI264" s="14">
        <v>0</v>
      </c>
      <c r="AJ264" s="14">
        <v>3319690.32</v>
      </c>
      <c r="AK264" s="16" t="s">
        <v>5128</v>
      </c>
    </row>
    <row r="265" spans="1:37" hidden="1" x14ac:dyDescent="0.35">
      <c r="A265" s="162">
        <v>110751</v>
      </c>
      <c r="B265" s="8">
        <v>1</v>
      </c>
      <c r="C265" s="9" t="s">
        <v>114</v>
      </c>
      <c r="D265" s="10">
        <v>39500</v>
      </c>
      <c r="E265" s="9" t="s">
        <v>449</v>
      </c>
      <c r="F265" s="10">
        <v>44596</v>
      </c>
      <c r="G265" s="9" t="s">
        <v>228</v>
      </c>
      <c r="H265" s="11" t="s">
        <v>162</v>
      </c>
      <c r="I265" s="9" t="s">
        <v>931</v>
      </c>
      <c r="J265" s="12"/>
      <c r="K265" s="9" t="s">
        <v>932</v>
      </c>
      <c r="L265" s="12" t="s">
        <v>183</v>
      </c>
      <c r="M265" s="11" t="s">
        <v>933</v>
      </c>
      <c r="N265" s="11"/>
      <c r="O265" s="9" t="s">
        <v>271</v>
      </c>
      <c r="P265" s="9" t="s">
        <v>166</v>
      </c>
      <c r="Q265" s="11"/>
      <c r="R265" s="9" t="s">
        <v>39</v>
      </c>
      <c r="S265" s="9" t="s">
        <v>45</v>
      </c>
      <c r="T265" s="13">
        <v>0</v>
      </c>
      <c r="U265" s="12"/>
      <c r="V265" s="9"/>
      <c r="W265" s="12" t="s">
        <v>93</v>
      </c>
      <c r="X265" s="12" t="s">
        <v>103</v>
      </c>
      <c r="Y265" s="163" t="s">
        <v>34</v>
      </c>
      <c r="Z265" s="11" t="s">
        <v>934</v>
      </c>
      <c r="AA265" s="14">
        <v>0</v>
      </c>
      <c r="AB265" s="14">
        <v>0</v>
      </c>
      <c r="AC265" s="14">
        <v>67303.92</v>
      </c>
      <c r="AD265" s="14">
        <v>0</v>
      </c>
      <c r="AE265" s="161">
        <f>SUM(TAMPData2202[[#This Row],[2022 PE Obligations]:[2022 Paving Obligations]])</f>
        <v>67303.92</v>
      </c>
      <c r="AF265" s="14">
        <v>0</v>
      </c>
      <c r="AG265" s="14">
        <v>0</v>
      </c>
      <c r="AH265" s="14">
        <v>2498837.61</v>
      </c>
      <c r="AI265" s="14">
        <v>0</v>
      </c>
      <c r="AJ265" s="14">
        <v>2498837.61</v>
      </c>
      <c r="AK265" s="16" t="s">
        <v>935</v>
      </c>
    </row>
    <row r="266" spans="1:37" hidden="1" x14ac:dyDescent="0.35">
      <c r="A266" s="162">
        <v>110752</v>
      </c>
      <c r="B266" s="8">
        <v>1</v>
      </c>
      <c r="C266" s="9" t="s">
        <v>85</v>
      </c>
      <c r="D266" s="10">
        <v>39500</v>
      </c>
      <c r="E266" s="9" t="s">
        <v>449</v>
      </c>
      <c r="F266" s="10">
        <v>44229</v>
      </c>
      <c r="G266" s="9" t="s">
        <v>253</v>
      </c>
      <c r="H266" s="11" t="s">
        <v>153</v>
      </c>
      <c r="I266" s="9" t="s">
        <v>936</v>
      </c>
      <c r="J266" s="12"/>
      <c r="K266" s="9" t="s">
        <v>937</v>
      </c>
      <c r="L266" s="12" t="s">
        <v>183</v>
      </c>
      <c r="M266" s="11" t="s">
        <v>938</v>
      </c>
      <c r="N266" s="11"/>
      <c r="O266" s="9" t="s">
        <v>271</v>
      </c>
      <c r="P266" s="9" t="s">
        <v>166</v>
      </c>
      <c r="Q266" s="11"/>
      <c r="R266" s="9" t="s">
        <v>39</v>
      </c>
      <c r="S266" s="9" t="s">
        <v>45</v>
      </c>
      <c r="T266" s="13">
        <v>-0.03</v>
      </c>
      <c r="U266" s="12"/>
      <c r="V266" s="9"/>
      <c r="W266" s="12" t="s">
        <v>93</v>
      </c>
      <c r="X266" s="12" t="s">
        <v>186</v>
      </c>
      <c r="Y266" s="163" t="s">
        <v>34</v>
      </c>
      <c r="Z266" s="11" t="s">
        <v>939</v>
      </c>
      <c r="AA266" s="14">
        <v>0</v>
      </c>
      <c r="AB266" s="14">
        <v>0</v>
      </c>
      <c r="AC266" s="14">
        <v>808651.94</v>
      </c>
      <c r="AD266" s="14">
        <v>0</v>
      </c>
      <c r="AE266" s="161">
        <f>SUM(TAMPData2202[[#This Row],[2022 PE Obligations]:[2022 Paving Obligations]])</f>
        <v>808651.94</v>
      </c>
      <c r="AF266" s="14">
        <v>0</v>
      </c>
      <c r="AG266" s="14">
        <v>0</v>
      </c>
      <c r="AH266" s="14">
        <v>808651.94</v>
      </c>
      <c r="AI266" s="14">
        <v>0</v>
      </c>
      <c r="AJ266" s="14">
        <v>808651.94</v>
      </c>
      <c r="AK266" s="16" t="s">
        <v>940</v>
      </c>
    </row>
    <row r="267" spans="1:37" hidden="1" x14ac:dyDescent="0.35">
      <c r="A267" s="159">
        <v>110793</v>
      </c>
      <c r="B267" s="8">
        <v>2</v>
      </c>
      <c r="C267" s="9" t="s">
        <v>85</v>
      </c>
      <c r="D267" s="10">
        <v>39512</v>
      </c>
      <c r="E267" s="9" t="s">
        <v>449</v>
      </c>
      <c r="F267" s="10">
        <v>43500</v>
      </c>
      <c r="G267" s="9" t="s">
        <v>152</v>
      </c>
      <c r="H267" s="11" t="s">
        <v>1027</v>
      </c>
      <c r="I267" s="9"/>
      <c r="J267" s="12"/>
      <c r="K267" s="9"/>
      <c r="L267" s="12"/>
      <c r="M267" s="11" t="s">
        <v>5129</v>
      </c>
      <c r="N267" s="11"/>
      <c r="O267" s="9" t="s">
        <v>119</v>
      </c>
      <c r="P267" s="9" t="s">
        <v>19</v>
      </c>
      <c r="Q267" s="11"/>
      <c r="R267" s="166" t="s">
        <v>1778</v>
      </c>
      <c r="S267" s="166" t="s">
        <v>1778</v>
      </c>
      <c r="T267" s="15" t="s">
        <v>505</v>
      </c>
      <c r="U267" s="12"/>
      <c r="V267" s="9"/>
      <c r="W267" s="12" t="s">
        <v>93</v>
      </c>
      <c r="X267" s="12"/>
      <c r="Y267" s="12"/>
      <c r="Z267" s="11"/>
      <c r="AA267" s="14">
        <v>0</v>
      </c>
      <c r="AB267" s="14">
        <v>0</v>
      </c>
      <c r="AC267" s="14">
        <v>529022</v>
      </c>
      <c r="AD267" s="14">
        <v>0</v>
      </c>
      <c r="AE267" s="161">
        <f>SUM(TAMPData2202[[#This Row],[2022 PE Obligations]:[2022 Paving Obligations]])</f>
        <v>529022</v>
      </c>
      <c r="AF267" s="14">
        <v>0</v>
      </c>
      <c r="AG267" s="14">
        <v>0</v>
      </c>
      <c r="AH267" s="14">
        <v>10156682.359999999</v>
      </c>
      <c r="AI267" s="14">
        <v>0</v>
      </c>
      <c r="AJ267" s="14">
        <v>10156682.359999999</v>
      </c>
      <c r="AK267" s="16" t="s">
        <v>5130</v>
      </c>
    </row>
    <row r="268" spans="1:37" ht="54" hidden="1" x14ac:dyDescent="0.35">
      <c r="A268" s="159">
        <v>110903</v>
      </c>
      <c r="B268" s="8">
        <v>4</v>
      </c>
      <c r="C268" s="9" t="s">
        <v>114</v>
      </c>
      <c r="D268" s="10">
        <v>39526</v>
      </c>
      <c r="E268" s="9" t="s">
        <v>3660</v>
      </c>
      <c r="F268" s="10">
        <v>42632</v>
      </c>
      <c r="G268" s="9" t="s">
        <v>170</v>
      </c>
      <c r="H268" s="11" t="s">
        <v>88</v>
      </c>
      <c r="I268" s="9"/>
      <c r="J268" s="12"/>
      <c r="K268" s="9" t="s">
        <v>5131</v>
      </c>
      <c r="L268" s="12" t="s">
        <v>183</v>
      </c>
      <c r="M268" s="11" t="s">
        <v>5132</v>
      </c>
      <c r="N268" s="11" t="s">
        <v>5133</v>
      </c>
      <c r="O268" s="9" t="s">
        <v>91</v>
      </c>
      <c r="P268" s="9" t="s">
        <v>92</v>
      </c>
      <c r="Q268" s="11"/>
      <c r="R268" s="166" t="s">
        <v>47</v>
      </c>
      <c r="S268" s="166" t="s">
        <v>41</v>
      </c>
      <c r="T268" s="13">
        <v>2.67</v>
      </c>
      <c r="U268" s="12"/>
      <c r="V268" s="9"/>
      <c r="W268" s="12" t="s">
        <v>93</v>
      </c>
      <c r="X268" s="12" t="s">
        <v>103</v>
      </c>
      <c r="Y268" s="153" t="s">
        <v>34</v>
      </c>
      <c r="Z268" s="11"/>
      <c r="AA268" s="14">
        <v>0</v>
      </c>
      <c r="AB268" s="14">
        <v>27</v>
      </c>
      <c r="AC268" s="14">
        <v>0</v>
      </c>
      <c r="AD268" s="14">
        <v>0</v>
      </c>
      <c r="AE268" s="161">
        <f>SUM(TAMPData2202[[#This Row],[2022 PE Obligations]:[2022 Paving Obligations]])</f>
        <v>27</v>
      </c>
      <c r="AF268" s="14">
        <v>782664.5</v>
      </c>
      <c r="AG268" s="14">
        <v>573283.65</v>
      </c>
      <c r="AH268" s="14">
        <v>19500848.530000001</v>
      </c>
      <c r="AI268" s="14">
        <v>0</v>
      </c>
      <c r="AJ268" s="14">
        <v>20856796.68</v>
      </c>
      <c r="AK268" s="16" t="s">
        <v>5134</v>
      </c>
    </row>
    <row r="269" spans="1:37" hidden="1" x14ac:dyDescent="0.35">
      <c r="A269" s="159">
        <v>111109</v>
      </c>
      <c r="B269" s="8">
        <v>3</v>
      </c>
      <c r="C269" s="9" t="s">
        <v>85</v>
      </c>
      <c r="D269" s="10">
        <v>39598</v>
      </c>
      <c r="E269" s="9" t="s">
        <v>2404</v>
      </c>
      <c r="F269" s="10">
        <v>43669</v>
      </c>
      <c r="G269" s="9" t="s">
        <v>189</v>
      </c>
      <c r="H269" s="11" t="s">
        <v>5135</v>
      </c>
      <c r="I269" s="9" t="s">
        <v>1417</v>
      </c>
      <c r="J269" s="12" t="s">
        <v>101</v>
      </c>
      <c r="K269" s="9"/>
      <c r="L269" s="12" t="s">
        <v>101</v>
      </c>
      <c r="M269" s="11" t="s">
        <v>5136</v>
      </c>
      <c r="N269" s="11"/>
      <c r="O269" s="9" t="s">
        <v>553</v>
      </c>
      <c r="P269" s="9" t="s">
        <v>4095</v>
      </c>
      <c r="Q269" s="11"/>
      <c r="R269" s="166" t="s">
        <v>1778</v>
      </c>
      <c r="S269" s="9"/>
      <c r="T269" s="13">
        <v>21.2</v>
      </c>
      <c r="U269" s="12"/>
      <c r="V269" s="9"/>
      <c r="W269" s="12" t="s">
        <v>93</v>
      </c>
      <c r="X269" s="12" t="s">
        <v>103</v>
      </c>
      <c r="Y269" s="12"/>
      <c r="Z269" s="11"/>
      <c r="AA269" s="14">
        <v>803710.71</v>
      </c>
      <c r="AB269" s="14">
        <v>0</v>
      </c>
      <c r="AC269" s="14">
        <v>0</v>
      </c>
      <c r="AD269" s="14">
        <v>0</v>
      </c>
      <c r="AE269" s="161">
        <f>SUM(TAMPData2202[[#This Row],[2022 PE Obligations]:[2022 Paving Obligations]])</f>
        <v>803710.71</v>
      </c>
      <c r="AF269" s="14">
        <v>1585710.71</v>
      </c>
      <c r="AG269" s="14">
        <v>0</v>
      </c>
      <c r="AH269" s="14">
        <v>0</v>
      </c>
      <c r="AI269" s="14">
        <v>0</v>
      </c>
      <c r="AJ269" s="14">
        <v>1585710.71</v>
      </c>
      <c r="AK269" s="16"/>
    </row>
    <row r="270" spans="1:37" hidden="1" x14ac:dyDescent="0.35">
      <c r="A270" s="162">
        <v>111240</v>
      </c>
      <c r="B270" s="8">
        <v>4</v>
      </c>
      <c r="C270" s="9" t="s">
        <v>114</v>
      </c>
      <c r="D270" s="10">
        <v>39637</v>
      </c>
      <c r="E270" s="9" t="s">
        <v>741</v>
      </c>
      <c r="F270" s="10">
        <v>44278</v>
      </c>
      <c r="G270" s="9" t="s">
        <v>170</v>
      </c>
      <c r="H270" s="11" t="s">
        <v>893</v>
      </c>
      <c r="I270" s="9" t="s">
        <v>1422</v>
      </c>
      <c r="J270" s="12" t="s">
        <v>101</v>
      </c>
      <c r="K270" s="9"/>
      <c r="L270" s="12" t="s">
        <v>101</v>
      </c>
      <c r="M270" s="11" t="s">
        <v>1423</v>
      </c>
      <c r="N270" s="11"/>
      <c r="O270" s="9" t="s">
        <v>40</v>
      </c>
      <c r="P270" s="9" t="s">
        <v>166</v>
      </c>
      <c r="Q270" s="11"/>
      <c r="R270" s="9" t="s">
        <v>39</v>
      </c>
      <c r="S270" s="9" t="s">
        <v>45</v>
      </c>
      <c r="T270" s="13">
        <v>0.01</v>
      </c>
      <c r="U270" s="10">
        <v>41208</v>
      </c>
      <c r="V270" s="9"/>
      <c r="W270" s="12" t="s">
        <v>93</v>
      </c>
      <c r="X270" s="12" t="s">
        <v>103</v>
      </c>
      <c r="Y270" s="163" t="s">
        <v>32</v>
      </c>
      <c r="Z270" s="11" t="s">
        <v>1424</v>
      </c>
      <c r="AA270" s="14">
        <v>9499.52</v>
      </c>
      <c r="AB270" s="14">
        <v>-52386.12</v>
      </c>
      <c r="AC270" s="14">
        <v>169092.17</v>
      </c>
      <c r="AD270" s="14">
        <v>0</v>
      </c>
      <c r="AE270" s="161">
        <f>SUM(TAMPData2202[[#This Row],[2022 PE Obligations]:[2022 Paving Obligations]])</f>
        <v>126205.57</v>
      </c>
      <c r="AF270" s="14">
        <v>279599.52</v>
      </c>
      <c r="AG270" s="14">
        <v>78791.88</v>
      </c>
      <c r="AH270" s="14">
        <v>1018239.17</v>
      </c>
      <c r="AI270" s="14">
        <v>0</v>
      </c>
      <c r="AJ270" s="14">
        <v>1376630.57</v>
      </c>
      <c r="AK270" s="16" t="s">
        <v>1426</v>
      </c>
    </row>
    <row r="271" spans="1:37" hidden="1" x14ac:dyDescent="0.35">
      <c r="A271" s="159">
        <v>111281.15</v>
      </c>
      <c r="B271" s="8">
        <v>1</v>
      </c>
      <c r="C271" s="9" t="s">
        <v>114</v>
      </c>
      <c r="D271" s="10">
        <v>39967</v>
      </c>
      <c r="E271" s="9" t="s">
        <v>161</v>
      </c>
      <c r="F271" s="10">
        <v>44412</v>
      </c>
      <c r="G271" s="9" t="s">
        <v>170</v>
      </c>
      <c r="H271" s="11" t="s">
        <v>190</v>
      </c>
      <c r="I271" s="9"/>
      <c r="J271" s="12"/>
      <c r="K271" s="9"/>
      <c r="L271" s="12" t="s">
        <v>4981</v>
      </c>
      <c r="M271" s="11" t="s">
        <v>5137</v>
      </c>
      <c r="N271" s="11"/>
      <c r="O271" s="9" t="s">
        <v>5109</v>
      </c>
      <c r="P271" s="9" t="s">
        <v>5027</v>
      </c>
      <c r="Q271" s="11"/>
      <c r="R271" s="166" t="s">
        <v>1778</v>
      </c>
      <c r="S271" s="9"/>
      <c r="T271" s="13">
        <v>0</v>
      </c>
      <c r="U271" s="12"/>
      <c r="V271" s="9"/>
      <c r="W271" s="12" t="s">
        <v>93</v>
      </c>
      <c r="X271" s="12" t="s">
        <v>186</v>
      </c>
      <c r="Y271" s="12"/>
      <c r="Z271" s="11"/>
      <c r="AA271" s="14">
        <v>0</v>
      </c>
      <c r="AB271" s="14">
        <v>117309.7</v>
      </c>
      <c r="AC271" s="14">
        <v>0</v>
      </c>
      <c r="AD271" s="14">
        <v>0</v>
      </c>
      <c r="AE271" s="161">
        <f>SUM(TAMPData2202[[#This Row],[2022 PE Obligations]:[2022 Paving Obligations]])</f>
        <v>117309.7</v>
      </c>
      <c r="AF271" s="14">
        <v>0</v>
      </c>
      <c r="AG271" s="14">
        <v>293309.7</v>
      </c>
      <c r="AH271" s="14">
        <v>0</v>
      </c>
      <c r="AI271" s="14">
        <v>0</v>
      </c>
      <c r="AJ271" s="14">
        <v>293309.7</v>
      </c>
      <c r="AK271" s="16"/>
    </row>
    <row r="272" spans="1:37" hidden="1" x14ac:dyDescent="0.35">
      <c r="A272" s="159">
        <v>111376.11</v>
      </c>
      <c r="B272" s="8">
        <v>1</v>
      </c>
      <c r="C272" s="9" t="s">
        <v>85</v>
      </c>
      <c r="D272" s="10">
        <v>43755</v>
      </c>
      <c r="E272" s="9" t="s">
        <v>98</v>
      </c>
      <c r="F272" s="10">
        <v>44279</v>
      </c>
      <c r="G272" s="9" t="s">
        <v>152</v>
      </c>
      <c r="H272" s="11" t="s">
        <v>386</v>
      </c>
      <c r="I272" s="9" t="s">
        <v>172</v>
      </c>
      <c r="J272" s="12" t="s">
        <v>101</v>
      </c>
      <c r="K272" s="9"/>
      <c r="L272" s="12" t="s">
        <v>101</v>
      </c>
      <c r="M272" s="11" t="s">
        <v>4882</v>
      </c>
      <c r="N272" s="11" t="s">
        <v>4883</v>
      </c>
      <c r="O272" s="9" t="s">
        <v>119</v>
      </c>
      <c r="P272" s="9" t="s">
        <v>19</v>
      </c>
      <c r="Q272" s="11"/>
      <c r="R272" s="166" t="s">
        <v>1778</v>
      </c>
      <c r="S272" s="9" t="s">
        <v>42</v>
      </c>
      <c r="T272" s="15" t="s">
        <v>505</v>
      </c>
      <c r="U272" s="12"/>
      <c r="V272" s="9"/>
      <c r="W272" s="12" t="s">
        <v>93</v>
      </c>
      <c r="X272" s="12"/>
      <c r="Y272" s="12"/>
      <c r="Z272" s="11"/>
      <c r="AA272" s="14">
        <v>0</v>
      </c>
      <c r="AB272" s="14">
        <v>0</v>
      </c>
      <c r="AC272" s="14">
        <v>797100</v>
      </c>
      <c r="AD272" s="14">
        <v>0</v>
      </c>
      <c r="AE272" s="161">
        <f>SUM(TAMPData2202[[#This Row],[2022 PE Obligations]:[2022 Paving Obligations]])</f>
        <v>797100</v>
      </c>
      <c r="AF272" s="14">
        <v>0</v>
      </c>
      <c r="AG272" s="14">
        <v>0</v>
      </c>
      <c r="AH272" s="14">
        <v>3047100</v>
      </c>
      <c r="AI272" s="14">
        <v>0</v>
      </c>
      <c r="AJ272" s="14">
        <v>3047100</v>
      </c>
      <c r="AK272" s="16" t="s">
        <v>4884</v>
      </c>
    </row>
    <row r="273" spans="1:37" hidden="1" x14ac:dyDescent="0.35">
      <c r="A273" s="159">
        <v>111376.13</v>
      </c>
      <c r="B273" s="8">
        <v>1</v>
      </c>
      <c r="C273" s="9" t="s">
        <v>85</v>
      </c>
      <c r="D273" s="10">
        <v>44531</v>
      </c>
      <c r="E273" s="9" t="s">
        <v>398</v>
      </c>
      <c r="F273" s="10">
        <v>44537</v>
      </c>
      <c r="G273" s="9" t="s">
        <v>143</v>
      </c>
      <c r="H273" s="11" t="s">
        <v>386</v>
      </c>
      <c r="I273" s="9" t="s">
        <v>172</v>
      </c>
      <c r="J273" s="12" t="s">
        <v>101</v>
      </c>
      <c r="K273" s="9"/>
      <c r="L273" s="12" t="s">
        <v>101</v>
      </c>
      <c r="M273" s="11" t="s">
        <v>4885</v>
      </c>
      <c r="N273" s="11" t="s">
        <v>4883</v>
      </c>
      <c r="O273" s="9" t="s">
        <v>119</v>
      </c>
      <c r="P273" s="9" t="s">
        <v>19</v>
      </c>
      <c r="Q273" s="11"/>
      <c r="R273" s="166" t="s">
        <v>1778</v>
      </c>
      <c r="S273" s="9" t="s">
        <v>42</v>
      </c>
      <c r="T273" s="15" t="s">
        <v>505</v>
      </c>
      <c r="U273" s="12"/>
      <c r="V273" s="9"/>
      <c r="W273" s="12" t="s">
        <v>93</v>
      </c>
      <c r="X273" s="12"/>
      <c r="Y273" s="12"/>
      <c r="Z273" s="11"/>
      <c r="AA273" s="14">
        <v>0</v>
      </c>
      <c r="AB273" s="14">
        <v>0</v>
      </c>
      <c r="AC273" s="14">
        <v>2700000</v>
      </c>
      <c r="AD273" s="14">
        <v>0</v>
      </c>
      <c r="AE273" s="161">
        <f>SUM(TAMPData2202[[#This Row],[2022 PE Obligations]:[2022 Paving Obligations]])</f>
        <v>2700000</v>
      </c>
      <c r="AF273" s="14">
        <v>0</v>
      </c>
      <c r="AG273" s="14">
        <v>0</v>
      </c>
      <c r="AH273" s="14">
        <v>2700000</v>
      </c>
      <c r="AI273" s="14">
        <v>0</v>
      </c>
      <c r="AJ273" s="14">
        <v>2700000</v>
      </c>
      <c r="AK273" s="16" t="s">
        <v>4886</v>
      </c>
    </row>
    <row r="274" spans="1:37" ht="36" hidden="1" x14ac:dyDescent="0.35">
      <c r="A274" s="159">
        <v>112016</v>
      </c>
      <c r="B274" s="8">
        <v>4</v>
      </c>
      <c r="C274" s="9" t="s">
        <v>114</v>
      </c>
      <c r="D274" s="10">
        <v>39752</v>
      </c>
      <c r="E274" s="9" t="s">
        <v>253</v>
      </c>
      <c r="F274" s="10">
        <v>41939</v>
      </c>
      <c r="G274" s="9" t="s">
        <v>4985</v>
      </c>
      <c r="H274" s="11" t="s">
        <v>1099</v>
      </c>
      <c r="I274" s="9"/>
      <c r="J274" s="12"/>
      <c r="K274" s="9"/>
      <c r="L274" s="12"/>
      <c r="M274" s="11" t="s">
        <v>5138</v>
      </c>
      <c r="N274" s="11" t="s">
        <v>5139</v>
      </c>
      <c r="O274" s="9" t="s">
        <v>91</v>
      </c>
      <c r="P274" s="9" t="s">
        <v>4979</v>
      </c>
      <c r="Q274" s="11"/>
      <c r="R274" s="166" t="s">
        <v>1778</v>
      </c>
      <c r="S274" s="166" t="s">
        <v>1778</v>
      </c>
      <c r="T274" s="13">
        <v>0</v>
      </c>
      <c r="U274" s="10">
        <v>41278</v>
      </c>
      <c r="V274" s="9"/>
      <c r="W274" s="12" t="s">
        <v>93</v>
      </c>
      <c r="X274" s="12"/>
      <c r="Y274" s="12"/>
      <c r="Z274" s="11"/>
      <c r="AA274" s="14">
        <v>0</v>
      </c>
      <c r="AB274" s="14">
        <v>0</v>
      </c>
      <c r="AC274" s="14">
        <v>9.2200000000000006</v>
      </c>
      <c r="AD274" s="14">
        <v>0</v>
      </c>
      <c r="AE274" s="161">
        <f>SUM(TAMPData2202[[#This Row],[2022 PE Obligations]:[2022 Paving Obligations]])</f>
        <v>9.2200000000000006</v>
      </c>
      <c r="AF274" s="14">
        <v>0</v>
      </c>
      <c r="AG274" s="14">
        <v>0</v>
      </c>
      <c r="AH274" s="14">
        <v>788383.85</v>
      </c>
      <c r="AI274" s="14">
        <v>0</v>
      </c>
      <c r="AJ274" s="14">
        <v>788383.85</v>
      </c>
      <c r="AK274" s="16" t="s">
        <v>5140</v>
      </c>
    </row>
    <row r="275" spans="1:37" ht="36" hidden="1" x14ac:dyDescent="0.35">
      <c r="A275" s="159">
        <v>112126.07</v>
      </c>
      <c r="B275" s="8">
        <v>6</v>
      </c>
      <c r="C275" s="9" t="s">
        <v>85</v>
      </c>
      <c r="D275" s="10">
        <v>44333</v>
      </c>
      <c r="E275" s="9" t="s">
        <v>87</v>
      </c>
      <c r="F275" s="10">
        <v>44333</v>
      </c>
      <c r="G275" s="9" t="s">
        <v>161</v>
      </c>
      <c r="H275" s="11" t="s">
        <v>667</v>
      </c>
      <c r="I275" s="9"/>
      <c r="J275" s="12"/>
      <c r="K275" s="9"/>
      <c r="L275" s="12"/>
      <c r="M275" s="11" t="s">
        <v>5141</v>
      </c>
      <c r="N275" s="11"/>
      <c r="O275" s="9" t="s">
        <v>103</v>
      </c>
      <c r="P275" s="9" t="s">
        <v>4095</v>
      </c>
      <c r="Q275" s="11"/>
      <c r="R275" s="166" t="s">
        <v>1778</v>
      </c>
      <c r="S275" s="166" t="s">
        <v>1778</v>
      </c>
      <c r="T275" s="13">
        <v>0</v>
      </c>
      <c r="U275" s="12"/>
      <c r="V275" s="9"/>
      <c r="W275" s="12" t="s">
        <v>93</v>
      </c>
      <c r="X275" s="12"/>
      <c r="Y275" s="12"/>
      <c r="Z275" s="11"/>
      <c r="AA275" s="14">
        <v>375000</v>
      </c>
      <c r="AB275" s="14">
        <v>0</v>
      </c>
      <c r="AC275" s="14">
        <v>0</v>
      </c>
      <c r="AD275" s="14">
        <v>0</v>
      </c>
      <c r="AE275" s="161">
        <f>SUM(TAMPData2202[[#This Row],[2022 PE Obligations]:[2022 Paving Obligations]])</f>
        <v>375000</v>
      </c>
      <c r="AF275" s="14">
        <v>375000</v>
      </c>
      <c r="AG275" s="14">
        <v>0</v>
      </c>
      <c r="AH275" s="14">
        <v>0</v>
      </c>
      <c r="AI275" s="14">
        <v>0</v>
      </c>
      <c r="AJ275" s="14">
        <v>375000</v>
      </c>
      <c r="AK275" s="16"/>
    </row>
    <row r="276" spans="1:37" hidden="1" x14ac:dyDescent="0.35">
      <c r="A276" s="159">
        <v>112336</v>
      </c>
      <c r="B276" s="8">
        <v>3</v>
      </c>
      <c r="C276" s="9" t="s">
        <v>85</v>
      </c>
      <c r="D276" s="10">
        <v>39835</v>
      </c>
      <c r="E276" s="9" t="s">
        <v>2404</v>
      </c>
      <c r="F276" s="10">
        <v>44522</v>
      </c>
      <c r="G276" s="9" t="s">
        <v>148</v>
      </c>
      <c r="H276" s="11" t="s">
        <v>1544</v>
      </c>
      <c r="I276" s="9" t="s">
        <v>786</v>
      </c>
      <c r="J276" s="12" t="s">
        <v>101</v>
      </c>
      <c r="K276" s="9"/>
      <c r="L276" s="12" t="s">
        <v>101</v>
      </c>
      <c r="M276" s="11" t="s">
        <v>2405</v>
      </c>
      <c r="N276" s="11"/>
      <c r="O276" s="9" t="s">
        <v>103</v>
      </c>
      <c r="P276" s="9" t="s">
        <v>1835</v>
      </c>
      <c r="Q276" s="11"/>
      <c r="R276" s="9" t="s">
        <v>47</v>
      </c>
      <c r="S276" s="9" t="s">
        <v>45</v>
      </c>
      <c r="T276" s="13">
        <v>0.01</v>
      </c>
      <c r="U276" s="10">
        <v>44603</v>
      </c>
      <c r="V276" s="9"/>
      <c r="W276" s="12" t="s">
        <v>93</v>
      </c>
      <c r="X276" s="12" t="s">
        <v>103</v>
      </c>
      <c r="Y276" s="153" t="s">
        <v>32</v>
      </c>
      <c r="Z276" s="11"/>
      <c r="AA276" s="14">
        <v>168100</v>
      </c>
      <c r="AB276" s="14">
        <v>0</v>
      </c>
      <c r="AC276" s="14">
        <v>0</v>
      </c>
      <c r="AD276" s="14">
        <v>0</v>
      </c>
      <c r="AE276" s="161">
        <f>SUM(TAMPData2202[[#This Row],[2022 PE Obligations]:[2022 Paving Obligations]])</f>
        <v>168100</v>
      </c>
      <c r="AF276" s="14">
        <v>259760</v>
      </c>
      <c r="AG276" s="14">
        <v>125478.75</v>
      </c>
      <c r="AH276" s="14">
        <v>0</v>
      </c>
      <c r="AI276" s="14">
        <v>0</v>
      </c>
      <c r="AJ276" s="14">
        <v>385238.75</v>
      </c>
      <c r="AK276" s="16" t="s">
        <v>2407</v>
      </c>
    </row>
    <row r="277" spans="1:37" hidden="1" x14ac:dyDescent="0.35">
      <c r="A277" s="162">
        <v>112413.01</v>
      </c>
      <c r="B277" s="8">
        <v>3</v>
      </c>
      <c r="C277" s="9" t="s">
        <v>85</v>
      </c>
      <c r="D277" s="10">
        <v>42712</v>
      </c>
      <c r="E277" s="9" t="s">
        <v>98</v>
      </c>
      <c r="F277" s="10">
        <v>43835</v>
      </c>
      <c r="G277" s="9" t="s">
        <v>189</v>
      </c>
      <c r="H277" s="11" t="s">
        <v>659</v>
      </c>
      <c r="I277" s="9" t="s">
        <v>1558</v>
      </c>
      <c r="J277" s="12" t="s">
        <v>101</v>
      </c>
      <c r="K277" s="9"/>
      <c r="L277" s="12" t="s">
        <v>101</v>
      </c>
      <c r="M277" s="11" t="s">
        <v>1559</v>
      </c>
      <c r="N277" s="11" t="s">
        <v>1560</v>
      </c>
      <c r="O277" s="9" t="s">
        <v>438</v>
      </c>
      <c r="P277" s="9" t="s">
        <v>439</v>
      </c>
      <c r="Q277" s="11"/>
      <c r="R277" s="9" t="s">
        <v>39</v>
      </c>
      <c r="S277" s="9" t="s">
        <v>46</v>
      </c>
      <c r="T277" s="13">
        <v>0.01</v>
      </c>
      <c r="U277" s="10">
        <v>45331</v>
      </c>
      <c r="V277" s="9"/>
      <c r="W277" s="12" t="s">
        <v>93</v>
      </c>
      <c r="X277" s="12" t="s">
        <v>103</v>
      </c>
      <c r="Y277" s="163" t="s">
        <v>32</v>
      </c>
      <c r="Z277" s="11" t="s">
        <v>1561</v>
      </c>
      <c r="AA277" s="14">
        <v>0</v>
      </c>
      <c r="AB277" s="14">
        <v>0</v>
      </c>
      <c r="AC277" s="14">
        <v>140000</v>
      </c>
      <c r="AD277" s="14">
        <v>0</v>
      </c>
      <c r="AE277" s="161">
        <f>SUM(TAMPData2202[[#This Row],[2022 PE Obligations]:[2022 Paving Obligations]])</f>
        <v>140000</v>
      </c>
      <c r="AF277" s="14">
        <v>0</v>
      </c>
      <c r="AG277" s="14">
        <v>0</v>
      </c>
      <c r="AH277" s="14">
        <v>356500</v>
      </c>
      <c r="AI277" s="14">
        <v>0</v>
      </c>
      <c r="AJ277" s="14">
        <v>356500</v>
      </c>
      <c r="AK277" s="16" t="s">
        <v>1562</v>
      </c>
    </row>
    <row r="278" spans="1:37" ht="36" hidden="1" x14ac:dyDescent="0.35">
      <c r="A278" s="159">
        <v>112538</v>
      </c>
      <c r="B278" s="8">
        <v>2</v>
      </c>
      <c r="C278" s="9" t="s">
        <v>122</v>
      </c>
      <c r="D278" s="10">
        <v>39888</v>
      </c>
      <c r="E278" s="9" t="s">
        <v>741</v>
      </c>
      <c r="F278" s="10">
        <v>44474</v>
      </c>
      <c r="G278" s="9" t="s">
        <v>426</v>
      </c>
      <c r="H278" s="11" t="s">
        <v>399</v>
      </c>
      <c r="I278" s="9" t="s">
        <v>1540</v>
      </c>
      <c r="J278" s="12" t="s">
        <v>101</v>
      </c>
      <c r="K278" s="9"/>
      <c r="L278" s="12" t="s">
        <v>101</v>
      </c>
      <c r="M278" s="11" t="s">
        <v>3515</v>
      </c>
      <c r="N278" s="11" t="s">
        <v>3516</v>
      </c>
      <c r="O278" s="9" t="s">
        <v>553</v>
      </c>
      <c r="P278" s="9" t="s">
        <v>1783</v>
      </c>
      <c r="Q278" s="11"/>
      <c r="R278" s="9" t="s">
        <v>47</v>
      </c>
      <c r="S278" s="9" t="s">
        <v>45</v>
      </c>
      <c r="T278" s="13">
        <v>2.2400000000000002</v>
      </c>
      <c r="U278" s="10">
        <v>44449</v>
      </c>
      <c r="V278" s="9"/>
      <c r="W278" s="12" t="s">
        <v>93</v>
      </c>
      <c r="X278" s="12" t="s">
        <v>103</v>
      </c>
      <c r="Y278" s="153" t="s">
        <v>32</v>
      </c>
      <c r="Z278" s="11"/>
      <c r="AA278" s="14">
        <v>0</v>
      </c>
      <c r="AB278" s="14">
        <v>0</v>
      </c>
      <c r="AC278" s="14">
        <v>37670201</v>
      </c>
      <c r="AD278" s="14">
        <v>0</v>
      </c>
      <c r="AE278" s="161">
        <f>SUM(TAMPData2202[[#This Row],[2022 PE Obligations]:[2022 Paving Obligations]])</f>
        <v>37670201</v>
      </c>
      <c r="AF278" s="14">
        <v>2802500</v>
      </c>
      <c r="AG278" s="14">
        <v>17295100</v>
      </c>
      <c r="AH278" s="14">
        <v>37670201</v>
      </c>
      <c r="AI278" s="14">
        <v>0</v>
      </c>
      <c r="AJ278" s="14">
        <v>57767801</v>
      </c>
      <c r="AK278" s="16" t="s">
        <v>3519</v>
      </c>
    </row>
    <row r="279" spans="1:37" ht="90" hidden="1" x14ac:dyDescent="0.35">
      <c r="A279" s="159">
        <v>112660</v>
      </c>
      <c r="B279" s="8">
        <v>4</v>
      </c>
      <c r="C279" s="9" t="s">
        <v>114</v>
      </c>
      <c r="D279" s="10">
        <v>39911</v>
      </c>
      <c r="E279" s="9" t="s">
        <v>2170</v>
      </c>
      <c r="F279" s="10">
        <v>42674</v>
      </c>
      <c r="G279" s="9" t="s">
        <v>170</v>
      </c>
      <c r="H279" s="11" t="s">
        <v>88</v>
      </c>
      <c r="I279" s="9"/>
      <c r="J279" s="12"/>
      <c r="K279" s="9"/>
      <c r="L279" s="12"/>
      <c r="M279" s="11" t="s">
        <v>4208</v>
      </c>
      <c r="N279" s="11" t="s">
        <v>4209</v>
      </c>
      <c r="O279" s="9" t="s">
        <v>91</v>
      </c>
      <c r="P279" s="9" t="s">
        <v>157</v>
      </c>
      <c r="Q279" s="11"/>
      <c r="R279" s="166" t="s">
        <v>47</v>
      </c>
      <c r="S279" s="166" t="s">
        <v>43</v>
      </c>
      <c r="T279" s="13">
        <v>0</v>
      </c>
      <c r="U279" s="12"/>
      <c r="V279" s="9"/>
      <c r="W279" s="12" t="s">
        <v>93</v>
      </c>
      <c r="X279" s="12"/>
      <c r="Y279" s="153" t="s">
        <v>34</v>
      </c>
      <c r="Z279" s="11"/>
      <c r="AA279" s="14">
        <v>0</v>
      </c>
      <c r="AB279" s="14">
        <v>0</v>
      </c>
      <c r="AC279" s="14">
        <v>1.34</v>
      </c>
      <c r="AD279" s="14">
        <v>0</v>
      </c>
      <c r="AE279" s="165">
        <f>SUM(TAMPData2202[[#This Row],[2022 PE Obligations]:[2022 Paving Obligations]])</f>
        <v>1.34</v>
      </c>
      <c r="AF279" s="14">
        <v>33565</v>
      </c>
      <c r="AG279" s="14">
        <v>0</v>
      </c>
      <c r="AH279" s="14">
        <v>1219968.23</v>
      </c>
      <c r="AI279" s="14">
        <v>0</v>
      </c>
      <c r="AJ279" s="14">
        <v>1253533.23</v>
      </c>
      <c r="AK279" s="16" t="s">
        <v>4210</v>
      </c>
    </row>
    <row r="280" spans="1:37" ht="36" hidden="1" x14ac:dyDescent="0.35">
      <c r="A280" s="159">
        <v>112834.02</v>
      </c>
      <c r="B280" s="8">
        <v>1</v>
      </c>
      <c r="C280" s="9" t="s">
        <v>122</v>
      </c>
      <c r="D280" s="10">
        <v>41347</v>
      </c>
      <c r="E280" s="9" t="s">
        <v>2937</v>
      </c>
      <c r="F280" s="10">
        <v>44552.875208333331</v>
      </c>
      <c r="G280" s="9" t="s">
        <v>108</v>
      </c>
      <c r="H280" s="11" t="s">
        <v>5142</v>
      </c>
      <c r="I280" s="9" t="s">
        <v>344</v>
      </c>
      <c r="J280" s="12" t="s">
        <v>101</v>
      </c>
      <c r="K280" s="9"/>
      <c r="L280" s="12" t="s">
        <v>101</v>
      </c>
      <c r="M280" s="11" t="s">
        <v>5143</v>
      </c>
      <c r="N280" s="11" t="s">
        <v>5144</v>
      </c>
      <c r="O280" s="9" t="s">
        <v>553</v>
      </c>
      <c r="P280" s="9" t="s">
        <v>2935</v>
      </c>
      <c r="Q280" s="11"/>
      <c r="R280" s="166" t="s">
        <v>1778</v>
      </c>
      <c r="S280" s="9"/>
      <c r="T280" s="13">
        <v>0.54</v>
      </c>
      <c r="U280" s="10">
        <v>44540</v>
      </c>
      <c r="V280" s="9"/>
      <c r="W280" s="12" t="s">
        <v>93</v>
      </c>
      <c r="X280" s="12" t="s">
        <v>13</v>
      </c>
      <c r="Y280" s="12"/>
      <c r="Z280" s="11"/>
      <c r="AA280" s="14">
        <v>0</v>
      </c>
      <c r="AB280" s="14">
        <v>0</v>
      </c>
      <c r="AC280" s="14">
        <v>4280000</v>
      </c>
      <c r="AD280" s="14">
        <v>0</v>
      </c>
      <c r="AE280" s="161">
        <f>SUM(TAMPData2202[[#This Row],[2022 PE Obligations]:[2022 Paving Obligations]])</f>
        <v>4280000</v>
      </c>
      <c r="AF280" s="14">
        <v>136000</v>
      </c>
      <c r="AG280" s="14">
        <v>1066600</v>
      </c>
      <c r="AH280" s="14">
        <v>4280000</v>
      </c>
      <c r="AI280" s="14">
        <v>0</v>
      </c>
      <c r="AJ280" s="14">
        <v>5482600</v>
      </c>
      <c r="AK280" s="16" t="s">
        <v>5145</v>
      </c>
    </row>
    <row r="281" spans="1:37" ht="36" hidden="1" x14ac:dyDescent="0.35">
      <c r="A281" s="159">
        <v>112876</v>
      </c>
      <c r="B281" s="8">
        <v>3</v>
      </c>
      <c r="C281" s="9" t="s">
        <v>97</v>
      </c>
      <c r="D281" s="10">
        <v>39962</v>
      </c>
      <c r="E281" s="9" t="s">
        <v>3675</v>
      </c>
      <c r="F281" s="10">
        <v>44413</v>
      </c>
      <c r="G281" s="9" t="s">
        <v>241</v>
      </c>
      <c r="H281" s="11" t="s">
        <v>140</v>
      </c>
      <c r="I281" s="9" t="s">
        <v>3676</v>
      </c>
      <c r="J281" s="12"/>
      <c r="K281" s="9" t="s">
        <v>3677</v>
      </c>
      <c r="L281" s="12" t="s">
        <v>183</v>
      </c>
      <c r="M281" s="11" t="s">
        <v>3678</v>
      </c>
      <c r="N281" s="11" t="s">
        <v>3679</v>
      </c>
      <c r="O281" s="9" t="s">
        <v>91</v>
      </c>
      <c r="P281" s="9" t="s">
        <v>1936</v>
      </c>
      <c r="Q281" s="11"/>
      <c r="R281" s="9" t="s">
        <v>47</v>
      </c>
      <c r="S281" s="9" t="s">
        <v>45</v>
      </c>
      <c r="T281" s="13">
        <v>0.5</v>
      </c>
      <c r="U281" s="10">
        <v>42706</v>
      </c>
      <c r="V281" s="9"/>
      <c r="W281" s="12" t="s">
        <v>93</v>
      </c>
      <c r="X281" s="12" t="s">
        <v>103</v>
      </c>
      <c r="Y281" s="153" t="s">
        <v>34</v>
      </c>
      <c r="Z281" s="11"/>
      <c r="AA281" s="14">
        <v>-73304.69</v>
      </c>
      <c r="AB281" s="14">
        <v>-716416.66</v>
      </c>
      <c r="AC281" s="14">
        <v>113883.7</v>
      </c>
      <c r="AD281" s="14">
        <v>0</v>
      </c>
      <c r="AE281" s="161">
        <f>SUM(TAMPData2202[[#This Row],[2022 PE Obligations]:[2022 Paving Obligations]])</f>
        <v>-675837.65000000014</v>
      </c>
      <c r="AF281" s="14">
        <v>326695.31</v>
      </c>
      <c r="AG281" s="14">
        <v>708583.34</v>
      </c>
      <c r="AH281" s="14">
        <v>2130561.7000000002</v>
      </c>
      <c r="AI281" s="14">
        <v>0</v>
      </c>
      <c r="AJ281" s="14">
        <v>3165840.35</v>
      </c>
      <c r="AK281" s="16" t="s">
        <v>3681</v>
      </c>
    </row>
    <row r="282" spans="1:37" ht="54" hidden="1" x14ac:dyDescent="0.35">
      <c r="A282" s="159">
        <v>112919.01</v>
      </c>
      <c r="B282" s="8">
        <v>3</v>
      </c>
      <c r="C282" s="9" t="s">
        <v>114</v>
      </c>
      <c r="D282" s="10">
        <v>40182</v>
      </c>
      <c r="E282" s="9" t="s">
        <v>253</v>
      </c>
      <c r="F282" s="10">
        <v>44582</v>
      </c>
      <c r="G282" s="9" t="s">
        <v>1741</v>
      </c>
      <c r="H282" s="11" t="s">
        <v>785</v>
      </c>
      <c r="I282" s="9" t="s">
        <v>5146</v>
      </c>
      <c r="J282" s="12"/>
      <c r="K282" s="9"/>
      <c r="L282" s="12"/>
      <c r="M282" s="11" t="s">
        <v>5147</v>
      </c>
      <c r="N282" s="11" t="s">
        <v>5148</v>
      </c>
      <c r="O282" s="9" t="s">
        <v>91</v>
      </c>
      <c r="P282" s="9" t="s">
        <v>4979</v>
      </c>
      <c r="Q282" s="11"/>
      <c r="R282" s="166" t="s">
        <v>1778</v>
      </c>
      <c r="S282" s="9"/>
      <c r="T282" s="13">
        <v>1.7</v>
      </c>
      <c r="U282" s="12"/>
      <c r="V282" s="9"/>
      <c r="W282" s="12" t="s">
        <v>93</v>
      </c>
      <c r="X282" s="12" t="s">
        <v>103</v>
      </c>
      <c r="Y282" s="12"/>
      <c r="Z282" s="11"/>
      <c r="AA282" s="14">
        <v>0</v>
      </c>
      <c r="AB282" s="14">
        <v>0</v>
      </c>
      <c r="AC282" s="14">
        <v>151628.24</v>
      </c>
      <c r="AD282" s="14">
        <v>0</v>
      </c>
      <c r="AE282" s="161">
        <f>SUM(TAMPData2202[[#This Row],[2022 PE Obligations]:[2022 Paving Obligations]])</f>
        <v>151628.24</v>
      </c>
      <c r="AF282" s="14">
        <v>0</v>
      </c>
      <c r="AG282" s="14">
        <v>0</v>
      </c>
      <c r="AH282" s="14">
        <v>3217667.24</v>
      </c>
      <c r="AI282" s="14">
        <v>0</v>
      </c>
      <c r="AJ282" s="14">
        <v>3217667.24</v>
      </c>
      <c r="AK282" s="16" t="s">
        <v>5149</v>
      </c>
    </row>
    <row r="283" spans="1:37" ht="54" hidden="1" x14ac:dyDescent="0.35">
      <c r="A283" s="159">
        <v>113028.02</v>
      </c>
      <c r="B283" s="8">
        <v>4</v>
      </c>
      <c r="C283" s="9" t="s">
        <v>97</v>
      </c>
      <c r="D283" s="10">
        <v>41381</v>
      </c>
      <c r="E283" s="9" t="s">
        <v>2170</v>
      </c>
      <c r="F283" s="10">
        <v>44426</v>
      </c>
      <c r="G283" s="9" t="s">
        <v>509</v>
      </c>
      <c r="H283" s="11" t="s">
        <v>88</v>
      </c>
      <c r="I283" s="9" t="s">
        <v>484</v>
      </c>
      <c r="J283" s="12" t="s">
        <v>101</v>
      </c>
      <c r="K283" s="9"/>
      <c r="L283" s="12" t="s">
        <v>101</v>
      </c>
      <c r="M283" s="11" t="s">
        <v>4142</v>
      </c>
      <c r="N283" s="11" t="s">
        <v>4143</v>
      </c>
      <c r="O283" s="9" t="s">
        <v>553</v>
      </c>
      <c r="P283" s="9" t="s">
        <v>3419</v>
      </c>
      <c r="Q283" s="11"/>
      <c r="R283" s="9" t="s">
        <v>47</v>
      </c>
      <c r="S283" s="9" t="s">
        <v>45</v>
      </c>
      <c r="T283" s="13">
        <v>0.45</v>
      </c>
      <c r="U283" s="12"/>
      <c r="V283" s="9"/>
      <c r="W283" s="12" t="s">
        <v>93</v>
      </c>
      <c r="X283" s="12" t="s">
        <v>13</v>
      </c>
      <c r="Y283" s="153" t="s">
        <v>31</v>
      </c>
      <c r="Z283" s="11"/>
      <c r="AA283" s="14">
        <v>0</v>
      </c>
      <c r="AB283" s="14">
        <v>0</v>
      </c>
      <c r="AC283" s="14">
        <v>510690</v>
      </c>
      <c r="AD283" s="14">
        <v>0</v>
      </c>
      <c r="AE283" s="161">
        <f>SUM(TAMPData2202[[#This Row],[2022 PE Obligations]:[2022 Paving Obligations]])</f>
        <v>510690</v>
      </c>
      <c r="AF283" s="14">
        <v>0</v>
      </c>
      <c r="AG283" s="14">
        <v>2200241</v>
      </c>
      <c r="AH283" s="14">
        <v>5519716</v>
      </c>
      <c r="AI283" s="14">
        <v>0</v>
      </c>
      <c r="AJ283" s="14">
        <v>7719957</v>
      </c>
      <c r="AK283" s="16" t="s">
        <v>4144</v>
      </c>
    </row>
    <row r="284" spans="1:37" hidden="1" x14ac:dyDescent="0.35">
      <c r="A284" s="159">
        <v>113033</v>
      </c>
      <c r="B284" s="8">
        <v>1</v>
      </c>
      <c r="C284" s="9" t="s">
        <v>122</v>
      </c>
      <c r="D284" s="10">
        <v>40011</v>
      </c>
      <c r="E284" s="9" t="s">
        <v>98</v>
      </c>
      <c r="F284" s="10">
        <v>44384</v>
      </c>
      <c r="G284" s="9" t="s">
        <v>143</v>
      </c>
      <c r="H284" s="11" t="s">
        <v>2505</v>
      </c>
      <c r="I284" s="9"/>
      <c r="J284" s="12"/>
      <c r="K284" s="9"/>
      <c r="L284" s="12"/>
      <c r="M284" s="11" t="s">
        <v>5150</v>
      </c>
      <c r="N284" s="11" t="s">
        <v>5151</v>
      </c>
      <c r="O284" s="9" t="s">
        <v>103</v>
      </c>
      <c r="P284" s="9" t="s">
        <v>4992</v>
      </c>
      <c r="Q284" s="11"/>
      <c r="R284" s="166" t="s">
        <v>1778</v>
      </c>
      <c r="S284" s="166" t="s">
        <v>1778</v>
      </c>
      <c r="T284" s="15" t="s">
        <v>505</v>
      </c>
      <c r="U284" s="10">
        <v>44365</v>
      </c>
      <c r="V284" s="9"/>
      <c r="W284" s="12" t="s">
        <v>93</v>
      </c>
      <c r="X284" s="12"/>
      <c r="Y284" s="12"/>
      <c r="Z284" s="11"/>
      <c r="AA284" s="14">
        <v>0</v>
      </c>
      <c r="AB284" s="14">
        <v>0</v>
      </c>
      <c r="AC284" s="14">
        <v>152031</v>
      </c>
      <c r="AD284" s="14">
        <v>0</v>
      </c>
      <c r="AE284" s="161">
        <f>SUM(TAMPData2202[[#This Row],[2022 PE Obligations]:[2022 Paving Obligations]])</f>
        <v>152031</v>
      </c>
      <c r="AF284" s="14">
        <v>0</v>
      </c>
      <c r="AG284" s="14">
        <v>0</v>
      </c>
      <c r="AH284" s="14">
        <v>570831</v>
      </c>
      <c r="AI284" s="14">
        <v>0</v>
      </c>
      <c r="AJ284" s="14">
        <v>570831</v>
      </c>
      <c r="AK284" s="16" t="s">
        <v>5152</v>
      </c>
    </row>
    <row r="285" spans="1:37" hidden="1" x14ac:dyDescent="0.35">
      <c r="A285" s="159">
        <v>113035</v>
      </c>
      <c r="B285" s="8">
        <v>2</v>
      </c>
      <c r="C285" s="9" t="s">
        <v>122</v>
      </c>
      <c r="D285" s="10">
        <v>40011</v>
      </c>
      <c r="E285" s="9" t="s">
        <v>98</v>
      </c>
      <c r="F285" s="10">
        <v>44494.8752662037</v>
      </c>
      <c r="G285" s="9" t="s">
        <v>108</v>
      </c>
      <c r="H285" s="11" t="s">
        <v>1572</v>
      </c>
      <c r="I285" s="9"/>
      <c r="J285" s="12"/>
      <c r="K285" s="9"/>
      <c r="L285" s="12"/>
      <c r="M285" s="11" t="s">
        <v>5153</v>
      </c>
      <c r="N285" s="11"/>
      <c r="O285" s="9" t="s">
        <v>103</v>
      </c>
      <c r="P285" s="9" t="s">
        <v>103</v>
      </c>
      <c r="Q285" s="11"/>
      <c r="R285" s="166" t="s">
        <v>1778</v>
      </c>
      <c r="S285" s="166" t="s">
        <v>1778</v>
      </c>
      <c r="T285" s="15" t="s">
        <v>505</v>
      </c>
      <c r="U285" s="10">
        <v>44477</v>
      </c>
      <c r="V285" s="9"/>
      <c r="W285" s="12" t="s">
        <v>93</v>
      </c>
      <c r="X285" s="12"/>
      <c r="Y285" s="12"/>
      <c r="Z285" s="11"/>
      <c r="AA285" s="14">
        <v>0</v>
      </c>
      <c r="AB285" s="14">
        <v>0</v>
      </c>
      <c r="AC285" s="14">
        <v>122590</v>
      </c>
      <c r="AD285" s="14">
        <v>0</v>
      </c>
      <c r="AE285" s="161">
        <f>SUM(TAMPData2202[[#This Row],[2022 PE Obligations]:[2022 Paving Obligations]])</f>
        <v>122590</v>
      </c>
      <c r="AF285" s="14">
        <v>35545.89</v>
      </c>
      <c r="AG285" s="14">
        <v>0</v>
      </c>
      <c r="AH285" s="14">
        <v>642590</v>
      </c>
      <c r="AI285" s="14">
        <v>0</v>
      </c>
      <c r="AJ285" s="14">
        <v>678135.89</v>
      </c>
      <c r="AK285" s="16" t="s">
        <v>5154</v>
      </c>
    </row>
    <row r="286" spans="1:37" hidden="1" x14ac:dyDescent="0.35">
      <c r="A286" s="159">
        <v>113036</v>
      </c>
      <c r="B286" s="8">
        <v>1</v>
      </c>
      <c r="C286" s="9" t="s">
        <v>122</v>
      </c>
      <c r="D286" s="10">
        <v>40011</v>
      </c>
      <c r="E286" s="9" t="s">
        <v>98</v>
      </c>
      <c r="F286" s="10">
        <v>44384</v>
      </c>
      <c r="G286" s="9" t="s">
        <v>143</v>
      </c>
      <c r="H286" s="11" t="s">
        <v>162</v>
      </c>
      <c r="I286" s="9"/>
      <c r="J286" s="12"/>
      <c r="K286" s="9"/>
      <c r="L286" s="12"/>
      <c r="M286" s="11" t="s">
        <v>5155</v>
      </c>
      <c r="N286" s="11" t="s">
        <v>5151</v>
      </c>
      <c r="O286" s="9" t="s">
        <v>103</v>
      </c>
      <c r="P286" s="9" t="s">
        <v>4992</v>
      </c>
      <c r="Q286" s="11"/>
      <c r="R286" s="166" t="s">
        <v>1778</v>
      </c>
      <c r="S286" s="166" t="s">
        <v>1778</v>
      </c>
      <c r="T286" s="15" t="s">
        <v>505</v>
      </c>
      <c r="U286" s="10">
        <v>44365</v>
      </c>
      <c r="V286" s="9"/>
      <c r="W286" s="12" t="s">
        <v>93</v>
      </c>
      <c r="X286" s="12"/>
      <c r="Y286" s="12"/>
      <c r="Z286" s="11"/>
      <c r="AA286" s="14">
        <v>0</v>
      </c>
      <c r="AB286" s="14">
        <v>0</v>
      </c>
      <c r="AC286" s="14">
        <v>152352</v>
      </c>
      <c r="AD286" s="14">
        <v>0</v>
      </c>
      <c r="AE286" s="161">
        <f>SUM(TAMPData2202[[#This Row],[2022 PE Obligations]:[2022 Paving Obligations]])</f>
        <v>152352</v>
      </c>
      <c r="AF286" s="14">
        <v>0</v>
      </c>
      <c r="AG286" s="14">
        <v>0</v>
      </c>
      <c r="AH286" s="14">
        <v>570052</v>
      </c>
      <c r="AI286" s="14">
        <v>0</v>
      </c>
      <c r="AJ286" s="14">
        <v>570052</v>
      </c>
      <c r="AK286" s="16" t="s">
        <v>5156</v>
      </c>
    </row>
    <row r="287" spans="1:37" hidden="1" x14ac:dyDescent="0.35">
      <c r="A287" s="159">
        <v>113041</v>
      </c>
      <c r="B287" s="8">
        <v>2</v>
      </c>
      <c r="C287" s="9" t="s">
        <v>85</v>
      </c>
      <c r="D287" s="10">
        <v>40011</v>
      </c>
      <c r="E287" s="9" t="s">
        <v>98</v>
      </c>
      <c r="F287" s="10">
        <v>43500</v>
      </c>
      <c r="G287" s="9" t="s">
        <v>134</v>
      </c>
      <c r="H287" s="11" t="s">
        <v>1828</v>
      </c>
      <c r="I287" s="9"/>
      <c r="J287" s="12"/>
      <c r="K287" s="9"/>
      <c r="L287" s="12"/>
      <c r="M287" s="11" t="s">
        <v>5157</v>
      </c>
      <c r="N287" s="11"/>
      <c r="O287" s="9" t="s">
        <v>103</v>
      </c>
      <c r="P287" s="9" t="s">
        <v>103</v>
      </c>
      <c r="Q287" s="11"/>
      <c r="R287" s="166" t="s">
        <v>1778</v>
      </c>
      <c r="S287" s="166" t="s">
        <v>1778</v>
      </c>
      <c r="T287" s="15" t="s">
        <v>505</v>
      </c>
      <c r="U287" s="12"/>
      <c r="V287" s="9"/>
      <c r="W287" s="12" t="s">
        <v>93</v>
      </c>
      <c r="X287" s="12"/>
      <c r="Y287" s="12"/>
      <c r="Z287" s="11"/>
      <c r="AA287" s="14">
        <v>0</v>
      </c>
      <c r="AB287" s="14">
        <v>0</v>
      </c>
      <c r="AC287" s="14">
        <v>0</v>
      </c>
      <c r="AD287" s="14">
        <v>0</v>
      </c>
      <c r="AE287" s="161">
        <f>SUM(TAMPData2202[[#This Row],[2022 PE Obligations]:[2022 Paving Obligations]])</f>
        <v>0</v>
      </c>
      <c r="AF287" s="14">
        <v>30000</v>
      </c>
      <c r="AG287" s="14">
        <v>0</v>
      </c>
      <c r="AH287" s="14">
        <v>520000</v>
      </c>
      <c r="AI287" s="14">
        <v>0</v>
      </c>
      <c r="AJ287" s="14">
        <v>550000</v>
      </c>
      <c r="AK287" s="16" t="s">
        <v>5158</v>
      </c>
    </row>
    <row r="288" spans="1:37" hidden="1" x14ac:dyDescent="0.35">
      <c r="A288" s="159">
        <v>113042</v>
      </c>
      <c r="B288" s="8">
        <v>1</v>
      </c>
      <c r="C288" s="9" t="s">
        <v>122</v>
      </c>
      <c r="D288" s="10">
        <v>40011</v>
      </c>
      <c r="E288" s="9" t="s">
        <v>98</v>
      </c>
      <c r="F288" s="10">
        <v>44299.875335648147</v>
      </c>
      <c r="G288" s="9" t="s">
        <v>108</v>
      </c>
      <c r="H288" s="11" t="s">
        <v>1192</v>
      </c>
      <c r="I288" s="9"/>
      <c r="J288" s="12"/>
      <c r="K288" s="9"/>
      <c r="L288" s="12"/>
      <c r="M288" s="11" t="s">
        <v>5159</v>
      </c>
      <c r="N288" s="11"/>
      <c r="O288" s="9" t="s">
        <v>103</v>
      </c>
      <c r="P288" s="9" t="s">
        <v>103</v>
      </c>
      <c r="Q288" s="11"/>
      <c r="R288" s="166" t="s">
        <v>1778</v>
      </c>
      <c r="S288" s="166" t="s">
        <v>1778</v>
      </c>
      <c r="T288" s="15" t="s">
        <v>505</v>
      </c>
      <c r="U288" s="10">
        <v>44281</v>
      </c>
      <c r="V288" s="9"/>
      <c r="W288" s="12" t="s">
        <v>93</v>
      </c>
      <c r="X288" s="12"/>
      <c r="Y288" s="12"/>
      <c r="Z288" s="11"/>
      <c r="AA288" s="14">
        <v>41500</v>
      </c>
      <c r="AB288" s="14">
        <v>0</v>
      </c>
      <c r="AC288" s="14">
        <v>0</v>
      </c>
      <c r="AD288" s="14">
        <v>0</v>
      </c>
      <c r="AE288" s="161">
        <f>SUM(TAMPData2202[[#This Row],[2022 PE Obligations]:[2022 Paving Obligations]])</f>
        <v>41500</v>
      </c>
      <c r="AF288" s="14">
        <v>71500</v>
      </c>
      <c r="AG288" s="14">
        <v>0</v>
      </c>
      <c r="AH288" s="14">
        <v>561215</v>
      </c>
      <c r="AI288" s="14">
        <v>0</v>
      </c>
      <c r="AJ288" s="14">
        <v>632715</v>
      </c>
      <c r="AK288" s="16" t="s">
        <v>5160</v>
      </c>
    </row>
    <row r="289" spans="1:37" hidden="1" x14ac:dyDescent="0.35">
      <c r="A289" s="159">
        <v>113198</v>
      </c>
      <c r="B289" s="8">
        <v>2</v>
      </c>
      <c r="C289" s="9" t="s">
        <v>85</v>
      </c>
      <c r="D289" s="10">
        <v>40057</v>
      </c>
      <c r="E289" s="9" t="s">
        <v>98</v>
      </c>
      <c r="F289" s="10">
        <v>44138</v>
      </c>
      <c r="G289" s="9" t="s">
        <v>87</v>
      </c>
      <c r="H289" s="11" t="s">
        <v>1888</v>
      </c>
      <c r="I289" s="9"/>
      <c r="J289" s="12"/>
      <c r="K289" s="9"/>
      <c r="L289" s="12"/>
      <c r="M289" s="11" t="s">
        <v>4110</v>
      </c>
      <c r="N289" s="11"/>
      <c r="O289" s="9" t="s">
        <v>157</v>
      </c>
      <c r="P289" s="9" t="s">
        <v>157</v>
      </c>
      <c r="Q289" s="11"/>
      <c r="R289" s="9" t="s">
        <v>47</v>
      </c>
      <c r="S289" s="9" t="s">
        <v>43</v>
      </c>
      <c r="T289" s="15" t="s">
        <v>505</v>
      </c>
      <c r="U289" s="12"/>
      <c r="V289" s="9"/>
      <c r="W289" s="12" t="s">
        <v>93</v>
      </c>
      <c r="X289" s="12"/>
      <c r="Y289" s="163" t="s">
        <v>31</v>
      </c>
      <c r="Z289" s="11"/>
      <c r="AA289" s="14">
        <v>709000</v>
      </c>
      <c r="AB289" s="14">
        <v>0</v>
      </c>
      <c r="AC289" s="14">
        <v>0</v>
      </c>
      <c r="AD289" s="14">
        <v>0</v>
      </c>
      <c r="AE289" s="165">
        <f>SUM(TAMPData2202[[#This Row],[2022 PE Obligations]:[2022 Paving Obligations]])</f>
        <v>709000</v>
      </c>
      <c r="AF289" s="14">
        <v>3083710.27</v>
      </c>
      <c r="AG289" s="14">
        <v>0</v>
      </c>
      <c r="AH289" s="14">
        <v>0</v>
      </c>
      <c r="AI289" s="14">
        <v>0</v>
      </c>
      <c r="AJ289" s="14">
        <v>3083710.27</v>
      </c>
      <c r="AK289" s="16"/>
    </row>
    <row r="290" spans="1:37" hidden="1" x14ac:dyDescent="0.35">
      <c r="A290" s="162">
        <v>113278</v>
      </c>
      <c r="B290" s="8">
        <v>4</v>
      </c>
      <c r="C290" s="9" t="s">
        <v>97</v>
      </c>
      <c r="D290" s="10">
        <v>40070</v>
      </c>
      <c r="E290" s="9" t="s">
        <v>741</v>
      </c>
      <c r="F290" s="10">
        <v>44484</v>
      </c>
      <c r="G290" s="9" t="s">
        <v>235</v>
      </c>
      <c r="H290" s="11" t="s">
        <v>88</v>
      </c>
      <c r="I290" s="9" t="s">
        <v>708</v>
      </c>
      <c r="J290" s="12" t="s">
        <v>101</v>
      </c>
      <c r="K290" s="9"/>
      <c r="L290" s="12" t="s">
        <v>101</v>
      </c>
      <c r="M290" s="11" t="s">
        <v>742</v>
      </c>
      <c r="N290" s="11"/>
      <c r="O290" s="9" t="s">
        <v>40</v>
      </c>
      <c r="P290" s="9" t="s">
        <v>473</v>
      </c>
      <c r="Q290" s="11"/>
      <c r="R290" s="9" t="s">
        <v>39</v>
      </c>
      <c r="S290" s="9" t="s">
        <v>46</v>
      </c>
      <c r="T290" s="13">
        <v>0.14000000000000001</v>
      </c>
      <c r="U290" s="10">
        <v>40522</v>
      </c>
      <c r="V290" s="9"/>
      <c r="W290" s="12" t="s">
        <v>93</v>
      </c>
      <c r="X290" s="12" t="s">
        <v>13</v>
      </c>
      <c r="Y290" s="163" t="s">
        <v>31</v>
      </c>
      <c r="Z290" s="11" t="s">
        <v>743</v>
      </c>
      <c r="AA290" s="14">
        <v>0</v>
      </c>
      <c r="AB290" s="14">
        <v>0</v>
      </c>
      <c r="AC290" s="14">
        <v>-744681.7</v>
      </c>
      <c r="AD290" s="14">
        <v>0</v>
      </c>
      <c r="AE290" s="161">
        <f>SUM(TAMPData2202[[#This Row],[2022 PE Obligations]:[2022 Paving Obligations]])</f>
        <v>-744681.7</v>
      </c>
      <c r="AF290" s="14">
        <v>45887.75</v>
      </c>
      <c r="AG290" s="14">
        <v>0</v>
      </c>
      <c r="AH290" s="14">
        <v>456577.3</v>
      </c>
      <c r="AI290" s="14">
        <v>0</v>
      </c>
      <c r="AJ290" s="14">
        <v>502465.05</v>
      </c>
      <c r="AK290" s="16" t="s">
        <v>745</v>
      </c>
    </row>
    <row r="291" spans="1:37" hidden="1" x14ac:dyDescent="0.35">
      <c r="A291" s="159">
        <v>114110.09</v>
      </c>
      <c r="B291" s="8">
        <v>3</v>
      </c>
      <c r="C291" s="9" t="s">
        <v>97</v>
      </c>
      <c r="D291" s="10">
        <v>43369</v>
      </c>
      <c r="E291" s="9" t="s">
        <v>398</v>
      </c>
      <c r="F291" s="10">
        <v>44096.875069444446</v>
      </c>
      <c r="G291" s="9" t="s">
        <v>108</v>
      </c>
      <c r="H291" s="11" t="s">
        <v>1839</v>
      </c>
      <c r="I291" s="9"/>
      <c r="J291" s="12"/>
      <c r="K291" s="9"/>
      <c r="L291" s="12"/>
      <c r="M291" s="11" t="s">
        <v>3139</v>
      </c>
      <c r="N291" s="11" t="s">
        <v>3140</v>
      </c>
      <c r="O291" s="9" t="s">
        <v>119</v>
      </c>
      <c r="P291" s="9" t="s">
        <v>19</v>
      </c>
      <c r="Q291" s="11"/>
      <c r="R291" s="166" t="s">
        <v>1778</v>
      </c>
      <c r="S291" s="166" t="s">
        <v>1778</v>
      </c>
      <c r="T291" s="15" t="s">
        <v>505</v>
      </c>
      <c r="U291" s="10">
        <v>43553</v>
      </c>
      <c r="V291" s="9"/>
      <c r="W291" s="12" t="s">
        <v>93</v>
      </c>
      <c r="X291" s="12"/>
      <c r="Y291" s="12"/>
      <c r="Z291" s="11"/>
      <c r="AA291" s="14">
        <v>0</v>
      </c>
      <c r="AB291" s="14">
        <v>0</v>
      </c>
      <c r="AC291" s="14">
        <v>160500</v>
      </c>
      <c r="AD291" s="14">
        <v>0</v>
      </c>
      <c r="AE291" s="161">
        <f>SUM(TAMPData2202[[#This Row],[2022 PE Obligations]:[2022 Paving Obligations]])</f>
        <v>160500</v>
      </c>
      <c r="AF291" s="14">
        <v>0</v>
      </c>
      <c r="AG291" s="14">
        <v>0</v>
      </c>
      <c r="AH291" s="14">
        <v>574453</v>
      </c>
      <c r="AI291" s="14">
        <v>0</v>
      </c>
      <c r="AJ291" s="14">
        <v>574453</v>
      </c>
      <c r="AK291" s="16" t="s">
        <v>3142</v>
      </c>
    </row>
    <row r="292" spans="1:37" hidden="1" x14ac:dyDescent="0.35">
      <c r="A292" s="159">
        <v>114110.1</v>
      </c>
      <c r="B292" s="8">
        <v>3</v>
      </c>
      <c r="C292" s="9" t="s">
        <v>97</v>
      </c>
      <c r="D292" s="10">
        <v>43734</v>
      </c>
      <c r="E292" s="9" t="s">
        <v>134</v>
      </c>
      <c r="F292" s="10">
        <v>44424.875057870369</v>
      </c>
      <c r="G292" s="9" t="s">
        <v>108</v>
      </c>
      <c r="H292" s="11" t="s">
        <v>1839</v>
      </c>
      <c r="I292" s="9"/>
      <c r="J292" s="12"/>
      <c r="K292" s="9"/>
      <c r="L292" s="12"/>
      <c r="M292" s="11" t="s">
        <v>3186</v>
      </c>
      <c r="N292" s="11" t="s">
        <v>3187</v>
      </c>
      <c r="O292" s="9" t="s">
        <v>119</v>
      </c>
      <c r="P292" s="9" t="s">
        <v>19</v>
      </c>
      <c r="Q292" s="11"/>
      <c r="R292" s="166" t="s">
        <v>1778</v>
      </c>
      <c r="S292" s="166" t="s">
        <v>1778</v>
      </c>
      <c r="T292" s="15" t="s">
        <v>505</v>
      </c>
      <c r="U292" s="10">
        <v>43917</v>
      </c>
      <c r="V292" s="9"/>
      <c r="W292" s="12" t="s">
        <v>93</v>
      </c>
      <c r="X292" s="12"/>
      <c r="Y292" s="12"/>
      <c r="Z292" s="11"/>
      <c r="AA292" s="14">
        <v>0</v>
      </c>
      <c r="AB292" s="14">
        <v>0</v>
      </c>
      <c r="AC292" s="14">
        <v>66300</v>
      </c>
      <c r="AD292" s="14">
        <v>0</v>
      </c>
      <c r="AE292" s="161">
        <f>SUM(TAMPData2202[[#This Row],[2022 PE Obligations]:[2022 Paving Obligations]])</f>
        <v>66300</v>
      </c>
      <c r="AF292" s="14">
        <v>0</v>
      </c>
      <c r="AG292" s="14">
        <v>0</v>
      </c>
      <c r="AH292" s="14">
        <v>494836</v>
      </c>
      <c r="AI292" s="14">
        <v>0</v>
      </c>
      <c r="AJ292" s="14">
        <v>494836</v>
      </c>
      <c r="AK292" s="16" t="s">
        <v>3189</v>
      </c>
    </row>
    <row r="293" spans="1:37" hidden="1" x14ac:dyDescent="0.35">
      <c r="A293" s="159">
        <v>114116.08</v>
      </c>
      <c r="B293" s="8">
        <v>1</v>
      </c>
      <c r="C293" s="9" t="s">
        <v>97</v>
      </c>
      <c r="D293" s="10">
        <v>43126</v>
      </c>
      <c r="E293" s="9" t="s">
        <v>398</v>
      </c>
      <c r="F293" s="10">
        <v>43663.875092592592</v>
      </c>
      <c r="G293" s="9" t="s">
        <v>108</v>
      </c>
      <c r="H293" s="11" t="s">
        <v>2232</v>
      </c>
      <c r="I293" s="9"/>
      <c r="J293" s="12"/>
      <c r="K293" s="9"/>
      <c r="L293" s="12"/>
      <c r="M293" s="11" t="s">
        <v>5161</v>
      </c>
      <c r="N293" s="11"/>
      <c r="O293" s="9" t="s">
        <v>119</v>
      </c>
      <c r="P293" s="9" t="s">
        <v>5162</v>
      </c>
      <c r="Q293" s="11"/>
      <c r="R293" s="166" t="s">
        <v>1778</v>
      </c>
      <c r="S293" s="166" t="s">
        <v>1778</v>
      </c>
      <c r="T293" s="15" t="s">
        <v>505</v>
      </c>
      <c r="U293" s="10">
        <v>43231</v>
      </c>
      <c r="V293" s="9"/>
      <c r="W293" s="12" t="s">
        <v>93</v>
      </c>
      <c r="X293" s="12"/>
      <c r="Y293" s="12"/>
      <c r="Z293" s="11"/>
      <c r="AA293" s="14">
        <v>0</v>
      </c>
      <c r="AB293" s="14">
        <v>0</v>
      </c>
      <c r="AC293" s="14">
        <v>-130625.01</v>
      </c>
      <c r="AD293" s="14">
        <v>0</v>
      </c>
      <c r="AE293" s="161">
        <f>SUM(TAMPData2202[[#This Row],[2022 PE Obligations]:[2022 Paving Obligations]])</f>
        <v>-130625.01</v>
      </c>
      <c r="AF293" s="14">
        <v>0</v>
      </c>
      <c r="AG293" s="14">
        <v>0</v>
      </c>
      <c r="AH293" s="14">
        <v>116621.99</v>
      </c>
      <c r="AI293" s="14">
        <v>0</v>
      </c>
      <c r="AJ293" s="14">
        <v>116621.99</v>
      </c>
      <c r="AK293" s="16" t="s">
        <v>5163</v>
      </c>
    </row>
    <row r="294" spans="1:37" hidden="1" x14ac:dyDescent="0.35">
      <c r="A294" s="159">
        <v>114116.09</v>
      </c>
      <c r="B294" s="8">
        <v>1</v>
      </c>
      <c r="C294" s="9" t="s">
        <v>97</v>
      </c>
      <c r="D294" s="10">
        <v>43420</v>
      </c>
      <c r="E294" s="9" t="s">
        <v>134</v>
      </c>
      <c r="F294" s="10">
        <v>44092</v>
      </c>
      <c r="G294" s="9" t="s">
        <v>143</v>
      </c>
      <c r="H294" s="11" t="s">
        <v>2232</v>
      </c>
      <c r="I294" s="9"/>
      <c r="J294" s="12"/>
      <c r="K294" s="9"/>
      <c r="L294" s="12"/>
      <c r="M294" s="11" t="s">
        <v>5164</v>
      </c>
      <c r="N294" s="11"/>
      <c r="O294" s="9" t="s">
        <v>119</v>
      </c>
      <c r="P294" s="9" t="s">
        <v>5162</v>
      </c>
      <c r="Q294" s="11"/>
      <c r="R294" s="166" t="s">
        <v>1778</v>
      </c>
      <c r="S294" s="166" t="s">
        <v>1778</v>
      </c>
      <c r="T294" s="15" t="s">
        <v>505</v>
      </c>
      <c r="U294" s="10">
        <v>43595</v>
      </c>
      <c r="V294" s="9"/>
      <c r="W294" s="12" t="s">
        <v>93</v>
      </c>
      <c r="X294" s="12"/>
      <c r="Y294" s="12"/>
      <c r="Z294" s="11"/>
      <c r="AA294" s="14">
        <v>0</v>
      </c>
      <c r="AB294" s="14">
        <v>0</v>
      </c>
      <c r="AC294" s="14">
        <v>93400</v>
      </c>
      <c r="AD294" s="14">
        <v>0</v>
      </c>
      <c r="AE294" s="161">
        <f>SUM(TAMPData2202[[#This Row],[2022 PE Obligations]:[2022 Paving Obligations]])</f>
        <v>93400</v>
      </c>
      <c r="AF294" s="14">
        <v>0</v>
      </c>
      <c r="AG294" s="14">
        <v>0</v>
      </c>
      <c r="AH294" s="14">
        <v>355558</v>
      </c>
      <c r="AI294" s="14">
        <v>0</v>
      </c>
      <c r="AJ294" s="14">
        <v>355558</v>
      </c>
      <c r="AK294" s="16" t="s">
        <v>5165</v>
      </c>
    </row>
    <row r="295" spans="1:37" hidden="1" x14ac:dyDescent="0.35">
      <c r="A295" s="159">
        <v>114116.11</v>
      </c>
      <c r="B295" s="8">
        <v>1</v>
      </c>
      <c r="C295" s="9" t="s">
        <v>122</v>
      </c>
      <c r="D295" s="10">
        <v>44158</v>
      </c>
      <c r="E295" s="9" t="s">
        <v>398</v>
      </c>
      <c r="F295" s="10">
        <v>44349.875300925924</v>
      </c>
      <c r="G295" s="9" t="s">
        <v>108</v>
      </c>
      <c r="H295" s="11" t="s">
        <v>2232</v>
      </c>
      <c r="I295" s="9"/>
      <c r="J295" s="12"/>
      <c r="K295" s="9"/>
      <c r="L295" s="12"/>
      <c r="M295" s="11" t="s">
        <v>5166</v>
      </c>
      <c r="N295" s="11"/>
      <c r="O295" s="9" t="s">
        <v>119</v>
      </c>
      <c r="P295" s="9" t="s">
        <v>5162</v>
      </c>
      <c r="Q295" s="11"/>
      <c r="R295" s="166" t="s">
        <v>1778</v>
      </c>
      <c r="S295" s="166" t="s">
        <v>1778</v>
      </c>
      <c r="T295" s="15" t="s">
        <v>505</v>
      </c>
      <c r="U295" s="10">
        <v>44323</v>
      </c>
      <c r="V295" s="9"/>
      <c r="W295" s="12" t="s">
        <v>93</v>
      </c>
      <c r="X295" s="12"/>
      <c r="Y295" s="12"/>
      <c r="Z295" s="11"/>
      <c r="AA295" s="14">
        <v>0</v>
      </c>
      <c r="AB295" s="14">
        <v>0</v>
      </c>
      <c r="AC295" s="14">
        <v>219672</v>
      </c>
      <c r="AD295" s="14">
        <v>0</v>
      </c>
      <c r="AE295" s="161">
        <f>SUM(TAMPData2202[[#This Row],[2022 PE Obligations]:[2022 Paving Obligations]])</f>
        <v>219672</v>
      </c>
      <c r="AF295" s="14">
        <v>0</v>
      </c>
      <c r="AG295" s="14">
        <v>0</v>
      </c>
      <c r="AH295" s="14">
        <v>219672</v>
      </c>
      <c r="AI295" s="14">
        <v>0</v>
      </c>
      <c r="AJ295" s="14">
        <v>219672</v>
      </c>
      <c r="AK295" s="16" t="s">
        <v>5167</v>
      </c>
    </row>
    <row r="296" spans="1:37" hidden="1" x14ac:dyDescent="0.35">
      <c r="A296" s="159">
        <v>114117.09</v>
      </c>
      <c r="B296" s="8">
        <v>2</v>
      </c>
      <c r="C296" s="9" t="s">
        <v>114</v>
      </c>
      <c r="D296" s="10">
        <v>43420</v>
      </c>
      <c r="E296" s="9" t="s">
        <v>398</v>
      </c>
      <c r="F296" s="10">
        <v>44523</v>
      </c>
      <c r="G296" s="9" t="s">
        <v>98</v>
      </c>
      <c r="H296" s="11" t="s">
        <v>1888</v>
      </c>
      <c r="I296" s="9"/>
      <c r="J296" s="12"/>
      <c r="K296" s="9"/>
      <c r="L296" s="12"/>
      <c r="M296" s="11" t="s">
        <v>5168</v>
      </c>
      <c r="N296" s="11"/>
      <c r="O296" s="9" t="s">
        <v>119</v>
      </c>
      <c r="P296" s="9" t="s">
        <v>5162</v>
      </c>
      <c r="Q296" s="11"/>
      <c r="R296" s="166" t="s">
        <v>1778</v>
      </c>
      <c r="S296" s="166" t="s">
        <v>1778</v>
      </c>
      <c r="T296" s="15" t="s">
        <v>505</v>
      </c>
      <c r="U296" s="10">
        <v>43595</v>
      </c>
      <c r="V296" s="9"/>
      <c r="W296" s="12" t="s">
        <v>93</v>
      </c>
      <c r="X296" s="12"/>
      <c r="Y296" s="12"/>
      <c r="Z296" s="11"/>
      <c r="AA296" s="14">
        <v>0</v>
      </c>
      <c r="AB296" s="14">
        <v>0</v>
      </c>
      <c r="AC296" s="14">
        <v>52951.34</v>
      </c>
      <c r="AD296" s="14">
        <v>0</v>
      </c>
      <c r="AE296" s="161">
        <f>SUM(TAMPData2202[[#This Row],[2022 PE Obligations]:[2022 Paving Obligations]])</f>
        <v>52951.34</v>
      </c>
      <c r="AF296" s="14">
        <v>0</v>
      </c>
      <c r="AG296" s="14">
        <v>0</v>
      </c>
      <c r="AH296" s="14">
        <v>292917.34000000003</v>
      </c>
      <c r="AI296" s="14">
        <v>0</v>
      </c>
      <c r="AJ296" s="14">
        <v>292917.34000000003</v>
      </c>
      <c r="AK296" s="16" t="s">
        <v>5169</v>
      </c>
    </row>
    <row r="297" spans="1:37" hidden="1" x14ac:dyDescent="0.35">
      <c r="A297" s="159">
        <v>114117.11</v>
      </c>
      <c r="B297" s="8">
        <v>2</v>
      </c>
      <c r="C297" s="9" t="s">
        <v>122</v>
      </c>
      <c r="D297" s="10">
        <v>44158</v>
      </c>
      <c r="E297" s="9" t="s">
        <v>398</v>
      </c>
      <c r="F297" s="10">
        <v>44349.875300925924</v>
      </c>
      <c r="G297" s="9" t="s">
        <v>108</v>
      </c>
      <c r="H297" s="11" t="s">
        <v>1888</v>
      </c>
      <c r="I297" s="9"/>
      <c r="J297" s="12"/>
      <c r="K297" s="9"/>
      <c r="L297" s="12"/>
      <c r="M297" s="11" t="s">
        <v>5170</v>
      </c>
      <c r="N297" s="11"/>
      <c r="O297" s="9" t="s">
        <v>119</v>
      </c>
      <c r="P297" s="9" t="s">
        <v>5162</v>
      </c>
      <c r="Q297" s="11"/>
      <c r="R297" s="166" t="s">
        <v>1778</v>
      </c>
      <c r="S297" s="166" t="s">
        <v>1778</v>
      </c>
      <c r="T297" s="15" t="s">
        <v>505</v>
      </c>
      <c r="U297" s="10">
        <v>44323</v>
      </c>
      <c r="V297" s="9"/>
      <c r="W297" s="12" t="s">
        <v>93</v>
      </c>
      <c r="X297" s="12"/>
      <c r="Y297" s="12"/>
      <c r="Z297" s="11"/>
      <c r="AA297" s="14">
        <v>0</v>
      </c>
      <c r="AB297" s="14">
        <v>0</v>
      </c>
      <c r="AC297" s="14">
        <v>195305</v>
      </c>
      <c r="AD297" s="14">
        <v>0</v>
      </c>
      <c r="AE297" s="161">
        <f>SUM(TAMPData2202[[#This Row],[2022 PE Obligations]:[2022 Paving Obligations]])</f>
        <v>195305</v>
      </c>
      <c r="AF297" s="14">
        <v>0</v>
      </c>
      <c r="AG297" s="14">
        <v>0</v>
      </c>
      <c r="AH297" s="14">
        <v>195305</v>
      </c>
      <c r="AI297" s="14">
        <v>0</v>
      </c>
      <c r="AJ297" s="14">
        <v>195305</v>
      </c>
      <c r="AK297" s="16" t="s">
        <v>5171</v>
      </c>
    </row>
    <row r="298" spans="1:37" ht="36" hidden="1" x14ac:dyDescent="0.35">
      <c r="A298" s="159">
        <v>114118.09</v>
      </c>
      <c r="B298" s="8">
        <v>3</v>
      </c>
      <c r="C298" s="9" t="s">
        <v>114</v>
      </c>
      <c r="D298" s="10">
        <v>43420</v>
      </c>
      <c r="E298" s="9" t="s">
        <v>398</v>
      </c>
      <c r="F298" s="10">
        <v>44447</v>
      </c>
      <c r="G298" s="9" t="s">
        <v>98</v>
      </c>
      <c r="H298" s="11" t="s">
        <v>1839</v>
      </c>
      <c r="I298" s="9"/>
      <c r="J298" s="12"/>
      <c r="K298" s="9"/>
      <c r="L298" s="12"/>
      <c r="M298" s="11" t="s">
        <v>5172</v>
      </c>
      <c r="N298" s="11"/>
      <c r="O298" s="9" t="s">
        <v>119</v>
      </c>
      <c r="P298" s="9" t="s">
        <v>5162</v>
      </c>
      <c r="Q298" s="11"/>
      <c r="R298" s="166" t="s">
        <v>1778</v>
      </c>
      <c r="S298" s="166" t="s">
        <v>1778</v>
      </c>
      <c r="T298" s="15" t="s">
        <v>505</v>
      </c>
      <c r="U298" s="10">
        <v>43595</v>
      </c>
      <c r="V298" s="9"/>
      <c r="W298" s="12" t="s">
        <v>93</v>
      </c>
      <c r="X298" s="12"/>
      <c r="Y298" s="12"/>
      <c r="Z298" s="11"/>
      <c r="AA298" s="14">
        <v>0</v>
      </c>
      <c r="AB298" s="14">
        <v>0</v>
      </c>
      <c r="AC298" s="14">
        <v>158178.1</v>
      </c>
      <c r="AD298" s="14">
        <v>0</v>
      </c>
      <c r="AE298" s="161">
        <f>SUM(TAMPData2202[[#This Row],[2022 PE Obligations]:[2022 Paving Obligations]])</f>
        <v>158178.1</v>
      </c>
      <c r="AF298" s="14">
        <v>0</v>
      </c>
      <c r="AG298" s="14">
        <v>0</v>
      </c>
      <c r="AH298" s="14">
        <v>395491.1</v>
      </c>
      <c r="AI298" s="14">
        <v>0</v>
      </c>
      <c r="AJ298" s="14">
        <v>395491.1</v>
      </c>
      <c r="AK298" s="16" t="s">
        <v>5173</v>
      </c>
    </row>
    <row r="299" spans="1:37" hidden="1" x14ac:dyDescent="0.35">
      <c r="A299" s="159">
        <v>114118.1</v>
      </c>
      <c r="B299" s="8">
        <v>3</v>
      </c>
      <c r="C299" s="9" t="s">
        <v>97</v>
      </c>
      <c r="D299" s="10">
        <v>43777</v>
      </c>
      <c r="E299" s="9" t="s">
        <v>134</v>
      </c>
      <c r="F299" s="10">
        <v>44466.875104166669</v>
      </c>
      <c r="G299" s="9" t="s">
        <v>108</v>
      </c>
      <c r="H299" s="11" t="s">
        <v>1839</v>
      </c>
      <c r="I299" s="9"/>
      <c r="J299" s="12"/>
      <c r="K299" s="9"/>
      <c r="L299" s="12"/>
      <c r="M299" s="11" t="s">
        <v>5174</v>
      </c>
      <c r="N299" s="11"/>
      <c r="O299" s="9" t="s">
        <v>119</v>
      </c>
      <c r="P299" s="9" t="s">
        <v>5162</v>
      </c>
      <c r="Q299" s="11"/>
      <c r="R299" s="166" t="s">
        <v>1778</v>
      </c>
      <c r="S299" s="166" t="s">
        <v>1778</v>
      </c>
      <c r="T299" s="15" t="s">
        <v>505</v>
      </c>
      <c r="U299" s="10">
        <v>43966</v>
      </c>
      <c r="V299" s="9"/>
      <c r="W299" s="12" t="s">
        <v>93</v>
      </c>
      <c r="X299" s="12"/>
      <c r="Y299" s="12"/>
      <c r="Z299" s="11"/>
      <c r="AA299" s="14">
        <v>0</v>
      </c>
      <c r="AB299" s="14">
        <v>0</v>
      </c>
      <c r="AC299" s="14">
        <v>92350</v>
      </c>
      <c r="AD299" s="14">
        <v>0</v>
      </c>
      <c r="AE299" s="161">
        <f>SUM(TAMPData2202[[#This Row],[2022 PE Obligations]:[2022 Paving Obligations]])</f>
        <v>92350</v>
      </c>
      <c r="AF299" s="14">
        <v>0</v>
      </c>
      <c r="AG299" s="14">
        <v>0</v>
      </c>
      <c r="AH299" s="14">
        <v>313693</v>
      </c>
      <c r="AI299" s="14">
        <v>0</v>
      </c>
      <c r="AJ299" s="14">
        <v>313693</v>
      </c>
      <c r="AK299" s="16" t="s">
        <v>5175</v>
      </c>
    </row>
    <row r="300" spans="1:37" hidden="1" x14ac:dyDescent="0.35">
      <c r="A300" s="159">
        <v>114118.11</v>
      </c>
      <c r="B300" s="8">
        <v>3</v>
      </c>
      <c r="C300" s="9" t="s">
        <v>122</v>
      </c>
      <c r="D300" s="10">
        <v>44158</v>
      </c>
      <c r="E300" s="9" t="s">
        <v>398</v>
      </c>
      <c r="F300" s="10">
        <v>44349.875300925924</v>
      </c>
      <c r="G300" s="9" t="s">
        <v>108</v>
      </c>
      <c r="H300" s="11" t="s">
        <v>1839</v>
      </c>
      <c r="I300" s="9"/>
      <c r="J300" s="12"/>
      <c r="K300" s="9"/>
      <c r="L300" s="12"/>
      <c r="M300" s="11" t="s">
        <v>5176</v>
      </c>
      <c r="N300" s="11"/>
      <c r="O300" s="9" t="s">
        <v>119</v>
      </c>
      <c r="P300" s="9" t="s">
        <v>5162</v>
      </c>
      <c r="Q300" s="11"/>
      <c r="R300" s="166" t="s">
        <v>1778</v>
      </c>
      <c r="S300" s="166" t="s">
        <v>1778</v>
      </c>
      <c r="T300" s="15" t="s">
        <v>505</v>
      </c>
      <c r="U300" s="10">
        <v>44323</v>
      </c>
      <c r="V300" s="9"/>
      <c r="W300" s="12" t="s">
        <v>93</v>
      </c>
      <c r="X300" s="12"/>
      <c r="Y300" s="12"/>
      <c r="Z300" s="11"/>
      <c r="AA300" s="14">
        <v>0</v>
      </c>
      <c r="AB300" s="14">
        <v>0</v>
      </c>
      <c r="AC300" s="14">
        <v>223335</v>
      </c>
      <c r="AD300" s="14">
        <v>0</v>
      </c>
      <c r="AE300" s="161">
        <f>SUM(TAMPData2202[[#This Row],[2022 PE Obligations]:[2022 Paving Obligations]])</f>
        <v>223335</v>
      </c>
      <c r="AF300" s="14">
        <v>0</v>
      </c>
      <c r="AG300" s="14">
        <v>0</v>
      </c>
      <c r="AH300" s="14">
        <v>223335</v>
      </c>
      <c r="AI300" s="14">
        <v>0</v>
      </c>
      <c r="AJ300" s="14">
        <v>223335</v>
      </c>
      <c r="AK300" s="16" t="s">
        <v>5177</v>
      </c>
    </row>
    <row r="301" spans="1:37" hidden="1" x14ac:dyDescent="0.35">
      <c r="A301" s="159">
        <v>114119.11</v>
      </c>
      <c r="B301" s="8">
        <v>4</v>
      </c>
      <c r="C301" s="9" t="s">
        <v>122</v>
      </c>
      <c r="D301" s="10">
        <v>44158</v>
      </c>
      <c r="E301" s="9" t="s">
        <v>398</v>
      </c>
      <c r="F301" s="10">
        <v>44349.875300925924</v>
      </c>
      <c r="G301" s="9" t="s">
        <v>108</v>
      </c>
      <c r="H301" s="11" t="s">
        <v>1760</v>
      </c>
      <c r="I301" s="9"/>
      <c r="J301" s="12"/>
      <c r="K301" s="9"/>
      <c r="L301" s="12"/>
      <c r="M301" s="11" t="s">
        <v>5178</v>
      </c>
      <c r="N301" s="11"/>
      <c r="O301" s="9" t="s">
        <v>119</v>
      </c>
      <c r="P301" s="9" t="s">
        <v>5162</v>
      </c>
      <c r="Q301" s="11"/>
      <c r="R301" s="166" t="s">
        <v>1778</v>
      </c>
      <c r="S301" s="166" t="s">
        <v>1778</v>
      </c>
      <c r="T301" s="15" t="s">
        <v>505</v>
      </c>
      <c r="U301" s="10">
        <v>44323</v>
      </c>
      <c r="V301" s="9"/>
      <c r="W301" s="12" t="s">
        <v>93</v>
      </c>
      <c r="X301" s="12"/>
      <c r="Y301" s="12"/>
      <c r="Z301" s="11"/>
      <c r="AA301" s="14">
        <v>0</v>
      </c>
      <c r="AB301" s="14">
        <v>0</v>
      </c>
      <c r="AC301" s="14">
        <v>188643</v>
      </c>
      <c r="AD301" s="14">
        <v>0</v>
      </c>
      <c r="AE301" s="161">
        <f>SUM(TAMPData2202[[#This Row],[2022 PE Obligations]:[2022 Paving Obligations]])</f>
        <v>188643</v>
      </c>
      <c r="AF301" s="14">
        <v>0</v>
      </c>
      <c r="AG301" s="14">
        <v>0</v>
      </c>
      <c r="AH301" s="14">
        <v>188643</v>
      </c>
      <c r="AI301" s="14">
        <v>0</v>
      </c>
      <c r="AJ301" s="14">
        <v>188643</v>
      </c>
      <c r="AK301" s="16" t="s">
        <v>5179</v>
      </c>
    </row>
    <row r="302" spans="1:37" ht="36" hidden="1" x14ac:dyDescent="0.35">
      <c r="A302" s="159">
        <v>114149.02</v>
      </c>
      <c r="B302" s="8">
        <v>4</v>
      </c>
      <c r="C302" s="9" t="s">
        <v>97</v>
      </c>
      <c r="D302" s="10">
        <v>41992</v>
      </c>
      <c r="E302" s="9" t="s">
        <v>2170</v>
      </c>
      <c r="F302" s="10">
        <v>44431.875057870369</v>
      </c>
      <c r="G302" s="9" t="s">
        <v>161</v>
      </c>
      <c r="H302" s="11" t="s">
        <v>196</v>
      </c>
      <c r="I302" s="9" t="s">
        <v>477</v>
      </c>
      <c r="J302" s="12" t="s">
        <v>299</v>
      </c>
      <c r="K302" s="9"/>
      <c r="L302" s="12" t="s">
        <v>300</v>
      </c>
      <c r="M302" s="11" t="s">
        <v>3438</v>
      </c>
      <c r="N302" s="11" t="s">
        <v>3439</v>
      </c>
      <c r="O302" s="9" t="s">
        <v>553</v>
      </c>
      <c r="P302" s="9" t="s">
        <v>1783</v>
      </c>
      <c r="Q302" s="11"/>
      <c r="R302" s="9" t="s">
        <v>47</v>
      </c>
      <c r="S302" s="9" t="s">
        <v>45</v>
      </c>
      <c r="T302" s="13">
        <v>2.14</v>
      </c>
      <c r="U302" s="10">
        <v>42965</v>
      </c>
      <c r="V302" s="9"/>
      <c r="W302" s="12" t="s">
        <v>93</v>
      </c>
      <c r="X302" s="12" t="s">
        <v>303</v>
      </c>
      <c r="Y302" s="153" t="s">
        <v>29</v>
      </c>
      <c r="Z302" s="11"/>
      <c r="AA302" s="14">
        <v>0</v>
      </c>
      <c r="AB302" s="14">
        <v>0</v>
      </c>
      <c r="AC302" s="14">
        <v>3823270.81</v>
      </c>
      <c r="AD302" s="14">
        <v>0</v>
      </c>
      <c r="AE302" s="161">
        <f>SUM(TAMPData2202[[#This Row],[2022 PE Obligations]:[2022 Paving Obligations]])</f>
        <v>3823270.81</v>
      </c>
      <c r="AF302" s="14">
        <v>0</v>
      </c>
      <c r="AG302" s="14">
        <v>0</v>
      </c>
      <c r="AH302" s="14">
        <v>78451650.810000002</v>
      </c>
      <c r="AI302" s="14">
        <v>0</v>
      </c>
      <c r="AJ302" s="14">
        <v>78451650.810000002</v>
      </c>
      <c r="AK302" s="16" t="s">
        <v>3441</v>
      </c>
    </row>
    <row r="303" spans="1:37" hidden="1" x14ac:dyDescent="0.35">
      <c r="A303" s="162">
        <v>114379.01</v>
      </c>
      <c r="B303" s="8">
        <v>3</v>
      </c>
      <c r="C303" s="9" t="s">
        <v>122</v>
      </c>
      <c r="D303" s="10">
        <v>41887</v>
      </c>
      <c r="E303" s="9" t="s">
        <v>98</v>
      </c>
      <c r="F303" s="10">
        <v>44552.875196759262</v>
      </c>
      <c r="G303" s="9" t="s">
        <v>241</v>
      </c>
      <c r="H303" s="11" t="s">
        <v>1111</v>
      </c>
      <c r="I303" s="9" t="s">
        <v>1427</v>
      </c>
      <c r="J303" s="12" t="s">
        <v>101</v>
      </c>
      <c r="K303" s="9"/>
      <c r="L303" s="12" t="s">
        <v>101</v>
      </c>
      <c r="M303" s="11" t="s">
        <v>1428</v>
      </c>
      <c r="N303" s="11"/>
      <c r="O303" s="9" t="s">
        <v>40</v>
      </c>
      <c r="P303" s="9" t="s">
        <v>166</v>
      </c>
      <c r="Q303" s="11"/>
      <c r="R303" s="9" t="s">
        <v>39</v>
      </c>
      <c r="S303" s="9" t="s">
        <v>45</v>
      </c>
      <c r="T303" s="13">
        <v>0.105</v>
      </c>
      <c r="U303" s="10">
        <v>44540</v>
      </c>
      <c r="V303" s="9"/>
      <c r="W303" s="12" t="s">
        <v>93</v>
      </c>
      <c r="X303" s="12" t="s">
        <v>103</v>
      </c>
      <c r="Y303" s="163" t="s">
        <v>32</v>
      </c>
      <c r="Z303" s="11" t="s">
        <v>1429</v>
      </c>
      <c r="AA303" s="14">
        <v>0</v>
      </c>
      <c r="AB303" s="14">
        <v>72463</v>
      </c>
      <c r="AC303" s="14">
        <v>4235405</v>
      </c>
      <c r="AD303" s="14">
        <v>0</v>
      </c>
      <c r="AE303" s="161">
        <f>SUM(TAMPData2202[[#This Row],[2022 PE Obligations]:[2022 Paving Obligations]])</f>
        <v>4307868</v>
      </c>
      <c r="AF303" s="14">
        <v>442500</v>
      </c>
      <c r="AG303" s="14">
        <v>72463</v>
      </c>
      <c r="AH303" s="14">
        <v>4235405</v>
      </c>
      <c r="AI303" s="14">
        <v>0</v>
      </c>
      <c r="AJ303" s="14">
        <v>4750368</v>
      </c>
      <c r="AK303" s="16" t="s">
        <v>1431</v>
      </c>
    </row>
    <row r="304" spans="1:37" hidden="1" x14ac:dyDescent="0.35">
      <c r="A304" s="162">
        <v>114379.02</v>
      </c>
      <c r="B304" s="8">
        <v>3</v>
      </c>
      <c r="C304" s="9" t="s">
        <v>122</v>
      </c>
      <c r="D304" s="10">
        <v>44174</v>
      </c>
      <c r="E304" s="9" t="s">
        <v>398</v>
      </c>
      <c r="F304" s="10">
        <v>44438.875173611108</v>
      </c>
      <c r="G304" s="9" t="s">
        <v>108</v>
      </c>
      <c r="H304" s="11" t="s">
        <v>1111</v>
      </c>
      <c r="I304" s="9" t="s">
        <v>1427</v>
      </c>
      <c r="J304" s="12" t="s">
        <v>101</v>
      </c>
      <c r="K304" s="9"/>
      <c r="L304" s="12" t="s">
        <v>101</v>
      </c>
      <c r="M304" s="11" t="s">
        <v>1428</v>
      </c>
      <c r="N304" s="11"/>
      <c r="O304" s="9" t="s">
        <v>40</v>
      </c>
      <c r="P304" s="9" t="s">
        <v>439</v>
      </c>
      <c r="Q304" s="11"/>
      <c r="R304" s="9" t="s">
        <v>39</v>
      </c>
      <c r="S304" s="9" t="s">
        <v>46</v>
      </c>
      <c r="T304" s="13">
        <v>0</v>
      </c>
      <c r="U304" s="10">
        <v>44428</v>
      </c>
      <c r="V304" s="9"/>
      <c r="W304" s="12" t="s">
        <v>93</v>
      </c>
      <c r="X304" s="12" t="s">
        <v>103</v>
      </c>
      <c r="Y304" s="163" t="s">
        <v>32</v>
      </c>
      <c r="Z304" s="11" t="s">
        <v>1429</v>
      </c>
      <c r="AA304" s="14">
        <v>0</v>
      </c>
      <c r="AB304" s="14">
        <v>0</v>
      </c>
      <c r="AC304" s="14">
        <v>519042</v>
      </c>
      <c r="AD304" s="14">
        <v>0</v>
      </c>
      <c r="AE304" s="161">
        <f>SUM(TAMPData2202[[#This Row],[2022 PE Obligations]:[2022 Paving Obligations]])</f>
        <v>519042</v>
      </c>
      <c r="AF304" s="14">
        <v>0</v>
      </c>
      <c r="AG304" s="14">
        <v>0</v>
      </c>
      <c r="AH304" s="14">
        <v>584542</v>
      </c>
      <c r="AI304" s="14">
        <v>0</v>
      </c>
      <c r="AJ304" s="14">
        <v>584542</v>
      </c>
      <c r="AK304" s="16" t="s">
        <v>1564</v>
      </c>
    </row>
    <row r="305" spans="1:37" hidden="1" x14ac:dyDescent="0.35">
      <c r="A305" s="159">
        <v>114427</v>
      </c>
      <c r="B305" s="8">
        <v>3</v>
      </c>
      <c r="C305" s="9" t="s">
        <v>85</v>
      </c>
      <c r="D305" s="10">
        <v>40336</v>
      </c>
      <c r="E305" s="9" t="s">
        <v>98</v>
      </c>
      <c r="F305" s="10">
        <v>44138</v>
      </c>
      <c r="G305" s="9" t="s">
        <v>87</v>
      </c>
      <c r="H305" s="11" t="s">
        <v>1839</v>
      </c>
      <c r="I305" s="9"/>
      <c r="J305" s="12"/>
      <c r="K305" s="9"/>
      <c r="L305" s="12"/>
      <c r="M305" s="11" t="s">
        <v>4085</v>
      </c>
      <c r="N305" s="11"/>
      <c r="O305" s="9" t="s">
        <v>157</v>
      </c>
      <c r="P305" s="9" t="s">
        <v>453</v>
      </c>
      <c r="Q305" s="11"/>
      <c r="R305" s="9" t="s">
        <v>47</v>
      </c>
      <c r="S305" s="9" t="s">
        <v>43</v>
      </c>
      <c r="T305" s="15" t="s">
        <v>505</v>
      </c>
      <c r="U305" s="12"/>
      <c r="V305" s="9"/>
      <c r="W305" s="12" t="s">
        <v>93</v>
      </c>
      <c r="X305" s="12"/>
      <c r="Y305" s="163" t="s">
        <v>29</v>
      </c>
      <c r="Z305" s="11"/>
      <c r="AA305" s="14">
        <v>200000</v>
      </c>
      <c r="AB305" s="14">
        <v>0</v>
      </c>
      <c r="AC305" s="14">
        <v>0</v>
      </c>
      <c r="AD305" s="14">
        <v>0</v>
      </c>
      <c r="AE305" s="165">
        <f>SUM(TAMPData2202[[#This Row],[2022 PE Obligations]:[2022 Paving Obligations]])</f>
        <v>200000</v>
      </c>
      <c r="AF305" s="14">
        <v>2292000</v>
      </c>
      <c r="AG305" s="14">
        <v>0</v>
      </c>
      <c r="AH305" s="14">
        <v>0</v>
      </c>
      <c r="AI305" s="14">
        <v>0</v>
      </c>
      <c r="AJ305" s="14">
        <v>2292000</v>
      </c>
      <c r="AK305" s="16"/>
    </row>
    <row r="306" spans="1:37" ht="36" hidden="1" x14ac:dyDescent="0.35">
      <c r="A306" s="159">
        <v>114454</v>
      </c>
      <c r="B306" s="8">
        <v>4</v>
      </c>
      <c r="C306" s="9" t="s">
        <v>114</v>
      </c>
      <c r="D306" s="10">
        <v>40347</v>
      </c>
      <c r="E306" s="9" t="s">
        <v>3660</v>
      </c>
      <c r="F306" s="10">
        <v>42964</v>
      </c>
      <c r="G306" s="9" t="s">
        <v>170</v>
      </c>
      <c r="H306" s="11" t="s">
        <v>88</v>
      </c>
      <c r="I306" s="9"/>
      <c r="J306" s="12"/>
      <c r="K306" s="9"/>
      <c r="L306" s="12"/>
      <c r="M306" s="11" t="s">
        <v>5180</v>
      </c>
      <c r="N306" s="11" t="s">
        <v>5181</v>
      </c>
      <c r="O306" s="9" t="s">
        <v>91</v>
      </c>
      <c r="P306" s="9" t="s">
        <v>1835</v>
      </c>
      <c r="Q306" s="11"/>
      <c r="R306" s="166" t="s">
        <v>1778</v>
      </c>
      <c r="S306" s="9"/>
      <c r="T306" s="13">
        <v>0</v>
      </c>
      <c r="U306" s="12"/>
      <c r="V306" s="9"/>
      <c r="W306" s="12" t="s">
        <v>93</v>
      </c>
      <c r="X306" s="12" t="s">
        <v>103</v>
      </c>
      <c r="Y306" s="12"/>
      <c r="Z306" s="11"/>
      <c r="AA306" s="14">
        <v>1.5</v>
      </c>
      <c r="AB306" s="14">
        <v>0</v>
      </c>
      <c r="AC306" s="14">
        <v>0</v>
      </c>
      <c r="AD306" s="14">
        <v>0</v>
      </c>
      <c r="AE306" s="161">
        <f>SUM(TAMPData2202[[#This Row],[2022 PE Obligations]:[2022 Paving Obligations]])</f>
        <v>1.5</v>
      </c>
      <c r="AF306" s="14">
        <v>82293.02</v>
      </c>
      <c r="AG306" s="14">
        <v>84174.63</v>
      </c>
      <c r="AH306" s="14">
        <v>0</v>
      </c>
      <c r="AI306" s="14">
        <v>0</v>
      </c>
      <c r="AJ306" s="14">
        <v>166467.65</v>
      </c>
      <c r="AK306" s="16" t="s">
        <v>5182</v>
      </c>
    </row>
    <row r="307" spans="1:37" ht="36" hidden="1" x14ac:dyDescent="0.35">
      <c r="A307" s="159">
        <v>114543.08</v>
      </c>
      <c r="B307" s="8">
        <v>1</v>
      </c>
      <c r="C307" s="9" t="s">
        <v>114</v>
      </c>
      <c r="D307" s="10">
        <v>43154</v>
      </c>
      <c r="E307" s="9" t="s">
        <v>398</v>
      </c>
      <c r="F307" s="10">
        <v>44447</v>
      </c>
      <c r="G307" s="9" t="s">
        <v>98</v>
      </c>
      <c r="H307" s="11" t="s">
        <v>2232</v>
      </c>
      <c r="I307" s="9"/>
      <c r="J307" s="12"/>
      <c r="K307" s="9"/>
      <c r="L307" s="12"/>
      <c r="M307" s="11" t="s">
        <v>2242</v>
      </c>
      <c r="N307" s="11" t="s">
        <v>2243</v>
      </c>
      <c r="O307" s="9" t="s">
        <v>119</v>
      </c>
      <c r="P307" s="9" t="s">
        <v>19</v>
      </c>
      <c r="Q307" s="11"/>
      <c r="R307" s="166" t="s">
        <v>1778</v>
      </c>
      <c r="S307" s="166" t="s">
        <v>1778</v>
      </c>
      <c r="T307" s="15" t="s">
        <v>505</v>
      </c>
      <c r="U307" s="10">
        <v>43329</v>
      </c>
      <c r="V307" s="9"/>
      <c r="W307" s="12" t="s">
        <v>93</v>
      </c>
      <c r="X307" s="12"/>
      <c r="Y307" s="12"/>
      <c r="Z307" s="11"/>
      <c r="AA307" s="14">
        <v>0</v>
      </c>
      <c r="AB307" s="14">
        <v>0</v>
      </c>
      <c r="AC307" s="14">
        <v>47876.47</v>
      </c>
      <c r="AD307" s="14">
        <v>0</v>
      </c>
      <c r="AE307" s="161">
        <f>SUM(TAMPData2202[[#This Row],[2022 PE Obligations]:[2022 Paving Obligations]])</f>
        <v>47876.47</v>
      </c>
      <c r="AF307" s="14">
        <v>0</v>
      </c>
      <c r="AG307" s="14">
        <v>0</v>
      </c>
      <c r="AH307" s="14">
        <v>899968.47</v>
      </c>
      <c r="AI307" s="14">
        <v>0</v>
      </c>
      <c r="AJ307" s="14">
        <v>899968.47</v>
      </c>
      <c r="AK307" s="16" t="s">
        <v>2245</v>
      </c>
    </row>
    <row r="308" spans="1:37" ht="36" hidden="1" x14ac:dyDescent="0.35">
      <c r="A308" s="159">
        <v>114543.09</v>
      </c>
      <c r="B308" s="8">
        <v>1</v>
      </c>
      <c r="C308" s="9" t="s">
        <v>114</v>
      </c>
      <c r="D308" s="10">
        <v>43516</v>
      </c>
      <c r="E308" s="9" t="s">
        <v>134</v>
      </c>
      <c r="F308" s="10">
        <v>44523</v>
      </c>
      <c r="G308" s="9" t="s">
        <v>98</v>
      </c>
      <c r="H308" s="11" t="s">
        <v>2232</v>
      </c>
      <c r="I308" s="9"/>
      <c r="J308" s="12"/>
      <c r="K308" s="9"/>
      <c r="L308" s="12"/>
      <c r="M308" s="11" t="s">
        <v>2412</v>
      </c>
      <c r="N308" s="11" t="s">
        <v>2413</v>
      </c>
      <c r="O308" s="9" t="s">
        <v>119</v>
      </c>
      <c r="P308" s="9" t="s">
        <v>19</v>
      </c>
      <c r="Q308" s="11"/>
      <c r="R308" s="166" t="s">
        <v>1778</v>
      </c>
      <c r="S308" s="166" t="s">
        <v>1778</v>
      </c>
      <c r="T308" s="15" t="s">
        <v>505</v>
      </c>
      <c r="U308" s="10">
        <v>43686</v>
      </c>
      <c r="V308" s="9"/>
      <c r="W308" s="12" t="s">
        <v>93</v>
      </c>
      <c r="X308" s="12"/>
      <c r="Y308" s="12"/>
      <c r="Z308" s="11"/>
      <c r="AA308" s="14">
        <v>0</v>
      </c>
      <c r="AB308" s="14">
        <v>0</v>
      </c>
      <c r="AC308" s="14">
        <v>86776.8</v>
      </c>
      <c r="AD308" s="14">
        <v>0</v>
      </c>
      <c r="AE308" s="161">
        <f>SUM(TAMPData2202[[#This Row],[2022 PE Obligations]:[2022 Paving Obligations]])</f>
        <v>86776.8</v>
      </c>
      <c r="AF308" s="14">
        <v>0</v>
      </c>
      <c r="AG308" s="14">
        <v>0</v>
      </c>
      <c r="AH308" s="14">
        <v>807862.8</v>
      </c>
      <c r="AI308" s="14">
        <v>0</v>
      </c>
      <c r="AJ308" s="14">
        <v>807862.8</v>
      </c>
      <c r="AK308" s="16" t="s">
        <v>2415</v>
      </c>
    </row>
    <row r="309" spans="1:37" ht="36" hidden="1" x14ac:dyDescent="0.35">
      <c r="A309" s="159">
        <v>114543.11</v>
      </c>
      <c r="B309" s="8">
        <v>1</v>
      </c>
      <c r="C309" s="9" t="s">
        <v>122</v>
      </c>
      <c r="D309" s="10">
        <v>44250</v>
      </c>
      <c r="E309" s="9" t="s">
        <v>398</v>
      </c>
      <c r="F309" s="10">
        <v>44447.875196759262</v>
      </c>
      <c r="G309" s="9" t="s">
        <v>108</v>
      </c>
      <c r="H309" s="11" t="s">
        <v>2232</v>
      </c>
      <c r="I309" s="9"/>
      <c r="J309" s="12"/>
      <c r="K309" s="9"/>
      <c r="L309" s="12"/>
      <c r="M309" s="11" t="s">
        <v>5183</v>
      </c>
      <c r="N309" s="11" t="s">
        <v>5184</v>
      </c>
      <c r="O309" s="9" t="s">
        <v>119</v>
      </c>
      <c r="P309" s="9" t="s">
        <v>19</v>
      </c>
      <c r="Q309" s="11"/>
      <c r="R309" s="166" t="s">
        <v>1778</v>
      </c>
      <c r="S309" s="166" t="s">
        <v>1778</v>
      </c>
      <c r="T309" s="15" t="s">
        <v>505</v>
      </c>
      <c r="U309" s="10">
        <v>44428</v>
      </c>
      <c r="V309" s="9"/>
      <c r="W309" s="12" t="s">
        <v>93</v>
      </c>
      <c r="X309" s="12"/>
      <c r="Y309" s="12"/>
      <c r="Z309" s="11"/>
      <c r="AA309" s="14">
        <v>0</v>
      </c>
      <c r="AB309" s="14">
        <v>0</v>
      </c>
      <c r="AC309" s="14">
        <v>757548</v>
      </c>
      <c r="AD309" s="14">
        <v>0</v>
      </c>
      <c r="AE309" s="161">
        <f>SUM(TAMPData2202[[#This Row],[2022 PE Obligations]:[2022 Paving Obligations]])</f>
        <v>757548</v>
      </c>
      <c r="AF309" s="14">
        <v>0</v>
      </c>
      <c r="AG309" s="14">
        <v>0</v>
      </c>
      <c r="AH309" s="14">
        <v>757548</v>
      </c>
      <c r="AI309" s="14">
        <v>0</v>
      </c>
      <c r="AJ309" s="14">
        <v>757548</v>
      </c>
      <c r="AK309" s="16" t="s">
        <v>5185</v>
      </c>
    </row>
    <row r="310" spans="1:37" ht="36" hidden="1" x14ac:dyDescent="0.35">
      <c r="A310" s="159">
        <v>114544.11</v>
      </c>
      <c r="B310" s="8">
        <v>2</v>
      </c>
      <c r="C310" s="9" t="s">
        <v>122</v>
      </c>
      <c r="D310" s="10">
        <v>44250</v>
      </c>
      <c r="E310" s="9" t="s">
        <v>398</v>
      </c>
      <c r="F310" s="10">
        <v>44447.875196759262</v>
      </c>
      <c r="G310" s="9" t="s">
        <v>108</v>
      </c>
      <c r="H310" s="11" t="s">
        <v>1888</v>
      </c>
      <c r="I310" s="9"/>
      <c r="J310" s="12"/>
      <c r="K310" s="9"/>
      <c r="L310" s="12"/>
      <c r="M310" s="11" t="s">
        <v>5186</v>
      </c>
      <c r="N310" s="11" t="s">
        <v>5187</v>
      </c>
      <c r="O310" s="9" t="s">
        <v>119</v>
      </c>
      <c r="P310" s="9" t="s">
        <v>19</v>
      </c>
      <c r="Q310" s="11"/>
      <c r="R310" s="166" t="s">
        <v>1778</v>
      </c>
      <c r="S310" s="166" t="s">
        <v>1778</v>
      </c>
      <c r="T310" s="15" t="s">
        <v>505</v>
      </c>
      <c r="U310" s="10">
        <v>44428</v>
      </c>
      <c r="V310" s="9"/>
      <c r="W310" s="12" t="s">
        <v>93</v>
      </c>
      <c r="X310" s="12"/>
      <c r="Y310" s="12"/>
      <c r="Z310" s="11"/>
      <c r="AA310" s="14">
        <v>0</v>
      </c>
      <c r="AB310" s="14">
        <v>0</v>
      </c>
      <c r="AC310" s="14">
        <v>446442</v>
      </c>
      <c r="AD310" s="14">
        <v>0</v>
      </c>
      <c r="AE310" s="161">
        <f>SUM(TAMPData2202[[#This Row],[2022 PE Obligations]:[2022 Paving Obligations]])</f>
        <v>446442</v>
      </c>
      <c r="AF310" s="14">
        <v>0</v>
      </c>
      <c r="AG310" s="14">
        <v>0</v>
      </c>
      <c r="AH310" s="14">
        <v>446442</v>
      </c>
      <c r="AI310" s="14">
        <v>0</v>
      </c>
      <c r="AJ310" s="14">
        <v>446442</v>
      </c>
      <c r="AK310" s="16" t="s">
        <v>5188</v>
      </c>
    </row>
    <row r="311" spans="1:37" ht="36" hidden="1" x14ac:dyDescent="0.35">
      <c r="A311" s="159">
        <v>114546.09</v>
      </c>
      <c r="B311" s="8">
        <v>4</v>
      </c>
      <c r="C311" s="9" t="s">
        <v>114</v>
      </c>
      <c r="D311" s="10">
        <v>43516</v>
      </c>
      <c r="E311" s="9" t="s">
        <v>134</v>
      </c>
      <c r="F311" s="10">
        <v>44523</v>
      </c>
      <c r="G311" s="9" t="s">
        <v>98</v>
      </c>
      <c r="H311" s="11" t="s">
        <v>1760</v>
      </c>
      <c r="I311" s="9"/>
      <c r="J311" s="12"/>
      <c r="K311" s="9"/>
      <c r="L311" s="12"/>
      <c r="M311" s="11" t="s">
        <v>2416</v>
      </c>
      <c r="N311" s="11" t="s">
        <v>2417</v>
      </c>
      <c r="O311" s="9" t="s">
        <v>119</v>
      </c>
      <c r="P311" s="9" t="s">
        <v>19</v>
      </c>
      <c r="Q311" s="11"/>
      <c r="R311" s="166" t="s">
        <v>1778</v>
      </c>
      <c r="S311" s="166" t="s">
        <v>1778</v>
      </c>
      <c r="T311" s="15" t="s">
        <v>505</v>
      </c>
      <c r="U311" s="10">
        <v>43686</v>
      </c>
      <c r="V311" s="9"/>
      <c r="W311" s="12" t="s">
        <v>93</v>
      </c>
      <c r="X311" s="12"/>
      <c r="Y311" s="12"/>
      <c r="Z311" s="11"/>
      <c r="AA311" s="14">
        <v>0</v>
      </c>
      <c r="AB311" s="14">
        <v>0</v>
      </c>
      <c r="AC311" s="14">
        <v>115676.28</v>
      </c>
      <c r="AD311" s="14">
        <v>0</v>
      </c>
      <c r="AE311" s="161">
        <f>SUM(TAMPData2202[[#This Row],[2022 PE Obligations]:[2022 Paving Obligations]])</f>
        <v>115676.28</v>
      </c>
      <c r="AF311" s="14">
        <v>0</v>
      </c>
      <c r="AG311" s="14">
        <v>0</v>
      </c>
      <c r="AH311" s="14">
        <v>589686.28</v>
      </c>
      <c r="AI311" s="14">
        <v>0</v>
      </c>
      <c r="AJ311" s="14">
        <v>589686.28</v>
      </c>
      <c r="AK311" s="16" t="s">
        <v>2419</v>
      </c>
    </row>
    <row r="312" spans="1:37" ht="36" hidden="1" x14ac:dyDescent="0.35">
      <c r="A312" s="159">
        <v>114546.11</v>
      </c>
      <c r="B312" s="8">
        <v>4</v>
      </c>
      <c r="C312" s="9" t="s">
        <v>122</v>
      </c>
      <c r="D312" s="10">
        <v>44250</v>
      </c>
      <c r="E312" s="9" t="s">
        <v>398</v>
      </c>
      <c r="F312" s="10">
        <v>44447.875208333331</v>
      </c>
      <c r="G312" s="9" t="s">
        <v>108</v>
      </c>
      <c r="H312" s="11" t="s">
        <v>1760</v>
      </c>
      <c r="I312" s="9"/>
      <c r="J312" s="12"/>
      <c r="K312" s="9"/>
      <c r="L312" s="12"/>
      <c r="M312" s="11" t="s">
        <v>5189</v>
      </c>
      <c r="N312" s="11" t="s">
        <v>5190</v>
      </c>
      <c r="O312" s="9" t="s">
        <v>119</v>
      </c>
      <c r="P312" s="9" t="s">
        <v>19</v>
      </c>
      <c r="Q312" s="11"/>
      <c r="R312" s="166" t="s">
        <v>1778</v>
      </c>
      <c r="S312" s="166" t="s">
        <v>1778</v>
      </c>
      <c r="T312" s="15" t="s">
        <v>505</v>
      </c>
      <c r="U312" s="10">
        <v>44428</v>
      </c>
      <c r="V312" s="9"/>
      <c r="W312" s="12" t="s">
        <v>93</v>
      </c>
      <c r="X312" s="12"/>
      <c r="Y312" s="12"/>
      <c r="Z312" s="11"/>
      <c r="AA312" s="14">
        <v>0</v>
      </c>
      <c r="AB312" s="14">
        <v>0</v>
      </c>
      <c r="AC312" s="14">
        <v>480319</v>
      </c>
      <c r="AD312" s="14">
        <v>0</v>
      </c>
      <c r="AE312" s="161">
        <f>SUM(TAMPData2202[[#This Row],[2022 PE Obligations]:[2022 Paving Obligations]])</f>
        <v>480319</v>
      </c>
      <c r="AF312" s="14">
        <v>0</v>
      </c>
      <c r="AG312" s="14">
        <v>0</v>
      </c>
      <c r="AH312" s="14">
        <v>480319</v>
      </c>
      <c r="AI312" s="14">
        <v>0</v>
      </c>
      <c r="AJ312" s="14">
        <v>480319</v>
      </c>
      <c r="AK312" s="16" t="s">
        <v>5191</v>
      </c>
    </row>
    <row r="313" spans="1:37" ht="36" hidden="1" x14ac:dyDescent="0.35">
      <c r="A313" s="159">
        <v>114547.09</v>
      </c>
      <c r="B313" s="8">
        <v>3</v>
      </c>
      <c r="C313" s="9" t="s">
        <v>114</v>
      </c>
      <c r="D313" s="10">
        <v>43516</v>
      </c>
      <c r="E313" s="9" t="s">
        <v>134</v>
      </c>
      <c r="F313" s="10">
        <v>44551</v>
      </c>
      <c r="G313" s="9" t="s">
        <v>98</v>
      </c>
      <c r="H313" s="11" t="s">
        <v>1839</v>
      </c>
      <c r="I313" s="9"/>
      <c r="J313" s="12"/>
      <c r="K313" s="9"/>
      <c r="L313" s="12"/>
      <c r="M313" s="11" t="s">
        <v>2436</v>
      </c>
      <c r="N313" s="11" t="s">
        <v>2437</v>
      </c>
      <c r="O313" s="9" t="s">
        <v>119</v>
      </c>
      <c r="P313" s="9" t="s">
        <v>19</v>
      </c>
      <c r="Q313" s="11"/>
      <c r="R313" s="166" t="s">
        <v>1778</v>
      </c>
      <c r="S313" s="166" t="s">
        <v>1778</v>
      </c>
      <c r="T313" s="15" t="s">
        <v>505</v>
      </c>
      <c r="U313" s="10">
        <v>43686</v>
      </c>
      <c r="V313" s="9"/>
      <c r="W313" s="12" t="s">
        <v>93</v>
      </c>
      <c r="X313" s="12"/>
      <c r="Y313" s="12"/>
      <c r="Z313" s="11"/>
      <c r="AA313" s="14">
        <v>0</v>
      </c>
      <c r="AB313" s="14">
        <v>0</v>
      </c>
      <c r="AC313" s="14">
        <v>301419.13</v>
      </c>
      <c r="AD313" s="14">
        <v>0</v>
      </c>
      <c r="AE313" s="161">
        <f>SUM(TAMPData2202[[#This Row],[2022 PE Obligations]:[2022 Paving Obligations]])</f>
        <v>301419.13</v>
      </c>
      <c r="AF313" s="14">
        <v>0</v>
      </c>
      <c r="AG313" s="14">
        <v>0</v>
      </c>
      <c r="AH313" s="14">
        <v>573501.13</v>
      </c>
      <c r="AI313" s="14">
        <v>0</v>
      </c>
      <c r="AJ313" s="14">
        <v>573501.13</v>
      </c>
      <c r="AK313" s="16" t="s">
        <v>2439</v>
      </c>
    </row>
    <row r="314" spans="1:37" ht="36" hidden="1" x14ac:dyDescent="0.35">
      <c r="A314" s="159">
        <v>114547.11</v>
      </c>
      <c r="B314" s="8">
        <v>3</v>
      </c>
      <c r="C314" s="9" t="s">
        <v>122</v>
      </c>
      <c r="D314" s="10">
        <v>44250</v>
      </c>
      <c r="E314" s="9" t="s">
        <v>398</v>
      </c>
      <c r="F314" s="10">
        <v>44447.875208333331</v>
      </c>
      <c r="G314" s="9" t="s">
        <v>108</v>
      </c>
      <c r="H314" s="11" t="s">
        <v>1839</v>
      </c>
      <c r="I314" s="9"/>
      <c r="J314" s="12"/>
      <c r="K314" s="9"/>
      <c r="L314" s="12"/>
      <c r="M314" s="11" t="s">
        <v>5192</v>
      </c>
      <c r="N314" s="11" t="s">
        <v>5193</v>
      </c>
      <c r="O314" s="9" t="s">
        <v>119</v>
      </c>
      <c r="P314" s="9" t="s">
        <v>19</v>
      </c>
      <c r="Q314" s="11"/>
      <c r="R314" s="166" t="s">
        <v>1778</v>
      </c>
      <c r="S314" s="166" t="s">
        <v>1778</v>
      </c>
      <c r="T314" s="15" t="s">
        <v>505</v>
      </c>
      <c r="U314" s="10">
        <v>44428</v>
      </c>
      <c r="V314" s="9"/>
      <c r="W314" s="12" t="s">
        <v>93</v>
      </c>
      <c r="X314" s="12"/>
      <c r="Y314" s="12"/>
      <c r="Z314" s="11"/>
      <c r="AA314" s="14">
        <v>0</v>
      </c>
      <c r="AB314" s="14">
        <v>0</v>
      </c>
      <c r="AC314" s="14">
        <v>457209</v>
      </c>
      <c r="AD314" s="14">
        <v>0</v>
      </c>
      <c r="AE314" s="161">
        <f>SUM(TAMPData2202[[#This Row],[2022 PE Obligations]:[2022 Paving Obligations]])</f>
        <v>457209</v>
      </c>
      <c r="AF314" s="14">
        <v>0</v>
      </c>
      <c r="AG314" s="14">
        <v>0</v>
      </c>
      <c r="AH314" s="14">
        <v>457209</v>
      </c>
      <c r="AI314" s="14">
        <v>0</v>
      </c>
      <c r="AJ314" s="14">
        <v>457209</v>
      </c>
      <c r="AK314" s="16" t="s">
        <v>5194</v>
      </c>
    </row>
    <row r="315" spans="1:37" ht="36" hidden="1" x14ac:dyDescent="0.35">
      <c r="A315" s="159">
        <v>114573</v>
      </c>
      <c r="B315" s="8">
        <v>2</v>
      </c>
      <c r="C315" s="9" t="s">
        <v>122</v>
      </c>
      <c r="D315" s="10">
        <v>40396</v>
      </c>
      <c r="E315" s="9" t="s">
        <v>3660</v>
      </c>
      <c r="F315" s="10">
        <v>44453</v>
      </c>
      <c r="G315" s="9" t="s">
        <v>425</v>
      </c>
      <c r="H315" s="11" t="s">
        <v>128</v>
      </c>
      <c r="I315" s="9" t="s">
        <v>4158</v>
      </c>
      <c r="J315" s="12" t="s">
        <v>4159</v>
      </c>
      <c r="K315" s="9"/>
      <c r="L315" s="12"/>
      <c r="M315" s="11" t="s">
        <v>4160</v>
      </c>
      <c r="N315" s="11" t="s">
        <v>4161</v>
      </c>
      <c r="O315" s="9" t="s">
        <v>91</v>
      </c>
      <c r="P315" s="9" t="s">
        <v>4162</v>
      </c>
      <c r="Q315" s="11"/>
      <c r="R315" s="9" t="s">
        <v>47</v>
      </c>
      <c r="S315" s="9" t="s">
        <v>41</v>
      </c>
      <c r="T315" s="15" t="s">
        <v>505</v>
      </c>
      <c r="U315" s="12"/>
      <c r="V315" s="9"/>
      <c r="W315" s="12" t="s">
        <v>93</v>
      </c>
      <c r="X315" s="12"/>
      <c r="Y315" s="153" t="s">
        <v>34</v>
      </c>
      <c r="Z315" s="11"/>
      <c r="AA315" s="14">
        <v>0</v>
      </c>
      <c r="AB315" s="14">
        <v>0</v>
      </c>
      <c r="AC315" s="14">
        <v>1925413</v>
      </c>
      <c r="AD315" s="14">
        <v>0</v>
      </c>
      <c r="AE315" s="165">
        <f>SUM(TAMPData2202[[#This Row],[2022 PE Obligations]:[2022 Paving Obligations]])</f>
        <v>1925413</v>
      </c>
      <c r="AF315" s="14">
        <v>400000</v>
      </c>
      <c r="AG315" s="14">
        <v>1000000</v>
      </c>
      <c r="AH315" s="14">
        <v>1925413</v>
      </c>
      <c r="AI315" s="14">
        <v>0</v>
      </c>
      <c r="AJ315" s="14">
        <v>3325413</v>
      </c>
      <c r="AK315" s="16" t="s">
        <v>4163</v>
      </c>
    </row>
    <row r="316" spans="1:37" hidden="1" x14ac:dyDescent="0.35">
      <c r="A316" s="159">
        <v>114591</v>
      </c>
      <c r="B316" s="8">
        <v>1</v>
      </c>
      <c r="C316" s="9" t="s">
        <v>85</v>
      </c>
      <c r="D316" s="10">
        <v>40402</v>
      </c>
      <c r="E316" s="9" t="s">
        <v>98</v>
      </c>
      <c r="F316" s="10">
        <v>44138</v>
      </c>
      <c r="G316" s="9" t="s">
        <v>87</v>
      </c>
      <c r="H316" s="11" t="s">
        <v>2232</v>
      </c>
      <c r="I316" s="9"/>
      <c r="J316" s="12"/>
      <c r="K316" s="9"/>
      <c r="L316" s="12"/>
      <c r="M316" s="11" t="s">
        <v>4111</v>
      </c>
      <c r="N316" s="11"/>
      <c r="O316" s="9" t="s">
        <v>157</v>
      </c>
      <c r="P316" s="9" t="s">
        <v>453</v>
      </c>
      <c r="Q316" s="11"/>
      <c r="R316" s="9" t="s">
        <v>47</v>
      </c>
      <c r="S316" s="9" t="s">
        <v>43</v>
      </c>
      <c r="T316" s="15" t="s">
        <v>505</v>
      </c>
      <c r="U316" s="12"/>
      <c r="V316" s="9"/>
      <c r="W316" s="12" t="s">
        <v>93</v>
      </c>
      <c r="X316" s="12"/>
      <c r="Y316" s="163" t="s">
        <v>31</v>
      </c>
      <c r="Z316" s="11"/>
      <c r="AA316" s="14">
        <v>0</v>
      </c>
      <c r="AB316" s="14">
        <v>0</v>
      </c>
      <c r="AC316" s="14">
        <v>0</v>
      </c>
      <c r="AD316" s="14">
        <v>600000</v>
      </c>
      <c r="AE316" s="165">
        <f>SUM(TAMPData2202[[#This Row],[2022 PE Obligations]:[2022 Paving Obligations]])</f>
        <v>600000</v>
      </c>
      <c r="AF316" s="14">
        <v>0</v>
      </c>
      <c r="AG316" s="14">
        <v>0</v>
      </c>
      <c r="AH316" s="14">
        <v>0</v>
      </c>
      <c r="AI316" s="14">
        <v>4693050</v>
      </c>
      <c r="AJ316" s="14">
        <v>4693050</v>
      </c>
      <c r="AK316" s="16" t="s">
        <v>4112</v>
      </c>
    </row>
    <row r="317" spans="1:37" hidden="1" x14ac:dyDescent="0.35">
      <c r="A317" s="159">
        <v>114600</v>
      </c>
      <c r="B317" s="8">
        <v>4</v>
      </c>
      <c r="C317" s="9" t="s">
        <v>114</v>
      </c>
      <c r="D317" s="10">
        <v>40408</v>
      </c>
      <c r="E317" s="9" t="s">
        <v>247</v>
      </c>
      <c r="F317" s="10">
        <v>44279</v>
      </c>
      <c r="G317" s="9" t="s">
        <v>170</v>
      </c>
      <c r="H317" s="11" t="s">
        <v>88</v>
      </c>
      <c r="I317" s="9" t="s">
        <v>3669</v>
      </c>
      <c r="J317" s="12"/>
      <c r="K317" s="9" t="s">
        <v>3670</v>
      </c>
      <c r="L317" s="12" t="s">
        <v>183</v>
      </c>
      <c r="M317" s="11" t="s">
        <v>3671</v>
      </c>
      <c r="N317" s="11" t="s">
        <v>3672</v>
      </c>
      <c r="O317" s="9" t="s">
        <v>1836</v>
      </c>
      <c r="P317" s="9" t="s">
        <v>1835</v>
      </c>
      <c r="Q317" s="11"/>
      <c r="R317" s="9" t="s">
        <v>47</v>
      </c>
      <c r="S317" s="9" t="s">
        <v>45</v>
      </c>
      <c r="T317" s="13">
        <v>5.8999999999999997E-2</v>
      </c>
      <c r="U317" s="10">
        <v>42706</v>
      </c>
      <c r="V317" s="9"/>
      <c r="W317" s="12" t="s">
        <v>93</v>
      </c>
      <c r="X317" s="12" t="s">
        <v>13</v>
      </c>
      <c r="Y317" s="153" t="s">
        <v>30</v>
      </c>
      <c r="Z317" s="11"/>
      <c r="AA317" s="14">
        <v>864.35</v>
      </c>
      <c r="AB317" s="14">
        <v>-7669.67</v>
      </c>
      <c r="AC317" s="14">
        <v>38452.050000000003</v>
      </c>
      <c r="AD317" s="14">
        <v>0</v>
      </c>
      <c r="AE317" s="161">
        <f>SUM(TAMPData2202[[#This Row],[2022 PE Obligations]:[2022 Paving Obligations]])</f>
        <v>31646.730000000003</v>
      </c>
      <c r="AF317" s="14">
        <v>145364.35</v>
      </c>
      <c r="AG317" s="14">
        <v>3310.33</v>
      </c>
      <c r="AH317" s="14">
        <v>487752.05</v>
      </c>
      <c r="AI317" s="14">
        <v>0</v>
      </c>
      <c r="AJ317" s="14">
        <v>636426.73</v>
      </c>
      <c r="AK317" s="16" t="s">
        <v>3674</v>
      </c>
    </row>
    <row r="318" spans="1:37" hidden="1" x14ac:dyDescent="0.35">
      <c r="A318" s="159">
        <v>114620.01</v>
      </c>
      <c r="B318" s="8">
        <v>1</v>
      </c>
      <c r="C318" s="9" t="s">
        <v>85</v>
      </c>
      <c r="D318" s="10">
        <v>42676</v>
      </c>
      <c r="E318" s="9" t="s">
        <v>98</v>
      </c>
      <c r="F318" s="10">
        <v>44322</v>
      </c>
      <c r="G318" s="9" t="s">
        <v>666</v>
      </c>
      <c r="H318" s="11" t="s">
        <v>204</v>
      </c>
      <c r="I318" s="9" t="s">
        <v>1515</v>
      </c>
      <c r="J318" s="12" t="s">
        <v>101</v>
      </c>
      <c r="K318" s="9"/>
      <c r="L318" s="12" t="s">
        <v>101</v>
      </c>
      <c r="M318" s="11" t="s">
        <v>4635</v>
      </c>
      <c r="N318" s="11"/>
      <c r="O318" s="9" t="s">
        <v>119</v>
      </c>
      <c r="P318" s="9" t="s">
        <v>4518</v>
      </c>
      <c r="Q318" s="11"/>
      <c r="R318" s="9" t="s">
        <v>4525</v>
      </c>
      <c r="S318" s="9" t="s">
        <v>46</v>
      </c>
      <c r="T318" s="13">
        <v>0</v>
      </c>
      <c r="U318" s="10">
        <v>44841</v>
      </c>
      <c r="V318" s="9"/>
      <c r="W318" s="12" t="s">
        <v>93</v>
      </c>
      <c r="X318" s="12" t="s">
        <v>103</v>
      </c>
      <c r="Y318" s="153" t="s">
        <v>32</v>
      </c>
      <c r="Z318" s="11"/>
      <c r="AA318" s="14">
        <v>0</v>
      </c>
      <c r="AB318" s="14">
        <v>35000</v>
      </c>
      <c r="AC318" s="14">
        <v>0</v>
      </c>
      <c r="AD318" s="14">
        <v>0</v>
      </c>
      <c r="AE318" s="161">
        <f>SUM(TAMPData2202[[#This Row],[2022 PE Obligations]:[2022 Paving Obligations]])</f>
        <v>35000</v>
      </c>
      <c r="AF318" s="14">
        <v>388000</v>
      </c>
      <c r="AG318" s="14">
        <v>35000</v>
      </c>
      <c r="AH318" s="14">
        <v>0</v>
      </c>
      <c r="AI318" s="14">
        <v>0</v>
      </c>
      <c r="AJ318" s="14">
        <v>423000</v>
      </c>
      <c r="AK318" s="16" t="s">
        <v>4636</v>
      </c>
    </row>
    <row r="319" spans="1:37" hidden="1" x14ac:dyDescent="0.35">
      <c r="A319" s="159">
        <v>114620.02</v>
      </c>
      <c r="B319" s="8">
        <v>1</v>
      </c>
      <c r="C319" s="9" t="s">
        <v>97</v>
      </c>
      <c r="D319" s="10">
        <v>44257</v>
      </c>
      <c r="E319" s="9" t="s">
        <v>87</v>
      </c>
      <c r="F319" s="10">
        <v>44341.875208333331</v>
      </c>
      <c r="G319" s="9" t="s">
        <v>108</v>
      </c>
      <c r="H319" s="11" t="s">
        <v>204</v>
      </c>
      <c r="I319" s="9" t="s">
        <v>1515</v>
      </c>
      <c r="J319" s="12" t="s">
        <v>101</v>
      </c>
      <c r="K319" s="9"/>
      <c r="L319" s="12" t="s">
        <v>101</v>
      </c>
      <c r="M319" s="11" t="s">
        <v>4517</v>
      </c>
      <c r="N319" s="11"/>
      <c r="O319" s="9" t="s">
        <v>119</v>
      </c>
      <c r="P319" s="9" t="s">
        <v>4518</v>
      </c>
      <c r="Q319" s="11"/>
      <c r="R319" s="9" t="s">
        <v>4519</v>
      </c>
      <c r="S319" s="9" t="s">
        <v>46</v>
      </c>
      <c r="T319" s="15" t="s">
        <v>505</v>
      </c>
      <c r="U319" s="10">
        <v>44265</v>
      </c>
      <c r="V319" s="9"/>
      <c r="W319" s="12" t="s">
        <v>93</v>
      </c>
      <c r="X319" s="12" t="s">
        <v>103</v>
      </c>
      <c r="Y319" s="153" t="s">
        <v>32</v>
      </c>
      <c r="Z319" s="11"/>
      <c r="AA319" s="14">
        <v>0</v>
      </c>
      <c r="AB319" s="14">
        <v>0</v>
      </c>
      <c r="AC319" s="14">
        <v>101800</v>
      </c>
      <c r="AD319" s="14">
        <v>0</v>
      </c>
      <c r="AE319" s="161">
        <f>SUM(TAMPData2202[[#This Row],[2022 PE Obligations]:[2022 Paving Obligations]])</f>
        <v>101800</v>
      </c>
      <c r="AF319" s="14">
        <v>10000</v>
      </c>
      <c r="AG319" s="14">
        <v>10000</v>
      </c>
      <c r="AH319" s="14">
        <v>371602</v>
      </c>
      <c r="AI319" s="14">
        <v>0</v>
      </c>
      <c r="AJ319" s="14">
        <v>391602</v>
      </c>
      <c r="AK319" s="16" t="s">
        <v>4521</v>
      </c>
    </row>
    <row r="320" spans="1:37" ht="90" hidden="1" x14ac:dyDescent="0.35">
      <c r="A320" s="162">
        <v>114668</v>
      </c>
      <c r="B320" s="8">
        <v>2</v>
      </c>
      <c r="C320" s="9" t="s">
        <v>114</v>
      </c>
      <c r="D320" s="10">
        <v>40430</v>
      </c>
      <c r="E320" s="9" t="s">
        <v>195</v>
      </c>
      <c r="F320" s="10">
        <v>44281</v>
      </c>
      <c r="G320" s="9" t="s">
        <v>170</v>
      </c>
      <c r="H320" s="11" t="s">
        <v>838</v>
      </c>
      <c r="I320" s="9" t="s">
        <v>3134</v>
      </c>
      <c r="J320" s="12" t="s">
        <v>101</v>
      </c>
      <c r="K320" s="9"/>
      <c r="L320" s="12" t="s">
        <v>101</v>
      </c>
      <c r="M320" s="11" t="s">
        <v>3362</v>
      </c>
      <c r="N320" s="11"/>
      <c r="O320" s="9" t="s">
        <v>157</v>
      </c>
      <c r="P320" s="9" t="s">
        <v>158</v>
      </c>
      <c r="Q320" s="11" t="s">
        <v>3363</v>
      </c>
      <c r="R320" s="9" t="s">
        <v>47</v>
      </c>
      <c r="S320" s="164" t="s">
        <v>43</v>
      </c>
      <c r="T320" s="13">
        <v>4.38</v>
      </c>
      <c r="U320" s="10">
        <v>40760</v>
      </c>
      <c r="V320" s="9"/>
      <c r="W320" s="12" t="s">
        <v>93</v>
      </c>
      <c r="X320" s="12" t="s">
        <v>103</v>
      </c>
      <c r="Y320" s="163" t="s">
        <v>32</v>
      </c>
      <c r="Z320" s="11"/>
      <c r="AA320" s="14">
        <v>0</v>
      </c>
      <c r="AB320" s="14">
        <v>0</v>
      </c>
      <c r="AC320" s="14">
        <v>7472.5</v>
      </c>
      <c r="AD320" s="14">
        <v>-2067.86</v>
      </c>
      <c r="AE320" s="161">
        <f>SUM(TAMPData2202[[#This Row],[2022 PE Obligations]:[2022 Paving Obligations]])</f>
        <v>5404.6399999999994</v>
      </c>
      <c r="AF320" s="14">
        <v>0</v>
      </c>
      <c r="AG320" s="14">
        <v>0</v>
      </c>
      <c r="AH320" s="14">
        <v>89310.5</v>
      </c>
      <c r="AI320" s="14">
        <v>559425.14</v>
      </c>
      <c r="AJ320" s="14">
        <v>648735.64</v>
      </c>
      <c r="AK320" s="16" t="s">
        <v>3365</v>
      </c>
    </row>
    <row r="321" spans="1:37" hidden="1" x14ac:dyDescent="0.35">
      <c r="A321" s="162">
        <v>115165.02</v>
      </c>
      <c r="B321" s="8">
        <v>2</v>
      </c>
      <c r="C321" s="9" t="s">
        <v>85</v>
      </c>
      <c r="D321" s="10">
        <v>44447</v>
      </c>
      <c r="E321" s="9" t="s">
        <v>398</v>
      </c>
      <c r="F321" s="10">
        <v>44575</v>
      </c>
      <c r="G321" s="9" t="s">
        <v>98</v>
      </c>
      <c r="H321" s="11" t="s">
        <v>123</v>
      </c>
      <c r="I321" s="9" t="s">
        <v>124</v>
      </c>
      <c r="J321" s="12" t="s">
        <v>101</v>
      </c>
      <c r="K321" s="9"/>
      <c r="L321" s="12" t="s">
        <v>101</v>
      </c>
      <c r="M321" s="11" t="s">
        <v>5195</v>
      </c>
      <c r="N321" s="11"/>
      <c r="O321" s="9" t="s">
        <v>438</v>
      </c>
      <c r="P321" s="9" t="s">
        <v>439</v>
      </c>
      <c r="Q321" s="11"/>
      <c r="R321" s="9" t="s">
        <v>39</v>
      </c>
      <c r="S321" s="9" t="s">
        <v>46</v>
      </c>
      <c r="T321" s="13">
        <v>0.10299999999999999</v>
      </c>
      <c r="U321" s="10">
        <v>44729</v>
      </c>
      <c r="V321" s="9"/>
      <c r="W321" s="12" t="s">
        <v>93</v>
      </c>
      <c r="X321" s="12" t="s">
        <v>103</v>
      </c>
      <c r="Y321" s="163" t="s">
        <v>32</v>
      </c>
      <c r="Z321" s="11" t="s">
        <v>1566</v>
      </c>
      <c r="AA321" s="14">
        <v>0</v>
      </c>
      <c r="AB321" s="14">
        <v>0</v>
      </c>
      <c r="AC321" s="14">
        <v>61000</v>
      </c>
      <c r="AD321" s="14">
        <v>0</v>
      </c>
      <c r="AE321" s="161">
        <f>SUM(TAMPData2202[[#This Row],[2022 PE Obligations]:[2022 Paving Obligations]])</f>
        <v>61000</v>
      </c>
      <c r="AF321" s="14">
        <v>0</v>
      </c>
      <c r="AG321" s="14">
        <v>0</v>
      </c>
      <c r="AH321" s="14">
        <v>61000</v>
      </c>
      <c r="AI321" s="14">
        <v>0</v>
      </c>
      <c r="AJ321" s="14">
        <v>61000</v>
      </c>
      <c r="AK321" s="16" t="s">
        <v>1567</v>
      </c>
    </row>
    <row r="322" spans="1:37" hidden="1" x14ac:dyDescent="0.35">
      <c r="A322" s="159">
        <v>115185</v>
      </c>
      <c r="B322" s="8">
        <v>4</v>
      </c>
      <c r="C322" s="9" t="s">
        <v>85</v>
      </c>
      <c r="D322" s="10">
        <v>40499</v>
      </c>
      <c r="E322" s="9" t="s">
        <v>98</v>
      </c>
      <c r="F322" s="10">
        <v>43474</v>
      </c>
      <c r="G322" s="9" t="s">
        <v>152</v>
      </c>
      <c r="H322" s="11" t="s">
        <v>88</v>
      </c>
      <c r="I322" s="9"/>
      <c r="J322" s="12"/>
      <c r="K322" s="9"/>
      <c r="L322" s="12"/>
      <c r="M322" s="11" t="s">
        <v>5196</v>
      </c>
      <c r="N322" s="11"/>
      <c r="O322" s="9" t="s">
        <v>103</v>
      </c>
      <c r="P322" s="9" t="s">
        <v>2705</v>
      </c>
      <c r="Q322" s="11"/>
      <c r="R322" s="166" t="s">
        <v>1778</v>
      </c>
      <c r="S322" s="166" t="s">
        <v>1778</v>
      </c>
      <c r="T322" s="15" t="s">
        <v>505</v>
      </c>
      <c r="U322" s="12"/>
      <c r="V322" s="9"/>
      <c r="W322" s="12" t="s">
        <v>93</v>
      </c>
      <c r="X322" s="12"/>
      <c r="Y322" s="12"/>
      <c r="Z322" s="11"/>
      <c r="AA322" s="14">
        <v>0</v>
      </c>
      <c r="AB322" s="14">
        <v>0</v>
      </c>
      <c r="AC322" s="14">
        <v>-78554.149999999994</v>
      </c>
      <c r="AD322" s="14">
        <v>0</v>
      </c>
      <c r="AE322" s="161">
        <f>SUM(TAMPData2202[[#This Row],[2022 PE Obligations]:[2022 Paving Obligations]])</f>
        <v>-78554.149999999994</v>
      </c>
      <c r="AF322" s="14">
        <v>0</v>
      </c>
      <c r="AG322" s="14">
        <v>0</v>
      </c>
      <c r="AH322" s="14">
        <v>126380.85</v>
      </c>
      <c r="AI322" s="14">
        <v>0</v>
      </c>
      <c r="AJ322" s="14">
        <v>126380.85</v>
      </c>
      <c r="AK322" s="16" t="s">
        <v>5197</v>
      </c>
    </row>
    <row r="323" spans="1:37" hidden="1" x14ac:dyDescent="0.35">
      <c r="A323" s="159">
        <v>115366.01</v>
      </c>
      <c r="B323" s="8">
        <v>2</v>
      </c>
      <c r="C323" s="9" t="s">
        <v>122</v>
      </c>
      <c r="D323" s="10">
        <v>42755</v>
      </c>
      <c r="E323" s="9" t="s">
        <v>98</v>
      </c>
      <c r="F323" s="10">
        <v>44497</v>
      </c>
      <c r="G323" s="9" t="s">
        <v>426</v>
      </c>
      <c r="H323" s="11" t="s">
        <v>838</v>
      </c>
      <c r="I323" s="9" t="s">
        <v>539</v>
      </c>
      <c r="J323" s="12" t="s">
        <v>299</v>
      </c>
      <c r="K323" s="9"/>
      <c r="L323" s="12" t="s">
        <v>300</v>
      </c>
      <c r="M323" s="11" t="s">
        <v>4593</v>
      </c>
      <c r="N323" s="11"/>
      <c r="O323" s="9" t="s">
        <v>119</v>
      </c>
      <c r="P323" s="9" t="s">
        <v>4518</v>
      </c>
      <c r="Q323" s="11"/>
      <c r="R323" s="9" t="s">
        <v>4525</v>
      </c>
      <c r="S323" s="9" t="s">
        <v>46</v>
      </c>
      <c r="T323" s="13">
        <v>0</v>
      </c>
      <c r="U323" s="10">
        <v>44477</v>
      </c>
      <c r="V323" s="9"/>
      <c r="W323" s="12" t="s">
        <v>93</v>
      </c>
      <c r="X323" s="12" t="s">
        <v>303</v>
      </c>
      <c r="Y323" s="153" t="s">
        <v>29</v>
      </c>
      <c r="Z323" s="11"/>
      <c r="AA323" s="14">
        <v>0</v>
      </c>
      <c r="AB323" s="14">
        <v>0</v>
      </c>
      <c r="AC323" s="14">
        <v>4518358</v>
      </c>
      <c r="AD323" s="14">
        <v>0</v>
      </c>
      <c r="AE323" s="161">
        <f>SUM(TAMPData2202[[#This Row],[2022 PE Obligations]:[2022 Paving Obligations]])</f>
        <v>4518358</v>
      </c>
      <c r="AF323" s="14">
        <v>340800</v>
      </c>
      <c r="AG323" s="14">
        <v>0</v>
      </c>
      <c r="AH323" s="14">
        <v>4518358</v>
      </c>
      <c r="AI323" s="14">
        <v>0</v>
      </c>
      <c r="AJ323" s="14">
        <v>4859158</v>
      </c>
      <c r="AK323" s="16" t="s">
        <v>4595</v>
      </c>
    </row>
    <row r="324" spans="1:37" ht="36" hidden="1" x14ac:dyDescent="0.35">
      <c r="A324" s="159">
        <v>115370.42</v>
      </c>
      <c r="B324" s="8">
        <v>3</v>
      </c>
      <c r="C324" s="9" t="s">
        <v>97</v>
      </c>
      <c r="D324" s="10">
        <v>41304</v>
      </c>
      <c r="E324" s="9" t="s">
        <v>3675</v>
      </c>
      <c r="F324" s="10">
        <v>44538</v>
      </c>
      <c r="G324" s="9" t="s">
        <v>203</v>
      </c>
      <c r="H324" s="11" t="s">
        <v>1544</v>
      </c>
      <c r="I324" s="9"/>
      <c r="J324" s="12"/>
      <c r="K324" s="9"/>
      <c r="L324" s="12"/>
      <c r="M324" s="11" t="s">
        <v>5198</v>
      </c>
      <c r="N324" s="11" t="s">
        <v>5199</v>
      </c>
      <c r="O324" s="9" t="s">
        <v>103</v>
      </c>
      <c r="P324" s="9" t="s">
        <v>2935</v>
      </c>
      <c r="Q324" s="11"/>
      <c r="R324" s="166" t="s">
        <v>1778</v>
      </c>
      <c r="S324" s="9"/>
      <c r="T324" s="13">
        <v>0</v>
      </c>
      <c r="U324" s="10">
        <v>42706</v>
      </c>
      <c r="V324" s="9"/>
      <c r="W324" s="12" t="s">
        <v>93</v>
      </c>
      <c r="X324" s="12" t="s">
        <v>186</v>
      </c>
      <c r="Y324" s="12"/>
      <c r="Z324" s="11"/>
      <c r="AA324" s="14">
        <v>-11293.83</v>
      </c>
      <c r="AB324" s="14">
        <v>0</v>
      </c>
      <c r="AC324" s="14">
        <v>-48685.18</v>
      </c>
      <c r="AD324" s="14">
        <v>0</v>
      </c>
      <c r="AE324" s="161">
        <f>SUM(TAMPData2202[[#This Row],[2022 PE Obligations]:[2022 Paving Obligations]])</f>
        <v>-59979.01</v>
      </c>
      <c r="AF324" s="14">
        <v>43706.17</v>
      </c>
      <c r="AG324" s="14">
        <v>0</v>
      </c>
      <c r="AH324" s="14">
        <v>127080.82</v>
      </c>
      <c r="AI324" s="14">
        <v>0</v>
      </c>
      <c r="AJ324" s="14">
        <v>170786.99</v>
      </c>
      <c r="AK324" s="16" t="s">
        <v>5200</v>
      </c>
    </row>
    <row r="325" spans="1:37" ht="36" hidden="1" x14ac:dyDescent="0.35">
      <c r="A325" s="159">
        <v>115370.78</v>
      </c>
      <c r="B325" s="8">
        <v>3</v>
      </c>
      <c r="C325" s="9" t="s">
        <v>97</v>
      </c>
      <c r="D325" s="10">
        <v>41677</v>
      </c>
      <c r="E325" s="9" t="s">
        <v>235</v>
      </c>
      <c r="F325" s="10">
        <v>44280</v>
      </c>
      <c r="G325" s="9" t="s">
        <v>203</v>
      </c>
      <c r="H325" s="11" t="s">
        <v>551</v>
      </c>
      <c r="I325" s="9"/>
      <c r="J325" s="12"/>
      <c r="K325" s="9"/>
      <c r="L325" s="12"/>
      <c r="M325" s="11" t="s">
        <v>5201</v>
      </c>
      <c r="N325" s="11" t="s">
        <v>5202</v>
      </c>
      <c r="O325" s="9" t="s">
        <v>103</v>
      </c>
      <c r="P325" s="9" t="s">
        <v>2935</v>
      </c>
      <c r="Q325" s="11"/>
      <c r="R325" s="166" t="s">
        <v>1778</v>
      </c>
      <c r="S325" s="9"/>
      <c r="T325" s="13">
        <v>0</v>
      </c>
      <c r="U325" s="10">
        <v>42706</v>
      </c>
      <c r="V325" s="9"/>
      <c r="W325" s="12" t="s">
        <v>93</v>
      </c>
      <c r="X325" s="12" t="s">
        <v>186</v>
      </c>
      <c r="Y325" s="12"/>
      <c r="Z325" s="11"/>
      <c r="AA325" s="14">
        <v>-4721.76</v>
      </c>
      <c r="AB325" s="14">
        <v>0</v>
      </c>
      <c r="AC325" s="14">
        <v>-7443.57</v>
      </c>
      <c r="AD325" s="14">
        <v>0</v>
      </c>
      <c r="AE325" s="161">
        <f>SUM(TAMPData2202[[#This Row],[2022 PE Obligations]:[2022 Paving Obligations]])</f>
        <v>-12165.33</v>
      </c>
      <c r="AF325" s="14">
        <v>52778.239999999998</v>
      </c>
      <c r="AG325" s="14">
        <v>0</v>
      </c>
      <c r="AH325" s="14">
        <v>162514.43</v>
      </c>
      <c r="AI325" s="14">
        <v>0</v>
      </c>
      <c r="AJ325" s="14">
        <v>215292.67</v>
      </c>
      <c r="AK325" s="16" t="s">
        <v>5203</v>
      </c>
    </row>
    <row r="326" spans="1:37" ht="36" hidden="1" x14ac:dyDescent="0.35">
      <c r="A326" s="159">
        <v>115370.85</v>
      </c>
      <c r="B326" s="8">
        <v>4</v>
      </c>
      <c r="C326" s="9" t="s">
        <v>114</v>
      </c>
      <c r="D326" s="10">
        <v>42065</v>
      </c>
      <c r="E326" s="9" t="s">
        <v>235</v>
      </c>
      <c r="F326" s="10">
        <v>44538</v>
      </c>
      <c r="G326" s="9" t="s">
        <v>170</v>
      </c>
      <c r="H326" s="11" t="s">
        <v>196</v>
      </c>
      <c r="I326" s="9"/>
      <c r="J326" s="12"/>
      <c r="K326" s="9"/>
      <c r="L326" s="12"/>
      <c r="M326" s="11" t="s">
        <v>5204</v>
      </c>
      <c r="N326" s="11" t="s">
        <v>5205</v>
      </c>
      <c r="O326" s="9" t="s">
        <v>103</v>
      </c>
      <c r="P326" s="9" t="s">
        <v>2935</v>
      </c>
      <c r="Q326" s="11"/>
      <c r="R326" s="166" t="s">
        <v>1778</v>
      </c>
      <c r="S326" s="9"/>
      <c r="T326" s="13">
        <v>0</v>
      </c>
      <c r="U326" s="10">
        <v>42706</v>
      </c>
      <c r="V326" s="9"/>
      <c r="W326" s="12" t="s">
        <v>93</v>
      </c>
      <c r="X326" s="12" t="s">
        <v>1058</v>
      </c>
      <c r="Y326" s="12"/>
      <c r="Z326" s="11"/>
      <c r="AA326" s="14">
        <v>-2647.04</v>
      </c>
      <c r="AB326" s="14">
        <v>0</v>
      </c>
      <c r="AC326" s="14">
        <v>5537.48</v>
      </c>
      <c r="AD326" s="14">
        <v>0</v>
      </c>
      <c r="AE326" s="161">
        <f>SUM(TAMPData2202[[#This Row],[2022 PE Obligations]:[2022 Paving Obligations]])</f>
        <v>2890.4399999999996</v>
      </c>
      <c r="AF326" s="14">
        <v>50452.959999999999</v>
      </c>
      <c r="AG326" s="14">
        <v>0</v>
      </c>
      <c r="AH326" s="14">
        <v>177303.48</v>
      </c>
      <c r="AI326" s="14">
        <v>0</v>
      </c>
      <c r="AJ326" s="14">
        <v>227756.44</v>
      </c>
      <c r="AK326" s="16" t="s">
        <v>5206</v>
      </c>
    </row>
    <row r="327" spans="1:37" hidden="1" x14ac:dyDescent="0.35">
      <c r="A327" s="159">
        <v>115441</v>
      </c>
      <c r="B327" s="8">
        <v>4</v>
      </c>
      <c r="C327" s="9" t="s">
        <v>85</v>
      </c>
      <c r="D327" s="10">
        <v>40548</v>
      </c>
      <c r="E327" s="9" t="s">
        <v>2026</v>
      </c>
      <c r="F327" s="10">
        <v>44550</v>
      </c>
      <c r="G327" s="9" t="s">
        <v>510</v>
      </c>
      <c r="H327" s="11" t="s">
        <v>325</v>
      </c>
      <c r="I327" s="9" t="s">
        <v>2027</v>
      </c>
      <c r="J327" s="12" t="s">
        <v>101</v>
      </c>
      <c r="K327" s="9"/>
      <c r="L327" s="12" t="s">
        <v>101</v>
      </c>
      <c r="M327" s="11" t="s">
        <v>2028</v>
      </c>
      <c r="N327" s="11" t="s">
        <v>2029</v>
      </c>
      <c r="O327" s="9" t="s">
        <v>157</v>
      </c>
      <c r="P327" s="9" t="s">
        <v>158</v>
      </c>
      <c r="Q327" s="11" t="s">
        <v>2029</v>
      </c>
      <c r="R327" s="9" t="s">
        <v>47</v>
      </c>
      <c r="S327" s="9" t="s">
        <v>43</v>
      </c>
      <c r="T327" s="13">
        <v>8.84</v>
      </c>
      <c r="U327" s="10">
        <v>44603</v>
      </c>
      <c r="V327" s="9" t="s">
        <v>2030</v>
      </c>
      <c r="W327" s="12" t="s">
        <v>93</v>
      </c>
      <c r="X327" s="12" t="s">
        <v>103</v>
      </c>
      <c r="Y327" s="163" t="s">
        <v>32</v>
      </c>
      <c r="Z327" s="11"/>
      <c r="AA327" s="14">
        <v>0</v>
      </c>
      <c r="AB327" s="14">
        <v>0</v>
      </c>
      <c r="AC327" s="14">
        <v>310000</v>
      </c>
      <c r="AD327" s="14">
        <v>875100</v>
      </c>
      <c r="AE327" s="161">
        <f>SUM(TAMPData2202[[#This Row],[2022 PE Obligations]:[2022 Paving Obligations]])</f>
        <v>1185100</v>
      </c>
      <c r="AF327" s="14">
        <v>0</v>
      </c>
      <c r="AG327" s="14">
        <v>0</v>
      </c>
      <c r="AH327" s="14">
        <v>310000</v>
      </c>
      <c r="AI327" s="14">
        <v>875100</v>
      </c>
      <c r="AJ327" s="14">
        <v>1185100</v>
      </c>
      <c r="AK327" s="16" t="s">
        <v>2032</v>
      </c>
    </row>
    <row r="328" spans="1:37" ht="36" x14ac:dyDescent="0.35">
      <c r="A328" s="159">
        <v>115549</v>
      </c>
      <c r="B328" s="8">
        <v>3</v>
      </c>
      <c r="C328" s="9" t="s">
        <v>114</v>
      </c>
      <c r="D328" s="10">
        <v>40584</v>
      </c>
      <c r="E328" s="9" t="s">
        <v>98</v>
      </c>
      <c r="F328" s="10">
        <v>42905</v>
      </c>
      <c r="G328" s="9" t="s">
        <v>170</v>
      </c>
      <c r="H328" s="11" t="s">
        <v>5207</v>
      </c>
      <c r="I328" s="9" t="s">
        <v>5208</v>
      </c>
      <c r="J328" s="12" t="s">
        <v>299</v>
      </c>
      <c r="K328" s="9"/>
      <c r="L328" s="12" t="s">
        <v>300</v>
      </c>
      <c r="M328" s="11" t="s">
        <v>5209</v>
      </c>
      <c r="N328" s="11"/>
      <c r="O328" s="9" t="s">
        <v>553</v>
      </c>
      <c r="P328" s="9" t="s">
        <v>1723</v>
      </c>
      <c r="Q328" s="11"/>
      <c r="R328" s="166" t="s">
        <v>1724</v>
      </c>
      <c r="S328" s="166" t="s">
        <v>41</v>
      </c>
      <c r="T328" s="13">
        <v>36.515999999999998</v>
      </c>
      <c r="U328" s="10">
        <v>41418</v>
      </c>
      <c r="V328" s="9"/>
      <c r="W328" s="12" t="s">
        <v>93</v>
      </c>
      <c r="X328" s="12"/>
      <c r="Y328" s="153" t="s">
        <v>29</v>
      </c>
      <c r="Z328" s="11"/>
      <c r="AA328" s="14">
        <v>0</v>
      </c>
      <c r="AB328" s="14">
        <v>0</v>
      </c>
      <c r="AC328" s="14">
        <v>40475.089999999997</v>
      </c>
      <c r="AD328" s="14">
        <v>0</v>
      </c>
      <c r="AE328" s="161">
        <f>SUM(TAMPData2202[[#This Row],[2022 PE Obligations]:[2022 Paving Obligations]])</f>
        <v>40475.089999999997</v>
      </c>
      <c r="AF328" s="14">
        <v>261659.67</v>
      </c>
      <c r="AG328" s="14">
        <v>0</v>
      </c>
      <c r="AH328" s="14">
        <v>7921047.0899999999</v>
      </c>
      <c r="AI328" s="14">
        <v>0</v>
      </c>
      <c r="AJ328" s="14">
        <v>8182706.7599999998</v>
      </c>
      <c r="AK328" s="16" t="s">
        <v>5210</v>
      </c>
    </row>
    <row r="329" spans="1:37" hidden="1" x14ac:dyDescent="0.35">
      <c r="A329" s="162">
        <v>115681</v>
      </c>
      <c r="B329" s="8">
        <v>4</v>
      </c>
      <c r="C329" s="9" t="s">
        <v>97</v>
      </c>
      <c r="D329" s="10">
        <v>40619</v>
      </c>
      <c r="E329" s="9" t="s">
        <v>1435</v>
      </c>
      <c r="F329" s="10">
        <v>44278</v>
      </c>
      <c r="G329" s="9" t="s">
        <v>4553</v>
      </c>
      <c r="H329" s="11" t="s">
        <v>750</v>
      </c>
      <c r="I329" s="9" t="s">
        <v>3270</v>
      </c>
      <c r="J329" s="12" t="s">
        <v>101</v>
      </c>
      <c r="K329" s="9"/>
      <c r="L329" s="12" t="s">
        <v>101</v>
      </c>
      <c r="M329" s="11" t="s">
        <v>5211</v>
      </c>
      <c r="N329" s="11" t="s">
        <v>5212</v>
      </c>
      <c r="O329" s="9" t="s">
        <v>40</v>
      </c>
      <c r="P329" s="9" t="s">
        <v>166</v>
      </c>
      <c r="Q329" s="11"/>
      <c r="R329" s="9" t="s">
        <v>39</v>
      </c>
      <c r="S329" s="9" t="s">
        <v>45</v>
      </c>
      <c r="T329" s="13">
        <v>0.161</v>
      </c>
      <c r="U329" s="10">
        <v>42545</v>
      </c>
      <c r="V329" s="9"/>
      <c r="W329" s="12" t="s">
        <v>93</v>
      </c>
      <c r="X329" s="12" t="s">
        <v>103</v>
      </c>
      <c r="Y329" s="163" t="s">
        <v>32</v>
      </c>
      <c r="Z329" s="11" t="s">
        <v>5213</v>
      </c>
      <c r="AA329" s="14">
        <v>0</v>
      </c>
      <c r="AB329" s="14">
        <v>-90000</v>
      </c>
      <c r="AC329" s="14">
        <v>0</v>
      </c>
      <c r="AD329" s="14">
        <v>0</v>
      </c>
      <c r="AE329" s="161">
        <f>SUM(TAMPData2202[[#This Row],[2022 PE Obligations]:[2022 Paving Obligations]])</f>
        <v>-90000</v>
      </c>
      <c r="AF329" s="14">
        <v>198500</v>
      </c>
      <c r="AG329" s="14">
        <v>52253</v>
      </c>
      <c r="AH329" s="14">
        <v>1131777</v>
      </c>
      <c r="AI329" s="14">
        <v>0</v>
      </c>
      <c r="AJ329" s="14">
        <v>1382530</v>
      </c>
      <c r="AK329" s="16" t="s">
        <v>5214</v>
      </c>
    </row>
    <row r="330" spans="1:37" hidden="1" x14ac:dyDescent="0.35">
      <c r="A330" s="162">
        <v>115683</v>
      </c>
      <c r="B330" s="8">
        <v>4</v>
      </c>
      <c r="C330" s="9" t="s">
        <v>97</v>
      </c>
      <c r="D330" s="10">
        <v>40619</v>
      </c>
      <c r="E330" s="9" t="s">
        <v>195</v>
      </c>
      <c r="F330" s="10">
        <v>44482</v>
      </c>
      <c r="G330" s="9" t="s">
        <v>203</v>
      </c>
      <c r="H330" s="11" t="s">
        <v>88</v>
      </c>
      <c r="I330" s="9" t="s">
        <v>292</v>
      </c>
      <c r="J330" s="12" t="s">
        <v>101</v>
      </c>
      <c r="K330" s="9"/>
      <c r="L330" s="12" t="s">
        <v>101</v>
      </c>
      <c r="M330" s="11" t="s">
        <v>5215</v>
      </c>
      <c r="N330" s="11" t="s">
        <v>5216</v>
      </c>
      <c r="O330" s="9" t="s">
        <v>40</v>
      </c>
      <c r="P330" s="9" t="s">
        <v>166</v>
      </c>
      <c r="Q330" s="11"/>
      <c r="R330" s="9" t="s">
        <v>39</v>
      </c>
      <c r="S330" s="9" t="s">
        <v>45</v>
      </c>
      <c r="T330" s="13">
        <v>0.13</v>
      </c>
      <c r="U330" s="10">
        <v>42412</v>
      </c>
      <c r="V330" s="9"/>
      <c r="W330" s="12" t="s">
        <v>93</v>
      </c>
      <c r="X330" s="12" t="s">
        <v>13</v>
      </c>
      <c r="Y330" s="163" t="s">
        <v>31</v>
      </c>
      <c r="Z330" s="11" t="s">
        <v>5217</v>
      </c>
      <c r="AA330" s="14">
        <v>13484.62</v>
      </c>
      <c r="AB330" s="14">
        <v>-93912.19</v>
      </c>
      <c r="AC330" s="14">
        <v>-436227.92</v>
      </c>
      <c r="AD330" s="14">
        <v>0</v>
      </c>
      <c r="AE330" s="161">
        <f>SUM(TAMPData2202[[#This Row],[2022 PE Obligations]:[2022 Paving Obligations]])</f>
        <v>-516655.49</v>
      </c>
      <c r="AF330" s="14">
        <v>653160.62</v>
      </c>
      <c r="AG330" s="14">
        <v>326087.81</v>
      </c>
      <c r="AH330" s="14">
        <v>8963799.0800000001</v>
      </c>
      <c r="AI330" s="14">
        <v>0</v>
      </c>
      <c r="AJ330" s="14">
        <v>9943047.5099999998</v>
      </c>
      <c r="AK330" s="16" t="s">
        <v>5218</v>
      </c>
    </row>
    <row r="331" spans="1:37" hidden="1" x14ac:dyDescent="0.35">
      <c r="A331" s="162">
        <v>115684</v>
      </c>
      <c r="B331" s="8">
        <v>2</v>
      </c>
      <c r="C331" s="9" t="s">
        <v>85</v>
      </c>
      <c r="D331" s="10">
        <v>40619</v>
      </c>
      <c r="E331" s="9" t="s">
        <v>195</v>
      </c>
      <c r="F331" s="10">
        <v>44343</v>
      </c>
      <c r="G331" s="9" t="s">
        <v>179</v>
      </c>
      <c r="H331" s="11" t="s">
        <v>460</v>
      </c>
      <c r="I331" s="9" t="s">
        <v>461</v>
      </c>
      <c r="J331" s="12" t="s">
        <v>101</v>
      </c>
      <c r="K331" s="9"/>
      <c r="L331" s="12" t="s">
        <v>101</v>
      </c>
      <c r="M331" s="11" t="s">
        <v>1432</v>
      </c>
      <c r="N331" s="11"/>
      <c r="O331" s="9" t="s">
        <v>40</v>
      </c>
      <c r="P331" s="9" t="s">
        <v>166</v>
      </c>
      <c r="Q331" s="11"/>
      <c r="R331" s="9" t="s">
        <v>39</v>
      </c>
      <c r="S331" s="9" t="s">
        <v>45</v>
      </c>
      <c r="T331" s="13">
        <v>0.01</v>
      </c>
      <c r="U331" s="10">
        <v>45058</v>
      </c>
      <c r="V331" s="9"/>
      <c r="W331" s="12" t="s">
        <v>93</v>
      </c>
      <c r="X331" s="12" t="s">
        <v>103</v>
      </c>
      <c r="Y331" s="163" t="s">
        <v>32</v>
      </c>
      <c r="Z331" s="11" t="s">
        <v>1433</v>
      </c>
      <c r="AA331" s="14">
        <v>300000</v>
      </c>
      <c r="AB331" s="14">
        <v>0</v>
      </c>
      <c r="AC331" s="14">
        <v>0</v>
      </c>
      <c r="AD331" s="14">
        <v>0</v>
      </c>
      <c r="AE331" s="161">
        <f>SUM(TAMPData2202[[#This Row],[2022 PE Obligations]:[2022 Paving Obligations]])</f>
        <v>300000</v>
      </c>
      <c r="AF331" s="14">
        <v>519838</v>
      </c>
      <c r="AG331" s="14">
        <v>0</v>
      </c>
      <c r="AH331" s="14">
        <v>0</v>
      </c>
      <c r="AI331" s="14">
        <v>0</v>
      </c>
      <c r="AJ331" s="14">
        <v>519838</v>
      </c>
      <c r="AK331" s="16" t="s">
        <v>1434</v>
      </c>
    </row>
    <row r="332" spans="1:37" ht="36" hidden="1" x14ac:dyDescent="0.35">
      <c r="A332" s="162">
        <v>115687</v>
      </c>
      <c r="B332" s="8">
        <v>1</v>
      </c>
      <c r="C332" s="9" t="s">
        <v>97</v>
      </c>
      <c r="D332" s="10">
        <v>40619</v>
      </c>
      <c r="E332" s="9" t="s">
        <v>1435</v>
      </c>
      <c r="F332" s="10">
        <v>44546</v>
      </c>
      <c r="G332" s="9" t="s">
        <v>87</v>
      </c>
      <c r="H332" s="11" t="s">
        <v>297</v>
      </c>
      <c r="I332" s="9" t="s">
        <v>1436</v>
      </c>
      <c r="J332" s="12" t="s">
        <v>101</v>
      </c>
      <c r="K332" s="9"/>
      <c r="L332" s="12" t="s">
        <v>101</v>
      </c>
      <c r="M332" s="11" t="s">
        <v>1437</v>
      </c>
      <c r="N332" s="11" t="s">
        <v>1438</v>
      </c>
      <c r="O332" s="9" t="s">
        <v>40</v>
      </c>
      <c r="P332" s="9" t="s">
        <v>166</v>
      </c>
      <c r="Q332" s="11"/>
      <c r="R332" s="9" t="s">
        <v>39</v>
      </c>
      <c r="S332" s="9" t="s">
        <v>45</v>
      </c>
      <c r="T332" s="13">
        <v>0.01</v>
      </c>
      <c r="U332" s="10">
        <v>42650</v>
      </c>
      <c r="V332" s="9"/>
      <c r="W332" s="12" t="s">
        <v>93</v>
      </c>
      <c r="X332" s="12" t="s">
        <v>103</v>
      </c>
      <c r="Y332" s="163" t="s">
        <v>32</v>
      </c>
      <c r="Z332" s="11" t="s">
        <v>1439</v>
      </c>
      <c r="AA332" s="14">
        <v>0</v>
      </c>
      <c r="AB332" s="14">
        <v>-20000</v>
      </c>
      <c r="AC332" s="14">
        <v>20000</v>
      </c>
      <c r="AD332" s="14">
        <v>0</v>
      </c>
      <c r="AE332" s="161">
        <f>SUM(TAMPData2202[[#This Row],[2022 PE Obligations]:[2022 Paving Obligations]])</f>
        <v>0</v>
      </c>
      <c r="AF332" s="14">
        <v>175375.11</v>
      </c>
      <c r="AG332" s="14">
        <v>661000</v>
      </c>
      <c r="AH332" s="14">
        <v>3562450</v>
      </c>
      <c r="AI332" s="14">
        <v>0</v>
      </c>
      <c r="AJ332" s="14">
        <v>4398825.1100000003</v>
      </c>
      <c r="AK332" s="16" t="s">
        <v>1441</v>
      </c>
    </row>
    <row r="333" spans="1:37" hidden="1" x14ac:dyDescent="0.35">
      <c r="A333" s="162">
        <v>115738.01</v>
      </c>
      <c r="B333" s="8">
        <v>3</v>
      </c>
      <c r="C333" s="9" t="s">
        <v>114</v>
      </c>
      <c r="D333" s="10">
        <v>43707</v>
      </c>
      <c r="E333" s="9" t="s">
        <v>134</v>
      </c>
      <c r="F333" s="10">
        <v>44523</v>
      </c>
      <c r="G333" s="9" t="s">
        <v>98</v>
      </c>
      <c r="H333" s="11" t="s">
        <v>1544</v>
      </c>
      <c r="I333" s="9" t="s">
        <v>1545</v>
      </c>
      <c r="J333" s="12" t="s">
        <v>101</v>
      </c>
      <c r="K333" s="9"/>
      <c r="L333" s="12" t="s">
        <v>101</v>
      </c>
      <c r="M333" s="11" t="s">
        <v>1568</v>
      </c>
      <c r="N333" s="11"/>
      <c r="O333" s="9" t="s">
        <v>438</v>
      </c>
      <c r="P333" s="9" t="s">
        <v>439</v>
      </c>
      <c r="Q333" s="11"/>
      <c r="R333" s="9" t="s">
        <v>39</v>
      </c>
      <c r="S333" s="9" t="s">
        <v>46</v>
      </c>
      <c r="T333" s="13">
        <v>0.15</v>
      </c>
      <c r="U333" s="10">
        <v>43966</v>
      </c>
      <c r="V333" s="9"/>
      <c r="W333" s="12" t="s">
        <v>93</v>
      </c>
      <c r="X333" s="12" t="s">
        <v>103</v>
      </c>
      <c r="Y333" s="163" t="s">
        <v>32</v>
      </c>
      <c r="Z333" s="11" t="s">
        <v>1569</v>
      </c>
      <c r="AA333" s="14">
        <v>1743.99</v>
      </c>
      <c r="AB333" s="14">
        <v>0</v>
      </c>
      <c r="AC333" s="14">
        <v>665.59</v>
      </c>
      <c r="AD333" s="14">
        <v>0</v>
      </c>
      <c r="AE333" s="161">
        <f>SUM(TAMPData2202[[#This Row],[2022 PE Obligations]:[2022 Paving Obligations]])</f>
        <v>2409.58</v>
      </c>
      <c r="AF333" s="14">
        <v>64743.99</v>
      </c>
      <c r="AG333" s="14">
        <v>0</v>
      </c>
      <c r="AH333" s="14">
        <v>402496.59</v>
      </c>
      <c r="AI333" s="14">
        <v>0</v>
      </c>
      <c r="AJ333" s="14">
        <v>467240.58</v>
      </c>
      <c r="AK333" s="16" t="s">
        <v>1571</v>
      </c>
    </row>
    <row r="334" spans="1:37" ht="36" hidden="1" x14ac:dyDescent="0.35">
      <c r="A334" s="159">
        <v>115778</v>
      </c>
      <c r="B334" s="8">
        <v>1</v>
      </c>
      <c r="C334" s="9" t="s">
        <v>97</v>
      </c>
      <c r="D334" s="10">
        <v>40648</v>
      </c>
      <c r="E334" s="9" t="s">
        <v>2170</v>
      </c>
      <c r="F334" s="10">
        <v>44396</v>
      </c>
      <c r="G334" s="9" t="s">
        <v>235</v>
      </c>
      <c r="H334" s="11" t="s">
        <v>204</v>
      </c>
      <c r="I334" s="9" t="s">
        <v>603</v>
      </c>
      <c r="J334" s="12" t="s">
        <v>299</v>
      </c>
      <c r="K334" s="9"/>
      <c r="L334" s="12" t="s">
        <v>300</v>
      </c>
      <c r="M334" s="11" t="s">
        <v>2171</v>
      </c>
      <c r="N334" s="11" t="s">
        <v>2172</v>
      </c>
      <c r="O334" s="9" t="s">
        <v>553</v>
      </c>
      <c r="P334" s="9" t="s">
        <v>1783</v>
      </c>
      <c r="Q334" s="11"/>
      <c r="R334" s="9" t="s">
        <v>47</v>
      </c>
      <c r="S334" s="9" t="s">
        <v>45</v>
      </c>
      <c r="T334" s="13">
        <v>4.5999999999999996</v>
      </c>
      <c r="U334" s="10">
        <v>42412</v>
      </c>
      <c r="V334" s="9"/>
      <c r="W334" s="12" t="s">
        <v>93</v>
      </c>
      <c r="X334" s="12" t="s">
        <v>303</v>
      </c>
      <c r="Y334" s="153" t="s">
        <v>29</v>
      </c>
      <c r="Z334" s="11"/>
      <c r="AA334" s="14">
        <v>0</v>
      </c>
      <c r="AB334" s="14">
        <v>0</v>
      </c>
      <c r="AC334" s="14">
        <v>2000000</v>
      </c>
      <c r="AD334" s="14">
        <v>0</v>
      </c>
      <c r="AE334" s="161">
        <f>SUM(TAMPData2202[[#This Row],[2022 PE Obligations]:[2022 Paving Obligations]])</f>
        <v>2000000</v>
      </c>
      <c r="AF334" s="14">
        <v>531000</v>
      </c>
      <c r="AG334" s="14">
        <v>0</v>
      </c>
      <c r="AH334" s="14">
        <v>37923560</v>
      </c>
      <c r="AI334" s="14">
        <v>0</v>
      </c>
      <c r="AJ334" s="14">
        <v>38454560</v>
      </c>
      <c r="AK334" s="16" t="s">
        <v>2174</v>
      </c>
    </row>
    <row r="335" spans="1:37" hidden="1" x14ac:dyDescent="0.35">
      <c r="A335" s="159">
        <v>115786</v>
      </c>
      <c r="B335" s="8">
        <v>3</v>
      </c>
      <c r="C335" s="9" t="s">
        <v>122</v>
      </c>
      <c r="D335" s="10">
        <v>40651</v>
      </c>
      <c r="E335" s="9" t="s">
        <v>2170</v>
      </c>
      <c r="F335" s="10">
        <v>44349.875243055554</v>
      </c>
      <c r="G335" s="9" t="s">
        <v>241</v>
      </c>
      <c r="H335" s="11" t="s">
        <v>910</v>
      </c>
      <c r="I335" s="9" t="s">
        <v>613</v>
      </c>
      <c r="J335" s="12" t="s">
        <v>299</v>
      </c>
      <c r="K335" s="9"/>
      <c r="L335" s="12" t="s">
        <v>300</v>
      </c>
      <c r="M335" s="11" t="s">
        <v>2712</v>
      </c>
      <c r="N335" s="11" t="s">
        <v>2713</v>
      </c>
      <c r="O335" s="9" t="s">
        <v>553</v>
      </c>
      <c r="P335" s="9" t="s">
        <v>2166</v>
      </c>
      <c r="Q335" s="11"/>
      <c r="R335" s="9" t="s">
        <v>47</v>
      </c>
      <c r="S335" s="9" t="s">
        <v>45</v>
      </c>
      <c r="T335" s="13">
        <v>1.1000000000000001</v>
      </c>
      <c r="U335" s="10">
        <v>44323</v>
      </c>
      <c r="V335" s="9"/>
      <c r="W335" s="12" t="s">
        <v>93</v>
      </c>
      <c r="X335" s="12" t="s">
        <v>303</v>
      </c>
      <c r="Y335" s="153" t="s">
        <v>29</v>
      </c>
      <c r="Z335" s="11"/>
      <c r="AA335" s="14">
        <v>150019.22</v>
      </c>
      <c r="AB335" s="14">
        <v>-57600</v>
      </c>
      <c r="AC335" s="14">
        <v>0</v>
      </c>
      <c r="AD335" s="14">
        <v>0</v>
      </c>
      <c r="AE335" s="161">
        <f>SUM(TAMPData2202[[#This Row],[2022 PE Obligations]:[2022 Paving Obligations]])</f>
        <v>92419.22</v>
      </c>
      <c r="AF335" s="14">
        <v>1593019.22</v>
      </c>
      <c r="AG335" s="14">
        <v>3478266</v>
      </c>
      <c r="AH335" s="14">
        <v>30724570.699999999</v>
      </c>
      <c r="AI335" s="14">
        <v>0</v>
      </c>
      <c r="AJ335" s="14">
        <v>35795855.920000002</v>
      </c>
      <c r="AK335" s="16" t="s">
        <v>2715</v>
      </c>
    </row>
    <row r="336" spans="1:37" ht="72" hidden="1" x14ac:dyDescent="0.35">
      <c r="A336" s="159">
        <v>116003</v>
      </c>
      <c r="B336" s="8">
        <v>1</v>
      </c>
      <c r="C336" s="9" t="s">
        <v>114</v>
      </c>
      <c r="D336" s="10">
        <v>40701</v>
      </c>
      <c r="E336" s="9" t="s">
        <v>5219</v>
      </c>
      <c r="F336" s="10">
        <v>44377</v>
      </c>
      <c r="G336" s="9" t="s">
        <v>134</v>
      </c>
      <c r="H336" s="11" t="s">
        <v>297</v>
      </c>
      <c r="I336" s="9" t="s">
        <v>5220</v>
      </c>
      <c r="J336" s="12"/>
      <c r="K336" s="9"/>
      <c r="L336" s="12"/>
      <c r="M336" s="11" t="s">
        <v>5221</v>
      </c>
      <c r="N336" s="11" t="s">
        <v>5222</v>
      </c>
      <c r="O336" s="9" t="s">
        <v>91</v>
      </c>
      <c r="P336" s="9" t="s">
        <v>2226</v>
      </c>
      <c r="Q336" s="11"/>
      <c r="R336" s="166" t="s">
        <v>1778</v>
      </c>
      <c r="S336" s="9"/>
      <c r="T336" s="13">
        <v>1.1200000000000001</v>
      </c>
      <c r="U336" s="12"/>
      <c r="V336" s="9"/>
      <c r="W336" s="12" t="s">
        <v>93</v>
      </c>
      <c r="X336" s="12" t="s">
        <v>103</v>
      </c>
      <c r="Y336" s="12"/>
      <c r="Z336" s="11"/>
      <c r="AA336" s="14">
        <v>-1125.3499999999999</v>
      </c>
      <c r="AB336" s="14">
        <v>0</v>
      </c>
      <c r="AC336" s="14">
        <v>214433.83</v>
      </c>
      <c r="AD336" s="14">
        <v>0</v>
      </c>
      <c r="AE336" s="161">
        <f>SUM(TAMPData2202[[#This Row],[2022 PE Obligations]:[2022 Paving Obligations]])</f>
        <v>213308.47999999998</v>
      </c>
      <c r="AF336" s="14">
        <v>446312.65</v>
      </c>
      <c r="AG336" s="14">
        <v>0</v>
      </c>
      <c r="AH336" s="14">
        <v>5653433.8300000001</v>
      </c>
      <c r="AI336" s="14">
        <v>0</v>
      </c>
      <c r="AJ336" s="14">
        <v>6099746.4800000004</v>
      </c>
      <c r="AK336" s="16" t="s">
        <v>5223</v>
      </c>
    </row>
    <row r="337" spans="1:37" hidden="1" x14ac:dyDescent="0.35">
      <c r="A337" s="159">
        <v>116107</v>
      </c>
      <c r="B337" s="8">
        <v>6</v>
      </c>
      <c r="C337" s="9" t="s">
        <v>85</v>
      </c>
      <c r="D337" s="10">
        <v>40731</v>
      </c>
      <c r="E337" s="9" t="s">
        <v>98</v>
      </c>
      <c r="F337" s="10">
        <v>43418</v>
      </c>
      <c r="G337" s="9" t="s">
        <v>152</v>
      </c>
      <c r="H337" s="11" t="s">
        <v>667</v>
      </c>
      <c r="I337" s="9"/>
      <c r="J337" s="12"/>
      <c r="K337" s="9"/>
      <c r="L337" s="12"/>
      <c r="M337" s="11" t="s">
        <v>5224</v>
      </c>
      <c r="N337" s="11"/>
      <c r="O337" s="9" t="s">
        <v>103</v>
      </c>
      <c r="P337" s="9" t="s">
        <v>453</v>
      </c>
      <c r="Q337" s="11"/>
      <c r="R337" s="166" t="s">
        <v>1778</v>
      </c>
      <c r="S337" s="166" t="s">
        <v>1778</v>
      </c>
      <c r="T337" s="15" t="s">
        <v>505</v>
      </c>
      <c r="U337" s="12"/>
      <c r="V337" s="9"/>
      <c r="W337" s="12" t="s">
        <v>93</v>
      </c>
      <c r="X337" s="12"/>
      <c r="Y337" s="12"/>
      <c r="Z337" s="11"/>
      <c r="AA337" s="14">
        <v>585000</v>
      </c>
      <c r="AB337" s="14">
        <v>0</v>
      </c>
      <c r="AC337" s="14">
        <v>0</v>
      </c>
      <c r="AD337" s="14">
        <v>0</v>
      </c>
      <c r="AE337" s="161">
        <f>SUM(TAMPData2202[[#This Row],[2022 PE Obligations]:[2022 Paving Obligations]])</f>
        <v>585000</v>
      </c>
      <c r="AF337" s="14">
        <v>7905000</v>
      </c>
      <c r="AG337" s="14">
        <v>0</v>
      </c>
      <c r="AH337" s="14">
        <v>0</v>
      </c>
      <c r="AI337" s="14">
        <v>0</v>
      </c>
      <c r="AJ337" s="14">
        <v>7905000</v>
      </c>
      <c r="AK337" s="16"/>
    </row>
    <row r="338" spans="1:37" hidden="1" x14ac:dyDescent="0.35">
      <c r="A338" s="159">
        <v>116131</v>
      </c>
      <c r="B338" s="8">
        <v>1</v>
      </c>
      <c r="C338" s="9" t="s">
        <v>85</v>
      </c>
      <c r="D338" s="10">
        <v>40752</v>
      </c>
      <c r="E338" s="9" t="s">
        <v>98</v>
      </c>
      <c r="F338" s="10">
        <v>44138</v>
      </c>
      <c r="G338" s="9" t="s">
        <v>87</v>
      </c>
      <c r="H338" s="11" t="s">
        <v>2232</v>
      </c>
      <c r="I338" s="9"/>
      <c r="J338" s="12"/>
      <c r="K338" s="9"/>
      <c r="L338" s="12"/>
      <c r="M338" s="11" t="s">
        <v>4086</v>
      </c>
      <c r="N338" s="11"/>
      <c r="O338" s="9" t="s">
        <v>157</v>
      </c>
      <c r="P338" s="9" t="s">
        <v>453</v>
      </c>
      <c r="Q338" s="11"/>
      <c r="R338" s="9" t="s">
        <v>47</v>
      </c>
      <c r="S338" s="9" t="s">
        <v>43</v>
      </c>
      <c r="T338" s="15" t="s">
        <v>505</v>
      </c>
      <c r="U338" s="12"/>
      <c r="V338" s="9"/>
      <c r="W338" s="12" t="s">
        <v>93</v>
      </c>
      <c r="X338" s="12"/>
      <c r="Y338" s="163" t="s">
        <v>29</v>
      </c>
      <c r="Z338" s="11"/>
      <c r="AA338" s="14">
        <v>307000</v>
      </c>
      <c r="AB338" s="14">
        <v>0</v>
      </c>
      <c r="AC338" s="14">
        <v>0</v>
      </c>
      <c r="AD338" s="14">
        <v>0</v>
      </c>
      <c r="AE338" s="165">
        <f>SUM(TAMPData2202[[#This Row],[2022 PE Obligations]:[2022 Paving Obligations]])</f>
        <v>307000</v>
      </c>
      <c r="AF338" s="14">
        <v>1730471.52</v>
      </c>
      <c r="AG338" s="14">
        <v>0</v>
      </c>
      <c r="AH338" s="14">
        <v>0</v>
      </c>
      <c r="AI338" s="14">
        <v>0</v>
      </c>
      <c r="AJ338" s="14">
        <v>1730471.52</v>
      </c>
      <c r="AK338" s="16"/>
    </row>
    <row r="339" spans="1:37" ht="36" hidden="1" x14ac:dyDescent="0.35">
      <c r="A339" s="159">
        <v>116252</v>
      </c>
      <c r="B339" s="8">
        <v>2</v>
      </c>
      <c r="C339" s="9" t="s">
        <v>97</v>
      </c>
      <c r="D339" s="10">
        <v>40787</v>
      </c>
      <c r="E339" s="9" t="s">
        <v>1764</v>
      </c>
      <c r="F339" s="10">
        <v>44508</v>
      </c>
      <c r="G339" s="9" t="s">
        <v>203</v>
      </c>
      <c r="H339" s="11" t="s">
        <v>223</v>
      </c>
      <c r="I339" s="9" t="s">
        <v>5225</v>
      </c>
      <c r="J339" s="12"/>
      <c r="K339" s="9"/>
      <c r="L339" s="12"/>
      <c r="M339" s="11" t="s">
        <v>5226</v>
      </c>
      <c r="N339" s="11" t="s">
        <v>5227</v>
      </c>
      <c r="O339" s="9" t="s">
        <v>91</v>
      </c>
      <c r="P339" s="9" t="s">
        <v>5098</v>
      </c>
      <c r="Q339" s="11"/>
      <c r="R339" s="166" t="s">
        <v>1778</v>
      </c>
      <c r="S339" s="166" t="s">
        <v>1778</v>
      </c>
      <c r="T339" s="13">
        <v>0</v>
      </c>
      <c r="U339" s="12"/>
      <c r="V339" s="9"/>
      <c r="W339" s="12" t="s">
        <v>93</v>
      </c>
      <c r="X339" s="12"/>
      <c r="Y339" s="12"/>
      <c r="Z339" s="11"/>
      <c r="AA339" s="14">
        <v>-41493.5</v>
      </c>
      <c r="AB339" s="14">
        <v>0</v>
      </c>
      <c r="AC339" s="14">
        <v>0</v>
      </c>
      <c r="AD339" s="14">
        <v>0</v>
      </c>
      <c r="AE339" s="161">
        <f>SUM(TAMPData2202[[#This Row],[2022 PE Obligations]:[2022 Paving Obligations]])</f>
        <v>-41493.5</v>
      </c>
      <c r="AF339" s="14">
        <v>134506.5</v>
      </c>
      <c r="AG339" s="14">
        <v>0</v>
      </c>
      <c r="AH339" s="14">
        <v>0</v>
      </c>
      <c r="AI339" s="14">
        <v>0</v>
      </c>
      <c r="AJ339" s="14">
        <v>134506.5</v>
      </c>
      <c r="AK339" s="16"/>
    </row>
    <row r="340" spans="1:37" hidden="1" x14ac:dyDescent="0.35">
      <c r="A340" s="162">
        <v>116280.01</v>
      </c>
      <c r="B340" s="8">
        <v>1</v>
      </c>
      <c r="C340" s="9" t="s">
        <v>122</v>
      </c>
      <c r="D340" s="10">
        <v>44224</v>
      </c>
      <c r="E340" s="9" t="s">
        <v>398</v>
      </c>
      <c r="F340" s="10">
        <v>44447.875208333331</v>
      </c>
      <c r="G340" s="9" t="s">
        <v>108</v>
      </c>
      <c r="H340" s="11" t="s">
        <v>523</v>
      </c>
      <c r="I340" s="9" t="s">
        <v>524</v>
      </c>
      <c r="J340" s="12" t="s">
        <v>101</v>
      </c>
      <c r="K340" s="9"/>
      <c r="L340" s="12" t="s">
        <v>101</v>
      </c>
      <c r="M340" s="11" t="s">
        <v>746</v>
      </c>
      <c r="N340" s="11"/>
      <c r="O340" s="9" t="s">
        <v>438</v>
      </c>
      <c r="P340" s="9" t="s">
        <v>439</v>
      </c>
      <c r="Q340" s="11"/>
      <c r="R340" s="9" t="s">
        <v>39</v>
      </c>
      <c r="S340" s="9" t="s">
        <v>46</v>
      </c>
      <c r="T340" s="13">
        <v>0</v>
      </c>
      <c r="U340" s="10">
        <v>44428</v>
      </c>
      <c r="V340" s="9"/>
      <c r="W340" s="12" t="s">
        <v>93</v>
      </c>
      <c r="X340" s="12" t="s">
        <v>13</v>
      </c>
      <c r="Y340" s="163" t="s">
        <v>31</v>
      </c>
      <c r="Z340" s="11" t="s">
        <v>747</v>
      </c>
      <c r="AA340" s="14">
        <v>0</v>
      </c>
      <c r="AB340" s="14">
        <v>0</v>
      </c>
      <c r="AC340" s="14">
        <v>905769</v>
      </c>
      <c r="AD340" s="14">
        <v>0</v>
      </c>
      <c r="AE340" s="161">
        <f>SUM(TAMPData2202[[#This Row],[2022 PE Obligations]:[2022 Paving Obligations]])</f>
        <v>905769</v>
      </c>
      <c r="AF340" s="14">
        <v>0</v>
      </c>
      <c r="AG340" s="14">
        <v>0</v>
      </c>
      <c r="AH340" s="14">
        <v>947269</v>
      </c>
      <c r="AI340" s="14">
        <v>0</v>
      </c>
      <c r="AJ340" s="14">
        <v>947269</v>
      </c>
      <c r="AK340" s="16" t="s">
        <v>749</v>
      </c>
    </row>
    <row r="341" spans="1:37" ht="36" hidden="1" x14ac:dyDescent="0.35">
      <c r="A341" s="159">
        <v>116310</v>
      </c>
      <c r="B341" s="8">
        <v>3</v>
      </c>
      <c r="C341" s="9" t="s">
        <v>85</v>
      </c>
      <c r="D341" s="10">
        <v>40813</v>
      </c>
      <c r="E341" s="9" t="s">
        <v>1772</v>
      </c>
      <c r="F341" s="10">
        <v>44509</v>
      </c>
      <c r="G341" s="9" t="s">
        <v>189</v>
      </c>
      <c r="H341" s="11" t="s">
        <v>365</v>
      </c>
      <c r="I341" s="9" t="s">
        <v>366</v>
      </c>
      <c r="J341" s="12" t="s">
        <v>101</v>
      </c>
      <c r="K341" s="9"/>
      <c r="L341" s="12" t="s">
        <v>101</v>
      </c>
      <c r="M341" s="11" t="s">
        <v>4497</v>
      </c>
      <c r="N341" s="11" t="s">
        <v>4498</v>
      </c>
      <c r="O341" s="9" t="s">
        <v>553</v>
      </c>
      <c r="P341" s="9" t="s">
        <v>1783</v>
      </c>
      <c r="Q341" s="11"/>
      <c r="R341" s="9" t="s">
        <v>47</v>
      </c>
      <c r="S341" s="9" t="s">
        <v>45</v>
      </c>
      <c r="T341" s="13">
        <v>2.14</v>
      </c>
      <c r="U341" s="12"/>
      <c r="V341" s="9"/>
      <c r="W341" s="12" t="s">
        <v>93</v>
      </c>
      <c r="X341" s="12" t="s">
        <v>103</v>
      </c>
      <c r="Y341" s="153" t="s">
        <v>32</v>
      </c>
      <c r="Z341" s="11"/>
      <c r="AA341" s="14">
        <v>-365649</v>
      </c>
      <c r="AB341" s="14">
        <v>0</v>
      </c>
      <c r="AC341" s="14">
        <v>0</v>
      </c>
      <c r="AD341" s="14">
        <v>0</v>
      </c>
      <c r="AE341" s="161">
        <f>SUM(TAMPData2202[[#This Row],[2022 PE Obligations]:[2022 Paving Obligations]])</f>
        <v>-365649</v>
      </c>
      <c r="AF341" s="14">
        <v>1103194</v>
      </c>
      <c r="AG341" s="14">
        <v>1900000</v>
      </c>
      <c r="AH341" s="14">
        <v>0</v>
      </c>
      <c r="AI341" s="14">
        <v>0</v>
      </c>
      <c r="AJ341" s="14">
        <v>3003194</v>
      </c>
      <c r="AK341" s="16" t="s">
        <v>4499</v>
      </c>
    </row>
    <row r="342" spans="1:37" hidden="1" x14ac:dyDescent="0.35">
      <c r="A342" s="159">
        <v>116317.1</v>
      </c>
      <c r="B342" s="8">
        <v>1</v>
      </c>
      <c r="C342" s="9" t="s">
        <v>122</v>
      </c>
      <c r="D342" s="10">
        <v>44298</v>
      </c>
      <c r="E342" s="9" t="s">
        <v>398</v>
      </c>
      <c r="F342" s="10">
        <v>44494.875243055554</v>
      </c>
      <c r="G342" s="9" t="s">
        <v>108</v>
      </c>
      <c r="H342" s="11" t="s">
        <v>2232</v>
      </c>
      <c r="I342" s="9"/>
      <c r="J342" s="12"/>
      <c r="K342" s="9"/>
      <c r="L342" s="12"/>
      <c r="M342" s="11" t="s">
        <v>5228</v>
      </c>
      <c r="N342" s="11" t="s">
        <v>5229</v>
      </c>
      <c r="O342" s="9" t="s">
        <v>119</v>
      </c>
      <c r="P342" s="9" t="s">
        <v>19</v>
      </c>
      <c r="Q342" s="11"/>
      <c r="R342" s="166" t="s">
        <v>1778</v>
      </c>
      <c r="S342" s="166" t="s">
        <v>1778</v>
      </c>
      <c r="T342" s="15" t="s">
        <v>505</v>
      </c>
      <c r="U342" s="10">
        <v>44477</v>
      </c>
      <c r="V342" s="9"/>
      <c r="W342" s="12" t="s">
        <v>93</v>
      </c>
      <c r="X342" s="12"/>
      <c r="Y342" s="12"/>
      <c r="Z342" s="11"/>
      <c r="AA342" s="14">
        <v>0</v>
      </c>
      <c r="AB342" s="14">
        <v>0</v>
      </c>
      <c r="AC342" s="14">
        <v>111794</v>
      </c>
      <c r="AD342" s="14">
        <v>0</v>
      </c>
      <c r="AE342" s="161">
        <f>SUM(TAMPData2202[[#This Row],[2022 PE Obligations]:[2022 Paving Obligations]])</f>
        <v>111794</v>
      </c>
      <c r="AF342" s="14">
        <v>0</v>
      </c>
      <c r="AG342" s="14">
        <v>0</v>
      </c>
      <c r="AH342" s="14">
        <v>111794</v>
      </c>
      <c r="AI342" s="14">
        <v>0</v>
      </c>
      <c r="AJ342" s="14">
        <v>111794</v>
      </c>
      <c r="AK342" s="16" t="s">
        <v>5230</v>
      </c>
    </row>
    <row r="343" spans="1:37" hidden="1" x14ac:dyDescent="0.35">
      <c r="A343" s="159">
        <v>116318.1</v>
      </c>
      <c r="B343" s="8">
        <v>1</v>
      </c>
      <c r="C343" s="9" t="s">
        <v>122</v>
      </c>
      <c r="D343" s="10">
        <v>44298</v>
      </c>
      <c r="E343" s="9" t="s">
        <v>398</v>
      </c>
      <c r="F343" s="10">
        <v>44494.875243055554</v>
      </c>
      <c r="G343" s="9" t="s">
        <v>108</v>
      </c>
      <c r="H343" s="11" t="s">
        <v>2232</v>
      </c>
      <c r="I343" s="9"/>
      <c r="J343" s="12"/>
      <c r="K343" s="9"/>
      <c r="L343" s="12"/>
      <c r="M343" s="11" t="s">
        <v>5231</v>
      </c>
      <c r="N343" s="11" t="s">
        <v>5232</v>
      </c>
      <c r="O343" s="9" t="s">
        <v>119</v>
      </c>
      <c r="P343" s="9" t="s">
        <v>19</v>
      </c>
      <c r="Q343" s="11"/>
      <c r="R343" s="166" t="s">
        <v>1778</v>
      </c>
      <c r="S343" s="166" t="s">
        <v>1778</v>
      </c>
      <c r="T343" s="15" t="s">
        <v>505</v>
      </c>
      <c r="U343" s="10">
        <v>44477</v>
      </c>
      <c r="V343" s="9"/>
      <c r="W343" s="12" t="s">
        <v>93</v>
      </c>
      <c r="X343" s="12"/>
      <c r="Y343" s="12"/>
      <c r="Z343" s="11"/>
      <c r="AA343" s="14">
        <v>0</v>
      </c>
      <c r="AB343" s="14">
        <v>0</v>
      </c>
      <c r="AC343" s="14">
        <v>604614</v>
      </c>
      <c r="AD343" s="14">
        <v>0</v>
      </c>
      <c r="AE343" s="161">
        <f>SUM(TAMPData2202[[#This Row],[2022 PE Obligations]:[2022 Paving Obligations]])</f>
        <v>604614</v>
      </c>
      <c r="AF343" s="14">
        <v>0</v>
      </c>
      <c r="AG343" s="14">
        <v>0</v>
      </c>
      <c r="AH343" s="14">
        <v>604614</v>
      </c>
      <c r="AI343" s="14">
        <v>0</v>
      </c>
      <c r="AJ343" s="14">
        <v>604614</v>
      </c>
      <c r="AK343" s="16" t="s">
        <v>5233</v>
      </c>
    </row>
    <row r="344" spans="1:37" hidden="1" x14ac:dyDescent="0.35">
      <c r="A344" s="159">
        <v>116319.1</v>
      </c>
      <c r="B344" s="8">
        <v>1</v>
      </c>
      <c r="C344" s="9" t="s">
        <v>122</v>
      </c>
      <c r="D344" s="10">
        <v>44356</v>
      </c>
      <c r="E344" s="9" t="s">
        <v>398</v>
      </c>
      <c r="F344" s="10">
        <v>44552.875185185185</v>
      </c>
      <c r="G344" s="9" t="s">
        <v>108</v>
      </c>
      <c r="H344" s="11" t="s">
        <v>2232</v>
      </c>
      <c r="I344" s="9"/>
      <c r="J344" s="12"/>
      <c r="K344" s="9"/>
      <c r="L344" s="12"/>
      <c r="M344" s="11" t="s">
        <v>5234</v>
      </c>
      <c r="N344" s="11"/>
      <c r="O344" s="9" t="s">
        <v>119</v>
      </c>
      <c r="P344" s="9" t="s">
        <v>19</v>
      </c>
      <c r="Q344" s="11"/>
      <c r="R344" s="166" t="s">
        <v>1778</v>
      </c>
      <c r="S344" s="166" t="s">
        <v>1778</v>
      </c>
      <c r="T344" s="15" t="s">
        <v>505</v>
      </c>
      <c r="U344" s="10">
        <v>44540</v>
      </c>
      <c r="V344" s="9"/>
      <c r="W344" s="12" t="s">
        <v>93</v>
      </c>
      <c r="X344" s="12"/>
      <c r="Y344" s="12"/>
      <c r="Z344" s="11"/>
      <c r="AA344" s="14">
        <v>0</v>
      </c>
      <c r="AB344" s="14">
        <v>0</v>
      </c>
      <c r="AC344" s="14">
        <v>1471505</v>
      </c>
      <c r="AD344" s="14">
        <v>0</v>
      </c>
      <c r="AE344" s="161">
        <f>SUM(TAMPData2202[[#This Row],[2022 PE Obligations]:[2022 Paving Obligations]])</f>
        <v>1471505</v>
      </c>
      <c r="AF344" s="14">
        <v>0</v>
      </c>
      <c r="AG344" s="14">
        <v>0</v>
      </c>
      <c r="AH344" s="14">
        <v>1471505</v>
      </c>
      <c r="AI344" s="14">
        <v>0</v>
      </c>
      <c r="AJ344" s="14">
        <v>1471505</v>
      </c>
      <c r="AK344" s="16" t="s">
        <v>5235</v>
      </c>
    </row>
    <row r="345" spans="1:37" hidden="1" x14ac:dyDescent="0.35">
      <c r="A345" s="159">
        <v>116320.07</v>
      </c>
      <c r="B345" s="8">
        <v>2</v>
      </c>
      <c r="C345" s="9" t="s">
        <v>114</v>
      </c>
      <c r="D345" s="10">
        <v>43199</v>
      </c>
      <c r="E345" s="9" t="s">
        <v>398</v>
      </c>
      <c r="F345" s="10">
        <v>44272</v>
      </c>
      <c r="G345" s="9" t="s">
        <v>98</v>
      </c>
      <c r="H345" s="11" t="s">
        <v>1888</v>
      </c>
      <c r="I345" s="9"/>
      <c r="J345" s="12"/>
      <c r="K345" s="9"/>
      <c r="L345" s="12"/>
      <c r="M345" s="11" t="s">
        <v>2159</v>
      </c>
      <c r="N345" s="11" t="s">
        <v>2160</v>
      </c>
      <c r="O345" s="9" t="s">
        <v>119</v>
      </c>
      <c r="P345" s="9" t="s">
        <v>19</v>
      </c>
      <c r="Q345" s="11"/>
      <c r="R345" s="166" t="s">
        <v>1778</v>
      </c>
      <c r="S345" s="166" t="s">
        <v>1778</v>
      </c>
      <c r="T345" s="15" t="s">
        <v>505</v>
      </c>
      <c r="U345" s="10">
        <v>43378</v>
      </c>
      <c r="V345" s="9"/>
      <c r="W345" s="12" t="s">
        <v>93</v>
      </c>
      <c r="X345" s="12"/>
      <c r="Y345" s="12"/>
      <c r="Z345" s="11"/>
      <c r="AA345" s="14">
        <v>0</v>
      </c>
      <c r="AB345" s="14">
        <v>0</v>
      </c>
      <c r="AC345" s="14">
        <v>458.52</v>
      </c>
      <c r="AD345" s="14">
        <v>0</v>
      </c>
      <c r="AE345" s="161">
        <f>SUM(TAMPData2202[[#This Row],[2022 PE Obligations]:[2022 Paving Obligations]])</f>
        <v>458.52</v>
      </c>
      <c r="AF345" s="14">
        <v>0</v>
      </c>
      <c r="AG345" s="14">
        <v>0</v>
      </c>
      <c r="AH345" s="14">
        <v>403511.37</v>
      </c>
      <c r="AI345" s="14">
        <v>0</v>
      </c>
      <c r="AJ345" s="14">
        <v>403511.37</v>
      </c>
      <c r="AK345" s="16" t="s">
        <v>2162</v>
      </c>
    </row>
    <row r="346" spans="1:37" hidden="1" x14ac:dyDescent="0.35">
      <c r="A346" s="159">
        <v>116320.08</v>
      </c>
      <c r="B346" s="8">
        <v>2</v>
      </c>
      <c r="C346" s="9" t="s">
        <v>114</v>
      </c>
      <c r="D346" s="10">
        <v>43563</v>
      </c>
      <c r="E346" s="9" t="s">
        <v>134</v>
      </c>
      <c r="F346" s="10">
        <v>44523</v>
      </c>
      <c r="G346" s="9" t="s">
        <v>98</v>
      </c>
      <c r="H346" s="11" t="s">
        <v>1888</v>
      </c>
      <c r="I346" s="9"/>
      <c r="J346" s="12"/>
      <c r="K346" s="9"/>
      <c r="L346" s="12"/>
      <c r="M346" s="11" t="s">
        <v>2229</v>
      </c>
      <c r="N346" s="11" t="s">
        <v>2160</v>
      </c>
      <c r="O346" s="9" t="s">
        <v>119</v>
      </c>
      <c r="P346" s="9" t="s">
        <v>19</v>
      </c>
      <c r="Q346" s="11"/>
      <c r="R346" s="166" t="s">
        <v>1778</v>
      </c>
      <c r="S346" s="166" t="s">
        <v>1778</v>
      </c>
      <c r="T346" s="15" t="s">
        <v>505</v>
      </c>
      <c r="U346" s="10">
        <v>43742</v>
      </c>
      <c r="V346" s="9"/>
      <c r="W346" s="12" t="s">
        <v>93</v>
      </c>
      <c r="X346" s="12"/>
      <c r="Y346" s="12"/>
      <c r="Z346" s="11"/>
      <c r="AA346" s="14">
        <v>0</v>
      </c>
      <c r="AB346" s="14">
        <v>0</v>
      </c>
      <c r="AC346" s="14">
        <v>7561.27</v>
      </c>
      <c r="AD346" s="14">
        <v>0</v>
      </c>
      <c r="AE346" s="161">
        <f>SUM(TAMPData2202[[#This Row],[2022 PE Obligations]:[2022 Paving Obligations]])</f>
        <v>7561.27</v>
      </c>
      <c r="AF346" s="14">
        <v>0</v>
      </c>
      <c r="AG346" s="14">
        <v>0</v>
      </c>
      <c r="AH346" s="14">
        <v>421742.27</v>
      </c>
      <c r="AI346" s="14">
        <v>0</v>
      </c>
      <c r="AJ346" s="14">
        <v>421742.27</v>
      </c>
      <c r="AK346" s="16" t="s">
        <v>2231</v>
      </c>
    </row>
    <row r="347" spans="1:37" hidden="1" x14ac:dyDescent="0.35">
      <c r="A347" s="159">
        <v>116320.1</v>
      </c>
      <c r="B347" s="8">
        <v>2</v>
      </c>
      <c r="C347" s="9" t="s">
        <v>122</v>
      </c>
      <c r="D347" s="10">
        <v>44298</v>
      </c>
      <c r="E347" s="9" t="s">
        <v>398</v>
      </c>
      <c r="F347" s="10">
        <v>44494.875254629631</v>
      </c>
      <c r="G347" s="9" t="s">
        <v>108</v>
      </c>
      <c r="H347" s="11" t="s">
        <v>1888</v>
      </c>
      <c r="I347" s="9"/>
      <c r="J347" s="12"/>
      <c r="K347" s="9"/>
      <c r="L347" s="12"/>
      <c r="M347" s="11" t="s">
        <v>5236</v>
      </c>
      <c r="N347" s="11" t="s">
        <v>2160</v>
      </c>
      <c r="O347" s="9" t="s">
        <v>119</v>
      </c>
      <c r="P347" s="9" t="s">
        <v>19</v>
      </c>
      <c r="Q347" s="11"/>
      <c r="R347" s="166" t="s">
        <v>1778</v>
      </c>
      <c r="S347" s="166" t="s">
        <v>1778</v>
      </c>
      <c r="T347" s="15" t="s">
        <v>505</v>
      </c>
      <c r="U347" s="10">
        <v>44477</v>
      </c>
      <c r="V347" s="9"/>
      <c r="W347" s="12" t="s">
        <v>93</v>
      </c>
      <c r="X347" s="12"/>
      <c r="Y347" s="12"/>
      <c r="Z347" s="11"/>
      <c r="AA347" s="14">
        <v>0</v>
      </c>
      <c r="AB347" s="14">
        <v>0</v>
      </c>
      <c r="AC347" s="14">
        <v>358979</v>
      </c>
      <c r="AD347" s="14">
        <v>0</v>
      </c>
      <c r="AE347" s="161">
        <f>SUM(TAMPData2202[[#This Row],[2022 PE Obligations]:[2022 Paving Obligations]])</f>
        <v>358979</v>
      </c>
      <c r="AF347" s="14">
        <v>0</v>
      </c>
      <c r="AG347" s="14">
        <v>0</v>
      </c>
      <c r="AH347" s="14">
        <v>358979</v>
      </c>
      <c r="AI347" s="14">
        <v>0</v>
      </c>
      <c r="AJ347" s="14">
        <v>358979</v>
      </c>
      <c r="AK347" s="16" t="s">
        <v>5237</v>
      </c>
    </row>
    <row r="348" spans="1:37" hidden="1" x14ac:dyDescent="0.35">
      <c r="A348" s="159">
        <v>116321.1</v>
      </c>
      <c r="B348" s="8">
        <v>2</v>
      </c>
      <c r="C348" s="9" t="s">
        <v>122</v>
      </c>
      <c r="D348" s="10">
        <v>44356</v>
      </c>
      <c r="E348" s="9" t="s">
        <v>398</v>
      </c>
      <c r="F348" s="10">
        <v>44552.875185185185</v>
      </c>
      <c r="G348" s="9" t="s">
        <v>108</v>
      </c>
      <c r="H348" s="11" t="s">
        <v>1888</v>
      </c>
      <c r="I348" s="9"/>
      <c r="J348" s="12"/>
      <c r="K348" s="9"/>
      <c r="L348" s="12"/>
      <c r="M348" s="11" t="s">
        <v>1889</v>
      </c>
      <c r="N348" s="11"/>
      <c r="O348" s="9" t="s">
        <v>119</v>
      </c>
      <c r="P348" s="9" t="s">
        <v>19</v>
      </c>
      <c r="Q348" s="11"/>
      <c r="R348" s="9" t="s">
        <v>47</v>
      </c>
      <c r="S348" s="9" t="s">
        <v>46</v>
      </c>
      <c r="T348" s="15" t="s">
        <v>505</v>
      </c>
      <c r="U348" s="10">
        <v>44540</v>
      </c>
      <c r="V348" s="9"/>
      <c r="W348" s="12" t="s">
        <v>93</v>
      </c>
      <c r="X348" s="12"/>
      <c r="Y348" s="153" t="s">
        <v>29</v>
      </c>
      <c r="Z348" s="11"/>
      <c r="AA348" s="14">
        <v>0</v>
      </c>
      <c r="AB348" s="14">
        <v>0</v>
      </c>
      <c r="AC348" s="14">
        <v>1634903</v>
      </c>
      <c r="AD348" s="14">
        <v>0</v>
      </c>
      <c r="AE348" s="165">
        <f>SUM(TAMPData2202[[#This Row],[2022 PE Obligations]:[2022 Paving Obligations]])</f>
        <v>1634903</v>
      </c>
      <c r="AF348" s="14">
        <v>0</v>
      </c>
      <c r="AG348" s="14">
        <v>0</v>
      </c>
      <c r="AH348" s="14">
        <v>1634903</v>
      </c>
      <c r="AI348" s="14">
        <v>0</v>
      </c>
      <c r="AJ348" s="14">
        <v>1634903</v>
      </c>
      <c r="AK348" s="16" t="s">
        <v>1891</v>
      </c>
    </row>
    <row r="349" spans="1:37" hidden="1" x14ac:dyDescent="0.35">
      <c r="A349" s="159">
        <v>116323.07</v>
      </c>
      <c r="B349" s="8">
        <v>3</v>
      </c>
      <c r="C349" s="9" t="s">
        <v>97</v>
      </c>
      <c r="D349" s="10">
        <v>43277</v>
      </c>
      <c r="E349" s="9" t="s">
        <v>398</v>
      </c>
      <c r="F349" s="10">
        <v>44130.8750462963</v>
      </c>
      <c r="G349" s="9" t="s">
        <v>108</v>
      </c>
      <c r="H349" s="11" t="s">
        <v>1839</v>
      </c>
      <c r="I349" s="9"/>
      <c r="J349" s="12"/>
      <c r="K349" s="9"/>
      <c r="L349" s="12"/>
      <c r="M349" s="11" t="s">
        <v>1972</v>
      </c>
      <c r="N349" s="11"/>
      <c r="O349" s="9" t="s">
        <v>119</v>
      </c>
      <c r="P349" s="9" t="s">
        <v>19</v>
      </c>
      <c r="Q349" s="11"/>
      <c r="R349" s="9" t="s">
        <v>47</v>
      </c>
      <c r="S349" s="9" t="s">
        <v>46</v>
      </c>
      <c r="T349" s="15" t="s">
        <v>505</v>
      </c>
      <c r="U349" s="10">
        <v>43441</v>
      </c>
      <c r="V349" s="9"/>
      <c r="W349" s="12" t="s">
        <v>93</v>
      </c>
      <c r="X349" s="12"/>
      <c r="Y349" s="153" t="s">
        <v>29</v>
      </c>
      <c r="Z349" s="11"/>
      <c r="AA349" s="14">
        <v>0</v>
      </c>
      <c r="AB349" s="14">
        <v>0</v>
      </c>
      <c r="AC349" s="14">
        <v>158250</v>
      </c>
      <c r="AD349" s="14">
        <v>0</v>
      </c>
      <c r="AE349" s="165">
        <f>SUM(TAMPData2202[[#This Row],[2022 PE Obligations]:[2022 Paving Obligations]])</f>
        <v>158250</v>
      </c>
      <c r="AF349" s="14">
        <v>0</v>
      </c>
      <c r="AG349" s="14">
        <v>0</v>
      </c>
      <c r="AH349" s="14">
        <v>1481676</v>
      </c>
      <c r="AI349" s="14">
        <v>0</v>
      </c>
      <c r="AJ349" s="14">
        <v>1481676</v>
      </c>
      <c r="AK349" s="16" t="s">
        <v>1974</v>
      </c>
    </row>
    <row r="350" spans="1:37" hidden="1" x14ac:dyDescent="0.35">
      <c r="A350" s="159">
        <v>116323.08</v>
      </c>
      <c r="B350" s="8">
        <v>3</v>
      </c>
      <c r="C350" s="9" t="s">
        <v>97</v>
      </c>
      <c r="D350" s="10">
        <v>43664</v>
      </c>
      <c r="E350" s="9" t="s">
        <v>398</v>
      </c>
      <c r="F350" s="10">
        <v>44449.875104166669</v>
      </c>
      <c r="G350" s="9" t="s">
        <v>108</v>
      </c>
      <c r="H350" s="11" t="s">
        <v>1839</v>
      </c>
      <c r="I350" s="9"/>
      <c r="J350" s="12"/>
      <c r="K350" s="9"/>
      <c r="L350" s="12"/>
      <c r="M350" s="11" t="s">
        <v>1840</v>
      </c>
      <c r="N350" s="11"/>
      <c r="O350" s="9" t="s">
        <v>119</v>
      </c>
      <c r="P350" s="9" t="s">
        <v>19</v>
      </c>
      <c r="Q350" s="11"/>
      <c r="R350" s="9" t="s">
        <v>47</v>
      </c>
      <c r="S350" s="9" t="s">
        <v>46</v>
      </c>
      <c r="T350" s="15" t="s">
        <v>505</v>
      </c>
      <c r="U350" s="10">
        <v>43812</v>
      </c>
      <c r="V350" s="9"/>
      <c r="W350" s="12" t="s">
        <v>93</v>
      </c>
      <c r="X350" s="12"/>
      <c r="Y350" s="153" t="s">
        <v>29</v>
      </c>
      <c r="Z350" s="11"/>
      <c r="AA350" s="14">
        <v>0</v>
      </c>
      <c r="AB350" s="14">
        <v>0</v>
      </c>
      <c r="AC350" s="14">
        <v>260900</v>
      </c>
      <c r="AD350" s="14">
        <v>0</v>
      </c>
      <c r="AE350" s="165">
        <f>SUM(TAMPData2202[[#This Row],[2022 PE Obligations]:[2022 Paving Obligations]])</f>
        <v>260900</v>
      </c>
      <c r="AF350" s="14">
        <v>0</v>
      </c>
      <c r="AG350" s="14">
        <v>0</v>
      </c>
      <c r="AH350" s="14">
        <v>1619472</v>
      </c>
      <c r="AI350" s="14">
        <v>0</v>
      </c>
      <c r="AJ350" s="14">
        <v>1619472</v>
      </c>
      <c r="AK350" s="16" t="s">
        <v>1842</v>
      </c>
    </row>
    <row r="351" spans="1:37" hidden="1" x14ac:dyDescent="0.35">
      <c r="A351" s="159">
        <v>116323.1</v>
      </c>
      <c r="B351" s="8">
        <v>3</v>
      </c>
      <c r="C351" s="9" t="s">
        <v>122</v>
      </c>
      <c r="D351" s="10">
        <v>44356</v>
      </c>
      <c r="E351" s="9" t="s">
        <v>398</v>
      </c>
      <c r="F351" s="10">
        <v>44552.875185185185</v>
      </c>
      <c r="G351" s="9" t="s">
        <v>108</v>
      </c>
      <c r="H351" s="11" t="s">
        <v>1839</v>
      </c>
      <c r="I351" s="9"/>
      <c r="J351" s="12"/>
      <c r="K351" s="9"/>
      <c r="L351" s="12"/>
      <c r="M351" s="11" t="s">
        <v>1938</v>
      </c>
      <c r="N351" s="11"/>
      <c r="O351" s="9" t="s">
        <v>119</v>
      </c>
      <c r="P351" s="9" t="s">
        <v>19</v>
      </c>
      <c r="Q351" s="11"/>
      <c r="R351" s="9" t="s">
        <v>47</v>
      </c>
      <c r="S351" s="9" t="s">
        <v>46</v>
      </c>
      <c r="T351" s="15" t="s">
        <v>505</v>
      </c>
      <c r="U351" s="10">
        <v>44540</v>
      </c>
      <c r="V351" s="9"/>
      <c r="W351" s="12" t="s">
        <v>93</v>
      </c>
      <c r="X351" s="12"/>
      <c r="Y351" s="153" t="s">
        <v>29</v>
      </c>
      <c r="Z351" s="11"/>
      <c r="AA351" s="14">
        <v>0</v>
      </c>
      <c r="AB351" s="14">
        <v>0</v>
      </c>
      <c r="AC351" s="14">
        <v>1702328</v>
      </c>
      <c r="AD351" s="14">
        <v>0</v>
      </c>
      <c r="AE351" s="165">
        <f>SUM(TAMPData2202[[#This Row],[2022 PE Obligations]:[2022 Paving Obligations]])</f>
        <v>1702328</v>
      </c>
      <c r="AF351" s="14">
        <v>0</v>
      </c>
      <c r="AG351" s="14">
        <v>0</v>
      </c>
      <c r="AH351" s="14">
        <v>1702328</v>
      </c>
      <c r="AI351" s="14">
        <v>0</v>
      </c>
      <c r="AJ351" s="14">
        <v>1702328</v>
      </c>
      <c r="AK351" s="16" t="s">
        <v>1940</v>
      </c>
    </row>
    <row r="352" spans="1:37" hidden="1" x14ac:dyDescent="0.35">
      <c r="A352" s="159">
        <v>116325.08</v>
      </c>
      <c r="B352" s="8">
        <v>4</v>
      </c>
      <c r="C352" s="9" t="s">
        <v>97</v>
      </c>
      <c r="D352" s="10">
        <v>43664</v>
      </c>
      <c r="E352" s="9" t="s">
        <v>398</v>
      </c>
      <c r="F352" s="10">
        <v>44286.875057870369</v>
      </c>
      <c r="G352" s="9" t="s">
        <v>108</v>
      </c>
      <c r="H352" s="11" t="s">
        <v>1760</v>
      </c>
      <c r="I352" s="9"/>
      <c r="J352" s="12"/>
      <c r="K352" s="9"/>
      <c r="L352" s="12"/>
      <c r="M352" s="11" t="s">
        <v>1849</v>
      </c>
      <c r="N352" s="11"/>
      <c r="O352" s="9" t="s">
        <v>119</v>
      </c>
      <c r="P352" s="9" t="s">
        <v>19</v>
      </c>
      <c r="Q352" s="11"/>
      <c r="R352" s="9" t="s">
        <v>47</v>
      </c>
      <c r="S352" s="9" t="s">
        <v>46</v>
      </c>
      <c r="T352" s="15" t="s">
        <v>505</v>
      </c>
      <c r="U352" s="10">
        <v>43812</v>
      </c>
      <c r="V352" s="9"/>
      <c r="W352" s="12" t="s">
        <v>93</v>
      </c>
      <c r="X352" s="12"/>
      <c r="Y352" s="153" t="s">
        <v>29</v>
      </c>
      <c r="Z352" s="11"/>
      <c r="AA352" s="14">
        <v>0</v>
      </c>
      <c r="AB352" s="14">
        <v>0</v>
      </c>
      <c r="AC352" s="14">
        <v>154500</v>
      </c>
      <c r="AD352" s="14">
        <v>0</v>
      </c>
      <c r="AE352" s="165">
        <f>SUM(TAMPData2202[[#This Row],[2022 PE Obligations]:[2022 Paving Obligations]])</f>
        <v>154500</v>
      </c>
      <c r="AF352" s="14">
        <v>0</v>
      </c>
      <c r="AG352" s="14">
        <v>0</v>
      </c>
      <c r="AH352" s="14">
        <v>1380323</v>
      </c>
      <c r="AI352" s="14">
        <v>0</v>
      </c>
      <c r="AJ352" s="14">
        <v>1380323</v>
      </c>
      <c r="AK352" s="16" t="s">
        <v>1851</v>
      </c>
    </row>
    <row r="353" spans="1:37" hidden="1" x14ac:dyDescent="0.35">
      <c r="A353" s="159">
        <v>116325.1</v>
      </c>
      <c r="B353" s="8">
        <v>4</v>
      </c>
      <c r="C353" s="9" t="s">
        <v>122</v>
      </c>
      <c r="D353" s="10">
        <v>44356</v>
      </c>
      <c r="E353" s="9" t="s">
        <v>398</v>
      </c>
      <c r="F353" s="10">
        <v>44552.875185185185</v>
      </c>
      <c r="G353" s="9" t="s">
        <v>108</v>
      </c>
      <c r="H353" s="11" t="s">
        <v>1760</v>
      </c>
      <c r="I353" s="9"/>
      <c r="J353" s="12"/>
      <c r="K353" s="9"/>
      <c r="L353" s="12"/>
      <c r="M353" s="11" t="s">
        <v>1969</v>
      </c>
      <c r="N353" s="11"/>
      <c r="O353" s="9" t="s">
        <v>119</v>
      </c>
      <c r="P353" s="9" t="s">
        <v>19</v>
      </c>
      <c r="Q353" s="11"/>
      <c r="R353" s="9" t="s">
        <v>47</v>
      </c>
      <c r="S353" s="9" t="s">
        <v>46</v>
      </c>
      <c r="T353" s="15" t="s">
        <v>505</v>
      </c>
      <c r="U353" s="10">
        <v>44540</v>
      </c>
      <c r="V353" s="9"/>
      <c r="W353" s="12" t="s">
        <v>93</v>
      </c>
      <c r="X353" s="12"/>
      <c r="Y353" s="153" t="s">
        <v>29</v>
      </c>
      <c r="Z353" s="11"/>
      <c r="AA353" s="14">
        <v>0</v>
      </c>
      <c r="AB353" s="14">
        <v>0</v>
      </c>
      <c r="AC353" s="14">
        <v>1502145</v>
      </c>
      <c r="AD353" s="14">
        <v>0</v>
      </c>
      <c r="AE353" s="165">
        <f>SUM(TAMPData2202[[#This Row],[2022 PE Obligations]:[2022 Paving Obligations]])</f>
        <v>1502145</v>
      </c>
      <c r="AF353" s="14">
        <v>0</v>
      </c>
      <c r="AG353" s="14">
        <v>0</v>
      </c>
      <c r="AH353" s="14">
        <v>1502145</v>
      </c>
      <c r="AI353" s="14">
        <v>0</v>
      </c>
      <c r="AJ353" s="14">
        <v>1502145</v>
      </c>
      <c r="AK353" s="16" t="s">
        <v>1971</v>
      </c>
    </row>
    <row r="354" spans="1:37" hidden="1" x14ac:dyDescent="0.35">
      <c r="A354" s="159">
        <v>116331.1</v>
      </c>
      <c r="B354" s="8">
        <v>3</v>
      </c>
      <c r="C354" s="9" t="s">
        <v>122</v>
      </c>
      <c r="D354" s="10">
        <v>44330</v>
      </c>
      <c r="E354" s="9" t="s">
        <v>398</v>
      </c>
      <c r="F354" s="10">
        <v>44522.875162037039</v>
      </c>
      <c r="G354" s="9" t="s">
        <v>108</v>
      </c>
      <c r="H354" s="11" t="s">
        <v>1839</v>
      </c>
      <c r="I354" s="9" t="s">
        <v>790</v>
      </c>
      <c r="J354" s="12" t="s">
        <v>101</v>
      </c>
      <c r="K354" s="9"/>
      <c r="L354" s="12" t="s">
        <v>101</v>
      </c>
      <c r="M354" s="11" t="s">
        <v>5238</v>
      </c>
      <c r="N354" s="11"/>
      <c r="O354" s="9" t="s">
        <v>119</v>
      </c>
      <c r="P354" s="9" t="s">
        <v>5041</v>
      </c>
      <c r="Q354" s="11"/>
      <c r="R354" s="166" t="s">
        <v>1778</v>
      </c>
      <c r="S354" s="9"/>
      <c r="T354" s="13">
        <v>287.95</v>
      </c>
      <c r="U354" s="10">
        <v>44505</v>
      </c>
      <c r="V354" s="9"/>
      <c r="W354" s="12" t="s">
        <v>93</v>
      </c>
      <c r="X354" s="12"/>
      <c r="Y354" s="12"/>
      <c r="Z354" s="11"/>
      <c r="AA354" s="14">
        <v>0</v>
      </c>
      <c r="AB354" s="14">
        <v>0</v>
      </c>
      <c r="AC354" s="14">
        <v>440044</v>
      </c>
      <c r="AD354" s="14">
        <v>0</v>
      </c>
      <c r="AE354" s="161">
        <f>SUM(TAMPData2202[[#This Row],[2022 PE Obligations]:[2022 Paving Obligations]])</f>
        <v>440044</v>
      </c>
      <c r="AF354" s="14">
        <v>0</v>
      </c>
      <c r="AG354" s="14">
        <v>0</v>
      </c>
      <c r="AH354" s="14">
        <v>440044</v>
      </c>
      <c r="AI354" s="14">
        <v>0</v>
      </c>
      <c r="AJ354" s="14">
        <v>440044</v>
      </c>
      <c r="AK354" s="16" t="s">
        <v>5239</v>
      </c>
    </row>
    <row r="355" spans="1:37" hidden="1" x14ac:dyDescent="0.35">
      <c r="A355" s="159">
        <v>116333.1</v>
      </c>
      <c r="B355" s="8">
        <v>4</v>
      </c>
      <c r="C355" s="9" t="s">
        <v>122</v>
      </c>
      <c r="D355" s="10">
        <v>44330</v>
      </c>
      <c r="E355" s="9" t="s">
        <v>398</v>
      </c>
      <c r="F355" s="10">
        <v>44522.875162037039</v>
      </c>
      <c r="G355" s="9" t="s">
        <v>108</v>
      </c>
      <c r="H355" s="11" t="s">
        <v>1760</v>
      </c>
      <c r="I355" s="9" t="s">
        <v>3213</v>
      </c>
      <c r="J355" s="12" t="s">
        <v>299</v>
      </c>
      <c r="K355" s="9"/>
      <c r="L355" s="12" t="s">
        <v>300</v>
      </c>
      <c r="M355" s="11" t="s">
        <v>5240</v>
      </c>
      <c r="N355" s="11"/>
      <c r="O355" s="9" t="s">
        <v>119</v>
      </c>
      <c r="P355" s="9" t="s">
        <v>5041</v>
      </c>
      <c r="Q355" s="11"/>
      <c r="R355" s="166" t="s">
        <v>1778</v>
      </c>
      <c r="S355" s="9"/>
      <c r="T355" s="13">
        <v>52.7</v>
      </c>
      <c r="U355" s="10">
        <v>44505</v>
      </c>
      <c r="V355" s="9"/>
      <c r="W355" s="12" t="s">
        <v>93</v>
      </c>
      <c r="X355" s="12"/>
      <c r="Y355" s="153" t="s">
        <v>29</v>
      </c>
      <c r="Z355" s="11"/>
      <c r="AA355" s="14">
        <v>0</v>
      </c>
      <c r="AB355" s="14">
        <v>0</v>
      </c>
      <c r="AC355" s="14">
        <v>235850</v>
      </c>
      <c r="AD355" s="14">
        <v>0</v>
      </c>
      <c r="AE355" s="161">
        <f>SUM(TAMPData2202[[#This Row],[2022 PE Obligations]:[2022 Paving Obligations]])</f>
        <v>235850</v>
      </c>
      <c r="AF355" s="14">
        <v>0</v>
      </c>
      <c r="AG355" s="14">
        <v>0</v>
      </c>
      <c r="AH355" s="14">
        <v>235850</v>
      </c>
      <c r="AI355" s="14">
        <v>0</v>
      </c>
      <c r="AJ355" s="14">
        <v>235850</v>
      </c>
      <c r="AK355" s="16" t="s">
        <v>5241</v>
      </c>
    </row>
    <row r="356" spans="1:37" hidden="1" x14ac:dyDescent="0.35">
      <c r="A356" s="159">
        <v>116334.09</v>
      </c>
      <c r="B356" s="8">
        <v>4</v>
      </c>
      <c r="C356" s="9" t="s">
        <v>97</v>
      </c>
      <c r="D356" s="10">
        <v>44004</v>
      </c>
      <c r="E356" s="9" t="s">
        <v>134</v>
      </c>
      <c r="F356" s="10">
        <v>44533.875115740739</v>
      </c>
      <c r="G356" s="9" t="s">
        <v>108</v>
      </c>
      <c r="H356" s="11" t="s">
        <v>1760</v>
      </c>
      <c r="I356" s="9" t="s">
        <v>790</v>
      </c>
      <c r="J356" s="12" t="s">
        <v>101</v>
      </c>
      <c r="K356" s="9"/>
      <c r="L356" s="12" t="s">
        <v>101</v>
      </c>
      <c r="M356" s="11" t="s">
        <v>5242</v>
      </c>
      <c r="N356" s="11"/>
      <c r="O356" s="9" t="s">
        <v>119</v>
      </c>
      <c r="P356" s="9" t="s">
        <v>5041</v>
      </c>
      <c r="Q356" s="11"/>
      <c r="R356" s="166" t="s">
        <v>1778</v>
      </c>
      <c r="S356" s="9"/>
      <c r="T356" s="13">
        <v>704.89</v>
      </c>
      <c r="U356" s="10">
        <v>44141</v>
      </c>
      <c r="V356" s="9"/>
      <c r="W356" s="12" t="s">
        <v>93</v>
      </c>
      <c r="X356" s="12"/>
      <c r="Y356" s="12"/>
      <c r="Z356" s="11"/>
      <c r="AA356" s="14">
        <v>0</v>
      </c>
      <c r="AB356" s="14">
        <v>0</v>
      </c>
      <c r="AC356" s="14">
        <v>334500</v>
      </c>
      <c r="AD356" s="14">
        <v>0</v>
      </c>
      <c r="AE356" s="161">
        <f>SUM(TAMPData2202[[#This Row],[2022 PE Obligations]:[2022 Paving Obligations]])</f>
        <v>334500</v>
      </c>
      <c r="AF356" s="14">
        <v>0</v>
      </c>
      <c r="AG356" s="14">
        <v>0</v>
      </c>
      <c r="AH356" s="14">
        <v>1382082</v>
      </c>
      <c r="AI356" s="14">
        <v>0</v>
      </c>
      <c r="AJ356" s="14">
        <v>1382082</v>
      </c>
      <c r="AK356" s="16" t="s">
        <v>5243</v>
      </c>
    </row>
    <row r="357" spans="1:37" hidden="1" x14ac:dyDescent="0.35">
      <c r="A357" s="159">
        <v>116334.1</v>
      </c>
      <c r="B357" s="8">
        <v>4</v>
      </c>
      <c r="C357" s="9" t="s">
        <v>122</v>
      </c>
      <c r="D357" s="10">
        <v>44330</v>
      </c>
      <c r="E357" s="9" t="s">
        <v>398</v>
      </c>
      <c r="F357" s="10">
        <v>44522.875173611108</v>
      </c>
      <c r="G357" s="9" t="s">
        <v>108</v>
      </c>
      <c r="H357" s="11" t="s">
        <v>1760</v>
      </c>
      <c r="I357" s="9" t="s">
        <v>790</v>
      </c>
      <c r="J357" s="12" t="s">
        <v>101</v>
      </c>
      <c r="K357" s="9"/>
      <c r="L357" s="12" t="s">
        <v>101</v>
      </c>
      <c r="M357" s="11" t="s">
        <v>5244</v>
      </c>
      <c r="N357" s="11"/>
      <c r="O357" s="9" t="s">
        <v>119</v>
      </c>
      <c r="P357" s="9" t="s">
        <v>5041</v>
      </c>
      <c r="Q357" s="11"/>
      <c r="R357" s="166" t="s">
        <v>1778</v>
      </c>
      <c r="S357" s="9"/>
      <c r="T357" s="13">
        <v>704.89</v>
      </c>
      <c r="U357" s="10">
        <v>44505</v>
      </c>
      <c r="V357" s="9"/>
      <c r="W357" s="12" t="s">
        <v>93</v>
      </c>
      <c r="X357" s="12"/>
      <c r="Y357" s="12"/>
      <c r="Z357" s="11"/>
      <c r="AA357" s="14">
        <v>0</v>
      </c>
      <c r="AB357" s="14">
        <v>0</v>
      </c>
      <c r="AC357" s="14">
        <v>1397476</v>
      </c>
      <c r="AD357" s="14">
        <v>0</v>
      </c>
      <c r="AE357" s="161">
        <f>SUM(TAMPData2202[[#This Row],[2022 PE Obligations]:[2022 Paving Obligations]])</f>
        <v>1397476</v>
      </c>
      <c r="AF357" s="14">
        <v>0</v>
      </c>
      <c r="AG357" s="14">
        <v>0</v>
      </c>
      <c r="AH357" s="14">
        <v>1397476</v>
      </c>
      <c r="AI357" s="14">
        <v>0</v>
      </c>
      <c r="AJ357" s="14">
        <v>1397476</v>
      </c>
      <c r="AK357" s="16" t="s">
        <v>5245</v>
      </c>
    </row>
    <row r="358" spans="1:37" hidden="1" x14ac:dyDescent="0.35">
      <c r="A358" s="159">
        <v>116335.1</v>
      </c>
      <c r="B358" s="8">
        <v>2</v>
      </c>
      <c r="C358" s="9" t="s">
        <v>122</v>
      </c>
      <c r="D358" s="10">
        <v>44330</v>
      </c>
      <c r="E358" s="9" t="s">
        <v>398</v>
      </c>
      <c r="F358" s="10">
        <v>44522.875173611108</v>
      </c>
      <c r="G358" s="9" t="s">
        <v>108</v>
      </c>
      <c r="H358" s="11" t="s">
        <v>1888</v>
      </c>
      <c r="I358" s="9" t="s">
        <v>790</v>
      </c>
      <c r="J358" s="12" t="s">
        <v>101</v>
      </c>
      <c r="K358" s="9"/>
      <c r="L358" s="12" t="s">
        <v>101</v>
      </c>
      <c r="M358" s="11" t="s">
        <v>5246</v>
      </c>
      <c r="N358" s="11"/>
      <c r="O358" s="9" t="s">
        <v>119</v>
      </c>
      <c r="P358" s="9" t="s">
        <v>5041</v>
      </c>
      <c r="Q358" s="11"/>
      <c r="R358" s="166" t="s">
        <v>1778</v>
      </c>
      <c r="S358" s="9"/>
      <c r="T358" s="13">
        <v>136.03</v>
      </c>
      <c r="U358" s="10">
        <v>44505</v>
      </c>
      <c r="V358" s="9"/>
      <c r="W358" s="12" t="s">
        <v>93</v>
      </c>
      <c r="X358" s="12"/>
      <c r="Y358" s="12"/>
      <c r="Z358" s="11"/>
      <c r="AA358" s="14">
        <v>0</v>
      </c>
      <c r="AB358" s="14">
        <v>0</v>
      </c>
      <c r="AC358" s="14">
        <v>386545</v>
      </c>
      <c r="AD358" s="14">
        <v>0</v>
      </c>
      <c r="AE358" s="161">
        <f>SUM(TAMPData2202[[#This Row],[2022 PE Obligations]:[2022 Paving Obligations]])</f>
        <v>386545</v>
      </c>
      <c r="AF358" s="14">
        <v>0</v>
      </c>
      <c r="AG358" s="14">
        <v>0</v>
      </c>
      <c r="AH358" s="14">
        <v>386545</v>
      </c>
      <c r="AI358" s="14">
        <v>0</v>
      </c>
      <c r="AJ358" s="14">
        <v>386545</v>
      </c>
      <c r="AK358" s="16" t="s">
        <v>5247</v>
      </c>
    </row>
    <row r="359" spans="1:37" hidden="1" x14ac:dyDescent="0.35">
      <c r="A359" s="159">
        <v>116339.08</v>
      </c>
      <c r="B359" s="8">
        <v>2</v>
      </c>
      <c r="C359" s="9" t="s">
        <v>97</v>
      </c>
      <c r="D359" s="10">
        <v>43646</v>
      </c>
      <c r="E359" s="9" t="s">
        <v>134</v>
      </c>
      <c r="F359" s="10">
        <v>44323.875081018516</v>
      </c>
      <c r="G359" s="9" t="s">
        <v>108</v>
      </c>
      <c r="H359" s="11" t="s">
        <v>1888</v>
      </c>
      <c r="I359" s="9" t="s">
        <v>790</v>
      </c>
      <c r="J359" s="12" t="s">
        <v>101</v>
      </c>
      <c r="K359" s="9"/>
      <c r="L359" s="12" t="s">
        <v>101</v>
      </c>
      <c r="M359" s="11" t="s">
        <v>5248</v>
      </c>
      <c r="N359" s="11"/>
      <c r="O359" s="9" t="s">
        <v>119</v>
      </c>
      <c r="P359" s="9" t="s">
        <v>5041</v>
      </c>
      <c r="Q359" s="11"/>
      <c r="R359" s="166" t="s">
        <v>1778</v>
      </c>
      <c r="S359" s="9"/>
      <c r="T359" s="13">
        <v>246.77</v>
      </c>
      <c r="U359" s="10">
        <v>43777</v>
      </c>
      <c r="V359" s="9"/>
      <c r="W359" s="12" t="s">
        <v>93</v>
      </c>
      <c r="X359" s="12"/>
      <c r="Y359" s="12"/>
      <c r="Z359" s="11"/>
      <c r="AA359" s="14">
        <v>0</v>
      </c>
      <c r="AB359" s="14">
        <v>0</v>
      </c>
      <c r="AC359" s="14">
        <v>42700</v>
      </c>
      <c r="AD359" s="14">
        <v>0</v>
      </c>
      <c r="AE359" s="161">
        <f>SUM(TAMPData2202[[#This Row],[2022 PE Obligations]:[2022 Paving Obligations]])</f>
        <v>42700</v>
      </c>
      <c r="AF359" s="14">
        <v>0</v>
      </c>
      <c r="AG359" s="14">
        <v>0</v>
      </c>
      <c r="AH359" s="14">
        <v>413652</v>
      </c>
      <c r="AI359" s="14">
        <v>0</v>
      </c>
      <c r="AJ359" s="14">
        <v>413652</v>
      </c>
      <c r="AK359" s="16" t="s">
        <v>5249</v>
      </c>
    </row>
    <row r="360" spans="1:37" hidden="1" x14ac:dyDescent="0.35">
      <c r="A360" s="159">
        <v>116339.1</v>
      </c>
      <c r="B360" s="8">
        <v>2</v>
      </c>
      <c r="C360" s="9" t="s">
        <v>122</v>
      </c>
      <c r="D360" s="10">
        <v>44330</v>
      </c>
      <c r="E360" s="9" t="s">
        <v>398</v>
      </c>
      <c r="F360" s="10">
        <v>44522.875196759262</v>
      </c>
      <c r="G360" s="9" t="s">
        <v>108</v>
      </c>
      <c r="H360" s="11" t="s">
        <v>1888</v>
      </c>
      <c r="I360" s="9" t="s">
        <v>790</v>
      </c>
      <c r="J360" s="12" t="s">
        <v>101</v>
      </c>
      <c r="K360" s="9"/>
      <c r="L360" s="12" t="s">
        <v>101</v>
      </c>
      <c r="M360" s="11" t="s">
        <v>5250</v>
      </c>
      <c r="N360" s="11"/>
      <c r="O360" s="9" t="s">
        <v>119</v>
      </c>
      <c r="P360" s="9" t="s">
        <v>5041</v>
      </c>
      <c r="Q360" s="11"/>
      <c r="R360" s="166" t="s">
        <v>1778</v>
      </c>
      <c r="S360" s="9"/>
      <c r="T360" s="13">
        <v>246.77</v>
      </c>
      <c r="U360" s="10">
        <v>44505</v>
      </c>
      <c r="V360" s="9"/>
      <c r="W360" s="12" t="s">
        <v>93</v>
      </c>
      <c r="X360" s="12"/>
      <c r="Y360" s="12"/>
      <c r="Z360" s="11"/>
      <c r="AA360" s="14">
        <v>0</v>
      </c>
      <c r="AB360" s="14">
        <v>0</v>
      </c>
      <c r="AC360" s="14">
        <v>459740</v>
      </c>
      <c r="AD360" s="14">
        <v>0</v>
      </c>
      <c r="AE360" s="161">
        <f>SUM(TAMPData2202[[#This Row],[2022 PE Obligations]:[2022 Paving Obligations]])</f>
        <v>459740</v>
      </c>
      <c r="AF360" s="14">
        <v>0</v>
      </c>
      <c r="AG360" s="14">
        <v>0</v>
      </c>
      <c r="AH360" s="14">
        <v>459740</v>
      </c>
      <c r="AI360" s="14">
        <v>0</v>
      </c>
      <c r="AJ360" s="14">
        <v>459740</v>
      </c>
      <c r="AK360" s="16" t="s">
        <v>5251</v>
      </c>
    </row>
    <row r="361" spans="1:37" hidden="1" x14ac:dyDescent="0.35">
      <c r="A361" s="159">
        <v>116344.08</v>
      </c>
      <c r="B361" s="8">
        <v>4</v>
      </c>
      <c r="C361" s="9" t="s">
        <v>97</v>
      </c>
      <c r="D361" s="10">
        <v>43646</v>
      </c>
      <c r="E361" s="9" t="s">
        <v>134</v>
      </c>
      <c r="F361" s="10">
        <v>44406.876481481479</v>
      </c>
      <c r="G361" s="9" t="s">
        <v>108</v>
      </c>
      <c r="H361" s="11" t="s">
        <v>1760</v>
      </c>
      <c r="I361" s="9" t="s">
        <v>790</v>
      </c>
      <c r="J361" s="12" t="s">
        <v>101</v>
      </c>
      <c r="K361" s="9"/>
      <c r="L361" s="12" t="s">
        <v>101</v>
      </c>
      <c r="M361" s="11" t="s">
        <v>5252</v>
      </c>
      <c r="N361" s="11"/>
      <c r="O361" s="9" t="s">
        <v>119</v>
      </c>
      <c r="P361" s="9" t="s">
        <v>5041</v>
      </c>
      <c r="Q361" s="11"/>
      <c r="R361" s="166" t="s">
        <v>1778</v>
      </c>
      <c r="S361" s="9"/>
      <c r="T361" s="13">
        <v>547.41999999999996</v>
      </c>
      <c r="U361" s="10">
        <v>43868</v>
      </c>
      <c r="V361" s="9"/>
      <c r="W361" s="12" t="s">
        <v>93</v>
      </c>
      <c r="X361" s="12"/>
      <c r="Y361" s="12"/>
      <c r="Z361" s="11"/>
      <c r="AA361" s="14">
        <v>0</v>
      </c>
      <c r="AB361" s="14">
        <v>0</v>
      </c>
      <c r="AC361" s="14">
        <v>38900</v>
      </c>
      <c r="AD361" s="14">
        <v>0</v>
      </c>
      <c r="AE361" s="161">
        <f>SUM(TAMPData2202[[#This Row],[2022 PE Obligations]:[2022 Paving Obligations]])</f>
        <v>38900</v>
      </c>
      <c r="AF361" s="14">
        <v>0</v>
      </c>
      <c r="AG361" s="14">
        <v>0</v>
      </c>
      <c r="AH361" s="14">
        <v>1077343</v>
      </c>
      <c r="AI361" s="14">
        <v>0</v>
      </c>
      <c r="AJ361" s="14">
        <v>1077343</v>
      </c>
      <c r="AK361" s="16" t="s">
        <v>5253</v>
      </c>
    </row>
    <row r="362" spans="1:37" hidden="1" x14ac:dyDescent="0.35">
      <c r="A362" s="159">
        <v>116344.1</v>
      </c>
      <c r="B362" s="8">
        <v>4</v>
      </c>
      <c r="C362" s="9" t="s">
        <v>122</v>
      </c>
      <c r="D362" s="10">
        <v>44330</v>
      </c>
      <c r="E362" s="9" t="s">
        <v>398</v>
      </c>
      <c r="F362" s="10">
        <v>44522.875208333331</v>
      </c>
      <c r="G362" s="9" t="s">
        <v>108</v>
      </c>
      <c r="H362" s="11" t="s">
        <v>1760</v>
      </c>
      <c r="I362" s="9" t="s">
        <v>790</v>
      </c>
      <c r="J362" s="12" t="s">
        <v>101</v>
      </c>
      <c r="K362" s="9"/>
      <c r="L362" s="12" t="s">
        <v>101</v>
      </c>
      <c r="M362" s="11" t="s">
        <v>5254</v>
      </c>
      <c r="N362" s="11"/>
      <c r="O362" s="9" t="s">
        <v>119</v>
      </c>
      <c r="P362" s="9" t="s">
        <v>5041</v>
      </c>
      <c r="Q362" s="11"/>
      <c r="R362" s="166" t="s">
        <v>1778</v>
      </c>
      <c r="S362" s="9"/>
      <c r="T362" s="13">
        <v>547.41999999999996</v>
      </c>
      <c r="U362" s="10">
        <v>44505</v>
      </c>
      <c r="V362" s="9"/>
      <c r="W362" s="12" t="s">
        <v>93</v>
      </c>
      <c r="X362" s="12"/>
      <c r="Y362" s="12"/>
      <c r="Z362" s="11"/>
      <c r="AA362" s="14">
        <v>0</v>
      </c>
      <c r="AB362" s="14">
        <v>0</v>
      </c>
      <c r="AC362" s="14">
        <v>1098961</v>
      </c>
      <c r="AD362" s="14">
        <v>0</v>
      </c>
      <c r="AE362" s="161">
        <f>SUM(TAMPData2202[[#This Row],[2022 PE Obligations]:[2022 Paving Obligations]])</f>
        <v>1098961</v>
      </c>
      <c r="AF362" s="14">
        <v>0</v>
      </c>
      <c r="AG362" s="14">
        <v>0</v>
      </c>
      <c r="AH362" s="14">
        <v>1098961</v>
      </c>
      <c r="AI362" s="14">
        <v>0</v>
      </c>
      <c r="AJ362" s="14">
        <v>1098961</v>
      </c>
      <c r="AK362" s="16" t="s">
        <v>5255</v>
      </c>
    </row>
    <row r="363" spans="1:37" hidden="1" x14ac:dyDescent="0.35">
      <c r="A363" s="159">
        <v>116346</v>
      </c>
      <c r="B363" s="8">
        <v>2</v>
      </c>
      <c r="C363" s="9" t="s">
        <v>114</v>
      </c>
      <c r="D363" s="10">
        <v>40816</v>
      </c>
      <c r="E363" s="9" t="s">
        <v>98</v>
      </c>
      <c r="F363" s="10">
        <v>44586</v>
      </c>
      <c r="G363" s="9" t="s">
        <v>98</v>
      </c>
      <c r="H363" s="11" t="s">
        <v>1888</v>
      </c>
      <c r="I363" s="9" t="s">
        <v>790</v>
      </c>
      <c r="J363" s="12" t="s">
        <v>101</v>
      </c>
      <c r="K363" s="9"/>
      <c r="L363" s="12" t="s">
        <v>101</v>
      </c>
      <c r="M363" s="11" t="s">
        <v>5256</v>
      </c>
      <c r="N363" s="11"/>
      <c r="O363" s="9" t="s">
        <v>119</v>
      </c>
      <c r="P363" s="9" t="s">
        <v>5041</v>
      </c>
      <c r="Q363" s="11"/>
      <c r="R363" s="166" t="s">
        <v>1778</v>
      </c>
      <c r="S363" s="9"/>
      <c r="T363" s="13">
        <v>304.75</v>
      </c>
      <c r="U363" s="10">
        <v>40921</v>
      </c>
      <c r="V363" s="9"/>
      <c r="W363" s="12" t="s">
        <v>93</v>
      </c>
      <c r="X363" s="12"/>
      <c r="Y363" s="12"/>
      <c r="Z363" s="11"/>
      <c r="AA363" s="14">
        <v>0</v>
      </c>
      <c r="AB363" s="14">
        <v>0</v>
      </c>
      <c r="AC363" s="14">
        <v>22750.75</v>
      </c>
      <c r="AD363" s="14">
        <v>0</v>
      </c>
      <c r="AE363" s="161">
        <f>SUM(TAMPData2202[[#This Row],[2022 PE Obligations]:[2022 Paving Obligations]])</f>
        <v>22750.75</v>
      </c>
      <c r="AF363" s="14">
        <v>0</v>
      </c>
      <c r="AG363" s="14">
        <v>0</v>
      </c>
      <c r="AH363" s="14">
        <v>213672.75</v>
      </c>
      <c r="AI363" s="14">
        <v>0</v>
      </c>
      <c r="AJ363" s="14">
        <v>213672.75</v>
      </c>
      <c r="AK363" s="16" t="s">
        <v>5257</v>
      </c>
    </row>
    <row r="364" spans="1:37" hidden="1" x14ac:dyDescent="0.35">
      <c r="A364" s="159">
        <v>116349.1</v>
      </c>
      <c r="B364" s="8">
        <v>2</v>
      </c>
      <c r="C364" s="9" t="s">
        <v>122</v>
      </c>
      <c r="D364" s="10">
        <v>44330</v>
      </c>
      <c r="E364" s="9" t="s">
        <v>398</v>
      </c>
      <c r="F364" s="10">
        <v>44522.875219907408</v>
      </c>
      <c r="G364" s="9" t="s">
        <v>108</v>
      </c>
      <c r="H364" s="11" t="s">
        <v>1888</v>
      </c>
      <c r="I364" s="9" t="s">
        <v>790</v>
      </c>
      <c r="J364" s="12" t="s">
        <v>101</v>
      </c>
      <c r="K364" s="9"/>
      <c r="L364" s="12" t="s">
        <v>101</v>
      </c>
      <c r="M364" s="11" t="s">
        <v>5258</v>
      </c>
      <c r="N364" s="11"/>
      <c r="O364" s="9" t="s">
        <v>119</v>
      </c>
      <c r="P364" s="9" t="s">
        <v>5041</v>
      </c>
      <c r="Q364" s="11"/>
      <c r="R364" s="166" t="s">
        <v>1778</v>
      </c>
      <c r="S364" s="9"/>
      <c r="T364" s="13">
        <v>253.9</v>
      </c>
      <c r="U364" s="10">
        <v>44505</v>
      </c>
      <c r="V364" s="9"/>
      <c r="W364" s="12" t="s">
        <v>93</v>
      </c>
      <c r="X364" s="12"/>
      <c r="Y364" s="12"/>
      <c r="Z364" s="11"/>
      <c r="AA364" s="14">
        <v>0</v>
      </c>
      <c r="AB364" s="14">
        <v>0</v>
      </c>
      <c r="AC364" s="14">
        <v>345180</v>
      </c>
      <c r="AD364" s="14">
        <v>0</v>
      </c>
      <c r="AE364" s="161">
        <f>SUM(TAMPData2202[[#This Row],[2022 PE Obligations]:[2022 Paving Obligations]])</f>
        <v>345180</v>
      </c>
      <c r="AF364" s="14">
        <v>0</v>
      </c>
      <c r="AG364" s="14">
        <v>0</v>
      </c>
      <c r="AH364" s="14">
        <v>345180</v>
      </c>
      <c r="AI364" s="14">
        <v>0</v>
      </c>
      <c r="AJ364" s="14">
        <v>345180</v>
      </c>
      <c r="AK364" s="16" t="s">
        <v>5259</v>
      </c>
    </row>
    <row r="365" spans="1:37" hidden="1" x14ac:dyDescent="0.35">
      <c r="A365" s="159">
        <v>116350.1</v>
      </c>
      <c r="B365" s="8">
        <v>2</v>
      </c>
      <c r="C365" s="9" t="s">
        <v>122</v>
      </c>
      <c r="D365" s="10">
        <v>44330</v>
      </c>
      <c r="E365" s="9" t="s">
        <v>398</v>
      </c>
      <c r="F365" s="10">
        <v>44522.875231481485</v>
      </c>
      <c r="G365" s="9" t="s">
        <v>108</v>
      </c>
      <c r="H365" s="11" t="s">
        <v>1888</v>
      </c>
      <c r="I365" s="9" t="s">
        <v>3213</v>
      </c>
      <c r="J365" s="12" t="s">
        <v>299</v>
      </c>
      <c r="K365" s="9"/>
      <c r="L365" s="12" t="s">
        <v>300</v>
      </c>
      <c r="M365" s="11" t="s">
        <v>5260</v>
      </c>
      <c r="N365" s="11"/>
      <c r="O365" s="9" t="s">
        <v>119</v>
      </c>
      <c r="P365" s="9" t="s">
        <v>5041</v>
      </c>
      <c r="Q365" s="11"/>
      <c r="R365" s="166" t="s">
        <v>1778</v>
      </c>
      <c r="S365" s="9"/>
      <c r="T365" s="13">
        <v>69.97</v>
      </c>
      <c r="U365" s="10">
        <v>44505</v>
      </c>
      <c r="V365" s="9"/>
      <c r="W365" s="12" t="s">
        <v>93</v>
      </c>
      <c r="X365" s="12"/>
      <c r="Y365" s="153" t="s">
        <v>29</v>
      </c>
      <c r="Z365" s="11"/>
      <c r="AA365" s="14">
        <v>0</v>
      </c>
      <c r="AB365" s="14">
        <v>0</v>
      </c>
      <c r="AC365" s="14">
        <v>289789</v>
      </c>
      <c r="AD365" s="14">
        <v>0</v>
      </c>
      <c r="AE365" s="161">
        <f>SUM(TAMPData2202[[#This Row],[2022 PE Obligations]:[2022 Paving Obligations]])</f>
        <v>289789</v>
      </c>
      <c r="AF365" s="14">
        <v>0</v>
      </c>
      <c r="AG365" s="14">
        <v>0</v>
      </c>
      <c r="AH365" s="14">
        <v>289789</v>
      </c>
      <c r="AI365" s="14">
        <v>0</v>
      </c>
      <c r="AJ365" s="14">
        <v>289789</v>
      </c>
      <c r="AK365" s="16" t="s">
        <v>5261</v>
      </c>
    </row>
    <row r="366" spans="1:37" hidden="1" x14ac:dyDescent="0.35">
      <c r="A366" s="159">
        <v>116351.1</v>
      </c>
      <c r="B366" s="8">
        <v>4</v>
      </c>
      <c r="C366" s="9" t="s">
        <v>122</v>
      </c>
      <c r="D366" s="10">
        <v>44330</v>
      </c>
      <c r="E366" s="9" t="s">
        <v>398</v>
      </c>
      <c r="F366" s="10">
        <v>44522.875231481485</v>
      </c>
      <c r="G366" s="9" t="s">
        <v>108</v>
      </c>
      <c r="H366" s="11" t="s">
        <v>1760</v>
      </c>
      <c r="I366" s="9" t="s">
        <v>790</v>
      </c>
      <c r="J366" s="12" t="s">
        <v>101</v>
      </c>
      <c r="K366" s="9"/>
      <c r="L366" s="12" t="s">
        <v>101</v>
      </c>
      <c r="M366" s="11" t="s">
        <v>5262</v>
      </c>
      <c r="N366" s="11"/>
      <c r="O366" s="9" t="s">
        <v>119</v>
      </c>
      <c r="P366" s="9" t="s">
        <v>5041</v>
      </c>
      <c r="Q366" s="11"/>
      <c r="R366" s="166" t="s">
        <v>1778</v>
      </c>
      <c r="S366" s="9"/>
      <c r="T366" s="13">
        <v>597.22</v>
      </c>
      <c r="U366" s="10">
        <v>44505</v>
      </c>
      <c r="V366" s="9"/>
      <c r="W366" s="12" t="s">
        <v>93</v>
      </c>
      <c r="X366" s="12"/>
      <c r="Y366" s="12"/>
      <c r="Z366" s="11"/>
      <c r="AA366" s="14">
        <v>0</v>
      </c>
      <c r="AB366" s="14">
        <v>0</v>
      </c>
      <c r="AC366" s="14">
        <v>744989</v>
      </c>
      <c r="AD366" s="14">
        <v>0</v>
      </c>
      <c r="AE366" s="161">
        <f>SUM(TAMPData2202[[#This Row],[2022 PE Obligations]:[2022 Paving Obligations]])</f>
        <v>744989</v>
      </c>
      <c r="AF366" s="14">
        <v>0</v>
      </c>
      <c r="AG366" s="14">
        <v>0</v>
      </c>
      <c r="AH366" s="14">
        <v>744989</v>
      </c>
      <c r="AI366" s="14">
        <v>0</v>
      </c>
      <c r="AJ366" s="14">
        <v>744989</v>
      </c>
      <c r="AK366" s="16" t="s">
        <v>5263</v>
      </c>
    </row>
    <row r="367" spans="1:37" hidden="1" x14ac:dyDescent="0.35">
      <c r="A367" s="159">
        <v>116356.1</v>
      </c>
      <c r="B367" s="8">
        <v>3</v>
      </c>
      <c r="C367" s="9" t="s">
        <v>122</v>
      </c>
      <c r="D367" s="10">
        <v>44330</v>
      </c>
      <c r="E367" s="9" t="s">
        <v>398</v>
      </c>
      <c r="F367" s="10">
        <v>44522.875243055554</v>
      </c>
      <c r="G367" s="9" t="s">
        <v>108</v>
      </c>
      <c r="H367" s="11" t="s">
        <v>1839</v>
      </c>
      <c r="I367" s="9"/>
      <c r="J367" s="12"/>
      <c r="K367" s="9"/>
      <c r="L367" s="12"/>
      <c r="M367" s="11" t="s">
        <v>5264</v>
      </c>
      <c r="N367" s="11"/>
      <c r="O367" s="9" t="s">
        <v>119</v>
      </c>
      <c r="P367" s="9" t="s">
        <v>5041</v>
      </c>
      <c r="Q367" s="11"/>
      <c r="R367" s="166" t="s">
        <v>1778</v>
      </c>
      <c r="S367" s="166" t="s">
        <v>1778</v>
      </c>
      <c r="T367" s="13">
        <v>198.2</v>
      </c>
      <c r="U367" s="10">
        <v>44505</v>
      </c>
      <c r="V367" s="9"/>
      <c r="W367" s="12" t="s">
        <v>93</v>
      </c>
      <c r="X367" s="12"/>
      <c r="Y367" s="12"/>
      <c r="Z367" s="11"/>
      <c r="AA367" s="14">
        <v>0</v>
      </c>
      <c r="AB367" s="14">
        <v>0</v>
      </c>
      <c r="AC367" s="14">
        <v>1894695</v>
      </c>
      <c r="AD367" s="14">
        <v>0</v>
      </c>
      <c r="AE367" s="161">
        <f>SUM(TAMPData2202[[#This Row],[2022 PE Obligations]:[2022 Paving Obligations]])</f>
        <v>1894695</v>
      </c>
      <c r="AF367" s="14">
        <v>0</v>
      </c>
      <c r="AG367" s="14">
        <v>0</v>
      </c>
      <c r="AH367" s="14">
        <v>1894695</v>
      </c>
      <c r="AI367" s="14">
        <v>0</v>
      </c>
      <c r="AJ367" s="14">
        <v>1894695</v>
      </c>
      <c r="AK367" s="16" t="s">
        <v>5265</v>
      </c>
    </row>
    <row r="368" spans="1:37" hidden="1" x14ac:dyDescent="0.35">
      <c r="A368" s="159">
        <v>116357.1</v>
      </c>
      <c r="B368" s="8">
        <v>3</v>
      </c>
      <c r="C368" s="9" t="s">
        <v>122</v>
      </c>
      <c r="D368" s="10">
        <v>44330</v>
      </c>
      <c r="E368" s="9" t="s">
        <v>398</v>
      </c>
      <c r="F368" s="10">
        <v>44522.875243055554</v>
      </c>
      <c r="G368" s="9" t="s">
        <v>108</v>
      </c>
      <c r="H368" s="11" t="s">
        <v>1839</v>
      </c>
      <c r="I368" s="9" t="s">
        <v>790</v>
      </c>
      <c r="J368" s="12" t="s">
        <v>101</v>
      </c>
      <c r="K368" s="9"/>
      <c r="L368" s="12" t="s">
        <v>101</v>
      </c>
      <c r="M368" s="11" t="s">
        <v>5266</v>
      </c>
      <c r="N368" s="11"/>
      <c r="O368" s="9" t="s">
        <v>119</v>
      </c>
      <c r="P368" s="9" t="s">
        <v>5041</v>
      </c>
      <c r="Q368" s="11"/>
      <c r="R368" s="166" t="s">
        <v>1778</v>
      </c>
      <c r="S368" s="9"/>
      <c r="T368" s="13">
        <v>371.46</v>
      </c>
      <c r="U368" s="10">
        <v>44505</v>
      </c>
      <c r="V368" s="9"/>
      <c r="W368" s="12" t="s">
        <v>93</v>
      </c>
      <c r="X368" s="12"/>
      <c r="Y368" s="12"/>
      <c r="Z368" s="11"/>
      <c r="AA368" s="14">
        <v>0</v>
      </c>
      <c r="AB368" s="14">
        <v>0</v>
      </c>
      <c r="AC368" s="14">
        <v>405072</v>
      </c>
      <c r="AD368" s="14">
        <v>0</v>
      </c>
      <c r="AE368" s="161">
        <f>SUM(TAMPData2202[[#This Row],[2022 PE Obligations]:[2022 Paving Obligations]])</f>
        <v>405072</v>
      </c>
      <c r="AF368" s="14">
        <v>0</v>
      </c>
      <c r="AG368" s="14">
        <v>0</v>
      </c>
      <c r="AH368" s="14">
        <v>405072</v>
      </c>
      <c r="AI368" s="14">
        <v>0</v>
      </c>
      <c r="AJ368" s="14">
        <v>405072</v>
      </c>
      <c r="AK368" s="16" t="s">
        <v>5267</v>
      </c>
    </row>
    <row r="369" spans="1:37" hidden="1" x14ac:dyDescent="0.35">
      <c r="A369" s="159">
        <v>116358.1</v>
      </c>
      <c r="B369" s="8">
        <v>4</v>
      </c>
      <c r="C369" s="9" t="s">
        <v>122</v>
      </c>
      <c r="D369" s="10">
        <v>44330</v>
      </c>
      <c r="E369" s="9" t="s">
        <v>398</v>
      </c>
      <c r="F369" s="10">
        <v>44522.875254629631</v>
      </c>
      <c r="G369" s="9" t="s">
        <v>108</v>
      </c>
      <c r="H369" s="11" t="s">
        <v>1760</v>
      </c>
      <c r="I369" s="9"/>
      <c r="J369" s="12"/>
      <c r="K369" s="9"/>
      <c r="L369" s="12"/>
      <c r="M369" s="11" t="s">
        <v>5268</v>
      </c>
      <c r="N369" s="11"/>
      <c r="O369" s="9" t="s">
        <v>119</v>
      </c>
      <c r="P369" s="9" t="s">
        <v>5041</v>
      </c>
      <c r="Q369" s="11"/>
      <c r="R369" s="166" t="s">
        <v>1778</v>
      </c>
      <c r="S369" s="166" t="s">
        <v>1778</v>
      </c>
      <c r="T369" s="13">
        <v>599.30999999999995</v>
      </c>
      <c r="U369" s="10">
        <v>44505</v>
      </c>
      <c r="V369" s="9"/>
      <c r="W369" s="12" t="s">
        <v>93</v>
      </c>
      <c r="X369" s="12"/>
      <c r="Y369" s="12"/>
      <c r="Z369" s="11"/>
      <c r="AA369" s="14">
        <v>0</v>
      </c>
      <c r="AB369" s="14">
        <v>0</v>
      </c>
      <c r="AC369" s="14">
        <v>938594</v>
      </c>
      <c r="AD369" s="14">
        <v>0</v>
      </c>
      <c r="AE369" s="161">
        <f>SUM(TAMPData2202[[#This Row],[2022 PE Obligations]:[2022 Paving Obligations]])</f>
        <v>938594</v>
      </c>
      <c r="AF369" s="14">
        <v>0</v>
      </c>
      <c r="AG369" s="14">
        <v>0</v>
      </c>
      <c r="AH369" s="14">
        <v>938594</v>
      </c>
      <c r="AI369" s="14">
        <v>0</v>
      </c>
      <c r="AJ369" s="14">
        <v>938594</v>
      </c>
      <c r="AK369" s="16" t="s">
        <v>5269</v>
      </c>
    </row>
    <row r="370" spans="1:37" hidden="1" x14ac:dyDescent="0.35">
      <c r="A370" s="159">
        <v>116359.1</v>
      </c>
      <c r="B370" s="8">
        <v>4</v>
      </c>
      <c r="C370" s="9" t="s">
        <v>122</v>
      </c>
      <c r="D370" s="10">
        <v>44330</v>
      </c>
      <c r="E370" s="9" t="s">
        <v>398</v>
      </c>
      <c r="F370" s="10">
        <v>44522.875254629631</v>
      </c>
      <c r="G370" s="9" t="s">
        <v>108</v>
      </c>
      <c r="H370" s="11" t="s">
        <v>1760</v>
      </c>
      <c r="I370" s="9" t="s">
        <v>3213</v>
      </c>
      <c r="J370" s="12" t="s">
        <v>299</v>
      </c>
      <c r="K370" s="9"/>
      <c r="L370" s="12" t="s">
        <v>300</v>
      </c>
      <c r="M370" s="11" t="s">
        <v>5270</v>
      </c>
      <c r="N370" s="11"/>
      <c r="O370" s="9" t="s">
        <v>119</v>
      </c>
      <c r="P370" s="9" t="s">
        <v>5041</v>
      </c>
      <c r="Q370" s="11"/>
      <c r="R370" s="166" t="s">
        <v>1778</v>
      </c>
      <c r="S370" s="9"/>
      <c r="T370" s="13">
        <v>52.95</v>
      </c>
      <c r="U370" s="10">
        <v>44505</v>
      </c>
      <c r="V370" s="9"/>
      <c r="W370" s="12" t="s">
        <v>93</v>
      </c>
      <c r="X370" s="12"/>
      <c r="Y370" s="153" t="s">
        <v>29</v>
      </c>
      <c r="Z370" s="11"/>
      <c r="AA370" s="14">
        <v>0</v>
      </c>
      <c r="AB370" s="14">
        <v>0</v>
      </c>
      <c r="AC370" s="14">
        <v>219507</v>
      </c>
      <c r="AD370" s="14">
        <v>0</v>
      </c>
      <c r="AE370" s="161">
        <f>SUM(TAMPData2202[[#This Row],[2022 PE Obligations]:[2022 Paving Obligations]])</f>
        <v>219507</v>
      </c>
      <c r="AF370" s="14">
        <v>0</v>
      </c>
      <c r="AG370" s="14">
        <v>0</v>
      </c>
      <c r="AH370" s="14">
        <v>219507</v>
      </c>
      <c r="AI370" s="14">
        <v>0</v>
      </c>
      <c r="AJ370" s="14">
        <v>219507</v>
      </c>
      <c r="AK370" s="16" t="s">
        <v>5271</v>
      </c>
    </row>
    <row r="371" spans="1:37" hidden="1" x14ac:dyDescent="0.35">
      <c r="A371" s="159">
        <v>116361.1</v>
      </c>
      <c r="B371" s="8">
        <v>3</v>
      </c>
      <c r="C371" s="9" t="s">
        <v>122</v>
      </c>
      <c r="D371" s="10">
        <v>44330</v>
      </c>
      <c r="E371" s="9" t="s">
        <v>398</v>
      </c>
      <c r="F371" s="10">
        <v>44522.8752662037</v>
      </c>
      <c r="G371" s="9" t="s">
        <v>108</v>
      </c>
      <c r="H371" s="11" t="s">
        <v>1839</v>
      </c>
      <c r="I371" s="9"/>
      <c r="J371" s="12"/>
      <c r="K371" s="9"/>
      <c r="L371" s="12"/>
      <c r="M371" s="11" t="s">
        <v>5272</v>
      </c>
      <c r="N371" s="11"/>
      <c r="O371" s="9" t="s">
        <v>119</v>
      </c>
      <c r="P371" s="9" t="s">
        <v>5041</v>
      </c>
      <c r="Q371" s="11"/>
      <c r="R371" s="166" t="s">
        <v>1778</v>
      </c>
      <c r="S371" s="166" t="s">
        <v>1778</v>
      </c>
      <c r="T371" s="13">
        <v>57.47</v>
      </c>
      <c r="U371" s="10">
        <v>44505</v>
      </c>
      <c r="V371" s="9"/>
      <c r="W371" s="12" t="s">
        <v>93</v>
      </c>
      <c r="X371" s="12"/>
      <c r="Y371" s="12"/>
      <c r="Z371" s="11"/>
      <c r="AA371" s="14">
        <v>0</v>
      </c>
      <c r="AB371" s="14">
        <v>0</v>
      </c>
      <c r="AC371" s="14">
        <v>229622</v>
      </c>
      <c r="AD371" s="14">
        <v>0</v>
      </c>
      <c r="AE371" s="161">
        <f>SUM(TAMPData2202[[#This Row],[2022 PE Obligations]:[2022 Paving Obligations]])</f>
        <v>229622</v>
      </c>
      <c r="AF371" s="14">
        <v>0</v>
      </c>
      <c r="AG371" s="14">
        <v>0</v>
      </c>
      <c r="AH371" s="14">
        <v>229622</v>
      </c>
      <c r="AI371" s="14">
        <v>0</v>
      </c>
      <c r="AJ371" s="14">
        <v>229622</v>
      </c>
      <c r="AK371" s="16" t="s">
        <v>5273</v>
      </c>
    </row>
    <row r="372" spans="1:37" hidden="1" x14ac:dyDescent="0.35">
      <c r="A372" s="159">
        <v>116366.09</v>
      </c>
      <c r="B372" s="8">
        <v>3</v>
      </c>
      <c r="C372" s="9" t="s">
        <v>97</v>
      </c>
      <c r="D372" s="10">
        <v>44006</v>
      </c>
      <c r="E372" s="9" t="s">
        <v>134</v>
      </c>
      <c r="F372" s="10">
        <v>44538.875115740739</v>
      </c>
      <c r="G372" s="9" t="s">
        <v>108</v>
      </c>
      <c r="H372" s="11" t="s">
        <v>1839</v>
      </c>
      <c r="I372" s="9" t="s">
        <v>790</v>
      </c>
      <c r="J372" s="12" t="s">
        <v>101</v>
      </c>
      <c r="K372" s="9"/>
      <c r="L372" s="12" t="s">
        <v>101</v>
      </c>
      <c r="M372" s="11" t="s">
        <v>5274</v>
      </c>
      <c r="N372" s="11"/>
      <c r="O372" s="9" t="s">
        <v>119</v>
      </c>
      <c r="P372" s="9" t="s">
        <v>5041</v>
      </c>
      <c r="Q372" s="11"/>
      <c r="R372" s="166" t="s">
        <v>1778</v>
      </c>
      <c r="S372" s="9"/>
      <c r="T372" s="13">
        <v>323.61</v>
      </c>
      <c r="U372" s="10">
        <v>44141</v>
      </c>
      <c r="V372" s="9"/>
      <c r="W372" s="12" t="s">
        <v>93</v>
      </c>
      <c r="X372" s="12"/>
      <c r="Y372" s="12"/>
      <c r="Z372" s="11"/>
      <c r="AA372" s="14">
        <v>0</v>
      </c>
      <c r="AB372" s="14">
        <v>0</v>
      </c>
      <c r="AC372" s="14">
        <v>112500</v>
      </c>
      <c r="AD372" s="14">
        <v>0</v>
      </c>
      <c r="AE372" s="161">
        <f>SUM(TAMPData2202[[#This Row],[2022 PE Obligations]:[2022 Paving Obligations]])</f>
        <v>112500</v>
      </c>
      <c r="AF372" s="14">
        <v>0</v>
      </c>
      <c r="AG372" s="14">
        <v>0</v>
      </c>
      <c r="AH372" s="14">
        <v>403576</v>
      </c>
      <c r="AI372" s="14">
        <v>0</v>
      </c>
      <c r="AJ372" s="14">
        <v>403576</v>
      </c>
      <c r="AK372" s="16" t="s">
        <v>5275</v>
      </c>
    </row>
    <row r="373" spans="1:37" hidden="1" x14ac:dyDescent="0.35">
      <c r="A373" s="159">
        <v>116366.1</v>
      </c>
      <c r="B373" s="8">
        <v>3</v>
      </c>
      <c r="C373" s="9" t="s">
        <v>122</v>
      </c>
      <c r="D373" s="10">
        <v>44330</v>
      </c>
      <c r="E373" s="9" t="s">
        <v>398</v>
      </c>
      <c r="F373" s="10">
        <v>44522.875277777777</v>
      </c>
      <c r="G373" s="9" t="s">
        <v>108</v>
      </c>
      <c r="H373" s="11" t="s">
        <v>1839</v>
      </c>
      <c r="I373" s="9" t="s">
        <v>790</v>
      </c>
      <c r="J373" s="12" t="s">
        <v>101</v>
      </c>
      <c r="K373" s="9"/>
      <c r="L373" s="12" t="s">
        <v>101</v>
      </c>
      <c r="M373" s="11" t="s">
        <v>5276</v>
      </c>
      <c r="N373" s="11"/>
      <c r="O373" s="9" t="s">
        <v>119</v>
      </c>
      <c r="P373" s="9" t="s">
        <v>5041</v>
      </c>
      <c r="Q373" s="11"/>
      <c r="R373" s="166" t="s">
        <v>1778</v>
      </c>
      <c r="S373" s="9"/>
      <c r="T373" s="13">
        <v>323.61</v>
      </c>
      <c r="U373" s="10">
        <v>44505</v>
      </c>
      <c r="V373" s="9"/>
      <c r="W373" s="12" t="s">
        <v>93</v>
      </c>
      <c r="X373" s="12"/>
      <c r="Y373" s="12"/>
      <c r="Z373" s="11"/>
      <c r="AA373" s="14">
        <v>0</v>
      </c>
      <c r="AB373" s="14">
        <v>0</v>
      </c>
      <c r="AC373" s="14">
        <v>417046</v>
      </c>
      <c r="AD373" s="14">
        <v>0</v>
      </c>
      <c r="AE373" s="161">
        <f>SUM(TAMPData2202[[#This Row],[2022 PE Obligations]:[2022 Paving Obligations]])</f>
        <v>417046</v>
      </c>
      <c r="AF373" s="14">
        <v>0</v>
      </c>
      <c r="AG373" s="14">
        <v>0</v>
      </c>
      <c r="AH373" s="14">
        <v>417046</v>
      </c>
      <c r="AI373" s="14">
        <v>0</v>
      </c>
      <c r="AJ373" s="14">
        <v>417046</v>
      </c>
      <c r="AK373" s="16" t="s">
        <v>5277</v>
      </c>
    </row>
    <row r="374" spans="1:37" hidden="1" x14ac:dyDescent="0.35">
      <c r="A374" s="159">
        <v>116368.09</v>
      </c>
      <c r="B374" s="8">
        <v>4</v>
      </c>
      <c r="C374" s="9" t="s">
        <v>122</v>
      </c>
      <c r="D374" s="10">
        <v>44006</v>
      </c>
      <c r="E374" s="9" t="s">
        <v>134</v>
      </c>
      <c r="F374" s="10">
        <v>44169</v>
      </c>
      <c r="G374" s="9" t="s">
        <v>284</v>
      </c>
      <c r="H374" s="11" t="s">
        <v>1760</v>
      </c>
      <c r="I374" s="9"/>
      <c r="J374" s="12"/>
      <c r="K374" s="9"/>
      <c r="L374" s="12"/>
      <c r="M374" s="11" t="s">
        <v>5278</v>
      </c>
      <c r="N374" s="11"/>
      <c r="O374" s="9" t="s">
        <v>119</v>
      </c>
      <c r="P374" s="9" t="s">
        <v>5041</v>
      </c>
      <c r="Q374" s="11"/>
      <c r="R374" s="166" t="s">
        <v>1778</v>
      </c>
      <c r="S374" s="166" t="s">
        <v>1778</v>
      </c>
      <c r="T374" s="13">
        <v>557.91</v>
      </c>
      <c r="U374" s="10">
        <v>44141</v>
      </c>
      <c r="V374" s="9"/>
      <c r="W374" s="12" t="s">
        <v>93</v>
      </c>
      <c r="X374" s="12"/>
      <c r="Y374" s="12"/>
      <c r="Z374" s="11"/>
      <c r="AA374" s="14">
        <v>0</v>
      </c>
      <c r="AB374" s="14">
        <v>0</v>
      </c>
      <c r="AC374" s="14">
        <v>134000</v>
      </c>
      <c r="AD374" s="14">
        <v>0</v>
      </c>
      <c r="AE374" s="161">
        <f>SUM(TAMPData2202[[#This Row],[2022 PE Obligations]:[2022 Paving Obligations]])</f>
        <v>134000</v>
      </c>
      <c r="AF374" s="14">
        <v>0</v>
      </c>
      <c r="AG374" s="14">
        <v>0</v>
      </c>
      <c r="AH374" s="14">
        <v>1152415</v>
      </c>
      <c r="AI374" s="14">
        <v>0</v>
      </c>
      <c r="AJ374" s="14">
        <v>1152415</v>
      </c>
      <c r="AK374" s="16" t="s">
        <v>5279</v>
      </c>
    </row>
    <row r="375" spans="1:37" hidden="1" x14ac:dyDescent="0.35">
      <c r="A375" s="159">
        <v>116368.1</v>
      </c>
      <c r="B375" s="8">
        <v>4</v>
      </c>
      <c r="C375" s="9" t="s">
        <v>122</v>
      </c>
      <c r="D375" s="10">
        <v>44330</v>
      </c>
      <c r="E375" s="9" t="s">
        <v>398</v>
      </c>
      <c r="F375" s="10">
        <v>44522.875254629631</v>
      </c>
      <c r="G375" s="9" t="s">
        <v>108</v>
      </c>
      <c r="H375" s="11" t="s">
        <v>1760</v>
      </c>
      <c r="I375" s="9"/>
      <c r="J375" s="12"/>
      <c r="K375" s="9"/>
      <c r="L375" s="12"/>
      <c r="M375" s="11" t="s">
        <v>5280</v>
      </c>
      <c r="N375" s="11"/>
      <c r="O375" s="9" t="s">
        <v>119</v>
      </c>
      <c r="P375" s="9" t="s">
        <v>5041</v>
      </c>
      <c r="Q375" s="11"/>
      <c r="R375" s="166" t="s">
        <v>1778</v>
      </c>
      <c r="S375" s="166" t="s">
        <v>1778</v>
      </c>
      <c r="T375" s="13">
        <v>557.91</v>
      </c>
      <c r="U375" s="10">
        <v>44505</v>
      </c>
      <c r="V375" s="9"/>
      <c r="W375" s="12" t="s">
        <v>93</v>
      </c>
      <c r="X375" s="12"/>
      <c r="Y375" s="12"/>
      <c r="Z375" s="11"/>
      <c r="AA375" s="14">
        <v>0</v>
      </c>
      <c r="AB375" s="14">
        <v>0</v>
      </c>
      <c r="AC375" s="14">
        <v>1251641</v>
      </c>
      <c r="AD375" s="14">
        <v>0</v>
      </c>
      <c r="AE375" s="161">
        <f>SUM(TAMPData2202[[#This Row],[2022 PE Obligations]:[2022 Paving Obligations]])</f>
        <v>1251641</v>
      </c>
      <c r="AF375" s="14">
        <v>0</v>
      </c>
      <c r="AG375" s="14">
        <v>0</v>
      </c>
      <c r="AH375" s="14">
        <v>1251641</v>
      </c>
      <c r="AI375" s="14">
        <v>0</v>
      </c>
      <c r="AJ375" s="14">
        <v>1251641</v>
      </c>
      <c r="AK375" s="16" t="s">
        <v>5281</v>
      </c>
    </row>
    <row r="376" spans="1:37" hidden="1" x14ac:dyDescent="0.35">
      <c r="A376" s="159">
        <v>116375.1</v>
      </c>
      <c r="B376" s="8">
        <v>3</v>
      </c>
      <c r="C376" s="9" t="s">
        <v>122</v>
      </c>
      <c r="D376" s="10">
        <v>44330</v>
      </c>
      <c r="E376" s="9" t="s">
        <v>398</v>
      </c>
      <c r="F376" s="10">
        <v>44522.875289351854</v>
      </c>
      <c r="G376" s="9" t="s">
        <v>108</v>
      </c>
      <c r="H376" s="11" t="s">
        <v>1839</v>
      </c>
      <c r="I376" s="9" t="s">
        <v>790</v>
      </c>
      <c r="J376" s="12" t="s">
        <v>101</v>
      </c>
      <c r="K376" s="9"/>
      <c r="L376" s="12" t="s">
        <v>101</v>
      </c>
      <c r="M376" s="11" t="s">
        <v>5282</v>
      </c>
      <c r="N376" s="11"/>
      <c r="O376" s="9" t="s">
        <v>119</v>
      </c>
      <c r="P376" s="9" t="s">
        <v>5041</v>
      </c>
      <c r="Q376" s="11"/>
      <c r="R376" s="166" t="s">
        <v>1778</v>
      </c>
      <c r="S376" s="9"/>
      <c r="T376" s="13">
        <v>249</v>
      </c>
      <c r="U376" s="10">
        <v>44505</v>
      </c>
      <c r="V376" s="9"/>
      <c r="W376" s="12" t="s">
        <v>93</v>
      </c>
      <c r="X376" s="12"/>
      <c r="Y376" s="12"/>
      <c r="Z376" s="11"/>
      <c r="AA376" s="14">
        <v>0</v>
      </c>
      <c r="AB376" s="14">
        <v>0</v>
      </c>
      <c r="AC376" s="14">
        <v>284520</v>
      </c>
      <c r="AD376" s="14">
        <v>0</v>
      </c>
      <c r="AE376" s="161">
        <f>SUM(TAMPData2202[[#This Row],[2022 PE Obligations]:[2022 Paving Obligations]])</f>
        <v>284520</v>
      </c>
      <c r="AF376" s="14">
        <v>0</v>
      </c>
      <c r="AG376" s="14">
        <v>0</v>
      </c>
      <c r="AH376" s="14">
        <v>284520</v>
      </c>
      <c r="AI376" s="14">
        <v>0</v>
      </c>
      <c r="AJ376" s="14">
        <v>284520</v>
      </c>
      <c r="AK376" s="16" t="s">
        <v>5283</v>
      </c>
    </row>
    <row r="377" spans="1:37" hidden="1" x14ac:dyDescent="0.35">
      <c r="A377" s="159">
        <v>116376.1</v>
      </c>
      <c r="B377" s="8">
        <v>3</v>
      </c>
      <c r="C377" s="9" t="s">
        <v>122</v>
      </c>
      <c r="D377" s="10">
        <v>44330</v>
      </c>
      <c r="E377" s="9" t="s">
        <v>398</v>
      </c>
      <c r="F377" s="10">
        <v>44522.875289351854</v>
      </c>
      <c r="G377" s="9" t="s">
        <v>108</v>
      </c>
      <c r="H377" s="11" t="s">
        <v>910</v>
      </c>
      <c r="I377" s="9" t="s">
        <v>790</v>
      </c>
      <c r="J377" s="12" t="s">
        <v>101</v>
      </c>
      <c r="K377" s="9"/>
      <c r="L377" s="12" t="s">
        <v>101</v>
      </c>
      <c r="M377" s="11" t="s">
        <v>5284</v>
      </c>
      <c r="N377" s="11"/>
      <c r="O377" s="9" t="s">
        <v>119</v>
      </c>
      <c r="P377" s="9" t="s">
        <v>5041</v>
      </c>
      <c r="Q377" s="11"/>
      <c r="R377" s="166" t="s">
        <v>1778</v>
      </c>
      <c r="S377" s="9"/>
      <c r="T377" s="13">
        <v>208.88</v>
      </c>
      <c r="U377" s="10">
        <v>44505</v>
      </c>
      <c r="V377" s="9"/>
      <c r="W377" s="12" t="s">
        <v>93</v>
      </c>
      <c r="X377" s="12"/>
      <c r="Y377" s="12"/>
      <c r="Z377" s="11"/>
      <c r="AA377" s="14">
        <v>0</v>
      </c>
      <c r="AB377" s="14">
        <v>0</v>
      </c>
      <c r="AC377" s="14">
        <v>424600</v>
      </c>
      <c r="AD377" s="14">
        <v>0</v>
      </c>
      <c r="AE377" s="161">
        <f>SUM(TAMPData2202[[#This Row],[2022 PE Obligations]:[2022 Paving Obligations]])</f>
        <v>424600</v>
      </c>
      <c r="AF377" s="14">
        <v>0</v>
      </c>
      <c r="AG377" s="14">
        <v>0</v>
      </c>
      <c r="AH377" s="14">
        <v>424600</v>
      </c>
      <c r="AI377" s="14">
        <v>0</v>
      </c>
      <c r="AJ377" s="14">
        <v>424600</v>
      </c>
      <c r="AK377" s="16" t="s">
        <v>5285</v>
      </c>
    </row>
    <row r="378" spans="1:37" hidden="1" x14ac:dyDescent="0.35">
      <c r="A378" s="159">
        <v>116378.1</v>
      </c>
      <c r="B378" s="8">
        <v>3</v>
      </c>
      <c r="C378" s="9" t="s">
        <v>122</v>
      </c>
      <c r="D378" s="10">
        <v>44330</v>
      </c>
      <c r="E378" s="9" t="s">
        <v>398</v>
      </c>
      <c r="F378" s="10">
        <v>44522.875300925924</v>
      </c>
      <c r="G378" s="9" t="s">
        <v>108</v>
      </c>
      <c r="H378" s="11" t="s">
        <v>1839</v>
      </c>
      <c r="I378" s="9" t="s">
        <v>790</v>
      </c>
      <c r="J378" s="12" t="s">
        <v>101</v>
      </c>
      <c r="K378" s="9"/>
      <c r="L378" s="12" t="s">
        <v>101</v>
      </c>
      <c r="M378" s="11" t="s">
        <v>5286</v>
      </c>
      <c r="N378" s="11"/>
      <c r="O378" s="9" t="s">
        <v>119</v>
      </c>
      <c r="P378" s="9" t="s">
        <v>5041</v>
      </c>
      <c r="Q378" s="11"/>
      <c r="R378" s="166" t="s">
        <v>1778</v>
      </c>
      <c r="S378" s="9"/>
      <c r="T378" s="13">
        <v>124.97</v>
      </c>
      <c r="U378" s="10">
        <v>44505</v>
      </c>
      <c r="V378" s="9"/>
      <c r="W378" s="12" t="s">
        <v>93</v>
      </c>
      <c r="X378" s="12"/>
      <c r="Y378" s="12"/>
      <c r="Z378" s="11"/>
      <c r="AA378" s="14">
        <v>0</v>
      </c>
      <c r="AB378" s="14">
        <v>0</v>
      </c>
      <c r="AC378" s="14">
        <v>154321</v>
      </c>
      <c r="AD378" s="14">
        <v>0</v>
      </c>
      <c r="AE378" s="161">
        <f>SUM(TAMPData2202[[#This Row],[2022 PE Obligations]:[2022 Paving Obligations]])</f>
        <v>154321</v>
      </c>
      <c r="AF378" s="14">
        <v>0</v>
      </c>
      <c r="AG378" s="14">
        <v>0</v>
      </c>
      <c r="AH378" s="14">
        <v>154321</v>
      </c>
      <c r="AI378" s="14">
        <v>0</v>
      </c>
      <c r="AJ378" s="14">
        <v>154321</v>
      </c>
      <c r="AK378" s="16" t="s">
        <v>5287</v>
      </c>
    </row>
    <row r="379" spans="1:37" hidden="1" x14ac:dyDescent="0.35">
      <c r="A379" s="159">
        <v>116381.1</v>
      </c>
      <c r="B379" s="8">
        <v>3</v>
      </c>
      <c r="C379" s="9" t="s">
        <v>122</v>
      </c>
      <c r="D379" s="10">
        <v>44330</v>
      </c>
      <c r="E379" s="9" t="s">
        <v>398</v>
      </c>
      <c r="F379" s="10">
        <v>44522.875300925924</v>
      </c>
      <c r="G379" s="9" t="s">
        <v>108</v>
      </c>
      <c r="H379" s="11" t="s">
        <v>109</v>
      </c>
      <c r="I379" s="9" t="s">
        <v>790</v>
      </c>
      <c r="J379" s="12" t="s">
        <v>101</v>
      </c>
      <c r="K379" s="9"/>
      <c r="L379" s="12" t="s">
        <v>101</v>
      </c>
      <c r="M379" s="11" t="s">
        <v>5288</v>
      </c>
      <c r="N379" s="11"/>
      <c r="O379" s="9" t="s">
        <v>119</v>
      </c>
      <c r="P379" s="9" t="s">
        <v>5041</v>
      </c>
      <c r="Q379" s="11"/>
      <c r="R379" s="166" t="s">
        <v>1778</v>
      </c>
      <c r="S379" s="9"/>
      <c r="T379" s="13">
        <v>168.87</v>
      </c>
      <c r="U379" s="10">
        <v>44505</v>
      </c>
      <c r="V379" s="9"/>
      <c r="W379" s="12" t="s">
        <v>93</v>
      </c>
      <c r="X379" s="12"/>
      <c r="Y379" s="12"/>
      <c r="Z379" s="11"/>
      <c r="AA379" s="14">
        <v>0</v>
      </c>
      <c r="AB379" s="14">
        <v>0</v>
      </c>
      <c r="AC379" s="14">
        <v>218887</v>
      </c>
      <c r="AD379" s="14">
        <v>0</v>
      </c>
      <c r="AE379" s="161">
        <f>SUM(TAMPData2202[[#This Row],[2022 PE Obligations]:[2022 Paving Obligations]])</f>
        <v>218887</v>
      </c>
      <c r="AF379" s="14">
        <v>0</v>
      </c>
      <c r="AG379" s="14">
        <v>0</v>
      </c>
      <c r="AH379" s="14">
        <v>218887</v>
      </c>
      <c r="AI379" s="14">
        <v>0</v>
      </c>
      <c r="AJ379" s="14">
        <v>218887</v>
      </c>
      <c r="AK379" s="16" t="s">
        <v>5289</v>
      </c>
    </row>
    <row r="380" spans="1:37" ht="54" hidden="1" x14ac:dyDescent="0.35">
      <c r="A380" s="159">
        <v>116765.01</v>
      </c>
      <c r="B380" s="8">
        <v>1</v>
      </c>
      <c r="C380" s="9" t="s">
        <v>114</v>
      </c>
      <c r="D380" s="10">
        <v>42312</v>
      </c>
      <c r="E380" s="9" t="s">
        <v>253</v>
      </c>
      <c r="F380" s="10">
        <v>44377</v>
      </c>
      <c r="G380" s="9" t="s">
        <v>170</v>
      </c>
      <c r="H380" s="11" t="s">
        <v>386</v>
      </c>
      <c r="I380" s="9"/>
      <c r="J380" s="12"/>
      <c r="K380" s="9"/>
      <c r="L380" s="12"/>
      <c r="M380" s="11" t="s">
        <v>5290</v>
      </c>
      <c r="N380" s="11" t="s">
        <v>5291</v>
      </c>
      <c r="O380" s="9" t="s">
        <v>91</v>
      </c>
      <c r="P380" s="9" t="s">
        <v>4979</v>
      </c>
      <c r="Q380" s="11"/>
      <c r="R380" s="166" t="s">
        <v>1778</v>
      </c>
      <c r="S380" s="9"/>
      <c r="T380" s="13">
        <v>0</v>
      </c>
      <c r="U380" s="12"/>
      <c r="V380" s="9"/>
      <c r="W380" s="12" t="s">
        <v>93</v>
      </c>
      <c r="X380" s="12" t="s">
        <v>186</v>
      </c>
      <c r="Y380" s="12"/>
      <c r="Z380" s="11"/>
      <c r="AA380" s="14">
        <v>0</v>
      </c>
      <c r="AB380" s="14">
        <v>0</v>
      </c>
      <c r="AC380" s="14">
        <v>8521.15</v>
      </c>
      <c r="AD380" s="14">
        <v>0</v>
      </c>
      <c r="AE380" s="161">
        <f>SUM(TAMPData2202[[#This Row],[2022 PE Obligations]:[2022 Paving Obligations]])</f>
        <v>8521.15</v>
      </c>
      <c r="AF380" s="14">
        <v>0</v>
      </c>
      <c r="AG380" s="14">
        <v>0</v>
      </c>
      <c r="AH380" s="14">
        <v>579665.15</v>
      </c>
      <c r="AI380" s="14">
        <v>0</v>
      </c>
      <c r="AJ380" s="14">
        <v>579665.15</v>
      </c>
      <c r="AK380" s="16" t="s">
        <v>5292</v>
      </c>
    </row>
    <row r="381" spans="1:37" hidden="1" x14ac:dyDescent="0.35">
      <c r="A381" s="159">
        <v>116882.08</v>
      </c>
      <c r="B381" s="8">
        <v>1</v>
      </c>
      <c r="C381" s="9" t="s">
        <v>122</v>
      </c>
      <c r="D381" s="10">
        <v>43734</v>
      </c>
      <c r="E381" s="9" t="s">
        <v>398</v>
      </c>
      <c r="F381" s="10">
        <v>43895</v>
      </c>
      <c r="G381" s="9" t="s">
        <v>143</v>
      </c>
      <c r="H381" s="11" t="s">
        <v>2232</v>
      </c>
      <c r="I381" s="9"/>
      <c r="J381" s="12"/>
      <c r="K381" s="9"/>
      <c r="L381" s="12"/>
      <c r="M381" s="11" t="s">
        <v>5293</v>
      </c>
      <c r="N381" s="11" t="s">
        <v>5294</v>
      </c>
      <c r="O381" s="9" t="s">
        <v>119</v>
      </c>
      <c r="P381" s="9" t="s">
        <v>5295</v>
      </c>
      <c r="Q381" s="11"/>
      <c r="R381" s="166" t="s">
        <v>1778</v>
      </c>
      <c r="S381" s="166" t="s">
        <v>1778</v>
      </c>
      <c r="T381" s="15" t="s">
        <v>505</v>
      </c>
      <c r="U381" s="10">
        <v>43868</v>
      </c>
      <c r="V381" s="9"/>
      <c r="W381" s="12" t="s">
        <v>93</v>
      </c>
      <c r="X381" s="12"/>
      <c r="Y381" s="12"/>
      <c r="Z381" s="11"/>
      <c r="AA381" s="14">
        <v>0</v>
      </c>
      <c r="AB381" s="14">
        <v>0</v>
      </c>
      <c r="AC381" s="14">
        <v>124850</v>
      </c>
      <c r="AD381" s="14">
        <v>0</v>
      </c>
      <c r="AE381" s="161">
        <f>SUM(TAMPData2202[[#This Row],[2022 PE Obligations]:[2022 Paving Obligations]])</f>
        <v>124850</v>
      </c>
      <c r="AF381" s="14">
        <v>0</v>
      </c>
      <c r="AG381" s="14">
        <v>0</v>
      </c>
      <c r="AH381" s="14">
        <v>3436024</v>
      </c>
      <c r="AI381" s="14">
        <v>0</v>
      </c>
      <c r="AJ381" s="14">
        <v>3436024</v>
      </c>
      <c r="AK381" s="16" t="s">
        <v>5296</v>
      </c>
    </row>
    <row r="382" spans="1:37" hidden="1" x14ac:dyDescent="0.35">
      <c r="A382" s="159">
        <v>116882.09</v>
      </c>
      <c r="B382" s="8">
        <v>1</v>
      </c>
      <c r="C382" s="9" t="s">
        <v>122</v>
      </c>
      <c r="D382" s="10">
        <v>44064</v>
      </c>
      <c r="E382" s="9" t="s">
        <v>398</v>
      </c>
      <c r="F382" s="10">
        <v>44188.875196759262</v>
      </c>
      <c r="G382" s="9" t="s">
        <v>108</v>
      </c>
      <c r="H382" s="11" t="s">
        <v>2232</v>
      </c>
      <c r="I382" s="9"/>
      <c r="J382" s="12"/>
      <c r="K382" s="9"/>
      <c r="L382" s="12"/>
      <c r="M382" s="11" t="s">
        <v>5297</v>
      </c>
      <c r="N382" s="11" t="s">
        <v>5294</v>
      </c>
      <c r="O382" s="9" t="s">
        <v>119</v>
      </c>
      <c r="P382" s="9" t="s">
        <v>5295</v>
      </c>
      <c r="Q382" s="11"/>
      <c r="R382" s="166" t="s">
        <v>1778</v>
      </c>
      <c r="S382" s="166" t="s">
        <v>1778</v>
      </c>
      <c r="T382" s="15" t="s">
        <v>505</v>
      </c>
      <c r="U382" s="10">
        <v>44176</v>
      </c>
      <c r="V382" s="9"/>
      <c r="W382" s="12" t="s">
        <v>93</v>
      </c>
      <c r="X382" s="12"/>
      <c r="Y382" s="12"/>
      <c r="Z382" s="11"/>
      <c r="AA382" s="14">
        <v>0</v>
      </c>
      <c r="AB382" s="14">
        <v>0</v>
      </c>
      <c r="AC382" s="14">
        <v>197000</v>
      </c>
      <c r="AD382" s="14">
        <v>0</v>
      </c>
      <c r="AE382" s="161">
        <f>SUM(TAMPData2202[[#This Row],[2022 PE Obligations]:[2022 Paving Obligations]])</f>
        <v>197000</v>
      </c>
      <c r="AF382" s="14">
        <v>0</v>
      </c>
      <c r="AG382" s="14">
        <v>0</v>
      </c>
      <c r="AH382" s="14">
        <v>2967344</v>
      </c>
      <c r="AI382" s="14">
        <v>0</v>
      </c>
      <c r="AJ382" s="14">
        <v>2967344</v>
      </c>
      <c r="AK382" s="16" t="s">
        <v>5298</v>
      </c>
    </row>
    <row r="383" spans="1:37" ht="36" hidden="1" x14ac:dyDescent="0.35">
      <c r="A383" s="162">
        <v>116915</v>
      </c>
      <c r="B383" s="8">
        <v>4</v>
      </c>
      <c r="C383" s="9" t="s">
        <v>114</v>
      </c>
      <c r="D383" s="10">
        <v>40885</v>
      </c>
      <c r="E383" s="9" t="s">
        <v>195</v>
      </c>
      <c r="F383" s="10">
        <v>44278</v>
      </c>
      <c r="G383" s="9" t="s">
        <v>170</v>
      </c>
      <c r="H383" s="11" t="s">
        <v>750</v>
      </c>
      <c r="I383" s="9" t="s">
        <v>941</v>
      </c>
      <c r="J383" s="12"/>
      <c r="K383" s="9" t="s">
        <v>942</v>
      </c>
      <c r="L383" s="12" t="s">
        <v>183</v>
      </c>
      <c r="M383" s="11" t="s">
        <v>943</v>
      </c>
      <c r="N383" s="11" t="s">
        <v>944</v>
      </c>
      <c r="O383" s="9" t="s">
        <v>40</v>
      </c>
      <c r="P383" s="9" t="s">
        <v>166</v>
      </c>
      <c r="Q383" s="11"/>
      <c r="R383" s="9" t="s">
        <v>39</v>
      </c>
      <c r="S383" s="9" t="s">
        <v>45</v>
      </c>
      <c r="T383" s="13">
        <v>0.01</v>
      </c>
      <c r="U383" s="10">
        <v>42601</v>
      </c>
      <c r="V383" s="9"/>
      <c r="W383" s="12" t="s">
        <v>93</v>
      </c>
      <c r="X383" s="12" t="s">
        <v>186</v>
      </c>
      <c r="Y383" s="163" t="s">
        <v>34</v>
      </c>
      <c r="Z383" s="11" t="s">
        <v>945</v>
      </c>
      <c r="AA383" s="14">
        <v>-5343.19</v>
      </c>
      <c r="AB383" s="14">
        <v>-1286.6400000000001</v>
      </c>
      <c r="AC383" s="14">
        <v>7757.1</v>
      </c>
      <c r="AD383" s="14">
        <v>0</v>
      </c>
      <c r="AE383" s="161">
        <f>SUM(TAMPData2202[[#This Row],[2022 PE Obligations]:[2022 Paving Obligations]])</f>
        <v>1127.2700000000004</v>
      </c>
      <c r="AF383" s="14">
        <v>96206.81</v>
      </c>
      <c r="AG383" s="14">
        <v>29263.360000000001</v>
      </c>
      <c r="AH383" s="14">
        <v>497453.1</v>
      </c>
      <c r="AI383" s="14">
        <v>0</v>
      </c>
      <c r="AJ383" s="14">
        <v>622923.27</v>
      </c>
      <c r="AK383" s="16" t="s">
        <v>947</v>
      </c>
    </row>
    <row r="384" spans="1:37" hidden="1" x14ac:dyDescent="0.35">
      <c r="A384" s="162">
        <v>116936</v>
      </c>
      <c r="B384" s="8">
        <v>1</v>
      </c>
      <c r="C384" s="9" t="s">
        <v>122</v>
      </c>
      <c r="D384" s="10">
        <v>40886</v>
      </c>
      <c r="E384" s="9" t="s">
        <v>195</v>
      </c>
      <c r="F384" s="10">
        <v>44455</v>
      </c>
      <c r="G384" s="9" t="s">
        <v>152</v>
      </c>
      <c r="H384" s="11" t="s">
        <v>386</v>
      </c>
      <c r="I384" s="9" t="s">
        <v>948</v>
      </c>
      <c r="J384" s="12"/>
      <c r="K384" s="9" t="s">
        <v>949</v>
      </c>
      <c r="L384" s="12" t="s">
        <v>183</v>
      </c>
      <c r="M384" s="11" t="s">
        <v>950</v>
      </c>
      <c r="N384" s="11"/>
      <c r="O384" s="9" t="s">
        <v>271</v>
      </c>
      <c r="P384" s="9" t="s">
        <v>166</v>
      </c>
      <c r="Q384" s="11"/>
      <c r="R384" s="9" t="s">
        <v>39</v>
      </c>
      <c r="S384" s="9" t="s">
        <v>45</v>
      </c>
      <c r="T384" s="13">
        <v>0.01</v>
      </c>
      <c r="U384" s="12"/>
      <c r="V384" s="9"/>
      <c r="W384" s="12" t="s">
        <v>93</v>
      </c>
      <c r="X384" s="12" t="s">
        <v>186</v>
      </c>
      <c r="Y384" s="163" t="s">
        <v>34</v>
      </c>
      <c r="Z384" s="11" t="s">
        <v>951</v>
      </c>
      <c r="AA384" s="14">
        <v>0</v>
      </c>
      <c r="AB384" s="14">
        <v>0</v>
      </c>
      <c r="AC384" s="14">
        <v>849483.21</v>
      </c>
      <c r="AD384" s="14">
        <v>0</v>
      </c>
      <c r="AE384" s="161">
        <f>SUM(TAMPData2202[[#This Row],[2022 PE Obligations]:[2022 Paving Obligations]])</f>
        <v>849483.21</v>
      </c>
      <c r="AF384" s="14">
        <v>0</v>
      </c>
      <c r="AG384" s="14">
        <v>0</v>
      </c>
      <c r="AH384" s="14">
        <v>849483.21</v>
      </c>
      <c r="AI384" s="14">
        <v>0</v>
      </c>
      <c r="AJ384" s="14">
        <v>849483.21</v>
      </c>
      <c r="AK384" s="16" t="s">
        <v>952</v>
      </c>
    </row>
    <row r="385" spans="1:37" ht="36" hidden="1" x14ac:dyDescent="0.35">
      <c r="A385" s="159">
        <v>116959</v>
      </c>
      <c r="B385" s="8">
        <v>1</v>
      </c>
      <c r="C385" s="9" t="s">
        <v>85</v>
      </c>
      <c r="D385" s="10">
        <v>40891</v>
      </c>
      <c r="E385" s="9" t="s">
        <v>247</v>
      </c>
      <c r="F385" s="10">
        <v>44544</v>
      </c>
      <c r="G385" s="9" t="s">
        <v>161</v>
      </c>
      <c r="H385" s="11" t="s">
        <v>2232</v>
      </c>
      <c r="I385" s="9"/>
      <c r="J385" s="12"/>
      <c r="K385" s="9"/>
      <c r="L385" s="12"/>
      <c r="M385" s="11" t="s">
        <v>5299</v>
      </c>
      <c r="N385" s="11" t="s">
        <v>5300</v>
      </c>
      <c r="O385" s="9" t="s">
        <v>103</v>
      </c>
      <c r="P385" s="9" t="s">
        <v>2935</v>
      </c>
      <c r="Q385" s="11"/>
      <c r="R385" s="166" t="s">
        <v>1778</v>
      </c>
      <c r="S385" s="9"/>
      <c r="T385" s="13">
        <v>0</v>
      </c>
      <c r="U385" s="12"/>
      <c r="V385" s="9"/>
      <c r="W385" s="12" t="s">
        <v>93</v>
      </c>
      <c r="X385" s="12" t="s">
        <v>94</v>
      </c>
      <c r="Y385" s="12"/>
      <c r="Z385" s="11"/>
      <c r="AA385" s="14">
        <v>-2389.1799999999998</v>
      </c>
      <c r="AB385" s="14">
        <v>0</v>
      </c>
      <c r="AC385" s="14">
        <v>0</v>
      </c>
      <c r="AD385" s="14">
        <v>0</v>
      </c>
      <c r="AE385" s="161">
        <f>SUM(TAMPData2202[[#This Row],[2022 PE Obligations]:[2022 Paving Obligations]])</f>
        <v>-2389.1799999999998</v>
      </c>
      <c r="AF385" s="14">
        <v>214610.82</v>
      </c>
      <c r="AG385" s="14">
        <v>0</v>
      </c>
      <c r="AH385" s="14">
        <v>0</v>
      </c>
      <c r="AI385" s="14">
        <v>0</v>
      </c>
      <c r="AJ385" s="14">
        <v>214610.82</v>
      </c>
      <c r="AK385" s="16" t="s">
        <v>5301</v>
      </c>
    </row>
    <row r="386" spans="1:37" ht="36" hidden="1" x14ac:dyDescent="0.35">
      <c r="A386" s="159">
        <v>116961</v>
      </c>
      <c r="B386" s="8">
        <v>1</v>
      </c>
      <c r="C386" s="9" t="s">
        <v>85</v>
      </c>
      <c r="D386" s="10">
        <v>40892</v>
      </c>
      <c r="E386" s="9" t="s">
        <v>247</v>
      </c>
      <c r="F386" s="10">
        <v>44537</v>
      </c>
      <c r="G386" s="9" t="s">
        <v>161</v>
      </c>
      <c r="H386" s="11" t="s">
        <v>2232</v>
      </c>
      <c r="I386" s="9"/>
      <c r="J386" s="12"/>
      <c r="K386" s="9"/>
      <c r="L386" s="12"/>
      <c r="M386" s="11" t="s">
        <v>5302</v>
      </c>
      <c r="N386" s="11" t="s">
        <v>5303</v>
      </c>
      <c r="O386" s="9" t="s">
        <v>1836</v>
      </c>
      <c r="P386" s="9" t="s">
        <v>2935</v>
      </c>
      <c r="Q386" s="11"/>
      <c r="R386" s="166" t="s">
        <v>1778</v>
      </c>
      <c r="S386" s="9"/>
      <c r="T386" s="13">
        <v>0</v>
      </c>
      <c r="U386" s="12"/>
      <c r="V386" s="9"/>
      <c r="W386" s="12" t="s">
        <v>93</v>
      </c>
      <c r="X386" s="12" t="s">
        <v>94</v>
      </c>
      <c r="Y386" s="12"/>
      <c r="Z386" s="11"/>
      <c r="AA386" s="14">
        <v>-2414.42</v>
      </c>
      <c r="AB386" s="14">
        <v>0</v>
      </c>
      <c r="AC386" s="14">
        <v>0</v>
      </c>
      <c r="AD386" s="14">
        <v>0</v>
      </c>
      <c r="AE386" s="161">
        <f>SUM(TAMPData2202[[#This Row],[2022 PE Obligations]:[2022 Paving Obligations]])</f>
        <v>-2414.42</v>
      </c>
      <c r="AF386" s="14">
        <v>289585.58</v>
      </c>
      <c r="AG386" s="14">
        <v>0</v>
      </c>
      <c r="AH386" s="14">
        <v>0</v>
      </c>
      <c r="AI386" s="14">
        <v>0</v>
      </c>
      <c r="AJ386" s="14">
        <v>289585.58</v>
      </c>
      <c r="AK386" s="16" t="s">
        <v>5304</v>
      </c>
    </row>
    <row r="387" spans="1:37" hidden="1" x14ac:dyDescent="0.35">
      <c r="A387" s="159">
        <v>116962</v>
      </c>
      <c r="B387" s="8">
        <v>1</v>
      </c>
      <c r="C387" s="9" t="s">
        <v>85</v>
      </c>
      <c r="D387" s="10">
        <v>40892</v>
      </c>
      <c r="E387" s="9" t="s">
        <v>247</v>
      </c>
      <c r="F387" s="10">
        <v>44537</v>
      </c>
      <c r="G387" s="9" t="s">
        <v>161</v>
      </c>
      <c r="H387" s="11" t="s">
        <v>2232</v>
      </c>
      <c r="I387" s="9"/>
      <c r="J387" s="12"/>
      <c r="K387" s="9"/>
      <c r="L387" s="12"/>
      <c r="M387" s="11" t="s">
        <v>5305</v>
      </c>
      <c r="N387" s="11" t="s">
        <v>5306</v>
      </c>
      <c r="O387" s="9" t="s">
        <v>1836</v>
      </c>
      <c r="P387" s="9" t="s">
        <v>2935</v>
      </c>
      <c r="Q387" s="11"/>
      <c r="R387" s="166" t="s">
        <v>1778</v>
      </c>
      <c r="S387" s="9"/>
      <c r="T387" s="13">
        <v>0</v>
      </c>
      <c r="U387" s="12"/>
      <c r="V387" s="9"/>
      <c r="W387" s="12" t="s">
        <v>93</v>
      </c>
      <c r="X387" s="12" t="s">
        <v>94</v>
      </c>
      <c r="Y387" s="12"/>
      <c r="Z387" s="11"/>
      <c r="AA387" s="14">
        <v>4332.09</v>
      </c>
      <c r="AB387" s="14">
        <v>0</v>
      </c>
      <c r="AC387" s="14">
        <v>0</v>
      </c>
      <c r="AD387" s="14">
        <v>0</v>
      </c>
      <c r="AE387" s="161">
        <f>SUM(TAMPData2202[[#This Row],[2022 PE Obligations]:[2022 Paving Obligations]])</f>
        <v>4332.09</v>
      </c>
      <c r="AF387" s="14">
        <v>508332.09</v>
      </c>
      <c r="AG387" s="14">
        <v>0</v>
      </c>
      <c r="AH387" s="14">
        <v>0</v>
      </c>
      <c r="AI387" s="14">
        <v>0</v>
      </c>
      <c r="AJ387" s="14">
        <v>508332.09</v>
      </c>
      <c r="AK387" s="16" t="s">
        <v>5307</v>
      </c>
    </row>
    <row r="388" spans="1:37" hidden="1" x14ac:dyDescent="0.35">
      <c r="A388" s="159">
        <v>116963</v>
      </c>
      <c r="B388" s="8">
        <v>1</v>
      </c>
      <c r="C388" s="9" t="s">
        <v>85</v>
      </c>
      <c r="D388" s="10">
        <v>40892</v>
      </c>
      <c r="E388" s="9" t="s">
        <v>247</v>
      </c>
      <c r="F388" s="10">
        <v>44538</v>
      </c>
      <c r="G388" s="9" t="s">
        <v>161</v>
      </c>
      <c r="H388" s="11" t="s">
        <v>2232</v>
      </c>
      <c r="I388" s="9"/>
      <c r="J388" s="12"/>
      <c r="K388" s="9"/>
      <c r="L388" s="12"/>
      <c r="M388" s="11" t="s">
        <v>5308</v>
      </c>
      <c r="N388" s="11" t="s">
        <v>5306</v>
      </c>
      <c r="O388" s="9" t="s">
        <v>1836</v>
      </c>
      <c r="P388" s="9" t="s">
        <v>2935</v>
      </c>
      <c r="Q388" s="11"/>
      <c r="R388" s="166" t="s">
        <v>1778</v>
      </c>
      <c r="S388" s="9"/>
      <c r="T388" s="13">
        <v>0</v>
      </c>
      <c r="U388" s="12"/>
      <c r="V388" s="9"/>
      <c r="W388" s="12" t="s">
        <v>93</v>
      </c>
      <c r="X388" s="12" t="s">
        <v>94</v>
      </c>
      <c r="Y388" s="12"/>
      <c r="Z388" s="11"/>
      <c r="AA388" s="14">
        <v>-77376.81</v>
      </c>
      <c r="AB388" s="14">
        <v>0</v>
      </c>
      <c r="AC388" s="14">
        <v>0</v>
      </c>
      <c r="AD388" s="14">
        <v>0</v>
      </c>
      <c r="AE388" s="161">
        <f>SUM(TAMPData2202[[#This Row],[2022 PE Obligations]:[2022 Paving Obligations]])</f>
        <v>-77376.81</v>
      </c>
      <c r="AF388" s="14">
        <v>173123.19</v>
      </c>
      <c r="AG388" s="14">
        <v>0</v>
      </c>
      <c r="AH388" s="14">
        <v>0</v>
      </c>
      <c r="AI388" s="14">
        <v>0</v>
      </c>
      <c r="AJ388" s="14">
        <v>173123.19</v>
      </c>
      <c r="AK388" s="16" t="s">
        <v>5309</v>
      </c>
    </row>
    <row r="389" spans="1:37" hidden="1" x14ac:dyDescent="0.35">
      <c r="A389" s="162">
        <v>116992</v>
      </c>
      <c r="B389" s="8">
        <v>2</v>
      </c>
      <c r="C389" s="9" t="s">
        <v>97</v>
      </c>
      <c r="D389" s="10">
        <v>40918</v>
      </c>
      <c r="E389" s="9" t="s">
        <v>98</v>
      </c>
      <c r="F389" s="10">
        <v>44089.799363425926</v>
      </c>
      <c r="G389" s="9" t="s">
        <v>108</v>
      </c>
      <c r="H389" s="11" t="s">
        <v>1572</v>
      </c>
      <c r="I389" s="9" t="s">
        <v>1573</v>
      </c>
      <c r="J389" s="12" t="s">
        <v>101</v>
      </c>
      <c r="K389" s="9"/>
      <c r="L389" s="12" t="s">
        <v>101</v>
      </c>
      <c r="M389" s="11" t="s">
        <v>1574</v>
      </c>
      <c r="N389" s="11"/>
      <c r="O389" s="9" t="s">
        <v>438</v>
      </c>
      <c r="P389" s="9" t="s">
        <v>166</v>
      </c>
      <c r="Q389" s="11"/>
      <c r="R389" s="9" t="s">
        <v>39</v>
      </c>
      <c r="S389" s="9" t="s">
        <v>46</v>
      </c>
      <c r="T389" s="13">
        <v>0.123</v>
      </c>
      <c r="U389" s="10">
        <v>43868</v>
      </c>
      <c r="V389" s="9"/>
      <c r="W389" s="12" t="s">
        <v>93</v>
      </c>
      <c r="X389" s="12" t="s">
        <v>103</v>
      </c>
      <c r="Y389" s="163" t="s">
        <v>32</v>
      </c>
      <c r="Z389" s="11" t="s">
        <v>1575</v>
      </c>
      <c r="AA389" s="14">
        <v>0</v>
      </c>
      <c r="AB389" s="14">
        <v>0</v>
      </c>
      <c r="AC389" s="14">
        <v>154500</v>
      </c>
      <c r="AD389" s="14">
        <v>0</v>
      </c>
      <c r="AE389" s="161">
        <f>SUM(TAMPData2202[[#This Row],[2022 PE Obligations]:[2022 Paving Obligations]])</f>
        <v>154500</v>
      </c>
      <c r="AF389" s="14">
        <v>0</v>
      </c>
      <c r="AG389" s="14">
        <v>38500</v>
      </c>
      <c r="AH389" s="14">
        <v>862887</v>
      </c>
      <c r="AI389" s="14">
        <v>0</v>
      </c>
      <c r="AJ389" s="14">
        <v>901387</v>
      </c>
      <c r="AK389" s="16" t="s">
        <v>1577</v>
      </c>
    </row>
    <row r="390" spans="1:37" hidden="1" x14ac:dyDescent="0.35">
      <c r="A390" s="159">
        <v>117100.01</v>
      </c>
      <c r="B390" s="8">
        <v>2</v>
      </c>
      <c r="C390" s="9" t="s">
        <v>85</v>
      </c>
      <c r="D390" s="10">
        <v>41319</v>
      </c>
      <c r="E390" s="9" t="s">
        <v>98</v>
      </c>
      <c r="F390" s="10">
        <v>43418</v>
      </c>
      <c r="G390" s="9" t="s">
        <v>152</v>
      </c>
      <c r="H390" s="11" t="s">
        <v>1888</v>
      </c>
      <c r="I390" s="9"/>
      <c r="J390" s="12"/>
      <c r="K390" s="9"/>
      <c r="L390" s="12"/>
      <c r="M390" s="11" t="s">
        <v>5310</v>
      </c>
      <c r="N390" s="11"/>
      <c r="O390" s="9" t="s">
        <v>103</v>
      </c>
      <c r="P390" s="9"/>
      <c r="Q390" s="11"/>
      <c r="R390" s="166" t="s">
        <v>1778</v>
      </c>
      <c r="S390" s="166" t="s">
        <v>1778</v>
      </c>
      <c r="T390" s="15" t="s">
        <v>505</v>
      </c>
      <c r="U390" s="12"/>
      <c r="V390" s="9"/>
      <c r="W390" s="12" t="s">
        <v>93</v>
      </c>
      <c r="X390" s="12"/>
      <c r="Y390" s="12"/>
      <c r="Z390" s="11"/>
      <c r="AA390" s="14">
        <v>0</v>
      </c>
      <c r="AB390" s="14">
        <v>475000</v>
      </c>
      <c r="AC390" s="14">
        <v>0</v>
      </c>
      <c r="AD390" s="14">
        <v>0</v>
      </c>
      <c r="AE390" s="161">
        <f>SUM(TAMPData2202[[#This Row],[2022 PE Obligations]:[2022 Paving Obligations]])</f>
        <v>475000</v>
      </c>
      <c r="AF390" s="14">
        <v>0</v>
      </c>
      <c r="AG390" s="14">
        <v>1257000</v>
      </c>
      <c r="AH390" s="14">
        <v>0</v>
      </c>
      <c r="AI390" s="14">
        <v>0</v>
      </c>
      <c r="AJ390" s="14">
        <v>1257000</v>
      </c>
      <c r="AK390" s="16"/>
    </row>
    <row r="391" spans="1:37" hidden="1" x14ac:dyDescent="0.35">
      <c r="A391" s="159">
        <v>117100.02</v>
      </c>
      <c r="B391" s="8">
        <v>3</v>
      </c>
      <c r="C391" s="9" t="s">
        <v>85</v>
      </c>
      <c r="D391" s="10">
        <v>41319</v>
      </c>
      <c r="E391" s="9" t="s">
        <v>98</v>
      </c>
      <c r="F391" s="10">
        <v>43418</v>
      </c>
      <c r="G391" s="9" t="s">
        <v>152</v>
      </c>
      <c r="H391" s="11" t="s">
        <v>1839</v>
      </c>
      <c r="I391" s="9"/>
      <c r="J391" s="12"/>
      <c r="K391" s="9"/>
      <c r="L391" s="12"/>
      <c r="M391" s="11" t="s">
        <v>5310</v>
      </c>
      <c r="N391" s="11"/>
      <c r="O391" s="9" t="s">
        <v>103</v>
      </c>
      <c r="P391" s="9"/>
      <c r="Q391" s="11"/>
      <c r="R391" s="166" t="s">
        <v>1778</v>
      </c>
      <c r="S391" s="166" t="s">
        <v>1778</v>
      </c>
      <c r="T391" s="15" t="s">
        <v>505</v>
      </c>
      <c r="U391" s="12"/>
      <c r="V391" s="9"/>
      <c r="W391" s="12" t="s">
        <v>93</v>
      </c>
      <c r="X391" s="12"/>
      <c r="Y391" s="12"/>
      <c r="Z391" s="11"/>
      <c r="AA391" s="14">
        <v>0</v>
      </c>
      <c r="AB391" s="14">
        <v>600000</v>
      </c>
      <c r="AC391" s="14">
        <v>0</v>
      </c>
      <c r="AD391" s="14">
        <v>0</v>
      </c>
      <c r="AE391" s="161">
        <f>SUM(TAMPData2202[[#This Row],[2022 PE Obligations]:[2022 Paving Obligations]])</f>
        <v>600000</v>
      </c>
      <c r="AF391" s="14">
        <v>0</v>
      </c>
      <c r="AG391" s="14">
        <v>2698300</v>
      </c>
      <c r="AH391" s="14">
        <v>0</v>
      </c>
      <c r="AI391" s="14">
        <v>0</v>
      </c>
      <c r="AJ391" s="14">
        <v>2698300</v>
      </c>
      <c r="AK391" s="16"/>
    </row>
    <row r="392" spans="1:37" hidden="1" x14ac:dyDescent="0.35">
      <c r="A392" s="159">
        <v>117233.07</v>
      </c>
      <c r="B392" s="8">
        <v>4</v>
      </c>
      <c r="C392" s="9" t="s">
        <v>114</v>
      </c>
      <c r="D392" s="10">
        <v>43735</v>
      </c>
      <c r="E392" s="9" t="s">
        <v>398</v>
      </c>
      <c r="F392" s="10">
        <v>44447</v>
      </c>
      <c r="G392" s="9" t="s">
        <v>98</v>
      </c>
      <c r="H392" s="11" t="s">
        <v>1760</v>
      </c>
      <c r="I392" s="9"/>
      <c r="J392" s="12"/>
      <c r="K392" s="9"/>
      <c r="L392" s="12"/>
      <c r="M392" s="11" t="s">
        <v>5311</v>
      </c>
      <c r="N392" s="11"/>
      <c r="O392" s="9" t="s">
        <v>119</v>
      </c>
      <c r="P392" s="9" t="s">
        <v>5295</v>
      </c>
      <c r="Q392" s="11"/>
      <c r="R392" s="166" t="s">
        <v>1778</v>
      </c>
      <c r="S392" s="166" t="s">
        <v>1778</v>
      </c>
      <c r="T392" s="15" t="s">
        <v>505</v>
      </c>
      <c r="U392" s="10">
        <v>43868</v>
      </c>
      <c r="V392" s="9"/>
      <c r="W392" s="12" t="s">
        <v>93</v>
      </c>
      <c r="X392" s="12"/>
      <c r="Y392" s="12"/>
      <c r="Z392" s="11"/>
      <c r="AA392" s="14">
        <v>0</v>
      </c>
      <c r="AB392" s="14">
        <v>0</v>
      </c>
      <c r="AC392" s="14">
        <v>28709.54</v>
      </c>
      <c r="AD392" s="14">
        <v>0</v>
      </c>
      <c r="AE392" s="161">
        <f>SUM(TAMPData2202[[#This Row],[2022 PE Obligations]:[2022 Paving Obligations]])</f>
        <v>28709.54</v>
      </c>
      <c r="AF392" s="14">
        <v>0</v>
      </c>
      <c r="AG392" s="14">
        <v>0</v>
      </c>
      <c r="AH392" s="14">
        <v>227759.54</v>
      </c>
      <c r="AI392" s="14">
        <v>0</v>
      </c>
      <c r="AJ392" s="14">
        <v>227759.54</v>
      </c>
      <c r="AK392" s="16" t="s">
        <v>5312</v>
      </c>
    </row>
    <row r="393" spans="1:37" hidden="1" x14ac:dyDescent="0.35">
      <c r="A393" s="162">
        <v>117270</v>
      </c>
      <c r="B393" s="8">
        <v>1</v>
      </c>
      <c r="C393" s="9" t="s">
        <v>85</v>
      </c>
      <c r="D393" s="10">
        <v>41015</v>
      </c>
      <c r="E393" s="9" t="s">
        <v>195</v>
      </c>
      <c r="F393" s="10">
        <v>44403</v>
      </c>
      <c r="G393" s="9" t="s">
        <v>161</v>
      </c>
      <c r="H393" s="11" t="s">
        <v>204</v>
      </c>
      <c r="I393" s="9" t="s">
        <v>953</v>
      </c>
      <c r="J393" s="12"/>
      <c r="K393" s="9" t="s">
        <v>954</v>
      </c>
      <c r="L393" s="12" t="s">
        <v>183</v>
      </c>
      <c r="M393" s="11" t="s">
        <v>955</v>
      </c>
      <c r="N393" s="11"/>
      <c r="O393" s="9" t="s">
        <v>40</v>
      </c>
      <c r="P393" s="9" t="s">
        <v>166</v>
      </c>
      <c r="Q393" s="11"/>
      <c r="R393" s="9" t="s">
        <v>39</v>
      </c>
      <c r="S393" s="9" t="s">
        <v>45</v>
      </c>
      <c r="T393" s="13">
        <v>0.01</v>
      </c>
      <c r="U393" s="12"/>
      <c r="V393" s="9"/>
      <c r="W393" s="12" t="s">
        <v>93</v>
      </c>
      <c r="X393" s="12" t="s">
        <v>186</v>
      </c>
      <c r="Y393" s="163" t="s">
        <v>34</v>
      </c>
      <c r="Z393" s="11" t="s">
        <v>956</v>
      </c>
      <c r="AA393" s="14">
        <v>0</v>
      </c>
      <c r="AB393" s="14">
        <v>55660</v>
      </c>
      <c r="AC393" s="14">
        <v>0</v>
      </c>
      <c r="AD393" s="14">
        <v>0</v>
      </c>
      <c r="AE393" s="161">
        <f>SUM(TAMPData2202[[#This Row],[2022 PE Obligations]:[2022 Paving Obligations]])</f>
        <v>55660</v>
      </c>
      <c r="AF393" s="14">
        <v>99110</v>
      </c>
      <c r="AG393" s="14">
        <v>55660</v>
      </c>
      <c r="AH393" s="14">
        <v>0</v>
      </c>
      <c r="AI393" s="14">
        <v>0</v>
      </c>
      <c r="AJ393" s="14">
        <v>154770</v>
      </c>
      <c r="AK393" s="16" t="s">
        <v>957</v>
      </c>
    </row>
    <row r="394" spans="1:37" hidden="1" x14ac:dyDescent="0.35">
      <c r="A394" s="162">
        <v>117271</v>
      </c>
      <c r="B394" s="8">
        <v>1</v>
      </c>
      <c r="C394" s="9" t="s">
        <v>85</v>
      </c>
      <c r="D394" s="10">
        <v>41015</v>
      </c>
      <c r="E394" s="9" t="s">
        <v>195</v>
      </c>
      <c r="F394" s="10">
        <v>44403</v>
      </c>
      <c r="G394" s="9" t="s">
        <v>161</v>
      </c>
      <c r="H394" s="11" t="s">
        <v>204</v>
      </c>
      <c r="I394" s="9" t="s">
        <v>953</v>
      </c>
      <c r="J394" s="12"/>
      <c r="K394" s="9" t="s">
        <v>954</v>
      </c>
      <c r="L394" s="12" t="s">
        <v>183</v>
      </c>
      <c r="M394" s="11" t="s">
        <v>958</v>
      </c>
      <c r="N394" s="11"/>
      <c r="O394" s="9" t="s">
        <v>40</v>
      </c>
      <c r="P394" s="9" t="s">
        <v>166</v>
      </c>
      <c r="Q394" s="11"/>
      <c r="R394" s="9" t="s">
        <v>39</v>
      </c>
      <c r="S394" s="9" t="s">
        <v>45</v>
      </c>
      <c r="T394" s="13">
        <v>0.01</v>
      </c>
      <c r="U394" s="12"/>
      <c r="V394" s="9"/>
      <c r="W394" s="12" t="s">
        <v>93</v>
      </c>
      <c r="X394" s="12" t="s">
        <v>186</v>
      </c>
      <c r="Y394" s="163" t="s">
        <v>34</v>
      </c>
      <c r="Z394" s="11" t="s">
        <v>959</v>
      </c>
      <c r="AA394" s="14">
        <v>0</v>
      </c>
      <c r="AB394" s="14">
        <v>18755</v>
      </c>
      <c r="AC394" s="14">
        <v>0</v>
      </c>
      <c r="AD394" s="14">
        <v>0</v>
      </c>
      <c r="AE394" s="161">
        <f>SUM(TAMPData2202[[#This Row],[2022 PE Obligations]:[2022 Paving Obligations]])</f>
        <v>18755</v>
      </c>
      <c r="AF394" s="14">
        <v>42515</v>
      </c>
      <c r="AG394" s="14">
        <v>18755</v>
      </c>
      <c r="AH394" s="14">
        <v>0</v>
      </c>
      <c r="AI394" s="14">
        <v>0</v>
      </c>
      <c r="AJ394" s="14">
        <v>61270</v>
      </c>
      <c r="AK394" s="16" t="s">
        <v>960</v>
      </c>
    </row>
    <row r="395" spans="1:37" hidden="1" x14ac:dyDescent="0.35">
      <c r="A395" s="162">
        <v>117274</v>
      </c>
      <c r="B395" s="8">
        <v>4</v>
      </c>
      <c r="C395" s="9" t="s">
        <v>114</v>
      </c>
      <c r="D395" s="10">
        <v>41015</v>
      </c>
      <c r="E395" s="9" t="s">
        <v>195</v>
      </c>
      <c r="F395" s="10">
        <v>43819.875069444446</v>
      </c>
      <c r="G395" s="9" t="s">
        <v>170</v>
      </c>
      <c r="H395" s="11" t="s">
        <v>961</v>
      </c>
      <c r="I395" s="9" t="s">
        <v>962</v>
      </c>
      <c r="J395" s="12"/>
      <c r="K395" s="9" t="s">
        <v>963</v>
      </c>
      <c r="L395" s="12" t="s">
        <v>183</v>
      </c>
      <c r="M395" s="11" t="s">
        <v>964</v>
      </c>
      <c r="N395" s="11" t="s">
        <v>965</v>
      </c>
      <c r="O395" s="9" t="s">
        <v>40</v>
      </c>
      <c r="P395" s="9" t="s">
        <v>166</v>
      </c>
      <c r="Q395" s="11"/>
      <c r="R395" s="9" t="s">
        <v>39</v>
      </c>
      <c r="S395" s="9" t="s">
        <v>45</v>
      </c>
      <c r="T395" s="13">
        <v>6.5000000000000002E-2</v>
      </c>
      <c r="U395" s="10">
        <v>42965</v>
      </c>
      <c r="V395" s="9"/>
      <c r="W395" s="12" t="s">
        <v>93</v>
      </c>
      <c r="X395" s="12" t="s">
        <v>186</v>
      </c>
      <c r="Y395" s="163" t="s">
        <v>34</v>
      </c>
      <c r="Z395" s="11" t="s">
        <v>966</v>
      </c>
      <c r="AA395" s="14">
        <v>-81.27</v>
      </c>
      <c r="AB395" s="14">
        <v>-1749.94</v>
      </c>
      <c r="AC395" s="14">
        <v>59172.14</v>
      </c>
      <c r="AD395" s="14">
        <v>0</v>
      </c>
      <c r="AE395" s="161">
        <f>SUM(TAMPData2202[[#This Row],[2022 PE Obligations]:[2022 Paving Obligations]])</f>
        <v>57340.93</v>
      </c>
      <c r="AF395" s="14">
        <v>245323.62</v>
      </c>
      <c r="AG395" s="14">
        <v>24250.06</v>
      </c>
      <c r="AH395" s="14">
        <v>533274.14</v>
      </c>
      <c r="AI395" s="14">
        <v>0</v>
      </c>
      <c r="AJ395" s="14">
        <v>802847.82</v>
      </c>
      <c r="AK395" s="16" t="s">
        <v>968</v>
      </c>
    </row>
    <row r="396" spans="1:37" hidden="1" x14ac:dyDescent="0.35">
      <c r="A396" s="162">
        <v>117283</v>
      </c>
      <c r="B396" s="8">
        <v>4</v>
      </c>
      <c r="C396" s="9" t="s">
        <v>97</v>
      </c>
      <c r="D396" s="10">
        <v>41019</v>
      </c>
      <c r="E396" s="9" t="s">
        <v>195</v>
      </c>
      <c r="F396" s="10">
        <v>44278</v>
      </c>
      <c r="G396" s="9" t="s">
        <v>203</v>
      </c>
      <c r="H396" s="11" t="s">
        <v>961</v>
      </c>
      <c r="I396" s="9" t="s">
        <v>5313</v>
      </c>
      <c r="J396" s="12"/>
      <c r="K396" s="9" t="s">
        <v>5314</v>
      </c>
      <c r="L396" s="12" t="s">
        <v>183</v>
      </c>
      <c r="M396" s="11" t="s">
        <v>5315</v>
      </c>
      <c r="N396" s="11" t="s">
        <v>5316</v>
      </c>
      <c r="O396" s="9" t="s">
        <v>40</v>
      </c>
      <c r="P396" s="9" t="s">
        <v>166</v>
      </c>
      <c r="Q396" s="11"/>
      <c r="R396" s="9" t="s">
        <v>39</v>
      </c>
      <c r="S396" s="9" t="s">
        <v>45</v>
      </c>
      <c r="T396" s="13">
        <v>0.01</v>
      </c>
      <c r="U396" s="10">
        <v>42706</v>
      </c>
      <c r="V396" s="9"/>
      <c r="W396" s="12" t="s">
        <v>93</v>
      </c>
      <c r="X396" s="12" t="s">
        <v>186</v>
      </c>
      <c r="Y396" s="163" t="s">
        <v>34</v>
      </c>
      <c r="Z396" s="11" t="s">
        <v>5317</v>
      </c>
      <c r="AA396" s="14">
        <v>-14.65</v>
      </c>
      <c r="AB396" s="14">
        <v>-1242.3</v>
      </c>
      <c r="AC396" s="14">
        <v>377.47</v>
      </c>
      <c r="AD396" s="14">
        <v>0</v>
      </c>
      <c r="AE396" s="161">
        <f>SUM(TAMPData2202[[#This Row],[2022 PE Obligations]:[2022 Paving Obligations]])</f>
        <v>-879.48</v>
      </c>
      <c r="AF396" s="14">
        <v>135585.35</v>
      </c>
      <c r="AG396" s="14">
        <v>18557.7</v>
      </c>
      <c r="AH396" s="14">
        <v>556377.47</v>
      </c>
      <c r="AI396" s="14">
        <v>0</v>
      </c>
      <c r="AJ396" s="14">
        <v>710520.52</v>
      </c>
      <c r="AK396" s="16" t="s">
        <v>5318</v>
      </c>
    </row>
    <row r="397" spans="1:37" ht="36" hidden="1" x14ac:dyDescent="0.35">
      <c r="A397" s="159">
        <v>117472</v>
      </c>
      <c r="B397" s="8">
        <v>3</v>
      </c>
      <c r="C397" s="9" t="s">
        <v>97</v>
      </c>
      <c r="D397" s="10">
        <v>41075</v>
      </c>
      <c r="E397" s="9" t="s">
        <v>1772</v>
      </c>
      <c r="F397" s="10">
        <v>44466</v>
      </c>
      <c r="G397" s="9" t="s">
        <v>666</v>
      </c>
      <c r="H397" s="11" t="s">
        <v>365</v>
      </c>
      <c r="I397" s="9"/>
      <c r="J397" s="12"/>
      <c r="K397" s="9"/>
      <c r="L397" s="12"/>
      <c r="M397" s="11" t="s">
        <v>5319</v>
      </c>
      <c r="N397" s="11" t="s">
        <v>5320</v>
      </c>
      <c r="O397" s="9" t="s">
        <v>91</v>
      </c>
      <c r="P397" s="9" t="s">
        <v>1835</v>
      </c>
      <c r="Q397" s="11"/>
      <c r="R397" s="166" t="s">
        <v>1778</v>
      </c>
      <c r="S397" s="9"/>
      <c r="T397" s="13">
        <v>9.8000000000000004E-2</v>
      </c>
      <c r="U397" s="12"/>
      <c r="V397" s="9"/>
      <c r="W397" s="12" t="s">
        <v>93</v>
      </c>
      <c r="X397" s="12" t="s">
        <v>103</v>
      </c>
      <c r="Y397" s="12"/>
      <c r="Z397" s="11"/>
      <c r="AA397" s="14">
        <v>0</v>
      </c>
      <c r="AB397" s="14">
        <v>0</v>
      </c>
      <c r="AC397" s="14">
        <v>-280565.01</v>
      </c>
      <c r="AD397" s="14">
        <v>0</v>
      </c>
      <c r="AE397" s="161">
        <f>SUM(TAMPData2202[[#This Row],[2022 PE Obligations]:[2022 Paving Obligations]])</f>
        <v>-280565.01</v>
      </c>
      <c r="AF397" s="14">
        <v>0</v>
      </c>
      <c r="AG397" s="14">
        <v>0</v>
      </c>
      <c r="AH397" s="14">
        <v>945293.99</v>
      </c>
      <c r="AI397" s="14">
        <v>0</v>
      </c>
      <c r="AJ397" s="14">
        <v>945293.99</v>
      </c>
      <c r="AK397" s="16" t="s">
        <v>5321</v>
      </c>
    </row>
    <row r="398" spans="1:37" ht="108" x14ac:dyDescent="0.35">
      <c r="A398" s="159">
        <v>117493</v>
      </c>
      <c r="B398" s="8">
        <v>3</v>
      </c>
      <c r="C398" s="9" t="s">
        <v>122</v>
      </c>
      <c r="D398" s="10">
        <v>41086</v>
      </c>
      <c r="E398" s="9" t="s">
        <v>1772</v>
      </c>
      <c r="F398" s="10">
        <v>44419</v>
      </c>
      <c r="G398" s="9" t="s">
        <v>1741</v>
      </c>
      <c r="H398" s="11" t="s">
        <v>365</v>
      </c>
      <c r="I398" s="9"/>
      <c r="J398" s="12"/>
      <c r="K398" s="9"/>
      <c r="L398" s="12"/>
      <c r="M398" s="11" t="s">
        <v>1773</v>
      </c>
      <c r="N398" s="11" t="s">
        <v>1774</v>
      </c>
      <c r="O398" s="9" t="s">
        <v>91</v>
      </c>
      <c r="P398" s="9" t="s">
        <v>1723</v>
      </c>
      <c r="Q398" s="11"/>
      <c r="R398" s="166" t="s">
        <v>1724</v>
      </c>
      <c r="S398" s="166" t="s">
        <v>41</v>
      </c>
      <c r="T398" s="15" t="s">
        <v>505</v>
      </c>
      <c r="U398" s="12"/>
      <c r="V398" s="9"/>
      <c r="W398" s="12" t="s">
        <v>93</v>
      </c>
      <c r="X398" s="12" t="s">
        <v>103</v>
      </c>
      <c r="Y398" s="153" t="s">
        <v>32</v>
      </c>
      <c r="Z398" s="11"/>
      <c r="AA398" s="14">
        <v>0</v>
      </c>
      <c r="AB398" s="14">
        <v>0</v>
      </c>
      <c r="AC398" s="14">
        <v>557590</v>
      </c>
      <c r="AD398" s="14">
        <v>0</v>
      </c>
      <c r="AE398" s="165">
        <f>SUM(TAMPData2202[[#This Row],[2022 PE Obligations]:[2022 Paving Obligations]])</f>
        <v>557590</v>
      </c>
      <c r="AF398" s="14">
        <v>100065</v>
      </c>
      <c r="AG398" s="14">
        <v>0</v>
      </c>
      <c r="AH398" s="14">
        <v>1442540</v>
      </c>
      <c r="AI398" s="14">
        <v>0</v>
      </c>
      <c r="AJ398" s="14">
        <v>1542605</v>
      </c>
      <c r="AK398" s="16" t="s">
        <v>1775</v>
      </c>
    </row>
    <row r="399" spans="1:37" ht="36" hidden="1" x14ac:dyDescent="0.35">
      <c r="A399" s="159">
        <v>117506</v>
      </c>
      <c r="B399" s="8">
        <v>4</v>
      </c>
      <c r="C399" s="9" t="s">
        <v>122</v>
      </c>
      <c r="D399" s="10">
        <v>41092</v>
      </c>
      <c r="E399" s="9" t="s">
        <v>1892</v>
      </c>
      <c r="F399" s="10">
        <v>43952</v>
      </c>
      <c r="G399" s="9" t="s">
        <v>2404</v>
      </c>
      <c r="H399" s="11" t="s">
        <v>2044</v>
      </c>
      <c r="I399" s="9" t="s">
        <v>3800</v>
      </c>
      <c r="J399" s="12" t="s">
        <v>101</v>
      </c>
      <c r="K399" s="9"/>
      <c r="L399" s="12" t="s">
        <v>101</v>
      </c>
      <c r="M399" s="11" t="s">
        <v>5322</v>
      </c>
      <c r="N399" s="11" t="s">
        <v>5323</v>
      </c>
      <c r="O399" s="9" t="s">
        <v>1836</v>
      </c>
      <c r="P399" s="9" t="s">
        <v>2935</v>
      </c>
      <c r="Q399" s="11"/>
      <c r="R399" s="166" t="s">
        <v>1778</v>
      </c>
      <c r="S399" s="9"/>
      <c r="T399" s="13">
        <v>0.31</v>
      </c>
      <c r="U399" s="10">
        <v>43917</v>
      </c>
      <c r="V399" s="9"/>
      <c r="W399" s="12" t="s">
        <v>93</v>
      </c>
      <c r="X399" s="12" t="s">
        <v>103</v>
      </c>
      <c r="Y399" s="12"/>
      <c r="Z399" s="11"/>
      <c r="AA399" s="14">
        <v>0</v>
      </c>
      <c r="AB399" s="14">
        <v>0</v>
      </c>
      <c r="AC399" s="14">
        <v>160000</v>
      </c>
      <c r="AD399" s="14">
        <v>0</v>
      </c>
      <c r="AE399" s="161">
        <f>SUM(TAMPData2202[[#This Row],[2022 PE Obligations]:[2022 Paving Obligations]])</f>
        <v>160000</v>
      </c>
      <c r="AF399" s="14">
        <v>7828.71</v>
      </c>
      <c r="AG399" s="14">
        <v>0</v>
      </c>
      <c r="AH399" s="14">
        <v>177000</v>
      </c>
      <c r="AI399" s="14">
        <v>0</v>
      </c>
      <c r="AJ399" s="14">
        <v>184828.71</v>
      </c>
      <c r="AK399" s="16" t="s">
        <v>5324</v>
      </c>
    </row>
    <row r="400" spans="1:37" hidden="1" x14ac:dyDescent="0.35">
      <c r="A400" s="159">
        <v>117545.09</v>
      </c>
      <c r="B400" s="8">
        <v>1</v>
      </c>
      <c r="C400" s="9" t="s">
        <v>114</v>
      </c>
      <c r="D400" s="10">
        <v>43369</v>
      </c>
      <c r="E400" s="9" t="s">
        <v>398</v>
      </c>
      <c r="F400" s="10">
        <v>44579</v>
      </c>
      <c r="G400" s="9" t="s">
        <v>98</v>
      </c>
      <c r="H400" s="11" t="s">
        <v>2232</v>
      </c>
      <c r="I400" s="9"/>
      <c r="J400" s="12"/>
      <c r="K400" s="9"/>
      <c r="L400" s="12"/>
      <c r="M400" s="11" t="s">
        <v>5325</v>
      </c>
      <c r="N400" s="11" t="s">
        <v>5326</v>
      </c>
      <c r="O400" s="9" t="s">
        <v>119</v>
      </c>
      <c r="P400" s="9" t="s">
        <v>5327</v>
      </c>
      <c r="Q400" s="11"/>
      <c r="R400" s="166" t="s">
        <v>1778</v>
      </c>
      <c r="S400" s="166" t="s">
        <v>1778</v>
      </c>
      <c r="T400" s="15" t="s">
        <v>505</v>
      </c>
      <c r="U400" s="10">
        <v>43553</v>
      </c>
      <c r="V400" s="9"/>
      <c r="W400" s="12" t="s">
        <v>93</v>
      </c>
      <c r="X400" s="12"/>
      <c r="Y400" s="12"/>
      <c r="Z400" s="11"/>
      <c r="AA400" s="14">
        <v>0</v>
      </c>
      <c r="AB400" s="14">
        <v>0</v>
      </c>
      <c r="AC400" s="14">
        <v>570299.97</v>
      </c>
      <c r="AD400" s="14">
        <v>0</v>
      </c>
      <c r="AE400" s="161">
        <f>SUM(TAMPData2202[[#This Row],[2022 PE Obligations]:[2022 Paving Obligations]])</f>
        <v>570299.97</v>
      </c>
      <c r="AF400" s="14">
        <v>0</v>
      </c>
      <c r="AG400" s="14">
        <v>0</v>
      </c>
      <c r="AH400" s="14">
        <v>3712629.97</v>
      </c>
      <c r="AI400" s="14">
        <v>0</v>
      </c>
      <c r="AJ400" s="14">
        <v>3712629.97</v>
      </c>
      <c r="AK400" s="16" t="s">
        <v>5328</v>
      </c>
    </row>
    <row r="401" spans="1:37" hidden="1" x14ac:dyDescent="0.35">
      <c r="A401" s="159">
        <v>117545.1</v>
      </c>
      <c r="B401" s="8">
        <v>1</v>
      </c>
      <c r="C401" s="9" t="s">
        <v>122</v>
      </c>
      <c r="D401" s="10">
        <v>43734</v>
      </c>
      <c r="E401" s="9" t="s">
        <v>134</v>
      </c>
      <c r="F401" s="10">
        <v>43935</v>
      </c>
      <c r="G401" s="9" t="s">
        <v>143</v>
      </c>
      <c r="H401" s="11" t="s">
        <v>2232</v>
      </c>
      <c r="I401" s="9"/>
      <c r="J401" s="12"/>
      <c r="K401" s="9"/>
      <c r="L401" s="12"/>
      <c r="M401" s="11" t="s">
        <v>5329</v>
      </c>
      <c r="N401" s="11" t="s">
        <v>5330</v>
      </c>
      <c r="O401" s="9" t="s">
        <v>119</v>
      </c>
      <c r="P401" s="9" t="s">
        <v>5327</v>
      </c>
      <c r="Q401" s="11"/>
      <c r="R401" s="166" t="s">
        <v>1778</v>
      </c>
      <c r="S401" s="166" t="s">
        <v>1778</v>
      </c>
      <c r="T401" s="15" t="s">
        <v>505</v>
      </c>
      <c r="U401" s="10">
        <v>43917</v>
      </c>
      <c r="V401" s="9"/>
      <c r="W401" s="12" t="s">
        <v>93</v>
      </c>
      <c r="X401" s="12"/>
      <c r="Y401" s="12"/>
      <c r="Z401" s="11"/>
      <c r="AA401" s="14">
        <v>0</v>
      </c>
      <c r="AB401" s="14">
        <v>0</v>
      </c>
      <c r="AC401" s="14">
        <v>564100</v>
      </c>
      <c r="AD401" s="14">
        <v>0</v>
      </c>
      <c r="AE401" s="161">
        <f>SUM(TAMPData2202[[#This Row],[2022 PE Obligations]:[2022 Paving Obligations]])</f>
        <v>564100</v>
      </c>
      <c r="AF401" s="14">
        <v>0</v>
      </c>
      <c r="AG401" s="14">
        <v>0</v>
      </c>
      <c r="AH401" s="14">
        <v>3805763</v>
      </c>
      <c r="AI401" s="14">
        <v>0</v>
      </c>
      <c r="AJ401" s="14">
        <v>3805763</v>
      </c>
      <c r="AK401" s="16" t="s">
        <v>5331</v>
      </c>
    </row>
    <row r="402" spans="1:37" hidden="1" x14ac:dyDescent="0.35">
      <c r="A402" s="159">
        <v>117546.09</v>
      </c>
      <c r="B402" s="8">
        <v>2</v>
      </c>
      <c r="C402" s="9" t="s">
        <v>97</v>
      </c>
      <c r="D402" s="10">
        <v>43369</v>
      </c>
      <c r="E402" s="9" t="s">
        <v>398</v>
      </c>
      <c r="F402" s="10">
        <v>44313.875081018516</v>
      </c>
      <c r="G402" s="9" t="s">
        <v>108</v>
      </c>
      <c r="H402" s="11" t="s">
        <v>1888</v>
      </c>
      <c r="I402" s="9"/>
      <c r="J402" s="12"/>
      <c r="K402" s="9"/>
      <c r="L402" s="12"/>
      <c r="M402" s="11" t="s">
        <v>5332</v>
      </c>
      <c r="N402" s="11" t="s">
        <v>5326</v>
      </c>
      <c r="O402" s="9" t="s">
        <v>119</v>
      </c>
      <c r="P402" s="9" t="s">
        <v>5327</v>
      </c>
      <c r="Q402" s="11"/>
      <c r="R402" s="166" t="s">
        <v>1778</v>
      </c>
      <c r="S402" s="166" t="s">
        <v>1778</v>
      </c>
      <c r="T402" s="15" t="s">
        <v>505</v>
      </c>
      <c r="U402" s="10">
        <v>43553</v>
      </c>
      <c r="V402" s="9"/>
      <c r="W402" s="12" t="s">
        <v>93</v>
      </c>
      <c r="X402" s="12"/>
      <c r="Y402" s="12"/>
      <c r="Z402" s="11"/>
      <c r="AA402" s="14">
        <v>0</v>
      </c>
      <c r="AB402" s="14">
        <v>0</v>
      </c>
      <c r="AC402" s="14">
        <v>287700</v>
      </c>
      <c r="AD402" s="14">
        <v>0</v>
      </c>
      <c r="AE402" s="161">
        <f>SUM(TAMPData2202[[#This Row],[2022 PE Obligations]:[2022 Paving Obligations]])</f>
        <v>287700</v>
      </c>
      <c r="AF402" s="14">
        <v>0</v>
      </c>
      <c r="AG402" s="14">
        <v>0</v>
      </c>
      <c r="AH402" s="14">
        <v>3179980</v>
      </c>
      <c r="AI402" s="14">
        <v>0</v>
      </c>
      <c r="AJ402" s="14">
        <v>3179980</v>
      </c>
      <c r="AK402" s="16" t="s">
        <v>5333</v>
      </c>
    </row>
    <row r="403" spans="1:37" hidden="1" x14ac:dyDescent="0.35">
      <c r="A403" s="159">
        <v>117547.1</v>
      </c>
      <c r="B403" s="8">
        <v>3</v>
      </c>
      <c r="C403" s="9" t="s">
        <v>97</v>
      </c>
      <c r="D403" s="10">
        <v>43369</v>
      </c>
      <c r="E403" s="9" t="s">
        <v>398</v>
      </c>
      <c r="F403" s="10">
        <v>44089.797962962963</v>
      </c>
      <c r="G403" s="9" t="s">
        <v>108</v>
      </c>
      <c r="H403" s="11" t="s">
        <v>1839</v>
      </c>
      <c r="I403" s="9"/>
      <c r="J403" s="12"/>
      <c r="K403" s="9"/>
      <c r="L403" s="12"/>
      <c r="M403" s="11" t="s">
        <v>5334</v>
      </c>
      <c r="N403" s="11" t="s">
        <v>5326</v>
      </c>
      <c r="O403" s="9" t="s">
        <v>119</v>
      </c>
      <c r="P403" s="9" t="s">
        <v>5327</v>
      </c>
      <c r="Q403" s="11"/>
      <c r="R403" s="166" t="s">
        <v>1778</v>
      </c>
      <c r="S403" s="166" t="s">
        <v>1778</v>
      </c>
      <c r="T403" s="15" t="s">
        <v>505</v>
      </c>
      <c r="U403" s="10">
        <v>43553</v>
      </c>
      <c r="V403" s="9"/>
      <c r="W403" s="12" t="s">
        <v>93</v>
      </c>
      <c r="X403" s="12"/>
      <c r="Y403" s="12"/>
      <c r="Z403" s="11"/>
      <c r="AA403" s="14">
        <v>0</v>
      </c>
      <c r="AB403" s="14">
        <v>0</v>
      </c>
      <c r="AC403" s="14">
        <v>300000</v>
      </c>
      <c r="AD403" s="14">
        <v>0</v>
      </c>
      <c r="AE403" s="161">
        <f>SUM(TAMPData2202[[#This Row],[2022 PE Obligations]:[2022 Paving Obligations]])</f>
        <v>300000</v>
      </c>
      <c r="AF403" s="14">
        <v>0</v>
      </c>
      <c r="AG403" s="14">
        <v>0</v>
      </c>
      <c r="AH403" s="14">
        <v>4269806</v>
      </c>
      <c r="AI403" s="14">
        <v>0</v>
      </c>
      <c r="AJ403" s="14">
        <v>4269806</v>
      </c>
      <c r="AK403" s="16" t="s">
        <v>5335</v>
      </c>
    </row>
    <row r="404" spans="1:37" hidden="1" x14ac:dyDescent="0.35">
      <c r="A404" s="159">
        <v>117649</v>
      </c>
      <c r="B404" s="8">
        <v>1</v>
      </c>
      <c r="C404" s="9" t="s">
        <v>122</v>
      </c>
      <c r="D404" s="10">
        <v>41127</v>
      </c>
      <c r="E404" s="9" t="s">
        <v>98</v>
      </c>
      <c r="F404" s="10">
        <v>44386</v>
      </c>
      <c r="G404" s="9" t="s">
        <v>143</v>
      </c>
      <c r="H404" s="11" t="s">
        <v>153</v>
      </c>
      <c r="I404" s="9"/>
      <c r="J404" s="12"/>
      <c r="K404" s="9"/>
      <c r="L404" s="12"/>
      <c r="M404" s="11" t="s">
        <v>5336</v>
      </c>
      <c r="N404" s="11" t="s">
        <v>5151</v>
      </c>
      <c r="O404" s="9" t="s">
        <v>103</v>
      </c>
      <c r="P404" s="9" t="s">
        <v>4992</v>
      </c>
      <c r="Q404" s="11"/>
      <c r="R404" s="166" t="s">
        <v>1778</v>
      </c>
      <c r="S404" s="166" t="s">
        <v>1778</v>
      </c>
      <c r="T404" s="15" t="s">
        <v>505</v>
      </c>
      <c r="U404" s="10">
        <v>44365</v>
      </c>
      <c r="V404" s="9"/>
      <c r="W404" s="12" t="s">
        <v>93</v>
      </c>
      <c r="X404" s="12"/>
      <c r="Y404" s="12"/>
      <c r="Z404" s="11"/>
      <c r="AA404" s="14">
        <v>0</v>
      </c>
      <c r="AB404" s="14">
        <v>0</v>
      </c>
      <c r="AC404" s="14">
        <v>91938</v>
      </c>
      <c r="AD404" s="14">
        <v>0</v>
      </c>
      <c r="AE404" s="161">
        <f>SUM(TAMPData2202[[#This Row],[2022 PE Obligations]:[2022 Paving Obligations]])</f>
        <v>91938</v>
      </c>
      <c r="AF404" s="14">
        <v>0</v>
      </c>
      <c r="AG404" s="14">
        <v>0</v>
      </c>
      <c r="AH404" s="14">
        <v>417638</v>
      </c>
      <c r="AI404" s="14">
        <v>0</v>
      </c>
      <c r="AJ404" s="14">
        <v>417638</v>
      </c>
      <c r="AK404" s="16" t="s">
        <v>5337</v>
      </c>
    </row>
    <row r="405" spans="1:37" hidden="1" x14ac:dyDescent="0.35">
      <c r="A405" s="159">
        <v>117703</v>
      </c>
      <c r="B405" s="8">
        <v>4</v>
      </c>
      <c r="C405" s="9" t="s">
        <v>122</v>
      </c>
      <c r="D405" s="10">
        <v>41136</v>
      </c>
      <c r="E405" s="9" t="s">
        <v>1833</v>
      </c>
      <c r="F405" s="10">
        <v>44533</v>
      </c>
      <c r="G405" s="9" t="s">
        <v>253</v>
      </c>
      <c r="H405" s="11" t="s">
        <v>88</v>
      </c>
      <c r="I405" s="9" t="s">
        <v>2692</v>
      </c>
      <c r="J405" s="12" t="s">
        <v>101</v>
      </c>
      <c r="K405" s="9" t="s">
        <v>1894</v>
      </c>
      <c r="L405" s="12" t="s">
        <v>101</v>
      </c>
      <c r="M405" s="11" t="s">
        <v>5338</v>
      </c>
      <c r="N405" s="11" t="s">
        <v>2935</v>
      </c>
      <c r="O405" s="9" t="s">
        <v>1836</v>
      </c>
      <c r="P405" s="9" t="s">
        <v>2935</v>
      </c>
      <c r="Q405" s="11"/>
      <c r="R405" s="166" t="s">
        <v>1778</v>
      </c>
      <c r="S405" s="9"/>
      <c r="T405" s="13">
        <v>0.53</v>
      </c>
      <c r="U405" s="10">
        <v>44428</v>
      </c>
      <c r="V405" s="9"/>
      <c r="W405" s="12" t="s">
        <v>93</v>
      </c>
      <c r="X405" s="12" t="s">
        <v>13</v>
      </c>
      <c r="Y405" s="12"/>
      <c r="Z405" s="11"/>
      <c r="AA405" s="14">
        <v>33200</v>
      </c>
      <c r="AB405" s="14">
        <v>23000</v>
      </c>
      <c r="AC405" s="14">
        <v>1461000</v>
      </c>
      <c r="AD405" s="14">
        <v>0</v>
      </c>
      <c r="AE405" s="161">
        <f>SUM(TAMPData2202[[#This Row],[2022 PE Obligations]:[2022 Paving Obligations]])</f>
        <v>1517200</v>
      </c>
      <c r="AF405" s="14">
        <v>173200</v>
      </c>
      <c r="AG405" s="14">
        <v>72000</v>
      </c>
      <c r="AH405" s="14">
        <v>1461000</v>
      </c>
      <c r="AI405" s="14">
        <v>0</v>
      </c>
      <c r="AJ405" s="14">
        <v>1706200</v>
      </c>
      <c r="AK405" s="16" t="s">
        <v>5339</v>
      </c>
    </row>
    <row r="406" spans="1:37" hidden="1" x14ac:dyDescent="0.35">
      <c r="A406" s="162">
        <v>117922</v>
      </c>
      <c r="B406" s="8">
        <v>2</v>
      </c>
      <c r="C406" s="9" t="s">
        <v>122</v>
      </c>
      <c r="D406" s="10">
        <v>41184</v>
      </c>
      <c r="E406" s="9" t="s">
        <v>195</v>
      </c>
      <c r="F406" s="10">
        <v>44302</v>
      </c>
      <c r="G406" s="9" t="s">
        <v>426</v>
      </c>
      <c r="H406" s="11" t="s">
        <v>460</v>
      </c>
      <c r="I406" s="9" t="s">
        <v>969</v>
      </c>
      <c r="J406" s="12"/>
      <c r="K406" s="9" t="s">
        <v>970</v>
      </c>
      <c r="L406" s="12" t="s">
        <v>183</v>
      </c>
      <c r="M406" s="11" t="s">
        <v>971</v>
      </c>
      <c r="N406" s="11"/>
      <c r="O406" s="9" t="s">
        <v>40</v>
      </c>
      <c r="P406" s="9" t="s">
        <v>166</v>
      </c>
      <c r="Q406" s="11"/>
      <c r="R406" s="9" t="s">
        <v>39</v>
      </c>
      <c r="S406" s="9" t="s">
        <v>45</v>
      </c>
      <c r="T406" s="13">
        <v>0.02</v>
      </c>
      <c r="U406" s="10">
        <v>44281</v>
      </c>
      <c r="V406" s="9"/>
      <c r="W406" s="12" t="s">
        <v>93</v>
      </c>
      <c r="X406" s="12" t="s">
        <v>186</v>
      </c>
      <c r="Y406" s="163" t="s">
        <v>34</v>
      </c>
      <c r="Z406" s="11" t="s">
        <v>972</v>
      </c>
      <c r="AA406" s="14">
        <v>0</v>
      </c>
      <c r="AB406" s="14">
        <v>0</v>
      </c>
      <c r="AC406" s="14">
        <v>588318</v>
      </c>
      <c r="AD406" s="14">
        <v>0</v>
      </c>
      <c r="AE406" s="161">
        <f>SUM(TAMPData2202[[#This Row],[2022 PE Obligations]:[2022 Paving Obligations]])</f>
        <v>588318</v>
      </c>
      <c r="AF406" s="14">
        <v>164135</v>
      </c>
      <c r="AG406" s="14">
        <v>98475</v>
      </c>
      <c r="AH406" s="14">
        <v>1632276</v>
      </c>
      <c r="AI406" s="14">
        <v>0</v>
      </c>
      <c r="AJ406" s="14">
        <v>1894886</v>
      </c>
      <c r="AK406" s="16" t="s">
        <v>974</v>
      </c>
    </row>
    <row r="407" spans="1:37" ht="198" hidden="1" x14ac:dyDescent="0.35">
      <c r="A407" s="159">
        <v>117950</v>
      </c>
      <c r="B407" s="8">
        <v>2</v>
      </c>
      <c r="C407" s="9" t="s">
        <v>85</v>
      </c>
      <c r="D407" s="10">
        <v>41185</v>
      </c>
      <c r="E407" s="9" t="s">
        <v>2500</v>
      </c>
      <c r="F407" s="10">
        <v>44376</v>
      </c>
      <c r="G407" s="9" t="s">
        <v>4070</v>
      </c>
      <c r="H407" s="11" t="s">
        <v>223</v>
      </c>
      <c r="I407" s="9"/>
      <c r="J407" s="12"/>
      <c r="K407" s="9"/>
      <c r="L407" s="12"/>
      <c r="M407" s="11" t="s">
        <v>5340</v>
      </c>
      <c r="N407" s="11" t="s">
        <v>5341</v>
      </c>
      <c r="O407" s="9" t="s">
        <v>91</v>
      </c>
      <c r="P407" s="9" t="s">
        <v>5342</v>
      </c>
      <c r="Q407" s="11"/>
      <c r="R407" s="166" t="s">
        <v>1778</v>
      </c>
      <c r="S407" s="166" t="s">
        <v>1778</v>
      </c>
      <c r="T407" s="13">
        <v>0</v>
      </c>
      <c r="U407" s="12"/>
      <c r="V407" s="9"/>
      <c r="W407" s="12" t="s">
        <v>93</v>
      </c>
      <c r="X407" s="12"/>
      <c r="Y407" s="12"/>
      <c r="Z407" s="11"/>
      <c r="AA407" s="14">
        <v>49086</v>
      </c>
      <c r="AB407" s="14">
        <v>0</v>
      </c>
      <c r="AC407" s="14">
        <v>0</v>
      </c>
      <c r="AD407" s="14">
        <v>0</v>
      </c>
      <c r="AE407" s="161">
        <f>SUM(TAMPData2202[[#This Row],[2022 PE Obligations]:[2022 Paving Obligations]])</f>
        <v>49086</v>
      </c>
      <c r="AF407" s="14">
        <v>111648</v>
      </c>
      <c r="AG407" s="14">
        <v>0</v>
      </c>
      <c r="AH407" s="14">
        <v>0</v>
      </c>
      <c r="AI407" s="14">
        <v>0</v>
      </c>
      <c r="AJ407" s="14">
        <v>111648</v>
      </c>
      <c r="AK407" s="16" t="s">
        <v>5343</v>
      </c>
    </row>
    <row r="408" spans="1:37" hidden="1" x14ac:dyDescent="0.35">
      <c r="A408" s="159">
        <v>118303.06</v>
      </c>
      <c r="B408" s="8">
        <v>2</v>
      </c>
      <c r="C408" s="9" t="s">
        <v>114</v>
      </c>
      <c r="D408" s="10">
        <v>43364</v>
      </c>
      <c r="E408" s="9" t="s">
        <v>398</v>
      </c>
      <c r="F408" s="10">
        <v>44348</v>
      </c>
      <c r="G408" s="9" t="s">
        <v>98</v>
      </c>
      <c r="H408" s="11" t="s">
        <v>1888</v>
      </c>
      <c r="I408" s="9"/>
      <c r="J408" s="12"/>
      <c r="K408" s="9"/>
      <c r="L408" s="12"/>
      <c r="M408" s="11" t="s">
        <v>5344</v>
      </c>
      <c r="N408" s="11" t="s">
        <v>5345</v>
      </c>
      <c r="O408" s="9" t="s">
        <v>119</v>
      </c>
      <c r="P408" s="9" t="s">
        <v>5295</v>
      </c>
      <c r="Q408" s="11"/>
      <c r="R408" s="166" t="s">
        <v>1778</v>
      </c>
      <c r="S408" s="166" t="s">
        <v>1778</v>
      </c>
      <c r="T408" s="15" t="s">
        <v>505</v>
      </c>
      <c r="U408" s="10">
        <v>43504</v>
      </c>
      <c r="V408" s="9"/>
      <c r="W408" s="12" t="s">
        <v>93</v>
      </c>
      <c r="X408" s="12"/>
      <c r="Y408" s="12"/>
      <c r="Z408" s="11"/>
      <c r="AA408" s="14">
        <v>0</v>
      </c>
      <c r="AB408" s="14">
        <v>0</v>
      </c>
      <c r="AC408" s="14">
        <v>94109.440000000002</v>
      </c>
      <c r="AD408" s="14">
        <v>0</v>
      </c>
      <c r="AE408" s="161">
        <f>SUM(TAMPData2202[[#This Row],[2022 PE Obligations]:[2022 Paving Obligations]])</f>
        <v>94109.440000000002</v>
      </c>
      <c r="AF408" s="14">
        <v>0</v>
      </c>
      <c r="AG408" s="14">
        <v>0</v>
      </c>
      <c r="AH408" s="14">
        <v>448558.44</v>
      </c>
      <c r="AI408" s="14">
        <v>0</v>
      </c>
      <c r="AJ408" s="14">
        <v>448558.44</v>
      </c>
      <c r="AK408" s="16" t="s">
        <v>5346</v>
      </c>
    </row>
    <row r="409" spans="1:37" hidden="1" x14ac:dyDescent="0.35">
      <c r="A409" s="159">
        <v>118305.07</v>
      </c>
      <c r="B409" s="8">
        <v>4</v>
      </c>
      <c r="C409" s="9" t="s">
        <v>97</v>
      </c>
      <c r="D409" s="10">
        <v>43734</v>
      </c>
      <c r="E409" s="9" t="s">
        <v>398</v>
      </c>
      <c r="F409" s="10">
        <v>44419.875057870369</v>
      </c>
      <c r="G409" s="9" t="s">
        <v>108</v>
      </c>
      <c r="H409" s="11" t="s">
        <v>1760</v>
      </c>
      <c r="I409" s="9"/>
      <c r="J409" s="12"/>
      <c r="K409" s="9"/>
      <c r="L409" s="12"/>
      <c r="M409" s="11" t="s">
        <v>5347</v>
      </c>
      <c r="N409" s="11" t="s">
        <v>5345</v>
      </c>
      <c r="O409" s="9" t="s">
        <v>119</v>
      </c>
      <c r="P409" s="9" t="s">
        <v>5295</v>
      </c>
      <c r="Q409" s="11"/>
      <c r="R409" s="166" t="s">
        <v>1778</v>
      </c>
      <c r="S409" s="166" t="s">
        <v>1778</v>
      </c>
      <c r="T409" s="15" t="s">
        <v>505</v>
      </c>
      <c r="U409" s="10">
        <v>43868</v>
      </c>
      <c r="V409" s="9"/>
      <c r="W409" s="12" t="s">
        <v>93</v>
      </c>
      <c r="X409" s="12"/>
      <c r="Y409" s="12"/>
      <c r="Z409" s="11"/>
      <c r="AA409" s="14">
        <v>0</v>
      </c>
      <c r="AB409" s="14">
        <v>0</v>
      </c>
      <c r="AC409" s="14">
        <v>351000</v>
      </c>
      <c r="AD409" s="14">
        <v>0</v>
      </c>
      <c r="AE409" s="161">
        <f>SUM(TAMPData2202[[#This Row],[2022 PE Obligations]:[2022 Paving Obligations]])</f>
        <v>351000</v>
      </c>
      <c r="AF409" s="14">
        <v>0</v>
      </c>
      <c r="AG409" s="14">
        <v>0</v>
      </c>
      <c r="AH409" s="14">
        <v>856920</v>
      </c>
      <c r="AI409" s="14">
        <v>0</v>
      </c>
      <c r="AJ409" s="14">
        <v>856920</v>
      </c>
      <c r="AK409" s="16" t="s">
        <v>5348</v>
      </c>
    </row>
    <row r="410" spans="1:37" hidden="1" x14ac:dyDescent="0.35">
      <c r="A410" s="162">
        <v>118428</v>
      </c>
      <c r="B410" s="8">
        <v>4</v>
      </c>
      <c r="C410" s="9" t="s">
        <v>114</v>
      </c>
      <c r="D410" s="10">
        <v>41263</v>
      </c>
      <c r="E410" s="9" t="s">
        <v>195</v>
      </c>
      <c r="F410" s="10">
        <v>42963</v>
      </c>
      <c r="G410" s="9" t="s">
        <v>143</v>
      </c>
      <c r="H410" s="11" t="s">
        <v>489</v>
      </c>
      <c r="I410" s="9" t="s">
        <v>975</v>
      </c>
      <c r="J410" s="12"/>
      <c r="K410" s="9" t="s">
        <v>491</v>
      </c>
      <c r="L410" s="12" t="s">
        <v>183</v>
      </c>
      <c r="M410" s="11" t="s">
        <v>976</v>
      </c>
      <c r="N410" s="11" t="s">
        <v>977</v>
      </c>
      <c r="O410" s="9" t="s">
        <v>40</v>
      </c>
      <c r="P410" s="9" t="s">
        <v>166</v>
      </c>
      <c r="Q410" s="11"/>
      <c r="R410" s="164" t="s">
        <v>39</v>
      </c>
      <c r="S410" s="164" t="s">
        <v>45</v>
      </c>
      <c r="T410" s="13">
        <v>0.01</v>
      </c>
      <c r="U410" s="12"/>
      <c r="V410" s="9"/>
      <c r="W410" s="12" t="s">
        <v>93</v>
      </c>
      <c r="X410" s="12" t="s">
        <v>186</v>
      </c>
      <c r="Y410" s="163" t="s">
        <v>34</v>
      </c>
      <c r="Z410" s="11" t="s">
        <v>978</v>
      </c>
      <c r="AA410" s="14">
        <v>2</v>
      </c>
      <c r="AB410" s="14">
        <v>0</v>
      </c>
      <c r="AC410" s="14">
        <v>0</v>
      </c>
      <c r="AD410" s="14">
        <v>0</v>
      </c>
      <c r="AE410" s="161">
        <f>SUM(TAMPData2202[[#This Row],[2022 PE Obligations]:[2022 Paving Obligations]])</f>
        <v>2</v>
      </c>
      <c r="AF410" s="14">
        <v>61913.17</v>
      </c>
      <c r="AG410" s="14">
        <v>31250</v>
      </c>
      <c r="AH410" s="14">
        <v>518438.1</v>
      </c>
      <c r="AI410" s="14">
        <v>0</v>
      </c>
      <c r="AJ410" s="14">
        <v>611601.27</v>
      </c>
      <c r="AK410" s="16" t="s">
        <v>979</v>
      </c>
    </row>
    <row r="411" spans="1:37" ht="36" hidden="1" x14ac:dyDescent="0.35">
      <c r="A411" s="159">
        <v>118433.01</v>
      </c>
      <c r="B411" s="8">
        <v>3</v>
      </c>
      <c r="C411" s="9" t="s">
        <v>85</v>
      </c>
      <c r="D411" s="10">
        <v>44421</v>
      </c>
      <c r="E411" s="9" t="s">
        <v>98</v>
      </c>
      <c r="F411" s="10">
        <v>44421</v>
      </c>
      <c r="G411" s="9" t="s">
        <v>98</v>
      </c>
      <c r="H411" s="11" t="s">
        <v>140</v>
      </c>
      <c r="I411" s="9" t="s">
        <v>2135</v>
      </c>
      <c r="J411" s="12" t="s">
        <v>101</v>
      </c>
      <c r="K411" s="9"/>
      <c r="L411" s="12" t="s">
        <v>101</v>
      </c>
      <c r="M411" s="11" t="s">
        <v>5349</v>
      </c>
      <c r="N411" s="11" t="s">
        <v>5350</v>
      </c>
      <c r="O411" s="9" t="s">
        <v>1836</v>
      </c>
      <c r="P411" s="9" t="s">
        <v>5327</v>
      </c>
      <c r="Q411" s="11"/>
      <c r="R411" s="166" t="s">
        <v>1778</v>
      </c>
      <c r="S411" s="9"/>
      <c r="T411" s="13">
        <v>0</v>
      </c>
      <c r="U411" s="12"/>
      <c r="V411" s="9"/>
      <c r="W411" s="12" t="s">
        <v>93</v>
      </c>
      <c r="X411" s="12" t="s">
        <v>103</v>
      </c>
      <c r="Y411" s="12"/>
      <c r="Z411" s="11"/>
      <c r="AA411" s="14">
        <v>25000</v>
      </c>
      <c r="AB411" s="14">
        <v>0</v>
      </c>
      <c r="AC411" s="14">
        <v>0</v>
      </c>
      <c r="AD411" s="14">
        <v>0</v>
      </c>
      <c r="AE411" s="161">
        <f>SUM(TAMPData2202[[#This Row],[2022 PE Obligations]:[2022 Paving Obligations]])</f>
        <v>25000</v>
      </c>
      <c r="AF411" s="14">
        <v>25000</v>
      </c>
      <c r="AG411" s="14">
        <v>0</v>
      </c>
      <c r="AH411" s="14">
        <v>0</v>
      </c>
      <c r="AI411" s="14">
        <v>0</v>
      </c>
      <c r="AJ411" s="14">
        <v>25000</v>
      </c>
      <c r="AK411" s="16" t="s">
        <v>5351</v>
      </c>
    </row>
    <row r="412" spans="1:37" hidden="1" x14ac:dyDescent="0.35">
      <c r="A412" s="159">
        <v>118491</v>
      </c>
      <c r="B412" s="8">
        <v>6</v>
      </c>
      <c r="C412" s="9" t="s">
        <v>85</v>
      </c>
      <c r="D412" s="10">
        <v>41292</v>
      </c>
      <c r="E412" s="9" t="s">
        <v>98</v>
      </c>
      <c r="F412" s="10">
        <v>43419</v>
      </c>
      <c r="G412" s="9" t="s">
        <v>152</v>
      </c>
      <c r="H412" s="11" t="s">
        <v>667</v>
      </c>
      <c r="I412" s="9"/>
      <c r="J412" s="12"/>
      <c r="K412" s="9"/>
      <c r="L412" s="12"/>
      <c r="M412" s="11" t="s">
        <v>5352</v>
      </c>
      <c r="N412" s="11"/>
      <c r="O412" s="9" t="s">
        <v>103</v>
      </c>
      <c r="P412" s="9" t="s">
        <v>453</v>
      </c>
      <c r="Q412" s="11"/>
      <c r="R412" s="166" t="s">
        <v>1778</v>
      </c>
      <c r="S412" s="166" t="s">
        <v>1778</v>
      </c>
      <c r="T412" s="15" t="s">
        <v>505</v>
      </c>
      <c r="U412" s="12"/>
      <c r="V412" s="9"/>
      <c r="W412" s="12" t="s">
        <v>93</v>
      </c>
      <c r="X412" s="12"/>
      <c r="Y412" s="12"/>
      <c r="Z412" s="11"/>
      <c r="AA412" s="14">
        <v>33800</v>
      </c>
      <c r="AB412" s="14">
        <v>0</v>
      </c>
      <c r="AC412" s="14">
        <v>0</v>
      </c>
      <c r="AD412" s="14">
        <v>0</v>
      </c>
      <c r="AE412" s="161">
        <f>SUM(TAMPData2202[[#This Row],[2022 PE Obligations]:[2022 Paving Obligations]])</f>
        <v>33800</v>
      </c>
      <c r="AF412" s="14">
        <v>537500</v>
      </c>
      <c r="AG412" s="14">
        <v>0</v>
      </c>
      <c r="AH412" s="14">
        <v>0</v>
      </c>
      <c r="AI412" s="14">
        <v>0</v>
      </c>
      <c r="AJ412" s="14">
        <v>537500</v>
      </c>
      <c r="AK412" s="16"/>
    </row>
    <row r="413" spans="1:37" ht="36" hidden="1" x14ac:dyDescent="0.35">
      <c r="A413" s="159">
        <v>118508</v>
      </c>
      <c r="B413" s="8">
        <v>2</v>
      </c>
      <c r="C413" s="9" t="s">
        <v>114</v>
      </c>
      <c r="D413" s="10">
        <v>41304</v>
      </c>
      <c r="E413" s="9" t="s">
        <v>1833</v>
      </c>
      <c r="F413" s="10">
        <v>44279</v>
      </c>
      <c r="G413" s="9" t="s">
        <v>134</v>
      </c>
      <c r="H413" s="11" t="s">
        <v>392</v>
      </c>
      <c r="I413" s="9" t="s">
        <v>539</v>
      </c>
      <c r="J413" s="12" t="s">
        <v>299</v>
      </c>
      <c r="K413" s="9"/>
      <c r="L413" s="12" t="s">
        <v>300</v>
      </c>
      <c r="M413" s="11" t="s">
        <v>5353</v>
      </c>
      <c r="N413" s="11" t="s">
        <v>5354</v>
      </c>
      <c r="O413" s="9" t="s">
        <v>1836</v>
      </c>
      <c r="P413" s="9" t="s">
        <v>2935</v>
      </c>
      <c r="Q413" s="11"/>
      <c r="R413" s="166" t="s">
        <v>1778</v>
      </c>
      <c r="S413" s="9"/>
      <c r="T413" s="13">
        <v>0.42</v>
      </c>
      <c r="U413" s="10">
        <v>42048</v>
      </c>
      <c r="V413" s="9"/>
      <c r="W413" s="12" t="s">
        <v>93</v>
      </c>
      <c r="X413" s="12" t="s">
        <v>303</v>
      </c>
      <c r="Y413" s="153" t="s">
        <v>29</v>
      </c>
      <c r="Z413" s="11"/>
      <c r="AA413" s="14">
        <v>-3813.15</v>
      </c>
      <c r="AB413" s="14">
        <v>0</v>
      </c>
      <c r="AC413" s="14">
        <v>76480.86</v>
      </c>
      <c r="AD413" s="14">
        <v>0</v>
      </c>
      <c r="AE413" s="161">
        <f>SUM(TAMPData2202[[#This Row],[2022 PE Obligations]:[2022 Paving Obligations]])</f>
        <v>72667.710000000006</v>
      </c>
      <c r="AF413" s="14">
        <v>21186.85</v>
      </c>
      <c r="AG413" s="14">
        <v>0</v>
      </c>
      <c r="AH413" s="14">
        <v>723305.86</v>
      </c>
      <c r="AI413" s="14">
        <v>0</v>
      </c>
      <c r="AJ413" s="14">
        <v>744492.71</v>
      </c>
      <c r="AK413" s="16" t="s">
        <v>5355</v>
      </c>
    </row>
    <row r="414" spans="1:37" ht="36" hidden="1" x14ac:dyDescent="0.35">
      <c r="A414" s="159">
        <v>118554</v>
      </c>
      <c r="B414" s="8">
        <v>4</v>
      </c>
      <c r="C414" s="9" t="s">
        <v>97</v>
      </c>
      <c r="D414" s="10">
        <v>41327</v>
      </c>
      <c r="E414" s="9" t="s">
        <v>4103</v>
      </c>
      <c r="F414" s="10">
        <v>44539</v>
      </c>
      <c r="G414" s="9" t="s">
        <v>203</v>
      </c>
      <c r="H414" s="11" t="s">
        <v>2853</v>
      </c>
      <c r="I414" s="9" t="s">
        <v>5356</v>
      </c>
      <c r="J414" s="12" t="s">
        <v>101</v>
      </c>
      <c r="K414" s="9"/>
      <c r="L414" s="12" t="s">
        <v>101</v>
      </c>
      <c r="M414" s="11" t="s">
        <v>5357</v>
      </c>
      <c r="N414" s="11" t="s">
        <v>5358</v>
      </c>
      <c r="O414" s="9" t="s">
        <v>91</v>
      </c>
      <c r="P414" s="9" t="s">
        <v>5359</v>
      </c>
      <c r="Q414" s="11"/>
      <c r="R414" s="9" t="s">
        <v>47</v>
      </c>
      <c r="S414" s="9" t="s">
        <v>45</v>
      </c>
      <c r="T414" s="13">
        <v>0</v>
      </c>
      <c r="U414" s="12"/>
      <c r="V414" s="9"/>
      <c r="W414" s="12" t="s">
        <v>93</v>
      </c>
      <c r="X414" s="12" t="s">
        <v>103</v>
      </c>
      <c r="Y414" s="153" t="s">
        <v>32</v>
      </c>
      <c r="Z414" s="11"/>
      <c r="AA414" s="14">
        <v>-3355.48</v>
      </c>
      <c r="AB414" s="14">
        <v>-18741.669999999998</v>
      </c>
      <c r="AC414" s="14">
        <v>-202231</v>
      </c>
      <c r="AD414" s="14">
        <v>0</v>
      </c>
      <c r="AE414" s="161">
        <f>SUM(TAMPData2202[[#This Row],[2022 PE Obligations]:[2022 Paving Obligations]])</f>
        <v>-224328.15</v>
      </c>
      <c r="AF414" s="14">
        <v>86850.13</v>
      </c>
      <c r="AG414" s="14">
        <v>1258.33</v>
      </c>
      <c r="AH414" s="14">
        <v>1242978</v>
      </c>
      <c r="AI414" s="14">
        <v>0</v>
      </c>
      <c r="AJ414" s="14">
        <v>1331086.46</v>
      </c>
      <c r="AK414" s="16" t="s">
        <v>5360</v>
      </c>
    </row>
    <row r="415" spans="1:37" hidden="1" x14ac:dyDescent="0.35">
      <c r="A415" s="159">
        <v>118558</v>
      </c>
      <c r="B415" s="8">
        <v>6</v>
      </c>
      <c r="C415" s="9" t="s">
        <v>114</v>
      </c>
      <c r="D415" s="10">
        <v>41331</v>
      </c>
      <c r="E415" s="9" t="s">
        <v>98</v>
      </c>
      <c r="F415" s="10">
        <v>44461</v>
      </c>
      <c r="G415" s="9" t="s">
        <v>98</v>
      </c>
      <c r="H415" s="11" t="s">
        <v>667</v>
      </c>
      <c r="I415" s="9"/>
      <c r="J415" s="12"/>
      <c r="K415" s="9"/>
      <c r="L415" s="12"/>
      <c r="M415" s="11" t="s">
        <v>5361</v>
      </c>
      <c r="N415" s="11"/>
      <c r="O415" s="9" t="s">
        <v>119</v>
      </c>
      <c r="P415" s="9"/>
      <c r="Q415" s="11"/>
      <c r="R415" s="166" t="s">
        <v>1778</v>
      </c>
      <c r="S415" s="166" t="s">
        <v>1778</v>
      </c>
      <c r="T415" s="15" t="s">
        <v>505</v>
      </c>
      <c r="U415" s="12"/>
      <c r="V415" s="9"/>
      <c r="W415" s="12" t="s">
        <v>93</v>
      </c>
      <c r="X415" s="12"/>
      <c r="Y415" s="12"/>
      <c r="Z415" s="11"/>
      <c r="AA415" s="14">
        <v>0</v>
      </c>
      <c r="AB415" s="14">
        <v>0</v>
      </c>
      <c r="AC415" s="14">
        <v>13408.09</v>
      </c>
      <c r="AD415" s="14">
        <v>0</v>
      </c>
      <c r="AE415" s="161">
        <f>SUM(TAMPData2202[[#This Row],[2022 PE Obligations]:[2022 Paving Obligations]])</f>
        <v>13408.09</v>
      </c>
      <c r="AF415" s="14">
        <v>0</v>
      </c>
      <c r="AG415" s="14">
        <v>0</v>
      </c>
      <c r="AH415" s="14">
        <v>823395.55</v>
      </c>
      <c r="AI415" s="14">
        <v>0</v>
      </c>
      <c r="AJ415" s="14">
        <v>823395.55</v>
      </c>
      <c r="AK415" s="16" t="s">
        <v>5362</v>
      </c>
    </row>
    <row r="416" spans="1:37" ht="36" hidden="1" x14ac:dyDescent="0.35">
      <c r="A416" s="159">
        <v>118583</v>
      </c>
      <c r="B416" s="8">
        <v>3</v>
      </c>
      <c r="C416" s="9" t="s">
        <v>114</v>
      </c>
      <c r="D416" s="10">
        <v>41338</v>
      </c>
      <c r="E416" s="9" t="s">
        <v>1833</v>
      </c>
      <c r="F416" s="10">
        <v>43437</v>
      </c>
      <c r="G416" s="9" t="s">
        <v>134</v>
      </c>
      <c r="H416" s="11" t="s">
        <v>3649</v>
      </c>
      <c r="I416" s="9" t="s">
        <v>3650</v>
      </c>
      <c r="J416" s="12" t="s">
        <v>101</v>
      </c>
      <c r="K416" s="9"/>
      <c r="L416" s="12" t="s">
        <v>101</v>
      </c>
      <c r="M416" s="11" t="s">
        <v>5363</v>
      </c>
      <c r="N416" s="11" t="s">
        <v>2430</v>
      </c>
      <c r="O416" s="9" t="s">
        <v>1836</v>
      </c>
      <c r="P416" s="9" t="s">
        <v>2430</v>
      </c>
      <c r="Q416" s="11"/>
      <c r="R416" s="166" t="s">
        <v>47</v>
      </c>
      <c r="S416" s="166" t="s">
        <v>45</v>
      </c>
      <c r="T416" s="13">
        <v>8.07</v>
      </c>
      <c r="U416" s="12"/>
      <c r="V416" s="9"/>
      <c r="W416" s="12" t="s">
        <v>93</v>
      </c>
      <c r="X416" s="12" t="s">
        <v>13</v>
      </c>
      <c r="Y416" s="153" t="s">
        <v>31</v>
      </c>
      <c r="Z416" s="11"/>
      <c r="AA416" s="14">
        <v>183122.09</v>
      </c>
      <c r="AB416" s="14">
        <v>0</v>
      </c>
      <c r="AC416" s="14">
        <v>0</v>
      </c>
      <c r="AD416" s="14">
        <v>0</v>
      </c>
      <c r="AE416" s="161">
        <f>SUM(TAMPData2202[[#This Row],[2022 PE Obligations]:[2022 Paving Obligations]])</f>
        <v>183122.09</v>
      </c>
      <c r="AF416" s="14">
        <v>203122.09</v>
      </c>
      <c r="AG416" s="14">
        <v>0</v>
      </c>
      <c r="AH416" s="14">
        <v>0</v>
      </c>
      <c r="AI416" s="14">
        <v>0</v>
      </c>
      <c r="AJ416" s="14">
        <v>203122.09</v>
      </c>
      <c r="AK416" s="16"/>
    </row>
    <row r="417" spans="1:37" hidden="1" x14ac:dyDescent="0.35">
      <c r="A417" s="159">
        <v>118673.01</v>
      </c>
      <c r="B417" s="8">
        <v>2</v>
      </c>
      <c r="C417" s="9" t="s">
        <v>97</v>
      </c>
      <c r="D417" s="10">
        <v>41855</v>
      </c>
      <c r="E417" s="9" t="s">
        <v>247</v>
      </c>
      <c r="F417" s="10">
        <v>44481</v>
      </c>
      <c r="G417" s="9" t="s">
        <v>1397</v>
      </c>
      <c r="H417" s="11" t="s">
        <v>223</v>
      </c>
      <c r="I417" s="9" t="s">
        <v>1553</v>
      </c>
      <c r="J417" s="12" t="s">
        <v>101</v>
      </c>
      <c r="K417" s="9"/>
      <c r="L417" s="12" t="s">
        <v>101</v>
      </c>
      <c r="M417" s="11" t="s">
        <v>5364</v>
      </c>
      <c r="N417" s="11" t="s">
        <v>2935</v>
      </c>
      <c r="O417" s="9" t="s">
        <v>1836</v>
      </c>
      <c r="P417" s="9" t="s">
        <v>2935</v>
      </c>
      <c r="Q417" s="11"/>
      <c r="R417" s="166" t="s">
        <v>1778</v>
      </c>
      <c r="S417" s="9"/>
      <c r="T417" s="13">
        <v>0.52</v>
      </c>
      <c r="U417" s="10">
        <v>43329</v>
      </c>
      <c r="V417" s="9"/>
      <c r="W417" s="12" t="s">
        <v>93</v>
      </c>
      <c r="X417" s="12" t="s">
        <v>13</v>
      </c>
      <c r="Y417" s="12"/>
      <c r="Z417" s="11"/>
      <c r="AA417" s="14">
        <v>0</v>
      </c>
      <c r="AB417" s="14">
        <v>105000</v>
      </c>
      <c r="AC417" s="14">
        <v>150000</v>
      </c>
      <c r="AD417" s="14">
        <v>0</v>
      </c>
      <c r="AE417" s="161">
        <f>SUM(TAMPData2202[[#This Row],[2022 PE Obligations]:[2022 Paving Obligations]])</f>
        <v>255000</v>
      </c>
      <c r="AF417" s="14">
        <v>145000</v>
      </c>
      <c r="AG417" s="14">
        <v>485000</v>
      </c>
      <c r="AH417" s="14">
        <v>1686583</v>
      </c>
      <c r="AI417" s="14">
        <v>0</v>
      </c>
      <c r="AJ417" s="14">
        <v>2316583</v>
      </c>
      <c r="AK417" s="16" t="s">
        <v>5365</v>
      </c>
    </row>
    <row r="418" spans="1:37" hidden="1" x14ac:dyDescent="0.35">
      <c r="A418" s="159">
        <v>118714</v>
      </c>
      <c r="B418" s="8">
        <v>3</v>
      </c>
      <c r="C418" s="9" t="s">
        <v>97</v>
      </c>
      <c r="D418" s="10">
        <v>41360</v>
      </c>
      <c r="E418" s="9" t="s">
        <v>98</v>
      </c>
      <c r="F418" s="10">
        <v>43657.875509259262</v>
      </c>
      <c r="G418" s="9" t="s">
        <v>108</v>
      </c>
      <c r="H418" s="11" t="s">
        <v>551</v>
      </c>
      <c r="I418" s="9" t="s">
        <v>3127</v>
      </c>
      <c r="J418" s="12" t="s">
        <v>101</v>
      </c>
      <c r="K418" s="9"/>
      <c r="L418" s="12" t="s">
        <v>101</v>
      </c>
      <c r="M418" s="11" t="s">
        <v>5366</v>
      </c>
      <c r="N418" s="11"/>
      <c r="O418" s="9" t="s">
        <v>119</v>
      </c>
      <c r="P418" s="9" t="s">
        <v>1836</v>
      </c>
      <c r="Q418" s="11"/>
      <c r="R418" s="166" t="s">
        <v>1778</v>
      </c>
      <c r="S418" s="9"/>
      <c r="T418" s="13">
        <v>1.1000000000000001</v>
      </c>
      <c r="U418" s="10">
        <v>42706</v>
      </c>
      <c r="V418" s="9"/>
      <c r="W418" s="12" t="s">
        <v>93</v>
      </c>
      <c r="X418" s="12" t="s">
        <v>103</v>
      </c>
      <c r="Y418" s="12"/>
      <c r="Z418" s="11"/>
      <c r="AA418" s="14">
        <v>-9624.7800000000007</v>
      </c>
      <c r="AB418" s="14">
        <v>17500</v>
      </c>
      <c r="AC418" s="14">
        <v>29799.74</v>
      </c>
      <c r="AD418" s="14">
        <v>0</v>
      </c>
      <c r="AE418" s="161">
        <f>SUM(TAMPData2202[[#This Row],[2022 PE Obligations]:[2022 Paving Obligations]])</f>
        <v>37674.959999999999</v>
      </c>
      <c r="AF418" s="14">
        <v>132375.22</v>
      </c>
      <c r="AG418" s="14">
        <v>185843.66</v>
      </c>
      <c r="AH418" s="14">
        <v>11708744.74</v>
      </c>
      <c r="AI418" s="14">
        <v>0</v>
      </c>
      <c r="AJ418" s="14">
        <v>12026963.619999999</v>
      </c>
      <c r="AK418" s="16" t="s">
        <v>5367</v>
      </c>
    </row>
    <row r="419" spans="1:37" hidden="1" x14ac:dyDescent="0.35">
      <c r="A419" s="159">
        <v>118715</v>
      </c>
      <c r="B419" s="8">
        <v>1</v>
      </c>
      <c r="C419" s="9" t="s">
        <v>114</v>
      </c>
      <c r="D419" s="10">
        <v>41361</v>
      </c>
      <c r="E419" s="9" t="s">
        <v>98</v>
      </c>
      <c r="F419" s="10">
        <v>44477</v>
      </c>
      <c r="G419" s="9" t="s">
        <v>98</v>
      </c>
      <c r="H419" s="11" t="s">
        <v>297</v>
      </c>
      <c r="I419" s="9"/>
      <c r="J419" s="12"/>
      <c r="K419" s="9"/>
      <c r="L419" s="12"/>
      <c r="M419" s="11" t="s">
        <v>5368</v>
      </c>
      <c r="N419" s="11"/>
      <c r="O419" s="9" t="s">
        <v>103</v>
      </c>
      <c r="P419" s="9" t="s">
        <v>2705</v>
      </c>
      <c r="Q419" s="11"/>
      <c r="R419" s="166" t="s">
        <v>1778</v>
      </c>
      <c r="S419" s="166" t="s">
        <v>1778</v>
      </c>
      <c r="T419" s="15" t="s">
        <v>505</v>
      </c>
      <c r="U419" s="12"/>
      <c r="V419" s="9"/>
      <c r="W419" s="12" t="s">
        <v>93</v>
      </c>
      <c r="X419" s="12"/>
      <c r="Y419" s="12"/>
      <c r="Z419" s="11"/>
      <c r="AA419" s="14">
        <v>0</v>
      </c>
      <c r="AB419" s="14">
        <v>0</v>
      </c>
      <c r="AC419" s="14">
        <v>0</v>
      </c>
      <c r="AD419" s="14">
        <v>30362.07</v>
      </c>
      <c r="AE419" s="161">
        <f>SUM(TAMPData2202[[#This Row],[2022 PE Obligations]:[2022 Paving Obligations]])</f>
        <v>30362.07</v>
      </c>
      <c r="AF419" s="14">
        <v>0</v>
      </c>
      <c r="AG419" s="14">
        <v>0</v>
      </c>
      <c r="AH419" s="14">
        <v>0</v>
      </c>
      <c r="AI419" s="14">
        <v>68362.070000000007</v>
      </c>
      <c r="AJ419" s="14">
        <v>68362.070000000007</v>
      </c>
      <c r="AK419" s="16" t="s">
        <v>5369</v>
      </c>
    </row>
    <row r="420" spans="1:37" hidden="1" x14ac:dyDescent="0.35">
      <c r="A420" s="159">
        <v>118738</v>
      </c>
      <c r="B420" s="8">
        <v>3</v>
      </c>
      <c r="C420" s="9" t="s">
        <v>97</v>
      </c>
      <c r="D420" s="10">
        <v>41369</v>
      </c>
      <c r="E420" s="9" t="s">
        <v>2920</v>
      </c>
      <c r="F420" s="10">
        <v>44089.797488425924</v>
      </c>
      <c r="G420" s="9" t="s">
        <v>108</v>
      </c>
      <c r="H420" s="11" t="s">
        <v>3571</v>
      </c>
      <c r="I420" s="9" t="s">
        <v>1505</v>
      </c>
      <c r="J420" s="12" t="s">
        <v>1506</v>
      </c>
      <c r="K420" s="9"/>
      <c r="L420" s="12"/>
      <c r="M420" s="11" t="s">
        <v>3572</v>
      </c>
      <c r="N420" s="11" t="s">
        <v>3573</v>
      </c>
      <c r="O420" s="9" t="s">
        <v>1509</v>
      </c>
      <c r="P420" s="9" t="s">
        <v>92</v>
      </c>
      <c r="Q420" s="11"/>
      <c r="R420" s="9" t="s">
        <v>47</v>
      </c>
      <c r="S420" s="9" t="s">
        <v>41</v>
      </c>
      <c r="T420" s="15" t="s">
        <v>505</v>
      </c>
      <c r="U420" s="10">
        <v>43378</v>
      </c>
      <c r="V420" s="9"/>
      <c r="W420" s="12" t="s">
        <v>93</v>
      </c>
      <c r="X420" s="12" t="s">
        <v>3574</v>
      </c>
      <c r="Y420" s="153" t="s">
        <v>34</v>
      </c>
      <c r="Z420" s="11"/>
      <c r="AA420" s="14">
        <v>0</v>
      </c>
      <c r="AB420" s="14">
        <v>0</v>
      </c>
      <c r="AC420" s="14">
        <v>-69961.66</v>
      </c>
      <c r="AD420" s="14">
        <v>0</v>
      </c>
      <c r="AE420" s="165">
        <f>SUM(TAMPData2202[[#This Row],[2022 PE Obligations]:[2022 Paving Obligations]])</f>
        <v>-69961.66</v>
      </c>
      <c r="AF420" s="14">
        <v>639400</v>
      </c>
      <c r="AG420" s="14">
        <v>744422</v>
      </c>
      <c r="AH420" s="14">
        <v>6120405.3399999999</v>
      </c>
      <c r="AI420" s="14">
        <v>0</v>
      </c>
      <c r="AJ420" s="14">
        <v>7504227.3399999999</v>
      </c>
      <c r="AK420" s="16" t="s">
        <v>3576</v>
      </c>
    </row>
    <row r="421" spans="1:37" ht="54" hidden="1" x14ac:dyDescent="0.35">
      <c r="A421" s="159">
        <v>118769</v>
      </c>
      <c r="B421" s="8">
        <v>2</v>
      </c>
      <c r="C421" s="9" t="s">
        <v>114</v>
      </c>
      <c r="D421" s="10">
        <v>41376</v>
      </c>
      <c r="E421" s="9" t="s">
        <v>1833</v>
      </c>
      <c r="F421" s="10">
        <v>44538</v>
      </c>
      <c r="G421" s="9" t="s">
        <v>426</v>
      </c>
      <c r="H421" s="11" t="s">
        <v>223</v>
      </c>
      <c r="I421" s="9" t="s">
        <v>2586</v>
      </c>
      <c r="J421" s="12"/>
      <c r="K421" s="9" t="s">
        <v>2587</v>
      </c>
      <c r="L421" s="12" t="s">
        <v>183</v>
      </c>
      <c r="M421" s="11" t="s">
        <v>2588</v>
      </c>
      <c r="N421" s="11" t="s">
        <v>2589</v>
      </c>
      <c r="O421" s="9" t="s">
        <v>1836</v>
      </c>
      <c r="P421" s="9" t="s">
        <v>1789</v>
      </c>
      <c r="Q421" s="11"/>
      <c r="R421" s="9" t="s">
        <v>47</v>
      </c>
      <c r="S421" s="9" t="s">
        <v>45</v>
      </c>
      <c r="T421" s="13">
        <v>0.35399999999999998</v>
      </c>
      <c r="U421" s="10">
        <v>42090</v>
      </c>
      <c r="V421" s="9"/>
      <c r="W421" s="12" t="s">
        <v>93</v>
      </c>
      <c r="X421" s="12" t="s">
        <v>94</v>
      </c>
      <c r="Y421" s="153" t="s">
        <v>30</v>
      </c>
      <c r="Z421" s="11"/>
      <c r="AA421" s="14">
        <v>4941.8</v>
      </c>
      <c r="AB421" s="14">
        <v>-2436.77</v>
      </c>
      <c r="AC421" s="14">
        <v>60249.98</v>
      </c>
      <c r="AD421" s="14">
        <v>0</v>
      </c>
      <c r="AE421" s="161">
        <f>SUM(TAMPData2202[[#This Row],[2022 PE Obligations]:[2022 Paving Obligations]])</f>
        <v>62755.01</v>
      </c>
      <c r="AF421" s="14">
        <v>321216.37</v>
      </c>
      <c r="AG421" s="14">
        <v>3563.23</v>
      </c>
      <c r="AH421" s="14">
        <v>6204790.9800000004</v>
      </c>
      <c r="AI421" s="14">
        <v>0</v>
      </c>
      <c r="AJ421" s="14">
        <v>6529570.5800000001</v>
      </c>
      <c r="AK421" s="16" t="s">
        <v>2591</v>
      </c>
    </row>
    <row r="422" spans="1:37" ht="36" hidden="1" x14ac:dyDescent="0.35">
      <c r="A422" s="159">
        <v>118773</v>
      </c>
      <c r="B422" s="8">
        <v>1</v>
      </c>
      <c r="C422" s="9" t="s">
        <v>122</v>
      </c>
      <c r="D422" s="10">
        <v>41379</v>
      </c>
      <c r="E422" s="9" t="s">
        <v>1892</v>
      </c>
      <c r="F422" s="10">
        <v>44494.875231481485</v>
      </c>
      <c r="G422" s="9" t="s">
        <v>161</v>
      </c>
      <c r="H422" s="11" t="s">
        <v>347</v>
      </c>
      <c r="I422" s="9" t="s">
        <v>697</v>
      </c>
      <c r="J422" s="12" t="s">
        <v>101</v>
      </c>
      <c r="K422" s="9"/>
      <c r="L422" s="12" t="s">
        <v>101</v>
      </c>
      <c r="M422" s="11" t="s">
        <v>3626</v>
      </c>
      <c r="N422" s="11" t="s">
        <v>3627</v>
      </c>
      <c r="O422" s="9" t="s">
        <v>1836</v>
      </c>
      <c r="P422" s="9" t="s">
        <v>2935</v>
      </c>
      <c r="Q422" s="11"/>
      <c r="R422" s="9" t="s">
        <v>47</v>
      </c>
      <c r="S422" s="9" t="s">
        <v>45</v>
      </c>
      <c r="T422" s="13">
        <v>0.1</v>
      </c>
      <c r="U422" s="10">
        <v>44477</v>
      </c>
      <c r="V422" s="9"/>
      <c r="W422" s="12" t="s">
        <v>93</v>
      </c>
      <c r="X422" s="12" t="s">
        <v>13</v>
      </c>
      <c r="Y422" s="153" t="s">
        <v>31</v>
      </c>
      <c r="Z422" s="11"/>
      <c r="AA422" s="14">
        <v>25500</v>
      </c>
      <c r="AB422" s="14">
        <v>-25500</v>
      </c>
      <c r="AC422" s="14">
        <v>816560</v>
      </c>
      <c r="AD422" s="14">
        <v>0</v>
      </c>
      <c r="AE422" s="161">
        <f>SUM(TAMPData2202[[#This Row],[2022 PE Obligations]:[2022 Paving Obligations]])</f>
        <v>816560</v>
      </c>
      <c r="AF422" s="14">
        <v>90500</v>
      </c>
      <c r="AG422" s="14">
        <v>42500</v>
      </c>
      <c r="AH422" s="14">
        <v>816560</v>
      </c>
      <c r="AI422" s="14">
        <v>0</v>
      </c>
      <c r="AJ422" s="14">
        <v>949560</v>
      </c>
      <c r="AK422" s="16" t="s">
        <v>3629</v>
      </c>
    </row>
    <row r="423" spans="1:37" ht="36" hidden="1" x14ac:dyDescent="0.35">
      <c r="A423" s="159">
        <v>118791</v>
      </c>
      <c r="B423" s="8">
        <v>3</v>
      </c>
      <c r="C423" s="9" t="s">
        <v>97</v>
      </c>
      <c r="D423" s="10">
        <v>41379</v>
      </c>
      <c r="E423" s="9" t="s">
        <v>1892</v>
      </c>
      <c r="F423" s="10">
        <v>44538</v>
      </c>
      <c r="G423" s="9" t="s">
        <v>253</v>
      </c>
      <c r="H423" s="11" t="s">
        <v>140</v>
      </c>
      <c r="I423" s="9" t="s">
        <v>1417</v>
      </c>
      <c r="J423" s="12" t="s">
        <v>101</v>
      </c>
      <c r="K423" s="9"/>
      <c r="L423" s="12" t="s">
        <v>101</v>
      </c>
      <c r="M423" s="11" t="s">
        <v>3971</v>
      </c>
      <c r="N423" s="11" t="s">
        <v>3972</v>
      </c>
      <c r="O423" s="9" t="s">
        <v>1836</v>
      </c>
      <c r="P423" s="9" t="s">
        <v>1902</v>
      </c>
      <c r="Q423" s="11"/>
      <c r="R423" s="9" t="s">
        <v>47</v>
      </c>
      <c r="S423" s="9" t="s">
        <v>45</v>
      </c>
      <c r="T423" s="13">
        <v>0.5</v>
      </c>
      <c r="U423" s="10">
        <v>43812</v>
      </c>
      <c r="V423" s="9"/>
      <c r="W423" s="12" t="s">
        <v>93</v>
      </c>
      <c r="X423" s="12" t="s">
        <v>94</v>
      </c>
      <c r="Y423" s="153" t="s">
        <v>31</v>
      </c>
      <c r="Z423" s="11"/>
      <c r="AA423" s="14">
        <v>0</v>
      </c>
      <c r="AB423" s="14">
        <v>0</v>
      </c>
      <c r="AC423" s="14">
        <v>300815</v>
      </c>
      <c r="AD423" s="14">
        <v>0</v>
      </c>
      <c r="AE423" s="161">
        <f>SUM(TAMPData2202[[#This Row],[2022 PE Obligations]:[2022 Paving Obligations]])</f>
        <v>300815</v>
      </c>
      <c r="AF423" s="14">
        <v>264000</v>
      </c>
      <c r="AG423" s="14">
        <v>9235</v>
      </c>
      <c r="AH423" s="14">
        <v>5439204</v>
      </c>
      <c r="AI423" s="14">
        <v>0</v>
      </c>
      <c r="AJ423" s="14">
        <v>5712439</v>
      </c>
      <c r="AK423" s="16" t="s">
        <v>3974</v>
      </c>
    </row>
    <row r="424" spans="1:37" ht="36" hidden="1" x14ac:dyDescent="0.35">
      <c r="A424" s="159">
        <v>118812</v>
      </c>
      <c r="B424" s="8">
        <v>4</v>
      </c>
      <c r="C424" s="9" t="s">
        <v>122</v>
      </c>
      <c r="D424" s="10">
        <v>41380</v>
      </c>
      <c r="E424" s="9" t="s">
        <v>1892</v>
      </c>
      <c r="F424" s="10">
        <v>44459</v>
      </c>
      <c r="G424" s="9" t="s">
        <v>143</v>
      </c>
      <c r="H424" s="11" t="s">
        <v>88</v>
      </c>
      <c r="I424" s="9" t="s">
        <v>5370</v>
      </c>
      <c r="J424" s="12"/>
      <c r="K424" s="9" t="s">
        <v>5371</v>
      </c>
      <c r="L424" s="12" t="s">
        <v>183</v>
      </c>
      <c r="M424" s="11" t="s">
        <v>5372</v>
      </c>
      <c r="N424" s="11" t="s">
        <v>5373</v>
      </c>
      <c r="O424" s="9" t="s">
        <v>1836</v>
      </c>
      <c r="P424" s="9" t="s">
        <v>2935</v>
      </c>
      <c r="Q424" s="11"/>
      <c r="R424" s="166" t="s">
        <v>1778</v>
      </c>
      <c r="S424" s="9"/>
      <c r="T424" s="13">
        <v>0.41</v>
      </c>
      <c r="U424" s="10">
        <v>44449</v>
      </c>
      <c r="V424" s="9"/>
      <c r="W424" s="12" t="s">
        <v>93</v>
      </c>
      <c r="X424" s="12" t="s">
        <v>13</v>
      </c>
      <c r="Y424" s="12"/>
      <c r="Z424" s="11"/>
      <c r="AA424" s="14">
        <v>12600</v>
      </c>
      <c r="AB424" s="14">
        <v>0</v>
      </c>
      <c r="AC424" s="14">
        <v>712750</v>
      </c>
      <c r="AD424" s="14">
        <v>0</v>
      </c>
      <c r="AE424" s="161">
        <f>SUM(TAMPData2202[[#This Row],[2022 PE Obligations]:[2022 Paving Obligations]])</f>
        <v>725350</v>
      </c>
      <c r="AF424" s="14">
        <v>135200</v>
      </c>
      <c r="AG424" s="14">
        <v>21070</v>
      </c>
      <c r="AH424" s="14">
        <v>712750</v>
      </c>
      <c r="AI424" s="14">
        <v>0</v>
      </c>
      <c r="AJ424" s="14">
        <v>869020</v>
      </c>
      <c r="AK424" s="16" t="s">
        <v>5374</v>
      </c>
    </row>
    <row r="425" spans="1:37" hidden="1" x14ac:dyDescent="0.35">
      <c r="A425" s="159">
        <v>118822</v>
      </c>
      <c r="B425" s="8">
        <v>4</v>
      </c>
      <c r="C425" s="9" t="s">
        <v>114</v>
      </c>
      <c r="D425" s="10">
        <v>41380</v>
      </c>
      <c r="E425" s="9" t="s">
        <v>1892</v>
      </c>
      <c r="F425" s="10">
        <v>44168.875069444446</v>
      </c>
      <c r="G425" s="9" t="s">
        <v>170</v>
      </c>
      <c r="H425" s="11" t="s">
        <v>88</v>
      </c>
      <c r="I425" s="9" t="s">
        <v>5375</v>
      </c>
      <c r="J425" s="12"/>
      <c r="K425" s="9" t="s">
        <v>4034</v>
      </c>
      <c r="L425" s="12" t="s">
        <v>183</v>
      </c>
      <c r="M425" s="11" t="s">
        <v>5376</v>
      </c>
      <c r="N425" s="11" t="s">
        <v>5377</v>
      </c>
      <c r="O425" s="9" t="s">
        <v>1836</v>
      </c>
      <c r="P425" s="9" t="s">
        <v>2935</v>
      </c>
      <c r="Q425" s="11"/>
      <c r="R425" s="166" t="s">
        <v>1778</v>
      </c>
      <c r="S425" s="9"/>
      <c r="T425" s="13">
        <v>0</v>
      </c>
      <c r="U425" s="10">
        <v>43812</v>
      </c>
      <c r="V425" s="9"/>
      <c r="W425" s="12" t="s">
        <v>93</v>
      </c>
      <c r="X425" s="12" t="s">
        <v>103</v>
      </c>
      <c r="Y425" s="12"/>
      <c r="Z425" s="11"/>
      <c r="AA425" s="14">
        <v>41.3</v>
      </c>
      <c r="AB425" s="14">
        <v>0</v>
      </c>
      <c r="AC425" s="14">
        <v>89682.1</v>
      </c>
      <c r="AD425" s="14">
        <v>0</v>
      </c>
      <c r="AE425" s="161">
        <f>SUM(TAMPData2202[[#This Row],[2022 PE Obligations]:[2022 Paving Obligations]])</f>
        <v>89723.400000000009</v>
      </c>
      <c r="AF425" s="14">
        <v>42541.3</v>
      </c>
      <c r="AG425" s="14">
        <v>0</v>
      </c>
      <c r="AH425" s="14">
        <v>375950.1</v>
      </c>
      <c r="AI425" s="14">
        <v>0</v>
      </c>
      <c r="AJ425" s="14">
        <v>418491.4</v>
      </c>
      <c r="AK425" s="16" t="s">
        <v>5378</v>
      </c>
    </row>
    <row r="426" spans="1:37" hidden="1" x14ac:dyDescent="0.35">
      <c r="A426" s="159">
        <v>118849</v>
      </c>
      <c r="B426" s="8">
        <v>4</v>
      </c>
      <c r="C426" s="9" t="s">
        <v>114</v>
      </c>
      <c r="D426" s="10">
        <v>41380</v>
      </c>
      <c r="E426" s="9" t="s">
        <v>1833</v>
      </c>
      <c r="F426" s="10">
        <v>44279</v>
      </c>
      <c r="G426" s="9" t="s">
        <v>170</v>
      </c>
      <c r="H426" s="11" t="s">
        <v>483</v>
      </c>
      <c r="I426" s="9" t="s">
        <v>2033</v>
      </c>
      <c r="J426" s="12" t="s">
        <v>101</v>
      </c>
      <c r="K426" s="9"/>
      <c r="L426" s="12" t="s">
        <v>101</v>
      </c>
      <c r="M426" s="11" t="s">
        <v>5379</v>
      </c>
      <c r="N426" s="11" t="s">
        <v>2935</v>
      </c>
      <c r="O426" s="9" t="s">
        <v>1836</v>
      </c>
      <c r="P426" s="9" t="s">
        <v>2935</v>
      </c>
      <c r="Q426" s="11"/>
      <c r="R426" s="166" t="s">
        <v>1778</v>
      </c>
      <c r="S426" s="9"/>
      <c r="T426" s="13">
        <v>7.73</v>
      </c>
      <c r="U426" s="10">
        <v>42650</v>
      </c>
      <c r="V426" s="9"/>
      <c r="W426" s="12" t="s">
        <v>93</v>
      </c>
      <c r="X426" s="12" t="s">
        <v>103</v>
      </c>
      <c r="Y426" s="12"/>
      <c r="Z426" s="11"/>
      <c r="AA426" s="14">
        <v>451.01</v>
      </c>
      <c r="AB426" s="14">
        <v>0</v>
      </c>
      <c r="AC426" s="14">
        <v>10305.25</v>
      </c>
      <c r="AD426" s="14">
        <v>0</v>
      </c>
      <c r="AE426" s="161">
        <f>SUM(TAMPData2202[[#This Row],[2022 PE Obligations]:[2022 Paving Obligations]])</f>
        <v>10756.26</v>
      </c>
      <c r="AF426" s="14">
        <v>22651.01</v>
      </c>
      <c r="AG426" s="14">
        <v>0</v>
      </c>
      <c r="AH426" s="14">
        <v>144997.25</v>
      </c>
      <c r="AI426" s="14">
        <v>0</v>
      </c>
      <c r="AJ426" s="14">
        <v>167648.26</v>
      </c>
      <c r="AK426" s="16" t="s">
        <v>5380</v>
      </c>
    </row>
    <row r="427" spans="1:37" hidden="1" x14ac:dyDescent="0.35">
      <c r="A427" s="159">
        <v>118948</v>
      </c>
      <c r="B427" s="8">
        <v>1</v>
      </c>
      <c r="C427" s="9" t="s">
        <v>85</v>
      </c>
      <c r="D427" s="10">
        <v>41416</v>
      </c>
      <c r="E427" s="9" t="s">
        <v>98</v>
      </c>
      <c r="F427" s="10">
        <v>44519</v>
      </c>
      <c r="G427" s="9" t="s">
        <v>148</v>
      </c>
      <c r="H427" s="11" t="s">
        <v>162</v>
      </c>
      <c r="I427" s="9" t="s">
        <v>1705</v>
      </c>
      <c r="J427" s="12" t="s">
        <v>101</v>
      </c>
      <c r="K427" s="9"/>
      <c r="L427" s="12" t="s">
        <v>101</v>
      </c>
      <c r="M427" s="11" t="s">
        <v>1706</v>
      </c>
      <c r="N427" s="11" t="s">
        <v>1707</v>
      </c>
      <c r="O427" s="9" t="s">
        <v>119</v>
      </c>
      <c r="P427" s="9" t="s">
        <v>104</v>
      </c>
      <c r="Q427" s="11"/>
      <c r="R427" s="9" t="s">
        <v>105</v>
      </c>
      <c r="S427" s="9" t="s">
        <v>45</v>
      </c>
      <c r="T427" s="13">
        <v>0</v>
      </c>
      <c r="U427" s="10">
        <v>44792</v>
      </c>
      <c r="V427" s="9"/>
      <c r="W427" s="12" t="s">
        <v>93</v>
      </c>
      <c r="X427" s="12" t="s">
        <v>103</v>
      </c>
      <c r="Y427" s="12"/>
      <c r="Z427" s="11"/>
      <c r="AA427" s="14">
        <v>0</v>
      </c>
      <c r="AB427" s="14">
        <v>72578.759999999995</v>
      </c>
      <c r="AC427" s="14">
        <v>0</v>
      </c>
      <c r="AD427" s="14">
        <v>0</v>
      </c>
      <c r="AE427" s="161">
        <f>SUM(TAMPData2202[[#This Row],[2022 PE Obligations]:[2022 Paving Obligations]])</f>
        <v>72578.759999999995</v>
      </c>
      <c r="AF427" s="14">
        <v>100000</v>
      </c>
      <c r="AG427" s="14">
        <v>72578.759999999995</v>
      </c>
      <c r="AH427" s="14">
        <v>0</v>
      </c>
      <c r="AI427" s="14">
        <v>0</v>
      </c>
      <c r="AJ427" s="14">
        <v>172578.76</v>
      </c>
      <c r="AK427" s="16" t="s">
        <v>1708</v>
      </c>
    </row>
    <row r="428" spans="1:37" ht="54" hidden="1" x14ac:dyDescent="0.35">
      <c r="A428" s="159">
        <v>118972</v>
      </c>
      <c r="B428" s="8">
        <v>2</v>
      </c>
      <c r="C428" s="9" t="s">
        <v>122</v>
      </c>
      <c r="D428" s="10">
        <v>41430</v>
      </c>
      <c r="E428" s="9" t="s">
        <v>5381</v>
      </c>
      <c r="F428" s="10">
        <v>44453</v>
      </c>
      <c r="G428" s="9" t="s">
        <v>425</v>
      </c>
      <c r="H428" s="11" t="s">
        <v>465</v>
      </c>
      <c r="I428" s="9"/>
      <c r="J428" s="12"/>
      <c r="K428" s="9"/>
      <c r="L428" s="12"/>
      <c r="M428" s="11" t="s">
        <v>5382</v>
      </c>
      <c r="N428" s="11" t="s">
        <v>5383</v>
      </c>
      <c r="O428" s="9" t="s">
        <v>91</v>
      </c>
      <c r="P428" s="9" t="s">
        <v>4979</v>
      </c>
      <c r="Q428" s="11"/>
      <c r="R428" s="166" t="s">
        <v>1778</v>
      </c>
      <c r="S428" s="9"/>
      <c r="T428" s="13">
        <v>0.52</v>
      </c>
      <c r="U428" s="12"/>
      <c r="V428" s="9"/>
      <c r="W428" s="12" t="s">
        <v>93</v>
      </c>
      <c r="X428" s="12" t="s">
        <v>186</v>
      </c>
      <c r="Y428" s="12"/>
      <c r="Z428" s="11"/>
      <c r="AA428" s="14">
        <v>0</v>
      </c>
      <c r="AB428" s="14">
        <v>0</v>
      </c>
      <c r="AC428" s="14">
        <v>203464</v>
      </c>
      <c r="AD428" s="14">
        <v>0</v>
      </c>
      <c r="AE428" s="161">
        <f>SUM(TAMPData2202[[#This Row],[2022 PE Obligations]:[2022 Paving Obligations]])</f>
        <v>203464</v>
      </c>
      <c r="AF428" s="14">
        <v>25500</v>
      </c>
      <c r="AG428" s="14">
        <v>15546</v>
      </c>
      <c r="AH428" s="14">
        <v>203464</v>
      </c>
      <c r="AI428" s="14">
        <v>0</v>
      </c>
      <c r="AJ428" s="14">
        <v>244510</v>
      </c>
      <c r="AK428" s="16" t="s">
        <v>5384</v>
      </c>
    </row>
    <row r="429" spans="1:37" ht="36" hidden="1" x14ac:dyDescent="0.35">
      <c r="A429" s="159">
        <v>119141</v>
      </c>
      <c r="B429" s="8">
        <v>3</v>
      </c>
      <c r="C429" s="9" t="s">
        <v>97</v>
      </c>
      <c r="D429" s="10">
        <v>41464</v>
      </c>
      <c r="E429" s="9" t="s">
        <v>3312</v>
      </c>
      <c r="F429" s="10">
        <v>44336.875081018516</v>
      </c>
      <c r="G429" s="9" t="s">
        <v>108</v>
      </c>
      <c r="H429" s="11" t="s">
        <v>1489</v>
      </c>
      <c r="I429" s="9" t="s">
        <v>1505</v>
      </c>
      <c r="J429" s="12" t="s">
        <v>1506</v>
      </c>
      <c r="K429" s="9"/>
      <c r="L429" s="12"/>
      <c r="M429" s="11" t="s">
        <v>3313</v>
      </c>
      <c r="N429" s="11"/>
      <c r="O429" s="9" t="s">
        <v>1509</v>
      </c>
      <c r="P429" s="9" t="s">
        <v>92</v>
      </c>
      <c r="Q429" s="11"/>
      <c r="R429" s="9" t="s">
        <v>47</v>
      </c>
      <c r="S429" s="9" t="s">
        <v>41</v>
      </c>
      <c r="T429" s="15" t="s">
        <v>505</v>
      </c>
      <c r="U429" s="10">
        <v>43637</v>
      </c>
      <c r="V429" s="9"/>
      <c r="W429" s="12" t="s">
        <v>93</v>
      </c>
      <c r="X429" s="12" t="s">
        <v>186</v>
      </c>
      <c r="Y429" s="153" t="s">
        <v>34</v>
      </c>
      <c r="Z429" s="11"/>
      <c r="AA429" s="14">
        <v>0</v>
      </c>
      <c r="AB429" s="14">
        <v>165627.84</v>
      </c>
      <c r="AC429" s="14">
        <v>0</v>
      </c>
      <c r="AD429" s="14">
        <v>0</v>
      </c>
      <c r="AE429" s="165">
        <f>SUM(TAMPData2202[[#This Row],[2022 PE Obligations]:[2022 Paving Obligations]])</f>
        <v>165627.84</v>
      </c>
      <c r="AF429" s="14">
        <v>738400</v>
      </c>
      <c r="AG429" s="14">
        <v>425951.78</v>
      </c>
      <c r="AH429" s="14">
        <v>6622145</v>
      </c>
      <c r="AI429" s="14">
        <v>0</v>
      </c>
      <c r="AJ429" s="14">
        <v>7786496.7800000003</v>
      </c>
      <c r="AK429" s="16" t="s">
        <v>3315</v>
      </c>
    </row>
    <row r="430" spans="1:37" ht="54" hidden="1" x14ac:dyDescent="0.35">
      <c r="A430" s="159">
        <v>119541.01</v>
      </c>
      <c r="B430" s="8">
        <v>4</v>
      </c>
      <c r="C430" s="9" t="s">
        <v>85</v>
      </c>
      <c r="D430" s="10">
        <v>42633</v>
      </c>
      <c r="E430" s="9" t="s">
        <v>1768</v>
      </c>
      <c r="F430" s="10">
        <v>44376</v>
      </c>
      <c r="G430" s="9" t="s">
        <v>4070</v>
      </c>
      <c r="H430" s="11" t="s">
        <v>88</v>
      </c>
      <c r="I430" s="9"/>
      <c r="J430" s="12"/>
      <c r="K430" s="9"/>
      <c r="L430" s="12"/>
      <c r="M430" s="11" t="s">
        <v>5385</v>
      </c>
      <c r="N430" s="11" t="s">
        <v>5386</v>
      </c>
      <c r="O430" s="9" t="s">
        <v>91</v>
      </c>
      <c r="P430" s="9" t="s">
        <v>3229</v>
      </c>
      <c r="Q430" s="11"/>
      <c r="R430" s="166" t="s">
        <v>1778</v>
      </c>
      <c r="S430" s="9"/>
      <c r="T430" s="15" t="s">
        <v>505</v>
      </c>
      <c r="U430" s="12"/>
      <c r="V430" s="9"/>
      <c r="W430" s="12" t="s">
        <v>93</v>
      </c>
      <c r="X430" s="12" t="s">
        <v>94</v>
      </c>
      <c r="Y430" s="12"/>
      <c r="Z430" s="11"/>
      <c r="AA430" s="14">
        <v>0</v>
      </c>
      <c r="AB430" s="14">
        <v>-8310</v>
      </c>
      <c r="AC430" s="14">
        <v>0</v>
      </c>
      <c r="AD430" s="14">
        <v>0</v>
      </c>
      <c r="AE430" s="161">
        <f>SUM(TAMPData2202[[#This Row],[2022 PE Obligations]:[2022 Paving Obligations]])</f>
        <v>-8310</v>
      </c>
      <c r="AF430" s="14">
        <v>0</v>
      </c>
      <c r="AG430" s="14">
        <v>151690</v>
      </c>
      <c r="AH430" s="14">
        <v>0</v>
      </c>
      <c r="AI430" s="14">
        <v>0</v>
      </c>
      <c r="AJ430" s="14">
        <v>151690</v>
      </c>
      <c r="AK430" s="16" t="s">
        <v>5387</v>
      </c>
    </row>
    <row r="431" spans="1:37" ht="72" hidden="1" x14ac:dyDescent="0.35">
      <c r="A431" s="159">
        <v>119542</v>
      </c>
      <c r="B431" s="8">
        <v>4</v>
      </c>
      <c r="C431" s="9" t="s">
        <v>122</v>
      </c>
      <c r="D431" s="10">
        <v>41493</v>
      </c>
      <c r="E431" s="9" t="s">
        <v>4103</v>
      </c>
      <c r="F431" s="10">
        <v>44376</v>
      </c>
      <c r="G431" s="9" t="s">
        <v>4070</v>
      </c>
      <c r="H431" s="11" t="s">
        <v>88</v>
      </c>
      <c r="I431" s="9"/>
      <c r="J431" s="12"/>
      <c r="K431" s="9"/>
      <c r="L431" s="12"/>
      <c r="M431" s="11" t="s">
        <v>5388</v>
      </c>
      <c r="N431" s="11" t="s">
        <v>5389</v>
      </c>
      <c r="O431" s="9" t="s">
        <v>91</v>
      </c>
      <c r="P431" s="9" t="s">
        <v>3229</v>
      </c>
      <c r="Q431" s="11"/>
      <c r="R431" s="166" t="s">
        <v>1778</v>
      </c>
      <c r="S431" s="9"/>
      <c r="T431" s="13">
        <v>0</v>
      </c>
      <c r="U431" s="12"/>
      <c r="V431" s="9"/>
      <c r="W431" s="12" t="s">
        <v>93</v>
      </c>
      <c r="X431" s="12" t="s">
        <v>1735</v>
      </c>
      <c r="Y431" s="12"/>
      <c r="Z431" s="11"/>
      <c r="AA431" s="14">
        <v>10000</v>
      </c>
      <c r="AB431" s="14">
        <v>0</v>
      </c>
      <c r="AC431" s="14">
        <v>0</v>
      </c>
      <c r="AD431" s="14">
        <v>0</v>
      </c>
      <c r="AE431" s="161">
        <f>SUM(TAMPData2202[[#This Row],[2022 PE Obligations]:[2022 Paving Obligations]])</f>
        <v>10000</v>
      </c>
      <c r="AF431" s="14">
        <v>261525.07</v>
      </c>
      <c r="AG431" s="14">
        <v>0</v>
      </c>
      <c r="AH431" s="14">
        <v>2897819</v>
      </c>
      <c r="AI431" s="14">
        <v>0</v>
      </c>
      <c r="AJ431" s="14">
        <v>3159344.07</v>
      </c>
      <c r="AK431" s="16" t="s">
        <v>5390</v>
      </c>
    </row>
    <row r="432" spans="1:37" ht="36" hidden="1" x14ac:dyDescent="0.35">
      <c r="A432" s="159">
        <v>119546.01</v>
      </c>
      <c r="B432" s="8">
        <v>3</v>
      </c>
      <c r="C432" s="9" t="s">
        <v>114</v>
      </c>
      <c r="D432" s="10">
        <v>41680</v>
      </c>
      <c r="E432" s="9" t="s">
        <v>1833</v>
      </c>
      <c r="F432" s="10">
        <v>44279</v>
      </c>
      <c r="G432" s="9" t="s">
        <v>170</v>
      </c>
      <c r="H432" s="11" t="s">
        <v>659</v>
      </c>
      <c r="I432" s="9" t="s">
        <v>5391</v>
      </c>
      <c r="J432" s="12" t="s">
        <v>101</v>
      </c>
      <c r="K432" s="9" t="s">
        <v>1894</v>
      </c>
      <c r="L432" s="12" t="s">
        <v>101</v>
      </c>
      <c r="M432" s="11" t="s">
        <v>5392</v>
      </c>
      <c r="N432" s="11" t="s">
        <v>5393</v>
      </c>
      <c r="O432" s="9" t="s">
        <v>1836</v>
      </c>
      <c r="P432" s="9" t="s">
        <v>2935</v>
      </c>
      <c r="Q432" s="11"/>
      <c r="R432" s="166" t="s">
        <v>1778</v>
      </c>
      <c r="S432" s="9"/>
      <c r="T432" s="13">
        <v>0</v>
      </c>
      <c r="U432" s="10">
        <v>42706</v>
      </c>
      <c r="V432" s="9"/>
      <c r="W432" s="12" t="s">
        <v>93</v>
      </c>
      <c r="X432" s="12" t="s">
        <v>103</v>
      </c>
      <c r="Y432" s="12"/>
      <c r="Z432" s="11"/>
      <c r="AA432" s="14">
        <v>-137865.29999999999</v>
      </c>
      <c r="AB432" s="14">
        <v>50886.07</v>
      </c>
      <c r="AC432" s="14">
        <v>157581.70000000001</v>
      </c>
      <c r="AD432" s="14">
        <v>0</v>
      </c>
      <c r="AE432" s="161">
        <f>SUM(TAMPData2202[[#This Row],[2022 PE Obligations]:[2022 Paving Obligations]])</f>
        <v>70602.47000000003</v>
      </c>
      <c r="AF432" s="14">
        <v>163934.70000000001</v>
      </c>
      <c r="AG432" s="14">
        <v>80886.070000000007</v>
      </c>
      <c r="AH432" s="14">
        <v>791581.7</v>
      </c>
      <c r="AI432" s="14">
        <v>0</v>
      </c>
      <c r="AJ432" s="14">
        <v>1036402.47</v>
      </c>
      <c r="AK432" s="16" t="s">
        <v>5394</v>
      </c>
    </row>
    <row r="433" spans="1:37" hidden="1" x14ac:dyDescent="0.35">
      <c r="A433" s="159">
        <v>119711.08</v>
      </c>
      <c r="B433" s="8">
        <v>3</v>
      </c>
      <c r="C433" s="9" t="s">
        <v>122</v>
      </c>
      <c r="D433" s="10">
        <v>44330</v>
      </c>
      <c r="E433" s="9" t="s">
        <v>398</v>
      </c>
      <c r="F433" s="10">
        <v>44522.8752662037</v>
      </c>
      <c r="G433" s="9" t="s">
        <v>108</v>
      </c>
      <c r="H433" s="11" t="s">
        <v>1839</v>
      </c>
      <c r="I433" s="9" t="s">
        <v>790</v>
      </c>
      <c r="J433" s="12" t="s">
        <v>101</v>
      </c>
      <c r="K433" s="9"/>
      <c r="L433" s="12" t="s">
        <v>101</v>
      </c>
      <c r="M433" s="11" t="s">
        <v>5395</v>
      </c>
      <c r="N433" s="11"/>
      <c r="O433" s="9" t="s">
        <v>119</v>
      </c>
      <c r="P433" s="9" t="s">
        <v>5041</v>
      </c>
      <c r="Q433" s="11"/>
      <c r="R433" s="166" t="s">
        <v>1778</v>
      </c>
      <c r="S433" s="9"/>
      <c r="T433" s="13">
        <v>157.27000000000001</v>
      </c>
      <c r="U433" s="10">
        <v>44505</v>
      </c>
      <c r="V433" s="9"/>
      <c r="W433" s="12" t="s">
        <v>93</v>
      </c>
      <c r="X433" s="12"/>
      <c r="Y433" s="12"/>
      <c r="Z433" s="11"/>
      <c r="AA433" s="14">
        <v>0</v>
      </c>
      <c r="AB433" s="14">
        <v>0</v>
      </c>
      <c r="AC433" s="14">
        <v>230957</v>
      </c>
      <c r="AD433" s="14">
        <v>0</v>
      </c>
      <c r="AE433" s="161">
        <f>SUM(TAMPData2202[[#This Row],[2022 PE Obligations]:[2022 Paving Obligations]])</f>
        <v>230957</v>
      </c>
      <c r="AF433" s="14">
        <v>0</v>
      </c>
      <c r="AG433" s="14">
        <v>0</v>
      </c>
      <c r="AH433" s="14">
        <v>230957</v>
      </c>
      <c r="AI433" s="14">
        <v>0</v>
      </c>
      <c r="AJ433" s="14">
        <v>230957</v>
      </c>
      <c r="AK433" s="16" t="s">
        <v>5396</v>
      </c>
    </row>
    <row r="434" spans="1:37" hidden="1" x14ac:dyDescent="0.35">
      <c r="A434" s="159">
        <v>119712.08</v>
      </c>
      <c r="B434" s="8">
        <v>3</v>
      </c>
      <c r="C434" s="9" t="s">
        <v>122</v>
      </c>
      <c r="D434" s="10">
        <v>44330</v>
      </c>
      <c r="E434" s="9" t="s">
        <v>398</v>
      </c>
      <c r="F434" s="10">
        <v>44522.875289351854</v>
      </c>
      <c r="G434" s="9" t="s">
        <v>108</v>
      </c>
      <c r="H434" s="11" t="s">
        <v>1839</v>
      </c>
      <c r="I434" s="9" t="s">
        <v>790</v>
      </c>
      <c r="J434" s="12" t="s">
        <v>101</v>
      </c>
      <c r="K434" s="9"/>
      <c r="L434" s="12" t="s">
        <v>101</v>
      </c>
      <c r="M434" s="11" t="s">
        <v>5397</v>
      </c>
      <c r="N434" s="11"/>
      <c r="O434" s="9" t="s">
        <v>119</v>
      </c>
      <c r="P434" s="9" t="s">
        <v>5041</v>
      </c>
      <c r="Q434" s="11"/>
      <c r="R434" s="166" t="s">
        <v>1778</v>
      </c>
      <c r="S434" s="9"/>
      <c r="T434" s="13">
        <v>152.09</v>
      </c>
      <c r="U434" s="10">
        <v>44505</v>
      </c>
      <c r="V434" s="9"/>
      <c r="W434" s="12" t="s">
        <v>93</v>
      </c>
      <c r="X434" s="12"/>
      <c r="Y434" s="12"/>
      <c r="Z434" s="11"/>
      <c r="AA434" s="14">
        <v>0</v>
      </c>
      <c r="AB434" s="14">
        <v>0</v>
      </c>
      <c r="AC434" s="14">
        <v>237009</v>
      </c>
      <c r="AD434" s="14">
        <v>0</v>
      </c>
      <c r="AE434" s="161">
        <f>SUM(TAMPData2202[[#This Row],[2022 PE Obligations]:[2022 Paving Obligations]])</f>
        <v>237009</v>
      </c>
      <c r="AF434" s="14">
        <v>0</v>
      </c>
      <c r="AG434" s="14">
        <v>0</v>
      </c>
      <c r="AH434" s="14">
        <v>237009</v>
      </c>
      <c r="AI434" s="14">
        <v>0</v>
      </c>
      <c r="AJ434" s="14">
        <v>237009</v>
      </c>
      <c r="AK434" s="16" t="s">
        <v>5398</v>
      </c>
    </row>
    <row r="435" spans="1:37" hidden="1" x14ac:dyDescent="0.35">
      <c r="A435" s="159">
        <v>119713.08</v>
      </c>
      <c r="B435" s="8">
        <v>3</v>
      </c>
      <c r="C435" s="9" t="s">
        <v>122</v>
      </c>
      <c r="D435" s="10">
        <v>44330</v>
      </c>
      <c r="E435" s="9" t="s">
        <v>398</v>
      </c>
      <c r="F435" s="10">
        <v>44522.875289351854</v>
      </c>
      <c r="G435" s="9" t="s">
        <v>108</v>
      </c>
      <c r="H435" s="11" t="s">
        <v>1839</v>
      </c>
      <c r="I435" s="9" t="s">
        <v>790</v>
      </c>
      <c r="J435" s="12" t="s">
        <v>101</v>
      </c>
      <c r="K435" s="9"/>
      <c r="L435" s="12" t="s">
        <v>101</v>
      </c>
      <c r="M435" s="11" t="s">
        <v>5399</v>
      </c>
      <c r="N435" s="11"/>
      <c r="O435" s="9" t="s">
        <v>119</v>
      </c>
      <c r="P435" s="9" t="s">
        <v>5041</v>
      </c>
      <c r="Q435" s="11"/>
      <c r="R435" s="166" t="s">
        <v>1778</v>
      </c>
      <c r="S435" s="9"/>
      <c r="T435" s="13">
        <v>170.76</v>
      </c>
      <c r="U435" s="10">
        <v>44505</v>
      </c>
      <c r="V435" s="9"/>
      <c r="W435" s="12" t="s">
        <v>93</v>
      </c>
      <c r="X435" s="12"/>
      <c r="Y435" s="12"/>
      <c r="Z435" s="11"/>
      <c r="AA435" s="14">
        <v>0</v>
      </c>
      <c r="AB435" s="14">
        <v>0</v>
      </c>
      <c r="AC435" s="14">
        <v>151965</v>
      </c>
      <c r="AD435" s="14">
        <v>0</v>
      </c>
      <c r="AE435" s="161">
        <f>SUM(TAMPData2202[[#This Row],[2022 PE Obligations]:[2022 Paving Obligations]])</f>
        <v>151965</v>
      </c>
      <c r="AF435" s="14">
        <v>0</v>
      </c>
      <c r="AG435" s="14">
        <v>0</v>
      </c>
      <c r="AH435" s="14">
        <v>151965</v>
      </c>
      <c r="AI435" s="14">
        <v>0</v>
      </c>
      <c r="AJ435" s="14">
        <v>151965</v>
      </c>
      <c r="AK435" s="16" t="s">
        <v>5400</v>
      </c>
    </row>
    <row r="436" spans="1:37" hidden="1" x14ac:dyDescent="0.35">
      <c r="A436" s="159">
        <v>119719</v>
      </c>
      <c r="B436" s="8">
        <v>1</v>
      </c>
      <c r="C436" s="9" t="s">
        <v>122</v>
      </c>
      <c r="D436" s="10">
        <v>41530</v>
      </c>
      <c r="E436" s="9" t="s">
        <v>1892</v>
      </c>
      <c r="F436" s="10">
        <v>44244</v>
      </c>
      <c r="G436" s="9" t="s">
        <v>666</v>
      </c>
      <c r="H436" s="11" t="s">
        <v>297</v>
      </c>
      <c r="I436" s="9" t="s">
        <v>4950</v>
      </c>
      <c r="J436" s="12" t="s">
        <v>101</v>
      </c>
      <c r="K436" s="9"/>
      <c r="L436" s="12" t="s">
        <v>101</v>
      </c>
      <c r="M436" s="11" t="s">
        <v>5401</v>
      </c>
      <c r="N436" s="11"/>
      <c r="O436" s="9" t="s">
        <v>1836</v>
      </c>
      <c r="P436" s="9" t="s">
        <v>2935</v>
      </c>
      <c r="Q436" s="11"/>
      <c r="R436" s="166" t="s">
        <v>1778</v>
      </c>
      <c r="S436" s="9"/>
      <c r="T436" s="13">
        <v>0.6</v>
      </c>
      <c r="U436" s="10">
        <v>43917</v>
      </c>
      <c r="V436" s="9"/>
      <c r="W436" s="12" t="s">
        <v>93</v>
      </c>
      <c r="X436" s="12" t="s">
        <v>13</v>
      </c>
      <c r="Y436" s="12"/>
      <c r="Z436" s="11"/>
      <c r="AA436" s="14">
        <v>18000</v>
      </c>
      <c r="AB436" s="14">
        <v>0</v>
      </c>
      <c r="AC436" s="14">
        <v>1000000</v>
      </c>
      <c r="AD436" s="14">
        <v>0</v>
      </c>
      <c r="AE436" s="161">
        <f>SUM(TAMPData2202[[#This Row],[2022 PE Obligations]:[2022 Paving Obligations]])</f>
        <v>1018000</v>
      </c>
      <c r="AF436" s="14">
        <v>450018.68</v>
      </c>
      <c r="AG436" s="14">
        <v>0</v>
      </c>
      <c r="AH436" s="14">
        <v>6556910</v>
      </c>
      <c r="AI436" s="14">
        <v>0</v>
      </c>
      <c r="AJ436" s="14">
        <v>7006928.6799999997</v>
      </c>
      <c r="AK436" s="16" t="s">
        <v>5402</v>
      </c>
    </row>
    <row r="437" spans="1:37" hidden="1" x14ac:dyDescent="0.35">
      <c r="A437" s="162">
        <v>119729.01</v>
      </c>
      <c r="B437" s="8">
        <v>1</v>
      </c>
      <c r="C437" s="9" t="s">
        <v>122</v>
      </c>
      <c r="D437" s="10">
        <v>44224</v>
      </c>
      <c r="E437" s="9" t="s">
        <v>398</v>
      </c>
      <c r="F437" s="10">
        <v>44494.875231481485</v>
      </c>
      <c r="G437" s="9" t="s">
        <v>108</v>
      </c>
      <c r="H437" s="11" t="s">
        <v>297</v>
      </c>
      <c r="I437" s="9" t="s">
        <v>477</v>
      </c>
      <c r="J437" s="12" t="s">
        <v>299</v>
      </c>
      <c r="K437" s="9"/>
      <c r="L437" s="12" t="s">
        <v>300</v>
      </c>
      <c r="M437" s="11" t="s">
        <v>587</v>
      </c>
      <c r="N437" s="11"/>
      <c r="O437" s="9" t="s">
        <v>438</v>
      </c>
      <c r="P437" s="9" t="s">
        <v>439</v>
      </c>
      <c r="Q437" s="11"/>
      <c r="R437" s="9" t="s">
        <v>39</v>
      </c>
      <c r="S437" s="9" t="s">
        <v>46</v>
      </c>
      <c r="T437" s="13">
        <v>0</v>
      </c>
      <c r="U437" s="10">
        <v>44477</v>
      </c>
      <c r="V437" s="9"/>
      <c r="W437" s="12" t="s">
        <v>93</v>
      </c>
      <c r="X437" s="12" t="s">
        <v>303</v>
      </c>
      <c r="Y437" s="163" t="s">
        <v>29</v>
      </c>
      <c r="Z437" s="11" t="s">
        <v>588</v>
      </c>
      <c r="AA437" s="14">
        <v>0</v>
      </c>
      <c r="AB437" s="14">
        <v>0</v>
      </c>
      <c r="AC437" s="14">
        <v>383174</v>
      </c>
      <c r="AD437" s="14">
        <v>0</v>
      </c>
      <c r="AE437" s="161">
        <f>SUM(TAMPData2202[[#This Row],[2022 PE Obligations]:[2022 Paving Obligations]])</f>
        <v>383174</v>
      </c>
      <c r="AF437" s="14">
        <v>0</v>
      </c>
      <c r="AG437" s="14">
        <v>0</v>
      </c>
      <c r="AH437" s="14">
        <v>412674</v>
      </c>
      <c r="AI437" s="14">
        <v>0</v>
      </c>
      <c r="AJ437" s="14">
        <v>412674</v>
      </c>
      <c r="AK437" s="16" t="s">
        <v>590</v>
      </c>
    </row>
    <row r="438" spans="1:37" hidden="1" x14ac:dyDescent="0.35">
      <c r="A438" s="159">
        <v>119794</v>
      </c>
      <c r="B438" s="8">
        <v>1</v>
      </c>
      <c r="C438" s="9" t="s">
        <v>85</v>
      </c>
      <c r="D438" s="10">
        <v>41548</v>
      </c>
      <c r="E438" s="9" t="s">
        <v>5403</v>
      </c>
      <c r="F438" s="10">
        <v>43501</v>
      </c>
      <c r="G438" s="9" t="s">
        <v>152</v>
      </c>
      <c r="H438" s="11" t="s">
        <v>1874</v>
      </c>
      <c r="I438" s="9"/>
      <c r="J438" s="12"/>
      <c r="K438" s="9"/>
      <c r="L438" s="12" t="s">
        <v>4981</v>
      </c>
      <c r="M438" s="11" t="s">
        <v>5404</v>
      </c>
      <c r="N438" s="11"/>
      <c r="O438" s="9" t="s">
        <v>5405</v>
      </c>
      <c r="P438" s="9"/>
      <c r="Q438" s="11"/>
      <c r="R438" s="166" t="s">
        <v>1778</v>
      </c>
      <c r="S438" s="9"/>
      <c r="T438" s="15" t="s">
        <v>505</v>
      </c>
      <c r="U438" s="12"/>
      <c r="V438" s="9"/>
      <c r="W438" s="12" t="s">
        <v>93</v>
      </c>
      <c r="X438" s="12"/>
      <c r="Y438" s="12"/>
      <c r="Z438" s="11"/>
      <c r="AA438" s="14">
        <v>0</v>
      </c>
      <c r="AB438" s="14">
        <v>0</v>
      </c>
      <c r="AC438" s="14">
        <v>-1000</v>
      </c>
      <c r="AD438" s="14">
        <v>0</v>
      </c>
      <c r="AE438" s="161">
        <f>SUM(TAMPData2202[[#This Row],[2022 PE Obligations]:[2022 Paving Obligations]])</f>
        <v>-1000</v>
      </c>
      <c r="AF438" s="14">
        <v>0</v>
      </c>
      <c r="AG438" s="14">
        <v>0</v>
      </c>
      <c r="AH438" s="14">
        <v>0</v>
      </c>
      <c r="AI438" s="14">
        <v>0</v>
      </c>
      <c r="AJ438" s="14">
        <v>0</v>
      </c>
      <c r="AK438" s="16" t="s">
        <v>5406</v>
      </c>
    </row>
    <row r="439" spans="1:37" hidden="1" x14ac:dyDescent="0.35">
      <c r="A439" s="159">
        <v>119823</v>
      </c>
      <c r="B439" s="8">
        <v>2</v>
      </c>
      <c r="C439" s="9" t="s">
        <v>114</v>
      </c>
      <c r="D439" s="10">
        <v>41563</v>
      </c>
      <c r="E439" s="9" t="s">
        <v>1833</v>
      </c>
      <c r="F439" s="10">
        <v>44089.797430555554</v>
      </c>
      <c r="G439" s="9" t="s">
        <v>170</v>
      </c>
      <c r="H439" s="11" t="s">
        <v>236</v>
      </c>
      <c r="I439" s="9" t="s">
        <v>466</v>
      </c>
      <c r="J439" s="12" t="s">
        <v>101</v>
      </c>
      <c r="K439" s="9"/>
      <c r="L439" s="12" t="s">
        <v>101</v>
      </c>
      <c r="M439" s="11" t="s">
        <v>5407</v>
      </c>
      <c r="N439" s="11" t="s">
        <v>2935</v>
      </c>
      <c r="O439" s="9" t="s">
        <v>1836</v>
      </c>
      <c r="P439" s="9" t="s">
        <v>2935</v>
      </c>
      <c r="Q439" s="11"/>
      <c r="R439" s="166" t="s">
        <v>1778</v>
      </c>
      <c r="S439" s="9"/>
      <c r="T439" s="13">
        <v>8.27</v>
      </c>
      <c r="U439" s="10">
        <v>43329</v>
      </c>
      <c r="V439" s="9"/>
      <c r="W439" s="12" t="s">
        <v>93</v>
      </c>
      <c r="X439" s="12" t="s">
        <v>94</v>
      </c>
      <c r="Y439" s="12"/>
      <c r="Z439" s="11"/>
      <c r="AA439" s="14">
        <v>-639.89</v>
      </c>
      <c r="AB439" s="14">
        <v>0</v>
      </c>
      <c r="AC439" s="14">
        <v>889.84</v>
      </c>
      <c r="AD439" s="14">
        <v>0</v>
      </c>
      <c r="AE439" s="161">
        <f>SUM(TAMPData2202[[#This Row],[2022 PE Obligations]:[2022 Paving Obligations]])</f>
        <v>249.95000000000005</v>
      </c>
      <c r="AF439" s="14">
        <v>35360.11</v>
      </c>
      <c r="AG439" s="14">
        <v>0</v>
      </c>
      <c r="AH439" s="14">
        <v>189373.84</v>
      </c>
      <c r="AI439" s="14">
        <v>0</v>
      </c>
      <c r="AJ439" s="14">
        <v>224733.95</v>
      </c>
      <c r="AK439" s="16" t="s">
        <v>5408</v>
      </c>
    </row>
    <row r="440" spans="1:37" ht="72" hidden="1" x14ac:dyDescent="0.35">
      <c r="A440" s="159">
        <v>119920</v>
      </c>
      <c r="B440" s="8">
        <v>4</v>
      </c>
      <c r="C440" s="9" t="s">
        <v>114</v>
      </c>
      <c r="D440" s="10">
        <v>41584</v>
      </c>
      <c r="E440" s="9" t="s">
        <v>253</v>
      </c>
      <c r="F440" s="10">
        <v>44375</v>
      </c>
      <c r="G440" s="9" t="s">
        <v>134</v>
      </c>
      <c r="H440" s="11" t="s">
        <v>88</v>
      </c>
      <c r="I440" s="9"/>
      <c r="J440" s="12"/>
      <c r="K440" s="9"/>
      <c r="L440" s="12"/>
      <c r="M440" s="11" t="s">
        <v>5409</v>
      </c>
      <c r="N440" s="11" t="s">
        <v>5410</v>
      </c>
      <c r="O440" s="9" t="s">
        <v>91</v>
      </c>
      <c r="P440" s="9" t="s">
        <v>4979</v>
      </c>
      <c r="Q440" s="11"/>
      <c r="R440" s="166" t="s">
        <v>1778</v>
      </c>
      <c r="S440" s="9"/>
      <c r="T440" s="13">
        <v>0</v>
      </c>
      <c r="U440" s="12"/>
      <c r="V440" s="9"/>
      <c r="W440" s="12" t="s">
        <v>93</v>
      </c>
      <c r="X440" s="12" t="s">
        <v>103</v>
      </c>
      <c r="Y440" s="12"/>
      <c r="Z440" s="11"/>
      <c r="AA440" s="14">
        <v>0</v>
      </c>
      <c r="AB440" s="14">
        <v>0</v>
      </c>
      <c r="AC440" s="14">
        <v>48796.65</v>
      </c>
      <c r="AD440" s="14">
        <v>0</v>
      </c>
      <c r="AE440" s="161">
        <f>SUM(TAMPData2202[[#This Row],[2022 PE Obligations]:[2022 Paving Obligations]])</f>
        <v>48796.65</v>
      </c>
      <c r="AF440" s="14">
        <v>0</v>
      </c>
      <c r="AG440" s="14">
        <v>0</v>
      </c>
      <c r="AH440" s="14">
        <v>415577.65</v>
      </c>
      <c r="AI440" s="14">
        <v>0</v>
      </c>
      <c r="AJ440" s="14">
        <v>415577.65</v>
      </c>
      <c r="AK440" s="16" t="s">
        <v>5411</v>
      </c>
    </row>
    <row r="441" spans="1:37" ht="72" hidden="1" x14ac:dyDescent="0.35">
      <c r="A441" s="159">
        <v>119921.01</v>
      </c>
      <c r="B441" s="8">
        <v>4</v>
      </c>
      <c r="C441" s="9" t="s">
        <v>97</v>
      </c>
      <c r="D441" s="10">
        <v>42311</v>
      </c>
      <c r="E441" s="9" t="s">
        <v>253</v>
      </c>
      <c r="F441" s="10">
        <v>44585</v>
      </c>
      <c r="G441" s="9" t="s">
        <v>4418</v>
      </c>
      <c r="H441" s="11" t="s">
        <v>1099</v>
      </c>
      <c r="I441" s="9"/>
      <c r="J441" s="12"/>
      <c r="K441" s="9"/>
      <c r="L441" s="12"/>
      <c r="M441" s="11" t="s">
        <v>5412</v>
      </c>
      <c r="N441" s="11" t="s">
        <v>5413</v>
      </c>
      <c r="O441" s="9" t="s">
        <v>91</v>
      </c>
      <c r="P441" s="9" t="s">
        <v>4979</v>
      </c>
      <c r="Q441" s="11"/>
      <c r="R441" s="166" t="s">
        <v>1778</v>
      </c>
      <c r="S441" s="9"/>
      <c r="T441" s="15" t="s">
        <v>505</v>
      </c>
      <c r="U441" s="12"/>
      <c r="V441" s="9"/>
      <c r="W441" s="12" t="s">
        <v>93</v>
      </c>
      <c r="X441" s="12" t="s">
        <v>186</v>
      </c>
      <c r="Y441" s="12"/>
      <c r="Z441" s="11"/>
      <c r="AA441" s="14">
        <v>0</v>
      </c>
      <c r="AB441" s="14">
        <v>0</v>
      </c>
      <c r="AC441" s="14">
        <v>30919</v>
      </c>
      <c r="AD441" s="14">
        <v>0</v>
      </c>
      <c r="AE441" s="161">
        <f>SUM(TAMPData2202[[#This Row],[2022 PE Obligations]:[2022 Paving Obligations]])</f>
        <v>30919</v>
      </c>
      <c r="AF441" s="14">
        <v>0</v>
      </c>
      <c r="AG441" s="14">
        <v>0</v>
      </c>
      <c r="AH441" s="14">
        <v>841011</v>
      </c>
      <c r="AI441" s="14">
        <v>0</v>
      </c>
      <c r="AJ441" s="14">
        <v>841011</v>
      </c>
      <c r="AK441" s="16" t="s">
        <v>5414</v>
      </c>
    </row>
    <row r="442" spans="1:37" ht="36" hidden="1" x14ac:dyDescent="0.35">
      <c r="A442" s="159">
        <v>119935</v>
      </c>
      <c r="B442" s="8">
        <v>4</v>
      </c>
      <c r="C442" s="9" t="s">
        <v>85</v>
      </c>
      <c r="D442" s="10">
        <v>41584</v>
      </c>
      <c r="E442" s="9" t="s">
        <v>4103</v>
      </c>
      <c r="F442" s="10">
        <v>44557</v>
      </c>
      <c r="G442" s="9" t="s">
        <v>1356</v>
      </c>
      <c r="H442" s="11" t="s">
        <v>88</v>
      </c>
      <c r="I442" s="9"/>
      <c r="J442" s="12"/>
      <c r="K442" s="9"/>
      <c r="L442" s="12"/>
      <c r="M442" s="11" t="s">
        <v>5415</v>
      </c>
      <c r="N442" s="11" t="s">
        <v>5416</v>
      </c>
      <c r="O442" s="9" t="s">
        <v>91</v>
      </c>
      <c r="P442" s="9" t="s">
        <v>4979</v>
      </c>
      <c r="Q442" s="11"/>
      <c r="R442" s="166" t="s">
        <v>1778</v>
      </c>
      <c r="S442" s="9"/>
      <c r="T442" s="13">
        <v>2.5</v>
      </c>
      <c r="U442" s="12"/>
      <c r="V442" s="9"/>
      <c r="W442" s="12" t="s">
        <v>93</v>
      </c>
      <c r="X442" s="12" t="s">
        <v>1058</v>
      </c>
      <c r="Y442" s="12"/>
      <c r="Z442" s="11"/>
      <c r="AA442" s="14">
        <v>0</v>
      </c>
      <c r="AB442" s="14">
        <v>1200000</v>
      </c>
      <c r="AC442" s="14">
        <v>0</v>
      </c>
      <c r="AD442" s="14">
        <v>0</v>
      </c>
      <c r="AE442" s="161">
        <f>SUM(TAMPData2202[[#This Row],[2022 PE Obligations]:[2022 Paving Obligations]])</f>
        <v>1200000</v>
      </c>
      <c r="AF442" s="14">
        <v>279000</v>
      </c>
      <c r="AG442" s="14">
        <v>1200000</v>
      </c>
      <c r="AH442" s="14">
        <v>0</v>
      </c>
      <c r="AI442" s="14">
        <v>0</v>
      </c>
      <c r="AJ442" s="14">
        <v>1479000</v>
      </c>
      <c r="AK442" s="16" t="s">
        <v>5417</v>
      </c>
    </row>
    <row r="443" spans="1:37" hidden="1" x14ac:dyDescent="0.35">
      <c r="A443" s="162">
        <v>119956.01</v>
      </c>
      <c r="B443" s="8">
        <v>2</v>
      </c>
      <c r="C443" s="9" t="s">
        <v>97</v>
      </c>
      <c r="D443" s="10">
        <v>44336</v>
      </c>
      <c r="E443" s="9" t="s">
        <v>98</v>
      </c>
      <c r="F443" s="10">
        <v>44547.875208333331</v>
      </c>
      <c r="G443" s="9" t="s">
        <v>108</v>
      </c>
      <c r="H443" s="11" t="s">
        <v>399</v>
      </c>
      <c r="I443" s="9" t="s">
        <v>1578</v>
      </c>
      <c r="J443" s="12" t="s">
        <v>101</v>
      </c>
      <c r="K443" s="9"/>
      <c r="L443" s="12" t="s">
        <v>101</v>
      </c>
      <c r="M443" s="11" t="s">
        <v>1579</v>
      </c>
      <c r="N443" s="11"/>
      <c r="O443" s="9" t="s">
        <v>438</v>
      </c>
      <c r="P443" s="9" t="s">
        <v>439</v>
      </c>
      <c r="Q443" s="11"/>
      <c r="R443" s="9" t="s">
        <v>39</v>
      </c>
      <c r="S443" s="9" t="s">
        <v>46</v>
      </c>
      <c r="T443" s="13">
        <v>0</v>
      </c>
      <c r="U443" s="10">
        <v>44428</v>
      </c>
      <c r="V443" s="9"/>
      <c r="W443" s="12" t="s">
        <v>93</v>
      </c>
      <c r="X443" s="12" t="s">
        <v>103</v>
      </c>
      <c r="Y443" s="163" t="s">
        <v>32</v>
      </c>
      <c r="Z443" s="11" t="s">
        <v>1580</v>
      </c>
      <c r="AA443" s="14">
        <v>0</v>
      </c>
      <c r="AB443" s="14">
        <v>0</v>
      </c>
      <c r="AC443" s="14">
        <v>486165</v>
      </c>
      <c r="AD443" s="14">
        <v>0</v>
      </c>
      <c r="AE443" s="161">
        <f>SUM(TAMPData2202[[#This Row],[2022 PE Obligations]:[2022 Paving Obligations]])</f>
        <v>486165</v>
      </c>
      <c r="AF443" s="14">
        <v>0</v>
      </c>
      <c r="AG443" s="14">
        <v>0</v>
      </c>
      <c r="AH443" s="14">
        <v>562665</v>
      </c>
      <c r="AI443" s="14">
        <v>0</v>
      </c>
      <c r="AJ443" s="14">
        <v>562665</v>
      </c>
      <c r="AK443" s="16" t="s">
        <v>1582</v>
      </c>
    </row>
    <row r="444" spans="1:37" ht="54" x14ac:dyDescent="0.35">
      <c r="A444" s="159">
        <v>120004</v>
      </c>
      <c r="B444" s="8">
        <v>1</v>
      </c>
      <c r="C444" s="9" t="s">
        <v>85</v>
      </c>
      <c r="D444" s="10">
        <v>41612</v>
      </c>
      <c r="E444" s="9" t="s">
        <v>1764</v>
      </c>
      <c r="F444" s="10">
        <v>44600</v>
      </c>
      <c r="G444" s="9" t="s">
        <v>1745</v>
      </c>
      <c r="H444" s="11" t="s">
        <v>297</v>
      </c>
      <c r="I444" s="9"/>
      <c r="J444" s="12"/>
      <c r="K444" s="9"/>
      <c r="L444" s="12"/>
      <c r="M444" s="11" t="s">
        <v>1765</v>
      </c>
      <c r="N444" s="11" t="s">
        <v>1766</v>
      </c>
      <c r="O444" s="9" t="s">
        <v>91</v>
      </c>
      <c r="P444" s="9" t="s">
        <v>1723</v>
      </c>
      <c r="Q444" s="11"/>
      <c r="R444" s="166" t="s">
        <v>1724</v>
      </c>
      <c r="S444" s="166" t="s">
        <v>41</v>
      </c>
      <c r="T444" s="13">
        <v>0</v>
      </c>
      <c r="U444" s="12"/>
      <c r="V444" s="9"/>
      <c r="W444" s="12" t="s">
        <v>93</v>
      </c>
      <c r="X444" s="12"/>
      <c r="Y444" s="153" t="s">
        <v>34</v>
      </c>
      <c r="Z444" s="11"/>
      <c r="AA444" s="14">
        <v>893900</v>
      </c>
      <c r="AB444" s="14">
        <v>200000</v>
      </c>
      <c r="AC444" s="14">
        <v>0</v>
      </c>
      <c r="AD444" s="14">
        <v>0</v>
      </c>
      <c r="AE444" s="165">
        <f>SUM(TAMPData2202[[#This Row],[2022 PE Obligations]:[2022 Paving Obligations]])</f>
        <v>1093900</v>
      </c>
      <c r="AF444" s="14">
        <v>1825000</v>
      </c>
      <c r="AG444" s="14">
        <v>300000</v>
      </c>
      <c r="AH444" s="14">
        <v>0</v>
      </c>
      <c r="AI444" s="14">
        <v>0</v>
      </c>
      <c r="AJ444" s="14">
        <v>2125000</v>
      </c>
      <c r="AK444" s="16" t="s">
        <v>1767</v>
      </c>
    </row>
    <row r="445" spans="1:37" ht="54" x14ac:dyDescent="0.35">
      <c r="A445" s="159">
        <v>120004.01</v>
      </c>
      <c r="B445" s="8">
        <v>1</v>
      </c>
      <c r="C445" s="9" t="s">
        <v>85</v>
      </c>
      <c r="D445" s="10">
        <v>42262</v>
      </c>
      <c r="E445" s="9" t="s">
        <v>1728</v>
      </c>
      <c r="F445" s="10">
        <v>44600</v>
      </c>
      <c r="G445" s="9" t="s">
        <v>1745</v>
      </c>
      <c r="H445" s="11" t="s">
        <v>297</v>
      </c>
      <c r="I445" s="9"/>
      <c r="J445" s="12"/>
      <c r="K445" s="9"/>
      <c r="L445" s="12"/>
      <c r="M445" s="11" t="s">
        <v>1729</v>
      </c>
      <c r="N445" s="11" t="s">
        <v>1730</v>
      </c>
      <c r="O445" s="9" t="s">
        <v>91</v>
      </c>
      <c r="P445" s="9" t="s">
        <v>1723</v>
      </c>
      <c r="Q445" s="11"/>
      <c r="R445" s="166" t="s">
        <v>1724</v>
      </c>
      <c r="S445" s="166" t="s">
        <v>41</v>
      </c>
      <c r="T445" s="15" t="s">
        <v>505</v>
      </c>
      <c r="U445" s="12"/>
      <c r="V445" s="9"/>
      <c r="W445" s="12" t="s">
        <v>93</v>
      </c>
      <c r="X445" s="12" t="s">
        <v>94</v>
      </c>
      <c r="Y445" s="153" t="s">
        <v>30</v>
      </c>
      <c r="Z445" s="11"/>
      <c r="AA445" s="14">
        <v>75000</v>
      </c>
      <c r="AB445" s="14">
        <v>0</v>
      </c>
      <c r="AC445" s="14">
        <v>0</v>
      </c>
      <c r="AD445" s="14">
        <v>0</v>
      </c>
      <c r="AE445" s="165">
        <f>SUM(TAMPData2202[[#This Row],[2022 PE Obligations]:[2022 Paving Obligations]])</f>
        <v>75000</v>
      </c>
      <c r="AF445" s="14">
        <v>290000</v>
      </c>
      <c r="AG445" s="14">
        <v>0</v>
      </c>
      <c r="AH445" s="14">
        <v>0</v>
      </c>
      <c r="AI445" s="14">
        <v>0</v>
      </c>
      <c r="AJ445" s="14">
        <v>290000</v>
      </c>
      <c r="AK445" s="16" t="s">
        <v>1731</v>
      </c>
    </row>
    <row r="446" spans="1:37" hidden="1" x14ac:dyDescent="0.35">
      <c r="A446" s="159">
        <v>120008.08</v>
      </c>
      <c r="B446" s="8">
        <v>3</v>
      </c>
      <c r="C446" s="9" t="s">
        <v>122</v>
      </c>
      <c r="D446" s="10">
        <v>44330</v>
      </c>
      <c r="E446" s="9" t="s">
        <v>398</v>
      </c>
      <c r="F446" s="10">
        <v>44522.875208333331</v>
      </c>
      <c r="G446" s="9" t="s">
        <v>108</v>
      </c>
      <c r="H446" s="11" t="s">
        <v>1839</v>
      </c>
      <c r="I446" s="9"/>
      <c r="J446" s="12"/>
      <c r="K446" s="9"/>
      <c r="L446" s="12"/>
      <c r="M446" s="11" t="s">
        <v>5418</v>
      </c>
      <c r="N446" s="11"/>
      <c r="O446" s="9" t="s">
        <v>119</v>
      </c>
      <c r="P446" s="9" t="s">
        <v>5041</v>
      </c>
      <c r="Q446" s="11"/>
      <c r="R446" s="166" t="s">
        <v>1778</v>
      </c>
      <c r="S446" s="166" t="s">
        <v>1778</v>
      </c>
      <c r="T446" s="13">
        <v>296.11</v>
      </c>
      <c r="U446" s="10">
        <v>44505</v>
      </c>
      <c r="V446" s="9"/>
      <c r="W446" s="12" t="s">
        <v>93</v>
      </c>
      <c r="X446" s="12"/>
      <c r="Y446" s="12"/>
      <c r="Z446" s="11"/>
      <c r="AA446" s="14">
        <v>0</v>
      </c>
      <c r="AB446" s="14">
        <v>0</v>
      </c>
      <c r="AC446" s="14">
        <v>584763</v>
      </c>
      <c r="AD446" s="14">
        <v>0</v>
      </c>
      <c r="AE446" s="161">
        <f>SUM(TAMPData2202[[#This Row],[2022 PE Obligations]:[2022 Paving Obligations]])</f>
        <v>584763</v>
      </c>
      <c r="AF446" s="14">
        <v>0</v>
      </c>
      <c r="AG446" s="14">
        <v>0</v>
      </c>
      <c r="AH446" s="14">
        <v>584763</v>
      </c>
      <c r="AI446" s="14">
        <v>0</v>
      </c>
      <c r="AJ446" s="14">
        <v>584763</v>
      </c>
      <c r="AK446" s="16" t="s">
        <v>5419</v>
      </c>
    </row>
    <row r="447" spans="1:37" hidden="1" x14ac:dyDescent="0.35">
      <c r="A447" s="159">
        <v>120016</v>
      </c>
      <c r="B447" s="8">
        <v>6</v>
      </c>
      <c r="C447" s="9" t="s">
        <v>85</v>
      </c>
      <c r="D447" s="10">
        <v>41618</v>
      </c>
      <c r="E447" s="9" t="s">
        <v>98</v>
      </c>
      <c r="F447" s="10">
        <v>44473</v>
      </c>
      <c r="G447" s="9" t="s">
        <v>98</v>
      </c>
      <c r="H447" s="11" t="s">
        <v>667</v>
      </c>
      <c r="I447" s="9"/>
      <c r="J447" s="12"/>
      <c r="K447" s="9"/>
      <c r="L447" s="12"/>
      <c r="M447" s="11" t="s">
        <v>5420</v>
      </c>
      <c r="N447" s="11"/>
      <c r="O447" s="9" t="s">
        <v>103</v>
      </c>
      <c r="P447" s="9" t="s">
        <v>103</v>
      </c>
      <c r="Q447" s="11"/>
      <c r="R447" s="166" t="s">
        <v>1778</v>
      </c>
      <c r="S447" s="166" t="s">
        <v>1778</v>
      </c>
      <c r="T447" s="15" t="s">
        <v>505</v>
      </c>
      <c r="U447" s="12"/>
      <c r="V447" s="9"/>
      <c r="W447" s="12" t="s">
        <v>93</v>
      </c>
      <c r="X447" s="12"/>
      <c r="Y447" s="12"/>
      <c r="Z447" s="11"/>
      <c r="AA447" s="14">
        <v>-5000</v>
      </c>
      <c r="AB447" s="14">
        <v>0</v>
      </c>
      <c r="AC447" s="14">
        <v>0</v>
      </c>
      <c r="AD447" s="14">
        <v>0</v>
      </c>
      <c r="AE447" s="161">
        <f>SUM(TAMPData2202[[#This Row],[2022 PE Obligations]:[2022 Paving Obligations]])</f>
        <v>-5000</v>
      </c>
      <c r="AF447" s="14">
        <v>20000</v>
      </c>
      <c r="AG447" s="14">
        <v>0</v>
      </c>
      <c r="AH447" s="14">
        <v>0</v>
      </c>
      <c r="AI447" s="14">
        <v>0</v>
      </c>
      <c r="AJ447" s="14">
        <v>20000</v>
      </c>
      <c r="AK447" s="16"/>
    </row>
    <row r="448" spans="1:37" hidden="1" x14ac:dyDescent="0.35">
      <c r="A448" s="159">
        <v>120065</v>
      </c>
      <c r="B448" s="8">
        <v>3</v>
      </c>
      <c r="C448" s="9" t="s">
        <v>122</v>
      </c>
      <c r="D448" s="10">
        <v>41652</v>
      </c>
      <c r="E448" s="9" t="s">
        <v>1892</v>
      </c>
      <c r="F448" s="10">
        <v>44385</v>
      </c>
      <c r="G448" s="9" t="s">
        <v>241</v>
      </c>
      <c r="H448" s="11" t="s">
        <v>140</v>
      </c>
      <c r="I448" s="9" t="s">
        <v>1558</v>
      </c>
      <c r="J448" s="12" t="s">
        <v>101</v>
      </c>
      <c r="K448" s="9"/>
      <c r="L448" s="12" t="s">
        <v>101</v>
      </c>
      <c r="M448" s="11" t="s">
        <v>3246</v>
      </c>
      <c r="N448" s="11" t="s">
        <v>1906</v>
      </c>
      <c r="O448" s="9" t="s">
        <v>1836</v>
      </c>
      <c r="P448" s="9" t="s">
        <v>1906</v>
      </c>
      <c r="Q448" s="11"/>
      <c r="R448" s="9" t="s">
        <v>47</v>
      </c>
      <c r="S448" s="9" t="s">
        <v>45</v>
      </c>
      <c r="T448" s="13">
        <v>0.1</v>
      </c>
      <c r="U448" s="10">
        <v>44365</v>
      </c>
      <c r="V448" s="9"/>
      <c r="W448" s="12" t="s">
        <v>93</v>
      </c>
      <c r="X448" s="12" t="s">
        <v>13</v>
      </c>
      <c r="Y448" s="153" t="s">
        <v>31</v>
      </c>
      <c r="Z448" s="11"/>
      <c r="AA448" s="14">
        <v>16000</v>
      </c>
      <c r="AB448" s="14">
        <v>0</v>
      </c>
      <c r="AC448" s="14">
        <v>541267</v>
      </c>
      <c r="AD448" s="14">
        <v>0</v>
      </c>
      <c r="AE448" s="161">
        <f>SUM(TAMPData2202[[#This Row],[2022 PE Obligations]:[2022 Paving Obligations]])</f>
        <v>557267</v>
      </c>
      <c r="AF448" s="14">
        <v>159242.88</v>
      </c>
      <c r="AG448" s="14">
        <v>164000</v>
      </c>
      <c r="AH448" s="14">
        <v>2598440</v>
      </c>
      <c r="AI448" s="14">
        <v>0</v>
      </c>
      <c r="AJ448" s="14">
        <v>2921682.88</v>
      </c>
      <c r="AK448" s="16" t="s">
        <v>3248</v>
      </c>
    </row>
    <row r="449" spans="1:37" hidden="1" x14ac:dyDescent="0.35">
      <c r="A449" s="159">
        <v>120069</v>
      </c>
      <c r="B449" s="8">
        <v>4</v>
      </c>
      <c r="C449" s="9" t="s">
        <v>85</v>
      </c>
      <c r="D449" s="10">
        <v>41652</v>
      </c>
      <c r="E449" s="9" t="s">
        <v>1892</v>
      </c>
      <c r="F449" s="10">
        <v>44545</v>
      </c>
      <c r="G449" s="9" t="s">
        <v>1132</v>
      </c>
      <c r="H449" s="11" t="s">
        <v>863</v>
      </c>
      <c r="I449" s="9" t="s">
        <v>1893</v>
      </c>
      <c r="J449" s="12" t="s">
        <v>101</v>
      </c>
      <c r="K449" s="9"/>
      <c r="L449" s="12" t="s">
        <v>101</v>
      </c>
      <c r="M449" s="11" t="s">
        <v>3452</v>
      </c>
      <c r="N449" s="11" t="s">
        <v>1906</v>
      </c>
      <c r="O449" s="9" t="s">
        <v>1836</v>
      </c>
      <c r="P449" s="9" t="s">
        <v>1906</v>
      </c>
      <c r="Q449" s="11"/>
      <c r="R449" s="9" t="s">
        <v>47</v>
      </c>
      <c r="S449" s="9" t="s">
        <v>45</v>
      </c>
      <c r="T449" s="13">
        <v>0</v>
      </c>
      <c r="U449" s="10">
        <v>44904</v>
      </c>
      <c r="V449" s="9"/>
      <c r="W449" s="12" t="s">
        <v>93</v>
      </c>
      <c r="X449" s="12" t="s">
        <v>103</v>
      </c>
      <c r="Y449" s="153" t="s">
        <v>32</v>
      </c>
      <c r="Z449" s="11"/>
      <c r="AA449" s="14">
        <v>72300</v>
      </c>
      <c r="AB449" s="14">
        <v>183400</v>
      </c>
      <c r="AC449" s="14">
        <v>0</v>
      </c>
      <c r="AD449" s="14">
        <v>0</v>
      </c>
      <c r="AE449" s="161">
        <f>SUM(TAMPData2202[[#This Row],[2022 PE Obligations]:[2022 Paving Obligations]])</f>
        <v>255700</v>
      </c>
      <c r="AF449" s="14">
        <v>161300</v>
      </c>
      <c r="AG449" s="14">
        <v>183400</v>
      </c>
      <c r="AH449" s="14">
        <v>0</v>
      </c>
      <c r="AI449" s="14">
        <v>0</v>
      </c>
      <c r="AJ449" s="14">
        <v>344700</v>
      </c>
      <c r="AK449" s="16" t="s">
        <v>3453</v>
      </c>
    </row>
    <row r="450" spans="1:37" hidden="1" x14ac:dyDescent="0.35">
      <c r="A450" s="159">
        <v>120078</v>
      </c>
      <c r="B450" s="8">
        <v>4</v>
      </c>
      <c r="C450" s="9" t="s">
        <v>122</v>
      </c>
      <c r="D450" s="10">
        <v>41653</v>
      </c>
      <c r="E450" s="9" t="s">
        <v>1892</v>
      </c>
      <c r="F450" s="10">
        <v>44447.875196759262</v>
      </c>
      <c r="G450" s="9" t="s">
        <v>108</v>
      </c>
      <c r="H450" s="11" t="s">
        <v>415</v>
      </c>
      <c r="I450" s="9" t="s">
        <v>1893</v>
      </c>
      <c r="J450" s="12" t="s">
        <v>101</v>
      </c>
      <c r="K450" s="9"/>
      <c r="L450" s="12" t="s">
        <v>101</v>
      </c>
      <c r="M450" s="11" t="s">
        <v>3492</v>
      </c>
      <c r="N450" s="11" t="s">
        <v>1906</v>
      </c>
      <c r="O450" s="9" t="s">
        <v>1836</v>
      </c>
      <c r="P450" s="9" t="s">
        <v>1906</v>
      </c>
      <c r="Q450" s="11"/>
      <c r="R450" s="9" t="s">
        <v>47</v>
      </c>
      <c r="S450" s="9" t="s">
        <v>45</v>
      </c>
      <c r="T450" s="13">
        <v>0</v>
      </c>
      <c r="U450" s="10">
        <v>44428</v>
      </c>
      <c r="V450" s="9"/>
      <c r="W450" s="12" t="s">
        <v>93</v>
      </c>
      <c r="X450" s="12" t="s">
        <v>103</v>
      </c>
      <c r="Y450" s="153" t="s">
        <v>32</v>
      </c>
      <c r="Z450" s="11"/>
      <c r="AA450" s="14">
        <v>99500</v>
      </c>
      <c r="AB450" s="14">
        <v>80000</v>
      </c>
      <c r="AC450" s="14">
        <v>794600</v>
      </c>
      <c r="AD450" s="14">
        <v>0</v>
      </c>
      <c r="AE450" s="161">
        <f>SUM(TAMPData2202[[#This Row],[2022 PE Obligations]:[2022 Paving Obligations]])</f>
        <v>974100</v>
      </c>
      <c r="AF450" s="14">
        <v>263500</v>
      </c>
      <c r="AG450" s="14">
        <v>102000</v>
      </c>
      <c r="AH450" s="14">
        <v>794600</v>
      </c>
      <c r="AI450" s="14">
        <v>0</v>
      </c>
      <c r="AJ450" s="14">
        <v>1160100</v>
      </c>
      <c r="AK450" s="16" t="s">
        <v>3494</v>
      </c>
    </row>
    <row r="451" spans="1:37" ht="36" hidden="1" x14ac:dyDescent="0.35">
      <c r="A451" s="159">
        <v>120109.01</v>
      </c>
      <c r="B451" s="8">
        <v>2</v>
      </c>
      <c r="C451" s="9" t="s">
        <v>114</v>
      </c>
      <c r="D451" s="10">
        <v>42815</v>
      </c>
      <c r="E451" s="9" t="s">
        <v>3285</v>
      </c>
      <c r="F451" s="10">
        <v>44376</v>
      </c>
      <c r="G451" s="9" t="s">
        <v>170</v>
      </c>
      <c r="H451" s="11" t="s">
        <v>223</v>
      </c>
      <c r="I451" s="9" t="s">
        <v>4402</v>
      </c>
      <c r="J451" s="12"/>
      <c r="K451" s="9" t="s">
        <v>4403</v>
      </c>
      <c r="L451" s="12" t="s">
        <v>183</v>
      </c>
      <c r="M451" s="11" t="s">
        <v>4404</v>
      </c>
      <c r="N451" s="11" t="s">
        <v>4405</v>
      </c>
      <c r="O451" s="9" t="s">
        <v>91</v>
      </c>
      <c r="P451" s="9" t="s">
        <v>158</v>
      </c>
      <c r="Q451" s="11"/>
      <c r="R451" s="9" t="s">
        <v>47</v>
      </c>
      <c r="S451" s="9" t="s">
        <v>46</v>
      </c>
      <c r="T451" s="13">
        <v>3.08</v>
      </c>
      <c r="U451" s="12"/>
      <c r="V451" s="9"/>
      <c r="W451" s="12" t="s">
        <v>93</v>
      </c>
      <c r="X451" s="12" t="s">
        <v>103</v>
      </c>
      <c r="Y451" s="153" t="s">
        <v>34</v>
      </c>
      <c r="Z451" s="11"/>
      <c r="AA451" s="14">
        <v>0</v>
      </c>
      <c r="AB451" s="14">
        <v>0</v>
      </c>
      <c r="AC451" s="14">
        <v>0</v>
      </c>
      <c r="AD451" s="14">
        <v>15355.97</v>
      </c>
      <c r="AE451" s="161">
        <f>SUM(TAMPData2202[[#This Row],[2022 PE Obligations]:[2022 Paving Obligations]])</f>
        <v>15355.97</v>
      </c>
      <c r="AF451" s="14">
        <v>0</v>
      </c>
      <c r="AG451" s="14">
        <v>0</v>
      </c>
      <c r="AH451" s="14">
        <v>0</v>
      </c>
      <c r="AI451" s="14">
        <v>486022.97</v>
      </c>
      <c r="AJ451" s="14">
        <v>486022.97</v>
      </c>
      <c r="AK451" s="16" t="s">
        <v>4406</v>
      </c>
    </row>
    <row r="452" spans="1:37" ht="36" hidden="1" x14ac:dyDescent="0.35">
      <c r="A452" s="159">
        <v>120109.02</v>
      </c>
      <c r="B452" s="8">
        <v>2</v>
      </c>
      <c r="C452" s="9" t="s">
        <v>122</v>
      </c>
      <c r="D452" s="10">
        <v>42815</v>
      </c>
      <c r="E452" s="9" t="s">
        <v>3285</v>
      </c>
      <c r="F452" s="10">
        <v>44452</v>
      </c>
      <c r="G452" s="9" t="s">
        <v>425</v>
      </c>
      <c r="H452" s="11" t="s">
        <v>223</v>
      </c>
      <c r="I452" s="9"/>
      <c r="J452" s="12"/>
      <c r="K452" s="9"/>
      <c r="L452" s="12"/>
      <c r="M452" s="11" t="s">
        <v>4407</v>
      </c>
      <c r="N452" s="11" t="s">
        <v>4408</v>
      </c>
      <c r="O452" s="9" t="s">
        <v>91</v>
      </c>
      <c r="P452" s="9" t="s">
        <v>157</v>
      </c>
      <c r="Q452" s="11"/>
      <c r="R452" s="9" t="s">
        <v>47</v>
      </c>
      <c r="S452" s="9" t="s">
        <v>46</v>
      </c>
      <c r="T452" s="15" t="s">
        <v>505</v>
      </c>
      <c r="U452" s="12"/>
      <c r="V452" s="9"/>
      <c r="W452" s="12" t="s">
        <v>93</v>
      </c>
      <c r="X452" s="12" t="s">
        <v>103</v>
      </c>
      <c r="Y452" s="153" t="s">
        <v>34</v>
      </c>
      <c r="Z452" s="11"/>
      <c r="AA452" s="14">
        <v>0</v>
      </c>
      <c r="AB452" s="14">
        <v>0</v>
      </c>
      <c r="AC452" s="14">
        <v>3105722</v>
      </c>
      <c r="AD452" s="14">
        <v>0</v>
      </c>
      <c r="AE452" s="165">
        <f>SUM(TAMPData2202[[#This Row],[2022 PE Obligations]:[2022 Paving Obligations]])</f>
        <v>3105722</v>
      </c>
      <c r="AF452" s="14">
        <v>0</v>
      </c>
      <c r="AG452" s="14">
        <v>0</v>
      </c>
      <c r="AH452" s="14">
        <v>3105722</v>
      </c>
      <c r="AI452" s="14">
        <v>0</v>
      </c>
      <c r="AJ452" s="14">
        <v>3105722</v>
      </c>
      <c r="AK452" s="16" t="s">
        <v>4409</v>
      </c>
    </row>
    <row r="453" spans="1:37" hidden="1" x14ac:dyDescent="0.35">
      <c r="A453" s="159">
        <v>120129</v>
      </c>
      <c r="B453" s="8">
        <v>3</v>
      </c>
      <c r="C453" s="9" t="s">
        <v>85</v>
      </c>
      <c r="D453" s="10">
        <v>41669</v>
      </c>
      <c r="E453" s="9" t="s">
        <v>148</v>
      </c>
      <c r="F453" s="10">
        <v>44384</v>
      </c>
      <c r="G453" s="9" t="s">
        <v>203</v>
      </c>
      <c r="H453" s="11" t="s">
        <v>538</v>
      </c>
      <c r="I453" s="9" t="s">
        <v>320</v>
      </c>
      <c r="J453" s="12" t="s">
        <v>101</v>
      </c>
      <c r="K453" s="9"/>
      <c r="L453" s="12" t="s">
        <v>101</v>
      </c>
      <c r="M453" s="11" t="s">
        <v>5421</v>
      </c>
      <c r="N453" s="11" t="s">
        <v>5422</v>
      </c>
      <c r="O453" s="9" t="s">
        <v>103</v>
      </c>
      <c r="P453" s="9" t="s">
        <v>5027</v>
      </c>
      <c r="Q453" s="11"/>
      <c r="R453" s="166" t="s">
        <v>1778</v>
      </c>
      <c r="S453" s="9"/>
      <c r="T453" s="13">
        <v>0.01</v>
      </c>
      <c r="U453" s="12"/>
      <c r="V453" s="9"/>
      <c r="W453" s="12" t="s">
        <v>93</v>
      </c>
      <c r="X453" s="12" t="s">
        <v>13</v>
      </c>
      <c r="Y453" s="12"/>
      <c r="Z453" s="11"/>
      <c r="AA453" s="14">
        <v>-8337.9</v>
      </c>
      <c r="AB453" s="14">
        <v>0</v>
      </c>
      <c r="AC453" s="14">
        <v>-81473.59</v>
      </c>
      <c r="AD453" s="14">
        <v>0</v>
      </c>
      <c r="AE453" s="161">
        <f>SUM(TAMPData2202[[#This Row],[2022 PE Obligations]:[2022 Paving Obligations]])</f>
        <v>-89811.489999999991</v>
      </c>
      <c r="AF453" s="14">
        <v>6662.1</v>
      </c>
      <c r="AG453" s="14">
        <v>0</v>
      </c>
      <c r="AH453" s="14">
        <v>421251.41</v>
      </c>
      <c r="AI453" s="14">
        <v>0</v>
      </c>
      <c r="AJ453" s="14">
        <v>427913.51</v>
      </c>
      <c r="AK453" s="16" t="s">
        <v>5423</v>
      </c>
    </row>
    <row r="454" spans="1:37" hidden="1" x14ac:dyDescent="0.35">
      <c r="A454" s="159">
        <v>120175</v>
      </c>
      <c r="B454" s="8">
        <v>4</v>
      </c>
      <c r="C454" s="9" t="s">
        <v>85</v>
      </c>
      <c r="D454" s="10">
        <v>41682</v>
      </c>
      <c r="E454" s="9" t="s">
        <v>5424</v>
      </c>
      <c r="F454" s="10">
        <v>44006</v>
      </c>
      <c r="G454" s="9" t="s">
        <v>98</v>
      </c>
      <c r="H454" s="11" t="s">
        <v>88</v>
      </c>
      <c r="I454" s="9" t="s">
        <v>2581</v>
      </c>
      <c r="J454" s="12" t="s">
        <v>101</v>
      </c>
      <c r="K454" s="9"/>
      <c r="L454" s="12" t="s">
        <v>101</v>
      </c>
      <c r="M454" s="11" t="s">
        <v>5425</v>
      </c>
      <c r="N454" s="11" t="s">
        <v>5426</v>
      </c>
      <c r="O454" s="9" t="s">
        <v>5109</v>
      </c>
      <c r="P454" s="9" t="s">
        <v>5027</v>
      </c>
      <c r="Q454" s="11"/>
      <c r="R454" s="166" t="s">
        <v>1778</v>
      </c>
      <c r="S454" s="9"/>
      <c r="T454" s="13">
        <v>0.01</v>
      </c>
      <c r="U454" s="12"/>
      <c r="V454" s="9"/>
      <c r="W454" s="12" t="s">
        <v>93</v>
      </c>
      <c r="X454" s="12" t="s">
        <v>13</v>
      </c>
      <c r="Y454" s="12"/>
      <c r="Z454" s="11"/>
      <c r="AA454" s="14">
        <v>0</v>
      </c>
      <c r="AB454" s="14">
        <v>0</v>
      </c>
      <c r="AC454" s="14">
        <v>14181</v>
      </c>
      <c r="AD454" s="14">
        <v>0</v>
      </c>
      <c r="AE454" s="161">
        <f>SUM(TAMPData2202[[#This Row],[2022 PE Obligations]:[2022 Paving Obligations]])</f>
        <v>14181</v>
      </c>
      <c r="AF454" s="14">
        <v>15000</v>
      </c>
      <c r="AG454" s="14">
        <v>0</v>
      </c>
      <c r="AH454" s="14">
        <v>1178281</v>
      </c>
      <c r="AI454" s="14">
        <v>0</v>
      </c>
      <c r="AJ454" s="14">
        <v>1193281</v>
      </c>
      <c r="AK454" s="16" t="s">
        <v>5427</v>
      </c>
    </row>
    <row r="455" spans="1:37" hidden="1" x14ac:dyDescent="0.35">
      <c r="A455" s="159">
        <v>120297</v>
      </c>
      <c r="B455" s="8">
        <v>1</v>
      </c>
      <c r="C455" s="9" t="s">
        <v>114</v>
      </c>
      <c r="D455" s="10">
        <v>41722</v>
      </c>
      <c r="E455" s="9" t="s">
        <v>1833</v>
      </c>
      <c r="F455" s="10">
        <v>44089.798726851855</v>
      </c>
      <c r="G455" s="9" t="s">
        <v>170</v>
      </c>
      <c r="H455" s="11" t="s">
        <v>297</v>
      </c>
      <c r="I455" s="9" t="s">
        <v>1451</v>
      </c>
      <c r="J455" s="12" t="s">
        <v>101</v>
      </c>
      <c r="K455" s="9"/>
      <c r="L455" s="12" t="s">
        <v>101</v>
      </c>
      <c r="M455" s="11" t="s">
        <v>3547</v>
      </c>
      <c r="N455" s="11" t="s">
        <v>3548</v>
      </c>
      <c r="O455" s="9" t="s">
        <v>1836</v>
      </c>
      <c r="P455" s="9" t="s">
        <v>1835</v>
      </c>
      <c r="Q455" s="11"/>
      <c r="R455" s="9" t="s">
        <v>47</v>
      </c>
      <c r="S455" s="9" t="s">
        <v>45</v>
      </c>
      <c r="T455" s="13">
        <v>0.01</v>
      </c>
      <c r="U455" s="10">
        <v>43742</v>
      </c>
      <c r="V455" s="9"/>
      <c r="W455" s="12" t="s">
        <v>93</v>
      </c>
      <c r="X455" s="12" t="s">
        <v>13</v>
      </c>
      <c r="Y455" s="153" t="s">
        <v>31</v>
      </c>
      <c r="Z455" s="11"/>
      <c r="AA455" s="14">
        <v>-14913.75</v>
      </c>
      <c r="AB455" s="14">
        <v>0</v>
      </c>
      <c r="AC455" s="14">
        <v>15275.97</v>
      </c>
      <c r="AD455" s="14">
        <v>0</v>
      </c>
      <c r="AE455" s="161">
        <f>SUM(TAMPData2202[[#This Row],[2022 PE Obligations]:[2022 Paving Obligations]])</f>
        <v>362.21999999999935</v>
      </c>
      <c r="AF455" s="14">
        <v>84086.25</v>
      </c>
      <c r="AG455" s="14">
        <v>0</v>
      </c>
      <c r="AH455" s="14">
        <v>728275.97</v>
      </c>
      <c r="AI455" s="14">
        <v>0</v>
      </c>
      <c r="AJ455" s="14">
        <v>812362.22</v>
      </c>
      <c r="AK455" s="16" t="s">
        <v>3550</v>
      </c>
    </row>
    <row r="456" spans="1:37" hidden="1" x14ac:dyDescent="0.35">
      <c r="A456" s="162">
        <v>120312</v>
      </c>
      <c r="B456" s="8">
        <v>1</v>
      </c>
      <c r="C456" s="9" t="s">
        <v>114</v>
      </c>
      <c r="D456" s="10">
        <v>41724</v>
      </c>
      <c r="E456" s="9" t="s">
        <v>98</v>
      </c>
      <c r="F456" s="10">
        <v>44272</v>
      </c>
      <c r="G456" s="9" t="s">
        <v>98</v>
      </c>
      <c r="H456" s="11" t="s">
        <v>722</v>
      </c>
      <c r="I456" s="9" t="s">
        <v>1583</v>
      </c>
      <c r="J456" s="12" t="s">
        <v>101</v>
      </c>
      <c r="K456" s="9"/>
      <c r="L456" s="12" t="s">
        <v>101</v>
      </c>
      <c r="M456" s="11" t="s">
        <v>1584</v>
      </c>
      <c r="N456" s="11"/>
      <c r="O456" s="9" t="s">
        <v>438</v>
      </c>
      <c r="P456" s="9" t="s">
        <v>439</v>
      </c>
      <c r="Q456" s="11"/>
      <c r="R456" s="9" t="s">
        <v>39</v>
      </c>
      <c r="S456" s="9" t="s">
        <v>46</v>
      </c>
      <c r="T456" s="13">
        <v>0</v>
      </c>
      <c r="U456" s="10">
        <v>43742</v>
      </c>
      <c r="V456" s="9"/>
      <c r="W456" s="12" t="s">
        <v>93</v>
      </c>
      <c r="X456" s="12" t="s">
        <v>103</v>
      </c>
      <c r="Y456" s="163" t="s">
        <v>32</v>
      </c>
      <c r="Z456" s="11" t="s">
        <v>1585</v>
      </c>
      <c r="AA456" s="14">
        <v>0</v>
      </c>
      <c r="AB456" s="14">
        <v>0</v>
      </c>
      <c r="AC456" s="14">
        <v>14.17</v>
      </c>
      <c r="AD456" s="14">
        <v>0</v>
      </c>
      <c r="AE456" s="161">
        <f>SUM(TAMPData2202[[#This Row],[2022 PE Obligations]:[2022 Paving Obligations]])</f>
        <v>14.17</v>
      </c>
      <c r="AF456" s="14">
        <v>0</v>
      </c>
      <c r="AG456" s="14">
        <v>0</v>
      </c>
      <c r="AH456" s="14">
        <v>210358.02</v>
      </c>
      <c r="AI456" s="14">
        <v>0</v>
      </c>
      <c r="AJ456" s="14">
        <v>210358.02</v>
      </c>
      <c r="AK456" s="16" t="s">
        <v>1587</v>
      </c>
    </row>
    <row r="457" spans="1:37" hidden="1" x14ac:dyDescent="0.35">
      <c r="A457" s="162">
        <v>120314</v>
      </c>
      <c r="B457" s="8">
        <v>1</v>
      </c>
      <c r="C457" s="9" t="s">
        <v>85</v>
      </c>
      <c r="D457" s="10">
        <v>41724</v>
      </c>
      <c r="E457" s="9" t="s">
        <v>98</v>
      </c>
      <c r="F457" s="10">
        <v>44572</v>
      </c>
      <c r="G457" s="9" t="s">
        <v>189</v>
      </c>
      <c r="H457" s="11" t="s">
        <v>1588</v>
      </c>
      <c r="I457" s="9" t="s">
        <v>1589</v>
      </c>
      <c r="J457" s="12" t="s">
        <v>101</v>
      </c>
      <c r="K457" s="9"/>
      <c r="L457" s="12" t="s">
        <v>101</v>
      </c>
      <c r="M457" s="11" t="s">
        <v>1590</v>
      </c>
      <c r="N457" s="11"/>
      <c r="O457" s="9" t="s">
        <v>438</v>
      </c>
      <c r="P457" s="9" t="s">
        <v>439</v>
      </c>
      <c r="Q457" s="11"/>
      <c r="R457" s="9" t="s">
        <v>39</v>
      </c>
      <c r="S457" s="9" t="s">
        <v>46</v>
      </c>
      <c r="T457" s="13">
        <v>0.03</v>
      </c>
      <c r="U457" s="10">
        <v>44792</v>
      </c>
      <c r="V457" s="9"/>
      <c r="W457" s="12" t="s">
        <v>93</v>
      </c>
      <c r="X457" s="12" t="s">
        <v>103</v>
      </c>
      <c r="Y457" s="163" t="s">
        <v>32</v>
      </c>
      <c r="Z457" s="11" t="s">
        <v>1591</v>
      </c>
      <c r="AA457" s="14">
        <v>0</v>
      </c>
      <c r="AB457" s="14">
        <v>0</v>
      </c>
      <c r="AC457" s="14">
        <v>23300</v>
      </c>
      <c r="AD457" s="14">
        <v>0</v>
      </c>
      <c r="AE457" s="161">
        <f>SUM(TAMPData2202[[#This Row],[2022 PE Obligations]:[2022 Paving Obligations]])</f>
        <v>23300</v>
      </c>
      <c r="AF457" s="14">
        <v>0</v>
      </c>
      <c r="AG457" s="14">
        <v>25000</v>
      </c>
      <c r="AH457" s="14">
        <v>492400</v>
      </c>
      <c r="AI457" s="14">
        <v>0</v>
      </c>
      <c r="AJ457" s="14">
        <v>517400</v>
      </c>
      <c r="AK457" s="16" t="s">
        <v>1592</v>
      </c>
    </row>
    <row r="458" spans="1:37" ht="36" hidden="1" x14ac:dyDescent="0.35">
      <c r="A458" s="159">
        <v>120324</v>
      </c>
      <c r="B458" s="8">
        <v>3</v>
      </c>
      <c r="C458" s="9" t="s">
        <v>122</v>
      </c>
      <c r="D458" s="10">
        <v>41724</v>
      </c>
      <c r="E458" s="9" t="s">
        <v>5428</v>
      </c>
      <c r="F458" s="10">
        <v>44581</v>
      </c>
      <c r="G458" s="9" t="s">
        <v>241</v>
      </c>
      <c r="H458" s="11" t="s">
        <v>140</v>
      </c>
      <c r="I458" s="9" t="s">
        <v>100</v>
      </c>
      <c r="J458" s="12" t="s">
        <v>101</v>
      </c>
      <c r="K458" s="9"/>
      <c r="L458" s="12" t="s">
        <v>101</v>
      </c>
      <c r="M458" s="11" t="s">
        <v>5429</v>
      </c>
      <c r="N458" s="11" t="s">
        <v>5430</v>
      </c>
      <c r="O458" s="9" t="s">
        <v>91</v>
      </c>
      <c r="P458" s="9" t="s">
        <v>4979</v>
      </c>
      <c r="Q458" s="11"/>
      <c r="R458" s="166" t="s">
        <v>1778</v>
      </c>
      <c r="S458" s="9"/>
      <c r="T458" s="13">
        <v>0.86</v>
      </c>
      <c r="U458" s="10">
        <v>44540</v>
      </c>
      <c r="V458" s="9"/>
      <c r="W458" s="12" t="s">
        <v>93</v>
      </c>
      <c r="X458" s="12" t="s">
        <v>13</v>
      </c>
      <c r="Y458" s="12"/>
      <c r="Z458" s="11"/>
      <c r="AA458" s="14">
        <v>0</v>
      </c>
      <c r="AB458" s="14">
        <v>0</v>
      </c>
      <c r="AC458" s="14">
        <v>860716</v>
      </c>
      <c r="AD458" s="14">
        <v>0</v>
      </c>
      <c r="AE458" s="161">
        <f>SUM(TAMPData2202[[#This Row],[2022 PE Obligations]:[2022 Paving Obligations]])</f>
        <v>860716</v>
      </c>
      <c r="AF458" s="14">
        <v>78979</v>
      </c>
      <c r="AG458" s="14">
        <v>42001</v>
      </c>
      <c r="AH458" s="14">
        <v>860716</v>
      </c>
      <c r="AI458" s="14">
        <v>0</v>
      </c>
      <c r="AJ458" s="14">
        <v>981696</v>
      </c>
      <c r="AK458" s="16" t="s">
        <v>5431</v>
      </c>
    </row>
    <row r="459" spans="1:37" hidden="1" x14ac:dyDescent="0.35">
      <c r="A459" s="159">
        <v>120363</v>
      </c>
      <c r="B459" s="8">
        <v>2</v>
      </c>
      <c r="C459" s="9" t="s">
        <v>85</v>
      </c>
      <c r="D459" s="10">
        <v>41731</v>
      </c>
      <c r="E459" s="9" t="s">
        <v>98</v>
      </c>
      <c r="F459" s="10">
        <v>44138</v>
      </c>
      <c r="G459" s="9" t="s">
        <v>87</v>
      </c>
      <c r="H459" s="11" t="s">
        <v>1888</v>
      </c>
      <c r="I459" s="9"/>
      <c r="J459" s="12"/>
      <c r="K459" s="9"/>
      <c r="L459" s="12"/>
      <c r="M459" s="11" t="s">
        <v>4087</v>
      </c>
      <c r="N459" s="11"/>
      <c r="O459" s="9" t="s">
        <v>157</v>
      </c>
      <c r="P459" s="9" t="s">
        <v>453</v>
      </c>
      <c r="Q459" s="11"/>
      <c r="R459" s="9" t="s">
        <v>47</v>
      </c>
      <c r="S459" s="9" t="s">
        <v>43</v>
      </c>
      <c r="T459" s="15" t="s">
        <v>505</v>
      </c>
      <c r="U459" s="12"/>
      <c r="V459" s="9"/>
      <c r="W459" s="12" t="s">
        <v>93</v>
      </c>
      <c r="X459" s="12"/>
      <c r="Y459" s="163" t="s">
        <v>29</v>
      </c>
      <c r="Z459" s="11"/>
      <c r="AA459" s="14">
        <v>242000</v>
      </c>
      <c r="AB459" s="14">
        <v>0</v>
      </c>
      <c r="AC459" s="14">
        <v>0</v>
      </c>
      <c r="AD459" s="14">
        <v>0</v>
      </c>
      <c r="AE459" s="165">
        <f>SUM(TAMPData2202[[#This Row],[2022 PE Obligations]:[2022 Paving Obligations]])</f>
        <v>242000</v>
      </c>
      <c r="AF459" s="14">
        <v>1025000</v>
      </c>
      <c r="AG459" s="14">
        <v>0</v>
      </c>
      <c r="AH459" s="14">
        <v>0</v>
      </c>
      <c r="AI459" s="14">
        <v>0</v>
      </c>
      <c r="AJ459" s="14">
        <v>1025000</v>
      </c>
      <c r="AK459" s="16"/>
    </row>
    <row r="460" spans="1:37" hidden="1" x14ac:dyDescent="0.35">
      <c r="A460" s="159">
        <v>120364</v>
      </c>
      <c r="B460" s="8">
        <v>4</v>
      </c>
      <c r="C460" s="9" t="s">
        <v>85</v>
      </c>
      <c r="D460" s="10">
        <v>41731</v>
      </c>
      <c r="E460" s="9" t="s">
        <v>98</v>
      </c>
      <c r="F460" s="10">
        <v>44138</v>
      </c>
      <c r="G460" s="9" t="s">
        <v>87</v>
      </c>
      <c r="H460" s="11" t="s">
        <v>1760</v>
      </c>
      <c r="I460" s="9"/>
      <c r="J460" s="12"/>
      <c r="K460" s="9"/>
      <c r="L460" s="12"/>
      <c r="M460" s="11" t="s">
        <v>4088</v>
      </c>
      <c r="N460" s="11"/>
      <c r="O460" s="9" t="s">
        <v>157</v>
      </c>
      <c r="P460" s="9" t="s">
        <v>453</v>
      </c>
      <c r="Q460" s="11"/>
      <c r="R460" s="9" t="s">
        <v>47</v>
      </c>
      <c r="S460" s="9" t="s">
        <v>43</v>
      </c>
      <c r="T460" s="15" t="s">
        <v>505</v>
      </c>
      <c r="U460" s="12"/>
      <c r="V460" s="9"/>
      <c r="W460" s="12" t="s">
        <v>93</v>
      </c>
      <c r="X460" s="12"/>
      <c r="Y460" s="163" t="s">
        <v>29</v>
      </c>
      <c r="Z460" s="11"/>
      <c r="AA460" s="14">
        <v>406000</v>
      </c>
      <c r="AB460" s="14">
        <v>0</v>
      </c>
      <c r="AC460" s="14">
        <v>0</v>
      </c>
      <c r="AD460" s="14">
        <v>0</v>
      </c>
      <c r="AE460" s="165">
        <f>SUM(TAMPData2202[[#This Row],[2022 PE Obligations]:[2022 Paving Obligations]])</f>
        <v>406000</v>
      </c>
      <c r="AF460" s="14">
        <v>1049000</v>
      </c>
      <c r="AG460" s="14">
        <v>0</v>
      </c>
      <c r="AH460" s="14">
        <v>0</v>
      </c>
      <c r="AI460" s="14">
        <v>0</v>
      </c>
      <c r="AJ460" s="14">
        <v>1049000</v>
      </c>
      <c r="AK460" s="16"/>
    </row>
    <row r="461" spans="1:37" hidden="1" x14ac:dyDescent="0.35">
      <c r="A461" s="159">
        <v>120380.01</v>
      </c>
      <c r="B461" s="8">
        <v>3</v>
      </c>
      <c r="C461" s="9" t="s">
        <v>85</v>
      </c>
      <c r="D461" s="10">
        <v>41806</v>
      </c>
      <c r="E461" s="9" t="s">
        <v>1833</v>
      </c>
      <c r="F461" s="10">
        <v>43511</v>
      </c>
      <c r="G461" s="9" t="s">
        <v>143</v>
      </c>
      <c r="H461" s="11" t="s">
        <v>4247</v>
      </c>
      <c r="I461" s="9" t="s">
        <v>843</v>
      </c>
      <c r="J461" s="12" t="s">
        <v>101</v>
      </c>
      <c r="K461" s="9"/>
      <c r="L461" s="12" t="s">
        <v>101</v>
      </c>
      <c r="M461" s="11" t="s">
        <v>5432</v>
      </c>
      <c r="N461" s="11"/>
      <c r="O461" s="9" t="s">
        <v>1836</v>
      </c>
      <c r="P461" s="9" t="s">
        <v>2935</v>
      </c>
      <c r="Q461" s="11"/>
      <c r="R461" s="166" t="s">
        <v>1778</v>
      </c>
      <c r="S461" s="9"/>
      <c r="T461" s="13">
        <v>3.92</v>
      </c>
      <c r="U461" s="12"/>
      <c r="V461" s="9"/>
      <c r="W461" s="12" t="s">
        <v>93</v>
      </c>
      <c r="X461" s="12" t="s">
        <v>13</v>
      </c>
      <c r="Y461" s="12"/>
      <c r="Z461" s="11"/>
      <c r="AA461" s="14">
        <v>-32001.22</v>
      </c>
      <c r="AB461" s="14">
        <v>0</v>
      </c>
      <c r="AC461" s="14">
        <v>0</v>
      </c>
      <c r="AD461" s="14">
        <v>0</v>
      </c>
      <c r="AE461" s="161">
        <f>SUM(TAMPData2202[[#This Row],[2022 PE Obligations]:[2022 Paving Obligations]])</f>
        <v>-32001.22</v>
      </c>
      <c r="AF461" s="14">
        <v>7998.78</v>
      </c>
      <c r="AG461" s="14">
        <v>0</v>
      </c>
      <c r="AH461" s="14">
        <v>0</v>
      </c>
      <c r="AI461" s="14">
        <v>0</v>
      </c>
      <c r="AJ461" s="14">
        <v>7998.78</v>
      </c>
      <c r="AK461" s="16" t="s">
        <v>5433</v>
      </c>
    </row>
    <row r="462" spans="1:37" hidden="1" x14ac:dyDescent="0.35">
      <c r="A462" s="159">
        <v>120390</v>
      </c>
      <c r="B462" s="8">
        <v>3</v>
      </c>
      <c r="C462" s="9" t="s">
        <v>122</v>
      </c>
      <c r="D462" s="10">
        <v>41738</v>
      </c>
      <c r="E462" s="9" t="s">
        <v>2427</v>
      </c>
      <c r="F462" s="10">
        <v>44504</v>
      </c>
      <c r="G462" s="9" t="s">
        <v>241</v>
      </c>
      <c r="H462" s="11" t="s">
        <v>538</v>
      </c>
      <c r="I462" s="9" t="s">
        <v>539</v>
      </c>
      <c r="J462" s="12" t="s">
        <v>299</v>
      </c>
      <c r="K462" s="9"/>
      <c r="L462" s="12" t="s">
        <v>300</v>
      </c>
      <c r="M462" s="11" t="s">
        <v>5434</v>
      </c>
      <c r="N462" s="11" t="s">
        <v>2430</v>
      </c>
      <c r="O462" s="9" t="s">
        <v>1836</v>
      </c>
      <c r="P462" s="9" t="s">
        <v>2430</v>
      </c>
      <c r="Q462" s="11"/>
      <c r="R462" s="166" t="s">
        <v>47</v>
      </c>
      <c r="S462" s="166" t="s">
        <v>45</v>
      </c>
      <c r="T462" s="13">
        <v>1.05</v>
      </c>
      <c r="U462" s="10">
        <v>44477</v>
      </c>
      <c r="V462" s="9"/>
      <c r="W462" s="12" t="s">
        <v>93</v>
      </c>
      <c r="X462" s="12" t="s">
        <v>303</v>
      </c>
      <c r="Y462" s="153" t="s">
        <v>29</v>
      </c>
      <c r="Z462" s="11"/>
      <c r="AA462" s="14">
        <v>50000</v>
      </c>
      <c r="AB462" s="14">
        <v>0</v>
      </c>
      <c r="AC462" s="14">
        <v>6477119</v>
      </c>
      <c r="AD462" s="14">
        <v>0</v>
      </c>
      <c r="AE462" s="161">
        <f>SUM(TAMPData2202[[#This Row],[2022 PE Obligations]:[2022 Paving Obligations]])</f>
        <v>6527119</v>
      </c>
      <c r="AF462" s="14">
        <v>407500</v>
      </c>
      <c r="AG462" s="14">
        <v>219731</v>
      </c>
      <c r="AH462" s="14">
        <v>6477119</v>
      </c>
      <c r="AI462" s="14">
        <v>0</v>
      </c>
      <c r="AJ462" s="14">
        <v>7104350</v>
      </c>
      <c r="AK462" s="16" t="s">
        <v>5435</v>
      </c>
    </row>
    <row r="463" spans="1:37" hidden="1" x14ac:dyDescent="0.35">
      <c r="A463" s="159">
        <v>120391</v>
      </c>
      <c r="B463" s="8">
        <v>3</v>
      </c>
      <c r="C463" s="9" t="s">
        <v>122</v>
      </c>
      <c r="D463" s="10">
        <v>41738</v>
      </c>
      <c r="E463" s="9" t="s">
        <v>2427</v>
      </c>
      <c r="F463" s="10">
        <v>44504</v>
      </c>
      <c r="G463" s="9" t="s">
        <v>241</v>
      </c>
      <c r="H463" s="11" t="s">
        <v>538</v>
      </c>
      <c r="I463" s="9" t="s">
        <v>613</v>
      </c>
      <c r="J463" s="12" t="s">
        <v>299</v>
      </c>
      <c r="K463" s="9"/>
      <c r="L463" s="12" t="s">
        <v>300</v>
      </c>
      <c r="M463" s="11" t="s">
        <v>5436</v>
      </c>
      <c r="N463" s="11" t="s">
        <v>2430</v>
      </c>
      <c r="O463" s="9" t="s">
        <v>1836</v>
      </c>
      <c r="P463" s="9" t="s">
        <v>2935</v>
      </c>
      <c r="Q463" s="11"/>
      <c r="R463" s="166" t="s">
        <v>1778</v>
      </c>
      <c r="S463" s="9"/>
      <c r="T463" s="15" t="s">
        <v>505</v>
      </c>
      <c r="U463" s="10">
        <v>44477</v>
      </c>
      <c r="V463" s="9"/>
      <c r="W463" s="12" t="s">
        <v>93</v>
      </c>
      <c r="X463" s="12" t="s">
        <v>13</v>
      </c>
      <c r="Y463" s="153" t="s">
        <v>29</v>
      </c>
      <c r="Z463" s="11"/>
      <c r="AA463" s="14">
        <v>172500</v>
      </c>
      <c r="AB463" s="14">
        <v>10500</v>
      </c>
      <c r="AC463" s="14">
        <v>4657043</v>
      </c>
      <c r="AD463" s="14">
        <v>0</v>
      </c>
      <c r="AE463" s="161">
        <f>SUM(TAMPData2202[[#This Row],[2022 PE Obligations]:[2022 Paving Obligations]])</f>
        <v>4840043</v>
      </c>
      <c r="AF463" s="14">
        <v>556500</v>
      </c>
      <c r="AG463" s="14">
        <v>388154</v>
      </c>
      <c r="AH463" s="14">
        <v>4657043</v>
      </c>
      <c r="AI463" s="14">
        <v>0</v>
      </c>
      <c r="AJ463" s="14">
        <v>5601697</v>
      </c>
      <c r="AK463" s="16" t="s">
        <v>5437</v>
      </c>
    </row>
    <row r="464" spans="1:37" ht="36" hidden="1" x14ac:dyDescent="0.35">
      <c r="A464" s="159">
        <v>120439</v>
      </c>
      <c r="B464" s="8">
        <v>1</v>
      </c>
      <c r="C464" s="9" t="s">
        <v>122</v>
      </c>
      <c r="D464" s="10">
        <v>41750</v>
      </c>
      <c r="E464" s="9" t="s">
        <v>3407</v>
      </c>
      <c r="F464" s="10">
        <v>44377</v>
      </c>
      <c r="G464" s="9" t="s">
        <v>1741</v>
      </c>
      <c r="H464" s="11" t="s">
        <v>1633</v>
      </c>
      <c r="I464" s="9" t="s">
        <v>4391</v>
      </c>
      <c r="J464" s="12"/>
      <c r="K464" s="9" t="s">
        <v>4392</v>
      </c>
      <c r="L464" s="12" t="s">
        <v>183</v>
      </c>
      <c r="M464" s="11" t="s">
        <v>4393</v>
      </c>
      <c r="N464" s="11" t="s">
        <v>4394</v>
      </c>
      <c r="O464" s="9" t="s">
        <v>91</v>
      </c>
      <c r="P464" s="9" t="s">
        <v>1789</v>
      </c>
      <c r="Q464" s="11"/>
      <c r="R464" s="9" t="s">
        <v>47</v>
      </c>
      <c r="S464" s="9" t="s">
        <v>45</v>
      </c>
      <c r="T464" s="13">
        <v>0.75</v>
      </c>
      <c r="U464" s="12"/>
      <c r="V464" s="9"/>
      <c r="W464" s="12" t="s">
        <v>93</v>
      </c>
      <c r="X464" s="12" t="s">
        <v>103</v>
      </c>
      <c r="Y464" s="153" t="s">
        <v>34</v>
      </c>
      <c r="Z464" s="11"/>
      <c r="AA464" s="14">
        <v>0</v>
      </c>
      <c r="AB464" s="14">
        <v>-1100</v>
      </c>
      <c r="AC464" s="14">
        <v>95747</v>
      </c>
      <c r="AD464" s="14">
        <v>0</v>
      </c>
      <c r="AE464" s="161">
        <f>SUM(TAMPData2202[[#This Row],[2022 PE Obligations]:[2022 Paving Obligations]])</f>
        <v>94647</v>
      </c>
      <c r="AF464" s="14">
        <v>80000</v>
      </c>
      <c r="AG464" s="14">
        <v>211420</v>
      </c>
      <c r="AH464" s="14">
        <v>1459952</v>
      </c>
      <c r="AI464" s="14">
        <v>0</v>
      </c>
      <c r="AJ464" s="14">
        <v>1751372</v>
      </c>
      <c r="AK464" s="16" t="s">
        <v>4395</v>
      </c>
    </row>
    <row r="465" spans="1:37" ht="72" hidden="1" x14ac:dyDescent="0.35">
      <c r="A465" s="159">
        <v>120544.01</v>
      </c>
      <c r="B465" s="8">
        <v>3</v>
      </c>
      <c r="C465" s="9" t="s">
        <v>85</v>
      </c>
      <c r="D465" s="10">
        <v>41940</v>
      </c>
      <c r="E465" s="9" t="s">
        <v>2427</v>
      </c>
      <c r="F465" s="10">
        <v>43957</v>
      </c>
      <c r="G465" s="9" t="s">
        <v>134</v>
      </c>
      <c r="H465" s="11" t="s">
        <v>365</v>
      </c>
      <c r="I465" s="9" t="s">
        <v>539</v>
      </c>
      <c r="J465" s="12" t="s">
        <v>299</v>
      </c>
      <c r="K465" s="9"/>
      <c r="L465" s="12" t="s">
        <v>300</v>
      </c>
      <c r="M465" s="11" t="s">
        <v>5438</v>
      </c>
      <c r="N465" s="11" t="s">
        <v>5439</v>
      </c>
      <c r="O465" s="9" t="s">
        <v>1836</v>
      </c>
      <c r="P465" s="9" t="s">
        <v>5440</v>
      </c>
      <c r="Q465" s="11"/>
      <c r="R465" s="166" t="s">
        <v>1778</v>
      </c>
      <c r="S465" s="9"/>
      <c r="T465" s="13">
        <v>0.65</v>
      </c>
      <c r="U465" s="12"/>
      <c r="V465" s="9"/>
      <c r="W465" s="12" t="s">
        <v>93</v>
      </c>
      <c r="X465" s="12" t="s">
        <v>303</v>
      </c>
      <c r="Y465" s="153" t="s">
        <v>29</v>
      </c>
      <c r="Z465" s="11"/>
      <c r="AA465" s="14">
        <v>3834.41</v>
      </c>
      <c r="AB465" s="14">
        <v>0</v>
      </c>
      <c r="AC465" s="14">
        <v>0</v>
      </c>
      <c r="AD465" s="14">
        <v>0</v>
      </c>
      <c r="AE465" s="161">
        <f>SUM(TAMPData2202[[#This Row],[2022 PE Obligations]:[2022 Paving Obligations]])</f>
        <v>3834.41</v>
      </c>
      <c r="AF465" s="14">
        <v>43834.41</v>
      </c>
      <c r="AG465" s="14">
        <v>0</v>
      </c>
      <c r="AH465" s="14">
        <v>0</v>
      </c>
      <c r="AI465" s="14">
        <v>0</v>
      </c>
      <c r="AJ465" s="14">
        <v>43834.41</v>
      </c>
      <c r="AK465" s="16" t="s">
        <v>5441</v>
      </c>
    </row>
    <row r="466" spans="1:37" hidden="1" x14ac:dyDescent="0.35">
      <c r="A466" s="159">
        <v>120583</v>
      </c>
      <c r="B466" s="8">
        <v>1</v>
      </c>
      <c r="C466" s="9" t="s">
        <v>122</v>
      </c>
      <c r="D466" s="10">
        <v>41780</v>
      </c>
      <c r="E466" s="9" t="s">
        <v>98</v>
      </c>
      <c r="F466" s="10">
        <v>44006</v>
      </c>
      <c r="G466" s="9" t="s">
        <v>161</v>
      </c>
      <c r="H466" s="11" t="s">
        <v>204</v>
      </c>
      <c r="I466" s="9" t="s">
        <v>603</v>
      </c>
      <c r="J466" s="12" t="s">
        <v>299</v>
      </c>
      <c r="K466" s="9"/>
      <c r="L466" s="12" t="s">
        <v>300</v>
      </c>
      <c r="M466" s="11" t="s">
        <v>2698</v>
      </c>
      <c r="N466" s="11" t="s">
        <v>2699</v>
      </c>
      <c r="O466" s="9" t="s">
        <v>119</v>
      </c>
      <c r="P466" s="9" t="s">
        <v>19</v>
      </c>
      <c r="Q466" s="11"/>
      <c r="R466" s="9" t="s">
        <v>47</v>
      </c>
      <c r="S466" s="9" t="s">
        <v>46</v>
      </c>
      <c r="T466" s="13">
        <v>0.01</v>
      </c>
      <c r="U466" s="10">
        <v>43966</v>
      </c>
      <c r="V466" s="9"/>
      <c r="W466" s="12" t="s">
        <v>93</v>
      </c>
      <c r="X466" s="12" t="s">
        <v>303</v>
      </c>
      <c r="Y466" s="153" t="s">
        <v>29</v>
      </c>
      <c r="Z466" s="11"/>
      <c r="AA466" s="14">
        <v>8000</v>
      </c>
      <c r="AB466" s="14">
        <v>0</v>
      </c>
      <c r="AC466" s="14">
        <v>605000</v>
      </c>
      <c r="AD466" s="14">
        <v>0</v>
      </c>
      <c r="AE466" s="161">
        <f>SUM(TAMPData2202[[#This Row],[2022 PE Obligations]:[2022 Paving Obligations]])</f>
        <v>613000</v>
      </c>
      <c r="AF466" s="14">
        <v>103200</v>
      </c>
      <c r="AG466" s="14">
        <v>80000</v>
      </c>
      <c r="AH466" s="14">
        <v>1853926.67</v>
      </c>
      <c r="AI466" s="14">
        <v>0</v>
      </c>
      <c r="AJ466" s="14">
        <v>2772326.67</v>
      </c>
      <c r="AK466" s="16" t="s">
        <v>2701</v>
      </c>
    </row>
    <row r="467" spans="1:37" ht="72" hidden="1" x14ac:dyDescent="0.35">
      <c r="A467" s="159">
        <v>120588</v>
      </c>
      <c r="B467" s="8">
        <v>4</v>
      </c>
      <c r="C467" s="9" t="s">
        <v>97</v>
      </c>
      <c r="D467" s="10">
        <v>41780</v>
      </c>
      <c r="E467" s="9" t="s">
        <v>4103</v>
      </c>
      <c r="F467" s="10">
        <v>44476</v>
      </c>
      <c r="G467" s="9" t="s">
        <v>1356</v>
      </c>
      <c r="H467" s="11" t="s">
        <v>88</v>
      </c>
      <c r="I467" s="9"/>
      <c r="J467" s="12"/>
      <c r="K467" s="9"/>
      <c r="L467" s="12"/>
      <c r="M467" s="11" t="s">
        <v>4104</v>
      </c>
      <c r="N467" s="11" t="s">
        <v>4105</v>
      </c>
      <c r="O467" s="9" t="s">
        <v>91</v>
      </c>
      <c r="P467" s="9" t="s">
        <v>158</v>
      </c>
      <c r="Q467" s="11"/>
      <c r="R467" s="9" t="s">
        <v>47</v>
      </c>
      <c r="S467" s="9" t="s">
        <v>46</v>
      </c>
      <c r="T467" s="13">
        <v>6.74</v>
      </c>
      <c r="U467" s="12"/>
      <c r="V467" s="9"/>
      <c r="W467" s="12" t="s">
        <v>93</v>
      </c>
      <c r="X467" s="12" t="s">
        <v>94</v>
      </c>
      <c r="Y467" s="153" t="s">
        <v>30</v>
      </c>
      <c r="Z467" s="11"/>
      <c r="AA467" s="14">
        <v>-272327</v>
      </c>
      <c r="AB467" s="14">
        <v>0</v>
      </c>
      <c r="AC467" s="14">
        <v>1251191</v>
      </c>
      <c r="AD467" s="14">
        <v>0</v>
      </c>
      <c r="AE467" s="165">
        <f>SUM(TAMPData2202[[#This Row],[2022 PE Obligations]:[2022 Paving Obligations]])</f>
        <v>978864</v>
      </c>
      <c r="AF467" s="14">
        <v>229673</v>
      </c>
      <c r="AG467" s="14">
        <v>0</v>
      </c>
      <c r="AH467" s="14">
        <v>7232350</v>
      </c>
      <c r="AI467" s="14">
        <v>0</v>
      </c>
      <c r="AJ467" s="14">
        <v>7462023</v>
      </c>
      <c r="AK467" s="16" t="s">
        <v>4106</v>
      </c>
    </row>
    <row r="468" spans="1:37" hidden="1" x14ac:dyDescent="0.35">
      <c r="A468" s="162">
        <v>120685</v>
      </c>
      <c r="B468" s="8">
        <v>4</v>
      </c>
      <c r="C468" s="9" t="s">
        <v>85</v>
      </c>
      <c r="D468" s="10">
        <v>41789</v>
      </c>
      <c r="E468" s="9" t="s">
        <v>98</v>
      </c>
      <c r="F468" s="10">
        <v>44573</v>
      </c>
      <c r="G468" s="9" t="s">
        <v>189</v>
      </c>
      <c r="H468" s="11" t="s">
        <v>88</v>
      </c>
      <c r="I468" s="9" t="s">
        <v>591</v>
      </c>
      <c r="J468" s="12" t="s">
        <v>299</v>
      </c>
      <c r="K468" s="9"/>
      <c r="L468" s="12" t="s">
        <v>300</v>
      </c>
      <c r="M468" s="11" t="s">
        <v>592</v>
      </c>
      <c r="N468" s="11"/>
      <c r="O468" s="9" t="s">
        <v>438</v>
      </c>
      <c r="P468" s="9" t="s">
        <v>439</v>
      </c>
      <c r="Q468" s="11"/>
      <c r="R468" s="9" t="s">
        <v>39</v>
      </c>
      <c r="S468" s="9" t="s">
        <v>46</v>
      </c>
      <c r="T468" s="15" t="s">
        <v>505</v>
      </c>
      <c r="U468" s="10">
        <v>44645</v>
      </c>
      <c r="V468" s="9"/>
      <c r="W468" s="12" t="s">
        <v>93</v>
      </c>
      <c r="X468" s="12" t="s">
        <v>303</v>
      </c>
      <c r="Y468" s="163" t="s">
        <v>29</v>
      </c>
      <c r="Z468" s="11" t="s">
        <v>593</v>
      </c>
      <c r="AA468" s="14">
        <v>0</v>
      </c>
      <c r="AB468" s="14">
        <v>0</v>
      </c>
      <c r="AC468" s="14">
        <v>153000</v>
      </c>
      <c r="AD468" s="14">
        <v>0</v>
      </c>
      <c r="AE468" s="161">
        <f>SUM(TAMPData2202[[#This Row],[2022 PE Obligations]:[2022 Paving Obligations]])</f>
        <v>153000</v>
      </c>
      <c r="AF468" s="14">
        <v>0</v>
      </c>
      <c r="AG468" s="14">
        <v>0</v>
      </c>
      <c r="AH468" s="14">
        <v>270029</v>
      </c>
      <c r="AI468" s="14">
        <v>0</v>
      </c>
      <c r="AJ468" s="14">
        <v>270029</v>
      </c>
      <c r="AK468" s="16" t="s">
        <v>595</v>
      </c>
    </row>
    <row r="469" spans="1:37" hidden="1" x14ac:dyDescent="0.35">
      <c r="A469" s="159">
        <v>120788.01</v>
      </c>
      <c r="B469" s="8">
        <v>3</v>
      </c>
      <c r="C469" s="9" t="s">
        <v>97</v>
      </c>
      <c r="D469" s="10">
        <v>42060</v>
      </c>
      <c r="E469" s="9" t="s">
        <v>247</v>
      </c>
      <c r="F469" s="10">
        <v>44538</v>
      </c>
      <c r="G469" s="9" t="s">
        <v>134</v>
      </c>
      <c r="H469" s="11" t="s">
        <v>109</v>
      </c>
      <c r="I469" s="9" t="s">
        <v>4474</v>
      </c>
      <c r="J469" s="12" t="s">
        <v>101</v>
      </c>
      <c r="K469" s="9" t="s">
        <v>1894</v>
      </c>
      <c r="L469" s="12" t="s">
        <v>101</v>
      </c>
      <c r="M469" s="11" t="s">
        <v>5442</v>
      </c>
      <c r="N469" s="11" t="s">
        <v>3229</v>
      </c>
      <c r="O469" s="9" t="s">
        <v>1836</v>
      </c>
      <c r="P469" s="9" t="s">
        <v>3229</v>
      </c>
      <c r="Q469" s="11"/>
      <c r="R469" s="166" t="s">
        <v>1778</v>
      </c>
      <c r="S469" s="9"/>
      <c r="T469" s="13">
        <v>0.33</v>
      </c>
      <c r="U469" s="10">
        <v>43742</v>
      </c>
      <c r="V469" s="9"/>
      <c r="W469" s="12" t="s">
        <v>93</v>
      </c>
      <c r="X469" s="12" t="s">
        <v>103</v>
      </c>
      <c r="Y469" s="12"/>
      <c r="Z469" s="11"/>
      <c r="AA469" s="14">
        <v>2004.89</v>
      </c>
      <c r="AB469" s="14">
        <v>-5281.36</v>
      </c>
      <c r="AC469" s="14">
        <v>6309.24</v>
      </c>
      <c r="AD469" s="14">
        <v>0</v>
      </c>
      <c r="AE469" s="161">
        <f>SUM(TAMPData2202[[#This Row],[2022 PE Obligations]:[2022 Paving Obligations]])</f>
        <v>3032.7700000000004</v>
      </c>
      <c r="AF469" s="14">
        <v>88504.89</v>
      </c>
      <c r="AG469" s="14">
        <v>40718.639999999999</v>
      </c>
      <c r="AH469" s="14">
        <v>475140.24</v>
      </c>
      <c r="AI469" s="14">
        <v>0</v>
      </c>
      <c r="AJ469" s="14">
        <v>604363.77</v>
      </c>
      <c r="AK469" s="16" t="s">
        <v>5443</v>
      </c>
    </row>
    <row r="470" spans="1:37" hidden="1" x14ac:dyDescent="0.35">
      <c r="A470" s="162">
        <v>120789</v>
      </c>
      <c r="B470" s="8">
        <v>1</v>
      </c>
      <c r="C470" s="9" t="s">
        <v>114</v>
      </c>
      <c r="D470" s="10">
        <v>41808</v>
      </c>
      <c r="E470" s="9" t="s">
        <v>228</v>
      </c>
      <c r="F470" s="10">
        <v>44596</v>
      </c>
      <c r="G470" s="9" t="s">
        <v>228</v>
      </c>
      <c r="H470" s="11" t="s">
        <v>523</v>
      </c>
      <c r="I470" s="9" t="s">
        <v>980</v>
      </c>
      <c r="J470" s="12"/>
      <c r="K470" s="9" t="s">
        <v>981</v>
      </c>
      <c r="L470" s="12" t="s">
        <v>183</v>
      </c>
      <c r="M470" s="11" t="s">
        <v>982</v>
      </c>
      <c r="N470" s="11"/>
      <c r="O470" s="9" t="s">
        <v>271</v>
      </c>
      <c r="P470" s="9" t="s">
        <v>166</v>
      </c>
      <c r="Q470" s="11"/>
      <c r="R470" s="9" t="s">
        <v>39</v>
      </c>
      <c r="S470" s="9" t="s">
        <v>45</v>
      </c>
      <c r="T470" s="13">
        <v>0</v>
      </c>
      <c r="U470" s="12"/>
      <c r="V470" s="9"/>
      <c r="W470" s="12" t="s">
        <v>93</v>
      </c>
      <c r="X470" s="12" t="s">
        <v>186</v>
      </c>
      <c r="Y470" s="163" t="s">
        <v>34</v>
      </c>
      <c r="Z470" s="11" t="s">
        <v>983</v>
      </c>
      <c r="AA470" s="14">
        <v>0</v>
      </c>
      <c r="AB470" s="14">
        <v>0</v>
      </c>
      <c r="AC470" s="14">
        <v>16233.29</v>
      </c>
      <c r="AD470" s="14">
        <v>0</v>
      </c>
      <c r="AE470" s="161">
        <f>SUM(TAMPData2202[[#This Row],[2022 PE Obligations]:[2022 Paving Obligations]])</f>
        <v>16233.29</v>
      </c>
      <c r="AF470" s="14">
        <v>0</v>
      </c>
      <c r="AG470" s="14">
        <v>0</v>
      </c>
      <c r="AH470" s="14">
        <v>782396.01</v>
      </c>
      <c r="AI470" s="14">
        <v>0</v>
      </c>
      <c r="AJ470" s="14">
        <v>782396.01</v>
      </c>
      <c r="AK470" s="16" t="s">
        <v>984</v>
      </c>
    </row>
    <row r="471" spans="1:37" hidden="1" x14ac:dyDescent="0.35">
      <c r="A471" s="162">
        <v>121359</v>
      </c>
      <c r="B471" s="8">
        <v>4</v>
      </c>
      <c r="C471" s="9" t="s">
        <v>97</v>
      </c>
      <c r="D471" s="10">
        <v>41887</v>
      </c>
      <c r="E471" s="9" t="s">
        <v>98</v>
      </c>
      <c r="F471" s="10">
        <v>44182.875104166669</v>
      </c>
      <c r="G471" s="9" t="s">
        <v>108</v>
      </c>
      <c r="H471" s="11" t="s">
        <v>750</v>
      </c>
      <c r="I471" s="9" t="s">
        <v>751</v>
      </c>
      <c r="J471" s="12" t="s">
        <v>101</v>
      </c>
      <c r="K471" s="9"/>
      <c r="L471" s="12" t="s">
        <v>101</v>
      </c>
      <c r="M471" s="11" t="s">
        <v>752</v>
      </c>
      <c r="N471" s="11"/>
      <c r="O471" s="9" t="s">
        <v>438</v>
      </c>
      <c r="P471" s="9" t="s">
        <v>439</v>
      </c>
      <c r="Q471" s="11"/>
      <c r="R471" s="9" t="s">
        <v>39</v>
      </c>
      <c r="S471" s="9" t="s">
        <v>46</v>
      </c>
      <c r="T471" s="15" t="s">
        <v>505</v>
      </c>
      <c r="U471" s="10">
        <v>43812</v>
      </c>
      <c r="V471" s="9"/>
      <c r="W471" s="12" t="s">
        <v>93</v>
      </c>
      <c r="X471" s="12" t="s">
        <v>13</v>
      </c>
      <c r="Y471" s="163" t="s">
        <v>31</v>
      </c>
      <c r="Z471" s="11" t="s">
        <v>753</v>
      </c>
      <c r="AA471" s="14">
        <v>0</v>
      </c>
      <c r="AB471" s="14">
        <v>0</v>
      </c>
      <c r="AC471" s="14">
        <v>162000</v>
      </c>
      <c r="AD471" s="14">
        <v>0</v>
      </c>
      <c r="AE471" s="161">
        <f>SUM(TAMPData2202[[#This Row],[2022 PE Obligations]:[2022 Paving Obligations]])</f>
        <v>162000</v>
      </c>
      <c r="AF471" s="14">
        <v>0</v>
      </c>
      <c r="AG471" s="14">
        <v>0</v>
      </c>
      <c r="AH471" s="14">
        <v>1133039</v>
      </c>
      <c r="AI471" s="14">
        <v>0</v>
      </c>
      <c r="AJ471" s="14">
        <v>1133039</v>
      </c>
      <c r="AK471" s="16" t="s">
        <v>755</v>
      </c>
    </row>
    <row r="472" spans="1:37" hidden="1" x14ac:dyDescent="0.35">
      <c r="A472" s="162">
        <v>121360</v>
      </c>
      <c r="B472" s="8">
        <v>4</v>
      </c>
      <c r="C472" s="9" t="s">
        <v>97</v>
      </c>
      <c r="D472" s="10">
        <v>41887</v>
      </c>
      <c r="E472" s="9" t="s">
        <v>98</v>
      </c>
      <c r="F472" s="10">
        <v>44089.79787037037</v>
      </c>
      <c r="G472" s="9" t="s">
        <v>108</v>
      </c>
      <c r="H472" s="11" t="s">
        <v>196</v>
      </c>
      <c r="I472" s="9" t="s">
        <v>1593</v>
      </c>
      <c r="J472" s="12" t="s">
        <v>101</v>
      </c>
      <c r="K472" s="9"/>
      <c r="L472" s="12" t="s">
        <v>101</v>
      </c>
      <c r="M472" s="11" t="s">
        <v>1594</v>
      </c>
      <c r="N472" s="11"/>
      <c r="O472" s="9" t="s">
        <v>438</v>
      </c>
      <c r="P472" s="9" t="s">
        <v>439</v>
      </c>
      <c r="Q472" s="11"/>
      <c r="R472" s="9" t="s">
        <v>39</v>
      </c>
      <c r="S472" s="9" t="s">
        <v>46</v>
      </c>
      <c r="T472" s="13">
        <v>0</v>
      </c>
      <c r="U472" s="10">
        <v>43504</v>
      </c>
      <c r="V472" s="9"/>
      <c r="W472" s="12" t="s">
        <v>93</v>
      </c>
      <c r="X472" s="12" t="s">
        <v>103</v>
      </c>
      <c r="Y472" s="163" t="s">
        <v>32</v>
      </c>
      <c r="Z472" s="11" t="s">
        <v>1595</v>
      </c>
      <c r="AA472" s="14">
        <v>0</v>
      </c>
      <c r="AB472" s="14">
        <v>0</v>
      </c>
      <c r="AC472" s="14">
        <v>34900</v>
      </c>
      <c r="AD472" s="14">
        <v>0</v>
      </c>
      <c r="AE472" s="161">
        <f>SUM(TAMPData2202[[#This Row],[2022 PE Obligations]:[2022 Paving Obligations]])</f>
        <v>34900</v>
      </c>
      <c r="AF472" s="14">
        <v>0</v>
      </c>
      <c r="AG472" s="14">
        <v>0</v>
      </c>
      <c r="AH472" s="14">
        <v>2565856</v>
      </c>
      <c r="AI472" s="14">
        <v>0</v>
      </c>
      <c r="AJ472" s="14">
        <v>2565856</v>
      </c>
      <c r="AK472" s="16" t="s">
        <v>1597</v>
      </c>
    </row>
    <row r="473" spans="1:37" hidden="1" x14ac:dyDescent="0.35">
      <c r="A473" s="162">
        <v>121363</v>
      </c>
      <c r="B473" s="8">
        <v>3</v>
      </c>
      <c r="C473" s="9" t="s">
        <v>85</v>
      </c>
      <c r="D473" s="10">
        <v>41887</v>
      </c>
      <c r="E473" s="9" t="s">
        <v>98</v>
      </c>
      <c r="F473" s="10">
        <v>44502</v>
      </c>
      <c r="G473" s="9" t="s">
        <v>235</v>
      </c>
      <c r="H473" s="11" t="s">
        <v>306</v>
      </c>
      <c r="I473" s="9" t="s">
        <v>1427</v>
      </c>
      <c r="J473" s="12" t="s">
        <v>101</v>
      </c>
      <c r="K473" s="9"/>
      <c r="L473" s="12" t="s">
        <v>101</v>
      </c>
      <c r="M473" s="11" t="s">
        <v>1442</v>
      </c>
      <c r="N473" s="11"/>
      <c r="O473" s="9" t="s">
        <v>40</v>
      </c>
      <c r="P473" s="9" t="s">
        <v>166</v>
      </c>
      <c r="Q473" s="11"/>
      <c r="R473" s="9" t="s">
        <v>39</v>
      </c>
      <c r="S473" s="9" t="s">
        <v>45</v>
      </c>
      <c r="T473" s="13">
        <v>0.20499999999999999</v>
      </c>
      <c r="U473" s="10">
        <v>44603</v>
      </c>
      <c r="V473" s="9"/>
      <c r="W473" s="12" t="s">
        <v>93</v>
      </c>
      <c r="X473" s="12" t="s">
        <v>103</v>
      </c>
      <c r="Y473" s="163" t="s">
        <v>32</v>
      </c>
      <c r="Z473" s="11" t="s">
        <v>1443</v>
      </c>
      <c r="AA473" s="14">
        <v>100000</v>
      </c>
      <c r="AB473" s="14">
        <v>76791</v>
      </c>
      <c r="AC473" s="14">
        <v>5593368</v>
      </c>
      <c r="AD473" s="14">
        <v>0</v>
      </c>
      <c r="AE473" s="161">
        <f>SUM(TAMPData2202[[#This Row],[2022 PE Obligations]:[2022 Paving Obligations]])</f>
        <v>5770159</v>
      </c>
      <c r="AF473" s="14">
        <v>490000</v>
      </c>
      <c r="AG473" s="14">
        <v>76791</v>
      </c>
      <c r="AH473" s="14">
        <v>5593368</v>
      </c>
      <c r="AI473" s="14">
        <v>0</v>
      </c>
      <c r="AJ473" s="14">
        <v>6160159</v>
      </c>
      <c r="AK473" s="16" t="s">
        <v>1445</v>
      </c>
    </row>
    <row r="474" spans="1:37" ht="36" hidden="1" x14ac:dyDescent="0.35">
      <c r="A474" s="162">
        <v>121381</v>
      </c>
      <c r="B474" s="8">
        <v>3</v>
      </c>
      <c r="C474" s="9" t="s">
        <v>114</v>
      </c>
      <c r="D474" s="10">
        <v>41892</v>
      </c>
      <c r="E474" s="9" t="s">
        <v>98</v>
      </c>
      <c r="F474" s="10">
        <v>44523</v>
      </c>
      <c r="G474" s="9" t="s">
        <v>98</v>
      </c>
      <c r="H474" s="11" t="s">
        <v>659</v>
      </c>
      <c r="I474" s="9" t="s">
        <v>756</v>
      </c>
      <c r="J474" s="12" t="s">
        <v>101</v>
      </c>
      <c r="K474" s="9"/>
      <c r="L474" s="12" t="s">
        <v>101</v>
      </c>
      <c r="M474" s="11" t="s">
        <v>757</v>
      </c>
      <c r="N474" s="11" t="s">
        <v>758</v>
      </c>
      <c r="O474" s="9" t="s">
        <v>438</v>
      </c>
      <c r="P474" s="9" t="s">
        <v>473</v>
      </c>
      <c r="Q474" s="11"/>
      <c r="R474" s="9" t="s">
        <v>39</v>
      </c>
      <c r="S474" s="9" t="s">
        <v>46</v>
      </c>
      <c r="T474" s="13">
        <v>0.01</v>
      </c>
      <c r="U474" s="10">
        <v>43441</v>
      </c>
      <c r="V474" s="9"/>
      <c r="W474" s="12" t="s">
        <v>93</v>
      </c>
      <c r="X474" s="12" t="s">
        <v>103</v>
      </c>
      <c r="Y474" s="163" t="s">
        <v>32</v>
      </c>
      <c r="Z474" s="11" t="s">
        <v>759</v>
      </c>
      <c r="AA474" s="14">
        <v>0</v>
      </c>
      <c r="AB474" s="14">
        <v>0</v>
      </c>
      <c r="AC474" s="14">
        <v>6409.49</v>
      </c>
      <c r="AD474" s="14">
        <v>0</v>
      </c>
      <c r="AE474" s="161">
        <f>SUM(TAMPData2202[[#This Row],[2022 PE Obligations]:[2022 Paving Obligations]])</f>
        <v>6409.49</v>
      </c>
      <c r="AF474" s="14">
        <v>0</v>
      </c>
      <c r="AG474" s="14">
        <v>0</v>
      </c>
      <c r="AH474" s="14">
        <v>2615448.4900000002</v>
      </c>
      <c r="AI474" s="14">
        <v>0</v>
      </c>
      <c r="AJ474" s="14">
        <v>2615448.4900000002</v>
      </c>
      <c r="AK474" s="16" t="s">
        <v>761</v>
      </c>
    </row>
    <row r="475" spans="1:37" hidden="1" x14ac:dyDescent="0.35">
      <c r="A475" s="159">
        <v>121407.07</v>
      </c>
      <c r="B475" s="8">
        <v>1</v>
      </c>
      <c r="C475" s="9" t="s">
        <v>122</v>
      </c>
      <c r="D475" s="10">
        <v>44330</v>
      </c>
      <c r="E475" s="9" t="s">
        <v>398</v>
      </c>
      <c r="F475" s="10">
        <v>44522.875150462962</v>
      </c>
      <c r="G475" s="9" t="s">
        <v>108</v>
      </c>
      <c r="H475" s="11" t="s">
        <v>2232</v>
      </c>
      <c r="I475" s="9" t="s">
        <v>790</v>
      </c>
      <c r="J475" s="12" t="s">
        <v>101</v>
      </c>
      <c r="K475" s="9"/>
      <c r="L475" s="12" t="s">
        <v>101</v>
      </c>
      <c r="M475" s="11" t="s">
        <v>5444</v>
      </c>
      <c r="N475" s="11"/>
      <c r="O475" s="9" t="s">
        <v>119</v>
      </c>
      <c r="P475" s="9" t="s">
        <v>5041</v>
      </c>
      <c r="Q475" s="11"/>
      <c r="R475" s="166" t="s">
        <v>1778</v>
      </c>
      <c r="S475" s="9"/>
      <c r="T475" s="13">
        <v>148.75</v>
      </c>
      <c r="U475" s="10">
        <v>44505</v>
      </c>
      <c r="V475" s="9"/>
      <c r="W475" s="12" t="s">
        <v>93</v>
      </c>
      <c r="X475" s="12"/>
      <c r="Y475" s="12"/>
      <c r="Z475" s="11"/>
      <c r="AA475" s="14">
        <v>0</v>
      </c>
      <c r="AB475" s="14">
        <v>0</v>
      </c>
      <c r="AC475" s="14">
        <v>246306</v>
      </c>
      <c r="AD475" s="14">
        <v>0</v>
      </c>
      <c r="AE475" s="161">
        <f>SUM(TAMPData2202[[#This Row],[2022 PE Obligations]:[2022 Paving Obligations]])</f>
        <v>246306</v>
      </c>
      <c r="AF475" s="14">
        <v>0</v>
      </c>
      <c r="AG475" s="14">
        <v>0</v>
      </c>
      <c r="AH475" s="14">
        <v>246306</v>
      </c>
      <c r="AI475" s="14">
        <v>0</v>
      </c>
      <c r="AJ475" s="14">
        <v>246306</v>
      </c>
      <c r="AK475" s="16" t="s">
        <v>5445</v>
      </c>
    </row>
    <row r="476" spans="1:37" hidden="1" x14ac:dyDescent="0.35">
      <c r="A476" s="159">
        <v>121418.05</v>
      </c>
      <c r="B476" s="8">
        <v>1</v>
      </c>
      <c r="C476" s="9" t="s">
        <v>114</v>
      </c>
      <c r="D476" s="10">
        <v>43645</v>
      </c>
      <c r="E476" s="9" t="s">
        <v>134</v>
      </c>
      <c r="F476" s="10">
        <v>44447</v>
      </c>
      <c r="G476" s="9" t="s">
        <v>98</v>
      </c>
      <c r="H476" s="11" t="s">
        <v>2232</v>
      </c>
      <c r="I476" s="9"/>
      <c r="J476" s="12"/>
      <c r="K476" s="9"/>
      <c r="L476" s="12"/>
      <c r="M476" s="11" t="s">
        <v>5446</v>
      </c>
      <c r="N476" s="11"/>
      <c r="O476" s="9" t="s">
        <v>119</v>
      </c>
      <c r="P476" s="9" t="s">
        <v>5041</v>
      </c>
      <c r="Q476" s="11"/>
      <c r="R476" s="166" t="s">
        <v>1778</v>
      </c>
      <c r="S476" s="166" t="s">
        <v>1778</v>
      </c>
      <c r="T476" s="13">
        <v>238.84</v>
      </c>
      <c r="U476" s="10">
        <v>43777</v>
      </c>
      <c r="V476" s="9"/>
      <c r="W476" s="12" t="s">
        <v>93</v>
      </c>
      <c r="X476" s="12"/>
      <c r="Y476" s="12"/>
      <c r="Z476" s="11"/>
      <c r="AA476" s="14">
        <v>0</v>
      </c>
      <c r="AB476" s="14">
        <v>0</v>
      </c>
      <c r="AC476" s="14">
        <v>705.01</v>
      </c>
      <c r="AD476" s="14">
        <v>0</v>
      </c>
      <c r="AE476" s="161">
        <f>SUM(TAMPData2202[[#This Row],[2022 PE Obligations]:[2022 Paving Obligations]])</f>
        <v>705.01</v>
      </c>
      <c r="AF476" s="14">
        <v>0</v>
      </c>
      <c r="AG476" s="14">
        <v>0</v>
      </c>
      <c r="AH476" s="14">
        <v>966499.01</v>
      </c>
      <c r="AI476" s="14">
        <v>0</v>
      </c>
      <c r="AJ476" s="14">
        <v>966499.01</v>
      </c>
      <c r="AK476" s="16" t="s">
        <v>5447</v>
      </c>
    </row>
    <row r="477" spans="1:37" hidden="1" x14ac:dyDescent="0.35">
      <c r="A477" s="159">
        <v>121418.07</v>
      </c>
      <c r="B477" s="8">
        <v>1</v>
      </c>
      <c r="C477" s="9" t="s">
        <v>122</v>
      </c>
      <c r="D477" s="10">
        <v>44330</v>
      </c>
      <c r="E477" s="9" t="s">
        <v>398</v>
      </c>
      <c r="F477" s="10">
        <v>44522.875173611108</v>
      </c>
      <c r="G477" s="9" t="s">
        <v>108</v>
      </c>
      <c r="H477" s="11" t="s">
        <v>2232</v>
      </c>
      <c r="I477" s="9"/>
      <c r="J477" s="12"/>
      <c r="K477" s="9"/>
      <c r="L477" s="12"/>
      <c r="M477" s="11" t="s">
        <v>5448</v>
      </c>
      <c r="N477" s="11"/>
      <c r="O477" s="9" t="s">
        <v>119</v>
      </c>
      <c r="P477" s="9" t="s">
        <v>5041</v>
      </c>
      <c r="Q477" s="11"/>
      <c r="R477" s="166" t="s">
        <v>1778</v>
      </c>
      <c r="S477" s="166" t="s">
        <v>1778</v>
      </c>
      <c r="T477" s="13">
        <v>245.93</v>
      </c>
      <c r="U477" s="10">
        <v>44505</v>
      </c>
      <c r="V477" s="9"/>
      <c r="W477" s="12" t="s">
        <v>93</v>
      </c>
      <c r="X477" s="12"/>
      <c r="Y477" s="12"/>
      <c r="Z477" s="11"/>
      <c r="AA477" s="14">
        <v>0</v>
      </c>
      <c r="AB477" s="14">
        <v>0</v>
      </c>
      <c r="AC477" s="14">
        <v>1130936</v>
      </c>
      <c r="AD477" s="14">
        <v>0</v>
      </c>
      <c r="AE477" s="161">
        <f>SUM(TAMPData2202[[#This Row],[2022 PE Obligations]:[2022 Paving Obligations]])</f>
        <v>1130936</v>
      </c>
      <c r="AF477" s="14">
        <v>0</v>
      </c>
      <c r="AG477" s="14">
        <v>0</v>
      </c>
      <c r="AH477" s="14">
        <v>1130936</v>
      </c>
      <c r="AI477" s="14">
        <v>0</v>
      </c>
      <c r="AJ477" s="14">
        <v>1130936</v>
      </c>
      <c r="AK477" s="16" t="s">
        <v>5449</v>
      </c>
    </row>
    <row r="478" spans="1:37" hidden="1" x14ac:dyDescent="0.35">
      <c r="A478" s="159">
        <v>121419.06</v>
      </c>
      <c r="B478" s="8">
        <v>1</v>
      </c>
      <c r="C478" s="9" t="s">
        <v>122</v>
      </c>
      <c r="D478" s="10">
        <v>44004</v>
      </c>
      <c r="E478" s="9" t="s">
        <v>134</v>
      </c>
      <c r="F478" s="10">
        <v>44169</v>
      </c>
      <c r="G478" s="9" t="s">
        <v>284</v>
      </c>
      <c r="H478" s="11" t="s">
        <v>2232</v>
      </c>
      <c r="I478" s="9" t="s">
        <v>790</v>
      </c>
      <c r="J478" s="12" t="s">
        <v>101</v>
      </c>
      <c r="K478" s="9"/>
      <c r="L478" s="12" t="s">
        <v>101</v>
      </c>
      <c r="M478" s="11" t="s">
        <v>5450</v>
      </c>
      <c r="N478" s="11"/>
      <c r="O478" s="9" t="s">
        <v>119</v>
      </c>
      <c r="P478" s="9" t="s">
        <v>5041</v>
      </c>
      <c r="Q478" s="11"/>
      <c r="R478" s="166" t="s">
        <v>1778</v>
      </c>
      <c r="S478" s="9"/>
      <c r="T478" s="13">
        <v>551.73</v>
      </c>
      <c r="U478" s="10">
        <v>44141</v>
      </c>
      <c r="V478" s="9"/>
      <c r="W478" s="12" t="s">
        <v>93</v>
      </c>
      <c r="X478" s="12"/>
      <c r="Y478" s="12"/>
      <c r="Z478" s="11"/>
      <c r="AA478" s="14">
        <v>0</v>
      </c>
      <c r="AB478" s="14">
        <v>0</v>
      </c>
      <c r="AC478" s="14">
        <v>141000</v>
      </c>
      <c r="AD478" s="14">
        <v>0</v>
      </c>
      <c r="AE478" s="161">
        <f>SUM(TAMPData2202[[#This Row],[2022 PE Obligations]:[2022 Paving Obligations]])</f>
        <v>141000</v>
      </c>
      <c r="AF478" s="14">
        <v>0</v>
      </c>
      <c r="AG478" s="14">
        <v>0</v>
      </c>
      <c r="AH478" s="14">
        <v>862408</v>
      </c>
      <c r="AI478" s="14">
        <v>0</v>
      </c>
      <c r="AJ478" s="14">
        <v>862408</v>
      </c>
      <c r="AK478" s="16" t="s">
        <v>5451</v>
      </c>
    </row>
    <row r="479" spans="1:37" hidden="1" x14ac:dyDescent="0.35">
      <c r="A479" s="159">
        <v>121419.07</v>
      </c>
      <c r="B479" s="8">
        <v>1</v>
      </c>
      <c r="C479" s="9" t="s">
        <v>122</v>
      </c>
      <c r="D479" s="10">
        <v>44330</v>
      </c>
      <c r="E479" s="9" t="s">
        <v>398</v>
      </c>
      <c r="F479" s="10">
        <v>44522.875185185185</v>
      </c>
      <c r="G479" s="9" t="s">
        <v>108</v>
      </c>
      <c r="H479" s="11" t="s">
        <v>2232</v>
      </c>
      <c r="I479" s="9" t="s">
        <v>790</v>
      </c>
      <c r="J479" s="12" t="s">
        <v>101</v>
      </c>
      <c r="K479" s="9"/>
      <c r="L479" s="12" t="s">
        <v>101</v>
      </c>
      <c r="M479" s="11" t="s">
        <v>5452</v>
      </c>
      <c r="N479" s="11"/>
      <c r="O479" s="9" t="s">
        <v>119</v>
      </c>
      <c r="P479" s="9" t="s">
        <v>5041</v>
      </c>
      <c r="Q479" s="11"/>
      <c r="R479" s="166" t="s">
        <v>1778</v>
      </c>
      <c r="S479" s="9"/>
      <c r="T479" s="13">
        <v>555.78</v>
      </c>
      <c r="U479" s="10">
        <v>44505</v>
      </c>
      <c r="V479" s="9"/>
      <c r="W479" s="12" t="s">
        <v>93</v>
      </c>
      <c r="X479" s="12"/>
      <c r="Y479" s="12"/>
      <c r="Z479" s="11"/>
      <c r="AA479" s="14">
        <v>0</v>
      </c>
      <c r="AB479" s="14">
        <v>0</v>
      </c>
      <c r="AC479" s="14">
        <v>933838</v>
      </c>
      <c r="AD479" s="14">
        <v>0</v>
      </c>
      <c r="AE479" s="161">
        <f>SUM(TAMPData2202[[#This Row],[2022 PE Obligations]:[2022 Paving Obligations]])</f>
        <v>933838</v>
      </c>
      <c r="AF479" s="14">
        <v>0</v>
      </c>
      <c r="AG479" s="14">
        <v>0</v>
      </c>
      <c r="AH479" s="14">
        <v>933838</v>
      </c>
      <c r="AI479" s="14">
        <v>0</v>
      </c>
      <c r="AJ479" s="14">
        <v>933838</v>
      </c>
      <c r="AK479" s="16" t="s">
        <v>5453</v>
      </c>
    </row>
    <row r="480" spans="1:37" hidden="1" x14ac:dyDescent="0.35">
      <c r="A480" s="159">
        <v>121421.07</v>
      </c>
      <c r="B480" s="8">
        <v>1</v>
      </c>
      <c r="C480" s="9" t="s">
        <v>122</v>
      </c>
      <c r="D480" s="10">
        <v>44340</v>
      </c>
      <c r="E480" s="9" t="s">
        <v>398</v>
      </c>
      <c r="F480" s="10">
        <v>44522.875185185185</v>
      </c>
      <c r="G480" s="9" t="s">
        <v>108</v>
      </c>
      <c r="H480" s="11" t="s">
        <v>2232</v>
      </c>
      <c r="I480" s="9" t="s">
        <v>790</v>
      </c>
      <c r="J480" s="12" t="s">
        <v>101</v>
      </c>
      <c r="K480" s="9"/>
      <c r="L480" s="12" t="s">
        <v>101</v>
      </c>
      <c r="M480" s="11" t="s">
        <v>5454</v>
      </c>
      <c r="N480" s="11"/>
      <c r="O480" s="9" t="s">
        <v>119</v>
      </c>
      <c r="P480" s="9" t="s">
        <v>5041</v>
      </c>
      <c r="Q480" s="11"/>
      <c r="R480" s="166" t="s">
        <v>1778</v>
      </c>
      <c r="S480" s="9"/>
      <c r="T480" s="13">
        <v>306.12</v>
      </c>
      <c r="U480" s="10">
        <v>44505</v>
      </c>
      <c r="V480" s="9"/>
      <c r="W480" s="12" t="s">
        <v>93</v>
      </c>
      <c r="X480" s="12"/>
      <c r="Y480" s="12"/>
      <c r="Z480" s="11"/>
      <c r="AA480" s="14">
        <v>0</v>
      </c>
      <c r="AB480" s="14">
        <v>0</v>
      </c>
      <c r="AC480" s="14">
        <v>714579</v>
      </c>
      <c r="AD480" s="14">
        <v>0</v>
      </c>
      <c r="AE480" s="161">
        <f>SUM(TAMPData2202[[#This Row],[2022 PE Obligations]:[2022 Paving Obligations]])</f>
        <v>714579</v>
      </c>
      <c r="AF480" s="14">
        <v>0</v>
      </c>
      <c r="AG480" s="14">
        <v>0</v>
      </c>
      <c r="AH480" s="14">
        <v>714579</v>
      </c>
      <c r="AI480" s="14">
        <v>0</v>
      </c>
      <c r="AJ480" s="14">
        <v>714579</v>
      </c>
      <c r="AK480" s="16" t="s">
        <v>5455</v>
      </c>
    </row>
    <row r="481" spans="1:37" hidden="1" x14ac:dyDescent="0.35">
      <c r="A481" s="159">
        <v>121423.07</v>
      </c>
      <c r="B481" s="8">
        <v>1</v>
      </c>
      <c r="C481" s="9" t="s">
        <v>122</v>
      </c>
      <c r="D481" s="10">
        <v>44330</v>
      </c>
      <c r="E481" s="9" t="s">
        <v>398</v>
      </c>
      <c r="F481" s="10">
        <v>44522.875196759262</v>
      </c>
      <c r="G481" s="9" t="s">
        <v>108</v>
      </c>
      <c r="H481" s="11" t="s">
        <v>2232</v>
      </c>
      <c r="I481" s="9" t="s">
        <v>790</v>
      </c>
      <c r="J481" s="12" t="s">
        <v>101</v>
      </c>
      <c r="K481" s="9"/>
      <c r="L481" s="12" t="s">
        <v>101</v>
      </c>
      <c r="M481" s="11" t="s">
        <v>5456</v>
      </c>
      <c r="N481" s="11"/>
      <c r="O481" s="9" t="s">
        <v>119</v>
      </c>
      <c r="P481" s="9" t="s">
        <v>5041</v>
      </c>
      <c r="Q481" s="11"/>
      <c r="R481" s="166" t="s">
        <v>1778</v>
      </c>
      <c r="S481" s="9"/>
      <c r="T481" s="13">
        <v>434.34</v>
      </c>
      <c r="U481" s="10">
        <v>44505</v>
      </c>
      <c r="V481" s="9"/>
      <c r="W481" s="12" t="s">
        <v>93</v>
      </c>
      <c r="X481" s="12"/>
      <c r="Y481" s="12"/>
      <c r="Z481" s="11"/>
      <c r="AA481" s="14">
        <v>0</v>
      </c>
      <c r="AB481" s="14">
        <v>0</v>
      </c>
      <c r="AC481" s="14">
        <v>1236737</v>
      </c>
      <c r="AD481" s="14">
        <v>0</v>
      </c>
      <c r="AE481" s="161">
        <f>SUM(TAMPData2202[[#This Row],[2022 PE Obligations]:[2022 Paving Obligations]])</f>
        <v>1236737</v>
      </c>
      <c r="AF481" s="14">
        <v>0</v>
      </c>
      <c r="AG481" s="14">
        <v>0</v>
      </c>
      <c r="AH481" s="14">
        <v>1236737</v>
      </c>
      <c r="AI481" s="14">
        <v>0</v>
      </c>
      <c r="AJ481" s="14">
        <v>1236737</v>
      </c>
      <c r="AK481" s="16" t="s">
        <v>5457</v>
      </c>
    </row>
    <row r="482" spans="1:37" hidden="1" x14ac:dyDescent="0.35">
      <c r="A482" s="159">
        <v>121424.07</v>
      </c>
      <c r="B482" s="8">
        <v>2</v>
      </c>
      <c r="C482" s="9" t="s">
        <v>122</v>
      </c>
      <c r="D482" s="10">
        <v>44330</v>
      </c>
      <c r="E482" s="9" t="s">
        <v>398</v>
      </c>
      <c r="F482" s="10">
        <v>44522.875208333331</v>
      </c>
      <c r="G482" s="9" t="s">
        <v>108</v>
      </c>
      <c r="H482" s="11" t="s">
        <v>1888</v>
      </c>
      <c r="I482" s="9" t="s">
        <v>790</v>
      </c>
      <c r="J482" s="12" t="s">
        <v>101</v>
      </c>
      <c r="K482" s="9"/>
      <c r="L482" s="12" t="s">
        <v>101</v>
      </c>
      <c r="M482" s="11" t="s">
        <v>5458</v>
      </c>
      <c r="N482" s="11"/>
      <c r="O482" s="9" t="s">
        <v>119</v>
      </c>
      <c r="P482" s="9" t="s">
        <v>5041</v>
      </c>
      <c r="Q482" s="11"/>
      <c r="R482" s="166" t="s">
        <v>1778</v>
      </c>
      <c r="S482" s="9"/>
      <c r="T482" s="13">
        <v>421.78</v>
      </c>
      <c r="U482" s="10">
        <v>44505</v>
      </c>
      <c r="V482" s="9"/>
      <c r="W482" s="12" t="s">
        <v>93</v>
      </c>
      <c r="X482" s="12"/>
      <c r="Y482" s="12"/>
      <c r="Z482" s="11"/>
      <c r="AA482" s="14">
        <v>0</v>
      </c>
      <c r="AB482" s="14">
        <v>0</v>
      </c>
      <c r="AC482" s="14">
        <v>663750</v>
      </c>
      <c r="AD482" s="14">
        <v>0</v>
      </c>
      <c r="AE482" s="161">
        <f>SUM(TAMPData2202[[#This Row],[2022 PE Obligations]:[2022 Paving Obligations]])</f>
        <v>663750</v>
      </c>
      <c r="AF482" s="14">
        <v>0</v>
      </c>
      <c r="AG482" s="14">
        <v>0</v>
      </c>
      <c r="AH482" s="14">
        <v>663750</v>
      </c>
      <c r="AI482" s="14">
        <v>0</v>
      </c>
      <c r="AJ482" s="14">
        <v>663750</v>
      </c>
      <c r="AK482" s="16" t="s">
        <v>5459</v>
      </c>
    </row>
    <row r="483" spans="1:37" hidden="1" x14ac:dyDescent="0.35">
      <c r="A483" s="159">
        <v>121425.07</v>
      </c>
      <c r="B483" s="8">
        <v>1</v>
      </c>
      <c r="C483" s="9" t="s">
        <v>122</v>
      </c>
      <c r="D483" s="10">
        <v>44330</v>
      </c>
      <c r="E483" s="9" t="s">
        <v>398</v>
      </c>
      <c r="F483" s="10">
        <v>44522.875219907408</v>
      </c>
      <c r="G483" s="9" t="s">
        <v>108</v>
      </c>
      <c r="H483" s="11" t="s">
        <v>2232</v>
      </c>
      <c r="I483" s="9" t="s">
        <v>790</v>
      </c>
      <c r="J483" s="12" t="s">
        <v>101</v>
      </c>
      <c r="K483" s="9"/>
      <c r="L483" s="12" t="s">
        <v>101</v>
      </c>
      <c r="M483" s="11" t="s">
        <v>5460</v>
      </c>
      <c r="N483" s="11"/>
      <c r="O483" s="9" t="s">
        <v>119</v>
      </c>
      <c r="P483" s="9" t="s">
        <v>5041</v>
      </c>
      <c r="Q483" s="11"/>
      <c r="R483" s="166" t="s">
        <v>1778</v>
      </c>
      <c r="S483" s="9"/>
      <c r="T483" s="13">
        <v>405.58</v>
      </c>
      <c r="U483" s="10">
        <v>44505</v>
      </c>
      <c r="V483" s="9"/>
      <c r="W483" s="12" t="s">
        <v>93</v>
      </c>
      <c r="X483" s="12"/>
      <c r="Y483" s="12"/>
      <c r="Z483" s="11"/>
      <c r="AA483" s="14">
        <v>0</v>
      </c>
      <c r="AB483" s="14">
        <v>0</v>
      </c>
      <c r="AC483" s="14">
        <v>881126</v>
      </c>
      <c r="AD483" s="14">
        <v>0</v>
      </c>
      <c r="AE483" s="161">
        <f>SUM(TAMPData2202[[#This Row],[2022 PE Obligations]:[2022 Paving Obligations]])</f>
        <v>881126</v>
      </c>
      <c r="AF483" s="14">
        <v>0</v>
      </c>
      <c r="AG483" s="14">
        <v>0</v>
      </c>
      <c r="AH483" s="14">
        <v>881126</v>
      </c>
      <c r="AI483" s="14">
        <v>0</v>
      </c>
      <c r="AJ483" s="14">
        <v>881126</v>
      </c>
      <c r="AK483" s="16" t="s">
        <v>5461</v>
      </c>
    </row>
    <row r="484" spans="1:37" hidden="1" x14ac:dyDescent="0.35">
      <c r="A484" s="159">
        <v>121426.07</v>
      </c>
      <c r="B484" s="8">
        <v>1</v>
      </c>
      <c r="C484" s="9" t="s">
        <v>122</v>
      </c>
      <c r="D484" s="10">
        <v>44330</v>
      </c>
      <c r="E484" s="9" t="s">
        <v>398</v>
      </c>
      <c r="F484" s="10">
        <v>44522.8752662037</v>
      </c>
      <c r="G484" s="9" t="s">
        <v>108</v>
      </c>
      <c r="H484" s="11" t="s">
        <v>2232</v>
      </c>
      <c r="I484" s="9" t="s">
        <v>790</v>
      </c>
      <c r="J484" s="12" t="s">
        <v>101</v>
      </c>
      <c r="K484" s="9"/>
      <c r="L484" s="12" t="s">
        <v>101</v>
      </c>
      <c r="M484" s="11" t="s">
        <v>5462</v>
      </c>
      <c r="N484" s="11"/>
      <c r="O484" s="9" t="s">
        <v>119</v>
      </c>
      <c r="P484" s="9" t="s">
        <v>5041</v>
      </c>
      <c r="Q484" s="11"/>
      <c r="R484" s="166" t="s">
        <v>1778</v>
      </c>
      <c r="S484" s="9"/>
      <c r="T484" s="13">
        <v>436.64</v>
      </c>
      <c r="U484" s="10">
        <v>44505</v>
      </c>
      <c r="V484" s="9"/>
      <c r="W484" s="12" t="s">
        <v>93</v>
      </c>
      <c r="X484" s="12"/>
      <c r="Y484" s="12"/>
      <c r="Z484" s="11"/>
      <c r="AA484" s="14">
        <v>0</v>
      </c>
      <c r="AB484" s="14">
        <v>0</v>
      </c>
      <c r="AC484" s="14">
        <v>1023073</v>
      </c>
      <c r="AD484" s="14">
        <v>0</v>
      </c>
      <c r="AE484" s="161">
        <f>SUM(TAMPData2202[[#This Row],[2022 PE Obligations]:[2022 Paving Obligations]])</f>
        <v>1023073</v>
      </c>
      <c r="AF484" s="14">
        <v>0</v>
      </c>
      <c r="AG484" s="14">
        <v>0</v>
      </c>
      <c r="AH484" s="14">
        <v>1023073</v>
      </c>
      <c r="AI484" s="14">
        <v>0</v>
      </c>
      <c r="AJ484" s="14">
        <v>1023073</v>
      </c>
      <c r="AK484" s="16" t="s">
        <v>5463</v>
      </c>
    </row>
    <row r="485" spans="1:37" hidden="1" x14ac:dyDescent="0.35">
      <c r="A485" s="159">
        <v>121427.07</v>
      </c>
      <c r="B485" s="8">
        <v>2</v>
      </c>
      <c r="C485" s="9" t="s">
        <v>122</v>
      </c>
      <c r="D485" s="10">
        <v>44330</v>
      </c>
      <c r="E485" s="9" t="s">
        <v>398</v>
      </c>
      <c r="F485" s="10">
        <v>44522.875277777777</v>
      </c>
      <c r="G485" s="9" t="s">
        <v>108</v>
      </c>
      <c r="H485" s="11" t="s">
        <v>223</v>
      </c>
      <c r="I485" s="9"/>
      <c r="J485" s="12"/>
      <c r="K485" s="9"/>
      <c r="L485" s="12"/>
      <c r="M485" s="11" t="s">
        <v>5464</v>
      </c>
      <c r="N485" s="11"/>
      <c r="O485" s="9" t="s">
        <v>119</v>
      </c>
      <c r="P485" s="9" t="s">
        <v>5041</v>
      </c>
      <c r="Q485" s="11"/>
      <c r="R485" s="166" t="s">
        <v>1778</v>
      </c>
      <c r="S485" s="166" t="s">
        <v>1778</v>
      </c>
      <c r="T485" s="13">
        <v>69.48</v>
      </c>
      <c r="U485" s="10">
        <v>44505</v>
      </c>
      <c r="V485" s="9"/>
      <c r="W485" s="12" t="s">
        <v>93</v>
      </c>
      <c r="X485" s="12"/>
      <c r="Y485" s="12"/>
      <c r="Z485" s="11"/>
      <c r="AA485" s="14">
        <v>0</v>
      </c>
      <c r="AB485" s="14">
        <v>0</v>
      </c>
      <c r="AC485" s="14">
        <v>415447</v>
      </c>
      <c r="AD485" s="14">
        <v>0</v>
      </c>
      <c r="AE485" s="161">
        <f>SUM(TAMPData2202[[#This Row],[2022 PE Obligations]:[2022 Paving Obligations]])</f>
        <v>415447</v>
      </c>
      <c r="AF485" s="14">
        <v>0</v>
      </c>
      <c r="AG485" s="14">
        <v>0</v>
      </c>
      <c r="AH485" s="14">
        <v>415447</v>
      </c>
      <c r="AI485" s="14">
        <v>0</v>
      </c>
      <c r="AJ485" s="14">
        <v>415447</v>
      </c>
      <c r="AK485" s="16" t="s">
        <v>5465</v>
      </c>
    </row>
    <row r="486" spans="1:37" hidden="1" x14ac:dyDescent="0.35">
      <c r="A486" s="159">
        <v>121429.07</v>
      </c>
      <c r="B486" s="8">
        <v>3</v>
      </c>
      <c r="C486" s="9" t="s">
        <v>122</v>
      </c>
      <c r="D486" s="10">
        <v>44330</v>
      </c>
      <c r="E486" s="9" t="s">
        <v>398</v>
      </c>
      <c r="F486" s="10">
        <v>44522.875231481485</v>
      </c>
      <c r="G486" s="9" t="s">
        <v>108</v>
      </c>
      <c r="H486" s="11" t="s">
        <v>1839</v>
      </c>
      <c r="I486" s="9" t="s">
        <v>790</v>
      </c>
      <c r="J486" s="12" t="s">
        <v>101</v>
      </c>
      <c r="K486" s="9"/>
      <c r="L486" s="12" t="s">
        <v>101</v>
      </c>
      <c r="M486" s="11" t="s">
        <v>5466</v>
      </c>
      <c r="N486" s="11"/>
      <c r="O486" s="9" t="s">
        <v>119</v>
      </c>
      <c r="P486" s="9" t="s">
        <v>5041</v>
      </c>
      <c r="Q486" s="11"/>
      <c r="R486" s="166" t="s">
        <v>1778</v>
      </c>
      <c r="S486" s="9"/>
      <c r="T486" s="13">
        <v>574.53</v>
      </c>
      <c r="U486" s="10">
        <v>44505</v>
      </c>
      <c r="V486" s="9"/>
      <c r="W486" s="12" t="s">
        <v>93</v>
      </c>
      <c r="X486" s="12"/>
      <c r="Y486" s="12"/>
      <c r="Z486" s="11"/>
      <c r="AA486" s="14">
        <v>0</v>
      </c>
      <c r="AB486" s="14">
        <v>0</v>
      </c>
      <c r="AC486" s="14">
        <v>932156</v>
      </c>
      <c r="AD486" s="14">
        <v>0</v>
      </c>
      <c r="AE486" s="161">
        <f>SUM(TAMPData2202[[#This Row],[2022 PE Obligations]:[2022 Paving Obligations]])</f>
        <v>932156</v>
      </c>
      <c r="AF486" s="14">
        <v>0</v>
      </c>
      <c r="AG486" s="14">
        <v>0</v>
      </c>
      <c r="AH486" s="14">
        <v>932156</v>
      </c>
      <c r="AI486" s="14">
        <v>0</v>
      </c>
      <c r="AJ486" s="14">
        <v>932156</v>
      </c>
      <c r="AK486" s="16" t="s">
        <v>5467</v>
      </c>
    </row>
    <row r="487" spans="1:37" hidden="1" x14ac:dyDescent="0.35">
      <c r="A487" s="159">
        <v>121452.06</v>
      </c>
      <c r="B487" s="8">
        <v>2</v>
      </c>
      <c r="C487" s="9" t="s">
        <v>97</v>
      </c>
      <c r="D487" s="10">
        <v>44004</v>
      </c>
      <c r="E487" s="9" t="s">
        <v>134</v>
      </c>
      <c r="F487" s="10">
        <v>44505.875138888892</v>
      </c>
      <c r="G487" s="9" t="s">
        <v>108</v>
      </c>
      <c r="H487" s="11" t="s">
        <v>1888</v>
      </c>
      <c r="I487" s="9" t="s">
        <v>790</v>
      </c>
      <c r="J487" s="12" t="s">
        <v>101</v>
      </c>
      <c r="K487" s="9"/>
      <c r="L487" s="12" t="s">
        <v>101</v>
      </c>
      <c r="M487" s="11" t="s">
        <v>5468</v>
      </c>
      <c r="N487" s="11"/>
      <c r="O487" s="9" t="s">
        <v>119</v>
      </c>
      <c r="P487" s="9" t="s">
        <v>5041</v>
      </c>
      <c r="Q487" s="11"/>
      <c r="R487" s="166" t="s">
        <v>1778</v>
      </c>
      <c r="S487" s="9"/>
      <c r="T487" s="13">
        <v>502.3</v>
      </c>
      <c r="U487" s="10">
        <v>44141</v>
      </c>
      <c r="V487" s="9"/>
      <c r="W487" s="12" t="s">
        <v>93</v>
      </c>
      <c r="X487" s="12"/>
      <c r="Y487" s="12"/>
      <c r="Z487" s="11"/>
      <c r="AA487" s="14">
        <v>0</v>
      </c>
      <c r="AB487" s="14">
        <v>0</v>
      </c>
      <c r="AC487" s="14">
        <v>132000</v>
      </c>
      <c r="AD487" s="14">
        <v>0</v>
      </c>
      <c r="AE487" s="161">
        <f>SUM(TAMPData2202[[#This Row],[2022 PE Obligations]:[2022 Paving Obligations]])</f>
        <v>132000</v>
      </c>
      <c r="AF487" s="14">
        <v>0</v>
      </c>
      <c r="AG487" s="14">
        <v>0</v>
      </c>
      <c r="AH487" s="14">
        <v>485234</v>
      </c>
      <c r="AI487" s="14">
        <v>0</v>
      </c>
      <c r="AJ487" s="14">
        <v>485234</v>
      </c>
      <c r="AK487" s="16" t="s">
        <v>5469</v>
      </c>
    </row>
    <row r="488" spans="1:37" hidden="1" x14ac:dyDescent="0.35">
      <c r="A488" s="159">
        <v>121452.07</v>
      </c>
      <c r="B488" s="8">
        <v>2</v>
      </c>
      <c r="C488" s="9" t="s">
        <v>122</v>
      </c>
      <c r="D488" s="10">
        <v>44330</v>
      </c>
      <c r="E488" s="9" t="s">
        <v>398</v>
      </c>
      <c r="F488" s="10">
        <v>44522.875208333331</v>
      </c>
      <c r="G488" s="9" t="s">
        <v>108</v>
      </c>
      <c r="H488" s="11" t="s">
        <v>1888</v>
      </c>
      <c r="I488" s="9" t="s">
        <v>790</v>
      </c>
      <c r="J488" s="12" t="s">
        <v>101</v>
      </c>
      <c r="K488" s="9"/>
      <c r="L488" s="12" t="s">
        <v>101</v>
      </c>
      <c r="M488" s="11" t="s">
        <v>5470</v>
      </c>
      <c r="N488" s="11"/>
      <c r="O488" s="9" t="s">
        <v>119</v>
      </c>
      <c r="P488" s="9" t="s">
        <v>5041</v>
      </c>
      <c r="Q488" s="11"/>
      <c r="R488" s="166" t="s">
        <v>1778</v>
      </c>
      <c r="S488" s="9"/>
      <c r="T488" s="13">
        <v>502.96</v>
      </c>
      <c r="U488" s="10">
        <v>44505</v>
      </c>
      <c r="V488" s="9"/>
      <c r="W488" s="12" t="s">
        <v>93</v>
      </c>
      <c r="X488" s="12"/>
      <c r="Y488" s="12"/>
      <c r="Z488" s="11"/>
      <c r="AA488" s="14">
        <v>0</v>
      </c>
      <c r="AB488" s="14">
        <v>0</v>
      </c>
      <c r="AC488" s="14">
        <v>664146</v>
      </c>
      <c r="AD488" s="14">
        <v>0</v>
      </c>
      <c r="AE488" s="161">
        <f>SUM(TAMPData2202[[#This Row],[2022 PE Obligations]:[2022 Paving Obligations]])</f>
        <v>664146</v>
      </c>
      <c r="AF488" s="14">
        <v>0</v>
      </c>
      <c r="AG488" s="14">
        <v>0</v>
      </c>
      <c r="AH488" s="14">
        <v>664146</v>
      </c>
      <c r="AI488" s="14">
        <v>0</v>
      </c>
      <c r="AJ488" s="14">
        <v>664146</v>
      </c>
      <c r="AK488" s="16" t="s">
        <v>5471</v>
      </c>
    </row>
    <row r="489" spans="1:37" hidden="1" x14ac:dyDescent="0.35">
      <c r="A489" s="159">
        <v>121476</v>
      </c>
      <c r="B489" s="8">
        <v>2</v>
      </c>
      <c r="C489" s="9" t="s">
        <v>114</v>
      </c>
      <c r="D489" s="10">
        <v>41934</v>
      </c>
      <c r="E489" s="9" t="s">
        <v>1892</v>
      </c>
      <c r="F489" s="10">
        <v>44279</v>
      </c>
      <c r="G489" s="9" t="s">
        <v>170</v>
      </c>
      <c r="H489" s="11" t="s">
        <v>223</v>
      </c>
      <c r="I489" s="9" t="s">
        <v>1553</v>
      </c>
      <c r="J489" s="12" t="s">
        <v>101</v>
      </c>
      <c r="K489" s="9"/>
      <c r="L489" s="12" t="s">
        <v>101</v>
      </c>
      <c r="M489" s="11" t="s">
        <v>1905</v>
      </c>
      <c r="N489" s="11" t="s">
        <v>1906</v>
      </c>
      <c r="O489" s="9" t="s">
        <v>1836</v>
      </c>
      <c r="P489" s="9" t="s">
        <v>1906</v>
      </c>
      <c r="Q489" s="11"/>
      <c r="R489" s="9" t="s">
        <v>47</v>
      </c>
      <c r="S489" s="9" t="s">
        <v>45</v>
      </c>
      <c r="T489" s="13">
        <v>0</v>
      </c>
      <c r="U489" s="10">
        <v>43140</v>
      </c>
      <c r="V489" s="9"/>
      <c r="W489" s="12" t="s">
        <v>93</v>
      </c>
      <c r="X489" s="12" t="s">
        <v>13</v>
      </c>
      <c r="Y489" s="153" t="s">
        <v>31</v>
      </c>
      <c r="Z489" s="11"/>
      <c r="AA489" s="14">
        <v>-1576.94</v>
      </c>
      <c r="AB489" s="14">
        <v>0</v>
      </c>
      <c r="AC489" s="14">
        <v>64134.91</v>
      </c>
      <c r="AD489" s="14">
        <v>0</v>
      </c>
      <c r="AE489" s="161">
        <f>SUM(TAMPData2202[[#This Row],[2022 PE Obligations]:[2022 Paving Obligations]])</f>
        <v>62557.97</v>
      </c>
      <c r="AF489" s="14">
        <v>96423.06</v>
      </c>
      <c r="AG489" s="14">
        <v>0</v>
      </c>
      <c r="AH489" s="14">
        <v>375177.91</v>
      </c>
      <c r="AI489" s="14">
        <v>0</v>
      </c>
      <c r="AJ489" s="14">
        <v>471600.97</v>
      </c>
      <c r="AK489" s="16" t="s">
        <v>1908</v>
      </c>
    </row>
    <row r="490" spans="1:37" ht="90" hidden="1" x14ac:dyDescent="0.35">
      <c r="A490" s="159">
        <v>121503.01</v>
      </c>
      <c r="B490" s="8">
        <v>4</v>
      </c>
      <c r="C490" s="9" t="s">
        <v>114</v>
      </c>
      <c r="D490" s="10">
        <v>42311</v>
      </c>
      <c r="E490" s="9" t="s">
        <v>253</v>
      </c>
      <c r="F490" s="10">
        <v>44375</v>
      </c>
      <c r="G490" s="9" t="s">
        <v>170</v>
      </c>
      <c r="H490" s="11" t="s">
        <v>88</v>
      </c>
      <c r="I490" s="9"/>
      <c r="J490" s="12"/>
      <c r="K490" s="9" t="s">
        <v>5472</v>
      </c>
      <c r="L490" s="12" t="s">
        <v>183</v>
      </c>
      <c r="M490" s="11" t="s">
        <v>5473</v>
      </c>
      <c r="N490" s="11" t="s">
        <v>5474</v>
      </c>
      <c r="O490" s="9" t="s">
        <v>91</v>
      </c>
      <c r="P490" s="9" t="s">
        <v>4979</v>
      </c>
      <c r="Q490" s="11"/>
      <c r="R490" s="166" t="s">
        <v>1778</v>
      </c>
      <c r="S490" s="9"/>
      <c r="T490" s="13">
        <v>0.61</v>
      </c>
      <c r="U490" s="12"/>
      <c r="V490" s="9"/>
      <c r="W490" s="12" t="s">
        <v>93</v>
      </c>
      <c r="X490" s="12" t="s">
        <v>103</v>
      </c>
      <c r="Y490" s="12"/>
      <c r="Z490" s="11"/>
      <c r="AA490" s="14">
        <v>10231.76</v>
      </c>
      <c r="AB490" s="14">
        <v>0</v>
      </c>
      <c r="AC490" s="14">
        <v>437290.17</v>
      </c>
      <c r="AD490" s="14">
        <v>0</v>
      </c>
      <c r="AE490" s="161">
        <f>SUM(TAMPData2202[[#This Row],[2022 PE Obligations]:[2022 Paving Obligations]])</f>
        <v>447521.93</v>
      </c>
      <c r="AF490" s="14">
        <v>116551.76</v>
      </c>
      <c r="AG490" s="14">
        <v>0</v>
      </c>
      <c r="AH490" s="14">
        <v>3269314.17</v>
      </c>
      <c r="AI490" s="14">
        <v>0</v>
      </c>
      <c r="AJ490" s="14">
        <v>3385865.93</v>
      </c>
      <c r="AK490" s="16" t="s">
        <v>5475</v>
      </c>
    </row>
    <row r="491" spans="1:37" ht="36" hidden="1" x14ac:dyDescent="0.35">
      <c r="A491" s="159">
        <v>121508</v>
      </c>
      <c r="B491" s="8">
        <v>1</v>
      </c>
      <c r="C491" s="9" t="s">
        <v>85</v>
      </c>
      <c r="D491" s="10">
        <v>41946</v>
      </c>
      <c r="E491" s="9" t="s">
        <v>3407</v>
      </c>
      <c r="F491" s="10">
        <v>44519</v>
      </c>
      <c r="G491" s="9" t="s">
        <v>284</v>
      </c>
      <c r="H491" s="11" t="s">
        <v>297</v>
      </c>
      <c r="I491" s="9" t="s">
        <v>1436</v>
      </c>
      <c r="J491" s="12" t="s">
        <v>101</v>
      </c>
      <c r="K491" s="9"/>
      <c r="L491" s="12" t="s">
        <v>101</v>
      </c>
      <c r="M491" s="11" t="s">
        <v>3408</v>
      </c>
      <c r="N491" s="11" t="s">
        <v>3409</v>
      </c>
      <c r="O491" s="9" t="s">
        <v>91</v>
      </c>
      <c r="P491" s="9" t="s">
        <v>1783</v>
      </c>
      <c r="Q491" s="11"/>
      <c r="R491" s="9" t="s">
        <v>47</v>
      </c>
      <c r="S491" s="9" t="s">
        <v>45</v>
      </c>
      <c r="T491" s="13">
        <v>1.7</v>
      </c>
      <c r="U491" s="10">
        <v>45884</v>
      </c>
      <c r="V491" s="9"/>
      <c r="W491" s="12" t="s">
        <v>93</v>
      </c>
      <c r="X491" s="12" t="s">
        <v>103</v>
      </c>
      <c r="Y491" s="153" t="s">
        <v>32</v>
      </c>
      <c r="Z491" s="11"/>
      <c r="AA491" s="14">
        <v>1191868</v>
      </c>
      <c r="AB491" s="14">
        <v>0</v>
      </c>
      <c r="AC491" s="14">
        <v>0</v>
      </c>
      <c r="AD491" s="14">
        <v>0</v>
      </c>
      <c r="AE491" s="161">
        <f>SUM(TAMPData2202[[#This Row],[2022 PE Obligations]:[2022 Paving Obligations]])</f>
        <v>1191868</v>
      </c>
      <c r="AF491" s="14">
        <v>1290468</v>
      </c>
      <c r="AG491" s="14">
        <v>0</v>
      </c>
      <c r="AH491" s="14">
        <v>0</v>
      </c>
      <c r="AI491" s="14">
        <v>0</v>
      </c>
      <c r="AJ491" s="14">
        <v>1290468</v>
      </c>
      <c r="AK491" s="16" t="s">
        <v>3410</v>
      </c>
    </row>
    <row r="492" spans="1:37" ht="54" hidden="1" x14ac:dyDescent="0.35">
      <c r="A492" s="159">
        <v>121528</v>
      </c>
      <c r="B492" s="8">
        <v>4</v>
      </c>
      <c r="C492" s="9" t="s">
        <v>114</v>
      </c>
      <c r="D492" s="10">
        <v>41947</v>
      </c>
      <c r="E492" s="9" t="s">
        <v>253</v>
      </c>
      <c r="F492" s="10">
        <v>44375</v>
      </c>
      <c r="G492" s="9" t="s">
        <v>170</v>
      </c>
      <c r="H492" s="11" t="s">
        <v>2044</v>
      </c>
      <c r="I492" s="9"/>
      <c r="J492" s="12"/>
      <c r="K492" s="9"/>
      <c r="L492" s="12"/>
      <c r="M492" s="11" t="s">
        <v>5476</v>
      </c>
      <c r="N492" s="11" t="s">
        <v>5477</v>
      </c>
      <c r="O492" s="9" t="s">
        <v>91</v>
      </c>
      <c r="P492" s="9" t="s">
        <v>4979</v>
      </c>
      <c r="Q492" s="11"/>
      <c r="R492" s="166" t="s">
        <v>1778</v>
      </c>
      <c r="S492" s="9"/>
      <c r="T492" s="15" t="s">
        <v>505</v>
      </c>
      <c r="U492" s="12"/>
      <c r="V492" s="9"/>
      <c r="W492" s="12" t="s">
        <v>93</v>
      </c>
      <c r="X492" s="12" t="s">
        <v>1735</v>
      </c>
      <c r="Y492" s="12"/>
      <c r="Z492" s="11"/>
      <c r="AA492" s="14">
        <v>0</v>
      </c>
      <c r="AB492" s="14">
        <v>0</v>
      </c>
      <c r="AC492" s="14">
        <v>64738.74</v>
      </c>
      <c r="AD492" s="14">
        <v>0</v>
      </c>
      <c r="AE492" s="161">
        <f>SUM(TAMPData2202[[#This Row],[2022 PE Obligations]:[2022 Paving Obligations]])</f>
        <v>64738.74</v>
      </c>
      <c r="AF492" s="14">
        <v>0</v>
      </c>
      <c r="AG492" s="14">
        <v>0</v>
      </c>
      <c r="AH492" s="14">
        <v>1064295.74</v>
      </c>
      <c r="AI492" s="14">
        <v>0</v>
      </c>
      <c r="AJ492" s="14">
        <v>1064295.74</v>
      </c>
      <c r="AK492" s="16" t="s">
        <v>5478</v>
      </c>
    </row>
    <row r="493" spans="1:37" hidden="1" x14ac:dyDescent="0.35">
      <c r="A493" s="159">
        <v>121535.01</v>
      </c>
      <c r="B493" s="8">
        <v>2</v>
      </c>
      <c r="C493" s="9" t="s">
        <v>85</v>
      </c>
      <c r="D493" s="10">
        <v>43707</v>
      </c>
      <c r="E493" s="9" t="s">
        <v>98</v>
      </c>
      <c r="F493" s="10">
        <v>44279</v>
      </c>
      <c r="G493" s="9" t="s">
        <v>152</v>
      </c>
      <c r="H493" s="11" t="s">
        <v>392</v>
      </c>
      <c r="I493" s="9" t="s">
        <v>1578</v>
      </c>
      <c r="J493" s="12" t="s">
        <v>101</v>
      </c>
      <c r="K493" s="9"/>
      <c r="L493" s="12" t="s">
        <v>101</v>
      </c>
      <c r="M493" s="11" t="s">
        <v>5479</v>
      </c>
      <c r="N493" s="11"/>
      <c r="O493" s="9" t="s">
        <v>119</v>
      </c>
      <c r="P493" s="9" t="s">
        <v>5071</v>
      </c>
      <c r="Q493" s="11"/>
      <c r="R493" s="166" t="s">
        <v>1778</v>
      </c>
      <c r="S493" s="9"/>
      <c r="T493" s="15" t="s">
        <v>505</v>
      </c>
      <c r="U493" s="12"/>
      <c r="V493" s="9"/>
      <c r="W493" s="12" t="s">
        <v>93</v>
      </c>
      <c r="X493" s="12"/>
      <c r="Y493" s="12"/>
      <c r="Z493" s="11"/>
      <c r="AA493" s="14">
        <v>0</v>
      </c>
      <c r="AB493" s="14">
        <v>0</v>
      </c>
      <c r="AC493" s="14">
        <v>25650</v>
      </c>
      <c r="AD493" s="14">
        <v>0</v>
      </c>
      <c r="AE493" s="161">
        <f>SUM(TAMPData2202[[#This Row],[2022 PE Obligations]:[2022 Paving Obligations]])</f>
        <v>25650</v>
      </c>
      <c r="AF493" s="14">
        <v>0</v>
      </c>
      <c r="AG493" s="14">
        <v>0</v>
      </c>
      <c r="AH493" s="14">
        <v>25651</v>
      </c>
      <c r="AI493" s="14">
        <v>0</v>
      </c>
      <c r="AJ493" s="14">
        <v>25651</v>
      </c>
      <c r="AK493" s="16" t="s">
        <v>5480</v>
      </c>
    </row>
    <row r="494" spans="1:37" ht="108" hidden="1" x14ac:dyDescent="0.35">
      <c r="A494" s="159">
        <v>121544</v>
      </c>
      <c r="B494" s="8">
        <v>1</v>
      </c>
      <c r="C494" s="9" t="s">
        <v>114</v>
      </c>
      <c r="D494" s="10">
        <v>41953</v>
      </c>
      <c r="E494" s="9" t="s">
        <v>1892</v>
      </c>
      <c r="F494" s="10">
        <v>43600.875092592592</v>
      </c>
      <c r="G494" s="9" t="s">
        <v>170</v>
      </c>
      <c r="H494" s="11" t="s">
        <v>297</v>
      </c>
      <c r="I494" s="9" t="s">
        <v>603</v>
      </c>
      <c r="J494" s="12" t="s">
        <v>299</v>
      </c>
      <c r="K494" s="9"/>
      <c r="L494" s="12" t="s">
        <v>300</v>
      </c>
      <c r="M494" s="11" t="s">
        <v>1900</v>
      </c>
      <c r="N494" s="11" t="s">
        <v>1901</v>
      </c>
      <c r="O494" s="9" t="s">
        <v>1836</v>
      </c>
      <c r="P494" s="9" t="s">
        <v>1902</v>
      </c>
      <c r="Q494" s="11"/>
      <c r="R494" s="9" t="s">
        <v>47</v>
      </c>
      <c r="S494" s="9" t="s">
        <v>45</v>
      </c>
      <c r="T494" s="13">
        <v>0</v>
      </c>
      <c r="U494" s="10">
        <v>43140</v>
      </c>
      <c r="V494" s="9"/>
      <c r="W494" s="12" t="s">
        <v>93</v>
      </c>
      <c r="X494" s="12" t="s">
        <v>303</v>
      </c>
      <c r="Y494" s="153" t="s">
        <v>29</v>
      </c>
      <c r="Z494" s="11"/>
      <c r="AA494" s="14">
        <v>-6282.15</v>
      </c>
      <c r="AB494" s="14">
        <v>0</v>
      </c>
      <c r="AC494" s="14">
        <v>94601.08</v>
      </c>
      <c r="AD494" s="14">
        <v>0</v>
      </c>
      <c r="AE494" s="161">
        <f>SUM(TAMPData2202[[#This Row],[2022 PE Obligations]:[2022 Paving Obligations]])</f>
        <v>88318.930000000008</v>
      </c>
      <c r="AF494" s="14">
        <v>77717.850000000006</v>
      </c>
      <c r="AG494" s="14">
        <v>0</v>
      </c>
      <c r="AH494" s="14">
        <v>2094801.08</v>
      </c>
      <c r="AI494" s="14">
        <v>0</v>
      </c>
      <c r="AJ494" s="14">
        <v>2172518.9300000002</v>
      </c>
      <c r="AK494" s="16" t="s">
        <v>1904</v>
      </c>
    </row>
    <row r="495" spans="1:37" hidden="1" x14ac:dyDescent="0.35">
      <c r="A495" s="159">
        <v>121551</v>
      </c>
      <c r="B495" s="8">
        <v>1</v>
      </c>
      <c r="C495" s="9" t="s">
        <v>122</v>
      </c>
      <c r="D495" s="10">
        <v>41956</v>
      </c>
      <c r="E495" s="9" t="s">
        <v>5481</v>
      </c>
      <c r="F495" s="10">
        <v>44494.875231481485</v>
      </c>
      <c r="G495" s="9" t="s">
        <v>161</v>
      </c>
      <c r="H495" s="11" t="s">
        <v>347</v>
      </c>
      <c r="I495" s="9" t="s">
        <v>697</v>
      </c>
      <c r="J495" s="12" t="s">
        <v>101</v>
      </c>
      <c r="K495" s="9"/>
      <c r="L495" s="12" t="s">
        <v>101</v>
      </c>
      <c r="M495" s="11" t="s">
        <v>5482</v>
      </c>
      <c r="N495" s="11"/>
      <c r="O495" s="9" t="s">
        <v>1836</v>
      </c>
      <c r="P495" s="9" t="s">
        <v>2935</v>
      </c>
      <c r="Q495" s="11"/>
      <c r="R495" s="166" t="s">
        <v>1778</v>
      </c>
      <c r="S495" s="9"/>
      <c r="T495" s="13">
        <v>0.52</v>
      </c>
      <c r="U495" s="10">
        <v>44477</v>
      </c>
      <c r="V495" s="9"/>
      <c r="W495" s="12" t="s">
        <v>93</v>
      </c>
      <c r="X495" s="12" t="s">
        <v>13</v>
      </c>
      <c r="Y495" s="12"/>
      <c r="Z495" s="11"/>
      <c r="AA495" s="14">
        <v>36000</v>
      </c>
      <c r="AB495" s="14">
        <v>0</v>
      </c>
      <c r="AC495" s="14">
        <v>1323880</v>
      </c>
      <c r="AD495" s="14">
        <v>0</v>
      </c>
      <c r="AE495" s="161">
        <f>SUM(TAMPData2202[[#This Row],[2022 PE Obligations]:[2022 Paving Obligations]])</f>
        <v>1359880</v>
      </c>
      <c r="AF495" s="14">
        <v>120000</v>
      </c>
      <c r="AG495" s="14">
        <v>18200</v>
      </c>
      <c r="AH495" s="14">
        <v>1323880</v>
      </c>
      <c r="AI495" s="14">
        <v>0</v>
      </c>
      <c r="AJ495" s="14">
        <v>1462080</v>
      </c>
      <c r="AK495" s="16" t="s">
        <v>5483</v>
      </c>
    </row>
    <row r="496" spans="1:37" ht="36" hidden="1" x14ac:dyDescent="0.35">
      <c r="A496" s="159">
        <v>121574</v>
      </c>
      <c r="B496" s="8">
        <v>1</v>
      </c>
      <c r="C496" s="9" t="s">
        <v>114</v>
      </c>
      <c r="D496" s="10">
        <v>41968</v>
      </c>
      <c r="E496" s="9" t="s">
        <v>5481</v>
      </c>
      <c r="F496" s="10">
        <v>44089.798715277779</v>
      </c>
      <c r="G496" s="9" t="s">
        <v>170</v>
      </c>
      <c r="H496" s="11" t="s">
        <v>337</v>
      </c>
      <c r="I496" s="9" t="s">
        <v>697</v>
      </c>
      <c r="J496" s="12" t="s">
        <v>101</v>
      </c>
      <c r="K496" s="9"/>
      <c r="L496" s="12" t="s">
        <v>101</v>
      </c>
      <c r="M496" s="11" t="s">
        <v>5484</v>
      </c>
      <c r="N496" s="11" t="s">
        <v>5485</v>
      </c>
      <c r="O496" s="9" t="s">
        <v>1836</v>
      </c>
      <c r="P496" s="9" t="s">
        <v>2935</v>
      </c>
      <c r="Q496" s="11"/>
      <c r="R496" s="166" t="s">
        <v>1778</v>
      </c>
      <c r="S496" s="9"/>
      <c r="T496" s="13">
        <v>0.5</v>
      </c>
      <c r="U496" s="10">
        <v>43742</v>
      </c>
      <c r="V496" s="9"/>
      <c r="W496" s="12" t="s">
        <v>93</v>
      </c>
      <c r="X496" s="12" t="s">
        <v>13</v>
      </c>
      <c r="Y496" s="12"/>
      <c r="Z496" s="11"/>
      <c r="AA496" s="14">
        <v>-1158.04</v>
      </c>
      <c r="AB496" s="14">
        <v>0</v>
      </c>
      <c r="AC496" s="14">
        <v>166186.41</v>
      </c>
      <c r="AD496" s="14">
        <v>0</v>
      </c>
      <c r="AE496" s="161">
        <f>SUM(TAMPData2202[[#This Row],[2022 PE Obligations]:[2022 Paving Obligations]])</f>
        <v>165028.37</v>
      </c>
      <c r="AF496" s="14">
        <v>184841.96</v>
      </c>
      <c r="AG496" s="14">
        <v>0</v>
      </c>
      <c r="AH496" s="14">
        <v>1493186.41</v>
      </c>
      <c r="AI496" s="14">
        <v>0</v>
      </c>
      <c r="AJ496" s="14">
        <v>1678028.37</v>
      </c>
      <c r="AK496" s="16" t="s">
        <v>5486</v>
      </c>
    </row>
    <row r="497" spans="1:37" hidden="1" x14ac:dyDescent="0.35">
      <c r="A497" s="159">
        <v>121612</v>
      </c>
      <c r="B497" s="8">
        <v>6</v>
      </c>
      <c r="C497" s="9" t="s">
        <v>85</v>
      </c>
      <c r="D497" s="10">
        <v>41989</v>
      </c>
      <c r="E497" s="9" t="s">
        <v>98</v>
      </c>
      <c r="F497" s="10">
        <v>43419</v>
      </c>
      <c r="G497" s="9" t="s">
        <v>152</v>
      </c>
      <c r="H497" s="11" t="s">
        <v>667</v>
      </c>
      <c r="I497" s="9"/>
      <c r="J497" s="12"/>
      <c r="K497" s="9"/>
      <c r="L497" s="12"/>
      <c r="M497" s="11" t="s">
        <v>5487</v>
      </c>
      <c r="N497" s="11"/>
      <c r="O497" s="9" t="s">
        <v>119</v>
      </c>
      <c r="P497" s="9" t="s">
        <v>453</v>
      </c>
      <c r="Q497" s="11"/>
      <c r="R497" s="166" t="s">
        <v>1778</v>
      </c>
      <c r="S497" s="166" t="s">
        <v>1778</v>
      </c>
      <c r="T497" s="15" t="s">
        <v>505</v>
      </c>
      <c r="U497" s="12"/>
      <c r="V497" s="9"/>
      <c r="W497" s="12" t="s">
        <v>93</v>
      </c>
      <c r="X497" s="12"/>
      <c r="Y497" s="12"/>
      <c r="Z497" s="11"/>
      <c r="AA497" s="14">
        <v>36200</v>
      </c>
      <c r="AB497" s="14">
        <v>0</v>
      </c>
      <c r="AC497" s="14">
        <v>0</v>
      </c>
      <c r="AD497" s="14">
        <v>0</v>
      </c>
      <c r="AE497" s="161">
        <f>SUM(TAMPData2202[[#This Row],[2022 PE Obligations]:[2022 Paving Obligations]])</f>
        <v>36200</v>
      </c>
      <c r="AF497" s="14">
        <v>5847350</v>
      </c>
      <c r="AG497" s="14">
        <v>0</v>
      </c>
      <c r="AH497" s="14">
        <v>0</v>
      </c>
      <c r="AI497" s="14">
        <v>0</v>
      </c>
      <c r="AJ497" s="14">
        <v>5847350</v>
      </c>
      <c r="AK497" s="16"/>
    </row>
    <row r="498" spans="1:37" ht="72" hidden="1" x14ac:dyDescent="0.35">
      <c r="A498" s="159">
        <v>121619</v>
      </c>
      <c r="B498" s="8">
        <v>1</v>
      </c>
      <c r="C498" s="9" t="s">
        <v>122</v>
      </c>
      <c r="D498" s="10">
        <v>41995</v>
      </c>
      <c r="E498" s="9" t="s">
        <v>2427</v>
      </c>
      <c r="F498" s="10">
        <v>44371</v>
      </c>
      <c r="G498" s="9" t="s">
        <v>253</v>
      </c>
      <c r="H498" s="11" t="s">
        <v>297</v>
      </c>
      <c r="I498" s="9" t="s">
        <v>2163</v>
      </c>
      <c r="J498" s="12" t="s">
        <v>299</v>
      </c>
      <c r="K498" s="9"/>
      <c r="L498" s="12" t="s">
        <v>300</v>
      </c>
      <c r="M498" s="11" t="s">
        <v>2428</v>
      </c>
      <c r="N498" s="11" t="s">
        <v>2429</v>
      </c>
      <c r="O498" s="9" t="s">
        <v>1836</v>
      </c>
      <c r="P498" s="9" t="s">
        <v>2430</v>
      </c>
      <c r="Q498" s="11"/>
      <c r="R498" s="9" t="s">
        <v>47</v>
      </c>
      <c r="S498" s="9" t="s">
        <v>45</v>
      </c>
      <c r="T498" s="13">
        <v>1.43</v>
      </c>
      <c r="U498" s="10">
        <v>44281</v>
      </c>
      <c r="V498" s="9"/>
      <c r="W498" s="12" t="s">
        <v>93</v>
      </c>
      <c r="X498" s="12" t="s">
        <v>303</v>
      </c>
      <c r="Y498" s="153" t="s">
        <v>29</v>
      </c>
      <c r="Z498" s="11"/>
      <c r="AA498" s="14">
        <v>2800</v>
      </c>
      <c r="AB498" s="14">
        <v>0</v>
      </c>
      <c r="AC498" s="14">
        <v>-26790</v>
      </c>
      <c r="AD498" s="14">
        <v>0</v>
      </c>
      <c r="AE498" s="161">
        <f>SUM(TAMPData2202[[#This Row],[2022 PE Obligations]:[2022 Paving Obligations]])</f>
        <v>-23990</v>
      </c>
      <c r="AF498" s="14">
        <v>176300</v>
      </c>
      <c r="AG498" s="14">
        <v>0</v>
      </c>
      <c r="AH498" s="14">
        <v>2666210</v>
      </c>
      <c r="AI498" s="14">
        <v>0</v>
      </c>
      <c r="AJ498" s="14">
        <v>2842510</v>
      </c>
      <c r="AK498" s="16" t="s">
        <v>2432</v>
      </c>
    </row>
    <row r="499" spans="1:37" hidden="1" x14ac:dyDescent="0.35">
      <c r="A499" s="159">
        <v>121640</v>
      </c>
      <c r="B499" s="8">
        <v>3</v>
      </c>
      <c r="C499" s="9" t="s">
        <v>85</v>
      </c>
      <c r="D499" s="10">
        <v>42018</v>
      </c>
      <c r="E499" s="9" t="s">
        <v>98</v>
      </c>
      <c r="F499" s="10">
        <v>44138</v>
      </c>
      <c r="G499" s="9" t="s">
        <v>87</v>
      </c>
      <c r="H499" s="11" t="s">
        <v>1839</v>
      </c>
      <c r="I499" s="9"/>
      <c r="J499" s="12"/>
      <c r="K499" s="9"/>
      <c r="L499" s="12"/>
      <c r="M499" s="11" t="s">
        <v>4113</v>
      </c>
      <c r="N499" s="11"/>
      <c r="O499" s="9" t="s">
        <v>157</v>
      </c>
      <c r="P499" s="9" t="s">
        <v>453</v>
      </c>
      <c r="Q499" s="11"/>
      <c r="R499" s="9" t="s">
        <v>47</v>
      </c>
      <c r="S499" s="9" t="s">
        <v>43</v>
      </c>
      <c r="T499" s="15" t="s">
        <v>505</v>
      </c>
      <c r="U499" s="12"/>
      <c r="V499" s="9"/>
      <c r="W499" s="12" t="s">
        <v>93</v>
      </c>
      <c r="X499" s="12"/>
      <c r="Y499" s="163" t="s">
        <v>31</v>
      </c>
      <c r="Z499" s="11"/>
      <c r="AA499" s="14">
        <v>600000</v>
      </c>
      <c r="AB499" s="14">
        <v>0</v>
      </c>
      <c r="AC499" s="14">
        <v>0</v>
      </c>
      <c r="AD499" s="14">
        <v>0</v>
      </c>
      <c r="AE499" s="165">
        <f>SUM(TAMPData2202[[#This Row],[2022 PE Obligations]:[2022 Paving Obligations]])</f>
        <v>600000</v>
      </c>
      <c r="AF499" s="14">
        <v>7736279.9500000002</v>
      </c>
      <c r="AG499" s="14">
        <v>0</v>
      </c>
      <c r="AH499" s="14">
        <v>0</v>
      </c>
      <c r="AI499" s="14">
        <v>0</v>
      </c>
      <c r="AJ499" s="14">
        <v>7736279.9500000002</v>
      </c>
      <c r="AK499" s="16"/>
    </row>
    <row r="500" spans="1:37" hidden="1" x14ac:dyDescent="0.35">
      <c r="A500" s="159">
        <v>121744</v>
      </c>
      <c r="B500" s="8">
        <v>4</v>
      </c>
      <c r="C500" s="9" t="s">
        <v>122</v>
      </c>
      <c r="D500" s="10">
        <v>42055</v>
      </c>
      <c r="E500" s="9" t="s">
        <v>228</v>
      </c>
      <c r="F500" s="10">
        <v>44309</v>
      </c>
      <c r="G500" s="9" t="s">
        <v>152</v>
      </c>
      <c r="H500" s="11" t="s">
        <v>420</v>
      </c>
      <c r="I500" s="9" t="s">
        <v>985</v>
      </c>
      <c r="J500" s="12"/>
      <c r="K500" s="9" t="s">
        <v>986</v>
      </c>
      <c r="L500" s="12" t="s">
        <v>183</v>
      </c>
      <c r="M500" s="11" t="s">
        <v>987</v>
      </c>
      <c r="N500" s="11"/>
      <c r="O500" s="9" t="s">
        <v>271</v>
      </c>
      <c r="P500" s="9" t="s">
        <v>166</v>
      </c>
      <c r="Q500" s="11"/>
      <c r="R500" s="9" t="s">
        <v>39</v>
      </c>
      <c r="S500" s="9" t="s">
        <v>45</v>
      </c>
      <c r="T500" s="13">
        <v>0</v>
      </c>
      <c r="U500" s="12"/>
      <c r="V500" s="9"/>
      <c r="W500" s="12" t="s">
        <v>93</v>
      </c>
      <c r="X500" s="12" t="s">
        <v>186</v>
      </c>
      <c r="Y500" s="153" t="s">
        <v>34</v>
      </c>
      <c r="Z500" s="11" t="s">
        <v>988</v>
      </c>
      <c r="AA500" s="14">
        <v>0</v>
      </c>
      <c r="AB500" s="14">
        <v>0</v>
      </c>
      <c r="AC500" s="14">
        <v>22461.599999999999</v>
      </c>
      <c r="AD500" s="14">
        <v>0</v>
      </c>
      <c r="AE500" s="161">
        <f>SUM(TAMPData2202[[#This Row],[2022 PE Obligations]:[2022 Paving Obligations]])</f>
        <v>22461.599999999999</v>
      </c>
      <c r="AF500" s="14">
        <v>0</v>
      </c>
      <c r="AG500" s="14">
        <v>0</v>
      </c>
      <c r="AH500" s="14">
        <v>438401.78</v>
      </c>
      <c r="AI500" s="14">
        <v>0</v>
      </c>
      <c r="AJ500" s="14">
        <v>438401.78</v>
      </c>
      <c r="AK500" s="16" t="s">
        <v>989</v>
      </c>
    </row>
    <row r="501" spans="1:37" ht="36" hidden="1" x14ac:dyDescent="0.35">
      <c r="A501" s="159">
        <v>121820</v>
      </c>
      <c r="B501" s="8">
        <v>1</v>
      </c>
      <c r="C501" s="9" t="s">
        <v>85</v>
      </c>
      <c r="D501" s="10">
        <v>42065</v>
      </c>
      <c r="E501" s="9" t="s">
        <v>1892</v>
      </c>
      <c r="F501" s="10">
        <v>44440</v>
      </c>
      <c r="G501" s="9" t="s">
        <v>143</v>
      </c>
      <c r="H501" s="11" t="s">
        <v>162</v>
      </c>
      <c r="I501" s="9" t="s">
        <v>697</v>
      </c>
      <c r="J501" s="12" t="s">
        <v>101</v>
      </c>
      <c r="K501" s="9" t="s">
        <v>1894</v>
      </c>
      <c r="L501" s="12" t="s">
        <v>101</v>
      </c>
      <c r="M501" s="11" t="s">
        <v>3347</v>
      </c>
      <c r="N501" s="11" t="s">
        <v>3348</v>
      </c>
      <c r="O501" s="9" t="s">
        <v>1836</v>
      </c>
      <c r="P501" s="9" t="s">
        <v>1902</v>
      </c>
      <c r="Q501" s="11"/>
      <c r="R501" s="9" t="s">
        <v>47</v>
      </c>
      <c r="S501" s="9" t="s">
        <v>45</v>
      </c>
      <c r="T501" s="13">
        <v>0.5</v>
      </c>
      <c r="U501" s="10">
        <v>44904</v>
      </c>
      <c r="V501" s="9"/>
      <c r="W501" s="12" t="s">
        <v>93</v>
      </c>
      <c r="X501" s="12" t="s">
        <v>13</v>
      </c>
      <c r="Y501" s="153" t="s">
        <v>31</v>
      </c>
      <c r="Z501" s="11"/>
      <c r="AA501" s="14">
        <v>60000</v>
      </c>
      <c r="AB501" s="14">
        <v>393650</v>
      </c>
      <c r="AC501" s="14">
        <v>0</v>
      </c>
      <c r="AD501" s="14">
        <v>0</v>
      </c>
      <c r="AE501" s="161">
        <f>SUM(TAMPData2202[[#This Row],[2022 PE Obligations]:[2022 Paving Obligations]])</f>
        <v>453650</v>
      </c>
      <c r="AF501" s="14">
        <v>153000</v>
      </c>
      <c r="AG501" s="14">
        <v>393650</v>
      </c>
      <c r="AH501" s="14">
        <v>0</v>
      </c>
      <c r="AI501" s="14">
        <v>0</v>
      </c>
      <c r="AJ501" s="14">
        <v>546650</v>
      </c>
      <c r="AK501" s="16" t="s">
        <v>3349</v>
      </c>
    </row>
    <row r="502" spans="1:37" ht="72" hidden="1" x14ac:dyDescent="0.35">
      <c r="A502" s="159">
        <v>121880</v>
      </c>
      <c r="B502" s="8">
        <v>2</v>
      </c>
      <c r="C502" s="9" t="s">
        <v>122</v>
      </c>
      <c r="D502" s="10">
        <v>42088</v>
      </c>
      <c r="E502" s="9" t="s">
        <v>1397</v>
      </c>
      <c r="F502" s="10">
        <v>44376</v>
      </c>
      <c r="G502" s="9" t="s">
        <v>4070</v>
      </c>
      <c r="H502" s="11" t="s">
        <v>223</v>
      </c>
      <c r="I502" s="9"/>
      <c r="J502" s="12"/>
      <c r="K502" s="9"/>
      <c r="L502" s="12"/>
      <c r="M502" s="11" t="s">
        <v>5488</v>
      </c>
      <c r="N502" s="11" t="s">
        <v>5489</v>
      </c>
      <c r="O502" s="9" t="s">
        <v>91</v>
      </c>
      <c r="P502" s="9" t="s">
        <v>3229</v>
      </c>
      <c r="Q502" s="11"/>
      <c r="R502" s="166" t="s">
        <v>1778</v>
      </c>
      <c r="S502" s="166" t="s">
        <v>1778</v>
      </c>
      <c r="T502" s="15" t="s">
        <v>505</v>
      </c>
      <c r="U502" s="12"/>
      <c r="V502" s="9"/>
      <c r="W502" s="12" t="s">
        <v>93</v>
      </c>
      <c r="X502" s="12"/>
      <c r="Y502" s="12"/>
      <c r="Z502" s="11"/>
      <c r="AA502" s="14">
        <v>0</v>
      </c>
      <c r="AB502" s="14">
        <v>0</v>
      </c>
      <c r="AC502" s="14">
        <v>1032190</v>
      </c>
      <c r="AD502" s="14">
        <v>0</v>
      </c>
      <c r="AE502" s="161">
        <f>SUM(TAMPData2202[[#This Row],[2022 PE Obligations]:[2022 Paving Obligations]])</f>
        <v>1032190</v>
      </c>
      <c r="AF502" s="14">
        <v>34300</v>
      </c>
      <c r="AG502" s="14">
        <v>0</v>
      </c>
      <c r="AH502" s="14">
        <v>1032190</v>
      </c>
      <c r="AI502" s="14">
        <v>0</v>
      </c>
      <c r="AJ502" s="14">
        <v>1066490</v>
      </c>
      <c r="AK502" s="16" t="s">
        <v>5490</v>
      </c>
    </row>
    <row r="503" spans="1:37" ht="54" hidden="1" x14ac:dyDescent="0.35">
      <c r="A503" s="159">
        <v>121881</v>
      </c>
      <c r="B503" s="8">
        <v>2</v>
      </c>
      <c r="C503" s="9" t="s">
        <v>97</v>
      </c>
      <c r="D503" s="10">
        <v>42088</v>
      </c>
      <c r="E503" s="9" t="s">
        <v>1397</v>
      </c>
      <c r="F503" s="10">
        <v>44536</v>
      </c>
      <c r="G503" s="9" t="s">
        <v>425</v>
      </c>
      <c r="H503" s="11" t="s">
        <v>223</v>
      </c>
      <c r="I503" s="9" t="s">
        <v>5491</v>
      </c>
      <c r="J503" s="12"/>
      <c r="K503" s="9" t="s">
        <v>5492</v>
      </c>
      <c r="L503" s="12" t="s">
        <v>183</v>
      </c>
      <c r="M503" s="11" t="s">
        <v>5493</v>
      </c>
      <c r="N503" s="11" t="s">
        <v>5494</v>
      </c>
      <c r="O503" s="9" t="s">
        <v>91</v>
      </c>
      <c r="P503" s="9" t="s">
        <v>157</v>
      </c>
      <c r="Q503" s="11"/>
      <c r="R503" s="166" t="s">
        <v>47</v>
      </c>
      <c r="S503" s="9"/>
      <c r="T503" s="13">
        <v>2.15</v>
      </c>
      <c r="U503" s="12"/>
      <c r="V503" s="9"/>
      <c r="W503" s="12" t="s">
        <v>93</v>
      </c>
      <c r="X503" s="12" t="s">
        <v>103</v>
      </c>
      <c r="Y503" s="153" t="s">
        <v>34</v>
      </c>
      <c r="Z503" s="11"/>
      <c r="AA503" s="14">
        <v>0</v>
      </c>
      <c r="AB503" s="14">
        <v>0</v>
      </c>
      <c r="AC503" s="14">
        <v>118886</v>
      </c>
      <c r="AD503" s="14">
        <v>0</v>
      </c>
      <c r="AE503" s="161">
        <f>SUM(TAMPData2202[[#This Row],[2022 PE Obligations]:[2022 Paving Obligations]])</f>
        <v>118886</v>
      </c>
      <c r="AF503" s="14">
        <v>43000</v>
      </c>
      <c r="AG503" s="14">
        <v>0</v>
      </c>
      <c r="AH503" s="14">
        <v>1171477</v>
      </c>
      <c r="AI503" s="14">
        <v>0</v>
      </c>
      <c r="AJ503" s="14">
        <v>1214477</v>
      </c>
      <c r="AK503" s="16" t="s">
        <v>5495</v>
      </c>
    </row>
    <row r="504" spans="1:37" ht="36" hidden="1" x14ac:dyDescent="0.35">
      <c r="A504" s="159">
        <v>121915</v>
      </c>
      <c r="B504" s="8">
        <v>2</v>
      </c>
      <c r="C504" s="9" t="s">
        <v>85</v>
      </c>
      <c r="D504" s="10">
        <v>42102</v>
      </c>
      <c r="E504" s="9" t="s">
        <v>2427</v>
      </c>
      <c r="F504" s="10">
        <v>44069</v>
      </c>
      <c r="G504" s="9" t="s">
        <v>666</v>
      </c>
      <c r="H504" s="11" t="s">
        <v>223</v>
      </c>
      <c r="I504" s="9" t="s">
        <v>539</v>
      </c>
      <c r="J504" s="12" t="s">
        <v>299</v>
      </c>
      <c r="K504" s="9"/>
      <c r="L504" s="12" t="s">
        <v>300</v>
      </c>
      <c r="M504" s="11" t="s">
        <v>5496</v>
      </c>
      <c r="N504" s="11" t="s">
        <v>5497</v>
      </c>
      <c r="O504" s="9" t="s">
        <v>1836</v>
      </c>
      <c r="P504" s="9" t="s">
        <v>1836</v>
      </c>
      <c r="Q504" s="11"/>
      <c r="R504" s="9" t="s">
        <v>47</v>
      </c>
      <c r="S504" s="9" t="s">
        <v>45</v>
      </c>
      <c r="T504" s="13">
        <v>0.55000000000000004</v>
      </c>
      <c r="U504" s="12"/>
      <c r="V504" s="9"/>
      <c r="W504" s="12" t="s">
        <v>93</v>
      </c>
      <c r="X504" s="12" t="s">
        <v>303</v>
      </c>
      <c r="Y504" s="153" t="s">
        <v>29</v>
      </c>
      <c r="Z504" s="11"/>
      <c r="AA504" s="14">
        <v>-25395.87</v>
      </c>
      <c r="AB504" s="14">
        <v>0</v>
      </c>
      <c r="AC504" s="14">
        <v>0</v>
      </c>
      <c r="AD504" s="14">
        <v>0</v>
      </c>
      <c r="AE504" s="161">
        <f>SUM(TAMPData2202[[#This Row],[2022 PE Obligations]:[2022 Paving Obligations]])</f>
        <v>-25395.87</v>
      </c>
      <c r="AF504" s="14">
        <v>14604.13</v>
      </c>
      <c r="AG504" s="14">
        <v>0</v>
      </c>
      <c r="AH504" s="14">
        <v>0</v>
      </c>
      <c r="AI504" s="14">
        <v>0</v>
      </c>
      <c r="AJ504" s="14">
        <v>14604.13</v>
      </c>
      <c r="AK504" s="16" t="s">
        <v>5498</v>
      </c>
    </row>
    <row r="505" spans="1:37" hidden="1" x14ac:dyDescent="0.35">
      <c r="A505" s="159">
        <v>121944</v>
      </c>
      <c r="B505" s="8">
        <v>1</v>
      </c>
      <c r="C505" s="9" t="s">
        <v>97</v>
      </c>
      <c r="D505" s="10">
        <v>42116</v>
      </c>
      <c r="E505" s="9" t="s">
        <v>98</v>
      </c>
      <c r="F505" s="10">
        <v>44299.875115740739</v>
      </c>
      <c r="G505" s="9" t="s">
        <v>108</v>
      </c>
      <c r="H505" s="11" t="s">
        <v>297</v>
      </c>
      <c r="I505" s="9" t="s">
        <v>292</v>
      </c>
      <c r="J505" s="12" t="s">
        <v>101</v>
      </c>
      <c r="K505" s="9"/>
      <c r="L505" s="12" t="s">
        <v>101</v>
      </c>
      <c r="M505" s="11" t="s">
        <v>762</v>
      </c>
      <c r="N505" s="11"/>
      <c r="O505" s="9" t="s">
        <v>438</v>
      </c>
      <c r="P505" s="9" t="s">
        <v>439</v>
      </c>
      <c r="Q505" s="11"/>
      <c r="R505" s="9" t="s">
        <v>39</v>
      </c>
      <c r="S505" s="9" t="s">
        <v>46</v>
      </c>
      <c r="T505" s="13">
        <v>0</v>
      </c>
      <c r="U505" s="10">
        <v>43686</v>
      </c>
      <c r="V505" s="9"/>
      <c r="W505" s="12" t="s">
        <v>93</v>
      </c>
      <c r="X505" s="12" t="s">
        <v>13</v>
      </c>
      <c r="Y505" s="153" t="s">
        <v>31</v>
      </c>
      <c r="Z505" s="11" t="s">
        <v>763</v>
      </c>
      <c r="AA505" s="14">
        <v>0</v>
      </c>
      <c r="AB505" s="14">
        <v>0</v>
      </c>
      <c r="AC505" s="14">
        <v>200000</v>
      </c>
      <c r="AD505" s="14">
        <v>0</v>
      </c>
      <c r="AE505" s="161">
        <f>SUM(TAMPData2202[[#This Row],[2022 PE Obligations]:[2022 Paving Obligations]])</f>
        <v>200000</v>
      </c>
      <c r="AF505" s="14">
        <v>0</v>
      </c>
      <c r="AG505" s="14">
        <v>84000</v>
      </c>
      <c r="AH505" s="14">
        <v>1040120</v>
      </c>
      <c r="AI505" s="14">
        <v>0</v>
      </c>
      <c r="AJ505" s="14">
        <v>1124120</v>
      </c>
      <c r="AK505" s="16" t="s">
        <v>765</v>
      </c>
    </row>
    <row r="506" spans="1:37" ht="54" hidden="1" x14ac:dyDescent="0.35">
      <c r="A506" s="159">
        <v>121998</v>
      </c>
      <c r="B506" s="8">
        <v>1</v>
      </c>
      <c r="C506" s="9" t="s">
        <v>114</v>
      </c>
      <c r="D506" s="10">
        <v>42142</v>
      </c>
      <c r="E506" s="9" t="s">
        <v>5499</v>
      </c>
      <c r="F506" s="10">
        <v>44250</v>
      </c>
      <c r="G506" s="9" t="s">
        <v>98</v>
      </c>
      <c r="H506" s="11" t="s">
        <v>153</v>
      </c>
      <c r="I506" s="9"/>
      <c r="J506" s="12"/>
      <c r="K506" s="9"/>
      <c r="L506" s="12"/>
      <c r="M506" s="11" t="s">
        <v>5500</v>
      </c>
      <c r="N506" s="11" t="s">
        <v>5501</v>
      </c>
      <c r="O506" s="9" t="s">
        <v>91</v>
      </c>
      <c r="P506" s="9" t="s">
        <v>4979</v>
      </c>
      <c r="Q506" s="11"/>
      <c r="R506" s="166" t="s">
        <v>1778</v>
      </c>
      <c r="S506" s="9"/>
      <c r="T506" s="15" t="s">
        <v>505</v>
      </c>
      <c r="U506" s="12"/>
      <c r="V506" s="9"/>
      <c r="W506" s="12" t="s">
        <v>93</v>
      </c>
      <c r="X506" s="12" t="s">
        <v>1058</v>
      </c>
      <c r="Y506" s="12"/>
      <c r="Z506" s="11"/>
      <c r="AA506" s="14">
        <v>0</v>
      </c>
      <c r="AB506" s="14">
        <v>0</v>
      </c>
      <c r="AC506" s="14">
        <v>159553.29</v>
      </c>
      <c r="AD506" s="14">
        <v>0</v>
      </c>
      <c r="AE506" s="161">
        <f>SUM(TAMPData2202[[#This Row],[2022 PE Obligations]:[2022 Paving Obligations]])</f>
        <v>159553.29</v>
      </c>
      <c r="AF506" s="14">
        <v>45278.720000000001</v>
      </c>
      <c r="AG506" s="14">
        <v>354</v>
      </c>
      <c r="AH506" s="14">
        <v>727611.32</v>
      </c>
      <c r="AI506" s="14">
        <v>0</v>
      </c>
      <c r="AJ506" s="14">
        <v>773244.04</v>
      </c>
      <c r="AK506" s="16" t="s">
        <v>5502</v>
      </c>
    </row>
    <row r="507" spans="1:37" ht="90" hidden="1" x14ac:dyDescent="0.35">
      <c r="A507" s="159">
        <v>122000</v>
      </c>
      <c r="B507" s="8">
        <v>2</v>
      </c>
      <c r="C507" s="9" t="s">
        <v>122</v>
      </c>
      <c r="D507" s="10">
        <v>42142</v>
      </c>
      <c r="E507" s="9" t="s">
        <v>5499</v>
      </c>
      <c r="F507" s="10">
        <v>44452</v>
      </c>
      <c r="G507" s="9" t="s">
        <v>425</v>
      </c>
      <c r="H507" s="11" t="s">
        <v>223</v>
      </c>
      <c r="I507" s="9" t="s">
        <v>1628</v>
      </c>
      <c r="J507" s="12" t="s">
        <v>101</v>
      </c>
      <c r="K507" s="9"/>
      <c r="L507" s="12" t="s">
        <v>101</v>
      </c>
      <c r="M507" s="11" t="s">
        <v>5503</v>
      </c>
      <c r="N507" s="11" t="s">
        <v>5504</v>
      </c>
      <c r="O507" s="9" t="s">
        <v>91</v>
      </c>
      <c r="P507" s="9" t="s">
        <v>4979</v>
      </c>
      <c r="Q507" s="11"/>
      <c r="R507" s="166" t="s">
        <v>1778</v>
      </c>
      <c r="S507" s="9"/>
      <c r="T507" s="13">
        <v>1.05</v>
      </c>
      <c r="U507" s="12"/>
      <c r="V507" s="9"/>
      <c r="W507" s="12" t="s">
        <v>93</v>
      </c>
      <c r="X507" s="12" t="s">
        <v>13</v>
      </c>
      <c r="Y507" s="12"/>
      <c r="Z507" s="11"/>
      <c r="AA507" s="14">
        <v>0</v>
      </c>
      <c r="AB507" s="14">
        <v>573734</v>
      </c>
      <c r="AC507" s="14">
        <v>4645511</v>
      </c>
      <c r="AD507" s="14">
        <v>0</v>
      </c>
      <c r="AE507" s="161">
        <f>SUM(TAMPData2202[[#This Row],[2022 PE Obligations]:[2022 Paving Obligations]])</f>
        <v>5219245</v>
      </c>
      <c r="AF507" s="14">
        <v>284622</v>
      </c>
      <c r="AG507" s="14">
        <v>743734</v>
      </c>
      <c r="AH507" s="14">
        <v>4645511</v>
      </c>
      <c r="AI507" s="14">
        <v>0</v>
      </c>
      <c r="AJ507" s="14">
        <v>5673867</v>
      </c>
      <c r="AK507" s="16" t="s">
        <v>5505</v>
      </c>
    </row>
    <row r="508" spans="1:37" ht="54" hidden="1" x14ac:dyDescent="0.35">
      <c r="A508" s="159">
        <v>122006</v>
      </c>
      <c r="B508" s="8">
        <v>3</v>
      </c>
      <c r="C508" s="9" t="s">
        <v>122</v>
      </c>
      <c r="D508" s="10">
        <v>42142</v>
      </c>
      <c r="E508" s="9" t="s">
        <v>5499</v>
      </c>
      <c r="F508" s="10">
        <v>44581</v>
      </c>
      <c r="G508" s="9" t="s">
        <v>241</v>
      </c>
      <c r="H508" s="11" t="s">
        <v>140</v>
      </c>
      <c r="I508" s="9" t="s">
        <v>100</v>
      </c>
      <c r="J508" s="12" t="s">
        <v>101</v>
      </c>
      <c r="K508" s="9"/>
      <c r="L508" s="12" t="s">
        <v>101</v>
      </c>
      <c r="M508" s="11" t="s">
        <v>5506</v>
      </c>
      <c r="N508" s="11" t="s">
        <v>5507</v>
      </c>
      <c r="O508" s="9" t="s">
        <v>91</v>
      </c>
      <c r="P508" s="9" t="s">
        <v>4979</v>
      </c>
      <c r="Q508" s="11"/>
      <c r="R508" s="166" t="s">
        <v>1778</v>
      </c>
      <c r="S508" s="9"/>
      <c r="T508" s="13">
        <v>1.6639999999999999</v>
      </c>
      <c r="U508" s="10">
        <v>44540</v>
      </c>
      <c r="V508" s="9"/>
      <c r="W508" s="12" t="s">
        <v>93</v>
      </c>
      <c r="X508" s="12" t="s">
        <v>13</v>
      </c>
      <c r="Y508" s="12"/>
      <c r="Z508" s="11"/>
      <c r="AA508" s="14">
        <v>0</v>
      </c>
      <c r="AB508" s="14">
        <v>0</v>
      </c>
      <c r="AC508" s="14">
        <v>2096886</v>
      </c>
      <c r="AD508" s="14">
        <v>0</v>
      </c>
      <c r="AE508" s="161">
        <f>SUM(TAMPData2202[[#This Row],[2022 PE Obligations]:[2022 Paving Obligations]])</f>
        <v>2096886</v>
      </c>
      <c r="AF508" s="14">
        <v>84911.63</v>
      </c>
      <c r="AG508" s="14">
        <v>0</v>
      </c>
      <c r="AH508" s="14">
        <v>2096886</v>
      </c>
      <c r="AI508" s="14">
        <v>0</v>
      </c>
      <c r="AJ508" s="14">
        <v>2181797.63</v>
      </c>
      <c r="AK508" s="16" t="s">
        <v>5508</v>
      </c>
    </row>
    <row r="509" spans="1:37" ht="198" hidden="1" x14ac:dyDescent="0.35">
      <c r="A509" s="159">
        <v>122121</v>
      </c>
      <c r="B509" s="8">
        <v>3</v>
      </c>
      <c r="C509" s="9" t="s">
        <v>122</v>
      </c>
      <c r="D509" s="10">
        <v>42160</v>
      </c>
      <c r="E509" s="9" t="s">
        <v>2500</v>
      </c>
      <c r="F509" s="10">
        <v>44419</v>
      </c>
      <c r="G509" s="9" t="s">
        <v>1741</v>
      </c>
      <c r="H509" s="11" t="s">
        <v>365</v>
      </c>
      <c r="I509" s="9" t="s">
        <v>292</v>
      </c>
      <c r="J509" s="12" t="s">
        <v>101</v>
      </c>
      <c r="K509" s="9"/>
      <c r="L509" s="12" t="s">
        <v>101</v>
      </c>
      <c r="M509" s="11" t="s">
        <v>5509</v>
      </c>
      <c r="N509" s="11" t="s">
        <v>5510</v>
      </c>
      <c r="O509" s="9" t="s">
        <v>91</v>
      </c>
      <c r="P509" s="9" t="s">
        <v>4979</v>
      </c>
      <c r="Q509" s="11"/>
      <c r="R509" s="166" t="s">
        <v>1778</v>
      </c>
      <c r="S509" s="9"/>
      <c r="T509" s="13">
        <v>0.24</v>
      </c>
      <c r="U509" s="12"/>
      <c r="V509" s="9"/>
      <c r="W509" s="12" t="s">
        <v>93</v>
      </c>
      <c r="X509" s="12" t="s">
        <v>13</v>
      </c>
      <c r="Y509" s="12"/>
      <c r="Z509" s="11"/>
      <c r="AA509" s="14">
        <v>0</v>
      </c>
      <c r="AB509" s="14">
        <v>0</v>
      </c>
      <c r="AC509" s="14">
        <v>0</v>
      </c>
      <c r="AD509" s="14">
        <v>0</v>
      </c>
      <c r="AE509" s="161">
        <f>SUM(TAMPData2202[[#This Row],[2022 PE Obligations]:[2022 Paving Obligations]])</f>
        <v>0</v>
      </c>
      <c r="AF509" s="14">
        <v>37650</v>
      </c>
      <c r="AG509" s="14">
        <v>0</v>
      </c>
      <c r="AH509" s="14">
        <v>891907</v>
      </c>
      <c r="AI509" s="14">
        <v>0</v>
      </c>
      <c r="AJ509" s="14">
        <v>929557</v>
      </c>
      <c r="AK509" s="16" t="s">
        <v>5511</v>
      </c>
    </row>
    <row r="510" spans="1:37" hidden="1" x14ac:dyDescent="0.35">
      <c r="A510" s="159">
        <v>122143</v>
      </c>
      <c r="B510" s="8">
        <v>2</v>
      </c>
      <c r="C510" s="9" t="s">
        <v>114</v>
      </c>
      <c r="D510" s="10">
        <v>42174</v>
      </c>
      <c r="E510" s="9" t="s">
        <v>98</v>
      </c>
      <c r="F510" s="10">
        <v>44551</v>
      </c>
      <c r="G510" s="9" t="s">
        <v>98</v>
      </c>
      <c r="H510" s="11" t="s">
        <v>392</v>
      </c>
      <c r="I510" s="9" t="s">
        <v>1598</v>
      </c>
      <c r="J510" s="12" t="s">
        <v>101</v>
      </c>
      <c r="K510" s="9"/>
      <c r="L510" s="12" t="s">
        <v>101</v>
      </c>
      <c r="M510" s="11" t="s">
        <v>1599</v>
      </c>
      <c r="N510" s="11"/>
      <c r="O510" s="9" t="s">
        <v>438</v>
      </c>
      <c r="P510" s="9" t="s">
        <v>439</v>
      </c>
      <c r="Q510" s="11"/>
      <c r="R510" s="9" t="s">
        <v>39</v>
      </c>
      <c r="S510" s="9" t="s">
        <v>46</v>
      </c>
      <c r="T510" s="13">
        <v>0.01</v>
      </c>
      <c r="U510" s="10">
        <v>43812</v>
      </c>
      <c r="V510" s="9"/>
      <c r="W510" s="12" t="s">
        <v>93</v>
      </c>
      <c r="X510" s="12" t="s">
        <v>103</v>
      </c>
      <c r="Y510" s="153" t="s">
        <v>32</v>
      </c>
      <c r="Z510" s="11" t="s">
        <v>1600</v>
      </c>
      <c r="AA510" s="14">
        <v>0</v>
      </c>
      <c r="AB510" s="14">
        <v>0</v>
      </c>
      <c r="AC510" s="14">
        <v>344439.46</v>
      </c>
      <c r="AD510" s="14">
        <v>0</v>
      </c>
      <c r="AE510" s="161">
        <f>SUM(TAMPData2202[[#This Row],[2022 PE Obligations]:[2022 Paving Obligations]])</f>
        <v>344439.46</v>
      </c>
      <c r="AF510" s="14">
        <v>0</v>
      </c>
      <c r="AG510" s="14">
        <v>0</v>
      </c>
      <c r="AH510" s="14">
        <v>1056754.46</v>
      </c>
      <c r="AI510" s="14">
        <v>0</v>
      </c>
      <c r="AJ510" s="14">
        <v>1056754.46</v>
      </c>
      <c r="AK510" s="16" t="s">
        <v>1602</v>
      </c>
    </row>
    <row r="511" spans="1:37" ht="54" hidden="1" x14ac:dyDescent="0.35">
      <c r="A511" s="159">
        <v>122249</v>
      </c>
      <c r="B511" s="8">
        <v>4</v>
      </c>
      <c r="C511" s="9" t="s">
        <v>97</v>
      </c>
      <c r="D511" s="10">
        <v>42207</v>
      </c>
      <c r="E511" s="9" t="s">
        <v>5381</v>
      </c>
      <c r="F511" s="10">
        <v>44375</v>
      </c>
      <c r="G511" s="9" t="s">
        <v>509</v>
      </c>
      <c r="H511" s="11" t="s">
        <v>750</v>
      </c>
      <c r="I511" s="9" t="s">
        <v>5512</v>
      </c>
      <c r="J511" s="12"/>
      <c r="K511" s="9"/>
      <c r="L511" s="12"/>
      <c r="M511" s="11" t="s">
        <v>5513</v>
      </c>
      <c r="N511" s="11" t="s">
        <v>5514</v>
      </c>
      <c r="O511" s="9" t="s">
        <v>91</v>
      </c>
      <c r="P511" s="9" t="s">
        <v>4979</v>
      </c>
      <c r="Q511" s="11"/>
      <c r="R511" s="166" t="s">
        <v>1778</v>
      </c>
      <c r="S511" s="9"/>
      <c r="T511" s="13">
        <v>0.19</v>
      </c>
      <c r="U511" s="12"/>
      <c r="V511" s="9"/>
      <c r="W511" s="12" t="s">
        <v>93</v>
      </c>
      <c r="X511" s="12" t="s">
        <v>186</v>
      </c>
      <c r="Y511" s="12"/>
      <c r="Z511" s="11"/>
      <c r="AA511" s="14">
        <v>0</v>
      </c>
      <c r="AB511" s="14">
        <v>0</v>
      </c>
      <c r="AC511" s="14">
        <v>80400</v>
      </c>
      <c r="AD511" s="14">
        <v>0</v>
      </c>
      <c r="AE511" s="161">
        <f>SUM(TAMPData2202[[#This Row],[2022 PE Obligations]:[2022 Paving Obligations]])</f>
        <v>80400</v>
      </c>
      <c r="AF511" s="14">
        <v>17885</v>
      </c>
      <c r="AG511" s="14">
        <v>535</v>
      </c>
      <c r="AH511" s="14">
        <v>207279</v>
      </c>
      <c r="AI511" s="14">
        <v>0</v>
      </c>
      <c r="AJ511" s="14">
        <v>225699</v>
      </c>
      <c r="AK511" s="16" t="s">
        <v>5515</v>
      </c>
    </row>
    <row r="512" spans="1:37" hidden="1" x14ac:dyDescent="0.35">
      <c r="A512" s="159">
        <v>122332</v>
      </c>
      <c r="B512" s="8">
        <v>2</v>
      </c>
      <c r="C512" s="9" t="s">
        <v>85</v>
      </c>
      <c r="D512" s="10">
        <v>42230</v>
      </c>
      <c r="E512" s="9" t="s">
        <v>195</v>
      </c>
      <c r="F512" s="10">
        <v>44543</v>
      </c>
      <c r="G512" s="9" t="s">
        <v>98</v>
      </c>
      <c r="H512" s="11" t="s">
        <v>460</v>
      </c>
      <c r="I512" s="9" t="s">
        <v>990</v>
      </c>
      <c r="J512" s="12"/>
      <c r="K512" s="9" t="s">
        <v>991</v>
      </c>
      <c r="L512" s="12" t="s">
        <v>183</v>
      </c>
      <c r="M512" s="11" t="s">
        <v>992</v>
      </c>
      <c r="N512" s="11"/>
      <c r="O512" s="9" t="s">
        <v>40</v>
      </c>
      <c r="P512" s="9" t="s">
        <v>166</v>
      </c>
      <c r="Q512" s="11"/>
      <c r="R512" s="9" t="s">
        <v>39</v>
      </c>
      <c r="S512" s="9" t="s">
        <v>45</v>
      </c>
      <c r="T512" s="13">
        <v>0.04</v>
      </c>
      <c r="U512" s="10">
        <v>45205</v>
      </c>
      <c r="V512" s="9"/>
      <c r="W512" s="12" t="s">
        <v>93</v>
      </c>
      <c r="X512" s="12" t="s">
        <v>186</v>
      </c>
      <c r="Y512" s="153" t="s">
        <v>34</v>
      </c>
      <c r="Z512" s="11" t="s">
        <v>993</v>
      </c>
      <c r="AA512" s="14">
        <v>163500</v>
      </c>
      <c r="AB512" s="14">
        <v>0</v>
      </c>
      <c r="AC512" s="14">
        <v>0</v>
      </c>
      <c r="AD512" s="14">
        <v>0</v>
      </c>
      <c r="AE512" s="161">
        <f>SUM(TAMPData2202[[#This Row],[2022 PE Obligations]:[2022 Paving Obligations]])</f>
        <v>163500</v>
      </c>
      <c r="AF512" s="14">
        <v>544500</v>
      </c>
      <c r="AG512" s="14">
        <v>0</v>
      </c>
      <c r="AH512" s="14">
        <v>0</v>
      </c>
      <c r="AI512" s="14">
        <v>0</v>
      </c>
      <c r="AJ512" s="14">
        <v>544500</v>
      </c>
      <c r="AK512" s="16" t="s">
        <v>994</v>
      </c>
    </row>
    <row r="513" spans="1:37" hidden="1" x14ac:dyDescent="0.35">
      <c r="A513" s="159">
        <v>122434</v>
      </c>
      <c r="B513" s="8">
        <v>3</v>
      </c>
      <c r="C513" s="9" t="s">
        <v>122</v>
      </c>
      <c r="D513" s="10">
        <v>42237</v>
      </c>
      <c r="E513" s="9" t="s">
        <v>2180</v>
      </c>
      <c r="F513" s="10">
        <v>44355</v>
      </c>
      <c r="G513" s="9" t="s">
        <v>241</v>
      </c>
      <c r="H513" s="11" t="s">
        <v>180</v>
      </c>
      <c r="I513" s="9" t="s">
        <v>848</v>
      </c>
      <c r="J513" s="12" t="s">
        <v>101</v>
      </c>
      <c r="K513" s="9"/>
      <c r="L513" s="12" t="s">
        <v>101</v>
      </c>
      <c r="M513" s="11" t="s">
        <v>2755</v>
      </c>
      <c r="N513" s="11"/>
      <c r="O513" s="9" t="s">
        <v>1836</v>
      </c>
      <c r="P513" s="9" t="s">
        <v>1897</v>
      </c>
      <c r="Q513" s="11"/>
      <c r="R513" s="9" t="s">
        <v>47</v>
      </c>
      <c r="S513" s="9" t="s">
        <v>45</v>
      </c>
      <c r="T513" s="13">
        <v>0</v>
      </c>
      <c r="U513" s="10">
        <v>44323</v>
      </c>
      <c r="V513" s="9"/>
      <c r="W513" s="12" t="s">
        <v>93</v>
      </c>
      <c r="X513" s="12" t="s">
        <v>13</v>
      </c>
      <c r="Y513" s="153" t="s">
        <v>31</v>
      </c>
      <c r="Z513" s="11"/>
      <c r="AA513" s="14">
        <v>0</v>
      </c>
      <c r="AB513" s="14">
        <v>0</v>
      </c>
      <c r="AC513" s="14">
        <v>-55075</v>
      </c>
      <c r="AD513" s="14">
        <v>0</v>
      </c>
      <c r="AE513" s="161">
        <f>SUM(TAMPData2202[[#This Row],[2022 PE Obligations]:[2022 Paving Obligations]])</f>
        <v>-55075</v>
      </c>
      <c r="AF513" s="14">
        <v>110000</v>
      </c>
      <c r="AG513" s="14">
        <v>17000</v>
      </c>
      <c r="AH513" s="14">
        <v>300054</v>
      </c>
      <c r="AI513" s="14">
        <v>0</v>
      </c>
      <c r="AJ513" s="14">
        <v>427054</v>
      </c>
      <c r="AK513" s="16" t="s">
        <v>2757</v>
      </c>
    </row>
    <row r="514" spans="1:37" hidden="1" x14ac:dyDescent="0.35">
      <c r="A514" s="162">
        <v>122532</v>
      </c>
      <c r="B514" s="8">
        <v>3</v>
      </c>
      <c r="C514" s="9" t="s">
        <v>97</v>
      </c>
      <c r="D514" s="10">
        <v>42242</v>
      </c>
      <c r="E514" s="9" t="s">
        <v>152</v>
      </c>
      <c r="F514" s="10">
        <v>44489.875127314815</v>
      </c>
      <c r="G514" s="9" t="s">
        <v>108</v>
      </c>
      <c r="H514" s="11" t="s">
        <v>910</v>
      </c>
      <c r="I514" s="9" t="s">
        <v>1619</v>
      </c>
      <c r="J514" s="12" t="s">
        <v>101</v>
      </c>
      <c r="K514" s="9"/>
      <c r="L514" s="12" t="s">
        <v>101</v>
      </c>
      <c r="M514" s="11" t="s">
        <v>2778</v>
      </c>
      <c r="N514" s="11" t="s">
        <v>1793</v>
      </c>
      <c r="O514" s="9" t="s">
        <v>157</v>
      </c>
      <c r="P514" s="9" t="s">
        <v>1794</v>
      </c>
      <c r="Q514" s="11" t="s">
        <v>1793</v>
      </c>
      <c r="R514" s="9" t="s">
        <v>47</v>
      </c>
      <c r="S514" s="164" t="s">
        <v>43</v>
      </c>
      <c r="T514" s="13">
        <v>3.94</v>
      </c>
      <c r="U514" s="10">
        <v>44323</v>
      </c>
      <c r="V514" s="9" t="s">
        <v>1805</v>
      </c>
      <c r="W514" s="12" t="s">
        <v>93</v>
      </c>
      <c r="X514" s="12" t="s">
        <v>103</v>
      </c>
      <c r="Y514" s="163" t="s">
        <v>32</v>
      </c>
      <c r="Z514" s="11" t="s">
        <v>2779</v>
      </c>
      <c r="AA514" s="14">
        <v>0</v>
      </c>
      <c r="AB514" s="14">
        <v>0</v>
      </c>
      <c r="AC514" s="14">
        <v>40572</v>
      </c>
      <c r="AD514" s="14">
        <v>1114687</v>
      </c>
      <c r="AE514" s="161">
        <f>SUM(TAMPData2202[[#This Row],[2022 PE Obligations]:[2022 Paving Obligations]])</f>
        <v>1155259</v>
      </c>
      <c r="AF514" s="14">
        <v>0</v>
      </c>
      <c r="AG514" s="14">
        <v>0</v>
      </c>
      <c r="AH514" s="14">
        <v>45572</v>
      </c>
      <c r="AI514" s="14">
        <v>1114687</v>
      </c>
      <c r="AJ514" s="14">
        <v>1160259</v>
      </c>
      <c r="AK514" s="16" t="s">
        <v>2781</v>
      </c>
    </row>
    <row r="515" spans="1:37" ht="36" hidden="1" x14ac:dyDescent="0.35">
      <c r="A515" s="162">
        <v>122584</v>
      </c>
      <c r="B515" s="8">
        <v>1</v>
      </c>
      <c r="C515" s="9" t="s">
        <v>97</v>
      </c>
      <c r="D515" s="10">
        <v>42243</v>
      </c>
      <c r="E515" s="9" t="s">
        <v>2500</v>
      </c>
      <c r="F515" s="10">
        <v>44512.875173611108</v>
      </c>
      <c r="G515" s="9" t="s">
        <v>108</v>
      </c>
      <c r="H515" s="11" t="s">
        <v>248</v>
      </c>
      <c r="I515" s="9" t="s">
        <v>799</v>
      </c>
      <c r="J515" s="12" t="s">
        <v>101</v>
      </c>
      <c r="K515" s="9"/>
      <c r="L515" s="12" t="s">
        <v>101</v>
      </c>
      <c r="M515" s="11" t="s">
        <v>2501</v>
      </c>
      <c r="N515" s="11" t="s">
        <v>1859</v>
      </c>
      <c r="O515" s="9" t="s">
        <v>157</v>
      </c>
      <c r="P515" s="9" t="s">
        <v>158</v>
      </c>
      <c r="Q515" s="11" t="s">
        <v>1859</v>
      </c>
      <c r="R515" s="9" t="s">
        <v>47</v>
      </c>
      <c r="S515" s="164" t="s">
        <v>43</v>
      </c>
      <c r="T515" s="13">
        <v>4.6100000000000003</v>
      </c>
      <c r="U515" s="10">
        <v>44281</v>
      </c>
      <c r="V515" s="9" t="s">
        <v>1860</v>
      </c>
      <c r="W515" s="12" t="s">
        <v>93</v>
      </c>
      <c r="X515" s="12" t="s">
        <v>103</v>
      </c>
      <c r="Y515" s="163" t="s">
        <v>32</v>
      </c>
      <c r="Z515" s="11" t="s">
        <v>2502</v>
      </c>
      <c r="AA515" s="14">
        <v>0</v>
      </c>
      <c r="AB515" s="14">
        <v>0</v>
      </c>
      <c r="AC515" s="14">
        <v>30900</v>
      </c>
      <c r="AD515" s="14">
        <v>109000</v>
      </c>
      <c r="AE515" s="161">
        <f>SUM(TAMPData2202[[#This Row],[2022 PE Obligations]:[2022 Paving Obligations]])</f>
        <v>139900</v>
      </c>
      <c r="AF515" s="14">
        <v>0</v>
      </c>
      <c r="AG515" s="14">
        <v>0</v>
      </c>
      <c r="AH515" s="14">
        <v>128900</v>
      </c>
      <c r="AI515" s="14">
        <v>1000000</v>
      </c>
      <c r="AJ515" s="14">
        <v>1128900</v>
      </c>
      <c r="AK515" s="16" t="s">
        <v>2504</v>
      </c>
    </row>
    <row r="516" spans="1:37" hidden="1" x14ac:dyDescent="0.35">
      <c r="A516" s="159">
        <v>123025.02</v>
      </c>
      <c r="B516" s="8">
        <v>6</v>
      </c>
      <c r="C516" s="9" t="s">
        <v>97</v>
      </c>
      <c r="D516" s="10">
        <v>43773</v>
      </c>
      <c r="E516" s="9" t="s">
        <v>134</v>
      </c>
      <c r="F516" s="10">
        <v>44384.875115740739</v>
      </c>
      <c r="G516" s="9" t="s">
        <v>108</v>
      </c>
      <c r="H516" s="11" t="s">
        <v>667</v>
      </c>
      <c r="I516" s="9" t="s">
        <v>3213</v>
      </c>
      <c r="J516" s="12" t="s">
        <v>299</v>
      </c>
      <c r="K516" s="9"/>
      <c r="L516" s="12" t="s">
        <v>300</v>
      </c>
      <c r="M516" s="11" t="s">
        <v>3214</v>
      </c>
      <c r="N516" s="11" t="s">
        <v>3215</v>
      </c>
      <c r="O516" s="9" t="s">
        <v>119</v>
      </c>
      <c r="P516" s="9" t="s">
        <v>19</v>
      </c>
      <c r="Q516" s="11"/>
      <c r="R516" s="9" t="s">
        <v>47</v>
      </c>
      <c r="S516" s="9" t="s">
        <v>46</v>
      </c>
      <c r="T516" s="15" t="s">
        <v>505</v>
      </c>
      <c r="U516" s="10">
        <v>43917</v>
      </c>
      <c r="V516" s="9"/>
      <c r="W516" s="12" t="s">
        <v>93</v>
      </c>
      <c r="X516" s="12"/>
      <c r="Y516" s="153" t="s">
        <v>29</v>
      </c>
      <c r="Z516" s="11"/>
      <c r="AA516" s="14">
        <v>0</v>
      </c>
      <c r="AB516" s="14">
        <v>0</v>
      </c>
      <c r="AC516" s="14">
        <v>90200</v>
      </c>
      <c r="AD516" s="14">
        <v>0</v>
      </c>
      <c r="AE516" s="161">
        <f>SUM(TAMPData2202[[#This Row],[2022 PE Obligations]:[2022 Paving Obligations]])</f>
        <v>90200</v>
      </c>
      <c r="AF516" s="14">
        <v>0</v>
      </c>
      <c r="AG516" s="14">
        <v>0</v>
      </c>
      <c r="AH516" s="14">
        <v>508990</v>
      </c>
      <c r="AI516" s="14">
        <v>0</v>
      </c>
      <c r="AJ516" s="14">
        <v>508990</v>
      </c>
      <c r="AK516" s="16" t="s">
        <v>3217</v>
      </c>
    </row>
    <row r="517" spans="1:37" hidden="1" x14ac:dyDescent="0.35">
      <c r="A517" s="159">
        <v>123026.05</v>
      </c>
      <c r="B517" s="8">
        <v>3</v>
      </c>
      <c r="C517" s="9" t="s">
        <v>122</v>
      </c>
      <c r="D517" s="10">
        <v>44330</v>
      </c>
      <c r="E517" s="9" t="s">
        <v>398</v>
      </c>
      <c r="F517" s="10">
        <v>44522.875231481485</v>
      </c>
      <c r="G517" s="9" t="s">
        <v>108</v>
      </c>
      <c r="H517" s="11" t="s">
        <v>538</v>
      </c>
      <c r="I517" s="9" t="s">
        <v>3357</v>
      </c>
      <c r="J517" s="12" t="s">
        <v>299</v>
      </c>
      <c r="K517" s="9"/>
      <c r="L517" s="12" t="s">
        <v>300</v>
      </c>
      <c r="M517" s="11" t="s">
        <v>5516</v>
      </c>
      <c r="N517" s="11"/>
      <c r="O517" s="9" t="s">
        <v>119</v>
      </c>
      <c r="P517" s="9" t="s">
        <v>5041</v>
      </c>
      <c r="Q517" s="11"/>
      <c r="R517" s="166" t="s">
        <v>1778</v>
      </c>
      <c r="S517" s="9"/>
      <c r="T517" s="13">
        <v>7.6</v>
      </c>
      <c r="U517" s="10">
        <v>44505</v>
      </c>
      <c r="V517" s="9"/>
      <c r="W517" s="12" t="s">
        <v>93</v>
      </c>
      <c r="X517" s="12"/>
      <c r="Y517" s="153" t="s">
        <v>29</v>
      </c>
      <c r="Z517" s="11"/>
      <c r="AA517" s="14">
        <v>0</v>
      </c>
      <c r="AB517" s="14">
        <v>0</v>
      </c>
      <c r="AC517" s="14">
        <v>392050</v>
      </c>
      <c r="AD517" s="14">
        <v>0</v>
      </c>
      <c r="AE517" s="161">
        <f>SUM(TAMPData2202[[#This Row],[2022 PE Obligations]:[2022 Paving Obligations]])</f>
        <v>392050</v>
      </c>
      <c r="AF517" s="14">
        <v>0</v>
      </c>
      <c r="AG517" s="14">
        <v>0</v>
      </c>
      <c r="AH517" s="14">
        <v>392050</v>
      </c>
      <c r="AI517" s="14">
        <v>0</v>
      </c>
      <c r="AJ517" s="14">
        <v>392050</v>
      </c>
      <c r="AK517" s="16" t="s">
        <v>5517</v>
      </c>
    </row>
    <row r="518" spans="1:37" hidden="1" x14ac:dyDescent="0.35">
      <c r="A518" s="159">
        <v>123027.06</v>
      </c>
      <c r="B518" s="8">
        <v>3</v>
      </c>
      <c r="C518" s="9" t="s">
        <v>122</v>
      </c>
      <c r="D518" s="10">
        <v>44330</v>
      </c>
      <c r="E518" s="9" t="s">
        <v>398</v>
      </c>
      <c r="F518" s="10">
        <v>44522.875300925924</v>
      </c>
      <c r="G518" s="9" t="s">
        <v>108</v>
      </c>
      <c r="H518" s="11" t="s">
        <v>1272</v>
      </c>
      <c r="I518" s="9" t="s">
        <v>790</v>
      </c>
      <c r="J518" s="12" t="s">
        <v>101</v>
      </c>
      <c r="K518" s="9"/>
      <c r="L518" s="12" t="s">
        <v>101</v>
      </c>
      <c r="M518" s="11" t="s">
        <v>5518</v>
      </c>
      <c r="N518" s="11"/>
      <c r="O518" s="9" t="s">
        <v>119</v>
      </c>
      <c r="P518" s="9" t="s">
        <v>5041</v>
      </c>
      <c r="Q518" s="11"/>
      <c r="R518" s="166" t="s">
        <v>1778</v>
      </c>
      <c r="S518" s="9"/>
      <c r="T518" s="13">
        <v>137.43</v>
      </c>
      <c r="U518" s="10">
        <v>44505</v>
      </c>
      <c r="V518" s="9"/>
      <c r="W518" s="12" t="s">
        <v>93</v>
      </c>
      <c r="X518" s="12"/>
      <c r="Y518" s="12"/>
      <c r="Z518" s="11"/>
      <c r="AA518" s="14">
        <v>0</v>
      </c>
      <c r="AB518" s="14">
        <v>0</v>
      </c>
      <c r="AC518" s="14">
        <v>148945</v>
      </c>
      <c r="AD518" s="14">
        <v>0</v>
      </c>
      <c r="AE518" s="161">
        <f>SUM(TAMPData2202[[#This Row],[2022 PE Obligations]:[2022 Paving Obligations]])</f>
        <v>148945</v>
      </c>
      <c r="AF518" s="14">
        <v>0</v>
      </c>
      <c r="AG518" s="14">
        <v>0</v>
      </c>
      <c r="AH518" s="14">
        <v>148945</v>
      </c>
      <c r="AI518" s="14">
        <v>0</v>
      </c>
      <c r="AJ518" s="14">
        <v>148945</v>
      </c>
      <c r="AK518" s="16" t="s">
        <v>5519</v>
      </c>
    </row>
    <row r="519" spans="1:37" ht="54" hidden="1" x14ac:dyDescent="0.35">
      <c r="A519" s="159">
        <v>123030.02</v>
      </c>
      <c r="B519" s="8">
        <v>4</v>
      </c>
      <c r="C519" s="9" t="s">
        <v>122</v>
      </c>
      <c r="D519" s="10">
        <v>42289</v>
      </c>
      <c r="E519" s="9" t="s">
        <v>1768</v>
      </c>
      <c r="F519" s="10">
        <v>44490</v>
      </c>
      <c r="G519" s="9" t="s">
        <v>1356</v>
      </c>
      <c r="H519" s="11" t="s">
        <v>88</v>
      </c>
      <c r="I519" s="9"/>
      <c r="J519" s="12"/>
      <c r="K519" s="9"/>
      <c r="L519" s="12"/>
      <c r="M519" s="11" t="s">
        <v>5520</v>
      </c>
      <c r="N519" s="11" t="s">
        <v>5521</v>
      </c>
      <c r="O519" s="9" t="s">
        <v>91</v>
      </c>
      <c r="P519" s="9" t="s">
        <v>3229</v>
      </c>
      <c r="Q519" s="11"/>
      <c r="R519" s="166" t="s">
        <v>1778</v>
      </c>
      <c r="S519" s="166" t="s">
        <v>1778</v>
      </c>
      <c r="T519" s="15" t="s">
        <v>505</v>
      </c>
      <c r="U519" s="12"/>
      <c r="V519" s="9"/>
      <c r="W519" s="12" t="s">
        <v>93</v>
      </c>
      <c r="X519" s="12"/>
      <c r="Y519" s="12"/>
      <c r="Z519" s="11"/>
      <c r="AA519" s="14">
        <v>8935</v>
      </c>
      <c r="AB519" s="14">
        <v>0</v>
      </c>
      <c r="AC519" s="14">
        <v>3005862</v>
      </c>
      <c r="AD519" s="14">
        <v>0</v>
      </c>
      <c r="AE519" s="161">
        <f>SUM(TAMPData2202[[#This Row],[2022 PE Obligations]:[2022 Paving Obligations]])</f>
        <v>3014797</v>
      </c>
      <c r="AF519" s="14">
        <v>459143</v>
      </c>
      <c r="AG519" s="14">
        <v>0</v>
      </c>
      <c r="AH519" s="14">
        <v>3005862</v>
      </c>
      <c r="AI519" s="14">
        <v>0</v>
      </c>
      <c r="AJ519" s="14">
        <v>3465005</v>
      </c>
      <c r="AK519" s="16" t="s">
        <v>5522</v>
      </c>
    </row>
    <row r="520" spans="1:37" ht="90" x14ac:dyDescent="0.35">
      <c r="A520" s="159">
        <v>123030.03</v>
      </c>
      <c r="B520" s="8">
        <v>4</v>
      </c>
      <c r="C520" s="9" t="s">
        <v>122</v>
      </c>
      <c r="D520" s="10">
        <v>42289</v>
      </c>
      <c r="E520" s="9" t="s">
        <v>1768</v>
      </c>
      <c r="F520" s="10">
        <v>44475</v>
      </c>
      <c r="G520" s="9" t="s">
        <v>1356</v>
      </c>
      <c r="H520" s="11" t="s">
        <v>88</v>
      </c>
      <c r="I520" s="9"/>
      <c r="J520" s="12"/>
      <c r="K520" s="9"/>
      <c r="L520" s="12"/>
      <c r="M520" s="11" t="s">
        <v>1769</v>
      </c>
      <c r="N520" s="11" t="s">
        <v>1770</v>
      </c>
      <c r="O520" s="9" t="s">
        <v>91</v>
      </c>
      <c r="P520" s="9" t="s">
        <v>1723</v>
      </c>
      <c r="Q520" s="11"/>
      <c r="R520" s="166" t="s">
        <v>1724</v>
      </c>
      <c r="S520" s="166" t="s">
        <v>41</v>
      </c>
      <c r="T520" s="13">
        <v>0</v>
      </c>
      <c r="U520" s="12"/>
      <c r="V520" s="9"/>
      <c r="W520" s="12" t="s">
        <v>93</v>
      </c>
      <c r="X520" s="12" t="s">
        <v>103</v>
      </c>
      <c r="Y520" s="153" t="s">
        <v>34</v>
      </c>
      <c r="Z520" s="11"/>
      <c r="AA520" s="14">
        <v>9110</v>
      </c>
      <c r="AB520" s="14">
        <v>0</v>
      </c>
      <c r="AC520" s="14">
        <v>0</v>
      </c>
      <c r="AD520" s="14">
        <v>0</v>
      </c>
      <c r="AE520" s="165">
        <f>SUM(TAMPData2202[[#This Row],[2022 PE Obligations]:[2022 Paving Obligations]])</f>
        <v>9110</v>
      </c>
      <c r="AF520" s="14">
        <v>241214</v>
      </c>
      <c r="AG520" s="14">
        <v>0</v>
      </c>
      <c r="AH520" s="14">
        <v>1655464</v>
      </c>
      <c r="AI520" s="14">
        <v>0</v>
      </c>
      <c r="AJ520" s="14">
        <v>1896678</v>
      </c>
      <c r="AK520" s="16" t="s">
        <v>1771</v>
      </c>
    </row>
    <row r="521" spans="1:37" ht="36" hidden="1" x14ac:dyDescent="0.35">
      <c r="A521" s="159">
        <v>123033</v>
      </c>
      <c r="B521" s="8">
        <v>1</v>
      </c>
      <c r="C521" s="9" t="s">
        <v>85</v>
      </c>
      <c r="D521" s="10">
        <v>42292</v>
      </c>
      <c r="E521" s="9" t="s">
        <v>1785</v>
      </c>
      <c r="F521" s="10">
        <v>44494</v>
      </c>
      <c r="G521" s="9" t="s">
        <v>179</v>
      </c>
      <c r="H521" s="11" t="s">
        <v>1588</v>
      </c>
      <c r="I521" s="9" t="s">
        <v>1505</v>
      </c>
      <c r="J521" s="12" t="s">
        <v>1506</v>
      </c>
      <c r="K521" s="9"/>
      <c r="L521" s="12"/>
      <c r="M521" s="11" t="s">
        <v>3478</v>
      </c>
      <c r="N521" s="11" t="s">
        <v>3479</v>
      </c>
      <c r="O521" s="9" t="s">
        <v>1509</v>
      </c>
      <c r="P521" s="9" t="s">
        <v>3419</v>
      </c>
      <c r="Q521" s="11"/>
      <c r="R521" s="9" t="s">
        <v>47</v>
      </c>
      <c r="S521" s="9" t="s">
        <v>41</v>
      </c>
      <c r="T521" s="15" t="s">
        <v>505</v>
      </c>
      <c r="U521" s="10">
        <v>44792</v>
      </c>
      <c r="V521" s="9"/>
      <c r="W521" s="12" t="s">
        <v>93</v>
      </c>
      <c r="X521" s="12" t="s">
        <v>103</v>
      </c>
      <c r="Y521" s="153" t="s">
        <v>32</v>
      </c>
      <c r="Z521" s="11"/>
      <c r="AA521" s="14">
        <v>100000</v>
      </c>
      <c r="AB521" s="14">
        <v>803000</v>
      </c>
      <c r="AC521" s="14">
        <v>0</v>
      </c>
      <c r="AD521" s="14">
        <v>0</v>
      </c>
      <c r="AE521" s="165">
        <f>SUM(TAMPData2202[[#This Row],[2022 PE Obligations]:[2022 Paving Obligations]])</f>
        <v>903000</v>
      </c>
      <c r="AF521" s="14">
        <v>283043.11</v>
      </c>
      <c r="AG521" s="14">
        <v>803000</v>
      </c>
      <c r="AH521" s="14">
        <v>0</v>
      </c>
      <c r="AI521" s="14">
        <v>0</v>
      </c>
      <c r="AJ521" s="14">
        <v>1086043.1100000001</v>
      </c>
      <c r="AK521" s="16" t="s">
        <v>3480</v>
      </c>
    </row>
    <row r="522" spans="1:37" ht="36" hidden="1" x14ac:dyDescent="0.35">
      <c r="A522" s="159">
        <v>123081</v>
      </c>
      <c r="B522" s="8">
        <v>2</v>
      </c>
      <c r="C522" s="9" t="s">
        <v>85</v>
      </c>
      <c r="D522" s="10">
        <v>42300</v>
      </c>
      <c r="E522" s="9" t="s">
        <v>2180</v>
      </c>
      <c r="F522" s="10">
        <v>44393</v>
      </c>
      <c r="G522" s="9" t="s">
        <v>148</v>
      </c>
      <c r="H522" s="11" t="s">
        <v>3411</v>
      </c>
      <c r="I522" s="9" t="s">
        <v>145</v>
      </c>
      <c r="J522" s="12" t="s">
        <v>101</v>
      </c>
      <c r="K522" s="9"/>
      <c r="L522" s="12" t="s">
        <v>101</v>
      </c>
      <c r="M522" s="11" t="s">
        <v>3412</v>
      </c>
      <c r="N522" s="11" t="s">
        <v>3413</v>
      </c>
      <c r="O522" s="9" t="s">
        <v>553</v>
      </c>
      <c r="P522" s="9" t="s">
        <v>2226</v>
      </c>
      <c r="Q522" s="11"/>
      <c r="R522" s="9" t="s">
        <v>47</v>
      </c>
      <c r="S522" s="9" t="s">
        <v>45</v>
      </c>
      <c r="T522" s="13">
        <v>19.2</v>
      </c>
      <c r="U522" s="10">
        <v>45470</v>
      </c>
      <c r="V522" s="9"/>
      <c r="W522" s="12" t="s">
        <v>93</v>
      </c>
      <c r="X522" s="12" t="s">
        <v>13</v>
      </c>
      <c r="Y522" s="153" t="s">
        <v>31</v>
      </c>
      <c r="Z522" s="11"/>
      <c r="AA522" s="14">
        <v>845000</v>
      </c>
      <c r="AB522" s="14">
        <v>0</v>
      </c>
      <c r="AC522" s="14">
        <v>0</v>
      </c>
      <c r="AD522" s="14">
        <v>0</v>
      </c>
      <c r="AE522" s="161">
        <f>SUM(TAMPData2202[[#This Row],[2022 PE Obligations]:[2022 Paving Obligations]])</f>
        <v>845000</v>
      </c>
      <c r="AF522" s="14">
        <v>1395000</v>
      </c>
      <c r="AG522" s="14">
        <v>0</v>
      </c>
      <c r="AH522" s="14">
        <v>0</v>
      </c>
      <c r="AI522" s="14">
        <v>0</v>
      </c>
      <c r="AJ522" s="14">
        <v>1395000</v>
      </c>
      <c r="AK522" s="16" t="s">
        <v>3414</v>
      </c>
    </row>
    <row r="523" spans="1:37" ht="54" hidden="1" x14ac:dyDescent="0.35">
      <c r="A523" s="159">
        <v>123100</v>
      </c>
      <c r="B523" s="8">
        <v>3</v>
      </c>
      <c r="C523" s="9" t="s">
        <v>122</v>
      </c>
      <c r="D523" s="10">
        <v>42310</v>
      </c>
      <c r="E523" s="9" t="s">
        <v>253</v>
      </c>
      <c r="F523" s="10">
        <v>44524</v>
      </c>
      <c r="G523" s="9" t="s">
        <v>241</v>
      </c>
      <c r="H523" s="11" t="s">
        <v>785</v>
      </c>
      <c r="I523" s="9"/>
      <c r="J523" s="12"/>
      <c r="K523" s="9"/>
      <c r="L523" s="12"/>
      <c r="M523" s="11" t="s">
        <v>5523</v>
      </c>
      <c r="N523" s="11" t="s">
        <v>5524</v>
      </c>
      <c r="O523" s="9" t="s">
        <v>91</v>
      </c>
      <c r="P523" s="9" t="s">
        <v>4979</v>
      </c>
      <c r="Q523" s="11"/>
      <c r="R523" s="166" t="s">
        <v>1778</v>
      </c>
      <c r="S523" s="9"/>
      <c r="T523" s="15" t="s">
        <v>505</v>
      </c>
      <c r="U523" s="12"/>
      <c r="V523" s="9"/>
      <c r="W523" s="12" t="s">
        <v>93</v>
      </c>
      <c r="X523" s="12" t="s">
        <v>186</v>
      </c>
      <c r="Y523" s="12"/>
      <c r="Z523" s="11"/>
      <c r="AA523" s="14">
        <v>0</v>
      </c>
      <c r="AB523" s="14">
        <v>0</v>
      </c>
      <c r="AC523" s="14">
        <v>2911927</v>
      </c>
      <c r="AD523" s="14">
        <v>0</v>
      </c>
      <c r="AE523" s="161">
        <f>SUM(TAMPData2202[[#This Row],[2022 PE Obligations]:[2022 Paving Obligations]])</f>
        <v>2911927</v>
      </c>
      <c r="AF523" s="14">
        <v>0</v>
      </c>
      <c r="AG523" s="14">
        <v>0</v>
      </c>
      <c r="AH523" s="14">
        <v>2911927</v>
      </c>
      <c r="AI523" s="14">
        <v>0</v>
      </c>
      <c r="AJ523" s="14">
        <v>2911927</v>
      </c>
      <c r="AK523" s="16" t="s">
        <v>5525</v>
      </c>
    </row>
    <row r="524" spans="1:37" ht="54" hidden="1" x14ac:dyDescent="0.35">
      <c r="A524" s="159">
        <v>123105</v>
      </c>
      <c r="B524" s="8">
        <v>2</v>
      </c>
      <c r="C524" s="9" t="s">
        <v>85</v>
      </c>
      <c r="D524" s="10">
        <v>42310</v>
      </c>
      <c r="E524" s="9" t="s">
        <v>3285</v>
      </c>
      <c r="F524" s="10">
        <v>44419</v>
      </c>
      <c r="G524" s="9" t="s">
        <v>1397</v>
      </c>
      <c r="H524" s="11" t="s">
        <v>223</v>
      </c>
      <c r="I524" s="9" t="s">
        <v>603</v>
      </c>
      <c r="J524" s="12" t="s">
        <v>299</v>
      </c>
      <c r="K524" s="9"/>
      <c r="L524" s="12" t="s">
        <v>300</v>
      </c>
      <c r="M524" s="11" t="s">
        <v>3336</v>
      </c>
      <c r="N524" s="11" t="s">
        <v>3337</v>
      </c>
      <c r="O524" s="9" t="s">
        <v>553</v>
      </c>
      <c r="P524" s="9" t="s">
        <v>2166</v>
      </c>
      <c r="Q524" s="11"/>
      <c r="R524" s="9" t="s">
        <v>47</v>
      </c>
      <c r="S524" s="9" t="s">
        <v>45</v>
      </c>
      <c r="T524" s="13">
        <v>1.67</v>
      </c>
      <c r="U524" s="10">
        <v>45016</v>
      </c>
      <c r="V524" s="9"/>
      <c r="W524" s="12" t="s">
        <v>93</v>
      </c>
      <c r="X524" s="12" t="s">
        <v>303</v>
      </c>
      <c r="Y524" s="153" t="s">
        <v>29</v>
      </c>
      <c r="Z524" s="11"/>
      <c r="AA524" s="14">
        <v>0</v>
      </c>
      <c r="AB524" s="14">
        <v>2810001</v>
      </c>
      <c r="AC524" s="14">
        <v>0</v>
      </c>
      <c r="AD524" s="14">
        <v>0</v>
      </c>
      <c r="AE524" s="161">
        <f>SUM(TAMPData2202[[#This Row],[2022 PE Obligations]:[2022 Paving Obligations]])</f>
        <v>2810001</v>
      </c>
      <c r="AF524" s="14">
        <v>5373800</v>
      </c>
      <c r="AG524" s="14">
        <v>2810001</v>
      </c>
      <c r="AH524" s="14">
        <v>0</v>
      </c>
      <c r="AI524" s="14">
        <v>0</v>
      </c>
      <c r="AJ524" s="14">
        <v>8183801</v>
      </c>
      <c r="AK524" s="16" t="s">
        <v>3338</v>
      </c>
    </row>
    <row r="525" spans="1:37" ht="54" hidden="1" x14ac:dyDescent="0.35">
      <c r="A525" s="159">
        <v>123189</v>
      </c>
      <c r="B525" s="8">
        <v>2</v>
      </c>
      <c r="C525" s="9" t="s">
        <v>85</v>
      </c>
      <c r="D525" s="10">
        <v>42353</v>
      </c>
      <c r="E525" s="9" t="s">
        <v>98</v>
      </c>
      <c r="F525" s="10">
        <v>44414</v>
      </c>
      <c r="G525" s="9" t="s">
        <v>1933</v>
      </c>
      <c r="H525" s="11" t="s">
        <v>1539</v>
      </c>
      <c r="I525" s="9" t="s">
        <v>1651</v>
      </c>
      <c r="J525" s="12" t="s">
        <v>101</v>
      </c>
      <c r="K525" s="9"/>
      <c r="L525" s="12" t="s">
        <v>101</v>
      </c>
      <c r="M525" s="11" t="s">
        <v>1934</v>
      </c>
      <c r="N525" s="11" t="s">
        <v>1935</v>
      </c>
      <c r="O525" s="9" t="s">
        <v>103</v>
      </c>
      <c r="P525" s="9" t="s">
        <v>1936</v>
      </c>
      <c r="Q525" s="11"/>
      <c r="R525" s="9" t="s">
        <v>47</v>
      </c>
      <c r="S525" s="9" t="s">
        <v>45</v>
      </c>
      <c r="T525" s="13">
        <v>0.6</v>
      </c>
      <c r="U525" s="10">
        <v>44967</v>
      </c>
      <c r="V525" s="9"/>
      <c r="W525" s="12" t="s">
        <v>93</v>
      </c>
      <c r="X525" s="12" t="s">
        <v>103</v>
      </c>
      <c r="Y525" s="153" t="s">
        <v>32</v>
      </c>
      <c r="Z525" s="11"/>
      <c r="AA525" s="14">
        <v>440000</v>
      </c>
      <c r="AB525" s="14">
        <v>0</v>
      </c>
      <c r="AC525" s="14">
        <v>0</v>
      </c>
      <c r="AD525" s="14">
        <v>0</v>
      </c>
      <c r="AE525" s="161">
        <f>SUM(TAMPData2202[[#This Row],[2022 PE Obligations]:[2022 Paving Obligations]])</f>
        <v>440000</v>
      </c>
      <c r="AF525" s="14">
        <v>828700</v>
      </c>
      <c r="AG525" s="14">
        <v>381121</v>
      </c>
      <c r="AH525" s="14">
        <v>0</v>
      </c>
      <c r="AI525" s="14">
        <v>0</v>
      </c>
      <c r="AJ525" s="14">
        <v>1209821</v>
      </c>
      <c r="AK525" s="16" t="s">
        <v>1937</v>
      </c>
    </row>
    <row r="526" spans="1:37" ht="54" hidden="1" x14ac:dyDescent="0.35">
      <c r="A526" s="159">
        <v>123194</v>
      </c>
      <c r="B526" s="8">
        <v>4</v>
      </c>
      <c r="C526" s="9" t="s">
        <v>85</v>
      </c>
      <c r="D526" s="10">
        <v>42356</v>
      </c>
      <c r="E526" s="9" t="s">
        <v>5526</v>
      </c>
      <c r="F526" s="10">
        <v>43844</v>
      </c>
      <c r="G526" s="9" t="s">
        <v>98</v>
      </c>
      <c r="H526" s="11" t="s">
        <v>88</v>
      </c>
      <c r="I526" s="9"/>
      <c r="J526" s="12"/>
      <c r="K526" s="9" t="s">
        <v>5527</v>
      </c>
      <c r="L526" s="12" t="s">
        <v>183</v>
      </c>
      <c r="M526" s="11" t="s">
        <v>5528</v>
      </c>
      <c r="N526" s="11" t="s">
        <v>5529</v>
      </c>
      <c r="O526" s="9" t="s">
        <v>5109</v>
      </c>
      <c r="P526" s="9" t="s">
        <v>5027</v>
      </c>
      <c r="Q526" s="11"/>
      <c r="R526" s="166" t="s">
        <v>1778</v>
      </c>
      <c r="S526" s="9"/>
      <c r="T526" s="13">
        <v>0.01</v>
      </c>
      <c r="U526" s="12"/>
      <c r="V526" s="9"/>
      <c r="W526" s="12" t="s">
        <v>93</v>
      </c>
      <c r="X526" s="12" t="s">
        <v>103</v>
      </c>
      <c r="Y526" s="12"/>
      <c r="Z526" s="11"/>
      <c r="AA526" s="14">
        <v>0</v>
      </c>
      <c r="AB526" s="14">
        <v>0</v>
      </c>
      <c r="AC526" s="14">
        <v>37054</v>
      </c>
      <c r="AD526" s="14">
        <v>0</v>
      </c>
      <c r="AE526" s="161">
        <f>SUM(TAMPData2202[[#This Row],[2022 PE Obligations]:[2022 Paving Obligations]])</f>
        <v>37054</v>
      </c>
      <c r="AF526" s="14">
        <v>15000</v>
      </c>
      <c r="AG526" s="14">
        <v>0</v>
      </c>
      <c r="AH526" s="14">
        <v>619775</v>
      </c>
      <c r="AI526" s="14">
        <v>0</v>
      </c>
      <c r="AJ526" s="14">
        <v>634775</v>
      </c>
      <c r="AK526" s="16" t="s">
        <v>5530</v>
      </c>
    </row>
    <row r="527" spans="1:37" hidden="1" x14ac:dyDescent="0.35">
      <c r="A527" s="159">
        <v>123201</v>
      </c>
      <c r="B527" s="8">
        <v>1</v>
      </c>
      <c r="C527" s="9" t="s">
        <v>85</v>
      </c>
      <c r="D527" s="10">
        <v>42356</v>
      </c>
      <c r="E527" s="9" t="s">
        <v>5526</v>
      </c>
      <c r="F527" s="10">
        <v>44410</v>
      </c>
      <c r="G527" s="9" t="s">
        <v>161</v>
      </c>
      <c r="H527" s="11" t="s">
        <v>718</v>
      </c>
      <c r="I527" s="9" t="s">
        <v>4537</v>
      </c>
      <c r="J527" s="12" t="s">
        <v>101</v>
      </c>
      <c r="K527" s="9"/>
      <c r="L527" s="12" t="s">
        <v>101</v>
      </c>
      <c r="M527" s="11" t="s">
        <v>5531</v>
      </c>
      <c r="N527" s="11" t="s">
        <v>5532</v>
      </c>
      <c r="O527" s="9" t="s">
        <v>5109</v>
      </c>
      <c r="P527" s="9" t="s">
        <v>5027</v>
      </c>
      <c r="Q527" s="11"/>
      <c r="R527" s="166" t="s">
        <v>1778</v>
      </c>
      <c r="S527" s="9"/>
      <c r="T527" s="13">
        <v>0.01</v>
      </c>
      <c r="U527" s="12"/>
      <c r="V527" s="9"/>
      <c r="W527" s="12" t="s">
        <v>93</v>
      </c>
      <c r="X527" s="12" t="s">
        <v>13</v>
      </c>
      <c r="Y527" s="12"/>
      <c r="Z527" s="11"/>
      <c r="AA527" s="14">
        <v>0</v>
      </c>
      <c r="AB527" s="14">
        <v>0</v>
      </c>
      <c r="AC527" s="14">
        <v>78022</v>
      </c>
      <c r="AD527" s="14">
        <v>0</v>
      </c>
      <c r="AE527" s="161">
        <f>SUM(TAMPData2202[[#This Row],[2022 PE Obligations]:[2022 Paving Obligations]])</f>
        <v>78022</v>
      </c>
      <c r="AF527" s="14">
        <v>15000</v>
      </c>
      <c r="AG527" s="14">
        <v>0</v>
      </c>
      <c r="AH527" s="14">
        <v>78022</v>
      </c>
      <c r="AI527" s="14">
        <v>0</v>
      </c>
      <c r="AJ527" s="14">
        <v>93022</v>
      </c>
      <c r="AK527" s="16" t="s">
        <v>5533</v>
      </c>
    </row>
    <row r="528" spans="1:37" hidden="1" x14ac:dyDescent="0.35">
      <c r="A528" s="159">
        <v>123221</v>
      </c>
      <c r="B528" s="8">
        <v>3</v>
      </c>
      <c r="C528" s="9" t="s">
        <v>85</v>
      </c>
      <c r="D528" s="10">
        <v>42359</v>
      </c>
      <c r="E528" s="9" t="s">
        <v>5526</v>
      </c>
      <c r="F528" s="10">
        <v>43844</v>
      </c>
      <c r="G528" s="9" t="s">
        <v>98</v>
      </c>
      <c r="H528" s="11" t="s">
        <v>538</v>
      </c>
      <c r="I528" s="9" t="s">
        <v>5534</v>
      </c>
      <c r="J528" s="12"/>
      <c r="K528" s="9" t="s">
        <v>5535</v>
      </c>
      <c r="L528" s="12" t="s">
        <v>183</v>
      </c>
      <c r="M528" s="11" t="s">
        <v>5536</v>
      </c>
      <c r="N528" s="11" t="s">
        <v>5537</v>
      </c>
      <c r="O528" s="9" t="s">
        <v>5109</v>
      </c>
      <c r="P528" s="9" t="s">
        <v>5027</v>
      </c>
      <c r="Q528" s="11"/>
      <c r="R528" s="166" t="s">
        <v>1778</v>
      </c>
      <c r="S528" s="9"/>
      <c r="T528" s="13">
        <v>0.01</v>
      </c>
      <c r="U528" s="12"/>
      <c r="V528" s="9"/>
      <c r="W528" s="12" t="s">
        <v>93</v>
      </c>
      <c r="X528" s="12" t="s">
        <v>186</v>
      </c>
      <c r="Y528" s="12"/>
      <c r="Z528" s="11"/>
      <c r="AA528" s="14">
        <v>0</v>
      </c>
      <c r="AB528" s="14">
        <v>0</v>
      </c>
      <c r="AC528" s="14">
        <v>82376</v>
      </c>
      <c r="AD528" s="14">
        <v>0</v>
      </c>
      <c r="AE528" s="161">
        <f>SUM(TAMPData2202[[#This Row],[2022 PE Obligations]:[2022 Paving Obligations]])</f>
        <v>82376</v>
      </c>
      <c r="AF528" s="14">
        <v>15000</v>
      </c>
      <c r="AG528" s="14">
        <v>0</v>
      </c>
      <c r="AH528" s="14">
        <v>488434</v>
      </c>
      <c r="AI528" s="14">
        <v>0</v>
      </c>
      <c r="AJ528" s="14">
        <v>503434</v>
      </c>
      <c r="AK528" s="16" t="s">
        <v>5538</v>
      </c>
    </row>
    <row r="529" spans="1:37" hidden="1" x14ac:dyDescent="0.35">
      <c r="A529" s="159">
        <v>123248</v>
      </c>
      <c r="B529" s="8">
        <v>4</v>
      </c>
      <c r="C529" s="9" t="s">
        <v>114</v>
      </c>
      <c r="D529" s="10">
        <v>42359</v>
      </c>
      <c r="E529" s="9" t="s">
        <v>5526</v>
      </c>
      <c r="F529" s="10">
        <v>43844</v>
      </c>
      <c r="G529" s="9" t="s">
        <v>170</v>
      </c>
      <c r="H529" s="11" t="s">
        <v>88</v>
      </c>
      <c r="I529" s="9" t="s">
        <v>5539</v>
      </c>
      <c r="J529" s="12"/>
      <c r="K529" s="9" t="s">
        <v>5540</v>
      </c>
      <c r="L529" s="12" t="s">
        <v>183</v>
      </c>
      <c r="M529" s="11" t="s">
        <v>5541</v>
      </c>
      <c r="N529" s="11" t="s">
        <v>5537</v>
      </c>
      <c r="O529" s="9" t="s">
        <v>5109</v>
      </c>
      <c r="P529" s="9" t="s">
        <v>5027</v>
      </c>
      <c r="Q529" s="11"/>
      <c r="R529" s="166" t="s">
        <v>1778</v>
      </c>
      <c r="S529" s="9"/>
      <c r="T529" s="13">
        <v>0.01</v>
      </c>
      <c r="U529" s="12"/>
      <c r="V529" s="9"/>
      <c r="W529" s="12" t="s">
        <v>93</v>
      </c>
      <c r="X529" s="12" t="s">
        <v>186</v>
      </c>
      <c r="Y529" s="12"/>
      <c r="Z529" s="11"/>
      <c r="AA529" s="14">
        <v>-3973.47</v>
      </c>
      <c r="AB529" s="14">
        <v>0</v>
      </c>
      <c r="AC529" s="14">
        <v>24898.71</v>
      </c>
      <c r="AD529" s="14">
        <v>0</v>
      </c>
      <c r="AE529" s="161">
        <f>SUM(TAMPData2202[[#This Row],[2022 PE Obligations]:[2022 Paving Obligations]])</f>
        <v>20925.239999999998</v>
      </c>
      <c r="AF529" s="14">
        <v>11026.53</v>
      </c>
      <c r="AG529" s="14">
        <v>0</v>
      </c>
      <c r="AH529" s="14">
        <v>163288.71</v>
      </c>
      <c r="AI529" s="14">
        <v>0</v>
      </c>
      <c r="AJ529" s="14">
        <v>174315.24</v>
      </c>
      <c r="AK529" s="16" t="s">
        <v>5542</v>
      </c>
    </row>
    <row r="530" spans="1:37" ht="36" hidden="1" x14ac:dyDescent="0.35">
      <c r="A530" s="159">
        <v>123249</v>
      </c>
      <c r="B530" s="8">
        <v>6</v>
      </c>
      <c r="C530" s="9" t="s">
        <v>114</v>
      </c>
      <c r="D530" s="10">
        <v>42360</v>
      </c>
      <c r="E530" s="9" t="s">
        <v>98</v>
      </c>
      <c r="F530" s="10">
        <v>44405</v>
      </c>
      <c r="G530" s="9" t="s">
        <v>98</v>
      </c>
      <c r="H530" s="11" t="s">
        <v>667</v>
      </c>
      <c r="I530" s="9"/>
      <c r="J530" s="12"/>
      <c r="K530" s="9"/>
      <c r="L530" s="12"/>
      <c r="M530" s="11" t="s">
        <v>5543</v>
      </c>
      <c r="N530" s="11" t="s">
        <v>5544</v>
      </c>
      <c r="O530" s="9" t="s">
        <v>119</v>
      </c>
      <c r="P530" s="9" t="s">
        <v>5162</v>
      </c>
      <c r="Q530" s="11"/>
      <c r="R530" s="166" t="s">
        <v>1778</v>
      </c>
      <c r="S530" s="166" t="s">
        <v>1778</v>
      </c>
      <c r="T530" s="15" t="s">
        <v>505</v>
      </c>
      <c r="U530" s="12"/>
      <c r="V530" s="9"/>
      <c r="W530" s="12" t="s">
        <v>93</v>
      </c>
      <c r="X530" s="12"/>
      <c r="Y530" s="12"/>
      <c r="Z530" s="11"/>
      <c r="AA530" s="14">
        <v>9191.17</v>
      </c>
      <c r="AB530" s="14">
        <v>0</v>
      </c>
      <c r="AC530" s="14">
        <v>0</v>
      </c>
      <c r="AD530" s="14">
        <v>0</v>
      </c>
      <c r="AE530" s="161">
        <f>SUM(TAMPData2202[[#This Row],[2022 PE Obligations]:[2022 Paving Obligations]])</f>
        <v>9191.17</v>
      </c>
      <c r="AF530" s="14">
        <v>13191.17</v>
      </c>
      <c r="AG530" s="14">
        <v>0</v>
      </c>
      <c r="AH530" s="14">
        <v>0</v>
      </c>
      <c r="AI530" s="14">
        <v>0</v>
      </c>
      <c r="AJ530" s="14">
        <v>13191.17</v>
      </c>
      <c r="AK530" s="16"/>
    </row>
    <row r="531" spans="1:37" hidden="1" x14ac:dyDescent="0.35">
      <c r="A531" s="159">
        <v>123272</v>
      </c>
      <c r="B531" s="8">
        <v>6</v>
      </c>
      <c r="C531" s="9" t="s">
        <v>85</v>
      </c>
      <c r="D531" s="10">
        <v>42376</v>
      </c>
      <c r="E531" s="9" t="s">
        <v>98</v>
      </c>
      <c r="F531" s="10">
        <v>43419</v>
      </c>
      <c r="G531" s="9" t="s">
        <v>152</v>
      </c>
      <c r="H531" s="11" t="s">
        <v>667</v>
      </c>
      <c r="I531" s="9"/>
      <c r="J531" s="12"/>
      <c r="K531" s="9"/>
      <c r="L531" s="12"/>
      <c r="M531" s="11" t="s">
        <v>5545</v>
      </c>
      <c r="N531" s="11" t="s">
        <v>5546</v>
      </c>
      <c r="O531" s="9" t="s">
        <v>103</v>
      </c>
      <c r="P531" s="9" t="s">
        <v>19</v>
      </c>
      <c r="Q531" s="11"/>
      <c r="R531" s="166" t="s">
        <v>1778</v>
      </c>
      <c r="S531" s="166" t="s">
        <v>1778</v>
      </c>
      <c r="T531" s="15" t="s">
        <v>505</v>
      </c>
      <c r="U531" s="12"/>
      <c r="V531" s="9"/>
      <c r="W531" s="12" t="s">
        <v>93</v>
      </c>
      <c r="X531" s="12"/>
      <c r="Y531" s="12"/>
      <c r="Z531" s="11"/>
      <c r="AA531" s="14">
        <v>0</v>
      </c>
      <c r="AB531" s="14">
        <v>0</v>
      </c>
      <c r="AC531" s="14">
        <v>740764.26</v>
      </c>
      <c r="AD531" s="14">
        <v>0</v>
      </c>
      <c r="AE531" s="161">
        <f>SUM(TAMPData2202[[#This Row],[2022 PE Obligations]:[2022 Paving Obligations]])</f>
        <v>740764.26</v>
      </c>
      <c r="AF531" s="14">
        <v>0</v>
      </c>
      <c r="AG531" s="14">
        <v>0</v>
      </c>
      <c r="AH531" s="14">
        <v>7019483.2599999998</v>
      </c>
      <c r="AI531" s="14">
        <v>0</v>
      </c>
      <c r="AJ531" s="14">
        <v>7019483.2599999998</v>
      </c>
      <c r="AK531" s="16" t="s">
        <v>5547</v>
      </c>
    </row>
    <row r="532" spans="1:37" hidden="1" x14ac:dyDescent="0.35">
      <c r="A532" s="159">
        <v>123296</v>
      </c>
      <c r="B532" s="8">
        <v>2</v>
      </c>
      <c r="C532" s="9" t="s">
        <v>97</v>
      </c>
      <c r="D532" s="10">
        <v>42397</v>
      </c>
      <c r="E532" s="9" t="s">
        <v>98</v>
      </c>
      <c r="F532" s="10">
        <v>44175.875081018516</v>
      </c>
      <c r="G532" s="9" t="s">
        <v>108</v>
      </c>
      <c r="H532" s="11" t="s">
        <v>135</v>
      </c>
      <c r="I532" s="9" t="s">
        <v>477</v>
      </c>
      <c r="J532" s="12" t="s">
        <v>299</v>
      </c>
      <c r="K532" s="9"/>
      <c r="L532" s="12" t="s">
        <v>300</v>
      </c>
      <c r="M532" s="11" t="s">
        <v>596</v>
      </c>
      <c r="N532" s="11"/>
      <c r="O532" s="9" t="s">
        <v>438</v>
      </c>
      <c r="P532" s="9" t="s">
        <v>439</v>
      </c>
      <c r="Q532" s="11"/>
      <c r="R532" s="9" t="s">
        <v>39</v>
      </c>
      <c r="S532" s="9" t="s">
        <v>46</v>
      </c>
      <c r="T532" s="13">
        <v>7.0000000000000007E-2</v>
      </c>
      <c r="U532" s="10">
        <v>43812</v>
      </c>
      <c r="V532" s="9"/>
      <c r="W532" s="12" t="s">
        <v>93</v>
      </c>
      <c r="X532" s="12" t="s">
        <v>303</v>
      </c>
      <c r="Y532" s="153" t="s">
        <v>29</v>
      </c>
      <c r="Z532" s="11" t="s">
        <v>597</v>
      </c>
      <c r="AA532" s="14">
        <v>0</v>
      </c>
      <c r="AB532" s="14">
        <v>0</v>
      </c>
      <c r="AC532" s="14">
        <v>260100</v>
      </c>
      <c r="AD532" s="14">
        <v>0</v>
      </c>
      <c r="AE532" s="161">
        <f>SUM(TAMPData2202[[#This Row],[2022 PE Obligations]:[2022 Paving Obligations]])</f>
        <v>260100</v>
      </c>
      <c r="AF532" s="14">
        <v>0</v>
      </c>
      <c r="AG532" s="14">
        <v>0</v>
      </c>
      <c r="AH532" s="14">
        <v>1294725</v>
      </c>
      <c r="AI532" s="14">
        <v>0</v>
      </c>
      <c r="AJ532" s="14">
        <v>1294725</v>
      </c>
      <c r="AK532" s="16" t="s">
        <v>599</v>
      </c>
    </row>
    <row r="533" spans="1:37" ht="54" hidden="1" x14ac:dyDescent="0.35">
      <c r="A533" s="159">
        <v>123310</v>
      </c>
      <c r="B533" s="8">
        <v>4</v>
      </c>
      <c r="C533" s="9" t="s">
        <v>85</v>
      </c>
      <c r="D533" s="10">
        <v>42401</v>
      </c>
      <c r="E533" s="9" t="s">
        <v>1768</v>
      </c>
      <c r="F533" s="10">
        <v>44386</v>
      </c>
      <c r="G533" s="9" t="s">
        <v>1356</v>
      </c>
      <c r="H533" s="11" t="s">
        <v>88</v>
      </c>
      <c r="I533" s="9" t="s">
        <v>5548</v>
      </c>
      <c r="J533" s="12"/>
      <c r="K533" s="9" t="s">
        <v>5549</v>
      </c>
      <c r="L533" s="12" t="s">
        <v>183</v>
      </c>
      <c r="M533" s="11" t="s">
        <v>5550</v>
      </c>
      <c r="N533" s="11" t="s">
        <v>5551</v>
      </c>
      <c r="O533" s="9" t="s">
        <v>91</v>
      </c>
      <c r="P533" s="9" t="s">
        <v>4979</v>
      </c>
      <c r="Q533" s="11"/>
      <c r="R533" s="166" t="s">
        <v>1778</v>
      </c>
      <c r="S533" s="9"/>
      <c r="T533" s="13">
        <v>1.1599999999999999</v>
      </c>
      <c r="U533" s="12"/>
      <c r="V533" s="9"/>
      <c r="W533" s="12" t="s">
        <v>93</v>
      </c>
      <c r="X533" s="12" t="s">
        <v>1058</v>
      </c>
      <c r="Y533" s="12"/>
      <c r="Z533" s="11"/>
      <c r="AA533" s="14">
        <v>737691</v>
      </c>
      <c r="AB533" s="14">
        <v>0</v>
      </c>
      <c r="AC533" s="14">
        <v>0</v>
      </c>
      <c r="AD533" s="14">
        <v>0</v>
      </c>
      <c r="AE533" s="161">
        <f>SUM(TAMPData2202[[#This Row],[2022 PE Obligations]:[2022 Paving Obligations]])</f>
        <v>737691</v>
      </c>
      <c r="AF533" s="14">
        <v>1037691</v>
      </c>
      <c r="AG533" s="14">
        <v>0</v>
      </c>
      <c r="AH533" s="14">
        <v>0</v>
      </c>
      <c r="AI533" s="14">
        <v>0</v>
      </c>
      <c r="AJ533" s="14">
        <v>1037691</v>
      </c>
      <c r="AK533" s="16" t="s">
        <v>5552</v>
      </c>
    </row>
    <row r="534" spans="1:37" ht="54" hidden="1" x14ac:dyDescent="0.35">
      <c r="A534" s="159">
        <v>123325</v>
      </c>
      <c r="B534" s="8">
        <v>1</v>
      </c>
      <c r="C534" s="9" t="s">
        <v>85</v>
      </c>
      <c r="D534" s="10">
        <v>42411</v>
      </c>
      <c r="E534" s="9" t="s">
        <v>1728</v>
      </c>
      <c r="F534" s="10">
        <v>44532</v>
      </c>
      <c r="G534" s="9" t="s">
        <v>161</v>
      </c>
      <c r="H534" s="11" t="s">
        <v>337</v>
      </c>
      <c r="I534" s="9"/>
      <c r="J534" s="12"/>
      <c r="K534" s="9" t="s">
        <v>4411</v>
      </c>
      <c r="L534" s="12" t="s">
        <v>183</v>
      </c>
      <c r="M534" s="11" t="s">
        <v>4412</v>
      </c>
      <c r="N534" s="11" t="s">
        <v>4413</v>
      </c>
      <c r="O534" s="9" t="s">
        <v>91</v>
      </c>
      <c r="P534" s="9" t="s">
        <v>157</v>
      </c>
      <c r="Q534" s="11"/>
      <c r="R534" s="9" t="s">
        <v>47</v>
      </c>
      <c r="S534" s="9" t="s">
        <v>46</v>
      </c>
      <c r="T534" s="13">
        <v>1.07</v>
      </c>
      <c r="U534" s="12"/>
      <c r="V534" s="9"/>
      <c r="W534" s="12" t="s">
        <v>93</v>
      </c>
      <c r="X534" s="12" t="s">
        <v>103</v>
      </c>
      <c r="Y534" s="153" t="s">
        <v>34</v>
      </c>
      <c r="Z534" s="11"/>
      <c r="AA534" s="14">
        <v>102500</v>
      </c>
      <c r="AB534" s="14">
        <v>78500</v>
      </c>
      <c r="AC534" s="14">
        <v>0</v>
      </c>
      <c r="AD534" s="14">
        <v>0</v>
      </c>
      <c r="AE534" s="161">
        <f>SUM(TAMPData2202[[#This Row],[2022 PE Obligations]:[2022 Paving Obligations]])</f>
        <v>181000</v>
      </c>
      <c r="AF534" s="14">
        <v>812470</v>
      </c>
      <c r="AG534" s="14">
        <v>100000</v>
      </c>
      <c r="AH534" s="14">
        <v>0</v>
      </c>
      <c r="AI534" s="14">
        <v>0</v>
      </c>
      <c r="AJ534" s="14">
        <v>912470</v>
      </c>
      <c r="AK534" s="16" t="s">
        <v>5553</v>
      </c>
    </row>
    <row r="535" spans="1:37" ht="54" hidden="1" x14ac:dyDescent="0.35">
      <c r="A535" s="159">
        <v>123346</v>
      </c>
      <c r="B535" s="8">
        <v>3</v>
      </c>
      <c r="C535" s="9" t="s">
        <v>85</v>
      </c>
      <c r="D535" s="10">
        <v>42419</v>
      </c>
      <c r="E535" s="9" t="s">
        <v>1732</v>
      </c>
      <c r="F535" s="10">
        <v>44530</v>
      </c>
      <c r="G535" s="9" t="s">
        <v>2192</v>
      </c>
      <c r="H535" s="11" t="s">
        <v>701</v>
      </c>
      <c r="I535" s="9" t="s">
        <v>4164</v>
      </c>
      <c r="J535" s="12" t="s">
        <v>4159</v>
      </c>
      <c r="K535" s="9"/>
      <c r="L535" s="12"/>
      <c r="M535" s="11" t="s">
        <v>4165</v>
      </c>
      <c r="N535" s="11" t="s">
        <v>4166</v>
      </c>
      <c r="O535" s="9" t="s">
        <v>91</v>
      </c>
      <c r="P535" s="9" t="s">
        <v>4162</v>
      </c>
      <c r="Q535" s="11"/>
      <c r="R535" s="9" t="s">
        <v>47</v>
      </c>
      <c r="S535" s="9" t="s">
        <v>41</v>
      </c>
      <c r="T535" s="13">
        <v>0.25</v>
      </c>
      <c r="U535" s="12"/>
      <c r="V535" s="9"/>
      <c r="W535" s="12" t="s">
        <v>93</v>
      </c>
      <c r="X535" s="12"/>
      <c r="Y535" s="153" t="s">
        <v>34</v>
      </c>
      <c r="Z535" s="11"/>
      <c r="AA535" s="14">
        <v>325494.90000000002</v>
      </c>
      <c r="AB535" s="14">
        <v>234000</v>
      </c>
      <c r="AC535" s="14">
        <v>0</v>
      </c>
      <c r="AD535" s="14">
        <v>0</v>
      </c>
      <c r="AE535" s="165">
        <f>SUM(TAMPData2202[[#This Row],[2022 PE Obligations]:[2022 Paving Obligations]])</f>
        <v>559494.9</v>
      </c>
      <c r="AF535" s="14">
        <v>920794.9</v>
      </c>
      <c r="AG535" s="14">
        <v>234000</v>
      </c>
      <c r="AH535" s="14">
        <v>0</v>
      </c>
      <c r="AI535" s="14">
        <v>0</v>
      </c>
      <c r="AJ535" s="14">
        <v>1154794.8999999999</v>
      </c>
      <c r="AK535" s="16" t="s">
        <v>4167</v>
      </c>
    </row>
    <row r="536" spans="1:37" ht="36" hidden="1" x14ac:dyDescent="0.35">
      <c r="A536" s="159">
        <v>123348</v>
      </c>
      <c r="B536" s="8">
        <v>4</v>
      </c>
      <c r="C536" s="9" t="s">
        <v>85</v>
      </c>
      <c r="D536" s="10">
        <v>42422</v>
      </c>
      <c r="E536" s="9" t="s">
        <v>3907</v>
      </c>
      <c r="F536" s="10">
        <v>44565</v>
      </c>
      <c r="G536" s="9" t="s">
        <v>253</v>
      </c>
      <c r="H536" s="11" t="s">
        <v>893</v>
      </c>
      <c r="I536" s="9" t="s">
        <v>2767</v>
      </c>
      <c r="J536" s="12" t="s">
        <v>101</v>
      </c>
      <c r="K536" s="9"/>
      <c r="L536" s="12" t="s">
        <v>101</v>
      </c>
      <c r="M536" s="11" t="s">
        <v>5554</v>
      </c>
      <c r="N536" s="11" t="s">
        <v>5555</v>
      </c>
      <c r="O536" s="9" t="s">
        <v>1836</v>
      </c>
      <c r="P536" s="9" t="s">
        <v>1835</v>
      </c>
      <c r="Q536" s="11"/>
      <c r="R536" s="166" t="s">
        <v>1778</v>
      </c>
      <c r="S536" s="9"/>
      <c r="T536" s="13">
        <v>0.08</v>
      </c>
      <c r="U536" s="10">
        <v>44603</v>
      </c>
      <c r="V536" s="9"/>
      <c r="W536" s="12" t="s">
        <v>93</v>
      </c>
      <c r="X536" s="12" t="s">
        <v>13</v>
      </c>
      <c r="Y536" s="12"/>
      <c r="Z536" s="11"/>
      <c r="AA536" s="14">
        <v>131500</v>
      </c>
      <c r="AB536" s="14">
        <v>0</v>
      </c>
      <c r="AC536" s="14">
        <v>1885000</v>
      </c>
      <c r="AD536" s="14">
        <v>0</v>
      </c>
      <c r="AE536" s="161">
        <f>SUM(TAMPData2202[[#This Row],[2022 PE Obligations]:[2022 Paving Obligations]])</f>
        <v>2016500</v>
      </c>
      <c r="AF536" s="14">
        <v>191500</v>
      </c>
      <c r="AG536" s="14">
        <v>0</v>
      </c>
      <c r="AH536" s="14">
        <v>1885000</v>
      </c>
      <c r="AI536" s="14">
        <v>0</v>
      </c>
      <c r="AJ536" s="14">
        <v>2076500</v>
      </c>
      <c r="AK536" s="16" t="s">
        <v>5556</v>
      </c>
    </row>
    <row r="537" spans="1:37" ht="36" hidden="1" x14ac:dyDescent="0.35">
      <c r="A537" s="159">
        <v>123388</v>
      </c>
      <c r="B537" s="8">
        <v>3</v>
      </c>
      <c r="C537" s="9" t="s">
        <v>85</v>
      </c>
      <c r="D537" s="10">
        <v>42445</v>
      </c>
      <c r="E537" s="9" t="s">
        <v>195</v>
      </c>
      <c r="F537" s="10">
        <v>44371</v>
      </c>
      <c r="G537" s="9" t="s">
        <v>148</v>
      </c>
      <c r="H537" s="11" t="s">
        <v>99</v>
      </c>
      <c r="I537" s="9" t="s">
        <v>995</v>
      </c>
      <c r="J537" s="12"/>
      <c r="K537" s="9" t="s">
        <v>996</v>
      </c>
      <c r="L537" s="12" t="s">
        <v>183</v>
      </c>
      <c r="M537" s="11" t="s">
        <v>997</v>
      </c>
      <c r="N537" s="11"/>
      <c r="O537" s="9" t="s">
        <v>40</v>
      </c>
      <c r="P537" s="9" t="s">
        <v>166</v>
      </c>
      <c r="Q537" s="11"/>
      <c r="R537" s="9" t="s">
        <v>39</v>
      </c>
      <c r="S537" s="9" t="s">
        <v>45</v>
      </c>
      <c r="T537" s="13">
        <v>0.02</v>
      </c>
      <c r="U537" s="10">
        <v>44603</v>
      </c>
      <c r="V537" s="9"/>
      <c r="W537" s="12" t="s">
        <v>93</v>
      </c>
      <c r="X537" s="12" t="s">
        <v>186</v>
      </c>
      <c r="Y537" s="153" t="s">
        <v>34</v>
      </c>
      <c r="Z537" s="11" t="s">
        <v>998</v>
      </c>
      <c r="AA537" s="14">
        <v>66989.27</v>
      </c>
      <c r="AB537" s="14">
        <v>0</v>
      </c>
      <c r="AC537" s="14">
        <v>0</v>
      </c>
      <c r="AD537" s="14">
        <v>0</v>
      </c>
      <c r="AE537" s="161">
        <f>SUM(TAMPData2202[[#This Row],[2022 PE Obligations]:[2022 Paving Obligations]])</f>
        <v>66989.27</v>
      </c>
      <c r="AF537" s="14">
        <v>396006.04</v>
      </c>
      <c r="AG537" s="14">
        <v>59610</v>
      </c>
      <c r="AH537" s="14">
        <v>0</v>
      </c>
      <c r="AI537" s="14">
        <v>0</v>
      </c>
      <c r="AJ537" s="14">
        <v>455616.04</v>
      </c>
      <c r="AK537" s="16" t="s">
        <v>1000</v>
      </c>
    </row>
    <row r="538" spans="1:37" ht="72" x14ac:dyDescent="0.35">
      <c r="A538" s="159">
        <v>123413</v>
      </c>
      <c r="B538" s="8">
        <v>3</v>
      </c>
      <c r="C538" s="9" t="s">
        <v>85</v>
      </c>
      <c r="D538" s="10">
        <v>42464</v>
      </c>
      <c r="E538" s="9" t="s">
        <v>1732</v>
      </c>
      <c r="F538" s="10">
        <v>44424</v>
      </c>
      <c r="G538" s="9" t="s">
        <v>148</v>
      </c>
      <c r="H538" s="11" t="s">
        <v>701</v>
      </c>
      <c r="I538" s="9" t="s">
        <v>680</v>
      </c>
      <c r="J538" s="12" t="s">
        <v>101</v>
      </c>
      <c r="K538" s="9"/>
      <c r="L538" s="12" t="s">
        <v>101</v>
      </c>
      <c r="M538" s="11" t="s">
        <v>5557</v>
      </c>
      <c r="N538" s="11" t="s">
        <v>5558</v>
      </c>
      <c r="O538" s="9" t="s">
        <v>91</v>
      </c>
      <c r="P538" s="9" t="s">
        <v>1723</v>
      </c>
      <c r="Q538" s="11"/>
      <c r="R538" s="166" t="s">
        <v>1724</v>
      </c>
      <c r="S538" s="166" t="s">
        <v>41</v>
      </c>
      <c r="T538" s="13">
        <v>8.94</v>
      </c>
      <c r="U538" s="12"/>
      <c r="V538" s="9"/>
      <c r="W538" s="12" t="s">
        <v>93</v>
      </c>
      <c r="X538" s="12" t="s">
        <v>94</v>
      </c>
      <c r="Y538" s="153" t="s">
        <v>31</v>
      </c>
      <c r="Z538" s="11"/>
      <c r="AA538" s="14">
        <v>177250</v>
      </c>
      <c r="AB538" s="14">
        <v>0</v>
      </c>
      <c r="AC538" s="14">
        <v>1017456</v>
      </c>
      <c r="AD538" s="14">
        <v>0</v>
      </c>
      <c r="AE538" s="161">
        <f>SUM(TAMPData2202[[#This Row],[2022 PE Obligations]:[2022 Paving Obligations]])</f>
        <v>1194706</v>
      </c>
      <c r="AF538" s="14">
        <v>621653</v>
      </c>
      <c r="AG538" s="14">
        <v>0</v>
      </c>
      <c r="AH538" s="14">
        <v>1017456</v>
      </c>
      <c r="AI538" s="14">
        <v>0</v>
      </c>
      <c r="AJ538" s="14">
        <v>1639109</v>
      </c>
      <c r="AK538" s="16" t="s">
        <v>5559</v>
      </c>
    </row>
    <row r="539" spans="1:37" ht="54" x14ac:dyDescent="0.35">
      <c r="A539" s="159">
        <v>123422</v>
      </c>
      <c r="B539" s="8">
        <v>3</v>
      </c>
      <c r="C539" s="9" t="s">
        <v>85</v>
      </c>
      <c r="D539" s="10">
        <v>42467</v>
      </c>
      <c r="E539" s="9" t="s">
        <v>1732</v>
      </c>
      <c r="F539" s="10">
        <v>44398</v>
      </c>
      <c r="G539" s="9" t="s">
        <v>241</v>
      </c>
      <c r="H539" s="11" t="s">
        <v>538</v>
      </c>
      <c r="I539" s="9"/>
      <c r="J539" s="12"/>
      <c r="K539" s="9"/>
      <c r="L539" s="12"/>
      <c r="M539" s="11" t="s">
        <v>1733</v>
      </c>
      <c r="N539" s="11" t="s">
        <v>1734</v>
      </c>
      <c r="O539" s="9" t="s">
        <v>91</v>
      </c>
      <c r="P539" s="9" t="s">
        <v>1723</v>
      </c>
      <c r="Q539" s="11"/>
      <c r="R539" s="166" t="s">
        <v>1724</v>
      </c>
      <c r="S539" s="166" t="s">
        <v>41</v>
      </c>
      <c r="T539" s="15" t="s">
        <v>505</v>
      </c>
      <c r="U539" s="12"/>
      <c r="V539" s="9"/>
      <c r="W539" s="12" t="s">
        <v>93</v>
      </c>
      <c r="X539" s="12" t="s">
        <v>1735</v>
      </c>
      <c r="Y539" s="153" t="s">
        <v>30</v>
      </c>
      <c r="Z539" s="11"/>
      <c r="AA539" s="14">
        <v>0</v>
      </c>
      <c r="AB539" s="14">
        <v>0</v>
      </c>
      <c r="AC539" s="14">
        <v>2344590</v>
      </c>
      <c r="AD539" s="14">
        <v>0</v>
      </c>
      <c r="AE539" s="165">
        <f>SUM(TAMPData2202[[#This Row],[2022 PE Obligations]:[2022 Paving Obligations]])</f>
        <v>2344590</v>
      </c>
      <c r="AF539" s="14">
        <v>202000</v>
      </c>
      <c r="AG539" s="14">
        <v>0</v>
      </c>
      <c r="AH539" s="14">
        <v>2344590</v>
      </c>
      <c r="AI539" s="14">
        <v>0</v>
      </c>
      <c r="AJ539" s="14">
        <v>2546590</v>
      </c>
      <c r="AK539" s="16" t="s">
        <v>1736</v>
      </c>
    </row>
    <row r="540" spans="1:37" ht="36" hidden="1" x14ac:dyDescent="0.35">
      <c r="A540" s="159">
        <v>123461</v>
      </c>
      <c r="B540" s="8">
        <v>1</v>
      </c>
      <c r="C540" s="9" t="s">
        <v>85</v>
      </c>
      <c r="D540" s="10">
        <v>42468</v>
      </c>
      <c r="E540" s="9" t="s">
        <v>5526</v>
      </c>
      <c r="F540" s="10">
        <v>44399</v>
      </c>
      <c r="G540" s="9" t="s">
        <v>161</v>
      </c>
      <c r="H540" s="11" t="s">
        <v>722</v>
      </c>
      <c r="I540" s="9" t="s">
        <v>5560</v>
      </c>
      <c r="J540" s="12"/>
      <c r="K540" s="9" t="s">
        <v>5561</v>
      </c>
      <c r="L540" s="12" t="s">
        <v>183</v>
      </c>
      <c r="M540" s="11" t="s">
        <v>5562</v>
      </c>
      <c r="N540" s="11" t="s">
        <v>5563</v>
      </c>
      <c r="O540" s="9" t="s">
        <v>5109</v>
      </c>
      <c r="P540" s="9" t="s">
        <v>5027</v>
      </c>
      <c r="Q540" s="11"/>
      <c r="R540" s="166" t="s">
        <v>1778</v>
      </c>
      <c r="S540" s="9"/>
      <c r="T540" s="13">
        <v>0.01</v>
      </c>
      <c r="U540" s="12"/>
      <c r="V540" s="9"/>
      <c r="W540" s="12" t="s">
        <v>93</v>
      </c>
      <c r="X540" s="12" t="s">
        <v>103</v>
      </c>
      <c r="Y540" s="12"/>
      <c r="Z540" s="11"/>
      <c r="AA540" s="14">
        <v>0</v>
      </c>
      <c r="AB540" s="14">
        <v>384831</v>
      </c>
      <c r="AC540" s="14">
        <v>0</v>
      </c>
      <c r="AD540" s="14">
        <v>0</v>
      </c>
      <c r="AE540" s="161">
        <f>SUM(TAMPData2202[[#This Row],[2022 PE Obligations]:[2022 Paving Obligations]])</f>
        <v>384831</v>
      </c>
      <c r="AF540" s="14">
        <v>15000</v>
      </c>
      <c r="AG540" s="14">
        <v>384831</v>
      </c>
      <c r="AH540" s="14">
        <v>0</v>
      </c>
      <c r="AI540" s="14">
        <v>0</v>
      </c>
      <c r="AJ540" s="14">
        <v>399831</v>
      </c>
      <c r="AK540" s="16"/>
    </row>
    <row r="541" spans="1:37" hidden="1" x14ac:dyDescent="0.35">
      <c r="A541" s="159">
        <v>123477</v>
      </c>
      <c r="B541" s="8">
        <v>1</v>
      </c>
      <c r="C541" s="9" t="s">
        <v>97</v>
      </c>
      <c r="D541" s="10">
        <v>42472</v>
      </c>
      <c r="E541" s="9" t="s">
        <v>98</v>
      </c>
      <c r="F541" s="10">
        <v>44022</v>
      </c>
      <c r="G541" s="9" t="s">
        <v>152</v>
      </c>
      <c r="H541" s="11" t="s">
        <v>718</v>
      </c>
      <c r="I541" s="9" t="s">
        <v>1603</v>
      </c>
      <c r="J541" s="12" t="s">
        <v>101</v>
      </c>
      <c r="K541" s="9"/>
      <c r="L541" s="12" t="s">
        <v>101</v>
      </c>
      <c r="M541" s="11" t="s">
        <v>1604</v>
      </c>
      <c r="N541" s="11"/>
      <c r="O541" s="9" t="s">
        <v>438</v>
      </c>
      <c r="P541" s="9" t="s">
        <v>439</v>
      </c>
      <c r="Q541" s="11"/>
      <c r="R541" s="9" t="s">
        <v>39</v>
      </c>
      <c r="S541" s="9" t="s">
        <v>46</v>
      </c>
      <c r="T541" s="13">
        <v>0.01</v>
      </c>
      <c r="U541" s="10">
        <v>43742</v>
      </c>
      <c r="V541" s="9"/>
      <c r="W541" s="12" t="s">
        <v>93</v>
      </c>
      <c r="X541" s="12" t="s">
        <v>103</v>
      </c>
      <c r="Y541" s="153" t="s">
        <v>32</v>
      </c>
      <c r="Z541" s="11" t="s">
        <v>1605</v>
      </c>
      <c r="AA541" s="14">
        <v>0</v>
      </c>
      <c r="AB541" s="14">
        <v>0</v>
      </c>
      <c r="AC541" s="14">
        <v>153200</v>
      </c>
      <c r="AD541" s="14">
        <v>0</v>
      </c>
      <c r="AE541" s="161">
        <f>SUM(TAMPData2202[[#This Row],[2022 PE Obligations]:[2022 Paving Obligations]])</f>
        <v>153200</v>
      </c>
      <c r="AF541" s="14">
        <v>0</v>
      </c>
      <c r="AG541" s="14">
        <v>0</v>
      </c>
      <c r="AH541" s="14">
        <v>758815</v>
      </c>
      <c r="AI541" s="14">
        <v>0</v>
      </c>
      <c r="AJ541" s="14">
        <v>758815</v>
      </c>
      <c r="AK541" s="16" t="s">
        <v>1607</v>
      </c>
    </row>
    <row r="542" spans="1:37" ht="36" hidden="1" x14ac:dyDescent="0.35">
      <c r="A542" s="159">
        <v>123479</v>
      </c>
      <c r="B542" s="8">
        <v>1</v>
      </c>
      <c r="C542" s="9" t="s">
        <v>114</v>
      </c>
      <c r="D542" s="10">
        <v>42478</v>
      </c>
      <c r="E542" s="9" t="s">
        <v>5526</v>
      </c>
      <c r="F542" s="10">
        <v>44215</v>
      </c>
      <c r="G542" s="9" t="s">
        <v>134</v>
      </c>
      <c r="H542" s="11" t="s">
        <v>722</v>
      </c>
      <c r="I542" s="9" t="s">
        <v>5564</v>
      </c>
      <c r="J542" s="12"/>
      <c r="K542" s="9" t="s">
        <v>5565</v>
      </c>
      <c r="L542" s="12" t="s">
        <v>183</v>
      </c>
      <c r="M542" s="11" t="s">
        <v>5566</v>
      </c>
      <c r="N542" s="11" t="s">
        <v>5567</v>
      </c>
      <c r="O542" s="9" t="s">
        <v>5109</v>
      </c>
      <c r="P542" s="9" t="s">
        <v>5027</v>
      </c>
      <c r="Q542" s="11"/>
      <c r="R542" s="166" t="s">
        <v>1778</v>
      </c>
      <c r="S542" s="9"/>
      <c r="T542" s="13">
        <v>0.01</v>
      </c>
      <c r="U542" s="12"/>
      <c r="V542" s="9"/>
      <c r="W542" s="12" t="s">
        <v>93</v>
      </c>
      <c r="X542" s="12" t="s">
        <v>103</v>
      </c>
      <c r="Y542" s="12"/>
      <c r="Z542" s="11"/>
      <c r="AA542" s="14">
        <v>0</v>
      </c>
      <c r="AB542" s="14">
        <v>0</v>
      </c>
      <c r="AC542" s="14">
        <v>55475.71</v>
      </c>
      <c r="AD542" s="14">
        <v>0</v>
      </c>
      <c r="AE542" s="161">
        <f>SUM(TAMPData2202[[#This Row],[2022 PE Obligations]:[2022 Paving Obligations]])</f>
        <v>55475.71</v>
      </c>
      <c r="AF542" s="14">
        <v>3755.74</v>
      </c>
      <c r="AG542" s="14">
        <v>0</v>
      </c>
      <c r="AH542" s="14">
        <v>288515.95</v>
      </c>
      <c r="AI542" s="14">
        <v>0</v>
      </c>
      <c r="AJ542" s="14">
        <v>292271.69</v>
      </c>
      <c r="AK542" s="16" t="s">
        <v>5568</v>
      </c>
    </row>
    <row r="543" spans="1:37" hidden="1" x14ac:dyDescent="0.35">
      <c r="A543" s="159">
        <v>123565</v>
      </c>
      <c r="B543" s="8">
        <v>3</v>
      </c>
      <c r="C543" s="9" t="s">
        <v>85</v>
      </c>
      <c r="D543" s="10">
        <v>42503</v>
      </c>
      <c r="E543" s="9" t="s">
        <v>3907</v>
      </c>
      <c r="F543" s="10">
        <v>44430</v>
      </c>
      <c r="G543" s="9" t="s">
        <v>5569</v>
      </c>
      <c r="H543" s="11" t="s">
        <v>538</v>
      </c>
      <c r="I543" s="9" t="s">
        <v>477</v>
      </c>
      <c r="J543" s="12" t="s">
        <v>299</v>
      </c>
      <c r="K543" s="9"/>
      <c r="L543" s="12" t="s">
        <v>300</v>
      </c>
      <c r="M543" s="11" t="s">
        <v>5570</v>
      </c>
      <c r="N543" s="11" t="s">
        <v>5571</v>
      </c>
      <c r="O543" s="9" t="s">
        <v>1836</v>
      </c>
      <c r="P543" s="9" t="s">
        <v>2166</v>
      </c>
      <c r="Q543" s="11"/>
      <c r="R543" s="166" t="s">
        <v>1778</v>
      </c>
      <c r="S543" s="9"/>
      <c r="T543" s="13">
        <v>0.27</v>
      </c>
      <c r="U543" s="10">
        <v>45058</v>
      </c>
      <c r="V543" s="9"/>
      <c r="W543" s="12" t="s">
        <v>93</v>
      </c>
      <c r="X543" s="12" t="s">
        <v>303</v>
      </c>
      <c r="Y543" s="153" t="s">
        <v>29</v>
      </c>
      <c r="Z543" s="11"/>
      <c r="AA543" s="14">
        <v>20000</v>
      </c>
      <c r="AB543" s="14">
        <v>0</v>
      </c>
      <c r="AC543" s="14">
        <v>0</v>
      </c>
      <c r="AD543" s="14">
        <v>0</v>
      </c>
      <c r="AE543" s="161">
        <f>SUM(TAMPData2202[[#This Row],[2022 PE Obligations]:[2022 Paving Obligations]])</f>
        <v>20000</v>
      </c>
      <c r="AF543" s="14">
        <v>120000</v>
      </c>
      <c r="AG543" s="14">
        <v>0</v>
      </c>
      <c r="AH543" s="14">
        <v>0</v>
      </c>
      <c r="AI543" s="14">
        <v>0</v>
      </c>
      <c r="AJ543" s="14">
        <v>120000</v>
      </c>
      <c r="AK543" s="16" t="s">
        <v>5572</v>
      </c>
    </row>
    <row r="544" spans="1:37" ht="54" hidden="1" x14ac:dyDescent="0.35">
      <c r="A544" s="159">
        <v>123633</v>
      </c>
      <c r="B544" s="8">
        <v>4</v>
      </c>
      <c r="C544" s="9" t="s">
        <v>85</v>
      </c>
      <c r="D544" s="10">
        <v>42514</v>
      </c>
      <c r="E544" s="9" t="s">
        <v>5499</v>
      </c>
      <c r="F544" s="10">
        <v>44515</v>
      </c>
      <c r="G544" s="9" t="s">
        <v>98</v>
      </c>
      <c r="H544" s="11" t="s">
        <v>415</v>
      </c>
      <c r="I544" s="9" t="s">
        <v>3182</v>
      </c>
      <c r="J544" s="12" t="s">
        <v>101</v>
      </c>
      <c r="K544" s="9"/>
      <c r="L544" s="12" t="s">
        <v>101</v>
      </c>
      <c r="M544" s="11" t="s">
        <v>5573</v>
      </c>
      <c r="N544" s="11" t="s">
        <v>5574</v>
      </c>
      <c r="O544" s="9" t="s">
        <v>91</v>
      </c>
      <c r="P544" s="9" t="s">
        <v>4979</v>
      </c>
      <c r="Q544" s="11"/>
      <c r="R544" s="166" t="s">
        <v>1778</v>
      </c>
      <c r="S544" s="9"/>
      <c r="T544" s="13">
        <v>0.73599999999999999</v>
      </c>
      <c r="U544" s="12"/>
      <c r="V544" s="9"/>
      <c r="W544" s="12" t="s">
        <v>93</v>
      </c>
      <c r="X544" s="12" t="s">
        <v>13</v>
      </c>
      <c r="Y544" s="12"/>
      <c r="Z544" s="11"/>
      <c r="AA544" s="14">
        <v>0</v>
      </c>
      <c r="AB544" s="14">
        <v>0</v>
      </c>
      <c r="AC544" s="14">
        <v>888566</v>
      </c>
      <c r="AD544" s="14">
        <v>0</v>
      </c>
      <c r="AE544" s="161">
        <f>SUM(TAMPData2202[[#This Row],[2022 PE Obligations]:[2022 Paving Obligations]])</f>
        <v>888566</v>
      </c>
      <c r="AF544" s="14">
        <v>62286.75</v>
      </c>
      <c r="AG544" s="14">
        <v>5920.75</v>
      </c>
      <c r="AH544" s="14">
        <v>888566</v>
      </c>
      <c r="AI544" s="14">
        <v>0</v>
      </c>
      <c r="AJ544" s="14">
        <v>956773.5</v>
      </c>
      <c r="AK544" s="16" t="s">
        <v>5575</v>
      </c>
    </row>
    <row r="545" spans="1:37" ht="54" hidden="1" x14ac:dyDescent="0.35">
      <c r="A545" s="159">
        <v>123636</v>
      </c>
      <c r="B545" s="8">
        <v>4</v>
      </c>
      <c r="C545" s="9" t="s">
        <v>85</v>
      </c>
      <c r="D545" s="10">
        <v>42514</v>
      </c>
      <c r="E545" s="9" t="s">
        <v>5499</v>
      </c>
      <c r="F545" s="10">
        <v>44459</v>
      </c>
      <c r="G545" s="9" t="s">
        <v>5576</v>
      </c>
      <c r="H545" s="11" t="s">
        <v>483</v>
      </c>
      <c r="I545" s="9" t="s">
        <v>5577</v>
      </c>
      <c r="J545" s="12" t="s">
        <v>101</v>
      </c>
      <c r="K545" s="9"/>
      <c r="L545" s="12" t="s">
        <v>101</v>
      </c>
      <c r="M545" s="11" t="s">
        <v>5578</v>
      </c>
      <c r="N545" s="11" t="s">
        <v>5579</v>
      </c>
      <c r="O545" s="9" t="s">
        <v>91</v>
      </c>
      <c r="P545" s="9" t="s">
        <v>4979</v>
      </c>
      <c r="Q545" s="11"/>
      <c r="R545" s="166" t="s">
        <v>1778</v>
      </c>
      <c r="S545" s="9"/>
      <c r="T545" s="13">
        <v>0.75</v>
      </c>
      <c r="U545" s="12"/>
      <c r="V545" s="9"/>
      <c r="W545" s="12" t="s">
        <v>93</v>
      </c>
      <c r="X545" s="12" t="s">
        <v>103</v>
      </c>
      <c r="Y545" s="12"/>
      <c r="Z545" s="11"/>
      <c r="AA545" s="14">
        <v>-2435.62</v>
      </c>
      <c r="AB545" s="14">
        <v>2435.62</v>
      </c>
      <c r="AC545" s="14">
        <v>0</v>
      </c>
      <c r="AD545" s="14">
        <v>0</v>
      </c>
      <c r="AE545" s="161">
        <f>SUM(TAMPData2202[[#This Row],[2022 PE Obligations]:[2022 Paving Obligations]])</f>
        <v>0</v>
      </c>
      <c r="AF545" s="14">
        <v>57034.879999999997</v>
      </c>
      <c r="AG545" s="14">
        <v>9271.85</v>
      </c>
      <c r="AH545" s="14">
        <v>0</v>
      </c>
      <c r="AI545" s="14">
        <v>0</v>
      </c>
      <c r="AJ545" s="14">
        <v>66306.73</v>
      </c>
      <c r="AK545" s="16" t="s">
        <v>5580</v>
      </c>
    </row>
    <row r="546" spans="1:37" ht="108" hidden="1" x14ac:dyDescent="0.35">
      <c r="A546" s="159">
        <v>123661</v>
      </c>
      <c r="B546" s="8">
        <v>2</v>
      </c>
      <c r="C546" s="9" t="s">
        <v>122</v>
      </c>
      <c r="D546" s="10">
        <v>42523</v>
      </c>
      <c r="E546" s="9" t="s">
        <v>3285</v>
      </c>
      <c r="F546" s="10">
        <v>44413</v>
      </c>
      <c r="G546" s="9" t="s">
        <v>425</v>
      </c>
      <c r="H546" s="11" t="s">
        <v>236</v>
      </c>
      <c r="I546" s="9"/>
      <c r="J546" s="12"/>
      <c r="K546" s="9"/>
      <c r="L546" s="12"/>
      <c r="M546" s="11" t="s">
        <v>4415</v>
      </c>
      <c r="N546" s="11" t="s">
        <v>4416</v>
      </c>
      <c r="O546" s="9" t="s">
        <v>91</v>
      </c>
      <c r="P546" s="9" t="s">
        <v>157</v>
      </c>
      <c r="Q546" s="11"/>
      <c r="R546" s="9" t="s">
        <v>47</v>
      </c>
      <c r="S546" s="9" t="s">
        <v>46</v>
      </c>
      <c r="T546" s="15" t="s">
        <v>505</v>
      </c>
      <c r="U546" s="12"/>
      <c r="V546" s="9"/>
      <c r="W546" s="12" t="s">
        <v>93</v>
      </c>
      <c r="X546" s="12"/>
      <c r="Y546" s="153" t="s">
        <v>34</v>
      </c>
      <c r="Z546" s="11"/>
      <c r="AA546" s="14">
        <v>0</v>
      </c>
      <c r="AB546" s="14">
        <v>0</v>
      </c>
      <c r="AC546" s="14">
        <v>1165500</v>
      </c>
      <c r="AD546" s="14">
        <v>0</v>
      </c>
      <c r="AE546" s="165">
        <f>SUM(TAMPData2202[[#This Row],[2022 PE Obligations]:[2022 Paving Obligations]])</f>
        <v>1165500</v>
      </c>
      <c r="AF546" s="14">
        <v>162423</v>
      </c>
      <c r="AG546" s="14">
        <v>0</v>
      </c>
      <c r="AH546" s="14">
        <v>1165500</v>
      </c>
      <c r="AI546" s="14">
        <v>0</v>
      </c>
      <c r="AJ546" s="14">
        <v>1327923</v>
      </c>
      <c r="AK546" s="16" t="s">
        <v>4417</v>
      </c>
    </row>
    <row r="547" spans="1:37" ht="54" hidden="1" x14ac:dyDescent="0.35">
      <c r="A547" s="159">
        <v>123749</v>
      </c>
      <c r="B547" s="8">
        <v>3</v>
      </c>
      <c r="C547" s="9" t="s">
        <v>122</v>
      </c>
      <c r="D547" s="10">
        <v>42538</v>
      </c>
      <c r="E547" s="9" t="s">
        <v>253</v>
      </c>
      <c r="F547" s="10">
        <v>44412</v>
      </c>
      <c r="G547" s="9" t="s">
        <v>4070</v>
      </c>
      <c r="H547" s="11" t="s">
        <v>99</v>
      </c>
      <c r="I547" s="9" t="s">
        <v>5581</v>
      </c>
      <c r="J547" s="12"/>
      <c r="K547" s="9" t="s">
        <v>5582</v>
      </c>
      <c r="L547" s="12" t="s">
        <v>183</v>
      </c>
      <c r="M547" s="11" t="s">
        <v>5583</v>
      </c>
      <c r="N547" s="11" t="s">
        <v>5584</v>
      </c>
      <c r="O547" s="9" t="s">
        <v>91</v>
      </c>
      <c r="P547" s="9" t="s">
        <v>4979</v>
      </c>
      <c r="Q547" s="11"/>
      <c r="R547" s="166" t="s">
        <v>1778</v>
      </c>
      <c r="S547" s="9"/>
      <c r="T547" s="13">
        <v>0.77</v>
      </c>
      <c r="U547" s="12"/>
      <c r="V547" s="9"/>
      <c r="W547" s="12" t="s">
        <v>93</v>
      </c>
      <c r="X547" s="12" t="s">
        <v>186</v>
      </c>
      <c r="Y547" s="12"/>
      <c r="Z547" s="11"/>
      <c r="AA547" s="14">
        <v>3584.96</v>
      </c>
      <c r="AB547" s="14">
        <v>0</v>
      </c>
      <c r="AC547" s="14">
        <v>219386</v>
      </c>
      <c r="AD547" s="14">
        <v>0</v>
      </c>
      <c r="AE547" s="161">
        <f>SUM(TAMPData2202[[#This Row],[2022 PE Obligations]:[2022 Paving Obligations]])</f>
        <v>222970.96</v>
      </c>
      <c r="AF547" s="14">
        <v>23084.959999999999</v>
      </c>
      <c r="AG547" s="14">
        <v>0</v>
      </c>
      <c r="AH547" s="14">
        <v>545957</v>
      </c>
      <c r="AI547" s="14">
        <v>0</v>
      </c>
      <c r="AJ547" s="14">
        <v>569041.96</v>
      </c>
      <c r="AK547" s="16" t="s">
        <v>5585</v>
      </c>
    </row>
    <row r="548" spans="1:37" ht="54" hidden="1" x14ac:dyDescent="0.35">
      <c r="A548" s="159">
        <v>123750</v>
      </c>
      <c r="B548" s="8">
        <v>3</v>
      </c>
      <c r="C548" s="9" t="s">
        <v>97</v>
      </c>
      <c r="D548" s="10">
        <v>42538</v>
      </c>
      <c r="E548" s="9" t="s">
        <v>253</v>
      </c>
      <c r="F548" s="10">
        <v>44377</v>
      </c>
      <c r="G548" s="9" t="s">
        <v>134</v>
      </c>
      <c r="H548" s="11" t="s">
        <v>785</v>
      </c>
      <c r="I548" s="9"/>
      <c r="J548" s="12"/>
      <c r="K548" s="9"/>
      <c r="L548" s="12"/>
      <c r="M548" s="11" t="s">
        <v>5586</v>
      </c>
      <c r="N548" s="11" t="s">
        <v>5587</v>
      </c>
      <c r="O548" s="9" t="s">
        <v>91</v>
      </c>
      <c r="P548" s="9" t="s">
        <v>4979</v>
      </c>
      <c r="Q548" s="11"/>
      <c r="R548" s="166" t="s">
        <v>1778</v>
      </c>
      <c r="S548" s="9"/>
      <c r="T548" s="13">
        <v>0.52</v>
      </c>
      <c r="U548" s="12"/>
      <c r="V548" s="9"/>
      <c r="W548" s="12" t="s">
        <v>93</v>
      </c>
      <c r="X548" s="12" t="s">
        <v>1058</v>
      </c>
      <c r="Y548" s="12"/>
      <c r="Z548" s="11"/>
      <c r="AA548" s="14">
        <v>617.24</v>
      </c>
      <c r="AB548" s="14">
        <v>0</v>
      </c>
      <c r="AC548" s="14">
        <v>-55127.96</v>
      </c>
      <c r="AD548" s="14">
        <v>0</v>
      </c>
      <c r="AE548" s="161">
        <f>SUM(TAMPData2202[[#This Row],[2022 PE Obligations]:[2022 Paving Obligations]])</f>
        <v>-54510.720000000001</v>
      </c>
      <c r="AF548" s="14">
        <v>7617.24</v>
      </c>
      <c r="AG548" s="14">
        <v>0</v>
      </c>
      <c r="AH548" s="14">
        <v>296516.03999999998</v>
      </c>
      <c r="AI548" s="14">
        <v>0</v>
      </c>
      <c r="AJ548" s="14">
        <v>304133.28000000003</v>
      </c>
      <c r="AK548" s="16" t="s">
        <v>5588</v>
      </c>
    </row>
    <row r="549" spans="1:37" ht="54" hidden="1" x14ac:dyDescent="0.35">
      <c r="A549" s="159">
        <v>123754</v>
      </c>
      <c r="B549" s="8">
        <v>4</v>
      </c>
      <c r="C549" s="9" t="s">
        <v>97</v>
      </c>
      <c r="D549" s="10">
        <v>42538</v>
      </c>
      <c r="E549" s="9" t="s">
        <v>253</v>
      </c>
      <c r="F549" s="10">
        <v>44375</v>
      </c>
      <c r="G549" s="9" t="s">
        <v>509</v>
      </c>
      <c r="H549" s="11" t="s">
        <v>750</v>
      </c>
      <c r="I549" s="9"/>
      <c r="J549" s="12"/>
      <c r="K549" s="9"/>
      <c r="L549" s="12"/>
      <c r="M549" s="11" t="s">
        <v>5589</v>
      </c>
      <c r="N549" s="11" t="s">
        <v>5590</v>
      </c>
      <c r="O549" s="9" t="s">
        <v>91</v>
      </c>
      <c r="P549" s="9" t="s">
        <v>4979</v>
      </c>
      <c r="Q549" s="11"/>
      <c r="R549" s="166" t="s">
        <v>1778</v>
      </c>
      <c r="S549" s="9"/>
      <c r="T549" s="13">
        <v>0.21</v>
      </c>
      <c r="U549" s="12"/>
      <c r="V549" s="9"/>
      <c r="W549" s="12" t="s">
        <v>93</v>
      </c>
      <c r="X549" s="12" t="s">
        <v>186</v>
      </c>
      <c r="Y549" s="12"/>
      <c r="Z549" s="11"/>
      <c r="AA549" s="14">
        <v>0</v>
      </c>
      <c r="AB549" s="14">
        <v>0</v>
      </c>
      <c r="AC549" s="14">
        <v>92572</v>
      </c>
      <c r="AD549" s="14">
        <v>0</v>
      </c>
      <c r="AE549" s="161">
        <f>SUM(TAMPData2202[[#This Row],[2022 PE Obligations]:[2022 Paving Obligations]])</f>
        <v>92572</v>
      </c>
      <c r="AF549" s="14">
        <v>21800</v>
      </c>
      <c r="AG549" s="14">
        <v>0</v>
      </c>
      <c r="AH549" s="14">
        <v>293344</v>
      </c>
      <c r="AI549" s="14">
        <v>0</v>
      </c>
      <c r="AJ549" s="14">
        <v>315144</v>
      </c>
      <c r="AK549" s="16" t="s">
        <v>5591</v>
      </c>
    </row>
    <row r="550" spans="1:37" hidden="1" x14ac:dyDescent="0.35">
      <c r="A550" s="159">
        <v>123817</v>
      </c>
      <c r="B550" s="8">
        <v>2</v>
      </c>
      <c r="C550" s="9" t="s">
        <v>85</v>
      </c>
      <c r="D550" s="10">
        <v>42557</v>
      </c>
      <c r="E550" s="9" t="s">
        <v>143</v>
      </c>
      <c r="F550" s="10">
        <v>44397</v>
      </c>
      <c r="G550" s="9" t="s">
        <v>426</v>
      </c>
      <c r="H550" s="11" t="s">
        <v>465</v>
      </c>
      <c r="I550" s="9" t="s">
        <v>466</v>
      </c>
      <c r="J550" s="12" t="s">
        <v>101</v>
      </c>
      <c r="K550" s="9"/>
      <c r="L550" s="12" t="s">
        <v>101</v>
      </c>
      <c r="M550" s="11" t="s">
        <v>2193</v>
      </c>
      <c r="N550" s="11" t="s">
        <v>2194</v>
      </c>
      <c r="O550" s="9" t="s">
        <v>553</v>
      </c>
      <c r="P550" s="9" t="s">
        <v>1783</v>
      </c>
      <c r="Q550" s="11"/>
      <c r="R550" s="9" t="s">
        <v>47</v>
      </c>
      <c r="S550" s="9" t="s">
        <v>45</v>
      </c>
      <c r="T550" s="13">
        <v>2.13</v>
      </c>
      <c r="U550" s="10">
        <v>45708</v>
      </c>
      <c r="V550" s="9"/>
      <c r="W550" s="12" t="s">
        <v>93</v>
      </c>
      <c r="X550" s="12" t="s">
        <v>103</v>
      </c>
      <c r="Y550" s="153" t="s">
        <v>32</v>
      </c>
      <c r="Z550" s="11"/>
      <c r="AA550" s="14">
        <v>331000</v>
      </c>
      <c r="AB550" s="14">
        <v>0</v>
      </c>
      <c r="AC550" s="14">
        <v>0</v>
      </c>
      <c r="AD550" s="14">
        <v>0</v>
      </c>
      <c r="AE550" s="161">
        <f>SUM(TAMPData2202[[#This Row],[2022 PE Obligations]:[2022 Paving Obligations]])</f>
        <v>331000</v>
      </c>
      <c r="AF550" s="14">
        <v>1281000</v>
      </c>
      <c r="AG550" s="14">
        <v>0</v>
      </c>
      <c r="AH550" s="14">
        <v>0</v>
      </c>
      <c r="AI550" s="14">
        <v>0</v>
      </c>
      <c r="AJ550" s="14">
        <v>1281000</v>
      </c>
      <c r="AK550" s="16"/>
    </row>
    <row r="551" spans="1:37" ht="90" hidden="1" x14ac:dyDescent="0.35">
      <c r="A551" s="159">
        <v>123838</v>
      </c>
      <c r="B551" s="8">
        <v>3</v>
      </c>
      <c r="C551" s="9" t="s">
        <v>85</v>
      </c>
      <c r="D551" s="10">
        <v>42563</v>
      </c>
      <c r="E551" s="9" t="s">
        <v>1732</v>
      </c>
      <c r="F551" s="10">
        <v>44215</v>
      </c>
      <c r="G551" s="9" t="s">
        <v>152</v>
      </c>
      <c r="H551" s="11" t="s">
        <v>538</v>
      </c>
      <c r="I551" s="9" t="s">
        <v>680</v>
      </c>
      <c r="J551" s="12" t="s">
        <v>101</v>
      </c>
      <c r="K551" s="9"/>
      <c r="L551" s="12" t="s">
        <v>101</v>
      </c>
      <c r="M551" s="11" t="s">
        <v>5592</v>
      </c>
      <c r="N551" s="11" t="s">
        <v>5593</v>
      </c>
      <c r="O551" s="9" t="s">
        <v>91</v>
      </c>
      <c r="P551" s="9" t="s">
        <v>5594</v>
      </c>
      <c r="Q551" s="11"/>
      <c r="R551" s="166" t="s">
        <v>1778</v>
      </c>
      <c r="S551" s="9"/>
      <c r="T551" s="13">
        <v>1.1100000000000001</v>
      </c>
      <c r="U551" s="12"/>
      <c r="V551" s="9"/>
      <c r="W551" s="12" t="s">
        <v>93</v>
      </c>
      <c r="X551" s="12" t="s">
        <v>13</v>
      </c>
      <c r="Y551" s="12"/>
      <c r="Z551" s="11"/>
      <c r="AA551" s="14">
        <v>0</v>
      </c>
      <c r="AB551" s="14">
        <v>0</v>
      </c>
      <c r="AC551" s="14">
        <v>0</v>
      </c>
      <c r="AD551" s="14">
        <v>0</v>
      </c>
      <c r="AE551" s="161">
        <f>SUM(TAMPData2202[[#This Row],[2022 PE Obligations]:[2022 Paving Obligations]])</f>
        <v>0</v>
      </c>
      <c r="AF551" s="14">
        <v>629920</v>
      </c>
      <c r="AG551" s="14">
        <v>0</v>
      </c>
      <c r="AH551" s="14">
        <v>0</v>
      </c>
      <c r="AI551" s="14">
        <v>0</v>
      </c>
      <c r="AJ551" s="14">
        <v>629920</v>
      </c>
      <c r="AK551" s="16" t="s">
        <v>5595</v>
      </c>
    </row>
    <row r="552" spans="1:37" ht="36" hidden="1" x14ac:dyDescent="0.35">
      <c r="A552" s="162">
        <v>123839</v>
      </c>
      <c r="B552" s="8">
        <v>3</v>
      </c>
      <c r="C552" s="9" t="s">
        <v>114</v>
      </c>
      <c r="D552" s="10">
        <v>42563</v>
      </c>
      <c r="E552" s="9" t="s">
        <v>152</v>
      </c>
      <c r="F552" s="10">
        <v>44517</v>
      </c>
      <c r="G552" s="9" t="s">
        <v>170</v>
      </c>
      <c r="H552" s="11" t="s">
        <v>313</v>
      </c>
      <c r="I552" s="9" t="s">
        <v>1857</v>
      </c>
      <c r="J552" s="12" t="s">
        <v>101</v>
      </c>
      <c r="K552" s="9"/>
      <c r="L552" s="12" t="s">
        <v>101</v>
      </c>
      <c r="M552" s="11" t="s">
        <v>1858</v>
      </c>
      <c r="N552" s="11" t="s">
        <v>1859</v>
      </c>
      <c r="O552" s="9" t="s">
        <v>157</v>
      </c>
      <c r="P552" s="9" t="s">
        <v>158</v>
      </c>
      <c r="Q552" s="11" t="s">
        <v>1859</v>
      </c>
      <c r="R552" s="9" t="s">
        <v>47</v>
      </c>
      <c r="S552" s="164" t="s">
        <v>43</v>
      </c>
      <c r="T552" s="13">
        <v>0.78</v>
      </c>
      <c r="U552" s="10">
        <v>43868</v>
      </c>
      <c r="V552" s="9" t="s">
        <v>1860</v>
      </c>
      <c r="W552" s="12" t="s">
        <v>93</v>
      </c>
      <c r="X552" s="12" t="s">
        <v>103</v>
      </c>
      <c r="Y552" s="163" t="s">
        <v>32</v>
      </c>
      <c r="Z552" s="11"/>
      <c r="AA552" s="14">
        <v>0</v>
      </c>
      <c r="AB552" s="14">
        <v>0</v>
      </c>
      <c r="AC552" s="14">
        <v>-1740.34</v>
      </c>
      <c r="AD552" s="14">
        <v>34785.96</v>
      </c>
      <c r="AE552" s="161">
        <f>SUM(TAMPData2202[[#This Row],[2022 PE Obligations]:[2022 Paving Obligations]])</f>
        <v>33045.620000000003</v>
      </c>
      <c r="AF552" s="14">
        <v>0</v>
      </c>
      <c r="AG552" s="14">
        <v>0</v>
      </c>
      <c r="AH552" s="14">
        <v>12717.66</v>
      </c>
      <c r="AI552" s="14">
        <v>101612.96</v>
      </c>
      <c r="AJ552" s="14">
        <v>114330.62</v>
      </c>
      <c r="AK552" s="16" t="s">
        <v>1862</v>
      </c>
    </row>
    <row r="553" spans="1:37" ht="36" hidden="1" x14ac:dyDescent="0.35">
      <c r="A553" s="162">
        <v>123841</v>
      </c>
      <c r="B553" s="8">
        <v>3</v>
      </c>
      <c r="C553" s="9" t="s">
        <v>114</v>
      </c>
      <c r="D553" s="10">
        <v>42563</v>
      </c>
      <c r="E553" s="9" t="s">
        <v>152</v>
      </c>
      <c r="F553" s="10">
        <v>44067</v>
      </c>
      <c r="G553" s="9" t="s">
        <v>170</v>
      </c>
      <c r="H553" s="11" t="s">
        <v>313</v>
      </c>
      <c r="I553" s="9" t="s">
        <v>1857</v>
      </c>
      <c r="J553" s="12" t="s">
        <v>101</v>
      </c>
      <c r="K553" s="9"/>
      <c r="L553" s="12" t="s">
        <v>101</v>
      </c>
      <c r="M553" s="11" t="s">
        <v>1863</v>
      </c>
      <c r="N553" s="11" t="s">
        <v>1859</v>
      </c>
      <c r="O553" s="9" t="s">
        <v>157</v>
      </c>
      <c r="P553" s="9" t="s">
        <v>158</v>
      </c>
      <c r="Q553" s="11" t="s">
        <v>1859</v>
      </c>
      <c r="R553" s="9" t="s">
        <v>47</v>
      </c>
      <c r="S553" s="164" t="s">
        <v>43</v>
      </c>
      <c r="T553" s="13">
        <v>4.4029999999999996</v>
      </c>
      <c r="U553" s="10">
        <v>43868</v>
      </c>
      <c r="V553" s="9" t="s">
        <v>1860</v>
      </c>
      <c r="W553" s="12" t="s">
        <v>93</v>
      </c>
      <c r="X553" s="12" t="s">
        <v>103</v>
      </c>
      <c r="Y553" s="163" t="s">
        <v>32</v>
      </c>
      <c r="Z553" s="11"/>
      <c r="AA553" s="14">
        <v>0</v>
      </c>
      <c r="AB553" s="14">
        <v>0</v>
      </c>
      <c r="AC553" s="14">
        <v>-20557.43</v>
      </c>
      <c r="AD553" s="14">
        <v>126289.94</v>
      </c>
      <c r="AE553" s="161">
        <f>SUM(TAMPData2202[[#This Row],[2022 PE Obligations]:[2022 Paving Obligations]])</f>
        <v>105732.51000000001</v>
      </c>
      <c r="AF553" s="14">
        <v>0</v>
      </c>
      <c r="AG553" s="14">
        <v>0</v>
      </c>
      <c r="AH553" s="14">
        <v>13756.57</v>
      </c>
      <c r="AI553" s="14">
        <v>462026.94</v>
      </c>
      <c r="AJ553" s="14">
        <v>475783.51</v>
      </c>
      <c r="AK553" s="16" t="s">
        <v>1864</v>
      </c>
    </row>
    <row r="554" spans="1:37" hidden="1" x14ac:dyDescent="0.35">
      <c r="A554" s="162">
        <v>123906</v>
      </c>
      <c r="B554" s="8">
        <v>4</v>
      </c>
      <c r="C554" s="9" t="s">
        <v>85</v>
      </c>
      <c r="D554" s="10">
        <v>42571</v>
      </c>
      <c r="E554" s="9" t="s">
        <v>152</v>
      </c>
      <c r="F554" s="10">
        <v>44549</v>
      </c>
      <c r="G554" s="9" t="s">
        <v>510</v>
      </c>
      <c r="H554" s="11" t="s">
        <v>483</v>
      </c>
      <c r="I554" s="9" t="s">
        <v>2033</v>
      </c>
      <c r="J554" s="12" t="s">
        <v>101</v>
      </c>
      <c r="K554" s="9"/>
      <c r="L554" s="12" t="s">
        <v>101</v>
      </c>
      <c r="M554" s="11" t="s">
        <v>2034</v>
      </c>
      <c r="N554" s="11" t="s">
        <v>2035</v>
      </c>
      <c r="O554" s="9" t="s">
        <v>157</v>
      </c>
      <c r="P554" s="9" t="s">
        <v>158</v>
      </c>
      <c r="Q554" s="11" t="s">
        <v>2035</v>
      </c>
      <c r="R554" s="9" t="s">
        <v>47</v>
      </c>
      <c r="S554" s="9" t="s">
        <v>43</v>
      </c>
      <c r="T554" s="13">
        <v>2.5299999999999998</v>
      </c>
      <c r="U554" s="10">
        <v>44603</v>
      </c>
      <c r="V554" s="9" t="s">
        <v>2036</v>
      </c>
      <c r="W554" s="12" t="s">
        <v>93</v>
      </c>
      <c r="X554" s="12" t="s">
        <v>103</v>
      </c>
      <c r="Y554" s="163" t="s">
        <v>32</v>
      </c>
      <c r="Z554" s="11"/>
      <c r="AA554" s="14">
        <v>0</v>
      </c>
      <c r="AB554" s="14">
        <v>0</v>
      </c>
      <c r="AC554" s="14">
        <v>56700</v>
      </c>
      <c r="AD554" s="14">
        <v>314000</v>
      </c>
      <c r="AE554" s="161">
        <f>SUM(TAMPData2202[[#This Row],[2022 PE Obligations]:[2022 Paving Obligations]])</f>
        <v>370700</v>
      </c>
      <c r="AF554" s="14">
        <v>0</v>
      </c>
      <c r="AG554" s="14">
        <v>0</v>
      </c>
      <c r="AH554" s="14">
        <v>56700</v>
      </c>
      <c r="AI554" s="14">
        <v>314000</v>
      </c>
      <c r="AJ554" s="14">
        <v>370700</v>
      </c>
      <c r="AK554" s="16" t="s">
        <v>2038</v>
      </c>
    </row>
    <row r="555" spans="1:37" hidden="1" x14ac:dyDescent="0.35">
      <c r="A555" s="162">
        <v>123907</v>
      </c>
      <c r="B555" s="8">
        <v>4</v>
      </c>
      <c r="C555" s="9" t="s">
        <v>85</v>
      </c>
      <c r="D555" s="10">
        <v>42571</v>
      </c>
      <c r="E555" s="9" t="s">
        <v>152</v>
      </c>
      <c r="F555" s="10">
        <v>44550</v>
      </c>
      <c r="G555" s="9" t="s">
        <v>510</v>
      </c>
      <c r="H555" s="11" t="s">
        <v>483</v>
      </c>
      <c r="I555" s="9" t="s">
        <v>484</v>
      </c>
      <c r="J555" s="12" t="s">
        <v>101</v>
      </c>
      <c r="K555" s="9"/>
      <c r="L555" s="12" t="s">
        <v>101</v>
      </c>
      <c r="M555" s="11" t="s">
        <v>1975</v>
      </c>
      <c r="N555" s="11" t="s">
        <v>1976</v>
      </c>
      <c r="O555" s="9" t="s">
        <v>157</v>
      </c>
      <c r="P555" s="9" t="s">
        <v>158</v>
      </c>
      <c r="Q555" s="11" t="s">
        <v>1976</v>
      </c>
      <c r="R555" s="9" t="s">
        <v>47</v>
      </c>
      <c r="S555" s="9" t="s">
        <v>43</v>
      </c>
      <c r="T555" s="13">
        <v>6.68</v>
      </c>
      <c r="U555" s="10">
        <v>44603</v>
      </c>
      <c r="V555" s="9" t="s">
        <v>1867</v>
      </c>
      <c r="W555" s="12" t="s">
        <v>670</v>
      </c>
      <c r="X555" s="12" t="s">
        <v>13</v>
      </c>
      <c r="Y555" s="163" t="s">
        <v>31</v>
      </c>
      <c r="Z555" s="11"/>
      <c r="AA555" s="14">
        <v>0</v>
      </c>
      <c r="AB555" s="14">
        <v>0</v>
      </c>
      <c r="AC555" s="14">
        <v>0</v>
      </c>
      <c r="AD555" s="14">
        <v>1919000</v>
      </c>
      <c r="AE555" s="161">
        <f>SUM(TAMPData2202[[#This Row],[2022 PE Obligations]:[2022 Paving Obligations]])</f>
        <v>1919000</v>
      </c>
      <c r="AF555" s="14">
        <v>0</v>
      </c>
      <c r="AG555" s="14">
        <v>0</v>
      </c>
      <c r="AH555" s="14">
        <v>0</v>
      </c>
      <c r="AI555" s="14">
        <v>1919000</v>
      </c>
      <c r="AJ555" s="14">
        <v>1919000</v>
      </c>
      <c r="AK555" s="16" t="s">
        <v>1978</v>
      </c>
    </row>
    <row r="556" spans="1:37" ht="36" hidden="1" x14ac:dyDescent="0.35">
      <c r="A556" s="162">
        <v>123915</v>
      </c>
      <c r="B556" s="8">
        <v>4</v>
      </c>
      <c r="C556" s="9" t="s">
        <v>97</v>
      </c>
      <c r="D556" s="10">
        <v>42571</v>
      </c>
      <c r="E556" s="9" t="s">
        <v>152</v>
      </c>
      <c r="F556" s="10">
        <v>44565.875173611108</v>
      </c>
      <c r="G556" s="9" t="s">
        <v>108</v>
      </c>
      <c r="H556" s="11" t="s">
        <v>961</v>
      </c>
      <c r="I556" s="9" t="s">
        <v>2873</v>
      </c>
      <c r="J556" s="12" t="s">
        <v>101</v>
      </c>
      <c r="K556" s="9"/>
      <c r="L556" s="12" t="s">
        <v>101</v>
      </c>
      <c r="M556" s="11" t="s">
        <v>2874</v>
      </c>
      <c r="N556" s="11" t="s">
        <v>2875</v>
      </c>
      <c r="O556" s="9" t="s">
        <v>157</v>
      </c>
      <c r="P556" s="9" t="s">
        <v>158</v>
      </c>
      <c r="Q556" s="11" t="s">
        <v>2876</v>
      </c>
      <c r="R556" s="9" t="s">
        <v>47</v>
      </c>
      <c r="S556" s="1" t="s">
        <v>43</v>
      </c>
      <c r="T556" s="13">
        <v>3.92</v>
      </c>
      <c r="U556" s="10">
        <v>44323</v>
      </c>
      <c r="V556" s="9" t="s">
        <v>1805</v>
      </c>
      <c r="W556" s="12" t="s">
        <v>670</v>
      </c>
      <c r="X556" s="12" t="s">
        <v>13</v>
      </c>
      <c r="Y556" s="163" t="s">
        <v>31</v>
      </c>
      <c r="Z556" s="11"/>
      <c r="AA556" s="14">
        <v>0</v>
      </c>
      <c r="AB556" s="14">
        <v>0</v>
      </c>
      <c r="AC556" s="14">
        <v>137810</v>
      </c>
      <c r="AD556" s="14">
        <v>118610</v>
      </c>
      <c r="AE556" s="161">
        <f>SUM(TAMPData2202[[#This Row],[2022 PE Obligations]:[2022 Paving Obligations]])</f>
        <v>256420</v>
      </c>
      <c r="AF556" s="14">
        <v>0</v>
      </c>
      <c r="AG556" s="14">
        <v>0</v>
      </c>
      <c r="AH556" s="14">
        <v>549210</v>
      </c>
      <c r="AI556" s="14">
        <v>788810</v>
      </c>
      <c r="AJ556" s="14">
        <v>1338020</v>
      </c>
      <c r="AK556" s="16" t="s">
        <v>2878</v>
      </c>
    </row>
    <row r="557" spans="1:37" ht="36" hidden="1" x14ac:dyDescent="0.35">
      <c r="A557" s="162">
        <v>123926</v>
      </c>
      <c r="B557" s="8">
        <v>4</v>
      </c>
      <c r="C557" s="9" t="s">
        <v>85</v>
      </c>
      <c r="D557" s="10">
        <v>42571</v>
      </c>
      <c r="E557" s="9" t="s">
        <v>152</v>
      </c>
      <c r="F557" s="10">
        <v>44547</v>
      </c>
      <c r="G557" s="9" t="s">
        <v>152</v>
      </c>
      <c r="H557" s="11" t="s">
        <v>893</v>
      </c>
      <c r="I557" s="9" t="s">
        <v>2767</v>
      </c>
      <c r="J557" s="12" t="s">
        <v>101</v>
      </c>
      <c r="K557" s="9"/>
      <c r="L557" s="12" t="s">
        <v>101</v>
      </c>
      <c r="M557" s="11" t="s">
        <v>2768</v>
      </c>
      <c r="N557" s="11" t="s">
        <v>2769</v>
      </c>
      <c r="O557" s="9" t="s">
        <v>157</v>
      </c>
      <c r="P557" s="9" t="s">
        <v>1794</v>
      </c>
      <c r="Q557" s="11" t="s">
        <v>2769</v>
      </c>
      <c r="R557" s="9" t="s">
        <v>47</v>
      </c>
      <c r="S557" s="164" t="s">
        <v>46</v>
      </c>
      <c r="T557" s="13">
        <v>3.8</v>
      </c>
      <c r="U557" s="10">
        <v>44694</v>
      </c>
      <c r="V557" s="9" t="s">
        <v>2770</v>
      </c>
      <c r="W557" s="12" t="s">
        <v>670</v>
      </c>
      <c r="X557" s="12" t="s">
        <v>13</v>
      </c>
      <c r="Y557" s="163" t="s">
        <v>31</v>
      </c>
      <c r="Z557" s="11" t="s">
        <v>2771</v>
      </c>
      <c r="AA557" s="14">
        <v>0</v>
      </c>
      <c r="AB557" s="14">
        <v>0</v>
      </c>
      <c r="AC557" s="14">
        <v>5000</v>
      </c>
      <c r="AD557" s="14">
        <v>0</v>
      </c>
      <c r="AE557" s="161">
        <f>SUM(TAMPData2202[[#This Row],[2022 PE Obligations]:[2022 Paving Obligations]])</f>
        <v>5000</v>
      </c>
      <c r="AF557" s="14">
        <v>0</v>
      </c>
      <c r="AG557" s="14">
        <v>0</v>
      </c>
      <c r="AH557" s="14">
        <v>5000</v>
      </c>
      <c r="AI557" s="14">
        <v>0</v>
      </c>
      <c r="AJ557" s="14">
        <v>5000</v>
      </c>
      <c r="AK557" s="16" t="s">
        <v>2772</v>
      </c>
    </row>
    <row r="558" spans="1:37" hidden="1" x14ac:dyDescent="0.35">
      <c r="A558" s="162">
        <v>123927</v>
      </c>
      <c r="B558" s="8">
        <v>4</v>
      </c>
      <c r="C558" s="9" t="s">
        <v>85</v>
      </c>
      <c r="D558" s="10">
        <v>42571</v>
      </c>
      <c r="E558" s="9" t="s">
        <v>152</v>
      </c>
      <c r="F558" s="10">
        <v>44549</v>
      </c>
      <c r="G558" s="9" t="s">
        <v>510</v>
      </c>
      <c r="H558" s="11" t="s">
        <v>863</v>
      </c>
      <c r="I558" s="9" t="s">
        <v>2039</v>
      </c>
      <c r="J558" s="12" t="s">
        <v>101</v>
      </c>
      <c r="K558" s="9"/>
      <c r="L558" s="12" t="s">
        <v>101</v>
      </c>
      <c r="M558" s="11" t="s">
        <v>2040</v>
      </c>
      <c r="N558" s="11" t="s">
        <v>2041</v>
      </c>
      <c r="O558" s="9" t="s">
        <v>157</v>
      </c>
      <c r="P558" s="9" t="s">
        <v>158</v>
      </c>
      <c r="Q558" s="11" t="s">
        <v>2041</v>
      </c>
      <c r="R558" s="9" t="s">
        <v>47</v>
      </c>
      <c r="S558" s="9" t="s">
        <v>43</v>
      </c>
      <c r="T558" s="13">
        <v>1.02</v>
      </c>
      <c r="U558" s="10">
        <v>44603</v>
      </c>
      <c r="V558" s="9" t="s">
        <v>1805</v>
      </c>
      <c r="W558" s="12" t="s">
        <v>93</v>
      </c>
      <c r="X558" s="12" t="s">
        <v>103</v>
      </c>
      <c r="Y558" s="163" t="s">
        <v>32</v>
      </c>
      <c r="Z558" s="11"/>
      <c r="AA558" s="14">
        <v>0</v>
      </c>
      <c r="AB558" s="14">
        <v>0</v>
      </c>
      <c r="AC558" s="14">
        <v>29065</v>
      </c>
      <c r="AD558" s="14">
        <v>218000</v>
      </c>
      <c r="AE558" s="161">
        <f>SUM(TAMPData2202[[#This Row],[2022 PE Obligations]:[2022 Paving Obligations]])</f>
        <v>247065</v>
      </c>
      <c r="AF558" s="14">
        <v>0</v>
      </c>
      <c r="AG558" s="14">
        <v>0</v>
      </c>
      <c r="AH558" s="14">
        <v>29065</v>
      </c>
      <c r="AI558" s="14">
        <v>218000</v>
      </c>
      <c r="AJ558" s="14">
        <v>247065</v>
      </c>
      <c r="AK558" s="16" t="s">
        <v>2043</v>
      </c>
    </row>
    <row r="559" spans="1:37" ht="36" hidden="1" x14ac:dyDescent="0.35">
      <c r="A559" s="162">
        <v>123942</v>
      </c>
      <c r="B559" s="8">
        <v>4</v>
      </c>
      <c r="C559" s="9" t="s">
        <v>85</v>
      </c>
      <c r="D559" s="10">
        <v>42571</v>
      </c>
      <c r="E559" s="9" t="s">
        <v>152</v>
      </c>
      <c r="F559" s="10">
        <v>44557</v>
      </c>
      <c r="G559" s="9" t="s">
        <v>510</v>
      </c>
      <c r="H559" s="11" t="s">
        <v>2044</v>
      </c>
      <c r="I559" s="9" t="s">
        <v>2045</v>
      </c>
      <c r="J559" s="12" t="s">
        <v>101</v>
      </c>
      <c r="K559" s="9"/>
      <c r="L559" s="12" t="s">
        <v>101</v>
      </c>
      <c r="M559" s="11" t="s">
        <v>2046</v>
      </c>
      <c r="N559" s="11" t="s">
        <v>2047</v>
      </c>
      <c r="O559" s="9" t="s">
        <v>157</v>
      </c>
      <c r="P559" s="9" t="s">
        <v>158</v>
      </c>
      <c r="Q559" s="11" t="s">
        <v>2047</v>
      </c>
      <c r="R559" s="9" t="s">
        <v>47</v>
      </c>
      <c r="S559" s="9" t="s">
        <v>43</v>
      </c>
      <c r="T559" s="13">
        <v>8.24</v>
      </c>
      <c r="U559" s="10">
        <v>44603</v>
      </c>
      <c r="V559" s="9" t="s">
        <v>1867</v>
      </c>
      <c r="W559" s="12" t="s">
        <v>93</v>
      </c>
      <c r="X559" s="12" t="s">
        <v>103</v>
      </c>
      <c r="Y559" s="163" t="s">
        <v>32</v>
      </c>
      <c r="Z559" s="11"/>
      <c r="AA559" s="14">
        <v>0</v>
      </c>
      <c r="AB559" s="14">
        <v>0</v>
      </c>
      <c r="AC559" s="14">
        <v>172200</v>
      </c>
      <c r="AD559" s="14">
        <v>664000</v>
      </c>
      <c r="AE559" s="161">
        <f>SUM(TAMPData2202[[#This Row],[2022 PE Obligations]:[2022 Paving Obligations]])</f>
        <v>836200</v>
      </c>
      <c r="AF559" s="14">
        <v>0</v>
      </c>
      <c r="AG559" s="14">
        <v>0</v>
      </c>
      <c r="AH559" s="14">
        <v>172200</v>
      </c>
      <c r="AI559" s="14">
        <v>664000</v>
      </c>
      <c r="AJ559" s="14">
        <v>836200</v>
      </c>
      <c r="AK559" s="16" t="s">
        <v>2048</v>
      </c>
    </row>
    <row r="560" spans="1:37" ht="36" hidden="1" x14ac:dyDescent="0.35">
      <c r="A560" s="162">
        <v>123948</v>
      </c>
      <c r="B560" s="8">
        <v>4</v>
      </c>
      <c r="C560" s="9" t="s">
        <v>85</v>
      </c>
      <c r="D560" s="10">
        <v>42571</v>
      </c>
      <c r="E560" s="9" t="s">
        <v>152</v>
      </c>
      <c r="F560" s="10">
        <v>44600</v>
      </c>
      <c r="G560" s="9" t="s">
        <v>510</v>
      </c>
      <c r="H560" s="11" t="s">
        <v>2853</v>
      </c>
      <c r="I560" s="9" t="s">
        <v>1485</v>
      </c>
      <c r="J560" s="12" t="s">
        <v>101</v>
      </c>
      <c r="K560" s="9"/>
      <c r="L560" s="12" t="s">
        <v>101</v>
      </c>
      <c r="M560" s="11" t="s">
        <v>4114</v>
      </c>
      <c r="N560" s="11" t="s">
        <v>1793</v>
      </c>
      <c r="O560" s="9" t="s">
        <v>157</v>
      </c>
      <c r="P560" s="9" t="s">
        <v>158</v>
      </c>
      <c r="Q560" s="11" t="s">
        <v>1793</v>
      </c>
      <c r="R560" s="9" t="s">
        <v>47</v>
      </c>
      <c r="S560" s="9" t="s">
        <v>43</v>
      </c>
      <c r="T560" s="13">
        <v>9.77</v>
      </c>
      <c r="U560" s="12"/>
      <c r="V560" s="9" t="s">
        <v>1805</v>
      </c>
      <c r="W560" s="12" t="s">
        <v>93</v>
      </c>
      <c r="X560" s="12" t="s">
        <v>94</v>
      </c>
      <c r="Y560" s="163" t="s">
        <v>31</v>
      </c>
      <c r="Z560" s="11" t="s">
        <v>4115</v>
      </c>
      <c r="AA560" s="14">
        <v>0</v>
      </c>
      <c r="AB560" s="14">
        <v>0</v>
      </c>
      <c r="AC560" s="14">
        <v>5000</v>
      </c>
      <c r="AD560" s="14">
        <v>0</v>
      </c>
      <c r="AE560" s="161">
        <f>SUM(TAMPData2202[[#This Row],[2022 PE Obligations]:[2022 Paving Obligations]])</f>
        <v>5000</v>
      </c>
      <c r="AF560" s="14">
        <v>0</v>
      </c>
      <c r="AG560" s="14">
        <v>0</v>
      </c>
      <c r="AH560" s="14">
        <v>5000</v>
      </c>
      <c r="AI560" s="14">
        <v>0</v>
      </c>
      <c r="AJ560" s="14">
        <v>5000</v>
      </c>
      <c r="AK560" s="16" t="s">
        <v>4116</v>
      </c>
    </row>
    <row r="561" spans="1:37" ht="36" hidden="1" x14ac:dyDescent="0.35">
      <c r="A561" s="162">
        <v>123949</v>
      </c>
      <c r="B561" s="8">
        <v>4</v>
      </c>
      <c r="C561" s="9" t="s">
        <v>85</v>
      </c>
      <c r="D561" s="10">
        <v>42571</v>
      </c>
      <c r="E561" s="9" t="s">
        <v>152</v>
      </c>
      <c r="F561" s="10">
        <v>44547</v>
      </c>
      <c r="G561" s="9" t="s">
        <v>1132</v>
      </c>
      <c r="H561" s="11" t="s">
        <v>331</v>
      </c>
      <c r="I561" s="9" t="s">
        <v>3009</v>
      </c>
      <c r="J561" s="12" t="s">
        <v>101</v>
      </c>
      <c r="K561" s="9"/>
      <c r="L561" s="12" t="s">
        <v>101</v>
      </c>
      <c r="M561" s="11" t="s">
        <v>3010</v>
      </c>
      <c r="N561" s="11" t="s">
        <v>2035</v>
      </c>
      <c r="O561" s="9" t="s">
        <v>157</v>
      </c>
      <c r="P561" s="9" t="s">
        <v>1794</v>
      </c>
      <c r="Q561" s="11" t="s">
        <v>2035</v>
      </c>
      <c r="R561" s="9" t="s">
        <v>47</v>
      </c>
      <c r="S561" s="9" t="s">
        <v>43</v>
      </c>
      <c r="T561" s="13">
        <v>7.95</v>
      </c>
      <c r="U561" s="10">
        <v>44694</v>
      </c>
      <c r="V561" s="9" t="s">
        <v>2036</v>
      </c>
      <c r="W561" s="12" t="s">
        <v>93</v>
      </c>
      <c r="X561" s="12" t="s">
        <v>103</v>
      </c>
      <c r="Y561" s="163" t="s">
        <v>32</v>
      </c>
      <c r="Z561" s="11" t="s">
        <v>3011</v>
      </c>
      <c r="AA561" s="14">
        <v>0</v>
      </c>
      <c r="AB561" s="14">
        <v>0</v>
      </c>
      <c r="AC561" s="14">
        <v>5000</v>
      </c>
      <c r="AD561" s="14">
        <v>0</v>
      </c>
      <c r="AE561" s="161">
        <f>SUM(TAMPData2202[[#This Row],[2022 PE Obligations]:[2022 Paving Obligations]])</f>
        <v>5000</v>
      </c>
      <c r="AF561" s="14">
        <v>0</v>
      </c>
      <c r="AG561" s="14">
        <v>0</v>
      </c>
      <c r="AH561" s="14">
        <v>5000</v>
      </c>
      <c r="AI561" s="14">
        <v>0</v>
      </c>
      <c r="AJ561" s="14">
        <v>5000</v>
      </c>
      <c r="AK561" s="16" t="s">
        <v>3012</v>
      </c>
    </row>
    <row r="562" spans="1:37" ht="36" hidden="1" x14ac:dyDescent="0.35">
      <c r="A562" s="162">
        <v>123950</v>
      </c>
      <c r="B562" s="8">
        <v>4</v>
      </c>
      <c r="C562" s="9" t="s">
        <v>85</v>
      </c>
      <c r="D562" s="10">
        <v>42571</v>
      </c>
      <c r="E562" s="9" t="s">
        <v>152</v>
      </c>
      <c r="F562" s="10">
        <v>44592</v>
      </c>
      <c r="G562" s="9" t="s">
        <v>87</v>
      </c>
      <c r="H562" s="11" t="s">
        <v>331</v>
      </c>
      <c r="I562" s="9" t="s">
        <v>3009</v>
      </c>
      <c r="J562" s="12" t="s">
        <v>101</v>
      </c>
      <c r="K562" s="9"/>
      <c r="L562" s="12" t="s">
        <v>101</v>
      </c>
      <c r="M562" s="11" t="s">
        <v>3013</v>
      </c>
      <c r="N562" s="11" t="s">
        <v>2035</v>
      </c>
      <c r="O562" s="9" t="s">
        <v>157</v>
      </c>
      <c r="P562" s="9" t="s">
        <v>158</v>
      </c>
      <c r="Q562" s="11" t="s">
        <v>2035</v>
      </c>
      <c r="R562" s="9" t="s">
        <v>47</v>
      </c>
      <c r="S562" s="9" t="s">
        <v>43</v>
      </c>
      <c r="T562" s="13">
        <v>4.45</v>
      </c>
      <c r="U562" s="10">
        <v>44694</v>
      </c>
      <c r="V562" s="9" t="s">
        <v>2036</v>
      </c>
      <c r="W562" s="12" t="s">
        <v>93</v>
      </c>
      <c r="X562" s="12" t="s">
        <v>103</v>
      </c>
      <c r="Y562" s="163" t="s">
        <v>32</v>
      </c>
      <c r="Z562" s="11" t="s">
        <v>3014</v>
      </c>
      <c r="AA562" s="14">
        <v>0</v>
      </c>
      <c r="AB562" s="14">
        <v>0</v>
      </c>
      <c r="AC562" s="14">
        <v>5000</v>
      </c>
      <c r="AD562" s="14">
        <v>0</v>
      </c>
      <c r="AE562" s="161">
        <f>SUM(TAMPData2202[[#This Row],[2022 PE Obligations]:[2022 Paving Obligations]])</f>
        <v>5000</v>
      </c>
      <c r="AF562" s="14">
        <v>0</v>
      </c>
      <c r="AG562" s="14">
        <v>0</v>
      </c>
      <c r="AH562" s="14">
        <v>5000</v>
      </c>
      <c r="AI562" s="14">
        <v>0</v>
      </c>
      <c r="AJ562" s="14">
        <v>5000</v>
      </c>
      <c r="AK562" s="16" t="s">
        <v>3015</v>
      </c>
    </row>
    <row r="563" spans="1:37" hidden="1" x14ac:dyDescent="0.35">
      <c r="A563" s="159">
        <v>124012</v>
      </c>
      <c r="B563" s="8">
        <v>2</v>
      </c>
      <c r="C563" s="9" t="s">
        <v>85</v>
      </c>
      <c r="D563" s="10">
        <v>42572</v>
      </c>
      <c r="E563" s="9" t="s">
        <v>143</v>
      </c>
      <c r="F563" s="10">
        <v>44040</v>
      </c>
      <c r="G563" s="9" t="s">
        <v>148</v>
      </c>
      <c r="H563" s="11" t="s">
        <v>128</v>
      </c>
      <c r="I563" s="9" t="s">
        <v>1001</v>
      </c>
      <c r="J563" s="12"/>
      <c r="K563" s="9" t="s">
        <v>1002</v>
      </c>
      <c r="L563" s="12" t="s">
        <v>183</v>
      </c>
      <c r="M563" s="11" t="s">
        <v>1003</v>
      </c>
      <c r="N563" s="11"/>
      <c r="O563" s="9" t="s">
        <v>40</v>
      </c>
      <c r="P563" s="9" t="s">
        <v>166</v>
      </c>
      <c r="Q563" s="11"/>
      <c r="R563" s="9" t="s">
        <v>39</v>
      </c>
      <c r="S563" s="9" t="s">
        <v>45</v>
      </c>
      <c r="T563" s="13">
        <v>0.01</v>
      </c>
      <c r="U563" s="10">
        <v>44645</v>
      </c>
      <c r="V563" s="9"/>
      <c r="W563" s="12" t="s">
        <v>93</v>
      </c>
      <c r="X563" s="12" t="s">
        <v>186</v>
      </c>
      <c r="Y563" s="153" t="s">
        <v>34</v>
      </c>
      <c r="Z563" s="11" t="s">
        <v>1004</v>
      </c>
      <c r="AA563" s="14">
        <v>17183.14</v>
      </c>
      <c r="AB563" s="14">
        <v>0</v>
      </c>
      <c r="AC563" s="14">
        <v>0</v>
      </c>
      <c r="AD563" s="14">
        <v>0</v>
      </c>
      <c r="AE563" s="161">
        <f>SUM(TAMPData2202[[#This Row],[2022 PE Obligations]:[2022 Paving Obligations]])</f>
        <v>17183.14</v>
      </c>
      <c r="AF563" s="14">
        <v>180784.62</v>
      </c>
      <c r="AG563" s="14">
        <v>99135</v>
      </c>
      <c r="AH563" s="14">
        <v>0</v>
      </c>
      <c r="AI563" s="14">
        <v>0</v>
      </c>
      <c r="AJ563" s="14">
        <v>279919.62</v>
      </c>
      <c r="AK563" s="16" t="s">
        <v>1005</v>
      </c>
    </row>
    <row r="564" spans="1:37" hidden="1" x14ac:dyDescent="0.35">
      <c r="A564" s="159">
        <v>124013</v>
      </c>
      <c r="B564" s="8">
        <v>2</v>
      </c>
      <c r="C564" s="9" t="s">
        <v>122</v>
      </c>
      <c r="D564" s="10">
        <v>42572</v>
      </c>
      <c r="E564" s="9" t="s">
        <v>143</v>
      </c>
      <c r="F564" s="10">
        <v>44449</v>
      </c>
      <c r="G564" s="9" t="s">
        <v>235</v>
      </c>
      <c r="H564" s="11" t="s">
        <v>128</v>
      </c>
      <c r="I564" s="9" t="s">
        <v>603</v>
      </c>
      <c r="J564" s="12" t="s">
        <v>299</v>
      </c>
      <c r="K564" s="9"/>
      <c r="L564" s="12" t="s">
        <v>300</v>
      </c>
      <c r="M564" s="11" t="s">
        <v>2433</v>
      </c>
      <c r="N564" s="11" t="s">
        <v>2434</v>
      </c>
      <c r="O564" s="9" t="s">
        <v>553</v>
      </c>
      <c r="P564" s="9" t="s">
        <v>1783</v>
      </c>
      <c r="Q564" s="11"/>
      <c r="R564" s="9" t="s">
        <v>47</v>
      </c>
      <c r="S564" s="9" t="s">
        <v>45</v>
      </c>
      <c r="T564" s="13">
        <v>0.45</v>
      </c>
      <c r="U564" s="10">
        <v>44281</v>
      </c>
      <c r="V564" s="9"/>
      <c r="W564" s="12" t="s">
        <v>93</v>
      </c>
      <c r="X564" s="12" t="s">
        <v>303</v>
      </c>
      <c r="Y564" s="153" t="s">
        <v>29</v>
      </c>
      <c r="Z564" s="11"/>
      <c r="AA564" s="14">
        <v>60000</v>
      </c>
      <c r="AB564" s="14">
        <v>0</v>
      </c>
      <c r="AC564" s="14">
        <v>0</v>
      </c>
      <c r="AD564" s="14">
        <v>0</v>
      </c>
      <c r="AE564" s="161">
        <f>SUM(TAMPData2202[[#This Row],[2022 PE Obligations]:[2022 Paving Obligations]])</f>
        <v>60000</v>
      </c>
      <c r="AF564" s="14">
        <v>293700</v>
      </c>
      <c r="AG564" s="14">
        <v>0</v>
      </c>
      <c r="AH564" s="14">
        <v>5379726</v>
      </c>
      <c r="AI564" s="14">
        <v>0</v>
      </c>
      <c r="AJ564" s="14">
        <v>5673426</v>
      </c>
      <c r="AK564" s="16" t="s">
        <v>2435</v>
      </c>
    </row>
    <row r="565" spans="1:37" ht="36" hidden="1" x14ac:dyDescent="0.35">
      <c r="A565" s="159">
        <v>124018</v>
      </c>
      <c r="B565" s="8">
        <v>2</v>
      </c>
      <c r="C565" s="9" t="s">
        <v>85</v>
      </c>
      <c r="D565" s="10">
        <v>42572</v>
      </c>
      <c r="E565" s="9" t="s">
        <v>143</v>
      </c>
      <c r="F565" s="10">
        <v>44440</v>
      </c>
      <c r="G565" s="9" t="s">
        <v>426</v>
      </c>
      <c r="H565" s="11" t="s">
        <v>128</v>
      </c>
      <c r="I565" s="9" t="s">
        <v>466</v>
      </c>
      <c r="J565" s="12" t="s">
        <v>101</v>
      </c>
      <c r="K565" s="9"/>
      <c r="L565" s="12" t="s">
        <v>101</v>
      </c>
      <c r="M565" s="11" t="s">
        <v>3404</v>
      </c>
      <c r="N565" s="11" t="s">
        <v>3405</v>
      </c>
      <c r="O565" s="9" t="s">
        <v>553</v>
      </c>
      <c r="P565" s="9" t="s">
        <v>1783</v>
      </c>
      <c r="Q565" s="11"/>
      <c r="R565" s="9" t="s">
        <v>47</v>
      </c>
      <c r="S565" s="9" t="s">
        <v>45</v>
      </c>
      <c r="T565" s="13">
        <v>5.4</v>
      </c>
      <c r="U565" s="10">
        <v>45884</v>
      </c>
      <c r="V565" s="9"/>
      <c r="W565" s="12" t="s">
        <v>93</v>
      </c>
      <c r="X565" s="12" t="s">
        <v>94</v>
      </c>
      <c r="Y565" s="153" t="s">
        <v>31</v>
      </c>
      <c r="Z565" s="11"/>
      <c r="AA565" s="14">
        <v>480800</v>
      </c>
      <c r="AB565" s="14">
        <v>0</v>
      </c>
      <c r="AC565" s="14">
        <v>0</v>
      </c>
      <c r="AD565" s="14">
        <v>0</v>
      </c>
      <c r="AE565" s="161">
        <f>SUM(TAMPData2202[[#This Row],[2022 PE Obligations]:[2022 Paving Obligations]])</f>
        <v>480800</v>
      </c>
      <c r="AF565" s="14">
        <v>1943800</v>
      </c>
      <c r="AG565" s="14">
        <v>0</v>
      </c>
      <c r="AH565" s="14">
        <v>0</v>
      </c>
      <c r="AI565" s="14">
        <v>0</v>
      </c>
      <c r="AJ565" s="14">
        <v>1943800</v>
      </c>
      <c r="AK565" s="16" t="s">
        <v>3406</v>
      </c>
    </row>
    <row r="566" spans="1:37" hidden="1" x14ac:dyDescent="0.35">
      <c r="A566" s="159">
        <v>124029</v>
      </c>
      <c r="B566" s="8">
        <v>2</v>
      </c>
      <c r="C566" s="9" t="s">
        <v>114</v>
      </c>
      <c r="D566" s="10">
        <v>42572</v>
      </c>
      <c r="E566" s="9" t="s">
        <v>143</v>
      </c>
      <c r="F566" s="10">
        <v>44599</v>
      </c>
      <c r="G566" s="9" t="s">
        <v>228</v>
      </c>
      <c r="H566" s="11" t="s">
        <v>1006</v>
      </c>
      <c r="I566" s="9" t="s">
        <v>1007</v>
      </c>
      <c r="J566" s="12"/>
      <c r="K566" s="9" t="s">
        <v>1008</v>
      </c>
      <c r="L566" s="12" t="s">
        <v>183</v>
      </c>
      <c r="M566" s="11" t="s">
        <v>1009</v>
      </c>
      <c r="N566" s="11"/>
      <c r="O566" s="9" t="s">
        <v>271</v>
      </c>
      <c r="P566" s="9" t="s">
        <v>166</v>
      </c>
      <c r="Q566" s="11"/>
      <c r="R566" s="9" t="s">
        <v>39</v>
      </c>
      <c r="S566" s="9" t="s">
        <v>45</v>
      </c>
      <c r="T566" s="13">
        <v>0.01</v>
      </c>
      <c r="U566" s="12"/>
      <c r="V566" s="9"/>
      <c r="W566" s="12" t="s">
        <v>93</v>
      </c>
      <c r="X566" s="12" t="s">
        <v>186</v>
      </c>
      <c r="Y566" s="153" t="s">
        <v>34</v>
      </c>
      <c r="Z566" s="11" t="s">
        <v>1010</v>
      </c>
      <c r="AA566" s="14">
        <v>0</v>
      </c>
      <c r="AB566" s="14">
        <v>0</v>
      </c>
      <c r="AC566" s="14">
        <v>413262.48</v>
      </c>
      <c r="AD566" s="14">
        <v>0</v>
      </c>
      <c r="AE566" s="161">
        <f>SUM(TAMPData2202[[#This Row],[2022 PE Obligations]:[2022 Paving Obligations]])</f>
        <v>413262.48</v>
      </c>
      <c r="AF566" s="14">
        <v>0</v>
      </c>
      <c r="AG566" s="14">
        <v>0</v>
      </c>
      <c r="AH566" s="14">
        <v>413262.48</v>
      </c>
      <c r="AI566" s="14">
        <v>0</v>
      </c>
      <c r="AJ566" s="14">
        <v>413262.48</v>
      </c>
      <c r="AK566" s="16" t="s">
        <v>1011</v>
      </c>
    </row>
    <row r="567" spans="1:37" hidden="1" x14ac:dyDescent="0.35">
      <c r="A567" s="159">
        <v>124040</v>
      </c>
      <c r="B567" s="8">
        <v>2</v>
      </c>
      <c r="C567" s="9" t="s">
        <v>85</v>
      </c>
      <c r="D567" s="10">
        <v>42572</v>
      </c>
      <c r="E567" s="9" t="s">
        <v>143</v>
      </c>
      <c r="F567" s="10">
        <v>44432</v>
      </c>
      <c r="G567" s="9" t="s">
        <v>673</v>
      </c>
      <c r="H567" s="11" t="s">
        <v>465</v>
      </c>
      <c r="I567" s="9" t="s">
        <v>1012</v>
      </c>
      <c r="J567" s="12"/>
      <c r="K567" s="9" t="s">
        <v>1013</v>
      </c>
      <c r="L567" s="12" t="s">
        <v>183</v>
      </c>
      <c r="M567" s="11" t="s">
        <v>5596</v>
      </c>
      <c r="N567" s="11"/>
      <c r="O567" s="9" t="s">
        <v>40</v>
      </c>
      <c r="P567" s="9" t="s">
        <v>166</v>
      </c>
      <c r="Q567" s="11"/>
      <c r="R567" s="9" t="s">
        <v>39</v>
      </c>
      <c r="S567" s="9" t="s">
        <v>45</v>
      </c>
      <c r="T567" s="13">
        <v>7.4999999999999997E-2</v>
      </c>
      <c r="U567" s="10">
        <v>45324</v>
      </c>
      <c r="V567" s="9"/>
      <c r="W567" s="12" t="s">
        <v>93</v>
      </c>
      <c r="X567" s="12" t="s">
        <v>103</v>
      </c>
      <c r="Y567" s="153" t="s">
        <v>34</v>
      </c>
      <c r="Z567" s="11" t="s">
        <v>1015</v>
      </c>
      <c r="AA567" s="14">
        <v>11487.81</v>
      </c>
      <c r="AB567" s="14">
        <v>0</v>
      </c>
      <c r="AC567" s="14">
        <v>0</v>
      </c>
      <c r="AD567" s="14">
        <v>0</v>
      </c>
      <c r="AE567" s="161">
        <f>SUM(TAMPData2202[[#This Row],[2022 PE Obligations]:[2022 Paving Obligations]])</f>
        <v>11487.81</v>
      </c>
      <c r="AF567" s="14">
        <v>566306.73</v>
      </c>
      <c r="AG567" s="14">
        <v>0</v>
      </c>
      <c r="AH567" s="14">
        <v>0</v>
      </c>
      <c r="AI567" s="14">
        <v>0</v>
      </c>
      <c r="AJ567" s="14">
        <v>566306.73</v>
      </c>
      <c r="AK567" s="16" t="s">
        <v>1016</v>
      </c>
    </row>
    <row r="568" spans="1:37" hidden="1" x14ac:dyDescent="0.35">
      <c r="A568" s="159">
        <v>124046</v>
      </c>
      <c r="B568" s="8">
        <v>2</v>
      </c>
      <c r="C568" s="9" t="s">
        <v>122</v>
      </c>
      <c r="D568" s="10">
        <v>42572</v>
      </c>
      <c r="E568" s="9" t="s">
        <v>143</v>
      </c>
      <c r="F568" s="10">
        <v>44494.875254629631</v>
      </c>
      <c r="G568" s="9" t="s">
        <v>426</v>
      </c>
      <c r="H568" s="11" t="s">
        <v>465</v>
      </c>
      <c r="I568" s="9" t="s">
        <v>1446</v>
      </c>
      <c r="J568" s="12" t="s">
        <v>101</v>
      </c>
      <c r="K568" s="9"/>
      <c r="L568" s="12" t="s">
        <v>101</v>
      </c>
      <c r="M568" s="11" t="s">
        <v>1447</v>
      </c>
      <c r="N568" s="11"/>
      <c r="O568" s="9" t="s">
        <v>40</v>
      </c>
      <c r="P568" s="9" t="s">
        <v>166</v>
      </c>
      <c r="Q568" s="11"/>
      <c r="R568" s="9" t="s">
        <v>39</v>
      </c>
      <c r="S568" s="9" t="s">
        <v>45</v>
      </c>
      <c r="T568" s="13">
        <v>6.5000000000000002E-2</v>
      </c>
      <c r="U568" s="10">
        <v>44477</v>
      </c>
      <c r="V568" s="9"/>
      <c r="W568" s="12" t="s">
        <v>93</v>
      </c>
      <c r="X568" s="12" t="s">
        <v>103</v>
      </c>
      <c r="Y568" s="153" t="s">
        <v>32</v>
      </c>
      <c r="Z568" s="11" t="s">
        <v>1448</v>
      </c>
      <c r="AA568" s="14">
        <v>75000</v>
      </c>
      <c r="AB568" s="14">
        <v>0</v>
      </c>
      <c r="AC568" s="14">
        <v>2951320</v>
      </c>
      <c r="AD568" s="14">
        <v>0</v>
      </c>
      <c r="AE568" s="161">
        <f>SUM(TAMPData2202[[#This Row],[2022 PE Obligations]:[2022 Paving Obligations]])</f>
        <v>3026320</v>
      </c>
      <c r="AF568" s="14">
        <v>385000</v>
      </c>
      <c r="AG568" s="14">
        <v>162027</v>
      </c>
      <c r="AH568" s="14">
        <v>2951320</v>
      </c>
      <c r="AI568" s="14">
        <v>0</v>
      </c>
      <c r="AJ568" s="14">
        <v>3498347</v>
      </c>
      <c r="AK568" s="16" t="s">
        <v>1450</v>
      </c>
    </row>
    <row r="569" spans="1:37" hidden="1" x14ac:dyDescent="0.35">
      <c r="A569" s="159">
        <v>124063</v>
      </c>
      <c r="B569" s="8">
        <v>2</v>
      </c>
      <c r="C569" s="9" t="s">
        <v>85</v>
      </c>
      <c r="D569" s="10">
        <v>42572</v>
      </c>
      <c r="E569" s="9" t="s">
        <v>143</v>
      </c>
      <c r="F569" s="10">
        <v>44342</v>
      </c>
      <c r="G569" s="9" t="s">
        <v>179</v>
      </c>
      <c r="H569" s="11" t="s">
        <v>123</v>
      </c>
      <c r="I569" s="9" t="s">
        <v>1017</v>
      </c>
      <c r="J569" s="12"/>
      <c r="K569" s="9" t="s">
        <v>1018</v>
      </c>
      <c r="L569" s="12" t="s">
        <v>183</v>
      </c>
      <c r="M569" s="11" t="s">
        <v>1019</v>
      </c>
      <c r="N569" s="11"/>
      <c r="O569" s="9" t="s">
        <v>40</v>
      </c>
      <c r="P569" s="9" t="s">
        <v>166</v>
      </c>
      <c r="Q569" s="11"/>
      <c r="R569" s="9" t="s">
        <v>39</v>
      </c>
      <c r="S569" s="9" t="s">
        <v>45</v>
      </c>
      <c r="T569" s="13">
        <v>0.04</v>
      </c>
      <c r="U569" s="10">
        <v>44904</v>
      </c>
      <c r="V569" s="9"/>
      <c r="W569" s="12" t="s">
        <v>93</v>
      </c>
      <c r="X569" s="12" t="s">
        <v>186</v>
      </c>
      <c r="Y569" s="153" t="s">
        <v>34</v>
      </c>
      <c r="Z569" s="11" t="s">
        <v>1020</v>
      </c>
      <c r="AA569" s="14">
        <v>1024.47</v>
      </c>
      <c r="AB569" s="14">
        <v>0</v>
      </c>
      <c r="AC569" s="14">
        <v>0</v>
      </c>
      <c r="AD569" s="14">
        <v>0</v>
      </c>
      <c r="AE569" s="161">
        <f>SUM(TAMPData2202[[#This Row],[2022 PE Obligations]:[2022 Paving Obligations]])</f>
        <v>1024.47</v>
      </c>
      <c r="AF569" s="14">
        <v>184540.79999999999</v>
      </c>
      <c r="AG569" s="14">
        <v>72350</v>
      </c>
      <c r="AH569" s="14">
        <v>0</v>
      </c>
      <c r="AI569" s="14">
        <v>0</v>
      </c>
      <c r="AJ569" s="14">
        <v>256890.8</v>
      </c>
      <c r="AK569" s="16" t="s">
        <v>1021</v>
      </c>
    </row>
    <row r="570" spans="1:37" ht="36" hidden="1" x14ac:dyDescent="0.35">
      <c r="A570" s="159">
        <v>124077</v>
      </c>
      <c r="B570" s="8">
        <v>2</v>
      </c>
      <c r="C570" s="9" t="s">
        <v>85</v>
      </c>
      <c r="D570" s="10">
        <v>42573</v>
      </c>
      <c r="E570" s="9" t="s">
        <v>143</v>
      </c>
      <c r="F570" s="10">
        <v>44573</v>
      </c>
      <c r="G570" s="9" t="s">
        <v>148</v>
      </c>
      <c r="H570" s="11" t="s">
        <v>223</v>
      </c>
      <c r="I570" s="9" t="s">
        <v>224</v>
      </c>
      <c r="J570" s="12" t="s">
        <v>101</v>
      </c>
      <c r="K570" s="9"/>
      <c r="L570" s="12" t="s">
        <v>101</v>
      </c>
      <c r="M570" s="11" t="s">
        <v>3641</v>
      </c>
      <c r="N570" s="11" t="s">
        <v>3642</v>
      </c>
      <c r="O570" s="9" t="s">
        <v>553</v>
      </c>
      <c r="P570" s="9" t="s">
        <v>1783</v>
      </c>
      <c r="Q570" s="11"/>
      <c r="R570" s="9" t="s">
        <v>47</v>
      </c>
      <c r="S570" s="9" t="s">
        <v>45</v>
      </c>
      <c r="T570" s="13">
        <v>1.51</v>
      </c>
      <c r="U570" s="10">
        <v>45632</v>
      </c>
      <c r="V570" s="9"/>
      <c r="W570" s="12" t="s">
        <v>93</v>
      </c>
      <c r="X570" s="12" t="s">
        <v>103</v>
      </c>
      <c r="Y570" s="153" t="s">
        <v>32</v>
      </c>
      <c r="Z570" s="11"/>
      <c r="AA570" s="14">
        <v>0</v>
      </c>
      <c r="AB570" s="14">
        <v>25100000</v>
      </c>
      <c r="AC570" s="14">
        <v>0</v>
      </c>
      <c r="AD570" s="14">
        <v>0</v>
      </c>
      <c r="AE570" s="161">
        <f>SUM(TAMPData2202[[#This Row],[2022 PE Obligations]:[2022 Paving Obligations]])</f>
        <v>25100000</v>
      </c>
      <c r="AF570" s="14">
        <v>2006900</v>
      </c>
      <c r="AG570" s="14">
        <v>25100000</v>
      </c>
      <c r="AH570" s="14">
        <v>0</v>
      </c>
      <c r="AI570" s="14">
        <v>0</v>
      </c>
      <c r="AJ570" s="14">
        <v>27106900</v>
      </c>
      <c r="AK570" s="16" t="s">
        <v>3643</v>
      </c>
    </row>
    <row r="571" spans="1:37" hidden="1" x14ac:dyDescent="0.35">
      <c r="A571" s="159">
        <v>124078</v>
      </c>
      <c r="B571" s="8">
        <v>2</v>
      </c>
      <c r="C571" s="9" t="s">
        <v>85</v>
      </c>
      <c r="D571" s="10">
        <v>42573</v>
      </c>
      <c r="E571" s="9" t="s">
        <v>143</v>
      </c>
      <c r="F571" s="10">
        <v>44440</v>
      </c>
      <c r="G571" s="9" t="s">
        <v>284</v>
      </c>
      <c r="H571" s="11" t="s">
        <v>223</v>
      </c>
      <c r="I571" s="9" t="s">
        <v>1780</v>
      </c>
      <c r="J571" s="12" t="s">
        <v>101</v>
      </c>
      <c r="K571" s="9"/>
      <c r="L571" s="12" t="s">
        <v>101</v>
      </c>
      <c r="M571" s="11" t="s">
        <v>1781</v>
      </c>
      <c r="N571" s="11" t="s">
        <v>1782</v>
      </c>
      <c r="O571" s="9" t="s">
        <v>553</v>
      </c>
      <c r="P571" s="9" t="s">
        <v>1783</v>
      </c>
      <c r="Q571" s="11"/>
      <c r="R571" s="9" t="s">
        <v>47</v>
      </c>
      <c r="S571" s="9" t="s">
        <v>45</v>
      </c>
      <c r="T571" s="13">
        <v>4.4800000000000004</v>
      </c>
      <c r="U571" s="10">
        <v>46027</v>
      </c>
      <c r="V571" s="9"/>
      <c r="W571" s="12" t="s">
        <v>93</v>
      </c>
      <c r="X571" s="12" t="s">
        <v>103</v>
      </c>
      <c r="Y571" s="153" t="s">
        <v>32</v>
      </c>
      <c r="Z571" s="11"/>
      <c r="AA571" s="14">
        <v>500000</v>
      </c>
      <c r="AB571" s="14">
        <v>0</v>
      </c>
      <c r="AC571" s="14">
        <v>0</v>
      </c>
      <c r="AD571" s="14">
        <v>0</v>
      </c>
      <c r="AE571" s="161">
        <f>SUM(TAMPData2202[[#This Row],[2022 PE Obligations]:[2022 Paving Obligations]])</f>
        <v>500000</v>
      </c>
      <c r="AF571" s="14">
        <v>1906800</v>
      </c>
      <c r="AG571" s="14">
        <v>0</v>
      </c>
      <c r="AH571" s="14">
        <v>0</v>
      </c>
      <c r="AI571" s="14">
        <v>0</v>
      </c>
      <c r="AJ571" s="14">
        <v>1906800</v>
      </c>
      <c r="AK571" s="16" t="s">
        <v>1784</v>
      </c>
    </row>
    <row r="572" spans="1:37" ht="36" hidden="1" x14ac:dyDescent="0.35">
      <c r="A572" s="159">
        <v>124080</v>
      </c>
      <c r="B572" s="8">
        <v>2</v>
      </c>
      <c r="C572" s="9" t="s">
        <v>85</v>
      </c>
      <c r="D572" s="10">
        <v>42573</v>
      </c>
      <c r="E572" s="9" t="s">
        <v>143</v>
      </c>
      <c r="F572" s="10">
        <v>44440</v>
      </c>
      <c r="G572" s="9" t="s">
        <v>179</v>
      </c>
      <c r="H572" s="11" t="s">
        <v>223</v>
      </c>
      <c r="I572" s="9" t="s">
        <v>1628</v>
      </c>
      <c r="J572" s="12" t="s">
        <v>101</v>
      </c>
      <c r="K572" s="9"/>
      <c r="L572" s="12" t="s">
        <v>101</v>
      </c>
      <c r="M572" s="11" t="s">
        <v>4637</v>
      </c>
      <c r="N572" s="11" t="s">
        <v>4638</v>
      </c>
      <c r="O572" s="9" t="s">
        <v>553</v>
      </c>
      <c r="P572" s="9" t="s">
        <v>2226</v>
      </c>
      <c r="Q572" s="11"/>
      <c r="R572" s="9" t="s">
        <v>4525</v>
      </c>
      <c r="S572" s="9" t="s">
        <v>46</v>
      </c>
      <c r="T572" s="13">
        <v>3.05</v>
      </c>
      <c r="U572" s="10">
        <v>45100</v>
      </c>
      <c r="V572" s="9"/>
      <c r="W572" s="12" t="s">
        <v>93</v>
      </c>
      <c r="X572" s="12" t="s">
        <v>103</v>
      </c>
      <c r="Y572" s="153" t="s">
        <v>32</v>
      </c>
      <c r="Z572" s="11"/>
      <c r="AA572" s="14">
        <v>250000</v>
      </c>
      <c r="AB572" s="14">
        <v>1640740</v>
      </c>
      <c r="AC572" s="14">
        <v>0</v>
      </c>
      <c r="AD572" s="14">
        <v>0</v>
      </c>
      <c r="AE572" s="161">
        <f>SUM(TAMPData2202[[#This Row],[2022 PE Obligations]:[2022 Paving Obligations]])</f>
        <v>1890740</v>
      </c>
      <c r="AF572" s="14">
        <v>2474622.27</v>
      </c>
      <c r="AG572" s="14">
        <v>1640740</v>
      </c>
      <c r="AH572" s="14">
        <v>0</v>
      </c>
      <c r="AI572" s="14">
        <v>0</v>
      </c>
      <c r="AJ572" s="14">
        <v>4115362.27</v>
      </c>
      <c r="AK572" s="16" t="s">
        <v>4639</v>
      </c>
    </row>
    <row r="573" spans="1:37" hidden="1" x14ac:dyDescent="0.35">
      <c r="A573" s="159">
        <v>124080.01</v>
      </c>
      <c r="B573" s="8">
        <v>2</v>
      </c>
      <c r="C573" s="9" t="s">
        <v>85</v>
      </c>
      <c r="D573" s="10">
        <v>44088</v>
      </c>
      <c r="E573" s="9" t="s">
        <v>143</v>
      </c>
      <c r="F573" s="10">
        <v>44603</v>
      </c>
      <c r="G573" s="9" t="s">
        <v>143</v>
      </c>
      <c r="H573" s="11" t="s">
        <v>223</v>
      </c>
      <c r="I573" s="9" t="s">
        <v>1628</v>
      </c>
      <c r="J573" s="12" t="s">
        <v>101</v>
      </c>
      <c r="K573" s="9"/>
      <c r="L573" s="12" t="s">
        <v>101</v>
      </c>
      <c r="M573" s="11" t="s">
        <v>2664</v>
      </c>
      <c r="N573" s="11"/>
      <c r="O573" s="9" t="s">
        <v>103</v>
      </c>
      <c r="P573" s="9" t="s">
        <v>2226</v>
      </c>
      <c r="Q573" s="11"/>
      <c r="R573" s="9" t="s">
        <v>47</v>
      </c>
      <c r="S573" s="9" t="s">
        <v>46</v>
      </c>
      <c r="T573" s="13">
        <v>0.24</v>
      </c>
      <c r="U573" s="10">
        <v>44694</v>
      </c>
      <c r="V573" s="9"/>
      <c r="W573" s="12" t="s">
        <v>93</v>
      </c>
      <c r="X573" s="12" t="s">
        <v>103</v>
      </c>
      <c r="Y573" s="153" t="s">
        <v>32</v>
      </c>
      <c r="Z573" s="11"/>
      <c r="AA573" s="14">
        <v>10000</v>
      </c>
      <c r="AB573" s="14">
        <v>0</v>
      </c>
      <c r="AC573" s="14">
        <v>0</v>
      </c>
      <c r="AD573" s="14">
        <v>0</v>
      </c>
      <c r="AE573" s="161">
        <f>SUM(TAMPData2202[[#This Row],[2022 PE Obligations]:[2022 Paving Obligations]])</f>
        <v>10000</v>
      </c>
      <c r="AF573" s="14">
        <v>10000</v>
      </c>
      <c r="AG573" s="14">
        <v>0</v>
      </c>
      <c r="AH573" s="14">
        <v>0</v>
      </c>
      <c r="AI573" s="14">
        <v>0</v>
      </c>
      <c r="AJ573" s="14">
        <v>10000</v>
      </c>
      <c r="AK573" s="16" t="s">
        <v>2665</v>
      </c>
    </row>
    <row r="574" spans="1:37" ht="90" hidden="1" x14ac:dyDescent="0.35">
      <c r="A574" s="159">
        <v>124081</v>
      </c>
      <c r="B574" s="8">
        <v>2</v>
      </c>
      <c r="C574" s="9" t="s">
        <v>85</v>
      </c>
      <c r="D574" s="10">
        <v>42573</v>
      </c>
      <c r="E574" s="9" t="s">
        <v>143</v>
      </c>
      <c r="F574" s="10">
        <v>44315</v>
      </c>
      <c r="G574" s="9" t="s">
        <v>2192</v>
      </c>
      <c r="H574" s="11" t="s">
        <v>3724</v>
      </c>
      <c r="I574" s="9" t="s">
        <v>603</v>
      </c>
      <c r="J574" s="12" t="s">
        <v>299</v>
      </c>
      <c r="K574" s="9"/>
      <c r="L574" s="12" t="s">
        <v>300</v>
      </c>
      <c r="M574" s="11" t="s">
        <v>3725</v>
      </c>
      <c r="N574" s="11" t="s">
        <v>3726</v>
      </c>
      <c r="O574" s="9" t="s">
        <v>553</v>
      </c>
      <c r="P574" s="9" t="s">
        <v>1783</v>
      </c>
      <c r="Q574" s="11"/>
      <c r="R574" s="9" t="s">
        <v>47</v>
      </c>
      <c r="S574" s="9" t="s">
        <v>45</v>
      </c>
      <c r="T574" s="13">
        <v>8.5299999999999994</v>
      </c>
      <c r="U574" s="10">
        <v>45632</v>
      </c>
      <c r="V574" s="9"/>
      <c r="W574" s="12" t="s">
        <v>93</v>
      </c>
      <c r="X574" s="12" t="s">
        <v>303</v>
      </c>
      <c r="Y574" s="153" t="s">
        <v>29</v>
      </c>
      <c r="Z574" s="11"/>
      <c r="AA574" s="14">
        <v>44400</v>
      </c>
      <c r="AB574" s="14">
        <v>0</v>
      </c>
      <c r="AC574" s="14">
        <v>0</v>
      </c>
      <c r="AD574" s="14">
        <v>0</v>
      </c>
      <c r="AE574" s="161">
        <f>SUM(TAMPData2202[[#This Row],[2022 PE Obligations]:[2022 Paving Obligations]])</f>
        <v>44400</v>
      </c>
      <c r="AF574" s="14">
        <v>3076700</v>
      </c>
      <c r="AG574" s="14">
        <v>0</v>
      </c>
      <c r="AH574" s="14">
        <v>0</v>
      </c>
      <c r="AI574" s="14">
        <v>0</v>
      </c>
      <c r="AJ574" s="14">
        <v>3076700</v>
      </c>
      <c r="AK574" s="16" t="s">
        <v>3727</v>
      </c>
    </row>
    <row r="575" spans="1:37" hidden="1" x14ac:dyDescent="0.35">
      <c r="A575" s="159">
        <v>124083</v>
      </c>
      <c r="B575" s="8">
        <v>2</v>
      </c>
      <c r="C575" s="9" t="s">
        <v>85</v>
      </c>
      <c r="D575" s="10">
        <v>42573</v>
      </c>
      <c r="E575" s="9" t="s">
        <v>143</v>
      </c>
      <c r="F575" s="10">
        <v>44515</v>
      </c>
      <c r="G575" s="9" t="s">
        <v>673</v>
      </c>
      <c r="H575" s="11" t="s">
        <v>5597</v>
      </c>
      <c r="I575" s="9" t="s">
        <v>2270</v>
      </c>
      <c r="J575" s="12" t="s">
        <v>101</v>
      </c>
      <c r="K575" s="9"/>
      <c r="L575" s="12" t="s">
        <v>101</v>
      </c>
      <c r="M575" s="11" t="s">
        <v>5598</v>
      </c>
      <c r="N575" s="11" t="s">
        <v>5599</v>
      </c>
      <c r="O575" s="9" t="s">
        <v>553</v>
      </c>
      <c r="P575" s="9" t="s">
        <v>2935</v>
      </c>
      <c r="Q575" s="11"/>
      <c r="R575" s="9" t="s">
        <v>1778</v>
      </c>
      <c r="S575" s="9"/>
      <c r="T575" s="13">
        <v>8.76</v>
      </c>
      <c r="U575" s="10">
        <v>46248</v>
      </c>
      <c r="V575" s="9"/>
      <c r="W575" s="12" t="s">
        <v>93</v>
      </c>
      <c r="X575" s="12" t="s">
        <v>103</v>
      </c>
      <c r="Y575" s="12"/>
      <c r="Z575" s="11"/>
      <c r="AA575" s="14">
        <v>300000</v>
      </c>
      <c r="AB575" s="14">
        <v>0</v>
      </c>
      <c r="AC575" s="14">
        <v>0</v>
      </c>
      <c r="AD575" s="14">
        <v>0</v>
      </c>
      <c r="AE575" s="161">
        <f>SUM(TAMPData2202[[#This Row],[2022 PE Obligations]:[2022 Paving Obligations]])</f>
        <v>300000</v>
      </c>
      <c r="AF575" s="14">
        <v>350000</v>
      </c>
      <c r="AG575" s="14">
        <v>0</v>
      </c>
      <c r="AH575" s="14">
        <v>0</v>
      </c>
      <c r="AI575" s="14">
        <v>0</v>
      </c>
      <c r="AJ575" s="14">
        <v>350000</v>
      </c>
      <c r="AK575" s="16"/>
    </row>
    <row r="576" spans="1:37" hidden="1" x14ac:dyDescent="0.35">
      <c r="A576" s="159">
        <v>124085</v>
      </c>
      <c r="B576" s="8">
        <v>2</v>
      </c>
      <c r="C576" s="9" t="s">
        <v>85</v>
      </c>
      <c r="D576" s="10">
        <v>42573</v>
      </c>
      <c r="E576" s="9" t="s">
        <v>143</v>
      </c>
      <c r="F576" s="10">
        <v>44532</v>
      </c>
      <c r="G576" s="9" t="s">
        <v>673</v>
      </c>
      <c r="H576" s="11" t="s">
        <v>838</v>
      </c>
      <c r="I576" s="9" t="s">
        <v>1022</v>
      </c>
      <c r="J576" s="12"/>
      <c r="K576" s="9" t="s">
        <v>1023</v>
      </c>
      <c r="L576" s="12" t="s">
        <v>183</v>
      </c>
      <c r="M576" s="11" t="s">
        <v>1024</v>
      </c>
      <c r="N576" s="11"/>
      <c r="O576" s="9" t="s">
        <v>40</v>
      </c>
      <c r="P576" s="9" t="s">
        <v>166</v>
      </c>
      <c r="Q576" s="11"/>
      <c r="R576" s="9" t="s">
        <v>39</v>
      </c>
      <c r="S576" s="9" t="s">
        <v>45</v>
      </c>
      <c r="T576" s="13">
        <v>0.01</v>
      </c>
      <c r="U576" s="10">
        <v>45058</v>
      </c>
      <c r="V576" s="9"/>
      <c r="W576" s="12" t="s">
        <v>93</v>
      </c>
      <c r="X576" s="12" t="s">
        <v>186</v>
      </c>
      <c r="Y576" s="153" t="s">
        <v>34</v>
      </c>
      <c r="Z576" s="11" t="s">
        <v>1025</v>
      </c>
      <c r="AA576" s="14">
        <v>10406.48</v>
      </c>
      <c r="AB576" s="14">
        <v>0</v>
      </c>
      <c r="AC576" s="14">
        <v>0</v>
      </c>
      <c r="AD576" s="14">
        <v>0</v>
      </c>
      <c r="AE576" s="161">
        <f>SUM(TAMPData2202[[#This Row],[2022 PE Obligations]:[2022 Paving Obligations]])</f>
        <v>10406.48</v>
      </c>
      <c r="AF576" s="14">
        <v>154375.99</v>
      </c>
      <c r="AG576" s="14">
        <v>56430</v>
      </c>
      <c r="AH576" s="14">
        <v>0</v>
      </c>
      <c r="AI576" s="14">
        <v>0</v>
      </c>
      <c r="AJ576" s="14">
        <v>210805.99</v>
      </c>
      <c r="AK576" s="16" t="s">
        <v>1026</v>
      </c>
    </row>
    <row r="577" spans="1:37" hidden="1" x14ac:dyDescent="0.35">
      <c r="A577" s="159">
        <v>124092</v>
      </c>
      <c r="B577" s="8">
        <v>2</v>
      </c>
      <c r="C577" s="9" t="s">
        <v>85</v>
      </c>
      <c r="D577" s="10">
        <v>42573</v>
      </c>
      <c r="E577" s="9" t="s">
        <v>143</v>
      </c>
      <c r="F577" s="10">
        <v>44566</v>
      </c>
      <c r="G577" s="9" t="s">
        <v>179</v>
      </c>
      <c r="H577" s="11" t="s">
        <v>1027</v>
      </c>
      <c r="I577" s="9" t="s">
        <v>1028</v>
      </c>
      <c r="J577" s="12"/>
      <c r="K577" s="9" t="s">
        <v>1029</v>
      </c>
      <c r="L577" s="12" t="s">
        <v>183</v>
      </c>
      <c r="M577" s="11" t="s">
        <v>1030</v>
      </c>
      <c r="N577" s="11"/>
      <c r="O577" s="9" t="s">
        <v>40</v>
      </c>
      <c r="P577" s="9" t="s">
        <v>166</v>
      </c>
      <c r="Q577" s="11"/>
      <c r="R577" s="9" t="s">
        <v>39</v>
      </c>
      <c r="S577" s="9" t="s">
        <v>45</v>
      </c>
      <c r="T577" s="13">
        <v>0.01</v>
      </c>
      <c r="U577" s="10">
        <v>45009</v>
      </c>
      <c r="V577" s="9"/>
      <c r="W577" s="12" t="s">
        <v>93</v>
      </c>
      <c r="X577" s="12" t="s">
        <v>186</v>
      </c>
      <c r="Y577" s="153" t="s">
        <v>34</v>
      </c>
      <c r="Z577" s="11" t="s">
        <v>1031</v>
      </c>
      <c r="AA577" s="14">
        <v>34605.03</v>
      </c>
      <c r="AB577" s="14">
        <v>0</v>
      </c>
      <c r="AC577" s="14">
        <v>0</v>
      </c>
      <c r="AD577" s="14">
        <v>0</v>
      </c>
      <c r="AE577" s="161">
        <f>SUM(TAMPData2202[[#This Row],[2022 PE Obligations]:[2022 Paving Obligations]])</f>
        <v>34605.03</v>
      </c>
      <c r="AF577" s="14">
        <v>54605.03</v>
      </c>
      <c r="AG577" s="14">
        <v>0</v>
      </c>
      <c r="AH577" s="14">
        <v>0</v>
      </c>
      <c r="AI577" s="14">
        <v>0</v>
      </c>
      <c r="AJ577" s="14">
        <v>54605.03</v>
      </c>
      <c r="AK577" s="16" t="s">
        <v>1032</v>
      </c>
    </row>
    <row r="578" spans="1:37" hidden="1" x14ac:dyDescent="0.35">
      <c r="A578" s="159">
        <v>124097</v>
      </c>
      <c r="B578" s="8">
        <v>2</v>
      </c>
      <c r="C578" s="9" t="s">
        <v>85</v>
      </c>
      <c r="D578" s="10">
        <v>42573</v>
      </c>
      <c r="E578" s="9" t="s">
        <v>143</v>
      </c>
      <c r="F578" s="10">
        <v>44572</v>
      </c>
      <c r="G578" s="9" t="s">
        <v>673</v>
      </c>
      <c r="H578" s="11" t="s">
        <v>460</v>
      </c>
      <c r="I578" s="9" t="s">
        <v>461</v>
      </c>
      <c r="J578" s="12" t="s">
        <v>101</v>
      </c>
      <c r="K578" s="9"/>
      <c r="L578" s="12" t="s">
        <v>101</v>
      </c>
      <c r="M578" s="11" t="s">
        <v>674</v>
      </c>
      <c r="N578" s="11"/>
      <c r="O578" s="9" t="s">
        <v>40</v>
      </c>
      <c r="P578" s="9" t="s">
        <v>166</v>
      </c>
      <c r="Q578" s="11"/>
      <c r="R578" s="9" t="s">
        <v>39</v>
      </c>
      <c r="S578" s="9" t="s">
        <v>45</v>
      </c>
      <c r="T578" s="13">
        <v>4.4999999999999998E-2</v>
      </c>
      <c r="U578" s="10">
        <v>45331</v>
      </c>
      <c r="V578" s="9"/>
      <c r="W578" s="12" t="s">
        <v>93</v>
      </c>
      <c r="X578" s="12" t="s">
        <v>13</v>
      </c>
      <c r="Y578" s="153" t="s">
        <v>31</v>
      </c>
      <c r="Z578" s="11" t="s">
        <v>675</v>
      </c>
      <c r="AA578" s="14">
        <v>50200</v>
      </c>
      <c r="AB578" s="14">
        <v>0</v>
      </c>
      <c r="AC578" s="14">
        <v>0</v>
      </c>
      <c r="AD578" s="14">
        <v>0</v>
      </c>
      <c r="AE578" s="161">
        <f>SUM(TAMPData2202[[#This Row],[2022 PE Obligations]:[2022 Paving Obligations]])</f>
        <v>50200</v>
      </c>
      <c r="AF578" s="14">
        <v>497200</v>
      </c>
      <c r="AG578" s="14">
        <v>0</v>
      </c>
      <c r="AH578" s="14">
        <v>0</v>
      </c>
      <c r="AI578" s="14">
        <v>0</v>
      </c>
      <c r="AJ578" s="14">
        <v>497200</v>
      </c>
      <c r="AK578" s="16" t="s">
        <v>676</v>
      </c>
    </row>
    <row r="579" spans="1:37" hidden="1" x14ac:dyDescent="0.35">
      <c r="A579" s="159">
        <v>124099</v>
      </c>
      <c r="B579" s="8">
        <v>2</v>
      </c>
      <c r="C579" s="9" t="s">
        <v>85</v>
      </c>
      <c r="D579" s="10">
        <v>42573</v>
      </c>
      <c r="E579" s="9" t="s">
        <v>143</v>
      </c>
      <c r="F579" s="10">
        <v>44410</v>
      </c>
      <c r="G579" s="9" t="s">
        <v>426</v>
      </c>
      <c r="H579" s="11" t="s">
        <v>460</v>
      </c>
      <c r="I579" s="9" t="s">
        <v>461</v>
      </c>
      <c r="J579" s="12" t="s">
        <v>101</v>
      </c>
      <c r="K579" s="9"/>
      <c r="L579" s="12" t="s">
        <v>101</v>
      </c>
      <c r="M579" s="11" t="s">
        <v>677</v>
      </c>
      <c r="N579" s="11"/>
      <c r="O579" s="9" t="s">
        <v>40</v>
      </c>
      <c r="P579" s="9" t="s">
        <v>166</v>
      </c>
      <c r="Q579" s="11"/>
      <c r="R579" s="9" t="s">
        <v>39</v>
      </c>
      <c r="S579" s="9" t="s">
        <v>45</v>
      </c>
      <c r="T579" s="13">
        <v>3.5000000000000003E-2</v>
      </c>
      <c r="U579" s="10">
        <v>45568</v>
      </c>
      <c r="V579" s="9"/>
      <c r="W579" s="12" t="s">
        <v>93</v>
      </c>
      <c r="X579" s="12" t="s">
        <v>13</v>
      </c>
      <c r="Y579" s="153" t="s">
        <v>31</v>
      </c>
      <c r="Z579" s="11" t="s">
        <v>678</v>
      </c>
      <c r="AA579" s="14">
        <v>197000</v>
      </c>
      <c r="AB579" s="14">
        <v>0</v>
      </c>
      <c r="AC579" s="14">
        <v>0</v>
      </c>
      <c r="AD579" s="14">
        <v>0</v>
      </c>
      <c r="AE579" s="161">
        <f>SUM(TAMPData2202[[#This Row],[2022 PE Obligations]:[2022 Paving Obligations]])</f>
        <v>197000</v>
      </c>
      <c r="AF579" s="14">
        <v>422100</v>
      </c>
      <c r="AG579" s="14">
        <v>0</v>
      </c>
      <c r="AH579" s="14">
        <v>0</v>
      </c>
      <c r="AI579" s="14">
        <v>0</v>
      </c>
      <c r="AJ579" s="14">
        <v>422100</v>
      </c>
      <c r="AK579" s="16" t="s">
        <v>679</v>
      </c>
    </row>
    <row r="580" spans="1:37" ht="54" hidden="1" x14ac:dyDescent="0.35">
      <c r="A580" s="159">
        <v>124104</v>
      </c>
      <c r="B580" s="8">
        <v>2</v>
      </c>
      <c r="C580" s="9" t="s">
        <v>85</v>
      </c>
      <c r="D580" s="10">
        <v>42573</v>
      </c>
      <c r="E580" s="9" t="s">
        <v>143</v>
      </c>
      <c r="F580" s="10">
        <v>44246</v>
      </c>
      <c r="G580" s="9" t="s">
        <v>148</v>
      </c>
      <c r="H580" s="11" t="s">
        <v>4145</v>
      </c>
      <c r="I580" s="9" t="s">
        <v>145</v>
      </c>
      <c r="J580" s="12" t="s">
        <v>101</v>
      </c>
      <c r="K580" s="9"/>
      <c r="L580" s="12" t="s">
        <v>101</v>
      </c>
      <c r="M580" s="11" t="s">
        <v>4146</v>
      </c>
      <c r="N580" s="11" t="s">
        <v>4147</v>
      </c>
      <c r="O580" s="9" t="s">
        <v>553</v>
      </c>
      <c r="P580" s="9" t="s">
        <v>453</v>
      </c>
      <c r="Q580" s="11"/>
      <c r="R580" s="9" t="s">
        <v>47</v>
      </c>
      <c r="S580" s="9" t="s">
        <v>45</v>
      </c>
      <c r="T580" s="13">
        <v>19.059999999999999</v>
      </c>
      <c r="U580" s="12"/>
      <c r="V580" s="9"/>
      <c r="W580" s="12" t="s">
        <v>93</v>
      </c>
      <c r="X580" s="12" t="s">
        <v>13</v>
      </c>
      <c r="Y580" s="153" t="s">
        <v>31</v>
      </c>
      <c r="Z580" s="11"/>
      <c r="AA580" s="14">
        <v>150600</v>
      </c>
      <c r="AB580" s="14">
        <v>0</v>
      </c>
      <c r="AC580" s="14">
        <v>0</v>
      </c>
      <c r="AD580" s="14">
        <v>0</v>
      </c>
      <c r="AE580" s="161">
        <f>SUM(TAMPData2202[[#This Row],[2022 PE Obligations]:[2022 Paving Obligations]])</f>
        <v>150600</v>
      </c>
      <c r="AF580" s="14">
        <v>2486900</v>
      </c>
      <c r="AG580" s="14">
        <v>0</v>
      </c>
      <c r="AH580" s="14">
        <v>0</v>
      </c>
      <c r="AI580" s="14">
        <v>0</v>
      </c>
      <c r="AJ580" s="14">
        <v>2486900</v>
      </c>
      <c r="AK580" s="16"/>
    </row>
    <row r="581" spans="1:37" hidden="1" x14ac:dyDescent="0.35">
      <c r="A581" s="159">
        <v>124105</v>
      </c>
      <c r="B581" s="8">
        <v>3</v>
      </c>
      <c r="C581" s="9" t="s">
        <v>122</v>
      </c>
      <c r="D581" s="10">
        <v>42573</v>
      </c>
      <c r="E581" s="9" t="s">
        <v>189</v>
      </c>
      <c r="F581" s="10">
        <v>44410</v>
      </c>
      <c r="G581" s="9" t="s">
        <v>152</v>
      </c>
      <c r="H581" s="11" t="s">
        <v>242</v>
      </c>
      <c r="I581" s="9" t="s">
        <v>1033</v>
      </c>
      <c r="J581" s="12"/>
      <c r="K581" s="9" t="s">
        <v>1034</v>
      </c>
      <c r="L581" s="12" t="s">
        <v>183</v>
      </c>
      <c r="M581" s="11" t="s">
        <v>1035</v>
      </c>
      <c r="N581" s="11"/>
      <c r="O581" s="9" t="s">
        <v>271</v>
      </c>
      <c r="P581" s="9" t="s">
        <v>166</v>
      </c>
      <c r="Q581" s="11"/>
      <c r="R581" s="9" t="s">
        <v>39</v>
      </c>
      <c r="S581" s="9" t="s">
        <v>45</v>
      </c>
      <c r="T581" s="13">
        <v>0.01</v>
      </c>
      <c r="U581" s="12"/>
      <c r="V581" s="9"/>
      <c r="W581" s="12" t="s">
        <v>93</v>
      </c>
      <c r="X581" s="12" t="s">
        <v>186</v>
      </c>
      <c r="Y581" s="153" t="s">
        <v>34</v>
      </c>
      <c r="Z581" s="11" t="s">
        <v>1036</v>
      </c>
      <c r="AA581" s="14">
        <v>0</v>
      </c>
      <c r="AB581" s="14">
        <v>0</v>
      </c>
      <c r="AC581" s="14">
        <v>487676.38</v>
      </c>
      <c r="AD581" s="14">
        <v>0</v>
      </c>
      <c r="AE581" s="161">
        <f>SUM(TAMPData2202[[#This Row],[2022 PE Obligations]:[2022 Paving Obligations]])</f>
        <v>487676.38</v>
      </c>
      <c r="AF581" s="14">
        <v>0</v>
      </c>
      <c r="AG581" s="14">
        <v>0</v>
      </c>
      <c r="AH581" s="14">
        <v>487676.38</v>
      </c>
      <c r="AI581" s="14">
        <v>0</v>
      </c>
      <c r="AJ581" s="14">
        <v>487676.38</v>
      </c>
      <c r="AK581" s="16" t="s">
        <v>1037</v>
      </c>
    </row>
    <row r="582" spans="1:37" hidden="1" x14ac:dyDescent="0.35">
      <c r="A582" s="159">
        <v>124106</v>
      </c>
      <c r="B582" s="8">
        <v>2</v>
      </c>
      <c r="C582" s="9" t="s">
        <v>85</v>
      </c>
      <c r="D582" s="10">
        <v>42573</v>
      </c>
      <c r="E582" s="9" t="s">
        <v>143</v>
      </c>
      <c r="F582" s="10">
        <v>44586</v>
      </c>
      <c r="G582" s="9" t="s">
        <v>189</v>
      </c>
      <c r="H582" s="11" t="s">
        <v>1038</v>
      </c>
      <c r="I582" s="9" t="s">
        <v>1039</v>
      </c>
      <c r="J582" s="12"/>
      <c r="K582" s="9" t="s">
        <v>1040</v>
      </c>
      <c r="L582" s="12" t="s">
        <v>183</v>
      </c>
      <c r="M582" s="11" t="s">
        <v>1041</v>
      </c>
      <c r="N582" s="11"/>
      <c r="O582" s="9" t="s">
        <v>40</v>
      </c>
      <c r="P582" s="9" t="s">
        <v>439</v>
      </c>
      <c r="Q582" s="11"/>
      <c r="R582" s="9" t="s">
        <v>39</v>
      </c>
      <c r="S582" s="9" t="s">
        <v>45</v>
      </c>
      <c r="T582" s="13">
        <v>0.02</v>
      </c>
      <c r="U582" s="10">
        <v>44645</v>
      </c>
      <c r="V582" s="9"/>
      <c r="W582" s="12" t="s">
        <v>93</v>
      </c>
      <c r="X582" s="12" t="s">
        <v>186</v>
      </c>
      <c r="Y582" s="153" t="s">
        <v>34</v>
      </c>
      <c r="Z582" s="11" t="s">
        <v>1042</v>
      </c>
      <c r="AA582" s="14">
        <v>53850</v>
      </c>
      <c r="AB582" s="14">
        <v>0</v>
      </c>
      <c r="AC582" s="14">
        <v>0</v>
      </c>
      <c r="AD582" s="14">
        <v>0</v>
      </c>
      <c r="AE582" s="161">
        <f>SUM(TAMPData2202[[#This Row],[2022 PE Obligations]:[2022 Paving Obligations]])</f>
        <v>53850</v>
      </c>
      <c r="AF582" s="14">
        <v>179500</v>
      </c>
      <c r="AG582" s="14">
        <v>0</v>
      </c>
      <c r="AH582" s="14">
        <v>0</v>
      </c>
      <c r="AI582" s="14">
        <v>0</v>
      </c>
      <c r="AJ582" s="14">
        <v>179500</v>
      </c>
      <c r="AK582" s="16" t="s">
        <v>1044</v>
      </c>
    </row>
    <row r="583" spans="1:37" hidden="1" x14ac:dyDescent="0.35">
      <c r="A583" s="159">
        <v>124115</v>
      </c>
      <c r="B583" s="8">
        <v>3</v>
      </c>
      <c r="C583" s="9" t="s">
        <v>85</v>
      </c>
      <c r="D583" s="10">
        <v>42573</v>
      </c>
      <c r="E583" s="9" t="s">
        <v>189</v>
      </c>
      <c r="F583" s="10">
        <v>44272</v>
      </c>
      <c r="G583" s="9" t="s">
        <v>5600</v>
      </c>
      <c r="H583" s="11" t="s">
        <v>242</v>
      </c>
      <c r="I583" s="9" t="s">
        <v>1045</v>
      </c>
      <c r="J583" s="12"/>
      <c r="K583" s="9" t="s">
        <v>1046</v>
      </c>
      <c r="L583" s="12" t="s">
        <v>183</v>
      </c>
      <c r="M583" s="11" t="s">
        <v>1047</v>
      </c>
      <c r="N583" s="11"/>
      <c r="O583" s="9" t="s">
        <v>40</v>
      </c>
      <c r="P583" s="9" t="s">
        <v>166</v>
      </c>
      <c r="Q583" s="11"/>
      <c r="R583" s="9" t="s">
        <v>39</v>
      </c>
      <c r="S583" s="9" t="s">
        <v>45</v>
      </c>
      <c r="T583" s="13">
        <v>0.02</v>
      </c>
      <c r="U583" s="10">
        <v>45009</v>
      </c>
      <c r="V583" s="9"/>
      <c r="W583" s="12" t="s">
        <v>93</v>
      </c>
      <c r="X583" s="12" t="s">
        <v>186</v>
      </c>
      <c r="Y583" s="153" t="s">
        <v>34</v>
      </c>
      <c r="Z583" s="11" t="s">
        <v>1048</v>
      </c>
      <c r="AA583" s="14">
        <v>101427.66</v>
      </c>
      <c r="AB583" s="14">
        <v>0</v>
      </c>
      <c r="AC583" s="14">
        <v>0</v>
      </c>
      <c r="AD583" s="14">
        <v>0</v>
      </c>
      <c r="AE583" s="161">
        <f>SUM(TAMPData2202[[#This Row],[2022 PE Obligations]:[2022 Paving Obligations]])</f>
        <v>101427.66</v>
      </c>
      <c r="AF583" s="14">
        <v>208213.68</v>
      </c>
      <c r="AG583" s="14">
        <v>0</v>
      </c>
      <c r="AH583" s="14">
        <v>0</v>
      </c>
      <c r="AI583" s="14">
        <v>0</v>
      </c>
      <c r="AJ583" s="14">
        <v>208213.68</v>
      </c>
      <c r="AK583" s="16" t="s">
        <v>1049</v>
      </c>
    </row>
    <row r="584" spans="1:37" ht="36" hidden="1" x14ac:dyDescent="0.35">
      <c r="A584" s="159">
        <v>124119</v>
      </c>
      <c r="B584" s="8">
        <v>4</v>
      </c>
      <c r="C584" s="9" t="s">
        <v>85</v>
      </c>
      <c r="D584" s="10">
        <v>42573</v>
      </c>
      <c r="E584" s="9" t="s">
        <v>195</v>
      </c>
      <c r="F584" s="10">
        <v>44459</v>
      </c>
      <c r="G584" s="9" t="s">
        <v>143</v>
      </c>
      <c r="H584" s="11" t="s">
        <v>4092</v>
      </c>
      <c r="I584" s="9" t="s">
        <v>477</v>
      </c>
      <c r="J584" s="12" t="s">
        <v>299</v>
      </c>
      <c r="K584" s="9"/>
      <c r="L584" s="12" t="s">
        <v>300</v>
      </c>
      <c r="M584" s="11" t="s">
        <v>4093</v>
      </c>
      <c r="N584" s="11" t="s">
        <v>4094</v>
      </c>
      <c r="O584" s="9" t="s">
        <v>553</v>
      </c>
      <c r="P584" s="9" t="s">
        <v>4095</v>
      </c>
      <c r="Q584" s="11"/>
      <c r="R584" s="9" t="s">
        <v>47</v>
      </c>
      <c r="S584" s="9" t="s">
        <v>45</v>
      </c>
      <c r="T584" s="13">
        <v>8.15</v>
      </c>
      <c r="U584" s="12"/>
      <c r="V584" s="9"/>
      <c r="W584" s="12" t="s">
        <v>93</v>
      </c>
      <c r="X584" s="12" t="s">
        <v>303</v>
      </c>
      <c r="Y584" s="153" t="s">
        <v>29</v>
      </c>
      <c r="Z584" s="11"/>
      <c r="AA584" s="14">
        <v>340000</v>
      </c>
      <c r="AB584" s="14">
        <v>0</v>
      </c>
      <c r="AC584" s="14">
        <v>0</v>
      </c>
      <c r="AD584" s="14">
        <v>0</v>
      </c>
      <c r="AE584" s="161">
        <f>SUM(TAMPData2202[[#This Row],[2022 PE Obligations]:[2022 Paving Obligations]])</f>
        <v>340000</v>
      </c>
      <c r="AF584" s="14">
        <v>1510800</v>
      </c>
      <c r="AG584" s="14">
        <v>0</v>
      </c>
      <c r="AH584" s="14">
        <v>0</v>
      </c>
      <c r="AI584" s="14">
        <v>0</v>
      </c>
      <c r="AJ584" s="14">
        <v>1510800</v>
      </c>
      <c r="AK584" s="16"/>
    </row>
    <row r="585" spans="1:37" ht="72" hidden="1" x14ac:dyDescent="0.35">
      <c r="A585" s="159">
        <v>124121</v>
      </c>
      <c r="B585" s="8">
        <v>1</v>
      </c>
      <c r="C585" s="9" t="s">
        <v>85</v>
      </c>
      <c r="D585" s="10">
        <v>42573</v>
      </c>
      <c r="E585" s="9" t="s">
        <v>247</v>
      </c>
      <c r="F585" s="10">
        <v>44179</v>
      </c>
      <c r="G585" s="9" t="s">
        <v>152</v>
      </c>
      <c r="H585" s="11" t="s">
        <v>722</v>
      </c>
      <c r="I585" s="9" t="s">
        <v>1583</v>
      </c>
      <c r="J585" s="12" t="s">
        <v>101</v>
      </c>
      <c r="K585" s="9"/>
      <c r="L585" s="12" t="s">
        <v>101</v>
      </c>
      <c r="M585" s="11" t="s">
        <v>4500</v>
      </c>
      <c r="N585" s="11" t="s">
        <v>4501</v>
      </c>
      <c r="O585" s="9" t="s">
        <v>553</v>
      </c>
      <c r="P585" s="9" t="s">
        <v>3990</v>
      </c>
      <c r="Q585" s="11"/>
      <c r="R585" s="9" t="s">
        <v>47</v>
      </c>
      <c r="S585" s="9" t="s">
        <v>45</v>
      </c>
      <c r="T585" s="13">
        <v>6.18</v>
      </c>
      <c r="U585" s="12"/>
      <c r="V585" s="9"/>
      <c r="W585" s="12" t="s">
        <v>93</v>
      </c>
      <c r="X585" s="12" t="s">
        <v>103</v>
      </c>
      <c r="Y585" s="153" t="s">
        <v>32</v>
      </c>
      <c r="Z585" s="11"/>
      <c r="AA585" s="14">
        <v>136000</v>
      </c>
      <c r="AB585" s="14">
        <v>0</v>
      </c>
      <c r="AC585" s="14">
        <v>0</v>
      </c>
      <c r="AD585" s="14">
        <v>0</v>
      </c>
      <c r="AE585" s="161">
        <f>SUM(TAMPData2202[[#This Row],[2022 PE Obligations]:[2022 Paving Obligations]])</f>
        <v>136000</v>
      </c>
      <c r="AF585" s="14">
        <v>637000</v>
      </c>
      <c r="AG585" s="14">
        <v>0</v>
      </c>
      <c r="AH585" s="14">
        <v>0</v>
      </c>
      <c r="AI585" s="14">
        <v>0</v>
      </c>
      <c r="AJ585" s="14">
        <v>637000</v>
      </c>
      <c r="AK585" s="16"/>
    </row>
    <row r="586" spans="1:37" hidden="1" x14ac:dyDescent="0.35">
      <c r="A586" s="159">
        <v>124128</v>
      </c>
      <c r="B586" s="8">
        <v>1</v>
      </c>
      <c r="C586" s="9" t="s">
        <v>85</v>
      </c>
      <c r="D586" s="10">
        <v>42573</v>
      </c>
      <c r="E586" s="9" t="s">
        <v>247</v>
      </c>
      <c r="F586" s="10">
        <v>44298</v>
      </c>
      <c r="G586" s="9" t="s">
        <v>161</v>
      </c>
      <c r="H586" s="11" t="s">
        <v>722</v>
      </c>
      <c r="I586" s="9" t="s">
        <v>1451</v>
      </c>
      <c r="J586" s="12" t="s">
        <v>101</v>
      </c>
      <c r="K586" s="9"/>
      <c r="L586" s="12" t="s">
        <v>101</v>
      </c>
      <c r="M586" s="11" t="s">
        <v>1452</v>
      </c>
      <c r="N586" s="11"/>
      <c r="O586" s="9" t="s">
        <v>40</v>
      </c>
      <c r="P586" s="9" t="s">
        <v>166</v>
      </c>
      <c r="Q586" s="11"/>
      <c r="R586" s="9" t="s">
        <v>39</v>
      </c>
      <c r="S586" s="9" t="s">
        <v>45</v>
      </c>
      <c r="T586" s="13">
        <v>5.5E-2</v>
      </c>
      <c r="U586" s="10">
        <v>45373</v>
      </c>
      <c r="V586" s="9"/>
      <c r="W586" s="12" t="s">
        <v>93</v>
      </c>
      <c r="X586" s="12" t="s">
        <v>103</v>
      </c>
      <c r="Y586" s="153" t="s">
        <v>32</v>
      </c>
      <c r="Z586" s="11" t="s">
        <v>1453</v>
      </c>
      <c r="AA586" s="14">
        <v>74000</v>
      </c>
      <c r="AB586" s="14">
        <v>0</v>
      </c>
      <c r="AC586" s="14">
        <v>0</v>
      </c>
      <c r="AD586" s="14">
        <v>0</v>
      </c>
      <c r="AE586" s="161">
        <f>SUM(TAMPData2202[[#This Row],[2022 PE Obligations]:[2022 Paving Obligations]])</f>
        <v>74000</v>
      </c>
      <c r="AF586" s="14">
        <v>445000</v>
      </c>
      <c r="AG586" s="14">
        <v>0</v>
      </c>
      <c r="AH586" s="14">
        <v>0</v>
      </c>
      <c r="AI586" s="14">
        <v>0</v>
      </c>
      <c r="AJ586" s="14">
        <v>445000</v>
      </c>
      <c r="AK586" s="16" t="s">
        <v>1454</v>
      </c>
    </row>
    <row r="587" spans="1:37" hidden="1" x14ac:dyDescent="0.35">
      <c r="A587" s="159">
        <v>124142</v>
      </c>
      <c r="B587" s="8">
        <v>3</v>
      </c>
      <c r="C587" s="9" t="s">
        <v>85</v>
      </c>
      <c r="D587" s="10">
        <v>42573</v>
      </c>
      <c r="E587" s="9" t="s">
        <v>189</v>
      </c>
      <c r="F587" s="10">
        <v>44431</v>
      </c>
      <c r="G587" s="9" t="s">
        <v>235</v>
      </c>
      <c r="H587" s="11" t="s">
        <v>99</v>
      </c>
      <c r="I587" s="9" t="s">
        <v>1455</v>
      </c>
      <c r="J587" s="12" t="s">
        <v>101</v>
      </c>
      <c r="K587" s="9"/>
      <c r="L587" s="12" t="s">
        <v>101</v>
      </c>
      <c r="M587" s="11" t="s">
        <v>1456</v>
      </c>
      <c r="N587" s="11"/>
      <c r="O587" s="9" t="s">
        <v>40</v>
      </c>
      <c r="P587" s="9" t="s">
        <v>166</v>
      </c>
      <c r="Q587" s="11"/>
      <c r="R587" s="9" t="s">
        <v>39</v>
      </c>
      <c r="S587" s="9" t="s">
        <v>45</v>
      </c>
      <c r="T587" s="13">
        <v>0.02</v>
      </c>
      <c r="U587" s="10">
        <v>44904</v>
      </c>
      <c r="V587" s="9"/>
      <c r="W587" s="12" t="s">
        <v>93</v>
      </c>
      <c r="X587" s="12" t="s">
        <v>103</v>
      </c>
      <c r="Y587" s="153" t="s">
        <v>32</v>
      </c>
      <c r="Z587" s="11" t="s">
        <v>1457</v>
      </c>
      <c r="AA587" s="14">
        <v>100000</v>
      </c>
      <c r="AB587" s="14">
        <v>82699</v>
      </c>
      <c r="AC587" s="14">
        <v>0</v>
      </c>
      <c r="AD587" s="14">
        <v>0</v>
      </c>
      <c r="AE587" s="161">
        <f>SUM(TAMPData2202[[#This Row],[2022 PE Obligations]:[2022 Paving Obligations]])</f>
        <v>182699</v>
      </c>
      <c r="AF587" s="14">
        <v>230000</v>
      </c>
      <c r="AG587" s="14">
        <v>82699</v>
      </c>
      <c r="AH587" s="14">
        <v>0</v>
      </c>
      <c r="AI587" s="14">
        <v>0</v>
      </c>
      <c r="AJ587" s="14">
        <v>312699</v>
      </c>
      <c r="AK587" s="16" t="s">
        <v>1458</v>
      </c>
    </row>
    <row r="588" spans="1:37" hidden="1" x14ac:dyDescent="0.35">
      <c r="A588" s="159">
        <v>124143</v>
      </c>
      <c r="B588" s="8">
        <v>1</v>
      </c>
      <c r="C588" s="9" t="s">
        <v>114</v>
      </c>
      <c r="D588" s="10">
        <v>42573</v>
      </c>
      <c r="E588" s="9" t="s">
        <v>247</v>
      </c>
      <c r="F588" s="10">
        <v>44599</v>
      </c>
      <c r="G588" s="9" t="s">
        <v>228</v>
      </c>
      <c r="H588" s="11" t="s">
        <v>204</v>
      </c>
      <c r="I588" s="9" t="s">
        <v>1050</v>
      </c>
      <c r="J588" s="12"/>
      <c r="K588" s="9" t="s">
        <v>1051</v>
      </c>
      <c r="L588" s="12" t="s">
        <v>183</v>
      </c>
      <c r="M588" s="11" t="s">
        <v>1052</v>
      </c>
      <c r="N588" s="11"/>
      <c r="O588" s="9" t="s">
        <v>271</v>
      </c>
      <c r="P588" s="9" t="s">
        <v>166</v>
      </c>
      <c r="Q588" s="11"/>
      <c r="R588" s="9" t="s">
        <v>39</v>
      </c>
      <c r="S588" s="9" t="s">
        <v>45</v>
      </c>
      <c r="T588" s="13">
        <v>0.02</v>
      </c>
      <c r="U588" s="12"/>
      <c r="V588" s="9"/>
      <c r="W588" s="12" t="s">
        <v>93</v>
      </c>
      <c r="X588" s="12" t="s">
        <v>186</v>
      </c>
      <c r="Y588" s="153" t="s">
        <v>34</v>
      </c>
      <c r="Z588" s="11" t="s">
        <v>1053</v>
      </c>
      <c r="AA588" s="14">
        <v>0</v>
      </c>
      <c r="AB588" s="14">
        <v>0</v>
      </c>
      <c r="AC588" s="14">
        <v>13075.2</v>
      </c>
      <c r="AD588" s="14">
        <v>0</v>
      </c>
      <c r="AE588" s="161">
        <f>SUM(TAMPData2202[[#This Row],[2022 PE Obligations]:[2022 Paving Obligations]])</f>
        <v>13075.2</v>
      </c>
      <c r="AF588" s="14">
        <v>0</v>
      </c>
      <c r="AG588" s="14">
        <v>0</v>
      </c>
      <c r="AH588" s="14">
        <v>754872.37</v>
      </c>
      <c r="AI588" s="14">
        <v>0</v>
      </c>
      <c r="AJ588" s="14">
        <v>754872.37</v>
      </c>
      <c r="AK588" s="16" t="s">
        <v>1054</v>
      </c>
    </row>
    <row r="589" spans="1:37" hidden="1" x14ac:dyDescent="0.35">
      <c r="A589" s="159">
        <v>124146</v>
      </c>
      <c r="B589" s="8">
        <v>3</v>
      </c>
      <c r="C589" s="9" t="s">
        <v>85</v>
      </c>
      <c r="D589" s="10">
        <v>42573</v>
      </c>
      <c r="E589" s="9" t="s">
        <v>189</v>
      </c>
      <c r="F589" s="10">
        <v>44468</v>
      </c>
      <c r="G589" s="9" t="s">
        <v>537</v>
      </c>
      <c r="H589" s="11" t="s">
        <v>538</v>
      </c>
      <c r="I589" s="9" t="s">
        <v>539</v>
      </c>
      <c r="J589" s="12" t="s">
        <v>299</v>
      </c>
      <c r="K589" s="9"/>
      <c r="L589" s="12" t="s">
        <v>300</v>
      </c>
      <c r="M589" s="11" t="s">
        <v>540</v>
      </c>
      <c r="N589" s="11"/>
      <c r="O589" s="9" t="s">
        <v>40</v>
      </c>
      <c r="P589" s="9" t="s">
        <v>166</v>
      </c>
      <c r="Q589" s="11"/>
      <c r="R589" s="9" t="s">
        <v>39</v>
      </c>
      <c r="S589" s="9" t="s">
        <v>45</v>
      </c>
      <c r="T589" s="13">
        <v>0</v>
      </c>
      <c r="U589" s="10">
        <v>45331</v>
      </c>
      <c r="V589" s="9"/>
      <c r="W589" s="12" t="s">
        <v>93</v>
      </c>
      <c r="X589" s="12" t="s">
        <v>303</v>
      </c>
      <c r="Y589" s="153" t="s">
        <v>29</v>
      </c>
      <c r="Z589" s="11" t="s">
        <v>541</v>
      </c>
      <c r="AA589" s="14">
        <v>40000</v>
      </c>
      <c r="AB589" s="14">
        <v>0</v>
      </c>
      <c r="AC589" s="14">
        <v>0</v>
      </c>
      <c r="AD589" s="14">
        <v>0</v>
      </c>
      <c r="AE589" s="161">
        <f>SUM(TAMPData2202[[#This Row],[2022 PE Obligations]:[2022 Paving Obligations]])</f>
        <v>40000</v>
      </c>
      <c r="AF589" s="14">
        <v>40000</v>
      </c>
      <c r="AG589" s="14">
        <v>0</v>
      </c>
      <c r="AH589" s="14">
        <v>0</v>
      </c>
      <c r="AI589" s="14">
        <v>0</v>
      </c>
      <c r="AJ589" s="14">
        <v>40000</v>
      </c>
      <c r="AK589" s="16"/>
    </row>
    <row r="590" spans="1:37" hidden="1" x14ac:dyDescent="0.35">
      <c r="A590" s="159">
        <v>124146.01</v>
      </c>
      <c r="B590" s="8">
        <v>3</v>
      </c>
      <c r="C590" s="9" t="s">
        <v>122</v>
      </c>
      <c r="D590" s="10">
        <v>44229</v>
      </c>
      <c r="E590" s="9" t="s">
        <v>398</v>
      </c>
      <c r="F590" s="10">
        <v>44552.875150462962</v>
      </c>
      <c r="G590" s="9" t="s">
        <v>108</v>
      </c>
      <c r="H590" s="11" t="s">
        <v>538</v>
      </c>
      <c r="I590" s="9" t="s">
        <v>539</v>
      </c>
      <c r="J590" s="12" t="s">
        <v>299</v>
      </c>
      <c r="K590" s="9"/>
      <c r="L590" s="12" t="s">
        <v>300</v>
      </c>
      <c r="M590" s="11" t="s">
        <v>600</v>
      </c>
      <c r="N590" s="11"/>
      <c r="O590" s="9" t="s">
        <v>438</v>
      </c>
      <c r="P590" s="9" t="s">
        <v>439</v>
      </c>
      <c r="Q590" s="11"/>
      <c r="R590" s="9" t="s">
        <v>39</v>
      </c>
      <c r="S590" s="9" t="s">
        <v>46</v>
      </c>
      <c r="T590" s="13">
        <v>0</v>
      </c>
      <c r="U590" s="10">
        <v>44540</v>
      </c>
      <c r="V590" s="9"/>
      <c r="W590" s="12" t="s">
        <v>93</v>
      </c>
      <c r="X590" s="12" t="s">
        <v>303</v>
      </c>
      <c r="Y590" s="153" t="s">
        <v>29</v>
      </c>
      <c r="Z590" s="11" t="s">
        <v>541</v>
      </c>
      <c r="AA590" s="14">
        <v>0</v>
      </c>
      <c r="AB590" s="14">
        <v>0</v>
      </c>
      <c r="AC590" s="14">
        <v>2162585</v>
      </c>
      <c r="AD590" s="14">
        <v>0</v>
      </c>
      <c r="AE590" s="161">
        <f>SUM(TAMPData2202[[#This Row],[2022 PE Obligations]:[2022 Paving Obligations]])</f>
        <v>2162585</v>
      </c>
      <c r="AF590" s="14">
        <v>0</v>
      </c>
      <c r="AG590" s="14">
        <v>0</v>
      </c>
      <c r="AH590" s="14">
        <v>2196585</v>
      </c>
      <c r="AI590" s="14">
        <v>0</v>
      </c>
      <c r="AJ590" s="14">
        <v>2196585</v>
      </c>
      <c r="AK590" s="16" t="s">
        <v>602</v>
      </c>
    </row>
    <row r="591" spans="1:37" hidden="1" x14ac:dyDescent="0.35">
      <c r="A591" s="159">
        <v>124152</v>
      </c>
      <c r="B591" s="8">
        <v>3</v>
      </c>
      <c r="C591" s="9" t="s">
        <v>85</v>
      </c>
      <c r="D591" s="10">
        <v>42573</v>
      </c>
      <c r="E591" s="9" t="s">
        <v>189</v>
      </c>
      <c r="F591" s="10">
        <v>44466</v>
      </c>
      <c r="G591" s="9" t="s">
        <v>5601</v>
      </c>
      <c r="H591" s="11" t="s">
        <v>538</v>
      </c>
      <c r="I591" s="9" t="s">
        <v>539</v>
      </c>
      <c r="J591" s="12" t="s">
        <v>299</v>
      </c>
      <c r="K591" s="9"/>
      <c r="L591" s="12" t="s">
        <v>300</v>
      </c>
      <c r="M591" s="11" t="s">
        <v>542</v>
      </c>
      <c r="N591" s="11"/>
      <c r="O591" s="9" t="s">
        <v>40</v>
      </c>
      <c r="P591" s="9" t="s">
        <v>166</v>
      </c>
      <c r="Q591" s="11"/>
      <c r="R591" s="9" t="s">
        <v>39</v>
      </c>
      <c r="S591" s="9" t="s">
        <v>45</v>
      </c>
      <c r="T591" s="13">
        <v>0.01</v>
      </c>
      <c r="U591" s="10">
        <v>45373</v>
      </c>
      <c r="V591" s="9"/>
      <c r="W591" s="12" t="s">
        <v>93</v>
      </c>
      <c r="X591" s="12" t="s">
        <v>303</v>
      </c>
      <c r="Y591" s="153" t="s">
        <v>29</v>
      </c>
      <c r="Z591" s="11" t="s">
        <v>543</v>
      </c>
      <c r="AA591" s="14">
        <v>40000</v>
      </c>
      <c r="AB591" s="14">
        <v>0</v>
      </c>
      <c r="AC591" s="14">
        <v>0</v>
      </c>
      <c r="AD591" s="14">
        <v>0</v>
      </c>
      <c r="AE591" s="161">
        <f>SUM(TAMPData2202[[#This Row],[2022 PE Obligations]:[2022 Paving Obligations]])</f>
        <v>40000</v>
      </c>
      <c r="AF591" s="14">
        <v>40000</v>
      </c>
      <c r="AG591" s="14">
        <v>0</v>
      </c>
      <c r="AH591" s="14">
        <v>0</v>
      </c>
      <c r="AI591" s="14">
        <v>0</v>
      </c>
      <c r="AJ591" s="14">
        <v>40000</v>
      </c>
      <c r="AK591" s="16"/>
    </row>
    <row r="592" spans="1:37" hidden="1" x14ac:dyDescent="0.35">
      <c r="A592" s="159">
        <v>124161</v>
      </c>
      <c r="B592" s="8">
        <v>1</v>
      </c>
      <c r="C592" s="9" t="s">
        <v>85</v>
      </c>
      <c r="D592" s="10">
        <v>42573</v>
      </c>
      <c r="E592" s="9" t="s">
        <v>247</v>
      </c>
      <c r="F592" s="10">
        <v>44417</v>
      </c>
      <c r="G592" s="9" t="s">
        <v>5602</v>
      </c>
      <c r="H592" s="11" t="s">
        <v>248</v>
      </c>
      <c r="I592" s="9" t="s">
        <v>1055</v>
      </c>
      <c r="J592" s="12"/>
      <c r="K592" s="9" t="s">
        <v>1056</v>
      </c>
      <c r="L592" s="12" t="s">
        <v>183</v>
      </c>
      <c r="M592" s="11" t="s">
        <v>1057</v>
      </c>
      <c r="N592" s="11"/>
      <c r="O592" s="9" t="s">
        <v>40</v>
      </c>
      <c r="P592" s="9" t="s">
        <v>166</v>
      </c>
      <c r="Q592" s="11"/>
      <c r="R592" s="9" t="s">
        <v>39</v>
      </c>
      <c r="S592" s="9" t="s">
        <v>45</v>
      </c>
      <c r="T592" s="13">
        <v>0.05</v>
      </c>
      <c r="U592" s="10">
        <v>44904</v>
      </c>
      <c r="V592" s="9"/>
      <c r="W592" s="12" t="s">
        <v>93</v>
      </c>
      <c r="X592" s="12" t="s">
        <v>1058</v>
      </c>
      <c r="Y592" s="153" t="s">
        <v>34</v>
      </c>
      <c r="Z592" s="11" t="s">
        <v>1059</v>
      </c>
      <c r="AA592" s="14">
        <v>25322.77</v>
      </c>
      <c r="AB592" s="14">
        <v>0</v>
      </c>
      <c r="AC592" s="14">
        <v>0</v>
      </c>
      <c r="AD592" s="14">
        <v>0</v>
      </c>
      <c r="AE592" s="161">
        <f>SUM(TAMPData2202[[#This Row],[2022 PE Obligations]:[2022 Paving Obligations]])</f>
        <v>25322.77</v>
      </c>
      <c r="AF592" s="14">
        <v>305752.12</v>
      </c>
      <c r="AG592" s="14">
        <v>0</v>
      </c>
      <c r="AH592" s="14">
        <v>0</v>
      </c>
      <c r="AI592" s="14">
        <v>0</v>
      </c>
      <c r="AJ592" s="14">
        <v>305752.12</v>
      </c>
      <c r="AK592" s="16" t="s">
        <v>1060</v>
      </c>
    </row>
    <row r="593" spans="1:37" hidden="1" x14ac:dyDescent="0.35">
      <c r="A593" s="159">
        <v>124174</v>
      </c>
      <c r="B593" s="8">
        <v>1</v>
      </c>
      <c r="C593" s="9" t="s">
        <v>122</v>
      </c>
      <c r="D593" s="10">
        <v>42573</v>
      </c>
      <c r="E593" s="9" t="s">
        <v>247</v>
      </c>
      <c r="F593" s="10">
        <v>44410</v>
      </c>
      <c r="G593" s="9" t="s">
        <v>253</v>
      </c>
      <c r="H593" s="11" t="s">
        <v>248</v>
      </c>
      <c r="I593" s="9" t="s">
        <v>1061</v>
      </c>
      <c r="J593" s="12"/>
      <c r="K593" s="9" t="s">
        <v>949</v>
      </c>
      <c r="L593" s="12" t="s">
        <v>183</v>
      </c>
      <c r="M593" s="11" t="s">
        <v>1062</v>
      </c>
      <c r="N593" s="11"/>
      <c r="O593" s="9" t="s">
        <v>271</v>
      </c>
      <c r="P593" s="9" t="s">
        <v>166</v>
      </c>
      <c r="Q593" s="11"/>
      <c r="R593" s="9" t="s">
        <v>39</v>
      </c>
      <c r="S593" s="9" t="s">
        <v>45</v>
      </c>
      <c r="T593" s="13">
        <v>0.01</v>
      </c>
      <c r="U593" s="12"/>
      <c r="V593" s="9"/>
      <c r="W593" s="12" t="s">
        <v>93</v>
      </c>
      <c r="X593" s="12" t="s">
        <v>186</v>
      </c>
      <c r="Y593" s="153" t="s">
        <v>34</v>
      </c>
      <c r="Z593" s="11" t="s">
        <v>1063</v>
      </c>
      <c r="AA593" s="14">
        <v>0</v>
      </c>
      <c r="AB593" s="14">
        <v>0</v>
      </c>
      <c r="AC593" s="14">
        <v>1375927.55</v>
      </c>
      <c r="AD593" s="14">
        <v>0</v>
      </c>
      <c r="AE593" s="161">
        <f>SUM(TAMPData2202[[#This Row],[2022 PE Obligations]:[2022 Paving Obligations]])</f>
        <v>1375927.55</v>
      </c>
      <c r="AF593" s="14">
        <v>0</v>
      </c>
      <c r="AG593" s="14">
        <v>0</v>
      </c>
      <c r="AH593" s="14">
        <v>1375927.55</v>
      </c>
      <c r="AI593" s="14">
        <v>0</v>
      </c>
      <c r="AJ593" s="14">
        <v>1375927.55</v>
      </c>
      <c r="AK593" s="16" t="s">
        <v>1064</v>
      </c>
    </row>
    <row r="594" spans="1:37" hidden="1" x14ac:dyDescent="0.35">
      <c r="A594" s="159">
        <v>124177</v>
      </c>
      <c r="B594" s="8">
        <v>3</v>
      </c>
      <c r="C594" s="9" t="s">
        <v>85</v>
      </c>
      <c r="D594" s="10">
        <v>42573</v>
      </c>
      <c r="E594" s="9" t="s">
        <v>189</v>
      </c>
      <c r="F594" s="10">
        <v>43826</v>
      </c>
      <c r="G594" s="9" t="s">
        <v>143</v>
      </c>
      <c r="H594" s="11" t="s">
        <v>538</v>
      </c>
      <c r="I594" s="9" t="s">
        <v>539</v>
      </c>
      <c r="J594" s="12" t="s">
        <v>299</v>
      </c>
      <c r="K594" s="9"/>
      <c r="L594" s="12" t="s">
        <v>300</v>
      </c>
      <c r="M594" s="11" t="s">
        <v>3728</v>
      </c>
      <c r="N594" s="11" t="s">
        <v>3729</v>
      </c>
      <c r="O594" s="9" t="s">
        <v>553</v>
      </c>
      <c r="P594" s="9" t="s">
        <v>1783</v>
      </c>
      <c r="Q594" s="11"/>
      <c r="R594" s="9" t="s">
        <v>47</v>
      </c>
      <c r="S594" s="9" t="s">
        <v>45</v>
      </c>
      <c r="T594" s="13">
        <v>4.26</v>
      </c>
      <c r="U594" s="10">
        <v>45632</v>
      </c>
      <c r="V594" s="9"/>
      <c r="W594" s="12" t="s">
        <v>93</v>
      </c>
      <c r="X594" s="12" t="s">
        <v>303</v>
      </c>
      <c r="Y594" s="153" t="s">
        <v>29</v>
      </c>
      <c r="Z594" s="11"/>
      <c r="AA594" s="14">
        <v>55500</v>
      </c>
      <c r="AB594" s="14">
        <v>0</v>
      </c>
      <c r="AC594" s="14">
        <v>0</v>
      </c>
      <c r="AD594" s="14">
        <v>0</v>
      </c>
      <c r="AE594" s="161">
        <f>SUM(TAMPData2202[[#This Row],[2022 PE Obligations]:[2022 Paving Obligations]])</f>
        <v>55500</v>
      </c>
      <c r="AF594" s="14">
        <v>85500</v>
      </c>
      <c r="AG594" s="14">
        <v>0</v>
      </c>
      <c r="AH594" s="14">
        <v>0</v>
      </c>
      <c r="AI594" s="14">
        <v>0</v>
      </c>
      <c r="AJ594" s="14">
        <v>85500</v>
      </c>
      <c r="AK594" s="16"/>
    </row>
    <row r="595" spans="1:37" hidden="1" x14ac:dyDescent="0.35">
      <c r="A595" s="159">
        <v>124181</v>
      </c>
      <c r="B595" s="8">
        <v>4</v>
      </c>
      <c r="C595" s="9" t="s">
        <v>85</v>
      </c>
      <c r="D595" s="10">
        <v>42573</v>
      </c>
      <c r="E595" s="9" t="s">
        <v>195</v>
      </c>
      <c r="F595" s="10">
        <v>44495</v>
      </c>
      <c r="G595" s="9" t="s">
        <v>1065</v>
      </c>
      <c r="H595" s="11" t="s">
        <v>483</v>
      </c>
      <c r="I595" s="9" t="s">
        <v>1066</v>
      </c>
      <c r="J595" s="12"/>
      <c r="K595" s="9" t="s">
        <v>1067</v>
      </c>
      <c r="L595" s="12" t="s">
        <v>183</v>
      </c>
      <c r="M595" s="11" t="s">
        <v>1068</v>
      </c>
      <c r="N595" s="11"/>
      <c r="O595" s="9" t="s">
        <v>40</v>
      </c>
      <c r="P595" s="9" t="s">
        <v>166</v>
      </c>
      <c r="Q595" s="11"/>
      <c r="R595" s="9" t="s">
        <v>39</v>
      </c>
      <c r="S595" s="9" t="s">
        <v>45</v>
      </c>
      <c r="T595" s="13">
        <v>0.11</v>
      </c>
      <c r="U595" s="12"/>
      <c r="V595" s="9"/>
      <c r="W595" s="12" t="s">
        <v>93</v>
      </c>
      <c r="X595" s="12" t="s">
        <v>186</v>
      </c>
      <c r="Y595" s="153" t="s">
        <v>34</v>
      </c>
      <c r="Z595" s="11" t="s">
        <v>1069</v>
      </c>
      <c r="AA595" s="14">
        <v>20000</v>
      </c>
      <c r="AB595" s="14">
        <v>0</v>
      </c>
      <c r="AC595" s="14">
        <v>0</v>
      </c>
      <c r="AD595" s="14">
        <v>0</v>
      </c>
      <c r="AE595" s="161">
        <f>SUM(TAMPData2202[[#This Row],[2022 PE Obligations]:[2022 Paving Obligations]])</f>
        <v>20000</v>
      </c>
      <c r="AF595" s="14">
        <v>20000</v>
      </c>
      <c r="AG595" s="14">
        <v>0</v>
      </c>
      <c r="AH595" s="14">
        <v>0</v>
      </c>
      <c r="AI595" s="14">
        <v>0</v>
      </c>
      <c r="AJ595" s="14">
        <v>20000</v>
      </c>
      <c r="AK595" s="16"/>
    </row>
    <row r="596" spans="1:37" hidden="1" x14ac:dyDescent="0.35">
      <c r="A596" s="159">
        <v>124199</v>
      </c>
      <c r="B596" s="8">
        <v>1</v>
      </c>
      <c r="C596" s="9" t="s">
        <v>85</v>
      </c>
      <c r="D596" s="10">
        <v>42576</v>
      </c>
      <c r="E596" s="9" t="s">
        <v>247</v>
      </c>
      <c r="F596" s="10">
        <v>44398</v>
      </c>
      <c r="G596" s="9" t="s">
        <v>343</v>
      </c>
      <c r="H596" s="11" t="s">
        <v>248</v>
      </c>
      <c r="I596" s="9" t="s">
        <v>1070</v>
      </c>
      <c r="J596" s="12"/>
      <c r="K596" s="9" t="s">
        <v>1071</v>
      </c>
      <c r="L596" s="12" t="s">
        <v>183</v>
      </c>
      <c r="M596" s="11" t="s">
        <v>1072</v>
      </c>
      <c r="N596" s="11"/>
      <c r="O596" s="9" t="s">
        <v>40</v>
      </c>
      <c r="P596" s="9" t="s">
        <v>166</v>
      </c>
      <c r="Q596" s="11"/>
      <c r="R596" s="9" t="s">
        <v>39</v>
      </c>
      <c r="S596" s="9" t="s">
        <v>45</v>
      </c>
      <c r="T596" s="13">
        <v>0.01</v>
      </c>
      <c r="U596" s="12"/>
      <c r="V596" s="9"/>
      <c r="W596" s="12" t="s">
        <v>93</v>
      </c>
      <c r="X596" s="12" t="s">
        <v>186</v>
      </c>
      <c r="Y596" s="153" t="s">
        <v>34</v>
      </c>
      <c r="Z596" s="11" t="s">
        <v>1073</v>
      </c>
      <c r="AA596" s="14">
        <v>20000</v>
      </c>
      <c r="AB596" s="14">
        <v>0</v>
      </c>
      <c r="AC596" s="14">
        <v>0</v>
      </c>
      <c r="AD596" s="14">
        <v>0</v>
      </c>
      <c r="AE596" s="161">
        <f>SUM(TAMPData2202[[#This Row],[2022 PE Obligations]:[2022 Paving Obligations]])</f>
        <v>20000</v>
      </c>
      <c r="AF596" s="14">
        <v>20000</v>
      </c>
      <c r="AG596" s="14">
        <v>0</v>
      </c>
      <c r="AH596" s="14">
        <v>0</v>
      </c>
      <c r="AI596" s="14">
        <v>0</v>
      </c>
      <c r="AJ596" s="14">
        <v>20000</v>
      </c>
      <c r="AK596" s="16"/>
    </row>
    <row r="597" spans="1:37" hidden="1" x14ac:dyDescent="0.35">
      <c r="A597" s="159">
        <v>124200</v>
      </c>
      <c r="B597" s="8">
        <v>1</v>
      </c>
      <c r="C597" s="9" t="s">
        <v>114</v>
      </c>
      <c r="D597" s="10">
        <v>42576</v>
      </c>
      <c r="E597" s="9" t="s">
        <v>247</v>
      </c>
      <c r="F597" s="10">
        <v>44357</v>
      </c>
      <c r="G597" s="9" t="s">
        <v>228</v>
      </c>
      <c r="H597" s="11" t="s">
        <v>248</v>
      </c>
      <c r="I597" s="9" t="s">
        <v>1074</v>
      </c>
      <c r="J597" s="12"/>
      <c r="K597" s="9" t="s">
        <v>1075</v>
      </c>
      <c r="L597" s="12" t="s">
        <v>183</v>
      </c>
      <c r="M597" s="11" t="s">
        <v>1076</v>
      </c>
      <c r="N597" s="11"/>
      <c r="O597" s="9" t="s">
        <v>271</v>
      </c>
      <c r="P597" s="9" t="s">
        <v>166</v>
      </c>
      <c r="Q597" s="11"/>
      <c r="R597" s="9" t="s">
        <v>39</v>
      </c>
      <c r="S597" s="9" t="s">
        <v>45</v>
      </c>
      <c r="T597" s="13">
        <v>0.01</v>
      </c>
      <c r="U597" s="12"/>
      <c r="V597" s="9"/>
      <c r="W597" s="12" t="s">
        <v>93</v>
      </c>
      <c r="X597" s="12" t="s">
        <v>186</v>
      </c>
      <c r="Y597" s="153" t="s">
        <v>34</v>
      </c>
      <c r="Z597" s="11" t="s">
        <v>1077</v>
      </c>
      <c r="AA597" s="14">
        <v>0</v>
      </c>
      <c r="AB597" s="14">
        <v>0</v>
      </c>
      <c r="AC597" s="14">
        <v>6330.73</v>
      </c>
      <c r="AD597" s="14">
        <v>0</v>
      </c>
      <c r="AE597" s="161">
        <f>SUM(TAMPData2202[[#This Row],[2022 PE Obligations]:[2022 Paving Obligations]])</f>
        <v>6330.73</v>
      </c>
      <c r="AF597" s="14">
        <v>0</v>
      </c>
      <c r="AG597" s="14">
        <v>0</v>
      </c>
      <c r="AH597" s="14">
        <v>919897.86</v>
      </c>
      <c r="AI597" s="14">
        <v>0</v>
      </c>
      <c r="AJ597" s="14">
        <v>919897.86</v>
      </c>
      <c r="AK597" s="16" t="s">
        <v>1078</v>
      </c>
    </row>
    <row r="598" spans="1:37" hidden="1" x14ac:dyDescent="0.35">
      <c r="A598" s="159">
        <v>124203</v>
      </c>
      <c r="B598" s="8">
        <v>4</v>
      </c>
      <c r="C598" s="9" t="s">
        <v>122</v>
      </c>
      <c r="D598" s="10">
        <v>42576</v>
      </c>
      <c r="E598" s="9" t="s">
        <v>195</v>
      </c>
      <c r="F598" s="10">
        <v>44410</v>
      </c>
      <c r="G598" s="9" t="s">
        <v>152</v>
      </c>
      <c r="H598" s="11" t="s">
        <v>483</v>
      </c>
      <c r="I598" s="9" t="s">
        <v>1079</v>
      </c>
      <c r="J598" s="12"/>
      <c r="K598" s="9" t="s">
        <v>1080</v>
      </c>
      <c r="L598" s="12" t="s">
        <v>183</v>
      </c>
      <c r="M598" s="11" t="s">
        <v>1081</v>
      </c>
      <c r="N598" s="11"/>
      <c r="O598" s="9" t="s">
        <v>271</v>
      </c>
      <c r="P598" s="9" t="s">
        <v>166</v>
      </c>
      <c r="Q598" s="11"/>
      <c r="R598" s="9" t="s">
        <v>39</v>
      </c>
      <c r="S598" s="9" t="s">
        <v>45</v>
      </c>
      <c r="T598" s="13">
        <v>0.01</v>
      </c>
      <c r="U598" s="12"/>
      <c r="V598" s="9"/>
      <c r="W598" s="12" t="s">
        <v>93</v>
      </c>
      <c r="X598" s="12" t="s">
        <v>186</v>
      </c>
      <c r="Y598" s="153" t="s">
        <v>34</v>
      </c>
      <c r="Z598" s="11" t="s">
        <v>1082</v>
      </c>
      <c r="AA598" s="14">
        <v>0</v>
      </c>
      <c r="AB598" s="14">
        <v>0</v>
      </c>
      <c r="AC598" s="14">
        <v>270150.64</v>
      </c>
      <c r="AD598" s="14">
        <v>0</v>
      </c>
      <c r="AE598" s="161">
        <f>SUM(TAMPData2202[[#This Row],[2022 PE Obligations]:[2022 Paving Obligations]])</f>
        <v>270150.64</v>
      </c>
      <c r="AF598" s="14">
        <v>0</v>
      </c>
      <c r="AG598" s="14">
        <v>0</v>
      </c>
      <c r="AH598" s="14">
        <v>270150.64</v>
      </c>
      <c r="AI598" s="14">
        <v>0</v>
      </c>
      <c r="AJ598" s="14">
        <v>270150.64</v>
      </c>
      <c r="AK598" s="16" t="s">
        <v>1083</v>
      </c>
    </row>
    <row r="599" spans="1:37" ht="36" hidden="1" x14ac:dyDescent="0.35">
      <c r="A599" s="159">
        <v>124223.01</v>
      </c>
      <c r="B599" s="8">
        <v>3</v>
      </c>
      <c r="C599" s="9" t="s">
        <v>85</v>
      </c>
      <c r="D599" s="10">
        <v>43448</v>
      </c>
      <c r="E599" s="9" t="s">
        <v>98</v>
      </c>
      <c r="F599" s="10">
        <v>44272</v>
      </c>
      <c r="G599" s="9" t="s">
        <v>5600</v>
      </c>
      <c r="H599" s="11" t="s">
        <v>538</v>
      </c>
      <c r="I599" s="9" t="s">
        <v>680</v>
      </c>
      <c r="J599" s="12" t="s">
        <v>101</v>
      </c>
      <c r="K599" s="9"/>
      <c r="L599" s="12" t="s">
        <v>101</v>
      </c>
      <c r="M599" s="11" t="s">
        <v>681</v>
      </c>
      <c r="N599" s="11" t="s">
        <v>682</v>
      </c>
      <c r="O599" s="9" t="s">
        <v>40</v>
      </c>
      <c r="P599" s="9" t="s">
        <v>166</v>
      </c>
      <c r="Q599" s="11"/>
      <c r="R599" s="9" t="s">
        <v>39</v>
      </c>
      <c r="S599" s="9" t="s">
        <v>45</v>
      </c>
      <c r="T599" s="15" t="s">
        <v>505</v>
      </c>
      <c r="U599" s="10">
        <v>45324</v>
      </c>
      <c r="V599" s="9"/>
      <c r="W599" s="12" t="s">
        <v>93</v>
      </c>
      <c r="X599" s="12" t="s">
        <v>13</v>
      </c>
      <c r="Y599" s="153" t="s">
        <v>31</v>
      </c>
      <c r="Z599" s="11"/>
      <c r="AA599" s="14">
        <v>400000</v>
      </c>
      <c r="AB599" s="14">
        <v>0</v>
      </c>
      <c r="AC599" s="14">
        <v>0</v>
      </c>
      <c r="AD599" s="14">
        <v>0</v>
      </c>
      <c r="AE599" s="161">
        <f>SUM(TAMPData2202[[#This Row],[2022 PE Obligations]:[2022 Paving Obligations]])</f>
        <v>400000</v>
      </c>
      <c r="AF599" s="14">
        <v>500000</v>
      </c>
      <c r="AG599" s="14">
        <v>0</v>
      </c>
      <c r="AH599" s="14">
        <v>0</v>
      </c>
      <c r="AI599" s="14">
        <v>0</v>
      </c>
      <c r="AJ599" s="14">
        <v>500000</v>
      </c>
      <c r="AK599" s="16"/>
    </row>
    <row r="600" spans="1:37" hidden="1" x14ac:dyDescent="0.35">
      <c r="A600" s="159">
        <v>124224</v>
      </c>
      <c r="B600" s="8">
        <v>1</v>
      </c>
      <c r="C600" s="9" t="s">
        <v>122</v>
      </c>
      <c r="D600" s="10">
        <v>42576</v>
      </c>
      <c r="E600" s="9" t="s">
        <v>247</v>
      </c>
      <c r="F600" s="10">
        <v>44551</v>
      </c>
      <c r="G600" s="9" t="s">
        <v>253</v>
      </c>
      <c r="H600" s="11" t="s">
        <v>248</v>
      </c>
      <c r="I600" s="9" t="s">
        <v>1084</v>
      </c>
      <c r="J600" s="12"/>
      <c r="K600" s="9" t="s">
        <v>1085</v>
      </c>
      <c r="L600" s="12" t="s">
        <v>183</v>
      </c>
      <c r="M600" s="11" t="s">
        <v>1086</v>
      </c>
      <c r="N600" s="11"/>
      <c r="O600" s="9" t="s">
        <v>271</v>
      </c>
      <c r="P600" s="9" t="s">
        <v>166</v>
      </c>
      <c r="Q600" s="11"/>
      <c r="R600" s="9" t="s">
        <v>39</v>
      </c>
      <c r="S600" s="9" t="s">
        <v>45</v>
      </c>
      <c r="T600" s="13">
        <v>0.01</v>
      </c>
      <c r="U600" s="12"/>
      <c r="V600" s="9"/>
      <c r="W600" s="12" t="s">
        <v>93</v>
      </c>
      <c r="X600" s="12" t="s">
        <v>186</v>
      </c>
      <c r="Y600" s="153" t="s">
        <v>34</v>
      </c>
      <c r="Z600" s="11" t="s">
        <v>1087</v>
      </c>
      <c r="AA600" s="14">
        <v>0</v>
      </c>
      <c r="AB600" s="14">
        <v>0</v>
      </c>
      <c r="AC600" s="14">
        <v>702230.05</v>
      </c>
      <c r="AD600" s="14">
        <v>0</v>
      </c>
      <c r="AE600" s="161">
        <f>SUM(TAMPData2202[[#This Row],[2022 PE Obligations]:[2022 Paving Obligations]])</f>
        <v>702230.05</v>
      </c>
      <c r="AF600" s="14">
        <v>0</v>
      </c>
      <c r="AG600" s="14">
        <v>0</v>
      </c>
      <c r="AH600" s="14">
        <v>702230.05</v>
      </c>
      <c r="AI600" s="14">
        <v>0</v>
      </c>
      <c r="AJ600" s="14">
        <v>702230.05</v>
      </c>
      <c r="AK600" s="16" t="s">
        <v>1088</v>
      </c>
    </row>
    <row r="601" spans="1:37" hidden="1" x14ac:dyDescent="0.35">
      <c r="A601" s="159">
        <v>124229</v>
      </c>
      <c r="B601" s="8">
        <v>3</v>
      </c>
      <c r="C601" s="9" t="s">
        <v>85</v>
      </c>
      <c r="D601" s="10">
        <v>42576</v>
      </c>
      <c r="E601" s="9" t="s">
        <v>189</v>
      </c>
      <c r="F601" s="10">
        <v>44510</v>
      </c>
      <c r="G601" s="9" t="s">
        <v>5603</v>
      </c>
      <c r="H601" s="11" t="s">
        <v>538</v>
      </c>
      <c r="I601" s="9" t="s">
        <v>320</v>
      </c>
      <c r="J601" s="12" t="s">
        <v>101</v>
      </c>
      <c r="K601" s="9"/>
      <c r="L601" s="12" t="s">
        <v>101</v>
      </c>
      <c r="M601" s="11" t="s">
        <v>683</v>
      </c>
      <c r="N601" s="11"/>
      <c r="O601" s="9" t="s">
        <v>40</v>
      </c>
      <c r="P601" s="9" t="s">
        <v>166</v>
      </c>
      <c r="Q601" s="11"/>
      <c r="R601" s="9" t="s">
        <v>39</v>
      </c>
      <c r="S601" s="9" t="s">
        <v>45</v>
      </c>
      <c r="T601" s="13">
        <v>0.03</v>
      </c>
      <c r="U601" s="10">
        <v>45331</v>
      </c>
      <c r="V601" s="9"/>
      <c r="W601" s="12" t="s">
        <v>93</v>
      </c>
      <c r="X601" s="12" t="s">
        <v>13</v>
      </c>
      <c r="Y601" s="153" t="s">
        <v>31</v>
      </c>
      <c r="Z601" s="11" t="s">
        <v>684</v>
      </c>
      <c r="AA601" s="14">
        <v>40000</v>
      </c>
      <c r="AB601" s="14">
        <v>0</v>
      </c>
      <c r="AC601" s="14">
        <v>0</v>
      </c>
      <c r="AD601" s="14">
        <v>0</v>
      </c>
      <c r="AE601" s="161">
        <f>SUM(TAMPData2202[[#This Row],[2022 PE Obligations]:[2022 Paving Obligations]])</f>
        <v>40000</v>
      </c>
      <c r="AF601" s="14">
        <v>40000</v>
      </c>
      <c r="AG601" s="14">
        <v>0</v>
      </c>
      <c r="AH601" s="14">
        <v>0</v>
      </c>
      <c r="AI601" s="14">
        <v>0</v>
      </c>
      <c r="AJ601" s="14">
        <v>40000</v>
      </c>
      <c r="AK601" s="16"/>
    </row>
    <row r="602" spans="1:37" hidden="1" x14ac:dyDescent="0.35">
      <c r="A602" s="159">
        <v>124238</v>
      </c>
      <c r="B602" s="8">
        <v>3</v>
      </c>
      <c r="C602" s="9" t="s">
        <v>85</v>
      </c>
      <c r="D602" s="10">
        <v>42576</v>
      </c>
      <c r="E602" s="9" t="s">
        <v>189</v>
      </c>
      <c r="F602" s="10">
        <v>44601</v>
      </c>
      <c r="G602" s="9" t="s">
        <v>87</v>
      </c>
      <c r="H602" s="11" t="s">
        <v>538</v>
      </c>
      <c r="I602" s="9" t="s">
        <v>292</v>
      </c>
      <c r="J602" s="12" t="s">
        <v>101</v>
      </c>
      <c r="K602" s="9"/>
      <c r="L602" s="12" t="s">
        <v>101</v>
      </c>
      <c r="M602" s="11" t="s">
        <v>685</v>
      </c>
      <c r="N602" s="11" t="s">
        <v>5604</v>
      </c>
      <c r="O602" s="9" t="s">
        <v>40</v>
      </c>
      <c r="P602" s="9" t="s">
        <v>166</v>
      </c>
      <c r="Q602" s="11"/>
      <c r="R602" s="9" t="s">
        <v>39</v>
      </c>
      <c r="S602" s="9" t="s">
        <v>45</v>
      </c>
      <c r="T602" s="13">
        <v>0.13</v>
      </c>
      <c r="U602" s="10">
        <v>44750</v>
      </c>
      <c r="V602" s="9"/>
      <c r="W602" s="12" t="s">
        <v>93</v>
      </c>
      <c r="X602" s="12" t="s">
        <v>13</v>
      </c>
      <c r="Y602" s="153" t="s">
        <v>31</v>
      </c>
      <c r="Z602" s="11" t="s">
        <v>687</v>
      </c>
      <c r="AA602" s="14">
        <v>2860000</v>
      </c>
      <c r="AB602" s="14">
        <v>11000001</v>
      </c>
      <c r="AC602" s="14">
        <v>0</v>
      </c>
      <c r="AD602" s="14">
        <v>0</v>
      </c>
      <c r="AE602" s="161">
        <f>SUM(TAMPData2202[[#This Row],[2022 PE Obligations]:[2022 Paving Obligations]])</f>
        <v>13860001</v>
      </c>
      <c r="AF602" s="14">
        <v>4939400</v>
      </c>
      <c r="AG602" s="14">
        <v>11000001</v>
      </c>
      <c r="AH602" s="14">
        <v>0</v>
      </c>
      <c r="AI602" s="14">
        <v>0</v>
      </c>
      <c r="AJ602" s="14">
        <v>15939401</v>
      </c>
      <c r="AK602" s="16" t="s">
        <v>688</v>
      </c>
    </row>
    <row r="603" spans="1:37" hidden="1" x14ac:dyDescent="0.35">
      <c r="A603" s="159">
        <v>124250</v>
      </c>
      <c r="B603" s="8">
        <v>1</v>
      </c>
      <c r="C603" s="9" t="s">
        <v>85</v>
      </c>
      <c r="D603" s="10">
        <v>42576</v>
      </c>
      <c r="E603" s="9" t="s">
        <v>247</v>
      </c>
      <c r="F603" s="10">
        <v>44097</v>
      </c>
      <c r="G603" s="9" t="s">
        <v>152</v>
      </c>
      <c r="H603" s="11" t="s">
        <v>190</v>
      </c>
      <c r="I603" s="9" t="s">
        <v>1089</v>
      </c>
      <c r="J603" s="12"/>
      <c r="K603" s="9" t="s">
        <v>1090</v>
      </c>
      <c r="L603" s="12" t="s">
        <v>183</v>
      </c>
      <c r="M603" s="11" t="s">
        <v>1091</v>
      </c>
      <c r="N603" s="11"/>
      <c r="O603" s="9" t="s">
        <v>271</v>
      </c>
      <c r="P603" s="9" t="s">
        <v>166</v>
      </c>
      <c r="Q603" s="11"/>
      <c r="R603" s="9" t="s">
        <v>39</v>
      </c>
      <c r="S603" s="9" t="s">
        <v>45</v>
      </c>
      <c r="T603" s="13">
        <v>2.5000000000000001E-2</v>
      </c>
      <c r="U603" s="12"/>
      <c r="V603" s="9"/>
      <c r="W603" s="12" t="s">
        <v>93</v>
      </c>
      <c r="X603" s="12" t="s">
        <v>186</v>
      </c>
      <c r="Y603" s="153" t="s">
        <v>34</v>
      </c>
      <c r="Z603" s="11" t="s">
        <v>1092</v>
      </c>
      <c r="AA603" s="14">
        <v>0</v>
      </c>
      <c r="AB603" s="14">
        <v>0</v>
      </c>
      <c r="AC603" s="14">
        <v>1006673.04</v>
      </c>
      <c r="AD603" s="14">
        <v>0</v>
      </c>
      <c r="AE603" s="161">
        <f>SUM(TAMPData2202[[#This Row],[2022 PE Obligations]:[2022 Paving Obligations]])</f>
        <v>1006673.04</v>
      </c>
      <c r="AF603" s="14">
        <v>0</v>
      </c>
      <c r="AG603" s="14">
        <v>0</v>
      </c>
      <c r="AH603" s="14">
        <v>1006673.04</v>
      </c>
      <c r="AI603" s="14">
        <v>0</v>
      </c>
      <c r="AJ603" s="14">
        <v>1006673.04</v>
      </c>
      <c r="AK603" s="16" t="s">
        <v>1093</v>
      </c>
    </row>
    <row r="604" spans="1:37" ht="36" x14ac:dyDescent="0.35">
      <c r="A604" s="159">
        <v>124255.01</v>
      </c>
      <c r="B604" s="8">
        <v>3</v>
      </c>
      <c r="C604" s="9" t="s">
        <v>85</v>
      </c>
      <c r="D604" s="10">
        <v>44399</v>
      </c>
      <c r="E604" s="9" t="s">
        <v>143</v>
      </c>
      <c r="F604" s="10">
        <v>44523</v>
      </c>
      <c r="G604" s="9" t="s">
        <v>235</v>
      </c>
      <c r="H604" s="11" t="s">
        <v>5605</v>
      </c>
      <c r="I604" s="9" t="s">
        <v>477</v>
      </c>
      <c r="J604" s="12" t="s">
        <v>299</v>
      </c>
      <c r="K604" s="9"/>
      <c r="L604" s="12" t="s">
        <v>300</v>
      </c>
      <c r="M604" s="11" t="s">
        <v>5606</v>
      </c>
      <c r="N604" s="11" t="s">
        <v>5607</v>
      </c>
      <c r="O604" s="9" t="s">
        <v>553</v>
      </c>
      <c r="P604" s="9" t="s">
        <v>1723</v>
      </c>
      <c r="Q604" s="11"/>
      <c r="R604" s="166" t="s">
        <v>1724</v>
      </c>
      <c r="S604" s="166" t="s">
        <v>41</v>
      </c>
      <c r="T604" s="13">
        <v>21.8</v>
      </c>
      <c r="U604" s="10">
        <v>44603</v>
      </c>
      <c r="V604" s="9"/>
      <c r="W604" s="12" t="s">
        <v>93</v>
      </c>
      <c r="X604" s="12" t="s">
        <v>303</v>
      </c>
      <c r="Y604" s="153" t="s">
        <v>29</v>
      </c>
      <c r="Z604" s="11"/>
      <c r="AA604" s="14">
        <v>0</v>
      </c>
      <c r="AB604" s="14">
        <v>0</v>
      </c>
      <c r="AC604" s="14">
        <v>12975273</v>
      </c>
      <c r="AD604" s="14">
        <v>0</v>
      </c>
      <c r="AE604" s="161">
        <f>SUM(TAMPData2202[[#This Row],[2022 PE Obligations]:[2022 Paving Obligations]])</f>
        <v>12975273</v>
      </c>
      <c r="AF604" s="14">
        <v>0</v>
      </c>
      <c r="AG604" s="14">
        <v>0</v>
      </c>
      <c r="AH604" s="14">
        <v>12975273</v>
      </c>
      <c r="AI604" s="14">
        <v>0</v>
      </c>
      <c r="AJ604" s="14">
        <v>12975273</v>
      </c>
      <c r="AK604" s="16" t="s">
        <v>5608</v>
      </c>
    </row>
    <row r="605" spans="1:37" ht="36" x14ac:dyDescent="0.35">
      <c r="A605" s="159">
        <v>124260.03</v>
      </c>
      <c r="B605" s="8">
        <v>3</v>
      </c>
      <c r="C605" s="9" t="s">
        <v>122</v>
      </c>
      <c r="D605" s="10">
        <v>43124</v>
      </c>
      <c r="E605" s="9" t="s">
        <v>143</v>
      </c>
      <c r="F605" s="10">
        <v>43581</v>
      </c>
      <c r="G605" s="9" t="s">
        <v>666</v>
      </c>
      <c r="H605" s="11" t="s">
        <v>1720</v>
      </c>
      <c r="I605" s="9"/>
      <c r="J605" s="12"/>
      <c r="K605" s="9"/>
      <c r="L605" s="12"/>
      <c r="M605" s="11" t="s">
        <v>1721</v>
      </c>
      <c r="N605" s="11" t="s">
        <v>1722</v>
      </c>
      <c r="O605" s="9" t="s">
        <v>553</v>
      </c>
      <c r="P605" s="9" t="s">
        <v>1723</v>
      </c>
      <c r="Q605" s="11"/>
      <c r="R605" s="166" t="s">
        <v>1724</v>
      </c>
      <c r="S605" s="166" t="s">
        <v>41</v>
      </c>
      <c r="T605" s="13">
        <v>94.08</v>
      </c>
      <c r="U605" s="10">
        <v>43378</v>
      </c>
      <c r="V605" s="9"/>
      <c r="W605" s="12" t="s">
        <v>93</v>
      </c>
      <c r="X605" s="12" t="s">
        <v>1725</v>
      </c>
      <c r="Y605" s="153" t="s">
        <v>29</v>
      </c>
      <c r="Z605" s="11"/>
      <c r="AA605" s="14">
        <v>0</v>
      </c>
      <c r="AB605" s="14">
        <v>0</v>
      </c>
      <c r="AC605" s="14">
        <v>3000000</v>
      </c>
      <c r="AD605" s="14">
        <v>0</v>
      </c>
      <c r="AE605" s="165">
        <f>SUM(TAMPData2202[[#This Row],[2022 PE Obligations]:[2022 Paving Obligations]])</f>
        <v>3000000</v>
      </c>
      <c r="AF605" s="14">
        <v>0</v>
      </c>
      <c r="AG605" s="14">
        <v>0</v>
      </c>
      <c r="AH605" s="14">
        <v>23557286</v>
      </c>
      <c r="AI605" s="14">
        <v>0</v>
      </c>
      <c r="AJ605" s="14">
        <v>23557286</v>
      </c>
      <c r="AK605" s="16" t="s">
        <v>1727</v>
      </c>
    </row>
    <row r="606" spans="1:37" ht="36" x14ac:dyDescent="0.35">
      <c r="A606" s="159">
        <v>124260.06</v>
      </c>
      <c r="B606" s="8">
        <v>3</v>
      </c>
      <c r="C606" s="9" t="s">
        <v>122</v>
      </c>
      <c r="D606" s="10">
        <v>43420</v>
      </c>
      <c r="E606" s="9" t="s">
        <v>143</v>
      </c>
      <c r="F606" s="10">
        <v>44504</v>
      </c>
      <c r="G606" s="9" t="s">
        <v>241</v>
      </c>
      <c r="H606" s="11" t="s">
        <v>1720</v>
      </c>
      <c r="I606" s="9" t="s">
        <v>539</v>
      </c>
      <c r="J606" s="12" t="s">
        <v>299</v>
      </c>
      <c r="K606" s="9"/>
      <c r="L606" s="12" t="s">
        <v>300</v>
      </c>
      <c r="M606" s="11" t="s">
        <v>5609</v>
      </c>
      <c r="N606" s="11" t="s">
        <v>5610</v>
      </c>
      <c r="O606" s="9" t="s">
        <v>553</v>
      </c>
      <c r="P606" s="9" t="s">
        <v>1723</v>
      </c>
      <c r="Q606" s="11"/>
      <c r="R606" s="166" t="s">
        <v>1724</v>
      </c>
      <c r="S606" s="166" t="s">
        <v>41</v>
      </c>
      <c r="T606" s="13">
        <v>6</v>
      </c>
      <c r="U606" s="10">
        <v>44477</v>
      </c>
      <c r="V606" s="9"/>
      <c r="W606" s="12" t="s">
        <v>93</v>
      </c>
      <c r="X606" s="12" t="s">
        <v>303</v>
      </c>
      <c r="Y606" s="153" t="s">
        <v>29</v>
      </c>
      <c r="Z606" s="11"/>
      <c r="AA606" s="14">
        <v>3095000</v>
      </c>
      <c r="AB606" s="14">
        <v>0</v>
      </c>
      <c r="AC606" s="14">
        <v>6279950</v>
      </c>
      <c r="AD606" s="14">
        <v>0</v>
      </c>
      <c r="AE606" s="161">
        <f>SUM(TAMPData2202[[#This Row],[2022 PE Obligations]:[2022 Paving Obligations]])</f>
        <v>9374950</v>
      </c>
      <c r="AF606" s="14">
        <v>3095000</v>
      </c>
      <c r="AG606" s="14">
        <v>0</v>
      </c>
      <c r="AH606" s="14">
        <v>6279950</v>
      </c>
      <c r="AI606" s="14">
        <v>0</v>
      </c>
      <c r="AJ606" s="14">
        <v>9374950</v>
      </c>
      <c r="AK606" s="16" t="s">
        <v>5611</v>
      </c>
    </row>
    <row r="607" spans="1:37" ht="36" hidden="1" x14ac:dyDescent="0.35">
      <c r="A607" s="159">
        <v>124263</v>
      </c>
      <c r="B607" s="8">
        <v>3</v>
      </c>
      <c r="C607" s="9" t="s">
        <v>85</v>
      </c>
      <c r="D607" s="10">
        <v>42576</v>
      </c>
      <c r="E607" s="9" t="s">
        <v>189</v>
      </c>
      <c r="F607" s="10">
        <v>43941</v>
      </c>
      <c r="G607" s="9" t="s">
        <v>143</v>
      </c>
      <c r="H607" s="11" t="s">
        <v>4096</v>
      </c>
      <c r="I607" s="9" t="s">
        <v>613</v>
      </c>
      <c r="J607" s="12" t="s">
        <v>299</v>
      </c>
      <c r="K607" s="9"/>
      <c r="L607" s="12" t="s">
        <v>300</v>
      </c>
      <c r="M607" s="11" t="s">
        <v>4097</v>
      </c>
      <c r="N607" s="11" t="s">
        <v>4098</v>
      </c>
      <c r="O607" s="9" t="s">
        <v>553</v>
      </c>
      <c r="P607" s="9" t="s">
        <v>3990</v>
      </c>
      <c r="Q607" s="11"/>
      <c r="R607" s="9" t="s">
        <v>47</v>
      </c>
      <c r="S607" s="9" t="s">
        <v>45</v>
      </c>
      <c r="T607" s="13">
        <v>25.77</v>
      </c>
      <c r="U607" s="12"/>
      <c r="V607" s="9"/>
      <c r="W607" s="12" t="s">
        <v>93</v>
      </c>
      <c r="X607" s="12" t="s">
        <v>303</v>
      </c>
      <c r="Y607" s="153" t="s">
        <v>29</v>
      </c>
      <c r="Z607" s="11"/>
      <c r="AA607" s="14">
        <v>98100</v>
      </c>
      <c r="AB607" s="14">
        <v>0</v>
      </c>
      <c r="AC607" s="14">
        <v>0</v>
      </c>
      <c r="AD607" s="14">
        <v>0</v>
      </c>
      <c r="AE607" s="161">
        <f>SUM(TAMPData2202[[#This Row],[2022 PE Obligations]:[2022 Paving Obligations]])</f>
        <v>98100</v>
      </c>
      <c r="AF607" s="14">
        <v>1394600</v>
      </c>
      <c r="AG607" s="14">
        <v>0</v>
      </c>
      <c r="AH607" s="14">
        <v>0</v>
      </c>
      <c r="AI607" s="14">
        <v>0</v>
      </c>
      <c r="AJ607" s="14">
        <v>1394600</v>
      </c>
      <c r="AK607" s="16"/>
    </row>
    <row r="608" spans="1:37" hidden="1" x14ac:dyDescent="0.35">
      <c r="A608" s="159">
        <v>124263.01</v>
      </c>
      <c r="B608" s="8">
        <v>3</v>
      </c>
      <c r="C608" s="9" t="s">
        <v>85</v>
      </c>
      <c r="D608" s="10">
        <v>43437</v>
      </c>
      <c r="E608" s="9" t="s">
        <v>143</v>
      </c>
      <c r="F608" s="10">
        <v>44421</v>
      </c>
      <c r="G608" s="9" t="s">
        <v>241</v>
      </c>
      <c r="H608" s="11" t="s">
        <v>3780</v>
      </c>
      <c r="I608" s="9" t="s">
        <v>613</v>
      </c>
      <c r="J608" s="12" t="s">
        <v>299</v>
      </c>
      <c r="K608" s="9"/>
      <c r="L608" s="12" t="s">
        <v>300</v>
      </c>
      <c r="M608" s="11" t="s">
        <v>3781</v>
      </c>
      <c r="N608" s="11" t="s">
        <v>3782</v>
      </c>
      <c r="O608" s="9" t="s">
        <v>553</v>
      </c>
      <c r="P608" s="9" t="s">
        <v>1783</v>
      </c>
      <c r="Q608" s="11"/>
      <c r="R608" s="9" t="s">
        <v>47</v>
      </c>
      <c r="S608" s="9" t="s">
        <v>45</v>
      </c>
      <c r="T608" s="13">
        <v>3.14</v>
      </c>
      <c r="U608" s="10">
        <v>45268</v>
      </c>
      <c r="V608" s="9"/>
      <c r="W608" s="12" t="s">
        <v>93</v>
      </c>
      <c r="X608" s="12" t="s">
        <v>303</v>
      </c>
      <c r="Y608" s="153" t="s">
        <v>29</v>
      </c>
      <c r="Z608" s="11"/>
      <c r="AA608" s="14">
        <v>500000</v>
      </c>
      <c r="AB608" s="14">
        <v>0</v>
      </c>
      <c r="AC608" s="14">
        <v>0</v>
      </c>
      <c r="AD608" s="14">
        <v>0</v>
      </c>
      <c r="AE608" s="161">
        <f>SUM(TAMPData2202[[#This Row],[2022 PE Obligations]:[2022 Paving Obligations]])</f>
        <v>500000</v>
      </c>
      <c r="AF608" s="14">
        <v>1500000</v>
      </c>
      <c r="AG608" s="14">
        <v>0</v>
      </c>
      <c r="AH608" s="14">
        <v>0</v>
      </c>
      <c r="AI608" s="14">
        <v>0</v>
      </c>
      <c r="AJ608" s="14">
        <v>1500000</v>
      </c>
      <c r="AK608" s="16" t="s">
        <v>3783</v>
      </c>
    </row>
    <row r="609" spans="1:37" hidden="1" x14ac:dyDescent="0.35">
      <c r="A609" s="159">
        <v>124263.03</v>
      </c>
      <c r="B609" s="8">
        <v>3</v>
      </c>
      <c r="C609" s="9" t="s">
        <v>85</v>
      </c>
      <c r="D609" s="10">
        <v>42031</v>
      </c>
      <c r="E609" s="9" t="s">
        <v>2180</v>
      </c>
      <c r="F609" s="10">
        <v>44439</v>
      </c>
      <c r="G609" s="9" t="s">
        <v>241</v>
      </c>
      <c r="H609" s="11" t="s">
        <v>659</v>
      </c>
      <c r="I609" s="9" t="s">
        <v>613</v>
      </c>
      <c r="J609" s="12" t="s">
        <v>299</v>
      </c>
      <c r="K609" s="9"/>
      <c r="L609" s="12" t="s">
        <v>300</v>
      </c>
      <c r="M609" s="11" t="s">
        <v>3784</v>
      </c>
      <c r="N609" s="11" t="s">
        <v>3782</v>
      </c>
      <c r="O609" s="9" t="s">
        <v>553</v>
      </c>
      <c r="P609" s="9" t="s">
        <v>1783</v>
      </c>
      <c r="Q609" s="11"/>
      <c r="R609" s="9" t="s">
        <v>47</v>
      </c>
      <c r="S609" s="9" t="s">
        <v>45</v>
      </c>
      <c r="T609" s="13">
        <v>6.11</v>
      </c>
      <c r="U609" s="10">
        <v>45268</v>
      </c>
      <c r="V609" s="9"/>
      <c r="W609" s="12" t="s">
        <v>93</v>
      </c>
      <c r="X609" s="12" t="s">
        <v>303</v>
      </c>
      <c r="Y609" s="153" t="s">
        <v>29</v>
      </c>
      <c r="Z609" s="11"/>
      <c r="AA609" s="14">
        <v>1000000</v>
      </c>
      <c r="AB609" s="14">
        <v>0</v>
      </c>
      <c r="AC609" s="14">
        <v>0</v>
      </c>
      <c r="AD609" s="14">
        <v>0</v>
      </c>
      <c r="AE609" s="161">
        <f>SUM(TAMPData2202[[#This Row],[2022 PE Obligations]:[2022 Paving Obligations]])</f>
        <v>1000000</v>
      </c>
      <c r="AF609" s="14">
        <v>1500000</v>
      </c>
      <c r="AG609" s="14">
        <v>0</v>
      </c>
      <c r="AH609" s="14">
        <v>0</v>
      </c>
      <c r="AI609" s="14">
        <v>0</v>
      </c>
      <c r="AJ609" s="14">
        <v>1500000</v>
      </c>
      <c r="AK609" s="16"/>
    </row>
    <row r="610" spans="1:37" ht="36" hidden="1" x14ac:dyDescent="0.35">
      <c r="A610" s="159">
        <v>124263.03999999999</v>
      </c>
      <c r="B610" s="8">
        <v>3</v>
      </c>
      <c r="C610" s="9" t="s">
        <v>122</v>
      </c>
      <c r="D610" s="10">
        <v>42031</v>
      </c>
      <c r="E610" s="9" t="s">
        <v>2180</v>
      </c>
      <c r="F610" s="10">
        <v>44438.875196759262</v>
      </c>
      <c r="G610" s="9" t="s">
        <v>241</v>
      </c>
      <c r="H610" s="11" t="s">
        <v>659</v>
      </c>
      <c r="I610" s="9" t="s">
        <v>613</v>
      </c>
      <c r="J610" s="12" t="s">
        <v>299</v>
      </c>
      <c r="K610" s="9"/>
      <c r="L610" s="12" t="s">
        <v>300</v>
      </c>
      <c r="M610" s="11" t="s">
        <v>3481</v>
      </c>
      <c r="N610" s="11" t="s">
        <v>3482</v>
      </c>
      <c r="O610" s="9" t="s">
        <v>553</v>
      </c>
      <c r="P610" s="9" t="s">
        <v>1783</v>
      </c>
      <c r="Q610" s="11"/>
      <c r="R610" s="9" t="s">
        <v>47</v>
      </c>
      <c r="S610" s="9" t="s">
        <v>45</v>
      </c>
      <c r="T610" s="13">
        <v>9.6300000000000008</v>
      </c>
      <c r="U610" s="10">
        <v>44428</v>
      </c>
      <c r="V610" s="9"/>
      <c r="W610" s="12" t="s">
        <v>93</v>
      </c>
      <c r="X610" s="12" t="s">
        <v>303</v>
      </c>
      <c r="Y610" s="153" t="s">
        <v>29</v>
      </c>
      <c r="Z610" s="11"/>
      <c r="AA610" s="14">
        <v>5350000</v>
      </c>
      <c r="AB610" s="14">
        <v>0</v>
      </c>
      <c r="AC610" s="14">
        <v>153446116</v>
      </c>
      <c r="AD610" s="14">
        <v>0</v>
      </c>
      <c r="AE610" s="161">
        <f>SUM(TAMPData2202[[#This Row],[2022 PE Obligations]:[2022 Paving Obligations]])</f>
        <v>158796116</v>
      </c>
      <c r="AF610" s="14">
        <v>6150000</v>
      </c>
      <c r="AG610" s="14">
        <v>0</v>
      </c>
      <c r="AH610" s="14">
        <v>153446116</v>
      </c>
      <c r="AI610" s="14">
        <v>0</v>
      </c>
      <c r="AJ610" s="14">
        <v>159596116</v>
      </c>
      <c r="AK610" s="16" t="s">
        <v>3485</v>
      </c>
    </row>
    <row r="611" spans="1:37" hidden="1" x14ac:dyDescent="0.35">
      <c r="A611" s="159">
        <v>124278</v>
      </c>
      <c r="B611" s="8">
        <v>3</v>
      </c>
      <c r="C611" s="9" t="s">
        <v>85</v>
      </c>
      <c r="D611" s="10">
        <v>42576</v>
      </c>
      <c r="E611" s="9" t="s">
        <v>189</v>
      </c>
      <c r="F611" s="10">
        <v>44341</v>
      </c>
      <c r="G611" s="9" t="s">
        <v>241</v>
      </c>
      <c r="H611" s="11" t="s">
        <v>1489</v>
      </c>
      <c r="I611" s="9" t="s">
        <v>477</v>
      </c>
      <c r="J611" s="12" t="s">
        <v>299</v>
      </c>
      <c r="K611" s="9"/>
      <c r="L611" s="12" t="s">
        <v>300</v>
      </c>
      <c r="M611" s="11" t="s">
        <v>5612</v>
      </c>
      <c r="N611" s="11" t="s">
        <v>5613</v>
      </c>
      <c r="O611" s="9" t="s">
        <v>553</v>
      </c>
      <c r="P611" s="9" t="s">
        <v>4995</v>
      </c>
      <c r="Q611" s="11"/>
      <c r="R611" s="166" t="s">
        <v>1778</v>
      </c>
      <c r="S611" s="9"/>
      <c r="T611" s="13">
        <v>0.01</v>
      </c>
      <c r="U611" s="10">
        <v>45464</v>
      </c>
      <c r="V611" s="9"/>
      <c r="W611" s="12" t="s">
        <v>93</v>
      </c>
      <c r="X611" s="12" t="s">
        <v>303</v>
      </c>
      <c r="Y611" s="153" t="s">
        <v>29</v>
      </c>
      <c r="Z611" s="11"/>
      <c r="AA611" s="14">
        <v>20000</v>
      </c>
      <c r="AB611" s="14">
        <v>0</v>
      </c>
      <c r="AC611" s="14">
        <v>0</v>
      </c>
      <c r="AD611" s="14">
        <v>0</v>
      </c>
      <c r="AE611" s="161">
        <f>SUM(TAMPData2202[[#This Row],[2022 PE Obligations]:[2022 Paving Obligations]])</f>
        <v>20000</v>
      </c>
      <c r="AF611" s="14">
        <v>20000</v>
      </c>
      <c r="AG611" s="14">
        <v>0</v>
      </c>
      <c r="AH611" s="14">
        <v>0</v>
      </c>
      <c r="AI611" s="14">
        <v>0</v>
      </c>
      <c r="AJ611" s="14">
        <v>20000</v>
      </c>
      <c r="AK611" s="16"/>
    </row>
    <row r="612" spans="1:37" hidden="1" x14ac:dyDescent="0.35">
      <c r="A612" s="159">
        <v>124289</v>
      </c>
      <c r="B612" s="8">
        <v>1</v>
      </c>
      <c r="C612" s="9" t="s">
        <v>85</v>
      </c>
      <c r="D612" s="10">
        <v>42576</v>
      </c>
      <c r="E612" s="9" t="s">
        <v>247</v>
      </c>
      <c r="F612" s="10">
        <v>44468</v>
      </c>
      <c r="G612" s="9" t="s">
        <v>98</v>
      </c>
      <c r="H612" s="11" t="s">
        <v>190</v>
      </c>
      <c r="I612" s="9" t="s">
        <v>477</v>
      </c>
      <c r="J612" s="12" t="s">
        <v>299</v>
      </c>
      <c r="K612" s="9"/>
      <c r="L612" s="12" t="s">
        <v>300</v>
      </c>
      <c r="M612" s="11" t="s">
        <v>544</v>
      </c>
      <c r="N612" s="11" t="s">
        <v>545</v>
      </c>
      <c r="O612" s="9" t="s">
        <v>40</v>
      </c>
      <c r="P612" s="9" t="s">
        <v>166</v>
      </c>
      <c r="Q612" s="11"/>
      <c r="R612" s="9" t="s">
        <v>39</v>
      </c>
      <c r="S612" s="9" t="s">
        <v>45</v>
      </c>
      <c r="T612" s="13">
        <v>7.4999999999999997E-2</v>
      </c>
      <c r="U612" s="10">
        <v>45791</v>
      </c>
      <c r="V612" s="9"/>
      <c r="W612" s="12" t="s">
        <v>93</v>
      </c>
      <c r="X612" s="12" t="s">
        <v>303</v>
      </c>
      <c r="Y612" s="153" t="s">
        <v>29</v>
      </c>
      <c r="Z612" s="11" t="s">
        <v>546</v>
      </c>
      <c r="AA612" s="14">
        <v>20000</v>
      </c>
      <c r="AB612" s="14">
        <v>0</v>
      </c>
      <c r="AC612" s="14">
        <v>0</v>
      </c>
      <c r="AD612" s="14">
        <v>0</v>
      </c>
      <c r="AE612" s="161">
        <f>SUM(TAMPData2202[[#This Row],[2022 PE Obligations]:[2022 Paving Obligations]])</f>
        <v>20000</v>
      </c>
      <c r="AF612" s="14">
        <v>20000</v>
      </c>
      <c r="AG612" s="14">
        <v>0</v>
      </c>
      <c r="AH612" s="14">
        <v>0</v>
      </c>
      <c r="AI612" s="14">
        <v>0</v>
      </c>
      <c r="AJ612" s="14">
        <v>20000</v>
      </c>
      <c r="AK612" s="16" t="s">
        <v>547</v>
      </c>
    </row>
    <row r="613" spans="1:37" hidden="1" x14ac:dyDescent="0.35">
      <c r="A613" s="159">
        <v>124291</v>
      </c>
      <c r="B613" s="8">
        <v>3</v>
      </c>
      <c r="C613" s="9" t="s">
        <v>122</v>
      </c>
      <c r="D613" s="10">
        <v>42576</v>
      </c>
      <c r="E613" s="9" t="s">
        <v>189</v>
      </c>
      <c r="F613" s="10">
        <v>44410</v>
      </c>
      <c r="G613" s="9" t="s">
        <v>152</v>
      </c>
      <c r="H613" s="11" t="s">
        <v>115</v>
      </c>
      <c r="I613" s="9" t="s">
        <v>1094</v>
      </c>
      <c r="J613" s="12"/>
      <c r="K613" s="9" t="s">
        <v>1095</v>
      </c>
      <c r="L613" s="12" t="s">
        <v>183</v>
      </c>
      <c r="M613" s="11" t="s">
        <v>1096</v>
      </c>
      <c r="N613" s="11"/>
      <c r="O613" s="9" t="s">
        <v>271</v>
      </c>
      <c r="P613" s="9" t="s">
        <v>166</v>
      </c>
      <c r="Q613" s="11"/>
      <c r="R613" s="9" t="s">
        <v>39</v>
      </c>
      <c r="S613" s="9" t="s">
        <v>45</v>
      </c>
      <c r="T613" s="13">
        <v>-0.1</v>
      </c>
      <c r="U613" s="12"/>
      <c r="V613" s="9"/>
      <c r="W613" s="12" t="s">
        <v>93</v>
      </c>
      <c r="X613" s="12" t="s">
        <v>186</v>
      </c>
      <c r="Y613" s="153" t="s">
        <v>34</v>
      </c>
      <c r="Z613" s="11" t="s">
        <v>1097</v>
      </c>
      <c r="AA613" s="14">
        <v>0</v>
      </c>
      <c r="AB613" s="14">
        <v>0</v>
      </c>
      <c r="AC613" s="14">
        <v>552224.27</v>
      </c>
      <c r="AD613" s="14">
        <v>0</v>
      </c>
      <c r="AE613" s="161">
        <f>SUM(TAMPData2202[[#This Row],[2022 PE Obligations]:[2022 Paving Obligations]])</f>
        <v>552224.27</v>
      </c>
      <c r="AF613" s="14">
        <v>0</v>
      </c>
      <c r="AG613" s="14">
        <v>0</v>
      </c>
      <c r="AH613" s="14">
        <v>552224.27</v>
      </c>
      <c r="AI613" s="14">
        <v>0</v>
      </c>
      <c r="AJ613" s="14">
        <v>552224.27</v>
      </c>
      <c r="AK613" s="16" t="s">
        <v>1098</v>
      </c>
    </row>
    <row r="614" spans="1:37" ht="36" x14ac:dyDescent="0.35">
      <c r="A614" s="159">
        <v>124292</v>
      </c>
      <c r="B614" s="8">
        <v>1</v>
      </c>
      <c r="C614" s="9" t="s">
        <v>85</v>
      </c>
      <c r="D614" s="10">
        <v>42576</v>
      </c>
      <c r="E614" s="9" t="s">
        <v>247</v>
      </c>
      <c r="F614" s="10">
        <v>44523</v>
      </c>
      <c r="G614" s="9" t="s">
        <v>284</v>
      </c>
      <c r="H614" s="11" t="s">
        <v>190</v>
      </c>
      <c r="I614" s="9" t="s">
        <v>477</v>
      </c>
      <c r="J614" s="12" t="s">
        <v>299</v>
      </c>
      <c r="K614" s="9"/>
      <c r="L614" s="12" t="s">
        <v>300</v>
      </c>
      <c r="M614" s="11" t="s">
        <v>5614</v>
      </c>
      <c r="N614" s="11" t="s">
        <v>5615</v>
      </c>
      <c r="O614" s="9" t="s">
        <v>553</v>
      </c>
      <c r="P614" s="9" t="s">
        <v>1723</v>
      </c>
      <c r="Q614" s="11"/>
      <c r="R614" s="166" t="s">
        <v>1724</v>
      </c>
      <c r="S614" s="166" t="s">
        <v>41</v>
      </c>
      <c r="T614" s="13">
        <v>21.92</v>
      </c>
      <c r="U614" s="10">
        <v>44904</v>
      </c>
      <c r="V614" s="9"/>
      <c r="W614" s="12" t="s">
        <v>93</v>
      </c>
      <c r="X614" s="12" t="s">
        <v>303</v>
      </c>
      <c r="Y614" s="153" t="s">
        <v>29</v>
      </c>
      <c r="Z614" s="11"/>
      <c r="AA614" s="14">
        <v>680000</v>
      </c>
      <c r="AB614" s="14">
        <v>0</v>
      </c>
      <c r="AC614" s="14">
        <v>0</v>
      </c>
      <c r="AD614" s="14">
        <v>0</v>
      </c>
      <c r="AE614" s="161">
        <f>SUM(TAMPData2202[[#This Row],[2022 PE Obligations]:[2022 Paving Obligations]])</f>
        <v>680000</v>
      </c>
      <c r="AF614" s="14">
        <v>820000</v>
      </c>
      <c r="AG614" s="14">
        <v>0</v>
      </c>
      <c r="AH614" s="14">
        <v>0</v>
      </c>
      <c r="AI614" s="14">
        <v>0</v>
      </c>
      <c r="AJ614" s="14">
        <v>820000</v>
      </c>
      <c r="AK614" s="16"/>
    </row>
    <row r="615" spans="1:37" hidden="1" x14ac:dyDescent="0.35">
      <c r="A615" s="159">
        <v>124320</v>
      </c>
      <c r="B615" s="8">
        <v>4</v>
      </c>
      <c r="C615" s="9" t="s">
        <v>122</v>
      </c>
      <c r="D615" s="10">
        <v>42576</v>
      </c>
      <c r="E615" s="9" t="s">
        <v>195</v>
      </c>
      <c r="F615" s="10">
        <v>44552</v>
      </c>
      <c r="G615" s="9" t="s">
        <v>253</v>
      </c>
      <c r="H615" s="11" t="s">
        <v>1099</v>
      </c>
      <c r="I615" s="9" t="s">
        <v>1100</v>
      </c>
      <c r="J615" s="12"/>
      <c r="K615" s="9" t="s">
        <v>1101</v>
      </c>
      <c r="L615" s="12" t="s">
        <v>183</v>
      </c>
      <c r="M615" s="11" t="s">
        <v>1102</v>
      </c>
      <c r="N615" s="11"/>
      <c r="O615" s="9" t="s">
        <v>40</v>
      </c>
      <c r="P615" s="9" t="s">
        <v>166</v>
      </c>
      <c r="Q615" s="11"/>
      <c r="R615" s="9" t="s">
        <v>39</v>
      </c>
      <c r="S615" s="9" t="s">
        <v>45</v>
      </c>
      <c r="T615" s="13">
        <v>0.01</v>
      </c>
      <c r="U615" s="12"/>
      <c r="V615" s="9"/>
      <c r="W615" s="12" t="s">
        <v>93</v>
      </c>
      <c r="X615" s="12" t="s">
        <v>186</v>
      </c>
      <c r="Y615" s="153" t="s">
        <v>34</v>
      </c>
      <c r="Z615" s="11" t="s">
        <v>1103</v>
      </c>
      <c r="AA615" s="14">
        <v>0</v>
      </c>
      <c r="AB615" s="14">
        <v>0</v>
      </c>
      <c r="AC615" s="14">
        <v>481429.86</v>
      </c>
      <c r="AD615" s="14">
        <v>0</v>
      </c>
      <c r="AE615" s="161">
        <f>SUM(TAMPData2202[[#This Row],[2022 PE Obligations]:[2022 Paving Obligations]])</f>
        <v>481429.86</v>
      </c>
      <c r="AF615" s="14">
        <v>0</v>
      </c>
      <c r="AG615" s="14">
        <v>0</v>
      </c>
      <c r="AH615" s="14">
        <v>481429.86</v>
      </c>
      <c r="AI615" s="14">
        <v>0</v>
      </c>
      <c r="AJ615" s="14">
        <v>481429.86</v>
      </c>
      <c r="AK615" s="16" t="s">
        <v>1104</v>
      </c>
    </row>
    <row r="616" spans="1:37" hidden="1" x14ac:dyDescent="0.35">
      <c r="A616" s="159">
        <v>124355</v>
      </c>
      <c r="B616" s="8">
        <v>1</v>
      </c>
      <c r="C616" s="9" t="s">
        <v>122</v>
      </c>
      <c r="D616" s="10">
        <v>42576</v>
      </c>
      <c r="E616" s="9" t="s">
        <v>247</v>
      </c>
      <c r="F616" s="10">
        <v>44305</v>
      </c>
      <c r="G616" s="9" t="s">
        <v>253</v>
      </c>
      <c r="H616" s="11" t="s">
        <v>1105</v>
      </c>
      <c r="I616" s="9" t="s">
        <v>1106</v>
      </c>
      <c r="J616" s="12"/>
      <c r="K616" s="9" t="s">
        <v>1107</v>
      </c>
      <c r="L616" s="12" t="s">
        <v>183</v>
      </c>
      <c r="M616" s="11" t="s">
        <v>1108</v>
      </c>
      <c r="N616" s="11"/>
      <c r="O616" s="9" t="s">
        <v>271</v>
      </c>
      <c r="P616" s="9" t="s">
        <v>166</v>
      </c>
      <c r="Q616" s="11"/>
      <c r="R616" s="9" t="s">
        <v>39</v>
      </c>
      <c r="S616" s="9" t="s">
        <v>45</v>
      </c>
      <c r="T616" s="13">
        <v>0.01</v>
      </c>
      <c r="U616" s="12"/>
      <c r="V616" s="9"/>
      <c r="W616" s="12" t="s">
        <v>93</v>
      </c>
      <c r="X616" s="12" t="s">
        <v>186</v>
      </c>
      <c r="Y616" s="153" t="s">
        <v>34</v>
      </c>
      <c r="Z616" s="11" t="s">
        <v>1109</v>
      </c>
      <c r="AA616" s="14">
        <v>0</v>
      </c>
      <c r="AB616" s="14">
        <v>0</v>
      </c>
      <c r="AC616" s="14">
        <v>595220.5</v>
      </c>
      <c r="AD616" s="14">
        <v>0</v>
      </c>
      <c r="AE616" s="161">
        <f>SUM(TAMPData2202[[#This Row],[2022 PE Obligations]:[2022 Paving Obligations]])</f>
        <v>595220.5</v>
      </c>
      <c r="AF616" s="14">
        <v>0</v>
      </c>
      <c r="AG616" s="14">
        <v>0</v>
      </c>
      <c r="AH616" s="14">
        <v>595220.5</v>
      </c>
      <c r="AI616" s="14">
        <v>0</v>
      </c>
      <c r="AJ616" s="14">
        <v>595220.5</v>
      </c>
      <c r="AK616" s="16" t="s">
        <v>1110</v>
      </c>
    </row>
    <row r="617" spans="1:37" hidden="1" x14ac:dyDescent="0.35">
      <c r="A617" s="159">
        <v>124357</v>
      </c>
      <c r="B617" s="8">
        <v>3</v>
      </c>
      <c r="C617" s="9" t="s">
        <v>122</v>
      </c>
      <c r="D617" s="10">
        <v>42576</v>
      </c>
      <c r="E617" s="9" t="s">
        <v>189</v>
      </c>
      <c r="F617" s="10">
        <v>44410</v>
      </c>
      <c r="G617" s="9" t="s">
        <v>152</v>
      </c>
      <c r="H617" s="11" t="s">
        <v>1111</v>
      </c>
      <c r="I617" s="9" t="s">
        <v>1112</v>
      </c>
      <c r="J617" s="12"/>
      <c r="K617" s="9" t="s">
        <v>1034</v>
      </c>
      <c r="L617" s="12" t="s">
        <v>183</v>
      </c>
      <c r="M617" s="11" t="s">
        <v>1113</v>
      </c>
      <c r="N617" s="11"/>
      <c r="O617" s="9" t="s">
        <v>271</v>
      </c>
      <c r="P617" s="9" t="s">
        <v>166</v>
      </c>
      <c r="Q617" s="11"/>
      <c r="R617" s="9" t="s">
        <v>39</v>
      </c>
      <c r="S617" s="9" t="s">
        <v>45</v>
      </c>
      <c r="T617" s="13">
        <v>0.01</v>
      </c>
      <c r="U617" s="12"/>
      <c r="V617" s="9"/>
      <c r="W617" s="12" t="s">
        <v>93</v>
      </c>
      <c r="X617" s="12" t="s">
        <v>186</v>
      </c>
      <c r="Y617" s="153" t="s">
        <v>34</v>
      </c>
      <c r="Z617" s="11" t="s">
        <v>1114</v>
      </c>
      <c r="AA617" s="14">
        <v>0</v>
      </c>
      <c r="AB617" s="14">
        <v>0</v>
      </c>
      <c r="AC617" s="14">
        <v>939715.5</v>
      </c>
      <c r="AD617" s="14">
        <v>0</v>
      </c>
      <c r="AE617" s="161">
        <f>SUM(TAMPData2202[[#This Row],[2022 PE Obligations]:[2022 Paving Obligations]])</f>
        <v>939715.5</v>
      </c>
      <c r="AF617" s="14">
        <v>0</v>
      </c>
      <c r="AG617" s="14">
        <v>0</v>
      </c>
      <c r="AH617" s="14">
        <v>939715.5</v>
      </c>
      <c r="AI617" s="14">
        <v>0</v>
      </c>
      <c r="AJ617" s="14">
        <v>939715.5</v>
      </c>
      <c r="AK617" s="16" t="s">
        <v>1115</v>
      </c>
    </row>
    <row r="618" spans="1:37" hidden="1" x14ac:dyDescent="0.35">
      <c r="A618" s="159">
        <v>124369</v>
      </c>
      <c r="B618" s="8">
        <v>1</v>
      </c>
      <c r="C618" s="9" t="s">
        <v>85</v>
      </c>
      <c r="D618" s="10">
        <v>42576</v>
      </c>
      <c r="E618" s="9" t="s">
        <v>247</v>
      </c>
      <c r="F618" s="10">
        <v>44533</v>
      </c>
      <c r="G618" s="9" t="s">
        <v>148</v>
      </c>
      <c r="H618" s="11" t="s">
        <v>285</v>
      </c>
      <c r="I618" s="9" t="s">
        <v>1116</v>
      </c>
      <c r="J618" s="12"/>
      <c r="K618" s="9" t="s">
        <v>1117</v>
      </c>
      <c r="L618" s="12" t="s">
        <v>183</v>
      </c>
      <c r="M618" s="11" t="s">
        <v>1118</v>
      </c>
      <c r="N618" s="11"/>
      <c r="O618" s="9" t="s">
        <v>40</v>
      </c>
      <c r="P618" s="9" t="s">
        <v>166</v>
      </c>
      <c r="Q618" s="11"/>
      <c r="R618" s="9" t="s">
        <v>39</v>
      </c>
      <c r="S618" s="9" t="s">
        <v>45</v>
      </c>
      <c r="T618" s="13">
        <v>3.5000000000000003E-2</v>
      </c>
      <c r="U618" s="10">
        <v>45058</v>
      </c>
      <c r="V618" s="9"/>
      <c r="W618" s="12" t="s">
        <v>93</v>
      </c>
      <c r="X618" s="12" t="s">
        <v>186</v>
      </c>
      <c r="Y618" s="153" t="s">
        <v>34</v>
      </c>
      <c r="Z618" s="11" t="s">
        <v>1119</v>
      </c>
      <c r="AA618" s="14">
        <v>0</v>
      </c>
      <c r="AB618" s="14">
        <v>1100172</v>
      </c>
      <c r="AC618" s="14">
        <v>0</v>
      </c>
      <c r="AD618" s="14">
        <v>0</v>
      </c>
      <c r="AE618" s="161">
        <f>SUM(TAMPData2202[[#This Row],[2022 PE Obligations]:[2022 Paving Obligations]])</f>
        <v>1100172</v>
      </c>
      <c r="AF618" s="14">
        <v>368280</v>
      </c>
      <c r="AG618" s="14">
        <v>1100172</v>
      </c>
      <c r="AH618" s="14">
        <v>0</v>
      </c>
      <c r="AI618" s="14">
        <v>0</v>
      </c>
      <c r="AJ618" s="14">
        <v>1468452</v>
      </c>
      <c r="AK618" s="16" t="s">
        <v>1120</v>
      </c>
    </row>
    <row r="619" spans="1:37" hidden="1" x14ac:dyDescent="0.35">
      <c r="A619" s="159">
        <v>124373</v>
      </c>
      <c r="B619" s="8">
        <v>3</v>
      </c>
      <c r="C619" s="9" t="s">
        <v>122</v>
      </c>
      <c r="D619" s="10">
        <v>42576</v>
      </c>
      <c r="E619" s="9" t="s">
        <v>189</v>
      </c>
      <c r="F619" s="10">
        <v>44410</v>
      </c>
      <c r="G619" s="9" t="s">
        <v>152</v>
      </c>
      <c r="H619" s="11" t="s">
        <v>1111</v>
      </c>
      <c r="I619" s="9" t="s">
        <v>1121</v>
      </c>
      <c r="J619" s="12"/>
      <c r="K619" s="9" t="s">
        <v>1122</v>
      </c>
      <c r="L619" s="12" t="s">
        <v>183</v>
      </c>
      <c r="M619" s="11" t="s">
        <v>1123</v>
      </c>
      <c r="N619" s="11"/>
      <c r="O619" s="9" t="s">
        <v>271</v>
      </c>
      <c r="P619" s="9" t="s">
        <v>166</v>
      </c>
      <c r="Q619" s="11"/>
      <c r="R619" s="9" t="s">
        <v>39</v>
      </c>
      <c r="S619" s="9" t="s">
        <v>45</v>
      </c>
      <c r="T619" s="13">
        <v>0.01</v>
      </c>
      <c r="U619" s="12"/>
      <c r="V619" s="9"/>
      <c r="W619" s="12" t="s">
        <v>93</v>
      </c>
      <c r="X619" s="12" t="s">
        <v>186</v>
      </c>
      <c r="Y619" s="153" t="s">
        <v>34</v>
      </c>
      <c r="Z619" s="11" t="s">
        <v>1124</v>
      </c>
      <c r="AA619" s="14">
        <v>0</v>
      </c>
      <c r="AB619" s="14">
        <v>0</v>
      </c>
      <c r="AC619" s="14">
        <v>400261.13</v>
      </c>
      <c r="AD619" s="14">
        <v>0</v>
      </c>
      <c r="AE619" s="161">
        <f>SUM(TAMPData2202[[#This Row],[2022 PE Obligations]:[2022 Paving Obligations]])</f>
        <v>400261.13</v>
      </c>
      <c r="AF619" s="14">
        <v>0</v>
      </c>
      <c r="AG619" s="14">
        <v>0</v>
      </c>
      <c r="AH619" s="14">
        <v>400261.13</v>
      </c>
      <c r="AI619" s="14">
        <v>0</v>
      </c>
      <c r="AJ619" s="14">
        <v>400261.13</v>
      </c>
      <c r="AK619" s="16" t="s">
        <v>1125</v>
      </c>
    </row>
    <row r="620" spans="1:37" hidden="1" x14ac:dyDescent="0.35">
      <c r="A620" s="159">
        <v>124377</v>
      </c>
      <c r="B620" s="8">
        <v>1</v>
      </c>
      <c r="C620" s="9" t="s">
        <v>97</v>
      </c>
      <c r="D620" s="10">
        <v>42576</v>
      </c>
      <c r="E620" s="9" t="s">
        <v>247</v>
      </c>
      <c r="F620" s="10">
        <v>44518.875138888892</v>
      </c>
      <c r="G620" s="9" t="s">
        <v>108</v>
      </c>
      <c r="H620" s="11" t="s">
        <v>285</v>
      </c>
      <c r="I620" s="9" t="s">
        <v>1126</v>
      </c>
      <c r="J620" s="12"/>
      <c r="K620" s="9" t="s">
        <v>1127</v>
      </c>
      <c r="L620" s="12" t="s">
        <v>183</v>
      </c>
      <c r="M620" s="11" t="s">
        <v>1128</v>
      </c>
      <c r="N620" s="11"/>
      <c r="O620" s="9" t="s">
        <v>40</v>
      </c>
      <c r="P620" s="9" t="s">
        <v>166</v>
      </c>
      <c r="Q620" s="11"/>
      <c r="R620" s="9" t="s">
        <v>39</v>
      </c>
      <c r="S620" s="9" t="s">
        <v>45</v>
      </c>
      <c r="T620" s="13">
        <v>0.01</v>
      </c>
      <c r="U620" s="10">
        <v>44176</v>
      </c>
      <c r="V620" s="9"/>
      <c r="W620" s="12" t="s">
        <v>93</v>
      </c>
      <c r="X620" s="12" t="s">
        <v>186</v>
      </c>
      <c r="Y620" s="153" t="s">
        <v>34</v>
      </c>
      <c r="Z620" s="11" t="s">
        <v>1129</v>
      </c>
      <c r="AA620" s="14">
        <v>35.340000000000003</v>
      </c>
      <c r="AB620" s="14">
        <v>0</v>
      </c>
      <c r="AC620" s="14">
        <v>0</v>
      </c>
      <c r="AD620" s="14">
        <v>0</v>
      </c>
      <c r="AE620" s="161">
        <f>SUM(TAMPData2202[[#This Row],[2022 PE Obligations]:[2022 Paving Obligations]])</f>
        <v>35.340000000000003</v>
      </c>
      <c r="AF620" s="14">
        <v>176303.23</v>
      </c>
      <c r="AG620" s="14">
        <v>421733</v>
      </c>
      <c r="AH620" s="14">
        <v>1012386.65</v>
      </c>
      <c r="AI620" s="14">
        <v>0</v>
      </c>
      <c r="AJ620" s="14">
        <v>1610422.88</v>
      </c>
      <c r="AK620" s="16" t="s">
        <v>1131</v>
      </c>
    </row>
    <row r="621" spans="1:37" hidden="1" x14ac:dyDescent="0.35">
      <c r="A621" s="159">
        <v>124393</v>
      </c>
      <c r="B621" s="8">
        <v>4</v>
      </c>
      <c r="C621" s="9" t="s">
        <v>122</v>
      </c>
      <c r="D621" s="10">
        <v>42576</v>
      </c>
      <c r="E621" s="9" t="s">
        <v>195</v>
      </c>
      <c r="F621" s="10">
        <v>44279</v>
      </c>
      <c r="G621" s="9" t="s">
        <v>253</v>
      </c>
      <c r="H621" s="11" t="s">
        <v>1099</v>
      </c>
      <c r="I621" s="9" t="s">
        <v>5616</v>
      </c>
      <c r="J621" s="12"/>
      <c r="K621" s="9" t="s">
        <v>5617</v>
      </c>
      <c r="L621" s="12" t="s">
        <v>183</v>
      </c>
      <c r="M621" s="11" t="s">
        <v>5618</v>
      </c>
      <c r="N621" s="11"/>
      <c r="O621" s="9" t="s">
        <v>271</v>
      </c>
      <c r="P621" s="9" t="s">
        <v>166</v>
      </c>
      <c r="Q621" s="11"/>
      <c r="R621" s="9" t="s">
        <v>39</v>
      </c>
      <c r="S621" s="9" t="s">
        <v>45</v>
      </c>
      <c r="T621" s="13">
        <v>0.01</v>
      </c>
      <c r="U621" s="12"/>
      <c r="V621" s="9"/>
      <c r="W621" s="12" t="s">
        <v>93</v>
      </c>
      <c r="X621" s="12" t="s">
        <v>186</v>
      </c>
      <c r="Y621" s="153" t="s">
        <v>34</v>
      </c>
      <c r="Z621" s="11" t="s">
        <v>5619</v>
      </c>
      <c r="AA621" s="14">
        <v>0</v>
      </c>
      <c r="AB621" s="14">
        <v>0</v>
      </c>
      <c r="AC621" s="14">
        <v>-23275</v>
      </c>
      <c r="AD621" s="14">
        <v>0</v>
      </c>
      <c r="AE621" s="161">
        <f>SUM(TAMPData2202[[#This Row],[2022 PE Obligations]:[2022 Paving Obligations]])</f>
        <v>-23275</v>
      </c>
      <c r="AF621" s="14">
        <v>0</v>
      </c>
      <c r="AG621" s="14">
        <v>0</v>
      </c>
      <c r="AH621" s="14">
        <v>408277.84</v>
      </c>
      <c r="AI621" s="14">
        <v>0</v>
      </c>
      <c r="AJ621" s="14">
        <v>408277.84</v>
      </c>
      <c r="AK621" s="16" t="s">
        <v>5620</v>
      </c>
    </row>
    <row r="622" spans="1:37" ht="36" hidden="1" x14ac:dyDescent="0.35">
      <c r="A622" s="159">
        <v>124395.01</v>
      </c>
      <c r="B622" s="8">
        <v>3</v>
      </c>
      <c r="C622" s="9" t="s">
        <v>85</v>
      </c>
      <c r="D622" s="10">
        <v>43376</v>
      </c>
      <c r="E622" s="9" t="s">
        <v>143</v>
      </c>
      <c r="F622" s="10">
        <v>44587</v>
      </c>
      <c r="G622" s="9" t="s">
        <v>241</v>
      </c>
      <c r="H622" s="11" t="s">
        <v>3943</v>
      </c>
      <c r="I622" s="9" t="s">
        <v>1490</v>
      </c>
      <c r="J622" s="12" t="s">
        <v>101</v>
      </c>
      <c r="K622" s="9"/>
      <c r="L622" s="12" t="s">
        <v>101</v>
      </c>
      <c r="M622" s="11" t="s">
        <v>3944</v>
      </c>
      <c r="N622" s="11" t="s">
        <v>3945</v>
      </c>
      <c r="O622" s="9" t="s">
        <v>553</v>
      </c>
      <c r="P622" s="9" t="s">
        <v>1783</v>
      </c>
      <c r="Q622" s="11"/>
      <c r="R622" s="9" t="s">
        <v>47</v>
      </c>
      <c r="S622" s="9" t="s">
        <v>45</v>
      </c>
      <c r="T622" s="13">
        <v>3.1</v>
      </c>
      <c r="U622" s="10">
        <v>46003</v>
      </c>
      <c r="V622" s="9"/>
      <c r="W622" s="12" t="s">
        <v>93</v>
      </c>
      <c r="X622" s="12" t="s">
        <v>103</v>
      </c>
      <c r="Y622" s="153" t="s">
        <v>32</v>
      </c>
      <c r="Z622" s="11"/>
      <c r="AA622" s="14">
        <v>600000</v>
      </c>
      <c r="AB622" s="14">
        <v>0</v>
      </c>
      <c r="AC622" s="14">
        <v>0</v>
      </c>
      <c r="AD622" s="14">
        <v>0</v>
      </c>
      <c r="AE622" s="161">
        <f>SUM(TAMPData2202[[#This Row],[2022 PE Obligations]:[2022 Paving Obligations]])</f>
        <v>600000</v>
      </c>
      <c r="AF622" s="14">
        <v>600000</v>
      </c>
      <c r="AG622" s="14">
        <v>0</v>
      </c>
      <c r="AH622" s="14">
        <v>0</v>
      </c>
      <c r="AI622" s="14">
        <v>0</v>
      </c>
      <c r="AJ622" s="14">
        <v>600000</v>
      </c>
      <c r="AK622" s="16" t="s">
        <v>3946</v>
      </c>
    </row>
    <row r="623" spans="1:37" hidden="1" x14ac:dyDescent="0.35">
      <c r="A623" s="159">
        <v>124395.02</v>
      </c>
      <c r="B623" s="8">
        <v>3</v>
      </c>
      <c r="C623" s="9" t="s">
        <v>85</v>
      </c>
      <c r="D623" s="10">
        <v>43376</v>
      </c>
      <c r="E623" s="9" t="s">
        <v>143</v>
      </c>
      <c r="F623" s="10">
        <v>44536</v>
      </c>
      <c r="G623" s="9" t="s">
        <v>152</v>
      </c>
      <c r="H623" s="11" t="s">
        <v>1489</v>
      </c>
      <c r="I623" s="9" t="s">
        <v>1490</v>
      </c>
      <c r="J623" s="12" t="s">
        <v>101</v>
      </c>
      <c r="K623" s="9"/>
      <c r="L623" s="12" t="s">
        <v>101</v>
      </c>
      <c r="M623" s="11" t="s">
        <v>3986</v>
      </c>
      <c r="N623" s="11" t="s">
        <v>3945</v>
      </c>
      <c r="O623" s="9" t="s">
        <v>553</v>
      </c>
      <c r="P623" s="9" t="s">
        <v>1783</v>
      </c>
      <c r="Q623" s="11"/>
      <c r="R623" s="9" t="s">
        <v>47</v>
      </c>
      <c r="S623" s="9" t="s">
        <v>45</v>
      </c>
      <c r="T623" s="13">
        <v>3.11</v>
      </c>
      <c r="U623" s="10">
        <v>46022</v>
      </c>
      <c r="V623" s="9"/>
      <c r="W623" s="12" t="s">
        <v>93</v>
      </c>
      <c r="X623" s="12" t="s">
        <v>103</v>
      </c>
      <c r="Y623" s="153" t="s">
        <v>32</v>
      </c>
      <c r="Z623" s="11"/>
      <c r="AA623" s="14">
        <v>600000</v>
      </c>
      <c r="AB623" s="14">
        <v>0</v>
      </c>
      <c r="AC623" s="14">
        <v>0</v>
      </c>
      <c r="AD623" s="14">
        <v>0</v>
      </c>
      <c r="AE623" s="161">
        <f>SUM(TAMPData2202[[#This Row],[2022 PE Obligations]:[2022 Paving Obligations]])</f>
        <v>600000</v>
      </c>
      <c r="AF623" s="14">
        <v>600000</v>
      </c>
      <c r="AG623" s="14">
        <v>0</v>
      </c>
      <c r="AH623" s="14">
        <v>0</v>
      </c>
      <c r="AI623" s="14">
        <v>0</v>
      </c>
      <c r="AJ623" s="14">
        <v>600000</v>
      </c>
      <c r="AK623" s="16" t="s">
        <v>3987</v>
      </c>
    </row>
    <row r="624" spans="1:37" hidden="1" x14ac:dyDescent="0.35">
      <c r="A624" s="159">
        <v>124404</v>
      </c>
      <c r="B624" s="8">
        <v>4</v>
      </c>
      <c r="C624" s="9" t="s">
        <v>85</v>
      </c>
      <c r="D624" s="10">
        <v>42576</v>
      </c>
      <c r="E624" s="9" t="s">
        <v>195</v>
      </c>
      <c r="F624" s="10">
        <v>44566</v>
      </c>
      <c r="G624" s="9" t="s">
        <v>1132</v>
      </c>
      <c r="H624" s="11" t="s">
        <v>961</v>
      </c>
      <c r="I624" s="9" t="s">
        <v>1133</v>
      </c>
      <c r="J624" s="12"/>
      <c r="K624" s="9" t="s">
        <v>1134</v>
      </c>
      <c r="L624" s="12" t="s">
        <v>183</v>
      </c>
      <c r="M624" s="11" t="s">
        <v>1135</v>
      </c>
      <c r="N624" s="11"/>
      <c r="O624" s="9" t="s">
        <v>40</v>
      </c>
      <c r="P624" s="9" t="s">
        <v>166</v>
      </c>
      <c r="Q624" s="11"/>
      <c r="R624" s="9" t="s">
        <v>39</v>
      </c>
      <c r="S624" s="9" t="s">
        <v>45</v>
      </c>
      <c r="T624" s="13">
        <v>0.14000000000000001</v>
      </c>
      <c r="U624" s="10">
        <v>45632</v>
      </c>
      <c r="V624" s="9"/>
      <c r="W624" s="12" t="s">
        <v>93</v>
      </c>
      <c r="X624" s="12" t="s">
        <v>186</v>
      </c>
      <c r="Y624" s="153" t="s">
        <v>34</v>
      </c>
      <c r="Z624" s="11" t="s">
        <v>1136</v>
      </c>
      <c r="AA624" s="14">
        <v>567140</v>
      </c>
      <c r="AB624" s="14">
        <v>0</v>
      </c>
      <c r="AC624" s="14">
        <v>0</v>
      </c>
      <c r="AD624" s="14">
        <v>0</v>
      </c>
      <c r="AE624" s="161">
        <f>SUM(TAMPData2202[[#This Row],[2022 PE Obligations]:[2022 Paving Obligations]])</f>
        <v>567140</v>
      </c>
      <c r="AF624" s="14">
        <v>582140</v>
      </c>
      <c r="AG624" s="14">
        <v>0</v>
      </c>
      <c r="AH624" s="14">
        <v>0</v>
      </c>
      <c r="AI624" s="14">
        <v>0</v>
      </c>
      <c r="AJ624" s="14">
        <v>582140</v>
      </c>
      <c r="AK624" s="16" t="s">
        <v>1137</v>
      </c>
    </row>
    <row r="625" spans="1:37" ht="36" hidden="1" x14ac:dyDescent="0.35">
      <c r="A625" s="159">
        <v>124423</v>
      </c>
      <c r="B625" s="8">
        <v>1</v>
      </c>
      <c r="C625" s="9" t="s">
        <v>85</v>
      </c>
      <c r="D625" s="10">
        <v>42577</v>
      </c>
      <c r="E625" s="9" t="s">
        <v>247</v>
      </c>
      <c r="F625" s="10">
        <v>44250</v>
      </c>
      <c r="G625" s="9" t="s">
        <v>370</v>
      </c>
      <c r="H625" s="11" t="s">
        <v>162</v>
      </c>
      <c r="I625" s="9" t="s">
        <v>3583</v>
      </c>
      <c r="J625" s="12" t="s">
        <v>299</v>
      </c>
      <c r="K625" s="9"/>
      <c r="L625" s="12" t="s">
        <v>300</v>
      </c>
      <c r="M625" s="11" t="s">
        <v>3730</v>
      </c>
      <c r="N625" s="11" t="s">
        <v>1783</v>
      </c>
      <c r="O625" s="9" t="s">
        <v>553</v>
      </c>
      <c r="P625" s="9" t="s">
        <v>1783</v>
      </c>
      <c r="Q625" s="11"/>
      <c r="R625" s="9" t="s">
        <v>47</v>
      </c>
      <c r="S625" s="9" t="s">
        <v>45</v>
      </c>
      <c r="T625" s="13">
        <v>3.81</v>
      </c>
      <c r="U625" s="10">
        <v>45636</v>
      </c>
      <c r="V625" s="9"/>
      <c r="W625" s="12" t="s">
        <v>93</v>
      </c>
      <c r="X625" s="12" t="s">
        <v>303</v>
      </c>
      <c r="Y625" s="153" t="s">
        <v>29</v>
      </c>
      <c r="Z625" s="11"/>
      <c r="AA625" s="14">
        <v>64000</v>
      </c>
      <c r="AB625" s="14">
        <v>0</v>
      </c>
      <c r="AC625" s="14">
        <v>0</v>
      </c>
      <c r="AD625" s="14">
        <v>0</v>
      </c>
      <c r="AE625" s="161">
        <f>SUM(TAMPData2202[[#This Row],[2022 PE Obligations]:[2022 Paving Obligations]])</f>
        <v>64000</v>
      </c>
      <c r="AF625" s="14">
        <v>104000</v>
      </c>
      <c r="AG625" s="14">
        <v>0</v>
      </c>
      <c r="AH625" s="14">
        <v>0</v>
      </c>
      <c r="AI625" s="14">
        <v>0</v>
      </c>
      <c r="AJ625" s="14">
        <v>104000</v>
      </c>
      <c r="AK625" s="16"/>
    </row>
    <row r="626" spans="1:37" hidden="1" x14ac:dyDescent="0.35">
      <c r="A626" s="159">
        <v>124428</v>
      </c>
      <c r="B626" s="8">
        <v>1</v>
      </c>
      <c r="C626" s="9" t="s">
        <v>85</v>
      </c>
      <c r="D626" s="10">
        <v>42577</v>
      </c>
      <c r="E626" s="9" t="s">
        <v>247</v>
      </c>
      <c r="F626" s="10">
        <v>44552</v>
      </c>
      <c r="G626" s="9" t="s">
        <v>98</v>
      </c>
      <c r="H626" s="11" t="s">
        <v>153</v>
      </c>
      <c r="I626" s="9" t="s">
        <v>1138</v>
      </c>
      <c r="J626" s="12"/>
      <c r="K626" s="9" t="s">
        <v>1139</v>
      </c>
      <c r="L626" s="12" t="s">
        <v>183</v>
      </c>
      <c r="M626" s="11" t="s">
        <v>5621</v>
      </c>
      <c r="N626" s="11"/>
      <c r="O626" s="9" t="s">
        <v>40</v>
      </c>
      <c r="P626" s="9" t="s">
        <v>166</v>
      </c>
      <c r="Q626" s="11"/>
      <c r="R626" s="9" t="s">
        <v>39</v>
      </c>
      <c r="S626" s="9" t="s">
        <v>45</v>
      </c>
      <c r="T626" s="13">
        <v>0.02</v>
      </c>
      <c r="U626" s="10">
        <v>44967</v>
      </c>
      <c r="V626" s="9"/>
      <c r="W626" s="12" t="s">
        <v>93</v>
      </c>
      <c r="X626" s="12" t="s">
        <v>186</v>
      </c>
      <c r="Y626" s="153" t="s">
        <v>34</v>
      </c>
      <c r="Z626" s="11" t="s">
        <v>1141</v>
      </c>
      <c r="AA626" s="14">
        <v>75927.06</v>
      </c>
      <c r="AB626" s="14">
        <v>63334.98</v>
      </c>
      <c r="AC626" s="14">
        <v>0</v>
      </c>
      <c r="AD626" s="14">
        <v>0</v>
      </c>
      <c r="AE626" s="161">
        <f>SUM(TAMPData2202[[#This Row],[2022 PE Obligations]:[2022 Paving Obligations]])</f>
        <v>139262.04</v>
      </c>
      <c r="AF626" s="14">
        <v>229190.31</v>
      </c>
      <c r="AG626" s="14">
        <v>63334.98</v>
      </c>
      <c r="AH626" s="14">
        <v>0</v>
      </c>
      <c r="AI626" s="14">
        <v>0</v>
      </c>
      <c r="AJ626" s="14">
        <v>292525.28999999998</v>
      </c>
      <c r="AK626" s="16" t="s">
        <v>1142</v>
      </c>
    </row>
    <row r="627" spans="1:37" ht="36" hidden="1" x14ac:dyDescent="0.35">
      <c r="A627" s="159">
        <v>124441</v>
      </c>
      <c r="B627" s="8">
        <v>3</v>
      </c>
      <c r="C627" s="9" t="s">
        <v>85</v>
      </c>
      <c r="D627" s="10">
        <v>42577</v>
      </c>
      <c r="E627" s="9" t="s">
        <v>189</v>
      </c>
      <c r="F627" s="10">
        <v>44594</v>
      </c>
      <c r="G627" s="9" t="s">
        <v>253</v>
      </c>
      <c r="H627" s="11" t="s">
        <v>306</v>
      </c>
      <c r="I627" s="9" t="s">
        <v>1143</v>
      </c>
      <c r="J627" s="12"/>
      <c r="K627" s="9" t="s">
        <v>1144</v>
      </c>
      <c r="L627" s="12" t="s">
        <v>183</v>
      </c>
      <c r="M627" s="11" t="s">
        <v>1145</v>
      </c>
      <c r="N627" s="11" t="s">
        <v>1146</v>
      </c>
      <c r="O627" s="9" t="s">
        <v>40</v>
      </c>
      <c r="P627" s="9" t="s">
        <v>166</v>
      </c>
      <c r="Q627" s="11"/>
      <c r="R627" s="9" t="s">
        <v>39</v>
      </c>
      <c r="S627" s="9" t="s">
        <v>45</v>
      </c>
      <c r="T627" s="13">
        <v>0</v>
      </c>
      <c r="U627" s="10">
        <v>44904</v>
      </c>
      <c r="V627" s="9"/>
      <c r="W627" s="12" t="s">
        <v>93</v>
      </c>
      <c r="X627" s="12" t="s">
        <v>186</v>
      </c>
      <c r="Y627" s="153" t="s">
        <v>34</v>
      </c>
      <c r="Z627" s="11" t="s">
        <v>1147</v>
      </c>
      <c r="AA627" s="14">
        <v>198000</v>
      </c>
      <c r="AB627" s="14">
        <v>0</v>
      </c>
      <c r="AC627" s="14">
        <v>0</v>
      </c>
      <c r="AD627" s="14">
        <v>0</v>
      </c>
      <c r="AE627" s="161">
        <f>SUM(TAMPData2202[[#This Row],[2022 PE Obligations]:[2022 Paving Obligations]])</f>
        <v>198000</v>
      </c>
      <c r="AF627" s="14">
        <v>198000</v>
      </c>
      <c r="AG627" s="14">
        <v>0</v>
      </c>
      <c r="AH627" s="14">
        <v>0</v>
      </c>
      <c r="AI627" s="14">
        <v>0</v>
      </c>
      <c r="AJ627" s="14">
        <v>198000</v>
      </c>
      <c r="AK627" s="16" t="s">
        <v>1148</v>
      </c>
    </row>
    <row r="628" spans="1:37" ht="54" hidden="1" x14ac:dyDescent="0.35">
      <c r="A628" s="159">
        <v>124442</v>
      </c>
      <c r="B628" s="8">
        <v>3</v>
      </c>
      <c r="C628" s="9" t="s">
        <v>85</v>
      </c>
      <c r="D628" s="10">
        <v>42577</v>
      </c>
      <c r="E628" s="9" t="s">
        <v>189</v>
      </c>
      <c r="F628" s="10">
        <v>44543</v>
      </c>
      <c r="G628" s="9" t="s">
        <v>98</v>
      </c>
      <c r="H628" s="11" t="s">
        <v>306</v>
      </c>
      <c r="I628" s="9" t="s">
        <v>1149</v>
      </c>
      <c r="J628" s="12"/>
      <c r="K628" s="9" t="s">
        <v>1150</v>
      </c>
      <c r="L628" s="12" t="s">
        <v>183</v>
      </c>
      <c r="M628" s="11" t="s">
        <v>5622</v>
      </c>
      <c r="N628" s="11" t="s">
        <v>1152</v>
      </c>
      <c r="O628" s="9" t="s">
        <v>40</v>
      </c>
      <c r="P628" s="9" t="s">
        <v>166</v>
      </c>
      <c r="Q628" s="11"/>
      <c r="R628" s="9" t="s">
        <v>39</v>
      </c>
      <c r="S628" s="9" t="s">
        <v>45</v>
      </c>
      <c r="T628" s="13">
        <v>2.5000000000000001E-2</v>
      </c>
      <c r="U628" s="10">
        <v>44792</v>
      </c>
      <c r="V628" s="9"/>
      <c r="W628" s="12" t="s">
        <v>93</v>
      </c>
      <c r="X628" s="12" t="s">
        <v>186</v>
      </c>
      <c r="Y628" s="153" t="s">
        <v>34</v>
      </c>
      <c r="Z628" s="11" t="s">
        <v>1153</v>
      </c>
      <c r="AA628" s="14">
        <v>11918.94</v>
      </c>
      <c r="AB628" s="14">
        <v>0</v>
      </c>
      <c r="AC628" s="14">
        <v>0</v>
      </c>
      <c r="AD628" s="14">
        <v>0</v>
      </c>
      <c r="AE628" s="161">
        <f>SUM(TAMPData2202[[#This Row],[2022 PE Obligations]:[2022 Paving Obligations]])</f>
        <v>11918.94</v>
      </c>
      <c r="AF628" s="14">
        <v>199468.94</v>
      </c>
      <c r="AG628" s="14">
        <v>38670</v>
      </c>
      <c r="AH628" s="14">
        <v>0</v>
      </c>
      <c r="AI628" s="14">
        <v>0</v>
      </c>
      <c r="AJ628" s="14">
        <v>238138.94</v>
      </c>
      <c r="AK628" s="16" t="s">
        <v>1154</v>
      </c>
    </row>
    <row r="629" spans="1:37" ht="36" hidden="1" x14ac:dyDescent="0.35">
      <c r="A629" s="159">
        <v>124443</v>
      </c>
      <c r="B629" s="8">
        <v>1</v>
      </c>
      <c r="C629" s="9" t="s">
        <v>85</v>
      </c>
      <c r="D629" s="10">
        <v>42577</v>
      </c>
      <c r="E629" s="9" t="s">
        <v>247</v>
      </c>
      <c r="F629" s="10">
        <v>43867</v>
      </c>
      <c r="G629" s="9" t="s">
        <v>189</v>
      </c>
      <c r="H629" s="11" t="s">
        <v>297</v>
      </c>
      <c r="I629" s="9" t="s">
        <v>603</v>
      </c>
      <c r="J629" s="12" t="s">
        <v>299</v>
      </c>
      <c r="K629" s="9"/>
      <c r="L629" s="12" t="s">
        <v>300</v>
      </c>
      <c r="M629" s="11" t="s">
        <v>3713</v>
      </c>
      <c r="N629" s="11" t="s">
        <v>3714</v>
      </c>
      <c r="O629" s="9" t="s">
        <v>553</v>
      </c>
      <c r="P629" s="9" t="s">
        <v>2166</v>
      </c>
      <c r="Q629" s="11"/>
      <c r="R629" s="9" t="s">
        <v>47</v>
      </c>
      <c r="S629" s="9" t="s">
        <v>45</v>
      </c>
      <c r="T629" s="13">
        <v>0.56999999999999995</v>
      </c>
      <c r="U629" s="10">
        <v>45996</v>
      </c>
      <c r="V629" s="9"/>
      <c r="W629" s="12" t="s">
        <v>93</v>
      </c>
      <c r="X629" s="12" t="s">
        <v>303</v>
      </c>
      <c r="Y629" s="153" t="s">
        <v>29</v>
      </c>
      <c r="Z629" s="11"/>
      <c r="AA629" s="14">
        <v>71400</v>
      </c>
      <c r="AB629" s="14">
        <v>0</v>
      </c>
      <c r="AC629" s="14">
        <v>0</v>
      </c>
      <c r="AD629" s="14">
        <v>0</v>
      </c>
      <c r="AE629" s="161">
        <f>SUM(TAMPData2202[[#This Row],[2022 PE Obligations]:[2022 Paving Obligations]])</f>
        <v>71400</v>
      </c>
      <c r="AF629" s="14">
        <v>440900</v>
      </c>
      <c r="AG629" s="14">
        <v>0</v>
      </c>
      <c r="AH629" s="14">
        <v>0</v>
      </c>
      <c r="AI629" s="14">
        <v>0</v>
      </c>
      <c r="AJ629" s="14">
        <v>440900</v>
      </c>
      <c r="AK629" s="16"/>
    </row>
    <row r="630" spans="1:37" ht="54" x14ac:dyDescent="0.35">
      <c r="A630" s="159">
        <v>124453</v>
      </c>
      <c r="B630" s="8">
        <v>1</v>
      </c>
      <c r="C630" s="9" t="s">
        <v>85</v>
      </c>
      <c r="D630" s="10">
        <v>42577</v>
      </c>
      <c r="E630" s="9" t="s">
        <v>247</v>
      </c>
      <c r="F630" s="10">
        <v>44523</v>
      </c>
      <c r="G630" s="9" t="s">
        <v>284</v>
      </c>
      <c r="H630" s="11" t="s">
        <v>5623</v>
      </c>
      <c r="I630" s="9" t="s">
        <v>603</v>
      </c>
      <c r="J630" s="12" t="s">
        <v>299</v>
      </c>
      <c r="K630" s="9"/>
      <c r="L630" s="12" t="s">
        <v>300</v>
      </c>
      <c r="M630" s="11" t="s">
        <v>5624</v>
      </c>
      <c r="N630" s="11" t="s">
        <v>5625</v>
      </c>
      <c r="O630" s="9" t="s">
        <v>553</v>
      </c>
      <c r="P630" s="9" t="s">
        <v>1723</v>
      </c>
      <c r="Q630" s="11"/>
      <c r="R630" s="166" t="s">
        <v>1724</v>
      </c>
      <c r="S630" s="166" t="s">
        <v>41</v>
      </c>
      <c r="T630" s="13">
        <v>13.52</v>
      </c>
      <c r="U630" s="10">
        <v>45016</v>
      </c>
      <c r="V630" s="9"/>
      <c r="W630" s="12" t="s">
        <v>93</v>
      </c>
      <c r="X630" s="12" t="s">
        <v>303</v>
      </c>
      <c r="Y630" s="153" t="s">
        <v>29</v>
      </c>
      <c r="Z630" s="11"/>
      <c r="AA630" s="14">
        <v>211000</v>
      </c>
      <c r="AB630" s="14">
        <v>0</v>
      </c>
      <c r="AC630" s="14">
        <v>0</v>
      </c>
      <c r="AD630" s="14">
        <v>0</v>
      </c>
      <c r="AE630" s="161">
        <f>SUM(TAMPData2202[[#This Row],[2022 PE Obligations]:[2022 Paving Obligations]])</f>
        <v>211000</v>
      </c>
      <c r="AF630" s="14">
        <v>241000</v>
      </c>
      <c r="AG630" s="14">
        <v>0</v>
      </c>
      <c r="AH630" s="14">
        <v>0</v>
      </c>
      <c r="AI630" s="14">
        <v>0</v>
      </c>
      <c r="AJ630" s="14">
        <v>241000</v>
      </c>
      <c r="AK630" s="16"/>
    </row>
    <row r="631" spans="1:37" ht="36" hidden="1" x14ac:dyDescent="0.35">
      <c r="A631" s="159">
        <v>124455</v>
      </c>
      <c r="B631" s="8">
        <v>1</v>
      </c>
      <c r="C631" s="9" t="s">
        <v>85</v>
      </c>
      <c r="D631" s="10">
        <v>42577</v>
      </c>
      <c r="E631" s="9" t="s">
        <v>247</v>
      </c>
      <c r="F631" s="10">
        <v>44070</v>
      </c>
      <c r="G631" s="9" t="s">
        <v>189</v>
      </c>
      <c r="H631" s="11" t="s">
        <v>297</v>
      </c>
      <c r="I631" s="9" t="s">
        <v>1436</v>
      </c>
      <c r="J631" s="12" t="s">
        <v>101</v>
      </c>
      <c r="K631" s="9"/>
      <c r="L631" s="12" t="s">
        <v>101</v>
      </c>
      <c r="M631" s="11" t="s">
        <v>3939</v>
      </c>
      <c r="N631" s="11" t="s">
        <v>3940</v>
      </c>
      <c r="O631" s="9" t="s">
        <v>553</v>
      </c>
      <c r="P631" s="9" t="s">
        <v>1789</v>
      </c>
      <c r="Q631" s="11"/>
      <c r="R631" s="9" t="s">
        <v>47</v>
      </c>
      <c r="S631" s="9" t="s">
        <v>45</v>
      </c>
      <c r="T631" s="13">
        <v>4.87</v>
      </c>
      <c r="U631" s="10">
        <v>46367</v>
      </c>
      <c r="V631" s="9"/>
      <c r="W631" s="12" t="s">
        <v>93</v>
      </c>
      <c r="X631" s="12" t="s">
        <v>103</v>
      </c>
      <c r="Y631" s="153" t="s">
        <v>32</v>
      </c>
      <c r="Z631" s="11"/>
      <c r="AA631" s="14">
        <v>95500</v>
      </c>
      <c r="AB631" s="14">
        <v>0</v>
      </c>
      <c r="AC631" s="14">
        <v>0</v>
      </c>
      <c r="AD631" s="14">
        <v>0</v>
      </c>
      <c r="AE631" s="161">
        <f>SUM(TAMPData2202[[#This Row],[2022 PE Obligations]:[2022 Paving Obligations]])</f>
        <v>95500</v>
      </c>
      <c r="AF631" s="14">
        <v>2012000</v>
      </c>
      <c r="AG631" s="14">
        <v>0</v>
      </c>
      <c r="AH631" s="14">
        <v>0</v>
      </c>
      <c r="AI631" s="14">
        <v>0</v>
      </c>
      <c r="AJ631" s="14">
        <v>2012000</v>
      </c>
      <c r="AK631" s="16"/>
    </row>
    <row r="632" spans="1:37" hidden="1" x14ac:dyDescent="0.35">
      <c r="A632" s="159">
        <v>124456</v>
      </c>
      <c r="B632" s="8">
        <v>3</v>
      </c>
      <c r="C632" s="9" t="s">
        <v>85</v>
      </c>
      <c r="D632" s="10">
        <v>42577</v>
      </c>
      <c r="E632" s="9" t="s">
        <v>189</v>
      </c>
      <c r="F632" s="10">
        <v>44488</v>
      </c>
      <c r="G632" s="9" t="s">
        <v>148</v>
      </c>
      <c r="H632" s="11" t="s">
        <v>306</v>
      </c>
      <c r="I632" s="9" t="s">
        <v>1417</v>
      </c>
      <c r="J632" s="12" t="s">
        <v>101</v>
      </c>
      <c r="K632" s="9"/>
      <c r="L632" s="12" t="s">
        <v>101</v>
      </c>
      <c r="M632" s="11" t="s">
        <v>1459</v>
      </c>
      <c r="N632" s="11"/>
      <c r="O632" s="9" t="s">
        <v>40</v>
      </c>
      <c r="P632" s="9" t="s">
        <v>166</v>
      </c>
      <c r="Q632" s="11"/>
      <c r="R632" s="9" t="s">
        <v>39</v>
      </c>
      <c r="S632" s="9" t="s">
        <v>45</v>
      </c>
      <c r="T632" s="13">
        <v>0.13</v>
      </c>
      <c r="U632" s="10">
        <v>44792</v>
      </c>
      <c r="V632" s="9"/>
      <c r="W632" s="12" t="s">
        <v>93</v>
      </c>
      <c r="X632" s="12" t="s">
        <v>103</v>
      </c>
      <c r="Y632" s="153" t="s">
        <v>32</v>
      </c>
      <c r="Z632" s="11" t="s">
        <v>1460</v>
      </c>
      <c r="AA632" s="14">
        <v>30000</v>
      </c>
      <c r="AB632" s="14">
        <v>374370</v>
      </c>
      <c r="AC632" s="14">
        <v>0</v>
      </c>
      <c r="AD632" s="14">
        <v>0</v>
      </c>
      <c r="AE632" s="161">
        <f>SUM(TAMPData2202[[#This Row],[2022 PE Obligations]:[2022 Paving Obligations]])</f>
        <v>404370</v>
      </c>
      <c r="AF632" s="14">
        <v>480000</v>
      </c>
      <c r="AG632" s="14">
        <v>374370</v>
      </c>
      <c r="AH632" s="14">
        <v>0</v>
      </c>
      <c r="AI632" s="14">
        <v>0</v>
      </c>
      <c r="AJ632" s="14">
        <v>854370</v>
      </c>
      <c r="AK632" s="16" t="s">
        <v>1461</v>
      </c>
    </row>
    <row r="633" spans="1:37" hidden="1" x14ac:dyDescent="0.35">
      <c r="A633" s="159">
        <v>124462</v>
      </c>
      <c r="B633" s="8">
        <v>3</v>
      </c>
      <c r="C633" s="9" t="s">
        <v>85</v>
      </c>
      <c r="D633" s="10">
        <v>42577</v>
      </c>
      <c r="E633" s="9" t="s">
        <v>189</v>
      </c>
      <c r="F633" s="10">
        <v>44427</v>
      </c>
      <c r="G633" s="9" t="s">
        <v>714</v>
      </c>
      <c r="H633" s="11" t="s">
        <v>313</v>
      </c>
      <c r="I633" s="9" t="s">
        <v>1155</v>
      </c>
      <c r="J633" s="12"/>
      <c r="K633" s="9" t="s">
        <v>1156</v>
      </c>
      <c r="L633" s="12" t="s">
        <v>183</v>
      </c>
      <c r="M633" s="11" t="s">
        <v>1157</v>
      </c>
      <c r="N633" s="11"/>
      <c r="O633" s="9" t="s">
        <v>40</v>
      </c>
      <c r="P633" s="9" t="s">
        <v>166</v>
      </c>
      <c r="Q633" s="11"/>
      <c r="R633" s="9" t="s">
        <v>39</v>
      </c>
      <c r="S633" s="9" t="s">
        <v>45</v>
      </c>
      <c r="T633" s="13">
        <v>0.01</v>
      </c>
      <c r="U633" s="10">
        <v>45156</v>
      </c>
      <c r="V633" s="9"/>
      <c r="W633" s="12" t="s">
        <v>93</v>
      </c>
      <c r="X633" s="12" t="s">
        <v>186</v>
      </c>
      <c r="Y633" s="153" t="s">
        <v>34</v>
      </c>
      <c r="Z633" s="11" t="s">
        <v>1158</v>
      </c>
      <c r="AA633" s="14">
        <v>10008.25</v>
      </c>
      <c r="AB633" s="14">
        <v>0</v>
      </c>
      <c r="AC633" s="14">
        <v>0</v>
      </c>
      <c r="AD633" s="14">
        <v>0</v>
      </c>
      <c r="AE633" s="161">
        <f>SUM(TAMPData2202[[#This Row],[2022 PE Obligations]:[2022 Paving Obligations]])</f>
        <v>10008.25</v>
      </c>
      <c r="AF633" s="14">
        <v>90808.83</v>
      </c>
      <c r="AG633" s="14">
        <v>0</v>
      </c>
      <c r="AH633" s="14">
        <v>0</v>
      </c>
      <c r="AI633" s="14">
        <v>0</v>
      </c>
      <c r="AJ633" s="14">
        <v>90808.83</v>
      </c>
      <c r="AK633" s="16" t="s">
        <v>1159</v>
      </c>
    </row>
    <row r="634" spans="1:37" hidden="1" x14ac:dyDescent="0.35">
      <c r="A634" s="159">
        <v>124483</v>
      </c>
      <c r="B634" s="8">
        <v>1</v>
      </c>
      <c r="C634" s="9" t="s">
        <v>114</v>
      </c>
      <c r="D634" s="10">
        <v>42577</v>
      </c>
      <c r="E634" s="9" t="s">
        <v>247</v>
      </c>
      <c r="F634" s="10">
        <v>44599</v>
      </c>
      <c r="G634" s="9" t="s">
        <v>228</v>
      </c>
      <c r="H634" s="11" t="s">
        <v>1160</v>
      </c>
      <c r="I634" s="9" t="s">
        <v>1161</v>
      </c>
      <c r="J634" s="12"/>
      <c r="K634" s="9" t="s">
        <v>1162</v>
      </c>
      <c r="L634" s="12" t="s">
        <v>183</v>
      </c>
      <c r="M634" s="11" t="s">
        <v>1163</v>
      </c>
      <c r="N634" s="11"/>
      <c r="O634" s="9" t="s">
        <v>271</v>
      </c>
      <c r="P634" s="9" t="s">
        <v>166</v>
      </c>
      <c r="Q634" s="11"/>
      <c r="R634" s="9" t="s">
        <v>39</v>
      </c>
      <c r="S634" s="9" t="s">
        <v>45</v>
      </c>
      <c r="T634" s="13">
        <v>0.01</v>
      </c>
      <c r="U634" s="12"/>
      <c r="V634" s="9"/>
      <c r="W634" s="12" t="s">
        <v>93</v>
      </c>
      <c r="X634" s="12" t="s">
        <v>186</v>
      </c>
      <c r="Y634" s="153" t="s">
        <v>34</v>
      </c>
      <c r="Z634" s="11" t="s">
        <v>1164</v>
      </c>
      <c r="AA634" s="14">
        <v>0</v>
      </c>
      <c r="AB634" s="14">
        <v>0</v>
      </c>
      <c r="AC634" s="14">
        <v>417741.44</v>
      </c>
      <c r="AD634" s="14">
        <v>0</v>
      </c>
      <c r="AE634" s="161">
        <f>SUM(TAMPData2202[[#This Row],[2022 PE Obligations]:[2022 Paving Obligations]])</f>
        <v>417741.44</v>
      </c>
      <c r="AF634" s="14">
        <v>0</v>
      </c>
      <c r="AG634" s="14">
        <v>0</v>
      </c>
      <c r="AH634" s="14">
        <v>417741.44</v>
      </c>
      <c r="AI634" s="14">
        <v>0</v>
      </c>
      <c r="AJ634" s="14">
        <v>417741.44</v>
      </c>
      <c r="AK634" s="16" t="s">
        <v>1165</v>
      </c>
    </row>
    <row r="635" spans="1:37" hidden="1" x14ac:dyDescent="0.35">
      <c r="A635" s="159">
        <v>124492</v>
      </c>
      <c r="B635" s="8">
        <v>4</v>
      </c>
      <c r="C635" s="9" t="s">
        <v>122</v>
      </c>
      <c r="D635" s="10">
        <v>42577</v>
      </c>
      <c r="E635" s="9" t="s">
        <v>195</v>
      </c>
      <c r="F635" s="10">
        <v>44298</v>
      </c>
      <c r="G635" s="9" t="s">
        <v>253</v>
      </c>
      <c r="H635" s="11" t="s">
        <v>489</v>
      </c>
      <c r="I635" s="9" t="s">
        <v>1166</v>
      </c>
      <c r="J635" s="12"/>
      <c r="K635" s="9" t="s">
        <v>1167</v>
      </c>
      <c r="L635" s="12" t="s">
        <v>183</v>
      </c>
      <c r="M635" s="11" t="s">
        <v>1168</v>
      </c>
      <c r="N635" s="11"/>
      <c r="O635" s="9" t="s">
        <v>271</v>
      </c>
      <c r="P635" s="9" t="s">
        <v>166</v>
      </c>
      <c r="Q635" s="11"/>
      <c r="R635" s="9" t="s">
        <v>39</v>
      </c>
      <c r="S635" s="9" t="s">
        <v>45</v>
      </c>
      <c r="T635" s="13">
        <v>0.01</v>
      </c>
      <c r="U635" s="12"/>
      <c r="V635" s="9"/>
      <c r="W635" s="12" t="s">
        <v>93</v>
      </c>
      <c r="X635" s="12" t="s">
        <v>186</v>
      </c>
      <c r="Y635" s="153" t="s">
        <v>34</v>
      </c>
      <c r="Z635" s="11" t="s">
        <v>1169</v>
      </c>
      <c r="AA635" s="14">
        <v>0</v>
      </c>
      <c r="AB635" s="14">
        <v>0</v>
      </c>
      <c r="AC635" s="14">
        <v>5309.35</v>
      </c>
      <c r="AD635" s="14">
        <v>0</v>
      </c>
      <c r="AE635" s="161">
        <f>SUM(TAMPData2202[[#This Row],[2022 PE Obligations]:[2022 Paving Obligations]])</f>
        <v>5309.35</v>
      </c>
      <c r="AF635" s="14">
        <v>0</v>
      </c>
      <c r="AG635" s="14">
        <v>0</v>
      </c>
      <c r="AH635" s="14">
        <v>410165.02</v>
      </c>
      <c r="AI635" s="14">
        <v>0</v>
      </c>
      <c r="AJ635" s="14">
        <v>410165.02</v>
      </c>
      <c r="AK635" s="16" t="s">
        <v>1170</v>
      </c>
    </row>
    <row r="636" spans="1:37" hidden="1" x14ac:dyDescent="0.35">
      <c r="A636" s="159">
        <v>124493</v>
      </c>
      <c r="B636" s="8">
        <v>3</v>
      </c>
      <c r="C636" s="9" t="s">
        <v>85</v>
      </c>
      <c r="D636" s="10">
        <v>42577</v>
      </c>
      <c r="E636" s="9" t="s">
        <v>189</v>
      </c>
      <c r="F636" s="10">
        <v>44412</v>
      </c>
      <c r="G636" s="9" t="s">
        <v>148</v>
      </c>
      <c r="H636" s="11" t="s">
        <v>450</v>
      </c>
      <c r="I636" s="9" t="s">
        <v>1171</v>
      </c>
      <c r="J636" s="12"/>
      <c r="K636" s="9" t="s">
        <v>1172</v>
      </c>
      <c r="L636" s="12" t="s">
        <v>183</v>
      </c>
      <c r="M636" s="11" t="s">
        <v>1173</v>
      </c>
      <c r="N636" s="11"/>
      <c r="O636" s="9" t="s">
        <v>40</v>
      </c>
      <c r="P636" s="9" t="s">
        <v>166</v>
      </c>
      <c r="Q636" s="11"/>
      <c r="R636" s="9" t="s">
        <v>39</v>
      </c>
      <c r="S636" s="9" t="s">
        <v>45</v>
      </c>
      <c r="T636" s="13">
        <v>6.5000000000000002E-2</v>
      </c>
      <c r="U636" s="10">
        <v>45093</v>
      </c>
      <c r="V636" s="9"/>
      <c r="W636" s="12" t="s">
        <v>93</v>
      </c>
      <c r="X636" s="12" t="s">
        <v>186</v>
      </c>
      <c r="Y636" s="153" t="s">
        <v>34</v>
      </c>
      <c r="Z636" s="11" t="s">
        <v>1174</v>
      </c>
      <c r="AA636" s="14">
        <v>0</v>
      </c>
      <c r="AB636" s="14">
        <v>199607.96</v>
      </c>
      <c r="AC636" s="14">
        <v>0</v>
      </c>
      <c r="AD636" s="14">
        <v>0</v>
      </c>
      <c r="AE636" s="161">
        <f>SUM(TAMPData2202[[#This Row],[2022 PE Obligations]:[2022 Paving Obligations]])</f>
        <v>199607.96</v>
      </c>
      <c r="AF636" s="14">
        <v>881135</v>
      </c>
      <c r="AG636" s="14">
        <v>199607.96</v>
      </c>
      <c r="AH636" s="14">
        <v>0</v>
      </c>
      <c r="AI636" s="14">
        <v>0</v>
      </c>
      <c r="AJ636" s="14">
        <v>1080742.96</v>
      </c>
      <c r="AK636" s="16" t="s">
        <v>1175</v>
      </c>
    </row>
    <row r="637" spans="1:37" hidden="1" x14ac:dyDescent="0.35">
      <c r="A637" s="159">
        <v>124498</v>
      </c>
      <c r="B637" s="8">
        <v>1</v>
      </c>
      <c r="C637" s="9" t="s">
        <v>85</v>
      </c>
      <c r="D637" s="10">
        <v>42577</v>
      </c>
      <c r="E637" s="9" t="s">
        <v>247</v>
      </c>
      <c r="F637" s="10">
        <v>44459</v>
      </c>
      <c r="G637" s="9" t="s">
        <v>2427</v>
      </c>
      <c r="H637" s="11" t="s">
        <v>1176</v>
      </c>
      <c r="I637" s="9" t="s">
        <v>1177</v>
      </c>
      <c r="J637" s="12"/>
      <c r="K637" s="9" t="s">
        <v>1178</v>
      </c>
      <c r="L637" s="12" t="s">
        <v>183</v>
      </c>
      <c r="M637" s="11" t="s">
        <v>1179</v>
      </c>
      <c r="N637" s="11"/>
      <c r="O637" s="9" t="s">
        <v>40</v>
      </c>
      <c r="P637" s="9" t="s">
        <v>166</v>
      </c>
      <c r="Q637" s="11"/>
      <c r="R637" s="9" t="s">
        <v>39</v>
      </c>
      <c r="S637" s="9" t="s">
        <v>45</v>
      </c>
      <c r="T637" s="13">
        <v>0.01</v>
      </c>
      <c r="U637" s="12"/>
      <c r="V637" s="9"/>
      <c r="W637" s="12" t="s">
        <v>93</v>
      </c>
      <c r="X637" s="12" t="s">
        <v>186</v>
      </c>
      <c r="Y637" s="153" t="s">
        <v>34</v>
      </c>
      <c r="Z637" s="11" t="s">
        <v>1180</v>
      </c>
      <c r="AA637" s="14">
        <v>20000</v>
      </c>
      <c r="AB637" s="14">
        <v>0</v>
      </c>
      <c r="AC637" s="14">
        <v>0</v>
      </c>
      <c r="AD637" s="14">
        <v>0</v>
      </c>
      <c r="AE637" s="161">
        <f>SUM(TAMPData2202[[#This Row],[2022 PE Obligations]:[2022 Paving Obligations]])</f>
        <v>20000</v>
      </c>
      <c r="AF637" s="14">
        <v>20000</v>
      </c>
      <c r="AG637" s="14">
        <v>0</v>
      </c>
      <c r="AH637" s="14">
        <v>0</v>
      </c>
      <c r="AI637" s="14">
        <v>0</v>
      </c>
      <c r="AJ637" s="14">
        <v>20000</v>
      </c>
      <c r="AK637" s="16"/>
    </row>
    <row r="638" spans="1:37" hidden="1" x14ac:dyDescent="0.35">
      <c r="A638" s="159">
        <v>124501</v>
      </c>
      <c r="B638" s="8">
        <v>1</v>
      </c>
      <c r="C638" s="9" t="s">
        <v>85</v>
      </c>
      <c r="D638" s="10">
        <v>42577</v>
      </c>
      <c r="E638" s="9" t="s">
        <v>247</v>
      </c>
      <c r="F638" s="10">
        <v>44496</v>
      </c>
      <c r="G638" s="9" t="s">
        <v>87</v>
      </c>
      <c r="H638" s="11" t="s">
        <v>1176</v>
      </c>
      <c r="I638" s="9" t="s">
        <v>1181</v>
      </c>
      <c r="J638" s="12"/>
      <c r="K638" s="9" t="s">
        <v>1182</v>
      </c>
      <c r="L638" s="12" t="s">
        <v>183</v>
      </c>
      <c r="M638" s="11" t="s">
        <v>5626</v>
      </c>
      <c r="N638" s="11"/>
      <c r="O638" s="9" t="s">
        <v>40</v>
      </c>
      <c r="P638" s="9" t="s">
        <v>166</v>
      </c>
      <c r="Q638" s="11"/>
      <c r="R638" s="9" t="s">
        <v>39</v>
      </c>
      <c r="S638" s="9" t="s">
        <v>45</v>
      </c>
      <c r="T638" s="13">
        <v>0.01</v>
      </c>
      <c r="U638" s="10">
        <v>44729</v>
      </c>
      <c r="V638" s="9"/>
      <c r="W638" s="12" t="s">
        <v>93</v>
      </c>
      <c r="X638" s="12" t="s">
        <v>186</v>
      </c>
      <c r="Y638" s="153" t="s">
        <v>34</v>
      </c>
      <c r="Z638" s="11" t="s">
        <v>1184</v>
      </c>
      <c r="AA638" s="14">
        <v>31418.15</v>
      </c>
      <c r="AB638" s="14">
        <v>0</v>
      </c>
      <c r="AC638" s="14">
        <v>0</v>
      </c>
      <c r="AD638" s="14">
        <v>0</v>
      </c>
      <c r="AE638" s="161">
        <f>SUM(TAMPData2202[[#This Row],[2022 PE Obligations]:[2022 Paving Obligations]])</f>
        <v>31418.15</v>
      </c>
      <c r="AF638" s="14">
        <v>207492.32</v>
      </c>
      <c r="AG638" s="14">
        <v>15000</v>
      </c>
      <c r="AH638" s="14">
        <v>0</v>
      </c>
      <c r="AI638" s="14">
        <v>0</v>
      </c>
      <c r="AJ638" s="14">
        <v>222492.32</v>
      </c>
      <c r="AK638" s="16" t="s">
        <v>1185</v>
      </c>
    </row>
    <row r="639" spans="1:37" hidden="1" x14ac:dyDescent="0.35">
      <c r="A639" s="159">
        <v>124506</v>
      </c>
      <c r="B639" s="8">
        <v>3</v>
      </c>
      <c r="C639" s="9" t="s">
        <v>85</v>
      </c>
      <c r="D639" s="10">
        <v>42577</v>
      </c>
      <c r="E639" s="9" t="s">
        <v>189</v>
      </c>
      <c r="F639" s="10">
        <v>44439</v>
      </c>
      <c r="G639" s="9" t="s">
        <v>241</v>
      </c>
      <c r="H639" s="11" t="s">
        <v>1462</v>
      </c>
      <c r="I639" s="9" t="s">
        <v>1463</v>
      </c>
      <c r="J639" s="12" t="s">
        <v>101</v>
      </c>
      <c r="K639" s="9"/>
      <c r="L639" s="12" t="s">
        <v>101</v>
      </c>
      <c r="M639" s="11" t="s">
        <v>1464</v>
      </c>
      <c r="N639" s="11"/>
      <c r="O639" s="9" t="s">
        <v>40</v>
      </c>
      <c r="P639" s="9" t="s">
        <v>166</v>
      </c>
      <c r="Q639" s="11"/>
      <c r="R639" s="9" t="s">
        <v>39</v>
      </c>
      <c r="S639" s="9" t="s">
        <v>45</v>
      </c>
      <c r="T639" s="13">
        <v>0.04</v>
      </c>
      <c r="U639" s="10">
        <v>45205</v>
      </c>
      <c r="V639" s="9"/>
      <c r="W639" s="12" t="s">
        <v>93</v>
      </c>
      <c r="X639" s="12" t="s">
        <v>103</v>
      </c>
      <c r="Y639" s="153" t="s">
        <v>32</v>
      </c>
      <c r="Z639" s="11" t="s">
        <v>1465</v>
      </c>
      <c r="AA639" s="14">
        <v>170000</v>
      </c>
      <c r="AB639" s="14">
        <v>0</v>
      </c>
      <c r="AC639" s="14">
        <v>0</v>
      </c>
      <c r="AD639" s="14">
        <v>0</v>
      </c>
      <c r="AE639" s="161">
        <f>SUM(TAMPData2202[[#This Row],[2022 PE Obligations]:[2022 Paving Obligations]])</f>
        <v>170000</v>
      </c>
      <c r="AF639" s="14">
        <v>220000</v>
      </c>
      <c r="AG639" s="14">
        <v>0</v>
      </c>
      <c r="AH639" s="14">
        <v>0</v>
      </c>
      <c r="AI639" s="14">
        <v>0</v>
      </c>
      <c r="AJ639" s="14">
        <v>220000</v>
      </c>
      <c r="AK639" s="16" t="s">
        <v>1466</v>
      </c>
    </row>
    <row r="640" spans="1:37" hidden="1" x14ac:dyDescent="0.35">
      <c r="A640" s="159">
        <v>124507</v>
      </c>
      <c r="B640" s="8">
        <v>1</v>
      </c>
      <c r="C640" s="9" t="s">
        <v>85</v>
      </c>
      <c r="D640" s="10">
        <v>42577</v>
      </c>
      <c r="E640" s="9" t="s">
        <v>247</v>
      </c>
      <c r="F640" s="10">
        <v>44477</v>
      </c>
      <c r="G640" s="9" t="s">
        <v>148</v>
      </c>
      <c r="H640" s="11" t="s">
        <v>1176</v>
      </c>
      <c r="I640" s="9" t="s">
        <v>1186</v>
      </c>
      <c r="J640" s="12"/>
      <c r="K640" s="9" t="s">
        <v>1187</v>
      </c>
      <c r="L640" s="12" t="s">
        <v>183</v>
      </c>
      <c r="M640" s="11" t="s">
        <v>1188</v>
      </c>
      <c r="N640" s="11" t="s">
        <v>310</v>
      </c>
      <c r="O640" s="9" t="s">
        <v>40</v>
      </c>
      <c r="P640" s="9" t="s">
        <v>166</v>
      </c>
      <c r="Q640" s="11"/>
      <c r="R640" s="9" t="s">
        <v>39</v>
      </c>
      <c r="S640" s="9" t="s">
        <v>45</v>
      </c>
      <c r="T640" s="13">
        <v>2.1000000000000001E-2</v>
      </c>
      <c r="U640" s="10">
        <v>44603</v>
      </c>
      <c r="V640" s="9"/>
      <c r="W640" s="12" t="s">
        <v>93</v>
      </c>
      <c r="X640" s="12" t="s">
        <v>186</v>
      </c>
      <c r="Y640" s="153" t="s">
        <v>34</v>
      </c>
      <c r="Z640" s="11" t="s">
        <v>1189</v>
      </c>
      <c r="AA640" s="14">
        <v>21610.78</v>
      </c>
      <c r="AB640" s="14">
        <v>0</v>
      </c>
      <c r="AC640" s="14">
        <v>0</v>
      </c>
      <c r="AD640" s="14">
        <v>0</v>
      </c>
      <c r="AE640" s="161">
        <f>SUM(TAMPData2202[[#This Row],[2022 PE Obligations]:[2022 Paving Obligations]])</f>
        <v>21610.78</v>
      </c>
      <c r="AF640" s="14">
        <v>205457.81</v>
      </c>
      <c r="AG640" s="14">
        <v>10343</v>
      </c>
      <c r="AH640" s="14">
        <v>0</v>
      </c>
      <c r="AI640" s="14">
        <v>0</v>
      </c>
      <c r="AJ640" s="14">
        <v>215800.81</v>
      </c>
      <c r="AK640" s="16" t="s">
        <v>1191</v>
      </c>
    </row>
    <row r="641" spans="1:37" hidden="1" x14ac:dyDescent="0.35">
      <c r="A641" s="159">
        <v>124513</v>
      </c>
      <c r="B641" s="8">
        <v>1</v>
      </c>
      <c r="C641" s="9" t="s">
        <v>85</v>
      </c>
      <c r="D641" s="10">
        <v>42577</v>
      </c>
      <c r="E641" s="9" t="s">
        <v>247</v>
      </c>
      <c r="F641" s="10">
        <v>44594</v>
      </c>
      <c r="G641" s="9" t="s">
        <v>666</v>
      </c>
      <c r="H641" s="11" t="s">
        <v>1176</v>
      </c>
      <c r="I641" s="9" t="s">
        <v>1467</v>
      </c>
      <c r="J641" s="12" t="s">
        <v>101</v>
      </c>
      <c r="K641" s="9"/>
      <c r="L641" s="12" t="s">
        <v>101</v>
      </c>
      <c r="M641" s="11" t="s">
        <v>1468</v>
      </c>
      <c r="N641" s="11"/>
      <c r="O641" s="9" t="s">
        <v>40</v>
      </c>
      <c r="P641" s="9" t="s">
        <v>166</v>
      </c>
      <c r="Q641" s="11"/>
      <c r="R641" s="9" t="s">
        <v>39</v>
      </c>
      <c r="S641" s="9" t="s">
        <v>45</v>
      </c>
      <c r="T641" s="13">
        <v>0.01</v>
      </c>
      <c r="U641" s="10">
        <v>44729</v>
      </c>
      <c r="V641" s="9"/>
      <c r="W641" s="12" t="s">
        <v>93</v>
      </c>
      <c r="X641" s="12" t="s">
        <v>103</v>
      </c>
      <c r="Y641" s="153" t="s">
        <v>32</v>
      </c>
      <c r="Z641" s="11" t="s">
        <v>1469</v>
      </c>
      <c r="AA641" s="14">
        <v>26000</v>
      </c>
      <c r="AB641" s="14">
        <v>0</v>
      </c>
      <c r="AC641" s="14">
        <v>0</v>
      </c>
      <c r="AD641" s="14">
        <v>0</v>
      </c>
      <c r="AE641" s="161">
        <f>SUM(TAMPData2202[[#This Row],[2022 PE Obligations]:[2022 Paving Obligations]])</f>
        <v>26000</v>
      </c>
      <c r="AF641" s="14">
        <v>197600</v>
      </c>
      <c r="AG641" s="14">
        <v>67000</v>
      </c>
      <c r="AH641" s="14">
        <v>0</v>
      </c>
      <c r="AI641" s="14">
        <v>0</v>
      </c>
      <c r="AJ641" s="14">
        <v>264600</v>
      </c>
      <c r="AK641" s="16" t="s">
        <v>1470</v>
      </c>
    </row>
    <row r="642" spans="1:37" hidden="1" x14ac:dyDescent="0.35">
      <c r="A642" s="159">
        <v>124519</v>
      </c>
      <c r="B642" s="8">
        <v>1</v>
      </c>
      <c r="C642" s="9" t="s">
        <v>85</v>
      </c>
      <c r="D642" s="10">
        <v>42577</v>
      </c>
      <c r="E642" s="9" t="s">
        <v>247</v>
      </c>
      <c r="F642" s="10">
        <v>44487</v>
      </c>
      <c r="G642" s="9" t="s">
        <v>98</v>
      </c>
      <c r="H642" s="11" t="s">
        <v>1192</v>
      </c>
      <c r="I642" s="9" t="s">
        <v>1193</v>
      </c>
      <c r="J642" s="12"/>
      <c r="K642" s="9" t="s">
        <v>1194</v>
      </c>
      <c r="L642" s="12" t="s">
        <v>183</v>
      </c>
      <c r="M642" s="11" t="s">
        <v>1195</v>
      </c>
      <c r="N642" s="11"/>
      <c r="O642" s="9" t="s">
        <v>40</v>
      </c>
      <c r="P642" s="9" t="s">
        <v>166</v>
      </c>
      <c r="Q642" s="11"/>
      <c r="R642" s="9" t="s">
        <v>39</v>
      </c>
      <c r="S642" s="9" t="s">
        <v>45</v>
      </c>
      <c r="T642" s="13">
        <v>7.0000000000000007E-2</v>
      </c>
      <c r="U642" s="10">
        <v>45100</v>
      </c>
      <c r="V642" s="9"/>
      <c r="W642" s="12" t="s">
        <v>93</v>
      </c>
      <c r="X642" s="12" t="s">
        <v>1058</v>
      </c>
      <c r="Y642" s="153" t="s">
        <v>34</v>
      </c>
      <c r="Z642" s="11" t="s">
        <v>1196</v>
      </c>
      <c r="AA642" s="14">
        <v>15888.03</v>
      </c>
      <c r="AB642" s="14">
        <v>0</v>
      </c>
      <c r="AC642" s="14">
        <v>0</v>
      </c>
      <c r="AD642" s="14">
        <v>0</v>
      </c>
      <c r="AE642" s="161">
        <f>SUM(TAMPData2202[[#This Row],[2022 PE Obligations]:[2022 Paving Obligations]])</f>
        <v>15888.03</v>
      </c>
      <c r="AF642" s="14">
        <v>267047.59999999998</v>
      </c>
      <c r="AG642" s="14">
        <v>316527.08</v>
      </c>
      <c r="AH642" s="14">
        <v>0</v>
      </c>
      <c r="AI642" s="14">
        <v>0</v>
      </c>
      <c r="AJ642" s="14">
        <v>583574.68000000005</v>
      </c>
      <c r="AK642" s="16" t="s">
        <v>1197</v>
      </c>
    </row>
    <row r="643" spans="1:37" hidden="1" x14ac:dyDescent="0.35">
      <c r="A643" s="159">
        <v>124531</v>
      </c>
      <c r="B643" s="8">
        <v>1</v>
      </c>
      <c r="C643" s="9" t="s">
        <v>114</v>
      </c>
      <c r="D643" s="10">
        <v>42577</v>
      </c>
      <c r="E643" s="9" t="s">
        <v>247</v>
      </c>
      <c r="F643" s="10">
        <v>44596</v>
      </c>
      <c r="G643" s="9" t="s">
        <v>228</v>
      </c>
      <c r="H643" s="11" t="s">
        <v>523</v>
      </c>
      <c r="I643" s="9"/>
      <c r="J643" s="12"/>
      <c r="K643" s="9" t="s">
        <v>1198</v>
      </c>
      <c r="L643" s="12" t="s">
        <v>183</v>
      </c>
      <c r="M643" s="11" t="s">
        <v>1199</v>
      </c>
      <c r="N643" s="11"/>
      <c r="O643" s="9" t="s">
        <v>271</v>
      </c>
      <c r="P643" s="9" t="s">
        <v>166</v>
      </c>
      <c r="Q643" s="11"/>
      <c r="R643" s="9" t="s">
        <v>39</v>
      </c>
      <c r="S643" s="9" t="s">
        <v>45</v>
      </c>
      <c r="T643" s="13">
        <v>0.01</v>
      </c>
      <c r="U643" s="12"/>
      <c r="V643" s="9"/>
      <c r="W643" s="12" t="s">
        <v>93</v>
      </c>
      <c r="X643" s="12" t="s">
        <v>186</v>
      </c>
      <c r="Y643" s="153" t="s">
        <v>34</v>
      </c>
      <c r="Z643" s="11" t="s">
        <v>1200</v>
      </c>
      <c r="AA643" s="14">
        <v>0</v>
      </c>
      <c r="AB643" s="14">
        <v>0</v>
      </c>
      <c r="AC643" s="14">
        <v>4226.3999999999996</v>
      </c>
      <c r="AD643" s="14">
        <v>0</v>
      </c>
      <c r="AE643" s="161">
        <f>SUM(TAMPData2202[[#This Row],[2022 PE Obligations]:[2022 Paving Obligations]])</f>
        <v>4226.3999999999996</v>
      </c>
      <c r="AF643" s="14">
        <v>0</v>
      </c>
      <c r="AG643" s="14">
        <v>0</v>
      </c>
      <c r="AH643" s="14">
        <v>329282.02</v>
      </c>
      <c r="AI643" s="14">
        <v>0</v>
      </c>
      <c r="AJ643" s="14">
        <v>329282.02</v>
      </c>
      <c r="AK643" s="16" t="s">
        <v>1201</v>
      </c>
    </row>
    <row r="644" spans="1:37" hidden="1" x14ac:dyDescent="0.35">
      <c r="A644" s="159">
        <v>124538</v>
      </c>
      <c r="B644" s="8">
        <v>4</v>
      </c>
      <c r="C644" s="9" t="s">
        <v>122</v>
      </c>
      <c r="D644" s="10">
        <v>42577</v>
      </c>
      <c r="E644" s="9" t="s">
        <v>195</v>
      </c>
      <c r="F644" s="10">
        <v>44309</v>
      </c>
      <c r="G644" s="9" t="s">
        <v>152</v>
      </c>
      <c r="H644" s="11" t="s">
        <v>325</v>
      </c>
      <c r="I644" s="9" t="s">
        <v>5627</v>
      </c>
      <c r="J644" s="12"/>
      <c r="K644" s="9" t="s">
        <v>5628</v>
      </c>
      <c r="L644" s="12" t="s">
        <v>183</v>
      </c>
      <c r="M644" s="11" t="s">
        <v>5629</v>
      </c>
      <c r="N644" s="11"/>
      <c r="O644" s="9" t="s">
        <v>271</v>
      </c>
      <c r="P644" s="9" t="s">
        <v>166</v>
      </c>
      <c r="Q644" s="11"/>
      <c r="R644" s="9" t="s">
        <v>39</v>
      </c>
      <c r="S644" s="9" t="s">
        <v>45</v>
      </c>
      <c r="T644" s="13">
        <v>0.01</v>
      </c>
      <c r="U644" s="12"/>
      <c r="V644" s="9"/>
      <c r="W644" s="12" t="s">
        <v>93</v>
      </c>
      <c r="X644" s="12" t="s">
        <v>186</v>
      </c>
      <c r="Y644" s="153" t="s">
        <v>34</v>
      </c>
      <c r="Z644" s="11" t="s">
        <v>5630</v>
      </c>
      <c r="AA644" s="14">
        <v>0</v>
      </c>
      <c r="AB644" s="14">
        <v>0</v>
      </c>
      <c r="AC644" s="14">
        <v>1977</v>
      </c>
      <c r="AD644" s="14">
        <v>0</v>
      </c>
      <c r="AE644" s="161">
        <f>SUM(TAMPData2202[[#This Row],[2022 PE Obligations]:[2022 Paving Obligations]])</f>
        <v>1977</v>
      </c>
      <c r="AF644" s="14">
        <v>0</v>
      </c>
      <c r="AG644" s="14">
        <v>0</v>
      </c>
      <c r="AH644" s="14">
        <v>550629.89</v>
      </c>
      <c r="AI644" s="14">
        <v>0</v>
      </c>
      <c r="AJ644" s="14">
        <v>550629.89</v>
      </c>
      <c r="AK644" s="16" t="s">
        <v>5631</v>
      </c>
    </row>
    <row r="645" spans="1:37" ht="54" hidden="1" x14ac:dyDescent="0.35">
      <c r="A645" s="159">
        <v>124540</v>
      </c>
      <c r="B645" s="8">
        <v>3</v>
      </c>
      <c r="C645" s="9" t="s">
        <v>85</v>
      </c>
      <c r="D645" s="10">
        <v>42577</v>
      </c>
      <c r="E645" s="9" t="s">
        <v>189</v>
      </c>
      <c r="F645" s="10">
        <v>44551</v>
      </c>
      <c r="G645" s="9" t="s">
        <v>98</v>
      </c>
      <c r="H645" s="11" t="s">
        <v>910</v>
      </c>
      <c r="I645" s="9" t="s">
        <v>1202</v>
      </c>
      <c r="J645" s="12"/>
      <c r="K645" s="9" t="s">
        <v>1203</v>
      </c>
      <c r="L645" s="12" t="s">
        <v>183</v>
      </c>
      <c r="M645" s="11" t="s">
        <v>1204</v>
      </c>
      <c r="N645" s="11" t="s">
        <v>1205</v>
      </c>
      <c r="O645" s="9" t="s">
        <v>40</v>
      </c>
      <c r="P645" s="9" t="s">
        <v>166</v>
      </c>
      <c r="Q645" s="11"/>
      <c r="R645" s="9" t="s">
        <v>39</v>
      </c>
      <c r="S645" s="9" t="s">
        <v>45</v>
      </c>
      <c r="T645" s="13">
        <v>2.5000000000000001E-2</v>
      </c>
      <c r="U645" s="10">
        <v>44904</v>
      </c>
      <c r="V645" s="9"/>
      <c r="W645" s="12" t="s">
        <v>93</v>
      </c>
      <c r="X645" s="12" t="s">
        <v>186</v>
      </c>
      <c r="Y645" s="153" t="s">
        <v>34</v>
      </c>
      <c r="Z645" s="11" t="s">
        <v>1206</v>
      </c>
      <c r="AA645" s="14">
        <v>44707.7</v>
      </c>
      <c r="AB645" s="14">
        <v>0</v>
      </c>
      <c r="AC645" s="14">
        <v>0</v>
      </c>
      <c r="AD645" s="14">
        <v>0</v>
      </c>
      <c r="AE645" s="161">
        <f>SUM(TAMPData2202[[#This Row],[2022 PE Obligations]:[2022 Paving Obligations]])</f>
        <v>44707.7</v>
      </c>
      <c r="AF645" s="14">
        <v>289585.65999999997</v>
      </c>
      <c r="AG645" s="14">
        <v>725070.38</v>
      </c>
      <c r="AH645" s="14">
        <v>0</v>
      </c>
      <c r="AI645" s="14">
        <v>0</v>
      </c>
      <c r="AJ645" s="14">
        <v>1014656.04</v>
      </c>
      <c r="AK645" s="16" t="s">
        <v>1207</v>
      </c>
    </row>
    <row r="646" spans="1:37" hidden="1" x14ac:dyDescent="0.35">
      <c r="A646" s="159">
        <v>124542</v>
      </c>
      <c r="B646" s="8">
        <v>3</v>
      </c>
      <c r="C646" s="9" t="s">
        <v>85</v>
      </c>
      <c r="D646" s="10">
        <v>42577</v>
      </c>
      <c r="E646" s="9" t="s">
        <v>189</v>
      </c>
      <c r="F646" s="10">
        <v>44399</v>
      </c>
      <c r="G646" s="9" t="s">
        <v>1065</v>
      </c>
      <c r="H646" s="11" t="s">
        <v>910</v>
      </c>
      <c r="I646" s="9"/>
      <c r="J646" s="12"/>
      <c r="K646" s="9" t="s">
        <v>1208</v>
      </c>
      <c r="L646" s="12" t="s">
        <v>183</v>
      </c>
      <c r="M646" s="11" t="s">
        <v>1209</v>
      </c>
      <c r="N646" s="11"/>
      <c r="O646" s="9" t="s">
        <v>40</v>
      </c>
      <c r="P646" s="9" t="s">
        <v>166</v>
      </c>
      <c r="Q646" s="11"/>
      <c r="R646" s="9" t="s">
        <v>39</v>
      </c>
      <c r="S646" s="9" t="s">
        <v>45</v>
      </c>
      <c r="T646" s="13">
        <v>0.01</v>
      </c>
      <c r="U646" s="12"/>
      <c r="V646" s="9"/>
      <c r="W646" s="12" t="s">
        <v>93</v>
      </c>
      <c r="X646" s="12" t="s">
        <v>103</v>
      </c>
      <c r="Y646" s="153" t="s">
        <v>34</v>
      </c>
      <c r="Z646" s="11" t="s">
        <v>1210</v>
      </c>
      <c r="AA646" s="14">
        <v>20000</v>
      </c>
      <c r="AB646" s="14">
        <v>0</v>
      </c>
      <c r="AC646" s="14">
        <v>0</v>
      </c>
      <c r="AD646" s="14">
        <v>0</v>
      </c>
      <c r="AE646" s="161">
        <f>SUM(TAMPData2202[[#This Row],[2022 PE Obligations]:[2022 Paving Obligations]])</f>
        <v>20000</v>
      </c>
      <c r="AF646" s="14">
        <v>20000</v>
      </c>
      <c r="AG646" s="14">
        <v>0</v>
      </c>
      <c r="AH646" s="14">
        <v>0</v>
      </c>
      <c r="AI646" s="14">
        <v>0</v>
      </c>
      <c r="AJ646" s="14">
        <v>20000</v>
      </c>
      <c r="AK646" s="16"/>
    </row>
    <row r="647" spans="1:37" hidden="1" x14ac:dyDescent="0.35">
      <c r="A647" s="159">
        <v>124547</v>
      </c>
      <c r="B647" s="8">
        <v>3</v>
      </c>
      <c r="C647" s="9" t="s">
        <v>114</v>
      </c>
      <c r="D647" s="10">
        <v>42577</v>
      </c>
      <c r="E647" s="9" t="s">
        <v>189</v>
      </c>
      <c r="F647" s="10">
        <v>44516</v>
      </c>
      <c r="G647" s="9" t="s">
        <v>228</v>
      </c>
      <c r="H647" s="11" t="s">
        <v>910</v>
      </c>
      <c r="I647" s="9" t="s">
        <v>1211</v>
      </c>
      <c r="J647" s="12"/>
      <c r="K647" s="9" t="s">
        <v>986</v>
      </c>
      <c r="L647" s="12" t="s">
        <v>183</v>
      </c>
      <c r="M647" s="11" t="s">
        <v>1212</v>
      </c>
      <c r="N647" s="11"/>
      <c r="O647" s="9" t="s">
        <v>271</v>
      </c>
      <c r="P647" s="9" t="s">
        <v>166</v>
      </c>
      <c r="Q647" s="11"/>
      <c r="R647" s="9" t="s">
        <v>39</v>
      </c>
      <c r="S647" s="9" t="s">
        <v>45</v>
      </c>
      <c r="T647" s="13">
        <v>0.03</v>
      </c>
      <c r="U647" s="12"/>
      <c r="V647" s="9"/>
      <c r="W647" s="12" t="s">
        <v>93</v>
      </c>
      <c r="X647" s="12" t="s">
        <v>186</v>
      </c>
      <c r="Y647" s="153" t="s">
        <v>34</v>
      </c>
      <c r="Z647" s="11" t="s">
        <v>1213</v>
      </c>
      <c r="AA647" s="14">
        <v>0</v>
      </c>
      <c r="AB647" s="14">
        <v>0</v>
      </c>
      <c r="AC647" s="14">
        <v>9358.5499999999993</v>
      </c>
      <c r="AD647" s="14">
        <v>0</v>
      </c>
      <c r="AE647" s="161">
        <f>SUM(TAMPData2202[[#This Row],[2022 PE Obligations]:[2022 Paving Obligations]])</f>
        <v>9358.5499999999993</v>
      </c>
      <c r="AF647" s="14">
        <v>0</v>
      </c>
      <c r="AG647" s="14">
        <v>0</v>
      </c>
      <c r="AH647" s="14">
        <v>607204.30000000005</v>
      </c>
      <c r="AI647" s="14">
        <v>0</v>
      </c>
      <c r="AJ647" s="14">
        <v>607204.30000000005</v>
      </c>
      <c r="AK647" s="16" t="s">
        <v>1214</v>
      </c>
    </row>
    <row r="648" spans="1:37" hidden="1" x14ac:dyDescent="0.35">
      <c r="A648" s="159">
        <v>124552</v>
      </c>
      <c r="B648" s="8">
        <v>3</v>
      </c>
      <c r="C648" s="9" t="s">
        <v>85</v>
      </c>
      <c r="D648" s="10">
        <v>42577</v>
      </c>
      <c r="E648" s="9" t="s">
        <v>189</v>
      </c>
      <c r="F648" s="10">
        <v>44097</v>
      </c>
      <c r="G648" s="9" t="s">
        <v>228</v>
      </c>
      <c r="H648" s="11" t="s">
        <v>910</v>
      </c>
      <c r="I648" s="9" t="s">
        <v>1215</v>
      </c>
      <c r="J648" s="12"/>
      <c r="K648" s="9" t="s">
        <v>1101</v>
      </c>
      <c r="L648" s="12" t="s">
        <v>183</v>
      </c>
      <c r="M648" s="11" t="s">
        <v>1216</v>
      </c>
      <c r="N648" s="11"/>
      <c r="O648" s="9" t="s">
        <v>271</v>
      </c>
      <c r="P648" s="9" t="s">
        <v>166</v>
      </c>
      <c r="Q648" s="11"/>
      <c r="R648" s="9" t="s">
        <v>39</v>
      </c>
      <c r="S648" s="9" t="s">
        <v>45</v>
      </c>
      <c r="T648" s="13">
        <v>0.01</v>
      </c>
      <c r="U648" s="12"/>
      <c r="V648" s="9"/>
      <c r="W648" s="12" t="s">
        <v>93</v>
      </c>
      <c r="X648" s="12" t="s">
        <v>186</v>
      </c>
      <c r="Y648" s="153" t="s">
        <v>34</v>
      </c>
      <c r="Z648" s="11" t="s">
        <v>1217</v>
      </c>
      <c r="AA648" s="14">
        <v>0</v>
      </c>
      <c r="AB648" s="14">
        <v>0</v>
      </c>
      <c r="AC648" s="14">
        <v>444543</v>
      </c>
      <c r="AD648" s="14">
        <v>0</v>
      </c>
      <c r="AE648" s="161">
        <f>SUM(TAMPData2202[[#This Row],[2022 PE Obligations]:[2022 Paving Obligations]])</f>
        <v>444543</v>
      </c>
      <c r="AF648" s="14">
        <v>0</v>
      </c>
      <c r="AG648" s="14">
        <v>0</v>
      </c>
      <c r="AH648" s="14">
        <v>444543</v>
      </c>
      <c r="AI648" s="14">
        <v>0</v>
      </c>
      <c r="AJ648" s="14">
        <v>444543</v>
      </c>
      <c r="AK648" s="16" t="s">
        <v>1218</v>
      </c>
    </row>
    <row r="649" spans="1:37" hidden="1" x14ac:dyDescent="0.35">
      <c r="A649" s="159">
        <v>124559</v>
      </c>
      <c r="B649" s="8">
        <v>1</v>
      </c>
      <c r="C649" s="9" t="s">
        <v>122</v>
      </c>
      <c r="D649" s="10">
        <v>42577</v>
      </c>
      <c r="E649" s="9" t="s">
        <v>247</v>
      </c>
      <c r="F649" s="10">
        <v>44410</v>
      </c>
      <c r="G649" s="9" t="s">
        <v>152</v>
      </c>
      <c r="H649" s="11" t="s">
        <v>523</v>
      </c>
      <c r="I649" s="9" t="s">
        <v>1219</v>
      </c>
      <c r="J649" s="12"/>
      <c r="K649" s="9" t="s">
        <v>1220</v>
      </c>
      <c r="L649" s="12" t="s">
        <v>183</v>
      </c>
      <c r="M649" s="11" t="s">
        <v>1221</v>
      </c>
      <c r="N649" s="11"/>
      <c r="O649" s="9" t="s">
        <v>271</v>
      </c>
      <c r="P649" s="9" t="s">
        <v>166</v>
      </c>
      <c r="Q649" s="11"/>
      <c r="R649" s="9" t="s">
        <v>39</v>
      </c>
      <c r="S649" s="9" t="s">
        <v>45</v>
      </c>
      <c r="T649" s="13">
        <v>0.01</v>
      </c>
      <c r="U649" s="12"/>
      <c r="V649" s="9"/>
      <c r="W649" s="12" t="s">
        <v>93</v>
      </c>
      <c r="X649" s="12" t="s">
        <v>186</v>
      </c>
      <c r="Y649" s="153" t="s">
        <v>34</v>
      </c>
      <c r="Z649" s="11" t="s">
        <v>1222</v>
      </c>
      <c r="AA649" s="14">
        <v>0</v>
      </c>
      <c r="AB649" s="14">
        <v>0</v>
      </c>
      <c r="AC649" s="14">
        <v>425793.6</v>
      </c>
      <c r="AD649" s="14">
        <v>0</v>
      </c>
      <c r="AE649" s="161">
        <f>SUM(TAMPData2202[[#This Row],[2022 PE Obligations]:[2022 Paving Obligations]])</f>
        <v>425793.6</v>
      </c>
      <c r="AF649" s="14">
        <v>0</v>
      </c>
      <c r="AG649" s="14">
        <v>0</v>
      </c>
      <c r="AH649" s="14">
        <v>425793.6</v>
      </c>
      <c r="AI649" s="14">
        <v>0</v>
      </c>
      <c r="AJ649" s="14">
        <v>425793.6</v>
      </c>
      <c r="AK649" s="16" t="s">
        <v>1223</v>
      </c>
    </row>
    <row r="650" spans="1:37" hidden="1" x14ac:dyDescent="0.35">
      <c r="A650" s="159">
        <v>124563</v>
      </c>
      <c r="B650" s="8">
        <v>1</v>
      </c>
      <c r="C650" s="9" t="s">
        <v>85</v>
      </c>
      <c r="D650" s="10">
        <v>42577</v>
      </c>
      <c r="E650" s="9" t="s">
        <v>247</v>
      </c>
      <c r="F650" s="10">
        <v>44285</v>
      </c>
      <c r="G650" s="9" t="s">
        <v>148</v>
      </c>
      <c r="H650" s="11" t="s">
        <v>689</v>
      </c>
      <c r="I650" s="9" t="s">
        <v>690</v>
      </c>
      <c r="J650" s="12" t="s">
        <v>101</v>
      </c>
      <c r="K650" s="9"/>
      <c r="L650" s="12" t="s">
        <v>101</v>
      </c>
      <c r="M650" s="11" t="s">
        <v>691</v>
      </c>
      <c r="N650" s="11" t="s">
        <v>166</v>
      </c>
      <c r="O650" s="9" t="s">
        <v>40</v>
      </c>
      <c r="P650" s="9" t="s">
        <v>166</v>
      </c>
      <c r="Q650" s="11"/>
      <c r="R650" s="9" t="s">
        <v>39</v>
      </c>
      <c r="S650" s="9" t="s">
        <v>45</v>
      </c>
      <c r="T650" s="13">
        <v>0.01</v>
      </c>
      <c r="U650" s="10">
        <v>44694</v>
      </c>
      <c r="V650" s="9"/>
      <c r="W650" s="12" t="s">
        <v>93</v>
      </c>
      <c r="X650" s="12" t="s">
        <v>13</v>
      </c>
      <c r="Y650" s="153" t="s">
        <v>31</v>
      </c>
      <c r="Z650" s="11" t="s">
        <v>692</v>
      </c>
      <c r="AA650" s="14">
        <v>13000</v>
      </c>
      <c r="AB650" s="14">
        <v>292000</v>
      </c>
      <c r="AC650" s="14">
        <v>0</v>
      </c>
      <c r="AD650" s="14">
        <v>0</v>
      </c>
      <c r="AE650" s="161">
        <f>SUM(TAMPData2202[[#This Row],[2022 PE Obligations]:[2022 Paving Obligations]])</f>
        <v>305000</v>
      </c>
      <c r="AF650" s="14">
        <v>446000</v>
      </c>
      <c r="AG650" s="14">
        <v>292000</v>
      </c>
      <c r="AH650" s="14">
        <v>0</v>
      </c>
      <c r="AI650" s="14">
        <v>0</v>
      </c>
      <c r="AJ650" s="14">
        <v>738000</v>
      </c>
      <c r="AK650" s="16" t="s">
        <v>693</v>
      </c>
    </row>
    <row r="651" spans="1:37" hidden="1" x14ac:dyDescent="0.35">
      <c r="A651" s="159">
        <v>124565</v>
      </c>
      <c r="B651" s="8">
        <v>3</v>
      </c>
      <c r="C651" s="9" t="s">
        <v>85</v>
      </c>
      <c r="D651" s="10">
        <v>42577</v>
      </c>
      <c r="E651" s="9" t="s">
        <v>189</v>
      </c>
      <c r="F651" s="10">
        <v>44441</v>
      </c>
      <c r="G651" s="9" t="s">
        <v>179</v>
      </c>
      <c r="H651" s="11" t="s">
        <v>910</v>
      </c>
      <c r="I651" s="9" t="s">
        <v>1224</v>
      </c>
      <c r="J651" s="12"/>
      <c r="K651" s="9" t="s">
        <v>1225</v>
      </c>
      <c r="L651" s="12" t="s">
        <v>183</v>
      </c>
      <c r="M651" s="11" t="s">
        <v>1226</v>
      </c>
      <c r="N651" s="11" t="s">
        <v>1227</v>
      </c>
      <c r="O651" s="9" t="s">
        <v>40</v>
      </c>
      <c r="P651" s="9" t="s">
        <v>166</v>
      </c>
      <c r="Q651" s="11"/>
      <c r="R651" s="9" t="s">
        <v>39</v>
      </c>
      <c r="S651" s="9" t="s">
        <v>45</v>
      </c>
      <c r="T651" s="13">
        <v>0.03</v>
      </c>
      <c r="U651" s="10">
        <v>44792</v>
      </c>
      <c r="V651" s="9"/>
      <c r="W651" s="12" t="s">
        <v>93</v>
      </c>
      <c r="X651" s="12" t="s">
        <v>186</v>
      </c>
      <c r="Y651" s="153" t="s">
        <v>34</v>
      </c>
      <c r="Z651" s="11" t="s">
        <v>1228</v>
      </c>
      <c r="AA651" s="14">
        <v>10982.64</v>
      </c>
      <c r="AB651" s="14">
        <v>0</v>
      </c>
      <c r="AC651" s="14">
        <v>0</v>
      </c>
      <c r="AD651" s="14">
        <v>0</v>
      </c>
      <c r="AE651" s="161">
        <f>SUM(TAMPData2202[[#This Row],[2022 PE Obligations]:[2022 Paving Obligations]])</f>
        <v>10982.64</v>
      </c>
      <c r="AF651" s="14">
        <v>112781.72</v>
      </c>
      <c r="AG651" s="14">
        <v>20000</v>
      </c>
      <c r="AH651" s="14">
        <v>0</v>
      </c>
      <c r="AI651" s="14">
        <v>0</v>
      </c>
      <c r="AJ651" s="14">
        <v>132781.72</v>
      </c>
      <c r="AK651" s="16" t="s">
        <v>1229</v>
      </c>
    </row>
    <row r="652" spans="1:37" hidden="1" x14ac:dyDescent="0.35">
      <c r="A652" s="159">
        <v>124572</v>
      </c>
      <c r="B652" s="8">
        <v>3</v>
      </c>
      <c r="C652" s="9" t="s">
        <v>85</v>
      </c>
      <c r="D652" s="10">
        <v>42577</v>
      </c>
      <c r="E652" s="9" t="s">
        <v>189</v>
      </c>
      <c r="F652" s="10">
        <v>44487</v>
      </c>
      <c r="G652" s="9" t="s">
        <v>148</v>
      </c>
      <c r="H652" s="11" t="s">
        <v>910</v>
      </c>
      <c r="I652" s="9" t="s">
        <v>1230</v>
      </c>
      <c r="J652" s="12"/>
      <c r="K652" s="9" t="s">
        <v>1231</v>
      </c>
      <c r="L652" s="12" t="s">
        <v>183</v>
      </c>
      <c r="M652" s="11" t="s">
        <v>1232</v>
      </c>
      <c r="N652" s="11"/>
      <c r="O652" s="9" t="s">
        <v>40</v>
      </c>
      <c r="P652" s="9" t="s">
        <v>166</v>
      </c>
      <c r="Q652" s="11"/>
      <c r="R652" s="9" t="s">
        <v>39</v>
      </c>
      <c r="S652" s="9" t="s">
        <v>45</v>
      </c>
      <c r="T652" s="13">
        <v>3.5000000000000003E-2</v>
      </c>
      <c r="U652" s="10">
        <v>44603</v>
      </c>
      <c r="V652" s="9"/>
      <c r="W652" s="12" t="s">
        <v>93</v>
      </c>
      <c r="X652" s="12" t="s">
        <v>186</v>
      </c>
      <c r="Y652" s="153" t="s">
        <v>34</v>
      </c>
      <c r="Z652" s="11" t="s">
        <v>1233</v>
      </c>
      <c r="AA652" s="14">
        <v>60629.84</v>
      </c>
      <c r="AB652" s="14">
        <v>0</v>
      </c>
      <c r="AC652" s="14">
        <v>0</v>
      </c>
      <c r="AD652" s="14">
        <v>0</v>
      </c>
      <c r="AE652" s="161">
        <f>SUM(TAMPData2202[[#This Row],[2022 PE Obligations]:[2022 Paving Obligations]])</f>
        <v>60629.84</v>
      </c>
      <c r="AF652" s="14">
        <v>392639.55</v>
      </c>
      <c r="AG652" s="14">
        <v>74415</v>
      </c>
      <c r="AH652" s="14">
        <v>0</v>
      </c>
      <c r="AI652" s="14">
        <v>0</v>
      </c>
      <c r="AJ652" s="14">
        <v>467054.55</v>
      </c>
      <c r="AK652" s="16" t="s">
        <v>1235</v>
      </c>
    </row>
    <row r="653" spans="1:37" hidden="1" x14ac:dyDescent="0.35">
      <c r="A653" s="159">
        <v>124595</v>
      </c>
      <c r="B653" s="8">
        <v>4</v>
      </c>
      <c r="C653" s="9" t="s">
        <v>122</v>
      </c>
      <c r="D653" s="10">
        <v>42577</v>
      </c>
      <c r="E653" s="9" t="s">
        <v>195</v>
      </c>
      <c r="F653" s="10">
        <v>44410</v>
      </c>
      <c r="G653" s="9" t="s">
        <v>152</v>
      </c>
      <c r="H653" s="11" t="s">
        <v>331</v>
      </c>
      <c r="I653" s="9" t="s">
        <v>1236</v>
      </c>
      <c r="J653" s="12"/>
      <c r="K653" s="9" t="s">
        <v>1237</v>
      </c>
      <c r="L653" s="12" t="s">
        <v>183</v>
      </c>
      <c r="M653" s="11" t="s">
        <v>1238</v>
      </c>
      <c r="N653" s="11"/>
      <c r="O653" s="9" t="s">
        <v>40</v>
      </c>
      <c r="P653" s="9" t="s">
        <v>166</v>
      </c>
      <c r="Q653" s="11"/>
      <c r="R653" s="9" t="s">
        <v>39</v>
      </c>
      <c r="S653" s="9" t="s">
        <v>45</v>
      </c>
      <c r="T653" s="13">
        <v>0.01</v>
      </c>
      <c r="U653" s="12"/>
      <c r="V653" s="9"/>
      <c r="W653" s="12" t="s">
        <v>93</v>
      </c>
      <c r="X653" s="12" t="s">
        <v>186</v>
      </c>
      <c r="Y653" s="153" t="s">
        <v>34</v>
      </c>
      <c r="Z653" s="11" t="s">
        <v>1239</v>
      </c>
      <c r="AA653" s="14">
        <v>0</v>
      </c>
      <c r="AB653" s="14">
        <v>0</v>
      </c>
      <c r="AC653" s="14">
        <v>421272.29</v>
      </c>
      <c r="AD653" s="14">
        <v>0</v>
      </c>
      <c r="AE653" s="161">
        <f>SUM(TAMPData2202[[#This Row],[2022 PE Obligations]:[2022 Paving Obligations]])</f>
        <v>421272.29</v>
      </c>
      <c r="AF653" s="14">
        <v>0</v>
      </c>
      <c r="AG653" s="14">
        <v>0</v>
      </c>
      <c r="AH653" s="14">
        <v>421272.29</v>
      </c>
      <c r="AI653" s="14">
        <v>0</v>
      </c>
      <c r="AJ653" s="14">
        <v>421272.29</v>
      </c>
      <c r="AK653" s="16" t="s">
        <v>1240</v>
      </c>
    </row>
    <row r="654" spans="1:37" hidden="1" x14ac:dyDescent="0.35">
      <c r="A654" s="159">
        <v>124596</v>
      </c>
      <c r="B654" s="8">
        <v>3</v>
      </c>
      <c r="C654" s="9" t="s">
        <v>85</v>
      </c>
      <c r="D654" s="10">
        <v>42577</v>
      </c>
      <c r="E654" s="9" t="s">
        <v>189</v>
      </c>
      <c r="F654" s="10">
        <v>44097</v>
      </c>
      <c r="G654" s="9" t="s">
        <v>228</v>
      </c>
      <c r="H654" s="11" t="s">
        <v>910</v>
      </c>
      <c r="I654" s="9"/>
      <c r="J654" s="12"/>
      <c r="K654" s="9" t="s">
        <v>1241</v>
      </c>
      <c r="L654" s="12" t="s">
        <v>183</v>
      </c>
      <c r="M654" s="11" t="s">
        <v>1242</v>
      </c>
      <c r="N654" s="11"/>
      <c r="O654" s="9" t="s">
        <v>271</v>
      </c>
      <c r="P654" s="9" t="s">
        <v>166</v>
      </c>
      <c r="Q654" s="11"/>
      <c r="R654" s="9" t="s">
        <v>39</v>
      </c>
      <c r="S654" s="9" t="s">
        <v>45</v>
      </c>
      <c r="T654" s="13">
        <v>0.02</v>
      </c>
      <c r="U654" s="12"/>
      <c r="V654" s="9"/>
      <c r="W654" s="12" t="s">
        <v>93</v>
      </c>
      <c r="X654" s="12" t="s">
        <v>186</v>
      </c>
      <c r="Y654" s="153" t="s">
        <v>34</v>
      </c>
      <c r="Z654" s="11" t="s">
        <v>1243</v>
      </c>
      <c r="AA654" s="14">
        <v>0</v>
      </c>
      <c r="AB654" s="14">
        <v>0</v>
      </c>
      <c r="AC654" s="14">
        <v>663497.25</v>
      </c>
      <c r="AD654" s="14">
        <v>0</v>
      </c>
      <c r="AE654" s="161">
        <f>SUM(TAMPData2202[[#This Row],[2022 PE Obligations]:[2022 Paving Obligations]])</f>
        <v>663497.25</v>
      </c>
      <c r="AF654" s="14">
        <v>0</v>
      </c>
      <c r="AG654" s="14">
        <v>0</v>
      </c>
      <c r="AH654" s="14">
        <v>663497.25</v>
      </c>
      <c r="AI654" s="14">
        <v>0</v>
      </c>
      <c r="AJ654" s="14">
        <v>663497.25</v>
      </c>
      <c r="AK654" s="16" t="s">
        <v>1244</v>
      </c>
    </row>
    <row r="655" spans="1:37" hidden="1" x14ac:dyDescent="0.35">
      <c r="A655" s="159">
        <v>124602</v>
      </c>
      <c r="B655" s="8">
        <v>3</v>
      </c>
      <c r="C655" s="9" t="s">
        <v>85</v>
      </c>
      <c r="D655" s="10">
        <v>42577</v>
      </c>
      <c r="E655" s="9" t="s">
        <v>189</v>
      </c>
      <c r="F655" s="10">
        <v>44360</v>
      </c>
      <c r="G655" s="9" t="s">
        <v>143</v>
      </c>
      <c r="H655" s="11" t="s">
        <v>910</v>
      </c>
      <c r="I655" s="9" t="s">
        <v>1471</v>
      </c>
      <c r="J655" s="12" t="s">
        <v>101</v>
      </c>
      <c r="K655" s="9"/>
      <c r="L655" s="12" t="s">
        <v>101</v>
      </c>
      <c r="M655" s="11" t="s">
        <v>1472</v>
      </c>
      <c r="N655" s="11"/>
      <c r="O655" s="9" t="s">
        <v>40</v>
      </c>
      <c r="P655" s="9" t="s">
        <v>166</v>
      </c>
      <c r="Q655" s="11"/>
      <c r="R655" s="9" t="s">
        <v>39</v>
      </c>
      <c r="S655" s="9" t="s">
        <v>45</v>
      </c>
      <c r="T655" s="13">
        <v>0.03</v>
      </c>
      <c r="U655" s="10">
        <v>44960</v>
      </c>
      <c r="V655" s="9"/>
      <c r="W655" s="12" t="s">
        <v>93</v>
      </c>
      <c r="X655" s="12" t="s">
        <v>103</v>
      </c>
      <c r="Y655" s="153" t="s">
        <v>32</v>
      </c>
      <c r="Z655" s="11" t="s">
        <v>1473</v>
      </c>
      <c r="AA655" s="14">
        <v>85000</v>
      </c>
      <c r="AB655" s="14">
        <v>448033</v>
      </c>
      <c r="AC655" s="14">
        <v>0</v>
      </c>
      <c r="AD655" s="14">
        <v>0</v>
      </c>
      <c r="AE655" s="161">
        <f>SUM(TAMPData2202[[#This Row],[2022 PE Obligations]:[2022 Paving Obligations]])</f>
        <v>533033</v>
      </c>
      <c r="AF655" s="14">
        <v>340000</v>
      </c>
      <c r="AG655" s="14">
        <v>448033</v>
      </c>
      <c r="AH655" s="14">
        <v>0</v>
      </c>
      <c r="AI655" s="14">
        <v>0</v>
      </c>
      <c r="AJ655" s="14">
        <v>788033</v>
      </c>
      <c r="AK655" s="16" t="s">
        <v>1474</v>
      </c>
    </row>
    <row r="656" spans="1:37" hidden="1" x14ac:dyDescent="0.35">
      <c r="A656" s="159">
        <v>124605</v>
      </c>
      <c r="B656" s="8">
        <v>3</v>
      </c>
      <c r="C656" s="9" t="s">
        <v>85</v>
      </c>
      <c r="D656" s="10">
        <v>42577</v>
      </c>
      <c r="E656" s="9" t="s">
        <v>189</v>
      </c>
      <c r="F656" s="10">
        <v>44424</v>
      </c>
      <c r="G656" s="9" t="s">
        <v>179</v>
      </c>
      <c r="H656" s="11" t="s">
        <v>910</v>
      </c>
      <c r="I656" s="9" t="s">
        <v>1475</v>
      </c>
      <c r="J656" s="12" t="s">
        <v>101</v>
      </c>
      <c r="K656" s="9"/>
      <c r="L656" s="12" t="s">
        <v>101</v>
      </c>
      <c r="M656" s="11" t="s">
        <v>1476</v>
      </c>
      <c r="N656" s="11"/>
      <c r="O656" s="9" t="s">
        <v>40</v>
      </c>
      <c r="P656" s="9" t="s">
        <v>166</v>
      </c>
      <c r="Q656" s="11"/>
      <c r="R656" s="9" t="s">
        <v>39</v>
      </c>
      <c r="S656" s="9" t="s">
        <v>45</v>
      </c>
      <c r="T656" s="13">
        <v>0.02</v>
      </c>
      <c r="U656" s="10">
        <v>44729</v>
      </c>
      <c r="V656" s="9"/>
      <c r="W656" s="12" t="s">
        <v>93</v>
      </c>
      <c r="X656" s="12" t="s">
        <v>103</v>
      </c>
      <c r="Y656" s="153" t="s">
        <v>32</v>
      </c>
      <c r="Z656" s="11" t="s">
        <v>1477</v>
      </c>
      <c r="AA656" s="14">
        <v>60000</v>
      </c>
      <c r="AB656" s="14">
        <v>0</v>
      </c>
      <c r="AC656" s="14">
        <v>0</v>
      </c>
      <c r="AD656" s="14">
        <v>0</v>
      </c>
      <c r="AE656" s="161">
        <f>SUM(TAMPData2202[[#This Row],[2022 PE Obligations]:[2022 Paving Obligations]])</f>
        <v>60000</v>
      </c>
      <c r="AF656" s="14">
        <v>430000</v>
      </c>
      <c r="AG656" s="14">
        <v>273516</v>
      </c>
      <c r="AH656" s="14">
        <v>0</v>
      </c>
      <c r="AI656" s="14">
        <v>0</v>
      </c>
      <c r="AJ656" s="14">
        <v>703516</v>
      </c>
      <c r="AK656" s="16" t="s">
        <v>1478</v>
      </c>
    </row>
    <row r="657" spans="1:37" hidden="1" x14ac:dyDescent="0.35">
      <c r="A657" s="159">
        <v>124611</v>
      </c>
      <c r="B657" s="8">
        <v>4</v>
      </c>
      <c r="C657" s="9" t="s">
        <v>122</v>
      </c>
      <c r="D657" s="10">
        <v>42577</v>
      </c>
      <c r="E657" s="9" t="s">
        <v>195</v>
      </c>
      <c r="F657" s="10">
        <v>44410</v>
      </c>
      <c r="G657" s="9" t="s">
        <v>152</v>
      </c>
      <c r="H657" s="11" t="s">
        <v>331</v>
      </c>
      <c r="I657" s="9" t="s">
        <v>1245</v>
      </c>
      <c r="J657" s="12"/>
      <c r="K657" s="9" t="s">
        <v>1246</v>
      </c>
      <c r="L657" s="12" t="s">
        <v>183</v>
      </c>
      <c r="M657" s="11" t="s">
        <v>1247</v>
      </c>
      <c r="N657" s="11"/>
      <c r="O657" s="9" t="s">
        <v>40</v>
      </c>
      <c r="P657" s="9" t="s">
        <v>166</v>
      </c>
      <c r="Q657" s="11"/>
      <c r="R657" s="9" t="s">
        <v>39</v>
      </c>
      <c r="S657" s="9" t="s">
        <v>45</v>
      </c>
      <c r="T657" s="13">
        <v>0.01</v>
      </c>
      <c r="U657" s="12"/>
      <c r="V657" s="9"/>
      <c r="W657" s="12" t="s">
        <v>93</v>
      </c>
      <c r="X657" s="12" t="s">
        <v>186</v>
      </c>
      <c r="Y657" s="153" t="s">
        <v>34</v>
      </c>
      <c r="Z657" s="11" t="s">
        <v>1248</v>
      </c>
      <c r="AA657" s="14">
        <v>0</v>
      </c>
      <c r="AB657" s="14">
        <v>0</v>
      </c>
      <c r="AC657" s="14">
        <v>245940.45</v>
      </c>
      <c r="AD657" s="14">
        <v>0</v>
      </c>
      <c r="AE657" s="161">
        <f>SUM(TAMPData2202[[#This Row],[2022 PE Obligations]:[2022 Paving Obligations]])</f>
        <v>245940.45</v>
      </c>
      <c r="AF657" s="14">
        <v>0</v>
      </c>
      <c r="AG657" s="14">
        <v>0</v>
      </c>
      <c r="AH657" s="14">
        <v>245940.45</v>
      </c>
      <c r="AI657" s="14">
        <v>0</v>
      </c>
      <c r="AJ657" s="14">
        <v>245940.45</v>
      </c>
      <c r="AK657" s="16" t="s">
        <v>1249</v>
      </c>
    </row>
    <row r="658" spans="1:37" hidden="1" x14ac:dyDescent="0.35">
      <c r="A658" s="159">
        <v>124615</v>
      </c>
      <c r="B658" s="8">
        <v>1</v>
      </c>
      <c r="C658" s="9" t="s">
        <v>85</v>
      </c>
      <c r="D658" s="10">
        <v>42578</v>
      </c>
      <c r="E658" s="9" t="s">
        <v>247</v>
      </c>
      <c r="F658" s="10">
        <v>43774</v>
      </c>
      <c r="G658" s="9" t="s">
        <v>2427</v>
      </c>
      <c r="H658" s="11" t="s">
        <v>337</v>
      </c>
      <c r="I658" s="9" t="s">
        <v>338</v>
      </c>
      <c r="J658" s="12" t="s">
        <v>101</v>
      </c>
      <c r="K658" s="9"/>
      <c r="L658" s="12" t="s">
        <v>101</v>
      </c>
      <c r="M658" s="11" t="s">
        <v>694</v>
      </c>
      <c r="N658" s="11"/>
      <c r="O658" s="9" t="s">
        <v>40</v>
      </c>
      <c r="P658" s="9" t="s">
        <v>166</v>
      </c>
      <c r="Q658" s="11"/>
      <c r="R658" s="9" t="s">
        <v>39</v>
      </c>
      <c r="S658" s="9" t="s">
        <v>45</v>
      </c>
      <c r="T658" s="13">
        <v>4.4999999999999998E-2</v>
      </c>
      <c r="U658" s="10">
        <v>45373</v>
      </c>
      <c r="V658" s="9"/>
      <c r="W658" s="12" t="s">
        <v>93</v>
      </c>
      <c r="X658" s="12" t="s">
        <v>13</v>
      </c>
      <c r="Y658" s="153" t="s">
        <v>31</v>
      </c>
      <c r="Z658" s="11" t="s">
        <v>695</v>
      </c>
      <c r="AA658" s="14">
        <v>78500</v>
      </c>
      <c r="AB658" s="14">
        <v>0</v>
      </c>
      <c r="AC658" s="14">
        <v>0</v>
      </c>
      <c r="AD658" s="14">
        <v>0</v>
      </c>
      <c r="AE658" s="161">
        <f>SUM(TAMPData2202[[#This Row],[2022 PE Obligations]:[2022 Paving Obligations]])</f>
        <v>78500</v>
      </c>
      <c r="AF658" s="14">
        <v>93500</v>
      </c>
      <c r="AG658" s="14">
        <v>0</v>
      </c>
      <c r="AH658" s="14">
        <v>0</v>
      </c>
      <c r="AI658" s="14">
        <v>0</v>
      </c>
      <c r="AJ658" s="14">
        <v>93500</v>
      </c>
      <c r="AK658" s="16" t="s">
        <v>696</v>
      </c>
    </row>
    <row r="659" spans="1:37" ht="90" hidden="1" x14ac:dyDescent="0.35">
      <c r="A659" s="159">
        <v>124617</v>
      </c>
      <c r="B659" s="8">
        <v>1</v>
      </c>
      <c r="C659" s="9" t="s">
        <v>85</v>
      </c>
      <c r="D659" s="10">
        <v>42578</v>
      </c>
      <c r="E659" s="9" t="s">
        <v>247</v>
      </c>
      <c r="F659" s="10">
        <v>44455</v>
      </c>
      <c r="G659" s="9" t="s">
        <v>1479</v>
      </c>
      <c r="H659" s="11" t="s">
        <v>337</v>
      </c>
      <c r="I659" s="9" t="s">
        <v>1480</v>
      </c>
      <c r="J659" s="12" t="s">
        <v>101</v>
      </c>
      <c r="K659" s="9"/>
      <c r="L659" s="12" t="s">
        <v>101</v>
      </c>
      <c r="M659" s="11" t="s">
        <v>1481</v>
      </c>
      <c r="N659" s="11" t="s">
        <v>1482</v>
      </c>
      <c r="O659" s="9" t="s">
        <v>40</v>
      </c>
      <c r="P659" s="9" t="s">
        <v>166</v>
      </c>
      <c r="Q659" s="11"/>
      <c r="R659" s="9" t="s">
        <v>39</v>
      </c>
      <c r="S659" s="9" t="s">
        <v>45</v>
      </c>
      <c r="T659" s="13">
        <v>0.04</v>
      </c>
      <c r="U659" s="10">
        <v>45205</v>
      </c>
      <c r="V659" s="9"/>
      <c r="W659" s="12" t="s">
        <v>93</v>
      </c>
      <c r="X659" s="12" t="s">
        <v>103</v>
      </c>
      <c r="Y659" s="153" t="s">
        <v>32</v>
      </c>
      <c r="Z659" s="11" t="s">
        <v>1483</v>
      </c>
      <c r="AA659" s="14">
        <v>77400</v>
      </c>
      <c r="AB659" s="14">
        <v>0</v>
      </c>
      <c r="AC659" s="14">
        <v>0</v>
      </c>
      <c r="AD659" s="14">
        <v>0</v>
      </c>
      <c r="AE659" s="161">
        <f>SUM(TAMPData2202[[#This Row],[2022 PE Obligations]:[2022 Paving Obligations]])</f>
        <v>77400</v>
      </c>
      <c r="AF659" s="14">
        <v>187400</v>
      </c>
      <c r="AG659" s="14">
        <v>0</v>
      </c>
      <c r="AH659" s="14">
        <v>0</v>
      </c>
      <c r="AI659" s="14">
        <v>0</v>
      </c>
      <c r="AJ659" s="14">
        <v>187400</v>
      </c>
      <c r="AK659" s="16" t="s">
        <v>1484</v>
      </c>
    </row>
    <row r="660" spans="1:37" ht="54" hidden="1" x14ac:dyDescent="0.35">
      <c r="A660" s="159">
        <v>124621</v>
      </c>
      <c r="B660" s="8">
        <v>1</v>
      </c>
      <c r="C660" s="9" t="s">
        <v>85</v>
      </c>
      <c r="D660" s="10">
        <v>42578</v>
      </c>
      <c r="E660" s="9" t="s">
        <v>247</v>
      </c>
      <c r="F660" s="10">
        <v>44106</v>
      </c>
      <c r="G660" s="9" t="s">
        <v>152</v>
      </c>
      <c r="H660" s="11" t="s">
        <v>337</v>
      </c>
      <c r="I660" s="9"/>
      <c r="J660" s="12"/>
      <c r="K660" s="9"/>
      <c r="L660" s="12"/>
      <c r="M660" s="11" t="s">
        <v>3704</v>
      </c>
      <c r="N660" s="11" t="s">
        <v>3705</v>
      </c>
      <c r="O660" s="9" t="s">
        <v>553</v>
      </c>
      <c r="P660" s="9" t="s">
        <v>92</v>
      </c>
      <c r="Q660" s="11"/>
      <c r="R660" s="9" t="s">
        <v>47</v>
      </c>
      <c r="S660" s="9" t="s">
        <v>41</v>
      </c>
      <c r="T660" s="13">
        <v>6</v>
      </c>
      <c r="U660" s="10">
        <v>45639</v>
      </c>
      <c r="V660" s="9"/>
      <c r="W660" s="12" t="s">
        <v>93</v>
      </c>
      <c r="X660" s="12" t="s">
        <v>103</v>
      </c>
      <c r="Y660" s="153" t="s">
        <v>32</v>
      </c>
      <c r="Z660" s="11"/>
      <c r="AA660" s="14">
        <v>461000</v>
      </c>
      <c r="AB660" s="14">
        <v>0</v>
      </c>
      <c r="AC660" s="14">
        <v>0</v>
      </c>
      <c r="AD660" s="14">
        <v>0</v>
      </c>
      <c r="AE660" s="165">
        <f>SUM(TAMPData2202[[#This Row],[2022 PE Obligations]:[2022 Paving Obligations]])</f>
        <v>461000</v>
      </c>
      <c r="AF660" s="14">
        <v>561000</v>
      </c>
      <c r="AG660" s="14">
        <v>0</v>
      </c>
      <c r="AH660" s="14">
        <v>0</v>
      </c>
      <c r="AI660" s="14">
        <v>0</v>
      </c>
      <c r="AJ660" s="14">
        <v>561000</v>
      </c>
      <c r="AK660" s="16"/>
    </row>
    <row r="661" spans="1:37" hidden="1" x14ac:dyDescent="0.35">
      <c r="A661" s="159">
        <v>124623</v>
      </c>
      <c r="B661" s="8">
        <v>4</v>
      </c>
      <c r="C661" s="9" t="s">
        <v>122</v>
      </c>
      <c r="D661" s="10">
        <v>42578</v>
      </c>
      <c r="E661" s="9" t="s">
        <v>195</v>
      </c>
      <c r="F661" s="10">
        <v>44410</v>
      </c>
      <c r="G661" s="9" t="s">
        <v>152</v>
      </c>
      <c r="H661" s="11" t="s">
        <v>331</v>
      </c>
      <c r="I661" s="9" t="s">
        <v>1245</v>
      </c>
      <c r="J661" s="12"/>
      <c r="K661" s="9" t="s">
        <v>1246</v>
      </c>
      <c r="L661" s="12" t="s">
        <v>183</v>
      </c>
      <c r="M661" s="11" t="s">
        <v>1247</v>
      </c>
      <c r="N661" s="11"/>
      <c r="O661" s="9" t="s">
        <v>40</v>
      </c>
      <c r="P661" s="9" t="s">
        <v>166</v>
      </c>
      <c r="Q661" s="11"/>
      <c r="R661" s="9" t="s">
        <v>39</v>
      </c>
      <c r="S661" s="9" t="s">
        <v>45</v>
      </c>
      <c r="T661" s="13">
        <v>0.01</v>
      </c>
      <c r="U661" s="12"/>
      <c r="V661" s="9"/>
      <c r="W661" s="12" t="s">
        <v>93</v>
      </c>
      <c r="X661" s="12" t="s">
        <v>186</v>
      </c>
      <c r="Y661" s="153" t="s">
        <v>34</v>
      </c>
      <c r="Z661" s="11" t="s">
        <v>1250</v>
      </c>
      <c r="AA661" s="14">
        <v>0</v>
      </c>
      <c r="AB661" s="14">
        <v>0</v>
      </c>
      <c r="AC661" s="14">
        <v>332858.93</v>
      </c>
      <c r="AD661" s="14">
        <v>0</v>
      </c>
      <c r="AE661" s="161">
        <f>SUM(TAMPData2202[[#This Row],[2022 PE Obligations]:[2022 Paving Obligations]])</f>
        <v>332858.93</v>
      </c>
      <c r="AF661" s="14">
        <v>0</v>
      </c>
      <c r="AG661" s="14">
        <v>0</v>
      </c>
      <c r="AH661" s="14">
        <v>332858.93</v>
      </c>
      <c r="AI661" s="14">
        <v>0</v>
      </c>
      <c r="AJ661" s="14">
        <v>332858.93</v>
      </c>
      <c r="AK661" s="16" t="s">
        <v>1251</v>
      </c>
    </row>
    <row r="662" spans="1:37" hidden="1" x14ac:dyDescent="0.35">
      <c r="A662" s="159">
        <v>124638</v>
      </c>
      <c r="B662" s="8">
        <v>1</v>
      </c>
      <c r="C662" s="9" t="s">
        <v>122</v>
      </c>
      <c r="D662" s="10">
        <v>42578</v>
      </c>
      <c r="E662" s="9" t="s">
        <v>247</v>
      </c>
      <c r="F662" s="10">
        <v>44455</v>
      </c>
      <c r="G662" s="9" t="s">
        <v>152</v>
      </c>
      <c r="H662" s="11" t="s">
        <v>443</v>
      </c>
      <c r="I662" s="9" t="s">
        <v>1252</v>
      </c>
      <c r="J662" s="12"/>
      <c r="K662" s="9" t="s">
        <v>1253</v>
      </c>
      <c r="L662" s="12" t="s">
        <v>183</v>
      </c>
      <c r="M662" s="11" t="s">
        <v>1254</v>
      </c>
      <c r="N662" s="11"/>
      <c r="O662" s="9" t="s">
        <v>271</v>
      </c>
      <c r="P662" s="9" t="s">
        <v>166</v>
      </c>
      <c r="Q662" s="11"/>
      <c r="R662" s="9" t="s">
        <v>39</v>
      </c>
      <c r="S662" s="9" t="s">
        <v>45</v>
      </c>
      <c r="T662" s="13">
        <v>0.01</v>
      </c>
      <c r="U662" s="12"/>
      <c r="V662" s="9"/>
      <c r="W662" s="12" t="s">
        <v>93</v>
      </c>
      <c r="X662" s="12" t="s">
        <v>186</v>
      </c>
      <c r="Y662" s="153" t="s">
        <v>34</v>
      </c>
      <c r="Z662" s="11" t="s">
        <v>1255</v>
      </c>
      <c r="AA662" s="14">
        <v>0</v>
      </c>
      <c r="AB662" s="14">
        <v>0</v>
      </c>
      <c r="AC662" s="14">
        <v>431586.32</v>
      </c>
      <c r="AD662" s="14">
        <v>0</v>
      </c>
      <c r="AE662" s="161">
        <f>SUM(TAMPData2202[[#This Row],[2022 PE Obligations]:[2022 Paving Obligations]])</f>
        <v>431586.32</v>
      </c>
      <c r="AF662" s="14">
        <v>0</v>
      </c>
      <c r="AG662" s="14">
        <v>0</v>
      </c>
      <c r="AH662" s="14">
        <v>431586.32</v>
      </c>
      <c r="AI662" s="14">
        <v>0</v>
      </c>
      <c r="AJ662" s="14">
        <v>431586.32</v>
      </c>
      <c r="AK662" s="16" t="s">
        <v>1256</v>
      </c>
    </row>
    <row r="663" spans="1:37" hidden="1" x14ac:dyDescent="0.35">
      <c r="A663" s="159">
        <v>124652</v>
      </c>
      <c r="B663" s="8">
        <v>1</v>
      </c>
      <c r="C663" s="9" t="s">
        <v>114</v>
      </c>
      <c r="D663" s="10">
        <v>42578</v>
      </c>
      <c r="E663" s="9" t="s">
        <v>247</v>
      </c>
      <c r="F663" s="10">
        <v>44580</v>
      </c>
      <c r="G663" s="9" t="s">
        <v>228</v>
      </c>
      <c r="H663" s="11" t="s">
        <v>347</v>
      </c>
      <c r="I663" s="9" t="s">
        <v>1257</v>
      </c>
      <c r="J663" s="12"/>
      <c r="K663" s="9" t="s">
        <v>1258</v>
      </c>
      <c r="L663" s="12" t="s">
        <v>183</v>
      </c>
      <c r="M663" s="11" t="s">
        <v>1259</v>
      </c>
      <c r="N663" s="11"/>
      <c r="O663" s="9" t="s">
        <v>271</v>
      </c>
      <c r="P663" s="9" t="s">
        <v>166</v>
      </c>
      <c r="Q663" s="11"/>
      <c r="R663" s="9" t="s">
        <v>39</v>
      </c>
      <c r="S663" s="9" t="s">
        <v>45</v>
      </c>
      <c r="T663" s="13">
        <v>0.01</v>
      </c>
      <c r="U663" s="12"/>
      <c r="V663" s="9"/>
      <c r="W663" s="12" t="s">
        <v>93</v>
      </c>
      <c r="X663" s="12" t="s">
        <v>186</v>
      </c>
      <c r="Y663" s="153" t="s">
        <v>34</v>
      </c>
      <c r="Z663" s="11" t="s">
        <v>1260</v>
      </c>
      <c r="AA663" s="14">
        <v>0</v>
      </c>
      <c r="AB663" s="14">
        <v>0</v>
      </c>
      <c r="AC663" s="14">
        <v>17436.36</v>
      </c>
      <c r="AD663" s="14">
        <v>0</v>
      </c>
      <c r="AE663" s="161">
        <f>SUM(TAMPData2202[[#This Row],[2022 PE Obligations]:[2022 Paving Obligations]])</f>
        <v>17436.36</v>
      </c>
      <c r="AF663" s="14">
        <v>0</v>
      </c>
      <c r="AG663" s="14">
        <v>0</v>
      </c>
      <c r="AH663" s="14">
        <v>898015.96</v>
      </c>
      <c r="AI663" s="14">
        <v>0</v>
      </c>
      <c r="AJ663" s="14">
        <v>898015.96</v>
      </c>
      <c r="AK663" s="16" t="s">
        <v>1261</v>
      </c>
    </row>
    <row r="664" spans="1:37" ht="36" hidden="1" x14ac:dyDescent="0.35">
      <c r="A664" s="159">
        <v>124656</v>
      </c>
      <c r="B664" s="8">
        <v>3</v>
      </c>
      <c r="C664" s="9" t="s">
        <v>85</v>
      </c>
      <c r="D664" s="10">
        <v>42578</v>
      </c>
      <c r="E664" s="9" t="s">
        <v>143</v>
      </c>
      <c r="F664" s="10">
        <v>44592</v>
      </c>
      <c r="G664" s="9" t="s">
        <v>241</v>
      </c>
      <c r="H664" s="11" t="s">
        <v>140</v>
      </c>
      <c r="I664" s="9" t="s">
        <v>539</v>
      </c>
      <c r="J664" s="12" t="s">
        <v>299</v>
      </c>
      <c r="K664" s="9"/>
      <c r="L664" s="12" t="s">
        <v>300</v>
      </c>
      <c r="M664" s="11" t="s">
        <v>1909</v>
      </c>
      <c r="N664" s="11" t="s">
        <v>1910</v>
      </c>
      <c r="O664" s="9" t="s">
        <v>553</v>
      </c>
      <c r="P664" s="9" t="s">
        <v>1783</v>
      </c>
      <c r="Q664" s="11"/>
      <c r="R664" s="9" t="s">
        <v>47</v>
      </c>
      <c r="S664" s="9" t="s">
        <v>45</v>
      </c>
      <c r="T664" s="13">
        <v>11.63</v>
      </c>
      <c r="U664" s="10">
        <v>45331</v>
      </c>
      <c r="V664" s="9"/>
      <c r="W664" s="12" t="s">
        <v>93</v>
      </c>
      <c r="X664" s="12" t="s">
        <v>303</v>
      </c>
      <c r="Y664" s="153" t="s">
        <v>29</v>
      </c>
      <c r="Z664" s="11"/>
      <c r="AA664" s="14">
        <v>168000</v>
      </c>
      <c r="AB664" s="14">
        <v>0</v>
      </c>
      <c r="AC664" s="14">
        <v>0</v>
      </c>
      <c r="AD664" s="14">
        <v>0</v>
      </c>
      <c r="AE664" s="161">
        <f>SUM(TAMPData2202[[#This Row],[2022 PE Obligations]:[2022 Paving Obligations]])</f>
        <v>168000</v>
      </c>
      <c r="AF664" s="14">
        <v>268000</v>
      </c>
      <c r="AG664" s="14">
        <v>0</v>
      </c>
      <c r="AH664" s="14">
        <v>0</v>
      </c>
      <c r="AI664" s="14">
        <v>0</v>
      </c>
      <c r="AJ664" s="14">
        <v>268000</v>
      </c>
      <c r="AK664" s="16"/>
    </row>
    <row r="665" spans="1:37" hidden="1" x14ac:dyDescent="0.35">
      <c r="A665" s="159">
        <v>124662</v>
      </c>
      <c r="B665" s="8">
        <v>1</v>
      </c>
      <c r="C665" s="9" t="s">
        <v>85</v>
      </c>
      <c r="D665" s="10">
        <v>42578</v>
      </c>
      <c r="E665" s="9" t="s">
        <v>247</v>
      </c>
      <c r="F665" s="10">
        <v>44510</v>
      </c>
      <c r="G665" s="9" t="s">
        <v>161</v>
      </c>
      <c r="H665" s="11" t="s">
        <v>347</v>
      </c>
      <c r="I665" s="9" t="s">
        <v>697</v>
      </c>
      <c r="J665" s="12" t="s">
        <v>101</v>
      </c>
      <c r="K665" s="9"/>
      <c r="L665" s="12" t="s">
        <v>101</v>
      </c>
      <c r="M665" s="11" t="s">
        <v>698</v>
      </c>
      <c r="N665" s="11"/>
      <c r="O665" s="9" t="s">
        <v>40</v>
      </c>
      <c r="P665" s="9" t="s">
        <v>166</v>
      </c>
      <c r="Q665" s="11"/>
      <c r="R665" s="9" t="s">
        <v>39</v>
      </c>
      <c r="S665" s="9" t="s">
        <v>45</v>
      </c>
      <c r="T665" s="13">
        <v>0.03</v>
      </c>
      <c r="U665" s="10">
        <v>45205</v>
      </c>
      <c r="V665" s="9"/>
      <c r="W665" s="12" t="s">
        <v>93</v>
      </c>
      <c r="X665" s="12" t="s">
        <v>13</v>
      </c>
      <c r="Y665" s="153" t="s">
        <v>31</v>
      </c>
      <c r="Z665" s="11" t="s">
        <v>699</v>
      </c>
      <c r="AA665" s="14">
        <v>435000</v>
      </c>
      <c r="AB665" s="14">
        <v>0</v>
      </c>
      <c r="AC665" s="14">
        <v>0</v>
      </c>
      <c r="AD665" s="14">
        <v>0</v>
      </c>
      <c r="AE665" s="161">
        <f>SUM(TAMPData2202[[#This Row],[2022 PE Obligations]:[2022 Paving Obligations]])</f>
        <v>435000</v>
      </c>
      <c r="AF665" s="14">
        <v>768500</v>
      </c>
      <c r="AG665" s="14">
        <v>0</v>
      </c>
      <c r="AH665" s="14">
        <v>0</v>
      </c>
      <c r="AI665" s="14">
        <v>0</v>
      </c>
      <c r="AJ665" s="14">
        <v>768500</v>
      </c>
      <c r="AK665" s="16" t="s">
        <v>700</v>
      </c>
    </row>
    <row r="666" spans="1:37" hidden="1" x14ac:dyDescent="0.35">
      <c r="A666" s="159">
        <v>124664</v>
      </c>
      <c r="B666" s="8">
        <v>4</v>
      </c>
      <c r="C666" s="9" t="s">
        <v>85</v>
      </c>
      <c r="D666" s="10">
        <v>42578</v>
      </c>
      <c r="E666" s="9" t="s">
        <v>195</v>
      </c>
      <c r="F666" s="10">
        <v>44097</v>
      </c>
      <c r="G666" s="9" t="s">
        <v>228</v>
      </c>
      <c r="H666" s="11" t="s">
        <v>196</v>
      </c>
      <c r="I666" s="9" t="s">
        <v>1262</v>
      </c>
      <c r="J666" s="12"/>
      <c r="K666" s="9" t="s">
        <v>1263</v>
      </c>
      <c r="L666" s="12" t="s">
        <v>183</v>
      </c>
      <c r="M666" s="11" t="s">
        <v>1264</v>
      </c>
      <c r="N666" s="11"/>
      <c r="O666" s="9" t="s">
        <v>271</v>
      </c>
      <c r="P666" s="9" t="s">
        <v>166</v>
      </c>
      <c r="Q666" s="11"/>
      <c r="R666" s="9" t="s">
        <v>39</v>
      </c>
      <c r="S666" s="9" t="s">
        <v>45</v>
      </c>
      <c r="T666" s="13">
        <v>1.4999999999999999E-2</v>
      </c>
      <c r="U666" s="12"/>
      <c r="V666" s="9"/>
      <c r="W666" s="12" t="s">
        <v>93</v>
      </c>
      <c r="X666" s="12" t="s">
        <v>186</v>
      </c>
      <c r="Y666" s="153" t="s">
        <v>34</v>
      </c>
      <c r="Z666" s="11" t="s">
        <v>1265</v>
      </c>
      <c r="AA666" s="14">
        <v>0</v>
      </c>
      <c r="AB666" s="14">
        <v>0</v>
      </c>
      <c r="AC666" s="14">
        <v>494687.01</v>
      </c>
      <c r="AD666" s="14">
        <v>0</v>
      </c>
      <c r="AE666" s="161">
        <f>SUM(TAMPData2202[[#This Row],[2022 PE Obligations]:[2022 Paving Obligations]])</f>
        <v>494687.01</v>
      </c>
      <c r="AF666" s="14">
        <v>0</v>
      </c>
      <c r="AG666" s="14">
        <v>0</v>
      </c>
      <c r="AH666" s="14">
        <v>494687.01</v>
      </c>
      <c r="AI666" s="14">
        <v>0</v>
      </c>
      <c r="AJ666" s="14">
        <v>494687.01</v>
      </c>
      <c r="AK666" s="16" t="s">
        <v>1266</v>
      </c>
    </row>
    <row r="667" spans="1:37" ht="36" hidden="1" x14ac:dyDescent="0.35">
      <c r="A667" s="159">
        <v>124675</v>
      </c>
      <c r="B667" s="8">
        <v>3</v>
      </c>
      <c r="C667" s="9" t="s">
        <v>85</v>
      </c>
      <c r="D667" s="10">
        <v>42578</v>
      </c>
      <c r="E667" s="9" t="s">
        <v>143</v>
      </c>
      <c r="F667" s="10">
        <v>44470</v>
      </c>
      <c r="G667" s="9" t="s">
        <v>179</v>
      </c>
      <c r="H667" s="11" t="s">
        <v>659</v>
      </c>
      <c r="I667" s="9" t="s">
        <v>1267</v>
      </c>
      <c r="J667" s="12"/>
      <c r="K667" s="9" t="s">
        <v>1268</v>
      </c>
      <c r="L667" s="12" t="s">
        <v>183</v>
      </c>
      <c r="M667" s="11" t="s">
        <v>1269</v>
      </c>
      <c r="N667" s="11"/>
      <c r="O667" s="9" t="s">
        <v>40</v>
      </c>
      <c r="P667" s="9" t="s">
        <v>166</v>
      </c>
      <c r="Q667" s="11"/>
      <c r="R667" s="9" t="s">
        <v>39</v>
      </c>
      <c r="S667" s="9" t="s">
        <v>45</v>
      </c>
      <c r="T667" s="13">
        <v>0.01</v>
      </c>
      <c r="U667" s="10">
        <v>45058</v>
      </c>
      <c r="V667" s="9"/>
      <c r="W667" s="12" t="s">
        <v>93</v>
      </c>
      <c r="X667" s="12" t="s">
        <v>103</v>
      </c>
      <c r="Y667" s="153" t="s">
        <v>34</v>
      </c>
      <c r="Z667" s="11" t="s">
        <v>1270</v>
      </c>
      <c r="AA667" s="14">
        <v>18560.810000000001</v>
      </c>
      <c r="AB667" s="14">
        <v>0</v>
      </c>
      <c r="AC667" s="14">
        <v>0</v>
      </c>
      <c r="AD667" s="14">
        <v>0</v>
      </c>
      <c r="AE667" s="161">
        <f>SUM(TAMPData2202[[#This Row],[2022 PE Obligations]:[2022 Paving Obligations]])</f>
        <v>18560.810000000001</v>
      </c>
      <c r="AF667" s="14">
        <v>179728.85</v>
      </c>
      <c r="AG667" s="14">
        <v>130934</v>
      </c>
      <c r="AH667" s="14">
        <v>0</v>
      </c>
      <c r="AI667" s="14">
        <v>0</v>
      </c>
      <c r="AJ667" s="14">
        <v>310662.84999999998</v>
      </c>
      <c r="AK667" s="16" t="s">
        <v>1271</v>
      </c>
    </row>
    <row r="668" spans="1:37" hidden="1" x14ac:dyDescent="0.35">
      <c r="A668" s="159">
        <v>124683.01</v>
      </c>
      <c r="B668" s="8">
        <v>3</v>
      </c>
      <c r="C668" s="9" t="s">
        <v>85</v>
      </c>
      <c r="D668" s="10">
        <v>43725</v>
      </c>
      <c r="E668" s="9" t="s">
        <v>143</v>
      </c>
      <c r="F668" s="10">
        <v>44505</v>
      </c>
      <c r="G668" s="9" t="s">
        <v>143</v>
      </c>
      <c r="H668" s="11" t="s">
        <v>365</v>
      </c>
      <c r="I668" s="9" t="s">
        <v>539</v>
      </c>
      <c r="J668" s="12" t="s">
        <v>299</v>
      </c>
      <c r="K668" s="9"/>
      <c r="L668" s="12" t="s">
        <v>300</v>
      </c>
      <c r="M668" s="11" t="s">
        <v>3785</v>
      </c>
      <c r="N668" s="11" t="s">
        <v>2430</v>
      </c>
      <c r="O668" s="9" t="s">
        <v>553</v>
      </c>
      <c r="P668" s="9" t="s">
        <v>2430</v>
      </c>
      <c r="Q668" s="11"/>
      <c r="R668" s="9" t="s">
        <v>47</v>
      </c>
      <c r="S668" s="9" t="s">
        <v>45</v>
      </c>
      <c r="T668" s="13">
        <v>1.17</v>
      </c>
      <c r="U668" s="10">
        <v>45268</v>
      </c>
      <c r="V668" s="9"/>
      <c r="W668" s="12" t="s">
        <v>93</v>
      </c>
      <c r="X668" s="12" t="s">
        <v>303</v>
      </c>
      <c r="Y668" s="153" t="s">
        <v>29</v>
      </c>
      <c r="Z668" s="11"/>
      <c r="AA668" s="14">
        <v>45000</v>
      </c>
      <c r="AB668" s="14">
        <v>0</v>
      </c>
      <c r="AC668" s="14">
        <v>0</v>
      </c>
      <c r="AD668" s="14">
        <v>0</v>
      </c>
      <c r="AE668" s="161">
        <f>SUM(TAMPData2202[[#This Row],[2022 PE Obligations]:[2022 Paving Obligations]])</f>
        <v>45000</v>
      </c>
      <c r="AF668" s="14">
        <v>125000</v>
      </c>
      <c r="AG668" s="14">
        <v>0</v>
      </c>
      <c r="AH668" s="14">
        <v>0</v>
      </c>
      <c r="AI668" s="14">
        <v>0</v>
      </c>
      <c r="AJ668" s="14">
        <v>125000</v>
      </c>
      <c r="AK668" s="16" t="s">
        <v>3786</v>
      </c>
    </row>
    <row r="669" spans="1:37" hidden="1" x14ac:dyDescent="0.35">
      <c r="A669" s="159">
        <v>124683.02</v>
      </c>
      <c r="B669" s="8">
        <v>3</v>
      </c>
      <c r="C669" s="9" t="s">
        <v>85</v>
      </c>
      <c r="D669" s="10">
        <v>43725</v>
      </c>
      <c r="E669" s="9" t="s">
        <v>143</v>
      </c>
      <c r="F669" s="10">
        <v>44427</v>
      </c>
      <c r="G669" s="9" t="s">
        <v>714</v>
      </c>
      <c r="H669" s="11" t="s">
        <v>365</v>
      </c>
      <c r="I669" s="9" t="s">
        <v>539</v>
      </c>
      <c r="J669" s="12" t="s">
        <v>299</v>
      </c>
      <c r="K669" s="9"/>
      <c r="L669" s="12" t="s">
        <v>300</v>
      </c>
      <c r="M669" s="11" t="s">
        <v>3581</v>
      </c>
      <c r="N669" s="11" t="s">
        <v>2430</v>
      </c>
      <c r="O669" s="9" t="s">
        <v>553</v>
      </c>
      <c r="P669" s="9" t="s">
        <v>2430</v>
      </c>
      <c r="Q669" s="11"/>
      <c r="R669" s="9" t="s">
        <v>47</v>
      </c>
      <c r="S669" s="9" t="s">
        <v>45</v>
      </c>
      <c r="T669" s="13">
        <v>1.22</v>
      </c>
      <c r="U669" s="10">
        <v>45205</v>
      </c>
      <c r="V669" s="9"/>
      <c r="W669" s="12" t="s">
        <v>93</v>
      </c>
      <c r="X669" s="12" t="s">
        <v>303</v>
      </c>
      <c r="Y669" s="153" t="s">
        <v>29</v>
      </c>
      <c r="Z669" s="11"/>
      <c r="AA669" s="14">
        <v>120000</v>
      </c>
      <c r="AB669" s="14">
        <v>0</v>
      </c>
      <c r="AC669" s="14">
        <v>0</v>
      </c>
      <c r="AD669" s="14">
        <v>0</v>
      </c>
      <c r="AE669" s="161">
        <f>SUM(TAMPData2202[[#This Row],[2022 PE Obligations]:[2022 Paving Obligations]])</f>
        <v>120000</v>
      </c>
      <c r="AF669" s="14">
        <v>200000</v>
      </c>
      <c r="AG669" s="14">
        <v>0</v>
      </c>
      <c r="AH669" s="14">
        <v>0</v>
      </c>
      <c r="AI669" s="14">
        <v>0</v>
      </c>
      <c r="AJ669" s="14">
        <v>200000</v>
      </c>
      <c r="AK669" s="16" t="s">
        <v>3582</v>
      </c>
    </row>
    <row r="670" spans="1:37" hidden="1" x14ac:dyDescent="0.35">
      <c r="A670" s="159">
        <v>124683.03</v>
      </c>
      <c r="B670" s="8">
        <v>3</v>
      </c>
      <c r="C670" s="9" t="s">
        <v>85</v>
      </c>
      <c r="D670" s="10">
        <v>43725</v>
      </c>
      <c r="E670" s="9" t="s">
        <v>143</v>
      </c>
      <c r="F670" s="10">
        <v>44505</v>
      </c>
      <c r="G670" s="9" t="s">
        <v>143</v>
      </c>
      <c r="H670" s="11" t="s">
        <v>365</v>
      </c>
      <c r="I670" s="9" t="s">
        <v>539</v>
      </c>
      <c r="J670" s="12" t="s">
        <v>299</v>
      </c>
      <c r="K670" s="9"/>
      <c r="L670" s="12" t="s">
        <v>300</v>
      </c>
      <c r="M670" s="11" t="s">
        <v>3787</v>
      </c>
      <c r="N670" s="11" t="s">
        <v>2430</v>
      </c>
      <c r="O670" s="9" t="s">
        <v>553</v>
      </c>
      <c r="P670" s="9" t="s">
        <v>2430</v>
      </c>
      <c r="Q670" s="11"/>
      <c r="R670" s="9" t="s">
        <v>47</v>
      </c>
      <c r="S670" s="9" t="s">
        <v>45</v>
      </c>
      <c r="T670" s="13">
        <v>0.86</v>
      </c>
      <c r="U670" s="10">
        <v>45268</v>
      </c>
      <c r="V670" s="9"/>
      <c r="W670" s="12" t="s">
        <v>93</v>
      </c>
      <c r="X670" s="12" t="s">
        <v>303</v>
      </c>
      <c r="Y670" s="153" t="s">
        <v>29</v>
      </c>
      <c r="Z670" s="11"/>
      <c r="AA670" s="14">
        <v>45000</v>
      </c>
      <c r="AB670" s="14">
        <v>0</v>
      </c>
      <c r="AC670" s="14">
        <v>0</v>
      </c>
      <c r="AD670" s="14">
        <v>0</v>
      </c>
      <c r="AE670" s="161">
        <f>SUM(TAMPData2202[[#This Row],[2022 PE Obligations]:[2022 Paving Obligations]])</f>
        <v>45000</v>
      </c>
      <c r="AF670" s="14">
        <v>125000</v>
      </c>
      <c r="AG670" s="14">
        <v>0</v>
      </c>
      <c r="AH670" s="14">
        <v>0</v>
      </c>
      <c r="AI670" s="14">
        <v>0</v>
      </c>
      <c r="AJ670" s="14">
        <v>125000</v>
      </c>
      <c r="AK670" s="16" t="s">
        <v>3788</v>
      </c>
    </row>
    <row r="671" spans="1:37" hidden="1" x14ac:dyDescent="0.35">
      <c r="A671" s="159">
        <v>124683.04</v>
      </c>
      <c r="B671" s="8">
        <v>3</v>
      </c>
      <c r="C671" s="9" t="s">
        <v>85</v>
      </c>
      <c r="D671" s="10">
        <v>43725</v>
      </c>
      <c r="E671" s="9" t="s">
        <v>143</v>
      </c>
      <c r="F671" s="10">
        <v>44505</v>
      </c>
      <c r="G671" s="9" t="s">
        <v>143</v>
      </c>
      <c r="H671" s="11" t="s">
        <v>365</v>
      </c>
      <c r="I671" s="9" t="s">
        <v>539</v>
      </c>
      <c r="J671" s="12" t="s">
        <v>299</v>
      </c>
      <c r="K671" s="9" t="s">
        <v>3789</v>
      </c>
      <c r="L671" s="12" t="s">
        <v>300</v>
      </c>
      <c r="M671" s="11" t="s">
        <v>3790</v>
      </c>
      <c r="N671" s="11" t="s">
        <v>2430</v>
      </c>
      <c r="O671" s="9" t="s">
        <v>553</v>
      </c>
      <c r="P671" s="9" t="s">
        <v>2430</v>
      </c>
      <c r="Q671" s="11"/>
      <c r="R671" s="9" t="s">
        <v>47</v>
      </c>
      <c r="S671" s="9" t="s">
        <v>45</v>
      </c>
      <c r="T671" s="13">
        <v>0.82</v>
      </c>
      <c r="U671" s="10">
        <v>45268</v>
      </c>
      <c r="V671" s="9"/>
      <c r="W671" s="12" t="s">
        <v>93</v>
      </c>
      <c r="X671" s="12" t="s">
        <v>303</v>
      </c>
      <c r="Y671" s="153" t="s">
        <v>29</v>
      </c>
      <c r="Z671" s="11"/>
      <c r="AA671" s="14">
        <v>45000</v>
      </c>
      <c r="AB671" s="14">
        <v>0</v>
      </c>
      <c r="AC671" s="14">
        <v>0</v>
      </c>
      <c r="AD671" s="14">
        <v>0</v>
      </c>
      <c r="AE671" s="161">
        <f>SUM(TAMPData2202[[#This Row],[2022 PE Obligations]:[2022 Paving Obligations]])</f>
        <v>45000</v>
      </c>
      <c r="AF671" s="14">
        <v>125000</v>
      </c>
      <c r="AG671" s="14">
        <v>0</v>
      </c>
      <c r="AH671" s="14">
        <v>0</v>
      </c>
      <c r="AI671" s="14">
        <v>0</v>
      </c>
      <c r="AJ671" s="14">
        <v>125000</v>
      </c>
      <c r="AK671" s="16" t="s">
        <v>3791</v>
      </c>
    </row>
    <row r="672" spans="1:37" hidden="1" x14ac:dyDescent="0.35">
      <c r="A672" s="159">
        <v>124683.05</v>
      </c>
      <c r="B672" s="8">
        <v>3</v>
      </c>
      <c r="C672" s="9" t="s">
        <v>85</v>
      </c>
      <c r="D672" s="10">
        <v>43725</v>
      </c>
      <c r="E672" s="9" t="s">
        <v>143</v>
      </c>
      <c r="F672" s="10">
        <v>44427</v>
      </c>
      <c r="G672" s="9" t="s">
        <v>714</v>
      </c>
      <c r="H672" s="11" t="s">
        <v>365</v>
      </c>
      <c r="I672" s="9" t="s">
        <v>539</v>
      </c>
      <c r="J672" s="12" t="s">
        <v>299</v>
      </c>
      <c r="K672" s="9" t="s">
        <v>2903</v>
      </c>
      <c r="L672" s="12" t="s">
        <v>300</v>
      </c>
      <c r="M672" s="11" t="s">
        <v>2904</v>
      </c>
      <c r="N672" s="11" t="s">
        <v>2430</v>
      </c>
      <c r="O672" s="9" t="s">
        <v>553</v>
      </c>
      <c r="P672" s="9" t="s">
        <v>2430</v>
      </c>
      <c r="Q672" s="11"/>
      <c r="R672" s="9" t="s">
        <v>47</v>
      </c>
      <c r="S672" s="9" t="s">
        <v>45</v>
      </c>
      <c r="T672" s="13">
        <v>1.1499999999999999</v>
      </c>
      <c r="U672" s="10">
        <v>45422</v>
      </c>
      <c r="V672" s="9"/>
      <c r="W672" s="12" t="s">
        <v>93</v>
      </c>
      <c r="X672" s="12" t="s">
        <v>303</v>
      </c>
      <c r="Y672" s="153" t="s">
        <v>29</v>
      </c>
      <c r="Z672" s="11"/>
      <c r="AA672" s="14">
        <v>45000</v>
      </c>
      <c r="AB672" s="14">
        <v>0</v>
      </c>
      <c r="AC672" s="14">
        <v>0</v>
      </c>
      <c r="AD672" s="14">
        <v>0</v>
      </c>
      <c r="AE672" s="161">
        <f>SUM(TAMPData2202[[#This Row],[2022 PE Obligations]:[2022 Paving Obligations]])</f>
        <v>45000</v>
      </c>
      <c r="AF672" s="14">
        <v>125000</v>
      </c>
      <c r="AG672" s="14">
        <v>0</v>
      </c>
      <c r="AH672" s="14">
        <v>0</v>
      </c>
      <c r="AI672" s="14">
        <v>0</v>
      </c>
      <c r="AJ672" s="14">
        <v>125000</v>
      </c>
      <c r="AK672" s="16" t="s">
        <v>2905</v>
      </c>
    </row>
    <row r="673" spans="1:37" ht="36" hidden="1" x14ac:dyDescent="0.35">
      <c r="A673" s="159">
        <v>124720</v>
      </c>
      <c r="B673" s="8">
        <v>3</v>
      </c>
      <c r="C673" s="9" t="s">
        <v>85</v>
      </c>
      <c r="D673" s="10">
        <v>42578</v>
      </c>
      <c r="E673" s="9" t="s">
        <v>143</v>
      </c>
      <c r="F673" s="10">
        <v>44523</v>
      </c>
      <c r="G673" s="9" t="s">
        <v>241</v>
      </c>
      <c r="H673" s="11" t="s">
        <v>3649</v>
      </c>
      <c r="I673" s="9" t="s">
        <v>3650</v>
      </c>
      <c r="J673" s="12" t="s">
        <v>101</v>
      </c>
      <c r="K673" s="9"/>
      <c r="L673" s="12" t="s">
        <v>101</v>
      </c>
      <c r="M673" s="11" t="s">
        <v>3651</v>
      </c>
      <c r="N673" s="11" t="s">
        <v>3652</v>
      </c>
      <c r="O673" s="9" t="s">
        <v>553</v>
      </c>
      <c r="P673" s="9" t="s">
        <v>1783</v>
      </c>
      <c r="Q673" s="11"/>
      <c r="R673" s="9" t="s">
        <v>47</v>
      </c>
      <c r="S673" s="9" t="s">
        <v>45</v>
      </c>
      <c r="T673" s="13">
        <v>9.9700000000000006</v>
      </c>
      <c r="U673" s="10">
        <v>45943</v>
      </c>
      <c r="V673" s="9"/>
      <c r="W673" s="12" t="s">
        <v>93</v>
      </c>
      <c r="X673" s="12" t="s">
        <v>13</v>
      </c>
      <c r="Y673" s="153" t="s">
        <v>31</v>
      </c>
      <c r="Z673" s="11"/>
      <c r="AA673" s="14">
        <v>122000</v>
      </c>
      <c r="AB673" s="14">
        <v>0</v>
      </c>
      <c r="AC673" s="14">
        <v>0</v>
      </c>
      <c r="AD673" s="14">
        <v>0</v>
      </c>
      <c r="AE673" s="161">
        <f>SUM(TAMPData2202[[#This Row],[2022 PE Obligations]:[2022 Paving Obligations]])</f>
        <v>122000</v>
      </c>
      <c r="AF673" s="14">
        <v>461000</v>
      </c>
      <c r="AG673" s="14">
        <v>0</v>
      </c>
      <c r="AH673" s="14">
        <v>0</v>
      </c>
      <c r="AI673" s="14">
        <v>0</v>
      </c>
      <c r="AJ673" s="14">
        <v>461000</v>
      </c>
      <c r="AK673" s="16" t="s">
        <v>3653</v>
      </c>
    </row>
    <row r="674" spans="1:37" ht="36" hidden="1" x14ac:dyDescent="0.35">
      <c r="A674" s="159">
        <v>124722</v>
      </c>
      <c r="B674" s="8">
        <v>3</v>
      </c>
      <c r="C674" s="9" t="s">
        <v>85</v>
      </c>
      <c r="D674" s="10">
        <v>42578</v>
      </c>
      <c r="E674" s="9" t="s">
        <v>143</v>
      </c>
      <c r="F674" s="10">
        <v>44446</v>
      </c>
      <c r="G674" s="9" t="s">
        <v>148</v>
      </c>
      <c r="H674" s="11" t="s">
        <v>701</v>
      </c>
      <c r="I674" s="9" t="s">
        <v>680</v>
      </c>
      <c r="J674" s="12" t="s">
        <v>101</v>
      </c>
      <c r="K674" s="9"/>
      <c r="L674" s="12" t="s">
        <v>101</v>
      </c>
      <c r="M674" s="11" t="s">
        <v>702</v>
      </c>
      <c r="N674" s="11"/>
      <c r="O674" s="9" t="s">
        <v>40</v>
      </c>
      <c r="P674" s="9" t="s">
        <v>166</v>
      </c>
      <c r="Q674" s="11"/>
      <c r="R674" s="9" t="s">
        <v>39</v>
      </c>
      <c r="S674" s="9" t="s">
        <v>45</v>
      </c>
      <c r="T674" s="13">
        <v>3.5000000000000003E-2</v>
      </c>
      <c r="U674" s="10">
        <v>44967</v>
      </c>
      <c r="V674" s="9"/>
      <c r="W674" s="12" t="s">
        <v>93</v>
      </c>
      <c r="X674" s="12" t="s">
        <v>13</v>
      </c>
      <c r="Y674" s="153" t="s">
        <v>31</v>
      </c>
      <c r="Z674" s="11" t="s">
        <v>703</v>
      </c>
      <c r="AA674" s="14">
        <v>140000</v>
      </c>
      <c r="AB674" s="14">
        <v>1076203</v>
      </c>
      <c r="AC674" s="14">
        <v>0</v>
      </c>
      <c r="AD674" s="14">
        <v>0</v>
      </c>
      <c r="AE674" s="161">
        <f>SUM(TAMPData2202[[#This Row],[2022 PE Obligations]:[2022 Paving Obligations]])</f>
        <v>1216203</v>
      </c>
      <c r="AF674" s="14">
        <v>382000</v>
      </c>
      <c r="AG674" s="14">
        <v>1076203</v>
      </c>
      <c r="AH674" s="14">
        <v>0</v>
      </c>
      <c r="AI674" s="14">
        <v>0</v>
      </c>
      <c r="AJ674" s="14">
        <v>1458203</v>
      </c>
      <c r="AK674" s="16" t="s">
        <v>704</v>
      </c>
    </row>
    <row r="675" spans="1:37" hidden="1" x14ac:dyDescent="0.35">
      <c r="A675" s="159">
        <v>124735</v>
      </c>
      <c r="B675" s="8">
        <v>3</v>
      </c>
      <c r="C675" s="9" t="s">
        <v>122</v>
      </c>
      <c r="D675" s="10">
        <v>42578</v>
      </c>
      <c r="E675" s="9" t="s">
        <v>143</v>
      </c>
      <c r="F675" s="10">
        <v>44432</v>
      </c>
      <c r="G675" s="9" t="s">
        <v>152</v>
      </c>
      <c r="H675" s="11" t="s">
        <v>1272</v>
      </c>
      <c r="I675" s="9" t="s">
        <v>1273</v>
      </c>
      <c r="J675" s="12"/>
      <c r="K675" s="9" t="s">
        <v>1274</v>
      </c>
      <c r="L675" s="12" t="s">
        <v>183</v>
      </c>
      <c r="M675" s="11" t="s">
        <v>1275</v>
      </c>
      <c r="N675" s="11"/>
      <c r="O675" s="9" t="s">
        <v>271</v>
      </c>
      <c r="P675" s="9" t="s">
        <v>166</v>
      </c>
      <c r="Q675" s="11"/>
      <c r="R675" s="9" t="s">
        <v>39</v>
      </c>
      <c r="S675" s="9" t="s">
        <v>45</v>
      </c>
      <c r="T675" s="13">
        <v>0.01</v>
      </c>
      <c r="U675" s="12"/>
      <c r="V675" s="9"/>
      <c r="W675" s="12" t="s">
        <v>93</v>
      </c>
      <c r="X675" s="12" t="s">
        <v>186</v>
      </c>
      <c r="Y675" s="153" t="s">
        <v>34</v>
      </c>
      <c r="Z675" s="11" t="s">
        <v>1276</v>
      </c>
      <c r="AA675" s="14">
        <v>0</v>
      </c>
      <c r="AB675" s="14">
        <v>0</v>
      </c>
      <c r="AC675" s="14">
        <v>363377.81</v>
      </c>
      <c r="AD675" s="14">
        <v>0</v>
      </c>
      <c r="AE675" s="161">
        <f>SUM(TAMPData2202[[#This Row],[2022 PE Obligations]:[2022 Paving Obligations]])</f>
        <v>363377.81</v>
      </c>
      <c r="AF675" s="14">
        <v>0</v>
      </c>
      <c r="AG675" s="14">
        <v>0</v>
      </c>
      <c r="AH675" s="14">
        <v>363377.81</v>
      </c>
      <c r="AI675" s="14">
        <v>0</v>
      </c>
      <c r="AJ675" s="14">
        <v>363377.81</v>
      </c>
      <c r="AK675" s="16" t="s">
        <v>1277</v>
      </c>
    </row>
    <row r="676" spans="1:37" hidden="1" x14ac:dyDescent="0.35">
      <c r="A676" s="159">
        <v>124750</v>
      </c>
      <c r="B676" s="8">
        <v>4</v>
      </c>
      <c r="C676" s="9" t="s">
        <v>85</v>
      </c>
      <c r="D676" s="10">
        <v>42578</v>
      </c>
      <c r="E676" s="9" t="s">
        <v>195</v>
      </c>
      <c r="F676" s="10">
        <v>44286</v>
      </c>
      <c r="G676" s="9" t="s">
        <v>666</v>
      </c>
      <c r="H676" s="11" t="s">
        <v>88</v>
      </c>
      <c r="I676" s="9" t="s">
        <v>292</v>
      </c>
      <c r="J676" s="12" t="s">
        <v>101</v>
      </c>
      <c r="K676" s="9"/>
      <c r="L676" s="12" t="s">
        <v>101</v>
      </c>
      <c r="M676" s="11" t="s">
        <v>705</v>
      </c>
      <c r="N676" s="11"/>
      <c r="O676" s="9" t="s">
        <v>40</v>
      </c>
      <c r="P676" s="9" t="s">
        <v>166</v>
      </c>
      <c r="Q676" s="11"/>
      <c r="R676" s="9" t="s">
        <v>39</v>
      </c>
      <c r="S676" s="9" t="s">
        <v>45</v>
      </c>
      <c r="T676" s="13">
        <v>0.03</v>
      </c>
      <c r="U676" s="10">
        <v>45156</v>
      </c>
      <c r="V676" s="9"/>
      <c r="W676" s="12" t="s">
        <v>93</v>
      </c>
      <c r="X676" s="12" t="s">
        <v>13</v>
      </c>
      <c r="Y676" s="153" t="s">
        <v>31</v>
      </c>
      <c r="Z676" s="11" t="s">
        <v>706</v>
      </c>
      <c r="AA676" s="14">
        <v>44700</v>
      </c>
      <c r="AB676" s="14">
        <v>0</v>
      </c>
      <c r="AC676" s="14">
        <v>0</v>
      </c>
      <c r="AD676" s="14">
        <v>0</v>
      </c>
      <c r="AE676" s="161">
        <f>SUM(TAMPData2202[[#This Row],[2022 PE Obligations]:[2022 Paving Obligations]])</f>
        <v>44700</v>
      </c>
      <c r="AF676" s="14">
        <v>209700</v>
      </c>
      <c r="AG676" s="14">
        <v>0</v>
      </c>
      <c r="AH676" s="14">
        <v>0</v>
      </c>
      <c r="AI676" s="14">
        <v>0</v>
      </c>
      <c r="AJ676" s="14">
        <v>209700</v>
      </c>
      <c r="AK676" s="16" t="s">
        <v>707</v>
      </c>
    </row>
    <row r="677" spans="1:37" hidden="1" x14ac:dyDescent="0.35">
      <c r="A677" s="159">
        <v>124751</v>
      </c>
      <c r="B677" s="8">
        <v>4</v>
      </c>
      <c r="C677" s="9" t="s">
        <v>85</v>
      </c>
      <c r="D677" s="10">
        <v>42578</v>
      </c>
      <c r="E677" s="9" t="s">
        <v>195</v>
      </c>
      <c r="F677" s="10">
        <v>44502</v>
      </c>
      <c r="G677" s="9" t="s">
        <v>510</v>
      </c>
      <c r="H677" s="11" t="s">
        <v>88</v>
      </c>
      <c r="I677" s="9" t="s">
        <v>708</v>
      </c>
      <c r="J677" s="12" t="s">
        <v>101</v>
      </c>
      <c r="K677" s="9"/>
      <c r="L677" s="12" t="s">
        <v>101</v>
      </c>
      <c r="M677" s="11" t="s">
        <v>709</v>
      </c>
      <c r="N677" s="11"/>
      <c r="O677" s="9" t="s">
        <v>40</v>
      </c>
      <c r="P677" s="9" t="s">
        <v>166</v>
      </c>
      <c r="Q677" s="11"/>
      <c r="R677" s="9" t="s">
        <v>39</v>
      </c>
      <c r="S677" s="9" t="s">
        <v>45</v>
      </c>
      <c r="T677" s="13">
        <v>1.4999999999999999E-2</v>
      </c>
      <c r="U677" s="10">
        <v>45373</v>
      </c>
      <c r="V677" s="9"/>
      <c r="W677" s="12" t="s">
        <v>93</v>
      </c>
      <c r="X677" s="12" t="s">
        <v>13</v>
      </c>
      <c r="Y677" s="153" t="s">
        <v>31</v>
      </c>
      <c r="Z677" s="11" t="s">
        <v>710</v>
      </c>
      <c r="AA677" s="14">
        <v>400000</v>
      </c>
      <c r="AB677" s="14">
        <v>0</v>
      </c>
      <c r="AC677" s="14">
        <v>0</v>
      </c>
      <c r="AD677" s="14">
        <v>0</v>
      </c>
      <c r="AE677" s="161">
        <f>SUM(TAMPData2202[[#This Row],[2022 PE Obligations]:[2022 Paving Obligations]])</f>
        <v>400000</v>
      </c>
      <c r="AF677" s="14">
        <v>430000</v>
      </c>
      <c r="AG677" s="14">
        <v>0</v>
      </c>
      <c r="AH677" s="14">
        <v>0</v>
      </c>
      <c r="AI677" s="14">
        <v>0</v>
      </c>
      <c r="AJ677" s="14">
        <v>430000</v>
      </c>
      <c r="AK677" s="16" t="s">
        <v>711</v>
      </c>
    </row>
    <row r="678" spans="1:37" ht="36" x14ac:dyDescent="0.35">
      <c r="A678" s="159">
        <v>124759</v>
      </c>
      <c r="B678" s="8">
        <v>4</v>
      </c>
      <c r="C678" s="9" t="s">
        <v>85</v>
      </c>
      <c r="D678" s="10">
        <v>42578</v>
      </c>
      <c r="E678" s="9" t="s">
        <v>195</v>
      </c>
      <c r="F678" s="10">
        <v>44523</v>
      </c>
      <c r="G678" s="9" t="s">
        <v>1132</v>
      </c>
      <c r="H678" s="11" t="s">
        <v>3520</v>
      </c>
      <c r="I678" s="9" t="s">
        <v>5632</v>
      </c>
      <c r="J678" s="12" t="s">
        <v>101</v>
      </c>
      <c r="K678" s="9"/>
      <c r="L678" s="12" t="s">
        <v>101</v>
      </c>
      <c r="M678" s="11" t="s">
        <v>5633</v>
      </c>
      <c r="N678" s="11" t="s">
        <v>5634</v>
      </c>
      <c r="O678" s="9" t="s">
        <v>553</v>
      </c>
      <c r="P678" s="9" t="s">
        <v>1723</v>
      </c>
      <c r="Q678" s="11"/>
      <c r="R678" s="166" t="s">
        <v>1724</v>
      </c>
      <c r="S678" s="166" t="s">
        <v>41</v>
      </c>
      <c r="T678" s="13">
        <v>8.34</v>
      </c>
      <c r="U678" s="10">
        <v>44904</v>
      </c>
      <c r="V678" s="9"/>
      <c r="W678" s="12" t="s">
        <v>93</v>
      </c>
      <c r="X678" s="12" t="s">
        <v>13</v>
      </c>
      <c r="Y678" s="153" t="s">
        <v>31</v>
      </c>
      <c r="Z678" s="11"/>
      <c r="AA678" s="14">
        <v>500000</v>
      </c>
      <c r="AB678" s="14">
        <v>0</v>
      </c>
      <c r="AC678" s="14">
        <v>0</v>
      </c>
      <c r="AD678" s="14">
        <v>0</v>
      </c>
      <c r="AE678" s="161">
        <f>SUM(TAMPData2202[[#This Row],[2022 PE Obligations]:[2022 Paving Obligations]])</f>
        <v>500000</v>
      </c>
      <c r="AF678" s="14">
        <v>600000</v>
      </c>
      <c r="AG678" s="14">
        <v>0</v>
      </c>
      <c r="AH678" s="14">
        <v>0</v>
      </c>
      <c r="AI678" s="14">
        <v>0</v>
      </c>
      <c r="AJ678" s="14">
        <v>600000</v>
      </c>
      <c r="AK678" s="16"/>
    </row>
    <row r="679" spans="1:37" hidden="1" x14ac:dyDescent="0.35">
      <c r="A679" s="159">
        <v>124774</v>
      </c>
      <c r="B679" s="8">
        <v>4</v>
      </c>
      <c r="C679" s="9" t="s">
        <v>114</v>
      </c>
      <c r="D679" s="10">
        <v>42578</v>
      </c>
      <c r="E679" s="9" t="s">
        <v>195</v>
      </c>
      <c r="F679" s="10">
        <v>44362</v>
      </c>
      <c r="G679" s="9" t="s">
        <v>228</v>
      </c>
      <c r="H679" s="11" t="s">
        <v>371</v>
      </c>
      <c r="I679" s="9" t="s">
        <v>1278</v>
      </c>
      <c r="J679" s="12"/>
      <c r="K679" s="9" t="s">
        <v>1279</v>
      </c>
      <c r="L679" s="12" t="s">
        <v>183</v>
      </c>
      <c r="M679" s="11" t="s">
        <v>1280</v>
      </c>
      <c r="N679" s="11"/>
      <c r="O679" s="9" t="s">
        <v>271</v>
      </c>
      <c r="P679" s="9" t="s">
        <v>166</v>
      </c>
      <c r="Q679" s="11"/>
      <c r="R679" s="9" t="s">
        <v>39</v>
      </c>
      <c r="S679" s="9" t="s">
        <v>45</v>
      </c>
      <c r="T679" s="13">
        <v>1.4999999999999999E-2</v>
      </c>
      <c r="U679" s="12"/>
      <c r="V679" s="9"/>
      <c r="W679" s="12" t="s">
        <v>93</v>
      </c>
      <c r="X679" s="12" t="s">
        <v>186</v>
      </c>
      <c r="Y679" s="153" t="s">
        <v>34</v>
      </c>
      <c r="Z679" s="11" t="s">
        <v>1281</v>
      </c>
      <c r="AA679" s="14">
        <v>0</v>
      </c>
      <c r="AB679" s="14">
        <v>0</v>
      </c>
      <c r="AC679" s="14">
        <v>6786.6</v>
      </c>
      <c r="AD679" s="14">
        <v>0</v>
      </c>
      <c r="AE679" s="161">
        <f>SUM(TAMPData2202[[#This Row],[2022 PE Obligations]:[2022 Paving Obligations]])</f>
        <v>6786.6</v>
      </c>
      <c r="AF679" s="14">
        <v>0</v>
      </c>
      <c r="AG679" s="14">
        <v>0</v>
      </c>
      <c r="AH679" s="14">
        <v>767597.42</v>
      </c>
      <c r="AI679" s="14">
        <v>0</v>
      </c>
      <c r="AJ679" s="14">
        <v>767597.42</v>
      </c>
      <c r="AK679" s="16" t="s">
        <v>1282</v>
      </c>
    </row>
    <row r="680" spans="1:37" hidden="1" x14ac:dyDescent="0.35">
      <c r="A680" s="159">
        <v>124777</v>
      </c>
      <c r="B680" s="8">
        <v>4</v>
      </c>
      <c r="C680" s="9" t="s">
        <v>85</v>
      </c>
      <c r="D680" s="10">
        <v>42578</v>
      </c>
      <c r="E680" s="9" t="s">
        <v>195</v>
      </c>
      <c r="F680" s="10">
        <v>44411</v>
      </c>
      <c r="G680" s="9" t="s">
        <v>152</v>
      </c>
      <c r="H680" s="11" t="s">
        <v>371</v>
      </c>
      <c r="I680" s="9" t="s">
        <v>1283</v>
      </c>
      <c r="J680" s="12"/>
      <c r="K680" s="9" t="s">
        <v>1284</v>
      </c>
      <c r="L680" s="12" t="s">
        <v>183</v>
      </c>
      <c r="M680" s="11" t="s">
        <v>1285</v>
      </c>
      <c r="N680" s="11"/>
      <c r="O680" s="9" t="s">
        <v>40</v>
      </c>
      <c r="P680" s="9" t="s">
        <v>166</v>
      </c>
      <c r="Q680" s="11"/>
      <c r="R680" s="9" t="s">
        <v>39</v>
      </c>
      <c r="S680" s="9" t="s">
        <v>45</v>
      </c>
      <c r="T680" s="13">
        <v>1.4999999999999999E-2</v>
      </c>
      <c r="U680" s="12"/>
      <c r="V680" s="9"/>
      <c r="W680" s="12" t="s">
        <v>93</v>
      </c>
      <c r="X680" s="12" t="s">
        <v>186</v>
      </c>
      <c r="Y680" s="153" t="s">
        <v>34</v>
      </c>
      <c r="Z680" s="11" t="s">
        <v>1286</v>
      </c>
      <c r="AA680" s="14">
        <v>0</v>
      </c>
      <c r="AB680" s="14">
        <v>0</v>
      </c>
      <c r="AC680" s="14">
        <v>548754.13</v>
      </c>
      <c r="AD680" s="14">
        <v>0</v>
      </c>
      <c r="AE680" s="161">
        <f>SUM(TAMPData2202[[#This Row],[2022 PE Obligations]:[2022 Paving Obligations]])</f>
        <v>548754.13</v>
      </c>
      <c r="AF680" s="14">
        <v>0</v>
      </c>
      <c r="AG680" s="14">
        <v>0</v>
      </c>
      <c r="AH680" s="14">
        <v>548754.13</v>
      </c>
      <c r="AI680" s="14">
        <v>0</v>
      </c>
      <c r="AJ680" s="14">
        <v>548754.13</v>
      </c>
      <c r="AK680" s="16" t="s">
        <v>1287</v>
      </c>
    </row>
    <row r="681" spans="1:37" hidden="1" x14ac:dyDescent="0.35">
      <c r="A681" s="159">
        <v>124780</v>
      </c>
      <c r="B681" s="8">
        <v>4</v>
      </c>
      <c r="C681" s="9" t="s">
        <v>85</v>
      </c>
      <c r="D681" s="10">
        <v>42578</v>
      </c>
      <c r="E681" s="9" t="s">
        <v>195</v>
      </c>
      <c r="F681" s="10">
        <v>44446</v>
      </c>
      <c r="G681" s="9" t="s">
        <v>510</v>
      </c>
      <c r="H681" s="11" t="s">
        <v>371</v>
      </c>
      <c r="I681" s="9" t="s">
        <v>1485</v>
      </c>
      <c r="J681" s="12" t="s">
        <v>101</v>
      </c>
      <c r="K681" s="9"/>
      <c r="L681" s="12" t="s">
        <v>101</v>
      </c>
      <c r="M681" s="11" t="s">
        <v>1486</v>
      </c>
      <c r="N681" s="11"/>
      <c r="O681" s="9" t="s">
        <v>40</v>
      </c>
      <c r="P681" s="9" t="s">
        <v>166</v>
      </c>
      <c r="Q681" s="11"/>
      <c r="R681" s="9" t="s">
        <v>39</v>
      </c>
      <c r="S681" s="9" t="s">
        <v>45</v>
      </c>
      <c r="T681" s="13">
        <v>0.01</v>
      </c>
      <c r="U681" s="10">
        <v>45520</v>
      </c>
      <c r="V681" s="9"/>
      <c r="W681" s="12" t="s">
        <v>93</v>
      </c>
      <c r="X681" s="12" t="s">
        <v>103</v>
      </c>
      <c r="Y681" s="153" t="s">
        <v>32</v>
      </c>
      <c r="Z681" s="11" t="s">
        <v>1487</v>
      </c>
      <c r="AA681" s="14">
        <v>50500</v>
      </c>
      <c r="AB681" s="14">
        <v>0</v>
      </c>
      <c r="AC681" s="14">
        <v>0</v>
      </c>
      <c r="AD681" s="14">
        <v>0</v>
      </c>
      <c r="AE681" s="161">
        <f>SUM(TAMPData2202[[#This Row],[2022 PE Obligations]:[2022 Paving Obligations]])</f>
        <v>50500</v>
      </c>
      <c r="AF681" s="14">
        <v>130500</v>
      </c>
      <c r="AG681" s="14">
        <v>0</v>
      </c>
      <c r="AH681" s="14">
        <v>0</v>
      </c>
      <c r="AI681" s="14">
        <v>0</v>
      </c>
      <c r="AJ681" s="14">
        <v>130500</v>
      </c>
      <c r="AK681" s="16" t="s">
        <v>1488</v>
      </c>
    </row>
    <row r="682" spans="1:37" hidden="1" x14ac:dyDescent="0.35">
      <c r="A682" s="159">
        <v>124782</v>
      </c>
      <c r="B682" s="8">
        <v>2</v>
      </c>
      <c r="C682" s="9" t="s">
        <v>85</v>
      </c>
      <c r="D682" s="10">
        <v>42579</v>
      </c>
      <c r="E682" s="9" t="s">
        <v>143</v>
      </c>
      <c r="F682" s="10">
        <v>44547</v>
      </c>
      <c r="G682" s="9" t="s">
        <v>426</v>
      </c>
      <c r="H682" s="11" t="s">
        <v>392</v>
      </c>
      <c r="I682" s="9" t="s">
        <v>124</v>
      </c>
      <c r="J682" s="12" t="s">
        <v>101</v>
      </c>
      <c r="K682" s="9"/>
      <c r="L682" s="12" t="s">
        <v>101</v>
      </c>
      <c r="M682" s="11" t="s">
        <v>2204</v>
      </c>
      <c r="N682" s="11" t="s">
        <v>1783</v>
      </c>
      <c r="O682" s="9" t="s">
        <v>553</v>
      </c>
      <c r="P682" s="9" t="s">
        <v>1783</v>
      </c>
      <c r="Q682" s="11"/>
      <c r="R682" s="9" t="s">
        <v>47</v>
      </c>
      <c r="S682" s="9" t="s">
        <v>45</v>
      </c>
      <c r="T682" s="13">
        <v>3.13</v>
      </c>
      <c r="U682" s="10">
        <v>45373</v>
      </c>
      <c r="V682" s="9"/>
      <c r="W682" s="12" t="s">
        <v>93</v>
      </c>
      <c r="X682" s="12" t="s">
        <v>103</v>
      </c>
      <c r="Y682" s="153" t="s">
        <v>32</v>
      </c>
      <c r="Z682" s="11"/>
      <c r="AA682" s="14">
        <v>540000</v>
      </c>
      <c r="AB682" s="14">
        <v>0</v>
      </c>
      <c r="AC682" s="14">
        <v>0</v>
      </c>
      <c r="AD682" s="14">
        <v>0</v>
      </c>
      <c r="AE682" s="161">
        <f>SUM(TAMPData2202[[#This Row],[2022 PE Obligations]:[2022 Paving Obligations]])</f>
        <v>540000</v>
      </c>
      <c r="AF682" s="14">
        <v>640000</v>
      </c>
      <c r="AG682" s="14">
        <v>0</v>
      </c>
      <c r="AH682" s="14">
        <v>0</v>
      </c>
      <c r="AI682" s="14">
        <v>0</v>
      </c>
      <c r="AJ682" s="14">
        <v>640000</v>
      </c>
      <c r="AK682" s="16"/>
    </row>
    <row r="683" spans="1:37" ht="72" hidden="1" x14ac:dyDescent="0.35">
      <c r="A683" s="159">
        <v>124783</v>
      </c>
      <c r="B683" s="8">
        <v>1</v>
      </c>
      <c r="C683" s="9" t="s">
        <v>85</v>
      </c>
      <c r="D683" s="10">
        <v>42579</v>
      </c>
      <c r="E683" s="9" t="s">
        <v>143</v>
      </c>
      <c r="F683" s="10">
        <v>44322</v>
      </c>
      <c r="G683" s="9" t="s">
        <v>161</v>
      </c>
      <c r="H683" s="11" t="s">
        <v>297</v>
      </c>
      <c r="I683" s="9" t="s">
        <v>292</v>
      </c>
      <c r="J683" s="12" t="s">
        <v>101</v>
      </c>
      <c r="K683" s="9"/>
      <c r="L683" s="12" t="s">
        <v>101</v>
      </c>
      <c r="M683" s="11" t="s">
        <v>3717</v>
      </c>
      <c r="N683" s="11" t="s">
        <v>3718</v>
      </c>
      <c r="O683" s="9" t="s">
        <v>553</v>
      </c>
      <c r="P683" s="9" t="s">
        <v>1897</v>
      </c>
      <c r="Q683" s="11"/>
      <c r="R683" s="9" t="s">
        <v>47</v>
      </c>
      <c r="S683" s="9" t="s">
        <v>45</v>
      </c>
      <c r="T683" s="13">
        <v>0.2</v>
      </c>
      <c r="U683" s="10">
        <v>45996</v>
      </c>
      <c r="V683" s="9"/>
      <c r="W683" s="12" t="s">
        <v>93</v>
      </c>
      <c r="X683" s="12" t="s">
        <v>13</v>
      </c>
      <c r="Y683" s="153" t="s">
        <v>31</v>
      </c>
      <c r="Z683" s="11"/>
      <c r="AA683" s="14">
        <v>900000</v>
      </c>
      <c r="AB683" s="14">
        <v>0</v>
      </c>
      <c r="AC683" s="14">
        <v>0</v>
      </c>
      <c r="AD683" s="14">
        <v>0</v>
      </c>
      <c r="AE683" s="161">
        <f>SUM(TAMPData2202[[#This Row],[2022 PE Obligations]:[2022 Paving Obligations]])</f>
        <v>900000</v>
      </c>
      <c r="AF683" s="14">
        <v>1250000</v>
      </c>
      <c r="AG683" s="14">
        <v>0</v>
      </c>
      <c r="AH683" s="14">
        <v>0</v>
      </c>
      <c r="AI683" s="14">
        <v>0</v>
      </c>
      <c r="AJ683" s="14">
        <v>1250000</v>
      </c>
      <c r="AK683" s="16"/>
    </row>
    <row r="684" spans="1:37" ht="72" hidden="1" x14ac:dyDescent="0.35">
      <c r="A684" s="159">
        <v>124786</v>
      </c>
      <c r="B684" s="8">
        <v>3</v>
      </c>
      <c r="C684" s="9" t="s">
        <v>85</v>
      </c>
      <c r="D684" s="10">
        <v>42579</v>
      </c>
      <c r="E684" s="9" t="s">
        <v>143</v>
      </c>
      <c r="F684" s="10">
        <v>44603</v>
      </c>
      <c r="G684" s="9" t="s">
        <v>241</v>
      </c>
      <c r="H684" s="11" t="s">
        <v>4148</v>
      </c>
      <c r="I684" s="9" t="s">
        <v>680</v>
      </c>
      <c r="J684" s="12" t="s">
        <v>101</v>
      </c>
      <c r="K684" s="9"/>
      <c r="L684" s="12" t="s">
        <v>101</v>
      </c>
      <c r="M684" s="11" t="s">
        <v>4149</v>
      </c>
      <c r="N684" s="11" t="s">
        <v>4150</v>
      </c>
      <c r="O684" s="9" t="s">
        <v>553</v>
      </c>
      <c r="P684" s="9" t="s">
        <v>1783</v>
      </c>
      <c r="Q684" s="11"/>
      <c r="R684" s="9" t="s">
        <v>47</v>
      </c>
      <c r="S684" s="9" t="s">
        <v>45</v>
      </c>
      <c r="T684" s="13">
        <v>6.06</v>
      </c>
      <c r="U684" s="10">
        <v>45016</v>
      </c>
      <c r="V684" s="9"/>
      <c r="W684" s="12" t="s">
        <v>93</v>
      </c>
      <c r="X684" s="12" t="s">
        <v>13</v>
      </c>
      <c r="Y684" s="153" t="s">
        <v>31</v>
      </c>
      <c r="Z684" s="11"/>
      <c r="AA684" s="14">
        <v>98000</v>
      </c>
      <c r="AB684" s="14">
        <v>0</v>
      </c>
      <c r="AC684" s="14">
        <v>0</v>
      </c>
      <c r="AD684" s="14">
        <v>0</v>
      </c>
      <c r="AE684" s="161">
        <f>SUM(TAMPData2202[[#This Row],[2022 PE Obligations]:[2022 Paving Obligations]])</f>
        <v>98000</v>
      </c>
      <c r="AF684" s="14">
        <v>198000</v>
      </c>
      <c r="AG684" s="14">
        <v>0</v>
      </c>
      <c r="AH684" s="14">
        <v>0</v>
      </c>
      <c r="AI684" s="14">
        <v>0</v>
      </c>
      <c r="AJ684" s="14">
        <v>198000</v>
      </c>
      <c r="AK684" s="16"/>
    </row>
    <row r="685" spans="1:37" ht="36" hidden="1" x14ac:dyDescent="0.35">
      <c r="A685" s="159">
        <v>124864</v>
      </c>
      <c r="B685" s="8">
        <v>2</v>
      </c>
      <c r="C685" s="9" t="s">
        <v>97</v>
      </c>
      <c r="D685" s="10">
        <v>42580</v>
      </c>
      <c r="E685" s="9" t="s">
        <v>1503</v>
      </c>
      <c r="F685" s="10">
        <v>44133.876481481479</v>
      </c>
      <c r="G685" s="9" t="s">
        <v>108</v>
      </c>
      <c r="H685" s="11" t="s">
        <v>2064</v>
      </c>
      <c r="I685" s="9" t="s">
        <v>1505</v>
      </c>
      <c r="J685" s="12" t="s">
        <v>1506</v>
      </c>
      <c r="K685" s="9" t="s">
        <v>182</v>
      </c>
      <c r="L685" s="12"/>
      <c r="M685" s="11" t="s">
        <v>5635</v>
      </c>
      <c r="N685" s="11" t="s">
        <v>5636</v>
      </c>
      <c r="O685" s="9" t="s">
        <v>1509</v>
      </c>
      <c r="P685" s="9" t="s">
        <v>92</v>
      </c>
      <c r="Q685" s="11"/>
      <c r="R685" s="9" t="s">
        <v>47</v>
      </c>
      <c r="S685" s="9" t="s">
        <v>41</v>
      </c>
      <c r="T685" s="13">
        <v>0.61</v>
      </c>
      <c r="U685" s="10">
        <v>43686</v>
      </c>
      <c r="V685" s="9"/>
      <c r="W685" s="12" t="s">
        <v>93</v>
      </c>
      <c r="X685" s="12" t="s">
        <v>186</v>
      </c>
      <c r="Y685" s="153" t="s">
        <v>34</v>
      </c>
      <c r="Z685" s="11"/>
      <c r="AA685" s="14">
        <v>3189.34</v>
      </c>
      <c r="AB685" s="14">
        <v>0</v>
      </c>
      <c r="AC685" s="14">
        <v>-1438.06</v>
      </c>
      <c r="AD685" s="14">
        <v>0</v>
      </c>
      <c r="AE685" s="165">
        <f>SUM(TAMPData2202[[#This Row],[2022 PE Obligations]:[2022 Paving Obligations]])</f>
        <v>1751.2800000000002</v>
      </c>
      <c r="AF685" s="14">
        <v>229389.34</v>
      </c>
      <c r="AG685" s="14">
        <v>430400</v>
      </c>
      <c r="AH685" s="14">
        <v>3520932.94</v>
      </c>
      <c r="AI685" s="14">
        <v>0</v>
      </c>
      <c r="AJ685" s="14">
        <v>4180722.28</v>
      </c>
      <c r="AK685" s="16" t="s">
        <v>5637</v>
      </c>
    </row>
    <row r="686" spans="1:37" hidden="1" x14ac:dyDescent="0.35">
      <c r="A686" s="159">
        <v>124877</v>
      </c>
      <c r="B686" s="8">
        <v>3</v>
      </c>
      <c r="C686" s="9" t="s">
        <v>85</v>
      </c>
      <c r="D686" s="10">
        <v>42583</v>
      </c>
      <c r="E686" s="9" t="s">
        <v>143</v>
      </c>
      <c r="F686" s="10">
        <v>44518</v>
      </c>
      <c r="G686" s="9" t="s">
        <v>537</v>
      </c>
      <c r="H686" s="11" t="s">
        <v>109</v>
      </c>
      <c r="I686" s="9" t="s">
        <v>320</v>
      </c>
      <c r="J686" s="12" t="s">
        <v>101</v>
      </c>
      <c r="K686" s="9"/>
      <c r="L686" s="12" t="s">
        <v>101</v>
      </c>
      <c r="M686" s="11" t="s">
        <v>712</v>
      </c>
      <c r="N686" s="11"/>
      <c r="O686" s="9" t="s">
        <v>40</v>
      </c>
      <c r="P686" s="9" t="s">
        <v>166</v>
      </c>
      <c r="Q686" s="11"/>
      <c r="R686" s="9" t="s">
        <v>39</v>
      </c>
      <c r="S686" s="9" t="s">
        <v>45</v>
      </c>
      <c r="T686" s="13">
        <v>0.01</v>
      </c>
      <c r="U686" s="10">
        <v>45373</v>
      </c>
      <c r="V686" s="9"/>
      <c r="W686" s="12" t="s">
        <v>93</v>
      </c>
      <c r="X686" s="12" t="s">
        <v>13</v>
      </c>
      <c r="Y686" s="153" t="s">
        <v>31</v>
      </c>
      <c r="Z686" s="11" t="s">
        <v>713</v>
      </c>
      <c r="AA686" s="14">
        <v>20000</v>
      </c>
      <c r="AB686" s="14">
        <v>0</v>
      </c>
      <c r="AC686" s="14">
        <v>0</v>
      </c>
      <c r="AD686" s="14">
        <v>0</v>
      </c>
      <c r="AE686" s="161">
        <f>SUM(TAMPData2202[[#This Row],[2022 PE Obligations]:[2022 Paving Obligations]])</f>
        <v>20000</v>
      </c>
      <c r="AF686" s="14">
        <v>20000</v>
      </c>
      <c r="AG686" s="14">
        <v>0</v>
      </c>
      <c r="AH686" s="14">
        <v>0</v>
      </c>
      <c r="AI686" s="14">
        <v>0</v>
      </c>
      <c r="AJ686" s="14">
        <v>20000</v>
      </c>
      <c r="AK686" s="16"/>
    </row>
    <row r="687" spans="1:37" hidden="1" x14ac:dyDescent="0.35">
      <c r="A687" s="159">
        <v>124880</v>
      </c>
      <c r="B687" s="8">
        <v>3</v>
      </c>
      <c r="C687" s="9" t="s">
        <v>85</v>
      </c>
      <c r="D687" s="10">
        <v>42583</v>
      </c>
      <c r="E687" s="9" t="s">
        <v>143</v>
      </c>
      <c r="F687" s="10">
        <v>43944</v>
      </c>
      <c r="G687" s="9" t="s">
        <v>714</v>
      </c>
      <c r="H687" s="11" t="s">
        <v>109</v>
      </c>
      <c r="I687" s="9" t="s">
        <v>320</v>
      </c>
      <c r="J687" s="12" t="s">
        <v>101</v>
      </c>
      <c r="K687" s="9"/>
      <c r="L687" s="12" t="s">
        <v>101</v>
      </c>
      <c r="M687" s="11" t="s">
        <v>715</v>
      </c>
      <c r="N687" s="11"/>
      <c r="O687" s="9" t="s">
        <v>40</v>
      </c>
      <c r="P687" s="9" t="s">
        <v>166</v>
      </c>
      <c r="Q687" s="11"/>
      <c r="R687" s="9" t="s">
        <v>39</v>
      </c>
      <c r="S687" s="9" t="s">
        <v>45</v>
      </c>
      <c r="T687" s="13">
        <v>0.02</v>
      </c>
      <c r="U687" s="10">
        <v>45156</v>
      </c>
      <c r="V687" s="9"/>
      <c r="W687" s="12" t="s">
        <v>93</v>
      </c>
      <c r="X687" s="12" t="s">
        <v>13</v>
      </c>
      <c r="Y687" s="153" t="s">
        <v>31</v>
      </c>
      <c r="Z687" s="11" t="s">
        <v>716</v>
      </c>
      <c r="AA687" s="14">
        <v>68845.84</v>
      </c>
      <c r="AB687" s="14">
        <v>0</v>
      </c>
      <c r="AC687" s="14">
        <v>0</v>
      </c>
      <c r="AD687" s="14">
        <v>0</v>
      </c>
      <c r="AE687" s="161">
        <f>SUM(TAMPData2202[[#This Row],[2022 PE Obligations]:[2022 Paving Obligations]])</f>
        <v>68845.84</v>
      </c>
      <c r="AF687" s="14">
        <v>118845.84</v>
      </c>
      <c r="AG687" s="14">
        <v>0</v>
      </c>
      <c r="AH687" s="14">
        <v>0</v>
      </c>
      <c r="AI687" s="14">
        <v>0</v>
      </c>
      <c r="AJ687" s="14">
        <v>118845.84</v>
      </c>
      <c r="AK687" s="16" t="s">
        <v>717</v>
      </c>
    </row>
    <row r="688" spans="1:37" hidden="1" x14ac:dyDescent="0.35">
      <c r="A688" s="162">
        <v>124922</v>
      </c>
      <c r="B688" s="8">
        <v>2</v>
      </c>
      <c r="C688" s="9" t="s">
        <v>114</v>
      </c>
      <c r="D688" s="10">
        <v>42584</v>
      </c>
      <c r="E688" s="9" t="s">
        <v>152</v>
      </c>
      <c r="F688" s="10">
        <v>44281</v>
      </c>
      <c r="G688" s="9" t="s">
        <v>170</v>
      </c>
      <c r="H688" s="11" t="s">
        <v>128</v>
      </c>
      <c r="I688" s="9" t="s">
        <v>1709</v>
      </c>
      <c r="J688" s="12" t="s">
        <v>101</v>
      </c>
      <c r="K688" s="9"/>
      <c r="L688" s="12" t="s">
        <v>101</v>
      </c>
      <c r="M688" s="11" t="s">
        <v>2678</v>
      </c>
      <c r="N688" s="11" t="s">
        <v>2679</v>
      </c>
      <c r="O688" s="9" t="s">
        <v>157</v>
      </c>
      <c r="P688" s="9" t="s">
        <v>158</v>
      </c>
      <c r="Q688" s="11" t="s">
        <v>2306</v>
      </c>
      <c r="R688" s="9" t="s">
        <v>47</v>
      </c>
      <c r="S688" s="164" t="s">
        <v>43</v>
      </c>
      <c r="T688" s="13">
        <v>3.73</v>
      </c>
      <c r="U688" s="10">
        <v>42825</v>
      </c>
      <c r="V688" s="9" t="s">
        <v>1860</v>
      </c>
      <c r="W688" s="12" t="s">
        <v>93</v>
      </c>
      <c r="X688" s="12" t="s">
        <v>103</v>
      </c>
      <c r="Y688" s="163" t="s">
        <v>32</v>
      </c>
      <c r="Z688" s="11"/>
      <c r="AA688" s="14">
        <v>0</v>
      </c>
      <c r="AB688" s="14">
        <v>0</v>
      </c>
      <c r="AC688" s="14">
        <v>6901.62</v>
      </c>
      <c r="AD688" s="14">
        <v>47051.95</v>
      </c>
      <c r="AE688" s="161">
        <f>SUM(TAMPData2202[[#This Row],[2022 PE Obligations]:[2022 Paving Obligations]])</f>
        <v>53953.57</v>
      </c>
      <c r="AF688" s="14">
        <v>0</v>
      </c>
      <c r="AG688" s="14">
        <v>0</v>
      </c>
      <c r="AH688" s="14">
        <v>102952.62</v>
      </c>
      <c r="AI688" s="14">
        <v>241925.95</v>
      </c>
      <c r="AJ688" s="14">
        <v>344878.57</v>
      </c>
      <c r="AK688" s="16" t="s">
        <v>2681</v>
      </c>
    </row>
    <row r="689" spans="1:37" hidden="1" x14ac:dyDescent="0.35">
      <c r="A689" s="159">
        <v>124928</v>
      </c>
      <c r="B689" s="8">
        <v>1</v>
      </c>
      <c r="C689" s="9" t="s">
        <v>114</v>
      </c>
      <c r="D689" s="10">
        <v>42584</v>
      </c>
      <c r="E689" s="9" t="s">
        <v>2180</v>
      </c>
      <c r="F689" s="10">
        <v>44538</v>
      </c>
      <c r="G689" s="9" t="s">
        <v>134</v>
      </c>
      <c r="H689" s="11" t="s">
        <v>718</v>
      </c>
      <c r="I689" s="9" t="s">
        <v>697</v>
      </c>
      <c r="J689" s="12" t="s">
        <v>101</v>
      </c>
      <c r="K689" s="9"/>
      <c r="L689" s="12" t="s">
        <v>101</v>
      </c>
      <c r="M689" s="11" t="s">
        <v>3551</v>
      </c>
      <c r="N689" s="11" t="s">
        <v>3552</v>
      </c>
      <c r="O689" s="9" t="s">
        <v>1836</v>
      </c>
      <c r="P689" s="9" t="s">
        <v>1835</v>
      </c>
      <c r="Q689" s="11"/>
      <c r="R689" s="9" t="s">
        <v>47</v>
      </c>
      <c r="S689" s="9" t="s">
        <v>45</v>
      </c>
      <c r="T689" s="13">
        <v>0.38100000000000001</v>
      </c>
      <c r="U689" s="10">
        <v>43742</v>
      </c>
      <c r="V689" s="9"/>
      <c r="W689" s="12" t="s">
        <v>93</v>
      </c>
      <c r="X689" s="12" t="s">
        <v>13</v>
      </c>
      <c r="Y689" s="153" t="s">
        <v>31</v>
      </c>
      <c r="Z689" s="11"/>
      <c r="AA689" s="14">
        <v>-92.91</v>
      </c>
      <c r="AB689" s="14">
        <v>0</v>
      </c>
      <c r="AC689" s="14">
        <v>27503.1</v>
      </c>
      <c r="AD689" s="14">
        <v>0</v>
      </c>
      <c r="AE689" s="161">
        <f>SUM(TAMPData2202[[#This Row],[2022 PE Obligations]:[2022 Paving Obligations]])</f>
        <v>27410.19</v>
      </c>
      <c r="AF689" s="14">
        <v>63907.09</v>
      </c>
      <c r="AG689" s="14">
        <v>0</v>
      </c>
      <c r="AH689" s="14">
        <v>317503.09999999998</v>
      </c>
      <c r="AI689" s="14">
        <v>0</v>
      </c>
      <c r="AJ689" s="14">
        <v>381410.19</v>
      </c>
      <c r="AK689" s="16" t="s">
        <v>3554</v>
      </c>
    </row>
    <row r="690" spans="1:37" ht="144" hidden="1" x14ac:dyDescent="0.35">
      <c r="A690" s="159">
        <v>124996</v>
      </c>
      <c r="B690" s="8">
        <v>1</v>
      </c>
      <c r="C690" s="9" t="s">
        <v>97</v>
      </c>
      <c r="D690" s="10">
        <v>42594</v>
      </c>
      <c r="E690" s="9" t="s">
        <v>1728</v>
      </c>
      <c r="F690" s="10">
        <v>44529</v>
      </c>
      <c r="G690" s="9" t="s">
        <v>203</v>
      </c>
      <c r="H690" s="11" t="s">
        <v>1192</v>
      </c>
      <c r="I690" s="9"/>
      <c r="J690" s="12"/>
      <c r="K690" s="9"/>
      <c r="L690" s="12"/>
      <c r="M690" s="11" t="s">
        <v>5638</v>
      </c>
      <c r="N690" s="11" t="s">
        <v>5639</v>
      </c>
      <c r="O690" s="9" t="s">
        <v>91</v>
      </c>
      <c r="P690" s="9" t="s">
        <v>157</v>
      </c>
      <c r="Q690" s="11"/>
      <c r="R690" s="166" t="s">
        <v>47</v>
      </c>
      <c r="S690" s="9"/>
      <c r="T690" s="13">
        <v>0</v>
      </c>
      <c r="U690" s="12"/>
      <c r="V690" s="9"/>
      <c r="W690" s="12" t="s">
        <v>93</v>
      </c>
      <c r="X690" s="12" t="s">
        <v>103</v>
      </c>
      <c r="Y690" s="153" t="s">
        <v>34</v>
      </c>
      <c r="Z690" s="11"/>
      <c r="AA690" s="14">
        <v>1480.54</v>
      </c>
      <c r="AB690" s="14">
        <v>0</v>
      </c>
      <c r="AC690" s="14">
        <v>-5000</v>
      </c>
      <c r="AD690" s="14">
        <v>0</v>
      </c>
      <c r="AE690" s="165">
        <f>SUM(TAMPData2202[[#This Row],[2022 PE Obligations]:[2022 Paving Obligations]])</f>
        <v>-3519.46</v>
      </c>
      <c r="AF690" s="14">
        <v>19680.54</v>
      </c>
      <c r="AG690" s="14">
        <v>0</v>
      </c>
      <c r="AH690" s="14">
        <v>460845</v>
      </c>
      <c r="AI690" s="14">
        <v>0</v>
      </c>
      <c r="AJ690" s="14">
        <v>480525.54</v>
      </c>
      <c r="AK690" s="16" t="s">
        <v>5640</v>
      </c>
    </row>
    <row r="691" spans="1:37" ht="36" hidden="1" x14ac:dyDescent="0.35">
      <c r="A691" s="159">
        <v>125010</v>
      </c>
      <c r="B691" s="8">
        <v>3</v>
      </c>
      <c r="C691" s="9" t="s">
        <v>97</v>
      </c>
      <c r="D691" s="10">
        <v>42598</v>
      </c>
      <c r="E691" s="9" t="s">
        <v>1503</v>
      </c>
      <c r="F691" s="10">
        <v>44321.875069444446</v>
      </c>
      <c r="G691" s="9" t="s">
        <v>108</v>
      </c>
      <c r="H691" s="11" t="s">
        <v>785</v>
      </c>
      <c r="I691" s="9" t="s">
        <v>1505</v>
      </c>
      <c r="J691" s="12" t="s">
        <v>1506</v>
      </c>
      <c r="K691" s="9" t="s">
        <v>3975</v>
      </c>
      <c r="L691" s="12"/>
      <c r="M691" s="11" t="s">
        <v>3976</v>
      </c>
      <c r="N691" s="11" t="s">
        <v>3977</v>
      </c>
      <c r="O691" s="9" t="s">
        <v>91</v>
      </c>
      <c r="P691" s="9" t="s">
        <v>92</v>
      </c>
      <c r="Q691" s="11"/>
      <c r="R691" s="9" t="s">
        <v>47</v>
      </c>
      <c r="S691" s="9" t="s">
        <v>41</v>
      </c>
      <c r="T691" s="13">
        <v>0.59</v>
      </c>
      <c r="U691" s="10">
        <v>43812</v>
      </c>
      <c r="V691" s="9"/>
      <c r="W691" s="12" t="s">
        <v>93</v>
      </c>
      <c r="X691" s="12" t="s">
        <v>186</v>
      </c>
      <c r="Y691" s="153" t="s">
        <v>34</v>
      </c>
      <c r="Z691" s="11"/>
      <c r="AA691" s="14">
        <v>-4179.29</v>
      </c>
      <c r="AB691" s="14">
        <v>0</v>
      </c>
      <c r="AC691" s="14">
        <v>75075.69</v>
      </c>
      <c r="AD691" s="14">
        <v>0</v>
      </c>
      <c r="AE691" s="165">
        <f>SUM(TAMPData2202[[#This Row],[2022 PE Obligations]:[2022 Paving Obligations]])</f>
        <v>70896.400000000009</v>
      </c>
      <c r="AF691" s="14">
        <v>503420.71</v>
      </c>
      <c r="AG691" s="14">
        <v>580962.9</v>
      </c>
      <c r="AH691" s="14">
        <v>1956430.69</v>
      </c>
      <c r="AI691" s="14">
        <v>0</v>
      </c>
      <c r="AJ691" s="14">
        <v>3040814.3</v>
      </c>
      <c r="AK691" s="16" t="s">
        <v>3979</v>
      </c>
    </row>
    <row r="692" spans="1:37" ht="54" hidden="1" x14ac:dyDescent="0.35">
      <c r="A692" s="159">
        <v>125058</v>
      </c>
      <c r="B692" s="8">
        <v>2</v>
      </c>
      <c r="C692" s="9" t="s">
        <v>122</v>
      </c>
      <c r="D692" s="10">
        <v>42614</v>
      </c>
      <c r="E692" s="9" t="s">
        <v>3285</v>
      </c>
      <c r="F692" s="10">
        <v>44560</v>
      </c>
      <c r="G692" s="9" t="s">
        <v>425</v>
      </c>
      <c r="H692" s="11" t="s">
        <v>465</v>
      </c>
      <c r="I692" s="9"/>
      <c r="J692" s="12"/>
      <c r="K692" s="9"/>
      <c r="L692" s="12"/>
      <c r="M692" s="11" t="s">
        <v>3286</v>
      </c>
      <c r="N692" s="11" t="s">
        <v>3287</v>
      </c>
      <c r="O692" s="9" t="s">
        <v>91</v>
      </c>
      <c r="P692" s="9" t="s">
        <v>1783</v>
      </c>
      <c r="Q692" s="11"/>
      <c r="R692" s="9" t="s">
        <v>47</v>
      </c>
      <c r="S692" s="9" t="s">
        <v>45</v>
      </c>
      <c r="T692" s="13">
        <v>0.82</v>
      </c>
      <c r="U692" s="10">
        <v>44365</v>
      </c>
      <c r="V692" s="9"/>
      <c r="W692" s="12" t="s">
        <v>93</v>
      </c>
      <c r="X692" s="12" t="s">
        <v>103</v>
      </c>
      <c r="Y692" s="153" t="s">
        <v>32</v>
      </c>
      <c r="Z692" s="11"/>
      <c r="AA692" s="14">
        <v>0</v>
      </c>
      <c r="AB692" s="14">
        <v>0</v>
      </c>
      <c r="AC692" s="14">
        <v>92983</v>
      </c>
      <c r="AD692" s="14">
        <v>0</v>
      </c>
      <c r="AE692" s="165">
        <f>SUM(TAMPData2202[[#This Row],[2022 PE Obligations]:[2022 Paving Obligations]])</f>
        <v>92983</v>
      </c>
      <c r="AF692" s="14">
        <v>282851</v>
      </c>
      <c r="AG692" s="14">
        <v>157085</v>
      </c>
      <c r="AH692" s="14">
        <v>1677154</v>
      </c>
      <c r="AI692" s="14">
        <v>0</v>
      </c>
      <c r="AJ692" s="14">
        <v>2117090</v>
      </c>
      <c r="AK692" s="16" t="s">
        <v>3289</v>
      </c>
    </row>
    <row r="693" spans="1:37" ht="36" hidden="1" x14ac:dyDescent="0.35">
      <c r="A693" s="159">
        <v>125083</v>
      </c>
      <c r="B693" s="8">
        <v>4</v>
      </c>
      <c r="C693" s="9" t="s">
        <v>122</v>
      </c>
      <c r="D693" s="10">
        <v>42629</v>
      </c>
      <c r="E693" s="9" t="s">
        <v>1768</v>
      </c>
      <c r="F693" s="10">
        <v>44539</v>
      </c>
      <c r="G693" s="9" t="s">
        <v>4418</v>
      </c>
      <c r="H693" s="11" t="s">
        <v>331</v>
      </c>
      <c r="I693" s="9"/>
      <c r="J693" s="12"/>
      <c r="K693" s="9"/>
      <c r="L693" s="12"/>
      <c r="M693" s="11" t="s">
        <v>4419</v>
      </c>
      <c r="N693" s="11" t="s">
        <v>4420</v>
      </c>
      <c r="O693" s="9" t="s">
        <v>91</v>
      </c>
      <c r="P693" s="9" t="s">
        <v>158</v>
      </c>
      <c r="Q693" s="11"/>
      <c r="R693" s="9" t="s">
        <v>47</v>
      </c>
      <c r="S693" s="9" t="s">
        <v>46</v>
      </c>
      <c r="T693" s="13">
        <v>0.89</v>
      </c>
      <c r="U693" s="12"/>
      <c r="V693" s="9"/>
      <c r="W693" s="12" t="s">
        <v>93</v>
      </c>
      <c r="X693" s="12" t="s">
        <v>103</v>
      </c>
      <c r="Y693" s="153" t="s">
        <v>34</v>
      </c>
      <c r="Z693" s="11"/>
      <c r="AA693" s="14">
        <v>0</v>
      </c>
      <c r="AB693" s="14">
        <v>0</v>
      </c>
      <c r="AC693" s="14">
        <v>517417</v>
      </c>
      <c r="AD693" s="14">
        <v>0</v>
      </c>
      <c r="AE693" s="165">
        <f>SUM(TAMPData2202[[#This Row],[2022 PE Obligations]:[2022 Paving Obligations]])</f>
        <v>517417</v>
      </c>
      <c r="AF693" s="14">
        <v>50000</v>
      </c>
      <c r="AG693" s="14">
        <v>0</v>
      </c>
      <c r="AH693" s="14">
        <v>517417</v>
      </c>
      <c r="AI693" s="14">
        <v>0</v>
      </c>
      <c r="AJ693" s="14">
        <v>567417</v>
      </c>
      <c r="AK693" s="16" t="s">
        <v>4421</v>
      </c>
    </row>
    <row r="694" spans="1:37" ht="54" hidden="1" x14ac:dyDescent="0.35">
      <c r="A694" s="159">
        <v>125173</v>
      </c>
      <c r="B694" s="8">
        <v>3</v>
      </c>
      <c r="C694" s="9" t="s">
        <v>122</v>
      </c>
      <c r="D694" s="10">
        <v>42647</v>
      </c>
      <c r="E694" s="9" t="s">
        <v>253</v>
      </c>
      <c r="F694" s="10">
        <v>44419</v>
      </c>
      <c r="G694" s="9" t="s">
        <v>1741</v>
      </c>
      <c r="H694" s="11" t="s">
        <v>365</v>
      </c>
      <c r="I694" s="9" t="s">
        <v>292</v>
      </c>
      <c r="J694" s="12" t="s">
        <v>101</v>
      </c>
      <c r="K694" s="9"/>
      <c r="L694" s="12" t="s">
        <v>101</v>
      </c>
      <c r="M694" s="11" t="s">
        <v>5641</v>
      </c>
      <c r="N694" s="11" t="s">
        <v>5642</v>
      </c>
      <c r="O694" s="9" t="s">
        <v>91</v>
      </c>
      <c r="P694" s="9" t="s">
        <v>4979</v>
      </c>
      <c r="Q694" s="11"/>
      <c r="R694" s="166" t="s">
        <v>1778</v>
      </c>
      <c r="S694" s="9"/>
      <c r="T694" s="13">
        <v>0.68</v>
      </c>
      <c r="U694" s="12"/>
      <c r="V694" s="9"/>
      <c r="W694" s="12" t="s">
        <v>93</v>
      </c>
      <c r="X694" s="12" t="s">
        <v>13</v>
      </c>
      <c r="Y694" s="12"/>
      <c r="Z694" s="11"/>
      <c r="AA694" s="14">
        <v>0</v>
      </c>
      <c r="AB694" s="14">
        <v>0</v>
      </c>
      <c r="AC694" s="14">
        <v>147150</v>
      </c>
      <c r="AD694" s="14">
        <v>0</v>
      </c>
      <c r="AE694" s="161">
        <f>SUM(TAMPData2202[[#This Row],[2022 PE Obligations]:[2022 Paving Obligations]])</f>
        <v>147150</v>
      </c>
      <c r="AF694" s="14">
        <v>0</v>
      </c>
      <c r="AG694" s="14">
        <v>0</v>
      </c>
      <c r="AH694" s="14">
        <v>1653273</v>
      </c>
      <c r="AI694" s="14">
        <v>0</v>
      </c>
      <c r="AJ694" s="14">
        <v>1653273</v>
      </c>
      <c r="AK694" s="16" t="s">
        <v>5643</v>
      </c>
    </row>
    <row r="695" spans="1:37" ht="72" hidden="1" x14ac:dyDescent="0.35">
      <c r="A695" s="159">
        <v>125175</v>
      </c>
      <c r="B695" s="8">
        <v>2</v>
      </c>
      <c r="C695" s="9" t="s">
        <v>122</v>
      </c>
      <c r="D695" s="10">
        <v>42647</v>
      </c>
      <c r="E695" s="9" t="s">
        <v>253</v>
      </c>
      <c r="F695" s="10">
        <v>44431</v>
      </c>
      <c r="G695" s="9" t="s">
        <v>425</v>
      </c>
      <c r="H695" s="11" t="s">
        <v>223</v>
      </c>
      <c r="I695" s="9"/>
      <c r="J695" s="12"/>
      <c r="K695" s="9"/>
      <c r="L695" s="12"/>
      <c r="M695" s="11" t="s">
        <v>5644</v>
      </c>
      <c r="N695" s="11" t="s">
        <v>5645</v>
      </c>
      <c r="O695" s="9" t="s">
        <v>91</v>
      </c>
      <c r="P695" s="9" t="s">
        <v>4979</v>
      </c>
      <c r="Q695" s="11"/>
      <c r="R695" s="166" t="s">
        <v>1778</v>
      </c>
      <c r="S695" s="9"/>
      <c r="T695" s="13">
        <v>0.47</v>
      </c>
      <c r="U695" s="12"/>
      <c r="V695" s="9"/>
      <c r="W695" s="12" t="s">
        <v>93</v>
      </c>
      <c r="X695" s="12" t="s">
        <v>13</v>
      </c>
      <c r="Y695" s="12"/>
      <c r="Z695" s="11"/>
      <c r="AA695" s="14">
        <v>0</v>
      </c>
      <c r="AB695" s="14">
        <v>0</v>
      </c>
      <c r="AC695" s="14">
        <v>1277616</v>
      </c>
      <c r="AD695" s="14">
        <v>0</v>
      </c>
      <c r="AE695" s="161">
        <f>SUM(TAMPData2202[[#This Row],[2022 PE Obligations]:[2022 Paving Obligations]])</f>
        <v>1277616</v>
      </c>
      <c r="AF695" s="14">
        <v>0</v>
      </c>
      <c r="AG695" s="14">
        <v>0</v>
      </c>
      <c r="AH695" s="14">
        <v>1277616</v>
      </c>
      <c r="AI695" s="14">
        <v>0</v>
      </c>
      <c r="AJ695" s="14">
        <v>1277616</v>
      </c>
      <c r="AK695" s="16" t="s">
        <v>5646</v>
      </c>
    </row>
    <row r="696" spans="1:37" ht="72" hidden="1" x14ac:dyDescent="0.35">
      <c r="A696" s="159">
        <v>125179</v>
      </c>
      <c r="B696" s="8">
        <v>4</v>
      </c>
      <c r="C696" s="9" t="s">
        <v>97</v>
      </c>
      <c r="D696" s="10">
        <v>42647</v>
      </c>
      <c r="E696" s="9" t="s">
        <v>284</v>
      </c>
      <c r="F696" s="10">
        <v>44375</v>
      </c>
      <c r="G696" s="9" t="s">
        <v>509</v>
      </c>
      <c r="H696" s="11" t="s">
        <v>371</v>
      </c>
      <c r="I696" s="9"/>
      <c r="J696" s="12"/>
      <c r="K696" s="9"/>
      <c r="L696" s="12"/>
      <c r="M696" s="11" t="s">
        <v>5647</v>
      </c>
      <c r="N696" s="11" t="s">
        <v>5648</v>
      </c>
      <c r="O696" s="9" t="s">
        <v>91</v>
      </c>
      <c r="P696" s="9" t="s">
        <v>4979</v>
      </c>
      <c r="Q696" s="11"/>
      <c r="R696" s="166" t="s">
        <v>1778</v>
      </c>
      <c r="S696" s="9"/>
      <c r="T696" s="13">
        <v>0.44</v>
      </c>
      <c r="U696" s="12"/>
      <c r="V696" s="9"/>
      <c r="W696" s="12" t="s">
        <v>93</v>
      </c>
      <c r="X696" s="12" t="s">
        <v>103</v>
      </c>
      <c r="Y696" s="12"/>
      <c r="Z696" s="11"/>
      <c r="AA696" s="14">
        <v>0</v>
      </c>
      <c r="AB696" s="14">
        <v>0</v>
      </c>
      <c r="AC696" s="14">
        <v>932784.5</v>
      </c>
      <c r="AD696" s="14">
        <v>0</v>
      </c>
      <c r="AE696" s="161">
        <f>SUM(TAMPData2202[[#This Row],[2022 PE Obligations]:[2022 Paving Obligations]])</f>
        <v>932784.5</v>
      </c>
      <c r="AF696" s="14">
        <v>0</v>
      </c>
      <c r="AG696" s="14">
        <v>0</v>
      </c>
      <c r="AH696" s="14">
        <v>1888784.5</v>
      </c>
      <c r="AI696" s="14">
        <v>0</v>
      </c>
      <c r="AJ696" s="14">
        <v>1888784.5</v>
      </c>
      <c r="AK696" s="16" t="s">
        <v>5649</v>
      </c>
    </row>
    <row r="697" spans="1:37" ht="72" hidden="1" x14ac:dyDescent="0.35">
      <c r="A697" s="159">
        <v>125187.01</v>
      </c>
      <c r="B697" s="8">
        <v>3</v>
      </c>
      <c r="C697" s="9" t="s">
        <v>85</v>
      </c>
      <c r="D697" s="10">
        <v>43011</v>
      </c>
      <c r="E697" s="9" t="s">
        <v>253</v>
      </c>
      <c r="F697" s="10">
        <v>44473</v>
      </c>
      <c r="G697" s="9" t="s">
        <v>241</v>
      </c>
      <c r="H697" s="11" t="s">
        <v>1489</v>
      </c>
      <c r="I697" s="9"/>
      <c r="J697" s="12"/>
      <c r="K697" s="9" t="s">
        <v>5650</v>
      </c>
      <c r="L697" s="12" t="s">
        <v>183</v>
      </c>
      <c r="M697" s="11" t="s">
        <v>5651</v>
      </c>
      <c r="N697" s="11" t="s">
        <v>5652</v>
      </c>
      <c r="O697" s="9" t="s">
        <v>91</v>
      </c>
      <c r="P697" s="9" t="s">
        <v>4979</v>
      </c>
      <c r="Q697" s="11"/>
      <c r="R697" s="166" t="s">
        <v>1778</v>
      </c>
      <c r="S697" s="9"/>
      <c r="T697" s="13">
        <v>0.15</v>
      </c>
      <c r="U697" s="12"/>
      <c r="V697" s="9"/>
      <c r="W697" s="12" t="s">
        <v>93</v>
      </c>
      <c r="X697" s="12" t="s">
        <v>186</v>
      </c>
      <c r="Y697" s="12"/>
      <c r="Z697" s="11"/>
      <c r="AA697" s="14">
        <v>0</v>
      </c>
      <c r="AB697" s="14">
        <v>0</v>
      </c>
      <c r="AC697" s="14">
        <v>735746</v>
      </c>
      <c r="AD697" s="14">
        <v>0</v>
      </c>
      <c r="AE697" s="161">
        <f>SUM(TAMPData2202[[#This Row],[2022 PE Obligations]:[2022 Paving Obligations]])</f>
        <v>735746</v>
      </c>
      <c r="AF697" s="14">
        <v>0</v>
      </c>
      <c r="AG697" s="14">
        <v>0</v>
      </c>
      <c r="AH697" s="14">
        <v>735746</v>
      </c>
      <c r="AI697" s="14">
        <v>0</v>
      </c>
      <c r="AJ697" s="14">
        <v>735746</v>
      </c>
      <c r="AK697" s="16" t="s">
        <v>5653</v>
      </c>
    </row>
    <row r="698" spans="1:37" ht="126" hidden="1" x14ac:dyDescent="0.35">
      <c r="A698" s="159">
        <v>125189</v>
      </c>
      <c r="B698" s="8">
        <v>3</v>
      </c>
      <c r="C698" s="9" t="s">
        <v>85</v>
      </c>
      <c r="D698" s="10">
        <v>42647</v>
      </c>
      <c r="E698" s="9" t="s">
        <v>284</v>
      </c>
      <c r="F698" s="10">
        <v>44592</v>
      </c>
      <c r="G698" s="9" t="s">
        <v>241</v>
      </c>
      <c r="H698" s="11" t="s">
        <v>701</v>
      </c>
      <c r="I698" s="9" t="s">
        <v>2722</v>
      </c>
      <c r="J698" s="12" t="s">
        <v>101</v>
      </c>
      <c r="K698" s="9"/>
      <c r="L698" s="12" t="s">
        <v>101</v>
      </c>
      <c r="M698" s="11" t="s">
        <v>5654</v>
      </c>
      <c r="N698" s="11" t="s">
        <v>5655</v>
      </c>
      <c r="O698" s="9" t="s">
        <v>91</v>
      </c>
      <c r="P698" s="9" t="s">
        <v>4979</v>
      </c>
      <c r="Q698" s="11"/>
      <c r="R698" s="166" t="s">
        <v>1778</v>
      </c>
      <c r="S698" s="9"/>
      <c r="T698" s="13">
        <v>0.73</v>
      </c>
      <c r="U698" s="12"/>
      <c r="V698" s="9"/>
      <c r="W698" s="12" t="s">
        <v>93</v>
      </c>
      <c r="X698" s="12" t="s">
        <v>13</v>
      </c>
      <c r="Y698" s="12"/>
      <c r="Z698" s="11"/>
      <c r="AA698" s="14">
        <v>68000</v>
      </c>
      <c r="AB698" s="14">
        <v>0</v>
      </c>
      <c r="AC698" s="14">
        <v>0</v>
      </c>
      <c r="AD698" s="14">
        <v>0</v>
      </c>
      <c r="AE698" s="161">
        <f>SUM(TAMPData2202[[#This Row],[2022 PE Obligations]:[2022 Paving Obligations]])</f>
        <v>68000</v>
      </c>
      <c r="AF698" s="14">
        <v>108000</v>
      </c>
      <c r="AG698" s="14">
        <v>0</v>
      </c>
      <c r="AH698" s="14">
        <v>0</v>
      </c>
      <c r="AI698" s="14">
        <v>0</v>
      </c>
      <c r="AJ698" s="14">
        <v>108000</v>
      </c>
      <c r="AK698" s="16" t="s">
        <v>5656</v>
      </c>
    </row>
    <row r="699" spans="1:37" ht="72" hidden="1" x14ac:dyDescent="0.35">
      <c r="A699" s="159">
        <v>125190</v>
      </c>
      <c r="B699" s="8">
        <v>3</v>
      </c>
      <c r="C699" s="9" t="s">
        <v>97</v>
      </c>
      <c r="D699" s="10">
        <v>42647</v>
      </c>
      <c r="E699" s="9" t="s">
        <v>284</v>
      </c>
      <c r="F699" s="10">
        <v>44377</v>
      </c>
      <c r="G699" s="9" t="s">
        <v>203</v>
      </c>
      <c r="H699" s="11" t="s">
        <v>785</v>
      </c>
      <c r="I699" s="9"/>
      <c r="J699" s="12"/>
      <c r="K699" s="9"/>
      <c r="L699" s="12"/>
      <c r="M699" s="11" t="s">
        <v>5657</v>
      </c>
      <c r="N699" s="11" t="s">
        <v>5658</v>
      </c>
      <c r="O699" s="9" t="s">
        <v>91</v>
      </c>
      <c r="P699" s="9" t="s">
        <v>4979</v>
      </c>
      <c r="Q699" s="11"/>
      <c r="R699" s="166" t="s">
        <v>1778</v>
      </c>
      <c r="S699" s="9"/>
      <c r="T699" s="13">
        <v>0.36</v>
      </c>
      <c r="U699" s="12"/>
      <c r="V699" s="9"/>
      <c r="W699" s="12" t="s">
        <v>93</v>
      </c>
      <c r="X699" s="12" t="s">
        <v>103</v>
      </c>
      <c r="Y699" s="12"/>
      <c r="Z699" s="11"/>
      <c r="AA699" s="14">
        <v>0</v>
      </c>
      <c r="AB699" s="14">
        <v>0</v>
      </c>
      <c r="AC699" s="14">
        <v>62551.6</v>
      </c>
      <c r="AD699" s="14">
        <v>0</v>
      </c>
      <c r="AE699" s="161">
        <f>SUM(TAMPData2202[[#This Row],[2022 PE Obligations]:[2022 Paving Obligations]])</f>
        <v>62551.6</v>
      </c>
      <c r="AF699" s="14">
        <v>0</v>
      </c>
      <c r="AG699" s="14">
        <v>0</v>
      </c>
      <c r="AH699" s="14">
        <v>495829.6</v>
      </c>
      <c r="AI699" s="14">
        <v>0</v>
      </c>
      <c r="AJ699" s="14">
        <v>495829.6</v>
      </c>
      <c r="AK699" s="16" t="s">
        <v>5659</v>
      </c>
    </row>
    <row r="700" spans="1:37" ht="36" hidden="1" x14ac:dyDescent="0.35">
      <c r="A700" s="159">
        <v>125200</v>
      </c>
      <c r="B700" s="8">
        <v>1</v>
      </c>
      <c r="C700" s="9" t="s">
        <v>97</v>
      </c>
      <c r="D700" s="10">
        <v>42648</v>
      </c>
      <c r="E700" s="9" t="s">
        <v>5660</v>
      </c>
      <c r="F700" s="10">
        <v>44361.875127314815</v>
      </c>
      <c r="G700" s="9" t="s">
        <v>666</v>
      </c>
      <c r="H700" s="11" t="s">
        <v>1633</v>
      </c>
      <c r="I700" s="9" t="s">
        <v>466</v>
      </c>
      <c r="J700" s="12" t="s">
        <v>101</v>
      </c>
      <c r="K700" s="9"/>
      <c r="L700" s="12" t="s">
        <v>101</v>
      </c>
      <c r="M700" s="11" t="s">
        <v>5661</v>
      </c>
      <c r="N700" s="11" t="s">
        <v>5662</v>
      </c>
      <c r="O700" s="9" t="s">
        <v>1836</v>
      </c>
      <c r="P700" s="9" t="s">
        <v>1783</v>
      </c>
      <c r="Q700" s="11"/>
      <c r="R700" s="9" t="s">
        <v>47</v>
      </c>
      <c r="S700" s="9" t="s">
        <v>45</v>
      </c>
      <c r="T700" s="13">
        <v>0.54</v>
      </c>
      <c r="U700" s="10">
        <v>44113</v>
      </c>
      <c r="V700" s="9"/>
      <c r="W700" s="12" t="s">
        <v>93</v>
      </c>
      <c r="X700" s="12" t="s">
        <v>103</v>
      </c>
      <c r="Y700" s="153" t="s">
        <v>32</v>
      </c>
      <c r="Z700" s="11"/>
      <c r="AA700" s="14">
        <v>-2328.5100000000002</v>
      </c>
      <c r="AB700" s="14">
        <v>0</v>
      </c>
      <c r="AC700" s="14">
        <v>-26642.639999999999</v>
      </c>
      <c r="AD700" s="14">
        <v>0</v>
      </c>
      <c r="AE700" s="161">
        <f>SUM(TAMPData2202[[#This Row],[2022 PE Obligations]:[2022 Paving Obligations]])</f>
        <v>-28971.15</v>
      </c>
      <c r="AF700" s="14">
        <v>107216.49</v>
      </c>
      <c r="AG700" s="14">
        <v>0</v>
      </c>
      <c r="AH700" s="14">
        <v>468207.35999999999</v>
      </c>
      <c r="AI700" s="14">
        <v>0</v>
      </c>
      <c r="AJ700" s="14">
        <v>575423.85</v>
      </c>
      <c r="AK700" s="16" t="s">
        <v>5663</v>
      </c>
    </row>
    <row r="701" spans="1:37" ht="54" hidden="1" x14ac:dyDescent="0.35">
      <c r="A701" s="159">
        <v>125204</v>
      </c>
      <c r="B701" s="8">
        <v>3</v>
      </c>
      <c r="C701" s="9" t="s">
        <v>85</v>
      </c>
      <c r="D701" s="10">
        <v>42653</v>
      </c>
      <c r="E701" s="9" t="s">
        <v>1732</v>
      </c>
      <c r="F701" s="10">
        <v>44567</v>
      </c>
      <c r="G701" s="9" t="s">
        <v>241</v>
      </c>
      <c r="H701" s="11" t="s">
        <v>313</v>
      </c>
      <c r="I701" s="9" t="s">
        <v>3415</v>
      </c>
      <c r="J701" s="12"/>
      <c r="K701" s="9" t="s">
        <v>3416</v>
      </c>
      <c r="L701" s="12" t="s">
        <v>183</v>
      </c>
      <c r="M701" s="11" t="s">
        <v>3417</v>
      </c>
      <c r="N701" s="11" t="s">
        <v>3418</v>
      </c>
      <c r="O701" s="9" t="s">
        <v>91</v>
      </c>
      <c r="P701" s="9" t="s">
        <v>3419</v>
      </c>
      <c r="Q701" s="11"/>
      <c r="R701" s="9" t="s">
        <v>47</v>
      </c>
      <c r="S701" s="9" t="s">
        <v>45</v>
      </c>
      <c r="T701" s="13">
        <v>0.5</v>
      </c>
      <c r="U701" s="10">
        <v>45156</v>
      </c>
      <c r="V701" s="9"/>
      <c r="W701" s="12" t="s">
        <v>93</v>
      </c>
      <c r="X701" s="12" t="s">
        <v>103</v>
      </c>
      <c r="Y701" s="153" t="s">
        <v>34</v>
      </c>
      <c r="Z701" s="11"/>
      <c r="AA701" s="14">
        <v>150562</v>
      </c>
      <c r="AB701" s="14">
        <v>0</v>
      </c>
      <c r="AC701" s="14">
        <v>0</v>
      </c>
      <c r="AD701" s="14">
        <v>0</v>
      </c>
      <c r="AE701" s="161">
        <f>SUM(TAMPData2202[[#This Row],[2022 PE Obligations]:[2022 Paving Obligations]])</f>
        <v>150562</v>
      </c>
      <c r="AF701" s="14">
        <v>174362</v>
      </c>
      <c r="AG701" s="14">
        <v>0</v>
      </c>
      <c r="AH701" s="14">
        <v>0</v>
      </c>
      <c r="AI701" s="14">
        <v>0</v>
      </c>
      <c r="AJ701" s="14">
        <v>174362</v>
      </c>
      <c r="AK701" s="16" t="s">
        <v>3420</v>
      </c>
    </row>
    <row r="702" spans="1:37" hidden="1" x14ac:dyDescent="0.35">
      <c r="A702" s="159">
        <v>125228</v>
      </c>
      <c r="B702" s="8">
        <v>3</v>
      </c>
      <c r="C702" s="9" t="s">
        <v>97</v>
      </c>
      <c r="D702" s="10">
        <v>42662</v>
      </c>
      <c r="E702" s="9" t="s">
        <v>98</v>
      </c>
      <c r="F702" s="10">
        <v>43818</v>
      </c>
      <c r="G702" s="9" t="s">
        <v>98</v>
      </c>
      <c r="H702" s="11" t="s">
        <v>99</v>
      </c>
      <c r="I702" s="9" t="s">
        <v>100</v>
      </c>
      <c r="J702" s="12" t="s">
        <v>101</v>
      </c>
      <c r="K702" s="9"/>
      <c r="L702" s="12" t="s">
        <v>101</v>
      </c>
      <c r="M702" s="11" t="s">
        <v>102</v>
      </c>
      <c r="N702" s="11"/>
      <c r="O702" s="9" t="s">
        <v>103</v>
      </c>
      <c r="P702" s="9" t="s">
        <v>104</v>
      </c>
      <c r="Q702" s="11"/>
      <c r="R702" s="166" t="s">
        <v>105</v>
      </c>
      <c r="S702" s="9" t="s">
        <v>45</v>
      </c>
      <c r="T702" s="13">
        <v>0</v>
      </c>
      <c r="U702" s="10">
        <v>43553</v>
      </c>
      <c r="V702" s="9"/>
      <c r="W702" s="12" t="s">
        <v>93</v>
      </c>
      <c r="X702" s="12" t="s">
        <v>103</v>
      </c>
      <c r="Y702" s="12"/>
      <c r="Z702" s="11"/>
      <c r="AA702" s="14">
        <v>0</v>
      </c>
      <c r="AB702" s="14">
        <v>0</v>
      </c>
      <c r="AC702" s="14">
        <v>27600</v>
      </c>
      <c r="AD702" s="14">
        <v>0</v>
      </c>
      <c r="AE702" s="161">
        <f>SUM(TAMPData2202[[#This Row],[2022 PE Obligations]:[2022 Paving Obligations]])</f>
        <v>27600</v>
      </c>
      <c r="AF702" s="14">
        <v>90000</v>
      </c>
      <c r="AG702" s="14">
        <v>118144.46</v>
      </c>
      <c r="AH702" s="14">
        <v>586397</v>
      </c>
      <c r="AI702" s="14">
        <v>0</v>
      </c>
      <c r="AJ702" s="14">
        <v>794541.46</v>
      </c>
      <c r="AK702" s="16" t="s">
        <v>107</v>
      </c>
    </row>
    <row r="703" spans="1:37" hidden="1" x14ac:dyDescent="0.35">
      <c r="A703" s="159">
        <v>125234</v>
      </c>
      <c r="B703" s="8">
        <v>4</v>
      </c>
      <c r="C703" s="9" t="s">
        <v>97</v>
      </c>
      <c r="D703" s="10">
        <v>42663</v>
      </c>
      <c r="E703" s="9" t="s">
        <v>98</v>
      </c>
      <c r="F703" s="10">
        <v>44089.797384259262</v>
      </c>
      <c r="G703" s="9" t="s">
        <v>108</v>
      </c>
      <c r="H703" s="11" t="s">
        <v>88</v>
      </c>
      <c r="I703" s="9" t="s">
        <v>455</v>
      </c>
      <c r="J703" s="12" t="s">
        <v>101</v>
      </c>
      <c r="K703" s="9"/>
      <c r="L703" s="12" t="s">
        <v>101</v>
      </c>
      <c r="M703" s="11" t="s">
        <v>766</v>
      </c>
      <c r="N703" s="11"/>
      <c r="O703" s="9" t="s">
        <v>438</v>
      </c>
      <c r="P703" s="9" t="s">
        <v>439</v>
      </c>
      <c r="Q703" s="11"/>
      <c r="R703" s="9" t="s">
        <v>39</v>
      </c>
      <c r="S703" s="9" t="s">
        <v>46</v>
      </c>
      <c r="T703" s="13">
        <v>0.01</v>
      </c>
      <c r="U703" s="10">
        <v>43273</v>
      </c>
      <c r="V703" s="9"/>
      <c r="W703" s="12" t="s">
        <v>93</v>
      </c>
      <c r="X703" s="12" t="s">
        <v>13</v>
      </c>
      <c r="Y703" s="153" t="s">
        <v>31</v>
      </c>
      <c r="Z703" s="11" t="s">
        <v>767</v>
      </c>
      <c r="AA703" s="14">
        <v>0</v>
      </c>
      <c r="AB703" s="14">
        <v>0</v>
      </c>
      <c r="AC703" s="14">
        <v>321600</v>
      </c>
      <c r="AD703" s="14">
        <v>0</v>
      </c>
      <c r="AE703" s="161">
        <f>SUM(TAMPData2202[[#This Row],[2022 PE Obligations]:[2022 Paving Obligations]])</f>
        <v>321600</v>
      </c>
      <c r="AF703" s="14">
        <v>0</v>
      </c>
      <c r="AG703" s="14">
        <v>0</v>
      </c>
      <c r="AH703" s="14">
        <v>1355266</v>
      </c>
      <c r="AI703" s="14">
        <v>0</v>
      </c>
      <c r="AJ703" s="14">
        <v>1355266</v>
      </c>
      <c r="AK703" s="16" t="s">
        <v>769</v>
      </c>
    </row>
    <row r="704" spans="1:37" hidden="1" x14ac:dyDescent="0.35">
      <c r="A704" s="159">
        <v>125254</v>
      </c>
      <c r="B704" s="8">
        <v>2</v>
      </c>
      <c r="C704" s="9" t="s">
        <v>97</v>
      </c>
      <c r="D704" s="10">
        <v>42676</v>
      </c>
      <c r="E704" s="9" t="s">
        <v>98</v>
      </c>
      <c r="F704" s="10">
        <v>44363.875127314815</v>
      </c>
      <c r="G704" s="9" t="s">
        <v>108</v>
      </c>
      <c r="H704" s="11" t="s">
        <v>144</v>
      </c>
      <c r="I704" s="9" t="s">
        <v>218</v>
      </c>
      <c r="J704" s="12" t="s">
        <v>101</v>
      </c>
      <c r="K704" s="9"/>
      <c r="L704" s="12" t="s">
        <v>101</v>
      </c>
      <c r="M704" s="11" t="s">
        <v>4533</v>
      </c>
      <c r="N704" s="11"/>
      <c r="O704" s="9" t="s">
        <v>119</v>
      </c>
      <c r="P704" s="9" t="s">
        <v>4518</v>
      </c>
      <c r="Q704" s="11"/>
      <c r="R704" s="166" t="s">
        <v>4519</v>
      </c>
      <c r="S704" s="166" t="s">
        <v>4526</v>
      </c>
      <c r="T704" s="13">
        <v>0.14000000000000001</v>
      </c>
      <c r="U704" s="10">
        <v>44057</v>
      </c>
      <c r="V704" s="9"/>
      <c r="W704" s="12" t="s">
        <v>93</v>
      </c>
      <c r="X704" s="12" t="s">
        <v>103</v>
      </c>
      <c r="Y704" s="153" t="s">
        <v>32</v>
      </c>
      <c r="Z704" s="11"/>
      <c r="AA704" s="14">
        <v>0</v>
      </c>
      <c r="AB704" s="14">
        <v>0</v>
      </c>
      <c r="AC704" s="14">
        <v>600000</v>
      </c>
      <c r="AD704" s="14">
        <v>0</v>
      </c>
      <c r="AE704" s="161">
        <f>SUM(TAMPData2202[[#This Row],[2022 PE Obligations]:[2022 Paving Obligations]])</f>
        <v>600000</v>
      </c>
      <c r="AF704" s="14">
        <v>189900</v>
      </c>
      <c r="AG704" s="14">
        <v>18990</v>
      </c>
      <c r="AH704" s="14">
        <v>3090021</v>
      </c>
      <c r="AI704" s="14">
        <v>0</v>
      </c>
      <c r="AJ704" s="14">
        <v>3298911</v>
      </c>
      <c r="AK704" s="16" t="s">
        <v>5664</v>
      </c>
    </row>
    <row r="705" spans="1:37" hidden="1" x14ac:dyDescent="0.35">
      <c r="A705" s="159">
        <v>125256</v>
      </c>
      <c r="B705" s="8">
        <v>1</v>
      </c>
      <c r="C705" s="9" t="s">
        <v>85</v>
      </c>
      <c r="D705" s="10">
        <v>42676</v>
      </c>
      <c r="E705" s="9" t="s">
        <v>98</v>
      </c>
      <c r="F705" s="10">
        <v>44559</v>
      </c>
      <c r="G705" s="9" t="s">
        <v>666</v>
      </c>
      <c r="H705" s="11" t="s">
        <v>248</v>
      </c>
      <c r="I705" s="9" t="s">
        <v>799</v>
      </c>
      <c r="J705" s="12" t="s">
        <v>101</v>
      </c>
      <c r="K705" s="9"/>
      <c r="L705" s="12" t="s">
        <v>101</v>
      </c>
      <c r="M705" s="11" t="s">
        <v>4640</v>
      </c>
      <c r="N705" s="11"/>
      <c r="O705" s="9" t="s">
        <v>119</v>
      </c>
      <c r="P705" s="9" t="s">
        <v>4518</v>
      </c>
      <c r="Q705" s="11"/>
      <c r="R705" s="9" t="s">
        <v>4525</v>
      </c>
      <c r="S705" s="9" t="s">
        <v>46</v>
      </c>
      <c r="T705" s="13">
        <v>0</v>
      </c>
      <c r="U705" s="10">
        <v>44603</v>
      </c>
      <c r="V705" s="9"/>
      <c r="W705" s="12" t="s">
        <v>93</v>
      </c>
      <c r="X705" s="12" t="s">
        <v>103</v>
      </c>
      <c r="Y705" s="153" t="s">
        <v>32</v>
      </c>
      <c r="Z705" s="11"/>
      <c r="AA705" s="14">
        <v>0</v>
      </c>
      <c r="AB705" s="14">
        <v>0</v>
      </c>
      <c r="AC705" s="14">
        <v>3033000</v>
      </c>
      <c r="AD705" s="14">
        <v>0</v>
      </c>
      <c r="AE705" s="161">
        <f>SUM(TAMPData2202[[#This Row],[2022 PE Obligations]:[2022 Paving Obligations]])</f>
        <v>3033000</v>
      </c>
      <c r="AF705" s="14">
        <v>248400</v>
      </c>
      <c r="AG705" s="14">
        <v>13000</v>
      </c>
      <c r="AH705" s="14">
        <v>3033000</v>
      </c>
      <c r="AI705" s="14">
        <v>0</v>
      </c>
      <c r="AJ705" s="14">
        <v>3294400</v>
      </c>
      <c r="AK705" s="16" t="s">
        <v>4642</v>
      </c>
    </row>
    <row r="706" spans="1:37" hidden="1" x14ac:dyDescent="0.35">
      <c r="A706" s="159">
        <v>125257</v>
      </c>
      <c r="B706" s="8">
        <v>2</v>
      </c>
      <c r="C706" s="9" t="s">
        <v>122</v>
      </c>
      <c r="D706" s="10">
        <v>42676</v>
      </c>
      <c r="E706" s="9" t="s">
        <v>98</v>
      </c>
      <c r="F706" s="10">
        <v>44496</v>
      </c>
      <c r="G706" s="9" t="s">
        <v>426</v>
      </c>
      <c r="H706" s="11" t="s">
        <v>838</v>
      </c>
      <c r="I706" s="9" t="s">
        <v>539</v>
      </c>
      <c r="J706" s="12" t="s">
        <v>299</v>
      </c>
      <c r="K706" s="9"/>
      <c r="L706" s="12" t="s">
        <v>300</v>
      </c>
      <c r="M706" s="11" t="s">
        <v>4596</v>
      </c>
      <c r="N706" s="11"/>
      <c r="O706" s="9" t="s">
        <v>119</v>
      </c>
      <c r="P706" s="9" t="s">
        <v>4518</v>
      </c>
      <c r="Q706" s="11"/>
      <c r="R706" s="9" t="s">
        <v>4525</v>
      </c>
      <c r="S706" s="9" t="s">
        <v>46</v>
      </c>
      <c r="T706" s="13">
        <v>0</v>
      </c>
      <c r="U706" s="10">
        <v>44477</v>
      </c>
      <c r="V706" s="9"/>
      <c r="W706" s="12" t="s">
        <v>93</v>
      </c>
      <c r="X706" s="12" t="s">
        <v>303</v>
      </c>
      <c r="Y706" s="153" t="s">
        <v>29</v>
      </c>
      <c r="Z706" s="11"/>
      <c r="AA706" s="14">
        <v>0</v>
      </c>
      <c r="AB706" s="14">
        <v>0</v>
      </c>
      <c r="AC706" s="14">
        <v>2471853</v>
      </c>
      <c r="AD706" s="14">
        <v>0</v>
      </c>
      <c r="AE706" s="161">
        <f>SUM(TAMPData2202[[#This Row],[2022 PE Obligations]:[2022 Paving Obligations]])</f>
        <v>2471853</v>
      </c>
      <c r="AF706" s="14">
        <v>361200</v>
      </c>
      <c r="AG706" s="14">
        <v>0</v>
      </c>
      <c r="AH706" s="14">
        <v>2471853</v>
      </c>
      <c r="AI706" s="14">
        <v>0</v>
      </c>
      <c r="AJ706" s="14">
        <v>2833053</v>
      </c>
      <c r="AK706" s="16" t="s">
        <v>4597</v>
      </c>
    </row>
    <row r="707" spans="1:37" hidden="1" x14ac:dyDescent="0.35">
      <c r="A707" s="159">
        <v>125258</v>
      </c>
      <c r="B707" s="8">
        <v>2</v>
      </c>
      <c r="C707" s="9" t="s">
        <v>122</v>
      </c>
      <c r="D707" s="10">
        <v>42676</v>
      </c>
      <c r="E707" s="9" t="s">
        <v>98</v>
      </c>
      <c r="F707" s="10">
        <v>44502</v>
      </c>
      <c r="G707" s="9" t="s">
        <v>426</v>
      </c>
      <c r="H707" s="11" t="s">
        <v>838</v>
      </c>
      <c r="I707" s="9" t="s">
        <v>539</v>
      </c>
      <c r="J707" s="12" t="s">
        <v>299</v>
      </c>
      <c r="K707" s="9"/>
      <c r="L707" s="12" t="s">
        <v>300</v>
      </c>
      <c r="M707" s="11" t="s">
        <v>4598</v>
      </c>
      <c r="N707" s="11"/>
      <c r="O707" s="9" t="s">
        <v>119</v>
      </c>
      <c r="P707" s="9" t="s">
        <v>4518</v>
      </c>
      <c r="Q707" s="11"/>
      <c r="R707" s="9" t="s">
        <v>4525</v>
      </c>
      <c r="S707" s="9" t="s">
        <v>46</v>
      </c>
      <c r="T707" s="13">
        <v>0.01</v>
      </c>
      <c r="U707" s="10">
        <v>44477</v>
      </c>
      <c r="V707" s="9"/>
      <c r="W707" s="12" t="s">
        <v>93</v>
      </c>
      <c r="X707" s="12" t="s">
        <v>303</v>
      </c>
      <c r="Y707" s="153" t="s">
        <v>29</v>
      </c>
      <c r="Z707" s="11"/>
      <c r="AA707" s="14">
        <v>0</v>
      </c>
      <c r="AB707" s="14">
        <v>0</v>
      </c>
      <c r="AC707" s="14">
        <v>5601111</v>
      </c>
      <c r="AD707" s="14">
        <v>0</v>
      </c>
      <c r="AE707" s="161">
        <f>SUM(TAMPData2202[[#This Row],[2022 PE Obligations]:[2022 Paving Obligations]])</f>
        <v>5601111</v>
      </c>
      <c r="AF707" s="14">
        <v>271200</v>
      </c>
      <c r="AG707" s="14">
        <v>0</v>
      </c>
      <c r="AH707" s="14">
        <v>5601111</v>
      </c>
      <c r="AI707" s="14">
        <v>0</v>
      </c>
      <c r="AJ707" s="14">
        <v>5872311</v>
      </c>
      <c r="AK707" s="16" t="s">
        <v>4599</v>
      </c>
    </row>
    <row r="708" spans="1:37" hidden="1" x14ac:dyDescent="0.35">
      <c r="A708" s="159">
        <v>125258.01</v>
      </c>
      <c r="B708" s="8">
        <v>2</v>
      </c>
      <c r="C708" s="9" t="s">
        <v>97</v>
      </c>
      <c r="D708" s="10">
        <v>43439</v>
      </c>
      <c r="E708" s="9" t="s">
        <v>98</v>
      </c>
      <c r="F708" s="10">
        <v>44300</v>
      </c>
      <c r="G708" s="9" t="s">
        <v>87</v>
      </c>
      <c r="H708" s="11" t="s">
        <v>838</v>
      </c>
      <c r="I708" s="9" t="s">
        <v>539</v>
      </c>
      <c r="J708" s="12" t="s">
        <v>299</v>
      </c>
      <c r="K708" s="9"/>
      <c r="L708" s="12" t="s">
        <v>300</v>
      </c>
      <c r="M708" s="11" t="s">
        <v>4600</v>
      </c>
      <c r="N708" s="11" t="s">
        <v>4601</v>
      </c>
      <c r="O708" s="9" t="s">
        <v>119</v>
      </c>
      <c r="P708" s="9" t="s">
        <v>4518</v>
      </c>
      <c r="Q708" s="11"/>
      <c r="R708" s="9" t="s">
        <v>4525</v>
      </c>
      <c r="S708" s="9" t="s">
        <v>46</v>
      </c>
      <c r="T708" s="13">
        <v>0.01</v>
      </c>
      <c r="U708" s="12"/>
      <c r="V708" s="9"/>
      <c r="W708" s="12" t="s">
        <v>93</v>
      </c>
      <c r="X708" s="12" t="s">
        <v>303</v>
      </c>
      <c r="Y708" s="153" t="s">
        <v>29</v>
      </c>
      <c r="Z708" s="11"/>
      <c r="AA708" s="14">
        <v>0</v>
      </c>
      <c r="AB708" s="14">
        <v>0</v>
      </c>
      <c r="AC708" s="14">
        <v>0</v>
      </c>
      <c r="AD708" s="14">
        <v>0</v>
      </c>
      <c r="AE708" s="161">
        <f>SUM(TAMPData2202[[#This Row],[2022 PE Obligations]:[2022 Paving Obligations]])</f>
        <v>0</v>
      </c>
      <c r="AF708" s="14">
        <v>0</v>
      </c>
      <c r="AG708" s="14">
        <v>0</v>
      </c>
      <c r="AH708" s="14">
        <v>1572085</v>
      </c>
      <c r="AI708" s="14">
        <v>0</v>
      </c>
      <c r="AJ708" s="14">
        <v>1572085</v>
      </c>
      <c r="AK708" s="16" t="s">
        <v>4603</v>
      </c>
    </row>
    <row r="709" spans="1:37" hidden="1" x14ac:dyDescent="0.35">
      <c r="A709" s="159">
        <v>125294</v>
      </c>
      <c r="B709" s="8">
        <v>1</v>
      </c>
      <c r="C709" s="9" t="s">
        <v>85</v>
      </c>
      <c r="D709" s="10">
        <v>42692</v>
      </c>
      <c r="E709" s="9" t="s">
        <v>5665</v>
      </c>
      <c r="F709" s="10">
        <v>42692</v>
      </c>
      <c r="G709" s="9" t="s">
        <v>5665</v>
      </c>
      <c r="H709" s="11" t="s">
        <v>337</v>
      </c>
      <c r="I709" s="9"/>
      <c r="J709" s="12"/>
      <c r="K709" s="9"/>
      <c r="L709" s="12"/>
      <c r="M709" s="11" t="s">
        <v>5666</v>
      </c>
      <c r="N709" s="11"/>
      <c r="O709" s="9" t="s">
        <v>5122</v>
      </c>
      <c r="P709" s="9" t="s">
        <v>5123</v>
      </c>
      <c r="Q709" s="11"/>
      <c r="R709" s="166" t="s">
        <v>1778</v>
      </c>
      <c r="S709" s="166" t="s">
        <v>1778</v>
      </c>
      <c r="T709" s="15" t="s">
        <v>505</v>
      </c>
      <c r="U709" s="12"/>
      <c r="V709" s="9"/>
      <c r="W709" s="12" t="s">
        <v>93</v>
      </c>
      <c r="X709" s="12"/>
      <c r="Y709" s="12"/>
      <c r="Z709" s="11"/>
      <c r="AA709" s="14">
        <v>0</v>
      </c>
      <c r="AB709" s="14">
        <v>0</v>
      </c>
      <c r="AC709" s="14">
        <v>20000</v>
      </c>
      <c r="AD709" s="14">
        <v>0</v>
      </c>
      <c r="AE709" s="161">
        <f>SUM(TAMPData2202[[#This Row],[2022 PE Obligations]:[2022 Paving Obligations]])</f>
        <v>20000</v>
      </c>
      <c r="AF709" s="14">
        <v>0</v>
      </c>
      <c r="AG709" s="14">
        <v>0</v>
      </c>
      <c r="AH709" s="14">
        <v>320000</v>
      </c>
      <c r="AI709" s="14">
        <v>0</v>
      </c>
      <c r="AJ709" s="14">
        <v>320000</v>
      </c>
      <c r="AK709" s="16" t="s">
        <v>5667</v>
      </c>
    </row>
    <row r="710" spans="1:37" hidden="1" x14ac:dyDescent="0.35">
      <c r="A710" s="159">
        <v>125311</v>
      </c>
      <c r="B710" s="8">
        <v>1</v>
      </c>
      <c r="C710" s="9" t="s">
        <v>85</v>
      </c>
      <c r="D710" s="10">
        <v>42704</v>
      </c>
      <c r="E710" s="9" t="s">
        <v>5668</v>
      </c>
      <c r="F710" s="10">
        <v>42704</v>
      </c>
      <c r="G710" s="9" t="s">
        <v>5668</v>
      </c>
      <c r="H710" s="11" t="s">
        <v>1588</v>
      </c>
      <c r="I710" s="9"/>
      <c r="J710" s="12"/>
      <c r="K710" s="9"/>
      <c r="L710" s="12"/>
      <c r="M710" s="11" t="s">
        <v>5669</v>
      </c>
      <c r="N710" s="11"/>
      <c r="O710" s="9" t="s">
        <v>5122</v>
      </c>
      <c r="P710" s="9" t="s">
        <v>5123</v>
      </c>
      <c r="Q710" s="11"/>
      <c r="R710" s="166" t="s">
        <v>1778</v>
      </c>
      <c r="S710" s="166" t="s">
        <v>1778</v>
      </c>
      <c r="T710" s="15" t="s">
        <v>505</v>
      </c>
      <c r="U710" s="12"/>
      <c r="V710" s="9"/>
      <c r="W710" s="12" t="s">
        <v>93</v>
      </c>
      <c r="X710" s="12"/>
      <c r="Y710" s="12"/>
      <c r="Z710" s="11"/>
      <c r="AA710" s="14">
        <v>0</v>
      </c>
      <c r="AB710" s="14">
        <v>0</v>
      </c>
      <c r="AC710" s="14">
        <v>4949555</v>
      </c>
      <c r="AD710" s="14">
        <v>0</v>
      </c>
      <c r="AE710" s="161">
        <f>SUM(TAMPData2202[[#This Row],[2022 PE Obligations]:[2022 Paving Obligations]])</f>
        <v>4949555</v>
      </c>
      <c r="AF710" s="14">
        <v>0</v>
      </c>
      <c r="AG710" s="14">
        <v>0</v>
      </c>
      <c r="AH710" s="14">
        <v>7551262.3499999996</v>
      </c>
      <c r="AI710" s="14">
        <v>0</v>
      </c>
      <c r="AJ710" s="14">
        <v>7551262.3499999996</v>
      </c>
      <c r="AK710" s="16" t="s">
        <v>5670</v>
      </c>
    </row>
    <row r="711" spans="1:37" ht="36" hidden="1" x14ac:dyDescent="0.35">
      <c r="A711" s="159">
        <v>125325</v>
      </c>
      <c r="B711" s="8">
        <v>3</v>
      </c>
      <c r="C711" s="9" t="s">
        <v>97</v>
      </c>
      <c r="D711" s="10">
        <v>42711</v>
      </c>
      <c r="E711" s="9" t="s">
        <v>87</v>
      </c>
      <c r="F711" s="10">
        <v>44089.800509259258</v>
      </c>
      <c r="G711" s="9" t="s">
        <v>108</v>
      </c>
      <c r="H711" s="11" t="s">
        <v>538</v>
      </c>
      <c r="I711" s="9" t="s">
        <v>3357</v>
      </c>
      <c r="J711" s="12" t="s">
        <v>299</v>
      </c>
      <c r="K711" s="9"/>
      <c r="L711" s="12" t="s">
        <v>300</v>
      </c>
      <c r="M711" s="11" t="s">
        <v>3358</v>
      </c>
      <c r="N711" s="11" t="s">
        <v>3359</v>
      </c>
      <c r="O711" s="9" t="s">
        <v>553</v>
      </c>
      <c r="P711" s="9" t="s">
        <v>1789</v>
      </c>
      <c r="Q711" s="11"/>
      <c r="R711" s="9" t="s">
        <v>47</v>
      </c>
      <c r="S711" s="9" t="s">
        <v>45</v>
      </c>
      <c r="T711" s="13">
        <v>7.66</v>
      </c>
      <c r="U711" s="10">
        <v>43294</v>
      </c>
      <c r="V711" s="9"/>
      <c r="W711" s="12" t="s">
        <v>93</v>
      </c>
      <c r="X711" s="12" t="s">
        <v>303</v>
      </c>
      <c r="Y711" s="153" t="s">
        <v>29</v>
      </c>
      <c r="Z711" s="11"/>
      <c r="AA711" s="14">
        <v>435000</v>
      </c>
      <c r="AB711" s="14">
        <v>0</v>
      </c>
      <c r="AC711" s="14">
        <v>0</v>
      </c>
      <c r="AD711" s="14">
        <v>0</v>
      </c>
      <c r="AE711" s="161">
        <f>SUM(TAMPData2202[[#This Row],[2022 PE Obligations]:[2022 Paving Obligations]])</f>
        <v>435000</v>
      </c>
      <c r="AF711" s="14">
        <v>18557000</v>
      </c>
      <c r="AG711" s="14">
        <v>13400000</v>
      </c>
      <c r="AH711" s="14">
        <v>140250000</v>
      </c>
      <c r="AI711" s="14">
        <v>0</v>
      </c>
      <c r="AJ711" s="14">
        <v>172207000</v>
      </c>
      <c r="AK711" s="16" t="s">
        <v>3361</v>
      </c>
    </row>
    <row r="712" spans="1:37" ht="108" hidden="1" x14ac:dyDescent="0.35">
      <c r="A712" s="159">
        <v>125327</v>
      </c>
      <c r="B712" s="8">
        <v>1</v>
      </c>
      <c r="C712" s="9" t="s">
        <v>122</v>
      </c>
      <c r="D712" s="10">
        <v>42712</v>
      </c>
      <c r="E712" s="9" t="s">
        <v>1728</v>
      </c>
      <c r="F712" s="10">
        <v>44377</v>
      </c>
      <c r="G712" s="9" t="s">
        <v>1741</v>
      </c>
      <c r="H712" s="11" t="s">
        <v>1588</v>
      </c>
      <c r="I712" s="9"/>
      <c r="J712" s="12"/>
      <c r="K712" s="9"/>
      <c r="L712" s="12"/>
      <c r="M712" s="11" t="s">
        <v>4168</v>
      </c>
      <c r="N712" s="11" t="s">
        <v>4169</v>
      </c>
      <c r="O712" s="9" t="s">
        <v>91</v>
      </c>
      <c r="P712" s="9" t="s">
        <v>92</v>
      </c>
      <c r="Q712" s="11"/>
      <c r="R712" s="9" t="s">
        <v>47</v>
      </c>
      <c r="S712" s="9" t="s">
        <v>41</v>
      </c>
      <c r="T712" s="13">
        <v>0.98499999999999999</v>
      </c>
      <c r="U712" s="12"/>
      <c r="V712" s="9"/>
      <c r="W712" s="12" t="s">
        <v>93</v>
      </c>
      <c r="X712" s="12" t="s">
        <v>186</v>
      </c>
      <c r="Y712" s="153" t="s">
        <v>34</v>
      </c>
      <c r="Z712" s="11"/>
      <c r="AA712" s="14">
        <v>0</v>
      </c>
      <c r="AB712" s="14">
        <v>0</v>
      </c>
      <c r="AC712" s="14">
        <v>1441390</v>
      </c>
      <c r="AD712" s="14">
        <v>0</v>
      </c>
      <c r="AE712" s="165">
        <f>SUM(TAMPData2202[[#This Row],[2022 PE Obligations]:[2022 Paving Obligations]])</f>
        <v>1441390</v>
      </c>
      <c r="AF712" s="14">
        <v>0</v>
      </c>
      <c r="AG712" s="14">
        <v>0</v>
      </c>
      <c r="AH712" s="14">
        <v>8717390</v>
      </c>
      <c r="AI712" s="14">
        <v>0</v>
      </c>
      <c r="AJ712" s="14">
        <v>8717390</v>
      </c>
      <c r="AK712" s="16" t="s">
        <v>4170</v>
      </c>
    </row>
    <row r="713" spans="1:37" hidden="1" x14ac:dyDescent="0.35">
      <c r="A713" s="159">
        <v>125336</v>
      </c>
      <c r="B713" s="8">
        <v>4</v>
      </c>
      <c r="C713" s="9" t="s">
        <v>114</v>
      </c>
      <c r="D713" s="10">
        <v>42712</v>
      </c>
      <c r="E713" s="9" t="s">
        <v>98</v>
      </c>
      <c r="F713" s="10">
        <v>44447</v>
      </c>
      <c r="G713" s="9" t="s">
        <v>98</v>
      </c>
      <c r="H713" s="11" t="s">
        <v>770</v>
      </c>
      <c r="I713" s="9" t="s">
        <v>771</v>
      </c>
      <c r="J713" s="12" t="s">
        <v>101</v>
      </c>
      <c r="K713" s="9"/>
      <c r="L713" s="12" t="s">
        <v>101</v>
      </c>
      <c r="M713" s="11" t="s">
        <v>772</v>
      </c>
      <c r="N713" s="11"/>
      <c r="O713" s="9" t="s">
        <v>438</v>
      </c>
      <c r="P713" s="9" t="s">
        <v>439</v>
      </c>
      <c r="Q713" s="11"/>
      <c r="R713" s="9" t="s">
        <v>39</v>
      </c>
      <c r="S713" s="9" t="s">
        <v>46</v>
      </c>
      <c r="T713" s="13">
        <v>0.01</v>
      </c>
      <c r="U713" s="10">
        <v>43812</v>
      </c>
      <c r="V713" s="9"/>
      <c r="W713" s="12" t="s">
        <v>93</v>
      </c>
      <c r="X713" s="12" t="s">
        <v>13</v>
      </c>
      <c r="Y713" s="153" t="s">
        <v>31</v>
      </c>
      <c r="Z713" s="11" t="s">
        <v>773</v>
      </c>
      <c r="AA713" s="14">
        <v>0</v>
      </c>
      <c r="AB713" s="14">
        <v>0</v>
      </c>
      <c r="AC713" s="14">
        <v>129480.81</v>
      </c>
      <c r="AD713" s="14">
        <v>0</v>
      </c>
      <c r="AE713" s="161">
        <f>SUM(TAMPData2202[[#This Row],[2022 PE Obligations]:[2022 Paving Obligations]])</f>
        <v>129480.81</v>
      </c>
      <c r="AF713" s="14">
        <v>0</v>
      </c>
      <c r="AG713" s="14">
        <v>0</v>
      </c>
      <c r="AH713" s="14">
        <v>1102742.81</v>
      </c>
      <c r="AI713" s="14">
        <v>0</v>
      </c>
      <c r="AJ713" s="14">
        <v>1102742.81</v>
      </c>
      <c r="AK713" s="16" t="s">
        <v>775</v>
      </c>
    </row>
    <row r="714" spans="1:37" hidden="1" x14ac:dyDescent="0.35">
      <c r="A714" s="159">
        <v>125337</v>
      </c>
      <c r="B714" s="8">
        <v>4</v>
      </c>
      <c r="C714" s="9" t="s">
        <v>114</v>
      </c>
      <c r="D714" s="10">
        <v>42713</v>
      </c>
      <c r="E714" s="9" t="s">
        <v>98</v>
      </c>
      <c r="F714" s="10">
        <v>44523</v>
      </c>
      <c r="G714" s="9" t="s">
        <v>98</v>
      </c>
      <c r="H714" s="11" t="s">
        <v>371</v>
      </c>
      <c r="I714" s="9" t="s">
        <v>776</v>
      </c>
      <c r="J714" s="12" t="s">
        <v>101</v>
      </c>
      <c r="K714" s="9"/>
      <c r="L714" s="12" t="s">
        <v>101</v>
      </c>
      <c r="M714" s="11" t="s">
        <v>777</v>
      </c>
      <c r="N714" s="11"/>
      <c r="O714" s="9" t="s">
        <v>438</v>
      </c>
      <c r="P714" s="9" t="s">
        <v>439</v>
      </c>
      <c r="Q714" s="11"/>
      <c r="R714" s="9" t="s">
        <v>39</v>
      </c>
      <c r="S714" s="9" t="s">
        <v>46</v>
      </c>
      <c r="T714" s="13">
        <v>0.01</v>
      </c>
      <c r="U714" s="10">
        <v>43917</v>
      </c>
      <c r="V714" s="9"/>
      <c r="W714" s="12" t="s">
        <v>93</v>
      </c>
      <c r="X714" s="12" t="s">
        <v>13</v>
      </c>
      <c r="Y714" s="153" t="s">
        <v>31</v>
      </c>
      <c r="Z714" s="11" t="s">
        <v>778</v>
      </c>
      <c r="AA714" s="14">
        <v>-11377.92</v>
      </c>
      <c r="AB714" s="14">
        <v>0</v>
      </c>
      <c r="AC714" s="14">
        <v>80032.11</v>
      </c>
      <c r="AD714" s="14">
        <v>0</v>
      </c>
      <c r="AE714" s="161">
        <f>SUM(TAMPData2202[[#This Row],[2022 PE Obligations]:[2022 Paving Obligations]])</f>
        <v>68654.19</v>
      </c>
      <c r="AF714" s="14">
        <v>32122.080000000002</v>
      </c>
      <c r="AG714" s="14">
        <v>0</v>
      </c>
      <c r="AH714" s="14">
        <v>519457.11</v>
      </c>
      <c r="AI714" s="14">
        <v>0</v>
      </c>
      <c r="AJ714" s="14">
        <v>551579.18999999994</v>
      </c>
      <c r="AK714" s="16" t="s">
        <v>780</v>
      </c>
    </row>
    <row r="715" spans="1:37" hidden="1" x14ac:dyDescent="0.35">
      <c r="A715" s="159">
        <v>125343</v>
      </c>
      <c r="B715" s="8">
        <v>1</v>
      </c>
      <c r="C715" s="9" t="s">
        <v>85</v>
      </c>
      <c r="D715" s="10">
        <v>42717</v>
      </c>
      <c r="E715" s="9" t="s">
        <v>5668</v>
      </c>
      <c r="F715" s="10">
        <v>42717</v>
      </c>
      <c r="G715" s="9" t="s">
        <v>5668</v>
      </c>
      <c r="H715" s="11" t="s">
        <v>337</v>
      </c>
      <c r="I715" s="9"/>
      <c r="J715" s="12"/>
      <c r="K715" s="9"/>
      <c r="L715" s="12"/>
      <c r="M715" s="11" t="s">
        <v>5671</v>
      </c>
      <c r="N715" s="11"/>
      <c r="O715" s="9" t="s">
        <v>5122</v>
      </c>
      <c r="P715" s="9" t="s">
        <v>5123</v>
      </c>
      <c r="Q715" s="11"/>
      <c r="R715" s="166" t="s">
        <v>1778</v>
      </c>
      <c r="S715" s="166" t="s">
        <v>1778</v>
      </c>
      <c r="T715" s="15" t="s">
        <v>505</v>
      </c>
      <c r="U715" s="12"/>
      <c r="V715" s="9"/>
      <c r="W715" s="12" t="s">
        <v>93</v>
      </c>
      <c r="X715" s="12"/>
      <c r="Y715" s="12"/>
      <c r="Z715" s="11"/>
      <c r="AA715" s="14">
        <v>0</v>
      </c>
      <c r="AB715" s="14">
        <v>0</v>
      </c>
      <c r="AC715" s="14">
        <v>1628310.17</v>
      </c>
      <c r="AD715" s="14">
        <v>0</v>
      </c>
      <c r="AE715" s="161">
        <f>SUM(TAMPData2202[[#This Row],[2022 PE Obligations]:[2022 Paving Obligations]])</f>
        <v>1628310.17</v>
      </c>
      <c r="AF715" s="14">
        <v>0</v>
      </c>
      <c r="AG715" s="14">
        <v>0</v>
      </c>
      <c r="AH715" s="14">
        <v>3820554.77</v>
      </c>
      <c r="AI715" s="14">
        <v>0</v>
      </c>
      <c r="AJ715" s="14">
        <v>3820554.77</v>
      </c>
      <c r="AK715" s="16" t="s">
        <v>5672</v>
      </c>
    </row>
    <row r="716" spans="1:37" hidden="1" x14ac:dyDescent="0.35">
      <c r="A716" s="159">
        <v>125344</v>
      </c>
      <c r="B716" s="8">
        <v>4</v>
      </c>
      <c r="C716" s="9" t="s">
        <v>85</v>
      </c>
      <c r="D716" s="10">
        <v>42717</v>
      </c>
      <c r="E716" s="9" t="s">
        <v>5668</v>
      </c>
      <c r="F716" s="10">
        <v>42717</v>
      </c>
      <c r="G716" s="9" t="s">
        <v>5668</v>
      </c>
      <c r="H716" s="11" t="s">
        <v>88</v>
      </c>
      <c r="I716" s="9"/>
      <c r="J716" s="12"/>
      <c r="K716" s="9"/>
      <c r="L716" s="12"/>
      <c r="M716" s="11" t="s">
        <v>5673</v>
      </c>
      <c r="N716" s="11"/>
      <c r="O716" s="9" t="s">
        <v>5122</v>
      </c>
      <c r="P716" s="9" t="s">
        <v>5123</v>
      </c>
      <c r="Q716" s="11"/>
      <c r="R716" s="166" t="s">
        <v>1778</v>
      </c>
      <c r="S716" s="166" t="s">
        <v>1778</v>
      </c>
      <c r="T716" s="15" t="s">
        <v>505</v>
      </c>
      <c r="U716" s="12"/>
      <c r="V716" s="9"/>
      <c r="W716" s="12" t="s">
        <v>93</v>
      </c>
      <c r="X716" s="12"/>
      <c r="Y716" s="12"/>
      <c r="Z716" s="11"/>
      <c r="AA716" s="14">
        <v>0</v>
      </c>
      <c r="AB716" s="14">
        <v>0</v>
      </c>
      <c r="AC716" s="14">
        <v>9799575</v>
      </c>
      <c r="AD716" s="14">
        <v>0</v>
      </c>
      <c r="AE716" s="161">
        <f>SUM(TAMPData2202[[#This Row],[2022 PE Obligations]:[2022 Paving Obligations]])</f>
        <v>9799575</v>
      </c>
      <c r="AF716" s="14">
        <v>0</v>
      </c>
      <c r="AG716" s="14">
        <v>0</v>
      </c>
      <c r="AH716" s="14">
        <v>17314312.719999999</v>
      </c>
      <c r="AI716" s="14">
        <v>0</v>
      </c>
      <c r="AJ716" s="14">
        <v>17314312.719999999</v>
      </c>
      <c r="AK716" s="16" t="s">
        <v>5674</v>
      </c>
    </row>
    <row r="717" spans="1:37" hidden="1" x14ac:dyDescent="0.35">
      <c r="A717" s="159">
        <v>125345</v>
      </c>
      <c r="B717" s="8">
        <v>3</v>
      </c>
      <c r="C717" s="9" t="s">
        <v>85</v>
      </c>
      <c r="D717" s="10">
        <v>42717</v>
      </c>
      <c r="E717" s="9" t="s">
        <v>5668</v>
      </c>
      <c r="F717" s="10">
        <v>42717</v>
      </c>
      <c r="G717" s="9" t="s">
        <v>5668</v>
      </c>
      <c r="H717" s="11" t="s">
        <v>538</v>
      </c>
      <c r="I717" s="9"/>
      <c r="J717" s="12"/>
      <c r="K717" s="9"/>
      <c r="L717" s="12"/>
      <c r="M717" s="11" t="s">
        <v>5675</v>
      </c>
      <c r="N717" s="11"/>
      <c r="O717" s="9" t="s">
        <v>5122</v>
      </c>
      <c r="P717" s="9" t="s">
        <v>5123</v>
      </c>
      <c r="Q717" s="11"/>
      <c r="R717" s="166" t="s">
        <v>1778</v>
      </c>
      <c r="S717" s="166" t="s">
        <v>1778</v>
      </c>
      <c r="T717" s="15" t="s">
        <v>505</v>
      </c>
      <c r="U717" s="12"/>
      <c r="V717" s="9"/>
      <c r="W717" s="12" t="s">
        <v>93</v>
      </c>
      <c r="X717" s="12"/>
      <c r="Y717" s="12"/>
      <c r="Z717" s="11"/>
      <c r="AA717" s="14">
        <v>0</v>
      </c>
      <c r="AB717" s="14">
        <v>0</v>
      </c>
      <c r="AC717" s="14">
        <v>-7094551.2699999996</v>
      </c>
      <c r="AD717" s="14">
        <v>0</v>
      </c>
      <c r="AE717" s="161">
        <f>SUM(TAMPData2202[[#This Row],[2022 PE Obligations]:[2022 Paving Obligations]])</f>
        <v>-7094551.2699999996</v>
      </c>
      <c r="AF717" s="14">
        <v>0</v>
      </c>
      <c r="AG717" s="14">
        <v>0</v>
      </c>
      <c r="AH717" s="14">
        <v>1582008.84</v>
      </c>
      <c r="AI717" s="14">
        <v>0</v>
      </c>
      <c r="AJ717" s="14">
        <v>1582008.84</v>
      </c>
      <c r="AK717" s="16" t="s">
        <v>5676</v>
      </c>
    </row>
    <row r="718" spans="1:37" hidden="1" x14ac:dyDescent="0.35">
      <c r="A718" s="159">
        <v>125346</v>
      </c>
      <c r="B718" s="8">
        <v>2</v>
      </c>
      <c r="C718" s="9" t="s">
        <v>85</v>
      </c>
      <c r="D718" s="10">
        <v>42717</v>
      </c>
      <c r="E718" s="9" t="s">
        <v>5668</v>
      </c>
      <c r="F718" s="10">
        <v>42717</v>
      </c>
      <c r="G718" s="9" t="s">
        <v>5668</v>
      </c>
      <c r="H718" s="11" t="s">
        <v>223</v>
      </c>
      <c r="I718" s="9"/>
      <c r="J718" s="12"/>
      <c r="K718" s="9"/>
      <c r="L718" s="12"/>
      <c r="M718" s="11" t="s">
        <v>5677</v>
      </c>
      <c r="N718" s="11"/>
      <c r="O718" s="9" t="s">
        <v>5122</v>
      </c>
      <c r="P718" s="9" t="s">
        <v>5123</v>
      </c>
      <c r="Q718" s="11"/>
      <c r="R718" s="166" t="s">
        <v>1778</v>
      </c>
      <c r="S718" s="166" t="s">
        <v>1778</v>
      </c>
      <c r="T718" s="15" t="s">
        <v>505</v>
      </c>
      <c r="U718" s="12"/>
      <c r="V718" s="9"/>
      <c r="W718" s="12" t="s">
        <v>93</v>
      </c>
      <c r="X718" s="12"/>
      <c r="Y718" s="12"/>
      <c r="Z718" s="11"/>
      <c r="AA718" s="14">
        <v>0</v>
      </c>
      <c r="AB718" s="14">
        <v>0</v>
      </c>
      <c r="AC718" s="14">
        <v>3721784</v>
      </c>
      <c r="AD718" s="14">
        <v>0</v>
      </c>
      <c r="AE718" s="161">
        <f>SUM(TAMPData2202[[#This Row],[2022 PE Obligations]:[2022 Paving Obligations]])</f>
        <v>3721784</v>
      </c>
      <c r="AF718" s="14">
        <v>0</v>
      </c>
      <c r="AG718" s="14">
        <v>0</v>
      </c>
      <c r="AH718" s="14">
        <v>4036484.43</v>
      </c>
      <c r="AI718" s="14">
        <v>0</v>
      </c>
      <c r="AJ718" s="14">
        <v>4036484.43</v>
      </c>
      <c r="AK718" s="16" t="s">
        <v>5678</v>
      </c>
    </row>
    <row r="719" spans="1:37" hidden="1" x14ac:dyDescent="0.35">
      <c r="A719" s="159">
        <v>125402</v>
      </c>
      <c r="B719" s="8">
        <v>3</v>
      </c>
      <c r="C719" s="9" t="s">
        <v>85</v>
      </c>
      <c r="D719" s="10">
        <v>42745</v>
      </c>
      <c r="E719" s="9" t="s">
        <v>143</v>
      </c>
      <c r="F719" s="10">
        <v>44501</v>
      </c>
      <c r="G719" s="9" t="s">
        <v>179</v>
      </c>
      <c r="H719" s="11" t="s">
        <v>1489</v>
      </c>
      <c r="I719" s="9" t="s">
        <v>1490</v>
      </c>
      <c r="J719" s="12" t="s">
        <v>101</v>
      </c>
      <c r="K719" s="9"/>
      <c r="L719" s="12" t="s">
        <v>101</v>
      </c>
      <c r="M719" s="11" t="s">
        <v>1491</v>
      </c>
      <c r="N719" s="11"/>
      <c r="O719" s="9" t="s">
        <v>40</v>
      </c>
      <c r="P719" s="9" t="s">
        <v>166</v>
      </c>
      <c r="Q719" s="11"/>
      <c r="R719" s="9" t="s">
        <v>39</v>
      </c>
      <c r="S719" s="9" t="s">
        <v>45</v>
      </c>
      <c r="T719" s="13">
        <v>0.05</v>
      </c>
      <c r="U719" s="10">
        <v>44960</v>
      </c>
      <c r="V719" s="9"/>
      <c r="W719" s="12" t="s">
        <v>93</v>
      </c>
      <c r="X719" s="12" t="s">
        <v>103</v>
      </c>
      <c r="Y719" s="153" t="s">
        <v>32</v>
      </c>
      <c r="Z719" s="11" t="s">
        <v>1492</v>
      </c>
      <c r="AA719" s="14">
        <v>313911.90000000002</v>
      </c>
      <c r="AB719" s="14">
        <v>256161</v>
      </c>
      <c r="AC719" s="14">
        <v>0</v>
      </c>
      <c r="AD719" s="14">
        <v>0</v>
      </c>
      <c r="AE719" s="161">
        <f>SUM(TAMPData2202[[#This Row],[2022 PE Obligations]:[2022 Paving Obligations]])</f>
        <v>570072.9</v>
      </c>
      <c r="AF719" s="14">
        <v>363911.9</v>
      </c>
      <c r="AG719" s="14">
        <v>256161</v>
      </c>
      <c r="AH719" s="14">
        <v>0</v>
      </c>
      <c r="AI719" s="14">
        <v>0</v>
      </c>
      <c r="AJ719" s="14">
        <v>620072.9</v>
      </c>
      <c r="AK719" s="16" t="s">
        <v>1493</v>
      </c>
    </row>
    <row r="720" spans="1:37" hidden="1" x14ac:dyDescent="0.35">
      <c r="A720" s="159">
        <v>125425.02</v>
      </c>
      <c r="B720" s="8">
        <v>4</v>
      </c>
      <c r="C720" s="9" t="s">
        <v>97</v>
      </c>
      <c r="D720" s="10">
        <v>43369</v>
      </c>
      <c r="E720" s="9" t="s">
        <v>398</v>
      </c>
      <c r="F720" s="10">
        <v>44270.875069444446</v>
      </c>
      <c r="G720" s="9" t="s">
        <v>108</v>
      </c>
      <c r="H720" s="11" t="s">
        <v>1760</v>
      </c>
      <c r="I720" s="9"/>
      <c r="J720" s="12"/>
      <c r="K720" s="9"/>
      <c r="L720" s="12"/>
      <c r="M720" s="11" t="s">
        <v>5679</v>
      </c>
      <c r="N720" s="11" t="s">
        <v>5326</v>
      </c>
      <c r="O720" s="9" t="s">
        <v>119</v>
      </c>
      <c r="P720" s="9" t="s">
        <v>5327</v>
      </c>
      <c r="Q720" s="11"/>
      <c r="R720" s="166" t="s">
        <v>1778</v>
      </c>
      <c r="S720" s="166" t="s">
        <v>1778</v>
      </c>
      <c r="T720" s="15" t="s">
        <v>505</v>
      </c>
      <c r="U720" s="10">
        <v>43553</v>
      </c>
      <c r="V720" s="9"/>
      <c r="W720" s="12" t="s">
        <v>93</v>
      </c>
      <c r="X720" s="12"/>
      <c r="Y720" s="12"/>
      <c r="Z720" s="11"/>
      <c r="AA720" s="14">
        <v>0</v>
      </c>
      <c r="AB720" s="14">
        <v>0</v>
      </c>
      <c r="AC720" s="14">
        <v>227450</v>
      </c>
      <c r="AD720" s="14">
        <v>0</v>
      </c>
      <c r="AE720" s="161">
        <f>SUM(TAMPData2202[[#This Row],[2022 PE Obligations]:[2022 Paving Obligations]])</f>
        <v>227450</v>
      </c>
      <c r="AF720" s="14">
        <v>0</v>
      </c>
      <c r="AG720" s="14">
        <v>0</v>
      </c>
      <c r="AH720" s="14">
        <v>1276283</v>
      </c>
      <c r="AI720" s="14">
        <v>0</v>
      </c>
      <c r="AJ720" s="14">
        <v>1276283</v>
      </c>
      <c r="AK720" s="16" t="s">
        <v>5680</v>
      </c>
    </row>
    <row r="721" spans="1:37" hidden="1" x14ac:dyDescent="0.35">
      <c r="A721" s="159">
        <v>125425.03</v>
      </c>
      <c r="B721" s="8">
        <v>4</v>
      </c>
      <c r="C721" s="9" t="s">
        <v>97</v>
      </c>
      <c r="D721" s="10">
        <v>43734</v>
      </c>
      <c r="E721" s="9" t="s">
        <v>134</v>
      </c>
      <c r="F721" s="10">
        <v>44390.875081018516</v>
      </c>
      <c r="G721" s="9" t="s">
        <v>108</v>
      </c>
      <c r="H721" s="11" t="s">
        <v>1760</v>
      </c>
      <c r="I721" s="9"/>
      <c r="J721" s="12"/>
      <c r="K721" s="9"/>
      <c r="L721" s="12"/>
      <c r="M721" s="11" t="s">
        <v>5681</v>
      </c>
      <c r="N721" s="11" t="s">
        <v>5330</v>
      </c>
      <c r="O721" s="9" t="s">
        <v>119</v>
      </c>
      <c r="P721" s="9" t="s">
        <v>5327</v>
      </c>
      <c r="Q721" s="11"/>
      <c r="R721" s="166" t="s">
        <v>1778</v>
      </c>
      <c r="S721" s="166" t="s">
        <v>1778</v>
      </c>
      <c r="T721" s="15" t="s">
        <v>505</v>
      </c>
      <c r="U721" s="10">
        <v>43917</v>
      </c>
      <c r="V721" s="9"/>
      <c r="W721" s="12" t="s">
        <v>93</v>
      </c>
      <c r="X721" s="12"/>
      <c r="Y721" s="12"/>
      <c r="Z721" s="11"/>
      <c r="AA721" s="14">
        <v>0</v>
      </c>
      <c r="AB721" s="14">
        <v>0</v>
      </c>
      <c r="AC721" s="14">
        <v>164000</v>
      </c>
      <c r="AD721" s="14">
        <v>0</v>
      </c>
      <c r="AE721" s="161">
        <f>SUM(TAMPData2202[[#This Row],[2022 PE Obligations]:[2022 Paving Obligations]])</f>
        <v>164000</v>
      </c>
      <c r="AF721" s="14">
        <v>0</v>
      </c>
      <c r="AG721" s="14">
        <v>0</v>
      </c>
      <c r="AH721" s="14">
        <v>1190991</v>
      </c>
      <c r="AI721" s="14">
        <v>0</v>
      </c>
      <c r="AJ721" s="14">
        <v>1190991</v>
      </c>
      <c r="AK721" s="16" t="s">
        <v>5682</v>
      </c>
    </row>
    <row r="722" spans="1:37" ht="90" hidden="1" x14ac:dyDescent="0.35">
      <c r="A722" s="159">
        <v>125431</v>
      </c>
      <c r="B722" s="8">
        <v>4</v>
      </c>
      <c r="C722" s="9" t="s">
        <v>85</v>
      </c>
      <c r="D722" s="10">
        <v>42761</v>
      </c>
      <c r="E722" s="9" t="s">
        <v>1768</v>
      </c>
      <c r="F722" s="10">
        <v>44523</v>
      </c>
      <c r="G722" s="9" t="s">
        <v>510</v>
      </c>
      <c r="H722" s="11" t="s">
        <v>88</v>
      </c>
      <c r="I722" s="9"/>
      <c r="J722" s="12"/>
      <c r="K722" s="9"/>
      <c r="L722" s="12"/>
      <c r="M722" s="11" t="s">
        <v>5683</v>
      </c>
      <c r="N722" s="11" t="s">
        <v>5684</v>
      </c>
      <c r="O722" s="9" t="s">
        <v>91</v>
      </c>
      <c r="P722" s="9" t="s">
        <v>103</v>
      </c>
      <c r="Q722" s="11"/>
      <c r="R722" s="166" t="s">
        <v>1778</v>
      </c>
      <c r="S722" s="166" t="s">
        <v>1778</v>
      </c>
      <c r="T722" s="15" t="s">
        <v>505</v>
      </c>
      <c r="U722" s="12"/>
      <c r="V722" s="9"/>
      <c r="W722" s="12" t="s">
        <v>93</v>
      </c>
      <c r="X722" s="12"/>
      <c r="Y722" s="12"/>
      <c r="Z722" s="11"/>
      <c r="AA722" s="14">
        <v>-465810</v>
      </c>
      <c r="AB722" s="14">
        <v>0</v>
      </c>
      <c r="AC722" s="14">
        <v>0</v>
      </c>
      <c r="AD722" s="14">
        <v>0</v>
      </c>
      <c r="AE722" s="161">
        <f>SUM(TAMPData2202[[#This Row],[2022 PE Obligations]:[2022 Paving Obligations]])</f>
        <v>-465810</v>
      </c>
      <c r="AF722" s="14">
        <v>0</v>
      </c>
      <c r="AG722" s="14">
        <v>0</v>
      </c>
      <c r="AH722" s="14">
        <v>0</v>
      </c>
      <c r="AI722" s="14">
        <v>0</v>
      </c>
      <c r="AJ722" s="14">
        <v>0</v>
      </c>
      <c r="AK722" s="16"/>
    </row>
    <row r="723" spans="1:37" hidden="1" x14ac:dyDescent="0.35">
      <c r="A723" s="159">
        <v>125446</v>
      </c>
      <c r="B723" s="8">
        <v>3</v>
      </c>
      <c r="C723" s="9" t="s">
        <v>114</v>
      </c>
      <c r="D723" s="10">
        <v>42766</v>
      </c>
      <c r="E723" s="9" t="s">
        <v>98</v>
      </c>
      <c r="F723" s="10">
        <v>44272</v>
      </c>
      <c r="G723" s="9" t="s">
        <v>98</v>
      </c>
      <c r="H723" s="11" t="s">
        <v>365</v>
      </c>
      <c r="I723" s="9" t="s">
        <v>292</v>
      </c>
      <c r="J723" s="12" t="s">
        <v>101</v>
      </c>
      <c r="K723" s="9"/>
      <c r="L723" s="12" t="s">
        <v>101</v>
      </c>
      <c r="M723" s="11" t="s">
        <v>781</v>
      </c>
      <c r="N723" s="11"/>
      <c r="O723" s="9" t="s">
        <v>438</v>
      </c>
      <c r="P723" s="9" t="s">
        <v>439</v>
      </c>
      <c r="Q723" s="11"/>
      <c r="R723" s="9" t="s">
        <v>39</v>
      </c>
      <c r="S723" s="9" t="s">
        <v>46</v>
      </c>
      <c r="T723" s="15" t="s">
        <v>505</v>
      </c>
      <c r="U723" s="10">
        <v>43812</v>
      </c>
      <c r="V723" s="9"/>
      <c r="W723" s="12" t="s">
        <v>93</v>
      </c>
      <c r="X723" s="12" t="s">
        <v>13</v>
      </c>
      <c r="Y723" s="153" t="s">
        <v>31</v>
      </c>
      <c r="Z723" s="11" t="s">
        <v>782</v>
      </c>
      <c r="AA723" s="14">
        <v>0</v>
      </c>
      <c r="AB723" s="14">
        <v>0</v>
      </c>
      <c r="AC723" s="14">
        <v>1088.8900000000001</v>
      </c>
      <c r="AD723" s="14">
        <v>0</v>
      </c>
      <c r="AE723" s="161">
        <f>SUM(TAMPData2202[[#This Row],[2022 PE Obligations]:[2022 Paving Obligations]])</f>
        <v>1088.8900000000001</v>
      </c>
      <c r="AF723" s="14">
        <v>0</v>
      </c>
      <c r="AG723" s="14">
        <v>0</v>
      </c>
      <c r="AH723" s="14">
        <v>617631.81000000006</v>
      </c>
      <c r="AI723" s="14">
        <v>0</v>
      </c>
      <c r="AJ723" s="14">
        <v>617631.81000000006</v>
      </c>
      <c r="AK723" s="16" t="s">
        <v>784</v>
      </c>
    </row>
    <row r="724" spans="1:37" hidden="1" x14ac:dyDescent="0.35">
      <c r="A724" s="159">
        <v>125450.03</v>
      </c>
      <c r="B724" s="8">
        <v>1</v>
      </c>
      <c r="C724" s="9" t="s">
        <v>114</v>
      </c>
      <c r="D724" s="10">
        <v>42767</v>
      </c>
      <c r="E724" s="9" t="s">
        <v>2180</v>
      </c>
      <c r="F724" s="10">
        <v>44538</v>
      </c>
      <c r="G724" s="9" t="s">
        <v>170</v>
      </c>
      <c r="H724" s="11" t="s">
        <v>648</v>
      </c>
      <c r="I724" s="9"/>
      <c r="J724" s="12"/>
      <c r="K724" s="9"/>
      <c r="L724" s="12"/>
      <c r="M724" s="11" t="s">
        <v>5685</v>
      </c>
      <c r="N724" s="11"/>
      <c r="O724" s="9" t="s">
        <v>1836</v>
      </c>
      <c r="P724" s="9" t="s">
        <v>2935</v>
      </c>
      <c r="Q724" s="11"/>
      <c r="R724" s="166" t="s">
        <v>1778</v>
      </c>
      <c r="S724" s="9"/>
      <c r="T724" s="15" t="s">
        <v>505</v>
      </c>
      <c r="U724" s="10">
        <v>43742</v>
      </c>
      <c r="V724" s="9"/>
      <c r="W724" s="12" t="s">
        <v>93</v>
      </c>
      <c r="X724" s="12" t="s">
        <v>186</v>
      </c>
      <c r="Y724" s="12"/>
      <c r="Z724" s="11"/>
      <c r="AA724" s="14">
        <v>-2273.5500000000002</v>
      </c>
      <c r="AB724" s="14">
        <v>0</v>
      </c>
      <c r="AC724" s="14">
        <v>14642.81</v>
      </c>
      <c r="AD724" s="14">
        <v>0</v>
      </c>
      <c r="AE724" s="161">
        <f>SUM(TAMPData2202[[#This Row],[2022 PE Obligations]:[2022 Paving Obligations]])</f>
        <v>12369.259999999998</v>
      </c>
      <c r="AF724" s="14">
        <v>62726.45</v>
      </c>
      <c r="AG724" s="14">
        <v>0</v>
      </c>
      <c r="AH724" s="14">
        <v>211642.81</v>
      </c>
      <c r="AI724" s="14">
        <v>0</v>
      </c>
      <c r="AJ724" s="14">
        <v>274369.26</v>
      </c>
      <c r="AK724" s="16" t="s">
        <v>5686</v>
      </c>
    </row>
    <row r="725" spans="1:37" hidden="1" x14ac:dyDescent="0.35">
      <c r="A725" s="159">
        <v>125450.23</v>
      </c>
      <c r="B725" s="8">
        <v>1</v>
      </c>
      <c r="C725" s="9" t="s">
        <v>97</v>
      </c>
      <c r="D725" s="10">
        <v>42767</v>
      </c>
      <c r="E725" s="9" t="s">
        <v>2180</v>
      </c>
      <c r="F725" s="10">
        <v>44538</v>
      </c>
      <c r="G725" s="9" t="s">
        <v>134</v>
      </c>
      <c r="H725" s="11" t="s">
        <v>162</v>
      </c>
      <c r="I725" s="9"/>
      <c r="J725" s="12"/>
      <c r="K725" s="9"/>
      <c r="L725" s="12"/>
      <c r="M725" s="11" t="s">
        <v>5687</v>
      </c>
      <c r="N725" s="11"/>
      <c r="O725" s="9" t="s">
        <v>1836</v>
      </c>
      <c r="P725" s="9" t="s">
        <v>2935</v>
      </c>
      <c r="Q725" s="11"/>
      <c r="R725" s="166" t="s">
        <v>1778</v>
      </c>
      <c r="S725" s="9"/>
      <c r="T725" s="15" t="s">
        <v>505</v>
      </c>
      <c r="U725" s="10">
        <v>43812</v>
      </c>
      <c r="V725" s="9"/>
      <c r="W725" s="12" t="s">
        <v>93</v>
      </c>
      <c r="X725" s="12" t="s">
        <v>186</v>
      </c>
      <c r="Y725" s="12"/>
      <c r="Z725" s="11"/>
      <c r="AA725" s="14">
        <v>1669.57</v>
      </c>
      <c r="AB725" s="14">
        <v>0</v>
      </c>
      <c r="AC725" s="14">
        <v>8947.17</v>
      </c>
      <c r="AD725" s="14">
        <v>0</v>
      </c>
      <c r="AE725" s="161">
        <f>SUM(TAMPData2202[[#This Row],[2022 PE Obligations]:[2022 Paving Obligations]])</f>
        <v>10616.74</v>
      </c>
      <c r="AF725" s="14">
        <v>72069.570000000007</v>
      </c>
      <c r="AG725" s="14">
        <v>0</v>
      </c>
      <c r="AH725" s="14">
        <v>219147.17</v>
      </c>
      <c r="AI725" s="14">
        <v>0</v>
      </c>
      <c r="AJ725" s="14">
        <v>291216.74</v>
      </c>
      <c r="AK725" s="16" t="s">
        <v>5688</v>
      </c>
    </row>
    <row r="726" spans="1:37" hidden="1" x14ac:dyDescent="0.35">
      <c r="A726" s="159">
        <v>125450.24000000001</v>
      </c>
      <c r="B726" s="8">
        <v>1</v>
      </c>
      <c r="C726" s="9" t="s">
        <v>114</v>
      </c>
      <c r="D726" s="10">
        <v>42767</v>
      </c>
      <c r="E726" s="9" t="s">
        <v>2180</v>
      </c>
      <c r="F726" s="10">
        <v>44420</v>
      </c>
      <c r="G726" s="9" t="s">
        <v>170</v>
      </c>
      <c r="H726" s="11" t="s">
        <v>1633</v>
      </c>
      <c r="I726" s="9"/>
      <c r="J726" s="12"/>
      <c r="K726" s="9"/>
      <c r="L726" s="12"/>
      <c r="M726" s="11" t="s">
        <v>5689</v>
      </c>
      <c r="N726" s="11"/>
      <c r="O726" s="9" t="s">
        <v>1836</v>
      </c>
      <c r="P726" s="9" t="s">
        <v>2935</v>
      </c>
      <c r="Q726" s="11"/>
      <c r="R726" s="166" t="s">
        <v>1778</v>
      </c>
      <c r="S726" s="9"/>
      <c r="T726" s="13">
        <v>0</v>
      </c>
      <c r="U726" s="10">
        <v>43812</v>
      </c>
      <c r="V726" s="9"/>
      <c r="W726" s="12" t="s">
        <v>93</v>
      </c>
      <c r="X726" s="12" t="s">
        <v>1058</v>
      </c>
      <c r="Y726" s="12"/>
      <c r="Z726" s="11"/>
      <c r="AA726" s="14">
        <v>-195.28</v>
      </c>
      <c r="AB726" s="14">
        <v>0</v>
      </c>
      <c r="AC726" s="14">
        <v>6573.09</v>
      </c>
      <c r="AD726" s="14">
        <v>0</v>
      </c>
      <c r="AE726" s="161">
        <f>SUM(TAMPData2202[[#This Row],[2022 PE Obligations]:[2022 Paving Obligations]])</f>
        <v>6377.81</v>
      </c>
      <c r="AF726" s="14">
        <v>65804.72</v>
      </c>
      <c r="AG726" s="14">
        <v>0</v>
      </c>
      <c r="AH726" s="14">
        <v>205573.09</v>
      </c>
      <c r="AI726" s="14">
        <v>0</v>
      </c>
      <c r="AJ726" s="14">
        <v>271377.81</v>
      </c>
      <c r="AK726" s="16" t="s">
        <v>5690</v>
      </c>
    </row>
    <row r="727" spans="1:37" hidden="1" x14ac:dyDescent="0.35">
      <c r="A727" s="159">
        <v>125450.28</v>
      </c>
      <c r="B727" s="8">
        <v>2</v>
      </c>
      <c r="C727" s="9" t="s">
        <v>114</v>
      </c>
      <c r="D727" s="10">
        <v>42767</v>
      </c>
      <c r="E727" s="9" t="s">
        <v>2180</v>
      </c>
      <c r="F727" s="10">
        <v>44089.798622685186</v>
      </c>
      <c r="G727" s="9" t="s">
        <v>170</v>
      </c>
      <c r="H727" s="11" t="s">
        <v>392</v>
      </c>
      <c r="I727" s="9"/>
      <c r="J727" s="12"/>
      <c r="K727" s="9"/>
      <c r="L727" s="12"/>
      <c r="M727" s="11" t="s">
        <v>5691</v>
      </c>
      <c r="N727" s="11"/>
      <c r="O727" s="9" t="s">
        <v>1836</v>
      </c>
      <c r="P727" s="9" t="s">
        <v>2935</v>
      </c>
      <c r="Q727" s="11"/>
      <c r="R727" s="166" t="s">
        <v>1778</v>
      </c>
      <c r="S727" s="9"/>
      <c r="T727" s="15" t="s">
        <v>505</v>
      </c>
      <c r="U727" s="10">
        <v>43742</v>
      </c>
      <c r="V727" s="9"/>
      <c r="W727" s="12" t="s">
        <v>93</v>
      </c>
      <c r="X727" s="12" t="s">
        <v>186</v>
      </c>
      <c r="Y727" s="12"/>
      <c r="Z727" s="11"/>
      <c r="AA727" s="14">
        <v>-8145.13</v>
      </c>
      <c r="AB727" s="14">
        <v>0</v>
      </c>
      <c r="AC727" s="14">
        <v>69304.820000000007</v>
      </c>
      <c r="AD727" s="14">
        <v>0</v>
      </c>
      <c r="AE727" s="161">
        <f>SUM(TAMPData2202[[#This Row],[2022 PE Obligations]:[2022 Paving Obligations]])</f>
        <v>61159.69000000001</v>
      </c>
      <c r="AF727" s="14">
        <v>56854.87</v>
      </c>
      <c r="AG727" s="14">
        <v>0</v>
      </c>
      <c r="AH727" s="14">
        <v>344793.82</v>
      </c>
      <c r="AI727" s="14">
        <v>0</v>
      </c>
      <c r="AJ727" s="14">
        <v>401648.69</v>
      </c>
      <c r="AK727" s="16" t="s">
        <v>5692</v>
      </c>
    </row>
    <row r="728" spans="1:37" hidden="1" x14ac:dyDescent="0.35">
      <c r="A728" s="159">
        <v>125450.3</v>
      </c>
      <c r="B728" s="8">
        <v>1</v>
      </c>
      <c r="C728" s="9" t="s">
        <v>114</v>
      </c>
      <c r="D728" s="10">
        <v>42767</v>
      </c>
      <c r="E728" s="9" t="s">
        <v>2180</v>
      </c>
      <c r="F728" s="10">
        <v>44538</v>
      </c>
      <c r="G728" s="9" t="s">
        <v>170</v>
      </c>
      <c r="H728" s="11" t="s">
        <v>1160</v>
      </c>
      <c r="I728" s="9"/>
      <c r="J728" s="12"/>
      <c r="K728" s="9"/>
      <c r="L728" s="12"/>
      <c r="M728" s="11" t="s">
        <v>5693</v>
      </c>
      <c r="N728" s="11"/>
      <c r="O728" s="9" t="s">
        <v>1836</v>
      </c>
      <c r="P728" s="9" t="s">
        <v>2935</v>
      </c>
      <c r="Q728" s="11"/>
      <c r="R728" s="166" t="s">
        <v>1778</v>
      </c>
      <c r="S728" s="9"/>
      <c r="T728" s="13">
        <v>0</v>
      </c>
      <c r="U728" s="10">
        <v>43868</v>
      </c>
      <c r="V728" s="9"/>
      <c r="W728" s="12" t="s">
        <v>93</v>
      </c>
      <c r="X728" s="12" t="s">
        <v>186</v>
      </c>
      <c r="Y728" s="12"/>
      <c r="Z728" s="11"/>
      <c r="AA728" s="14">
        <v>-710.95</v>
      </c>
      <c r="AB728" s="14">
        <v>0</v>
      </c>
      <c r="AC728" s="14">
        <v>27694.5</v>
      </c>
      <c r="AD728" s="14">
        <v>0</v>
      </c>
      <c r="AE728" s="161">
        <f>SUM(TAMPData2202[[#This Row],[2022 PE Obligations]:[2022 Paving Obligations]])</f>
        <v>26983.55</v>
      </c>
      <c r="AF728" s="14">
        <v>66289.05</v>
      </c>
      <c r="AG728" s="14">
        <v>0</v>
      </c>
      <c r="AH728" s="14">
        <v>231694.5</v>
      </c>
      <c r="AI728" s="14">
        <v>0</v>
      </c>
      <c r="AJ728" s="14">
        <v>297983.55</v>
      </c>
      <c r="AK728" s="16" t="s">
        <v>5694</v>
      </c>
    </row>
    <row r="729" spans="1:37" hidden="1" x14ac:dyDescent="0.35">
      <c r="A729" s="159">
        <v>125450.31</v>
      </c>
      <c r="B729" s="8">
        <v>1</v>
      </c>
      <c r="C729" s="9" t="s">
        <v>122</v>
      </c>
      <c r="D729" s="10">
        <v>42767</v>
      </c>
      <c r="E729" s="9" t="s">
        <v>2180</v>
      </c>
      <c r="F729" s="10">
        <v>44447.875173611108</v>
      </c>
      <c r="G729" s="9" t="s">
        <v>161</v>
      </c>
      <c r="H729" s="11" t="s">
        <v>1192</v>
      </c>
      <c r="I729" s="9"/>
      <c r="J729" s="12"/>
      <c r="K729" s="9"/>
      <c r="L729" s="12"/>
      <c r="M729" s="11" t="s">
        <v>5695</v>
      </c>
      <c r="N729" s="11"/>
      <c r="O729" s="9" t="s">
        <v>1836</v>
      </c>
      <c r="P729" s="9" t="s">
        <v>2935</v>
      </c>
      <c r="Q729" s="11"/>
      <c r="R729" s="166" t="s">
        <v>1778</v>
      </c>
      <c r="S729" s="9"/>
      <c r="T729" s="13">
        <v>19.05</v>
      </c>
      <c r="U729" s="10">
        <v>44428</v>
      </c>
      <c r="V729" s="9"/>
      <c r="W729" s="12" t="s">
        <v>93</v>
      </c>
      <c r="X729" s="12" t="s">
        <v>1058</v>
      </c>
      <c r="Y729" s="12"/>
      <c r="Z729" s="11"/>
      <c r="AA729" s="14">
        <v>1500</v>
      </c>
      <c r="AB729" s="14">
        <v>0</v>
      </c>
      <c r="AC729" s="14">
        <v>192500</v>
      </c>
      <c r="AD729" s="14">
        <v>0</v>
      </c>
      <c r="AE729" s="161">
        <f>SUM(TAMPData2202[[#This Row],[2022 PE Obligations]:[2022 Paving Obligations]])</f>
        <v>194000</v>
      </c>
      <c r="AF729" s="14">
        <v>67500</v>
      </c>
      <c r="AG729" s="14">
        <v>0</v>
      </c>
      <c r="AH729" s="14">
        <v>192500</v>
      </c>
      <c r="AI729" s="14">
        <v>0</v>
      </c>
      <c r="AJ729" s="14">
        <v>260000</v>
      </c>
      <c r="AK729" s="16" t="s">
        <v>5696</v>
      </c>
    </row>
    <row r="730" spans="1:37" ht="54" hidden="1" x14ac:dyDescent="0.35">
      <c r="A730" s="159">
        <v>125450.34</v>
      </c>
      <c r="B730" s="8">
        <v>4</v>
      </c>
      <c r="C730" s="9" t="s">
        <v>114</v>
      </c>
      <c r="D730" s="10">
        <v>42767</v>
      </c>
      <c r="E730" s="9" t="s">
        <v>2180</v>
      </c>
      <c r="F730" s="10">
        <v>44538</v>
      </c>
      <c r="G730" s="9" t="s">
        <v>170</v>
      </c>
      <c r="H730" s="11" t="s">
        <v>2044</v>
      </c>
      <c r="I730" s="9"/>
      <c r="J730" s="12"/>
      <c r="K730" s="9"/>
      <c r="L730" s="12"/>
      <c r="M730" s="11" t="s">
        <v>5697</v>
      </c>
      <c r="N730" s="11" t="s">
        <v>5698</v>
      </c>
      <c r="O730" s="9" t="s">
        <v>1836</v>
      </c>
      <c r="P730" s="9" t="s">
        <v>2935</v>
      </c>
      <c r="Q730" s="11"/>
      <c r="R730" s="166" t="s">
        <v>1778</v>
      </c>
      <c r="S730" s="9"/>
      <c r="T730" s="13">
        <v>0</v>
      </c>
      <c r="U730" s="10">
        <v>43966</v>
      </c>
      <c r="V730" s="9"/>
      <c r="W730" s="12" t="s">
        <v>93</v>
      </c>
      <c r="X730" s="12" t="s">
        <v>186</v>
      </c>
      <c r="Y730" s="12"/>
      <c r="Z730" s="11"/>
      <c r="AA730" s="14">
        <v>-16468.759999999998</v>
      </c>
      <c r="AB730" s="14">
        <v>0</v>
      </c>
      <c r="AC730" s="14">
        <v>30872.94</v>
      </c>
      <c r="AD730" s="14">
        <v>0</v>
      </c>
      <c r="AE730" s="161">
        <f>SUM(TAMPData2202[[#This Row],[2022 PE Obligations]:[2022 Paving Obligations]])</f>
        <v>14404.18</v>
      </c>
      <c r="AF730" s="14">
        <v>53531.24</v>
      </c>
      <c r="AG730" s="14">
        <v>0</v>
      </c>
      <c r="AH730" s="14">
        <v>155463.94</v>
      </c>
      <c r="AI730" s="14">
        <v>0</v>
      </c>
      <c r="AJ730" s="14">
        <v>208995.18</v>
      </c>
      <c r="AK730" s="16" t="s">
        <v>5699</v>
      </c>
    </row>
    <row r="731" spans="1:37" hidden="1" x14ac:dyDescent="0.35">
      <c r="A731" s="159">
        <v>125450.43</v>
      </c>
      <c r="B731" s="8">
        <v>2</v>
      </c>
      <c r="C731" s="9" t="s">
        <v>114</v>
      </c>
      <c r="D731" s="10">
        <v>42767</v>
      </c>
      <c r="E731" s="9" t="s">
        <v>2180</v>
      </c>
      <c r="F731" s="10">
        <v>44538</v>
      </c>
      <c r="G731" s="9" t="s">
        <v>134</v>
      </c>
      <c r="H731" s="11" t="s">
        <v>123</v>
      </c>
      <c r="I731" s="9"/>
      <c r="J731" s="12"/>
      <c r="K731" s="9"/>
      <c r="L731" s="12"/>
      <c r="M731" s="11" t="s">
        <v>5700</v>
      </c>
      <c r="N731" s="11"/>
      <c r="O731" s="9" t="s">
        <v>1836</v>
      </c>
      <c r="P731" s="9" t="s">
        <v>2935</v>
      </c>
      <c r="Q731" s="11"/>
      <c r="R731" s="166" t="s">
        <v>1778</v>
      </c>
      <c r="S731" s="9"/>
      <c r="T731" s="15" t="s">
        <v>505</v>
      </c>
      <c r="U731" s="10">
        <v>43868</v>
      </c>
      <c r="V731" s="9"/>
      <c r="W731" s="12" t="s">
        <v>93</v>
      </c>
      <c r="X731" s="12" t="s">
        <v>186</v>
      </c>
      <c r="Y731" s="12"/>
      <c r="Z731" s="11"/>
      <c r="AA731" s="14">
        <v>-10720.47</v>
      </c>
      <c r="AB731" s="14">
        <v>0</v>
      </c>
      <c r="AC731" s="14">
        <v>21184.73</v>
      </c>
      <c r="AD731" s="14">
        <v>0</v>
      </c>
      <c r="AE731" s="161">
        <f>SUM(TAMPData2202[[#This Row],[2022 PE Obligations]:[2022 Paving Obligations]])</f>
        <v>10464.26</v>
      </c>
      <c r="AF731" s="14">
        <v>54279.53</v>
      </c>
      <c r="AG731" s="14">
        <v>0</v>
      </c>
      <c r="AH731" s="14">
        <v>335058.73</v>
      </c>
      <c r="AI731" s="14">
        <v>0</v>
      </c>
      <c r="AJ731" s="14">
        <v>389338.26</v>
      </c>
      <c r="AK731" s="16" t="s">
        <v>5701</v>
      </c>
    </row>
    <row r="732" spans="1:37" hidden="1" x14ac:dyDescent="0.35">
      <c r="A732" s="159">
        <v>125450.49</v>
      </c>
      <c r="B732" s="8">
        <v>4</v>
      </c>
      <c r="C732" s="9" t="s">
        <v>97</v>
      </c>
      <c r="D732" s="10">
        <v>42767</v>
      </c>
      <c r="E732" s="9" t="s">
        <v>2180</v>
      </c>
      <c r="F732" s="10">
        <v>44538</v>
      </c>
      <c r="G732" s="9" t="s">
        <v>510</v>
      </c>
      <c r="H732" s="11" t="s">
        <v>2124</v>
      </c>
      <c r="I732" s="9"/>
      <c r="J732" s="12"/>
      <c r="K732" s="9"/>
      <c r="L732" s="12"/>
      <c r="M732" s="11" t="s">
        <v>5702</v>
      </c>
      <c r="N732" s="11"/>
      <c r="O732" s="9" t="s">
        <v>1836</v>
      </c>
      <c r="P732" s="9" t="s">
        <v>2935</v>
      </c>
      <c r="Q732" s="11"/>
      <c r="R732" s="166" t="s">
        <v>1778</v>
      </c>
      <c r="S732" s="9"/>
      <c r="T732" s="15" t="s">
        <v>505</v>
      </c>
      <c r="U732" s="10">
        <v>44323</v>
      </c>
      <c r="V732" s="9"/>
      <c r="W732" s="12" t="s">
        <v>93</v>
      </c>
      <c r="X732" s="12" t="s">
        <v>186</v>
      </c>
      <c r="Y732" s="12"/>
      <c r="Z732" s="11"/>
      <c r="AA732" s="14">
        <v>0</v>
      </c>
      <c r="AB732" s="14">
        <v>0</v>
      </c>
      <c r="AC732" s="14">
        <v>-45236</v>
      </c>
      <c r="AD732" s="14">
        <v>0</v>
      </c>
      <c r="AE732" s="161">
        <f>SUM(TAMPData2202[[#This Row],[2022 PE Obligations]:[2022 Paving Obligations]])</f>
        <v>-45236</v>
      </c>
      <c r="AF732" s="14">
        <v>82000</v>
      </c>
      <c r="AG732" s="14">
        <v>0</v>
      </c>
      <c r="AH732" s="14">
        <v>90764</v>
      </c>
      <c r="AI732" s="14">
        <v>0</v>
      </c>
      <c r="AJ732" s="14">
        <v>172764</v>
      </c>
      <c r="AK732" s="16" t="s">
        <v>5703</v>
      </c>
    </row>
    <row r="733" spans="1:37" hidden="1" x14ac:dyDescent="0.35">
      <c r="A733" s="159">
        <v>125450.56</v>
      </c>
      <c r="B733" s="8">
        <v>1</v>
      </c>
      <c r="C733" s="9" t="s">
        <v>97</v>
      </c>
      <c r="D733" s="10">
        <v>42767</v>
      </c>
      <c r="E733" s="9" t="s">
        <v>2180</v>
      </c>
      <c r="F733" s="10">
        <v>44538</v>
      </c>
      <c r="G733" s="9" t="s">
        <v>134</v>
      </c>
      <c r="H733" s="11" t="s">
        <v>1176</v>
      </c>
      <c r="I733" s="9"/>
      <c r="J733" s="12"/>
      <c r="K733" s="9"/>
      <c r="L733" s="12"/>
      <c r="M733" s="11" t="s">
        <v>5704</v>
      </c>
      <c r="N733" s="11"/>
      <c r="O733" s="9" t="s">
        <v>1836</v>
      </c>
      <c r="P733" s="9" t="s">
        <v>2935</v>
      </c>
      <c r="Q733" s="11"/>
      <c r="R733" s="166" t="s">
        <v>1778</v>
      </c>
      <c r="S733" s="9"/>
      <c r="T733" s="13">
        <v>0</v>
      </c>
      <c r="U733" s="10">
        <v>44113</v>
      </c>
      <c r="V733" s="9"/>
      <c r="W733" s="12" t="s">
        <v>93</v>
      </c>
      <c r="X733" s="12" t="s">
        <v>186</v>
      </c>
      <c r="Y733" s="12"/>
      <c r="Z733" s="11"/>
      <c r="AA733" s="14">
        <v>-1415.96</v>
      </c>
      <c r="AB733" s="14">
        <v>0</v>
      </c>
      <c r="AC733" s="14">
        <v>77889.509999999995</v>
      </c>
      <c r="AD733" s="14">
        <v>0</v>
      </c>
      <c r="AE733" s="161">
        <f>SUM(TAMPData2202[[#This Row],[2022 PE Obligations]:[2022 Paving Obligations]])</f>
        <v>76473.549999999988</v>
      </c>
      <c r="AF733" s="14">
        <v>73084.039999999994</v>
      </c>
      <c r="AG733" s="14">
        <v>0</v>
      </c>
      <c r="AH733" s="14">
        <v>232089.51</v>
      </c>
      <c r="AI733" s="14">
        <v>0</v>
      </c>
      <c r="AJ733" s="14">
        <v>305173.55</v>
      </c>
      <c r="AK733" s="16" t="s">
        <v>5705</v>
      </c>
    </row>
    <row r="734" spans="1:37" hidden="1" x14ac:dyDescent="0.35">
      <c r="A734" s="159">
        <v>125450.58</v>
      </c>
      <c r="B734" s="8">
        <v>1</v>
      </c>
      <c r="C734" s="9" t="s">
        <v>122</v>
      </c>
      <c r="D734" s="10">
        <v>42767</v>
      </c>
      <c r="E734" s="9" t="s">
        <v>2180</v>
      </c>
      <c r="F734" s="10">
        <v>44447.875150462962</v>
      </c>
      <c r="G734" s="9" t="s">
        <v>108</v>
      </c>
      <c r="H734" s="11" t="s">
        <v>386</v>
      </c>
      <c r="I734" s="9"/>
      <c r="J734" s="12"/>
      <c r="K734" s="9"/>
      <c r="L734" s="12"/>
      <c r="M734" s="11" t="s">
        <v>5706</v>
      </c>
      <c r="N734" s="11"/>
      <c r="O734" s="9" t="s">
        <v>1836</v>
      </c>
      <c r="P734" s="9" t="s">
        <v>2935</v>
      </c>
      <c r="Q734" s="11"/>
      <c r="R734" s="166" t="s">
        <v>1778</v>
      </c>
      <c r="S734" s="9"/>
      <c r="T734" s="15" t="s">
        <v>505</v>
      </c>
      <c r="U734" s="10">
        <v>44428</v>
      </c>
      <c r="V734" s="9"/>
      <c r="W734" s="12" t="s">
        <v>93</v>
      </c>
      <c r="X734" s="12" t="s">
        <v>1058</v>
      </c>
      <c r="Y734" s="12"/>
      <c r="Z734" s="11"/>
      <c r="AA734" s="14">
        <v>25000</v>
      </c>
      <c r="AB734" s="14">
        <v>0</v>
      </c>
      <c r="AC734" s="14">
        <v>178300</v>
      </c>
      <c r="AD734" s="14">
        <v>0</v>
      </c>
      <c r="AE734" s="161">
        <f>SUM(TAMPData2202[[#This Row],[2022 PE Obligations]:[2022 Paving Obligations]])</f>
        <v>203300</v>
      </c>
      <c r="AF734" s="14">
        <v>95500</v>
      </c>
      <c r="AG734" s="14">
        <v>0</v>
      </c>
      <c r="AH734" s="14">
        <v>178300</v>
      </c>
      <c r="AI734" s="14">
        <v>0</v>
      </c>
      <c r="AJ734" s="14">
        <v>273800</v>
      </c>
      <c r="AK734" s="16" t="s">
        <v>5707</v>
      </c>
    </row>
    <row r="735" spans="1:37" hidden="1" x14ac:dyDescent="0.35">
      <c r="A735" s="159">
        <v>125450.64</v>
      </c>
      <c r="B735" s="8">
        <v>1</v>
      </c>
      <c r="C735" s="9" t="s">
        <v>122</v>
      </c>
      <c r="D735" s="10">
        <v>42767</v>
      </c>
      <c r="E735" s="9" t="s">
        <v>2180</v>
      </c>
      <c r="F735" s="10">
        <v>44537</v>
      </c>
      <c r="G735" s="9" t="s">
        <v>161</v>
      </c>
      <c r="H735" s="11" t="s">
        <v>523</v>
      </c>
      <c r="I735" s="9"/>
      <c r="J735" s="12"/>
      <c r="K735" s="9"/>
      <c r="L735" s="12"/>
      <c r="M735" s="11" t="s">
        <v>5708</v>
      </c>
      <c r="N735" s="11"/>
      <c r="O735" s="9" t="s">
        <v>1836</v>
      </c>
      <c r="P735" s="9" t="s">
        <v>2935</v>
      </c>
      <c r="Q735" s="11"/>
      <c r="R735" s="166" t="s">
        <v>1778</v>
      </c>
      <c r="S735" s="9"/>
      <c r="T735" s="15" t="s">
        <v>505</v>
      </c>
      <c r="U735" s="10">
        <v>44477</v>
      </c>
      <c r="V735" s="9"/>
      <c r="W735" s="12" t="s">
        <v>93</v>
      </c>
      <c r="X735" s="12" t="s">
        <v>186</v>
      </c>
      <c r="Y735" s="12"/>
      <c r="Z735" s="11"/>
      <c r="AA735" s="14">
        <v>55700</v>
      </c>
      <c r="AB735" s="14">
        <v>0</v>
      </c>
      <c r="AC735" s="14">
        <v>248960</v>
      </c>
      <c r="AD735" s="14">
        <v>0</v>
      </c>
      <c r="AE735" s="161">
        <f>SUM(TAMPData2202[[#This Row],[2022 PE Obligations]:[2022 Paving Obligations]])</f>
        <v>304660</v>
      </c>
      <c r="AF735" s="14">
        <v>125800</v>
      </c>
      <c r="AG735" s="14">
        <v>0</v>
      </c>
      <c r="AH735" s="14">
        <v>248960</v>
      </c>
      <c r="AI735" s="14">
        <v>0</v>
      </c>
      <c r="AJ735" s="14">
        <v>374760</v>
      </c>
      <c r="AK735" s="16" t="s">
        <v>5709</v>
      </c>
    </row>
    <row r="736" spans="1:37" hidden="1" x14ac:dyDescent="0.35">
      <c r="A736" s="159">
        <v>125450.73</v>
      </c>
      <c r="B736" s="8">
        <v>3</v>
      </c>
      <c r="C736" s="9" t="s">
        <v>85</v>
      </c>
      <c r="D736" s="10">
        <v>42767</v>
      </c>
      <c r="E736" s="9" t="s">
        <v>2180</v>
      </c>
      <c r="F736" s="10">
        <v>44572</v>
      </c>
      <c r="G736" s="9" t="s">
        <v>253</v>
      </c>
      <c r="H736" s="11" t="s">
        <v>551</v>
      </c>
      <c r="I736" s="9"/>
      <c r="J736" s="12"/>
      <c r="K736" s="9"/>
      <c r="L736" s="12"/>
      <c r="M736" s="11" t="s">
        <v>5201</v>
      </c>
      <c r="N736" s="11" t="s">
        <v>5201</v>
      </c>
      <c r="O736" s="9" t="s">
        <v>1836</v>
      </c>
      <c r="P736" s="9" t="s">
        <v>2935</v>
      </c>
      <c r="Q736" s="11"/>
      <c r="R736" s="166" t="s">
        <v>1778</v>
      </c>
      <c r="S736" s="9"/>
      <c r="T736" s="15" t="s">
        <v>505</v>
      </c>
      <c r="U736" s="10">
        <v>44603</v>
      </c>
      <c r="V736" s="9"/>
      <c r="W736" s="12" t="s">
        <v>93</v>
      </c>
      <c r="X736" s="12" t="s">
        <v>186</v>
      </c>
      <c r="Y736" s="12"/>
      <c r="Z736" s="11"/>
      <c r="AA736" s="14">
        <v>0</v>
      </c>
      <c r="AB736" s="14">
        <v>0</v>
      </c>
      <c r="AC736" s="14">
        <v>183884</v>
      </c>
      <c r="AD736" s="14">
        <v>0</v>
      </c>
      <c r="AE736" s="161">
        <f>SUM(TAMPData2202[[#This Row],[2022 PE Obligations]:[2022 Paving Obligations]])</f>
        <v>183884</v>
      </c>
      <c r="AF736" s="14">
        <v>69000</v>
      </c>
      <c r="AG736" s="14">
        <v>0</v>
      </c>
      <c r="AH736" s="14">
        <v>183884</v>
      </c>
      <c r="AI736" s="14">
        <v>0</v>
      </c>
      <c r="AJ736" s="14">
        <v>252884</v>
      </c>
      <c r="AK736" s="16" t="s">
        <v>5710</v>
      </c>
    </row>
    <row r="737" spans="1:37" hidden="1" x14ac:dyDescent="0.35">
      <c r="A737" s="159">
        <v>125450.75</v>
      </c>
      <c r="B737" s="8">
        <v>2</v>
      </c>
      <c r="C737" s="9" t="s">
        <v>114</v>
      </c>
      <c r="D737" s="10">
        <v>42767</v>
      </c>
      <c r="E737" s="9" t="s">
        <v>2180</v>
      </c>
      <c r="F737" s="10">
        <v>44538</v>
      </c>
      <c r="G737" s="9" t="s">
        <v>134</v>
      </c>
      <c r="H737" s="11" t="s">
        <v>1572</v>
      </c>
      <c r="I737" s="9"/>
      <c r="J737" s="12"/>
      <c r="K737" s="9"/>
      <c r="L737" s="12"/>
      <c r="M737" s="11" t="s">
        <v>5711</v>
      </c>
      <c r="N737" s="11"/>
      <c r="O737" s="9" t="s">
        <v>1836</v>
      </c>
      <c r="P737" s="9" t="s">
        <v>2935</v>
      </c>
      <c r="Q737" s="11"/>
      <c r="R737" s="166" t="s">
        <v>1778</v>
      </c>
      <c r="S737" s="9"/>
      <c r="T737" s="15" t="s">
        <v>505</v>
      </c>
      <c r="U737" s="10">
        <v>43966</v>
      </c>
      <c r="V737" s="9"/>
      <c r="W737" s="12" t="s">
        <v>93</v>
      </c>
      <c r="X737" s="12" t="s">
        <v>186</v>
      </c>
      <c r="Y737" s="12"/>
      <c r="Z737" s="11"/>
      <c r="AA737" s="14">
        <v>6597.26</v>
      </c>
      <c r="AB737" s="14">
        <v>0</v>
      </c>
      <c r="AC737" s="14">
        <v>6337.88</v>
      </c>
      <c r="AD737" s="14">
        <v>0</v>
      </c>
      <c r="AE737" s="161">
        <f>SUM(TAMPData2202[[#This Row],[2022 PE Obligations]:[2022 Paving Obligations]])</f>
        <v>12935.14</v>
      </c>
      <c r="AF737" s="14">
        <v>71597.259999999995</v>
      </c>
      <c r="AG737" s="14">
        <v>0</v>
      </c>
      <c r="AH737" s="14">
        <v>162951.88</v>
      </c>
      <c r="AI737" s="14">
        <v>0</v>
      </c>
      <c r="AJ737" s="14">
        <v>234549.14</v>
      </c>
      <c r="AK737" s="16" t="s">
        <v>5712</v>
      </c>
    </row>
    <row r="738" spans="1:37" ht="198" x14ac:dyDescent="0.35">
      <c r="A738" s="159">
        <v>125462</v>
      </c>
      <c r="B738" s="8">
        <v>1</v>
      </c>
      <c r="C738" s="9" t="s">
        <v>85</v>
      </c>
      <c r="D738" s="10">
        <v>42774</v>
      </c>
      <c r="E738" s="9" t="s">
        <v>1728</v>
      </c>
      <c r="F738" s="10">
        <v>44558</v>
      </c>
      <c r="G738" s="9" t="s">
        <v>161</v>
      </c>
      <c r="H738" s="11" t="s">
        <v>297</v>
      </c>
      <c r="I738" s="9"/>
      <c r="J738" s="12"/>
      <c r="K738" s="9"/>
      <c r="L738" s="12"/>
      <c r="M738" s="11" t="s">
        <v>1737</v>
      </c>
      <c r="N738" s="11" t="s">
        <v>1738</v>
      </c>
      <c r="O738" s="9" t="s">
        <v>91</v>
      </c>
      <c r="P738" s="9" t="s">
        <v>1723</v>
      </c>
      <c r="Q738" s="11"/>
      <c r="R738" s="166" t="s">
        <v>1724</v>
      </c>
      <c r="S738" s="166" t="s">
        <v>41</v>
      </c>
      <c r="T738" s="15" t="s">
        <v>505</v>
      </c>
      <c r="U738" s="12"/>
      <c r="V738" s="9"/>
      <c r="W738" s="12" t="s">
        <v>93</v>
      </c>
      <c r="X738" s="12" t="s">
        <v>94</v>
      </c>
      <c r="Y738" s="153" t="s">
        <v>30</v>
      </c>
      <c r="Z738" s="11"/>
      <c r="AA738" s="14">
        <v>0</v>
      </c>
      <c r="AB738" s="14">
        <v>0</v>
      </c>
      <c r="AC738" s="14">
        <v>6602608</v>
      </c>
      <c r="AD738" s="14">
        <v>0</v>
      </c>
      <c r="AE738" s="165">
        <f>SUM(TAMPData2202[[#This Row],[2022 PE Obligations]:[2022 Paving Obligations]])</f>
        <v>6602608</v>
      </c>
      <c r="AF738" s="14">
        <v>420000</v>
      </c>
      <c r="AG738" s="14">
        <v>0</v>
      </c>
      <c r="AH738" s="14">
        <v>6602608</v>
      </c>
      <c r="AI738" s="14">
        <v>0</v>
      </c>
      <c r="AJ738" s="14">
        <v>7022608</v>
      </c>
      <c r="AK738" s="16" t="s">
        <v>1739</v>
      </c>
    </row>
    <row r="739" spans="1:37" hidden="1" x14ac:dyDescent="0.35">
      <c r="A739" s="159">
        <v>125480</v>
      </c>
      <c r="B739" s="8">
        <v>3</v>
      </c>
      <c r="C739" s="9" t="s">
        <v>97</v>
      </c>
      <c r="D739" s="10">
        <v>42775</v>
      </c>
      <c r="E739" s="9" t="s">
        <v>2180</v>
      </c>
      <c r="F739" s="10">
        <v>44333</v>
      </c>
      <c r="G739" s="9" t="s">
        <v>203</v>
      </c>
      <c r="H739" s="11" t="s">
        <v>701</v>
      </c>
      <c r="I739" s="9" t="s">
        <v>3127</v>
      </c>
      <c r="J739" s="12" t="s">
        <v>101</v>
      </c>
      <c r="K739" s="9"/>
      <c r="L739" s="12" t="s">
        <v>101</v>
      </c>
      <c r="M739" s="11" t="s">
        <v>5713</v>
      </c>
      <c r="N739" s="11" t="s">
        <v>5714</v>
      </c>
      <c r="O739" s="9" t="s">
        <v>1836</v>
      </c>
      <c r="P739" s="9" t="s">
        <v>1836</v>
      </c>
      <c r="Q739" s="11"/>
      <c r="R739" s="166" t="s">
        <v>1778</v>
      </c>
      <c r="S739" s="9"/>
      <c r="T739" s="13">
        <v>0.1</v>
      </c>
      <c r="U739" s="10">
        <v>43812</v>
      </c>
      <c r="V739" s="9"/>
      <c r="W739" s="12" t="s">
        <v>93</v>
      </c>
      <c r="X739" s="12" t="s">
        <v>103</v>
      </c>
      <c r="Y739" s="12"/>
      <c r="Z739" s="11"/>
      <c r="AA739" s="14">
        <v>-23764.99</v>
      </c>
      <c r="AB739" s="14">
        <v>0</v>
      </c>
      <c r="AC739" s="14">
        <v>11399.54</v>
      </c>
      <c r="AD739" s="14">
        <v>0</v>
      </c>
      <c r="AE739" s="161">
        <f>SUM(TAMPData2202[[#This Row],[2022 PE Obligations]:[2022 Paving Obligations]])</f>
        <v>-12365.45</v>
      </c>
      <c r="AF739" s="14">
        <v>21235.01</v>
      </c>
      <c r="AG739" s="14">
        <v>0</v>
      </c>
      <c r="AH739" s="14">
        <v>274004.53999999998</v>
      </c>
      <c r="AI739" s="14">
        <v>0</v>
      </c>
      <c r="AJ739" s="14">
        <v>295239.55</v>
      </c>
      <c r="AK739" s="16" t="s">
        <v>5715</v>
      </c>
    </row>
    <row r="740" spans="1:37" ht="36" hidden="1" x14ac:dyDescent="0.35">
      <c r="A740" s="159">
        <v>125484</v>
      </c>
      <c r="B740" s="8">
        <v>3</v>
      </c>
      <c r="C740" s="9" t="s">
        <v>85</v>
      </c>
      <c r="D740" s="10">
        <v>42776</v>
      </c>
      <c r="E740" s="9" t="s">
        <v>5660</v>
      </c>
      <c r="F740" s="10">
        <v>44523</v>
      </c>
      <c r="G740" s="9" t="s">
        <v>284</v>
      </c>
      <c r="H740" s="11" t="s">
        <v>140</v>
      </c>
      <c r="I740" s="9" t="s">
        <v>2384</v>
      </c>
      <c r="J740" s="12" t="s">
        <v>101</v>
      </c>
      <c r="K740" s="9"/>
      <c r="L740" s="12" t="s">
        <v>101</v>
      </c>
      <c r="M740" s="11" t="s">
        <v>5716</v>
      </c>
      <c r="N740" s="11" t="s">
        <v>5717</v>
      </c>
      <c r="O740" s="9" t="s">
        <v>1836</v>
      </c>
      <c r="P740" s="9" t="s">
        <v>1836</v>
      </c>
      <c r="Q740" s="11"/>
      <c r="R740" s="166" t="s">
        <v>1778</v>
      </c>
      <c r="S740" s="9"/>
      <c r="T740" s="13">
        <v>2.93</v>
      </c>
      <c r="U740" s="10">
        <v>44904</v>
      </c>
      <c r="V740" s="9"/>
      <c r="W740" s="12" t="s">
        <v>93</v>
      </c>
      <c r="X740" s="12" t="s">
        <v>103</v>
      </c>
      <c r="Y740" s="12"/>
      <c r="Z740" s="11"/>
      <c r="AA740" s="14">
        <v>8000</v>
      </c>
      <c r="AB740" s="14">
        <v>31500</v>
      </c>
      <c r="AC740" s="14">
        <v>0</v>
      </c>
      <c r="AD740" s="14">
        <v>0</v>
      </c>
      <c r="AE740" s="161">
        <f>SUM(TAMPData2202[[#This Row],[2022 PE Obligations]:[2022 Paving Obligations]])</f>
        <v>39500</v>
      </c>
      <c r="AF740" s="14">
        <v>135000</v>
      </c>
      <c r="AG740" s="14">
        <v>31500</v>
      </c>
      <c r="AH740" s="14">
        <v>0</v>
      </c>
      <c r="AI740" s="14">
        <v>0</v>
      </c>
      <c r="AJ740" s="14">
        <v>166500</v>
      </c>
      <c r="AK740" s="16" t="s">
        <v>5718</v>
      </c>
    </row>
    <row r="741" spans="1:37" ht="126" x14ac:dyDescent="0.35">
      <c r="A741" s="159">
        <v>125505</v>
      </c>
      <c r="B741" s="8">
        <v>3</v>
      </c>
      <c r="C741" s="9" t="s">
        <v>85</v>
      </c>
      <c r="D741" s="10">
        <v>42782</v>
      </c>
      <c r="E741" s="9" t="s">
        <v>1732</v>
      </c>
      <c r="F741" s="10">
        <v>44419</v>
      </c>
      <c r="G741" s="9" t="s">
        <v>1741</v>
      </c>
      <c r="H741" s="11" t="s">
        <v>365</v>
      </c>
      <c r="I741" s="9"/>
      <c r="J741" s="12"/>
      <c r="K741" s="9" t="s">
        <v>5719</v>
      </c>
      <c r="L741" s="12" t="s">
        <v>183</v>
      </c>
      <c r="M741" s="11" t="s">
        <v>5720</v>
      </c>
      <c r="N741" s="11" t="s">
        <v>5721</v>
      </c>
      <c r="O741" s="9" t="s">
        <v>91</v>
      </c>
      <c r="P741" s="9" t="s">
        <v>1723</v>
      </c>
      <c r="Q741" s="11"/>
      <c r="R741" s="166" t="s">
        <v>1724</v>
      </c>
      <c r="S741" s="166" t="s">
        <v>41</v>
      </c>
      <c r="T741" s="15" t="s">
        <v>505</v>
      </c>
      <c r="U741" s="12"/>
      <c r="V741" s="9"/>
      <c r="W741" s="12" t="s">
        <v>93</v>
      </c>
      <c r="X741" s="12" t="s">
        <v>94</v>
      </c>
      <c r="Y741" s="153" t="s">
        <v>30</v>
      </c>
      <c r="Z741" s="11"/>
      <c r="AA741" s="14">
        <v>0</v>
      </c>
      <c r="AB741" s="14">
        <v>50000</v>
      </c>
      <c r="AC741" s="14">
        <v>0</v>
      </c>
      <c r="AD741" s="14">
        <v>0</v>
      </c>
      <c r="AE741" s="161">
        <f>SUM(TAMPData2202[[#This Row],[2022 PE Obligations]:[2022 Paving Obligations]])</f>
        <v>50000</v>
      </c>
      <c r="AF741" s="14">
        <v>372752</v>
      </c>
      <c r="AG741" s="14">
        <v>50000</v>
      </c>
      <c r="AH741" s="14">
        <v>0</v>
      </c>
      <c r="AI741" s="14">
        <v>0</v>
      </c>
      <c r="AJ741" s="14">
        <v>422752</v>
      </c>
      <c r="AK741" s="16" t="s">
        <v>5722</v>
      </c>
    </row>
    <row r="742" spans="1:37" ht="72" x14ac:dyDescent="0.35">
      <c r="A742" s="159">
        <v>125508</v>
      </c>
      <c r="B742" s="8">
        <v>3</v>
      </c>
      <c r="C742" s="9" t="s">
        <v>85</v>
      </c>
      <c r="D742" s="10">
        <v>42782</v>
      </c>
      <c r="E742" s="9" t="s">
        <v>1732</v>
      </c>
      <c r="F742" s="10">
        <v>44405</v>
      </c>
      <c r="G742" s="9" t="s">
        <v>4222</v>
      </c>
      <c r="H742" s="11" t="s">
        <v>785</v>
      </c>
      <c r="I742" s="9"/>
      <c r="J742" s="12"/>
      <c r="K742" s="9"/>
      <c r="L742" s="12"/>
      <c r="M742" s="11" t="s">
        <v>1755</v>
      </c>
      <c r="N742" s="11" t="s">
        <v>1756</v>
      </c>
      <c r="O742" s="9" t="s">
        <v>91</v>
      </c>
      <c r="P742" s="9" t="s">
        <v>1723</v>
      </c>
      <c r="Q742" s="11"/>
      <c r="R742" s="166" t="s">
        <v>1724</v>
      </c>
      <c r="S742" s="166" t="s">
        <v>41</v>
      </c>
      <c r="T742" s="15" t="s">
        <v>505</v>
      </c>
      <c r="U742" s="12"/>
      <c r="V742" s="9"/>
      <c r="W742" s="12" t="s">
        <v>93</v>
      </c>
      <c r="X742" s="12"/>
      <c r="Y742" s="153" t="s">
        <v>4981</v>
      </c>
      <c r="Z742" s="11"/>
      <c r="AA742" s="14">
        <v>0</v>
      </c>
      <c r="AB742" s="14">
        <v>0</v>
      </c>
      <c r="AC742" s="14">
        <v>0</v>
      </c>
      <c r="AD742" s="14">
        <v>0</v>
      </c>
      <c r="AE742" s="165">
        <f>SUM(TAMPData2202[[#This Row],[2022 PE Obligations]:[2022 Paving Obligations]])</f>
        <v>0</v>
      </c>
      <c r="AF742" s="14">
        <v>274000</v>
      </c>
      <c r="AG742" s="14">
        <v>0</v>
      </c>
      <c r="AH742" s="14">
        <v>0</v>
      </c>
      <c r="AI742" s="14">
        <v>0</v>
      </c>
      <c r="AJ742" s="14">
        <v>274000</v>
      </c>
      <c r="AK742" s="16" t="s">
        <v>1757</v>
      </c>
    </row>
    <row r="743" spans="1:37" ht="126" hidden="1" x14ac:dyDescent="0.35">
      <c r="A743" s="159">
        <v>125509</v>
      </c>
      <c r="B743" s="8">
        <v>3</v>
      </c>
      <c r="C743" s="9" t="s">
        <v>85</v>
      </c>
      <c r="D743" s="10">
        <v>42782</v>
      </c>
      <c r="E743" s="9" t="s">
        <v>1732</v>
      </c>
      <c r="F743" s="10">
        <v>44215</v>
      </c>
      <c r="G743" s="9" t="s">
        <v>152</v>
      </c>
      <c r="H743" s="11" t="s">
        <v>538</v>
      </c>
      <c r="I743" s="9"/>
      <c r="J743" s="12"/>
      <c r="K743" s="9"/>
      <c r="L743" s="12"/>
      <c r="M743" s="11" t="s">
        <v>5723</v>
      </c>
      <c r="N743" s="11" t="s">
        <v>5724</v>
      </c>
      <c r="O743" s="9" t="s">
        <v>91</v>
      </c>
      <c r="P743" s="9" t="s">
        <v>5071</v>
      </c>
      <c r="Q743" s="11"/>
      <c r="R743" s="166" t="s">
        <v>1778</v>
      </c>
      <c r="S743" s="166" t="s">
        <v>1778</v>
      </c>
      <c r="T743" s="15" t="s">
        <v>505</v>
      </c>
      <c r="U743" s="12"/>
      <c r="V743" s="9"/>
      <c r="W743" s="12" t="s">
        <v>93</v>
      </c>
      <c r="X743" s="12"/>
      <c r="Y743" s="12"/>
      <c r="Z743" s="11"/>
      <c r="AA743" s="14">
        <v>521935</v>
      </c>
      <c r="AB743" s="14">
        <v>0</v>
      </c>
      <c r="AC743" s="14">
        <v>0</v>
      </c>
      <c r="AD743" s="14">
        <v>0</v>
      </c>
      <c r="AE743" s="161">
        <f>SUM(TAMPData2202[[#This Row],[2022 PE Obligations]:[2022 Paving Obligations]])</f>
        <v>521935</v>
      </c>
      <c r="AF743" s="14">
        <v>1480855</v>
      </c>
      <c r="AG743" s="14">
        <v>0</v>
      </c>
      <c r="AH743" s="14">
        <v>0</v>
      </c>
      <c r="AI743" s="14">
        <v>0</v>
      </c>
      <c r="AJ743" s="14">
        <v>1480855</v>
      </c>
      <c r="AK743" s="16"/>
    </row>
    <row r="744" spans="1:37" ht="36" hidden="1" x14ac:dyDescent="0.35">
      <c r="A744" s="159">
        <v>125526.03</v>
      </c>
      <c r="B744" s="8">
        <v>4</v>
      </c>
      <c r="C744" s="9" t="s">
        <v>114</v>
      </c>
      <c r="D744" s="10">
        <v>43480</v>
      </c>
      <c r="E744" s="9" t="s">
        <v>5428</v>
      </c>
      <c r="F744" s="10">
        <v>44595</v>
      </c>
      <c r="G744" s="9" t="s">
        <v>253</v>
      </c>
      <c r="H744" s="11" t="s">
        <v>88</v>
      </c>
      <c r="I744" s="9" t="s">
        <v>736</v>
      </c>
      <c r="J744" s="12" t="s">
        <v>101</v>
      </c>
      <c r="K744" s="9"/>
      <c r="L744" s="12" t="s">
        <v>101</v>
      </c>
      <c r="M744" s="11" t="s">
        <v>5725</v>
      </c>
      <c r="N744" s="11" t="s">
        <v>5726</v>
      </c>
      <c r="O744" s="9" t="s">
        <v>1836</v>
      </c>
      <c r="P744" s="9" t="s">
        <v>4979</v>
      </c>
      <c r="Q744" s="11"/>
      <c r="R744" s="166" t="s">
        <v>1778</v>
      </c>
      <c r="S744" s="9"/>
      <c r="T744" s="13">
        <v>2.1</v>
      </c>
      <c r="U744" s="10">
        <v>44904</v>
      </c>
      <c r="V744" s="9"/>
      <c r="W744" s="12" t="s">
        <v>93</v>
      </c>
      <c r="X744" s="12" t="s">
        <v>13</v>
      </c>
      <c r="Y744" s="12"/>
      <c r="Z744" s="11"/>
      <c r="AA744" s="14">
        <v>12873.87</v>
      </c>
      <c r="AB744" s="14">
        <v>0</v>
      </c>
      <c r="AC744" s="14">
        <v>0</v>
      </c>
      <c r="AD744" s="14">
        <v>0</v>
      </c>
      <c r="AE744" s="161">
        <f>SUM(TAMPData2202[[#This Row],[2022 PE Obligations]:[2022 Paving Obligations]])</f>
        <v>12873.87</v>
      </c>
      <c r="AF744" s="14">
        <v>22873.87</v>
      </c>
      <c r="AG744" s="14">
        <v>0</v>
      </c>
      <c r="AH744" s="14">
        <v>0</v>
      </c>
      <c r="AI744" s="14">
        <v>0</v>
      </c>
      <c r="AJ744" s="14">
        <v>22873.87</v>
      </c>
      <c r="AK744" s="16" t="s">
        <v>5727</v>
      </c>
    </row>
    <row r="745" spans="1:37" hidden="1" x14ac:dyDescent="0.35">
      <c r="A745" s="159">
        <v>125528</v>
      </c>
      <c r="B745" s="8">
        <v>1</v>
      </c>
      <c r="C745" s="9" t="s">
        <v>97</v>
      </c>
      <c r="D745" s="10">
        <v>42793</v>
      </c>
      <c r="E745" s="9" t="s">
        <v>1397</v>
      </c>
      <c r="F745" s="10">
        <v>44509.875104166669</v>
      </c>
      <c r="G745" s="9" t="s">
        <v>108</v>
      </c>
      <c r="H745" s="11" t="s">
        <v>248</v>
      </c>
      <c r="I745" s="9" t="s">
        <v>1398</v>
      </c>
      <c r="J745" s="12"/>
      <c r="K745" s="9" t="s">
        <v>1399</v>
      </c>
      <c r="L745" s="12" t="s">
        <v>183</v>
      </c>
      <c r="M745" s="11" t="s">
        <v>1400</v>
      </c>
      <c r="N745" s="11"/>
      <c r="O745" s="9" t="s">
        <v>91</v>
      </c>
      <c r="P745" s="9" t="s">
        <v>473</v>
      </c>
      <c r="Q745" s="11"/>
      <c r="R745" s="9" t="s">
        <v>39</v>
      </c>
      <c r="S745" s="9" t="s">
        <v>46</v>
      </c>
      <c r="T745" s="13">
        <v>0.05</v>
      </c>
      <c r="U745" s="10">
        <v>44008</v>
      </c>
      <c r="V745" s="9"/>
      <c r="W745" s="12" t="s">
        <v>93</v>
      </c>
      <c r="X745" s="12" t="s">
        <v>103</v>
      </c>
      <c r="Y745" s="153" t="s">
        <v>34</v>
      </c>
      <c r="Z745" s="11" t="s">
        <v>1401</v>
      </c>
      <c r="AA745" s="14">
        <v>27549</v>
      </c>
      <c r="AB745" s="14">
        <v>0</v>
      </c>
      <c r="AC745" s="14">
        <v>300333</v>
      </c>
      <c r="AD745" s="14">
        <v>0</v>
      </c>
      <c r="AE745" s="161">
        <f>SUM(TAMPData2202[[#This Row],[2022 PE Obligations]:[2022 Paving Obligations]])</f>
        <v>327882</v>
      </c>
      <c r="AF745" s="14">
        <v>117549</v>
      </c>
      <c r="AG745" s="14">
        <v>0</v>
      </c>
      <c r="AH745" s="14">
        <v>1192728</v>
      </c>
      <c r="AI745" s="14">
        <v>0</v>
      </c>
      <c r="AJ745" s="14">
        <v>1310277</v>
      </c>
      <c r="AK745" s="16" t="s">
        <v>1403</v>
      </c>
    </row>
    <row r="746" spans="1:37" hidden="1" x14ac:dyDescent="0.35">
      <c r="A746" s="159">
        <v>125538.05</v>
      </c>
      <c r="B746" s="8">
        <v>3</v>
      </c>
      <c r="C746" s="9" t="s">
        <v>122</v>
      </c>
      <c r="D746" s="10">
        <v>44330</v>
      </c>
      <c r="E746" s="9" t="s">
        <v>398</v>
      </c>
      <c r="F746" s="10">
        <v>44522.875162037039</v>
      </c>
      <c r="G746" s="9" t="s">
        <v>108</v>
      </c>
      <c r="H746" s="11" t="s">
        <v>1839</v>
      </c>
      <c r="I746" s="9" t="s">
        <v>3213</v>
      </c>
      <c r="J746" s="12" t="s">
        <v>299</v>
      </c>
      <c r="K746" s="9"/>
      <c r="L746" s="12" t="s">
        <v>300</v>
      </c>
      <c r="M746" s="11" t="s">
        <v>5728</v>
      </c>
      <c r="N746" s="11"/>
      <c r="O746" s="9" t="s">
        <v>119</v>
      </c>
      <c r="P746" s="9" t="s">
        <v>5041</v>
      </c>
      <c r="Q746" s="11"/>
      <c r="R746" s="166" t="s">
        <v>1778</v>
      </c>
      <c r="S746" s="9"/>
      <c r="T746" s="13">
        <v>57.45</v>
      </c>
      <c r="U746" s="10">
        <v>44505</v>
      </c>
      <c r="V746" s="9"/>
      <c r="W746" s="12" t="s">
        <v>93</v>
      </c>
      <c r="X746" s="12"/>
      <c r="Y746" s="153" t="s">
        <v>29</v>
      </c>
      <c r="Z746" s="11"/>
      <c r="AA746" s="14">
        <v>0</v>
      </c>
      <c r="AB746" s="14">
        <v>0</v>
      </c>
      <c r="AC746" s="14">
        <v>382248</v>
      </c>
      <c r="AD746" s="14">
        <v>0</v>
      </c>
      <c r="AE746" s="161">
        <f>SUM(TAMPData2202[[#This Row],[2022 PE Obligations]:[2022 Paving Obligations]])</f>
        <v>382248</v>
      </c>
      <c r="AF746" s="14">
        <v>0</v>
      </c>
      <c r="AG746" s="14">
        <v>0</v>
      </c>
      <c r="AH746" s="14">
        <v>382248</v>
      </c>
      <c r="AI746" s="14">
        <v>0</v>
      </c>
      <c r="AJ746" s="14">
        <v>382248</v>
      </c>
      <c r="AK746" s="16" t="s">
        <v>5729</v>
      </c>
    </row>
    <row r="747" spans="1:37" hidden="1" x14ac:dyDescent="0.35">
      <c r="A747" s="159">
        <v>125554</v>
      </c>
      <c r="B747" s="8">
        <v>1</v>
      </c>
      <c r="C747" s="9" t="s">
        <v>85</v>
      </c>
      <c r="D747" s="10">
        <v>42795</v>
      </c>
      <c r="E747" s="9" t="s">
        <v>5730</v>
      </c>
      <c r="F747" s="10">
        <v>43844</v>
      </c>
      <c r="G747" s="9" t="s">
        <v>98</v>
      </c>
      <c r="H747" s="11" t="s">
        <v>297</v>
      </c>
      <c r="I747" s="9" t="s">
        <v>5731</v>
      </c>
      <c r="J747" s="12"/>
      <c r="K747" s="9" t="s">
        <v>5732</v>
      </c>
      <c r="L747" s="12" t="s">
        <v>183</v>
      </c>
      <c r="M747" s="11" t="s">
        <v>5733</v>
      </c>
      <c r="N747" s="11" t="s">
        <v>5734</v>
      </c>
      <c r="O747" s="9" t="s">
        <v>5109</v>
      </c>
      <c r="P747" s="9" t="s">
        <v>5027</v>
      </c>
      <c r="Q747" s="11"/>
      <c r="R747" s="166" t="s">
        <v>1778</v>
      </c>
      <c r="S747" s="9"/>
      <c r="T747" s="13">
        <v>0.01</v>
      </c>
      <c r="U747" s="12"/>
      <c r="V747" s="9"/>
      <c r="W747" s="12" t="s">
        <v>93</v>
      </c>
      <c r="X747" s="12" t="s">
        <v>103</v>
      </c>
      <c r="Y747" s="12"/>
      <c r="Z747" s="11"/>
      <c r="AA747" s="14">
        <v>0</v>
      </c>
      <c r="AB747" s="14">
        <v>0</v>
      </c>
      <c r="AC747" s="14">
        <v>825</v>
      </c>
      <c r="AD747" s="14">
        <v>0</v>
      </c>
      <c r="AE747" s="161">
        <f>SUM(TAMPData2202[[#This Row],[2022 PE Obligations]:[2022 Paving Obligations]])</f>
        <v>825</v>
      </c>
      <c r="AF747" s="14">
        <v>15000</v>
      </c>
      <c r="AG747" s="14">
        <v>0</v>
      </c>
      <c r="AH747" s="14">
        <v>8885</v>
      </c>
      <c r="AI747" s="14">
        <v>0</v>
      </c>
      <c r="AJ747" s="14">
        <v>23885</v>
      </c>
      <c r="AK747" s="16" t="s">
        <v>5735</v>
      </c>
    </row>
    <row r="748" spans="1:37" hidden="1" x14ac:dyDescent="0.35">
      <c r="A748" s="159">
        <v>125561</v>
      </c>
      <c r="B748" s="8">
        <v>1</v>
      </c>
      <c r="C748" s="9" t="s">
        <v>85</v>
      </c>
      <c r="D748" s="10">
        <v>42795</v>
      </c>
      <c r="E748" s="9" t="s">
        <v>5730</v>
      </c>
      <c r="F748" s="10">
        <v>43844</v>
      </c>
      <c r="G748" s="9" t="s">
        <v>98</v>
      </c>
      <c r="H748" s="11" t="s">
        <v>297</v>
      </c>
      <c r="I748" s="9" t="s">
        <v>5736</v>
      </c>
      <c r="J748" s="12"/>
      <c r="K748" s="9" t="s">
        <v>5737</v>
      </c>
      <c r="L748" s="12" t="s">
        <v>183</v>
      </c>
      <c r="M748" s="11" t="s">
        <v>5738</v>
      </c>
      <c r="N748" s="11" t="s">
        <v>5734</v>
      </c>
      <c r="O748" s="9" t="s">
        <v>5109</v>
      </c>
      <c r="P748" s="9" t="s">
        <v>5027</v>
      </c>
      <c r="Q748" s="11"/>
      <c r="R748" s="166" t="s">
        <v>1778</v>
      </c>
      <c r="S748" s="9"/>
      <c r="T748" s="13">
        <v>0.01</v>
      </c>
      <c r="U748" s="12"/>
      <c r="V748" s="9"/>
      <c r="W748" s="12" t="s">
        <v>93</v>
      </c>
      <c r="X748" s="12" t="s">
        <v>186</v>
      </c>
      <c r="Y748" s="12"/>
      <c r="Z748" s="11"/>
      <c r="AA748" s="14">
        <v>0</v>
      </c>
      <c r="AB748" s="14">
        <v>0</v>
      </c>
      <c r="AC748" s="14">
        <v>1824</v>
      </c>
      <c r="AD748" s="14">
        <v>0</v>
      </c>
      <c r="AE748" s="161">
        <f>SUM(TAMPData2202[[#This Row],[2022 PE Obligations]:[2022 Paving Obligations]])</f>
        <v>1824</v>
      </c>
      <c r="AF748" s="14">
        <v>15000</v>
      </c>
      <c r="AG748" s="14">
        <v>0</v>
      </c>
      <c r="AH748" s="14">
        <v>7969</v>
      </c>
      <c r="AI748" s="14">
        <v>0</v>
      </c>
      <c r="AJ748" s="14">
        <v>22969</v>
      </c>
      <c r="AK748" s="16" t="s">
        <v>5739</v>
      </c>
    </row>
    <row r="749" spans="1:37" ht="36" hidden="1" x14ac:dyDescent="0.35">
      <c r="A749" s="159">
        <v>125570</v>
      </c>
      <c r="B749" s="8">
        <v>1</v>
      </c>
      <c r="C749" s="9" t="s">
        <v>85</v>
      </c>
      <c r="D749" s="10">
        <v>42797</v>
      </c>
      <c r="E749" s="9" t="s">
        <v>2180</v>
      </c>
      <c r="F749" s="10">
        <v>44536</v>
      </c>
      <c r="G749" s="9" t="s">
        <v>148</v>
      </c>
      <c r="H749" s="11" t="s">
        <v>297</v>
      </c>
      <c r="I749" s="9" t="s">
        <v>1436</v>
      </c>
      <c r="J749" s="12" t="s">
        <v>101</v>
      </c>
      <c r="K749" s="9"/>
      <c r="L749" s="12" t="s">
        <v>101</v>
      </c>
      <c r="M749" s="11" t="s">
        <v>2933</v>
      </c>
      <c r="N749" s="11" t="s">
        <v>2934</v>
      </c>
      <c r="O749" s="9" t="s">
        <v>1836</v>
      </c>
      <c r="P749" s="9" t="s">
        <v>2935</v>
      </c>
      <c r="Q749" s="11"/>
      <c r="R749" s="9" t="s">
        <v>47</v>
      </c>
      <c r="S749" s="9" t="s">
        <v>45</v>
      </c>
      <c r="T749" s="13">
        <v>3.7999999999999999E-2</v>
      </c>
      <c r="U749" s="10">
        <v>44904</v>
      </c>
      <c r="V749" s="9"/>
      <c r="W749" s="12" t="s">
        <v>93</v>
      </c>
      <c r="X749" s="12" t="s">
        <v>103</v>
      </c>
      <c r="Y749" s="153" t="s">
        <v>32</v>
      </c>
      <c r="Z749" s="11"/>
      <c r="AA749" s="14">
        <v>0</v>
      </c>
      <c r="AB749" s="14">
        <v>224000</v>
      </c>
      <c r="AC749" s="14">
        <v>0</v>
      </c>
      <c r="AD749" s="14">
        <v>0</v>
      </c>
      <c r="AE749" s="161">
        <f>SUM(TAMPData2202[[#This Row],[2022 PE Obligations]:[2022 Paving Obligations]])</f>
        <v>224000</v>
      </c>
      <c r="AF749" s="14">
        <v>250000</v>
      </c>
      <c r="AG749" s="14">
        <v>224000</v>
      </c>
      <c r="AH749" s="14">
        <v>0</v>
      </c>
      <c r="AI749" s="14">
        <v>0</v>
      </c>
      <c r="AJ749" s="14">
        <v>474000</v>
      </c>
      <c r="AK749" s="16" t="s">
        <v>2936</v>
      </c>
    </row>
    <row r="750" spans="1:37" ht="54" hidden="1" x14ac:dyDescent="0.35">
      <c r="A750" s="159">
        <v>125571</v>
      </c>
      <c r="B750" s="8">
        <v>4</v>
      </c>
      <c r="C750" s="9" t="s">
        <v>114</v>
      </c>
      <c r="D750" s="10">
        <v>42797</v>
      </c>
      <c r="E750" s="9" t="s">
        <v>1768</v>
      </c>
      <c r="F750" s="10">
        <v>44377</v>
      </c>
      <c r="G750" s="9" t="s">
        <v>170</v>
      </c>
      <c r="H750" s="11" t="s">
        <v>489</v>
      </c>
      <c r="I750" s="9"/>
      <c r="J750" s="12"/>
      <c r="K750" s="9"/>
      <c r="L750" s="12"/>
      <c r="M750" s="11" t="s">
        <v>4422</v>
      </c>
      <c r="N750" s="11" t="s">
        <v>4423</v>
      </c>
      <c r="O750" s="9" t="s">
        <v>91</v>
      </c>
      <c r="P750" s="9" t="s">
        <v>158</v>
      </c>
      <c r="Q750" s="11"/>
      <c r="R750" s="9" t="s">
        <v>47</v>
      </c>
      <c r="S750" s="9" t="s">
        <v>46</v>
      </c>
      <c r="T750" s="13">
        <v>0.38</v>
      </c>
      <c r="U750" s="12"/>
      <c r="V750" s="9"/>
      <c r="W750" s="12" t="s">
        <v>93</v>
      </c>
      <c r="X750" s="12" t="s">
        <v>103</v>
      </c>
      <c r="Y750" s="153" t="s">
        <v>34</v>
      </c>
      <c r="Z750" s="11"/>
      <c r="AA750" s="14">
        <v>-487.64</v>
      </c>
      <c r="AB750" s="14">
        <v>0</v>
      </c>
      <c r="AC750" s="14">
        <v>7114.35</v>
      </c>
      <c r="AD750" s="14">
        <v>0</v>
      </c>
      <c r="AE750" s="165">
        <f>SUM(TAMPData2202[[#This Row],[2022 PE Obligations]:[2022 Paving Obligations]])</f>
        <v>6626.71</v>
      </c>
      <c r="AF750" s="14">
        <v>34412.36</v>
      </c>
      <c r="AG750" s="14">
        <v>0</v>
      </c>
      <c r="AH750" s="14">
        <v>473214.35</v>
      </c>
      <c r="AI750" s="14">
        <v>0</v>
      </c>
      <c r="AJ750" s="14">
        <v>507626.71</v>
      </c>
      <c r="AK750" s="16" t="s">
        <v>4424</v>
      </c>
    </row>
    <row r="751" spans="1:37" hidden="1" x14ac:dyDescent="0.35">
      <c r="A751" s="159">
        <v>125581</v>
      </c>
      <c r="B751" s="8">
        <v>3</v>
      </c>
      <c r="C751" s="9" t="s">
        <v>122</v>
      </c>
      <c r="D751" s="10">
        <v>42801</v>
      </c>
      <c r="E751" s="9" t="s">
        <v>3907</v>
      </c>
      <c r="F751" s="10">
        <v>44504</v>
      </c>
      <c r="G751" s="9" t="s">
        <v>241</v>
      </c>
      <c r="H751" s="11" t="s">
        <v>538</v>
      </c>
      <c r="I751" s="9" t="s">
        <v>477</v>
      </c>
      <c r="J751" s="12" t="s">
        <v>299</v>
      </c>
      <c r="K751" s="9"/>
      <c r="L751" s="12" t="s">
        <v>300</v>
      </c>
      <c r="M751" s="11" t="s">
        <v>5740</v>
      </c>
      <c r="N751" s="11" t="s">
        <v>5741</v>
      </c>
      <c r="O751" s="9" t="s">
        <v>1836</v>
      </c>
      <c r="P751" s="9" t="s">
        <v>2430</v>
      </c>
      <c r="Q751" s="11"/>
      <c r="R751" s="166" t="s">
        <v>47</v>
      </c>
      <c r="S751" s="166" t="s">
        <v>45</v>
      </c>
      <c r="T751" s="13">
        <v>0.22</v>
      </c>
      <c r="U751" s="10">
        <v>44477</v>
      </c>
      <c r="V751" s="9"/>
      <c r="W751" s="12" t="s">
        <v>93</v>
      </c>
      <c r="X751" s="12" t="s">
        <v>303</v>
      </c>
      <c r="Y751" s="153" t="s">
        <v>29</v>
      </c>
      <c r="Z751" s="11"/>
      <c r="AA751" s="14">
        <v>80000</v>
      </c>
      <c r="AB751" s="14">
        <v>0</v>
      </c>
      <c r="AC751" s="14">
        <v>1301264</v>
      </c>
      <c r="AD751" s="14">
        <v>0</v>
      </c>
      <c r="AE751" s="161">
        <f>SUM(TAMPData2202[[#This Row],[2022 PE Obligations]:[2022 Paving Obligations]])</f>
        <v>1381264</v>
      </c>
      <c r="AF751" s="14">
        <v>184400</v>
      </c>
      <c r="AG751" s="14">
        <v>0</v>
      </c>
      <c r="AH751" s="14">
        <v>1301264</v>
      </c>
      <c r="AI751" s="14">
        <v>0</v>
      </c>
      <c r="AJ751" s="14">
        <v>1485664</v>
      </c>
      <c r="AK751" s="16" t="s">
        <v>5742</v>
      </c>
    </row>
    <row r="752" spans="1:37" ht="36" hidden="1" x14ac:dyDescent="0.35">
      <c r="A752" s="159">
        <v>125591</v>
      </c>
      <c r="B752" s="8">
        <v>2</v>
      </c>
      <c r="C752" s="9" t="s">
        <v>85</v>
      </c>
      <c r="D752" s="10">
        <v>42809</v>
      </c>
      <c r="E752" s="9" t="s">
        <v>3285</v>
      </c>
      <c r="F752" s="10">
        <v>44491</v>
      </c>
      <c r="G752" s="9" t="s">
        <v>426</v>
      </c>
      <c r="H752" s="11" t="s">
        <v>460</v>
      </c>
      <c r="I752" s="9"/>
      <c r="J752" s="12"/>
      <c r="K752" s="9"/>
      <c r="L752" s="12"/>
      <c r="M752" s="11" t="s">
        <v>5743</v>
      </c>
      <c r="N752" s="11" t="s">
        <v>5744</v>
      </c>
      <c r="O752" s="9" t="s">
        <v>91</v>
      </c>
      <c r="P752" s="9" t="s">
        <v>2226</v>
      </c>
      <c r="Q752" s="11"/>
      <c r="R752" s="166" t="s">
        <v>1778</v>
      </c>
      <c r="S752" s="9"/>
      <c r="T752" s="13">
        <v>4.42</v>
      </c>
      <c r="U752" s="12"/>
      <c r="V752" s="9"/>
      <c r="W752" s="12" t="s">
        <v>93</v>
      </c>
      <c r="X752" s="12" t="s">
        <v>186</v>
      </c>
      <c r="Y752" s="12"/>
      <c r="Z752" s="11"/>
      <c r="AA752" s="14">
        <v>11440</v>
      </c>
      <c r="AB752" s="14">
        <v>0</v>
      </c>
      <c r="AC752" s="14">
        <v>0</v>
      </c>
      <c r="AD752" s="14">
        <v>0</v>
      </c>
      <c r="AE752" s="161">
        <f>SUM(TAMPData2202[[#This Row],[2022 PE Obligations]:[2022 Paving Obligations]])</f>
        <v>11440</v>
      </c>
      <c r="AF752" s="14">
        <v>11440</v>
      </c>
      <c r="AG752" s="14">
        <v>0</v>
      </c>
      <c r="AH752" s="14">
        <v>0</v>
      </c>
      <c r="AI752" s="14">
        <v>0</v>
      </c>
      <c r="AJ752" s="14">
        <v>11440</v>
      </c>
      <c r="AK752" s="16" t="s">
        <v>5745</v>
      </c>
    </row>
    <row r="753" spans="1:37" ht="54" hidden="1" x14ac:dyDescent="0.35">
      <c r="A753" s="159">
        <v>125591.01</v>
      </c>
      <c r="B753" s="8">
        <v>2</v>
      </c>
      <c r="C753" s="9" t="s">
        <v>85</v>
      </c>
      <c r="D753" s="10">
        <v>44119</v>
      </c>
      <c r="E753" s="9" t="s">
        <v>509</v>
      </c>
      <c r="F753" s="10">
        <v>44491</v>
      </c>
      <c r="G753" s="9" t="s">
        <v>426</v>
      </c>
      <c r="H753" s="11" t="s">
        <v>460</v>
      </c>
      <c r="I753" s="9"/>
      <c r="J753" s="12"/>
      <c r="K753" s="9"/>
      <c r="L753" s="12"/>
      <c r="M753" s="11" t="s">
        <v>5746</v>
      </c>
      <c r="N753" s="11" t="s">
        <v>5747</v>
      </c>
      <c r="O753" s="9" t="s">
        <v>91</v>
      </c>
      <c r="P753" s="9" t="s">
        <v>2226</v>
      </c>
      <c r="Q753" s="11"/>
      <c r="R753" s="166" t="s">
        <v>1778</v>
      </c>
      <c r="S753" s="9"/>
      <c r="T753" s="13">
        <v>1.54</v>
      </c>
      <c r="U753" s="12"/>
      <c r="V753" s="9"/>
      <c r="W753" s="12" t="s">
        <v>93</v>
      </c>
      <c r="X753" s="12" t="s">
        <v>186</v>
      </c>
      <c r="Y753" s="12"/>
      <c r="Z753" s="11"/>
      <c r="AA753" s="14">
        <v>23424</v>
      </c>
      <c r="AB753" s="14">
        <v>0</v>
      </c>
      <c r="AC753" s="14">
        <v>0</v>
      </c>
      <c r="AD753" s="14">
        <v>0</v>
      </c>
      <c r="AE753" s="161">
        <f>SUM(TAMPData2202[[#This Row],[2022 PE Obligations]:[2022 Paving Obligations]])</f>
        <v>23424</v>
      </c>
      <c r="AF753" s="14">
        <v>23424</v>
      </c>
      <c r="AG753" s="14">
        <v>0</v>
      </c>
      <c r="AH753" s="14">
        <v>0</v>
      </c>
      <c r="AI753" s="14">
        <v>0</v>
      </c>
      <c r="AJ753" s="14">
        <v>23424</v>
      </c>
      <c r="AK753" s="16" t="s">
        <v>5748</v>
      </c>
    </row>
    <row r="754" spans="1:37" ht="36" hidden="1" x14ac:dyDescent="0.35">
      <c r="A754" s="162">
        <v>125645</v>
      </c>
      <c r="B754" s="8">
        <v>3</v>
      </c>
      <c r="C754" s="9" t="s">
        <v>97</v>
      </c>
      <c r="D754" s="10">
        <v>42843</v>
      </c>
      <c r="E754" s="9" t="s">
        <v>152</v>
      </c>
      <c r="F754" s="10">
        <v>44281</v>
      </c>
      <c r="G754" s="9" t="s">
        <v>203</v>
      </c>
      <c r="H754" s="11" t="s">
        <v>5749</v>
      </c>
      <c r="I754" s="9" t="s">
        <v>621</v>
      </c>
      <c r="J754" s="12" t="s">
        <v>299</v>
      </c>
      <c r="K754" s="9"/>
      <c r="L754" s="12" t="s">
        <v>300</v>
      </c>
      <c r="M754" s="11" t="s">
        <v>5750</v>
      </c>
      <c r="N754" s="11" t="s">
        <v>2604</v>
      </c>
      <c r="O754" s="9" t="s">
        <v>157</v>
      </c>
      <c r="P754" s="9" t="s">
        <v>157</v>
      </c>
      <c r="Q754" s="11" t="s">
        <v>2604</v>
      </c>
      <c r="R754" s="164" t="s">
        <v>47</v>
      </c>
      <c r="S754" s="164" t="s">
        <v>43</v>
      </c>
      <c r="T754" s="13">
        <v>5.28</v>
      </c>
      <c r="U754" s="10">
        <v>43077</v>
      </c>
      <c r="V754" s="9" t="s">
        <v>1805</v>
      </c>
      <c r="W754" s="12" t="s">
        <v>93</v>
      </c>
      <c r="X754" s="12" t="s">
        <v>303</v>
      </c>
      <c r="Y754" s="163" t="s">
        <v>29</v>
      </c>
      <c r="Z754" s="11" t="s">
        <v>5751</v>
      </c>
      <c r="AA754" s="14">
        <v>0</v>
      </c>
      <c r="AB754" s="14">
        <v>0</v>
      </c>
      <c r="AC754" s="14">
        <v>28318.3</v>
      </c>
      <c r="AD754" s="14">
        <v>-101557.6</v>
      </c>
      <c r="AE754" s="161">
        <f>SUM(TAMPData2202[[#This Row],[2022 PE Obligations]:[2022 Paving Obligations]])</f>
        <v>-73239.3</v>
      </c>
      <c r="AF754" s="14">
        <v>0</v>
      </c>
      <c r="AG754" s="14">
        <v>0</v>
      </c>
      <c r="AH754" s="14">
        <v>322051.3</v>
      </c>
      <c r="AI754" s="14">
        <v>3514324.4</v>
      </c>
      <c r="AJ754" s="14">
        <v>3836375.7</v>
      </c>
      <c r="AK754" s="16" t="s">
        <v>5752</v>
      </c>
    </row>
    <row r="755" spans="1:37" ht="126" hidden="1" x14ac:dyDescent="0.35">
      <c r="A755" s="162">
        <v>125646</v>
      </c>
      <c r="B755" s="8">
        <v>3</v>
      </c>
      <c r="C755" s="9" t="s">
        <v>114</v>
      </c>
      <c r="D755" s="10">
        <v>42843</v>
      </c>
      <c r="E755" s="9" t="s">
        <v>152</v>
      </c>
      <c r="F755" s="10">
        <v>44281</v>
      </c>
      <c r="G755" s="9" t="s">
        <v>170</v>
      </c>
      <c r="H755" s="11" t="s">
        <v>109</v>
      </c>
      <c r="I755" s="9" t="s">
        <v>621</v>
      </c>
      <c r="J755" s="12" t="s">
        <v>299</v>
      </c>
      <c r="K755" s="9"/>
      <c r="L755" s="12" t="s">
        <v>300</v>
      </c>
      <c r="M755" s="11" t="s">
        <v>3752</v>
      </c>
      <c r="N755" s="11" t="s">
        <v>2604</v>
      </c>
      <c r="O755" s="9" t="s">
        <v>157</v>
      </c>
      <c r="P755" s="9" t="s">
        <v>157</v>
      </c>
      <c r="Q755" s="11" t="s">
        <v>2604</v>
      </c>
      <c r="R755" s="164" t="s">
        <v>47</v>
      </c>
      <c r="S755" s="164" t="s">
        <v>43</v>
      </c>
      <c r="T755" s="13">
        <v>4.3</v>
      </c>
      <c r="U755" s="10">
        <v>43077</v>
      </c>
      <c r="V755" s="9" t="s">
        <v>1805</v>
      </c>
      <c r="W755" s="12" t="s">
        <v>93</v>
      </c>
      <c r="X755" s="12" t="s">
        <v>303</v>
      </c>
      <c r="Y755" s="163" t="s">
        <v>29</v>
      </c>
      <c r="Z755" s="11" t="s">
        <v>3753</v>
      </c>
      <c r="AA755" s="14">
        <v>0</v>
      </c>
      <c r="AB755" s="14">
        <v>0</v>
      </c>
      <c r="AC755" s="14">
        <v>134499.23000000001</v>
      </c>
      <c r="AD755" s="14">
        <v>-55556.99</v>
      </c>
      <c r="AE755" s="161">
        <f>SUM(TAMPData2202[[#This Row],[2022 PE Obligations]:[2022 Paving Obligations]])</f>
        <v>78942.24000000002</v>
      </c>
      <c r="AF755" s="14">
        <v>0</v>
      </c>
      <c r="AG755" s="14">
        <v>0</v>
      </c>
      <c r="AH755" s="14">
        <v>580224.23</v>
      </c>
      <c r="AI755" s="14">
        <v>3037050.01</v>
      </c>
      <c r="AJ755" s="14">
        <v>3617274.24</v>
      </c>
      <c r="AK755" s="16" t="s">
        <v>3755</v>
      </c>
    </row>
    <row r="756" spans="1:37" hidden="1" x14ac:dyDescent="0.35">
      <c r="A756" s="159">
        <v>125746</v>
      </c>
      <c r="B756" s="8">
        <v>3</v>
      </c>
      <c r="C756" s="9" t="s">
        <v>97</v>
      </c>
      <c r="D756" s="10">
        <v>42873</v>
      </c>
      <c r="E756" s="9" t="s">
        <v>98</v>
      </c>
      <c r="F756" s="10">
        <v>44327.875081018516</v>
      </c>
      <c r="G756" s="9" t="s">
        <v>108</v>
      </c>
      <c r="H756" s="11" t="s">
        <v>785</v>
      </c>
      <c r="I756" s="9" t="s">
        <v>786</v>
      </c>
      <c r="J756" s="12" t="s">
        <v>101</v>
      </c>
      <c r="K756" s="9"/>
      <c r="L756" s="12" t="s">
        <v>101</v>
      </c>
      <c r="M756" s="11" t="s">
        <v>787</v>
      </c>
      <c r="N756" s="11"/>
      <c r="O756" s="9" t="s">
        <v>438</v>
      </c>
      <c r="P756" s="9" t="s">
        <v>439</v>
      </c>
      <c r="Q756" s="11"/>
      <c r="R756" s="9" t="s">
        <v>39</v>
      </c>
      <c r="S756" s="9" t="s">
        <v>46</v>
      </c>
      <c r="T756" s="15" t="s">
        <v>505</v>
      </c>
      <c r="U756" s="10">
        <v>43742</v>
      </c>
      <c r="V756" s="9"/>
      <c r="W756" s="12" t="s">
        <v>93</v>
      </c>
      <c r="X756" s="12" t="s">
        <v>13</v>
      </c>
      <c r="Y756" s="153" t="s">
        <v>31</v>
      </c>
      <c r="Z756" s="11"/>
      <c r="AA756" s="14">
        <v>0</v>
      </c>
      <c r="AB756" s="14">
        <v>0</v>
      </c>
      <c r="AC756" s="14">
        <v>179200</v>
      </c>
      <c r="AD756" s="14">
        <v>0</v>
      </c>
      <c r="AE756" s="161">
        <f>SUM(TAMPData2202[[#This Row],[2022 PE Obligations]:[2022 Paving Obligations]])</f>
        <v>179200</v>
      </c>
      <c r="AF756" s="14">
        <v>0</v>
      </c>
      <c r="AG756" s="14">
        <v>0</v>
      </c>
      <c r="AH756" s="14">
        <v>3147799</v>
      </c>
      <c r="AI756" s="14">
        <v>0</v>
      </c>
      <c r="AJ756" s="14">
        <v>3147799</v>
      </c>
      <c r="AK756" s="16" t="s">
        <v>789</v>
      </c>
    </row>
    <row r="757" spans="1:37" ht="36" hidden="1" x14ac:dyDescent="0.35">
      <c r="A757" s="159">
        <v>125901</v>
      </c>
      <c r="B757" s="8">
        <v>1</v>
      </c>
      <c r="C757" s="9" t="s">
        <v>85</v>
      </c>
      <c r="D757" s="10">
        <v>42900</v>
      </c>
      <c r="E757" s="9" t="s">
        <v>1728</v>
      </c>
      <c r="F757" s="10">
        <v>44377</v>
      </c>
      <c r="G757" s="9" t="s">
        <v>1741</v>
      </c>
      <c r="H757" s="11" t="s">
        <v>689</v>
      </c>
      <c r="I757" s="9"/>
      <c r="J757" s="12"/>
      <c r="K757" s="9"/>
      <c r="L757" s="12"/>
      <c r="M757" s="11" t="s">
        <v>4425</v>
      </c>
      <c r="N757" s="11" t="s">
        <v>4426</v>
      </c>
      <c r="O757" s="9" t="s">
        <v>91</v>
      </c>
      <c r="P757" s="9" t="s">
        <v>158</v>
      </c>
      <c r="Q757" s="11"/>
      <c r="R757" s="9" t="s">
        <v>47</v>
      </c>
      <c r="S757" s="9" t="s">
        <v>46</v>
      </c>
      <c r="T757" s="15" t="s">
        <v>505</v>
      </c>
      <c r="U757" s="12"/>
      <c r="V757" s="9"/>
      <c r="W757" s="12" t="s">
        <v>93</v>
      </c>
      <c r="X757" s="12" t="s">
        <v>103</v>
      </c>
      <c r="Y757" s="153" t="s">
        <v>34</v>
      </c>
      <c r="Z757" s="11"/>
      <c r="AA757" s="14">
        <v>31450</v>
      </c>
      <c r="AB757" s="14">
        <v>0</v>
      </c>
      <c r="AC757" s="14">
        <v>0</v>
      </c>
      <c r="AD757" s="14">
        <v>0</v>
      </c>
      <c r="AE757" s="165">
        <f>SUM(TAMPData2202[[#This Row],[2022 PE Obligations]:[2022 Paving Obligations]])</f>
        <v>31450</v>
      </c>
      <c r="AF757" s="14">
        <v>123750</v>
      </c>
      <c r="AG757" s="14">
        <v>0</v>
      </c>
      <c r="AH757" s="14">
        <v>0</v>
      </c>
      <c r="AI757" s="14">
        <v>0</v>
      </c>
      <c r="AJ757" s="14">
        <v>123750</v>
      </c>
      <c r="AK757" s="16" t="s">
        <v>4427</v>
      </c>
    </row>
    <row r="758" spans="1:37" hidden="1" x14ac:dyDescent="0.35">
      <c r="A758" s="159">
        <v>126006</v>
      </c>
      <c r="B758" s="8">
        <v>3</v>
      </c>
      <c r="C758" s="9" t="s">
        <v>85</v>
      </c>
      <c r="D758" s="10">
        <v>42921</v>
      </c>
      <c r="E758" s="9" t="s">
        <v>2180</v>
      </c>
      <c r="F758" s="10">
        <v>44544</v>
      </c>
      <c r="G758" s="9" t="s">
        <v>5753</v>
      </c>
      <c r="H758" s="11" t="s">
        <v>365</v>
      </c>
      <c r="I758" s="9" t="s">
        <v>292</v>
      </c>
      <c r="J758" s="12" t="s">
        <v>101</v>
      </c>
      <c r="K758" s="9" t="s">
        <v>1894</v>
      </c>
      <c r="L758" s="12" t="s">
        <v>101</v>
      </c>
      <c r="M758" s="11" t="s">
        <v>5754</v>
      </c>
      <c r="N758" s="11" t="s">
        <v>5754</v>
      </c>
      <c r="O758" s="9" t="s">
        <v>1836</v>
      </c>
      <c r="P758" s="9" t="s">
        <v>5440</v>
      </c>
      <c r="Q758" s="11"/>
      <c r="R758" s="166" t="s">
        <v>1778</v>
      </c>
      <c r="S758" s="9"/>
      <c r="T758" s="13">
        <v>0.72</v>
      </c>
      <c r="U758" s="10">
        <v>44967</v>
      </c>
      <c r="V758" s="9"/>
      <c r="W758" s="12" t="s">
        <v>93</v>
      </c>
      <c r="X758" s="12" t="s">
        <v>13</v>
      </c>
      <c r="Y758" s="12"/>
      <c r="Z758" s="11"/>
      <c r="AA758" s="14">
        <v>132000</v>
      </c>
      <c r="AB758" s="14">
        <v>0</v>
      </c>
      <c r="AC758" s="14">
        <v>0</v>
      </c>
      <c r="AD758" s="14">
        <v>0</v>
      </c>
      <c r="AE758" s="161">
        <f>SUM(TAMPData2202[[#This Row],[2022 PE Obligations]:[2022 Paving Obligations]])</f>
        <v>132000</v>
      </c>
      <c r="AF758" s="14">
        <v>152000</v>
      </c>
      <c r="AG758" s="14">
        <v>0</v>
      </c>
      <c r="AH758" s="14">
        <v>0</v>
      </c>
      <c r="AI758" s="14">
        <v>0</v>
      </c>
      <c r="AJ758" s="14">
        <v>152000</v>
      </c>
      <c r="AK758" s="16" t="s">
        <v>5755</v>
      </c>
    </row>
    <row r="759" spans="1:37" hidden="1" x14ac:dyDescent="0.35">
      <c r="A759" s="162">
        <v>126139</v>
      </c>
      <c r="B759" s="8">
        <v>2</v>
      </c>
      <c r="C759" s="9" t="s">
        <v>114</v>
      </c>
      <c r="D759" s="10">
        <v>42935</v>
      </c>
      <c r="E759" s="9" t="s">
        <v>152</v>
      </c>
      <c r="F759" s="10">
        <v>44281</v>
      </c>
      <c r="G759" s="9" t="s">
        <v>170</v>
      </c>
      <c r="H759" s="11" t="s">
        <v>1613</v>
      </c>
      <c r="I759" s="9" t="s">
        <v>3205</v>
      </c>
      <c r="J759" s="12" t="s">
        <v>101</v>
      </c>
      <c r="K759" s="9"/>
      <c r="L759" s="12" t="s">
        <v>101</v>
      </c>
      <c r="M759" s="11" t="s">
        <v>3324</v>
      </c>
      <c r="N759" s="11" t="s">
        <v>2088</v>
      </c>
      <c r="O759" s="9" t="s">
        <v>157</v>
      </c>
      <c r="P759" s="9" t="s">
        <v>158</v>
      </c>
      <c r="Q759" s="11" t="s">
        <v>2088</v>
      </c>
      <c r="R759" s="9" t="s">
        <v>47</v>
      </c>
      <c r="S759" s="164" t="s">
        <v>43</v>
      </c>
      <c r="T759" s="13">
        <v>5</v>
      </c>
      <c r="U759" s="10">
        <v>43273</v>
      </c>
      <c r="V759" s="9" t="s">
        <v>1860</v>
      </c>
      <c r="W759" s="12" t="s">
        <v>93</v>
      </c>
      <c r="X759" s="12" t="s">
        <v>103</v>
      </c>
      <c r="Y759" s="163" t="s">
        <v>32</v>
      </c>
      <c r="Z759" s="11"/>
      <c r="AA759" s="14">
        <v>0</v>
      </c>
      <c r="AB759" s="14">
        <v>0</v>
      </c>
      <c r="AC759" s="14">
        <v>427.57</v>
      </c>
      <c r="AD759" s="14">
        <v>15116.95</v>
      </c>
      <c r="AE759" s="161">
        <f>SUM(TAMPData2202[[#This Row],[2022 PE Obligations]:[2022 Paving Obligations]])</f>
        <v>15544.52</v>
      </c>
      <c r="AF759" s="14">
        <v>0</v>
      </c>
      <c r="AG759" s="14">
        <v>0</v>
      </c>
      <c r="AH759" s="14">
        <v>16848.57</v>
      </c>
      <c r="AI759" s="14">
        <v>467485.95</v>
      </c>
      <c r="AJ759" s="14">
        <v>484334.52</v>
      </c>
      <c r="AK759" s="16" t="s">
        <v>3326</v>
      </c>
    </row>
    <row r="760" spans="1:37" hidden="1" x14ac:dyDescent="0.35">
      <c r="A760" s="162">
        <v>126140</v>
      </c>
      <c r="B760" s="8">
        <v>2</v>
      </c>
      <c r="C760" s="9" t="s">
        <v>114</v>
      </c>
      <c r="D760" s="10">
        <v>42935</v>
      </c>
      <c r="E760" s="9" t="s">
        <v>152</v>
      </c>
      <c r="F760" s="10">
        <v>44281</v>
      </c>
      <c r="G760" s="9" t="s">
        <v>170</v>
      </c>
      <c r="H760" s="11" t="s">
        <v>1613</v>
      </c>
      <c r="I760" s="9" t="s">
        <v>218</v>
      </c>
      <c r="J760" s="12" t="s">
        <v>101</v>
      </c>
      <c r="K760" s="9"/>
      <c r="L760" s="12" t="s">
        <v>101</v>
      </c>
      <c r="M760" s="11" t="s">
        <v>3327</v>
      </c>
      <c r="N760" s="11" t="s">
        <v>2088</v>
      </c>
      <c r="O760" s="9" t="s">
        <v>157</v>
      </c>
      <c r="P760" s="9" t="s">
        <v>158</v>
      </c>
      <c r="Q760" s="11" t="s">
        <v>2088</v>
      </c>
      <c r="R760" s="9" t="s">
        <v>47</v>
      </c>
      <c r="S760" s="164" t="s">
        <v>43</v>
      </c>
      <c r="T760" s="13">
        <v>2.74</v>
      </c>
      <c r="U760" s="10">
        <v>43273</v>
      </c>
      <c r="V760" s="9" t="s">
        <v>1860</v>
      </c>
      <c r="W760" s="12" t="s">
        <v>93</v>
      </c>
      <c r="X760" s="12" t="s">
        <v>103</v>
      </c>
      <c r="Y760" s="163" t="s">
        <v>32</v>
      </c>
      <c r="Z760" s="11"/>
      <c r="AA760" s="14">
        <v>0</v>
      </c>
      <c r="AB760" s="14">
        <v>0</v>
      </c>
      <c r="AC760" s="14">
        <v>0</v>
      </c>
      <c r="AD760" s="14">
        <v>60350.080000000002</v>
      </c>
      <c r="AE760" s="161">
        <f>SUM(TAMPData2202[[#This Row],[2022 PE Obligations]:[2022 Paving Obligations]])</f>
        <v>60350.080000000002</v>
      </c>
      <c r="AF760" s="14">
        <v>0</v>
      </c>
      <c r="AG760" s="14">
        <v>0</v>
      </c>
      <c r="AH760" s="14">
        <v>0</v>
      </c>
      <c r="AI760" s="14">
        <v>266224.08</v>
      </c>
      <c r="AJ760" s="14">
        <v>266224.08</v>
      </c>
      <c r="AK760" s="16" t="s">
        <v>3329</v>
      </c>
    </row>
    <row r="761" spans="1:37" hidden="1" x14ac:dyDescent="0.35">
      <c r="A761" s="162">
        <v>126141</v>
      </c>
      <c r="B761" s="8">
        <v>2</v>
      </c>
      <c r="C761" s="9" t="s">
        <v>114</v>
      </c>
      <c r="D761" s="10">
        <v>42935</v>
      </c>
      <c r="E761" s="9" t="s">
        <v>152</v>
      </c>
      <c r="F761" s="10">
        <v>44281</v>
      </c>
      <c r="G761" s="9" t="s">
        <v>170</v>
      </c>
      <c r="H761" s="11" t="s">
        <v>144</v>
      </c>
      <c r="I761" s="9" t="s">
        <v>218</v>
      </c>
      <c r="J761" s="12" t="s">
        <v>101</v>
      </c>
      <c r="K761" s="9"/>
      <c r="L761" s="12" t="s">
        <v>101</v>
      </c>
      <c r="M761" s="11" t="s">
        <v>3330</v>
      </c>
      <c r="N761" s="11" t="s">
        <v>2088</v>
      </c>
      <c r="O761" s="9" t="s">
        <v>157</v>
      </c>
      <c r="P761" s="9" t="s">
        <v>158</v>
      </c>
      <c r="Q761" s="11" t="s">
        <v>2088</v>
      </c>
      <c r="R761" s="9" t="s">
        <v>47</v>
      </c>
      <c r="S761" s="164" t="s">
        <v>43</v>
      </c>
      <c r="T761" s="13">
        <v>8</v>
      </c>
      <c r="U761" s="10">
        <v>43273</v>
      </c>
      <c r="V761" s="9" t="s">
        <v>1860</v>
      </c>
      <c r="W761" s="12" t="s">
        <v>93</v>
      </c>
      <c r="X761" s="12" t="s">
        <v>103</v>
      </c>
      <c r="Y761" s="163" t="s">
        <v>32</v>
      </c>
      <c r="Z761" s="11"/>
      <c r="AA761" s="14">
        <v>0</v>
      </c>
      <c r="AB761" s="14">
        <v>0</v>
      </c>
      <c r="AC761" s="14">
        <v>13207.57</v>
      </c>
      <c r="AD761" s="14">
        <v>97689.3</v>
      </c>
      <c r="AE761" s="161">
        <f>SUM(TAMPData2202[[#This Row],[2022 PE Obligations]:[2022 Paving Obligations]])</f>
        <v>110896.87</v>
      </c>
      <c r="AF761" s="14">
        <v>0</v>
      </c>
      <c r="AG761" s="14">
        <v>0</v>
      </c>
      <c r="AH761" s="14">
        <v>28672.57</v>
      </c>
      <c r="AI761" s="14">
        <v>697730.3</v>
      </c>
      <c r="AJ761" s="14">
        <v>726402.87</v>
      </c>
      <c r="AK761" s="16" t="s">
        <v>3331</v>
      </c>
    </row>
    <row r="762" spans="1:37" ht="36" hidden="1" x14ac:dyDescent="0.35">
      <c r="A762" s="162">
        <v>126147</v>
      </c>
      <c r="B762" s="8">
        <v>2</v>
      </c>
      <c r="C762" s="9" t="s">
        <v>97</v>
      </c>
      <c r="D762" s="10">
        <v>42935</v>
      </c>
      <c r="E762" s="9" t="s">
        <v>152</v>
      </c>
      <c r="F762" s="10">
        <v>43703.875104166669</v>
      </c>
      <c r="G762" s="9" t="s">
        <v>666</v>
      </c>
      <c r="H762" s="11" t="s">
        <v>128</v>
      </c>
      <c r="I762" s="9" t="s">
        <v>3427</v>
      </c>
      <c r="J762" s="12" t="s">
        <v>101</v>
      </c>
      <c r="K762" s="9"/>
      <c r="L762" s="12" t="s">
        <v>101</v>
      </c>
      <c r="M762" s="11" t="s">
        <v>3428</v>
      </c>
      <c r="N762" s="11" t="s">
        <v>1793</v>
      </c>
      <c r="O762" s="9" t="s">
        <v>157</v>
      </c>
      <c r="P762" s="9" t="s">
        <v>1794</v>
      </c>
      <c r="Q762" s="11" t="s">
        <v>1793</v>
      </c>
      <c r="R762" s="9" t="s">
        <v>47</v>
      </c>
      <c r="S762" s="164" t="s">
        <v>43</v>
      </c>
      <c r="T762" s="13">
        <v>1.92</v>
      </c>
      <c r="U762" s="10">
        <v>43329</v>
      </c>
      <c r="V762" s="9" t="s">
        <v>1805</v>
      </c>
      <c r="W762" s="12" t="s">
        <v>670</v>
      </c>
      <c r="X762" s="12" t="s">
        <v>94</v>
      </c>
      <c r="Y762" s="163" t="s">
        <v>31</v>
      </c>
      <c r="Z762" s="11"/>
      <c r="AA762" s="14">
        <v>0</v>
      </c>
      <c r="AB762" s="14">
        <v>0</v>
      </c>
      <c r="AC762" s="14">
        <v>147600</v>
      </c>
      <c r="AD762" s="14">
        <v>0</v>
      </c>
      <c r="AE762" s="161">
        <f>SUM(TAMPData2202[[#This Row],[2022 PE Obligations]:[2022 Paving Obligations]])</f>
        <v>147600</v>
      </c>
      <c r="AF762" s="14">
        <v>0</v>
      </c>
      <c r="AG762" s="14">
        <v>0</v>
      </c>
      <c r="AH762" s="14">
        <v>234480</v>
      </c>
      <c r="AI762" s="14">
        <v>1444561</v>
      </c>
      <c r="AJ762" s="14">
        <v>1679041</v>
      </c>
      <c r="AK762" s="16" t="s">
        <v>3430</v>
      </c>
    </row>
    <row r="763" spans="1:37" hidden="1" x14ac:dyDescent="0.35">
      <c r="A763" s="159">
        <v>126176</v>
      </c>
      <c r="B763" s="8">
        <v>2</v>
      </c>
      <c r="C763" s="9" t="s">
        <v>122</v>
      </c>
      <c r="D763" s="10">
        <v>42940</v>
      </c>
      <c r="E763" s="9" t="s">
        <v>98</v>
      </c>
      <c r="F763" s="10">
        <v>44502</v>
      </c>
      <c r="G763" s="9" t="s">
        <v>426</v>
      </c>
      <c r="H763" s="11" t="s">
        <v>838</v>
      </c>
      <c r="I763" s="9" t="s">
        <v>539</v>
      </c>
      <c r="J763" s="12" t="s">
        <v>299</v>
      </c>
      <c r="K763" s="9"/>
      <c r="L763" s="12" t="s">
        <v>300</v>
      </c>
      <c r="M763" s="11" t="s">
        <v>4604</v>
      </c>
      <c r="N763" s="11"/>
      <c r="O763" s="9" t="s">
        <v>119</v>
      </c>
      <c r="P763" s="9" t="s">
        <v>4518</v>
      </c>
      <c r="Q763" s="11"/>
      <c r="R763" s="9" t="s">
        <v>4525</v>
      </c>
      <c r="S763" s="9" t="s">
        <v>46</v>
      </c>
      <c r="T763" s="13">
        <v>0</v>
      </c>
      <c r="U763" s="10">
        <v>44477</v>
      </c>
      <c r="V763" s="9"/>
      <c r="W763" s="12" t="s">
        <v>93</v>
      </c>
      <c r="X763" s="12" t="s">
        <v>303</v>
      </c>
      <c r="Y763" s="153" t="s">
        <v>29</v>
      </c>
      <c r="Z763" s="11"/>
      <c r="AA763" s="14">
        <v>0</v>
      </c>
      <c r="AB763" s="14">
        <v>0</v>
      </c>
      <c r="AC763" s="14">
        <v>3390501</v>
      </c>
      <c r="AD763" s="14">
        <v>0</v>
      </c>
      <c r="AE763" s="161">
        <f>SUM(TAMPData2202[[#This Row],[2022 PE Obligations]:[2022 Paving Obligations]])</f>
        <v>3390501</v>
      </c>
      <c r="AF763" s="14">
        <v>350000</v>
      </c>
      <c r="AG763" s="14">
        <v>0</v>
      </c>
      <c r="AH763" s="14">
        <v>3390501</v>
      </c>
      <c r="AI763" s="14">
        <v>0</v>
      </c>
      <c r="AJ763" s="14">
        <v>3740501</v>
      </c>
      <c r="AK763" s="16" t="s">
        <v>4605</v>
      </c>
    </row>
    <row r="764" spans="1:37" hidden="1" x14ac:dyDescent="0.35">
      <c r="A764" s="159">
        <v>126202.01</v>
      </c>
      <c r="B764" s="8">
        <v>3</v>
      </c>
      <c r="C764" s="9" t="s">
        <v>114</v>
      </c>
      <c r="D764" s="10">
        <v>43242</v>
      </c>
      <c r="E764" s="9" t="s">
        <v>87</v>
      </c>
      <c r="F764" s="10">
        <v>44427</v>
      </c>
      <c r="G764" s="9" t="s">
        <v>98</v>
      </c>
      <c r="H764" s="11" t="s">
        <v>140</v>
      </c>
      <c r="I764" s="9" t="s">
        <v>1558</v>
      </c>
      <c r="J764" s="12" t="s">
        <v>101</v>
      </c>
      <c r="K764" s="9"/>
      <c r="L764" s="12" t="s">
        <v>101</v>
      </c>
      <c r="M764" s="11" t="s">
        <v>5756</v>
      </c>
      <c r="N764" s="11" t="s">
        <v>5757</v>
      </c>
      <c r="O764" s="9" t="s">
        <v>119</v>
      </c>
      <c r="P764" s="9" t="s">
        <v>19</v>
      </c>
      <c r="Q764" s="11"/>
      <c r="R764" s="166" t="s">
        <v>1778</v>
      </c>
      <c r="S764" s="9"/>
      <c r="T764" s="15" t="s">
        <v>505</v>
      </c>
      <c r="U764" s="12"/>
      <c r="V764" s="9"/>
      <c r="W764" s="12" t="s">
        <v>93</v>
      </c>
      <c r="X764" s="12"/>
      <c r="Y764" s="12"/>
      <c r="Z764" s="11"/>
      <c r="AA764" s="14">
        <v>0</v>
      </c>
      <c r="AB764" s="14">
        <v>0</v>
      </c>
      <c r="AC764" s="14">
        <v>1586.63</v>
      </c>
      <c r="AD764" s="14">
        <v>0</v>
      </c>
      <c r="AE764" s="161">
        <f>SUM(TAMPData2202[[#This Row],[2022 PE Obligations]:[2022 Paving Obligations]])</f>
        <v>1586.63</v>
      </c>
      <c r="AF764" s="14">
        <v>0</v>
      </c>
      <c r="AG764" s="14">
        <v>0</v>
      </c>
      <c r="AH764" s="14">
        <v>651476.63</v>
      </c>
      <c r="AI764" s="14">
        <v>0</v>
      </c>
      <c r="AJ764" s="14">
        <v>651476.63</v>
      </c>
      <c r="AK764" s="16" t="s">
        <v>5758</v>
      </c>
    </row>
    <row r="765" spans="1:37" hidden="1" x14ac:dyDescent="0.35">
      <c r="A765" s="162">
        <v>126238</v>
      </c>
      <c r="B765" s="8">
        <v>3</v>
      </c>
      <c r="C765" s="9" t="s">
        <v>114</v>
      </c>
      <c r="D765" s="10">
        <v>42944</v>
      </c>
      <c r="E765" s="9" t="s">
        <v>152</v>
      </c>
      <c r="F765" s="10">
        <v>44517</v>
      </c>
      <c r="G765" s="9" t="s">
        <v>170</v>
      </c>
      <c r="H765" s="11" t="s">
        <v>180</v>
      </c>
      <c r="I765" s="9" t="s">
        <v>1578</v>
      </c>
      <c r="J765" s="12" t="s">
        <v>101</v>
      </c>
      <c r="K765" s="9"/>
      <c r="L765" s="12" t="s">
        <v>101</v>
      </c>
      <c r="M765" s="11" t="s">
        <v>2212</v>
      </c>
      <c r="N765" s="11" t="s">
        <v>1845</v>
      </c>
      <c r="O765" s="9" t="s">
        <v>157</v>
      </c>
      <c r="P765" s="9" t="s">
        <v>158</v>
      </c>
      <c r="Q765" s="11" t="s">
        <v>1845</v>
      </c>
      <c r="R765" s="9" t="s">
        <v>47</v>
      </c>
      <c r="S765" s="164" t="s">
        <v>43</v>
      </c>
      <c r="T765" s="13">
        <v>5.39</v>
      </c>
      <c r="U765" s="10">
        <v>43182</v>
      </c>
      <c r="V765" s="9" t="s">
        <v>1805</v>
      </c>
      <c r="W765" s="12" t="s">
        <v>93</v>
      </c>
      <c r="X765" s="12" t="s">
        <v>103</v>
      </c>
      <c r="Y765" s="163" t="s">
        <v>32</v>
      </c>
      <c r="Z765" s="11"/>
      <c r="AA765" s="14">
        <v>0</v>
      </c>
      <c r="AB765" s="14">
        <v>0</v>
      </c>
      <c r="AC765" s="14">
        <v>-2614.3000000000002</v>
      </c>
      <c r="AD765" s="14">
        <v>48522.39</v>
      </c>
      <c r="AE765" s="161">
        <f>SUM(TAMPData2202[[#This Row],[2022 PE Obligations]:[2022 Paving Obligations]])</f>
        <v>45908.09</v>
      </c>
      <c r="AF765" s="14">
        <v>0</v>
      </c>
      <c r="AG765" s="14">
        <v>0</v>
      </c>
      <c r="AH765" s="14">
        <v>18587.7</v>
      </c>
      <c r="AI765" s="14">
        <v>669464.39</v>
      </c>
      <c r="AJ765" s="14">
        <v>688052.09</v>
      </c>
      <c r="AK765" s="16" t="s">
        <v>2214</v>
      </c>
    </row>
    <row r="766" spans="1:37" ht="108" hidden="1" x14ac:dyDescent="0.35">
      <c r="A766" s="159">
        <v>126256</v>
      </c>
      <c r="B766" s="8">
        <v>3</v>
      </c>
      <c r="C766" s="9" t="s">
        <v>85</v>
      </c>
      <c r="D766" s="10">
        <v>42944</v>
      </c>
      <c r="E766" s="9" t="s">
        <v>3407</v>
      </c>
      <c r="F766" s="10">
        <v>44476</v>
      </c>
      <c r="G766" s="9" t="s">
        <v>241</v>
      </c>
      <c r="H766" s="11" t="s">
        <v>1489</v>
      </c>
      <c r="I766" s="9"/>
      <c r="J766" s="12"/>
      <c r="K766" s="9"/>
      <c r="L766" s="12"/>
      <c r="M766" s="11" t="s">
        <v>5759</v>
      </c>
      <c r="N766" s="11" t="s">
        <v>5760</v>
      </c>
      <c r="O766" s="9" t="s">
        <v>91</v>
      </c>
      <c r="P766" s="9" t="s">
        <v>3229</v>
      </c>
      <c r="Q766" s="11"/>
      <c r="R766" s="166" t="s">
        <v>1778</v>
      </c>
      <c r="S766" s="9"/>
      <c r="T766" s="15" t="s">
        <v>505</v>
      </c>
      <c r="U766" s="12"/>
      <c r="V766" s="9"/>
      <c r="W766" s="12" t="s">
        <v>93</v>
      </c>
      <c r="X766" s="12" t="s">
        <v>13</v>
      </c>
      <c r="Y766" s="12"/>
      <c r="Z766" s="11"/>
      <c r="AA766" s="14">
        <v>0</v>
      </c>
      <c r="AB766" s="14">
        <v>0</v>
      </c>
      <c r="AC766" s="14">
        <v>957217</v>
      </c>
      <c r="AD766" s="14">
        <v>0</v>
      </c>
      <c r="AE766" s="161">
        <f>SUM(TAMPData2202[[#This Row],[2022 PE Obligations]:[2022 Paving Obligations]])</f>
        <v>957217</v>
      </c>
      <c r="AF766" s="14">
        <v>175200</v>
      </c>
      <c r="AG766" s="14">
        <v>0</v>
      </c>
      <c r="AH766" s="14">
        <v>957217</v>
      </c>
      <c r="AI766" s="14">
        <v>0</v>
      </c>
      <c r="AJ766" s="14">
        <v>1132417</v>
      </c>
      <c r="AK766" s="16" t="s">
        <v>5761</v>
      </c>
    </row>
    <row r="767" spans="1:37" hidden="1" x14ac:dyDescent="0.35">
      <c r="A767" s="159">
        <v>126288</v>
      </c>
      <c r="B767" s="8">
        <v>3</v>
      </c>
      <c r="C767" s="9" t="s">
        <v>85</v>
      </c>
      <c r="D767" s="10">
        <v>42948</v>
      </c>
      <c r="E767" s="9" t="s">
        <v>98</v>
      </c>
      <c r="F767" s="10">
        <v>43474</v>
      </c>
      <c r="G767" s="9" t="s">
        <v>152</v>
      </c>
      <c r="H767" s="11" t="s">
        <v>109</v>
      </c>
      <c r="I767" s="9"/>
      <c r="J767" s="12"/>
      <c r="K767" s="9"/>
      <c r="L767" s="12"/>
      <c r="M767" s="11" t="s">
        <v>5762</v>
      </c>
      <c r="N767" s="11" t="s">
        <v>5763</v>
      </c>
      <c r="O767" s="9" t="s">
        <v>119</v>
      </c>
      <c r="P767" s="9" t="s">
        <v>19</v>
      </c>
      <c r="Q767" s="11"/>
      <c r="R767" s="166" t="s">
        <v>1778</v>
      </c>
      <c r="S767" s="166" t="s">
        <v>1778</v>
      </c>
      <c r="T767" s="15" t="s">
        <v>505</v>
      </c>
      <c r="U767" s="12"/>
      <c r="V767" s="9"/>
      <c r="W767" s="12" t="s">
        <v>93</v>
      </c>
      <c r="X767" s="12"/>
      <c r="Y767" s="12"/>
      <c r="Z767" s="11"/>
      <c r="AA767" s="14">
        <v>0</v>
      </c>
      <c r="AB767" s="14">
        <v>0</v>
      </c>
      <c r="AC767" s="14">
        <v>10000</v>
      </c>
      <c r="AD767" s="14">
        <v>0</v>
      </c>
      <c r="AE767" s="161">
        <f>SUM(TAMPData2202[[#This Row],[2022 PE Obligations]:[2022 Paving Obligations]])</f>
        <v>10000</v>
      </c>
      <c r="AF767" s="14">
        <v>0</v>
      </c>
      <c r="AG767" s="14">
        <v>0</v>
      </c>
      <c r="AH767" s="14">
        <v>20000</v>
      </c>
      <c r="AI767" s="14">
        <v>0</v>
      </c>
      <c r="AJ767" s="14">
        <v>20000</v>
      </c>
      <c r="AK767" s="16" t="s">
        <v>5764</v>
      </c>
    </row>
    <row r="768" spans="1:37" hidden="1" x14ac:dyDescent="0.35">
      <c r="A768" s="159">
        <v>126308.01</v>
      </c>
      <c r="B768" s="8">
        <v>3</v>
      </c>
      <c r="C768" s="9" t="s">
        <v>122</v>
      </c>
      <c r="D768" s="10">
        <v>44350</v>
      </c>
      <c r="E768" s="9" t="s">
        <v>98</v>
      </c>
      <c r="F768" s="10">
        <v>44495</v>
      </c>
      <c r="G768" s="9" t="s">
        <v>98</v>
      </c>
      <c r="H768" s="11" t="s">
        <v>109</v>
      </c>
      <c r="I768" s="9"/>
      <c r="J768" s="12"/>
      <c r="K768" s="9"/>
      <c r="L768" s="12"/>
      <c r="M768" s="11" t="s">
        <v>5765</v>
      </c>
      <c r="N768" s="11"/>
      <c r="O768" s="9" t="s">
        <v>103</v>
      </c>
      <c r="P768" s="9" t="s">
        <v>4992</v>
      </c>
      <c r="Q768" s="11"/>
      <c r="R768" s="166" t="s">
        <v>1778</v>
      </c>
      <c r="S768" s="166" t="s">
        <v>1778</v>
      </c>
      <c r="T768" s="15" t="s">
        <v>505</v>
      </c>
      <c r="U768" s="12"/>
      <c r="V768" s="9"/>
      <c r="W768" s="12" t="s">
        <v>93</v>
      </c>
      <c r="X768" s="12"/>
      <c r="Y768" s="12"/>
      <c r="Z768" s="11"/>
      <c r="AA768" s="14">
        <v>0</v>
      </c>
      <c r="AB768" s="14">
        <v>0</v>
      </c>
      <c r="AC768" s="14">
        <v>60779</v>
      </c>
      <c r="AD768" s="14">
        <v>0</v>
      </c>
      <c r="AE768" s="161">
        <f>SUM(TAMPData2202[[#This Row],[2022 PE Obligations]:[2022 Paving Obligations]])</f>
        <v>60779</v>
      </c>
      <c r="AF768" s="14">
        <v>0</v>
      </c>
      <c r="AG768" s="14">
        <v>0</v>
      </c>
      <c r="AH768" s="14">
        <v>60779</v>
      </c>
      <c r="AI768" s="14">
        <v>0</v>
      </c>
      <c r="AJ768" s="14">
        <v>60779</v>
      </c>
      <c r="AK768" s="16" t="s">
        <v>5766</v>
      </c>
    </row>
    <row r="769" spans="1:37" hidden="1" x14ac:dyDescent="0.35">
      <c r="A769" s="162">
        <v>126315</v>
      </c>
      <c r="B769" s="8">
        <v>4</v>
      </c>
      <c r="C769" s="9" t="s">
        <v>97</v>
      </c>
      <c r="D769" s="10">
        <v>42950</v>
      </c>
      <c r="E769" s="9" t="s">
        <v>152</v>
      </c>
      <c r="F769" s="10">
        <v>44538</v>
      </c>
      <c r="G769" s="9" t="s">
        <v>203</v>
      </c>
      <c r="H769" s="11" t="s">
        <v>88</v>
      </c>
      <c r="I769" s="9" t="s">
        <v>484</v>
      </c>
      <c r="J769" s="12" t="s">
        <v>101</v>
      </c>
      <c r="K769" s="9"/>
      <c r="L769" s="12" t="s">
        <v>101</v>
      </c>
      <c r="M769" s="11" t="s">
        <v>2886</v>
      </c>
      <c r="N769" s="11" t="s">
        <v>1793</v>
      </c>
      <c r="O769" s="9" t="s">
        <v>157</v>
      </c>
      <c r="P769" s="9" t="s">
        <v>158</v>
      </c>
      <c r="Q769" s="11" t="s">
        <v>1793</v>
      </c>
      <c r="R769" s="9" t="s">
        <v>47</v>
      </c>
      <c r="S769" s="164" t="s">
        <v>43</v>
      </c>
      <c r="T769" s="13">
        <v>3.38</v>
      </c>
      <c r="U769" s="10">
        <v>43595</v>
      </c>
      <c r="V769" s="9" t="s">
        <v>1805</v>
      </c>
      <c r="W769" s="12" t="s">
        <v>93</v>
      </c>
      <c r="X769" s="12" t="s">
        <v>94</v>
      </c>
      <c r="Y769" s="163" t="s">
        <v>31</v>
      </c>
      <c r="Z769" s="11"/>
      <c r="AA769" s="14">
        <v>0</v>
      </c>
      <c r="AB769" s="14">
        <v>0</v>
      </c>
      <c r="AC769" s="14">
        <v>0</v>
      </c>
      <c r="AD769" s="14">
        <v>79500</v>
      </c>
      <c r="AE769" s="161">
        <f>SUM(TAMPData2202[[#This Row],[2022 PE Obligations]:[2022 Paving Obligations]])</f>
        <v>79500</v>
      </c>
      <c r="AF769" s="14">
        <v>0</v>
      </c>
      <c r="AG769" s="14">
        <v>0</v>
      </c>
      <c r="AH769" s="14">
        <v>640000</v>
      </c>
      <c r="AI769" s="14">
        <v>2968500</v>
      </c>
      <c r="AJ769" s="14">
        <v>3608500</v>
      </c>
      <c r="AK769" s="16" t="s">
        <v>2888</v>
      </c>
    </row>
    <row r="770" spans="1:37" hidden="1" x14ac:dyDescent="0.35">
      <c r="A770" s="162">
        <v>126315.01</v>
      </c>
      <c r="B770" s="8">
        <v>4</v>
      </c>
      <c r="C770" s="9" t="s">
        <v>85</v>
      </c>
      <c r="D770" s="10">
        <v>43598</v>
      </c>
      <c r="E770" s="9" t="s">
        <v>152</v>
      </c>
      <c r="F770" s="10">
        <v>44501</v>
      </c>
      <c r="G770" s="9" t="s">
        <v>152</v>
      </c>
      <c r="H770" s="11" t="s">
        <v>88</v>
      </c>
      <c r="I770" s="9" t="s">
        <v>484</v>
      </c>
      <c r="J770" s="12" t="s">
        <v>101</v>
      </c>
      <c r="K770" s="9"/>
      <c r="L770" s="12" t="s">
        <v>101</v>
      </c>
      <c r="M770" s="11" t="s">
        <v>3469</v>
      </c>
      <c r="N770" s="11" t="s">
        <v>1793</v>
      </c>
      <c r="O770" s="9" t="s">
        <v>157</v>
      </c>
      <c r="P770" s="9" t="s">
        <v>158</v>
      </c>
      <c r="Q770" s="11" t="s">
        <v>1793</v>
      </c>
      <c r="R770" s="9" t="s">
        <v>47</v>
      </c>
      <c r="S770" s="9" t="s">
        <v>43</v>
      </c>
      <c r="T770" s="13">
        <v>0.14000000000000001</v>
      </c>
      <c r="U770" s="12"/>
      <c r="V770" s="9" t="s">
        <v>1805</v>
      </c>
      <c r="W770" s="12" t="s">
        <v>93</v>
      </c>
      <c r="X770" s="12" t="s">
        <v>103</v>
      </c>
      <c r="Y770" s="163" t="s">
        <v>5767</v>
      </c>
      <c r="Z770" s="11"/>
      <c r="AA770" s="14">
        <v>0</v>
      </c>
      <c r="AB770" s="14">
        <v>20000</v>
      </c>
      <c r="AC770" s="14">
        <v>0</v>
      </c>
      <c r="AD770" s="14">
        <v>0</v>
      </c>
      <c r="AE770" s="161">
        <f>SUM(TAMPData2202[[#This Row],[2022 PE Obligations]:[2022 Paving Obligations]])</f>
        <v>20000</v>
      </c>
      <c r="AF770" s="14">
        <v>0</v>
      </c>
      <c r="AG770" s="14">
        <v>20000</v>
      </c>
      <c r="AH770" s="14">
        <v>0</v>
      </c>
      <c r="AI770" s="14">
        <v>0</v>
      </c>
      <c r="AJ770" s="14">
        <v>20000</v>
      </c>
      <c r="AK770" s="16" t="s">
        <v>3470</v>
      </c>
    </row>
    <row r="771" spans="1:37" hidden="1" x14ac:dyDescent="0.35">
      <c r="A771" s="159">
        <v>126368</v>
      </c>
      <c r="B771" s="8">
        <v>4</v>
      </c>
      <c r="C771" s="9" t="s">
        <v>85</v>
      </c>
      <c r="D771" s="10">
        <v>42962</v>
      </c>
      <c r="E771" s="9" t="s">
        <v>5768</v>
      </c>
      <c r="F771" s="10">
        <v>42962</v>
      </c>
      <c r="G771" s="9" t="s">
        <v>5768</v>
      </c>
      <c r="H771" s="11" t="s">
        <v>1760</v>
      </c>
      <c r="I771" s="9"/>
      <c r="J771" s="12"/>
      <c r="K771" s="9"/>
      <c r="L771" s="12" t="s">
        <v>4981</v>
      </c>
      <c r="M771" s="11" t="s">
        <v>5769</v>
      </c>
      <c r="N771" s="11"/>
      <c r="O771" s="9" t="s">
        <v>5405</v>
      </c>
      <c r="P771" s="9"/>
      <c r="Q771" s="11"/>
      <c r="R771" s="166" t="s">
        <v>1778</v>
      </c>
      <c r="S771" s="9"/>
      <c r="T771" s="15" t="s">
        <v>505</v>
      </c>
      <c r="U771" s="12"/>
      <c r="V771" s="9"/>
      <c r="W771" s="12" t="s">
        <v>93</v>
      </c>
      <c r="X771" s="12"/>
      <c r="Y771" s="12"/>
      <c r="Z771" s="11"/>
      <c r="AA771" s="14">
        <v>0</v>
      </c>
      <c r="AB771" s="14">
        <v>0</v>
      </c>
      <c r="AC771" s="14">
        <v>-2500</v>
      </c>
      <c r="AD771" s="14">
        <v>0</v>
      </c>
      <c r="AE771" s="161">
        <f>SUM(TAMPData2202[[#This Row],[2022 PE Obligations]:[2022 Paving Obligations]])</f>
        <v>-2500</v>
      </c>
      <c r="AF771" s="14">
        <v>0</v>
      </c>
      <c r="AG771" s="14">
        <v>0</v>
      </c>
      <c r="AH771" s="14">
        <v>0</v>
      </c>
      <c r="AI771" s="14">
        <v>0</v>
      </c>
      <c r="AJ771" s="14">
        <v>0</v>
      </c>
      <c r="AK771" s="16" t="s">
        <v>5770</v>
      </c>
    </row>
    <row r="772" spans="1:37" hidden="1" x14ac:dyDescent="0.35">
      <c r="A772" s="159">
        <v>126392</v>
      </c>
      <c r="B772" s="8">
        <v>1</v>
      </c>
      <c r="C772" s="9" t="s">
        <v>85</v>
      </c>
      <c r="D772" s="10">
        <v>42963</v>
      </c>
      <c r="E772" s="9" t="s">
        <v>98</v>
      </c>
      <c r="F772" s="10">
        <v>43488</v>
      </c>
      <c r="G772" s="9" t="s">
        <v>152</v>
      </c>
      <c r="H772" s="11" t="s">
        <v>718</v>
      </c>
      <c r="I772" s="9"/>
      <c r="J772" s="12"/>
      <c r="K772" s="9"/>
      <c r="L772" s="12"/>
      <c r="M772" s="11" t="s">
        <v>5771</v>
      </c>
      <c r="N772" s="11" t="s">
        <v>5763</v>
      </c>
      <c r="O772" s="9" t="s">
        <v>119</v>
      </c>
      <c r="P772" s="9" t="s">
        <v>19</v>
      </c>
      <c r="Q772" s="11"/>
      <c r="R772" s="166" t="s">
        <v>1778</v>
      </c>
      <c r="S772" s="166" t="s">
        <v>1778</v>
      </c>
      <c r="T772" s="15" t="s">
        <v>505</v>
      </c>
      <c r="U772" s="12"/>
      <c r="V772" s="9"/>
      <c r="W772" s="12" t="s">
        <v>93</v>
      </c>
      <c r="X772" s="12"/>
      <c r="Y772" s="12"/>
      <c r="Z772" s="11"/>
      <c r="AA772" s="14">
        <v>0</v>
      </c>
      <c r="AB772" s="14">
        <v>0</v>
      </c>
      <c r="AC772" s="14">
        <v>144300</v>
      </c>
      <c r="AD772" s="14">
        <v>0</v>
      </c>
      <c r="AE772" s="161">
        <f>SUM(TAMPData2202[[#This Row],[2022 PE Obligations]:[2022 Paving Obligations]])</f>
        <v>144300</v>
      </c>
      <c r="AF772" s="14">
        <v>0</v>
      </c>
      <c r="AG772" s="14">
        <v>0</v>
      </c>
      <c r="AH772" s="14">
        <v>523389.33</v>
      </c>
      <c r="AI772" s="14">
        <v>0</v>
      </c>
      <c r="AJ772" s="14">
        <v>523389.33</v>
      </c>
      <c r="AK772" s="16" t="s">
        <v>5772</v>
      </c>
    </row>
    <row r="773" spans="1:37" hidden="1" x14ac:dyDescent="0.35">
      <c r="A773" s="159">
        <v>126396</v>
      </c>
      <c r="B773" s="8">
        <v>1</v>
      </c>
      <c r="C773" s="9" t="s">
        <v>85</v>
      </c>
      <c r="D773" s="10">
        <v>42963</v>
      </c>
      <c r="E773" s="9" t="s">
        <v>98</v>
      </c>
      <c r="F773" s="10">
        <v>43476</v>
      </c>
      <c r="G773" s="9" t="s">
        <v>152</v>
      </c>
      <c r="H773" s="11" t="s">
        <v>162</v>
      </c>
      <c r="I773" s="9"/>
      <c r="J773" s="12"/>
      <c r="K773" s="9"/>
      <c r="L773" s="12"/>
      <c r="M773" s="11" t="s">
        <v>5773</v>
      </c>
      <c r="N773" s="11" t="s">
        <v>5763</v>
      </c>
      <c r="O773" s="9" t="s">
        <v>119</v>
      </c>
      <c r="P773" s="9" t="s">
        <v>19</v>
      </c>
      <c r="Q773" s="11"/>
      <c r="R773" s="166" t="s">
        <v>1778</v>
      </c>
      <c r="S773" s="166" t="s">
        <v>1778</v>
      </c>
      <c r="T773" s="15" t="s">
        <v>505</v>
      </c>
      <c r="U773" s="12"/>
      <c r="V773" s="9"/>
      <c r="W773" s="12" t="s">
        <v>93</v>
      </c>
      <c r="X773" s="12"/>
      <c r="Y773" s="12"/>
      <c r="Z773" s="11"/>
      <c r="AA773" s="14">
        <v>0</v>
      </c>
      <c r="AB773" s="14">
        <v>0</v>
      </c>
      <c r="AC773" s="14">
        <v>406200</v>
      </c>
      <c r="AD773" s="14">
        <v>0</v>
      </c>
      <c r="AE773" s="161">
        <f>SUM(TAMPData2202[[#This Row],[2022 PE Obligations]:[2022 Paving Obligations]])</f>
        <v>406200</v>
      </c>
      <c r="AF773" s="14">
        <v>0</v>
      </c>
      <c r="AG773" s="14">
        <v>0</v>
      </c>
      <c r="AH773" s="14">
        <v>843227.07</v>
      </c>
      <c r="AI773" s="14">
        <v>0</v>
      </c>
      <c r="AJ773" s="14">
        <v>843227.07</v>
      </c>
      <c r="AK773" s="16" t="s">
        <v>5774</v>
      </c>
    </row>
    <row r="774" spans="1:37" hidden="1" x14ac:dyDescent="0.35">
      <c r="A774" s="159">
        <v>126402</v>
      </c>
      <c r="B774" s="8">
        <v>1</v>
      </c>
      <c r="C774" s="9" t="s">
        <v>85</v>
      </c>
      <c r="D774" s="10">
        <v>42963</v>
      </c>
      <c r="E774" s="9" t="s">
        <v>98</v>
      </c>
      <c r="F774" s="10">
        <v>43475</v>
      </c>
      <c r="G774" s="9" t="s">
        <v>152</v>
      </c>
      <c r="H774" s="11" t="s">
        <v>1192</v>
      </c>
      <c r="I774" s="9"/>
      <c r="J774" s="12"/>
      <c r="K774" s="9"/>
      <c r="L774" s="12"/>
      <c r="M774" s="11" t="s">
        <v>5775</v>
      </c>
      <c r="N774" s="11" t="s">
        <v>5763</v>
      </c>
      <c r="O774" s="9" t="s">
        <v>119</v>
      </c>
      <c r="P774" s="9" t="s">
        <v>19</v>
      </c>
      <c r="Q774" s="11"/>
      <c r="R774" s="166" t="s">
        <v>1778</v>
      </c>
      <c r="S774" s="166" t="s">
        <v>1778</v>
      </c>
      <c r="T774" s="15" t="s">
        <v>505</v>
      </c>
      <c r="U774" s="12"/>
      <c r="V774" s="9"/>
      <c r="W774" s="12" t="s">
        <v>93</v>
      </c>
      <c r="X774" s="12"/>
      <c r="Y774" s="12"/>
      <c r="Z774" s="11"/>
      <c r="AA774" s="14">
        <v>0</v>
      </c>
      <c r="AB774" s="14">
        <v>0</v>
      </c>
      <c r="AC774" s="14">
        <v>10000</v>
      </c>
      <c r="AD774" s="14">
        <v>0</v>
      </c>
      <c r="AE774" s="161">
        <f>SUM(TAMPData2202[[#This Row],[2022 PE Obligations]:[2022 Paving Obligations]])</f>
        <v>10000</v>
      </c>
      <c r="AF774" s="14">
        <v>0</v>
      </c>
      <c r="AG774" s="14">
        <v>0</v>
      </c>
      <c r="AH774" s="14">
        <v>20000</v>
      </c>
      <c r="AI774" s="14">
        <v>0</v>
      </c>
      <c r="AJ774" s="14">
        <v>20000</v>
      </c>
      <c r="AK774" s="16" t="s">
        <v>5776</v>
      </c>
    </row>
    <row r="775" spans="1:37" hidden="1" x14ac:dyDescent="0.35">
      <c r="A775" s="159">
        <v>126409</v>
      </c>
      <c r="B775" s="8">
        <v>1</v>
      </c>
      <c r="C775" s="9" t="s">
        <v>85</v>
      </c>
      <c r="D775" s="10">
        <v>42964</v>
      </c>
      <c r="E775" s="9" t="s">
        <v>98</v>
      </c>
      <c r="F775" s="10">
        <v>43476</v>
      </c>
      <c r="G775" s="9" t="s">
        <v>152</v>
      </c>
      <c r="H775" s="11" t="s">
        <v>347</v>
      </c>
      <c r="I775" s="9"/>
      <c r="J775" s="12"/>
      <c r="K775" s="9"/>
      <c r="L775" s="12"/>
      <c r="M775" s="11" t="s">
        <v>5777</v>
      </c>
      <c r="N775" s="11" t="s">
        <v>5763</v>
      </c>
      <c r="O775" s="9" t="s">
        <v>119</v>
      </c>
      <c r="P775" s="9" t="s">
        <v>19</v>
      </c>
      <c r="Q775" s="11"/>
      <c r="R775" s="166" t="s">
        <v>1778</v>
      </c>
      <c r="S775" s="166" t="s">
        <v>1778</v>
      </c>
      <c r="T775" s="15" t="s">
        <v>505</v>
      </c>
      <c r="U775" s="12"/>
      <c r="V775" s="9"/>
      <c r="W775" s="12" t="s">
        <v>93</v>
      </c>
      <c r="X775" s="12"/>
      <c r="Y775" s="12"/>
      <c r="Z775" s="11"/>
      <c r="AA775" s="14">
        <v>0</v>
      </c>
      <c r="AB775" s="14">
        <v>0</v>
      </c>
      <c r="AC775" s="14">
        <v>20000</v>
      </c>
      <c r="AD775" s="14">
        <v>0</v>
      </c>
      <c r="AE775" s="161">
        <f>SUM(TAMPData2202[[#This Row],[2022 PE Obligations]:[2022 Paving Obligations]])</f>
        <v>20000</v>
      </c>
      <c r="AF775" s="14">
        <v>0</v>
      </c>
      <c r="AG775" s="14">
        <v>0</v>
      </c>
      <c r="AH775" s="14">
        <v>30000</v>
      </c>
      <c r="AI775" s="14">
        <v>0</v>
      </c>
      <c r="AJ775" s="14">
        <v>30000</v>
      </c>
      <c r="AK775" s="16" t="s">
        <v>5778</v>
      </c>
    </row>
    <row r="776" spans="1:37" hidden="1" x14ac:dyDescent="0.35">
      <c r="A776" s="159">
        <v>126412</v>
      </c>
      <c r="B776" s="8">
        <v>2</v>
      </c>
      <c r="C776" s="9" t="s">
        <v>85</v>
      </c>
      <c r="D776" s="10">
        <v>42964</v>
      </c>
      <c r="E776" s="9" t="s">
        <v>98</v>
      </c>
      <c r="F776" s="10">
        <v>43500</v>
      </c>
      <c r="G776" s="9" t="s">
        <v>152</v>
      </c>
      <c r="H776" s="11" t="s">
        <v>1006</v>
      </c>
      <c r="I776" s="9"/>
      <c r="J776" s="12"/>
      <c r="K776" s="9"/>
      <c r="L776" s="12"/>
      <c r="M776" s="11" t="s">
        <v>5779</v>
      </c>
      <c r="N776" s="11" t="s">
        <v>5763</v>
      </c>
      <c r="O776" s="9" t="s">
        <v>119</v>
      </c>
      <c r="P776" s="9" t="s">
        <v>19</v>
      </c>
      <c r="Q776" s="11"/>
      <c r="R776" s="166" t="s">
        <v>1778</v>
      </c>
      <c r="S776" s="166" t="s">
        <v>1778</v>
      </c>
      <c r="T776" s="15" t="s">
        <v>505</v>
      </c>
      <c r="U776" s="12"/>
      <c r="V776" s="9"/>
      <c r="W776" s="12" t="s">
        <v>93</v>
      </c>
      <c r="X776" s="12"/>
      <c r="Y776" s="12"/>
      <c r="Z776" s="11"/>
      <c r="AA776" s="14">
        <v>0</v>
      </c>
      <c r="AB776" s="14">
        <v>0</v>
      </c>
      <c r="AC776" s="14">
        <v>10000</v>
      </c>
      <c r="AD776" s="14">
        <v>0</v>
      </c>
      <c r="AE776" s="161">
        <f>SUM(TAMPData2202[[#This Row],[2022 PE Obligations]:[2022 Paving Obligations]])</f>
        <v>10000</v>
      </c>
      <c r="AF776" s="14">
        <v>0</v>
      </c>
      <c r="AG776" s="14">
        <v>0</v>
      </c>
      <c r="AH776" s="14">
        <v>20000</v>
      </c>
      <c r="AI776" s="14">
        <v>0</v>
      </c>
      <c r="AJ776" s="14">
        <v>20000</v>
      </c>
      <c r="AK776" s="16" t="s">
        <v>5780</v>
      </c>
    </row>
    <row r="777" spans="1:37" ht="72" hidden="1" x14ac:dyDescent="0.35">
      <c r="A777" s="159">
        <v>126415</v>
      </c>
      <c r="B777" s="8">
        <v>4</v>
      </c>
      <c r="C777" s="9" t="s">
        <v>114</v>
      </c>
      <c r="D777" s="10">
        <v>42964</v>
      </c>
      <c r="E777" s="9" t="s">
        <v>1768</v>
      </c>
      <c r="F777" s="10">
        <v>44377</v>
      </c>
      <c r="G777" s="9" t="s">
        <v>170</v>
      </c>
      <c r="H777" s="11" t="s">
        <v>325</v>
      </c>
      <c r="I777" s="9"/>
      <c r="J777" s="12"/>
      <c r="K777" s="9"/>
      <c r="L777" s="12"/>
      <c r="M777" s="11" t="s">
        <v>5781</v>
      </c>
      <c r="N777" s="11" t="s">
        <v>5782</v>
      </c>
      <c r="O777" s="9" t="s">
        <v>91</v>
      </c>
      <c r="P777" s="9" t="s">
        <v>5098</v>
      </c>
      <c r="Q777" s="11"/>
      <c r="R777" s="166" t="s">
        <v>1778</v>
      </c>
      <c r="S777" s="166" t="s">
        <v>1778</v>
      </c>
      <c r="T777" s="13">
        <v>0</v>
      </c>
      <c r="U777" s="12"/>
      <c r="V777" s="9"/>
      <c r="W777" s="12" t="s">
        <v>93</v>
      </c>
      <c r="X777" s="12"/>
      <c r="Y777" s="12"/>
      <c r="Z777" s="11"/>
      <c r="AA777" s="14">
        <v>30.98</v>
      </c>
      <c r="AB777" s="14">
        <v>0</v>
      </c>
      <c r="AC777" s="14">
        <v>0</v>
      </c>
      <c r="AD777" s="14">
        <v>0</v>
      </c>
      <c r="AE777" s="161">
        <f>SUM(TAMPData2202[[#This Row],[2022 PE Obligations]:[2022 Paving Obligations]])</f>
        <v>30.98</v>
      </c>
      <c r="AF777" s="14">
        <v>174030.98</v>
      </c>
      <c r="AG777" s="14">
        <v>0</v>
      </c>
      <c r="AH777" s="14">
        <v>0</v>
      </c>
      <c r="AI777" s="14">
        <v>0</v>
      </c>
      <c r="AJ777" s="14">
        <v>174030.98</v>
      </c>
      <c r="AK777" s="16"/>
    </row>
    <row r="778" spans="1:37" hidden="1" x14ac:dyDescent="0.35">
      <c r="A778" s="159">
        <v>126416</v>
      </c>
      <c r="B778" s="8">
        <v>2</v>
      </c>
      <c r="C778" s="9" t="s">
        <v>85</v>
      </c>
      <c r="D778" s="10">
        <v>42964</v>
      </c>
      <c r="E778" s="9" t="s">
        <v>98</v>
      </c>
      <c r="F778" s="10">
        <v>43500</v>
      </c>
      <c r="G778" s="9" t="s">
        <v>152</v>
      </c>
      <c r="H778" s="11" t="s">
        <v>135</v>
      </c>
      <c r="I778" s="9"/>
      <c r="J778" s="12"/>
      <c r="K778" s="9"/>
      <c r="L778" s="12"/>
      <c r="M778" s="11" t="s">
        <v>5783</v>
      </c>
      <c r="N778" s="11" t="s">
        <v>5763</v>
      </c>
      <c r="O778" s="9" t="s">
        <v>119</v>
      </c>
      <c r="P778" s="9" t="s">
        <v>19</v>
      </c>
      <c r="Q778" s="11"/>
      <c r="R778" s="166" t="s">
        <v>1778</v>
      </c>
      <c r="S778" s="166" t="s">
        <v>1778</v>
      </c>
      <c r="T778" s="15" t="s">
        <v>505</v>
      </c>
      <c r="U778" s="12"/>
      <c r="V778" s="9"/>
      <c r="W778" s="12" t="s">
        <v>93</v>
      </c>
      <c r="X778" s="12"/>
      <c r="Y778" s="12"/>
      <c r="Z778" s="11"/>
      <c r="AA778" s="14">
        <v>0</v>
      </c>
      <c r="AB778" s="14">
        <v>0</v>
      </c>
      <c r="AC778" s="14">
        <v>173800</v>
      </c>
      <c r="AD778" s="14">
        <v>0</v>
      </c>
      <c r="AE778" s="161">
        <f>SUM(TAMPData2202[[#This Row],[2022 PE Obligations]:[2022 Paving Obligations]])</f>
        <v>173800</v>
      </c>
      <c r="AF778" s="14">
        <v>0</v>
      </c>
      <c r="AG778" s="14">
        <v>0</v>
      </c>
      <c r="AH778" s="14">
        <v>463977.96</v>
      </c>
      <c r="AI778" s="14">
        <v>0</v>
      </c>
      <c r="AJ778" s="14">
        <v>463977.96</v>
      </c>
      <c r="AK778" s="16" t="s">
        <v>5784</v>
      </c>
    </row>
    <row r="779" spans="1:37" hidden="1" x14ac:dyDescent="0.35">
      <c r="A779" s="159">
        <v>126420</v>
      </c>
      <c r="B779" s="8">
        <v>2</v>
      </c>
      <c r="C779" s="9" t="s">
        <v>85</v>
      </c>
      <c r="D779" s="10">
        <v>42964</v>
      </c>
      <c r="E779" s="9" t="s">
        <v>98</v>
      </c>
      <c r="F779" s="10">
        <v>43500</v>
      </c>
      <c r="G779" s="9" t="s">
        <v>152</v>
      </c>
      <c r="H779" s="11" t="s">
        <v>392</v>
      </c>
      <c r="I779" s="9"/>
      <c r="J779" s="12"/>
      <c r="K779" s="9"/>
      <c r="L779" s="12"/>
      <c r="M779" s="11" t="s">
        <v>5785</v>
      </c>
      <c r="N779" s="11" t="s">
        <v>5763</v>
      </c>
      <c r="O779" s="9" t="s">
        <v>119</v>
      </c>
      <c r="P779" s="9" t="s">
        <v>19</v>
      </c>
      <c r="Q779" s="11"/>
      <c r="R779" s="166" t="s">
        <v>1778</v>
      </c>
      <c r="S779" s="166" t="s">
        <v>1778</v>
      </c>
      <c r="T779" s="15" t="s">
        <v>505</v>
      </c>
      <c r="U779" s="12"/>
      <c r="V779" s="9"/>
      <c r="W779" s="12" t="s">
        <v>93</v>
      </c>
      <c r="X779" s="12"/>
      <c r="Y779" s="12"/>
      <c r="Z779" s="11"/>
      <c r="AA779" s="14">
        <v>0</v>
      </c>
      <c r="AB779" s="14">
        <v>0</v>
      </c>
      <c r="AC779" s="14">
        <v>115600</v>
      </c>
      <c r="AD779" s="14">
        <v>0</v>
      </c>
      <c r="AE779" s="161">
        <f>SUM(TAMPData2202[[#This Row],[2022 PE Obligations]:[2022 Paving Obligations]])</f>
        <v>115600</v>
      </c>
      <c r="AF779" s="14">
        <v>0</v>
      </c>
      <c r="AG779" s="14">
        <v>0</v>
      </c>
      <c r="AH779" s="14">
        <v>318113.82</v>
      </c>
      <c r="AI779" s="14">
        <v>0</v>
      </c>
      <c r="AJ779" s="14">
        <v>318113.82</v>
      </c>
      <c r="AK779" s="16" t="s">
        <v>5786</v>
      </c>
    </row>
    <row r="780" spans="1:37" hidden="1" x14ac:dyDescent="0.35">
      <c r="A780" s="159">
        <v>126423</v>
      </c>
      <c r="B780" s="8">
        <v>2</v>
      </c>
      <c r="C780" s="9" t="s">
        <v>85</v>
      </c>
      <c r="D780" s="10">
        <v>42964</v>
      </c>
      <c r="E780" s="9" t="s">
        <v>98</v>
      </c>
      <c r="F780" s="10">
        <v>43500</v>
      </c>
      <c r="G780" s="9" t="s">
        <v>152</v>
      </c>
      <c r="H780" s="11" t="s">
        <v>236</v>
      </c>
      <c r="I780" s="9"/>
      <c r="J780" s="12"/>
      <c r="K780" s="9"/>
      <c r="L780" s="12"/>
      <c r="M780" s="11" t="s">
        <v>5787</v>
      </c>
      <c r="N780" s="11" t="s">
        <v>5763</v>
      </c>
      <c r="O780" s="9" t="s">
        <v>119</v>
      </c>
      <c r="P780" s="9" t="s">
        <v>19</v>
      </c>
      <c r="Q780" s="11"/>
      <c r="R780" s="166" t="s">
        <v>1778</v>
      </c>
      <c r="S780" s="166" t="s">
        <v>1778</v>
      </c>
      <c r="T780" s="15" t="s">
        <v>505</v>
      </c>
      <c r="U780" s="12"/>
      <c r="V780" s="9"/>
      <c r="W780" s="12" t="s">
        <v>93</v>
      </c>
      <c r="X780" s="12"/>
      <c r="Y780" s="12"/>
      <c r="Z780" s="11"/>
      <c r="AA780" s="14">
        <v>0</v>
      </c>
      <c r="AB780" s="14">
        <v>0</v>
      </c>
      <c r="AC780" s="14">
        <v>316450</v>
      </c>
      <c r="AD780" s="14">
        <v>0</v>
      </c>
      <c r="AE780" s="161">
        <f>SUM(TAMPData2202[[#This Row],[2022 PE Obligations]:[2022 Paving Obligations]])</f>
        <v>316450</v>
      </c>
      <c r="AF780" s="14">
        <v>0</v>
      </c>
      <c r="AG780" s="14">
        <v>0</v>
      </c>
      <c r="AH780" s="14">
        <v>674950</v>
      </c>
      <c r="AI780" s="14">
        <v>0</v>
      </c>
      <c r="AJ780" s="14">
        <v>674950</v>
      </c>
      <c r="AK780" s="16" t="s">
        <v>5788</v>
      </c>
    </row>
    <row r="781" spans="1:37" hidden="1" x14ac:dyDescent="0.35">
      <c r="A781" s="159">
        <v>126433</v>
      </c>
      <c r="B781" s="8">
        <v>2</v>
      </c>
      <c r="C781" s="9" t="s">
        <v>85</v>
      </c>
      <c r="D781" s="10">
        <v>42964</v>
      </c>
      <c r="E781" s="9" t="s">
        <v>98</v>
      </c>
      <c r="F781" s="10">
        <v>43500</v>
      </c>
      <c r="G781" s="9" t="s">
        <v>152</v>
      </c>
      <c r="H781" s="11" t="s">
        <v>1539</v>
      </c>
      <c r="I781" s="9"/>
      <c r="J781" s="12"/>
      <c r="K781" s="9"/>
      <c r="L781" s="12"/>
      <c r="M781" s="11" t="s">
        <v>5789</v>
      </c>
      <c r="N781" s="11" t="s">
        <v>5763</v>
      </c>
      <c r="O781" s="9" t="s">
        <v>119</v>
      </c>
      <c r="P781" s="9" t="s">
        <v>19</v>
      </c>
      <c r="Q781" s="11"/>
      <c r="R781" s="166" t="s">
        <v>1778</v>
      </c>
      <c r="S781" s="166" t="s">
        <v>1778</v>
      </c>
      <c r="T781" s="15" t="s">
        <v>505</v>
      </c>
      <c r="U781" s="12"/>
      <c r="V781" s="9"/>
      <c r="W781" s="12" t="s">
        <v>93</v>
      </c>
      <c r="X781" s="12"/>
      <c r="Y781" s="12"/>
      <c r="Z781" s="11"/>
      <c r="AA781" s="14">
        <v>0</v>
      </c>
      <c r="AB781" s="14">
        <v>0</v>
      </c>
      <c r="AC781" s="14">
        <v>25000</v>
      </c>
      <c r="AD781" s="14">
        <v>0</v>
      </c>
      <c r="AE781" s="161">
        <f>SUM(TAMPData2202[[#This Row],[2022 PE Obligations]:[2022 Paving Obligations]])</f>
        <v>25000</v>
      </c>
      <c r="AF781" s="14">
        <v>0</v>
      </c>
      <c r="AG781" s="14">
        <v>0</v>
      </c>
      <c r="AH781" s="14">
        <v>44644.73</v>
      </c>
      <c r="AI781" s="14">
        <v>0</v>
      </c>
      <c r="AJ781" s="14">
        <v>44644.73</v>
      </c>
      <c r="AK781" s="16" t="s">
        <v>5790</v>
      </c>
    </row>
    <row r="782" spans="1:37" hidden="1" x14ac:dyDescent="0.35">
      <c r="A782" s="159">
        <v>126439</v>
      </c>
      <c r="B782" s="8">
        <v>4</v>
      </c>
      <c r="C782" s="9" t="s">
        <v>85</v>
      </c>
      <c r="D782" s="10">
        <v>42964</v>
      </c>
      <c r="E782" s="9" t="s">
        <v>98</v>
      </c>
      <c r="F782" s="10">
        <v>43488</v>
      </c>
      <c r="G782" s="9" t="s">
        <v>152</v>
      </c>
      <c r="H782" s="11" t="s">
        <v>229</v>
      </c>
      <c r="I782" s="9"/>
      <c r="J782" s="12"/>
      <c r="K782" s="9"/>
      <c r="L782" s="12"/>
      <c r="M782" s="11" t="s">
        <v>5791</v>
      </c>
      <c r="N782" s="11" t="s">
        <v>5792</v>
      </c>
      <c r="O782" s="9" t="s">
        <v>119</v>
      </c>
      <c r="P782" s="9" t="s">
        <v>19</v>
      </c>
      <c r="Q782" s="11"/>
      <c r="R782" s="166" t="s">
        <v>1778</v>
      </c>
      <c r="S782" s="166" t="s">
        <v>1778</v>
      </c>
      <c r="T782" s="15" t="s">
        <v>505</v>
      </c>
      <c r="U782" s="12"/>
      <c r="V782" s="9"/>
      <c r="W782" s="12" t="s">
        <v>93</v>
      </c>
      <c r="X782" s="12"/>
      <c r="Y782" s="12"/>
      <c r="Z782" s="11"/>
      <c r="AA782" s="14">
        <v>0</v>
      </c>
      <c r="AB782" s="14">
        <v>0</v>
      </c>
      <c r="AC782" s="14">
        <v>108200</v>
      </c>
      <c r="AD782" s="14">
        <v>0</v>
      </c>
      <c r="AE782" s="161">
        <f>SUM(TAMPData2202[[#This Row],[2022 PE Obligations]:[2022 Paving Obligations]])</f>
        <v>108200</v>
      </c>
      <c r="AF782" s="14">
        <v>0</v>
      </c>
      <c r="AG782" s="14">
        <v>0</v>
      </c>
      <c r="AH782" s="14">
        <v>231212.14</v>
      </c>
      <c r="AI782" s="14">
        <v>0</v>
      </c>
      <c r="AJ782" s="14">
        <v>231212.14</v>
      </c>
      <c r="AK782" s="16" t="s">
        <v>5793</v>
      </c>
    </row>
    <row r="783" spans="1:37" hidden="1" x14ac:dyDescent="0.35">
      <c r="A783" s="159">
        <v>126454</v>
      </c>
      <c r="B783" s="8">
        <v>4</v>
      </c>
      <c r="C783" s="9" t="s">
        <v>85</v>
      </c>
      <c r="D783" s="10">
        <v>42965</v>
      </c>
      <c r="E783" s="9" t="s">
        <v>98</v>
      </c>
      <c r="F783" s="10">
        <v>43475</v>
      </c>
      <c r="G783" s="9" t="s">
        <v>152</v>
      </c>
      <c r="H783" s="11" t="s">
        <v>331</v>
      </c>
      <c r="I783" s="9"/>
      <c r="J783" s="12"/>
      <c r="K783" s="9"/>
      <c r="L783" s="12"/>
      <c r="M783" s="11" t="s">
        <v>5794</v>
      </c>
      <c r="N783" s="11" t="s">
        <v>5763</v>
      </c>
      <c r="O783" s="9" t="s">
        <v>119</v>
      </c>
      <c r="P783" s="9" t="s">
        <v>19</v>
      </c>
      <c r="Q783" s="11"/>
      <c r="R783" s="166" t="s">
        <v>1778</v>
      </c>
      <c r="S783" s="166" t="s">
        <v>1778</v>
      </c>
      <c r="T783" s="15" t="s">
        <v>505</v>
      </c>
      <c r="U783" s="12"/>
      <c r="V783" s="9"/>
      <c r="W783" s="12" t="s">
        <v>93</v>
      </c>
      <c r="X783" s="12"/>
      <c r="Y783" s="12"/>
      <c r="Z783" s="11"/>
      <c r="AA783" s="14">
        <v>0</v>
      </c>
      <c r="AB783" s="14">
        <v>0</v>
      </c>
      <c r="AC783" s="14">
        <v>20000</v>
      </c>
      <c r="AD783" s="14">
        <v>0</v>
      </c>
      <c r="AE783" s="161">
        <f>SUM(TAMPData2202[[#This Row],[2022 PE Obligations]:[2022 Paving Obligations]])</f>
        <v>20000</v>
      </c>
      <c r="AF783" s="14">
        <v>0</v>
      </c>
      <c r="AG783" s="14">
        <v>0</v>
      </c>
      <c r="AH783" s="14">
        <v>70000</v>
      </c>
      <c r="AI783" s="14">
        <v>0</v>
      </c>
      <c r="AJ783" s="14">
        <v>70000</v>
      </c>
      <c r="AK783" s="16" t="s">
        <v>5795</v>
      </c>
    </row>
    <row r="784" spans="1:37" hidden="1" x14ac:dyDescent="0.35">
      <c r="A784" s="159">
        <v>126456</v>
      </c>
      <c r="B784" s="8">
        <v>4</v>
      </c>
      <c r="C784" s="9" t="s">
        <v>85</v>
      </c>
      <c r="D784" s="10">
        <v>42965</v>
      </c>
      <c r="E784" s="9" t="s">
        <v>98</v>
      </c>
      <c r="F784" s="10">
        <v>44272</v>
      </c>
      <c r="G784" s="9" t="s">
        <v>98</v>
      </c>
      <c r="H784" s="11" t="s">
        <v>196</v>
      </c>
      <c r="I784" s="9"/>
      <c r="J784" s="12"/>
      <c r="K784" s="9"/>
      <c r="L784" s="12"/>
      <c r="M784" s="11" t="s">
        <v>5796</v>
      </c>
      <c r="N784" s="11" t="s">
        <v>5763</v>
      </c>
      <c r="O784" s="9" t="s">
        <v>119</v>
      </c>
      <c r="P784" s="9" t="s">
        <v>19</v>
      </c>
      <c r="Q784" s="11"/>
      <c r="R784" s="166" t="s">
        <v>1778</v>
      </c>
      <c r="S784" s="166" t="s">
        <v>1778</v>
      </c>
      <c r="T784" s="15" t="s">
        <v>505</v>
      </c>
      <c r="U784" s="12"/>
      <c r="V784" s="9"/>
      <c r="W784" s="12" t="s">
        <v>93</v>
      </c>
      <c r="X784" s="12"/>
      <c r="Y784" s="12"/>
      <c r="Z784" s="11"/>
      <c r="AA784" s="14">
        <v>0</v>
      </c>
      <c r="AB784" s="14">
        <v>0</v>
      </c>
      <c r="AC784" s="14">
        <v>81900</v>
      </c>
      <c r="AD784" s="14">
        <v>0</v>
      </c>
      <c r="AE784" s="161">
        <f>SUM(TAMPData2202[[#This Row],[2022 PE Obligations]:[2022 Paving Obligations]])</f>
        <v>81900</v>
      </c>
      <c r="AF784" s="14">
        <v>0</v>
      </c>
      <c r="AG784" s="14">
        <v>0</v>
      </c>
      <c r="AH784" s="14">
        <v>275460.2</v>
      </c>
      <c r="AI784" s="14">
        <v>0</v>
      </c>
      <c r="AJ784" s="14">
        <v>275460.2</v>
      </c>
      <c r="AK784" s="16" t="s">
        <v>5797</v>
      </c>
    </row>
    <row r="785" spans="1:37" hidden="1" x14ac:dyDescent="0.35">
      <c r="A785" s="159">
        <v>126523</v>
      </c>
      <c r="B785" s="8">
        <v>3</v>
      </c>
      <c r="C785" s="9" t="s">
        <v>97</v>
      </c>
      <c r="D785" s="10">
        <v>42977</v>
      </c>
      <c r="E785" s="9" t="s">
        <v>1503</v>
      </c>
      <c r="F785" s="10">
        <v>44503.875115740739</v>
      </c>
      <c r="G785" s="9" t="s">
        <v>108</v>
      </c>
      <c r="H785" s="11" t="s">
        <v>701</v>
      </c>
      <c r="I785" s="9" t="s">
        <v>1505</v>
      </c>
      <c r="J785" s="12" t="s">
        <v>1506</v>
      </c>
      <c r="K785" s="9" t="s">
        <v>3400</v>
      </c>
      <c r="L785" s="12"/>
      <c r="M785" s="11" t="s">
        <v>3401</v>
      </c>
      <c r="N785" s="11"/>
      <c r="O785" s="9" t="s">
        <v>1509</v>
      </c>
      <c r="P785" s="9" t="s">
        <v>92</v>
      </c>
      <c r="Q785" s="11"/>
      <c r="R785" s="9" t="s">
        <v>47</v>
      </c>
      <c r="S785" s="9" t="s">
        <v>41</v>
      </c>
      <c r="T785" s="13">
        <v>0.16</v>
      </c>
      <c r="U785" s="10">
        <v>44057</v>
      </c>
      <c r="V785" s="9"/>
      <c r="W785" s="12" t="s">
        <v>93</v>
      </c>
      <c r="X785" s="12" t="s">
        <v>103</v>
      </c>
      <c r="Y785" s="153" t="s">
        <v>32</v>
      </c>
      <c r="Z785" s="11"/>
      <c r="AA785" s="14">
        <v>0</v>
      </c>
      <c r="AB785" s="14">
        <v>0</v>
      </c>
      <c r="AC785" s="14">
        <v>211500</v>
      </c>
      <c r="AD785" s="14">
        <v>0</v>
      </c>
      <c r="AE785" s="165">
        <f>SUM(TAMPData2202[[#This Row],[2022 PE Obligations]:[2022 Paving Obligations]])</f>
        <v>211500</v>
      </c>
      <c r="AF785" s="14">
        <v>124800</v>
      </c>
      <c r="AG785" s="14">
        <v>114310</v>
      </c>
      <c r="AH785" s="14">
        <v>755739.05</v>
      </c>
      <c r="AI785" s="14">
        <v>0</v>
      </c>
      <c r="AJ785" s="14">
        <v>994849.05</v>
      </c>
      <c r="AK785" s="16" t="s">
        <v>3403</v>
      </c>
    </row>
    <row r="786" spans="1:37" hidden="1" x14ac:dyDescent="0.35">
      <c r="A786" s="162">
        <v>126573</v>
      </c>
      <c r="B786" s="8">
        <v>1</v>
      </c>
      <c r="C786" s="9" t="s">
        <v>97</v>
      </c>
      <c r="D786" s="10">
        <v>42992</v>
      </c>
      <c r="E786" s="9" t="s">
        <v>152</v>
      </c>
      <c r="F786" s="10">
        <v>44167.875092592592</v>
      </c>
      <c r="G786" s="9" t="s">
        <v>203</v>
      </c>
      <c r="H786" s="11" t="s">
        <v>153</v>
      </c>
      <c r="I786" s="9" t="s">
        <v>4664</v>
      </c>
      <c r="J786" s="12" t="s">
        <v>101</v>
      </c>
      <c r="K786" s="9"/>
      <c r="L786" s="12" t="s">
        <v>101</v>
      </c>
      <c r="M786" s="11" t="s">
        <v>5798</v>
      </c>
      <c r="N786" s="11" t="s">
        <v>1845</v>
      </c>
      <c r="O786" s="9" t="s">
        <v>157</v>
      </c>
      <c r="P786" s="9" t="s">
        <v>158</v>
      </c>
      <c r="Q786" s="11" t="s">
        <v>1845</v>
      </c>
      <c r="R786" s="9" t="s">
        <v>47</v>
      </c>
      <c r="S786" s="164" t="s">
        <v>43</v>
      </c>
      <c r="T786" s="13">
        <v>7.04</v>
      </c>
      <c r="U786" s="10">
        <v>43868</v>
      </c>
      <c r="V786" s="9" t="s">
        <v>1860</v>
      </c>
      <c r="W786" s="12" t="s">
        <v>93</v>
      </c>
      <c r="X786" s="12" t="s">
        <v>103</v>
      </c>
      <c r="Y786" s="163" t="s">
        <v>32</v>
      </c>
      <c r="Z786" s="11"/>
      <c r="AA786" s="14">
        <v>0</v>
      </c>
      <c r="AB786" s="14">
        <v>0</v>
      </c>
      <c r="AC786" s="14">
        <v>-10113.24</v>
      </c>
      <c r="AD786" s="14">
        <v>5654.29</v>
      </c>
      <c r="AE786" s="161">
        <f>SUM(TAMPData2202[[#This Row],[2022 PE Obligations]:[2022 Paving Obligations]])</f>
        <v>-4458.95</v>
      </c>
      <c r="AF786" s="14">
        <v>0</v>
      </c>
      <c r="AG786" s="14">
        <v>0</v>
      </c>
      <c r="AH786" s="14">
        <v>475826.76</v>
      </c>
      <c r="AI786" s="14">
        <v>1134454.29</v>
      </c>
      <c r="AJ786" s="14">
        <v>1610281.05</v>
      </c>
      <c r="AK786" s="16" t="s">
        <v>5799</v>
      </c>
    </row>
    <row r="787" spans="1:37" hidden="1" x14ac:dyDescent="0.35">
      <c r="A787" s="159">
        <v>126582</v>
      </c>
      <c r="B787" s="8">
        <v>4</v>
      </c>
      <c r="C787" s="9" t="s">
        <v>114</v>
      </c>
      <c r="D787" s="10">
        <v>42996</v>
      </c>
      <c r="E787" s="9" t="s">
        <v>98</v>
      </c>
      <c r="F787" s="10">
        <v>44351</v>
      </c>
      <c r="G787" s="9" t="s">
        <v>98</v>
      </c>
      <c r="H787" s="11" t="s">
        <v>331</v>
      </c>
      <c r="I787" s="9" t="s">
        <v>1608</v>
      </c>
      <c r="J787" s="12" t="s">
        <v>101</v>
      </c>
      <c r="K787" s="9"/>
      <c r="L787" s="12" t="s">
        <v>101</v>
      </c>
      <c r="M787" s="11" t="s">
        <v>1609</v>
      </c>
      <c r="N787" s="11"/>
      <c r="O787" s="9" t="s">
        <v>438</v>
      </c>
      <c r="P787" s="9" t="s">
        <v>439</v>
      </c>
      <c r="Q787" s="11"/>
      <c r="R787" s="9" t="s">
        <v>39</v>
      </c>
      <c r="S787" s="9" t="s">
        <v>46</v>
      </c>
      <c r="T787" s="13">
        <v>0.01</v>
      </c>
      <c r="U787" s="10">
        <v>43868</v>
      </c>
      <c r="V787" s="9"/>
      <c r="W787" s="12" t="s">
        <v>93</v>
      </c>
      <c r="X787" s="12" t="s">
        <v>103</v>
      </c>
      <c r="Y787" s="153" t="s">
        <v>32</v>
      </c>
      <c r="Z787" s="11" t="s">
        <v>1610</v>
      </c>
      <c r="AA787" s="14">
        <v>0</v>
      </c>
      <c r="AB787" s="14">
        <v>0</v>
      </c>
      <c r="AC787" s="14">
        <v>14554.94</v>
      </c>
      <c r="AD787" s="14">
        <v>0</v>
      </c>
      <c r="AE787" s="161">
        <f>SUM(TAMPData2202[[#This Row],[2022 PE Obligations]:[2022 Paving Obligations]])</f>
        <v>14554.94</v>
      </c>
      <c r="AF787" s="14">
        <v>0</v>
      </c>
      <c r="AG787" s="14">
        <v>0</v>
      </c>
      <c r="AH787" s="14">
        <v>507158.94</v>
      </c>
      <c r="AI787" s="14">
        <v>0</v>
      </c>
      <c r="AJ787" s="14">
        <v>507158.94</v>
      </c>
      <c r="AK787" s="16" t="s">
        <v>1612</v>
      </c>
    </row>
    <row r="788" spans="1:37" hidden="1" x14ac:dyDescent="0.35">
      <c r="A788" s="159">
        <v>126597</v>
      </c>
      <c r="B788" s="8">
        <v>3</v>
      </c>
      <c r="C788" s="9" t="s">
        <v>114</v>
      </c>
      <c r="D788" s="10">
        <v>42999</v>
      </c>
      <c r="E788" s="9" t="s">
        <v>98</v>
      </c>
      <c r="F788" s="10">
        <v>44473</v>
      </c>
      <c r="G788" s="9" t="s">
        <v>98</v>
      </c>
      <c r="H788" s="11" t="s">
        <v>1272</v>
      </c>
      <c r="I788" s="9"/>
      <c r="J788" s="12"/>
      <c r="K788" s="9"/>
      <c r="L788" s="12"/>
      <c r="M788" s="11" t="s">
        <v>2879</v>
      </c>
      <c r="N788" s="11"/>
      <c r="O788" s="9" t="s">
        <v>103</v>
      </c>
      <c r="P788" s="9" t="s">
        <v>92</v>
      </c>
      <c r="Q788" s="11"/>
      <c r="R788" s="166" t="s">
        <v>1778</v>
      </c>
      <c r="S788" s="166" t="s">
        <v>1778</v>
      </c>
      <c r="T788" s="15" t="s">
        <v>505</v>
      </c>
      <c r="U788" s="10">
        <v>43595</v>
      </c>
      <c r="V788" s="9"/>
      <c r="W788" s="12" t="s">
        <v>93</v>
      </c>
      <c r="X788" s="12"/>
      <c r="Y788" s="12"/>
      <c r="Z788" s="11"/>
      <c r="AA788" s="14">
        <v>0</v>
      </c>
      <c r="AB788" s="14">
        <v>0</v>
      </c>
      <c r="AC788" s="14">
        <v>11653.64</v>
      </c>
      <c r="AD788" s="14">
        <v>0</v>
      </c>
      <c r="AE788" s="161">
        <f>SUM(TAMPData2202[[#This Row],[2022 PE Obligations]:[2022 Paving Obligations]])</f>
        <v>11653.64</v>
      </c>
      <c r="AF788" s="14">
        <v>0</v>
      </c>
      <c r="AG788" s="14">
        <v>0</v>
      </c>
      <c r="AH788" s="14">
        <v>554649.13</v>
      </c>
      <c r="AI788" s="14">
        <v>0</v>
      </c>
      <c r="AJ788" s="14">
        <v>554649.13</v>
      </c>
      <c r="AK788" s="16" t="s">
        <v>2881</v>
      </c>
    </row>
    <row r="789" spans="1:37" ht="36" hidden="1" x14ac:dyDescent="0.35">
      <c r="A789" s="159">
        <v>126600</v>
      </c>
      <c r="B789" s="8">
        <v>3</v>
      </c>
      <c r="C789" s="9" t="s">
        <v>122</v>
      </c>
      <c r="D789" s="10">
        <v>43000</v>
      </c>
      <c r="E789" s="9" t="s">
        <v>3907</v>
      </c>
      <c r="F789" s="10">
        <v>44581</v>
      </c>
      <c r="G789" s="9" t="s">
        <v>241</v>
      </c>
      <c r="H789" s="11" t="s">
        <v>538</v>
      </c>
      <c r="I789" s="9" t="s">
        <v>808</v>
      </c>
      <c r="J789" s="12" t="s">
        <v>101</v>
      </c>
      <c r="K789" s="9"/>
      <c r="L789" s="12" t="s">
        <v>101</v>
      </c>
      <c r="M789" s="11" t="s">
        <v>3908</v>
      </c>
      <c r="N789" s="11" t="s">
        <v>3909</v>
      </c>
      <c r="O789" s="9" t="s">
        <v>1836</v>
      </c>
      <c r="P789" s="9" t="s">
        <v>1835</v>
      </c>
      <c r="Q789" s="11"/>
      <c r="R789" s="9" t="s">
        <v>47</v>
      </c>
      <c r="S789" s="9" t="s">
        <v>45</v>
      </c>
      <c r="T789" s="13">
        <v>0.17</v>
      </c>
      <c r="U789" s="10">
        <v>44540</v>
      </c>
      <c r="V789" s="9"/>
      <c r="W789" s="12" t="s">
        <v>93</v>
      </c>
      <c r="X789" s="12" t="s">
        <v>13</v>
      </c>
      <c r="Y789" s="153" t="s">
        <v>31</v>
      </c>
      <c r="Z789" s="11"/>
      <c r="AA789" s="14">
        <v>0</v>
      </c>
      <c r="AB789" s="14">
        <v>0</v>
      </c>
      <c r="AC789" s="14">
        <v>1151589</v>
      </c>
      <c r="AD789" s="14">
        <v>0</v>
      </c>
      <c r="AE789" s="161">
        <f>SUM(TAMPData2202[[#This Row],[2022 PE Obligations]:[2022 Paving Obligations]])</f>
        <v>1151589</v>
      </c>
      <c r="AF789" s="14">
        <v>167500</v>
      </c>
      <c r="AG789" s="14">
        <v>0</v>
      </c>
      <c r="AH789" s="14">
        <v>1151589</v>
      </c>
      <c r="AI789" s="14">
        <v>0</v>
      </c>
      <c r="AJ789" s="14">
        <v>1319089</v>
      </c>
      <c r="AK789" s="16" t="s">
        <v>3911</v>
      </c>
    </row>
    <row r="790" spans="1:37" ht="72" hidden="1" x14ac:dyDescent="0.35">
      <c r="A790" s="159">
        <v>126655</v>
      </c>
      <c r="B790" s="8">
        <v>4</v>
      </c>
      <c r="C790" s="9" t="s">
        <v>85</v>
      </c>
      <c r="D790" s="10">
        <v>43011</v>
      </c>
      <c r="E790" s="9" t="s">
        <v>253</v>
      </c>
      <c r="F790" s="10">
        <v>44475</v>
      </c>
      <c r="G790" s="9" t="s">
        <v>510</v>
      </c>
      <c r="H790" s="11" t="s">
        <v>325</v>
      </c>
      <c r="I790" s="9"/>
      <c r="J790" s="12"/>
      <c r="K790" s="9"/>
      <c r="L790" s="12"/>
      <c r="M790" s="11" t="s">
        <v>5800</v>
      </c>
      <c r="N790" s="11" t="s">
        <v>5801</v>
      </c>
      <c r="O790" s="9" t="s">
        <v>91</v>
      </c>
      <c r="P790" s="9" t="s">
        <v>4979</v>
      </c>
      <c r="Q790" s="11"/>
      <c r="R790" s="166" t="s">
        <v>1778</v>
      </c>
      <c r="S790" s="9"/>
      <c r="T790" s="15" t="s">
        <v>505</v>
      </c>
      <c r="U790" s="12"/>
      <c r="V790" s="9"/>
      <c r="W790" s="12" t="s">
        <v>93</v>
      </c>
      <c r="X790" s="12" t="s">
        <v>1058</v>
      </c>
      <c r="Y790" s="12"/>
      <c r="Z790" s="11"/>
      <c r="AA790" s="14">
        <v>0</v>
      </c>
      <c r="AB790" s="14">
        <v>0</v>
      </c>
      <c r="AC790" s="14">
        <v>1060283</v>
      </c>
      <c r="AD790" s="14">
        <v>0</v>
      </c>
      <c r="AE790" s="161">
        <f>SUM(TAMPData2202[[#This Row],[2022 PE Obligations]:[2022 Paving Obligations]])</f>
        <v>1060283</v>
      </c>
      <c r="AF790" s="14">
        <v>0</v>
      </c>
      <c r="AG790" s="14">
        <v>0</v>
      </c>
      <c r="AH790" s="14">
        <v>1060283</v>
      </c>
      <c r="AI790" s="14">
        <v>0</v>
      </c>
      <c r="AJ790" s="14">
        <v>1060283</v>
      </c>
      <c r="AK790" s="16" t="s">
        <v>5802</v>
      </c>
    </row>
    <row r="791" spans="1:37" hidden="1" x14ac:dyDescent="0.35">
      <c r="A791" s="159">
        <v>126669</v>
      </c>
      <c r="B791" s="8">
        <v>1</v>
      </c>
      <c r="C791" s="9" t="s">
        <v>122</v>
      </c>
      <c r="D791" s="10">
        <v>43012</v>
      </c>
      <c r="E791" s="9" t="s">
        <v>98</v>
      </c>
      <c r="F791" s="10">
        <v>44384</v>
      </c>
      <c r="G791" s="9" t="s">
        <v>161</v>
      </c>
      <c r="H791" s="11" t="s">
        <v>337</v>
      </c>
      <c r="I791" s="9" t="s">
        <v>3583</v>
      </c>
      <c r="J791" s="12" t="s">
        <v>299</v>
      </c>
      <c r="K791" s="9"/>
      <c r="L791" s="12" t="s">
        <v>300</v>
      </c>
      <c r="M791" s="11" t="s">
        <v>4589</v>
      </c>
      <c r="N791" s="11" t="s">
        <v>4590</v>
      </c>
      <c r="O791" s="9" t="s">
        <v>103</v>
      </c>
      <c r="P791" s="9" t="s">
        <v>4518</v>
      </c>
      <c r="Q791" s="11"/>
      <c r="R791" s="9" t="s">
        <v>4525</v>
      </c>
      <c r="S791" s="9" t="s">
        <v>4526</v>
      </c>
      <c r="T791" s="13">
        <v>0.52</v>
      </c>
      <c r="U791" s="10">
        <v>44365</v>
      </c>
      <c r="V791" s="9"/>
      <c r="W791" s="12" t="s">
        <v>93</v>
      </c>
      <c r="X791" s="12" t="s">
        <v>303</v>
      </c>
      <c r="Y791" s="153" t="s">
        <v>29</v>
      </c>
      <c r="Z791" s="11"/>
      <c r="AA791" s="14">
        <v>0</v>
      </c>
      <c r="AB791" s="14">
        <v>0</v>
      </c>
      <c r="AC791" s="14">
        <v>40790</v>
      </c>
      <c r="AD791" s="14">
        <v>0</v>
      </c>
      <c r="AE791" s="161">
        <f>SUM(TAMPData2202[[#This Row],[2022 PE Obligations]:[2022 Paving Obligations]])</f>
        <v>40790</v>
      </c>
      <c r="AF791" s="14">
        <v>210000</v>
      </c>
      <c r="AG791" s="14">
        <v>0</v>
      </c>
      <c r="AH791" s="14">
        <v>2112790</v>
      </c>
      <c r="AI791" s="14">
        <v>0</v>
      </c>
      <c r="AJ791" s="14">
        <v>2322790</v>
      </c>
      <c r="AK791" s="16" t="s">
        <v>4592</v>
      </c>
    </row>
    <row r="792" spans="1:37" ht="72" hidden="1" x14ac:dyDescent="0.35">
      <c r="A792" s="159">
        <v>126670</v>
      </c>
      <c r="B792" s="8">
        <v>4</v>
      </c>
      <c r="C792" s="9" t="s">
        <v>85</v>
      </c>
      <c r="D792" s="10">
        <v>43012</v>
      </c>
      <c r="E792" s="9" t="s">
        <v>253</v>
      </c>
      <c r="F792" s="10">
        <v>44542</v>
      </c>
      <c r="G792" s="9" t="s">
        <v>510</v>
      </c>
      <c r="H792" s="11" t="s">
        <v>483</v>
      </c>
      <c r="I792" s="9" t="s">
        <v>5803</v>
      </c>
      <c r="J792" s="12" t="s">
        <v>101</v>
      </c>
      <c r="K792" s="9"/>
      <c r="L792" s="12" t="s">
        <v>101</v>
      </c>
      <c r="M792" s="11" t="s">
        <v>5804</v>
      </c>
      <c r="N792" s="11" t="s">
        <v>5805</v>
      </c>
      <c r="O792" s="9" t="s">
        <v>91</v>
      </c>
      <c r="P792" s="9" t="s">
        <v>4979</v>
      </c>
      <c r="Q792" s="11"/>
      <c r="R792" s="166" t="s">
        <v>1778</v>
      </c>
      <c r="S792" s="9"/>
      <c r="T792" s="15" t="s">
        <v>505</v>
      </c>
      <c r="U792" s="12"/>
      <c r="V792" s="9"/>
      <c r="W792" s="12" t="s">
        <v>93</v>
      </c>
      <c r="X792" s="12" t="s">
        <v>103</v>
      </c>
      <c r="Y792" s="12"/>
      <c r="Z792" s="11"/>
      <c r="AA792" s="14">
        <v>0</v>
      </c>
      <c r="AB792" s="14">
        <v>0</v>
      </c>
      <c r="AC792" s="14">
        <v>444108</v>
      </c>
      <c r="AD792" s="14">
        <v>0</v>
      </c>
      <c r="AE792" s="161">
        <f>SUM(TAMPData2202[[#This Row],[2022 PE Obligations]:[2022 Paving Obligations]])</f>
        <v>444108</v>
      </c>
      <c r="AF792" s="14">
        <v>0</v>
      </c>
      <c r="AG792" s="14">
        <v>0</v>
      </c>
      <c r="AH792" s="14">
        <v>444108</v>
      </c>
      <c r="AI792" s="14">
        <v>0</v>
      </c>
      <c r="AJ792" s="14">
        <v>444108</v>
      </c>
      <c r="AK792" s="16" t="s">
        <v>5806</v>
      </c>
    </row>
    <row r="793" spans="1:37" ht="36" x14ac:dyDescent="0.35">
      <c r="A793" s="159">
        <v>126683</v>
      </c>
      <c r="B793" s="8">
        <v>6</v>
      </c>
      <c r="C793" s="9" t="s">
        <v>85</v>
      </c>
      <c r="D793" s="10">
        <v>43018</v>
      </c>
      <c r="E793" s="9" t="s">
        <v>98</v>
      </c>
      <c r="F793" s="10">
        <v>44523</v>
      </c>
      <c r="G793" s="9" t="s">
        <v>1132</v>
      </c>
      <c r="H793" s="11" t="s">
        <v>667</v>
      </c>
      <c r="I793" s="9"/>
      <c r="J793" s="12"/>
      <c r="K793" s="9"/>
      <c r="L793" s="12"/>
      <c r="M793" s="11" t="s">
        <v>1758</v>
      </c>
      <c r="N793" s="11" t="s">
        <v>1759</v>
      </c>
      <c r="O793" s="9" t="s">
        <v>103</v>
      </c>
      <c r="P793" s="9" t="s">
        <v>1723</v>
      </c>
      <c r="Q793" s="11"/>
      <c r="R793" s="166" t="s">
        <v>1724</v>
      </c>
      <c r="S793" s="166" t="s">
        <v>41</v>
      </c>
      <c r="T793" s="15" t="s">
        <v>505</v>
      </c>
      <c r="U793" s="12"/>
      <c r="V793" s="9"/>
      <c r="W793" s="12" t="s">
        <v>93</v>
      </c>
      <c r="X793" s="12"/>
      <c r="Y793" s="153" t="s">
        <v>4981</v>
      </c>
      <c r="Z793" s="11"/>
      <c r="AA793" s="14">
        <v>3325000</v>
      </c>
      <c r="AB793" s="14">
        <v>0</v>
      </c>
      <c r="AC793" s="14">
        <v>0</v>
      </c>
      <c r="AD793" s="14">
        <v>0</v>
      </c>
      <c r="AE793" s="165">
        <f>SUM(TAMPData2202[[#This Row],[2022 PE Obligations]:[2022 Paving Obligations]])</f>
        <v>3325000</v>
      </c>
      <c r="AF793" s="14">
        <v>7346279</v>
      </c>
      <c r="AG793" s="14">
        <v>0</v>
      </c>
      <c r="AH793" s="14">
        <v>0</v>
      </c>
      <c r="AI793" s="14">
        <v>0</v>
      </c>
      <c r="AJ793" s="14">
        <v>7346279</v>
      </c>
      <c r="AK793" s="16"/>
    </row>
    <row r="794" spans="1:37" hidden="1" x14ac:dyDescent="0.35">
      <c r="A794" s="159">
        <v>126686.1</v>
      </c>
      <c r="B794" s="8">
        <v>6</v>
      </c>
      <c r="C794" s="9" t="s">
        <v>85</v>
      </c>
      <c r="D794" s="10">
        <v>43080</v>
      </c>
      <c r="E794" s="9" t="s">
        <v>161</v>
      </c>
      <c r="F794" s="10">
        <v>43424</v>
      </c>
      <c r="G794" s="9" t="s">
        <v>152</v>
      </c>
      <c r="H794" s="11" t="s">
        <v>667</v>
      </c>
      <c r="I794" s="9"/>
      <c r="J794" s="12"/>
      <c r="K794" s="9"/>
      <c r="L794" s="12"/>
      <c r="M794" s="11" t="s">
        <v>5807</v>
      </c>
      <c r="N794" s="11"/>
      <c r="O794" s="9" t="s">
        <v>103</v>
      </c>
      <c r="P794" s="9" t="s">
        <v>5808</v>
      </c>
      <c r="Q794" s="11"/>
      <c r="R794" s="166" t="s">
        <v>1778</v>
      </c>
      <c r="S794" s="166" t="s">
        <v>1778</v>
      </c>
      <c r="T794" s="15" t="s">
        <v>505</v>
      </c>
      <c r="U794" s="12"/>
      <c r="V794" s="9"/>
      <c r="W794" s="12" t="s">
        <v>93</v>
      </c>
      <c r="X794" s="12"/>
      <c r="Y794" s="12"/>
      <c r="Z794" s="11"/>
      <c r="AA794" s="14">
        <v>0</v>
      </c>
      <c r="AB794" s="14">
        <v>0</v>
      </c>
      <c r="AC794" s="14">
        <v>0</v>
      </c>
      <c r="AD794" s="14">
        <v>0</v>
      </c>
      <c r="AE794" s="161">
        <f>SUM(TAMPData2202[[#This Row],[2022 PE Obligations]:[2022 Paving Obligations]])</f>
        <v>0</v>
      </c>
      <c r="AF794" s="14">
        <v>0</v>
      </c>
      <c r="AG794" s="14">
        <v>0</v>
      </c>
      <c r="AH794" s="14">
        <v>0</v>
      </c>
      <c r="AI794" s="14">
        <v>0</v>
      </c>
      <c r="AJ794" s="14">
        <v>2500000</v>
      </c>
      <c r="AK794" s="16"/>
    </row>
    <row r="795" spans="1:37" hidden="1" x14ac:dyDescent="0.35">
      <c r="A795" s="159">
        <v>126686.68</v>
      </c>
      <c r="B795" s="8">
        <v>6</v>
      </c>
      <c r="C795" s="9" t="s">
        <v>85</v>
      </c>
      <c r="D795" s="10">
        <v>43745</v>
      </c>
      <c r="E795" s="9" t="s">
        <v>161</v>
      </c>
      <c r="F795" s="10">
        <v>43745</v>
      </c>
      <c r="G795" s="9" t="s">
        <v>161</v>
      </c>
      <c r="H795" s="11" t="s">
        <v>667</v>
      </c>
      <c r="I795" s="9"/>
      <c r="J795" s="12"/>
      <c r="K795" s="9"/>
      <c r="L795" s="12"/>
      <c r="M795" s="11" t="s">
        <v>5809</v>
      </c>
      <c r="N795" s="11"/>
      <c r="O795" s="9" t="s">
        <v>103</v>
      </c>
      <c r="P795" s="9" t="s">
        <v>5808</v>
      </c>
      <c r="Q795" s="11"/>
      <c r="R795" s="166" t="s">
        <v>1778</v>
      </c>
      <c r="S795" s="166" t="s">
        <v>1778</v>
      </c>
      <c r="T795" s="13">
        <v>0</v>
      </c>
      <c r="U795" s="12"/>
      <c r="V795" s="9"/>
      <c r="W795" s="12" t="s">
        <v>93</v>
      </c>
      <c r="X795" s="12"/>
      <c r="Y795" s="12"/>
      <c r="Z795" s="11"/>
      <c r="AA795" s="14">
        <v>0</v>
      </c>
      <c r="AB795" s="14">
        <v>0</v>
      </c>
      <c r="AC795" s="14">
        <v>0</v>
      </c>
      <c r="AD795" s="14">
        <v>0</v>
      </c>
      <c r="AE795" s="161">
        <f>SUM(TAMPData2202[[#This Row],[2022 PE Obligations]:[2022 Paving Obligations]])</f>
        <v>0</v>
      </c>
      <c r="AF795" s="14">
        <v>0</v>
      </c>
      <c r="AG795" s="14">
        <v>0</v>
      </c>
      <c r="AH795" s="14">
        <v>0</v>
      </c>
      <c r="AI795" s="14">
        <v>0</v>
      </c>
      <c r="AJ795" s="14">
        <v>1187368</v>
      </c>
      <c r="AK795" s="16"/>
    </row>
    <row r="796" spans="1:37" ht="36" hidden="1" x14ac:dyDescent="0.35">
      <c r="A796" s="159">
        <v>126687.01</v>
      </c>
      <c r="B796" s="8">
        <v>6</v>
      </c>
      <c r="C796" s="9" t="s">
        <v>85</v>
      </c>
      <c r="D796" s="10">
        <v>43077</v>
      </c>
      <c r="E796" s="9" t="s">
        <v>161</v>
      </c>
      <c r="F796" s="10">
        <v>43425</v>
      </c>
      <c r="G796" s="9" t="s">
        <v>152</v>
      </c>
      <c r="H796" s="11" t="s">
        <v>667</v>
      </c>
      <c r="I796" s="9"/>
      <c r="J796" s="12"/>
      <c r="K796" s="9"/>
      <c r="L796" s="12"/>
      <c r="M796" s="11" t="s">
        <v>5810</v>
      </c>
      <c r="N796" s="11"/>
      <c r="O796" s="9" t="s">
        <v>103</v>
      </c>
      <c r="P796" s="9" t="s">
        <v>5808</v>
      </c>
      <c r="Q796" s="11"/>
      <c r="R796" s="166" t="s">
        <v>1778</v>
      </c>
      <c r="S796" s="166" t="s">
        <v>1778</v>
      </c>
      <c r="T796" s="15" t="s">
        <v>505</v>
      </c>
      <c r="U796" s="12"/>
      <c r="V796" s="9"/>
      <c r="W796" s="12" t="s">
        <v>93</v>
      </c>
      <c r="X796" s="12"/>
      <c r="Y796" s="12"/>
      <c r="Z796" s="11"/>
      <c r="AA796" s="14">
        <v>0</v>
      </c>
      <c r="AB796" s="14">
        <v>0</v>
      </c>
      <c r="AC796" s="14">
        <v>0</v>
      </c>
      <c r="AD796" s="14">
        <v>0</v>
      </c>
      <c r="AE796" s="161">
        <f>SUM(TAMPData2202[[#This Row],[2022 PE Obligations]:[2022 Paving Obligations]])</f>
        <v>0</v>
      </c>
      <c r="AF796" s="14">
        <v>0</v>
      </c>
      <c r="AG796" s="14">
        <v>0</v>
      </c>
      <c r="AH796" s="14">
        <v>0</v>
      </c>
      <c r="AI796" s="14">
        <v>0</v>
      </c>
      <c r="AJ796" s="14">
        <v>4500000</v>
      </c>
      <c r="AK796" s="16"/>
    </row>
    <row r="797" spans="1:37" ht="54" hidden="1" x14ac:dyDescent="0.35">
      <c r="A797" s="159">
        <v>126687.05</v>
      </c>
      <c r="B797" s="8">
        <v>6</v>
      </c>
      <c r="C797" s="9" t="s">
        <v>85</v>
      </c>
      <c r="D797" s="10">
        <v>43327</v>
      </c>
      <c r="E797" s="9" t="s">
        <v>161</v>
      </c>
      <c r="F797" s="10">
        <v>43425</v>
      </c>
      <c r="G797" s="9" t="s">
        <v>152</v>
      </c>
      <c r="H797" s="11" t="s">
        <v>667</v>
      </c>
      <c r="I797" s="9"/>
      <c r="J797" s="12"/>
      <c r="K797" s="9"/>
      <c r="L797" s="12"/>
      <c r="M797" s="11" t="s">
        <v>5811</v>
      </c>
      <c r="N797" s="11"/>
      <c r="O797" s="9" t="s">
        <v>103</v>
      </c>
      <c r="P797" s="9" t="s">
        <v>5808</v>
      </c>
      <c r="Q797" s="11"/>
      <c r="R797" s="166" t="s">
        <v>1778</v>
      </c>
      <c r="S797" s="166" t="s">
        <v>1778</v>
      </c>
      <c r="T797" s="13">
        <v>0</v>
      </c>
      <c r="U797" s="12"/>
      <c r="V797" s="9"/>
      <c r="W797" s="12" t="s">
        <v>93</v>
      </c>
      <c r="X797" s="12"/>
      <c r="Y797" s="12"/>
      <c r="Z797" s="11"/>
      <c r="AA797" s="14">
        <v>0</v>
      </c>
      <c r="AB797" s="14">
        <v>0</v>
      </c>
      <c r="AC797" s="14">
        <v>0</v>
      </c>
      <c r="AD797" s="14">
        <v>0</v>
      </c>
      <c r="AE797" s="161">
        <f>SUM(TAMPData2202[[#This Row],[2022 PE Obligations]:[2022 Paving Obligations]])</f>
        <v>0</v>
      </c>
      <c r="AF797" s="14">
        <v>0</v>
      </c>
      <c r="AG797" s="14">
        <v>0</v>
      </c>
      <c r="AH797" s="14">
        <v>0</v>
      </c>
      <c r="AI797" s="14">
        <v>0</v>
      </c>
      <c r="AJ797" s="14">
        <v>188798</v>
      </c>
      <c r="AK797" s="16"/>
    </row>
    <row r="798" spans="1:37" ht="36" hidden="1" x14ac:dyDescent="0.35">
      <c r="A798" s="159">
        <v>126687.13</v>
      </c>
      <c r="B798" s="8">
        <v>6</v>
      </c>
      <c r="C798" s="9" t="s">
        <v>85</v>
      </c>
      <c r="D798" s="10">
        <v>43327</v>
      </c>
      <c r="E798" s="9" t="s">
        <v>161</v>
      </c>
      <c r="F798" s="10">
        <v>44425</v>
      </c>
      <c r="G798" s="9" t="s">
        <v>87</v>
      </c>
      <c r="H798" s="11" t="s">
        <v>667</v>
      </c>
      <c r="I798" s="9"/>
      <c r="J798" s="12"/>
      <c r="K798" s="9"/>
      <c r="L798" s="12"/>
      <c r="M798" s="11" t="s">
        <v>5812</v>
      </c>
      <c r="N798" s="11"/>
      <c r="O798" s="9" t="s">
        <v>103</v>
      </c>
      <c r="P798" s="9" t="s">
        <v>5808</v>
      </c>
      <c r="Q798" s="11"/>
      <c r="R798" s="166" t="s">
        <v>1778</v>
      </c>
      <c r="S798" s="166" t="s">
        <v>1778</v>
      </c>
      <c r="T798" s="13">
        <v>0</v>
      </c>
      <c r="U798" s="12"/>
      <c r="V798" s="9"/>
      <c r="W798" s="12" t="s">
        <v>93</v>
      </c>
      <c r="X798" s="12"/>
      <c r="Y798" s="12"/>
      <c r="Z798" s="11"/>
      <c r="AA798" s="14">
        <v>0</v>
      </c>
      <c r="AB798" s="14">
        <v>0</v>
      </c>
      <c r="AC798" s="14">
        <v>0</v>
      </c>
      <c r="AD798" s="14">
        <v>0</v>
      </c>
      <c r="AE798" s="161">
        <f>SUM(TAMPData2202[[#This Row],[2022 PE Obligations]:[2022 Paving Obligations]])</f>
        <v>0</v>
      </c>
      <c r="AF798" s="14">
        <v>0</v>
      </c>
      <c r="AG798" s="14">
        <v>0</v>
      </c>
      <c r="AH798" s="14">
        <v>0</v>
      </c>
      <c r="AI798" s="14">
        <v>0</v>
      </c>
      <c r="AJ798" s="14">
        <v>179925</v>
      </c>
      <c r="AK798" s="16"/>
    </row>
    <row r="799" spans="1:37" ht="36" hidden="1" x14ac:dyDescent="0.35">
      <c r="A799" s="159">
        <v>126687.16</v>
      </c>
      <c r="B799" s="8">
        <v>6</v>
      </c>
      <c r="C799" s="9" t="s">
        <v>85</v>
      </c>
      <c r="D799" s="10">
        <v>43327</v>
      </c>
      <c r="E799" s="9" t="s">
        <v>161</v>
      </c>
      <c r="F799" s="10">
        <v>43425</v>
      </c>
      <c r="G799" s="9" t="s">
        <v>203</v>
      </c>
      <c r="H799" s="11" t="s">
        <v>667</v>
      </c>
      <c r="I799" s="9"/>
      <c r="J799" s="12"/>
      <c r="K799" s="9"/>
      <c r="L799" s="12"/>
      <c r="M799" s="11" t="s">
        <v>5813</v>
      </c>
      <c r="N799" s="11"/>
      <c r="O799" s="9" t="s">
        <v>103</v>
      </c>
      <c r="P799" s="9" t="s">
        <v>5808</v>
      </c>
      <c r="Q799" s="11"/>
      <c r="R799" s="166" t="s">
        <v>1778</v>
      </c>
      <c r="S799" s="166" t="s">
        <v>1778</v>
      </c>
      <c r="T799" s="13">
        <v>0</v>
      </c>
      <c r="U799" s="12"/>
      <c r="V799" s="9"/>
      <c r="W799" s="12" t="s">
        <v>93</v>
      </c>
      <c r="X799" s="12"/>
      <c r="Y799" s="12"/>
      <c r="Z799" s="11"/>
      <c r="AA799" s="14">
        <v>0</v>
      </c>
      <c r="AB799" s="14">
        <v>0</v>
      </c>
      <c r="AC799" s="14">
        <v>0</v>
      </c>
      <c r="AD799" s="14">
        <v>0</v>
      </c>
      <c r="AE799" s="161">
        <f>SUM(TAMPData2202[[#This Row],[2022 PE Obligations]:[2022 Paving Obligations]])</f>
        <v>0</v>
      </c>
      <c r="AF799" s="14">
        <v>0</v>
      </c>
      <c r="AG799" s="14">
        <v>0</v>
      </c>
      <c r="AH799" s="14">
        <v>0</v>
      </c>
      <c r="AI799" s="14">
        <v>0</v>
      </c>
      <c r="AJ799" s="14">
        <v>148734.09</v>
      </c>
      <c r="AK799" s="16"/>
    </row>
    <row r="800" spans="1:37" ht="54" hidden="1" x14ac:dyDescent="0.35">
      <c r="A800" s="159">
        <v>126687.22</v>
      </c>
      <c r="B800" s="8">
        <v>6</v>
      </c>
      <c r="C800" s="9" t="s">
        <v>85</v>
      </c>
      <c r="D800" s="10">
        <v>43328</v>
      </c>
      <c r="E800" s="9" t="s">
        <v>161</v>
      </c>
      <c r="F800" s="10">
        <v>43536</v>
      </c>
      <c r="G800" s="9" t="s">
        <v>161</v>
      </c>
      <c r="H800" s="11" t="s">
        <v>667</v>
      </c>
      <c r="I800" s="9"/>
      <c r="J800" s="12"/>
      <c r="K800" s="9"/>
      <c r="L800" s="12"/>
      <c r="M800" s="11" t="s">
        <v>5814</v>
      </c>
      <c r="N800" s="11"/>
      <c r="O800" s="9" t="s">
        <v>103</v>
      </c>
      <c r="P800" s="9" t="s">
        <v>5808</v>
      </c>
      <c r="Q800" s="11"/>
      <c r="R800" s="166" t="s">
        <v>1778</v>
      </c>
      <c r="S800" s="166" t="s">
        <v>1778</v>
      </c>
      <c r="T800" s="13">
        <v>0</v>
      </c>
      <c r="U800" s="12"/>
      <c r="V800" s="9"/>
      <c r="W800" s="12" t="s">
        <v>93</v>
      </c>
      <c r="X800" s="12"/>
      <c r="Y800" s="12"/>
      <c r="Z800" s="11"/>
      <c r="AA800" s="14">
        <v>0</v>
      </c>
      <c r="AB800" s="14">
        <v>0</v>
      </c>
      <c r="AC800" s="14">
        <v>0</v>
      </c>
      <c r="AD800" s="14">
        <v>0</v>
      </c>
      <c r="AE800" s="161">
        <f>SUM(TAMPData2202[[#This Row],[2022 PE Obligations]:[2022 Paving Obligations]])</f>
        <v>0</v>
      </c>
      <c r="AF800" s="14">
        <v>0</v>
      </c>
      <c r="AG800" s="14">
        <v>0</v>
      </c>
      <c r="AH800" s="14">
        <v>0</v>
      </c>
      <c r="AI800" s="14">
        <v>0</v>
      </c>
      <c r="AJ800" s="14">
        <v>109800</v>
      </c>
      <c r="AK800" s="16"/>
    </row>
    <row r="801" spans="1:37" ht="54" hidden="1" x14ac:dyDescent="0.35">
      <c r="A801" s="159">
        <v>126687.24</v>
      </c>
      <c r="B801" s="8">
        <v>6</v>
      </c>
      <c r="C801" s="9" t="s">
        <v>85</v>
      </c>
      <c r="D801" s="10">
        <v>43328</v>
      </c>
      <c r="E801" s="9" t="s">
        <v>161</v>
      </c>
      <c r="F801" s="10">
        <v>43425</v>
      </c>
      <c r="G801" s="9" t="s">
        <v>203</v>
      </c>
      <c r="H801" s="11" t="s">
        <v>667</v>
      </c>
      <c r="I801" s="9"/>
      <c r="J801" s="12"/>
      <c r="K801" s="9"/>
      <c r="L801" s="12"/>
      <c r="M801" s="11" t="s">
        <v>5815</v>
      </c>
      <c r="N801" s="11"/>
      <c r="O801" s="9" t="s">
        <v>103</v>
      </c>
      <c r="P801" s="9" t="s">
        <v>5808</v>
      </c>
      <c r="Q801" s="11"/>
      <c r="R801" s="166" t="s">
        <v>1778</v>
      </c>
      <c r="S801" s="166" t="s">
        <v>1778</v>
      </c>
      <c r="T801" s="13">
        <v>0</v>
      </c>
      <c r="U801" s="12"/>
      <c r="V801" s="9"/>
      <c r="W801" s="12" t="s">
        <v>93</v>
      </c>
      <c r="X801" s="12"/>
      <c r="Y801" s="12"/>
      <c r="Z801" s="11"/>
      <c r="AA801" s="14">
        <v>0</v>
      </c>
      <c r="AB801" s="14">
        <v>0</v>
      </c>
      <c r="AC801" s="14">
        <v>0</v>
      </c>
      <c r="AD801" s="14">
        <v>0</v>
      </c>
      <c r="AE801" s="161">
        <f>SUM(TAMPData2202[[#This Row],[2022 PE Obligations]:[2022 Paving Obligations]])</f>
        <v>0</v>
      </c>
      <c r="AF801" s="14">
        <v>0</v>
      </c>
      <c r="AG801" s="14">
        <v>0</v>
      </c>
      <c r="AH801" s="14">
        <v>0</v>
      </c>
      <c r="AI801" s="14">
        <v>0</v>
      </c>
      <c r="AJ801" s="14">
        <v>146307.01999999999</v>
      </c>
      <c r="AK801" s="16"/>
    </row>
    <row r="802" spans="1:37" ht="36" hidden="1" x14ac:dyDescent="0.35">
      <c r="A802" s="159">
        <v>126687.34</v>
      </c>
      <c r="B802" s="8">
        <v>6</v>
      </c>
      <c r="C802" s="9" t="s">
        <v>85</v>
      </c>
      <c r="D802" s="10">
        <v>43528</v>
      </c>
      <c r="E802" s="9" t="s">
        <v>161</v>
      </c>
      <c r="F802" s="10">
        <v>43644</v>
      </c>
      <c r="G802" s="9" t="s">
        <v>203</v>
      </c>
      <c r="H802" s="11" t="s">
        <v>667</v>
      </c>
      <c r="I802" s="9"/>
      <c r="J802" s="12"/>
      <c r="K802" s="9"/>
      <c r="L802" s="12"/>
      <c r="M802" s="11" t="s">
        <v>5816</v>
      </c>
      <c r="N802" s="11"/>
      <c r="O802" s="9" t="s">
        <v>103</v>
      </c>
      <c r="P802" s="9" t="s">
        <v>5808</v>
      </c>
      <c r="Q802" s="11"/>
      <c r="R802" s="166" t="s">
        <v>1778</v>
      </c>
      <c r="S802" s="166" t="s">
        <v>1778</v>
      </c>
      <c r="T802" s="13">
        <v>0</v>
      </c>
      <c r="U802" s="12"/>
      <c r="V802" s="9"/>
      <c r="W802" s="12" t="s">
        <v>93</v>
      </c>
      <c r="X802" s="12"/>
      <c r="Y802" s="12"/>
      <c r="Z802" s="11"/>
      <c r="AA802" s="14">
        <v>0</v>
      </c>
      <c r="AB802" s="14">
        <v>0</v>
      </c>
      <c r="AC802" s="14">
        <v>0</v>
      </c>
      <c r="AD802" s="14">
        <v>0</v>
      </c>
      <c r="AE802" s="161">
        <f>SUM(TAMPData2202[[#This Row],[2022 PE Obligations]:[2022 Paving Obligations]])</f>
        <v>0</v>
      </c>
      <c r="AF802" s="14">
        <v>0</v>
      </c>
      <c r="AG802" s="14">
        <v>0</v>
      </c>
      <c r="AH802" s="14">
        <v>0</v>
      </c>
      <c r="AI802" s="14">
        <v>0</v>
      </c>
      <c r="AJ802" s="14">
        <v>194126.71</v>
      </c>
      <c r="AK802" s="16"/>
    </row>
    <row r="803" spans="1:37" ht="36" hidden="1" x14ac:dyDescent="0.35">
      <c r="A803" s="159">
        <v>126687.49</v>
      </c>
      <c r="B803" s="8">
        <v>6</v>
      </c>
      <c r="C803" s="9" t="s">
        <v>85</v>
      </c>
      <c r="D803" s="10">
        <v>43529</v>
      </c>
      <c r="E803" s="9" t="s">
        <v>161</v>
      </c>
      <c r="F803" s="10">
        <v>43648</v>
      </c>
      <c r="G803" s="9" t="s">
        <v>203</v>
      </c>
      <c r="H803" s="11" t="s">
        <v>667</v>
      </c>
      <c r="I803" s="9"/>
      <c r="J803" s="12"/>
      <c r="K803" s="9"/>
      <c r="L803" s="12"/>
      <c r="M803" s="11" t="s">
        <v>5817</v>
      </c>
      <c r="N803" s="11"/>
      <c r="O803" s="9" t="s">
        <v>103</v>
      </c>
      <c r="P803" s="9" t="s">
        <v>5808</v>
      </c>
      <c r="Q803" s="11"/>
      <c r="R803" s="166" t="s">
        <v>1778</v>
      </c>
      <c r="S803" s="166" t="s">
        <v>1778</v>
      </c>
      <c r="T803" s="13">
        <v>0</v>
      </c>
      <c r="U803" s="12"/>
      <c r="V803" s="9"/>
      <c r="W803" s="12" t="s">
        <v>93</v>
      </c>
      <c r="X803" s="12"/>
      <c r="Y803" s="12"/>
      <c r="Z803" s="11"/>
      <c r="AA803" s="14">
        <v>0</v>
      </c>
      <c r="AB803" s="14">
        <v>0</v>
      </c>
      <c r="AC803" s="14">
        <v>0</v>
      </c>
      <c r="AD803" s="14">
        <v>0</v>
      </c>
      <c r="AE803" s="161">
        <f>SUM(TAMPData2202[[#This Row],[2022 PE Obligations]:[2022 Paving Obligations]])</f>
        <v>0</v>
      </c>
      <c r="AF803" s="14">
        <v>0</v>
      </c>
      <c r="AG803" s="14">
        <v>0</v>
      </c>
      <c r="AH803" s="14">
        <v>0</v>
      </c>
      <c r="AI803" s="14">
        <v>0</v>
      </c>
      <c r="AJ803" s="14">
        <v>93236.04</v>
      </c>
      <c r="AK803" s="16"/>
    </row>
    <row r="804" spans="1:37" ht="36" hidden="1" x14ac:dyDescent="0.35">
      <c r="A804" s="159">
        <v>126687.69</v>
      </c>
      <c r="B804" s="8">
        <v>6</v>
      </c>
      <c r="C804" s="9" t="s">
        <v>85</v>
      </c>
      <c r="D804" s="10">
        <v>44313</v>
      </c>
      <c r="E804" s="9" t="s">
        <v>161</v>
      </c>
      <c r="F804" s="10">
        <v>44313</v>
      </c>
      <c r="G804" s="9" t="s">
        <v>161</v>
      </c>
      <c r="H804" s="11" t="s">
        <v>667</v>
      </c>
      <c r="I804" s="9"/>
      <c r="J804" s="12"/>
      <c r="K804" s="9"/>
      <c r="L804" s="12"/>
      <c r="M804" s="11" t="s">
        <v>5818</v>
      </c>
      <c r="N804" s="11"/>
      <c r="O804" s="9" t="s">
        <v>103</v>
      </c>
      <c r="P804" s="9" t="s">
        <v>5808</v>
      </c>
      <c r="Q804" s="11"/>
      <c r="R804" s="166" t="s">
        <v>1778</v>
      </c>
      <c r="S804" s="166" t="s">
        <v>1778</v>
      </c>
      <c r="T804" s="13">
        <v>0</v>
      </c>
      <c r="U804" s="12"/>
      <c r="V804" s="9"/>
      <c r="W804" s="12" t="s">
        <v>93</v>
      </c>
      <c r="X804" s="12"/>
      <c r="Y804" s="12"/>
      <c r="Z804" s="11"/>
      <c r="AA804" s="14">
        <v>0</v>
      </c>
      <c r="AB804" s="14">
        <v>0</v>
      </c>
      <c r="AC804" s="14">
        <v>0</v>
      </c>
      <c r="AD804" s="14">
        <v>0</v>
      </c>
      <c r="AE804" s="161">
        <f>SUM(TAMPData2202[[#This Row],[2022 PE Obligations]:[2022 Paving Obligations]])</f>
        <v>0</v>
      </c>
      <c r="AF804" s="14">
        <v>0</v>
      </c>
      <c r="AG804" s="14">
        <v>0</v>
      </c>
      <c r="AH804" s="14">
        <v>0</v>
      </c>
      <c r="AI804" s="14">
        <v>0</v>
      </c>
      <c r="AJ804" s="14">
        <v>120000</v>
      </c>
      <c r="AK804" s="16"/>
    </row>
    <row r="805" spans="1:37" hidden="1" x14ac:dyDescent="0.35">
      <c r="A805" s="159">
        <v>126690</v>
      </c>
      <c r="B805" s="8">
        <v>4</v>
      </c>
      <c r="C805" s="9" t="s">
        <v>122</v>
      </c>
      <c r="D805" s="10">
        <v>43024</v>
      </c>
      <c r="E805" s="9" t="s">
        <v>1785</v>
      </c>
      <c r="F805" s="10">
        <v>44006</v>
      </c>
      <c r="G805" s="9" t="s">
        <v>1827</v>
      </c>
      <c r="H805" s="11" t="s">
        <v>1099</v>
      </c>
      <c r="I805" s="9" t="s">
        <v>1505</v>
      </c>
      <c r="J805" s="12" t="s">
        <v>1506</v>
      </c>
      <c r="K805" s="9" t="s">
        <v>3555</v>
      </c>
      <c r="L805" s="12"/>
      <c r="M805" s="11" t="s">
        <v>1941</v>
      </c>
      <c r="N805" s="11"/>
      <c r="O805" s="9" t="s">
        <v>1509</v>
      </c>
      <c r="P805" s="9" t="s">
        <v>92</v>
      </c>
      <c r="Q805" s="11"/>
      <c r="R805" s="9" t="s">
        <v>47</v>
      </c>
      <c r="S805" s="9" t="s">
        <v>41</v>
      </c>
      <c r="T805" s="13">
        <v>0.33</v>
      </c>
      <c r="U805" s="10">
        <v>43742</v>
      </c>
      <c r="V805" s="9"/>
      <c r="W805" s="12" t="s">
        <v>93</v>
      </c>
      <c r="X805" s="12" t="s">
        <v>186</v>
      </c>
      <c r="Y805" s="153" t="s">
        <v>34</v>
      </c>
      <c r="Z805" s="11"/>
      <c r="AA805" s="14">
        <v>0</v>
      </c>
      <c r="AB805" s="14">
        <v>0</v>
      </c>
      <c r="AC805" s="14">
        <v>215000</v>
      </c>
      <c r="AD805" s="14">
        <v>0</v>
      </c>
      <c r="AE805" s="165">
        <f>SUM(TAMPData2202[[#This Row],[2022 PE Obligations]:[2022 Paving Obligations]])</f>
        <v>215000</v>
      </c>
      <c r="AF805" s="14">
        <v>941000</v>
      </c>
      <c r="AG805" s="14">
        <v>0</v>
      </c>
      <c r="AH805" s="14">
        <v>3752965</v>
      </c>
      <c r="AI805" s="14">
        <v>0</v>
      </c>
      <c r="AJ805" s="14">
        <v>4693965</v>
      </c>
      <c r="AK805" s="16" t="s">
        <v>3557</v>
      </c>
    </row>
    <row r="806" spans="1:37" ht="54" hidden="1" x14ac:dyDescent="0.35">
      <c r="A806" s="159">
        <v>126702</v>
      </c>
      <c r="B806" s="8">
        <v>3</v>
      </c>
      <c r="C806" s="9" t="s">
        <v>85</v>
      </c>
      <c r="D806" s="10">
        <v>43026</v>
      </c>
      <c r="E806" s="9" t="s">
        <v>3407</v>
      </c>
      <c r="F806" s="10">
        <v>44412</v>
      </c>
      <c r="G806" s="9" t="s">
        <v>4070</v>
      </c>
      <c r="H806" s="11" t="s">
        <v>1776</v>
      </c>
      <c r="I806" s="9"/>
      <c r="J806" s="12"/>
      <c r="K806" s="9"/>
      <c r="L806" s="12"/>
      <c r="M806" s="11" t="s">
        <v>4428</v>
      </c>
      <c r="N806" s="11" t="s">
        <v>4429</v>
      </c>
      <c r="O806" s="9" t="s">
        <v>91</v>
      </c>
      <c r="P806" s="9" t="s">
        <v>158</v>
      </c>
      <c r="Q806" s="11"/>
      <c r="R806" s="9" t="s">
        <v>47</v>
      </c>
      <c r="S806" s="9" t="s">
        <v>46</v>
      </c>
      <c r="T806" s="15" t="s">
        <v>505</v>
      </c>
      <c r="U806" s="12"/>
      <c r="V806" s="9"/>
      <c r="W806" s="12" t="s">
        <v>93</v>
      </c>
      <c r="X806" s="12" t="s">
        <v>186</v>
      </c>
      <c r="Y806" s="153" t="s">
        <v>34</v>
      </c>
      <c r="Z806" s="11"/>
      <c r="AA806" s="14">
        <v>0</v>
      </c>
      <c r="AB806" s="14">
        <v>0</v>
      </c>
      <c r="AC806" s="14">
        <v>0</v>
      </c>
      <c r="AD806" s="14">
        <v>0</v>
      </c>
      <c r="AE806" s="165">
        <f>SUM(TAMPData2202[[#This Row],[2022 PE Obligations]:[2022 Paving Obligations]])</f>
        <v>0</v>
      </c>
      <c r="AF806" s="14">
        <v>255335</v>
      </c>
      <c r="AG806" s="14">
        <v>0</v>
      </c>
      <c r="AH806" s="14">
        <v>0</v>
      </c>
      <c r="AI806" s="14">
        <v>0</v>
      </c>
      <c r="AJ806" s="14">
        <v>255335</v>
      </c>
      <c r="AK806" s="16" t="s">
        <v>4430</v>
      </c>
    </row>
    <row r="807" spans="1:37" ht="72" hidden="1" x14ac:dyDescent="0.35">
      <c r="A807" s="159">
        <v>126705</v>
      </c>
      <c r="B807" s="8">
        <v>1</v>
      </c>
      <c r="C807" s="9" t="s">
        <v>85</v>
      </c>
      <c r="D807" s="10">
        <v>43028</v>
      </c>
      <c r="E807" s="9" t="s">
        <v>1728</v>
      </c>
      <c r="F807" s="10">
        <v>44377</v>
      </c>
      <c r="G807" s="9" t="s">
        <v>1741</v>
      </c>
      <c r="H807" s="11" t="s">
        <v>1588</v>
      </c>
      <c r="I807" s="9"/>
      <c r="J807" s="12"/>
      <c r="K807" s="9"/>
      <c r="L807" s="12"/>
      <c r="M807" s="11" t="s">
        <v>4396</v>
      </c>
      <c r="N807" s="11" t="s">
        <v>4397</v>
      </c>
      <c r="O807" s="9" t="s">
        <v>91</v>
      </c>
      <c r="P807" s="9" t="s">
        <v>1789</v>
      </c>
      <c r="Q807" s="11"/>
      <c r="R807" s="9" t="s">
        <v>47</v>
      </c>
      <c r="S807" s="9" t="s">
        <v>45</v>
      </c>
      <c r="T807" s="13">
        <v>2.25</v>
      </c>
      <c r="U807" s="12"/>
      <c r="V807" s="9"/>
      <c r="W807" s="12" t="s">
        <v>93</v>
      </c>
      <c r="X807" s="12" t="s">
        <v>103</v>
      </c>
      <c r="Y807" s="153" t="s">
        <v>34</v>
      </c>
      <c r="Z807" s="11"/>
      <c r="AA807" s="14">
        <v>244346</v>
      </c>
      <c r="AB807" s="14">
        <v>0</v>
      </c>
      <c r="AC807" s="14">
        <v>0</v>
      </c>
      <c r="AD807" s="14">
        <v>0</v>
      </c>
      <c r="AE807" s="165">
        <f>SUM(TAMPData2202[[#This Row],[2022 PE Obligations]:[2022 Paving Obligations]])</f>
        <v>244346</v>
      </c>
      <c r="AF807" s="14">
        <v>444346</v>
      </c>
      <c r="AG807" s="14">
        <v>0</v>
      </c>
      <c r="AH807" s="14">
        <v>0</v>
      </c>
      <c r="AI807" s="14">
        <v>0</v>
      </c>
      <c r="AJ807" s="14">
        <v>444346</v>
      </c>
      <c r="AK807" s="16" t="s">
        <v>4398</v>
      </c>
    </row>
    <row r="808" spans="1:37" ht="72" hidden="1" x14ac:dyDescent="0.35">
      <c r="A808" s="159">
        <v>126713</v>
      </c>
      <c r="B808" s="8">
        <v>4</v>
      </c>
      <c r="C808" s="9" t="s">
        <v>122</v>
      </c>
      <c r="D808" s="10">
        <v>43033</v>
      </c>
      <c r="E808" s="9" t="s">
        <v>1768</v>
      </c>
      <c r="F808" s="10">
        <v>44424</v>
      </c>
      <c r="G808" s="9" t="s">
        <v>1356</v>
      </c>
      <c r="H808" s="11" t="s">
        <v>88</v>
      </c>
      <c r="I808" s="9"/>
      <c r="J808" s="12"/>
      <c r="K808" s="9" t="s">
        <v>5819</v>
      </c>
      <c r="L808" s="12" t="s">
        <v>183</v>
      </c>
      <c r="M808" s="11" t="s">
        <v>5820</v>
      </c>
      <c r="N808" s="11" t="s">
        <v>5821</v>
      </c>
      <c r="O808" s="9" t="s">
        <v>91</v>
      </c>
      <c r="P808" s="9" t="s">
        <v>4979</v>
      </c>
      <c r="Q808" s="11"/>
      <c r="R808" s="166" t="s">
        <v>1778</v>
      </c>
      <c r="S808" s="9"/>
      <c r="T808" s="13">
        <v>0.31</v>
      </c>
      <c r="U808" s="12"/>
      <c r="V808" s="9"/>
      <c r="W808" s="12" t="s">
        <v>93</v>
      </c>
      <c r="X808" s="12" t="s">
        <v>186</v>
      </c>
      <c r="Y808" s="12"/>
      <c r="Z808" s="11"/>
      <c r="AA808" s="14">
        <v>0</v>
      </c>
      <c r="AB808" s="14">
        <v>0</v>
      </c>
      <c r="AC808" s="14">
        <v>32447</v>
      </c>
      <c r="AD808" s="14">
        <v>0</v>
      </c>
      <c r="AE808" s="161">
        <f>SUM(TAMPData2202[[#This Row],[2022 PE Obligations]:[2022 Paving Obligations]])</f>
        <v>32447</v>
      </c>
      <c r="AF808" s="14">
        <v>54482</v>
      </c>
      <c r="AG808" s="14">
        <v>20000</v>
      </c>
      <c r="AH808" s="14">
        <v>604319</v>
      </c>
      <c r="AI808" s="14">
        <v>0</v>
      </c>
      <c r="AJ808" s="14">
        <v>678801</v>
      </c>
      <c r="AK808" s="16" t="s">
        <v>5822</v>
      </c>
    </row>
    <row r="809" spans="1:37" ht="72" hidden="1" x14ac:dyDescent="0.35">
      <c r="A809" s="159">
        <v>126732.01</v>
      </c>
      <c r="B809" s="8">
        <v>1</v>
      </c>
      <c r="C809" s="9" t="s">
        <v>85</v>
      </c>
      <c r="D809" s="10">
        <v>44320</v>
      </c>
      <c r="E809" s="9" t="s">
        <v>1741</v>
      </c>
      <c r="F809" s="10">
        <v>44432</v>
      </c>
      <c r="G809" s="9" t="s">
        <v>161</v>
      </c>
      <c r="H809" s="11" t="s">
        <v>1633</v>
      </c>
      <c r="I809" s="9"/>
      <c r="J809" s="12"/>
      <c r="K809" s="9"/>
      <c r="L809" s="12"/>
      <c r="M809" s="11" t="s">
        <v>5823</v>
      </c>
      <c r="N809" s="11" t="s">
        <v>5824</v>
      </c>
      <c r="O809" s="9" t="s">
        <v>91</v>
      </c>
      <c r="P809" s="9" t="s">
        <v>157</v>
      </c>
      <c r="Q809" s="11"/>
      <c r="R809" s="166" t="s">
        <v>47</v>
      </c>
      <c r="S809" s="9"/>
      <c r="T809" s="13">
        <v>0</v>
      </c>
      <c r="U809" s="12"/>
      <c r="V809" s="9"/>
      <c r="W809" s="12" t="s">
        <v>93</v>
      </c>
      <c r="X809" s="12" t="s">
        <v>103</v>
      </c>
      <c r="Y809" s="153" t="s">
        <v>34</v>
      </c>
      <c r="Z809" s="11"/>
      <c r="AA809" s="14">
        <v>0</v>
      </c>
      <c r="AB809" s="14">
        <v>0</v>
      </c>
      <c r="AC809" s="14">
        <v>1323775</v>
      </c>
      <c r="AD809" s="14">
        <v>0</v>
      </c>
      <c r="AE809" s="165">
        <f>SUM(TAMPData2202[[#This Row],[2022 PE Obligations]:[2022 Paving Obligations]])</f>
        <v>1323775</v>
      </c>
      <c r="AF809" s="14">
        <v>0</v>
      </c>
      <c r="AG809" s="14">
        <v>0</v>
      </c>
      <c r="AH809" s="14">
        <v>1323775</v>
      </c>
      <c r="AI809" s="14">
        <v>0</v>
      </c>
      <c r="AJ809" s="14">
        <v>1323775</v>
      </c>
      <c r="AK809" s="16" t="s">
        <v>5825</v>
      </c>
    </row>
    <row r="810" spans="1:37" ht="72" hidden="1" x14ac:dyDescent="0.35">
      <c r="A810" s="159">
        <v>126769</v>
      </c>
      <c r="B810" s="8">
        <v>3</v>
      </c>
      <c r="C810" s="9" t="s">
        <v>122</v>
      </c>
      <c r="D810" s="10">
        <v>43052</v>
      </c>
      <c r="E810" s="9" t="s">
        <v>3407</v>
      </c>
      <c r="F810" s="10">
        <v>44530</v>
      </c>
      <c r="G810" s="9" t="s">
        <v>2192</v>
      </c>
      <c r="H810" s="11" t="s">
        <v>365</v>
      </c>
      <c r="I810" s="9" t="s">
        <v>4502</v>
      </c>
      <c r="J810" s="12" t="s">
        <v>4159</v>
      </c>
      <c r="K810" s="9"/>
      <c r="L810" s="12"/>
      <c r="M810" s="11" t="s">
        <v>4503</v>
      </c>
      <c r="N810" s="11" t="s">
        <v>4504</v>
      </c>
      <c r="O810" s="9" t="s">
        <v>91</v>
      </c>
      <c r="P810" s="9" t="s">
        <v>1783</v>
      </c>
      <c r="Q810" s="11"/>
      <c r="R810" s="9" t="s">
        <v>47</v>
      </c>
      <c r="S810" s="9" t="s">
        <v>45</v>
      </c>
      <c r="T810" s="13">
        <v>1.51</v>
      </c>
      <c r="U810" s="12"/>
      <c r="V810" s="9"/>
      <c r="W810" s="12" t="s">
        <v>93</v>
      </c>
      <c r="X810" s="12" t="s">
        <v>103</v>
      </c>
      <c r="Y810" s="153" t="s">
        <v>32</v>
      </c>
      <c r="Z810" s="11"/>
      <c r="AA810" s="14">
        <v>0</v>
      </c>
      <c r="AB810" s="14">
        <v>0</v>
      </c>
      <c r="AC810" s="14">
        <v>0</v>
      </c>
      <c r="AD810" s="14">
        <v>0</v>
      </c>
      <c r="AE810" s="165">
        <f>SUM(TAMPData2202[[#This Row],[2022 PE Obligations]:[2022 Paving Obligations]])</f>
        <v>0</v>
      </c>
      <c r="AF810" s="14">
        <v>556346.81999999995</v>
      </c>
      <c r="AG810" s="14">
        <v>0</v>
      </c>
      <c r="AH810" s="14">
        <v>9399376</v>
      </c>
      <c r="AI810" s="14">
        <v>0</v>
      </c>
      <c r="AJ810" s="14">
        <v>9955722.8200000003</v>
      </c>
      <c r="AK810" s="16" t="s">
        <v>4505</v>
      </c>
    </row>
    <row r="811" spans="1:37" hidden="1" x14ac:dyDescent="0.35">
      <c r="A811" s="159">
        <v>126772</v>
      </c>
      <c r="B811" s="8">
        <v>2</v>
      </c>
      <c r="C811" s="9" t="s">
        <v>85</v>
      </c>
      <c r="D811" s="10">
        <v>43053</v>
      </c>
      <c r="E811" s="9" t="s">
        <v>426</v>
      </c>
      <c r="F811" s="10">
        <v>44348</v>
      </c>
      <c r="G811" s="9" t="s">
        <v>426</v>
      </c>
      <c r="H811" s="11" t="s">
        <v>517</v>
      </c>
      <c r="I811" s="9" t="s">
        <v>518</v>
      </c>
      <c r="J811" s="12" t="s">
        <v>101</v>
      </c>
      <c r="K811" s="9"/>
      <c r="L811" s="12" t="s">
        <v>101</v>
      </c>
      <c r="M811" s="11" t="s">
        <v>4643</v>
      </c>
      <c r="N811" s="11"/>
      <c r="O811" s="9" t="s">
        <v>119</v>
      </c>
      <c r="P811" s="9" t="s">
        <v>4518</v>
      </c>
      <c r="Q811" s="11"/>
      <c r="R811" s="9" t="s">
        <v>4525</v>
      </c>
      <c r="S811" s="9" t="s">
        <v>46</v>
      </c>
      <c r="T811" s="13">
        <v>0</v>
      </c>
      <c r="U811" s="10">
        <v>44967</v>
      </c>
      <c r="V811" s="9"/>
      <c r="W811" s="12" t="s">
        <v>93</v>
      </c>
      <c r="X811" s="12" t="s">
        <v>103</v>
      </c>
      <c r="Y811" s="153" t="s">
        <v>32</v>
      </c>
      <c r="Z811" s="11"/>
      <c r="AA811" s="14">
        <v>0</v>
      </c>
      <c r="AB811" s="14">
        <v>0</v>
      </c>
      <c r="AC811" s="14">
        <v>0</v>
      </c>
      <c r="AD811" s="14">
        <v>0</v>
      </c>
      <c r="AE811" s="161">
        <f>SUM(TAMPData2202[[#This Row],[2022 PE Obligations]:[2022 Paving Obligations]])</f>
        <v>0</v>
      </c>
      <c r="AF811" s="14">
        <v>350000</v>
      </c>
      <c r="AG811" s="14">
        <v>0</v>
      </c>
      <c r="AH811" s="14">
        <v>0</v>
      </c>
      <c r="AI811" s="14">
        <v>0</v>
      </c>
      <c r="AJ811" s="14">
        <v>350000</v>
      </c>
      <c r="AK811" s="16" t="s">
        <v>4644</v>
      </c>
    </row>
    <row r="812" spans="1:37" hidden="1" x14ac:dyDescent="0.35">
      <c r="A812" s="159">
        <v>126862</v>
      </c>
      <c r="B812" s="8">
        <v>2</v>
      </c>
      <c r="C812" s="9" t="s">
        <v>122</v>
      </c>
      <c r="D812" s="10">
        <v>43077</v>
      </c>
      <c r="E812" s="9" t="s">
        <v>98</v>
      </c>
      <c r="F812" s="10">
        <v>44384</v>
      </c>
      <c r="G812" s="9" t="s">
        <v>143</v>
      </c>
      <c r="H812" s="11" t="s">
        <v>144</v>
      </c>
      <c r="I812" s="9"/>
      <c r="J812" s="12"/>
      <c r="K812" s="9"/>
      <c r="L812" s="12"/>
      <c r="M812" s="11" t="s">
        <v>5826</v>
      </c>
      <c r="N812" s="11" t="s">
        <v>5151</v>
      </c>
      <c r="O812" s="9" t="s">
        <v>103</v>
      </c>
      <c r="P812" s="9" t="s">
        <v>4992</v>
      </c>
      <c r="Q812" s="11"/>
      <c r="R812" s="166" t="s">
        <v>1778</v>
      </c>
      <c r="S812" s="166" t="s">
        <v>1778</v>
      </c>
      <c r="T812" s="15" t="s">
        <v>505</v>
      </c>
      <c r="U812" s="10">
        <v>44365</v>
      </c>
      <c r="V812" s="9"/>
      <c r="W812" s="12" t="s">
        <v>93</v>
      </c>
      <c r="X812" s="12"/>
      <c r="Y812" s="12"/>
      <c r="Z812" s="11"/>
      <c r="AA812" s="14">
        <v>0</v>
      </c>
      <c r="AB812" s="14">
        <v>0</v>
      </c>
      <c r="AC812" s="14">
        <v>74723</v>
      </c>
      <c r="AD812" s="14">
        <v>0</v>
      </c>
      <c r="AE812" s="161">
        <f>SUM(TAMPData2202[[#This Row],[2022 PE Obligations]:[2022 Paving Obligations]])</f>
        <v>74723</v>
      </c>
      <c r="AF812" s="14">
        <v>0</v>
      </c>
      <c r="AG812" s="14">
        <v>0</v>
      </c>
      <c r="AH812" s="14">
        <v>366723</v>
      </c>
      <c r="AI812" s="14">
        <v>0</v>
      </c>
      <c r="AJ812" s="14">
        <v>366723</v>
      </c>
      <c r="AK812" s="16" t="s">
        <v>5827</v>
      </c>
    </row>
    <row r="813" spans="1:37" hidden="1" x14ac:dyDescent="0.35">
      <c r="A813" s="159">
        <v>126871</v>
      </c>
      <c r="B813" s="8">
        <v>6</v>
      </c>
      <c r="C813" s="9" t="s">
        <v>85</v>
      </c>
      <c r="D813" s="10">
        <v>43082</v>
      </c>
      <c r="E813" s="9" t="s">
        <v>98</v>
      </c>
      <c r="F813" s="10">
        <v>43425</v>
      </c>
      <c r="G813" s="9" t="s">
        <v>152</v>
      </c>
      <c r="H813" s="11" t="s">
        <v>667</v>
      </c>
      <c r="I813" s="9"/>
      <c r="J813" s="12"/>
      <c r="K813" s="9"/>
      <c r="L813" s="12"/>
      <c r="M813" s="11" t="s">
        <v>5828</v>
      </c>
      <c r="N813" s="11"/>
      <c r="O813" s="9" t="s">
        <v>103</v>
      </c>
      <c r="P813" s="9"/>
      <c r="Q813" s="11"/>
      <c r="R813" s="166" t="s">
        <v>1778</v>
      </c>
      <c r="S813" s="166" t="s">
        <v>1778</v>
      </c>
      <c r="T813" s="15" t="s">
        <v>505</v>
      </c>
      <c r="U813" s="12"/>
      <c r="V813" s="9"/>
      <c r="W813" s="12" t="s">
        <v>93</v>
      </c>
      <c r="X813" s="12"/>
      <c r="Y813" s="12"/>
      <c r="Z813" s="11"/>
      <c r="AA813" s="14">
        <v>0</v>
      </c>
      <c r="AB813" s="14">
        <v>0</v>
      </c>
      <c r="AC813" s="14">
        <v>5756964.9299999997</v>
      </c>
      <c r="AD813" s="14">
        <v>0</v>
      </c>
      <c r="AE813" s="161">
        <f>SUM(TAMPData2202[[#This Row],[2022 PE Obligations]:[2022 Paving Obligations]])</f>
        <v>5756964.9299999997</v>
      </c>
      <c r="AF813" s="14">
        <v>0</v>
      </c>
      <c r="AG813" s="14">
        <v>0</v>
      </c>
      <c r="AH813" s="14">
        <v>8120294.7400000002</v>
      </c>
      <c r="AI813" s="14">
        <v>0</v>
      </c>
      <c r="AJ813" s="14">
        <v>8120294.7400000002</v>
      </c>
      <c r="AK813" s="16" t="s">
        <v>5829</v>
      </c>
    </row>
    <row r="814" spans="1:37" hidden="1" x14ac:dyDescent="0.35">
      <c r="A814" s="159">
        <v>126890</v>
      </c>
      <c r="B814" s="8">
        <v>3</v>
      </c>
      <c r="C814" s="9" t="s">
        <v>85</v>
      </c>
      <c r="D814" s="10">
        <v>43084</v>
      </c>
      <c r="E814" s="9" t="s">
        <v>5830</v>
      </c>
      <c r="F814" s="10">
        <v>44470</v>
      </c>
      <c r="G814" s="9" t="s">
        <v>152</v>
      </c>
      <c r="H814" s="11" t="s">
        <v>109</v>
      </c>
      <c r="I814" s="9"/>
      <c r="J814" s="12"/>
      <c r="K814" s="9"/>
      <c r="L814" s="12" t="s">
        <v>4981</v>
      </c>
      <c r="M814" s="11" t="s">
        <v>5831</v>
      </c>
      <c r="N814" s="11"/>
      <c r="O814" s="9" t="s">
        <v>5405</v>
      </c>
      <c r="P814" s="9"/>
      <c r="Q814" s="11"/>
      <c r="R814" s="166" t="s">
        <v>1778</v>
      </c>
      <c r="S814" s="9"/>
      <c r="T814" s="15" t="s">
        <v>505</v>
      </c>
      <c r="U814" s="12"/>
      <c r="V814" s="9"/>
      <c r="W814" s="12" t="s">
        <v>93</v>
      </c>
      <c r="X814" s="12"/>
      <c r="Y814" s="12"/>
      <c r="Z814" s="11"/>
      <c r="AA814" s="14">
        <v>0</v>
      </c>
      <c r="AB814" s="14">
        <v>0</v>
      </c>
      <c r="AC814" s="14">
        <v>0</v>
      </c>
      <c r="AD814" s="14">
        <v>0</v>
      </c>
      <c r="AE814" s="161">
        <f>SUM(TAMPData2202[[#This Row],[2022 PE Obligations]:[2022 Paving Obligations]])</f>
        <v>0</v>
      </c>
      <c r="AF814" s="14">
        <v>0</v>
      </c>
      <c r="AG814" s="14">
        <v>0</v>
      </c>
      <c r="AH814" s="14">
        <v>72926.289999999994</v>
      </c>
      <c r="AI814" s="14">
        <v>0</v>
      </c>
      <c r="AJ814" s="14">
        <v>72926.289999999994</v>
      </c>
      <c r="AK814" s="16" t="s">
        <v>5832</v>
      </c>
    </row>
    <row r="815" spans="1:37" ht="54" hidden="1" x14ac:dyDescent="0.35">
      <c r="A815" s="159">
        <v>126895</v>
      </c>
      <c r="B815" s="8">
        <v>1</v>
      </c>
      <c r="C815" s="9" t="s">
        <v>114</v>
      </c>
      <c r="D815" s="10">
        <v>43092</v>
      </c>
      <c r="E815" s="9" t="s">
        <v>253</v>
      </c>
      <c r="F815" s="10">
        <v>44089.798738425925</v>
      </c>
      <c r="G815" s="9" t="s">
        <v>170</v>
      </c>
      <c r="H815" s="11" t="s">
        <v>1105</v>
      </c>
      <c r="I815" s="9" t="s">
        <v>697</v>
      </c>
      <c r="J815" s="12" t="s">
        <v>101</v>
      </c>
      <c r="K815" s="9"/>
      <c r="L815" s="12" t="s">
        <v>101</v>
      </c>
      <c r="M815" s="11" t="s">
        <v>5833</v>
      </c>
      <c r="N815" s="11" t="s">
        <v>5834</v>
      </c>
      <c r="O815" s="9" t="s">
        <v>91</v>
      </c>
      <c r="P815" s="9" t="s">
        <v>4979</v>
      </c>
      <c r="Q815" s="11"/>
      <c r="R815" s="166" t="s">
        <v>1778</v>
      </c>
      <c r="S815" s="9"/>
      <c r="T815" s="13">
        <v>0</v>
      </c>
      <c r="U815" s="10">
        <v>43742</v>
      </c>
      <c r="V815" s="9"/>
      <c r="W815" s="12" t="s">
        <v>93</v>
      </c>
      <c r="X815" s="12" t="s">
        <v>13</v>
      </c>
      <c r="Y815" s="12"/>
      <c r="Z815" s="11"/>
      <c r="AA815" s="14">
        <v>15661.38</v>
      </c>
      <c r="AB815" s="14">
        <v>0</v>
      </c>
      <c r="AC815" s="14">
        <v>122482.25</v>
      </c>
      <c r="AD815" s="14">
        <v>0</v>
      </c>
      <c r="AE815" s="161">
        <f>SUM(TAMPData2202[[#This Row],[2022 PE Obligations]:[2022 Paving Obligations]])</f>
        <v>138143.63</v>
      </c>
      <c r="AF815" s="14">
        <v>163767.38</v>
      </c>
      <c r="AG815" s="14">
        <v>0</v>
      </c>
      <c r="AH815" s="14">
        <v>1111982.25</v>
      </c>
      <c r="AI815" s="14">
        <v>0</v>
      </c>
      <c r="AJ815" s="14">
        <v>1275749.6299999999</v>
      </c>
      <c r="AK815" s="16" t="s">
        <v>5835</v>
      </c>
    </row>
    <row r="816" spans="1:37" ht="54" hidden="1" x14ac:dyDescent="0.35">
      <c r="A816" s="159">
        <v>126900</v>
      </c>
      <c r="B816" s="8">
        <v>3</v>
      </c>
      <c r="C816" s="9" t="s">
        <v>97</v>
      </c>
      <c r="D816" s="10">
        <v>43092</v>
      </c>
      <c r="E816" s="9" t="s">
        <v>253</v>
      </c>
      <c r="F816" s="10">
        <v>44592</v>
      </c>
      <c r="G816" s="9" t="s">
        <v>235</v>
      </c>
      <c r="H816" s="11" t="s">
        <v>319</v>
      </c>
      <c r="I816" s="9" t="s">
        <v>4908</v>
      </c>
      <c r="J816" s="12" t="s">
        <v>101</v>
      </c>
      <c r="K816" s="9"/>
      <c r="L816" s="12" t="s">
        <v>101</v>
      </c>
      <c r="M816" s="11" t="s">
        <v>5836</v>
      </c>
      <c r="N816" s="11" t="s">
        <v>5837</v>
      </c>
      <c r="O816" s="9" t="s">
        <v>91</v>
      </c>
      <c r="P816" s="9" t="s">
        <v>4979</v>
      </c>
      <c r="Q816" s="11"/>
      <c r="R816" s="166" t="s">
        <v>1778</v>
      </c>
      <c r="S816" s="9"/>
      <c r="T816" s="13">
        <v>0.56999999999999995</v>
      </c>
      <c r="U816" s="10">
        <v>43917</v>
      </c>
      <c r="V816" s="9"/>
      <c r="W816" s="12" t="s">
        <v>93</v>
      </c>
      <c r="X816" s="12" t="s">
        <v>103</v>
      </c>
      <c r="Y816" s="12"/>
      <c r="Z816" s="11"/>
      <c r="AA816" s="14">
        <v>0</v>
      </c>
      <c r="AB816" s="14">
        <v>0</v>
      </c>
      <c r="AC816" s="14">
        <v>190000</v>
      </c>
      <c r="AD816" s="14">
        <v>0</v>
      </c>
      <c r="AE816" s="161">
        <f>SUM(TAMPData2202[[#This Row],[2022 PE Obligations]:[2022 Paving Obligations]])</f>
        <v>190000</v>
      </c>
      <c r="AF816" s="14">
        <v>173452</v>
      </c>
      <c r="AG816" s="14">
        <v>559631</v>
      </c>
      <c r="AH816" s="14">
        <v>2252470</v>
      </c>
      <c r="AI816" s="14">
        <v>0</v>
      </c>
      <c r="AJ816" s="14">
        <v>2985553</v>
      </c>
      <c r="AK816" s="16" t="s">
        <v>5838</v>
      </c>
    </row>
    <row r="817" spans="1:37" ht="54" hidden="1" x14ac:dyDescent="0.35">
      <c r="A817" s="159">
        <v>126903</v>
      </c>
      <c r="B817" s="8">
        <v>3</v>
      </c>
      <c r="C817" s="9" t="s">
        <v>97</v>
      </c>
      <c r="D817" s="10">
        <v>43092</v>
      </c>
      <c r="E817" s="9" t="s">
        <v>253</v>
      </c>
      <c r="F817" s="10">
        <v>44538</v>
      </c>
      <c r="G817" s="9" t="s">
        <v>203</v>
      </c>
      <c r="H817" s="11" t="s">
        <v>365</v>
      </c>
      <c r="I817" s="9" t="s">
        <v>2270</v>
      </c>
      <c r="J817" s="12" t="s">
        <v>101</v>
      </c>
      <c r="K817" s="9"/>
      <c r="L817" s="12" t="s">
        <v>101</v>
      </c>
      <c r="M817" s="11" t="s">
        <v>5839</v>
      </c>
      <c r="N817" s="11" t="s">
        <v>5840</v>
      </c>
      <c r="O817" s="9" t="s">
        <v>91</v>
      </c>
      <c r="P817" s="9" t="s">
        <v>4979</v>
      </c>
      <c r="Q817" s="11"/>
      <c r="R817" s="166" t="s">
        <v>1778</v>
      </c>
      <c r="S817" s="9"/>
      <c r="T817" s="13">
        <v>0.28000000000000003</v>
      </c>
      <c r="U817" s="10">
        <v>43686</v>
      </c>
      <c r="V817" s="9"/>
      <c r="W817" s="12" t="s">
        <v>93</v>
      </c>
      <c r="X817" s="12" t="s">
        <v>13</v>
      </c>
      <c r="Y817" s="12"/>
      <c r="Z817" s="11"/>
      <c r="AA817" s="14">
        <v>-18255.03</v>
      </c>
      <c r="AB817" s="14">
        <v>-206933.21</v>
      </c>
      <c r="AC817" s="14">
        <v>40772.29</v>
      </c>
      <c r="AD817" s="14">
        <v>0</v>
      </c>
      <c r="AE817" s="161">
        <f>SUM(TAMPData2202[[#This Row],[2022 PE Obligations]:[2022 Paving Obligations]])</f>
        <v>-184415.94999999998</v>
      </c>
      <c r="AF817" s="14">
        <v>74172.97</v>
      </c>
      <c r="AG817" s="14">
        <v>66.790000000000006</v>
      </c>
      <c r="AH817" s="14">
        <v>229587.29</v>
      </c>
      <c r="AI817" s="14">
        <v>0</v>
      </c>
      <c r="AJ817" s="14">
        <v>303827.05</v>
      </c>
      <c r="AK817" s="16" t="s">
        <v>5841</v>
      </c>
    </row>
    <row r="818" spans="1:37" ht="54" hidden="1" x14ac:dyDescent="0.35">
      <c r="A818" s="159">
        <v>126908</v>
      </c>
      <c r="B818" s="8">
        <v>4</v>
      </c>
      <c r="C818" s="9" t="s">
        <v>122</v>
      </c>
      <c r="D818" s="10">
        <v>43092</v>
      </c>
      <c r="E818" s="9" t="s">
        <v>253</v>
      </c>
      <c r="F818" s="10">
        <v>44349.875115740739</v>
      </c>
      <c r="G818" s="9" t="s">
        <v>510</v>
      </c>
      <c r="H818" s="11" t="s">
        <v>415</v>
      </c>
      <c r="I818" s="9" t="s">
        <v>776</v>
      </c>
      <c r="J818" s="12" t="s">
        <v>101</v>
      </c>
      <c r="K818" s="9"/>
      <c r="L818" s="12" t="s">
        <v>101</v>
      </c>
      <c r="M818" s="11" t="s">
        <v>5842</v>
      </c>
      <c r="N818" s="11" t="s">
        <v>5843</v>
      </c>
      <c r="O818" s="9" t="s">
        <v>91</v>
      </c>
      <c r="P818" s="9" t="s">
        <v>4979</v>
      </c>
      <c r="Q818" s="11"/>
      <c r="R818" s="166" t="s">
        <v>1778</v>
      </c>
      <c r="S818" s="9"/>
      <c r="T818" s="13">
        <v>0.67</v>
      </c>
      <c r="U818" s="10">
        <v>44323</v>
      </c>
      <c r="V818" s="9"/>
      <c r="W818" s="12" t="s">
        <v>93</v>
      </c>
      <c r="X818" s="12" t="s">
        <v>13</v>
      </c>
      <c r="Y818" s="12"/>
      <c r="Z818" s="11"/>
      <c r="AA818" s="14">
        <v>0</v>
      </c>
      <c r="AB818" s="14">
        <v>0</v>
      </c>
      <c r="AC818" s="14">
        <v>85850</v>
      </c>
      <c r="AD818" s="14">
        <v>0</v>
      </c>
      <c r="AE818" s="161">
        <f>SUM(TAMPData2202[[#This Row],[2022 PE Obligations]:[2022 Paving Obligations]])</f>
        <v>85850</v>
      </c>
      <c r="AF818" s="14">
        <v>192794</v>
      </c>
      <c r="AG818" s="14">
        <v>330000</v>
      </c>
      <c r="AH818" s="14">
        <v>895450</v>
      </c>
      <c r="AI818" s="14">
        <v>0</v>
      </c>
      <c r="AJ818" s="14">
        <v>1418244</v>
      </c>
      <c r="AK818" s="16" t="s">
        <v>5844</v>
      </c>
    </row>
    <row r="819" spans="1:37" hidden="1" x14ac:dyDescent="0.35">
      <c r="A819" s="159">
        <v>126917</v>
      </c>
      <c r="B819" s="8">
        <v>4</v>
      </c>
      <c r="C819" s="9" t="s">
        <v>85</v>
      </c>
      <c r="D819" s="10">
        <v>43103</v>
      </c>
      <c r="E819" s="9" t="s">
        <v>195</v>
      </c>
      <c r="F819" s="10">
        <v>44377</v>
      </c>
      <c r="G819" s="9" t="s">
        <v>161</v>
      </c>
      <c r="H819" s="11" t="s">
        <v>331</v>
      </c>
      <c r="I819" s="9" t="s">
        <v>1288</v>
      </c>
      <c r="J819" s="12"/>
      <c r="K819" s="9" t="s">
        <v>1289</v>
      </c>
      <c r="L819" s="12" t="s">
        <v>183</v>
      </c>
      <c r="M819" s="11" t="s">
        <v>1290</v>
      </c>
      <c r="N819" s="11" t="s">
        <v>1291</v>
      </c>
      <c r="O819" s="9" t="s">
        <v>40</v>
      </c>
      <c r="P819" s="9" t="s">
        <v>166</v>
      </c>
      <c r="Q819" s="11"/>
      <c r="R819" s="9" t="s">
        <v>39</v>
      </c>
      <c r="S819" s="9" t="s">
        <v>45</v>
      </c>
      <c r="T819" s="13">
        <v>0.01</v>
      </c>
      <c r="U819" s="12"/>
      <c r="V819" s="9"/>
      <c r="W819" s="12" t="s">
        <v>93</v>
      </c>
      <c r="X819" s="12" t="s">
        <v>186</v>
      </c>
      <c r="Y819" s="153" t="s">
        <v>34</v>
      </c>
      <c r="Z819" s="11" t="s">
        <v>1292</v>
      </c>
      <c r="AA819" s="14">
        <v>0</v>
      </c>
      <c r="AB819" s="14">
        <v>0</v>
      </c>
      <c r="AC819" s="14">
        <v>563701</v>
      </c>
      <c r="AD819" s="14">
        <v>0</v>
      </c>
      <c r="AE819" s="161">
        <f>SUM(TAMPData2202[[#This Row],[2022 PE Obligations]:[2022 Paving Obligations]])</f>
        <v>563701</v>
      </c>
      <c r="AF819" s="14">
        <v>93000</v>
      </c>
      <c r="AG819" s="14">
        <v>158183</v>
      </c>
      <c r="AH819" s="14">
        <v>563701</v>
      </c>
      <c r="AI819" s="14">
        <v>0</v>
      </c>
      <c r="AJ819" s="14">
        <v>814884</v>
      </c>
      <c r="AK819" s="16" t="s">
        <v>1293</v>
      </c>
    </row>
    <row r="820" spans="1:37" hidden="1" x14ac:dyDescent="0.35">
      <c r="A820" s="159">
        <v>126938</v>
      </c>
      <c r="B820" s="8">
        <v>2</v>
      </c>
      <c r="C820" s="9" t="s">
        <v>114</v>
      </c>
      <c r="D820" s="10">
        <v>43124</v>
      </c>
      <c r="E820" s="9" t="s">
        <v>398</v>
      </c>
      <c r="F820" s="10">
        <v>44348</v>
      </c>
      <c r="G820" s="9" t="s">
        <v>98</v>
      </c>
      <c r="H820" s="11" t="s">
        <v>1613</v>
      </c>
      <c r="I820" s="9" t="s">
        <v>1614</v>
      </c>
      <c r="J820" s="12" t="s">
        <v>101</v>
      </c>
      <c r="K820" s="9"/>
      <c r="L820" s="12" t="s">
        <v>101</v>
      </c>
      <c r="M820" s="11" t="s">
        <v>1615</v>
      </c>
      <c r="N820" s="11"/>
      <c r="O820" s="9" t="s">
        <v>438</v>
      </c>
      <c r="P820" s="9" t="s">
        <v>439</v>
      </c>
      <c r="Q820" s="11"/>
      <c r="R820" s="9" t="s">
        <v>39</v>
      </c>
      <c r="S820" s="9" t="s">
        <v>46</v>
      </c>
      <c r="T820" s="13">
        <v>0.01</v>
      </c>
      <c r="U820" s="10">
        <v>43637</v>
      </c>
      <c r="V820" s="9"/>
      <c r="W820" s="12" t="s">
        <v>93</v>
      </c>
      <c r="X820" s="12" t="s">
        <v>103</v>
      </c>
      <c r="Y820" s="153" t="s">
        <v>32</v>
      </c>
      <c r="Z820" s="11" t="s">
        <v>1616</v>
      </c>
      <c r="AA820" s="14">
        <v>0</v>
      </c>
      <c r="AB820" s="14">
        <v>0</v>
      </c>
      <c r="AC820" s="14">
        <v>38716.550000000003</v>
      </c>
      <c r="AD820" s="14">
        <v>0</v>
      </c>
      <c r="AE820" s="161">
        <f>SUM(TAMPData2202[[#This Row],[2022 PE Obligations]:[2022 Paving Obligations]])</f>
        <v>38716.550000000003</v>
      </c>
      <c r="AF820" s="14">
        <v>0</v>
      </c>
      <c r="AG820" s="14">
        <v>0</v>
      </c>
      <c r="AH820" s="14">
        <v>793755.55</v>
      </c>
      <c r="AI820" s="14">
        <v>0</v>
      </c>
      <c r="AJ820" s="14">
        <v>793755.55</v>
      </c>
      <c r="AK820" s="16" t="s">
        <v>1618</v>
      </c>
    </row>
    <row r="821" spans="1:37" hidden="1" x14ac:dyDescent="0.35">
      <c r="A821" s="159">
        <v>126947</v>
      </c>
      <c r="B821" s="8">
        <v>2</v>
      </c>
      <c r="C821" s="9" t="s">
        <v>122</v>
      </c>
      <c r="D821" s="10">
        <v>43125</v>
      </c>
      <c r="E821" s="9" t="s">
        <v>2180</v>
      </c>
      <c r="F821" s="10">
        <v>44522</v>
      </c>
      <c r="G821" s="9" t="s">
        <v>189</v>
      </c>
      <c r="H821" s="11" t="s">
        <v>399</v>
      </c>
      <c r="I821" s="9" t="s">
        <v>2466</v>
      </c>
      <c r="J821" s="12" t="s">
        <v>101</v>
      </c>
      <c r="K821" s="9"/>
      <c r="L821" s="12" t="s">
        <v>101</v>
      </c>
      <c r="M821" s="11" t="s">
        <v>3495</v>
      </c>
      <c r="N821" s="11" t="s">
        <v>3496</v>
      </c>
      <c r="O821" s="9" t="s">
        <v>1836</v>
      </c>
      <c r="P821" s="9" t="s">
        <v>2935</v>
      </c>
      <c r="Q821" s="11"/>
      <c r="R821" s="9" t="s">
        <v>47</v>
      </c>
      <c r="S821" s="9" t="s">
        <v>45</v>
      </c>
      <c r="T821" s="13">
        <v>0.1</v>
      </c>
      <c r="U821" s="10">
        <v>44428</v>
      </c>
      <c r="V821" s="9"/>
      <c r="W821" s="12" t="s">
        <v>93</v>
      </c>
      <c r="X821" s="12" t="s">
        <v>103</v>
      </c>
      <c r="Y821" s="153" t="s">
        <v>32</v>
      </c>
      <c r="Z821" s="11"/>
      <c r="AA821" s="14">
        <v>71000</v>
      </c>
      <c r="AB821" s="14">
        <v>0</v>
      </c>
      <c r="AC821" s="14">
        <v>1284236</v>
      </c>
      <c r="AD821" s="14">
        <v>0</v>
      </c>
      <c r="AE821" s="161">
        <f>SUM(TAMPData2202[[#This Row],[2022 PE Obligations]:[2022 Paving Obligations]])</f>
        <v>1355236</v>
      </c>
      <c r="AF821" s="14">
        <v>190000</v>
      </c>
      <c r="AG821" s="14">
        <v>0</v>
      </c>
      <c r="AH821" s="14">
        <v>1284236</v>
      </c>
      <c r="AI821" s="14">
        <v>0</v>
      </c>
      <c r="AJ821" s="14">
        <v>1474236</v>
      </c>
      <c r="AK821" s="16" t="s">
        <v>3498</v>
      </c>
    </row>
    <row r="822" spans="1:37" hidden="1" x14ac:dyDescent="0.35">
      <c r="A822" s="159">
        <v>127057</v>
      </c>
      <c r="B822" s="8">
        <v>6</v>
      </c>
      <c r="C822" s="9" t="s">
        <v>85</v>
      </c>
      <c r="D822" s="10">
        <v>43164</v>
      </c>
      <c r="E822" s="9" t="s">
        <v>5665</v>
      </c>
      <c r="F822" s="10">
        <v>43164</v>
      </c>
      <c r="G822" s="9" t="s">
        <v>5665</v>
      </c>
      <c r="H822" s="11" t="s">
        <v>667</v>
      </c>
      <c r="I822" s="9"/>
      <c r="J822" s="12"/>
      <c r="K822" s="9"/>
      <c r="L822" s="12"/>
      <c r="M822" s="11" t="s">
        <v>5845</v>
      </c>
      <c r="N822" s="11"/>
      <c r="O822" s="9" t="s">
        <v>5122</v>
      </c>
      <c r="P822" s="9" t="s">
        <v>5123</v>
      </c>
      <c r="Q822" s="11"/>
      <c r="R822" s="166" t="s">
        <v>1778</v>
      </c>
      <c r="S822" s="166" t="s">
        <v>1778</v>
      </c>
      <c r="T822" s="15" t="s">
        <v>505</v>
      </c>
      <c r="U822" s="12"/>
      <c r="V822" s="9"/>
      <c r="W822" s="12" t="s">
        <v>93</v>
      </c>
      <c r="X822" s="12"/>
      <c r="Y822" s="12"/>
      <c r="Z822" s="11"/>
      <c r="AA822" s="14">
        <v>0</v>
      </c>
      <c r="AB822" s="14">
        <v>0</v>
      </c>
      <c r="AC822" s="14">
        <v>100000</v>
      </c>
      <c r="AD822" s="14">
        <v>0</v>
      </c>
      <c r="AE822" s="161">
        <f>SUM(TAMPData2202[[#This Row],[2022 PE Obligations]:[2022 Paving Obligations]])</f>
        <v>100000</v>
      </c>
      <c r="AF822" s="14">
        <v>0</v>
      </c>
      <c r="AG822" s="14">
        <v>0</v>
      </c>
      <c r="AH822" s="14">
        <v>900000</v>
      </c>
      <c r="AI822" s="14">
        <v>0</v>
      </c>
      <c r="AJ822" s="14">
        <v>900000</v>
      </c>
      <c r="AK822" s="16" t="s">
        <v>5846</v>
      </c>
    </row>
    <row r="823" spans="1:37" hidden="1" x14ac:dyDescent="0.35">
      <c r="A823" s="162">
        <v>127067</v>
      </c>
      <c r="B823" s="8">
        <v>1</v>
      </c>
      <c r="C823" s="9" t="s">
        <v>85</v>
      </c>
      <c r="D823" s="10">
        <v>43168</v>
      </c>
      <c r="E823" s="9" t="s">
        <v>152</v>
      </c>
      <c r="F823" s="10">
        <v>44539</v>
      </c>
      <c r="G823" s="9" t="s">
        <v>161</v>
      </c>
      <c r="H823" s="11" t="s">
        <v>204</v>
      </c>
      <c r="I823" s="9" t="s">
        <v>1451</v>
      </c>
      <c r="J823" s="12" t="s">
        <v>101</v>
      </c>
      <c r="K823" s="9"/>
      <c r="L823" s="12" t="s">
        <v>101</v>
      </c>
      <c r="M823" s="11" t="s">
        <v>2049</v>
      </c>
      <c r="N823" s="11" t="s">
        <v>1845</v>
      </c>
      <c r="O823" s="9" t="s">
        <v>157</v>
      </c>
      <c r="P823" s="9" t="s">
        <v>158</v>
      </c>
      <c r="Q823" s="11" t="s">
        <v>1845</v>
      </c>
      <c r="R823" s="9" t="s">
        <v>47</v>
      </c>
      <c r="S823" s="9" t="s">
        <v>43</v>
      </c>
      <c r="T823" s="13">
        <v>11.68</v>
      </c>
      <c r="U823" s="10">
        <v>44603</v>
      </c>
      <c r="V823" s="9" t="s">
        <v>1805</v>
      </c>
      <c r="W823" s="12" t="s">
        <v>93</v>
      </c>
      <c r="X823" s="12" t="s">
        <v>103</v>
      </c>
      <c r="Y823" s="163" t="s">
        <v>32</v>
      </c>
      <c r="Z823" s="11"/>
      <c r="AA823" s="14">
        <v>0</v>
      </c>
      <c r="AB823" s="14">
        <v>0</v>
      </c>
      <c r="AC823" s="14">
        <v>0</v>
      </c>
      <c r="AD823" s="14">
        <v>2272330</v>
      </c>
      <c r="AE823" s="161">
        <f>SUM(TAMPData2202[[#This Row],[2022 PE Obligations]:[2022 Paving Obligations]])</f>
        <v>2272330</v>
      </c>
      <c r="AF823" s="14">
        <v>0</v>
      </c>
      <c r="AG823" s="14">
        <v>0</v>
      </c>
      <c r="AH823" s="14">
        <v>0</v>
      </c>
      <c r="AI823" s="14">
        <v>2272330</v>
      </c>
      <c r="AJ823" s="14">
        <v>2272330</v>
      </c>
      <c r="AK823" s="16" t="s">
        <v>2051</v>
      </c>
    </row>
    <row r="824" spans="1:37" ht="36" hidden="1" x14ac:dyDescent="0.35">
      <c r="A824" s="162">
        <v>127072</v>
      </c>
      <c r="B824" s="8">
        <v>1</v>
      </c>
      <c r="C824" s="9" t="s">
        <v>97</v>
      </c>
      <c r="D824" s="10">
        <v>43168</v>
      </c>
      <c r="E824" s="9" t="s">
        <v>152</v>
      </c>
      <c r="F824" s="10">
        <v>44474.875150462962</v>
      </c>
      <c r="G824" s="9" t="s">
        <v>161</v>
      </c>
      <c r="H824" s="11" t="s">
        <v>1588</v>
      </c>
      <c r="I824" s="9" t="s">
        <v>2449</v>
      </c>
      <c r="J824" s="12" t="s">
        <v>101</v>
      </c>
      <c r="K824" s="9"/>
      <c r="L824" s="12" t="s">
        <v>101</v>
      </c>
      <c r="M824" s="11" t="s">
        <v>2450</v>
      </c>
      <c r="N824" s="11" t="s">
        <v>1859</v>
      </c>
      <c r="O824" s="9" t="s">
        <v>157</v>
      </c>
      <c r="P824" s="9" t="s">
        <v>1794</v>
      </c>
      <c r="Q824" s="11" t="s">
        <v>1859</v>
      </c>
      <c r="R824" s="9" t="s">
        <v>47</v>
      </c>
      <c r="S824" s="164" t="s">
        <v>43</v>
      </c>
      <c r="T824" s="13">
        <v>13.12</v>
      </c>
      <c r="U824" s="10">
        <v>44281</v>
      </c>
      <c r="V824" s="9" t="s">
        <v>1860</v>
      </c>
      <c r="W824" s="12" t="s">
        <v>93</v>
      </c>
      <c r="X824" s="12" t="s">
        <v>94</v>
      </c>
      <c r="Y824" s="163" t="s">
        <v>31</v>
      </c>
      <c r="Z824" s="11" t="s">
        <v>2451</v>
      </c>
      <c r="AA824" s="14">
        <v>0</v>
      </c>
      <c r="AB824" s="14">
        <v>0</v>
      </c>
      <c r="AC824" s="14">
        <v>-24100</v>
      </c>
      <c r="AD824" s="14">
        <v>50900</v>
      </c>
      <c r="AE824" s="161">
        <f>SUM(TAMPData2202[[#This Row],[2022 PE Obligations]:[2022 Paving Obligations]])</f>
        <v>26800</v>
      </c>
      <c r="AF824" s="14">
        <v>0</v>
      </c>
      <c r="AG824" s="14">
        <v>0</v>
      </c>
      <c r="AH824" s="14">
        <v>83800</v>
      </c>
      <c r="AI824" s="14">
        <v>1742400</v>
      </c>
      <c r="AJ824" s="14">
        <v>1826200</v>
      </c>
      <c r="AK824" s="16" t="s">
        <v>2453</v>
      </c>
    </row>
    <row r="825" spans="1:37" ht="36" hidden="1" x14ac:dyDescent="0.35">
      <c r="A825" s="162">
        <v>127075</v>
      </c>
      <c r="B825" s="8">
        <v>1</v>
      </c>
      <c r="C825" s="9" t="s">
        <v>85</v>
      </c>
      <c r="D825" s="10">
        <v>43168</v>
      </c>
      <c r="E825" s="9" t="s">
        <v>152</v>
      </c>
      <c r="F825" s="10">
        <v>44543</v>
      </c>
      <c r="G825" s="9" t="s">
        <v>666</v>
      </c>
      <c r="H825" s="11" t="s">
        <v>1588</v>
      </c>
      <c r="I825" s="9" t="s">
        <v>1655</v>
      </c>
      <c r="J825" s="12" t="s">
        <v>101</v>
      </c>
      <c r="K825" s="9"/>
      <c r="L825" s="12" t="s">
        <v>101</v>
      </c>
      <c r="M825" s="11" t="s">
        <v>1979</v>
      </c>
      <c r="N825" s="11" t="s">
        <v>1859</v>
      </c>
      <c r="O825" s="9" t="s">
        <v>157</v>
      </c>
      <c r="P825" s="9" t="s">
        <v>158</v>
      </c>
      <c r="Q825" s="11" t="s">
        <v>1859</v>
      </c>
      <c r="R825" s="9" t="s">
        <v>47</v>
      </c>
      <c r="S825" s="9" t="s">
        <v>43</v>
      </c>
      <c r="T825" s="13">
        <v>3.75</v>
      </c>
      <c r="U825" s="10">
        <v>44603</v>
      </c>
      <c r="V825" s="9" t="s">
        <v>1860</v>
      </c>
      <c r="W825" s="12" t="s">
        <v>670</v>
      </c>
      <c r="X825" s="12" t="s">
        <v>13</v>
      </c>
      <c r="Y825" s="163" t="s">
        <v>31</v>
      </c>
      <c r="Z825" s="11"/>
      <c r="AA825" s="14">
        <v>0</v>
      </c>
      <c r="AB825" s="14">
        <v>0</v>
      </c>
      <c r="AC825" s="14">
        <v>0</v>
      </c>
      <c r="AD825" s="14">
        <v>802760</v>
      </c>
      <c r="AE825" s="161">
        <f>SUM(TAMPData2202[[#This Row],[2022 PE Obligations]:[2022 Paving Obligations]])</f>
        <v>802760</v>
      </c>
      <c r="AF825" s="14">
        <v>0</v>
      </c>
      <c r="AG825" s="14">
        <v>0</v>
      </c>
      <c r="AH825" s="14">
        <v>0</v>
      </c>
      <c r="AI825" s="14">
        <v>802760</v>
      </c>
      <c r="AJ825" s="14">
        <v>802760</v>
      </c>
      <c r="AK825" s="16" t="s">
        <v>1981</v>
      </c>
    </row>
    <row r="826" spans="1:37" ht="36" hidden="1" x14ac:dyDescent="0.35">
      <c r="A826" s="162">
        <v>127094.01</v>
      </c>
      <c r="B826" s="8">
        <v>1</v>
      </c>
      <c r="C826" s="9" t="s">
        <v>85</v>
      </c>
      <c r="D826" s="10">
        <v>43598</v>
      </c>
      <c r="E826" s="9" t="s">
        <v>152</v>
      </c>
      <c r="F826" s="10">
        <v>44510</v>
      </c>
      <c r="G826" s="9" t="s">
        <v>152</v>
      </c>
      <c r="H826" s="11" t="s">
        <v>190</v>
      </c>
      <c r="I826" s="9" t="s">
        <v>1451</v>
      </c>
      <c r="J826" s="12" t="s">
        <v>101</v>
      </c>
      <c r="K826" s="9"/>
      <c r="L826" s="12" t="s">
        <v>101</v>
      </c>
      <c r="M826" s="11" t="s">
        <v>4117</v>
      </c>
      <c r="N826" s="11" t="s">
        <v>5847</v>
      </c>
      <c r="O826" s="9" t="s">
        <v>157</v>
      </c>
      <c r="P826" s="9" t="s">
        <v>158</v>
      </c>
      <c r="Q826" s="11" t="s">
        <v>1859</v>
      </c>
      <c r="R826" s="9" t="s">
        <v>47</v>
      </c>
      <c r="S826" s="9" t="s">
        <v>43</v>
      </c>
      <c r="T826" s="13">
        <v>0.45</v>
      </c>
      <c r="U826" s="12"/>
      <c r="V826" s="9" t="s">
        <v>1860</v>
      </c>
      <c r="W826" s="12" t="s">
        <v>93</v>
      </c>
      <c r="X826" s="12" t="s">
        <v>94</v>
      </c>
      <c r="Y826" s="163" t="s">
        <v>31</v>
      </c>
      <c r="Z826" s="11"/>
      <c r="AA826" s="14">
        <v>0</v>
      </c>
      <c r="AB826" s="14">
        <v>108554.25</v>
      </c>
      <c r="AC826" s="14">
        <v>0</v>
      </c>
      <c r="AD826" s="14">
        <v>0</v>
      </c>
      <c r="AE826" s="161">
        <f>SUM(TAMPData2202[[#This Row],[2022 PE Obligations]:[2022 Paving Obligations]])</f>
        <v>108554.25</v>
      </c>
      <c r="AF826" s="14">
        <v>0</v>
      </c>
      <c r="AG826" s="14">
        <v>108554.25</v>
      </c>
      <c r="AH826" s="14">
        <v>0</v>
      </c>
      <c r="AI826" s="14">
        <v>0</v>
      </c>
      <c r="AJ826" s="14">
        <v>108554.25</v>
      </c>
      <c r="AK826" s="16" t="s">
        <v>4118</v>
      </c>
    </row>
    <row r="827" spans="1:37" ht="36" hidden="1" x14ac:dyDescent="0.35">
      <c r="A827" s="162">
        <v>127101</v>
      </c>
      <c r="B827" s="8">
        <v>1</v>
      </c>
      <c r="C827" s="9" t="s">
        <v>97</v>
      </c>
      <c r="D827" s="10">
        <v>43172</v>
      </c>
      <c r="E827" s="9" t="s">
        <v>152</v>
      </c>
      <c r="F827" s="10">
        <v>44557.875115740739</v>
      </c>
      <c r="G827" s="9" t="s">
        <v>108</v>
      </c>
      <c r="H827" s="11" t="s">
        <v>1192</v>
      </c>
      <c r="I827" s="9" t="s">
        <v>3249</v>
      </c>
      <c r="J827" s="12" t="s">
        <v>101</v>
      </c>
      <c r="K827" s="9"/>
      <c r="L827" s="12" t="s">
        <v>101</v>
      </c>
      <c r="M827" s="11" t="s">
        <v>3250</v>
      </c>
      <c r="N827" s="11" t="s">
        <v>3251</v>
      </c>
      <c r="O827" s="9" t="s">
        <v>157</v>
      </c>
      <c r="P827" s="9" t="s">
        <v>1794</v>
      </c>
      <c r="Q827" s="11" t="s">
        <v>3251</v>
      </c>
      <c r="R827" s="9" t="s">
        <v>47</v>
      </c>
      <c r="S827" s="9" t="s">
        <v>43</v>
      </c>
      <c r="T827" s="13">
        <v>5.73</v>
      </c>
      <c r="U827" s="10">
        <v>44365</v>
      </c>
      <c r="V827" s="9" t="s">
        <v>1860</v>
      </c>
      <c r="W827" s="12" t="s">
        <v>93</v>
      </c>
      <c r="X827" s="12" t="s">
        <v>103</v>
      </c>
      <c r="Y827" s="163" t="s">
        <v>32</v>
      </c>
      <c r="Z827" s="11" t="s">
        <v>3252</v>
      </c>
      <c r="AA827" s="14">
        <v>0</v>
      </c>
      <c r="AB827" s="14">
        <v>0</v>
      </c>
      <c r="AC827" s="14">
        <v>19630</v>
      </c>
      <c r="AD827" s="14">
        <v>-53950</v>
      </c>
      <c r="AE827" s="161">
        <f>SUM(TAMPData2202[[#This Row],[2022 PE Obligations]:[2022 Paving Obligations]])</f>
        <v>-34320</v>
      </c>
      <c r="AF827" s="14">
        <v>0</v>
      </c>
      <c r="AG827" s="14">
        <v>0</v>
      </c>
      <c r="AH827" s="14">
        <v>115830</v>
      </c>
      <c r="AI827" s="14">
        <v>769750</v>
      </c>
      <c r="AJ827" s="14">
        <v>885580</v>
      </c>
      <c r="AK827" s="16" t="s">
        <v>3254</v>
      </c>
    </row>
    <row r="828" spans="1:37" ht="36" hidden="1" x14ac:dyDescent="0.35">
      <c r="A828" s="162">
        <v>127102</v>
      </c>
      <c r="B828" s="8">
        <v>1</v>
      </c>
      <c r="C828" s="9" t="s">
        <v>97</v>
      </c>
      <c r="D828" s="10">
        <v>43172</v>
      </c>
      <c r="E828" s="9" t="s">
        <v>152</v>
      </c>
      <c r="F828" s="10">
        <v>44538.875138888892</v>
      </c>
      <c r="G828" s="9" t="s">
        <v>108</v>
      </c>
      <c r="H828" s="11" t="s">
        <v>2505</v>
      </c>
      <c r="I828" s="9" t="s">
        <v>2506</v>
      </c>
      <c r="J828" s="12" t="s">
        <v>101</v>
      </c>
      <c r="K828" s="9"/>
      <c r="L828" s="12" t="s">
        <v>101</v>
      </c>
      <c r="M828" s="11" t="s">
        <v>2507</v>
      </c>
      <c r="N828" s="11" t="s">
        <v>1859</v>
      </c>
      <c r="O828" s="9" t="s">
        <v>157</v>
      </c>
      <c r="P828" s="9" t="s">
        <v>158</v>
      </c>
      <c r="Q828" s="11" t="s">
        <v>1859</v>
      </c>
      <c r="R828" s="9" t="s">
        <v>47</v>
      </c>
      <c r="S828" s="164" t="s">
        <v>43</v>
      </c>
      <c r="T828" s="13">
        <v>6.89</v>
      </c>
      <c r="U828" s="10">
        <v>44281</v>
      </c>
      <c r="V828" s="9" t="s">
        <v>1860</v>
      </c>
      <c r="W828" s="12" t="s">
        <v>93</v>
      </c>
      <c r="X828" s="12" t="s">
        <v>103</v>
      </c>
      <c r="Y828" s="163" t="s">
        <v>32</v>
      </c>
      <c r="Z828" s="11"/>
      <c r="AA828" s="14">
        <v>0</v>
      </c>
      <c r="AB828" s="14">
        <v>0</v>
      </c>
      <c r="AC828" s="14">
        <v>0</v>
      </c>
      <c r="AD828" s="14">
        <v>0</v>
      </c>
      <c r="AE828" s="161">
        <f>SUM(TAMPData2202[[#This Row],[2022 PE Obligations]:[2022 Paving Obligations]])</f>
        <v>0</v>
      </c>
      <c r="AF828" s="14">
        <v>0</v>
      </c>
      <c r="AG828" s="14">
        <v>0</v>
      </c>
      <c r="AH828" s="14">
        <v>0</v>
      </c>
      <c r="AI828" s="14">
        <v>847910</v>
      </c>
      <c r="AJ828" s="14">
        <v>847910</v>
      </c>
      <c r="AK828" s="16" t="s">
        <v>2509</v>
      </c>
    </row>
    <row r="829" spans="1:37" hidden="1" x14ac:dyDescent="0.35">
      <c r="A829" s="162">
        <v>127103</v>
      </c>
      <c r="B829" s="8">
        <v>1</v>
      </c>
      <c r="C829" s="9" t="s">
        <v>85</v>
      </c>
      <c r="D829" s="10">
        <v>43172</v>
      </c>
      <c r="E829" s="9" t="s">
        <v>152</v>
      </c>
      <c r="F829" s="10">
        <v>44540</v>
      </c>
      <c r="G829" s="9" t="s">
        <v>148</v>
      </c>
      <c r="H829" s="11" t="s">
        <v>337</v>
      </c>
      <c r="I829" s="9" t="s">
        <v>344</v>
      </c>
      <c r="J829" s="12" t="s">
        <v>101</v>
      </c>
      <c r="K829" s="9"/>
      <c r="L829" s="12" t="s">
        <v>101</v>
      </c>
      <c r="M829" s="11" t="s">
        <v>2298</v>
      </c>
      <c r="N829" s="11" t="s">
        <v>1845</v>
      </c>
      <c r="O829" s="9" t="s">
        <v>157</v>
      </c>
      <c r="P829" s="9" t="s">
        <v>158</v>
      </c>
      <c r="Q829" s="11" t="s">
        <v>1845</v>
      </c>
      <c r="R829" s="9" t="s">
        <v>47</v>
      </c>
      <c r="S829" s="9" t="s">
        <v>43</v>
      </c>
      <c r="T829" s="13">
        <v>3.95</v>
      </c>
      <c r="U829" s="10">
        <v>44603</v>
      </c>
      <c r="V829" s="9" t="s">
        <v>1805</v>
      </c>
      <c r="W829" s="12" t="s">
        <v>93</v>
      </c>
      <c r="X829" s="12" t="s">
        <v>103</v>
      </c>
      <c r="Y829" s="163" t="s">
        <v>32</v>
      </c>
      <c r="Z829" s="11"/>
      <c r="AA829" s="14">
        <v>0</v>
      </c>
      <c r="AB829" s="14">
        <v>0</v>
      </c>
      <c r="AC829" s="14">
        <v>99830</v>
      </c>
      <c r="AD829" s="14">
        <v>2201540</v>
      </c>
      <c r="AE829" s="161">
        <f>SUM(TAMPData2202[[#This Row],[2022 PE Obligations]:[2022 Paving Obligations]])</f>
        <v>2301370</v>
      </c>
      <c r="AF829" s="14">
        <v>0</v>
      </c>
      <c r="AG829" s="14">
        <v>0</v>
      </c>
      <c r="AH829" s="14">
        <v>99830</v>
      </c>
      <c r="AI829" s="14">
        <v>2201540</v>
      </c>
      <c r="AJ829" s="14">
        <v>2301370</v>
      </c>
      <c r="AK829" s="16" t="s">
        <v>2300</v>
      </c>
    </row>
    <row r="830" spans="1:37" ht="36" hidden="1" x14ac:dyDescent="0.35">
      <c r="A830" s="162">
        <v>127115</v>
      </c>
      <c r="B830" s="8">
        <v>1</v>
      </c>
      <c r="C830" s="9" t="s">
        <v>85</v>
      </c>
      <c r="D830" s="10">
        <v>43172</v>
      </c>
      <c r="E830" s="9" t="s">
        <v>152</v>
      </c>
      <c r="F830" s="10">
        <v>44550</v>
      </c>
      <c r="G830" s="9" t="s">
        <v>161</v>
      </c>
      <c r="H830" s="11" t="s">
        <v>1633</v>
      </c>
      <c r="I830" s="9" t="s">
        <v>466</v>
      </c>
      <c r="J830" s="12" t="s">
        <v>101</v>
      </c>
      <c r="K830" s="9"/>
      <c r="L830" s="12" t="s">
        <v>101</v>
      </c>
      <c r="M830" s="11" t="s">
        <v>1982</v>
      </c>
      <c r="N830" s="11" t="s">
        <v>1859</v>
      </c>
      <c r="O830" s="9" t="s">
        <v>157</v>
      </c>
      <c r="P830" s="9" t="s">
        <v>158</v>
      </c>
      <c r="Q830" s="11" t="s">
        <v>1859</v>
      </c>
      <c r="R830" s="9" t="s">
        <v>47</v>
      </c>
      <c r="S830" s="9" t="s">
        <v>43</v>
      </c>
      <c r="T830" s="13">
        <v>4.74</v>
      </c>
      <c r="U830" s="10">
        <v>44603</v>
      </c>
      <c r="V830" s="9" t="s">
        <v>1860</v>
      </c>
      <c r="W830" s="12" t="s">
        <v>670</v>
      </c>
      <c r="X830" s="12" t="s">
        <v>13</v>
      </c>
      <c r="Y830" s="163" t="s">
        <v>31</v>
      </c>
      <c r="Z830" s="11"/>
      <c r="AA830" s="14">
        <v>0</v>
      </c>
      <c r="AB830" s="14">
        <v>0</v>
      </c>
      <c r="AC830" s="14">
        <v>63300</v>
      </c>
      <c r="AD830" s="14">
        <v>837900</v>
      </c>
      <c r="AE830" s="161">
        <f>SUM(TAMPData2202[[#This Row],[2022 PE Obligations]:[2022 Paving Obligations]])</f>
        <v>901200</v>
      </c>
      <c r="AF830" s="14">
        <v>0</v>
      </c>
      <c r="AG830" s="14">
        <v>0</v>
      </c>
      <c r="AH830" s="14">
        <v>63300</v>
      </c>
      <c r="AI830" s="14">
        <v>837900</v>
      </c>
      <c r="AJ830" s="14">
        <v>901200</v>
      </c>
      <c r="AK830" s="16" t="s">
        <v>1984</v>
      </c>
    </row>
    <row r="831" spans="1:37" hidden="1" x14ac:dyDescent="0.35">
      <c r="A831" s="162">
        <v>127117</v>
      </c>
      <c r="B831" s="8">
        <v>1</v>
      </c>
      <c r="C831" s="9" t="s">
        <v>97</v>
      </c>
      <c r="D831" s="10">
        <v>43173</v>
      </c>
      <c r="E831" s="9" t="s">
        <v>152</v>
      </c>
      <c r="F831" s="10">
        <v>44579</v>
      </c>
      <c r="G831" s="9" t="s">
        <v>235</v>
      </c>
      <c r="H831" s="11" t="s">
        <v>2505</v>
      </c>
      <c r="I831" s="9" t="s">
        <v>172</v>
      </c>
      <c r="J831" s="12" t="s">
        <v>101</v>
      </c>
      <c r="K831" s="9"/>
      <c r="L831" s="12" t="s">
        <v>101</v>
      </c>
      <c r="M831" s="11" t="s">
        <v>3111</v>
      </c>
      <c r="N831" s="11" t="s">
        <v>1793</v>
      </c>
      <c r="O831" s="9" t="s">
        <v>157</v>
      </c>
      <c r="P831" s="9" t="s">
        <v>158</v>
      </c>
      <c r="Q831" s="11" t="s">
        <v>1793</v>
      </c>
      <c r="R831" s="9" t="s">
        <v>47</v>
      </c>
      <c r="S831" s="164" t="s">
        <v>43</v>
      </c>
      <c r="T831" s="13">
        <v>5.93</v>
      </c>
      <c r="U831" s="10">
        <v>43966</v>
      </c>
      <c r="V831" s="9" t="s">
        <v>1805</v>
      </c>
      <c r="W831" s="12" t="s">
        <v>670</v>
      </c>
      <c r="X831" s="12" t="s">
        <v>13</v>
      </c>
      <c r="Y831" s="163" t="s">
        <v>31</v>
      </c>
      <c r="Z831" s="11"/>
      <c r="AA831" s="14">
        <v>0</v>
      </c>
      <c r="AB831" s="14">
        <v>0</v>
      </c>
      <c r="AC831" s="14">
        <v>-33100</v>
      </c>
      <c r="AD831" s="14">
        <v>-330000</v>
      </c>
      <c r="AE831" s="161">
        <f>SUM(TAMPData2202[[#This Row],[2022 PE Obligations]:[2022 Paving Obligations]])</f>
        <v>-363100</v>
      </c>
      <c r="AF831" s="14">
        <v>0</v>
      </c>
      <c r="AG831" s="14">
        <v>0</v>
      </c>
      <c r="AH831" s="14">
        <v>19500</v>
      </c>
      <c r="AI831" s="14">
        <v>2412300</v>
      </c>
      <c r="AJ831" s="14">
        <v>2431800</v>
      </c>
      <c r="AK831" s="16" t="s">
        <v>3113</v>
      </c>
    </row>
    <row r="832" spans="1:37" hidden="1" x14ac:dyDescent="0.35">
      <c r="A832" s="162">
        <v>127120</v>
      </c>
      <c r="B832" s="8">
        <v>1</v>
      </c>
      <c r="C832" s="9" t="s">
        <v>85</v>
      </c>
      <c r="D832" s="10">
        <v>43173</v>
      </c>
      <c r="E832" s="9" t="s">
        <v>152</v>
      </c>
      <c r="F832" s="10">
        <v>44371</v>
      </c>
      <c r="G832" s="9" t="s">
        <v>666</v>
      </c>
      <c r="H832" s="11" t="s">
        <v>1192</v>
      </c>
      <c r="I832" s="9" t="s">
        <v>1553</v>
      </c>
      <c r="J832" s="12" t="s">
        <v>101</v>
      </c>
      <c r="K832" s="9"/>
      <c r="L832" s="12" t="s">
        <v>101</v>
      </c>
      <c r="M832" s="11" t="s">
        <v>2305</v>
      </c>
      <c r="N832" s="11" t="s">
        <v>2306</v>
      </c>
      <c r="O832" s="9" t="s">
        <v>157</v>
      </c>
      <c r="P832" s="9" t="s">
        <v>158</v>
      </c>
      <c r="Q832" s="11" t="s">
        <v>2306</v>
      </c>
      <c r="R832" s="9" t="s">
        <v>47</v>
      </c>
      <c r="S832" s="9" t="s">
        <v>43</v>
      </c>
      <c r="T832" s="13">
        <v>7.08</v>
      </c>
      <c r="U832" s="10">
        <v>44645</v>
      </c>
      <c r="V832" s="9" t="s">
        <v>1860</v>
      </c>
      <c r="W832" s="12" t="s">
        <v>93</v>
      </c>
      <c r="X832" s="12" t="s">
        <v>103</v>
      </c>
      <c r="Y832" s="163" t="s">
        <v>32</v>
      </c>
      <c r="Z832" s="11"/>
      <c r="AA832" s="14">
        <v>0</v>
      </c>
      <c r="AB832" s="14">
        <v>0</v>
      </c>
      <c r="AC832" s="14">
        <v>0</v>
      </c>
      <c r="AD832" s="14">
        <v>758000</v>
      </c>
      <c r="AE832" s="161">
        <f>SUM(TAMPData2202[[#This Row],[2022 PE Obligations]:[2022 Paving Obligations]])</f>
        <v>758000</v>
      </c>
      <c r="AF832" s="14">
        <v>0</v>
      </c>
      <c r="AG832" s="14">
        <v>0</v>
      </c>
      <c r="AH832" s="14">
        <v>0</v>
      </c>
      <c r="AI832" s="14">
        <v>758000</v>
      </c>
      <c r="AJ832" s="14">
        <v>758000</v>
      </c>
      <c r="AK832" s="16" t="s">
        <v>2308</v>
      </c>
    </row>
    <row r="833" spans="1:37" ht="72" hidden="1" x14ac:dyDescent="0.35">
      <c r="A833" s="159">
        <v>127121</v>
      </c>
      <c r="B833" s="8">
        <v>1</v>
      </c>
      <c r="C833" s="9" t="s">
        <v>85</v>
      </c>
      <c r="D833" s="10">
        <v>43173</v>
      </c>
      <c r="E833" s="9" t="s">
        <v>253</v>
      </c>
      <c r="F833" s="10">
        <v>44573</v>
      </c>
      <c r="G833" s="9" t="s">
        <v>3407</v>
      </c>
      <c r="H833" s="11" t="s">
        <v>1588</v>
      </c>
      <c r="I833" s="9" t="s">
        <v>1655</v>
      </c>
      <c r="J833" s="12" t="s">
        <v>101</v>
      </c>
      <c r="K833" s="9"/>
      <c r="L833" s="12" t="s">
        <v>101</v>
      </c>
      <c r="M833" s="11" t="s">
        <v>5848</v>
      </c>
      <c r="N833" s="11" t="s">
        <v>5849</v>
      </c>
      <c r="O833" s="9" t="s">
        <v>91</v>
      </c>
      <c r="P833" s="9" t="s">
        <v>4979</v>
      </c>
      <c r="Q833" s="11"/>
      <c r="R833" s="166" t="s">
        <v>1778</v>
      </c>
      <c r="S833" s="9"/>
      <c r="T833" s="13">
        <v>4.47</v>
      </c>
      <c r="U833" s="12"/>
      <c r="V833" s="9"/>
      <c r="W833" s="12" t="s">
        <v>93</v>
      </c>
      <c r="X833" s="12" t="s">
        <v>13</v>
      </c>
      <c r="Y833" s="12"/>
      <c r="Z833" s="11"/>
      <c r="AA833" s="14">
        <v>40000</v>
      </c>
      <c r="AB833" s="14">
        <v>0</v>
      </c>
      <c r="AC833" s="14">
        <v>0</v>
      </c>
      <c r="AD833" s="14">
        <v>0</v>
      </c>
      <c r="AE833" s="161">
        <f>SUM(TAMPData2202[[#This Row],[2022 PE Obligations]:[2022 Paving Obligations]])</f>
        <v>40000</v>
      </c>
      <c r="AF833" s="14">
        <v>290551</v>
      </c>
      <c r="AG833" s="14">
        <v>0</v>
      </c>
      <c r="AH833" s="14">
        <v>0</v>
      </c>
      <c r="AI833" s="14">
        <v>0</v>
      </c>
      <c r="AJ833" s="14">
        <v>290551</v>
      </c>
      <c r="AK833" s="16"/>
    </row>
    <row r="834" spans="1:37" hidden="1" x14ac:dyDescent="0.35">
      <c r="A834" s="162">
        <v>127137</v>
      </c>
      <c r="B834" s="8">
        <v>1</v>
      </c>
      <c r="C834" s="9" t="s">
        <v>97</v>
      </c>
      <c r="D834" s="10">
        <v>43174</v>
      </c>
      <c r="E834" s="9" t="s">
        <v>152</v>
      </c>
      <c r="F834" s="10">
        <v>44474.875162037039</v>
      </c>
      <c r="G834" s="9" t="s">
        <v>161</v>
      </c>
      <c r="H834" s="11" t="s">
        <v>1588</v>
      </c>
      <c r="I834" s="9" t="s">
        <v>2454</v>
      </c>
      <c r="J834" s="12" t="s">
        <v>101</v>
      </c>
      <c r="K834" s="9"/>
      <c r="L834" s="12" t="s">
        <v>101</v>
      </c>
      <c r="M834" s="11" t="s">
        <v>2455</v>
      </c>
      <c r="N834" s="11" t="s">
        <v>1793</v>
      </c>
      <c r="O834" s="9" t="s">
        <v>157</v>
      </c>
      <c r="P834" s="9" t="s">
        <v>158</v>
      </c>
      <c r="Q834" s="11" t="s">
        <v>1793</v>
      </c>
      <c r="R834" s="9" t="s">
        <v>47</v>
      </c>
      <c r="S834" s="164" t="s">
        <v>43</v>
      </c>
      <c r="T834" s="13">
        <v>0.16</v>
      </c>
      <c r="U834" s="10">
        <v>44281</v>
      </c>
      <c r="V834" s="9" t="s">
        <v>1805</v>
      </c>
      <c r="W834" s="12" t="s">
        <v>93</v>
      </c>
      <c r="X834" s="12" t="s">
        <v>13</v>
      </c>
      <c r="Y834" s="163" t="s">
        <v>31</v>
      </c>
      <c r="Z834" s="11"/>
      <c r="AA834" s="14">
        <v>0</v>
      </c>
      <c r="AB834" s="14">
        <v>0</v>
      </c>
      <c r="AC834" s="14">
        <v>1700</v>
      </c>
      <c r="AD834" s="14">
        <v>20600</v>
      </c>
      <c r="AE834" s="161">
        <f>SUM(TAMPData2202[[#This Row],[2022 PE Obligations]:[2022 Paving Obligations]])</f>
        <v>22300</v>
      </c>
      <c r="AF834" s="14">
        <v>0</v>
      </c>
      <c r="AG834" s="14">
        <v>0</v>
      </c>
      <c r="AH834" s="14">
        <v>32300</v>
      </c>
      <c r="AI834" s="14">
        <v>113100</v>
      </c>
      <c r="AJ834" s="14">
        <v>145400</v>
      </c>
      <c r="AK834" s="16" t="s">
        <v>2457</v>
      </c>
    </row>
    <row r="835" spans="1:37" hidden="1" x14ac:dyDescent="0.35">
      <c r="A835" s="159">
        <v>127148</v>
      </c>
      <c r="B835" s="8">
        <v>4</v>
      </c>
      <c r="C835" s="9" t="s">
        <v>85</v>
      </c>
      <c r="D835" s="10">
        <v>43178</v>
      </c>
      <c r="E835" s="9" t="s">
        <v>195</v>
      </c>
      <c r="F835" s="10">
        <v>44517</v>
      </c>
      <c r="G835" s="9" t="s">
        <v>510</v>
      </c>
      <c r="H835" s="11" t="s">
        <v>325</v>
      </c>
      <c r="I835" s="9" t="s">
        <v>1294</v>
      </c>
      <c r="J835" s="12"/>
      <c r="K835" s="9" t="s">
        <v>1295</v>
      </c>
      <c r="L835" s="12" t="s">
        <v>183</v>
      </c>
      <c r="M835" s="11" t="s">
        <v>1296</v>
      </c>
      <c r="N835" s="11" t="s">
        <v>1297</v>
      </c>
      <c r="O835" s="9" t="s">
        <v>40</v>
      </c>
      <c r="P835" s="9" t="s">
        <v>166</v>
      </c>
      <c r="Q835" s="11"/>
      <c r="R835" s="9" t="s">
        <v>39</v>
      </c>
      <c r="S835" s="9" t="s">
        <v>45</v>
      </c>
      <c r="T835" s="13">
        <v>0.01</v>
      </c>
      <c r="U835" s="12"/>
      <c r="V835" s="9"/>
      <c r="W835" s="12" t="s">
        <v>93</v>
      </c>
      <c r="X835" s="12" t="s">
        <v>186</v>
      </c>
      <c r="Y835" s="153" t="s">
        <v>34</v>
      </c>
      <c r="Z835" s="11" t="s">
        <v>1298</v>
      </c>
      <c r="AA835" s="14">
        <v>37400</v>
      </c>
      <c r="AB835" s="14">
        <v>0</v>
      </c>
      <c r="AC835" s="14">
        <v>0</v>
      </c>
      <c r="AD835" s="14">
        <v>0</v>
      </c>
      <c r="AE835" s="161">
        <f>SUM(TAMPData2202[[#This Row],[2022 PE Obligations]:[2022 Paving Obligations]])</f>
        <v>37400</v>
      </c>
      <c r="AF835" s="14">
        <v>101700</v>
      </c>
      <c r="AG835" s="14">
        <v>0</v>
      </c>
      <c r="AH835" s="14">
        <v>0</v>
      </c>
      <c r="AI835" s="14">
        <v>0</v>
      </c>
      <c r="AJ835" s="14">
        <v>101700</v>
      </c>
      <c r="AK835" s="16" t="s">
        <v>1299</v>
      </c>
    </row>
    <row r="836" spans="1:37" ht="36" hidden="1" x14ac:dyDescent="0.35">
      <c r="A836" s="162">
        <v>127156</v>
      </c>
      <c r="B836" s="8">
        <v>2</v>
      </c>
      <c r="C836" s="9" t="s">
        <v>97</v>
      </c>
      <c r="D836" s="10">
        <v>43179</v>
      </c>
      <c r="E836" s="9" t="s">
        <v>152</v>
      </c>
      <c r="F836" s="10">
        <v>44175.875115740739</v>
      </c>
      <c r="G836" s="9" t="s">
        <v>666</v>
      </c>
      <c r="H836" s="11" t="s">
        <v>135</v>
      </c>
      <c r="I836" s="9" t="s">
        <v>145</v>
      </c>
      <c r="J836" s="12" t="s">
        <v>101</v>
      </c>
      <c r="K836" s="9"/>
      <c r="L836" s="12" t="s">
        <v>101</v>
      </c>
      <c r="M836" s="11" t="s">
        <v>2615</v>
      </c>
      <c r="N836" s="11" t="s">
        <v>1793</v>
      </c>
      <c r="O836" s="9" t="s">
        <v>157</v>
      </c>
      <c r="P836" s="9" t="s">
        <v>1794</v>
      </c>
      <c r="Q836" s="11" t="s">
        <v>1793</v>
      </c>
      <c r="R836" s="9" t="s">
        <v>47</v>
      </c>
      <c r="S836" s="164" t="s">
        <v>43</v>
      </c>
      <c r="T836" s="13">
        <v>2.95</v>
      </c>
      <c r="U836" s="10">
        <v>43917</v>
      </c>
      <c r="V836" s="9" t="s">
        <v>1805</v>
      </c>
      <c r="W836" s="12" t="s">
        <v>670</v>
      </c>
      <c r="X836" s="12" t="s">
        <v>13</v>
      </c>
      <c r="Y836" s="163" t="s">
        <v>31</v>
      </c>
      <c r="Z836" s="11" t="s">
        <v>2616</v>
      </c>
      <c r="AA836" s="14">
        <v>0</v>
      </c>
      <c r="AB836" s="14">
        <v>0</v>
      </c>
      <c r="AC836" s="14">
        <v>237600</v>
      </c>
      <c r="AD836" s="14">
        <v>0</v>
      </c>
      <c r="AE836" s="161">
        <f>SUM(TAMPData2202[[#This Row],[2022 PE Obligations]:[2022 Paving Obligations]])</f>
        <v>237600</v>
      </c>
      <c r="AF836" s="14">
        <v>0</v>
      </c>
      <c r="AG836" s="14">
        <v>0</v>
      </c>
      <c r="AH836" s="14">
        <v>695843</v>
      </c>
      <c r="AI836" s="14">
        <v>2366794</v>
      </c>
      <c r="AJ836" s="14">
        <v>3062637</v>
      </c>
      <c r="AK836" s="16" t="s">
        <v>2618</v>
      </c>
    </row>
    <row r="837" spans="1:37" hidden="1" x14ac:dyDescent="0.35">
      <c r="A837" s="162">
        <v>127164</v>
      </c>
      <c r="B837" s="8">
        <v>2</v>
      </c>
      <c r="C837" s="9" t="s">
        <v>97</v>
      </c>
      <c r="D837" s="10">
        <v>43179</v>
      </c>
      <c r="E837" s="9" t="s">
        <v>152</v>
      </c>
      <c r="F837" s="10">
        <v>44516.875138888892</v>
      </c>
      <c r="G837" s="9" t="s">
        <v>426</v>
      </c>
      <c r="H837" s="11" t="s">
        <v>144</v>
      </c>
      <c r="I837" s="9" t="s">
        <v>1677</v>
      </c>
      <c r="J837" s="12" t="s">
        <v>101</v>
      </c>
      <c r="K837" s="9"/>
      <c r="L837" s="12" t="s">
        <v>101</v>
      </c>
      <c r="M837" s="11" t="s">
        <v>2782</v>
      </c>
      <c r="N837" s="11" t="s">
        <v>2088</v>
      </c>
      <c r="O837" s="9" t="s">
        <v>157</v>
      </c>
      <c r="P837" s="9" t="s">
        <v>158</v>
      </c>
      <c r="Q837" s="11" t="s">
        <v>2088</v>
      </c>
      <c r="R837" s="9" t="s">
        <v>47</v>
      </c>
      <c r="S837" s="164" t="s">
        <v>43</v>
      </c>
      <c r="T837" s="13">
        <v>4.87</v>
      </c>
      <c r="U837" s="10">
        <v>44323</v>
      </c>
      <c r="V837" s="9" t="s">
        <v>1867</v>
      </c>
      <c r="W837" s="12" t="s">
        <v>93</v>
      </c>
      <c r="X837" s="12" t="s">
        <v>103</v>
      </c>
      <c r="Y837" s="163" t="s">
        <v>32</v>
      </c>
      <c r="Z837" s="11"/>
      <c r="AA837" s="14">
        <v>0</v>
      </c>
      <c r="AB837" s="14">
        <v>0</v>
      </c>
      <c r="AC837" s="14">
        <v>0</v>
      </c>
      <c r="AD837" s="14">
        <v>-187729</v>
      </c>
      <c r="AE837" s="161">
        <f>SUM(TAMPData2202[[#This Row],[2022 PE Obligations]:[2022 Paving Obligations]])</f>
        <v>-187729</v>
      </c>
      <c r="AF837" s="14">
        <v>0</v>
      </c>
      <c r="AG837" s="14">
        <v>0</v>
      </c>
      <c r="AH837" s="14">
        <v>0</v>
      </c>
      <c r="AI837" s="14">
        <v>721321</v>
      </c>
      <c r="AJ837" s="14">
        <v>721321</v>
      </c>
      <c r="AK837" s="16" t="s">
        <v>2784</v>
      </c>
    </row>
    <row r="838" spans="1:37" ht="36" hidden="1" x14ac:dyDescent="0.35">
      <c r="A838" s="162">
        <v>127166</v>
      </c>
      <c r="B838" s="8">
        <v>2</v>
      </c>
      <c r="C838" s="9" t="s">
        <v>114</v>
      </c>
      <c r="D838" s="10">
        <v>43179</v>
      </c>
      <c r="E838" s="9" t="s">
        <v>152</v>
      </c>
      <c r="F838" s="10">
        <v>44110.875081018516</v>
      </c>
      <c r="G838" s="9" t="s">
        <v>170</v>
      </c>
      <c r="H838" s="11" t="s">
        <v>1613</v>
      </c>
      <c r="I838" s="9" t="s">
        <v>1540</v>
      </c>
      <c r="J838" s="12" t="s">
        <v>101</v>
      </c>
      <c r="K838" s="9"/>
      <c r="L838" s="12" t="s">
        <v>101</v>
      </c>
      <c r="M838" s="11" t="s">
        <v>1865</v>
      </c>
      <c r="N838" s="11" t="s">
        <v>1866</v>
      </c>
      <c r="O838" s="9" t="s">
        <v>157</v>
      </c>
      <c r="P838" s="9" t="s">
        <v>1794</v>
      </c>
      <c r="Q838" s="11" t="s">
        <v>1866</v>
      </c>
      <c r="R838" s="9" t="s">
        <v>47</v>
      </c>
      <c r="S838" s="164" t="s">
        <v>43</v>
      </c>
      <c r="T838" s="13">
        <v>9.2100000000000009</v>
      </c>
      <c r="U838" s="10">
        <v>43868</v>
      </c>
      <c r="V838" s="9" t="s">
        <v>1867</v>
      </c>
      <c r="W838" s="12" t="s">
        <v>93</v>
      </c>
      <c r="X838" s="12" t="s">
        <v>103</v>
      </c>
      <c r="Y838" s="163" t="s">
        <v>32</v>
      </c>
      <c r="Z838" s="11" t="s">
        <v>1868</v>
      </c>
      <c r="AA838" s="14">
        <v>0</v>
      </c>
      <c r="AB838" s="14">
        <v>0</v>
      </c>
      <c r="AC838" s="14">
        <v>4415.79</v>
      </c>
      <c r="AD838" s="14">
        <v>20112.54</v>
      </c>
      <c r="AE838" s="161">
        <f>SUM(TAMPData2202[[#This Row],[2022 PE Obligations]:[2022 Paving Obligations]])</f>
        <v>24528.33</v>
      </c>
      <c r="AF838" s="14">
        <v>0</v>
      </c>
      <c r="AG838" s="14">
        <v>0</v>
      </c>
      <c r="AH838" s="14">
        <v>32529.79</v>
      </c>
      <c r="AI838" s="14">
        <v>588780.54</v>
      </c>
      <c r="AJ838" s="14">
        <v>621310.32999999996</v>
      </c>
      <c r="AK838" s="16" t="s">
        <v>1870</v>
      </c>
    </row>
    <row r="839" spans="1:37" ht="36" hidden="1" x14ac:dyDescent="0.35">
      <c r="A839" s="162">
        <v>127167</v>
      </c>
      <c r="B839" s="8">
        <v>2</v>
      </c>
      <c r="C839" s="9" t="s">
        <v>114</v>
      </c>
      <c r="D839" s="10">
        <v>43179</v>
      </c>
      <c r="E839" s="9" t="s">
        <v>152</v>
      </c>
      <c r="F839" s="10">
        <v>44110.875092592592</v>
      </c>
      <c r="G839" s="9" t="s">
        <v>170</v>
      </c>
      <c r="H839" s="11" t="s">
        <v>1613</v>
      </c>
      <c r="I839" s="9" t="s">
        <v>1673</v>
      </c>
      <c r="J839" s="12" t="s">
        <v>101</v>
      </c>
      <c r="K839" s="9"/>
      <c r="L839" s="12" t="s">
        <v>101</v>
      </c>
      <c r="M839" s="11" t="s">
        <v>1871</v>
      </c>
      <c r="N839" s="11" t="s">
        <v>1866</v>
      </c>
      <c r="O839" s="9" t="s">
        <v>157</v>
      </c>
      <c r="P839" s="9" t="s">
        <v>158</v>
      </c>
      <c r="Q839" s="11" t="s">
        <v>1866</v>
      </c>
      <c r="R839" s="9" t="s">
        <v>47</v>
      </c>
      <c r="S839" s="164" t="s">
        <v>43</v>
      </c>
      <c r="T839" s="13">
        <v>6.6</v>
      </c>
      <c r="U839" s="10">
        <v>43868</v>
      </c>
      <c r="V839" s="9" t="s">
        <v>1867</v>
      </c>
      <c r="W839" s="12" t="s">
        <v>93</v>
      </c>
      <c r="X839" s="12" t="s">
        <v>103</v>
      </c>
      <c r="Y839" s="163" t="s">
        <v>32</v>
      </c>
      <c r="Z839" s="11"/>
      <c r="AA839" s="14">
        <v>0</v>
      </c>
      <c r="AB839" s="14">
        <v>0</v>
      </c>
      <c r="AC839" s="14">
        <v>0</v>
      </c>
      <c r="AD839" s="14">
        <v>6899.21</v>
      </c>
      <c r="AE839" s="161">
        <f>SUM(TAMPData2202[[#This Row],[2022 PE Obligations]:[2022 Paving Obligations]])</f>
        <v>6899.21</v>
      </c>
      <c r="AF839" s="14">
        <v>0</v>
      </c>
      <c r="AG839" s="14">
        <v>0</v>
      </c>
      <c r="AH839" s="14">
        <v>0</v>
      </c>
      <c r="AI839" s="14">
        <v>430504.21</v>
      </c>
      <c r="AJ839" s="14">
        <v>430504.21</v>
      </c>
      <c r="AK839" s="16" t="s">
        <v>1873</v>
      </c>
    </row>
    <row r="840" spans="1:37" ht="36" hidden="1" x14ac:dyDescent="0.35">
      <c r="A840" s="162">
        <v>127182</v>
      </c>
      <c r="B840" s="8">
        <v>2</v>
      </c>
      <c r="C840" s="9" t="s">
        <v>97</v>
      </c>
      <c r="D840" s="10">
        <v>43179</v>
      </c>
      <c r="E840" s="9" t="s">
        <v>152</v>
      </c>
      <c r="F840" s="10">
        <v>43741.875127314815</v>
      </c>
      <c r="G840" s="9" t="s">
        <v>426</v>
      </c>
      <c r="H840" s="11" t="s">
        <v>1539</v>
      </c>
      <c r="I840" s="9" t="s">
        <v>1651</v>
      </c>
      <c r="J840" s="12" t="s">
        <v>101</v>
      </c>
      <c r="K840" s="9"/>
      <c r="L840" s="12" t="s">
        <v>101</v>
      </c>
      <c r="M840" s="11" t="s">
        <v>2889</v>
      </c>
      <c r="N840" s="11" t="s">
        <v>2890</v>
      </c>
      <c r="O840" s="9" t="s">
        <v>157</v>
      </c>
      <c r="P840" s="9" t="s">
        <v>158</v>
      </c>
      <c r="Q840" s="11" t="s">
        <v>2890</v>
      </c>
      <c r="R840" s="9" t="s">
        <v>47</v>
      </c>
      <c r="S840" s="164" t="s">
        <v>43</v>
      </c>
      <c r="T840" s="13">
        <v>4.8499999999999996</v>
      </c>
      <c r="U840" s="10">
        <v>43595</v>
      </c>
      <c r="V840" s="9" t="s">
        <v>1867</v>
      </c>
      <c r="W840" s="12" t="s">
        <v>93</v>
      </c>
      <c r="X840" s="12" t="s">
        <v>103</v>
      </c>
      <c r="Y840" s="163" t="s">
        <v>32</v>
      </c>
      <c r="Z840" s="11"/>
      <c r="AA840" s="14">
        <v>0</v>
      </c>
      <c r="AB840" s="14">
        <v>0</v>
      </c>
      <c r="AC840" s="14">
        <v>0</v>
      </c>
      <c r="AD840" s="14">
        <v>132400</v>
      </c>
      <c r="AE840" s="161">
        <f>SUM(TAMPData2202[[#This Row],[2022 PE Obligations]:[2022 Paving Obligations]])</f>
        <v>132400</v>
      </c>
      <c r="AF840" s="14">
        <v>0</v>
      </c>
      <c r="AG840" s="14">
        <v>0</v>
      </c>
      <c r="AH840" s="14">
        <v>9233</v>
      </c>
      <c r="AI840" s="14">
        <v>478615</v>
      </c>
      <c r="AJ840" s="14">
        <v>487848</v>
      </c>
      <c r="AK840" s="16" t="s">
        <v>2892</v>
      </c>
    </row>
    <row r="841" spans="1:37" hidden="1" x14ac:dyDescent="0.35">
      <c r="A841" s="162">
        <v>127195</v>
      </c>
      <c r="B841" s="8">
        <v>2</v>
      </c>
      <c r="C841" s="9" t="s">
        <v>97</v>
      </c>
      <c r="D841" s="10">
        <v>43180</v>
      </c>
      <c r="E841" s="9" t="s">
        <v>152</v>
      </c>
      <c r="F841" s="10">
        <v>44454.875127314815</v>
      </c>
      <c r="G841" s="9" t="s">
        <v>426</v>
      </c>
      <c r="H841" s="11" t="s">
        <v>223</v>
      </c>
      <c r="I841" s="9" t="s">
        <v>466</v>
      </c>
      <c r="J841" s="12" t="s">
        <v>101</v>
      </c>
      <c r="K841" s="9"/>
      <c r="L841" s="12" t="s">
        <v>101</v>
      </c>
      <c r="M841" s="11" t="s">
        <v>2666</v>
      </c>
      <c r="N841" s="11" t="s">
        <v>1793</v>
      </c>
      <c r="O841" s="9" t="s">
        <v>157</v>
      </c>
      <c r="P841" s="9" t="s">
        <v>158</v>
      </c>
      <c r="Q841" s="11" t="s">
        <v>1793</v>
      </c>
      <c r="R841" s="9" t="s">
        <v>47</v>
      </c>
      <c r="S841" s="164" t="s">
        <v>43</v>
      </c>
      <c r="T841" s="13">
        <v>1.69</v>
      </c>
      <c r="U841" s="10">
        <v>43553</v>
      </c>
      <c r="V841" s="9" t="s">
        <v>1805</v>
      </c>
      <c r="W841" s="12" t="s">
        <v>670</v>
      </c>
      <c r="X841" s="12" t="s">
        <v>13</v>
      </c>
      <c r="Y841" s="163" t="s">
        <v>31</v>
      </c>
      <c r="Z841" s="11"/>
      <c r="AA841" s="14">
        <v>0</v>
      </c>
      <c r="AB841" s="14">
        <v>0</v>
      </c>
      <c r="AC841" s="14">
        <v>75000</v>
      </c>
      <c r="AD841" s="14">
        <v>0</v>
      </c>
      <c r="AE841" s="161">
        <f>SUM(TAMPData2202[[#This Row],[2022 PE Obligations]:[2022 Paving Obligations]])</f>
        <v>75000</v>
      </c>
      <c r="AF841" s="14">
        <v>0</v>
      </c>
      <c r="AG841" s="14">
        <v>0</v>
      </c>
      <c r="AH841" s="14">
        <v>134534</v>
      </c>
      <c r="AI841" s="14">
        <v>763664</v>
      </c>
      <c r="AJ841" s="14">
        <v>898198</v>
      </c>
      <c r="AK841" s="16" t="s">
        <v>2668</v>
      </c>
    </row>
    <row r="842" spans="1:37" hidden="1" x14ac:dyDescent="0.35">
      <c r="A842" s="162">
        <v>127223</v>
      </c>
      <c r="B842" s="8">
        <v>2</v>
      </c>
      <c r="C842" s="9" t="s">
        <v>97</v>
      </c>
      <c r="D842" s="10">
        <v>43180</v>
      </c>
      <c r="E842" s="9" t="s">
        <v>152</v>
      </c>
      <c r="F842" s="10">
        <v>44469.875127314815</v>
      </c>
      <c r="G842" s="9" t="s">
        <v>426</v>
      </c>
      <c r="H842" s="11" t="s">
        <v>1539</v>
      </c>
      <c r="I842" s="9" t="s">
        <v>1628</v>
      </c>
      <c r="J842" s="12" t="s">
        <v>101</v>
      </c>
      <c r="K842" s="9"/>
      <c r="L842" s="12" t="s">
        <v>101</v>
      </c>
      <c r="M842" s="11" t="s">
        <v>2510</v>
      </c>
      <c r="N842" s="11" t="s">
        <v>2511</v>
      </c>
      <c r="O842" s="9" t="s">
        <v>157</v>
      </c>
      <c r="P842" s="9" t="s">
        <v>158</v>
      </c>
      <c r="Q842" s="11" t="s">
        <v>2511</v>
      </c>
      <c r="R842" s="9" t="s">
        <v>47</v>
      </c>
      <c r="S842" s="164" t="s">
        <v>43</v>
      </c>
      <c r="T842" s="13">
        <v>4.33</v>
      </c>
      <c r="U842" s="10">
        <v>44281</v>
      </c>
      <c r="V842" s="9" t="s">
        <v>1805</v>
      </c>
      <c r="W842" s="12" t="s">
        <v>93</v>
      </c>
      <c r="X842" s="12" t="s">
        <v>103</v>
      </c>
      <c r="Y842" s="163" t="s">
        <v>32</v>
      </c>
      <c r="Z842" s="11"/>
      <c r="AA842" s="14">
        <v>0</v>
      </c>
      <c r="AB842" s="14">
        <v>0</v>
      </c>
      <c r="AC842" s="14">
        <v>-388</v>
      </c>
      <c r="AD842" s="14">
        <v>19602</v>
      </c>
      <c r="AE842" s="161">
        <f>SUM(TAMPData2202[[#This Row],[2022 PE Obligations]:[2022 Paving Obligations]])</f>
        <v>19214</v>
      </c>
      <c r="AF842" s="14">
        <v>0</v>
      </c>
      <c r="AG842" s="14">
        <v>0</v>
      </c>
      <c r="AH842" s="14">
        <v>69607</v>
      </c>
      <c r="AI842" s="14">
        <v>1273885</v>
      </c>
      <c r="AJ842" s="14">
        <v>1343492</v>
      </c>
      <c r="AK842" s="16" t="s">
        <v>2513</v>
      </c>
    </row>
    <row r="843" spans="1:37" hidden="1" x14ac:dyDescent="0.35">
      <c r="A843" s="162">
        <v>127224</v>
      </c>
      <c r="B843" s="8">
        <v>2</v>
      </c>
      <c r="C843" s="9" t="s">
        <v>114</v>
      </c>
      <c r="D843" s="10">
        <v>43180</v>
      </c>
      <c r="E843" s="9" t="s">
        <v>152</v>
      </c>
      <c r="F843" s="10">
        <v>44117.875081018516</v>
      </c>
      <c r="G843" s="9" t="s">
        <v>170</v>
      </c>
      <c r="H843" s="11" t="s">
        <v>517</v>
      </c>
      <c r="I843" s="9" t="s">
        <v>145</v>
      </c>
      <c r="J843" s="12" t="s">
        <v>101</v>
      </c>
      <c r="K843" s="9"/>
      <c r="L843" s="12" t="s">
        <v>101</v>
      </c>
      <c r="M843" s="11" t="s">
        <v>2619</v>
      </c>
      <c r="N843" s="11" t="s">
        <v>1793</v>
      </c>
      <c r="O843" s="9" t="s">
        <v>157</v>
      </c>
      <c r="P843" s="9" t="s">
        <v>158</v>
      </c>
      <c r="Q843" s="11" t="s">
        <v>1793</v>
      </c>
      <c r="R843" s="9" t="s">
        <v>47</v>
      </c>
      <c r="S843" s="164" t="s">
        <v>43</v>
      </c>
      <c r="T843" s="13">
        <v>2.48</v>
      </c>
      <c r="U843" s="10">
        <v>43917</v>
      </c>
      <c r="V843" s="9" t="s">
        <v>1805</v>
      </c>
      <c r="W843" s="12" t="s">
        <v>670</v>
      </c>
      <c r="X843" s="12" t="s">
        <v>13</v>
      </c>
      <c r="Y843" s="163" t="s">
        <v>31</v>
      </c>
      <c r="Z843" s="11"/>
      <c r="AA843" s="14">
        <v>0</v>
      </c>
      <c r="AB843" s="14">
        <v>0</v>
      </c>
      <c r="AC843" s="14">
        <v>-3803.53</v>
      </c>
      <c r="AD843" s="14">
        <v>8142.76</v>
      </c>
      <c r="AE843" s="161">
        <f>SUM(TAMPData2202[[#This Row],[2022 PE Obligations]:[2022 Paving Obligations]])</f>
        <v>4339.2299999999996</v>
      </c>
      <c r="AF843" s="14">
        <v>0</v>
      </c>
      <c r="AG843" s="14">
        <v>0</v>
      </c>
      <c r="AH843" s="14">
        <v>42277.47</v>
      </c>
      <c r="AI843" s="14">
        <v>1176597.76</v>
      </c>
      <c r="AJ843" s="14">
        <v>1218875.23</v>
      </c>
      <c r="AK843" s="16" t="s">
        <v>2621</v>
      </c>
    </row>
    <row r="844" spans="1:37" hidden="1" x14ac:dyDescent="0.35">
      <c r="A844" s="162">
        <v>127225</v>
      </c>
      <c r="B844" s="8">
        <v>2</v>
      </c>
      <c r="C844" s="9" t="s">
        <v>114</v>
      </c>
      <c r="D844" s="10">
        <v>43180</v>
      </c>
      <c r="E844" s="9" t="s">
        <v>152</v>
      </c>
      <c r="F844" s="10">
        <v>44447</v>
      </c>
      <c r="G844" s="9" t="s">
        <v>98</v>
      </c>
      <c r="H844" s="11" t="s">
        <v>1888</v>
      </c>
      <c r="I844" s="9" t="s">
        <v>790</v>
      </c>
      <c r="J844" s="12" t="s">
        <v>101</v>
      </c>
      <c r="K844" s="9"/>
      <c r="L844" s="12" t="s">
        <v>101</v>
      </c>
      <c r="M844" s="11" t="s">
        <v>2640</v>
      </c>
      <c r="N844" s="11" t="s">
        <v>2490</v>
      </c>
      <c r="O844" s="9" t="s">
        <v>157</v>
      </c>
      <c r="P844" s="9" t="s">
        <v>157</v>
      </c>
      <c r="Q844" s="11" t="s">
        <v>2490</v>
      </c>
      <c r="R844" s="164" t="s">
        <v>47</v>
      </c>
      <c r="S844" s="164" t="s">
        <v>43</v>
      </c>
      <c r="T844" s="13">
        <v>50.54</v>
      </c>
      <c r="U844" s="10">
        <v>43917</v>
      </c>
      <c r="V844" s="9" t="s">
        <v>2036</v>
      </c>
      <c r="W844" s="12" t="s">
        <v>93</v>
      </c>
      <c r="X844" s="12"/>
      <c r="Y844" s="163" t="s">
        <v>32</v>
      </c>
      <c r="Z844" s="11"/>
      <c r="AA844" s="14">
        <v>0</v>
      </c>
      <c r="AB844" s="14">
        <v>0</v>
      </c>
      <c r="AC844" s="14">
        <v>36588.629999999997</v>
      </c>
      <c r="AD844" s="14">
        <v>0</v>
      </c>
      <c r="AE844" s="161">
        <f>SUM(TAMPData2202[[#This Row],[2022 PE Obligations]:[2022 Paving Obligations]])</f>
        <v>36588.629999999997</v>
      </c>
      <c r="AF844" s="14">
        <v>0</v>
      </c>
      <c r="AG844" s="14">
        <v>0</v>
      </c>
      <c r="AH844" s="14">
        <v>313843.63</v>
      </c>
      <c r="AI844" s="14">
        <v>0</v>
      </c>
      <c r="AJ844" s="14">
        <v>313843.63</v>
      </c>
      <c r="AK844" s="16" t="s">
        <v>2642</v>
      </c>
    </row>
    <row r="845" spans="1:37" hidden="1" x14ac:dyDescent="0.35">
      <c r="A845" s="162">
        <v>127237</v>
      </c>
      <c r="B845" s="8">
        <v>2</v>
      </c>
      <c r="C845" s="9" t="s">
        <v>122</v>
      </c>
      <c r="D845" s="10">
        <v>43180</v>
      </c>
      <c r="E845" s="9" t="s">
        <v>152</v>
      </c>
      <c r="F845" s="10">
        <v>44349.875219907408</v>
      </c>
      <c r="G845" s="9" t="s">
        <v>426</v>
      </c>
      <c r="H845" s="11" t="s">
        <v>236</v>
      </c>
      <c r="I845" s="9" t="s">
        <v>466</v>
      </c>
      <c r="J845" s="12" t="s">
        <v>101</v>
      </c>
      <c r="K845" s="9"/>
      <c r="L845" s="12" t="s">
        <v>101</v>
      </c>
      <c r="M845" s="11" t="s">
        <v>2716</v>
      </c>
      <c r="N845" s="11" t="s">
        <v>1793</v>
      </c>
      <c r="O845" s="9" t="s">
        <v>157</v>
      </c>
      <c r="P845" s="9" t="s">
        <v>158</v>
      </c>
      <c r="Q845" s="11" t="s">
        <v>1793</v>
      </c>
      <c r="R845" s="9" t="s">
        <v>47</v>
      </c>
      <c r="S845" s="164" t="s">
        <v>43</v>
      </c>
      <c r="T845" s="13">
        <v>2.58</v>
      </c>
      <c r="U845" s="10">
        <v>44323</v>
      </c>
      <c r="V845" s="9" t="s">
        <v>1805</v>
      </c>
      <c r="W845" s="12" t="s">
        <v>670</v>
      </c>
      <c r="X845" s="12" t="s">
        <v>13</v>
      </c>
      <c r="Y845" s="163" t="s">
        <v>31</v>
      </c>
      <c r="Z845" s="11"/>
      <c r="AA845" s="14">
        <v>0</v>
      </c>
      <c r="AB845" s="14">
        <v>0</v>
      </c>
      <c r="AC845" s="14">
        <v>0</v>
      </c>
      <c r="AD845" s="14">
        <v>65984</v>
      </c>
      <c r="AE845" s="161">
        <f>SUM(TAMPData2202[[#This Row],[2022 PE Obligations]:[2022 Paving Obligations]])</f>
        <v>65984</v>
      </c>
      <c r="AF845" s="14">
        <v>0</v>
      </c>
      <c r="AG845" s="14">
        <v>0</v>
      </c>
      <c r="AH845" s="14">
        <v>0</v>
      </c>
      <c r="AI845" s="14">
        <v>1641367</v>
      </c>
      <c r="AJ845" s="14">
        <v>1641367</v>
      </c>
      <c r="AK845" s="16" t="s">
        <v>2718</v>
      </c>
    </row>
    <row r="846" spans="1:37" hidden="1" x14ac:dyDescent="0.35">
      <c r="A846" s="162">
        <v>127238</v>
      </c>
      <c r="B846" s="8">
        <v>2</v>
      </c>
      <c r="C846" s="9" t="s">
        <v>97</v>
      </c>
      <c r="D846" s="10">
        <v>43180</v>
      </c>
      <c r="E846" s="9" t="s">
        <v>152</v>
      </c>
      <c r="F846" s="10">
        <v>44546.875115740739</v>
      </c>
      <c r="G846" s="9" t="s">
        <v>108</v>
      </c>
      <c r="H846" s="11" t="s">
        <v>236</v>
      </c>
      <c r="I846" s="9" t="s">
        <v>444</v>
      </c>
      <c r="J846" s="12" t="s">
        <v>101</v>
      </c>
      <c r="K846" s="9"/>
      <c r="L846" s="12" t="s">
        <v>101</v>
      </c>
      <c r="M846" s="11" t="s">
        <v>3232</v>
      </c>
      <c r="N846" s="11" t="s">
        <v>1793</v>
      </c>
      <c r="O846" s="9" t="s">
        <v>157</v>
      </c>
      <c r="P846" s="9" t="s">
        <v>158</v>
      </c>
      <c r="Q846" s="11" t="s">
        <v>1793</v>
      </c>
      <c r="R846" s="9" t="s">
        <v>47</v>
      </c>
      <c r="S846" s="9" t="s">
        <v>43</v>
      </c>
      <c r="T846" s="13">
        <v>4.51</v>
      </c>
      <c r="U846" s="10">
        <v>44365</v>
      </c>
      <c r="V846" s="9" t="s">
        <v>1805</v>
      </c>
      <c r="W846" s="12" t="s">
        <v>670</v>
      </c>
      <c r="X846" s="12" t="s">
        <v>13</v>
      </c>
      <c r="Y846" s="163" t="s">
        <v>31</v>
      </c>
      <c r="Z846" s="11"/>
      <c r="AA846" s="14">
        <v>0</v>
      </c>
      <c r="AB846" s="14">
        <v>0</v>
      </c>
      <c r="AC846" s="14">
        <v>9371</v>
      </c>
      <c r="AD846" s="14">
        <v>223194</v>
      </c>
      <c r="AE846" s="161">
        <f>SUM(TAMPData2202[[#This Row],[2022 PE Obligations]:[2022 Paving Obligations]])</f>
        <v>232565</v>
      </c>
      <c r="AF846" s="14">
        <v>0</v>
      </c>
      <c r="AG846" s="14">
        <v>0</v>
      </c>
      <c r="AH846" s="14">
        <v>153330</v>
      </c>
      <c r="AI846" s="14">
        <v>2452613</v>
      </c>
      <c r="AJ846" s="14">
        <v>2605943</v>
      </c>
      <c r="AK846" s="16" t="s">
        <v>3234</v>
      </c>
    </row>
    <row r="847" spans="1:37" hidden="1" x14ac:dyDescent="0.35">
      <c r="A847" s="162">
        <v>127245</v>
      </c>
      <c r="B847" s="8">
        <v>2</v>
      </c>
      <c r="C847" s="9" t="s">
        <v>122</v>
      </c>
      <c r="D847" s="10">
        <v>43180</v>
      </c>
      <c r="E847" s="9" t="s">
        <v>152</v>
      </c>
      <c r="F847" s="10">
        <v>44349.8753125</v>
      </c>
      <c r="G847" s="9" t="s">
        <v>426</v>
      </c>
      <c r="H847" s="11" t="s">
        <v>460</v>
      </c>
      <c r="I847" s="9" t="s">
        <v>461</v>
      </c>
      <c r="J847" s="12" t="s">
        <v>101</v>
      </c>
      <c r="K847" s="9"/>
      <c r="L847" s="12" t="s">
        <v>101</v>
      </c>
      <c r="M847" s="11" t="s">
        <v>2785</v>
      </c>
      <c r="N847" s="11" t="s">
        <v>1793</v>
      </c>
      <c r="O847" s="9" t="s">
        <v>157</v>
      </c>
      <c r="P847" s="9" t="s">
        <v>158</v>
      </c>
      <c r="Q847" s="11" t="s">
        <v>1793</v>
      </c>
      <c r="R847" s="9" t="s">
        <v>47</v>
      </c>
      <c r="S847" s="164" t="s">
        <v>43</v>
      </c>
      <c r="T847" s="13">
        <v>6.18</v>
      </c>
      <c r="U847" s="10">
        <v>44323</v>
      </c>
      <c r="V847" s="9" t="s">
        <v>1805</v>
      </c>
      <c r="W847" s="12" t="s">
        <v>93</v>
      </c>
      <c r="X847" s="12" t="s">
        <v>103</v>
      </c>
      <c r="Y847" s="163" t="s">
        <v>32</v>
      </c>
      <c r="Z847" s="11"/>
      <c r="AA847" s="14">
        <v>0</v>
      </c>
      <c r="AB847" s="14">
        <v>0</v>
      </c>
      <c r="AC847" s="14">
        <v>0</v>
      </c>
      <c r="AD847" s="14">
        <v>40778</v>
      </c>
      <c r="AE847" s="161">
        <f>SUM(TAMPData2202[[#This Row],[2022 PE Obligations]:[2022 Paving Obligations]])</f>
        <v>40778</v>
      </c>
      <c r="AF847" s="14">
        <v>0</v>
      </c>
      <c r="AG847" s="14">
        <v>0</v>
      </c>
      <c r="AH847" s="14">
        <v>0</v>
      </c>
      <c r="AI847" s="14">
        <v>1366547</v>
      </c>
      <c r="AJ847" s="14">
        <v>1366547</v>
      </c>
      <c r="AK847" s="16" t="s">
        <v>2787</v>
      </c>
    </row>
    <row r="848" spans="1:37" ht="54" hidden="1" x14ac:dyDescent="0.35">
      <c r="A848" s="159">
        <v>127248</v>
      </c>
      <c r="B848" s="8">
        <v>6</v>
      </c>
      <c r="C848" s="9" t="s">
        <v>85</v>
      </c>
      <c r="D848" s="10">
        <v>43181</v>
      </c>
      <c r="E848" s="9" t="s">
        <v>98</v>
      </c>
      <c r="F848" s="10">
        <v>43425</v>
      </c>
      <c r="G848" s="9" t="s">
        <v>152</v>
      </c>
      <c r="H848" s="11" t="s">
        <v>667</v>
      </c>
      <c r="I848" s="9"/>
      <c r="J848" s="12"/>
      <c r="K848" s="9"/>
      <c r="L848" s="12"/>
      <c r="M848" s="11" t="s">
        <v>5850</v>
      </c>
      <c r="N848" s="11" t="s">
        <v>5851</v>
      </c>
      <c r="O848" s="9" t="s">
        <v>103</v>
      </c>
      <c r="P848" s="9" t="s">
        <v>453</v>
      </c>
      <c r="Q848" s="11"/>
      <c r="R848" s="166" t="s">
        <v>1778</v>
      </c>
      <c r="S848" s="166" t="s">
        <v>1778</v>
      </c>
      <c r="T848" s="15" t="s">
        <v>505</v>
      </c>
      <c r="U848" s="12"/>
      <c r="V848" s="9"/>
      <c r="W848" s="12" t="s">
        <v>93</v>
      </c>
      <c r="X848" s="12"/>
      <c r="Y848" s="12"/>
      <c r="Z848" s="11"/>
      <c r="AA848" s="14">
        <v>2700000</v>
      </c>
      <c r="AB848" s="14">
        <v>0</v>
      </c>
      <c r="AC848" s="14">
        <v>0</v>
      </c>
      <c r="AD848" s="14">
        <v>0</v>
      </c>
      <c r="AE848" s="161">
        <f>SUM(TAMPData2202[[#This Row],[2022 PE Obligations]:[2022 Paving Obligations]])</f>
        <v>2700000</v>
      </c>
      <c r="AF848" s="14">
        <v>3700000</v>
      </c>
      <c r="AG848" s="14">
        <v>0</v>
      </c>
      <c r="AH848" s="14">
        <v>0</v>
      </c>
      <c r="AI848" s="14">
        <v>0</v>
      </c>
      <c r="AJ848" s="14">
        <v>3700000</v>
      </c>
      <c r="AK848" s="16"/>
    </row>
    <row r="849" spans="1:37" hidden="1" x14ac:dyDescent="0.35">
      <c r="A849" s="159">
        <v>127262</v>
      </c>
      <c r="B849" s="8">
        <v>4</v>
      </c>
      <c r="C849" s="9" t="s">
        <v>85</v>
      </c>
      <c r="D849" s="10">
        <v>43182</v>
      </c>
      <c r="E849" s="9" t="s">
        <v>5852</v>
      </c>
      <c r="F849" s="10">
        <v>43532</v>
      </c>
      <c r="G849" s="9" t="s">
        <v>5852</v>
      </c>
      <c r="H849" s="11" t="s">
        <v>483</v>
      </c>
      <c r="I849" s="9"/>
      <c r="J849" s="12"/>
      <c r="K849" s="9"/>
      <c r="L849" s="12"/>
      <c r="M849" s="11" t="s">
        <v>5853</v>
      </c>
      <c r="N849" s="11"/>
      <c r="O849" s="9" t="s">
        <v>5122</v>
      </c>
      <c r="P849" s="9" t="s">
        <v>5123</v>
      </c>
      <c r="Q849" s="11"/>
      <c r="R849" s="166" t="s">
        <v>1778</v>
      </c>
      <c r="S849" s="166" t="s">
        <v>1778</v>
      </c>
      <c r="T849" s="15" t="s">
        <v>505</v>
      </c>
      <c r="U849" s="12"/>
      <c r="V849" s="9"/>
      <c r="W849" s="12" t="s">
        <v>93</v>
      </c>
      <c r="X849" s="12"/>
      <c r="Y849" s="12"/>
      <c r="Z849" s="11"/>
      <c r="AA849" s="14">
        <v>0</v>
      </c>
      <c r="AB849" s="14">
        <v>0</v>
      </c>
      <c r="AC849" s="14">
        <v>-35458.29</v>
      </c>
      <c r="AD849" s="14">
        <v>0</v>
      </c>
      <c r="AE849" s="161">
        <f>SUM(TAMPData2202[[#This Row],[2022 PE Obligations]:[2022 Paving Obligations]])</f>
        <v>-35458.29</v>
      </c>
      <c r="AF849" s="14">
        <v>0</v>
      </c>
      <c r="AG849" s="14">
        <v>0</v>
      </c>
      <c r="AH849" s="14">
        <v>171496.71</v>
      </c>
      <c r="AI849" s="14">
        <v>0</v>
      </c>
      <c r="AJ849" s="14">
        <v>171496.71</v>
      </c>
      <c r="AK849" s="16" t="s">
        <v>5854</v>
      </c>
    </row>
    <row r="850" spans="1:37" hidden="1" x14ac:dyDescent="0.35">
      <c r="A850" s="159">
        <v>127264</v>
      </c>
      <c r="B850" s="8">
        <v>1</v>
      </c>
      <c r="C850" s="9" t="s">
        <v>85</v>
      </c>
      <c r="D850" s="10">
        <v>43182</v>
      </c>
      <c r="E850" s="9" t="s">
        <v>5852</v>
      </c>
      <c r="F850" s="10">
        <v>43182</v>
      </c>
      <c r="G850" s="9" t="s">
        <v>5852</v>
      </c>
      <c r="H850" s="11" t="s">
        <v>297</v>
      </c>
      <c r="I850" s="9"/>
      <c r="J850" s="12"/>
      <c r="K850" s="9"/>
      <c r="L850" s="12"/>
      <c r="M850" s="11" t="s">
        <v>5855</v>
      </c>
      <c r="N850" s="11"/>
      <c r="O850" s="9" t="s">
        <v>5122</v>
      </c>
      <c r="P850" s="9" t="s">
        <v>5123</v>
      </c>
      <c r="Q850" s="11"/>
      <c r="R850" s="166" t="s">
        <v>1778</v>
      </c>
      <c r="S850" s="166" t="s">
        <v>1778</v>
      </c>
      <c r="T850" s="15" t="s">
        <v>505</v>
      </c>
      <c r="U850" s="12"/>
      <c r="V850" s="9"/>
      <c r="W850" s="12" t="s">
        <v>93</v>
      </c>
      <c r="X850" s="12"/>
      <c r="Y850" s="12"/>
      <c r="Z850" s="11"/>
      <c r="AA850" s="14">
        <v>0</v>
      </c>
      <c r="AB850" s="14">
        <v>0</v>
      </c>
      <c r="AC850" s="14">
        <v>642300</v>
      </c>
      <c r="AD850" s="14">
        <v>0</v>
      </c>
      <c r="AE850" s="161">
        <f>SUM(TAMPData2202[[#This Row],[2022 PE Obligations]:[2022 Paving Obligations]])</f>
        <v>642300</v>
      </c>
      <c r="AF850" s="14">
        <v>0</v>
      </c>
      <c r="AG850" s="14">
        <v>0</v>
      </c>
      <c r="AH850" s="14">
        <v>835888</v>
      </c>
      <c r="AI850" s="14">
        <v>0</v>
      </c>
      <c r="AJ850" s="14">
        <v>835888</v>
      </c>
      <c r="AK850" s="16" t="s">
        <v>5856</v>
      </c>
    </row>
    <row r="851" spans="1:37" ht="36" hidden="1" x14ac:dyDescent="0.35">
      <c r="A851" s="159">
        <v>127265</v>
      </c>
      <c r="B851" s="8">
        <v>3</v>
      </c>
      <c r="C851" s="9" t="s">
        <v>97</v>
      </c>
      <c r="D851" s="10">
        <v>43182</v>
      </c>
      <c r="E851" s="9" t="s">
        <v>1397</v>
      </c>
      <c r="F851" s="10">
        <v>44181.875069444446</v>
      </c>
      <c r="G851" s="9" t="s">
        <v>203</v>
      </c>
      <c r="H851" s="11" t="s">
        <v>1776</v>
      </c>
      <c r="I851" s="9" t="s">
        <v>2236</v>
      </c>
      <c r="J851" s="12" t="s">
        <v>101</v>
      </c>
      <c r="K851" s="9"/>
      <c r="L851" s="12" t="s">
        <v>101</v>
      </c>
      <c r="M851" s="11" t="s">
        <v>2237</v>
      </c>
      <c r="N851" s="11" t="s">
        <v>2238</v>
      </c>
      <c r="O851" s="9" t="s">
        <v>103</v>
      </c>
      <c r="P851" s="9" t="s">
        <v>1794</v>
      </c>
      <c r="Q851" s="11"/>
      <c r="R851" s="9" t="s">
        <v>47</v>
      </c>
      <c r="S851" s="9" t="s">
        <v>46</v>
      </c>
      <c r="T851" s="13">
        <v>3</v>
      </c>
      <c r="U851" s="10">
        <v>43742</v>
      </c>
      <c r="V851" s="9"/>
      <c r="W851" s="12" t="s">
        <v>93</v>
      </c>
      <c r="X851" s="12" t="s">
        <v>103</v>
      </c>
      <c r="Y851" s="153" t="s">
        <v>32</v>
      </c>
      <c r="Z851" s="11" t="s">
        <v>2239</v>
      </c>
      <c r="AA851" s="14">
        <v>-38668.54</v>
      </c>
      <c r="AB851" s="14">
        <v>0</v>
      </c>
      <c r="AC851" s="14">
        <v>57377.75</v>
      </c>
      <c r="AD851" s="14">
        <v>0</v>
      </c>
      <c r="AE851" s="161">
        <f>SUM(TAMPData2202[[#This Row],[2022 PE Obligations]:[2022 Paving Obligations]])</f>
        <v>18709.21</v>
      </c>
      <c r="AF851" s="14">
        <v>1331.46</v>
      </c>
      <c r="AG851" s="14">
        <v>0</v>
      </c>
      <c r="AH851" s="14">
        <v>1070108.75</v>
      </c>
      <c r="AI851" s="14">
        <v>0</v>
      </c>
      <c r="AJ851" s="14">
        <v>1071440.21</v>
      </c>
      <c r="AK851" s="16" t="s">
        <v>2241</v>
      </c>
    </row>
    <row r="852" spans="1:37" ht="36" hidden="1" x14ac:dyDescent="0.35">
      <c r="A852" s="162">
        <v>127271</v>
      </c>
      <c r="B852" s="8">
        <v>3</v>
      </c>
      <c r="C852" s="9" t="s">
        <v>97</v>
      </c>
      <c r="D852" s="10">
        <v>43186</v>
      </c>
      <c r="E852" s="9" t="s">
        <v>152</v>
      </c>
      <c r="F852" s="10">
        <v>44398.875057870369</v>
      </c>
      <c r="G852" s="9" t="s">
        <v>241</v>
      </c>
      <c r="H852" s="11" t="s">
        <v>109</v>
      </c>
      <c r="I852" s="9" t="s">
        <v>621</v>
      </c>
      <c r="J852" s="12" t="s">
        <v>299</v>
      </c>
      <c r="K852" s="9"/>
      <c r="L852" s="12" t="s">
        <v>300</v>
      </c>
      <c r="M852" s="11" t="s">
        <v>2602</v>
      </c>
      <c r="N852" s="11" t="s">
        <v>2603</v>
      </c>
      <c r="O852" s="9" t="s">
        <v>157</v>
      </c>
      <c r="P852" s="9" t="s">
        <v>1794</v>
      </c>
      <c r="Q852" s="11" t="s">
        <v>2604</v>
      </c>
      <c r="R852" s="9" t="s">
        <v>47</v>
      </c>
      <c r="S852" s="164" t="s">
        <v>43</v>
      </c>
      <c r="T852" s="13">
        <v>6.14</v>
      </c>
      <c r="U852" s="10">
        <v>43917</v>
      </c>
      <c r="V852" s="9" t="s">
        <v>1805</v>
      </c>
      <c r="W852" s="12" t="s">
        <v>93</v>
      </c>
      <c r="X852" s="12" t="s">
        <v>303</v>
      </c>
      <c r="Y852" s="163" t="s">
        <v>29</v>
      </c>
      <c r="Z852" s="11" t="s">
        <v>2605</v>
      </c>
      <c r="AA852" s="14">
        <v>0</v>
      </c>
      <c r="AB852" s="14">
        <v>0</v>
      </c>
      <c r="AC852" s="14">
        <v>265000</v>
      </c>
      <c r="AD852" s="14">
        <v>635000</v>
      </c>
      <c r="AE852" s="161">
        <f>SUM(TAMPData2202[[#This Row],[2022 PE Obligations]:[2022 Paving Obligations]])</f>
        <v>900000</v>
      </c>
      <c r="AF852" s="14">
        <v>0</v>
      </c>
      <c r="AG852" s="14">
        <v>0</v>
      </c>
      <c r="AH852" s="14">
        <v>1650239</v>
      </c>
      <c r="AI852" s="14">
        <v>5175616</v>
      </c>
      <c r="AJ852" s="14">
        <v>6825855</v>
      </c>
      <c r="AK852" s="16" t="s">
        <v>2607</v>
      </c>
    </row>
    <row r="853" spans="1:37" hidden="1" x14ac:dyDescent="0.35">
      <c r="A853" s="162">
        <v>127273</v>
      </c>
      <c r="B853" s="8">
        <v>3</v>
      </c>
      <c r="C853" s="9" t="s">
        <v>97</v>
      </c>
      <c r="D853" s="10">
        <v>43186</v>
      </c>
      <c r="E853" s="9" t="s">
        <v>152</v>
      </c>
      <c r="F853" s="10">
        <v>44340</v>
      </c>
      <c r="G853" s="9" t="s">
        <v>203</v>
      </c>
      <c r="H853" s="11" t="s">
        <v>551</v>
      </c>
      <c r="I853" s="9" t="s">
        <v>477</v>
      </c>
      <c r="J853" s="12" t="s">
        <v>299</v>
      </c>
      <c r="K853" s="9"/>
      <c r="L853" s="12" t="s">
        <v>300</v>
      </c>
      <c r="M853" s="11" t="s">
        <v>5857</v>
      </c>
      <c r="N853" s="11" t="s">
        <v>2604</v>
      </c>
      <c r="O853" s="9" t="s">
        <v>157</v>
      </c>
      <c r="P853" s="9" t="s">
        <v>1794</v>
      </c>
      <c r="Q853" s="11" t="s">
        <v>2604</v>
      </c>
      <c r="R853" s="9" t="s">
        <v>47</v>
      </c>
      <c r="S853" s="164" t="s">
        <v>43</v>
      </c>
      <c r="T853" s="13">
        <v>4.1500000000000004</v>
      </c>
      <c r="U853" s="10">
        <v>43812</v>
      </c>
      <c r="V853" s="9" t="s">
        <v>1805</v>
      </c>
      <c r="W853" s="12" t="s">
        <v>93</v>
      </c>
      <c r="X853" s="12" t="s">
        <v>303</v>
      </c>
      <c r="Y853" s="163" t="s">
        <v>29</v>
      </c>
      <c r="Z853" s="11" t="s">
        <v>5858</v>
      </c>
      <c r="AA853" s="14">
        <v>0</v>
      </c>
      <c r="AB853" s="14">
        <v>0</v>
      </c>
      <c r="AC853" s="14">
        <v>23303.68</v>
      </c>
      <c r="AD853" s="14">
        <v>-31017.360000000001</v>
      </c>
      <c r="AE853" s="161">
        <f>SUM(TAMPData2202[[#This Row],[2022 PE Obligations]:[2022 Paving Obligations]])</f>
        <v>-7713.68</v>
      </c>
      <c r="AF853" s="14">
        <v>0</v>
      </c>
      <c r="AG853" s="14">
        <v>0</v>
      </c>
      <c r="AH853" s="14">
        <v>162344.68</v>
      </c>
      <c r="AI853" s="14">
        <v>3503206.64</v>
      </c>
      <c r="AJ853" s="14">
        <v>3665551.32</v>
      </c>
      <c r="AK853" s="16" t="s">
        <v>5859</v>
      </c>
    </row>
    <row r="854" spans="1:37" hidden="1" x14ac:dyDescent="0.35">
      <c r="A854" s="162">
        <v>127285.01</v>
      </c>
      <c r="B854" s="8">
        <v>3</v>
      </c>
      <c r="C854" s="9" t="s">
        <v>85</v>
      </c>
      <c r="D854" s="10">
        <v>43598</v>
      </c>
      <c r="E854" s="9" t="s">
        <v>152</v>
      </c>
      <c r="F854" s="10">
        <v>44557</v>
      </c>
      <c r="G854" s="9" t="s">
        <v>241</v>
      </c>
      <c r="H854" s="11" t="s">
        <v>659</v>
      </c>
      <c r="I854" s="9" t="s">
        <v>320</v>
      </c>
      <c r="J854" s="12" t="s">
        <v>101</v>
      </c>
      <c r="K854" s="9"/>
      <c r="L854" s="12" t="s">
        <v>101</v>
      </c>
      <c r="M854" s="11" t="s">
        <v>1985</v>
      </c>
      <c r="N854" s="11" t="s">
        <v>1793</v>
      </c>
      <c r="O854" s="9" t="s">
        <v>157</v>
      </c>
      <c r="P854" s="9" t="s">
        <v>157</v>
      </c>
      <c r="Q854" s="11" t="s">
        <v>1793</v>
      </c>
      <c r="R854" s="9" t="s">
        <v>47</v>
      </c>
      <c r="S854" s="9" t="s">
        <v>43</v>
      </c>
      <c r="T854" s="13">
        <v>2.74</v>
      </c>
      <c r="U854" s="10">
        <v>44603</v>
      </c>
      <c r="V854" s="9" t="s">
        <v>1805</v>
      </c>
      <c r="W854" s="12" t="s">
        <v>670</v>
      </c>
      <c r="X854" s="12" t="s">
        <v>13</v>
      </c>
      <c r="Y854" s="163" t="s">
        <v>31</v>
      </c>
      <c r="Z854" s="11"/>
      <c r="AA854" s="14">
        <v>0</v>
      </c>
      <c r="AB854" s="14">
        <v>0</v>
      </c>
      <c r="AC854" s="14">
        <v>0</v>
      </c>
      <c r="AD854" s="14">
        <v>178350</v>
      </c>
      <c r="AE854" s="161">
        <f>SUM(TAMPData2202[[#This Row],[2022 PE Obligations]:[2022 Paving Obligations]])</f>
        <v>178350</v>
      </c>
      <c r="AF854" s="14">
        <v>0</v>
      </c>
      <c r="AG854" s="14">
        <v>0</v>
      </c>
      <c r="AH854" s="14">
        <v>0</v>
      </c>
      <c r="AI854" s="14">
        <v>178350</v>
      </c>
      <c r="AJ854" s="14">
        <v>178350</v>
      </c>
      <c r="AK854" s="16" t="s">
        <v>1987</v>
      </c>
    </row>
    <row r="855" spans="1:37" hidden="1" x14ac:dyDescent="0.35">
      <c r="A855" s="162">
        <v>127297</v>
      </c>
      <c r="B855" s="8">
        <v>3</v>
      </c>
      <c r="C855" s="9" t="s">
        <v>97</v>
      </c>
      <c r="D855" s="10">
        <v>43187</v>
      </c>
      <c r="E855" s="9" t="s">
        <v>152</v>
      </c>
      <c r="F855" s="10">
        <v>43837</v>
      </c>
      <c r="G855" s="9" t="s">
        <v>134</v>
      </c>
      <c r="H855" s="11" t="s">
        <v>140</v>
      </c>
      <c r="I855" s="9" t="s">
        <v>100</v>
      </c>
      <c r="J855" s="12" t="s">
        <v>101</v>
      </c>
      <c r="K855" s="9"/>
      <c r="L855" s="12" t="s">
        <v>101</v>
      </c>
      <c r="M855" s="11" t="s">
        <v>3302</v>
      </c>
      <c r="N855" s="11" t="s">
        <v>1793</v>
      </c>
      <c r="O855" s="9" t="s">
        <v>157</v>
      </c>
      <c r="P855" s="9" t="s">
        <v>158</v>
      </c>
      <c r="Q855" s="11" t="s">
        <v>1793</v>
      </c>
      <c r="R855" s="9" t="s">
        <v>47</v>
      </c>
      <c r="S855" s="164" t="s">
        <v>43</v>
      </c>
      <c r="T855" s="13">
        <v>4.25</v>
      </c>
      <c r="U855" s="10">
        <v>43637</v>
      </c>
      <c r="V855" s="9" t="s">
        <v>1805</v>
      </c>
      <c r="W855" s="12" t="s">
        <v>670</v>
      </c>
      <c r="X855" s="12" t="s">
        <v>13</v>
      </c>
      <c r="Y855" s="163" t="s">
        <v>31</v>
      </c>
      <c r="Z855" s="11"/>
      <c r="AA855" s="14">
        <v>0</v>
      </c>
      <c r="AB855" s="14">
        <v>0</v>
      </c>
      <c r="AC855" s="14">
        <v>19319.87</v>
      </c>
      <c r="AD855" s="14">
        <v>25796.92</v>
      </c>
      <c r="AE855" s="161">
        <f>SUM(TAMPData2202[[#This Row],[2022 PE Obligations]:[2022 Paving Obligations]])</f>
        <v>45116.789999999994</v>
      </c>
      <c r="AF855" s="14">
        <v>0</v>
      </c>
      <c r="AG855" s="14">
        <v>0</v>
      </c>
      <c r="AH855" s="14">
        <v>96353.87</v>
      </c>
      <c r="AI855" s="14">
        <v>2617097.92</v>
      </c>
      <c r="AJ855" s="14">
        <v>2713451.79</v>
      </c>
      <c r="AK855" s="16" t="s">
        <v>3304</v>
      </c>
    </row>
    <row r="856" spans="1:37" hidden="1" x14ac:dyDescent="0.35">
      <c r="A856" s="162">
        <v>127301</v>
      </c>
      <c r="B856" s="8">
        <v>3</v>
      </c>
      <c r="C856" s="9" t="s">
        <v>97</v>
      </c>
      <c r="D856" s="10">
        <v>43187</v>
      </c>
      <c r="E856" s="9" t="s">
        <v>152</v>
      </c>
      <c r="F856" s="10">
        <v>44484</v>
      </c>
      <c r="G856" s="9" t="s">
        <v>203</v>
      </c>
      <c r="H856" s="11" t="s">
        <v>140</v>
      </c>
      <c r="I856" s="9" t="s">
        <v>1843</v>
      </c>
      <c r="J856" s="12" t="s">
        <v>101</v>
      </c>
      <c r="K856" s="9"/>
      <c r="L856" s="12" t="s">
        <v>101</v>
      </c>
      <c r="M856" s="11" t="s">
        <v>5860</v>
      </c>
      <c r="N856" s="11" t="s">
        <v>1793</v>
      </c>
      <c r="O856" s="9" t="s">
        <v>157</v>
      </c>
      <c r="P856" s="9" t="s">
        <v>158</v>
      </c>
      <c r="Q856" s="11" t="s">
        <v>1793</v>
      </c>
      <c r="R856" s="9" t="s">
        <v>47</v>
      </c>
      <c r="S856" s="164" t="s">
        <v>43</v>
      </c>
      <c r="T856" s="13">
        <v>4.5</v>
      </c>
      <c r="U856" s="10">
        <v>43595</v>
      </c>
      <c r="V856" s="9" t="s">
        <v>1805</v>
      </c>
      <c r="W856" s="12" t="s">
        <v>670</v>
      </c>
      <c r="X856" s="12" t="s">
        <v>13</v>
      </c>
      <c r="Y856" s="163" t="s">
        <v>31</v>
      </c>
      <c r="Z856" s="11"/>
      <c r="AA856" s="14">
        <v>0</v>
      </c>
      <c r="AB856" s="14">
        <v>0</v>
      </c>
      <c r="AC856" s="14">
        <v>-7324.24</v>
      </c>
      <c r="AD856" s="14">
        <v>-251487.71</v>
      </c>
      <c r="AE856" s="161">
        <f>SUM(TAMPData2202[[#This Row],[2022 PE Obligations]:[2022 Paving Obligations]])</f>
        <v>-258811.94999999998</v>
      </c>
      <c r="AF856" s="14">
        <v>0</v>
      </c>
      <c r="AG856" s="14">
        <v>0</v>
      </c>
      <c r="AH856" s="14">
        <v>80454.759999999995</v>
      </c>
      <c r="AI856" s="14">
        <v>1947882.29</v>
      </c>
      <c r="AJ856" s="14">
        <v>2028337.05</v>
      </c>
      <c r="AK856" s="16" t="s">
        <v>5861</v>
      </c>
    </row>
    <row r="857" spans="1:37" ht="36" hidden="1" x14ac:dyDescent="0.35">
      <c r="A857" s="162">
        <v>127315</v>
      </c>
      <c r="B857" s="8">
        <v>3</v>
      </c>
      <c r="C857" s="9" t="s">
        <v>97</v>
      </c>
      <c r="D857" s="10">
        <v>43187</v>
      </c>
      <c r="E857" s="9" t="s">
        <v>152</v>
      </c>
      <c r="F857" s="10">
        <v>44175.875127314815</v>
      </c>
      <c r="G857" s="9" t="s">
        <v>241</v>
      </c>
      <c r="H857" s="11" t="s">
        <v>659</v>
      </c>
      <c r="I857" s="9" t="s">
        <v>756</v>
      </c>
      <c r="J857" s="12" t="s">
        <v>101</v>
      </c>
      <c r="K857" s="9"/>
      <c r="L857" s="12" t="s">
        <v>101</v>
      </c>
      <c r="M857" s="11" t="s">
        <v>2643</v>
      </c>
      <c r="N857" s="11" t="s">
        <v>1793</v>
      </c>
      <c r="O857" s="9" t="s">
        <v>157</v>
      </c>
      <c r="P857" s="9" t="s">
        <v>1794</v>
      </c>
      <c r="Q857" s="11" t="s">
        <v>1793</v>
      </c>
      <c r="R857" s="9" t="s">
        <v>47</v>
      </c>
      <c r="S857" s="164" t="s">
        <v>43</v>
      </c>
      <c r="T857" s="13">
        <v>6.18</v>
      </c>
      <c r="U857" s="10">
        <v>43917</v>
      </c>
      <c r="V857" s="9" t="s">
        <v>1805</v>
      </c>
      <c r="W857" s="12" t="s">
        <v>93</v>
      </c>
      <c r="X857" s="12" t="s">
        <v>103</v>
      </c>
      <c r="Y857" s="163" t="s">
        <v>32</v>
      </c>
      <c r="Z857" s="11" t="s">
        <v>2644</v>
      </c>
      <c r="AA857" s="14">
        <v>0</v>
      </c>
      <c r="AB857" s="14">
        <v>0</v>
      </c>
      <c r="AC857" s="14">
        <v>200000</v>
      </c>
      <c r="AD857" s="14">
        <v>7000</v>
      </c>
      <c r="AE857" s="161">
        <f>SUM(TAMPData2202[[#This Row],[2022 PE Obligations]:[2022 Paving Obligations]])</f>
        <v>207000</v>
      </c>
      <c r="AF857" s="14">
        <v>0</v>
      </c>
      <c r="AG857" s="14">
        <v>0</v>
      </c>
      <c r="AH857" s="14">
        <v>362385</v>
      </c>
      <c r="AI857" s="14">
        <v>1231505</v>
      </c>
      <c r="AJ857" s="14">
        <v>1593890</v>
      </c>
      <c r="AK857" s="16" t="s">
        <v>2646</v>
      </c>
    </row>
    <row r="858" spans="1:37" hidden="1" x14ac:dyDescent="0.35">
      <c r="A858" s="162">
        <v>127317</v>
      </c>
      <c r="B858" s="8">
        <v>3</v>
      </c>
      <c r="C858" s="9" t="s">
        <v>85</v>
      </c>
      <c r="D858" s="10">
        <v>43187</v>
      </c>
      <c r="E858" s="9" t="s">
        <v>152</v>
      </c>
      <c r="F858" s="10">
        <v>44473</v>
      </c>
      <c r="G858" s="9" t="s">
        <v>148</v>
      </c>
      <c r="H858" s="11" t="s">
        <v>538</v>
      </c>
      <c r="I858" s="9" t="s">
        <v>292</v>
      </c>
      <c r="J858" s="12" t="s">
        <v>101</v>
      </c>
      <c r="K858" s="9"/>
      <c r="L858" s="12" t="s">
        <v>101</v>
      </c>
      <c r="M858" s="11" t="s">
        <v>4119</v>
      </c>
      <c r="N858" s="11" t="s">
        <v>1793</v>
      </c>
      <c r="O858" s="9" t="s">
        <v>157</v>
      </c>
      <c r="P858" s="9" t="s">
        <v>158</v>
      </c>
      <c r="Q858" s="11" t="s">
        <v>1793</v>
      </c>
      <c r="R858" s="9" t="s">
        <v>47</v>
      </c>
      <c r="S858" s="9" t="s">
        <v>43</v>
      </c>
      <c r="T858" s="13">
        <v>3.42</v>
      </c>
      <c r="U858" s="12"/>
      <c r="V858" s="9" t="s">
        <v>1805</v>
      </c>
      <c r="W858" s="12" t="s">
        <v>670</v>
      </c>
      <c r="X858" s="12" t="s">
        <v>13</v>
      </c>
      <c r="Y858" s="163" t="s">
        <v>31</v>
      </c>
      <c r="Z858" s="11"/>
      <c r="AA858" s="14">
        <v>0</v>
      </c>
      <c r="AB858" s="14">
        <v>77392.12</v>
      </c>
      <c r="AC858" s="14">
        <v>0</v>
      </c>
      <c r="AD858" s="14">
        <v>0</v>
      </c>
      <c r="AE858" s="161">
        <f>SUM(TAMPData2202[[#This Row],[2022 PE Obligations]:[2022 Paving Obligations]])</f>
        <v>77392.12</v>
      </c>
      <c r="AF858" s="14">
        <v>0</v>
      </c>
      <c r="AG858" s="14">
        <v>77392.12</v>
      </c>
      <c r="AH858" s="14">
        <v>0</v>
      </c>
      <c r="AI858" s="14">
        <v>0</v>
      </c>
      <c r="AJ858" s="14">
        <v>77392.12</v>
      </c>
      <c r="AK858" s="16" t="s">
        <v>4120</v>
      </c>
    </row>
    <row r="859" spans="1:37" ht="36" hidden="1" x14ac:dyDescent="0.35">
      <c r="A859" s="162">
        <v>127337</v>
      </c>
      <c r="B859" s="8">
        <v>4</v>
      </c>
      <c r="C859" s="9" t="s">
        <v>114</v>
      </c>
      <c r="D859" s="10">
        <v>43192</v>
      </c>
      <c r="E859" s="9" t="s">
        <v>152</v>
      </c>
      <c r="F859" s="10">
        <v>44089.799027777779</v>
      </c>
      <c r="G859" s="9" t="s">
        <v>170</v>
      </c>
      <c r="H859" s="11" t="s">
        <v>2853</v>
      </c>
      <c r="I859" s="9" t="s">
        <v>484</v>
      </c>
      <c r="J859" s="12" t="s">
        <v>101</v>
      </c>
      <c r="K859" s="9"/>
      <c r="L859" s="12" t="s">
        <v>101</v>
      </c>
      <c r="M859" s="11" t="s">
        <v>3381</v>
      </c>
      <c r="N859" s="11" t="s">
        <v>1793</v>
      </c>
      <c r="O859" s="9" t="s">
        <v>157</v>
      </c>
      <c r="P859" s="9" t="s">
        <v>158</v>
      </c>
      <c r="Q859" s="11" t="s">
        <v>1793</v>
      </c>
      <c r="R859" s="9" t="s">
        <v>47</v>
      </c>
      <c r="S859" s="164" t="s">
        <v>43</v>
      </c>
      <c r="T859" s="13">
        <v>3.39</v>
      </c>
      <c r="U859" s="10">
        <v>43686</v>
      </c>
      <c r="V859" s="9" t="s">
        <v>1805</v>
      </c>
      <c r="W859" s="12" t="s">
        <v>670</v>
      </c>
      <c r="X859" s="12" t="s">
        <v>13</v>
      </c>
      <c r="Y859" s="163" t="s">
        <v>31</v>
      </c>
      <c r="Z859" s="11"/>
      <c r="AA859" s="14">
        <v>0</v>
      </c>
      <c r="AB859" s="14">
        <v>0</v>
      </c>
      <c r="AC859" s="14">
        <v>178055.16</v>
      </c>
      <c r="AD859" s="14">
        <v>120403.13</v>
      </c>
      <c r="AE859" s="161">
        <f>SUM(TAMPData2202[[#This Row],[2022 PE Obligations]:[2022 Paving Obligations]])</f>
        <v>298458.29000000004</v>
      </c>
      <c r="AF859" s="14">
        <v>0</v>
      </c>
      <c r="AG859" s="14">
        <v>0</v>
      </c>
      <c r="AH859" s="14">
        <v>580382.16</v>
      </c>
      <c r="AI859" s="14">
        <v>2125601.13</v>
      </c>
      <c r="AJ859" s="14">
        <v>2705983.29</v>
      </c>
      <c r="AK859" s="16" t="s">
        <v>3383</v>
      </c>
    </row>
    <row r="860" spans="1:37" hidden="1" x14ac:dyDescent="0.35">
      <c r="A860" s="162">
        <v>127342</v>
      </c>
      <c r="B860" s="8">
        <v>4</v>
      </c>
      <c r="C860" s="9" t="s">
        <v>97</v>
      </c>
      <c r="D860" s="10">
        <v>43192</v>
      </c>
      <c r="E860" s="9" t="s">
        <v>152</v>
      </c>
      <c r="F860" s="10">
        <v>44217.875069444446</v>
      </c>
      <c r="G860" s="9" t="s">
        <v>134</v>
      </c>
      <c r="H860" s="11" t="s">
        <v>483</v>
      </c>
      <c r="I860" s="9" t="s">
        <v>3182</v>
      </c>
      <c r="J860" s="12" t="s">
        <v>101</v>
      </c>
      <c r="K860" s="9"/>
      <c r="L860" s="12" t="s">
        <v>101</v>
      </c>
      <c r="M860" s="11" t="s">
        <v>3183</v>
      </c>
      <c r="N860" s="11" t="s">
        <v>2609</v>
      </c>
      <c r="O860" s="9" t="s">
        <v>157</v>
      </c>
      <c r="P860" s="9" t="s">
        <v>158</v>
      </c>
      <c r="Q860" s="11" t="s">
        <v>2609</v>
      </c>
      <c r="R860" s="9" t="s">
        <v>47</v>
      </c>
      <c r="S860" s="9" t="s">
        <v>46</v>
      </c>
      <c r="T860" s="13">
        <v>4.26</v>
      </c>
      <c r="U860" s="10">
        <v>43553</v>
      </c>
      <c r="V860" s="9" t="s">
        <v>2155</v>
      </c>
      <c r="W860" s="12" t="s">
        <v>670</v>
      </c>
      <c r="X860" s="12" t="s">
        <v>13</v>
      </c>
      <c r="Y860" s="163" t="s">
        <v>31</v>
      </c>
      <c r="Z860" s="11"/>
      <c r="AA860" s="14">
        <v>0</v>
      </c>
      <c r="AB860" s="14">
        <v>0</v>
      </c>
      <c r="AC860" s="14">
        <v>-33815.46</v>
      </c>
      <c r="AD860" s="14">
        <v>234903.2</v>
      </c>
      <c r="AE860" s="161">
        <f>SUM(TAMPData2202[[#This Row],[2022 PE Obligations]:[2022 Paving Obligations]])</f>
        <v>201087.74000000002</v>
      </c>
      <c r="AF860" s="14">
        <v>0</v>
      </c>
      <c r="AG860" s="14">
        <v>0</v>
      </c>
      <c r="AH860" s="14">
        <v>20009.54</v>
      </c>
      <c r="AI860" s="14">
        <v>4640764.2</v>
      </c>
      <c r="AJ860" s="14">
        <v>4660773.74</v>
      </c>
      <c r="AK860" s="16" t="s">
        <v>3185</v>
      </c>
    </row>
    <row r="861" spans="1:37" ht="36" hidden="1" x14ac:dyDescent="0.35">
      <c r="A861" s="162">
        <v>127344.01</v>
      </c>
      <c r="B861" s="8">
        <v>4</v>
      </c>
      <c r="C861" s="9" t="s">
        <v>85</v>
      </c>
      <c r="D861" s="10">
        <v>43598</v>
      </c>
      <c r="E861" s="9" t="s">
        <v>152</v>
      </c>
      <c r="F861" s="10">
        <v>44456</v>
      </c>
      <c r="G861" s="9" t="s">
        <v>148</v>
      </c>
      <c r="H861" s="11" t="s">
        <v>1099</v>
      </c>
      <c r="I861" s="9" t="s">
        <v>771</v>
      </c>
      <c r="J861" s="12" t="s">
        <v>101</v>
      </c>
      <c r="K861" s="9"/>
      <c r="L861" s="12" t="s">
        <v>101</v>
      </c>
      <c r="M861" s="11" t="s">
        <v>4121</v>
      </c>
      <c r="N861" s="11" t="s">
        <v>1793</v>
      </c>
      <c r="O861" s="9" t="s">
        <v>157</v>
      </c>
      <c r="P861" s="9" t="s">
        <v>1794</v>
      </c>
      <c r="Q861" s="11" t="s">
        <v>1793</v>
      </c>
      <c r="R861" s="9" t="s">
        <v>47</v>
      </c>
      <c r="S861" s="9" t="s">
        <v>43</v>
      </c>
      <c r="T861" s="13">
        <v>0.16</v>
      </c>
      <c r="U861" s="10">
        <v>44729</v>
      </c>
      <c r="V861" s="9" t="s">
        <v>1805</v>
      </c>
      <c r="W861" s="12" t="s">
        <v>670</v>
      </c>
      <c r="X861" s="12" t="s">
        <v>13</v>
      </c>
      <c r="Y861" s="163" t="s">
        <v>31</v>
      </c>
      <c r="Z861" s="11" t="s">
        <v>4122</v>
      </c>
      <c r="AA861" s="14">
        <v>0</v>
      </c>
      <c r="AB861" s="14">
        <v>17835</v>
      </c>
      <c r="AC861" s="14">
        <v>0</v>
      </c>
      <c r="AD861" s="14">
        <v>0</v>
      </c>
      <c r="AE861" s="161">
        <f>SUM(TAMPData2202[[#This Row],[2022 PE Obligations]:[2022 Paving Obligations]])</f>
        <v>17835</v>
      </c>
      <c r="AF861" s="14">
        <v>0</v>
      </c>
      <c r="AG861" s="14">
        <v>17835</v>
      </c>
      <c r="AH861" s="14">
        <v>5000</v>
      </c>
      <c r="AI861" s="14">
        <v>0</v>
      </c>
      <c r="AJ861" s="14">
        <v>22835</v>
      </c>
      <c r="AK861" s="16" t="s">
        <v>4123</v>
      </c>
    </row>
    <row r="862" spans="1:37" hidden="1" x14ac:dyDescent="0.35">
      <c r="A862" s="162">
        <v>127345</v>
      </c>
      <c r="B862" s="8">
        <v>4</v>
      </c>
      <c r="C862" s="9" t="s">
        <v>114</v>
      </c>
      <c r="D862" s="10">
        <v>43192</v>
      </c>
      <c r="E862" s="9" t="s">
        <v>152</v>
      </c>
      <c r="F862" s="10">
        <v>43734.875185185185</v>
      </c>
      <c r="G862" s="9" t="s">
        <v>170</v>
      </c>
      <c r="H862" s="11" t="s">
        <v>2853</v>
      </c>
      <c r="I862" s="9" t="s">
        <v>2045</v>
      </c>
      <c r="J862" s="12" t="s">
        <v>101</v>
      </c>
      <c r="K862" s="9"/>
      <c r="L862" s="12" t="s">
        <v>101</v>
      </c>
      <c r="M862" s="11" t="s">
        <v>2893</v>
      </c>
      <c r="N862" s="11" t="s">
        <v>2894</v>
      </c>
      <c r="O862" s="9" t="s">
        <v>157</v>
      </c>
      <c r="P862" s="9" t="s">
        <v>158</v>
      </c>
      <c r="Q862" s="11" t="s">
        <v>2894</v>
      </c>
      <c r="R862" s="9" t="s">
        <v>47</v>
      </c>
      <c r="S862" s="164" t="s">
        <v>43</v>
      </c>
      <c r="T862" s="13">
        <v>8.73</v>
      </c>
      <c r="U862" s="10">
        <v>43595</v>
      </c>
      <c r="V862" s="9" t="s">
        <v>2036</v>
      </c>
      <c r="W862" s="12" t="s">
        <v>93</v>
      </c>
      <c r="X862" s="12" t="s">
        <v>103</v>
      </c>
      <c r="Y862" s="163" t="s">
        <v>32</v>
      </c>
      <c r="Z862" s="11"/>
      <c r="AA862" s="14">
        <v>0</v>
      </c>
      <c r="AB862" s="14">
        <v>0</v>
      </c>
      <c r="AC862" s="14">
        <v>5433.94</v>
      </c>
      <c r="AD862" s="14">
        <v>293115.51</v>
      </c>
      <c r="AE862" s="161">
        <f>SUM(TAMPData2202[[#This Row],[2022 PE Obligations]:[2022 Paving Obligations]])</f>
        <v>298549.45</v>
      </c>
      <c r="AF862" s="14">
        <v>0</v>
      </c>
      <c r="AG862" s="14">
        <v>0</v>
      </c>
      <c r="AH862" s="14">
        <v>53733.94</v>
      </c>
      <c r="AI862" s="14">
        <v>2175115.5099999998</v>
      </c>
      <c r="AJ862" s="14">
        <v>2228849.4500000002</v>
      </c>
      <c r="AK862" s="16" t="s">
        <v>2896</v>
      </c>
    </row>
    <row r="863" spans="1:37" hidden="1" x14ac:dyDescent="0.35">
      <c r="A863" s="162">
        <v>127348.01</v>
      </c>
      <c r="B863" s="8">
        <v>4</v>
      </c>
      <c r="C863" s="9" t="s">
        <v>85</v>
      </c>
      <c r="D863" s="10">
        <v>43598</v>
      </c>
      <c r="E863" s="9" t="s">
        <v>152</v>
      </c>
      <c r="F863" s="10">
        <v>44545</v>
      </c>
      <c r="G863" s="9" t="s">
        <v>152</v>
      </c>
      <c r="H863" s="11" t="s">
        <v>961</v>
      </c>
      <c r="I863" s="9" t="s">
        <v>708</v>
      </c>
      <c r="J863" s="12" t="s">
        <v>101</v>
      </c>
      <c r="K863" s="9"/>
      <c r="L863" s="12" t="s">
        <v>101</v>
      </c>
      <c r="M863" s="11" t="s">
        <v>4468</v>
      </c>
      <c r="N863" s="11" t="s">
        <v>1793</v>
      </c>
      <c r="O863" s="9" t="s">
        <v>157</v>
      </c>
      <c r="P863" s="9" t="s">
        <v>158</v>
      </c>
      <c r="Q863" s="11" t="s">
        <v>1793</v>
      </c>
      <c r="R863" s="9" t="s">
        <v>47</v>
      </c>
      <c r="S863" s="9" t="s">
        <v>43</v>
      </c>
      <c r="T863" s="13">
        <v>0.14000000000000001</v>
      </c>
      <c r="U863" s="12"/>
      <c r="V863" s="9" t="s">
        <v>1805</v>
      </c>
      <c r="W863" s="12" t="s">
        <v>93</v>
      </c>
      <c r="X863" s="12" t="s">
        <v>103</v>
      </c>
      <c r="Y863" s="163" t="s">
        <v>32</v>
      </c>
      <c r="Z863" s="11"/>
      <c r="AA863" s="14">
        <v>0</v>
      </c>
      <c r="AB863" s="14">
        <v>10000</v>
      </c>
      <c r="AC863" s="14">
        <v>0</v>
      </c>
      <c r="AD863" s="14">
        <v>0</v>
      </c>
      <c r="AE863" s="161">
        <f>SUM(TAMPData2202[[#This Row],[2022 PE Obligations]:[2022 Paving Obligations]])</f>
        <v>10000</v>
      </c>
      <c r="AF863" s="14">
        <v>0</v>
      </c>
      <c r="AG863" s="14">
        <v>10000</v>
      </c>
      <c r="AH863" s="14">
        <v>0</v>
      </c>
      <c r="AI863" s="14">
        <v>0</v>
      </c>
      <c r="AJ863" s="14">
        <v>10000</v>
      </c>
      <c r="AK863" s="16" t="s">
        <v>4469</v>
      </c>
    </row>
    <row r="864" spans="1:37" hidden="1" x14ac:dyDescent="0.35">
      <c r="A864" s="162">
        <v>127352</v>
      </c>
      <c r="B864" s="8">
        <v>4</v>
      </c>
      <c r="C864" s="9" t="s">
        <v>114</v>
      </c>
      <c r="D864" s="10">
        <v>43192</v>
      </c>
      <c r="E864" s="9" t="s">
        <v>152</v>
      </c>
      <c r="F864" s="10">
        <v>43837.875196759262</v>
      </c>
      <c r="G864" s="9" t="s">
        <v>170</v>
      </c>
      <c r="H864" s="11" t="s">
        <v>863</v>
      </c>
      <c r="I864" s="9" t="s">
        <v>1893</v>
      </c>
      <c r="J864" s="12" t="s">
        <v>101</v>
      </c>
      <c r="K864" s="9"/>
      <c r="L864" s="12" t="s">
        <v>101</v>
      </c>
      <c r="M864" s="11" t="s">
        <v>3316</v>
      </c>
      <c r="N864" s="11" t="s">
        <v>3119</v>
      </c>
      <c r="O864" s="9" t="s">
        <v>157</v>
      </c>
      <c r="P864" s="9" t="s">
        <v>158</v>
      </c>
      <c r="Q864" s="11" t="s">
        <v>3119</v>
      </c>
      <c r="R864" s="9" t="s">
        <v>47</v>
      </c>
      <c r="S864" s="164" t="s">
        <v>43</v>
      </c>
      <c r="T864" s="13">
        <v>7.78</v>
      </c>
      <c r="U864" s="10">
        <v>43637</v>
      </c>
      <c r="V864" s="9" t="s">
        <v>3317</v>
      </c>
      <c r="W864" s="12" t="s">
        <v>93</v>
      </c>
      <c r="X864" s="12" t="s">
        <v>103</v>
      </c>
      <c r="Y864" s="163" t="s">
        <v>32</v>
      </c>
      <c r="Z864" s="11"/>
      <c r="AA864" s="14">
        <v>0</v>
      </c>
      <c r="AB864" s="14">
        <v>0</v>
      </c>
      <c r="AC864" s="14">
        <v>5280.15</v>
      </c>
      <c r="AD864" s="14">
        <v>39102.69</v>
      </c>
      <c r="AE864" s="161">
        <f>SUM(TAMPData2202[[#This Row],[2022 PE Obligations]:[2022 Paving Obligations]])</f>
        <v>44382.840000000004</v>
      </c>
      <c r="AF864" s="14">
        <v>0</v>
      </c>
      <c r="AG864" s="14">
        <v>0</v>
      </c>
      <c r="AH864" s="14">
        <v>77510.149999999994</v>
      </c>
      <c r="AI864" s="14">
        <v>1436522.69</v>
      </c>
      <c r="AJ864" s="14">
        <v>1514032.84</v>
      </c>
      <c r="AK864" s="16" t="s">
        <v>3319</v>
      </c>
    </row>
    <row r="865" spans="1:37" ht="36" hidden="1" x14ac:dyDescent="0.35">
      <c r="A865" s="162">
        <v>127363</v>
      </c>
      <c r="B865" s="8">
        <v>4</v>
      </c>
      <c r="C865" s="9" t="s">
        <v>97</v>
      </c>
      <c r="D865" s="10">
        <v>43193</v>
      </c>
      <c r="E865" s="9" t="s">
        <v>152</v>
      </c>
      <c r="F865" s="10">
        <v>44418.875092592592</v>
      </c>
      <c r="G865" s="9" t="s">
        <v>510</v>
      </c>
      <c r="H865" s="11" t="s">
        <v>371</v>
      </c>
      <c r="I865" s="9" t="s">
        <v>5862</v>
      </c>
      <c r="J865" s="12" t="s">
        <v>101</v>
      </c>
      <c r="K865" s="9"/>
      <c r="L865" s="12" t="s">
        <v>101</v>
      </c>
      <c r="M865" s="11" t="s">
        <v>5863</v>
      </c>
      <c r="N865" s="11" t="s">
        <v>3367</v>
      </c>
      <c r="O865" s="9" t="s">
        <v>157</v>
      </c>
      <c r="P865" s="9" t="s">
        <v>1794</v>
      </c>
      <c r="Q865" s="11" t="s">
        <v>3367</v>
      </c>
      <c r="R865" s="9" t="s">
        <v>47</v>
      </c>
      <c r="S865" s="164" t="s">
        <v>43</v>
      </c>
      <c r="T865" s="13">
        <v>7.26</v>
      </c>
      <c r="U865" s="10">
        <v>44281</v>
      </c>
      <c r="V865" s="9" t="s">
        <v>2036</v>
      </c>
      <c r="W865" s="12" t="s">
        <v>93</v>
      </c>
      <c r="X865" s="12" t="s">
        <v>103</v>
      </c>
      <c r="Y865" s="163" t="s">
        <v>32</v>
      </c>
      <c r="Z865" s="11" t="s">
        <v>5864</v>
      </c>
      <c r="AA865" s="14">
        <v>0</v>
      </c>
      <c r="AB865" s="14">
        <v>0</v>
      </c>
      <c r="AC865" s="14">
        <v>1774</v>
      </c>
      <c r="AD865" s="14">
        <v>-133365</v>
      </c>
      <c r="AE865" s="161">
        <f>SUM(TAMPData2202[[#This Row],[2022 PE Obligations]:[2022 Paving Obligations]])</f>
        <v>-131591</v>
      </c>
      <c r="AF865" s="14">
        <v>0</v>
      </c>
      <c r="AG865" s="14">
        <v>0</v>
      </c>
      <c r="AH865" s="14">
        <v>237624</v>
      </c>
      <c r="AI865" s="14">
        <v>578635</v>
      </c>
      <c r="AJ865" s="14">
        <v>816259</v>
      </c>
      <c r="AK865" s="16" t="s">
        <v>5865</v>
      </c>
    </row>
    <row r="866" spans="1:37" hidden="1" x14ac:dyDescent="0.35">
      <c r="A866" s="162">
        <v>127366</v>
      </c>
      <c r="B866" s="8">
        <v>4</v>
      </c>
      <c r="C866" s="9" t="s">
        <v>114</v>
      </c>
      <c r="D866" s="10">
        <v>43193</v>
      </c>
      <c r="E866" s="9" t="s">
        <v>152</v>
      </c>
      <c r="F866" s="10">
        <v>44112.875081018516</v>
      </c>
      <c r="G866" s="9" t="s">
        <v>170</v>
      </c>
      <c r="H866" s="11" t="s">
        <v>88</v>
      </c>
      <c r="I866" s="9" t="s">
        <v>455</v>
      </c>
      <c r="J866" s="12" t="s">
        <v>101</v>
      </c>
      <c r="K866" s="9"/>
      <c r="L866" s="12" t="s">
        <v>101</v>
      </c>
      <c r="M866" s="11" t="s">
        <v>2622</v>
      </c>
      <c r="N866" s="11" t="s">
        <v>2623</v>
      </c>
      <c r="O866" s="9" t="s">
        <v>157</v>
      </c>
      <c r="P866" s="9" t="s">
        <v>158</v>
      </c>
      <c r="Q866" s="11" t="s">
        <v>2623</v>
      </c>
      <c r="R866" s="9" t="s">
        <v>47</v>
      </c>
      <c r="S866" s="164" t="s">
        <v>43</v>
      </c>
      <c r="T866" s="13">
        <v>2.92</v>
      </c>
      <c r="U866" s="10">
        <v>43917</v>
      </c>
      <c r="V866" s="9" t="s">
        <v>1805</v>
      </c>
      <c r="W866" s="12" t="s">
        <v>93</v>
      </c>
      <c r="X866" s="12" t="s">
        <v>13</v>
      </c>
      <c r="Y866" s="163" t="s">
        <v>31</v>
      </c>
      <c r="Z866" s="11"/>
      <c r="AA866" s="14">
        <v>0</v>
      </c>
      <c r="AB866" s="14">
        <v>0</v>
      </c>
      <c r="AC866" s="14">
        <v>75208.17</v>
      </c>
      <c r="AD866" s="14">
        <v>195588.26</v>
      </c>
      <c r="AE866" s="161">
        <f>SUM(TAMPData2202[[#This Row],[2022 PE Obligations]:[2022 Paving Obligations]])</f>
        <v>270796.43</v>
      </c>
      <c r="AF866" s="14">
        <v>0</v>
      </c>
      <c r="AG866" s="14">
        <v>0</v>
      </c>
      <c r="AH866" s="14">
        <v>146708.17000000001</v>
      </c>
      <c r="AI866" s="14">
        <v>1763588.26</v>
      </c>
      <c r="AJ866" s="14">
        <v>1910296.43</v>
      </c>
      <c r="AK866" s="16" t="s">
        <v>2625</v>
      </c>
    </row>
    <row r="867" spans="1:37" ht="36" hidden="1" x14ac:dyDescent="0.35">
      <c r="A867" s="162">
        <v>127368</v>
      </c>
      <c r="B867" s="8">
        <v>4</v>
      </c>
      <c r="C867" s="9" t="s">
        <v>97</v>
      </c>
      <c r="D867" s="10">
        <v>43193</v>
      </c>
      <c r="E867" s="9" t="s">
        <v>152</v>
      </c>
      <c r="F867" s="10">
        <v>44371.875057870369</v>
      </c>
      <c r="G867" s="9" t="s">
        <v>666</v>
      </c>
      <c r="H867" s="11" t="s">
        <v>483</v>
      </c>
      <c r="I867" s="9" t="s">
        <v>2033</v>
      </c>
      <c r="J867" s="12" t="s">
        <v>101</v>
      </c>
      <c r="K867" s="9"/>
      <c r="L867" s="12" t="s">
        <v>101</v>
      </c>
      <c r="M867" s="11" t="s">
        <v>3118</v>
      </c>
      <c r="N867" s="11" t="s">
        <v>3119</v>
      </c>
      <c r="O867" s="9" t="s">
        <v>157</v>
      </c>
      <c r="P867" s="9" t="s">
        <v>1794</v>
      </c>
      <c r="Q867" s="11" t="s">
        <v>3119</v>
      </c>
      <c r="R867" s="9" t="s">
        <v>47</v>
      </c>
      <c r="S867" s="164" t="s">
        <v>43</v>
      </c>
      <c r="T867" s="13">
        <v>7.73</v>
      </c>
      <c r="U867" s="10">
        <v>43966</v>
      </c>
      <c r="V867" s="9" t="s">
        <v>2036</v>
      </c>
      <c r="W867" s="12" t="s">
        <v>93</v>
      </c>
      <c r="X867" s="12" t="s">
        <v>103</v>
      </c>
      <c r="Y867" s="163" t="s">
        <v>32</v>
      </c>
      <c r="Z867" s="11" t="s">
        <v>3120</v>
      </c>
      <c r="AA867" s="14">
        <v>0</v>
      </c>
      <c r="AB867" s="14">
        <v>0</v>
      </c>
      <c r="AC867" s="14">
        <v>0</v>
      </c>
      <c r="AD867" s="14">
        <v>287000</v>
      </c>
      <c r="AE867" s="161">
        <f>SUM(TAMPData2202[[#This Row],[2022 PE Obligations]:[2022 Paving Obligations]])</f>
        <v>287000</v>
      </c>
      <c r="AF867" s="14">
        <v>0</v>
      </c>
      <c r="AG867" s="14">
        <v>0</v>
      </c>
      <c r="AH867" s="14">
        <v>111745</v>
      </c>
      <c r="AI867" s="14">
        <v>2119000</v>
      </c>
      <c r="AJ867" s="14">
        <v>2230745</v>
      </c>
      <c r="AK867" s="16" t="s">
        <v>3122</v>
      </c>
    </row>
    <row r="868" spans="1:37" hidden="1" x14ac:dyDescent="0.35">
      <c r="A868" s="162">
        <v>127371</v>
      </c>
      <c r="B868" s="8">
        <v>4</v>
      </c>
      <c r="C868" s="9" t="s">
        <v>97</v>
      </c>
      <c r="D868" s="10">
        <v>43193</v>
      </c>
      <c r="E868" s="9" t="s">
        <v>152</v>
      </c>
      <c r="F868" s="10">
        <v>44504.875115740739</v>
      </c>
      <c r="G868" s="9" t="s">
        <v>510</v>
      </c>
      <c r="H868" s="11" t="s">
        <v>750</v>
      </c>
      <c r="I868" s="9" t="s">
        <v>3255</v>
      </c>
      <c r="J868" s="12" t="s">
        <v>101</v>
      </c>
      <c r="K868" s="9"/>
      <c r="L868" s="12" t="s">
        <v>101</v>
      </c>
      <c r="M868" s="11" t="s">
        <v>3256</v>
      </c>
      <c r="N868" s="11" t="s">
        <v>2623</v>
      </c>
      <c r="O868" s="9" t="s">
        <v>157</v>
      </c>
      <c r="P868" s="9" t="s">
        <v>158</v>
      </c>
      <c r="Q868" s="11" t="s">
        <v>2623</v>
      </c>
      <c r="R868" s="9" t="s">
        <v>47</v>
      </c>
      <c r="S868" s="9" t="s">
        <v>43</v>
      </c>
      <c r="T868" s="13">
        <v>3.62</v>
      </c>
      <c r="U868" s="10">
        <v>44365</v>
      </c>
      <c r="V868" s="9" t="s">
        <v>1805</v>
      </c>
      <c r="W868" s="12" t="s">
        <v>93</v>
      </c>
      <c r="X868" s="12" t="s">
        <v>103</v>
      </c>
      <c r="Y868" s="163" t="s">
        <v>32</v>
      </c>
      <c r="Z868" s="11"/>
      <c r="AA868" s="14">
        <v>0</v>
      </c>
      <c r="AB868" s="14">
        <v>0</v>
      </c>
      <c r="AC868" s="14">
        <v>1120</v>
      </c>
      <c r="AD868" s="14">
        <v>-335720</v>
      </c>
      <c r="AE868" s="161">
        <f>SUM(TAMPData2202[[#This Row],[2022 PE Obligations]:[2022 Paving Obligations]])</f>
        <v>-334600</v>
      </c>
      <c r="AF868" s="14">
        <v>0</v>
      </c>
      <c r="AG868" s="14">
        <v>0</v>
      </c>
      <c r="AH868" s="14">
        <v>26100</v>
      </c>
      <c r="AI868" s="14">
        <v>721280</v>
      </c>
      <c r="AJ868" s="14">
        <v>747380</v>
      </c>
      <c r="AK868" s="16" t="s">
        <v>3258</v>
      </c>
    </row>
    <row r="869" spans="1:37" ht="36" hidden="1" x14ac:dyDescent="0.35">
      <c r="A869" s="162">
        <v>127381</v>
      </c>
      <c r="B869" s="8">
        <v>4</v>
      </c>
      <c r="C869" s="9" t="s">
        <v>85</v>
      </c>
      <c r="D869" s="10">
        <v>43193</v>
      </c>
      <c r="E869" s="9" t="s">
        <v>152</v>
      </c>
      <c r="F869" s="10">
        <v>44545</v>
      </c>
      <c r="G869" s="9" t="s">
        <v>152</v>
      </c>
      <c r="H869" s="11" t="s">
        <v>961</v>
      </c>
      <c r="I869" s="9" t="s">
        <v>4470</v>
      </c>
      <c r="J869" s="12" t="s">
        <v>101</v>
      </c>
      <c r="K869" s="9"/>
      <c r="L869" s="12" t="s">
        <v>101</v>
      </c>
      <c r="M869" s="11" t="s">
        <v>4471</v>
      </c>
      <c r="N869" s="11" t="s">
        <v>1793</v>
      </c>
      <c r="O869" s="9" t="s">
        <v>157</v>
      </c>
      <c r="P869" s="9" t="s">
        <v>1794</v>
      </c>
      <c r="Q869" s="11" t="s">
        <v>1793</v>
      </c>
      <c r="R869" s="9" t="s">
        <v>47</v>
      </c>
      <c r="S869" s="9" t="s">
        <v>43</v>
      </c>
      <c r="T869" s="13">
        <v>5.81</v>
      </c>
      <c r="U869" s="12"/>
      <c r="V869" s="9" t="s">
        <v>1805</v>
      </c>
      <c r="W869" s="12" t="s">
        <v>93</v>
      </c>
      <c r="X869" s="12" t="s">
        <v>103</v>
      </c>
      <c r="Y869" s="163" t="s">
        <v>32</v>
      </c>
      <c r="Z869" s="11" t="s">
        <v>4472</v>
      </c>
      <c r="AA869" s="14">
        <v>0</v>
      </c>
      <c r="AB869" s="14">
        <v>73111</v>
      </c>
      <c r="AC869" s="14">
        <v>0</v>
      </c>
      <c r="AD869" s="14">
        <v>0</v>
      </c>
      <c r="AE869" s="161">
        <f>SUM(TAMPData2202[[#This Row],[2022 PE Obligations]:[2022 Paving Obligations]])</f>
        <v>73111</v>
      </c>
      <c r="AF869" s="14">
        <v>0</v>
      </c>
      <c r="AG869" s="14">
        <v>73111</v>
      </c>
      <c r="AH869" s="14">
        <v>5000</v>
      </c>
      <c r="AI869" s="14">
        <v>0</v>
      </c>
      <c r="AJ869" s="14">
        <v>78111</v>
      </c>
      <c r="AK869" s="16" t="s">
        <v>4473</v>
      </c>
    </row>
    <row r="870" spans="1:37" ht="36" hidden="1" x14ac:dyDescent="0.35">
      <c r="A870" s="162">
        <v>127382</v>
      </c>
      <c r="B870" s="8">
        <v>4</v>
      </c>
      <c r="C870" s="9" t="s">
        <v>97</v>
      </c>
      <c r="D870" s="10">
        <v>43193</v>
      </c>
      <c r="E870" s="9" t="s">
        <v>152</v>
      </c>
      <c r="F870" s="10">
        <v>44533.875127314815</v>
      </c>
      <c r="G870" s="9" t="s">
        <v>510</v>
      </c>
      <c r="H870" s="11" t="s">
        <v>2853</v>
      </c>
      <c r="I870" s="9" t="s">
        <v>2045</v>
      </c>
      <c r="J870" s="12" t="s">
        <v>101</v>
      </c>
      <c r="K870" s="9"/>
      <c r="L870" s="12" t="s">
        <v>101</v>
      </c>
      <c r="M870" s="11" t="s">
        <v>3092</v>
      </c>
      <c r="N870" s="11" t="s">
        <v>3093</v>
      </c>
      <c r="O870" s="9" t="s">
        <v>157</v>
      </c>
      <c r="P870" s="9" t="s">
        <v>1794</v>
      </c>
      <c r="Q870" s="11" t="s">
        <v>3093</v>
      </c>
      <c r="R870" s="9" t="s">
        <v>47</v>
      </c>
      <c r="S870" s="9" t="s">
        <v>46</v>
      </c>
      <c r="T870" s="13">
        <v>10.33</v>
      </c>
      <c r="U870" s="10">
        <v>44323</v>
      </c>
      <c r="V870" s="9" t="s">
        <v>2036</v>
      </c>
      <c r="W870" s="12" t="s">
        <v>93</v>
      </c>
      <c r="X870" s="12" t="s">
        <v>103</v>
      </c>
      <c r="Y870" s="163" t="s">
        <v>32</v>
      </c>
      <c r="Z870" s="11" t="s">
        <v>3094</v>
      </c>
      <c r="AA870" s="14">
        <v>0</v>
      </c>
      <c r="AB870" s="14">
        <v>0</v>
      </c>
      <c r="AC870" s="14">
        <v>71338</v>
      </c>
      <c r="AD870" s="14">
        <v>205726</v>
      </c>
      <c r="AE870" s="161">
        <f>SUM(TAMPData2202[[#This Row],[2022 PE Obligations]:[2022 Paving Obligations]])</f>
        <v>277064</v>
      </c>
      <c r="AF870" s="14">
        <v>0</v>
      </c>
      <c r="AG870" s="14">
        <v>0</v>
      </c>
      <c r="AH870" s="14">
        <v>329198</v>
      </c>
      <c r="AI870" s="14">
        <v>2519026</v>
      </c>
      <c r="AJ870" s="14">
        <v>2848224</v>
      </c>
      <c r="AK870" s="16" t="s">
        <v>3096</v>
      </c>
    </row>
    <row r="871" spans="1:37" ht="54" hidden="1" x14ac:dyDescent="0.35">
      <c r="A871" s="162">
        <v>127384</v>
      </c>
      <c r="B871" s="8">
        <v>4</v>
      </c>
      <c r="C871" s="9" t="s">
        <v>85</v>
      </c>
      <c r="D871" s="10">
        <v>43193</v>
      </c>
      <c r="E871" s="9" t="s">
        <v>152</v>
      </c>
      <c r="F871" s="10">
        <v>44398</v>
      </c>
      <c r="G871" s="9" t="s">
        <v>152</v>
      </c>
      <c r="H871" s="11" t="s">
        <v>371</v>
      </c>
      <c r="I871" s="9" t="s">
        <v>771</v>
      </c>
      <c r="J871" s="12" t="s">
        <v>101</v>
      </c>
      <c r="K871" s="9"/>
      <c r="L871" s="12" t="s">
        <v>101</v>
      </c>
      <c r="M871" s="11" t="s">
        <v>1988</v>
      </c>
      <c r="N871" s="11" t="s">
        <v>1793</v>
      </c>
      <c r="O871" s="9" t="s">
        <v>157</v>
      </c>
      <c r="P871" s="9" t="s">
        <v>1794</v>
      </c>
      <c r="Q871" s="11" t="s">
        <v>1793</v>
      </c>
      <c r="R871" s="9" t="s">
        <v>47</v>
      </c>
      <c r="S871" s="9" t="s">
        <v>43</v>
      </c>
      <c r="T871" s="13">
        <v>2.92</v>
      </c>
      <c r="U871" s="10">
        <v>44603</v>
      </c>
      <c r="V871" s="9" t="s">
        <v>1805</v>
      </c>
      <c r="W871" s="12" t="s">
        <v>670</v>
      </c>
      <c r="X871" s="12" t="s">
        <v>13</v>
      </c>
      <c r="Y871" s="163" t="s">
        <v>31</v>
      </c>
      <c r="Z871" s="11" t="s">
        <v>1989</v>
      </c>
      <c r="AA871" s="14">
        <v>0</v>
      </c>
      <c r="AB871" s="14">
        <v>0</v>
      </c>
      <c r="AC871" s="14">
        <v>355820</v>
      </c>
      <c r="AD871" s="14">
        <v>2498600</v>
      </c>
      <c r="AE871" s="161">
        <f>SUM(TAMPData2202[[#This Row],[2022 PE Obligations]:[2022 Paving Obligations]])</f>
        <v>2854420</v>
      </c>
      <c r="AF871" s="14">
        <v>0</v>
      </c>
      <c r="AG871" s="14">
        <v>0</v>
      </c>
      <c r="AH871" s="14">
        <v>360820</v>
      </c>
      <c r="AI871" s="14">
        <v>2498600</v>
      </c>
      <c r="AJ871" s="14">
        <v>2859420</v>
      </c>
      <c r="AK871" s="16" t="s">
        <v>1991</v>
      </c>
    </row>
    <row r="872" spans="1:37" ht="36" hidden="1" x14ac:dyDescent="0.35">
      <c r="A872" s="162">
        <v>127388</v>
      </c>
      <c r="B872" s="8">
        <v>4</v>
      </c>
      <c r="C872" s="9" t="s">
        <v>97</v>
      </c>
      <c r="D872" s="10">
        <v>43194</v>
      </c>
      <c r="E872" s="9" t="s">
        <v>152</v>
      </c>
      <c r="F872" s="10">
        <v>44484</v>
      </c>
      <c r="G872" s="9" t="s">
        <v>235</v>
      </c>
      <c r="H872" s="11" t="s">
        <v>415</v>
      </c>
      <c r="I872" s="9" t="s">
        <v>3182</v>
      </c>
      <c r="J872" s="12" t="s">
        <v>101</v>
      </c>
      <c r="K872" s="9"/>
      <c r="L872" s="12" t="s">
        <v>101</v>
      </c>
      <c r="M872" s="11" t="s">
        <v>3957</v>
      </c>
      <c r="N872" s="11" t="s">
        <v>2154</v>
      </c>
      <c r="O872" s="9" t="s">
        <v>157</v>
      </c>
      <c r="P872" s="9" t="s">
        <v>1794</v>
      </c>
      <c r="Q872" s="11" t="s">
        <v>2154</v>
      </c>
      <c r="R872" s="9" t="s">
        <v>47</v>
      </c>
      <c r="S872" s="9" t="s">
        <v>46</v>
      </c>
      <c r="T872" s="13">
        <v>7.18</v>
      </c>
      <c r="U872" s="10">
        <v>43868</v>
      </c>
      <c r="V872" s="9" t="s">
        <v>2155</v>
      </c>
      <c r="W872" s="12" t="s">
        <v>93</v>
      </c>
      <c r="X872" s="12" t="s">
        <v>13</v>
      </c>
      <c r="Y872" s="163" t="s">
        <v>31</v>
      </c>
      <c r="Z872" s="11" t="s">
        <v>3958</v>
      </c>
      <c r="AA872" s="14">
        <v>0</v>
      </c>
      <c r="AB872" s="14">
        <v>0</v>
      </c>
      <c r="AC872" s="14">
        <v>217800</v>
      </c>
      <c r="AD872" s="14">
        <v>0</v>
      </c>
      <c r="AE872" s="161">
        <f>SUM(TAMPData2202[[#This Row],[2022 PE Obligations]:[2022 Paving Obligations]])</f>
        <v>217800</v>
      </c>
      <c r="AF872" s="14">
        <v>0</v>
      </c>
      <c r="AG872" s="14">
        <v>0</v>
      </c>
      <c r="AH872" s="14">
        <v>731500</v>
      </c>
      <c r="AI872" s="14">
        <v>2880400</v>
      </c>
      <c r="AJ872" s="14">
        <v>3611900</v>
      </c>
      <c r="AK872" s="16" t="s">
        <v>3960</v>
      </c>
    </row>
    <row r="873" spans="1:37" ht="36" hidden="1" x14ac:dyDescent="0.35">
      <c r="A873" s="162">
        <v>127390</v>
      </c>
      <c r="B873" s="8">
        <v>4</v>
      </c>
      <c r="C873" s="9" t="s">
        <v>85</v>
      </c>
      <c r="D873" s="10">
        <v>43194</v>
      </c>
      <c r="E873" s="9" t="s">
        <v>152</v>
      </c>
      <c r="F873" s="10">
        <v>44557</v>
      </c>
      <c r="G873" s="9" t="s">
        <v>510</v>
      </c>
      <c r="H873" s="11" t="s">
        <v>961</v>
      </c>
      <c r="I873" s="9" t="s">
        <v>116</v>
      </c>
      <c r="J873" s="12" t="s">
        <v>101</v>
      </c>
      <c r="K873" s="9"/>
      <c r="L873" s="12" t="s">
        <v>101</v>
      </c>
      <c r="M873" s="11" t="s">
        <v>1992</v>
      </c>
      <c r="N873" s="11" t="s">
        <v>1976</v>
      </c>
      <c r="O873" s="9" t="s">
        <v>157</v>
      </c>
      <c r="P873" s="9" t="s">
        <v>1794</v>
      </c>
      <c r="Q873" s="11" t="s">
        <v>1993</v>
      </c>
      <c r="R873" s="9" t="s">
        <v>47</v>
      </c>
      <c r="S873" s="9" t="s">
        <v>43</v>
      </c>
      <c r="T873" s="13">
        <v>7.14</v>
      </c>
      <c r="U873" s="10">
        <v>44603</v>
      </c>
      <c r="V873" s="9" t="s">
        <v>1867</v>
      </c>
      <c r="W873" s="12" t="s">
        <v>670</v>
      </c>
      <c r="X873" s="12" t="s">
        <v>94</v>
      </c>
      <c r="Y873" s="163" t="s">
        <v>31</v>
      </c>
      <c r="Z873" s="11" t="s">
        <v>1994</v>
      </c>
      <c r="AA873" s="14">
        <v>0</v>
      </c>
      <c r="AB873" s="14">
        <v>0</v>
      </c>
      <c r="AC873" s="14">
        <v>280200</v>
      </c>
      <c r="AD873" s="14">
        <v>1389400</v>
      </c>
      <c r="AE873" s="161">
        <f>SUM(TAMPData2202[[#This Row],[2022 PE Obligations]:[2022 Paving Obligations]])</f>
        <v>1669600</v>
      </c>
      <c r="AF873" s="14">
        <v>0</v>
      </c>
      <c r="AG873" s="14">
        <v>0</v>
      </c>
      <c r="AH873" s="14">
        <v>280200</v>
      </c>
      <c r="AI873" s="14">
        <v>1389400</v>
      </c>
      <c r="AJ873" s="14">
        <v>1669600</v>
      </c>
      <c r="AK873" s="16" t="s">
        <v>1996</v>
      </c>
    </row>
    <row r="874" spans="1:37" hidden="1" x14ac:dyDescent="0.35">
      <c r="A874" s="162">
        <v>127394</v>
      </c>
      <c r="B874" s="8">
        <v>4</v>
      </c>
      <c r="C874" s="9" t="s">
        <v>85</v>
      </c>
      <c r="D874" s="10">
        <v>43194</v>
      </c>
      <c r="E874" s="9" t="s">
        <v>152</v>
      </c>
      <c r="F874" s="10">
        <v>44556</v>
      </c>
      <c r="G874" s="9" t="s">
        <v>510</v>
      </c>
      <c r="H874" s="11" t="s">
        <v>961</v>
      </c>
      <c r="I874" s="9" t="s">
        <v>1893</v>
      </c>
      <c r="J874" s="12" t="s">
        <v>101</v>
      </c>
      <c r="K874" s="9"/>
      <c r="L874" s="12" t="s">
        <v>101</v>
      </c>
      <c r="M874" s="11" t="s">
        <v>1997</v>
      </c>
      <c r="N874" s="11" t="s">
        <v>1976</v>
      </c>
      <c r="O874" s="9" t="s">
        <v>157</v>
      </c>
      <c r="P874" s="9" t="s">
        <v>158</v>
      </c>
      <c r="Q874" s="11" t="s">
        <v>1976</v>
      </c>
      <c r="R874" s="9" t="s">
        <v>47</v>
      </c>
      <c r="S874" s="9" t="s">
        <v>43</v>
      </c>
      <c r="T874" s="13">
        <v>1.68</v>
      </c>
      <c r="U874" s="10">
        <v>44603</v>
      </c>
      <c r="V874" s="9" t="s">
        <v>1867</v>
      </c>
      <c r="W874" s="12" t="s">
        <v>670</v>
      </c>
      <c r="X874" s="12" t="s">
        <v>13</v>
      </c>
      <c r="Y874" s="163" t="s">
        <v>31</v>
      </c>
      <c r="Z874" s="11"/>
      <c r="AA874" s="14">
        <v>0</v>
      </c>
      <c r="AB874" s="14">
        <v>0</v>
      </c>
      <c r="AC874" s="14">
        <v>54600</v>
      </c>
      <c r="AD874" s="14">
        <v>422000</v>
      </c>
      <c r="AE874" s="161">
        <f>SUM(TAMPData2202[[#This Row],[2022 PE Obligations]:[2022 Paving Obligations]])</f>
        <v>476600</v>
      </c>
      <c r="AF874" s="14">
        <v>0</v>
      </c>
      <c r="AG874" s="14">
        <v>0</v>
      </c>
      <c r="AH874" s="14">
        <v>54600</v>
      </c>
      <c r="AI874" s="14">
        <v>422000</v>
      </c>
      <c r="AJ874" s="14">
        <v>476600</v>
      </c>
      <c r="AK874" s="16" t="s">
        <v>1999</v>
      </c>
    </row>
    <row r="875" spans="1:37" ht="36" hidden="1" x14ac:dyDescent="0.35">
      <c r="A875" s="162">
        <v>127395</v>
      </c>
      <c r="B875" s="8">
        <v>4</v>
      </c>
      <c r="C875" s="9" t="s">
        <v>97</v>
      </c>
      <c r="D875" s="10">
        <v>43194</v>
      </c>
      <c r="E875" s="9" t="s">
        <v>152</v>
      </c>
      <c r="F875" s="10">
        <v>44565.875173611108</v>
      </c>
      <c r="G875" s="9" t="s">
        <v>108</v>
      </c>
      <c r="H875" s="11" t="s">
        <v>961</v>
      </c>
      <c r="I875" s="9" t="s">
        <v>2873</v>
      </c>
      <c r="J875" s="12" t="s">
        <v>101</v>
      </c>
      <c r="K875" s="9"/>
      <c r="L875" s="12" t="s">
        <v>101</v>
      </c>
      <c r="M875" s="11" t="s">
        <v>2973</v>
      </c>
      <c r="N875" s="11" t="s">
        <v>2974</v>
      </c>
      <c r="O875" s="9" t="s">
        <v>157</v>
      </c>
      <c r="P875" s="9" t="s">
        <v>158</v>
      </c>
      <c r="Q875" s="11" t="s">
        <v>2876</v>
      </c>
      <c r="R875" s="9" t="s">
        <v>47</v>
      </c>
      <c r="S875" s="9" t="s">
        <v>46</v>
      </c>
      <c r="T875" s="13">
        <v>4.45</v>
      </c>
      <c r="U875" s="10">
        <v>44323</v>
      </c>
      <c r="V875" s="9" t="s">
        <v>2975</v>
      </c>
      <c r="W875" s="12" t="s">
        <v>93</v>
      </c>
      <c r="X875" s="12" t="s">
        <v>94</v>
      </c>
      <c r="Y875" s="163" t="s">
        <v>31</v>
      </c>
      <c r="Z875" s="11"/>
      <c r="AA875" s="14">
        <v>0</v>
      </c>
      <c r="AB875" s="14">
        <v>0</v>
      </c>
      <c r="AC875" s="14">
        <v>159450</v>
      </c>
      <c r="AD875" s="14">
        <v>46045</v>
      </c>
      <c r="AE875" s="161">
        <f>SUM(TAMPData2202[[#This Row],[2022 PE Obligations]:[2022 Paving Obligations]])</f>
        <v>205495</v>
      </c>
      <c r="AF875" s="14">
        <v>0</v>
      </c>
      <c r="AG875" s="14">
        <v>0</v>
      </c>
      <c r="AH875" s="14">
        <v>573850</v>
      </c>
      <c r="AI875" s="14">
        <v>702945</v>
      </c>
      <c r="AJ875" s="14">
        <v>1276795</v>
      </c>
      <c r="AK875" s="16" t="s">
        <v>2976</v>
      </c>
    </row>
    <row r="876" spans="1:37" ht="36" hidden="1" x14ac:dyDescent="0.35">
      <c r="A876" s="162">
        <v>127398</v>
      </c>
      <c r="B876" s="8">
        <v>4</v>
      </c>
      <c r="C876" s="9" t="s">
        <v>85</v>
      </c>
      <c r="D876" s="10">
        <v>43194</v>
      </c>
      <c r="E876" s="9" t="s">
        <v>152</v>
      </c>
      <c r="F876" s="10">
        <v>44600</v>
      </c>
      <c r="G876" s="9" t="s">
        <v>666</v>
      </c>
      <c r="H876" s="11" t="s">
        <v>415</v>
      </c>
      <c r="I876" s="9" t="s">
        <v>2033</v>
      </c>
      <c r="J876" s="12" t="s">
        <v>101</v>
      </c>
      <c r="K876" s="9"/>
      <c r="L876" s="12" t="s">
        <v>101</v>
      </c>
      <c r="M876" s="11" t="s">
        <v>2319</v>
      </c>
      <c r="N876" s="11" t="s">
        <v>2035</v>
      </c>
      <c r="O876" s="9" t="s">
        <v>157</v>
      </c>
      <c r="P876" s="9" t="s">
        <v>1794</v>
      </c>
      <c r="Q876" s="11" t="s">
        <v>2035</v>
      </c>
      <c r="R876" s="9" t="s">
        <v>47</v>
      </c>
      <c r="S876" s="9" t="s">
        <v>43</v>
      </c>
      <c r="T876" s="13">
        <v>9.1300000000000008</v>
      </c>
      <c r="U876" s="10">
        <v>44645</v>
      </c>
      <c r="V876" s="9" t="s">
        <v>2036</v>
      </c>
      <c r="W876" s="12" t="s">
        <v>93</v>
      </c>
      <c r="X876" s="12" t="s">
        <v>103</v>
      </c>
      <c r="Y876" s="163" t="s">
        <v>32</v>
      </c>
      <c r="Z876" s="11" t="s">
        <v>2320</v>
      </c>
      <c r="AA876" s="14">
        <v>0</v>
      </c>
      <c r="AB876" s="14">
        <v>0</v>
      </c>
      <c r="AC876" s="14">
        <v>5000</v>
      </c>
      <c r="AD876" s="14">
        <v>0</v>
      </c>
      <c r="AE876" s="161">
        <f>SUM(TAMPData2202[[#This Row],[2022 PE Obligations]:[2022 Paving Obligations]])</f>
        <v>5000</v>
      </c>
      <c r="AF876" s="14">
        <v>0</v>
      </c>
      <c r="AG876" s="14">
        <v>0</v>
      </c>
      <c r="AH876" s="14">
        <v>5000</v>
      </c>
      <c r="AI876" s="14">
        <v>0</v>
      </c>
      <c r="AJ876" s="14">
        <v>5000</v>
      </c>
      <c r="AK876" s="16" t="s">
        <v>2322</v>
      </c>
    </row>
    <row r="877" spans="1:37" hidden="1" x14ac:dyDescent="0.35">
      <c r="A877" s="162">
        <v>127404</v>
      </c>
      <c r="B877" s="8">
        <v>4</v>
      </c>
      <c r="C877" s="9" t="s">
        <v>85</v>
      </c>
      <c r="D877" s="10">
        <v>43194</v>
      </c>
      <c r="E877" s="9" t="s">
        <v>152</v>
      </c>
      <c r="F877" s="10">
        <v>44550</v>
      </c>
      <c r="G877" s="9" t="s">
        <v>510</v>
      </c>
      <c r="H877" s="11" t="s">
        <v>863</v>
      </c>
      <c r="I877" s="9" t="s">
        <v>776</v>
      </c>
      <c r="J877" s="12" t="s">
        <v>101</v>
      </c>
      <c r="K877" s="9"/>
      <c r="L877" s="12" t="s">
        <v>101</v>
      </c>
      <c r="M877" s="11" t="s">
        <v>3882</v>
      </c>
      <c r="N877" s="11" t="s">
        <v>2154</v>
      </c>
      <c r="O877" s="9" t="s">
        <v>157</v>
      </c>
      <c r="P877" s="9" t="s">
        <v>158</v>
      </c>
      <c r="Q877" s="11" t="s">
        <v>2154</v>
      </c>
      <c r="R877" s="9" t="s">
        <v>47</v>
      </c>
      <c r="S877" s="164" t="s">
        <v>46</v>
      </c>
      <c r="T877" s="13">
        <v>7.82</v>
      </c>
      <c r="U877" s="10">
        <v>44603</v>
      </c>
      <c r="V877" s="9" t="s">
        <v>2155</v>
      </c>
      <c r="W877" s="12" t="s">
        <v>93</v>
      </c>
      <c r="X877" s="12" t="s">
        <v>103</v>
      </c>
      <c r="Y877" s="163" t="s">
        <v>32</v>
      </c>
      <c r="Z877" s="11"/>
      <c r="AA877" s="14">
        <v>0</v>
      </c>
      <c r="AB877" s="14">
        <v>0</v>
      </c>
      <c r="AC877" s="14">
        <v>235200</v>
      </c>
      <c r="AD877" s="14">
        <v>1810200</v>
      </c>
      <c r="AE877" s="161">
        <f>SUM(TAMPData2202[[#This Row],[2022 PE Obligations]:[2022 Paving Obligations]])</f>
        <v>2045400</v>
      </c>
      <c r="AF877" s="14">
        <v>0</v>
      </c>
      <c r="AG877" s="14">
        <v>0</v>
      </c>
      <c r="AH877" s="14">
        <v>235200</v>
      </c>
      <c r="AI877" s="14">
        <v>1810200</v>
      </c>
      <c r="AJ877" s="14">
        <v>2045400</v>
      </c>
      <c r="AK877" s="16" t="s">
        <v>3883</v>
      </c>
    </row>
    <row r="878" spans="1:37" hidden="1" x14ac:dyDescent="0.35">
      <c r="A878" s="162">
        <v>127405</v>
      </c>
      <c r="B878" s="8">
        <v>4</v>
      </c>
      <c r="C878" s="9" t="s">
        <v>97</v>
      </c>
      <c r="D878" s="10">
        <v>43194</v>
      </c>
      <c r="E878" s="9" t="s">
        <v>152</v>
      </c>
      <c r="F878" s="10">
        <v>44594.875115740739</v>
      </c>
      <c r="G878" s="9" t="s">
        <v>108</v>
      </c>
      <c r="H878" s="11" t="s">
        <v>371</v>
      </c>
      <c r="I878" s="9" t="s">
        <v>2924</v>
      </c>
      <c r="J878" s="12" t="s">
        <v>101</v>
      </c>
      <c r="K878" s="9"/>
      <c r="L878" s="12" t="s">
        <v>101</v>
      </c>
      <c r="M878" s="11" t="s">
        <v>3486</v>
      </c>
      <c r="N878" s="11" t="s">
        <v>1793</v>
      </c>
      <c r="O878" s="9" t="s">
        <v>157</v>
      </c>
      <c r="P878" s="9" t="s">
        <v>158</v>
      </c>
      <c r="Q878" s="11" t="s">
        <v>1793</v>
      </c>
      <c r="R878" s="9" t="s">
        <v>47</v>
      </c>
      <c r="S878" s="9" t="s">
        <v>43</v>
      </c>
      <c r="T878" s="13">
        <v>2.97</v>
      </c>
      <c r="U878" s="10">
        <v>44428</v>
      </c>
      <c r="V878" s="9" t="s">
        <v>2036</v>
      </c>
      <c r="W878" s="12" t="s">
        <v>93</v>
      </c>
      <c r="X878" s="12" t="s">
        <v>103</v>
      </c>
      <c r="Y878" s="163" t="s">
        <v>32</v>
      </c>
      <c r="Z878" s="11"/>
      <c r="AA878" s="14">
        <v>0</v>
      </c>
      <c r="AB878" s="14">
        <v>0</v>
      </c>
      <c r="AC878" s="14">
        <v>63200</v>
      </c>
      <c r="AD878" s="14">
        <v>1079100</v>
      </c>
      <c r="AE878" s="161">
        <f>SUM(TAMPData2202[[#This Row],[2022 PE Obligations]:[2022 Paving Obligations]])</f>
        <v>1142300</v>
      </c>
      <c r="AF878" s="14">
        <v>0</v>
      </c>
      <c r="AG878" s="14">
        <v>0</v>
      </c>
      <c r="AH878" s="14">
        <v>63200</v>
      </c>
      <c r="AI878" s="14">
        <v>1079100</v>
      </c>
      <c r="AJ878" s="14">
        <v>1142300</v>
      </c>
      <c r="AK878" s="16" t="s">
        <v>3488</v>
      </c>
    </row>
    <row r="879" spans="1:37" hidden="1" x14ac:dyDescent="0.35">
      <c r="A879" s="162">
        <v>127406</v>
      </c>
      <c r="B879" s="8">
        <v>4</v>
      </c>
      <c r="C879" s="9" t="s">
        <v>97</v>
      </c>
      <c r="D879" s="10">
        <v>43194</v>
      </c>
      <c r="E879" s="9" t="s">
        <v>152</v>
      </c>
      <c r="F879" s="10">
        <v>44602.875127314815</v>
      </c>
      <c r="G879" s="9" t="s">
        <v>108</v>
      </c>
      <c r="H879" s="11" t="s">
        <v>489</v>
      </c>
      <c r="I879" s="9" t="s">
        <v>1485</v>
      </c>
      <c r="J879" s="12" t="s">
        <v>101</v>
      </c>
      <c r="K879" s="9"/>
      <c r="L879" s="12" t="s">
        <v>101</v>
      </c>
      <c r="M879" s="11" t="s">
        <v>3259</v>
      </c>
      <c r="N879" s="11" t="s">
        <v>1793</v>
      </c>
      <c r="O879" s="9" t="s">
        <v>157</v>
      </c>
      <c r="P879" s="9" t="s">
        <v>158</v>
      </c>
      <c r="Q879" s="11" t="s">
        <v>1793</v>
      </c>
      <c r="R879" s="9" t="s">
        <v>47</v>
      </c>
      <c r="S879" s="9" t="s">
        <v>43</v>
      </c>
      <c r="T879" s="13">
        <v>5</v>
      </c>
      <c r="U879" s="10">
        <v>44365</v>
      </c>
      <c r="V879" s="9" t="s">
        <v>2036</v>
      </c>
      <c r="W879" s="12" t="s">
        <v>93</v>
      </c>
      <c r="X879" s="12" t="s">
        <v>103</v>
      </c>
      <c r="Y879" s="163" t="s">
        <v>32</v>
      </c>
      <c r="Z879" s="11"/>
      <c r="AA879" s="14">
        <v>0</v>
      </c>
      <c r="AB879" s="14">
        <v>0</v>
      </c>
      <c r="AC879" s="14">
        <v>-27630</v>
      </c>
      <c r="AD879" s="14">
        <v>1771995</v>
      </c>
      <c r="AE879" s="161">
        <f>SUM(TAMPData2202[[#This Row],[2022 PE Obligations]:[2022 Paving Obligations]])</f>
        <v>1744365</v>
      </c>
      <c r="AF879" s="14">
        <v>0</v>
      </c>
      <c r="AG879" s="14">
        <v>0</v>
      </c>
      <c r="AH879" s="14">
        <v>393470</v>
      </c>
      <c r="AI879" s="14">
        <v>1771995</v>
      </c>
      <c r="AJ879" s="14">
        <v>2165465</v>
      </c>
      <c r="AK879" s="16" t="s">
        <v>3261</v>
      </c>
    </row>
    <row r="880" spans="1:37" hidden="1" x14ac:dyDescent="0.35">
      <c r="A880" s="162">
        <v>127414</v>
      </c>
      <c r="B880" s="8">
        <v>4</v>
      </c>
      <c r="C880" s="9" t="s">
        <v>97</v>
      </c>
      <c r="D880" s="10">
        <v>43194</v>
      </c>
      <c r="E880" s="9" t="s">
        <v>152</v>
      </c>
      <c r="F880" s="10">
        <v>44522.875127314815</v>
      </c>
      <c r="G880" s="9" t="s">
        <v>510</v>
      </c>
      <c r="H880" s="11" t="s">
        <v>770</v>
      </c>
      <c r="I880" s="9" t="s">
        <v>5866</v>
      </c>
      <c r="J880" s="12" t="s">
        <v>101</v>
      </c>
      <c r="K880" s="9"/>
      <c r="L880" s="12" t="s">
        <v>101</v>
      </c>
      <c r="M880" s="11" t="s">
        <v>5867</v>
      </c>
      <c r="N880" s="11" t="s">
        <v>2856</v>
      </c>
      <c r="O880" s="9" t="s">
        <v>157</v>
      </c>
      <c r="P880" s="9" t="s">
        <v>158</v>
      </c>
      <c r="Q880" s="11" t="s">
        <v>2856</v>
      </c>
      <c r="R880" s="9" t="s">
        <v>47</v>
      </c>
      <c r="S880" s="9" t="s">
        <v>43</v>
      </c>
      <c r="T880" s="13">
        <v>7.12</v>
      </c>
      <c r="U880" s="10">
        <v>44365</v>
      </c>
      <c r="V880" s="9" t="s">
        <v>2036</v>
      </c>
      <c r="W880" s="12" t="s">
        <v>93</v>
      </c>
      <c r="X880" s="12" t="s">
        <v>103</v>
      </c>
      <c r="Y880" s="163" t="s">
        <v>32</v>
      </c>
      <c r="Z880" s="11"/>
      <c r="AA880" s="14">
        <v>0</v>
      </c>
      <c r="AB880" s="14">
        <v>0</v>
      </c>
      <c r="AC880" s="14">
        <v>5843</v>
      </c>
      <c r="AD880" s="14">
        <v>-40015</v>
      </c>
      <c r="AE880" s="161">
        <f>SUM(TAMPData2202[[#This Row],[2022 PE Obligations]:[2022 Paving Obligations]])</f>
        <v>-34172</v>
      </c>
      <c r="AF880" s="14">
        <v>0</v>
      </c>
      <c r="AG880" s="14">
        <v>0</v>
      </c>
      <c r="AH880" s="14">
        <v>192843</v>
      </c>
      <c r="AI880" s="14">
        <v>1489385</v>
      </c>
      <c r="AJ880" s="14">
        <v>1682228</v>
      </c>
      <c r="AK880" s="16" t="s">
        <v>5868</v>
      </c>
    </row>
    <row r="881" spans="1:37" ht="36" hidden="1" x14ac:dyDescent="0.35">
      <c r="A881" s="162">
        <v>127415</v>
      </c>
      <c r="B881" s="8">
        <v>4</v>
      </c>
      <c r="C881" s="9" t="s">
        <v>97</v>
      </c>
      <c r="D881" s="10">
        <v>43194</v>
      </c>
      <c r="E881" s="9" t="s">
        <v>152</v>
      </c>
      <c r="F881" s="10">
        <v>43771.875081018516</v>
      </c>
      <c r="G881" s="9" t="s">
        <v>510</v>
      </c>
      <c r="H881" s="11" t="s">
        <v>196</v>
      </c>
      <c r="I881" s="9" t="s">
        <v>2152</v>
      </c>
      <c r="J881" s="12" t="s">
        <v>101</v>
      </c>
      <c r="K881" s="9"/>
      <c r="L881" s="12" t="s">
        <v>101</v>
      </c>
      <c r="M881" s="11" t="s">
        <v>2153</v>
      </c>
      <c r="N881" s="11" t="s">
        <v>2154</v>
      </c>
      <c r="O881" s="9" t="s">
        <v>157</v>
      </c>
      <c r="P881" s="9" t="s">
        <v>1794</v>
      </c>
      <c r="Q881" s="11" t="s">
        <v>2154</v>
      </c>
      <c r="R881" s="9" t="s">
        <v>47</v>
      </c>
      <c r="S881" s="9" t="s">
        <v>46</v>
      </c>
      <c r="T881" s="13">
        <v>3.76</v>
      </c>
      <c r="U881" s="10">
        <v>43441</v>
      </c>
      <c r="V881" s="9" t="s">
        <v>2155</v>
      </c>
      <c r="W881" s="12" t="s">
        <v>93</v>
      </c>
      <c r="X881" s="12" t="s">
        <v>103</v>
      </c>
      <c r="Y881" s="163" t="s">
        <v>32</v>
      </c>
      <c r="Z881" s="11" t="s">
        <v>2156</v>
      </c>
      <c r="AA881" s="14">
        <v>0</v>
      </c>
      <c r="AB881" s="14">
        <v>0</v>
      </c>
      <c r="AC881" s="14">
        <v>0</v>
      </c>
      <c r="AD881" s="14">
        <v>175000</v>
      </c>
      <c r="AE881" s="161">
        <f>SUM(TAMPData2202[[#This Row],[2022 PE Obligations]:[2022 Paving Obligations]])</f>
        <v>175000</v>
      </c>
      <c r="AF881" s="14">
        <v>0</v>
      </c>
      <c r="AG881" s="14">
        <v>0</v>
      </c>
      <c r="AH881" s="14">
        <v>163984</v>
      </c>
      <c r="AI881" s="14">
        <v>2589573</v>
      </c>
      <c r="AJ881" s="14">
        <v>2753557</v>
      </c>
      <c r="AK881" s="16" t="s">
        <v>2158</v>
      </c>
    </row>
    <row r="882" spans="1:37" hidden="1" x14ac:dyDescent="0.35">
      <c r="A882" s="159">
        <v>127457</v>
      </c>
      <c r="B882" s="8">
        <v>3</v>
      </c>
      <c r="C882" s="9" t="s">
        <v>85</v>
      </c>
      <c r="D882" s="10">
        <v>43216</v>
      </c>
      <c r="E882" s="9" t="s">
        <v>5869</v>
      </c>
      <c r="F882" s="10">
        <v>43216</v>
      </c>
      <c r="G882" s="9" t="s">
        <v>5869</v>
      </c>
      <c r="H882" s="11" t="s">
        <v>910</v>
      </c>
      <c r="I882" s="9"/>
      <c r="J882" s="12"/>
      <c r="K882" s="9"/>
      <c r="L882" s="12"/>
      <c r="M882" s="11" t="s">
        <v>5870</v>
      </c>
      <c r="N882" s="11"/>
      <c r="O882" s="9" t="s">
        <v>5122</v>
      </c>
      <c r="P882" s="9" t="s">
        <v>5123</v>
      </c>
      <c r="Q882" s="11"/>
      <c r="R882" s="166" t="s">
        <v>1778</v>
      </c>
      <c r="S882" s="166" t="s">
        <v>1778</v>
      </c>
      <c r="T882" s="15" t="s">
        <v>505</v>
      </c>
      <c r="U882" s="12"/>
      <c r="V882" s="9"/>
      <c r="W882" s="12" t="s">
        <v>93</v>
      </c>
      <c r="X882" s="12"/>
      <c r="Y882" s="12"/>
      <c r="Z882" s="11"/>
      <c r="AA882" s="14">
        <v>0</v>
      </c>
      <c r="AB882" s="14">
        <v>0</v>
      </c>
      <c r="AC882" s="14">
        <v>248800</v>
      </c>
      <c r="AD882" s="14">
        <v>0</v>
      </c>
      <c r="AE882" s="161">
        <f>SUM(TAMPData2202[[#This Row],[2022 PE Obligations]:[2022 Paving Obligations]])</f>
        <v>248800</v>
      </c>
      <c r="AF882" s="14">
        <v>0</v>
      </c>
      <c r="AG882" s="14">
        <v>0</v>
      </c>
      <c r="AH882" s="14">
        <v>470600</v>
      </c>
      <c r="AI882" s="14">
        <v>0</v>
      </c>
      <c r="AJ882" s="14">
        <v>470600</v>
      </c>
      <c r="AK882" s="16" t="s">
        <v>5871</v>
      </c>
    </row>
    <row r="883" spans="1:37" hidden="1" x14ac:dyDescent="0.35">
      <c r="A883" s="162">
        <v>127460</v>
      </c>
      <c r="B883" s="8">
        <v>1</v>
      </c>
      <c r="C883" s="9" t="s">
        <v>97</v>
      </c>
      <c r="D883" s="10">
        <v>43216</v>
      </c>
      <c r="E883" s="9" t="s">
        <v>152</v>
      </c>
      <c r="F883" s="10">
        <v>44272</v>
      </c>
      <c r="G883" s="9" t="s">
        <v>161</v>
      </c>
      <c r="H883" s="11" t="s">
        <v>297</v>
      </c>
      <c r="I883" s="9" t="s">
        <v>477</v>
      </c>
      <c r="J883" s="12" t="s">
        <v>299</v>
      </c>
      <c r="K883" s="9"/>
      <c r="L883" s="12" t="s">
        <v>300</v>
      </c>
      <c r="M883" s="11" t="s">
        <v>1819</v>
      </c>
      <c r="N883" s="11" t="s">
        <v>1820</v>
      </c>
      <c r="O883" s="9" t="s">
        <v>157</v>
      </c>
      <c r="P883" s="9" t="s">
        <v>1794</v>
      </c>
      <c r="Q883" s="11" t="s">
        <v>1820</v>
      </c>
      <c r="R883" s="9" t="s">
        <v>47</v>
      </c>
      <c r="S883" s="9" t="s">
        <v>46</v>
      </c>
      <c r="T883" s="13">
        <v>4.3499999999999996</v>
      </c>
      <c r="U883" s="10">
        <v>43812</v>
      </c>
      <c r="V883" s="9" t="s">
        <v>1805</v>
      </c>
      <c r="W883" s="12" t="s">
        <v>93</v>
      </c>
      <c r="X883" s="12" t="s">
        <v>303</v>
      </c>
      <c r="Y883" s="163" t="s">
        <v>29</v>
      </c>
      <c r="Z883" s="11" t="s">
        <v>1821</v>
      </c>
      <c r="AA883" s="14">
        <v>0</v>
      </c>
      <c r="AB883" s="14">
        <v>0</v>
      </c>
      <c r="AC883" s="14">
        <v>353700</v>
      </c>
      <c r="AD883" s="14">
        <v>0</v>
      </c>
      <c r="AE883" s="161">
        <f>SUM(TAMPData2202[[#This Row],[2022 PE Obligations]:[2022 Paving Obligations]])</f>
        <v>353700</v>
      </c>
      <c r="AF883" s="14">
        <v>0</v>
      </c>
      <c r="AG883" s="14">
        <v>0</v>
      </c>
      <c r="AH883" s="14">
        <v>491300</v>
      </c>
      <c r="AI883" s="14">
        <v>7684000</v>
      </c>
      <c r="AJ883" s="14">
        <v>8175300</v>
      </c>
      <c r="AK883" s="16" t="s">
        <v>1823</v>
      </c>
    </row>
    <row r="884" spans="1:37" hidden="1" x14ac:dyDescent="0.35">
      <c r="A884" s="162">
        <v>127461</v>
      </c>
      <c r="B884" s="8">
        <v>1</v>
      </c>
      <c r="C884" s="9" t="s">
        <v>85</v>
      </c>
      <c r="D884" s="10">
        <v>43216</v>
      </c>
      <c r="E884" s="9" t="s">
        <v>152</v>
      </c>
      <c r="F884" s="10">
        <v>44557</v>
      </c>
      <c r="G884" s="9" t="s">
        <v>161</v>
      </c>
      <c r="H884" s="11" t="s">
        <v>297</v>
      </c>
      <c r="I884" s="9" t="s">
        <v>1945</v>
      </c>
      <c r="J884" s="12" t="s">
        <v>299</v>
      </c>
      <c r="K884" s="9"/>
      <c r="L884" s="12" t="s">
        <v>300</v>
      </c>
      <c r="M884" s="11" t="s">
        <v>1946</v>
      </c>
      <c r="N884" s="11" t="s">
        <v>1947</v>
      </c>
      <c r="O884" s="9" t="s">
        <v>157</v>
      </c>
      <c r="P884" s="9" t="s">
        <v>157</v>
      </c>
      <c r="Q884" s="11" t="s">
        <v>1948</v>
      </c>
      <c r="R884" s="9" t="s">
        <v>47</v>
      </c>
      <c r="S884" s="9" t="s">
        <v>43</v>
      </c>
      <c r="T884" s="13">
        <v>5.44</v>
      </c>
      <c r="U884" s="10">
        <v>44603</v>
      </c>
      <c r="V884" s="9"/>
      <c r="W884" s="12" t="s">
        <v>93</v>
      </c>
      <c r="X884" s="12" t="s">
        <v>303</v>
      </c>
      <c r="Y884" s="163" t="s">
        <v>29</v>
      </c>
      <c r="Z884" s="11"/>
      <c r="AA884" s="14">
        <v>0</v>
      </c>
      <c r="AB884" s="14">
        <v>0</v>
      </c>
      <c r="AC884" s="14">
        <v>0</v>
      </c>
      <c r="AD884" s="14">
        <v>5949600</v>
      </c>
      <c r="AE884" s="161">
        <f>SUM(TAMPData2202[[#This Row],[2022 PE Obligations]:[2022 Paving Obligations]])</f>
        <v>5949600</v>
      </c>
      <c r="AF884" s="14">
        <v>0</v>
      </c>
      <c r="AG884" s="14">
        <v>0</v>
      </c>
      <c r="AH884" s="14">
        <v>0</v>
      </c>
      <c r="AI884" s="14">
        <v>5949600</v>
      </c>
      <c r="AJ884" s="14">
        <v>5949600</v>
      </c>
      <c r="AK884" s="16" t="s">
        <v>1950</v>
      </c>
    </row>
    <row r="885" spans="1:37" hidden="1" x14ac:dyDescent="0.35">
      <c r="A885" s="162">
        <v>127463</v>
      </c>
      <c r="B885" s="8">
        <v>1</v>
      </c>
      <c r="C885" s="9" t="s">
        <v>97</v>
      </c>
      <c r="D885" s="10">
        <v>43216</v>
      </c>
      <c r="E885" s="9" t="s">
        <v>152</v>
      </c>
      <c r="F885" s="10">
        <v>44587</v>
      </c>
      <c r="G885" s="9" t="s">
        <v>161</v>
      </c>
      <c r="H885" s="11" t="s">
        <v>337</v>
      </c>
      <c r="I885" s="9" t="s">
        <v>649</v>
      </c>
      <c r="J885" s="12" t="s">
        <v>299</v>
      </c>
      <c r="K885" s="9"/>
      <c r="L885" s="12" t="s">
        <v>300</v>
      </c>
      <c r="M885" s="11" t="s">
        <v>3932</v>
      </c>
      <c r="N885" s="11" t="s">
        <v>1804</v>
      </c>
      <c r="O885" s="9" t="s">
        <v>157</v>
      </c>
      <c r="P885" s="9" t="s">
        <v>157</v>
      </c>
      <c r="Q885" s="11" t="s">
        <v>1804</v>
      </c>
      <c r="R885" s="164" t="s">
        <v>47</v>
      </c>
      <c r="S885" s="164" t="s">
        <v>43</v>
      </c>
      <c r="T885" s="13">
        <v>4.58</v>
      </c>
      <c r="U885" s="10">
        <v>44176</v>
      </c>
      <c r="V885" s="9" t="s">
        <v>1805</v>
      </c>
      <c r="W885" s="12" t="s">
        <v>93</v>
      </c>
      <c r="X885" s="12" t="s">
        <v>303</v>
      </c>
      <c r="Y885" s="163" t="s">
        <v>29</v>
      </c>
      <c r="Z885" s="11"/>
      <c r="AA885" s="14">
        <v>0</v>
      </c>
      <c r="AB885" s="14">
        <v>0</v>
      </c>
      <c r="AC885" s="14">
        <v>0</v>
      </c>
      <c r="AD885" s="14">
        <v>500000</v>
      </c>
      <c r="AE885" s="161">
        <f>SUM(TAMPData2202[[#This Row],[2022 PE Obligations]:[2022 Paving Obligations]])</f>
        <v>500000</v>
      </c>
      <c r="AF885" s="14">
        <v>0</v>
      </c>
      <c r="AG885" s="14">
        <v>0</v>
      </c>
      <c r="AH885" s="14">
        <v>0</v>
      </c>
      <c r="AI885" s="14">
        <v>4735000</v>
      </c>
      <c r="AJ885" s="14">
        <v>4735000</v>
      </c>
      <c r="AK885" s="16" t="s">
        <v>3934</v>
      </c>
    </row>
    <row r="886" spans="1:37" ht="36" hidden="1" x14ac:dyDescent="0.35">
      <c r="A886" s="162">
        <v>127466</v>
      </c>
      <c r="B886" s="8">
        <v>1</v>
      </c>
      <c r="C886" s="9" t="s">
        <v>114</v>
      </c>
      <c r="D886" s="10">
        <v>43216</v>
      </c>
      <c r="E886" s="9" t="s">
        <v>152</v>
      </c>
      <c r="F886" s="10">
        <v>44167.875081018516</v>
      </c>
      <c r="G886" s="9" t="s">
        <v>134</v>
      </c>
      <c r="H886" s="11" t="s">
        <v>162</v>
      </c>
      <c r="I886" s="9" t="s">
        <v>477</v>
      </c>
      <c r="J886" s="12" t="s">
        <v>299</v>
      </c>
      <c r="K886" s="9"/>
      <c r="L886" s="12" t="s">
        <v>300</v>
      </c>
      <c r="M886" s="11" t="s">
        <v>3947</v>
      </c>
      <c r="N886" s="11" t="s">
        <v>3948</v>
      </c>
      <c r="O886" s="9" t="s">
        <v>157</v>
      </c>
      <c r="P886" s="9" t="s">
        <v>1794</v>
      </c>
      <c r="Q886" s="11" t="s">
        <v>3948</v>
      </c>
      <c r="R886" s="9" t="s">
        <v>47</v>
      </c>
      <c r="S886" s="164" t="s">
        <v>43</v>
      </c>
      <c r="T886" s="13">
        <v>3.14</v>
      </c>
      <c r="U886" s="10">
        <v>43812</v>
      </c>
      <c r="V886" s="9" t="s">
        <v>1805</v>
      </c>
      <c r="W886" s="12" t="s">
        <v>93</v>
      </c>
      <c r="X886" s="12" t="s">
        <v>303</v>
      </c>
      <c r="Y886" s="163" t="s">
        <v>29</v>
      </c>
      <c r="Z886" s="11" t="s">
        <v>3949</v>
      </c>
      <c r="AA886" s="14">
        <v>0</v>
      </c>
      <c r="AB886" s="14">
        <v>0</v>
      </c>
      <c r="AC886" s="14">
        <v>56749.33</v>
      </c>
      <c r="AD886" s="14">
        <v>9978.5499999999993</v>
      </c>
      <c r="AE886" s="161">
        <f>SUM(TAMPData2202[[#This Row],[2022 PE Obligations]:[2022 Paving Obligations]])</f>
        <v>66727.88</v>
      </c>
      <c r="AF886" s="14">
        <v>0</v>
      </c>
      <c r="AG886" s="14">
        <v>0</v>
      </c>
      <c r="AH886" s="14">
        <v>428849.33</v>
      </c>
      <c r="AI886" s="14">
        <v>3843978.55</v>
      </c>
      <c r="AJ886" s="14">
        <v>4272827.88</v>
      </c>
      <c r="AK886" s="16" t="s">
        <v>3951</v>
      </c>
    </row>
    <row r="887" spans="1:37" hidden="1" x14ac:dyDescent="0.35">
      <c r="A887" s="159">
        <v>127473</v>
      </c>
      <c r="B887" s="8">
        <v>6</v>
      </c>
      <c r="C887" s="9" t="s">
        <v>85</v>
      </c>
      <c r="D887" s="10">
        <v>43217</v>
      </c>
      <c r="E887" s="9" t="s">
        <v>98</v>
      </c>
      <c r="F887" s="10">
        <v>43425</v>
      </c>
      <c r="G887" s="9" t="s">
        <v>152</v>
      </c>
      <c r="H887" s="11" t="s">
        <v>667</v>
      </c>
      <c r="I887" s="9"/>
      <c r="J887" s="12"/>
      <c r="K887" s="9"/>
      <c r="L887" s="12"/>
      <c r="M887" s="11" t="s">
        <v>5872</v>
      </c>
      <c r="N887" s="11"/>
      <c r="O887" s="9" t="s">
        <v>103</v>
      </c>
      <c r="P887" s="9" t="s">
        <v>453</v>
      </c>
      <c r="Q887" s="11"/>
      <c r="R887" s="166" t="s">
        <v>1778</v>
      </c>
      <c r="S887" s="166" t="s">
        <v>1778</v>
      </c>
      <c r="T887" s="15" t="s">
        <v>505</v>
      </c>
      <c r="U887" s="12"/>
      <c r="V887" s="9"/>
      <c r="W887" s="12" t="s">
        <v>93</v>
      </c>
      <c r="X887" s="12"/>
      <c r="Y887" s="12"/>
      <c r="Z887" s="11"/>
      <c r="AA887" s="14">
        <v>324000</v>
      </c>
      <c r="AB887" s="14">
        <v>0</v>
      </c>
      <c r="AC887" s="14">
        <v>0</v>
      </c>
      <c r="AD887" s="14">
        <v>0</v>
      </c>
      <c r="AE887" s="161">
        <f>SUM(TAMPData2202[[#This Row],[2022 PE Obligations]:[2022 Paving Obligations]])</f>
        <v>324000</v>
      </c>
      <c r="AF887" s="14">
        <v>424000</v>
      </c>
      <c r="AG887" s="14">
        <v>0</v>
      </c>
      <c r="AH887" s="14">
        <v>0</v>
      </c>
      <c r="AI887" s="14">
        <v>0</v>
      </c>
      <c r="AJ887" s="14">
        <v>424000</v>
      </c>
      <c r="AK887" s="16"/>
    </row>
    <row r="888" spans="1:37" hidden="1" x14ac:dyDescent="0.35">
      <c r="A888" s="159">
        <v>127490</v>
      </c>
      <c r="B888" s="8">
        <v>1</v>
      </c>
      <c r="C888" s="9" t="s">
        <v>114</v>
      </c>
      <c r="D888" s="10">
        <v>43223</v>
      </c>
      <c r="E888" s="9" t="s">
        <v>5873</v>
      </c>
      <c r="F888" s="10">
        <v>43475</v>
      </c>
      <c r="G888" s="9" t="s">
        <v>170</v>
      </c>
      <c r="H888" s="11" t="s">
        <v>1633</v>
      </c>
      <c r="I888" s="9"/>
      <c r="J888" s="12"/>
      <c r="K888" s="9"/>
      <c r="L888" s="12"/>
      <c r="M888" s="11" t="s">
        <v>5874</v>
      </c>
      <c r="N888" s="11"/>
      <c r="O888" s="9" t="s">
        <v>5875</v>
      </c>
      <c r="P888" s="9" t="s">
        <v>5876</v>
      </c>
      <c r="Q888" s="11"/>
      <c r="R888" s="166" t="s">
        <v>1778</v>
      </c>
      <c r="S888" s="166" t="s">
        <v>1778</v>
      </c>
      <c r="T888" s="13">
        <v>0</v>
      </c>
      <c r="U888" s="12"/>
      <c r="V888" s="9"/>
      <c r="W888" s="12" t="s">
        <v>93</v>
      </c>
      <c r="X888" s="12"/>
      <c r="Y888" s="12"/>
      <c r="Z888" s="11"/>
      <c r="AA888" s="14">
        <v>0</v>
      </c>
      <c r="AB888" s="14">
        <v>0</v>
      </c>
      <c r="AC888" s="14">
        <v>0.2</v>
      </c>
      <c r="AD888" s="14">
        <v>0</v>
      </c>
      <c r="AE888" s="161">
        <f>SUM(TAMPData2202[[#This Row],[2022 PE Obligations]:[2022 Paving Obligations]])</f>
        <v>0.2</v>
      </c>
      <c r="AF888" s="14">
        <v>0</v>
      </c>
      <c r="AG888" s="14">
        <v>0</v>
      </c>
      <c r="AH888" s="14">
        <v>558370.19999999995</v>
      </c>
      <c r="AI888" s="14">
        <v>0</v>
      </c>
      <c r="AJ888" s="14">
        <v>558370.19999999995</v>
      </c>
      <c r="AK888" s="16" t="s">
        <v>5877</v>
      </c>
    </row>
    <row r="889" spans="1:37" ht="36" hidden="1" x14ac:dyDescent="0.35">
      <c r="A889" s="159">
        <v>127491</v>
      </c>
      <c r="B889" s="8">
        <v>2</v>
      </c>
      <c r="C889" s="9" t="s">
        <v>85</v>
      </c>
      <c r="D889" s="10">
        <v>43224</v>
      </c>
      <c r="E889" s="9" t="s">
        <v>2180</v>
      </c>
      <c r="F889" s="10">
        <v>44571</v>
      </c>
      <c r="G889" s="9" t="s">
        <v>2180</v>
      </c>
      <c r="H889" s="11" t="s">
        <v>847</v>
      </c>
      <c r="I889" s="9" t="s">
        <v>848</v>
      </c>
      <c r="J889" s="12" t="s">
        <v>101</v>
      </c>
      <c r="K889" s="9"/>
      <c r="L889" s="12" t="s">
        <v>101</v>
      </c>
      <c r="M889" s="11" t="s">
        <v>3143</v>
      </c>
      <c r="N889" s="11" t="s">
        <v>3144</v>
      </c>
      <c r="O889" s="9" t="s">
        <v>553</v>
      </c>
      <c r="P889" s="9" t="s">
        <v>92</v>
      </c>
      <c r="Q889" s="11"/>
      <c r="R889" s="9" t="s">
        <v>47</v>
      </c>
      <c r="S889" s="9" t="s">
        <v>41</v>
      </c>
      <c r="T889" s="13">
        <v>0.86</v>
      </c>
      <c r="U889" s="10">
        <v>45793</v>
      </c>
      <c r="V889" s="9"/>
      <c r="W889" s="12" t="s">
        <v>93</v>
      </c>
      <c r="X889" s="12" t="s">
        <v>13</v>
      </c>
      <c r="Y889" s="153" t="s">
        <v>31</v>
      </c>
      <c r="Z889" s="11"/>
      <c r="AA889" s="14">
        <v>86500</v>
      </c>
      <c r="AB889" s="14">
        <v>0</v>
      </c>
      <c r="AC889" s="14">
        <v>0</v>
      </c>
      <c r="AD889" s="14">
        <v>0</v>
      </c>
      <c r="AE889" s="161">
        <f>SUM(TAMPData2202[[#This Row],[2022 PE Obligations]:[2022 Paving Obligations]])</f>
        <v>86500</v>
      </c>
      <c r="AF889" s="14">
        <v>551100</v>
      </c>
      <c r="AG889" s="14">
        <v>0</v>
      </c>
      <c r="AH889" s="14">
        <v>0</v>
      </c>
      <c r="AI889" s="14">
        <v>0</v>
      </c>
      <c r="AJ889" s="14">
        <v>551100</v>
      </c>
      <c r="AK889" s="16"/>
    </row>
    <row r="890" spans="1:37" ht="36" hidden="1" x14ac:dyDescent="0.35">
      <c r="A890" s="159">
        <v>127492</v>
      </c>
      <c r="B890" s="8">
        <v>2</v>
      </c>
      <c r="C890" s="9" t="s">
        <v>85</v>
      </c>
      <c r="D890" s="10">
        <v>43224</v>
      </c>
      <c r="E890" s="9" t="s">
        <v>1397</v>
      </c>
      <c r="F890" s="10">
        <v>44587</v>
      </c>
      <c r="G890" s="9" t="s">
        <v>1397</v>
      </c>
      <c r="H890" s="11" t="s">
        <v>223</v>
      </c>
      <c r="I890" s="9" t="s">
        <v>3339</v>
      </c>
      <c r="J890" s="12"/>
      <c r="K890" s="9" t="s">
        <v>3340</v>
      </c>
      <c r="L890" s="12" t="s">
        <v>183</v>
      </c>
      <c r="M890" s="11" t="s">
        <v>3341</v>
      </c>
      <c r="N890" s="11" t="s">
        <v>3342</v>
      </c>
      <c r="O890" s="9" t="s">
        <v>91</v>
      </c>
      <c r="P890" s="9" t="s">
        <v>2226</v>
      </c>
      <c r="Q890" s="11"/>
      <c r="R890" s="9" t="s">
        <v>47</v>
      </c>
      <c r="S890" s="9" t="s">
        <v>45</v>
      </c>
      <c r="T890" s="13">
        <v>1.01</v>
      </c>
      <c r="U890" s="10">
        <v>45016</v>
      </c>
      <c r="V890" s="9"/>
      <c r="W890" s="12" t="s">
        <v>93</v>
      </c>
      <c r="X890" s="12" t="s">
        <v>303</v>
      </c>
      <c r="Y890" s="153" t="s">
        <v>29</v>
      </c>
      <c r="Z890" s="11"/>
      <c r="AA890" s="14">
        <v>0</v>
      </c>
      <c r="AB890" s="14">
        <v>2204000</v>
      </c>
      <c r="AC890" s="14">
        <v>0</v>
      </c>
      <c r="AD890" s="14">
        <v>0</v>
      </c>
      <c r="AE890" s="161">
        <f>SUM(TAMPData2202[[#This Row],[2022 PE Obligations]:[2022 Paving Obligations]])</f>
        <v>2204000</v>
      </c>
      <c r="AF890" s="14">
        <v>982000</v>
      </c>
      <c r="AG890" s="14">
        <v>2204000</v>
      </c>
      <c r="AH890" s="14">
        <v>0</v>
      </c>
      <c r="AI890" s="14">
        <v>0</v>
      </c>
      <c r="AJ890" s="14">
        <v>3186000</v>
      </c>
      <c r="AK890" s="16" t="s">
        <v>3343</v>
      </c>
    </row>
    <row r="891" spans="1:37" ht="36" hidden="1" x14ac:dyDescent="0.35">
      <c r="A891" s="159">
        <v>127526.01</v>
      </c>
      <c r="B891" s="8">
        <v>1</v>
      </c>
      <c r="C891" s="9" t="s">
        <v>97</v>
      </c>
      <c r="D891" s="10">
        <v>43256</v>
      </c>
      <c r="E891" s="9" t="s">
        <v>398</v>
      </c>
      <c r="F891" s="10">
        <v>44058</v>
      </c>
      <c r="G891" s="9" t="s">
        <v>98</v>
      </c>
      <c r="H891" s="11" t="s">
        <v>204</v>
      </c>
      <c r="I891" s="9" t="s">
        <v>603</v>
      </c>
      <c r="J891" s="12" t="s">
        <v>299</v>
      </c>
      <c r="K891" s="9"/>
      <c r="L891" s="12" t="s">
        <v>300</v>
      </c>
      <c r="M891" s="11" t="s">
        <v>604</v>
      </c>
      <c r="N891" s="11" t="s">
        <v>605</v>
      </c>
      <c r="O891" s="9" t="s">
        <v>438</v>
      </c>
      <c r="P891" s="9" t="s">
        <v>439</v>
      </c>
      <c r="Q891" s="11"/>
      <c r="R891" s="9" t="s">
        <v>39</v>
      </c>
      <c r="S891" s="9" t="s">
        <v>46</v>
      </c>
      <c r="T891" s="13">
        <v>0.04</v>
      </c>
      <c r="U891" s="10">
        <v>43812</v>
      </c>
      <c r="V891" s="9"/>
      <c r="W891" s="12" t="s">
        <v>93</v>
      </c>
      <c r="X891" s="12" t="s">
        <v>303</v>
      </c>
      <c r="Y891" s="153" t="s">
        <v>29</v>
      </c>
      <c r="Z891" s="11" t="s">
        <v>606</v>
      </c>
      <c r="AA891" s="14">
        <v>0</v>
      </c>
      <c r="AB891" s="14">
        <v>0</v>
      </c>
      <c r="AC891" s="14">
        <v>221900</v>
      </c>
      <c r="AD891" s="14">
        <v>0</v>
      </c>
      <c r="AE891" s="161">
        <f>SUM(TAMPData2202[[#This Row],[2022 PE Obligations]:[2022 Paving Obligations]])</f>
        <v>221900</v>
      </c>
      <c r="AF891" s="14">
        <v>0</v>
      </c>
      <c r="AG891" s="14">
        <v>0</v>
      </c>
      <c r="AH891" s="14">
        <v>1569041</v>
      </c>
      <c r="AI891" s="14">
        <v>0</v>
      </c>
      <c r="AJ891" s="14">
        <v>1569041</v>
      </c>
      <c r="AK891" s="16" t="s">
        <v>608</v>
      </c>
    </row>
    <row r="892" spans="1:37" hidden="1" x14ac:dyDescent="0.35">
      <c r="A892" s="159">
        <v>127593</v>
      </c>
      <c r="B892" s="8">
        <v>3</v>
      </c>
      <c r="C892" s="9" t="s">
        <v>85</v>
      </c>
      <c r="D892" s="10">
        <v>43256</v>
      </c>
      <c r="E892" s="9" t="s">
        <v>398</v>
      </c>
      <c r="F892" s="10">
        <v>43489</v>
      </c>
      <c r="G892" s="9" t="s">
        <v>152</v>
      </c>
      <c r="H892" s="11" t="s">
        <v>115</v>
      </c>
      <c r="I892" s="9" t="s">
        <v>1619</v>
      </c>
      <c r="J892" s="12" t="s">
        <v>101</v>
      </c>
      <c r="K892" s="9"/>
      <c r="L892" s="12" t="s">
        <v>101</v>
      </c>
      <c r="M892" s="11" t="s">
        <v>1620</v>
      </c>
      <c r="N892" s="11"/>
      <c r="O892" s="9" t="s">
        <v>438</v>
      </c>
      <c r="P892" s="9" t="s">
        <v>439</v>
      </c>
      <c r="Q892" s="11"/>
      <c r="R892" s="9" t="s">
        <v>39</v>
      </c>
      <c r="S892" s="9" t="s">
        <v>46</v>
      </c>
      <c r="T892" s="13">
        <v>0</v>
      </c>
      <c r="U892" s="12"/>
      <c r="V892" s="9"/>
      <c r="W892" s="12" t="s">
        <v>93</v>
      </c>
      <c r="X892" s="12" t="s">
        <v>103</v>
      </c>
      <c r="Y892" s="153" t="s">
        <v>32</v>
      </c>
      <c r="Z892" s="11" t="s">
        <v>1621</v>
      </c>
      <c r="AA892" s="14">
        <v>0</v>
      </c>
      <c r="AB892" s="14">
        <v>0</v>
      </c>
      <c r="AC892" s="14">
        <v>37500</v>
      </c>
      <c r="AD892" s="14">
        <v>0</v>
      </c>
      <c r="AE892" s="161">
        <f>SUM(TAMPData2202[[#This Row],[2022 PE Obligations]:[2022 Paving Obligations]])</f>
        <v>37500</v>
      </c>
      <c r="AF892" s="14">
        <v>0</v>
      </c>
      <c r="AG892" s="14">
        <v>0</v>
      </c>
      <c r="AH892" s="14">
        <v>92500</v>
      </c>
      <c r="AI892" s="14">
        <v>0</v>
      </c>
      <c r="AJ892" s="14">
        <v>92500</v>
      </c>
      <c r="AK892" s="16" t="s">
        <v>1622</v>
      </c>
    </row>
    <row r="893" spans="1:37" ht="36" hidden="1" x14ac:dyDescent="0.35">
      <c r="A893" s="159">
        <v>127612</v>
      </c>
      <c r="B893" s="8">
        <v>4</v>
      </c>
      <c r="C893" s="9" t="s">
        <v>97</v>
      </c>
      <c r="D893" s="10">
        <v>43257</v>
      </c>
      <c r="E893" s="9" t="s">
        <v>398</v>
      </c>
      <c r="F893" s="10">
        <v>44498.875150462962</v>
      </c>
      <c r="G893" s="9" t="s">
        <v>108</v>
      </c>
      <c r="H893" s="11" t="s">
        <v>483</v>
      </c>
      <c r="I893" s="9" t="s">
        <v>790</v>
      </c>
      <c r="J893" s="12" t="s">
        <v>101</v>
      </c>
      <c r="K893" s="9"/>
      <c r="L893" s="12" t="s">
        <v>101</v>
      </c>
      <c r="M893" s="11" t="s">
        <v>791</v>
      </c>
      <c r="N893" s="11"/>
      <c r="O893" s="9" t="s">
        <v>438</v>
      </c>
      <c r="P893" s="9" t="s">
        <v>439</v>
      </c>
      <c r="Q893" s="11"/>
      <c r="R893" s="9" t="s">
        <v>39</v>
      </c>
      <c r="S893" s="9" t="s">
        <v>46</v>
      </c>
      <c r="T893" s="15" t="s">
        <v>505</v>
      </c>
      <c r="U893" s="10">
        <v>44281</v>
      </c>
      <c r="V893" s="9"/>
      <c r="W893" s="12" t="s">
        <v>93</v>
      </c>
      <c r="X893" s="12" t="s">
        <v>94</v>
      </c>
      <c r="Y893" s="153" t="s">
        <v>31</v>
      </c>
      <c r="Z893" s="11" t="s">
        <v>792</v>
      </c>
      <c r="AA893" s="14">
        <v>0</v>
      </c>
      <c r="AB893" s="14">
        <v>0</v>
      </c>
      <c r="AC893" s="14">
        <v>0</v>
      </c>
      <c r="AD893" s="14">
        <v>0</v>
      </c>
      <c r="AE893" s="161">
        <f>SUM(TAMPData2202[[#This Row],[2022 PE Obligations]:[2022 Paving Obligations]])</f>
        <v>0</v>
      </c>
      <c r="AF893" s="14">
        <v>0</v>
      </c>
      <c r="AG893" s="14">
        <v>0</v>
      </c>
      <c r="AH893" s="14">
        <v>3235740</v>
      </c>
      <c r="AI893" s="14">
        <v>0</v>
      </c>
      <c r="AJ893" s="14">
        <v>3235740</v>
      </c>
      <c r="AK893" s="16" t="s">
        <v>794</v>
      </c>
    </row>
    <row r="894" spans="1:37" hidden="1" x14ac:dyDescent="0.35">
      <c r="A894" s="162">
        <v>127616</v>
      </c>
      <c r="B894" s="8">
        <v>4</v>
      </c>
      <c r="C894" s="9" t="s">
        <v>114</v>
      </c>
      <c r="D894" s="10">
        <v>43257</v>
      </c>
      <c r="E894" s="9" t="s">
        <v>152</v>
      </c>
      <c r="F894" s="10">
        <v>43726.875092592592</v>
      </c>
      <c r="G894" s="9" t="s">
        <v>170</v>
      </c>
      <c r="H894" s="11" t="s">
        <v>88</v>
      </c>
      <c r="I894" s="9" t="s">
        <v>591</v>
      </c>
      <c r="J894" s="12" t="s">
        <v>299</v>
      </c>
      <c r="K894" s="9"/>
      <c r="L894" s="12" t="s">
        <v>300</v>
      </c>
      <c r="M894" s="11" t="s">
        <v>3737</v>
      </c>
      <c r="N894" s="11" t="s">
        <v>1793</v>
      </c>
      <c r="O894" s="9" t="s">
        <v>157</v>
      </c>
      <c r="P894" s="9" t="s">
        <v>1794</v>
      </c>
      <c r="Q894" s="11" t="s">
        <v>1793</v>
      </c>
      <c r="R894" s="9" t="s">
        <v>47</v>
      </c>
      <c r="S894" s="164" t="s">
        <v>43</v>
      </c>
      <c r="T894" s="13">
        <v>3.56</v>
      </c>
      <c r="U894" s="10">
        <v>43441</v>
      </c>
      <c r="V894" s="9" t="s">
        <v>1805</v>
      </c>
      <c r="W894" s="12" t="s">
        <v>670</v>
      </c>
      <c r="X894" s="12" t="s">
        <v>303</v>
      </c>
      <c r="Y894" s="163" t="s">
        <v>29</v>
      </c>
      <c r="Z894" s="11" t="s">
        <v>3738</v>
      </c>
      <c r="AA894" s="14">
        <v>0</v>
      </c>
      <c r="AB894" s="14">
        <v>0</v>
      </c>
      <c r="AC894" s="14">
        <v>78215.600000000006</v>
      </c>
      <c r="AD894" s="14">
        <v>-8224.73</v>
      </c>
      <c r="AE894" s="161">
        <f>SUM(TAMPData2202[[#This Row],[2022 PE Obligations]:[2022 Paving Obligations]])</f>
        <v>69990.87000000001</v>
      </c>
      <c r="AF894" s="14">
        <v>0</v>
      </c>
      <c r="AG894" s="14">
        <v>0</v>
      </c>
      <c r="AH894" s="14">
        <v>388002.6</v>
      </c>
      <c r="AI894" s="14">
        <v>5141087.2699999996</v>
      </c>
      <c r="AJ894" s="14">
        <v>5529089.8700000001</v>
      </c>
      <c r="AK894" s="16" t="s">
        <v>3740</v>
      </c>
    </row>
    <row r="895" spans="1:37" ht="36" hidden="1" x14ac:dyDescent="0.35">
      <c r="A895" s="159">
        <v>127620.02</v>
      </c>
      <c r="B895" s="8">
        <v>2</v>
      </c>
      <c r="C895" s="9" t="s">
        <v>122</v>
      </c>
      <c r="D895" s="10">
        <v>43731</v>
      </c>
      <c r="E895" s="9" t="s">
        <v>148</v>
      </c>
      <c r="F895" s="10">
        <v>44454</v>
      </c>
      <c r="G895" s="9" t="s">
        <v>426</v>
      </c>
      <c r="H895" s="11" t="s">
        <v>399</v>
      </c>
      <c r="I895" s="9" t="s">
        <v>3205</v>
      </c>
      <c r="J895" s="12" t="s">
        <v>101</v>
      </c>
      <c r="K895" s="9"/>
      <c r="L895" s="12" t="s">
        <v>101</v>
      </c>
      <c r="M895" s="11" t="s">
        <v>5878</v>
      </c>
      <c r="N895" s="11" t="s">
        <v>5879</v>
      </c>
      <c r="O895" s="9" t="s">
        <v>103</v>
      </c>
      <c r="P895" s="9" t="s">
        <v>5027</v>
      </c>
      <c r="Q895" s="11"/>
      <c r="R895" s="166" t="s">
        <v>1778</v>
      </c>
      <c r="S895" s="9"/>
      <c r="T895" s="13">
        <v>7.0000000000000007E-2</v>
      </c>
      <c r="U895" s="10">
        <v>44428</v>
      </c>
      <c r="V895" s="9"/>
      <c r="W895" s="12" t="s">
        <v>93</v>
      </c>
      <c r="X895" s="12" t="s">
        <v>103</v>
      </c>
      <c r="Y895" s="12"/>
      <c r="Z895" s="11"/>
      <c r="AA895" s="14">
        <v>0</v>
      </c>
      <c r="AB895" s="14">
        <v>0</v>
      </c>
      <c r="AC895" s="14">
        <v>377476</v>
      </c>
      <c r="AD895" s="14">
        <v>0</v>
      </c>
      <c r="AE895" s="161">
        <f>SUM(TAMPData2202[[#This Row],[2022 PE Obligations]:[2022 Paving Obligations]])</f>
        <v>377476</v>
      </c>
      <c r="AF895" s="14">
        <v>0</v>
      </c>
      <c r="AG895" s="14">
        <v>0</v>
      </c>
      <c r="AH895" s="14">
        <v>377476</v>
      </c>
      <c r="AI895" s="14">
        <v>0</v>
      </c>
      <c r="AJ895" s="14">
        <v>377476</v>
      </c>
      <c r="AK895" s="16" t="s">
        <v>5880</v>
      </c>
    </row>
    <row r="896" spans="1:37" hidden="1" x14ac:dyDescent="0.35">
      <c r="A896" s="159">
        <v>127645</v>
      </c>
      <c r="B896" s="8">
        <v>4</v>
      </c>
      <c r="C896" s="9" t="s">
        <v>85</v>
      </c>
      <c r="D896" s="10">
        <v>43258</v>
      </c>
      <c r="E896" s="9" t="s">
        <v>5730</v>
      </c>
      <c r="F896" s="10">
        <v>44432</v>
      </c>
      <c r="G896" s="9" t="s">
        <v>510</v>
      </c>
      <c r="H896" s="11" t="s">
        <v>489</v>
      </c>
      <c r="I896" s="9" t="s">
        <v>2854</v>
      </c>
      <c r="J896" s="12" t="s">
        <v>101</v>
      </c>
      <c r="K896" s="9"/>
      <c r="L896" s="12" t="s">
        <v>101</v>
      </c>
      <c r="M896" s="11" t="s">
        <v>5881</v>
      </c>
      <c r="N896" s="11" t="s">
        <v>5734</v>
      </c>
      <c r="O896" s="9" t="s">
        <v>5109</v>
      </c>
      <c r="P896" s="9" t="s">
        <v>5027</v>
      </c>
      <c r="Q896" s="11"/>
      <c r="R896" s="166" t="s">
        <v>1778</v>
      </c>
      <c r="S896" s="9"/>
      <c r="T896" s="13">
        <v>0.01</v>
      </c>
      <c r="U896" s="12"/>
      <c r="V896" s="9"/>
      <c r="W896" s="12" t="s">
        <v>93</v>
      </c>
      <c r="X896" s="12" t="s">
        <v>103</v>
      </c>
      <c r="Y896" s="12"/>
      <c r="Z896" s="11"/>
      <c r="AA896" s="14">
        <v>-3881.04</v>
      </c>
      <c r="AB896" s="14">
        <v>0</v>
      </c>
      <c r="AC896" s="14">
        <v>-191869</v>
      </c>
      <c r="AD896" s="14">
        <v>0</v>
      </c>
      <c r="AE896" s="161">
        <f>SUM(TAMPData2202[[#This Row],[2022 PE Obligations]:[2022 Paving Obligations]])</f>
        <v>-195750.04</v>
      </c>
      <c r="AF896" s="14">
        <v>11118.96</v>
      </c>
      <c r="AG896" s="14">
        <v>0</v>
      </c>
      <c r="AH896" s="14">
        <v>0</v>
      </c>
      <c r="AI896" s="14">
        <v>0</v>
      </c>
      <c r="AJ896" s="14">
        <v>11118.96</v>
      </c>
      <c r="AK896" s="16" t="s">
        <v>5882</v>
      </c>
    </row>
    <row r="897" spans="1:37" ht="36" hidden="1" x14ac:dyDescent="0.35">
      <c r="A897" s="159">
        <v>127646</v>
      </c>
      <c r="B897" s="8">
        <v>2</v>
      </c>
      <c r="C897" s="9" t="s">
        <v>122</v>
      </c>
      <c r="D897" s="10">
        <v>43258</v>
      </c>
      <c r="E897" s="9" t="s">
        <v>5730</v>
      </c>
      <c r="F897" s="10">
        <v>44447.875138888892</v>
      </c>
      <c r="G897" s="9" t="s">
        <v>426</v>
      </c>
      <c r="H897" s="11" t="s">
        <v>236</v>
      </c>
      <c r="I897" s="9" t="s">
        <v>237</v>
      </c>
      <c r="J897" s="12" t="s">
        <v>101</v>
      </c>
      <c r="K897" s="9"/>
      <c r="L897" s="12" t="s">
        <v>101</v>
      </c>
      <c r="M897" s="11" t="s">
        <v>5883</v>
      </c>
      <c r="N897" s="11" t="s">
        <v>5884</v>
      </c>
      <c r="O897" s="9" t="s">
        <v>5109</v>
      </c>
      <c r="P897" s="9" t="s">
        <v>5027</v>
      </c>
      <c r="Q897" s="11"/>
      <c r="R897" s="166" t="s">
        <v>1778</v>
      </c>
      <c r="S897" s="9"/>
      <c r="T897" s="13">
        <v>0.01</v>
      </c>
      <c r="U897" s="10">
        <v>44428</v>
      </c>
      <c r="V897" s="9"/>
      <c r="W897" s="12" t="s">
        <v>93</v>
      </c>
      <c r="X897" s="12" t="s">
        <v>103</v>
      </c>
      <c r="Y897" s="12"/>
      <c r="Z897" s="11"/>
      <c r="AA897" s="14">
        <v>50000</v>
      </c>
      <c r="AB897" s="14">
        <v>0</v>
      </c>
      <c r="AC897" s="14">
        <v>299097</v>
      </c>
      <c r="AD897" s="14">
        <v>0</v>
      </c>
      <c r="AE897" s="161">
        <f>SUM(TAMPData2202[[#This Row],[2022 PE Obligations]:[2022 Paving Obligations]])</f>
        <v>349097</v>
      </c>
      <c r="AF897" s="14">
        <v>115000</v>
      </c>
      <c r="AG897" s="14">
        <v>0</v>
      </c>
      <c r="AH897" s="14">
        <v>299097</v>
      </c>
      <c r="AI897" s="14">
        <v>0</v>
      </c>
      <c r="AJ897" s="14">
        <v>414097</v>
      </c>
      <c r="AK897" s="16" t="s">
        <v>5885</v>
      </c>
    </row>
    <row r="898" spans="1:37" hidden="1" x14ac:dyDescent="0.35">
      <c r="A898" s="159">
        <v>127646.01</v>
      </c>
      <c r="B898" s="8">
        <v>2</v>
      </c>
      <c r="C898" s="9" t="s">
        <v>85</v>
      </c>
      <c r="D898" s="10">
        <v>44144</v>
      </c>
      <c r="E898" s="9" t="s">
        <v>426</v>
      </c>
      <c r="F898" s="10">
        <v>44279</v>
      </c>
      <c r="G898" s="9" t="s">
        <v>152</v>
      </c>
      <c r="H898" s="11" t="s">
        <v>236</v>
      </c>
      <c r="I898" s="9" t="s">
        <v>237</v>
      </c>
      <c r="J898" s="12" t="s">
        <v>101</v>
      </c>
      <c r="K898" s="9"/>
      <c r="L898" s="12" t="s">
        <v>101</v>
      </c>
      <c r="M898" s="11" t="s">
        <v>5883</v>
      </c>
      <c r="N898" s="11"/>
      <c r="O898" s="9" t="s">
        <v>5109</v>
      </c>
      <c r="P898" s="9" t="s">
        <v>5027</v>
      </c>
      <c r="Q898" s="11"/>
      <c r="R898" s="166" t="s">
        <v>1778</v>
      </c>
      <c r="S898" s="9"/>
      <c r="T898" s="13">
        <v>0.01</v>
      </c>
      <c r="U898" s="12"/>
      <c r="V898" s="9"/>
      <c r="W898" s="12" t="s">
        <v>93</v>
      </c>
      <c r="X898" s="12" t="s">
        <v>103</v>
      </c>
      <c r="Y898" s="12"/>
      <c r="Z898" s="11"/>
      <c r="AA898" s="14">
        <v>0</v>
      </c>
      <c r="AB898" s="14">
        <v>0</v>
      </c>
      <c r="AC898" s="14">
        <v>43205</v>
      </c>
      <c r="AD898" s="14">
        <v>0</v>
      </c>
      <c r="AE898" s="161">
        <f>SUM(TAMPData2202[[#This Row],[2022 PE Obligations]:[2022 Paving Obligations]])</f>
        <v>43205</v>
      </c>
      <c r="AF898" s="14">
        <v>0</v>
      </c>
      <c r="AG898" s="14">
        <v>0</v>
      </c>
      <c r="AH898" s="14">
        <v>688625</v>
      </c>
      <c r="AI898" s="14">
        <v>0</v>
      </c>
      <c r="AJ898" s="14">
        <v>688625</v>
      </c>
      <c r="AK898" s="16" t="s">
        <v>5886</v>
      </c>
    </row>
    <row r="899" spans="1:37" ht="36" hidden="1" x14ac:dyDescent="0.35">
      <c r="A899" s="159">
        <v>127647.02</v>
      </c>
      <c r="B899" s="8">
        <v>2</v>
      </c>
      <c r="C899" s="9" t="s">
        <v>122</v>
      </c>
      <c r="D899" s="10">
        <v>43731</v>
      </c>
      <c r="E899" s="9" t="s">
        <v>148</v>
      </c>
      <c r="F899" s="10">
        <v>44455</v>
      </c>
      <c r="G899" s="9" t="s">
        <v>426</v>
      </c>
      <c r="H899" s="11" t="s">
        <v>399</v>
      </c>
      <c r="I899" s="9" t="s">
        <v>2102</v>
      </c>
      <c r="J899" s="12" t="s">
        <v>101</v>
      </c>
      <c r="K899" s="9"/>
      <c r="L899" s="12" t="s">
        <v>101</v>
      </c>
      <c r="M899" s="11" t="s">
        <v>5887</v>
      </c>
      <c r="N899" s="11" t="s">
        <v>5734</v>
      </c>
      <c r="O899" s="9" t="s">
        <v>5109</v>
      </c>
      <c r="P899" s="9" t="s">
        <v>5027</v>
      </c>
      <c r="Q899" s="11"/>
      <c r="R899" s="166" t="s">
        <v>1778</v>
      </c>
      <c r="S899" s="9"/>
      <c r="T899" s="13">
        <v>7.0000000000000007E-2</v>
      </c>
      <c r="U899" s="10">
        <v>44428</v>
      </c>
      <c r="V899" s="9"/>
      <c r="W899" s="12" t="s">
        <v>93</v>
      </c>
      <c r="X899" s="12" t="s">
        <v>103</v>
      </c>
      <c r="Y899" s="12"/>
      <c r="Z899" s="11"/>
      <c r="AA899" s="14">
        <v>0</v>
      </c>
      <c r="AB899" s="14">
        <v>0</v>
      </c>
      <c r="AC899" s="14">
        <v>345062</v>
      </c>
      <c r="AD899" s="14">
        <v>0</v>
      </c>
      <c r="AE899" s="161">
        <f>SUM(TAMPData2202[[#This Row],[2022 PE Obligations]:[2022 Paving Obligations]])</f>
        <v>345062</v>
      </c>
      <c r="AF899" s="14">
        <v>0</v>
      </c>
      <c r="AG899" s="14">
        <v>0</v>
      </c>
      <c r="AH899" s="14">
        <v>345062</v>
      </c>
      <c r="AI899" s="14">
        <v>0</v>
      </c>
      <c r="AJ899" s="14">
        <v>345062</v>
      </c>
      <c r="AK899" s="16" t="s">
        <v>5888</v>
      </c>
    </row>
    <row r="900" spans="1:37" hidden="1" x14ac:dyDescent="0.35">
      <c r="A900" s="159">
        <v>127652</v>
      </c>
      <c r="B900" s="8">
        <v>1</v>
      </c>
      <c r="C900" s="9" t="s">
        <v>85</v>
      </c>
      <c r="D900" s="10">
        <v>43258</v>
      </c>
      <c r="E900" s="9" t="s">
        <v>5730</v>
      </c>
      <c r="F900" s="10">
        <v>43837</v>
      </c>
      <c r="G900" s="9" t="s">
        <v>98</v>
      </c>
      <c r="H900" s="11" t="s">
        <v>297</v>
      </c>
      <c r="I900" s="9" t="s">
        <v>5889</v>
      </c>
      <c r="J900" s="12"/>
      <c r="K900" s="9" t="s">
        <v>5890</v>
      </c>
      <c r="L900" s="12" t="s">
        <v>183</v>
      </c>
      <c r="M900" s="11" t="s">
        <v>5891</v>
      </c>
      <c r="N900" s="11" t="s">
        <v>5734</v>
      </c>
      <c r="O900" s="9" t="s">
        <v>5109</v>
      </c>
      <c r="P900" s="9" t="s">
        <v>5027</v>
      </c>
      <c r="Q900" s="11"/>
      <c r="R900" s="166" t="s">
        <v>1778</v>
      </c>
      <c r="S900" s="9"/>
      <c r="T900" s="13">
        <v>0.01</v>
      </c>
      <c r="U900" s="12"/>
      <c r="V900" s="9"/>
      <c r="W900" s="12" t="s">
        <v>93</v>
      </c>
      <c r="X900" s="12" t="s">
        <v>103</v>
      </c>
      <c r="Y900" s="12"/>
      <c r="Z900" s="11"/>
      <c r="AA900" s="14">
        <v>0</v>
      </c>
      <c r="AB900" s="14">
        <v>0</v>
      </c>
      <c r="AC900" s="14">
        <v>3355</v>
      </c>
      <c r="AD900" s="14">
        <v>0</v>
      </c>
      <c r="AE900" s="161">
        <f>SUM(TAMPData2202[[#This Row],[2022 PE Obligations]:[2022 Paving Obligations]])</f>
        <v>3355</v>
      </c>
      <c r="AF900" s="14">
        <v>15000</v>
      </c>
      <c r="AG900" s="14">
        <v>0</v>
      </c>
      <c r="AH900" s="14">
        <v>11035</v>
      </c>
      <c r="AI900" s="14">
        <v>0</v>
      </c>
      <c r="AJ900" s="14">
        <v>26035</v>
      </c>
      <c r="AK900" s="16" t="s">
        <v>5892</v>
      </c>
    </row>
    <row r="901" spans="1:37" hidden="1" x14ac:dyDescent="0.35">
      <c r="A901" s="159">
        <v>127653</v>
      </c>
      <c r="B901" s="8">
        <v>1</v>
      </c>
      <c r="C901" s="9" t="s">
        <v>85</v>
      </c>
      <c r="D901" s="10">
        <v>43258</v>
      </c>
      <c r="E901" s="9" t="s">
        <v>5730</v>
      </c>
      <c r="F901" s="10">
        <v>43837</v>
      </c>
      <c r="G901" s="9" t="s">
        <v>98</v>
      </c>
      <c r="H901" s="11" t="s">
        <v>297</v>
      </c>
      <c r="I901" s="9" t="s">
        <v>5893</v>
      </c>
      <c r="J901" s="12"/>
      <c r="K901" s="9" t="s">
        <v>5894</v>
      </c>
      <c r="L901" s="12" t="s">
        <v>183</v>
      </c>
      <c r="M901" s="11" t="s">
        <v>5895</v>
      </c>
      <c r="N901" s="11" t="s">
        <v>5734</v>
      </c>
      <c r="O901" s="9" t="s">
        <v>5109</v>
      </c>
      <c r="P901" s="9" t="s">
        <v>5027</v>
      </c>
      <c r="Q901" s="11"/>
      <c r="R901" s="166" t="s">
        <v>1778</v>
      </c>
      <c r="S901" s="9"/>
      <c r="T901" s="13">
        <v>0.01</v>
      </c>
      <c r="U901" s="12"/>
      <c r="V901" s="9"/>
      <c r="W901" s="12" t="s">
        <v>93</v>
      </c>
      <c r="X901" s="12" t="s">
        <v>186</v>
      </c>
      <c r="Y901" s="12"/>
      <c r="Z901" s="11"/>
      <c r="AA901" s="14">
        <v>0</v>
      </c>
      <c r="AB901" s="14">
        <v>0</v>
      </c>
      <c r="AC901" s="14">
        <v>3347</v>
      </c>
      <c r="AD901" s="14">
        <v>0</v>
      </c>
      <c r="AE901" s="161">
        <f>SUM(TAMPData2202[[#This Row],[2022 PE Obligations]:[2022 Paving Obligations]])</f>
        <v>3347</v>
      </c>
      <c r="AF901" s="14">
        <v>15000</v>
      </c>
      <c r="AG901" s="14">
        <v>0</v>
      </c>
      <c r="AH901" s="14">
        <v>12982</v>
      </c>
      <c r="AI901" s="14">
        <v>0</v>
      </c>
      <c r="AJ901" s="14">
        <v>27982</v>
      </c>
      <c r="AK901" s="16" t="s">
        <v>5896</v>
      </c>
    </row>
    <row r="902" spans="1:37" hidden="1" x14ac:dyDescent="0.35">
      <c r="A902" s="159">
        <v>127654</v>
      </c>
      <c r="B902" s="8">
        <v>1</v>
      </c>
      <c r="C902" s="9" t="s">
        <v>85</v>
      </c>
      <c r="D902" s="10">
        <v>43258</v>
      </c>
      <c r="E902" s="9" t="s">
        <v>5730</v>
      </c>
      <c r="F902" s="10">
        <v>43837</v>
      </c>
      <c r="G902" s="9" t="s">
        <v>98</v>
      </c>
      <c r="H902" s="11" t="s">
        <v>297</v>
      </c>
      <c r="I902" s="9" t="s">
        <v>5897</v>
      </c>
      <c r="J902" s="12"/>
      <c r="K902" s="9" t="s">
        <v>5898</v>
      </c>
      <c r="L902" s="12" t="s">
        <v>183</v>
      </c>
      <c r="M902" s="11" t="s">
        <v>5899</v>
      </c>
      <c r="N902" s="11" t="s">
        <v>5734</v>
      </c>
      <c r="O902" s="9" t="s">
        <v>5109</v>
      </c>
      <c r="P902" s="9" t="s">
        <v>5027</v>
      </c>
      <c r="Q902" s="11"/>
      <c r="R902" s="166" t="s">
        <v>1778</v>
      </c>
      <c r="S902" s="9"/>
      <c r="T902" s="13">
        <v>0.01</v>
      </c>
      <c r="U902" s="12"/>
      <c r="V902" s="9"/>
      <c r="W902" s="12" t="s">
        <v>93</v>
      </c>
      <c r="X902" s="12" t="s">
        <v>186</v>
      </c>
      <c r="Y902" s="12"/>
      <c r="Z902" s="11"/>
      <c r="AA902" s="14">
        <v>0</v>
      </c>
      <c r="AB902" s="14">
        <v>0</v>
      </c>
      <c r="AC902" s="14">
        <v>1429</v>
      </c>
      <c r="AD902" s="14">
        <v>0</v>
      </c>
      <c r="AE902" s="161">
        <f>SUM(TAMPData2202[[#This Row],[2022 PE Obligations]:[2022 Paving Obligations]])</f>
        <v>1429</v>
      </c>
      <c r="AF902" s="14">
        <v>15000</v>
      </c>
      <c r="AG902" s="14">
        <v>0</v>
      </c>
      <c r="AH902" s="14">
        <v>6739</v>
      </c>
      <c r="AI902" s="14">
        <v>0</v>
      </c>
      <c r="AJ902" s="14">
        <v>21739</v>
      </c>
      <c r="AK902" s="16" t="s">
        <v>5900</v>
      </c>
    </row>
    <row r="903" spans="1:37" hidden="1" x14ac:dyDescent="0.35">
      <c r="A903" s="159">
        <v>127655</v>
      </c>
      <c r="B903" s="8">
        <v>1</v>
      </c>
      <c r="C903" s="9" t="s">
        <v>85</v>
      </c>
      <c r="D903" s="10">
        <v>43258</v>
      </c>
      <c r="E903" s="9" t="s">
        <v>5730</v>
      </c>
      <c r="F903" s="10">
        <v>43837</v>
      </c>
      <c r="G903" s="9" t="s">
        <v>98</v>
      </c>
      <c r="H903" s="11" t="s">
        <v>297</v>
      </c>
      <c r="I903" s="9" t="s">
        <v>5901</v>
      </c>
      <c r="J903" s="12"/>
      <c r="K903" s="9" t="s">
        <v>5902</v>
      </c>
      <c r="L903" s="12" t="s">
        <v>183</v>
      </c>
      <c r="M903" s="11" t="s">
        <v>5903</v>
      </c>
      <c r="N903" s="11" t="s">
        <v>5734</v>
      </c>
      <c r="O903" s="9" t="s">
        <v>5109</v>
      </c>
      <c r="P903" s="9" t="s">
        <v>5027</v>
      </c>
      <c r="Q903" s="11"/>
      <c r="R903" s="166" t="s">
        <v>1778</v>
      </c>
      <c r="S903" s="9"/>
      <c r="T903" s="13">
        <v>0.01</v>
      </c>
      <c r="U903" s="12"/>
      <c r="V903" s="9"/>
      <c r="W903" s="12" t="s">
        <v>93</v>
      </c>
      <c r="X903" s="12" t="s">
        <v>186</v>
      </c>
      <c r="Y903" s="12"/>
      <c r="Z903" s="11"/>
      <c r="AA903" s="14">
        <v>0</v>
      </c>
      <c r="AB903" s="14">
        <v>0</v>
      </c>
      <c r="AC903" s="14">
        <v>2153</v>
      </c>
      <c r="AD903" s="14">
        <v>0</v>
      </c>
      <c r="AE903" s="161">
        <f>SUM(TAMPData2202[[#This Row],[2022 PE Obligations]:[2022 Paving Obligations]])</f>
        <v>2153</v>
      </c>
      <c r="AF903" s="14">
        <v>15000</v>
      </c>
      <c r="AG903" s="14">
        <v>0</v>
      </c>
      <c r="AH903" s="14">
        <v>9938</v>
      </c>
      <c r="AI903" s="14">
        <v>0</v>
      </c>
      <c r="AJ903" s="14">
        <v>24938</v>
      </c>
      <c r="AK903" s="16" t="s">
        <v>5904</v>
      </c>
    </row>
    <row r="904" spans="1:37" hidden="1" x14ac:dyDescent="0.35">
      <c r="A904" s="159">
        <v>127656</v>
      </c>
      <c r="B904" s="8">
        <v>1</v>
      </c>
      <c r="C904" s="9" t="s">
        <v>85</v>
      </c>
      <c r="D904" s="10">
        <v>43258</v>
      </c>
      <c r="E904" s="9" t="s">
        <v>5730</v>
      </c>
      <c r="F904" s="10">
        <v>43837</v>
      </c>
      <c r="G904" s="9" t="s">
        <v>98</v>
      </c>
      <c r="H904" s="11" t="s">
        <v>297</v>
      </c>
      <c r="I904" s="9" t="s">
        <v>5905</v>
      </c>
      <c r="J904" s="12"/>
      <c r="K904" s="9" t="s">
        <v>5906</v>
      </c>
      <c r="L904" s="12" t="s">
        <v>183</v>
      </c>
      <c r="M904" s="11" t="s">
        <v>5907</v>
      </c>
      <c r="N904" s="11" t="s">
        <v>5734</v>
      </c>
      <c r="O904" s="9" t="s">
        <v>5109</v>
      </c>
      <c r="P904" s="9" t="s">
        <v>5027</v>
      </c>
      <c r="Q904" s="11"/>
      <c r="R904" s="166" t="s">
        <v>1778</v>
      </c>
      <c r="S904" s="9"/>
      <c r="T904" s="13">
        <v>0.01</v>
      </c>
      <c r="U904" s="12"/>
      <c r="V904" s="9"/>
      <c r="W904" s="12" t="s">
        <v>93</v>
      </c>
      <c r="X904" s="12" t="s">
        <v>186</v>
      </c>
      <c r="Y904" s="12"/>
      <c r="Z904" s="11"/>
      <c r="AA904" s="14">
        <v>0</v>
      </c>
      <c r="AB904" s="14">
        <v>0</v>
      </c>
      <c r="AC904" s="14">
        <v>1813</v>
      </c>
      <c r="AD904" s="14">
        <v>0</v>
      </c>
      <c r="AE904" s="161">
        <f>SUM(TAMPData2202[[#This Row],[2022 PE Obligations]:[2022 Paving Obligations]])</f>
        <v>1813</v>
      </c>
      <c r="AF904" s="14">
        <v>15000</v>
      </c>
      <c r="AG904" s="14">
        <v>0</v>
      </c>
      <c r="AH904" s="14">
        <v>9733</v>
      </c>
      <c r="AI904" s="14">
        <v>0</v>
      </c>
      <c r="AJ904" s="14">
        <v>24733</v>
      </c>
      <c r="AK904" s="16" t="s">
        <v>5908</v>
      </c>
    </row>
    <row r="905" spans="1:37" hidden="1" x14ac:dyDescent="0.35">
      <c r="A905" s="159">
        <v>127657</v>
      </c>
      <c r="B905" s="8">
        <v>1</v>
      </c>
      <c r="C905" s="9" t="s">
        <v>85</v>
      </c>
      <c r="D905" s="10">
        <v>43258</v>
      </c>
      <c r="E905" s="9" t="s">
        <v>5730</v>
      </c>
      <c r="F905" s="10">
        <v>43837</v>
      </c>
      <c r="G905" s="9" t="s">
        <v>98</v>
      </c>
      <c r="H905" s="11" t="s">
        <v>297</v>
      </c>
      <c r="I905" s="9" t="s">
        <v>5909</v>
      </c>
      <c r="J905" s="12"/>
      <c r="K905" s="9" t="s">
        <v>5910</v>
      </c>
      <c r="L905" s="12" t="s">
        <v>183</v>
      </c>
      <c r="M905" s="11" t="s">
        <v>5911</v>
      </c>
      <c r="N905" s="11" t="s">
        <v>5734</v>
      </c>
      <c r="O905" s="9" t="s">
        <v>5109</v>
      </c>
      <c r="P905" s="9" t="s">
        <v>5027</v>
      </c>
      <c r="Q905" s="11"/>
      <c r="R905" s="166" t="s">
        <v>1778</v>
      </c>
      <c r="S905" s="9"/>
      <c r="T905" s="13">
        <v>0.01</v>
      </c>
      <c r="U905" s="12"/>
      <c r="V905" s="9"/>
      <c r="W905" s="12" t="s">
        <v>93</v>
      </c>
      <c r="X905" s="12" t="s">
        <v>103</v>
      </c>
      <c r="Y905" s="12"/>
      <c r="Z905" s="11"/>
      <c r="AA905" s="14">
        <v>0</v>
      </c>
      <c r="AB905" s="14">
        <v>0</v>
      </c>
      <c r="AC905" s="14">
        <v>1614</v>
      </c>
      <c r="AD905" s="14">
        <v>0</v>
      </c>
      <c r="AE905" s="161">
        <f>SUM(TAMPData2202[[#This Row],[2022 PE Obligations]:[2022 Paving Obligations]])</f>
        <v>1614</v>
      </c>
      <c r="AF905" s="14">
        <v>15000</v>
      </c>
      <c r="AG905" s="14">
        <v>0</v>
      </c>
      <c r="AH905" s="14">
        <v>11469</v>
      </c>
      <c r="AI905" s="14">
        <v>0</v>
      </c>
      <c r="AJ905" s="14">
        <v>26469</v>
      </c>
      <c r="AK905" s="16" t="s">
        <v>5912</v>
      </c>
    </row>
    <row r="906" spans="1:37" hidden="1" x14ac:dyDescent="0.35">
      <c r="A906" s="159">
        <v>127693</v>
      </c>
      <c r="B906" s="8">
        <v>3</v>
      </c>
      <c r="C906" s="9" t="s">
        <v>85</v>
      </c>
      <c r="D906" s="10">
        <v>43269</v>
      </c>
      <c r="E906" s="9" t="s">
        <v>5526</v>
      </c>
      <c r="F906" s="10">
        <v>44508</v>
      </c>
      <c r="G906" s="9" t="s">
        <v>241</v>
      </c>
      <c r="H906" s="11" t="s">
        <v>701</v>
      </c>
      <c r="I906" s="9" t="s">
        <v>5913</v>
      </c>
      <c r="J906" s="12"/>
      <c r="K906" s="9" t="s">
        <v>5914</v>
      </c>
      <c r="L906" s="12" t="s">
        <v>183</v>
      </c>
      <c r="M906" s="11" t="s">
        <v>5915</v>
      </c>
      <c r="N906" s="11" t="s">
        <v>5537</v>
      </c>
      <c r="O906" s="9" t="s">
        <v>5109</v>
      </c>
      <c r="P906" s="9" t="s">
        <v>5027</v>
      </c>
      <c r="Q906" s="11"/>
      <c r="R906" s="166" t="s">
        <v>1778</v>
      </c>
      <c r="S906" s="9"/>
      <c r="T906" s="13">
        <v>0.01</v>
      </c>
      <c r="U906" s="12"/>
      <c r="V906" s="9"/>
      <c r="W906" s="12" t="s">
        <v>93</v>
      </c>
      <c r="X906" s="12" t="s">
        <v>186</v>
      </c>
      <c r="Y906" s="12"/>
      <c r="Z906" s="11"/>
      <c r="AA906" s="14">
        <v>10500</v>
      </c>
      <c r="AB906" s="14">
        <v>0</v>
      </c>
      <c r="AC906" s="14">
        <v>356220</v>
      </c>
      <c r="AD906" s="14">
        <v>0</v>
      </c>
      <c r="AE906" s="161">
        <f>SUM(TAMPData2202[[#This Row],[2022 PE Obligations]:[2022 Paving Obligations]])</f>
        <v>366720</v>
      </c>
      <c r="AF906" s="14">
        <v>25500</v>
      </c>
      <c r="AG906" s="14">
        <v>0</v>
      </c>
      <c r="AH906" s="14">
        <v>356220</v>
      </c>
      <c r="AI906" s="14">
        <v>0</v>
      </c>
      <c r="AJ906" s="14">
        <v>381720</v>
      </c>
      <c r="AK906" s="16" t="s">
        <v>5916</v>
      </c>
    </row>
    <row r="907" spans="1:37" hidden="1" x14ac:dyDescent="0.35">
      <c r="A907" s="159">
        <v>127694</v>
      </c>
      <c r="B907" s="8">
        <v>3</v>
      </c>
      <c r="C907" s="9" t="s">
        <v>85</v>
      </c>
      <c r="D907" s="10">
        <v>43269</v>
      </c>
      <c r="E907" s="9" t="s">
        <v>5526</v>
      </c>
      <c r="F907" s="10">
        <v>44508</v>
      </c>
      <c r="G907" s="9" t="s">
        <v>241</v>
      </c>
      <c r="H907" s="11" t="s">
        <v>701</v>
      </c>
      <c r="I907" s="9" t="s">
        <v>5917</v>
      </c>
      <c r="J907" s="12"/>
      <c r="K907" s="9" t="s">
        <v>5918</v>
      </c>
      <c r="L907" s="12" t="s">
        <v>183</v>
      </c>
      <c r="M907" s="11" t="s">
        <v>5919</v>
      </c>
      <c r="N907" s="11" t="s">
        <v>5537</v>
      </c>
      <c r="O907" s="9" t="s">
        <v>5109</v>
      </c>
      <c r="P907" s="9" t="s">
        <v>5027</v>
      </c>
      <c r="Q907" s="11"/>
      <c r="R907" s="166" t="s">
        <v>1778</v>
      </c>
      <c r="S907" s="9"/>
      <c r="T907" s="13">
        <v>0.01</v>
      </c>
      <c r="U907" s="12"/>
      <c r="V907" s="9"/>
      <c r="W907" s="12" t="s">
        <v>93</v>
      </c>
      <c r="X907" s="12" t="s">
        <v>186</v>
      </c>
      <c r="Y907" s="12"/>
      <c r="Z907" s="11"/>
      <c r="AA907" s="14">
        <v>8500</v>
      </c>
      <c r="AB907" s="14">
        <v>0</v>
      </c>
      <c r="AC907" s="14">
        <v>385840</v>
      </c>
      <c r="AD907" s="14">
        <v>0</v>
      </c>
      <c r="AE907" s="161">
        <f>SUM(TAMPData2202[[#This Row],[2022 PE Obligations]:[2022 Paving Obligations]])</f>
        <v>394340</v>
      </c>
      <c r="AF907" s="14">
        <v>23500</v>
      </c>
      <c r="AG907" s="14">
        <v>0</v>
      </c>
      <c r="AH907" s="14">
        <v>385840</v>
      </c>
      <c r="AI907" s="14">
        <v>0</v>
      </c>
      <c r="AJ907" s="14">
        <v>409340</v>
      </c>
      <c r="AK907" s="16" t="s">
        <v>5920</v>
      </c>
    </row>
    <row r="908" spans="1:37" hidden="1" x14ac:dyDescent="0.35">
      <c r="A908" s="159">
        <v>127782</v>
      </c>
      <c r="B908" s="8">
        <v>1</v>
      </c>
      <c r="C908" s="9" t="s">
        <v>85</v>
      </c>
      <c r="D908" s="10">
        <v>43278</v>
      </c>
      <c r="E908" s="9" t="s">
        <v>5526</v>
      </c>
      <c r="F908" s="10">
        <v>44343</v>
      </c>
      <c r="G908" s="9" t="s">
        <v>152</v>
      </c>
      <c r="H908" s="11" t="s">
        <v>1160</v>
      </c>
      <c r="I908" s="9" t="s">
        <v>5921</v>
      </c>
      <c r="J908" s="12"/>
      <c r="K908" s="9" t="s">
        <v>5922</v>
      </c>
      <c r="L908" s="12" t="s">
        <v>183</v>
      </c>
      <c r="M908" s="11" t="s">
        <v>5923</v>
      </c>
      <c r="N908" s="11" t="s">
        <v>5537</v>
      </c>
      <c r="O908" s="9" t="s">
        <v>5109</v>
      </c>
      <c r="P908" s="9" t="s">
        <v>5027</v>
      </c>
      <c r="Q908" s="11"/>
      <c r="R908" s="166" t="s">
        <v>1778</v>
      </c>
      <c r="S908" s="9"/>
      <c r="T908" s="13">
        <v>0.01</v>
      </c>
      <c r="U908" s="12"/>
      <c r="V908" s="9"/>
      <c r="W908" s="12" t="s">
        <v>93</v>
      </c>
      <c r="X908" s="12" t="s">
        <v>186</v>
      </c>
      <c r="Y908" s="12"/>
      <c r="Z908" s="11"/>
      <c r="AA908" s="14">
        <v>2100</v>
      </c>
      <c r="AB908" s="14">
        <v>0</v>
      </c>
      <c r="AC908" s="14">
        <v>24100</v>
      </c>
      <c r="AD908" s="14">
        <v>0</v>
      </c>
      <c r="AE908" s="161">
        <f>SUM(TAMPData2202[[#This Row],[2022 PE Obligations]:[2022 Paving Obligations]])</f>
        <v>26200</v>
      </c>
      <c r="AF908" s="14">
        <v>17100</v>
      </c>
      <c r="AG908" s="14">
        <v>0</v>
      </c>
      <c r="AH908" s="14">
        <v>24100</v>
      </c>
      <c r="AI908" s="14">
        <v>0</v>
      </c>
      <c r="AJ908" s="14">
        <v>41200</v>
      </c>
      <c r="AK908" s="16" t="s">
        <v>5924</v>
      </c>
    </row>
    <row r="909" spans="1:37" hidden="1" x14ac:dyDescent="0.35">
      <c r="A909" s="159">
        <v>127790</v>
      </c>
      <c r="B909" s="8">
        <v>4</v>
      </c>
      <c r="C909" s="9" t="s">
        <v>122</v>
      </c>
      <c r="D909" s="10">
        <v>43279</v>
      </c>
      <c r="E909" s="9" t="s">
        <v>3907</v>
      </c>
      <c r="F909" s="10">
        <v>44447.875185185185</v>
      </c>
      <c r="G909" s="9" t="s">
        <v>108</v>
      </c>
      <c r="H909" s="11" t="s">
        <v>893</v>
      </c>
      <c r="I909" s="9" t="s">
        <v>2767</v>
      </c>
      <c r="J909" s="12" t="s">
        <v>101</v>
      </c>
      <c r="K909" s="9"/>
      <c r="L909" s="12" t="s">
        <v>101</v>
      </c>
      <c r="M909" s="11" t="s">
        <v>5925</v>
      </c>
      <c r="N909" s="11" t="s">
        <v>2935</v>
      </c>
      <c r="O909" s="9" t="s">
        <v>1836</v>
      </c>
      <c r="P909" s="9" t="s">
        <v>2935</v>
      </c>
      <c r="Q909" s="11"/>
      <c r="R909" s="166" t="s">
        <v>1778</v>
      </c>
      <c r="S909" s="9"/>
      <c r="T909" s="13">
        <v>1.75</v>
      </c>
      <c r="U909" s="10">
        <v>44428</v>
      </c>
      <c r="V909" s="9"/>
      <c r="W909" s="12" t="s">
        <v>93</v>
      </c>
      <c r="X909" s="12" t="s">
        <v>13</v>
      </c>
      <c r="Y909" s="12"/>
      <c r="Z909" s="11"/>
      <c r="AA909" s="14">
        <v>0</v>
      </c>
      <c r="AB909" s="14">
        <v>0</v>
      </c>
      <c r="AC909" s="14">
        <v>65000</v>
      </c>
      <c r="AD909" s="14">
        <v>0</v>
      </c>
      <c r="AE909" s="161">
        <f>SUM(TAMPData2202[[#This Row],[2022 PE Obligations]:[2022 Paving Obligations]])</f>
        <v>65000</v>
      </c>
      <c r="AF909" s="14">
        <v>45000</v>
      </c>
      <c r="AG909" s="14">
        <v>0</v>
      </c>
      <c r="AH909" s="14">
        <v>65000</v>
      </c>
      <c r="AI909" s="14">
        <v>0</v>
      </c>
      <c r="AJ909" s="14">
        <v>110000</v>
      </c>
      <c r="AK909" s="16" t="s">
        <v>5926</v>
      </c>
    </row>
    <row r="910" spans="1:37" ht="36" hidden="1" x14ac:dyDescent="0.35">
      <c r="A910" s="162">
        <v>127818.01</v>
      </c>
      <c r="B910" s="8">
        <v>1</v>
      </c>
      <c r="C910" s="9" t="s">
        <v>85</v>
      </c>
      <c r="D910" s="10">
        <v>43598</v>
      </c>
      <c r="E910" s="9" t="s">
        <v>152</v>
      </c>
      <c r="F910" s="10">
        <v>44547</v>
      </c>
      <c r="G910" s="9" t="s">
        <v>152</v>
      </c>
      <c r="H910" s="11" t="s">
        <v>1588</v>
      </c>
      <c r="I910" s="9" t="s">
        <v>1924</v>
      </c>
      <c r="J910" s="12" t="s">
        <v>101</v>
      </c>
      <c r="K910" s="9"/>
      <c r="L910" s="12" t="s">
        <v>101</v>
      </c>
      <c r="M910" s="11" t="s">
        <v>1925</v>
      </c>
      <c r="N910" s="11" t="s">
        <v>1926</v>
      </c>
      <c r="O910" s="9" t="s">
        <v>157</v>
      </c>
      <c r="P910" s="9" t="s">
        <v>1794</v>
      </c>
      <c r="Q910" s="11" t="s">
        <v>3251</v>
      </c>
      <c r="R910" s="9" t="s">
        <v>47</v>
      </c>
      <c r="S910" s="9" t="s">
        <v>43</v>
      </c>
      <c r="T910" s="13">
        <v>0.12</v>
      </c>
      <c r="U910" s="12"/>
      <c r="V910" s="9" t="s">
        <v>1860</v>
      </c>
      <c r="W910" s="12" t="s">
        <v>93</v>
      </c>
      <c r="X910" s="12" t="s">
        <v>103</v>
      </c>
      <c r="Y910" s="163" t="s">
        <v>32</v>
      </c>
      <c r="Z910" s="11" t="s">
        <v>1927</v>
      </c>
      <c r="AA910" s="14">
        <v>0</v>
      </c>
      <c r="AB910" s="14">
        <v>0</v>
      </c>
      <c r="AC910" s="14">
        <v>5000</v>
      </c>
      <c r="AD910" s="14">
        <v>0</v>
      </c>
      <c r="AE910" s="161">
        <f>SUM(TAMPData2202[[#This Row],[2022 PE Obligations]:[2022 Paving Obligations]])</f>
        <v>5000</v>
      </c>
      <c r="AF910" s="14">
        <v>0</v>
      </c>
      <c r="AG910" s="14">
        <v>100000</v>
      </c>
      <c r="AH910" s="14">
        <v>5000</v>
      </c>
      <c r="AI910" s="14">
        <v>0</v>
      </c>
      <c r="AJ910" s="14">
        <v>105000</v>
      </c>
      <c r="AK910" s="16" t="s">
        <v>1928</v>
      </c>
    </row>
    <row r="911" spans="1:37" hidden="1" x14ac:dyDescent="0.35">
      <c r="A911" s="159">
        <v>127826</v>
      </c>
      <c r="B911" s="8">
        <v>2</v>
      </c>
      <c r="C911" s="9" t="s">
        <v>97</v>
      </c>
      <c r="D911" s="10">
        <v>43287</v>
      </c>
      <c r="E911" s="9" t="s">
        <v>3907</v>
      </c>
      <c r="F911" s="10">
        <v>44490.875150462962</v>
      </c>
      <c r="G911" s="9" t="s">
        <v>426</v>
      </c>
      <c r="H911" s="11" t="s">
        <v>236</v>
      </c>
      <c r="I911" s="9" t="s">
        <v>237</v>
      </c>
      <c r="J911" s="12" t="s">
        <v>101</v>
      </c>
      <c r="K911" s="9"/>
      <c r="L911" s="12" t="s">
        <v>101</v>
      </c>
      <c r="M911" s="11" t="s">
        <v>5927</v>
      </c>
      <c r="N911" s="11" t="s">
        <v>5714</v>
      </c>
      <c r="O911" s="9" t="s">
        <v>1836</v>
      </c>
      <c r="P911" s="9" t="s">
        <v>2935</v>
      </c>
      <c r="Q911" s="11"/>
      <c r="R911" s="166" t="s">
        <v>1778</v>
      </c>
      <c r="S911" s="9"/>
      <c r="T911" s="13">
        <v>1.78</v>
      </c>
      <c r="U911" s="10">
        <v>44281</v>
      </c>
      <c r="V911" s="9"/>
      <c r="W911" s="12" t="s">
        <v>93</v>
      </c>
      <c r="X911" s="12" t="s">
        <v>103</v>
      </c>
      <c r="Y911" s="12"/>
      <c r="Z911" s="11"/>
      <c r="AA911" s="14">
        <v>0</v>
      </c>
      <c r="AB911" s="14">
        <v>0</v>
      </c>
      <c r="AC911" s="14">
        <v>-20294</v>
      </c>
      <c r="AD911" s="14">
        <v>0</v>
      </c>
      <c r="AE911" s="161">
        <f>SUM(TAMPData2202[[#This Row],[2022 PE Obligations]:[2022 Paving Obligations]])</f>
        <v>-20294</v>
      </c>
      <c r="AF911" s="14">
        <v>45000</v>
      </c>
      <c r="AG911" s="14">
        <v>0</v>
      </c>
      <c r="AH911" s="14">
        <v>38753</v>
      </c>
      <c r="AI911" s="14">
        <v>0</v>
      </c>
      <c r="AJ911" s="14">
        <v>83753</v>
      </c>
      <c r="AK911" s="16" t="s">
        <v>5928</v>
      </c>
    </row>
    <row r="912" spans="1:37" hidden="1" x14ac:dyDescent="0.35">
      <c r="A912" s="162">
        <v>127827</v>
      </c>
      <c r="B912" s="8">
        <v>1</v>
      </c>
      <c r="C912" s="9" t="s">
        <v>114</v>
      </c>
      <c r="D912" s="10">
        <v>43287</v>
      </c>
      <c r="E912" s="9" t="s">
        <v>152</v>
      </c>
      <c r="F912" s="10">
        <v>44067</v>
      </c>
      <c r="G912" s="9" t="s">
        <v>170</v>
      </c>
      <c r="H912" s="11" t="s">
        <v>1874</v>
      </c>
      <c r="I912" s="9" t="s">
        <v>1875</v>
      </c>
      <c r="J912" s="12" t="s">
        <v>101</v>
      </c>
      <c r="K912" s="9"/>
      <c r="L912" s="12" t="s">
        <v>101</v>
      </c>
      <c r="M912" s="11" t="s">
        <v>1876</v>
      </c>
      <c r="N912" s="11" t="s">
        <v>1845</v>
      </c>
      <c r="O912" s="9" t="s">
        <v>157</v>
      </c>
      <c r="P912" s="9" t="s">
        <v>158</v>
      </c>
      <c r="Q912" s="11" t="s">
        <v>1845</v>
      </c>
      <c r="R912" s="9" t="s">
        <v>47</v>
      </c>
      <c r="S912" s="164" t="s">
        <v>43</v>
      </c>
      <c r="T912" s="13">
        <v>1.48</v>
      </c>
      <c r="U912" s="10">
        <v>43868</v>
      </c>
      <c r="V912" s="9" t="s">
        <v>1860</v>
      </c>
      <c r="W912" s="12" t="s">
        <v>93</v>
      </c>
      <c r="X912" s="12" t="s">
        <v>103</v>
      </c>
      <c r="Y912" s="163" t="s">
        <v>32</v>
      </c>
      <c r="Z912" s="11"/>
      <c r="AA912" s="14">
        <v>0</v>
      </c>
      <c r="AB912" s="14">
        <v>0</v>
      </c>
      <c r="AC912" s="14">
        <v>0</v>
      </c>
      <c r="AD912" s="14">
        <v>3999.24</v>
      </c>
      <c r="AE912" s="161">
        <f>SUM(TAMPData2202[[#This Row],[2022 PE Obligations]:[2022 Paving Obligations]])</f>
        <v>3999.24</v>
      </c>
      <c r="AF912" s="14">
        <v>0</v>
      </c>
      <c r="AG912" s="14">
        <v>0</v>
      </c>
      <c r="AH912" s="14">
        <v>0</v>
      </c>
      <c r="AI912" s="14">
        <v>294139.24</v>
      </c>
      <c r="AJ912" s="14">
        <v>294139.24</v>
      </c>
      <c r="AK912" s="16" t="s">
        <v>1878</v>
      </c>
    </row>
    <row r="913" spans="1:37" ht="36" hidden="1" x14ac:dyDescent="0.35">
      <c r="A913" s="162">
        <v>127829</v>
      </c>
      <c r="B913" s="8">
        <v>1</v>
      </c>
      <c r="C913" s="9" t="s">
        <v>114</v>
      </c>
      <c r="D913" s="10">
        <v>43287</v>
      </c>
      <c r="E913" s="9" t="s">
        <v>152</v>
      </c>
      <c r="F913" s="10">
        <v>43767.875127314815</v>
      </c>
      <c r="G913" s="9" t="s">
        <v>152</v>
      </c>
      <c r="H913" s="11" t="s">
        <v>297</v>
      </c>
      <c r="I913" s="9" t="s">
        <v>1451</v>
      </c>
      <c r="J913" s="12" t="s">
        <v>101</v>
      </c>
      <c r="K913" s="9"/>
      <c r="L913" s="12" t="s">
        <v>101</v>
      </c>
      <c r="M913" s="11" t="s">
        <v>2669</v>
      </c>
      <c r="N913" s="11" t="s">
        <v>1793</v>
      </c>
      <c r="O913" s="9" t="s">
        <v>157</v>
      </c>
      <c r="P913" s="9" t="s">
        <v>1794</v>
      </c>
      <c r="Q913" s="11" t="s">
        <v>1793</v>
      </c>
      <c r="R913" s="9" t="s">
        <v>47</v>
      </c>
      <c r="S913" s="164" t="s">
        <v>43</v>
      </c>
      <c r="T913" s="13">
        <v>0.92</v>
      </c>
      <c r="U913" s="10">
        <v>43553</v>
      </c>
      <c r="V913" s="9" t="s">
        <v>1805</v>
      </c>
      <c r="W913" s="12" t="s">
        <v>670</v>
      </c>
      <c r="X913" s="12" t="s">
        <v>13</v>
      </c>
      <c r="Y913" s="163" t="s">
        <v>31</v>
      </c>
      <c r="Z913" s="11" t="s">
        <v>2670</v>
      </c>
      <c r="AA913" s="14">
        <v>0</v>
      </c>
      <c r="AB913" s="14">
        <v>0</v>
      </c>
      <c r="AC913" s="14">
        <v>136503.16</v>
      </c>
      <c r="AD913" s="14">
        <v>52148.15</v>
      </c>
      <c r="AE913" s="161">
        <f>SUM(TAMPData2202[[#This Row],[2022 PE Obligations]:[2022 Paving Obligations]])</f>
        <v>188651.31</v>
      </c>
      <c r="AF913" s="14">
        <v>0</v>
      </c>
      <c r="AG913" s="14">
        <v>0</v>
      </c>
      <c r="AH913" s="14">
        <v>684303.16</v>
      </c>
      <c r="AI913" s="14">
        <v>577148.15</v>
      </c>
      <c r="AJ913" s="14">
        <v>1261451.31</v>
      </c>
      <c r="AK913" s="16" t="s">
        <v>2672</v>
      </c>
    </row>
    <row r="914" spans="1:37" hidden="1" x14ac:dyDescent="0.35">
      <c r="A914" s="159">
        <v>127848</v>
      </c>
      <c r="B914" s="8">
        <v>1</v>
      </c>
      <c r="C914" s="9" t="s">
        <v>114</v>
      </c>
      <c r="D914" s="10">
        <v>43290</v>
      </c>
      <c r="E914" s="9" t="s">
        <v>3907</v>
      </c>
      <c r="F914" s="10">
        <v>44096</v>
      </c>
      <c r="G914" s="9" t="s">
        <v>152</v>
      </c>
      <c r="H914" s="11" t="s">
        <v>1588</v>
      </c>
      <c r="I914" s="9" t="s">
        <v>5929</v>
      </c>
      <c r="J914" s="12"/>
      <c r="K914" s="9" t="s">
        <v>4266</v>
      </c>
      <c r="L914" s="12" t="s">
        <v>183</v>
      </c>
      <c r="M914" s="11" t="s">
        <v>5930</v>
      </c>
      <c r="N914" s="11" t="s">
        <v>2935</v>
      </c>
      <c r="O914" s="9" t="s">
        <v>1836</v>
      </c>
      <c r="P914" s="9" t="s">
        <v>2935</v>
      </c>
      <c r="Q914" s="11"/>
      <c r="R914" s="166" t="s">
        <v>1778</v>
      </c>
      <c r="S914" s="9"/>
      <c r="T914" s="13">
        <v>1.78</v>
      </c>
      <c r="U914" s="10">
        <v>43812</v>
      </c>
      <c r="V914" s="9"/>
      <c r="W914" s="12" t="s">
        <v>93</v>
      </c>
      <c r="X914" s="12" t="s">
        <v>103</v>
      </c>
      <c r="Y914" s="12"/>
      <c r="Z914" s="11"/>
      <c r="AA914" s="14">
        <v>-1421.93</v>
      </c>
      <c r="AB914" s="14">
        <v>0</v>
      </c>
      <c r="AC914" s="14">
        <v>11382.72</v>
      </c>
      <c r="AD914" s="14">
        <v>0</v>
      </c>
      <c r="AE914" s="161">
        <f>SUM(TAMPData2202[[#This Row],[2022 PE Obligations]:[2022 Paving Obligations]])</f>
        <v>9960.7899999999991</v>
      </c>
      <c r="AF914" s="14">
        <v>43578.07</v>
      </c>
      <c r="AG914" s="14">
        <v>0</v>
      </c>
      <c r="AH914" s="14">
        <v>135382.72</v>
      </c>
      <c r="AI914" s="14">
        <v>0</v>
      </c>
      <c r="AJ914" s="14">
        <v>178960.79</v>
      </c>
      <c r="AK914" s="16" t="s">
        <v>5931</v>
      </c>
    </row>
    <row r="915" spans="1:37" hidden="1" x14ac:dyDescent="0.35">
      <c r="A915" s="162">
        <v>127888.01</v>
      </c>
      <c r="B915" s="8">
        <v>2</v>
      </c>
      <c r="C915" s="9" t="s">
        <v>122</v>
      </c>
      <c r="D915" s="10">
        <v>43598</v>
      </c>
      <c r="E915" s="9" t="s">
        <v>152</v>
      </c>
      <c r="F915" s="10">
        <v>44558.875127314815</v>
      </c>
      <c r="G915" s="9" t="s">
        <v>426</v>
      </c>
      <c r="H915" s="11" t="s">
        <v>399</v>
      </c>
      <c r="I915" s="9" t="s">
        <v>1540</v>
      </c>
      <c r="J915" s="12" t="s">
        <v>101</v>
      </c>
      <c r="K915" s="9"/>
      <c r="L915" s="12" t="s">
        <v>101</v>
      </c>
      <c r="M915" s="11" t="s">
        <v>3916</v>
      </c>
      <c r="N915" s="11" t="s">
        <v>1793</v>
      </c>
      <c r="O915" s="9" t="s">
        <v>157</v>
      </c>
      <c r="P915" s="9" t="s">
        <v>158</v>
      </c>
      <c r="Q915" s="11" t="s">
        <v>1793</v>
      </c>
      <c r="R915" s="9" t="s">
        <v>47</v>
      </c>
      <c r="S915" s="9" t="s">
        <v>43</v>
      </c>
      <c r="T915" s="13">
        <v>7.0000000000000007E-2</v>
      </c>
      <c r="U915" s="10">
        <v>44540</v>
      </c>
      <c r="V915" s="9" t="s">
        <v>1805</v>
      </c>
      <c r="W915" s="12" t="s">
        <v>93</v>
      </c>
      <c r="X915" s="12" t="s">
        <v>103</v>
      </c>
      <c r="Y915" s="163" t="s">
        <v>32</v>
      </c>
      <c r="Z915" s="11"/>
      <c r="AA915" s="14">
        <v>0</v>
      </c>
      <c r="AB915" s="14">
        <v>0</v>
      </c>
      <c r="AC915" s="14">
        <v>0</v>
      </c>
      <c r="AD915" s="14">
        <v>174089</v>
      </c>
      <c r="AE915" s="161">
        <f>SUM(TAMPData2202[[#This Row],[2022 PE Obligations]:[2022 Paving Obligations]])</f>
        <v>174089</v>
      </c>
      <c r="AF915" s="14">
        <v>0</v>
      </c>
      <c r="AG915" s="14">
        <v>0</v>
      </c>
      <c r="AH915" s="14">
        <v>0</v>
      </c>
      <c r="AI915" s="14">
        <v>174089</v>
      </c>
      <c r="AJ915" s="14">
        <v>174089</v>
      </c>
      <c r="AK915" s="16" t="s">
        <v>3917</v>
      </c>
    </row>
    <row r="916" spans="1:37" hidden="1" x14ac:dyDescent="0.35">
      <c r="A916" s="162">
        <v>127891</v>
      </c>
      <c r="B916" s="8">
        <v>2</v>
      </c>
      <c r="C916" s="9" t="s">
        <v>97</v>
      </c>
      <c r="D916" s="10">
        <v>43298</v>
      </c>
      <c r="E916" s="9" t="s">
        <v>152</v>
      </c>
      <c r="F916" s="10">
        <v>43958</v>
      </c>
      <c r="G916" s="9" t="s">
        <v>666</v>
      </c>
      <c r="H916" s="11" t="s">
        <v>223</v>
      </c>
      <c r="I916" s="9" t="s">
        <v>1553</v>
      </c>
      <c r="J916" s="12" t="s">
        <v>101</v>
      </c>
      <c r="K916" s="9"/>
      <c r="L916" s="12" t="s">
        <v>101</v>
      </c>
      <c r="M916" s="11" t="s">
        <v>2897</v>
      </c>
      <c r="N916" s="11" t="s">
        <v>1793</v>
      </c>
      <c r="O916" s="9" t="s">
        <v>157</v>
      </c>
      <c r="P916" s="9" t="s">
        <v>158</v>
      </c>
      <c r="Q916" s="11" t="s">
        <v>1793</v>
      </c>
      <c r="R916" s="9" t="s">
        <v>47</v>
      </c>
      <c r="S916" s="164" t="s">
        <v>43</v>
      </c>
      <c r="T916" s="13">
        <v>2.17</v>
      </c>
      <c r="U916" s="10">
        <v>43595</v>
      </c>
      <c r="V916" s="9" t="s">
        <v>1805</v>
      </c>
      <c r="W916" s="12" t="s">
        <v>93</v>
      </c>
      <c r="X916" s="12" t="s">
        <v>103</v>
      </c>
      <c r="Y916" s="163" t="s">
        <v>32</v>
      </c>
      <c r="Z916" s="11"/>
      <c r="AA916" s="14">
        <v>0</v>
      </c>
      <c r="AB916" s="14">
        <v>0</v>
      </c>
      <c r="AC916" s="14">
        <v>0</v>
      </c>
      <c r="AD916" s="14">
        <v>145500</v>
      </c>
      <c r="AE916" s="161">
        <f>SUM(TAMPData2202[[#This Row],[2022 PE Obligations]:[2022 Paving Obligations]])</f>
        <v>145500</v>
      </c>
      <c r="AF916" s="14">
        <v>0</v>
      </c>
      <c r="AG916" s="14">
        <v>0</v>
      </c>
      <c r="AH916" s="14">
        <v>528650</v>
      </c>
      <c r="AI916" s="14">
        <v>636904</v>
      </c>
      <c r="AJ916" s="14">
        <v>1165554</v>
      </c>
      <c r="AK916" s="16" t="s">
        <v>2899</v>
      </c>
    </row>
    <row r="917" spans="1:37" ht="144" x14ac:dyDescent="0.35">
      <c r="A917" s="159">
        <v>127899</v>
      </c>
      <c r="B917" s="8">
        <v>3</v>
      </c>
      <c r="C917" s="9" t="s">
        <v>85</v>
      </c>
      <c r="D917" s="10">
        <v>43299</v>
      </c>
      <c r="E917" s="9" t="s">
        <v>1741</v>
      </c>
      <c r="F917" s="10">
        <v>44442</v>
      </c>
      <c r="G917" s="9" t="s">
        <v>1741</v>
      </c>
      <c r="H917" s="11" t="s">
        <v>140</v>
      </c>
      <c r="I917" s="9" t="s">
        <v>1417</v>
      </c>
      <c r="J917" s="12" t="s">
        <v>101</v>
      </c>
      <c r="K917" s="9"/>
      <c r="L917" s="12" t="s">
        <v>101</v>
      </c>
      <c r="M917" s="11" t="s">
        <v>5932</v>
      </c>
      <c r="N917" s="11" t="s">
        <v>5933</v>
      </c>
      <c r="O917" s="9" t="s">
        <v>91</v>
      </c>
      <c r="P917" s="9" t="s">
        <v>1723</v>
      </c>
      <c r="Q917" s="11"/>
      <c r="R917" s="166" t="s">
        <v>1724</v>
      </c>
      <c r="S917" s="166" t="s">
        <v>41</v>
      </c>
      <c r="T917" s="13">
        <v>2.4700000000000002</v>
      </c>
      <c r="U917" s="12"/>
      <c r="V917" s="9"/>
      <c r="W917" s="12" t="s">
        <v>93</v>
      </c>
      <c r="X917" s="12" t="s">
        <v>94</v>
      </c>
      <c r="Y917" s="153" t="s">
        <v>31</v>
      </c>
      <c r="Z917" s="11"/>
      <c r="AA917" s="14">
        <v>131763</v>
      </c>
      <c r="AB917" s="14">
        <v>0</v>
      </c>
      <c r="AC917" s="14">
        <v>0</v>
      </c>
      <c r="AD917" s="14">
        <v>0</v>
      </c>
      <c r="AE917" s="161">
        <f>SUM(TAMPData2202[[#This Row],[2022 PE Obligations]:[2022 Paving Obligations]])</f>
        <v>131763</v>
      </c>
      <c r="AF917" s="14">
        <v>231763</v>
      </c>
      <c r="AG917" s="14">
        <v>0</v>
      </c>
      <c r="AH917" s="14">
        <v>0</v>
      </c>
      <c r="AI917" s="14">
        <v>0</v>
      </c>
      <c r="AJ917" s="14">
        <v>231763</v>
      </c>
      <c r="AK917" s="16" t="s">
        <v>5934</v>
      </c>
    </row>
    <row r="918" spans="1:37" hidden="1" x14ac:dyDescent="0.35">
      <c r="A918" s="159">
        <v>127906</v>
      </c>
      <c r="B918" s="8">
        <v>1</v>
      </c>
      <c r="C918" s="9" t="s">
        <v>85</v>
      </c>
      <c r="D918" s="10">
        <v>43301</v>
      </c>
      <c r="E918" s="9" t="s">
        <v>5526</v>
      </c>
      <c r="F918" s="10">
        <v>44412</v>
      </c>
      <c r="G918" s="9" t="s">
        <v>161</v>
      </c>
      <c r="H918" s="11" t="s">
        <v>1192</v>
      </c>
      <c r="I918" s="9" t="s">
        <v>5935</v>
      </c>
      <c r="J918" s="12"/>
      <c r="K918" s="9" t="s">
        <v>5936</v>
      </c>
      <c r="L918" s="12" t="s">
        <v>183</v>
      </c>
      <c r="M918" s="11" t="s">
        <v>5937</v>
      </c>
      <c r="N918" s="11" t="s">
        <v>5537</v>
      </c>
      <c r="O918" s="9" t="s">
        <v>5109</v>
      </c>
      <c r="P918" s="9" t="s">
        <v>5027</v>
      </c>
      <c r="Q918" s="11"/>
      <c r="R918" s="166" t="s">
        <v>1778</v>
      </c>
      <c r="S918" s="9"/>
      <c r="T918" s="13">
        <v>0.01</v>
      </c>
      <c r="U918" s="12"/>
      <c r="V918" s="9"/>
      <c r="W918" s="12" t="s">
        <v>93</v>
      </c>
      <c r="X918" s="12" t="s">
        <v>186</v>
      </c>
      <c r="Y918" s="12"/>
      <c r="Z918" s="11"/>
      <c r="AA918" s="14">
        <v>15000</v>
      </c>
      <c r="AB918" s="14">
        <v>0</v>
      </c>
      <c r="AC918" s="14">
        <v>406717</v>
      </c>
      <c r="AD918" s="14">
        <v>0</v>
      </c>
      <c r="AE918" s="161">
        <f>SUM(TAMPData2202[[#This Row],[2022 PE Obligations]:[2022 Paving Obligations]])</f>
        <v>421717</v>
      </c>
      <c r="AF918" s="14">
        <v>30000</v>
      </c>
      <c r="AG918" s="14">
        <v>0</v>
      </c>
      <c r="AH918" s="14">
        <v>406717</v>
      </c>
      <c r="AI918" s="14">
        <v>0</v>
      </c>
      <c r="AJ918" s="14">
        <v>436717</v>
      </c>
      <c r="AK918" s="16" t="s">
        <v>5938</v>
      </c>
    </row>
    <row r="919" spans="1:37" hidden="1" x14ac:dyDescent="0.35">
      <c r="A919" s="159">
        <v>127909</v>
      </c>
      <c r="B919" s="8">
        <v>1</v>
      </c>
      <c r="C919" s="9" t="s">
        <v>85</v>
      </c>
      <c r="D919" s="10">
        <v>43301</v>
      </c>
      <c r="E919" s="9" t="s">
        <v>5526</v>
      </c>
      <c r="F919" s="10">
        <v>44442</v>
      </c>
      <c r="G919" s="9" t="s">
        <v>161</v>
      </c>
      <c r="H919" s="11" t="s">
        <v>1192</v>
      </c>
      <c r="I919" s="9" t="s">
        <v>5939</v>
      </c>
      <c r="J919" s="12"/>
      <c r="K919" s="9" t="s">
        <v>5940</v>
      </c>
      <c r="L919" s="12" t="s">
        <v>183</v>
      </c>
      <c r="M919" s="11" t="s">
        <v>5941</v>
      </c>
      <c r="N919" s="11" t="s">
        <v>5537</v>
      </c>
      <c r="O919" s="9" t="s">
        <v>5109</v>
      </c>
      <c r="P919" s="9" t="s">
        <v>5027</v>
      </c>
      <c r="Q919" s="11"/>
      <c r="R919" s="166" t="s">
        <v>1778</v>
      </c>
      <c r="S919" s="9"/>
      <c r="T919" s="13">
        <v>0.1</v>
      </c>
      <c r="U919" s="12"/>
      <c r="V919" s="9"/>
      <c r="W919" s="12" t="s">
        <v>93</v>
      </c>
      <c r="X919" s="12" t="s">
        <v>186</v>
      </c>
      <c r="Y919" s="12"/>
      <c r="Z919" s="11"/>
      <c r="AA919" s="14">
        <v>14000</v>
      </c>
      <c r="AB919" s="14">
        <v>0</v>
      </c>
      <c r="AC919" s="14">
        <v>406040</v>
      </c>
      <c r="AD919" s="14">
        <v>0</v>
      </c>
      <c r="AE919" s="161">
        <f>SUM(TAMPData2202[[#This Row],[2022 PE Obligations]:[2022 Paving Obligations]])</f>
        <v>420040</v>
      </c>
      <c r="AF919" s="14">
        <v>29000</v>
      </c>
      <c r="AG919" s="14">
        <v>0</v>
      </c>
      <c r="AH919" s="14">
        <v>406040</v>
      </c>
      <c r="AI919" s="14">
        <v>0</v>
      </c>
      <c r="AJ919" s="14">
        <v>435040</v>
      </c>
      <c r="AK919" s="16" t="s">
        <v>5942</v>
      </c>
    </row>
    <row r="920" spans="1:37" hidden="1" x14ac:dyDescent="0.35">
      <c r="A920" s="162">
        <v>127911</v>
      </c>
      <c r="B920" s="8">
        <v>2</v>
      </c>
      <c r="C920" s="9" t="s">
        <v>114</v>
      </c>
      <c r="D920" s="10">
        <v>43304</v>
      </c>
      <c r="E920" s="9" t="s">
        <v>152</v>
      </c>
      <c r="F920" s="10">
        <v>44089.799004629633</v>
      </c>
      <c r="G920" s="9" t="s">
        <v>170</v>
      </c>
      <c r="H920" s="11" t="s">
        <v>410</v>
      </c>
      <c r="I920" s="9" t="s">
        <v>145</v>
      </c>
      <c r="J920" s="12" t="s">
        <v>101</v>
      </c>
      <c r="K920" s="9"/>
      <c r="L920" s="12" t="s">
        <v>101</v>
      </c>
      <c r="M920" s="11" t="s">
        <v>3305</v>
      </c>
      <c r="N920" s="11" t="s">
        <v>1793</v>
      </c>
      <c r="O920" s="9" t="s">
        <v>157</v>
      </c>
      <c r="P920" s="9" t="s">
        <v>158</v>
      </c>
      <c r="Q920" s="11" t="s">
        <v>1793</v>
      </c>
      <c r="R920" s="9" t="s">
        <v>47</v>
      </c>
      <c r="S920" s="164" t="s">
        <v>43</v>
      </c>
      <c r="T920" s="13">
        <v>0.41</v>
      </c>
      <c r="U920" s="10">
        <v>43637</v>
      </c>
      <c r="V920" s="9" t="s">
        <v>1805</v>
      </c>
      <c r="W920" s="12" t="s">
        <v>93</v>
      </c>
      <c r="X920" s="12" t="s">
        <v>13</v>
      </c>
      <c r="Y920" s="163" t="s">
        <v>31</v>
      </c>
      <c r="Z920" s="11"/>
      <c r="AA920" s="14">
        <v>0</v>
      </c>
      <c r="AB920" s="14">
        <v>0</v>
      </c>
      <c r="AC920" s="14">
        <v>-41.95</v>
      </c>
      <c r="AD920" s="14">
        <v>9308.9699999999993</v>
      </c>
      <c r="AE920" s="161">
        <f>SUM(TAMPData2202[[#This Row],[2022 PE Obligations]:[2022 Paving Obligations]])</f>
        <v>9267.0199999999986</v>
      </c>
      <c r="AF920" s="14">
        <v>0</v>
      </c>
      <c r="AG920" s="14">
        <v>0</v>
      </c>
      <c r="AH920" s="14">
        <v>24562.05</v>
      </c>
      <c r="AI920" s="14">
        <v>213491.97</v>
      </c>
      <c r="AJ920" s="14">
        <v>238054.02</v>
      </c>
      <c r="AK920" s="16" t="s">
        <v>3307</v>
      </c>
    </row>
    <row r="921" spans="1:37" hidden="1" x14ac:dyDescent="0.35">
      <c r="A921" s="162">
        <v>127932</v>
      </c>
      <c r="B921" s="8">
        <v>3</v>
      </c>
      <c r="C921" s="9" t="s">
        <v>85</v>
      </c>
      <c r="D921" s="10">
        <v>43306</v>
      </c>
      <c r="E921" s="9" t="s">
        <v>152</v>
      </c>
      <c r="F921" s="10">
        <v>44552</v>
      </c>
      <c r="G921" s="9" t="s">
        <v>241</v>
      </c>
      <c r="H921" s="11" t="s">
        <v>551</v>
      </c>
      <c r="I921" s="9" t="s">
        <v>218</v>
      </c>
      <c r="J921" s="12" t="s">
        <v>101</v>
      </c>
      <c r="K921" s="9"/>
      <c r="L921" s="12" t="s">
        <v>101</v>
      </c>
      <c r="M921" s="11" t="s">
        <v>2052</v>
      </c>
      <c r="N921" s="11" t="s">
        <v>1845</v>
      </c>
      <c r="O921" s="9" t="s">
        <v>157</v>
      </c>
      <c r="P921" s="9" t="s">
        <v>158</v>
      </c>
      <c r="Q921" s="11" t="s">
        <v>1845</v>
      </c>
      <c r="R921" s="9" t="s">
        <v>47</v>
      </c>
      <c r="S921" s="9" t="s">
        <v>43</v>
      </c>
      <c r="T921" s="13">
        <v>9.85</v>
      </c>
      <c r="U921" s="10">
        <v>44603</v>
      </c>
      <c r="V921" s="9" t="s">
        <v>1805</v>
      </c>
      <c r="W921" s="12" t="s">
        <v>93</v>
      </c>
      <c r="X921" s="12" t="s">
        <v>103</v>
      </c>
      <c r="Y921" s="163" t="s">
        <v>32</v>
      </c>
      <c r="Z921" s="11"/>
      <c r="AA921" s="14">
        <v>0</v>
      </c>
      <c r="AB921" s="14">
        <v>0</v>
      </c>
      <c r="AC921" s="14">
        <v>100548</v>
      </c>
      <c r="AD921" s="14">
        <v>2052740</v>
      </c>
      <c r="AE921" s="161">
        <f>SUM(TAMPData2202[[#This Row],[2022 PE Obligations]:[2022 Paving Obligations]])</f>
        <v>2153288</v>
      </c>
      <c r="AF921" s="14">
        <v>0</v>
      </c>
      <c r="AG921" s="14">
        <v>0</v>
      </c>
      <c r="AH921" s="14">
        <v>100548</v>
      </c>
      <c r="AI921" s="14">
        <v>2052740</v>
      </c>
      <c r="AJ921" s="14">
        <v>2153288</v>
      </c>
      <c r="AK921" s="16" t="s">
        <v>2054</v>
      </c>
    </row>
    <row r="922" spans="1:37" ht="90" hidden="1" x14ac:dyDescent="0.35">
      <c r="A922" s="159">
        <v>127933</v>
      </c>
      <c r="B922" s="8">
        <v>1</v>
      </c>
      <c r="C922" s="9" t="s">
        <v>85</v>
      </c>
      <c r="D922" s="10">
        <v>43307</v>
      </c>
      <c r="E922" s="9" t="s">
        <v>1740</v>
      </c>
      <c r="F922" s="10">
        <v>44377</v>
      </c>
      <c r="G922" s="9" t="s">
        <v>1741</v>
      </c>
      <c r="H922" s="11" t="s">
        <v>1588</v>
      </c>
      <c r="I922" s="9"/>
      <c r="J922" s="12"/>
      <c r="K922" s="9"/>
      <c r="L922" s="12"/>
      <c r="M922" s="11" t="s">
        <v>4399</v>
      </c>
      <c r="N922" s="11" t="s">
        <v>4400</v>
      </c>
      <c r="O922" s="9" t="s">
        <v>91</v>
      </c>
      <c r="P922" s="9" t="s">
        <v>1783</v>
      </c>
      <c r="Q922" s="11"/>
      <c r="R922" s="9" t="s">
        <v>47</v>
      </c>
      <c r="S922" s="9" t="s">
        <v>45</v>
      </c>
      <c r="T922" s="13">
        <v>0.89</v>
      </c>
      <c r="U922" s="12"/>
      <c r="V922" s="9"/>
      <c r="W922" s="12" t="s">
        <v>93</v>
      </c>
      <c r="X922" s="12" t="s">
        <v>103</v>
      </c>
      <c r="Y922" s="153" t="s">
        <v>34</v>
      </c>
      <c r="Z922" s="11"/>
      <c r="AA922" s="14">
        <v>0</v>
      </c>
      <c r="AB922" s="14">
        <v>650000</v>
      </c>
      <c r="AC922" s="14">
        <v>0</v>
      </c>
      <c r="AD922" s="14">
        <v>0</v>
      </c>
      <c r="AE922" s="165">
        <f>SUM(TAMPData2202[[#This Row],[2022 PE Obligations]:[2022 Paving Obligations]])</f>
        <v>650000</v>
      </c>
      <c r="AF922" s="14">
        <v>333410</v>
      </c>
      <c r="AG922" s="14">
        <v>650000</v>
      </c>
      <c r="AH922" s="14">
        <v>0</v>
      </c>
      <c r="AI922" s="14">
        <v>0</v>
      </c>
      <c r="AJ922" s="14">
        <v>983410</v>
      </c>
      <c r="AK922" s="16" t="s">
        <v>4401</v>
      </c>
    </row>
    <row r="923" spans="1:37" hidden="1" x14ac:dyDescent="0.35">
      <c r="A923" s="159">
        <v>127934</v>
      </c>
      <c r="B923" s="8">
        <v>1</v>
      </c>
      <c r="C923" s="9" t="s">
        <v>85</v>
      </c>
      <c r="D923" s="10">
        <v>43307</v>
      </c>
      <c r="E923" s="9" t="s">
        <v>1397</v>
      </c>
      <c r="F923" s="10">
        <v>44215</v>
      </c>
      <c r="G923" s="9" t="s">
        <v>152</v>
      </c>
      <c r="H923" s="11" t="s">
        <v>722</v>
      </c>
      <c r="I923" s="9" t="s">
        <v>2791</v>
      </c>
      <c r="J923" s="12" t="s">
        <v>101</v>
      </c>
      <c r="K923" s="9"/>
      <c r="L923" s="12" t="s">
        <v>101</v>
      </c>
      <c r="M923" s="11" t="s">
        <v>5943</v>
      </c>
      <c r="N923" s="11"/>
      <c r="O923" s="9" t="s">
        <v>91</v>
      </c>
      <c r="P923" s="9" t="s">
        <v>5162</v>
      </c>
      <c r="Q923" s="11"/>
      <c r="R923" s="166" t="s">
        <v>1778</v>
      </c>
      <c r="S923" s="9"/>
      <c r="T923" s="13">
        <v>5.4</v>
      </c>
      <c r="U923" s="12"/>
      <c r="V923" s="9"/>
      <c r="W923" s="12" t="s">
        <v>93</v>
      </c>
      <c r="X923" s="12" t="s">
        <v>13</v>
      </c>
      <c r="Y923" s="12"/>
      <c r="Z923" s="11"/>
      <c r="AA923" s="14">
        <v>0</v>
      </c>
      <c r="AB923" s="14">
        <v>0</v>
      </c>
      <c r="AC923" s="14">
        <v>0</v>
      </c>
      <c r="AD923" s="14">
        <v>0</v>
      </c>
      <c r="AE923" s="161">
        <f>SUM(TAMPData2202[[#This Row],[2022 PE Obligations]:[2022 Paving Obligations]])</f>
        <v>0</v>
      </c>
      <c r="AF923" s="14">
        <v>78870</v>
      </c>
      <c r="AG923" s="14">
        <v>0</v>
      </c>
      <c r="AH923" s="14">
        <v>0</v>
      </c>
      <c r="AI923" s="14">
        <v>0</v>
      </c>
      <c r="AJ923" s="14">
        <v>78870</v>
      </c>
      <c r="AK923" s="16" t="s">
        <v>5944</v>
      </c>
    </row>
    <row r="924" spans="1:37" hidden="1" x14ac:dyDescent="0.35">
      <c r="A924" s="159">
        <v>127937.01</v>
      </c>
      <c r="B924" s="8">
        <v>4</v>
      </c>
      <c r="C924" s="9" t="s">
        <v>122</v>
      </c>
      <c r="D924" s="10">
        <v>44096</v>
      </c>
      <c r="E924" s="9" t="s">
        <v>98</v>
      </c>
      <c r="F924" s="10">
        <v>44438.875185185185</v>
      </c>
      <c r="G924" s="9" t="s">
        <v>108</v>
      </c>
      <c r="H924" s="11" t="s">
        <v>88</v>
      </c>
      <c r="I924" s="9" t="s">
        <v>477</v>
      </c>
      <c r="J924" s="12" t="s">
        <v>299</v>
      </c>
      <c r="K924" s="9"/>
      <c r="L924" s="12" t="s">
        <v>300</v>
      </c>
      <c r="M924" s="11" t="s">
        <v>609</v>
      </c>
      <c r="N924" s="11"/>
      <c r="O924" s="9" t="s">
        <v>438</v>
      </c>
      <c r="P924" s="9" t="s">
        <v>439</v>
      </c>
      <c r="Q924" s="11"/>
      <c r="R924" s="9" t="s">
        <v>39</v>
      </c>
      <c r="S924" s="9" t="s">
        <v>46</v>
      </c>
      <c r="T924" s="13">
        <v>0</v>
      </c>
      <c r="U924" s="10">
        <v>44428</v>
      </c>
      <c r="V924" s="9"/>
      <c r="W924" s="12" t="s">
        <v>93</v>
      </c>
      <c r="X924" s="12" t="s">
        <v>303</v>
      </c>
      <c r="Y924" s="153" t="s">
        <v>29</v>
      </c>
      <c r="Z924" s="11" t="s">
        <v>610</v>
      </c>
      <c r="AA924" s="14">
        <v>0</v>
      </c>
      <c r="AB924" s="14">
        <v>0</v>
      </c>
      <c r="AC924" s="14">
        <v>1243082</v>
      </c>
      <c r="AD924" s="14">
        <v>0</v>
      </c>
      <c r="AE924" s="161">
        <f>SUM(TAMPData2202[[#This Row],[2022 PE Obligations]:[2022 Paving Obligations]])</f>
        <v>1243082</v>
      </c>
      <c r="AF924" s="14">
        <v>0</v>
      </c>
      <c r="AG924" s="14">
        <v>0</v>
      </c>
      <c r="AH924" s="14">
        <v>1243082</v>
      </c>
      <c r="AI924" s="14">
        <v>0</v>
      </c>
      <c r="AJ924" s="14">
        <v>1243082</v>
      </c>
      <c r="AK924" s="16" t="s">
        <v>612</v>
      </c>
    </row>
    <row r="925" spans="1:37" hidden="1" x14ac:dyDescent="0.35">
      <c r="A925" s="159">
        <v>127946</v>
      </c>
      <c r="B925" s="8">
        <v>3</v>
      </c>
      <c r="C925" s="9" t="s">
        <v>114</v>
      </c>
      <c r="D925" s="10">
        <v>43311</v>
      </c>
      <c r="E925" s="9" t="s">
        <v>1300</v>
      </c>
      <c r="F925" s="10">
        <v>44516</v>
      </c>
      <c r="G925" s="9" t="s">
        <v>228</v>
      </c>
      <c r="H925" s="11" t="s">
        <v>910</v>
      </c>
      <c r="I925" s="9" t="s">
        <v>1301</v>
      </c>
      <c r="J925" s="12"/>
      <c r="K925" s="9" t="s">
        <v>1302</v>
      </c>
      <c r="L925" s="12" t="s">
        <v>183</v>
      </c>
      <c r="M925" s="11" t="s">
        <v>1303</v>
      </c>
      <c r="N925" s="11"/>
      <c r="O925" s="9" t="s">
        <v>271</v>
      </c>
      <c r="P925" s="9" t="s">
        <v>166</v>
      </c>
      <c r="Q925" s="11"/>
      <c r="R925" s="9" t="s">
        <v>39</v>
      </c>
      <c r="S925" s="9" t="s">
        <v>45</v>
      </c>
      <c r="T925" s="13">
        <v>0</v>
      </c>
      <c r="U925" s="12"/>
      <c r="V925" s="9"/>
      <c r="W925" s="12" t="s">
        <v>93</v>
      </c>
      <c r="X925" s="12" t="s">
        <v>103</v>
      </c>
      <c r="Y925" s="153" t="s">
        <v>34</v>
      </c>
      <c r="Z925" s="11" t="s">
        <v>1304</v>
      </c>
      <c r="AA925" s="14">
        <v>0</v>
      </c>
      <c r="AB925" s="14">
        <v>0</v>
      </c>
      <c r="AC925" s="14">
        <v>2165.63</v>
      </c>
      <c r="AD925" s="14">
        <v>0</v>
      </c>
      <c r="AE925" s="161">
        <f>SUM(TAMPData2202[[#This Row],[2022 PE Obligations]:[2022 Paving Obligations]])</f>
        <v>2165.63</v>
      </c>
      <c r="AF925" s="14">
        <v>0</v>
      </c>
      <c r="AG925" s="14">
        <v>0</v>
      </c>
      <c r="AH925" s="14">
        <v>373737.21</v>
      </c>
      <c r="AI925" s="14">
        <v>0</v>
      </c>
      <c r="AJ925" s="14">
        <v>373737.21</v>
      </c>
      <c r="AK925" s="16" t="s">
        <v>1305</v>
      </c>
    </row>
    <row r="926" spans="1:37" hidden="1" x14ac:dyDescent="0.35">
      <c r="A926" s="159">
        <v>127955</v>
      </c>
      <c r="B926" s="8">
        <v>6</v>
      </c>
      <c r="C926" s="9" t="s">
        <v>114</v>
      </c>
      <c r="D926" s="10">
        <v>43314</v>
      </c>
      <c r="E926" s="9" t="s">
        <v>2180</v>
      </c>
      <c r="F926" s="10">
        <v>44062</v>
      </c>
      <c r="G926" s="9" t="s">
        <v>170</v>
      </c>
      <c r="H926" s="11" t="s">
        <v>667</v>
      </c>
      <c r="I926" s="9"/>
      <c r="J926" s="12"/>
      <c r="K926" s="9"/>
      <c r="L926" s="12"/>
      <c r="M926" s="11" t="s">
        <v>5945</v>
      </c>
      <c r="N926" s="11" t="s">
        <v>5946</v>
      </c>
      <c r="O926" s="9" t="s">
        <v>1836</v>
      </c>
      <c r="P926" s="9" t="s">
        <v>5098</v>
      </c>
      <c r="Q926" s="11"/>
      <c r="R926" s="166" t="s">
        <v>1778</v>
      </c>
      <c r="S926" s="166" t="s">
        <v>1778</v>
      </c>
      <c r="T926" s="13">
        <v>0</v>
      </c>
      <c r="U926" s="12"/>
      <c r="V926" s="9"/>
      <c r="W926" s="12" t="s">
        <v>93</v>
      </c>
      <c r="X926" s="12"/>
      <c r="Y926" s="12"/>
      <c r="Z926" s="11"/>
      <c r="AA926" s="14">
        <v>68372.69</v>
      </c>
      <c r="AB926" s="14">
        <v>0</v>
      </c>
      <c r="AC926" s="14">
        <v>0</v>
      </c>
      <c r="AD926" s="14">
        <v>0</v>
      </c>
      <c r="AE926" s="161">
        <f>SUM(TAMPData2202[[#This Row],[2022 PE Obligations]:[2022 Paving Obligations]])</f>
        <v>68372.69</v>
      </c>
      <c r="AF926" s="14">
        <v>224372.69</v>
      </c>
      <c r="AG926" s="14">
        <v>0</v>
      </c>
      <c r="AH926" s="14">
        <v>0</v>
      </c>
      <c r="AI926" s="14">
        <v>0</v>
      </c>
      <c r="AJ926" s="14">
        <v>224372.69</v>
      </c>
      <c r="AK926" s="16"/>
    </row>
    <row r="927" spans="1:37" ht="108" x14ac:dyDescent="0.35">
      <c r="A927" s="159">
        <v>127958</v>
      </c>
      <c r="B927" s="8">
        <v>1</v>
      </c>
      <c r="C927" s="9" t="s">
        <v>85</v>
      </c>
      <c r="D927" s="10">
        <v>43314</v>
      </c>
      <c r="E927" s="9" t="s">
        <v>1740</v>
      </c>
      <c r="F927" s="10">
        <v>44377</v>
      </c>
      <c r="G927" s="9" t="s">
        <v>1741</v>
      </c>
      <c r="H927" s="11" t="s">
        <v>297</v>
      </c>
      <c r="I927" s="9"/>
      <c r="J927" s="12"/>
      <c r="K927" s="9"/>
      <c r="L927" s="12"/>
      <c r="M927" s="11" t="s">
        <v>1742</v>
      </c>
      <c r="N927" s="11" t="s">
        <v>1743</v>
      </c>
      <c r="O927" s="9" t="s">
        <v>91</v>
      </c>
      <c r="P927" s="9" t="s">
        <v>1723</v>
      </c>
      <c r="Q927" s="11"/>
      <c r="R927" s="166" t="s">
        <v>1724</v>
      </c>
      <c r="S927" s="166" t="s">
        <v>41</v>
      </c>
      <c r="T927" s="15" t="s">
        <v>505</v>
      </c>
      <c r="U927" s="12"/>
      <c r="V927" s="9"/>
      <c r="W927" s="12" t="s">
        <v>93</v>
      </c>
      <c r="X927" s="12" t="s">
        <v>94</v>
      </c>
      <c r="Y927" s="153" t="s">
        <v>30</v>
      </c>
      <c r="Z927" s="11"/>
      <c r="AA927" s="14">
        <v>273499</v>
      </c>
      <c r="AB927" s="14">
        <v>0</v>
      </c>
      <c r="AC927" s="14">
        <v>0</v>
      </c>
      <c r="AD927" s="14">
        <v>0</v>
      </c>
      <c r="AE927" s="165">
        <f>SUM(TAMPData2202[[#This Row],[2022 PE Obligations]:[2022 Paving Obligations]])</f>
        <v>273499</v>
      </c>
      <c r="AF927" s="14">
        <v>337499</v>
      </c>
      <c r="AG927" s="14">
        <v>0</v>
      </c>
      <c r="AH927" s="14">
        <v>0</v>
      </c>
      <c r="AI927" s="14">
        <v>0</v>
      </c>
      <c r="AJ927" s="14">
        <v>337499</v>
      </c>
      <c r="AK927" s="16" t="s">
        <v>1744</v>
      </c>
    </row>
    <row r="928" spans="1:37" ht="36" hidden="1" x14ac:dyDescent="0.35">
      <c r="A928" s="159">
        <v>127959</v>
      </c>
      <c r="B928" s="8">
        <v>4</v>
      </c>
      <c r="C928" s="9" t="s">
        <v>85</v>
      </c>
      <c r="D928" s="10">
        <v>43318</v>
      </c>
      <c r="E928" s="9" t="s">
        <v>1503</v>
      </c>
      <c r="F928" s="10">
        <v>44550</v>
      </c>
      <c r="G928" s="9" t="s">
        <v>179</v>
      </c>
      <c r="H928" s="11" t="s">
        <v>325</v>
      </c>
      <c r="I928" s="9" t="s">
        <v>1505</v>
      </c>
      <c r="J928" s="12" t="s">
        <v>1506</v>
      </c>
      <c r="K928" s="9" t="s">
        <v>2992</v>
      </c>
      <c r="L928" s="12"/>
      <c r="M928" s="11" t="s">
        <v>2993</v>
      </c>
      <c r="N928" s="11" t="s">
        <v>2994</v>
      </c>
      <c r="O928" s="9" t="s">
        <v>1509</v>
      </c>
      <c r="P928" s="9" t="s">
        <v>92</v>
      </c>
      <c r="Q928" s="11"/>
      <c r="R928" s="9" t="s">
        <v>47</v>
      </c>
      <c r="S928" s="9" t="s">
        <v>41</v>
      </c>
      <c r="T928" s="13">
        <v>0.05</v>
      </c>
      <c r="U928" s="10">
        <v>44645</v>
      </c>
      <c r="V928" s="9"/>
      <c r="W928" s="12" t="s">
        <v>93</v>
      </c>
      <c r="X928" s="12" t="s">
        <v>186</v>
      </c>
      <c r="Y928" s="153" t="s">
        <v>34</v>
      </c>
      <c r="Z928" s="11"/>
      <c r="AA928" s="14">
        <v>100000</v>
      </c>
      <c r="AB928" s="14">
        <v>0</v>
      </c>
      <c r="AC928" s="14">
        <v>0</v>
      </c>
      <c r="AD928" s="14">
        <v>0</v>
      </c>
      <c r="AE928" s="165">
        <f>SUM(TAMPData2202[[#This Row],[2022 PE Obligations]:[2022 Paving Obligations]])</f>
        <v>100000</v>
      </c>
      <c r="AF928" s="14">
        <v>213800</v>
      </c>
      <c r="AG928" s="14">
        <v>10000</v>
      </c>
      <c r="AH928" s="14">
        <v>0</v>
      </c>
      <c r="AI928" s="14">
        <v>0</v>
      </c>
      <c r="AJ928" s="14">
        <v>223800</v>
      </c>
      <c r="AK928" s="16" t="s">
        <v>2995</v>
      </c>
    </row>
    <row r="929" spans="1:37" hidden="1" x14ac:dyDescent="0.35">
      <c r="A929" s="159">
        <v>127976</v>
      </c>
      <c r="B929" s="8">
        <v>3</v>
      </c>
      <c r="C929" s="9" t="s">
        <v>122</v>
      </c>
      <c r="D929" s="10">
        <v>43319</v>
      </c>
      <c r="E929" s="9" t="s">
        <v>98</v>
      </c>
      <c r="F929" s="10">
        <v>44354</v>
      </c>
      <c r="G929" s="9" t="s">
        <v>241</v>
      </c>
      <c r="H929" s="11" t="s">
        <v>115</v>
      </c>
      <c r="I929" s="9" t="s">
        <v>613</v>
      </c>
      <c r="J929" s="12" t="s">
        <v>299</v>
      </c>
      <c r="K929" s="9"/>
      <c r="L929" s="12" t="s">
        <v>300</v>
      </c>
      <c r="M929" s="11" t="s">
        <v>5947</v>
      </c>
      <c r="N929" s="11"/>
      <c r="O929" s="9" t="s">
        <v>119</v>
      </c>
      <c r="P929" s="9" t="s">
        <v>4518</v>
      </c>
      <c r="Q929" s="11"/>
      <c r="R929" s="166" t="s">
        <v>4519</v>
      </c>
      <c r="S929" s="166" t="s">
        <v>4526</v>
      </c>
      <c r="T929" s="15" t="s">
        <v>505</v>
      </c>
      <c r="U929" s="10">
        <v>44323</v>
      </c>
      <c r="V929" s="9"/>
      <c r="W929" s="12" t="s">
        <v>93</v>
      </c>
      <c r="X929" s="12" t="s">
        <v>303</v>
      </c>
      <c r="Y929" s="153" t="s">
        <v>29</v>
      </c>
      <c r="Z929" s="11"/>
      <c r="AA929" s="14">
        <v>0</v>
      </c>
      <c r="AB929" s="14">
        <v>0</v>
      </c>
      <c r="AC929" s="14">
        <v>1201608</v>
      </c>
      <c r="AD929" s="14">
        <v>0</v>
      </c>
      <c r="AE929" s="161">
        <f>SUM(TAMPData2202[[#This Row],[2022 PE Obligations]:[2022 Paving Obligations]])</f>
        <v>1201608</v>
      </c>
      <c r="AF929" s="14">
        <v>350000</v>
      </c>
      <c r="AG929" s="14">
        <v>0</v>
      </c>
      <c r="AH929" s="14">
        <v>5609069</v>
      </c>
      <c r="AI929" s="14">
        <v>0</v>
      </c>
      <c r="AJ929" s="14">
        <v>5959069</v>
      </c>
      <c r="AK929" s="16" t="s">
        <v>5948</v>
      </c>
    </row>
    <row r="930" spans="1:37" hidden="1" x14ac:dyDescent="0.35">
      <c r="A930" s="159">
        <v>127982</v>
      </c>
      <c r="B930" s="8">
        <v>4</v>
      </c>
      <c r="C930" s="9" t="s">
        <v>122</v>
      </c>
      <c r="D930" s="10">
        <v>43321</v>
      </c>
      <c r="E930" s="9" t="s">
        <v>398</v>
      </c>
      <c r="F930" s="10">
        <v>43474</v>
      </c>
      <c r="G930" s="9" t="s">
        <v>152</v>
      </c>
      <c r="H930" s="11" t="s">
        <v>88</v>
      </c>
      <c r="I930" s="9"/>
      <c r="J930" s="12"/>
      <c r="K930" s="9"/>
      <c r="L930" s="12"/>
      <c r="M930" s="11" t="s">
        <v>5949</v>
      </c>
      <c r="N930" s="11"/>
      <c r="O930" s="9" t="s">
        <v>119</v>
      </c>
      <c r="P930" s="9" t="s">
        <v>5041</v>
      </c>
      <c r="Q930" s="11"/>
      <c r="R930" s="166" t="s">
        <v>1778</v>
      </c>
      <c r="S930" s="166" t="s">
        <v>1778</v>
      </c>
      <c r="T930" s="15" t="s">
        <v>505</v>
      </c>
      <c r="U930" s="10">
        <v>43406</v>
      </c>
      <c r="V930" s="9"/>
      <c r="W930" s="12" t="s">
        <v>93</v>
      </c>
      <c r="X930" s="12"/>
      <c r="Y930" s="12"/>
      <c r="Z930" s="11"/>
      <c r="AA930" s="14">
        <v>0</v>
      </c>
      <c r="AB930" s="14">
        <v>0</v>
      </c>
      <c r="AC930" s="14">
        <v>113700</v>
      </c>
      <c r="AD930" s="14">
        <v>0</v>
      </c>
      <c r="AE930" s="161">
        <f>SUM(TAMPData2202[[#This Row],[2022 PE Obligations]:[2022 Paving Obligations]])</f>
        <v>113700</v>
      </c>
      <c r="AF930" s="14">
        <v>0</v>
      </c>
      <c r="AG930" s="14">
        <v>0</v>
      </c>
      <c r="AH930" s="14">
        <v>1878609</v>
      </c>
      <c r="AI930" s="14">
        <v>0</v>
      </c>
      <c r="AJ930" s="14">
        <v>1878609</v>
      </c>
      <c r="AK930" s="16" t="s">
        <v>5950</v>
      </c>
    </row>
    <row r="931" spans="1:37" hidden="1" x14ac:dyDescent="0.35">
      <c r="A931" s="159">
        <v>127982.01</v>
      </c>
      <c r="B931" s="8">
        <v>4</v>
      </c>
      <c r="C931" s="9" t="s">
        <v>97</v>
      </c>
      <c r="D931" s="10">
        <v>43649</v>
      </c>
      <c r="E931" s="9" t="s">
        <v>134</v>
      </c>
      <c r="F931" s="10">
        <v>44579.875138888892</v>
      </c>
      <c r="G931" s="9" t="s">
        <v>108</v>
      </c>
      <c r="H931" s="11" t="s">
        <v>88</v>
      </c>
      <c r="I931" s="9"/>
      <c r="J931" s="12"/>
      <c r="K931" s="9"/>
      <c r="L931" s="12"/>
      <c r="M931" s="11" t="s">
        <v>5951</v>
      </c>
      <c r="N931" s="11"/>
      <c r="O931" s="9" t="s">
        <v>119</v>
      </c>
      <c r="P931" s="9" t="s">
        <v>5041</v>
      </c>
      <c r="Q931" s="11"/>
      <c r="R931" s="166" t="s">
        <v>1778</v>
      </c>
      <c r="S931" s="166" t="s">
        <v>1778</v>
      </c>
      <c r="T931" s="13">
        <v>126.3</v>
      </c>
      <c r="U931" s="10">
        <v>43777</v>
      </c>
      <c r="V931" s="9"/>
      <c r="W931" s="12" t="s">
        <v>93</v>
      </c>
      <c r="X931" s="12"/>
      <c r="Y931" s="12"/>
      <c r="Z931" s="11"/>
      <c r="AA931" s="14">
        <v>0</v>
      </c>
      <c r="AB931" s="14">
        <v>0</v>
      </c>
      <c r="AC931" s="14">
        <v>64650</v>
      </c>
      <c r="AD931" s="14">
        <v>0</v>
      </c>
      <c r="AE931" s="161">
        <f>SUM(TAMPData2202[[#This Row],[2022 PE Obligations]:[2022 Paving Obligations]])</f>
        <v>64650</v>
      </c>
      <c r="AF931" s="14">
        <v>0</v>
      </c>
      <c r="AG931" s="14">
        <v>0</v>
      </c>
      <c r="AH931" s="14">
        <v>1764500</v>
      </c>
      <c r="AI931" s="14">
        <v>0</v>
      </c>
      <c r="AJ931" s="14">
        <v>1764500</v>
      </c>
      <c r="AK931" s="16" t="s">
        <v>5952</v>
      </c>
    </row>
    <row r="932" spans="1:37" hidden="1" x14ac:dyDescent="0.35">
      <c r="A932" s="159">
        <v>127982.03</v>
      </c>
      <c r="B932" s="8">
        <v>4</v>
      </c>
      <c r="C932" s="9" t="s">
        <v>122</v>
      </c>
      <c r="D932" s="10">
        <v>44330</v>
      </c>
      <c r="E932" s="9" t="s">
        <v>398</v>
      </c>
      <c r="F932" s="10">
        <v>44522.875300925924</v>
      </c>
      <c r="G932" s="9" t="s">
        <v>108</v>
      </c>
      <c r="H932" s="11" t="s">
        <v>88</v>
      </c>
      <c r="I932" s="9"/>
      <c r="J932" s="12"/>
      <c r="K932" s="9"/>
      <c r="L932" s="12"/>
      <c r="M932" s="11" t="s">
        <v>5953</v>
      </c>
      <c r="N932" s="11"/>
      <c r="O932" s="9" t="s">
        <v>119</v>
      </c>
      <c r="P932" s="9" t="s">
        <v>5041</v>
      </c>
      <c r="Q932" s="11"/>
      <c r="R932" s="166" t="s">
        <v>1778</v>
      </c>
      <c r="S932" s="166" t="s">
        <v>1778</v>
      </c>
      <c r="T932" s="13">
        <v>112.31</v>
      </c>
      <c r="U932" s="10">
        <v>44505</v>
      </c>
      <c r="V932" s="9"/>
      <c r="W932" s="12" t="s">
        <v>93</v>
      </c>
      <c r="X932" s="12"/>
      <c r="Y932" s="12"/>
      <c r="Z932" s="11"/>
      <c r="AA932" s="14">
        <v>0</v>
      </c>
      <c r="AB932" s="14">
        <v>0</v>
      </c>
      <c r="AC932" s="14">
        <v>1288966</v>
      </c>
      <c r="AD932" s="14">
        <v>0</v>
      </c>
      <c r="AE932" s="161">
        <f>SUM(TAMPData2202[[#This Row],[2022 PE Obligations]:[2022 Paving Obligations]])</f>
        <v>1288966</v>
      </c>
      <c r="AF932" s="14">
        <v>0</v>
      </c>
      <c r="AG932" s="14">
        <v>0</v>
      </c>
      <c r="AH932" s="14">
        <v>1288966</v>
      </c>
      <c r="AI932" s="14">
        <v>0</v>
      </c>
      <c r="AJ932" s="14">
        <v>1288966</v>
      </c>
      <c r="AK932" s="16" t="s">
        <v>5954</v>
      </c>
    </row>
    <row r="933" spans="1:37" hidden="1" x14ac:dyDescent="0.35">
      <c r="A933" s="159">
        <v>127983.01</v>
      </c>
      <c r="B933" s="8">
        <v>2</v>
      </c>
      <c r="C933" s="9" t="s">
        <v>97</v>
      </c>
      <c r="D933" s="10">
        <v>43649</v>
      </c>
      <c r="E933" s="9" t="s">
        <v>134</v>
      </c>
      <c r="F933" s="10">
        <v>44195.875069444446</v>
      </c>
      <c r="G933" s="9" t="s">
        <v>108</v>
      </c>
      <c r="H933" s="11" t="s">
        <v>1888</v>
      </c>
      <c r="I933" s="9" t="s">
        <v>790</v>
      </c>
      <c r="J933" s="12" t="s">
        <v>101</v>
      </c>
      <c r="K933" s="9"/>
      <c r="L933" s="12" t="s">
        <v>101</v>
      </c>
      <c r="M933" s="11" t="s">
        <v>5955</v>
      </c>
      <c r="N933" s="11"/>
      <c r="O933" s="9" t="s">
        <v>119</v>
      </c>
      <c r="P933" s="9" t="s">
        <v>5041</v>
      </c>
      <c r="Q933" s="11"/>
      <c r="R933" s="166" t="s">
        <v>1778</v>
      </c>
      <c r="S933" s="9"/>
      <c r="T933" s="13">
        <v>404.02</v>
      </c>
      <c r="U933" s="10">
        <v>43868</v>
      </c>
      <c r="V933" s="9"/>
      <c r="W933" s="12" t="s">
        <v>93</v>
      </c>
      <c r="X933" s="12"/>
      <c r="Y933" s="12"/>
      <c r="Z933" s="11"/>
      <c r="AA933" s="14">
        <v>0</v>
      </c>
      <c r="AB933" s="14">
        <v>0</v>
      </c>
      <c r="AC933" s="14">
        <v>-4545.6899999999996</v>
      </c>
      <c r="AD933" s="14">
        <v>0</v>
      </c>
      <c r="AE933" s="161">
        <f>SUM(TAMPData2202[[#This Row],[2022 PE Obligations]:[2022 Paving Obligations]])</f>
        <v>-4545.6899999999996</v>
      </c>
      <c r="AF933" s="14">
        <v>0</v>
      </c>
      <c r="AG933" s="14">
        <v>0</v>
      </c>
      <c r="AH933" s="14">
        <v>367705.31</v>
      </c>
      <c r="AI933" s="14">
        <v>0</v>
      </c>
      <c r="AJ933" s="14">
        <v>367705.31</v>
      </c>
      <c r="AK933" s="16" t="s">
        <v>5956</v>
      </c>
    </row>
    <row r="934" spans="1:37" hidden="1" x14ac:dyDescent="0.35">
      <c r="A934" s="159">
        <v>127983.03</v>
      </c>
      <c r="B934" s="8">
        <v>2</v>
      </c>
      <c r="C934" s="9" t="s">
        <v>122</v>
      </c>
      <c r="D934" s="10">
        <v>44330</v>
      </c>
      <c r="E934" s="9" t="s">
        <v>398</v>
      </c>
      <c r="F934" s="10">
        <v>44522.8752662037</v>
      </c>
      <c r="G934" s="9" t="s">
        <v>108</v>
      </c>
      <c r="H934" s="11" t="s">
        <v>1888</v>
      </c>
      <c r="I934" s="9" t="s">
        <v>790</v>
      </c>
      <c r="J934" s="12" t="s">
        <v>101</v>
      </c>
      <c r="K934" s="9"/>
      <c r="L934" s="12" t="s">
        <v>101</v>
      </c>
      <c r="M934" s="11" t="s">
        <v>5957</v>
      </c>
      <c r="N934" s="11"/>
      <c r="O934" s="9" t="s">
        <v>119</v>
      </c>
      <c r="P934" s="9" t="s">
        <v>5041</v>
      </c>
      <c r="Q934" s="11"/>
      <c r="R934" s="166" t="s">
        <v>1778</v>
      </c>
      <c r="S934" s="9"/>
      <c r="T934" s="13">
        <v>251.89</v>
      </c>
      <c r="U934" s="10">
        <v>44505</v>
      </c>
      <c r="V934" s="9"/>
      <c r="W934" s="12" t="s">
        <v>93</v>
      </c>
      <c r="X934" s="12"/>
      <c r="Y934" s="12"/>
      <c r="Z934" s="11"/>
      <c r="AA934" s="14">
        <v>0</v>
      </c>
      <c r="AB934" s="14">
        <v>0</v>
      </c>
      <c r="AC934" s="14">
        <v>338067</v>
      </c>
      <c r="AD934" s="14">
        <v>0</v>
      </c>
      <c r="AE934" s="161">
        <f>SUM(TAMPData2202[[#This Row],[2022 PE Obligations]:[2022 Paving Obligations]])</f>
        <v>338067</v>
      </c>
      <c r="AF934" s="14">
        <v>0</v>
      </c>
      <c r="AG934" s="14">
        <v>0</v>
      </c>
      <c r="AH934" s="14">
        <v>338067</v>
      </c>
      <c r="AI934" s="14">
        <v>0</v>
      </c>
      <c r="AJ934" s="14">
        <v>338067</v>
      </c>
      <c r="AK934" s="16" t="s">
        <v>5958</v>
      </c>
    </row>
    <row r="935" spans="1:37" ht="36" hidden="1" x14ac:dyDescent="0.35">
      <c r="A935" s="159">
        <v>127984</v>
      </c>
      <c r="B935" s="8">
        <v>6</v>
      </c>
      <c r="C935" s="9" t="s">
        <v>85</v>
      </c>
      <c r="D935" s="10">
        <v>43321</v>
      </c>
      <c r="E935" s="9" t="s">
        <v>98</v>
      </c>
      <c r="F935" s="10">
        <v>43426</v>
      </c>
      <c r="G935" s="9" t="s">
        <v>152</v>
      </c>
      <c r="H935" s="11" t="s">
        <v>667</v>
      </c>
      <c r="I935" s="9"/>
      <c r="J935" s="12"/>
      <c r="K935" s="9"/>
      <c r="L935" s="12"/>
      <c r="M935" s="11" t="s">
        <v>5959</v>
      </c>
      <c r="N935" s="11" t="s">
        <v>5960</v>
      </c>
      <c r="O935" s="9" t="s">
        <v>119</v>
      </c>
      <c r="P935" s="9" t="s">
        <v>103</v>
      </c>
      <c r="Q935" s="11"/>
      <c r="R935" s="166" t="s">
        <v>1778</v>
      </c>
      <c r="S935" s="166" t="s">
        <v>1778</v>
      </c>
      <c r="T935" s="15" t="s">
        <v>505</v>
      </c>
      <c r="U935" s="12"/>
      <c r="V935" s="9"/>
      <c r="W935" s="12" t="s">
        <v>93</v>
      </c>
      <c r="X935" s="12"/>
      <c r="Y935" s="12"/>
      <c r="Z935" s="11"/>
      <c r="AA935" s="14">
        <v>0</v>
      </c>
      <c r="AB935" s="14">
        <v>0</v>
      </c>
      <c r="AC935" s="14">
        <v>1310000</v>
      </c>
      <c r="AD935" s="14">
        <v>0</v>
      </c>
      <c r="AE935" s="161">
        <f>SUM(TAMPData2202[[#This Row],[2022 PE Obligations]:[2022 Paving Obligations]])</f>
        <v>1310000</v>
      </c>
      <c r="AF935" s="14">
        <v>0</v>
      </c>
      <c r="AG935" s="14">
        <v>0</v>
      </c>
      <c r="AH935" s="14">
        <v>2660000</v>
      </c>
      <c r="AI935" s="14">
        <v>0</v>
      </c>
      <c r="AJ935" s="14">
        <v>2660000</v>
      </c>
      <c r="AK935" s="16" t="s">
        <v>5961</v>
      </c>
    </row>
    <row r="936" spans="1:37" hidden="1" x14ac:dyDescent="0.35">
      <c r="A936" s="159">
        <v>127988</v>
      </c>
      <c r="B936" s="8">
        <v>3</v>
      </c>
      <c r="C936" s="9" t="s">
        <v>122</v>
      </c>
      <c r="D936" s="10">
        <v>43325</v>
      </c>
      <c r="E936" s="9" t="s">
        <v>1397</v>
      </c>
      <c r="F936" s="10">
        <v>44456</v>
      </c>
      <c r="G936" s="9" t="s">
        <v>241</v>
      </c>
      <c r="H936" s="11" t="s">
        <v>701</v>
      </c>
      <c r="I936" s="9" t="s">
        <v>5962</v>
      </c>
      <c r="J936" s="12"/>
      <c r="K936" s="9" t="s">
        <v>5963</v>
      </c>
      <c r="L936" s="12" t="s">
        <v>183</v>
      </c>
      <c r="M936" s="11" t="s">
        <v>5964</v>
      </c>
      <c r="N936" s="11" t="s">
        <v>3229</v>
      </c>
      <c r="O936" s="9" t="s">
        <v>1836</v>
      </c>
      <c r="P936" s="9" t="s">
        <v>3229</v>
      </c>
      <c r="Q936" s="11"/>
      <c r="R936" s="166" t="s">
        <v>1778</v>
      </c>
      <c r="S936" s="9"/>
      <c r="T936" s="13">
        <v>0.02</v>
      </c>
      <c r="U936" s="10">
        <v>44428</v>
      </c>
      <c r="V936" s="9"/>
      <c r="W936" s="12" t="s">
        <v>93</v>
      </c>
      <c r="X936" s="12" t="s">
        <v>103</v>
      </c>
      <c r="Y936" s="12"/>
      <c r="Z936" s="11"/>
      <c r="AA936" s="14">
        <v>170</v>
      </c>
      <c r="AB936" s="14">
        <v>0</v>
      </c>
      <c r="AC936" s="14">
        <v>264570</v>
      </c>
      <c r="AD936" s="14">
        <v>0</v>
      </c>
      <c r="AE936" s="161">
        <f>SUM(TAMPData2202[[#This Row],[2022 PE Obligations]:[2022 Paving Obligations]])</f>
        <v>264740</v>
      </c>
      <c r="AF936" s="14">
        <v>38170</v>
      </c>
      <c r="AG936" s="14">
        <v>0</v>
      </c>
      <c r="AH936" s="14">
        <v>264570</v>
      </c>
      <c r="AI936" s="14">
        <v>0</v>
      </c>
      <c r="AJ936" s="14">
        <v>302740</v>
      </c>
      <c r="AK936" s="16" t="s">
        <v>5965</v>
      </c>
    </row>
    <row r="937" spans="1:37" ht="36" hidden="1" x14ac:dyDescent="0.35">
      <c r="A937" s="159">
        <v>127998</v>
      </c>
      <c r="B937" s="8">
        <v>3</v>
      </c>
      <c r="C937" s="9" t="s">
        <v>85</v>
      </c>
      <c r="D937" s="10">
        <v>43329</v>
      </c>
      <c r="E937" s="9" t="s">
        <v>1741</v>
      </c>
      <c r="F937" s="10">
        <v>44470</v>
      </c>
      <c r="G937" s="9" t="s">
        <v>152</v>
      </c>
      <c r="H937" s="11" t="s">
        <v>1272</v>
      </c>
      <c r="I937" s="9"/>
      <c r="J937" s="12"/>
      <c r="K937" s="9"/>
      <c r="L937" s="12"/>
      <c r="M937" s="11" t="s">
        <v>5966</v>
      </c>
      <c r="N937" s="11" t="s">
        <v>5967</v>
      </c>
      <c r="O937" s="9" t="s">
        <v>91</v>
      </c>
      <c r="P937" s="9" t="s">
        <v>157</v>
      </c>
      <c r="Q937" s="11"/>
      <c r="R937" s="166" t="s">
        <v>47</v>
      </c>
      <c r="S937" s="9"/>
      <c r="T937" s="15" t="s">
        <v>505</v>
      </c>
      <c r="U937" s="12"/>
      <c r="V937" s="9"/>
      <c r="W937" s="12" t="s">
        <v>93</v>
      </c>
      <c r="X937" s="12" t="s">
        <v>186</v>
      </c>
      <c r="Y937" s="153" t="s">
        <v>34</v>
      </c>
      <c r="Z937" s="11"/>
      <c r="AA937" s="14">
        <v>2165</v>
      </c>
      <c r="AB937" s="14">
        <v>0</v>
      </c>
      <c r="AC937" s="14">
        <v>0</v>
      </c>
      <c r="AD937" s="14">
        <v>0</v>
      </c>
      <c r="AE937" s="165">
        <f>SUM(TAMPData2202[[#This Row],[2022 PE Obligations]:[2022 Paving Obligations]])</f>
        <v>2165</v>
      </c>
      <c r="AF937" s="14">
        <v>2165</v>
      </c>
      <c r="AG937" s="14">
        <v>0</v>
      </c>
      <c r="AH937" s="14">
        <v>0</v>
      </c>
      <c r="AI937" s="14">
        <v>0</v>
      </c>
      <c r="AJ937" s="14">
        <v>2165</v>
      </c>
      <c r="AK937" s="16" t="s">
        <v>5968</v>
      </c>
    </row>
    <row r="938" spans="1:37" hidden="1" x14ac:dyDescent="0.35">
      <c r="A938" s="159">
        <v>128000</v>
      </c>
      <c r="B938" s="8">
        <v>2</v>
      </c>
      <c r="C938" s="9" t="s">
        <v>122</v>
      </c>
      <c r="D938" s="10">
        <v>43329</v>
      </c>
      <c r="E938" s="9" t="s">
        <v>398</v>
      </c>
      <c r="F938" s="10">
        <v>43935</v>
      </c>
      <c r="G938" s="9" t="s">
        <v>143</v>
      </c>
      <c r="H938" s="11" t="s">
        <v>223</v>
      </c>
      <c r="I938" s="9" t="s">
        <v>524</v>
      </c>
      <c r="J938" s="12" t="s">
        <v>101</v>
      </c>
      <c r="K938" s="9"/>
      <c r="L938" s="12" t="s">
        <v>101</v>
      </c>
      <c r="M938" s="11" t="s">
        <v>795</v>
      </c>
      <c r="N938" s="11"/>
      <c r="O938" s="9" t="s">
        <v>438</v>
      </c>
      <c r="P938" s="9" t="s">
        <v>439</v>
      </c>
      <c r="Q938" s="11"/>
      <c r="R938" s="9" t="s">
        <v>39</v>
      </c>
      <c r="S938" s="9" t="s">
        <v>46</v>
      </c>
      <c r="T938" s="13">
        <v>0</v>
      </c>
      <c r="U938" s="10">
        <v>43917</v>
      </c>
      <c r="V938" s="9"/>
      <c r="W938" s="12" t="s">
        <v>93</v>
      </c>
      <c r="X938" s="12" t="s">
        <v>13</v>
      </c>
      <c r="Y938" s="153" t="s">
        <v>31</v>
      </c>
      <c r="Z938" s="11" t="s">
        <v>796</v>
      </c>
      <c r="AA938" s="14">
        <v>0</v>
      </c>
      <c r="AB938" s="14">
        <v>0</v>
      </c>
      <c r="AC938" s="14">
        <v>1056000</v>
      </c>
      <c r="AD938" s="14">
        <v>0</v>
      </c>
      <c r="AE938" s="161">
        <f>SUM(TAMPData2202[[#This Row],[2022 PE Obligations]:[2022 Paving Obligations]])</f>
        <v>1056000</v>
      </c>
      <c r="AF938" s="14">
        <v>0</v>
      </c>
      <c r="AG938" s="14">
        <v>0</v>
      </c>
      <c r="AH938" s="14">
        <v>3239154</v>
      </c>
      <c r="AI938" s="14">
        <v>0</v>
      </c>
      <c r="AJ938" s="14">
        <v>3239154</v>
      </c>
      <c r="AK938" s="16" t="s">
        <v>798</v>
      </c>
    </row>
    <row r="939" spans="1:37" hidden="1" x14ac:dyDescent="0.35">
      <c r="A939" s="159">
        <v>128006</v>
      </c>
      <c r="B939" s="8">
        <v>3</v>
      </c>
      <c r="C939" s="9" t="s">
        <v>122</v>
      </c>
      <c r="D939" s="10">
        <v>43334</v>
      </c>
      <c r="E939" s="9" t="s">
        <v>1300</v>
      </c>
      <c r="F939" s="10">
        <v>44259</v>
      </c>
      <c r="G939" s="9" t="s">
        <v>253</v>
      </c>
      <c r="H939" s="11" t="s">
        <v>109</v>
      </c>
      <c r="I939" s="9" t="s">
        <v>1306</v>
      </c>
      <c r="J939" s="12"/>
      <c r="K939" s="9" t="s">
        <v>1307</v>
      </c>
      <c r="L939" s="12" t="s">
        <v>183</v>
      </c>
      <c r="M939" s="11" t="s">
        <v>1308</v>
      </c>
      <c r="N939" s="11"/>
      <c r="O939" s="9" t="s">
        <v>271</v>
      </c>
      <c r="P939" s="9" t="s">
        <v>166</v>
      </c>
      <c r="Q939" s="11"/>
      <c r="R939" s="9" t="s">
        <v>39</v>
      </c>
      <c r="S939" s="9" t="s">
        <v>45</v>
      </c>
      <c r="T939" s="13">
        <v>0</v>
      </c>
      <c r="U939" s="12"/>
      <c r="V939" s="9"/>
      <c r="W939" s="12" t="s">
        <v>93</v>
      </c>
      <c r="X939" s="12" t="s">
        <v>186</v>
      </c>
      <c r="Y939" s="153" t="s">
        <v>34</v>
      </c>
      <c r="Z939" s="11" t="s">
        <v>1309</v>
      </c>
      <c r="AA939" s="14">
        <v>0</v>
      </c>
      <c r="AB939" s="14">
        <v>0</v>
      </c>
      <c r="AC939" s="14">
        <v>20708.09</v>
      </c>
      <c r="AD939" s="14">
        <v>0</v>
      </c>
      <c r="AE939" s="161">
        <f>SUM(TAMPData2202[[#This Row],[2022 PE Obligations]:[2022 Paving Obligations]])</f>
        <v>20708.09</v>
      </c>
      <c r="AF939" s="14">
        <v>0</v>
      </c>
      <c r="AG939" s="14">
        <v>0</v>
      </c>
      <c r="AH939" s="14">
        <v>194869.63</v>
      </c>
      <c r="AI939" s="14">
        <v>0</v>
      </c>
      <c r="AJ939" s="14">
        <v>194869.63</v>
      </c>
      <c r="AK939" s="16" t="s">
        <v>1310</v>
      </c>
    </row>
    <row r="940" spans="1:37" ht="54" hidden="1" x14ac:dyDescent="0.35">
      <c r="A940" s="159">
        <v>128038</v>
      </c>
      <c r="B940" s="8">
        <v>2</v>
      </c>
      <c r="C940" s="9" t="s">
        <v>85</v>
      </c>
      <c r="D940" s="10">
        <v>43347</v>
      </c>
      <c r="E940" s="9" t="s">
        <v>3285</v>
      </c>
      <c r="F940" s="10">
        <v>44532</v>
      </c>
      <c r="G940" s="9" t="s">
        <v>425</v>
      </c>
      <c r="H940" s="11" t="s">
        <v>399</v>
      </c>
      <c r="I940" s="9" t="s">
        <v>400</v>
      </c>
      <c r="J940" s="12" t="s">
        <v>101</v>
      </c>
      <c r="K940" s="9"/>
      <c r="L940" s="12" t="s">
        <v>101</v>
      </c>
      <c r="M940" s="11" t="s">
        <v>4151</v>
      </c>
      <c r="N940" s="11" t="s">
        <v>4152</v>
      </c>
      <c r="O940" s="9" t="s">
        <v>91</v>
      </c>
      <c r="P940" s="9" t="s">
        <v>1897</v>
      </c>
      <c r="Q940" s="11"/>
      <c r="R940" s="9" t="s">
        <v>47</v>
      </c>
      <c r="S940" s="9" t="s">
        <v>45</v>
      </c>
      <c r="T940" s="13">
        <v>0.02</v>
      </c>
      <c r="U940" s="12"/>
      <c r="V940" s="9"/>
      <c r="W940" s="12" t="s">
        <v>93</v>
      </c>
      <c r="X940" s="12" t="s">
        <v>13</v>
      </c>
      <c r="Y940" s="153" t="s">
        <v>31</v>
      </c>
      <c r="Z940" s="11"/>
      <c r="AA940" s="14">
        <v>225968</v>
      </c>
      <c r="AB940" s="14">
        <v>0</v>
      </c>
      <c r="AC940" s="14">
        <v>0</v>
      </c>
      <c r="AD940" s="14">
        <v>0</v>
      </c>
      <c r="AE940" s="161">
        <f>SUM(TAMPData2202[[#This Row],[2022 PE Obligations]:[2022 Paving Obligations]])</f>
        <v>225968</v>
      </c>
      <c r="AF940" s="14">
        <v>311950</v>
      </c>
      <c r="AG940" s="14">
        <v>0</v>
      </c>
      <c r="AH940" s="14">
        <v>0</v>
      </c>
      <c r="AI940" s="14">
        <v>0</v>
      </c>
      <c r="AJ940" s="14">
        <v>311950</v>
      </c>
      <c r="AK940" s="16" t="s">
        <v>4153</v>
      </c>
    </row>
    <row r="941" spans="1:37" hidden="1" x14ac:dyDescent="0.35">
      <c r="A941" s="159">
        <v>128039</v>
      </c>
      <c r="B941" s="8">
        <v>2</v>
      </c>
      <c r="C941" s="9" t="s">
        <v>122</v>
      </c>
      <c r="D941" s="10">
        <v>43347</v>
      </c>
      <c r="E941" s="9" t="s">
        <v>398</v>
      </c>
      <c r="F941" s="10">
        <v>44299</v>
      </c>
      <c r="G941" s="9" t="s">
        <v>143</v>
      </c>
      <c r="H941" s="11" t="s">
        <v>128</v>
      </c>
      <c r="I941" s="9" t="s">
        <v>1623</v>
      </c>
      <c r="J941" s="12" t="s">
        <v>101</v>
      </c>
      <c r="K941" s="9"/>
      <c r="L941" s="12" t="s">
        <v>101</v>
      </c>
      <c r="M941" s="11" t="s">
        <v>1624</v>
      </c>
      <c r="N941" s="11"/>
      <c r="O941" s="9" t="s">
        <v>438</v>
      </c>
      <c r="P941" s="9" t="s">
        <v>439</v>
      </c>
      <c r="Q941" s="11"/>
      <c r="R941" s="9" t="s">
        <v>39</v>
      </c>
      <c r="S941" s="9" t="s">
        <v>46</v>
      </c>
      <c r="T941" s="13">
        <v>0</v>
      </c>
      <c r="U941" s="10">
        <v>44281</v>
      </c>
      <c r="V941" s="9"/>
      <c r="W941" s="12" t="s">
        <v>93</v>
      </c>
      <c r="X941" s="12" t="s">
        <v>103</v>
      </c>
      <c r="Y941" s="153" t="s">
        <v>32</v>
      </c>
      <c r="Z941" s="11" t="s">
        <v>1625</v>
      </c>
      <c r="AA941" s="14">
        <v>0</v>
      </c>
      <c r="AB941" s="14">
        <v>0</v>
      </c>
      <c r="AC941" s="14">
        <v>0</v>
      </c>
      <c r="AD941" s="14">
        <v>0</v>
      </c>
      <c r="AE941" s="161">
        <f>SUM(TAMPData2202[[#This Row],[2022 PE Obligations]:[2022 Paving Obligations]])</f>
        <v>0</v>
      </c>
      <c r="AF941" s="14">
        <v>0</v>
      </c>
      <c r="AG941" s="14">
        <v>0</v>
      </c>
      <c r="AH941" s="14">
        <v>1109887</v>
      </c>
      <c r="AI941" s="14">
        <v>0</v>
      </c>
      <c r="AJ941" s="14">
        <v>1109887</v>
      </c>
      <c r="AK941" s="16" t="s">
        <v>1627</v>
      </c>
    </row>
    <row r="942" spans="1:37" hidden="1" x14ac:dyDescent="0.35">
      <c r="A942" s="159">
        <v>128059</v>
      </c>
      <c r="B942" s="8">
        <v>1</v>
      </c>
      <c r="C942" s="9" t="s">
        <v>85</v>
      </c>
      <c r="D942" s="10">
        <v>43353</v>
      </c>
      <c r="E942" s="9" t="s">
        <v>5969</v>
      </c>
      <c r="F942" s="10">
        <v>44411</v>
      </c>
      <c r="G942" s="9" t="s">
        <v>5969</v>
      </c>
      <c r="H942" s="11" t="s">
        <v>297</v>
      </c>
      <c r="I942" s="9"/>
      <c r="J942" s="12"/>
      <c r="K942" s="9"/>
      <c r="L942" s="12" t="s">
        <v>4981</v>
      </c>
      <c r="M942" s="11" t="s">
        <v>5970</v>
      </c>
      <c r="N942" s="11"/>
      <c r="O942" s="9" t="s">
        <v>5405</v>
      </c>
      <c r="P942" s="9"/>
      <c r="Q942" s="11"/>
      <c r="R942" s="166" t="s">
        <v>1778</v>
      </c>
      <c r="S942" s="9"/>
      <c r="T942" s="15" t="s">
        <v>505</v>
      </c>
      <c r="U942" s="12"/>
      <c r="V942" s="9"/>
      <c r="W942" s="12" t="s">
        <v>93</v>
      </c>
      <c r="X942" s="12"/>
      <c r="Y942" s="12"/>
      <c r="Z942" s="11"/>
      <c r="AA942" s="14">
        <v>0</v>
      </c>
      <c r="AB942" s="14">
        <v>0</v>
      </c>
      <c r="AC942" s="14">
        <v>25000</v>
      </c>
      <c r="AD942" s="14">
        <v>0</v>
      </c>
      <c r="AE942" s="161">
        <f>SUM(TAMPData2202[[#This Row],[2022 PE Obligations]:[2022 Paving Obligations]])</f>
        <v>25000</v>
      </c>
      <c r="AF942" s="14">
        <v>0</v>
      </c>
      <c r="AG942" s="14">
        <v>0</v>
      </c>
      <c r="AH942" s="14">
        <v>25000</v>
      </c>
      <c r="AI942" s="14">
        <v>0</v>
      </c>
      <c r="AJ942" s="14">
        <v>25000</v>
      </c>
      <c r="AK942" s="16" t="s">
        <v>5971</v>
      </c>
    </row>
    <row r="943" spans="1:37" ht="36" hidden="1" x14ac:dyDescent="0.35">
      <c r="A943" s="159">
        <v>128069.15</v>
      </c>
      <c r="B943" s="8">
        <v>3</v>
      </c>
      <c r="C943" s="9" t="s">
        <v>114</v>
      </c>
      <c r="D943" s="10">
        <v>44421</v>
      </c>
      <c r="E943" s="9" t="s">
        <v>134</v>
      </c>
      <c r="F943" s="10">
        <v>44573</v>
      </c>
      <c r="G943" s="9" t="s">
        <v>398</v>
      </c>
      <c r="H943" s="11" t="s">
        <v>1839</v>
      </c>
      <c r="I943" s="9"/>
      <c r="J943" s="12"/>
      <c r="K943" s="9"/>
      <c r="L943" s="12"/>
      <c r="M943" s="11" t="s">
        <v>5972</v>
      </c>
      <c r="N943" s="11"/>
      <c r="O943" s="9" t="s">
        <v>103</v>
      </c>
      <c r="P943" s="9" t="s">
        <v>5973</v>
      </c>
      <c r="Q943" s="11"/>
      <c r="R943" s="166" t="s">
        <v>1778</v>
      </c>
      <c r="S943" s="166" t="s">
        <v>1778</v>
      </c>
      <c r="T943" s="15" t="s">
        <v>505</v>
      </c>
      <c r="U943" s="12"/>
      <c r="V943" s="9"/>
      <c r="W943" s="12" t="s">
        <v>93</v>
      </c>
      <c r="X943" s="12"/>
      <c r="Y943" s="12"/>
      <c r="Z943" s="11"/>
      <c r="AA943" s="14">
        <v>0</v>
      </c>
      <c r="AB943" s="14">
        <v>0</v>
      </c>
      <c r="AC943" s="14">
        <v>1678.17</v>
      </c>
      <c r="AD943" s="14">
        <v>0</v>
      </c>
      <c r="AE943" s="161">
        <f>SUM(TAMPData2202[[#This Row],[2022 PE Obligations]:[2022 Paving Obligations]])</f>
        <v>1678.17</v>
      </c>
      <c r="AF943" s="14">
        <v>0</v>
      </c>
      <c r="AG943" s="14">
        <v>0</v>
      </c>
      <c r="AH943" s="14">
        <v>1678.17</v>
      </c>
      <c r="AI943" s="14">
        <v>0</v>
      </c>
      <c r="AJ943" s="14">
        <v>1678.17</v>
      </c>
      <c r="AK943" s="16" t="s">
        <v>5974</v>
      </c>
    </row>
    <row r="944" spans="1:37" ht="36" hidden="1" x14ac:dyDescent="0.35">
      <c r="A944" s="159">
        <v>128069.16</v>
      </c>
      <c r="B944" s="8">
        <v>3</v>
      </c>
      <c r="C944" s="9" t="s">
        <v>85</v>
      </c>
      <c r="D944" s="10">
        <v>44495</v>
      </c>
      <c r="E944" s="9" t="s">
        <v>398</v>
      </c>
      <c r="F944" s="10">
        <v>44495</v>
      </c>
      <c r="G944" s="9" t="s">
        <v>398</v>
      </c>
      <c r="H944" s="11" t="s">
        <v>1839</v>
      </c>
      <c r="I944" s="9"/>
      <c r="J944" s="12"/>
      <c r="K944" s="9"/>
      <c r="L944" s="12"/>
      <c r="M944" s="11" t="s">
        <v>5975</v>
      </c>
      <c r="N944" s="11"/>
      <c r="O944" s="9" t="s">
        <v>103</v>
      </c>
      <c r="P944" s="9" t="s">
        <v>5973</v>
      </c>
      <c r="Q944" s="11"/>
      <c r="R944" s="166" t="s">
        <v>1778</v>
      </c>
      <c r="S944" s="166" t="s">
        <v>1778</v>
      </c>
      <c r="T944" s="15" t="s">
        <v>505</v>
      </c>
      <c r="U944" s="12"/>
      <c r="V944" s="9"/>
      <c r="W944" s="12" t="s">
        <v>93</v>
      </c>
      <c r="X944" s="12"/>
      <c r="Y944" s="12"/>
      <c r="Z944" s="11"/>
      <c r="AA944" s="14">
        <v>0</v>
      </c>
      <c r="AB944" s="14">
        <v>0</v>
      </c>
      <c r="AC944" s="14">
        <v>5000</v>
      </c>
      <c r="AD944" s="14">
        <v>0</v>
      </c>
      <c r="AE944" s="161">
        <f>SUM(TAMPData2202[[#This Row],[2022 PE Obligations]:[2022 Paving Obligations]])</f>
        <v>5000</v>
      </c>
      <c r="AF944" s="14">
        <v>0</v>
      </c>
      <c r="AG944" s="14">
        <v>0</v>
      </c>
      <c r="AH944" s="14">
        <v>5000</v>
      </c>
      <c r="AI944" s="14">
        <v>0</v>
      </c>
      <c r="AJ944" s="14">
        <v>5000</v>
      </c>
      <c r="AK944" s="16" t="s">
        <v>5976</v>
      </c>
    </row>
    <row r="945" spans="1:37" ht="36" hidden="1" x14ac:dyDescent="0.35">
      <c r="A945" s="159">
        <v>128069.17</v>
      </c>
      <c r="B945" s="8">
        <v>3</v>
      </c>
      <c r="C945" s="9" t="s">
        <v>85</v>
      </c>
      <c r="D945" s="10">
        <v>44518</v>
      </c>
      <c r="E945" s="9" t="s">
        <v>398</v>
      </c>
      <c r="F945" s="10">
        <v>44518</v>
      </c>
      <c r="G945" s="9" t="s">
        <v>398</v>
      </c>
      <c r="H945" s="11" t="s">
        <v>1839</v>
      </c>
      <c r="I945" s="9"/>
      <c r="J945" s="12"/>
      <c r="K945" s="9"/>
      <c r="L945" s="12"/>
      <c r="M945" s="11" t="s">
        <v>5977</v>
      </c>
      <c r="N945" s="11"/>
      <c r="O945" s="9" t="s">
        <v>103</v>
      </c>
      <c r="P945" s="9" t="s">
        <v>5973</v>
      </c>
      <c r="Q945" s="11"/>
      <c r="R945" s="166" t="s">
        <v>1778</v>
      </c>
      <c r="S945" s="166" t="s">
        <v>1778</v>
      </c>
      <c r="T945" s="15" t="s">
        <v>505</v>
      </c>
      <c r="U945" s="12"/>
      <c r="V945" s="9"/>
      <c r="W945" s="12" t="s">
        <v>93</v>
      </c>
      <c r="X945" s="12"/>
      <c r="Y945" s="12"/>
      <c r="Z945" s="11"/>
      <c r="AA945" s="14">
        <v>0</v>
      </c>
      <c r="AB945" s="14">
        <v>0</v>
      </c>
      <c r="AC945" s="14">
        <v>5000</v>
      </c>
      <c r="AD945" s="14">
        <v>0</v>
      </c>
      <c r="AE945" s="161">
        <f>SUM(TAMPData2202[[#This Row],[2022 PE Obligations]:[2022 Paving Obligations]])</f>
        <v>5000</v>
      </c>
      <c r="AF945" s="14">
        <v>0</v>
      </c>
      <c r="AG945" s="14">
        <v>0</v>
      </c>
      <c r="AH945" s="14">
        <v>5000</v>
      </c>
      <c r="AI945" s="14">
        <v>0</v>
      </c>
      <c r="AJ945" s="14">
        <v>5000</v>
      </c>
      <c r="AK945" s="16" t="s">
        <v>5978</v>
      </c>
    </row>
    <row r="946" spans="1:37" ht="36" hidden="1" x14ac:dyDescent="0.35">
      <c r="A946" s="159">
        <v>128069.18</v>
      </c>
      <c r="B946" s="8">
        <v>3</v>
      </c>
      <c r="C946" s="9" t="s">
        <v>85</v>
      </c>
      <c r="D946" s="10">
        <v>44546</v>
      </c>
      <c r="E946" s="9" t="s">
        <v>398</v>
      </c>
      <c r="F946" s="10">
        <v>44546</v>
      </c>
      <c r="G946" s="9" t="s">
        <v>398</v>
      </c>
      <c r="H946" s="11" t="s">
        <v>1839</v>
      </c>
      <c r="I946" s="9"/>
      <c r="J946" s="12"/>
      <c r="K946" s="9"/>
      <c r="L946" s="12"/>
      <c r="M946" s="11" t="s">
        <v>5979</v>
      </c>
      <c r="N946" s="11"/>
      <c r="O946" s="9" t="s">
        <v>103</v>
      </c>
      <c r="P946" s="9" t="s">
        <v>5973</v>
      </c>
      <c r="Q946" s="11"/>
      <c r="R946" s="166" t="s">
        <v>1778</v>
      </c>
      <c r="S946" s="166" t="s">
        <v>1778</v>
      </c>
      <c r="T946" s="15" t="s">
        <v>505</v>
      </c>
      <c r="U946" s="12"/>
      <c r="V946" s="9"/>
      <c r="W946" s="12" t="s">
        <v>93</v>
      </c>
      <c r="X946" s="12"/>
      <c r="Y946" s="12"/>
      <c r="Z946" s="11"/>
      <c r="AA946" s="14">
        <v>0</v>
      </c>
      <c r="AB946" s="14">
        <v>0</v>
      </c>
      <c r="AC946" s="14">
        <v>5000</v>
      </c>
      <c r="AD946" s="14">
        <v>0</v>
      </c>
      <c r="AE946" s="161">
        <f>SUM(TAMPData2202[[#This Row],[2022 PE Obligations]:[2022 Paving Obligations]])</f>
        <v>5000</v>
      </c>
      <c r="AF946" s="14">
        <v>0</v>
      </c>
      <c r="AG946" s="14">
        <v>0</v>
      </c>
      <c r="AH946" s="14">
        <v>5000</v>
      </c>
      <c r="AI946" s="14">
        <v>0</v>
      </c>
      <c r="AJ946" s="14">
        <v>5000</v>
      </c>
      <c r="AK946" s="16" t="s">
        <v>5980</v>
      </c>
    </row>
    <row r="947" spans="1:37" ht="36" hidden="1" x14ac:dyDescent="0.35">
      <c r="A947" s="159">
        <v>128069.19</v>
      </c>
      <c r="B947" s="8">
        <v>3</v>
      </c>
      <c r="C947" s="9" t="s">
        <v>85</v>
      </c>
      <c r="D947" s="10">
        <v>44546</v>
      </c>
      <c r="E947" s="9" t="s">
        <v>398</v>
      </c>
      <c r="F947" s="10">
        <v>44546</v>
      </c>
      <c r="G947" s="9" t="s">
        <v>398</v>
      </c>
      <c r="H947" s="11" t="s">
        <v>1839</v>
      </c>
      <c r="I947" s="9"/>
      <c r="J947" s="12"/>
      <c r="K947" s="9"/>
      <c r="L947" s="12"/>
      <c r="M947" s="11" t="s">
        <v>5981</v>
      </c>
      <c r="N947" s="11"/>
      <c r="O947" s="9" t="s">
        <v>103</v>
      </c>
      <c r="P947" s="9" t="s">
        <v>5973</v>
      </c>
      <c r="Q947" s="11"/>
      <c r="R947" s="166" t="s">
        <v>1778</v>
      </c>
      <c r="S947" s="166" t="s">
        <v>1778</v>
      </c>
      <c r="T947" s="15" t="s">
        <v>505</v>
      </c>
      <c r="U947" s="12"/>
      <c r="V947" s="9"/>
      <c r="W947" s="12" t="s">
        <v>93</v>
      </c>
      <c r="X947" s="12"/>
      <c r="Y947" s="12"/>
      <c r="Z947" s="11"/>
      <c r="AA947" s="14">
        <v>0</v>
      </c>
      <c r="AB947" s="14">
        <v>0</v>
      </c>
      <c r="AC947" s="14">
        <v>5000</v>
      </c>
      <c r="AD947" s="14">
        <v>0</v>
      </c>
      <c r="AE947" s="161">
        <f>SUM(TAMPData2202[[#This Row],[2022 PE Obligations]:[2022 Paving Obligations]])</f>
        <v>5000</v>
      </c>
      <c r="AF947" s="14">
        <v>0</v>
      </c>
      <c r="AG947" s="14">
        <v>0</v>
      </c>
      <c r="AH947" s="14">
        <v>5000</v>
      </c>
      <c r="AI947" s="14">
        <v>0</v>
      </c>
      <c r="AJ947" s="14">
        <v>5000</v>
      </c>
      <c r="AK947" s="16" t="s">
        <v>5982</v>
      </c>
    </row>
    <row r="948" spans="1:37" hidden="1" x14ac:dyDescent="0.35">
      <c r="A948" s="162">
        <v>128091</v>
      </c>
      <c r="B948" s="8">
        <v>3</v>
      </c>
      <c r="C948" s="9" t="s">
        <v>85</v>
      </c>
      <c r="D948" s="10">
        <v>43356</v>
      </c>
      <c r="E948" s="9" t="s">
        <v>152</v>
      </c>
      <c r="F948" s="10">
        <v>44552</v>
      </c>
      <c r="G948" s="9" t="s">
        <v>241</v>
      </c>
      <c r="H948" s="11" t="s">
        <v>701</v>
      </c>
      <c r="I948" s="9" t="s">
        <v>2000</v>
      </c>
      <c r="J948" s="12" t="s">
        <v>101</v>
      </c>
      <c r="K948" s="9"/>
      <c r="L948" s="12" t="s">
        <v>101</v>
      </c>
      <c r="M948" s="11" t="s">
        <v>2001</v>
      </c>
      <c r="N948" s="11" t="s">
        <v>1793</v>
      </c>
      <c r="O948" s="9" t="s">
        <v>157</v>
      </c>
      <c r="P948" s="9" t="s">
        <v>157</v>
      </c>
      <c r="Q948" s="11" t="s">
        <v>1793</v>
      </c>
      <c r="R948" s="9" t="s">
        <v>47</v>
      </c>
      <c r="S948" s="9" t="s">
        <v>43</v>
      </c>
      <c r="T948" s="13">
        <v>1.91</v>
      </c>
      <c r="U948" s="10">
        <v>44603</v>
      </c>
      <c r="V948" s="9" t="s">
        <v>1805</v>
      </c>
      <c r="W948" s="12" t="s">
        <v>670</v>
      </c>
      <c r="X948" s="12" t="s">
        <v>13</v>
      </c>
      <c r="Y948" s="163" t="s">
        <v>31</v>
      </c>
      <c r="Z948" s="11"/>
      <c r="AA948" s="14">
        <v>0</v>
      </c>
      <c r="AB948" s="14">
        <v>0</v>
      </c>
      <c r="AC948" s="14">
        <v>0</v>
      </c>
      <c r="AD948" s="14">
        <v>1314180</v>
      </c>
      <c r="AE948" s="161">
        <f>SUM(TAMPData2202[[#This Row],[2022 PE Obligations]:[2022 Paving Obligations]])</f>
        <v>1314180</v>
      </c>
      <c r="AF948" s="14">
        <v>0</v>
      </c>
      <c r="AG948" s="14">
        <v>0</v>
      </c>
      <c r="AH948" s="14">
        <v>0</v>
      </c>
      <c r="AI948" s="14">
        <v>1314180</v>
      </c>
      <c r="AJ948" s="14">
        <v>1314180</v>
      </c>
      <c r="AK948" s="16" t="s">
        <v>2003</v>
      </c>
    </row>
    <row r="949" spans="1:37" ht="36" hidden="1" x14ac:dyDescent="0.35">
      <c r="A949" s="159">
        <v>128105</v>
      </c>
      <c r="B949" s="8">
        <v>1</v>
      </c>
      <c r="C949" s="9" t="s">
        <v>85</v>
      </c>
      <c r="D949" s="10">
        <v>43363</v>
      </c>
      <c r="E949" s="9" t="s">
        <v>1740</v>
      </c>
      <c r="F949" s="10">
        <v>44377</v>
      </c>
      <c r="G949" s="9" t="s">
        <v>1741</v>
      </c>
      <c r="H949" s="11" t="s">
        <v>1192</v>
      </c>
      <c r="I949" s="9"/>
      <c r="J949" s="12"/>
      <c r="K949" s="9"/>
      <c r="L949" s="12"/>
      <c r="M949" s="11" t="s">
        <v>4211</v>
      </c>
      <c r="N949" s="11" t="s">
        <v>4212</v>
      </c>
      <c r="O949" s="9" t="s">
        <v>91</v>
      </c>
      <c r="P949" s="9" t="s">
        <v>157</v>
      </c>
      <c r="Q949" s="11"/>
      <c r="R949" s="9" t="s">
        <v>47</v>
      </c>
      <c r="S949" s="9" t="s">
        <v>43</v>
      </c>
      <c r="T949" s="13">
        <v>1.64</v>
      </c>
      <c r="U949" s="12"/>
      <c r="V949" s="9"/>
      <c r="W949" s="12" t="s">
        <v>93</v>
      </c>
      <c r="X949" s="12" t="s">
        <v>103</v>
      </c>
      <c r="Y949" s="153" t="s">
        <v>34</v>
      </c>
      <c r="Z949" s="11"/>
      <c r="AA949" s="14">
        <v>97508</v>
      </c>
      <c r="AB949" s="14">
        <v>0</v>
      </c>
      <c r="AC949" s="14">
        <v>0</v>
      </c>
      <c r="AD949" s="14">
        <v>0</v>
      </c>
      <c r="AE949" s="165">
        <f>SUM(TAMPData2202[[#This Row],[2022 PE Obligations]:[2022 Paving Obligations]])</f>
        <v>97508</v>
      </c>
      <c r="AF949" s="14">
        <v>132508</v>
      </c>
      <c r="AG949" s="14">
        <v>0</v>
      </c>
      <c r="AH949" s="14">
        <v>0</v>
      </c>
      <c r="AI949" s="14">
        <v>0</v>
      </c>
      <c r="AJ949" s="14">
        <v>132508</v>
      </c>
      <c r="AK949" s="16" t="s">
        <v>4213</v>
      </c>
    </row>
    <row r="950" spans="1:37" ht="198" hidden="1" x14ac:dyDescent="0.35">
      <c r="A950" s="159">
        <v>128109</v>
      </c>
      <c r="B950" s="8">
        <v>4</v>
      </c>
      <c r="C950" s="9" t="s">
        <v>85</v>
      </c>
      <c r="D950" s="10">
        <v>43364</v>
      </c>
      <c r="E950" s="9" t="s">
        <v>509</v>
      </c>
      <c r="F950" s="10">
        <v>44538</v>
      </c>
      <c r="G950" s="9" t="s">
        <v>510</v>
      </c>
      <c r="H950" s="11" t="s">
        <v>325</v>
      </c>
      <c r="I950" s="9"/>
      <c r="J950" s="12"/>
      <c r="K950" s="9"/>
      <c r="L950" s="12"/>
      <c r="M950" s="11" t="s">
        <v>5983</v>
      </c>
      <c r="N950" s="11" t="s">
        <v>5984</v>
      </c>
      <c r="O950" s="9" t="s">
        <v>91</v>
      </c>
      <c r="P950" s="9" t="s">
        <v>3229</v>
      </c>
      <c r="Q950" s="11"/>
      <c r="R950" s="166" t="s">
        <v>1778</v>
      </c>
      <c r="S950" s="166" t="s">
        <v>1778</v>
      </c>
      <c r="T950" s="15" t="s">
        <v>505</v>
      </c>
      <c r="U950" s="12"/>
      <c r="V950" s="9"/>
      <c r="W950" s="12" t="s">
        <v>93</v>
      </c>
      <c r="X950" s="12"/>
      <c r="Y950" s="12"/>
      <c r="Z950" s="11"/>
      <c r="AA950" s="14">
        <v>46500</v>
      </c>
      <c r="AB950" s="14">
        <v>0</v>
      </c>
      <c r="AC950" s="14">
        <v>0</v>
      </c>
      <c r="AD950" s="14">
        <v>0</v>
      </c>
      <c r="AE950" s="161">
        <f>SUM(TAMPData2202[[#This Row],[2022 PE Obligations]:[2022 Paving Obligations]])</f>
        <v>46500</v>
      </c>
      <c r="AF950" s="14">
        <v>60000</v>
      </c>
      <c r="AG950" s="14">
        <v>0</v>
      </c>
      <c r="AH950" s="14">
        <v>0</v>
      </c>
      <c r="AI950" s="14">
        <v>0</v>
      </c>
      <c r="AJ950" s="14">
        <v>60000</v>
      </c>
      <c r="AK950" s="16" t="s">
        <v>5985</v>
      </c>
    </row>
    <row r="951" spans="1:37" ht="90" hidden="1" x14ac:dyDescent="0.35">
      <c r="A951" s="159">
        <v>128112</v>
      </c>
      <c r="B951" s="8">
        <v>4</v>
      </c>
      <c r="C951" s="9" t="s">
        <v>85</v>
      </c>
      <c r="D951" s="10">
        <v>43367</v>
      </c>
      <c r="E951" s="9" t="s">
        <v>509</v>
      </c>
      <c r="F951" s="10">
        <v>44461</v>
      </c>
      <c r="G951" s="9" t="s">
        <v>510</v>
      </c>
      <c r="H951" s="11" t="s">
        <v>1099</v>
      </c>
      <c r="I951" s="9"/>
      <c r="J951" s="12"/>
      <c r="K951" s="9"/>
      <c r="L951" s="12"/>
      <c r="M951" s="11" t="s">
        <v>4431</v>
      </c>
      <c r="N951" s="11" t="s">
        <v>4432</v>
      </c>
      <c r="O951" s="9" t="s">
        <v>91</v>
      </c>
      <c r="P951" s="9" t="s">
        <v>158</v>
      </c>
      <c r="Q951" s="11"/>
      <c r="R951" s="9" t="s">
        <v>47</v>
      </c>
      <c r="S951" s="9" t="s">
        <v>46</v>
      </c>
      <c r="T951" s="13">
        <v>0.57999999999999996</v>
      </c>
      <c r="U951" s="12"/>
      <c r="V951" s="9"/>
      <c r="W951" s="12" t="s">
        <v>93</v>
      </c>
      <c r="X951" s="12" t="s">
        <v>103</v>
      </c>
      <c r="Y951" s="153" t="s">
        <v>34</v>
      </c>
      <c r="Z951" s="11"/>
      <c r="AA951" s="14">
        <v>31500</v>
      </c>
      <c r="AB951" s="14">
        <v>0</v>
      </c>
      <c r="AC951" s="14">
        <v>0</v>
      </c>
      <c r="AD951" s="14">
        <v>0</v>
      </c>
      <c r="AE951" s="165">
        <f>SUM(TAMPData2202[[#This Row],[2022 PE Obligations]:[2022 Paving Obligations]])</f>
        <v>31500</v>
      </c>
      <c r="AF951" s="14">
        <v>43500</v>
      </c>
      <c r="AG951" s="14">
        <v>0</v>
      </c>
      <c r="AH951" s="14">
        <v>0</v>
      </c>
      <c r="AI951" s="14">
        <v>0</v>
      </c>
      <c r="AJ951" s="14">
        <v>43500</v>
      </c>
      <c r="AK951" s="16" t="s">
        <v>4433</v>
      </c>
    </row>
    <row r="952" spans="1:37" ht="144" hidden="1" x14ac:dyDescent="0.35">
      <c r="A952" s="159">
        <v>128126</v>
      </c>
      <c r="B952" s="8">
        <v>3</v>
      </c>
      <c r="C952" s="9" t="s">
        <v>85</v>
      </c>
      <c r="D952" s="10">
        <v>43369</v>
      </c>
      <c r="E952" s="9" t="s">
        <v>1741</v>
      </c>
      <c r="F952" s="10">
        <v>44215</v>
      </c>
      <c r="G952" s="9" t="s">
        <v>152</v>
      </c>
      <c r="H952" s="11" t="s">
        <v>785</v>
      </c>
      <c r="I952" s="9" t="s">
        <v>5986</v>
      </c>
      <c r="J952" s="12"/>
      <c r="K952" s="9"/>
      <c r="L952" s="12"/>
      <c r="M952" s="11" t="s">
        <v>5987</v>
      </c>
      <c r="N952" s="11" t="s">
        <v>5988</v>
      </c>
      <c r="O952" s="9" t="s">
        <v>91</v>
      </c>
      <c r="P952" s="9" t="s">
        <v>5342</v>
      </c>
      <c r="Q952" s="11"/>
      <c r="R952" s="166" t="s">
        <v>1778</v>
      </c>
      <c r="S952" s="9"/>
      <c r="T952" s="13">
        <v>0.6</v>
      </c>
      <c r="U952" s="12"/>
      <c r="V952" s="9"/>
      <c r="W952" s="12" t="s">
        <v>93</v>
      </c>
      <c r="X952" s="12" t="s">
        <v>3574</v>
      </c>
      <c r="Y952" s="12"/>
      <c r="Z952" s="11"/>
      <c r="AA952" s="14">
        <v>9339</v>
      </c>
      <c r="AB952" s="14">
        <v>0</v>
      </c>
      <c r="AC952" s="14">
        <v>0</v>
      </c>
      <c r="AD952" s="14">
        <v>0</v>
      </c>
      <c r="AE952" s="161">
        <f>SUM(TAMPData2202[[#This Row],[2022 PE Obligations]:[2022 Paving Obligations]])</f>
        <v>9339</v>
      </c>
      <c r="AF952" s="14">
        <v>144339</v>
      </c>
      <c r="AG952" s="14">
        <v>0</v>
      </c>
      <c r="AH952" s="14">
        <v>0</v>
      </c>
      <c r="AI952" s="14">
        <v>0</v>
      </c>
      <c r="AJ952" s="14">
        <v>144339</v>
      </c>
      <c r="AK952" s="16" t="s">
        <v>5989</v>
      </c>
    </row>
    <row r="953" spans="1:37" ht="36" hidden="1" x14ac:dyDescent="0.35">
      <c r="A953" s="159">
        <v>128128</v>
      </c>
      <c r="B953" s="8">
        <v>1</v>
      </c>
      <c r="C953" s="9" t="s">
        <v>85</v>
      </c>
      <c r="D953" s="10">
        <v>43370</v>
      </c>
      <c r="E953" s="9" t="s">
        <v>143</v>
      </c>
      <c r="F953" s="10">
        <v>44530</v>
      </c>
      <c r="G953" s="9" t="s">
        <v>2192</v>
      </c>
      <c r="H953" s="11" t="s">
        <v>523</v>
      </c>
      <c r="I953" s="9" t="s">
        <v>524</v>
      </c>
      <c r="J953" s="12" t="s">
        <v>101</v>
      </c>
      <c r="K953" s="9"/>
      <c r="L953" s="12" t="s">
        <v>101</v>
      </c>
      <c r="M953" s="11" t="s">
        <v>4154</v>
      </c>
      <c r="N953" s="11"/>
      <c r="O953" s="9" t="s">
        <v>553</v>
      </c>
      <c r="P953" s="9" t="s">
        <v>453</v>
      </c>
      <c r="Q953" s="11"/>
      <c r="R953" s="9" t="s">
        <v>47</v>
      </c>
      <c r="S953" s="9" t="s">
        <v>45</v>
      </c>
      <c r="T953" s="13">
        <v>5.1100000000000003</v>
      </c>
      <c r="U953" s="12"/>
      <c r="V953" s="9"/>
      <c r="W953" s="12" t="s">
        <v>93</v>
      </c>
      <c r="X953" s="12" t="s">
        <v>13</v>
      </c>
      <c r="Y953" s="153" t="s">
        <v>31</v>
      </c>
      <c r="Z953" s="11"/>
      <c r="AA953" s="14">
        <v>53000</v>
      </c>
      <c r="AB953" s="14">
        <v>0</v>
      </c>
      <c r="AC953" s="14">
        <v>0</v>
      </c>
      <c r="AD953" s="14">
        <v>0</v>
      </c>
      <c r="AE953" s="161">
        <f>SUM(TAMPData2202[[#This Row],[2022 PE Obligations]:[2022 Paving Obligations]])</f>
        <v>53000</v>
      </c>
      <c r="AF953" s="14">
        <v>128000</v>
      </c>
      <c r="AG953" s="14">
        <v>0</v>
      </c>
      <c r="AH953" s="14">
        <v>0</v>
      </c>
      <c r="AI953" s="14">
        <v>0</v>
      </c>
      <c r="AJ953" s="14">
        <v>128000</v>
      </c>
      <c r="AK953" s="16"/>
    </row>
    <row r="954" spans="1:37" hidden="1" x14ac:dyDescent="0.35">
      <c r="A954" s="159">
        <v>128181</v>
      </c>
      <c r="B954" s="8">
        <v>2</v>
      </c>
      <c r="C954" s="9" t="s">
        <v>85</v>
      </c>
      <c r="D954" s="10">
        <v>43377</v>
      </c>
      <c r="E954" s="9" t="s">
        <v>5990</v>
      </c>
      <c r="F954" s="10">
        <v>43377</v>
      </c>
      <c r="G954" s="9" t="s">
        <v>5990</v>
      </c>
      <c r="H954" s="11" t="s">
        <v>404</v>
      </c>
      <c r="I954" s="9"/>
      <c r="J954" s="12"/>
      <c r="K954" s="9"/>
      <c r="L954" s="12"/>
      <c r="M954" s="11" t="s">
        <v>5991</v>
      </c>
      <c r="N954" s="11"/>
      <c r="O954" s="9" t="s">
        <v>5122</v>
      </c>
      <c r="P954" s="9" t="s">
        <v>5123</v>
      </c>
      <c r="Q954" s="11"/>
      <c r="R954" s="166" t="s">
        <v>1778</v>
      </c>
      <c r="S954" s="166" t="s">
        <v>1778</v>
      </c>
      <c r="T954" s="15" t="s">
        <v>505</v>
      </c>
      <c r="U954" s="12"/>
      <c r="V954" s="9"/>
      <c r="W954" s="12" t="s">
        <v>93</v>
      </c>
      <c r="X954" s="12"/>
      <c r="Y954" s="12"/>
      <c r="Z954" s="11"/>
      <c r="AA954" s="14">
        <v>0</v>
      </c>
      <c r="AB954" s="14">
        <v>0</v>
      </c>
      <c r="AC954" s="14">
        <v>286900</v>
      </c>
      <c r="AD954" s="14">
        <v>0</v>
      </c>
      <c r="AE954" s="161">
        <f>SUM(TAMPData2202[[#This Row],[2022 PE Obligations]:[2022 Paving Obligations]])</f>
        <v>286900</v>
      </c>
      <c r="AF954" s="14">
        <v>0</v>
      </c>
      <c r="AG954" s="14">
        <v>0</v>
      </c>
      <c r="AH954" s="14">
        <v>988287</v>
      </c>
      <c r="AI954" s="14">
        <v>0</v>
      </c>
      <c r="AJ954" s="14">
        <v>988287</v>
      </c>
      <c r="AK954" s="16" t="s">
        <v>5992</v>
      </c>
    </row>
    <row r="955" spans="1:37" ht="72" hidden="1" x14ac:dyDescent="0.35">
      <c r="A955" s="159">
        <v>128184</v>
      </c>
      <c r="B955" s="8">
        <v>2</v>
      </c>
      <c r="C955" s="9" t="s">
        <v>85</v>
      </c>
      <c r="D955" s="10">
        <v>43377</v>
      </c>
      <c r="E955" s="9" t="s">
        <v>3285</v>
      </c>
      <c r="F955" s="10">
        <v>44510</v>
      </c>
      <c r="G955" s="9" t="s">
        <v>426</v>
      </c>
      <c r="H955" s="11" t="s">
        <v>465</v>
      </c>
      <c r="I955" s="9"/>
      <c r="J955" s="12"/>
      <c r="K955" s="9"/>
      <c r="L955" s="12"/>
      <c r="M955" s="11" t="s">
        <v>5993</v>
      </c>
      <c r="N955" s="11" t="s">
        <v>5994</v>
      </c>
      <c r="O955" s="9" t="s">
        <v>91</v>
      </c>
      <c r="P955" s="9" t="s">
        <v>5342</v>
      </c>
      <c r="Q955" s="11"/>
      <c r="R955" s="166" t="s">
        <v>1778</v>
      </c>
      <c r="S955" s="9"/>
      <c r="T955" s="13">
        <v>1.32</v>
      </c>
      <c r="U955" s="12"/>
      <c r="V955" s="9"/>
      <c r="W955" s="12" t="s">
        <v>93</v>
      </c>
      <c r="X955" s="12" t="s">
        <v>1735</v>
      </c>
      <c r="Y955" s="12"/>
      <c r="Z955" s="11"/>
      <c r="AA955" s="14">
        <v>80000</v>
      </c>
      <c r="AB955" s="14">
        <v>0</v>
      </c>
      <c r="AC955" s="14">
        <v>0</v>
      </c>
      <c r="AD955" s="14">
        <v>0</v>
      </c>
      <c r="AE955" s="161">
        <f>SUM(TAMPData2202[[#This Row],[2022 PE Obligations]:[2022 Paving Obligations]])</f>
        <v>80000</v>
      </c>
      <c r="AF955" s="14">
        <v>100000</v>
      </c>
      <c r="AG955" s="14">
        <v>0</v>
      </c>
      <c r="AH955" s="14">
        <v>0</v>
      </c>
      <c r="AI955" s="14">
        <v>0</v>
      </c>
      <c r="AJ955" s="14">
        <v>100000</v>
      </c>
      <c r="AK955" s="16" t="s">
        <v>5995</v>
      </c>
    </row>
    <row r="956" spans="1:37" ht="54" hidden="1" x14ac:dyDescent="0.35">
      <c r="A956" s="159">
        <v>128201</v>
      </c>
      <c r="B956" s="8">
        <v>4</v>
      </c>
      <c r="C956" s="9" t="s">
        <v>122</v>
      </c>
      <c r="D956" s="10">
        <v>43382</v>
      </c>
      <c r="E956" s="9" t="s">
        <v>509</v>
      </c>
      <c r="F956" s="10">
        <v>44473</v>
      </c>
      <c r="G956" s="9" t="s">
        <v>4418</v>
      </c>
      <c r="H956" s="11" t="s">
        <v>961</v>
      </c>
      <c r="I956" s="9"/>
      <c r="J956" s="12"/>
      <c r="K956" s="9"/>
      <c r="L956" s="12"/>
      <c r="M956" s="11" t="s">
        <v>4434</v>
      </c>
      <c r="N956" s="11" t="s">
        <v>4435</v>
      </c>
      <c r="O956" s="9" t="s">
        <v>91</v>
      </c>
      <c r="P956" s="9" t="s">
        <v>157</v>
      </c>
      <c r="Q956" s="11"/>
      <c r="R956" s="9" t="s">
        <v>47</v>
      </c>
      <c r="S956" s="9" t="s">
        <v>46</v>
      </c>
      <c r="T956" s="13">
        <v>1.08</v>
      </c>
      <c r="U956" s="12"/>
      <c r="V956" s="9"/>
      <c r="W956" s="12" t="s">
        <v>93</v>
      </c>
      <c r="X956" s="12" t="s">
        <v>103</v>
      </c>
      <c r="Y956" s="153" t="s">
        <v>34</v>
      </c>
      <c r="Z956" s="11"/>
      <c r="AA956" s="14">
        <v>0</v>
      </c>
      <c r="AB956" s="14">
        <v>0</v>
      </c>
      <c r="AC956" s="14">
        <v>541571</v>
      </c>
      <c r="AD956" s="14">
        <v>0</v>
      </c>
      <c r="AE956" s="165">
        <f>SUM(TAMPData2202[[#This Row],[2022 PE Obligations]:[2022 Paving Obligations]])</f>
        <v>541571</v>
      </c>
      <c r="AF956" s="14">
        <v>30949</v>
      </c>
      <c r="AG956" s="14">
        <v>0</v>
      </c>
      <c r="AH956" s="14">
        <v>541571</v>
      </c>
      <c r="AI956" s="14">
        <v>0</v>
      </c>
      <c r="AJ956" s="14">
        <v>572520</v>
      </c>
      <c r="AK956" s="16" t="s">
        <v>4436</v>
      </c>
    </row>
    <row r="957" spans="1:37" ht="36" hidden="1" x14ac:dyDescent="0.35">
      <c r="A957" s="159">
        <v>128208</v>
      </c>
      <c r="B957" s="8">
        <v>4</v>
      </c>
      <c r="C957" s="9" t="s">
        <v>97</v>
      </c>
      <c r="D957" s="10">
        <v>43383</v>
      </c>
      <c r="E957" s="9" t="s">
        <v>3907</v>
      </c>
      <c r="F957" s="10">
        <v>44538</v>
      </c>
      <c r="G957" s="9" t="s">
        <v>253</v>
      </c>
      <c r="H957" s="11" t="s">
        <v>1798</v>
      </c>
      <c r="I957" s="9"/>
      <c r="J957" s="12"/>
      <c r="K957" s="9" t="s">
        <v>5996</v>
      </c>
      <c r="L957" s="12" t="s">
        <v>183</v>
      </c>
      <c r="M957" s="11" t="s">
        <v>5997</v>
      </c>
      <c r="N957" s="11" t="s">
        <v>5998</v>
      </c>
      <c r="O957" s="9" t="s">
        <v>1836</v>
      </c>
      <c r="P957" s="9" t="s">
        <v>2935</v>
      </c>
      <c r="Q957" s="11"/>
      <c r="R957" s="166" t="s">
        <v>1778</v>
      </c>
      <c r="S957" s="9"/>
      <c r="T957" s="13">
        <v>3</v>
      </c>
      <c r="U957" s="10">
        <v>43868</v>
      </c>
      <c r="V957" s="9"/>
      <c r="W957" s="12" t="s">
        <v>93</v>
      </c>
      <c r="X957" s="12" t="s">
        <v>186</v>
      </c>
      <c r="Y957" s="12"/>
      <c r="Z957" s="11"/>
      <c r="AA957" s="14">
        <v>-25580.33</v>
      </c>
      <c r="AB957" s="14">
        <v>0</v>
      </c>
      <c r="AC957" s="14">
        <v>-2066.86</v>
      </c>
      <c r="AD957" s="14">
        <v>0</v>
      </c>
      <c r="AE957" s="161">
        <f>SUM(TAMPData2202[[#This Row],[2022 PE Obligations]:[2022 Paving Obligations]])</f>
        <v>-27647.190000000002</v>
      </c>
      <c r="AF957" s="14">
        <v>19419.669999999998</v>
      </c>
      <c r="AG957" s="14">
        <v>0</v>
      </c>
      <c r="AH957" s="14">
        <v>54825.14</v>
      </c>
      <c r="AI957" s="14">
        <v>0</v>
      </c>
      <c r="AJ957" s="14">
        <v>74244.81</v>
      </c>
      <c r="AK957" s="16" t="s">
        <v>5999</v>
      </c>
    </row>
    <row r="958" spans="1:37" hidden="1" x14ac:dyDescent="0.35">
      <c r="A958" s="159">
        <v>128210</v>
      </c>
      <c r="B958" s="8">
        <v>2</v>
      </c>
      <c r="C958" s="9" t="s">
        <v>122</v>
      </c>
      <c r="D958" s="10">
        <v>43384</v>
      </c>
      <c r="E958" s="9" t="s">
        <v>3474</v>
      </c>
      <c r="F958" s="10">
        <v>44533</v>
      </c>
      <c r="G958" s="9" t="s">
        <v>253</v>
      </c>
      <c r="H958" s="11" t="s">
        <v>1613</v>
      </c>
      <c r="I958" s="9" t="s">
        <v>2477</v>
      </c>
      <c r="J958" s="12" t="s">
        <v>101</v>
      </c>
      <c r="K958" s="9"/>
      <c r="L958" s="12" t="s">
        <v>101</v>
      </c>
      <c r="M958" s="11" t="s">
        <v>6000</v>
      </c>
      <c r="N958" s="11" t="s">
        <v>6001</v>
      </c>
      <c r="O958" s="9" t="s">
        <v>1836</v>
      </c>
      <c r="P958" s="9" t="s">
        <v>2935</v>
      </c>
      <c r="Q958" s="11"/>
      <c r="R958" s="166" t="s">
        <v>1778</v>
      </c>
      <c r="S958" s="9"/>
      <c r="T958" s="13">
        <v>0.5</v>
      </c>
      <c r="U958" s="10">
        <v>44477</v>
      </c>
      <c r="V958" s="9"/>
      <c r="W958" s="12" t="s">
        <v>93</v>
      </c>
      <c r="X958" s="12" t="s">
        <v>13</v>
      </c>
      <c r="Y958" s="12"/>
      <c r="Z958" s="11"/>
      <c r="AA958" s="14">
        <v>110000</v>
      </c>
      <c r="AB958" s="14">
        <v>0</v>
      </c>
      <c r="AC958" s="14">
        <v>320798</v>
      </c>
      <c r="AD958" s="14">
        <v>0</v>
      </c>
      <c r="AE958" s="161">
        <f>SUM(TAMPData2202[[#This Row],[2022 PE Obligations]:[2022 Paving Obligations]])</f>
        <v>430798</v>
      </c>
      <c r="AF958" s="14">
        <v>158000</v>
      </c>
      <c r="AG958" s="14">
        <v>0</v>
      </c>
      <c r="AH958" s="14">
        <v>320798</v>
      </c>
      <c r="AI958" s="14">
        <v>0</v>
      </c>
      <c r="AJ958" s="14">
        <v>478798</v>
      </c>
      <c r="AK958" s="16" t="s">
        <v>6002</v>
      </c>
    </row>
    <row r="959" spans="1:37" hidden="1" x14ac:dyDescent="0.35">
      <c r="A959" s="159">
        <v>128211</v>
      </c>
      <c r="B959" s="8">
        <v>2</v>
      </c>
      <c r="C959" s="9" t="s">
        <v>85</v>
      </c>
      <c r="D959" s="10">
        <v>43384</v>
      </c>
      <c r="E959" s="9" t="s">
        <v>3474</v>
      </c>
      <c r="F959" s="10">
        <v>44404</v>
      </c>
      <c r="G959" s="9" t="s">
        <v>426</v>
      </c>
      <c r="H959" s="11" t="s">
        <v>223</v>
      </c>
      <c r="I959" s="9" t="s">
        <v>466</v>
      </c>
      <c r="J959" s="12" t="s">
        <v>101</v>
      </c>
      <c r="K959" s="9"/>
      <c r="L959" s="12" t="s">
        <v>101</v>
      </c>
      <c r="M959" s="11" t="s">
        <v>6003</v>
      </c>
      <c r="N959" s="11" t="s">
        <v>6001</v>
      </c>
      <c r="O959" s="9" t="s">
        <v>1836</v>
      </c>
      <c r="P959" s="9" t="s">
        <v>5440</v>
      </c>
      <c r="Q959" s="11"/>
      <c r="R959" s="166" t="s">
        <v>1778</v>
      </c>
      <c r="S959" s="9"/>
      <c r="T959" s="13">
        <v>0.24</v>
      </c>
      <c r="U959" s="10">
        <v>44904</v>
      </c>
      <c r="V959" s="9"/>
      <c r="W959" s="12" t="s">
        <v>93</v>
      </c>
      <c r="X959" s="12" t="s">
        <v>103</v>
      </c>
      <c r="Y959" s="12"/>
      <c r="Z959" s="11"/>
      <c r="AA959" s="14">
        <v>5000</v>
      </c>
      <c r="AB959" s="14">
        <v>0</v>
      </c>
      <c r="AC959" s="14">
        <v>0</v>
      </c>
      <c r="AD959" s="14">
        <v>0</v>
      </c>
      <c r="AE959" s="161">
        <f>SUM(TAMPData2202[[#This Row],[2022 PE Obligations]:[2022 Paving Obligations]])</f>
        <v>5000</v>
      </c>
      <c r="AF959" s="14">
        <v>45000</v>
      </c>
      <c r="AG959" s="14">
        <v>0</v>
      </c>
      <c r="AH959" s="14">
        <v>0</v>
      </c>
      <c r="AI959" s="14">
        <v>0</v>
      </c>
      <c r="AJ959" s="14">
        <v>45000</v>
      </c>
      <c r="AK959" s="16" t="s">
        <v>6004</v>
      </c>
    </row>
    <row r="960" spans="1:37" hidden="1" x14ac:dyDescent="0.35">
      <c r="A960" s="159">
        <v>128213</v>
      </c>
      <c r="B960" s="8">
        <v>2</v>
      </c>
      <c r="C960" s="9" t="s">
        <v>97</v>
      </c>
      <c r="D960" s="10">
        <v>43384</v>
      </c>
      <c r="E960" s="9" t="s">
        <v>398</v>
      </c>
      <c r="F960" s="10">
        <v>44551.875138888892</v>
      </c>
      <c r="G960" s="9" t="s">
        <v>108</v>
      </c>
      <c r="H960" s="11" t="s">
        <v>410</v>
      </c>
      <c r="I960" s="9" t="s">
        <v>1628</v>
      </c>
      <c r="J960" s="12" t="s">
        <v>101</v>
      </c>
      <c r="K960" s="9"/>
      <c r="L960" s="12" t="s">
        <v>101</v>
      </c>
      <c r="M960" s="11" t="s">
        <v>1629</v>
      </c>
      <c r="N960" s="11"/>
      <c r="O960" s="9" t="s">
        <v>438</v>
      </c>
      <c r="P960" s="9" t="s">
        <v>439</v>
      </c>
      <c r="Q960" s="11"/>
      <c r="R960" s="9" t="s">
        <v>39</v>
      </c>
      <c r="S960" s="9" t="s">
        <v>46</v>
      </c>
      <c r="T960" s="13">
        <v>0</v>
      </c>
      <c r="U960" s="10">
        <v>44176</v>
      </c>
      <c r="V960" s="9"/>
      <c r="W960" s="12" t="s">
        <v>93</v>
      </c>
      <c r="X960" s="12" t="s">
        <v>103</v>
      </c>
      <c r="Y960" s="153" t="s">
        <v>32</v>
      </c>
      <c r="Z960" s="11" t="s">
        <v>1630</v>
      </c>
      <c r="AA960" s="14">
        <v>0</v>
      </c>
      <c r="AB960" s="14">
        <v>0</v>
      </c>
      <c r="AC960" s="14">
        <v>500500</v>
      </c>
      <c r="AD960" s="14">
        <v>0</v>
      </c>
      <c r="AE960" s="161">
        <f>SUM(TAMPData2202[[#This Row],[2022 PE Obligations]:[2022 Paving Obligations]])</f>
        <v>500500</v>
      </c>
      <c r="AF960" s="14">
        <v>68500</v>
      </c>
      <c r="AG960" s="14">
        <v>0</v>
      </c>
      <c r="AH960" s="14">
        <v>1049474</v>
      </c>
      <c r="AI960" s="14">
        <v>0</v>
      </c>
      <c r="AJ960" s="14">
        <v>1117974</v>
      </c>
      <c r="AK960" s="16" t="s">
        <v>1632</v>
      </c>
    </row>
    <row r="961" spans="1:37" ht="90" hidden="1" x14ac:dyDescent="0.35">
      <c r="A961" s="159">
        <v>128215</v>
      </c>
      <c r="B961" s="8">
        <v>4</v>
      </c>
      <c r="C961" s="9" t="s">
        <v>85</v>
      </c>
      <c r="D961" s="10">
        <v>43385</v>
      </c>
      <c r="E961" s="9" t="s">
        <v>509</v>
      </c>
      <c r="F961" s="10">
        <v>44510</v>
      </c>
      <c r="G961" s="9" t="s">
        <v>98</v>
      </c>
      <c r="H961" s="11" t="s">
        <v>88</v>
      </c>
      <c r="I961" s="9"/>
      <c r="J961" s="12"/>
      <c r="K961" s="9"/>
      <c r="L961" s="12"/>
      <c r="M961" s="11" t="s">
        <v>6005</v>
      </c>
      <c r="N961" s="11" t="s">
        <v>6006</v>
      </c>
      <c r="O961" s="9" t="s">
        <v>91</v>
      </c>
      <c r="P961" s="9" t="s">
        <v>3229</v>
      </c>
      <c r="Q961" s="11"/>
      <c r="R961" s="166" t="s">
        <v>1778</v>
      </c>
      <c r="S961" s="9"/>
      <c r="T961" s="15" t="s">
        <v>505</v>
      </c>
      <c r="U961" s="12"/>
      <c r="V961" s="9"/>
      <c r="W961" s="12" t="s">
        <v>93</v>
      </c>
      <c r="X961" s="12" t="s">
        <v>103</v>
      </c>
      <c r="Y961" s="12"/>
      <c r="Z961" s="11"/>
      <c r="AA961" s="14">
        <v>-14340</v>
      </c>
      <c r="AB961" s="14">
        <v>0</v>
      </c>
      <c r="AC961" s="14">
        <v>0</v>
      </c>
      <c r="AD961" s="14">
        <v>0</v>
      </c>
      <c r="AE961" s="161">
        <f>SUM(TAMPData2202[[#This Row],[2022 PE Obligations]:[2022 Paving Obligations]])</f>
        <v>-14340</v>
      </c>
      <c r="AF961" s="14">
        <v>105660</v>
      </c>
      <c r="AG961" s="14">
        <v>0</v>
      </c>
      <c r="AH961" s="14">
        <v>0</v>
      </c>
      <c r="AI961" s="14">
        <v>0</v>
      </c>
      <c r="AJ961" s="14">
        <v>105660</v>
      </c>
      <c r="AK961" s="16" t="s">
        <v>6007</v>
      </c>
    </row>
    <row r="962" spans="1:37" hidden="1" x14ac:dyDescent="0.35">
      <c r="A962" s="159">
        <v>128226</v>
      </c>
      <c r="B962" s="8">
        <v>6</v>
      </c>
      <c r="C962" s="9" t="s">
        <v>85</v>
      </c>
      <c r="D962" s="10">
        <v>43391</v>
      </c>
      <c r="E962" s="9" t="s">
        <v>5969</v>
      </c>
      <c r="F962" s="10">
        <v>43969</v>
      </c>
      <c r="G962" s="9" t="s">
        <v>5969</v>
      </c>
      <c r="H962" s="11" t="s">
        <v>667</v>
      </c>
      <c r="I962" s="9"/>
      <c r="J962" s="12"/>
      <c r="K962" s="9"/>
      <c r="L962" s="12" t="s">
        <v>4981</v>
      </c>
      <c r="M962" s="11" t="s">
        <v>6008</v>
      </c>
      <c r="N962" s="11"/>
      <c r="O962" s="9" t="s">
        <v>5405</v>
      </c>
      <c r="P962" s="9"/>
      <c r="Q962" s="11"/>
      <c r="R962" s="166" t="s">
        <v>1778</v>
      </c>
      <c r="S962" s="9"/>
      <c r="T962" s="15" t="s">
        <v>505</v>
      </c>
      <c r="U962" s="12"/>
      <c r="V962" s="9"/>
      <c r="W962" s="12" t="s">
        <v>93</v>
      </c>
      <c r="X962" s="12"/>
      <c r="Y962" s="12"/>
      <c r="Z962" s="11"/>
      <c r="AA962" s="14">
        <v>0</v>
      </c>
      <c r="AB962" s="14">
        <v>0</v>
      </c>
      <c r="AC962" s="14">
        <v>-200000</v>
      </c>
      <c r="AD962" s="14">
        <v>0</v>
      </c>
      <c r="AE962" s="161">
        <f>SUM(TAMPData2202[[#This Row],[2022 PE Obligations]:[2022 Paving Obligations]])</f>
        <v>-200000</v>
      </c>
      <c r="AF962" s="14">
        <v>0</v>
      </c>
      <c r="AG962" s="14">
        <v>0</v>
      </c>
      <c r="AH962" s="14">
        <v>723588</v>
      </c>
      <c r="AI962" s="14">
        <v>0</v>
      </c>
      <c r="AJ962" s="14">
        <v>723588</v>
      </c>
      <c r="AK962" s="16" t="s">
        <v>6009</v>
      </c>
    </row>
    <row r="963" spans="1:37" hidden="1" x14ac:dyDescent="0.35">
      <c r="A963" s="159">
        <v>128227</v>
      </c>
      <c r="B963" s="8">
        <v>3</v>
      </c>
      <c r="C963" s="9" t="s">
        <v>122</v>
      </c>
      <c r="D963" s="10">
        <v>43392</v>
      </c>
      <c r="E963" s="9" t="s">
        <v>98</v>
      </c>
      <c r="F963" s="10">
        <v>44567</v>
      </c>
      <c r="G963" s="9" t="s">
        <v>98</v>
      </c>
      <c r="H963" s="11" t="s">
        <v>109</v>
      </c>
      <c r="I963" s="9" t="s">
        <v>110</v>
      </c>
      <c r="J963" s="12" t="s">
        <v>101</v>
      </c>
      <c r="K963" s="9"/>
      <c r="L963" s="12" t="s">
        <v>101</v>
      </c>
      <c r="M963" s="11" t="s">
        <v>111</v>
      </c>
      <c r="N963" s="11"/>
      <c r="O963" s="9" t="s">
        <v>40</v>
      </c>
      <c r="P963" s="9" t="s">
        <v>104</v>
      </c>
      <c r="Q963" s="11"/>
      <c r="R963" s="166" t="s">
        <v>105</v>
      </c>
      <c r="S963" s="9" t="s">
        <v>45</v>
      </c>
      <c r="T963" s="13">
        <v>0</v>
      </c>
      <c r="U963" s="10">
        <v>44540</v>
      </c>
      <c r="V963" s="9"/>
      <c r="W963" s="12" t="s">
        <v>93</v>
      </c>
      <c r="X963" s="12" t="s">
        <v>13</v>
      </c>
      <c r="Y963" s="12"/>
      <c r="Z963" s="11"/>
      <c r="AA963" s="14">
        <v>101500</v>
      </c>
      <c r="AB963" s="14">
        <v>0</v>
      </c>
      <c r="AC963" s="14">
        <v>1317699</v>
      </c>
      <c r="AD963" s="14">
        <v>0</v>
      </c>
      <c r="AE963" s="161">
        <f>SUM(TAMPData2202[[#This Row],[2022 PE Obligations]:[2022 Paving Obligations]])</f>
        <v>1419199</v>
      </c>
      <c r="AF963" s="14">
        <v>200674.11</v>
      </c>
      <c r="AG963" s="14">
        <v>5000</v>
      </c>
      <c r="AH963" s="14">
        <v>1317699</v>
      </c>
      <c r="AI963" s="14">
        <v>0</v>
      </c>
      <c r="AJ963" s="14">
        <v>1523373.11</v>
      </c>
      <c r="AK963" s="16" t="s">
        <v>113</v>
      </c>
    </row>
    <row r="964" spans="1:37" ht="36" hidden="1" x14ac:dyDescent="0.35">
      <c r="A964" s="159">
        <v>128230</v>
      </c>
      <c r="B964" s="8">
        <v>4</v>
      </c>
      <c r="C964" s="9" t="s">
        <v>85</v>
      </c>
      <c r="D964" s="10">
        <v>43397</v>
      </c>
      <c r="E964" s="9" t="s">
        <v>509</v>
      </c>
      <c r="F964" s="10">
        <v>44441</v>
      </c>
      <c r="G964" s="9" t="s">
        <v>510</v>
      </c>
      <c r="H964" s="11" t="s">
        <v>88</v>
      </c>
      <c r="I964" s="9"/>
      <c r="J964" s="12"/>
      <c r="K964" s="9"/>
      <c r="L964" s="12"/>
      <c r="M964" s="11" t="s">
        <v>4437</v>
      </c>
      <c r="N964" s="11" t="s">
        <v>4438</v>
      </c>
      <c r="O964" s="9" t="s">
        <v>91</v>
      </c>
      <c r="P964" s="9" t="s">
        <v>157</v>
      </c>
      <c r="Q964" s="11"/>
      <c r="R964" s="9" t="s">
        <v>47</v>
      </c>
      <c r="S964" s="9" t="s">
        <v>46</v>
      </c>
      <c r="T964" s="13">
        <v>1.73</v>
      </c>
      <c r="U964" s="12"/>
      <c r="V964" s="9"/>
      <c r="W964" s="12" t="s">
        <v>93</v>
      </c>
      <c r="X964" s="12" t="s">
        <v>103</v>
      </c>
      <c r="Y964" s="153" t="s">
        <v>34</v>
      </c>
      <c r="Z964" s="11"/>
      <c r="AA964" s="14">
        <v>0</v>
      </c>
      <c r="AB964" s="14">
        <v>0</v>
      </c>
      <c r="AC964" s="14">
        <v>527277</v>
      </c>
      <c r="AD964" s="14">
        <v>0</v>
      </c>
      <c r="AE964" s="165">
        <f>SUM(TAMPData2202[[#This Row],[2022 PE Obligations]:[2022 Paving Obligations]])</f>
        <v>527277</v>
      </c>
      <c r="AF964" s="14">
        <v>48398</v>
      </c>
      <c r="AG964" s="14">
        <v>0</v>
      </c>
      <c r="AH964" s="14">
        <v>527277</v>
      </c>
      <c r="AI964" s="14">
        <v>0</v>
      </c>
      <c r="AJ964" s="14">
        <v>575675</v>
      </c>
      <c r="AK964" s="16" t="s">
        <v>4439</v>
      </c>
    </row>
    <row r="965" spans="1:37" hidden="1" x14ac:dyDescent="0.35">
      <c r="A965" s="159">
        <v>128232</v>
      </c>
      <c r="B965" s="8">
        <v>3</v>
      </c>
      <c r="C965" s="9" t="s">
        <v>85</v>
      </c>
      <c r="D965" s="10">
        <v>43398</v>
      </c>
      <c r="E965" s="9" t="s">
        <v>5526</v>
      </c>
      <c r="F965" s="10">
        <v>44516</v>
      </c>
      <c r="G965" s="9" t="s">
        <v>241</v>
      </c>
      <c r="H965" s="11" t="s">
        <v>701</v>
      </c>
      <c r="I965" s="9" t="s">
        <v>6010</v>
      </c>
      <c r="J965" s="12"/>
      <c r="K965" s="9" t="s">
        <v>6011</v>
      </c>
      <c r="L965" s="12" t="s">
        <v>183</v>
      </c>
      <c r="M965" s="11" t="s">
        <v>6012</v>
      </c>
      <c r="N965" s="11" t="s">
        <v>5537</v>
      </c>
      <c r="O965" s="9" t="s">
        <v>5109</v>
      </c>
      <c r="P965" s="9" t="s">
        <v>5027</v>
      </c>
      <c r="Q965" s="11"/>
      <c r="R965" s="166" t="s">
        <v>1778</v>
      </c>
      <c r="S965" s="9"/>
      <c r="T965" s="13">
        <v>0.01</v>
      </c>
      <c r="U965" s="12"/>
      <c r="V965" s="9"/>
      <c r="W965" s="12" t="s">
        <v>93</v>
      </c>
      <c r="X965" s="12" t="s">
        <v>103</v>
      </c>
      <c r="Y965" s="12"/>
      <c r="Z965" s="11"/>
      <c r="AA965" s="14">
        <v>16000</v>
      </c>
      <c r="AB965" s="14">
        <v>0</v>
      </c>
      <c r="AC965" s="14">
        <v>333856</v>
      </c>
      <c r="AD965" s="14">
        <v>0</v>
      </c>
      <c r="AE965" s="161">
        <f>SUM(TAMPData2202[[#This Row],[2022 PE Obligations]:[2022 Paving Obligations]])</f>
        <v>349856</v>
      </c>
      <c r="AF965" s="14">
        <v>38150</v>
      </c>
      <c r="AG965" s="14">
        <v>0</v>
      </c>
      <c r="AH965" s="14">
        <v>333856</v>
      </c>
      <c r="AI965" s="14">
        <v>0</v>
      </c>
      <c r="AJ965" s="14">
        <v>372006</v>
      </c>
      <c r="AK965" s="16" t="s">
        <v>6013</v>
      </c>
    </row>
    <row r="966" spans="1:37" hidden="1" x14ac:dyDescent="0.35">
      <c r="A966" s="159">
        <v>128250</v>
      </c>
      <c r="B966" s="8">
        <v>2</v>
      </c>
      <c r="C966" s="9" t="s">
        <v>85</v>
      </c>
      <c r="D966" s="10">
        <v>43405</v>
      </c>
      <c r="E966" s="9" t="s">
        <v>3474</v>
      </c>
      <c r="F966" s="10">
        <v>44384</v>
      </c>
      <c r="G966" s="9" t="s">
        <v>666</v>
      </c>
      <c r="H966" s="11" t="s">
        <v>223</v>
      </c>
      <c r="I966" s="9" t="s">
        <v>1553</v>
      </c>
      <c r="J966" s="12" t="s">
        <v>101</v>
      </c>
      <c r="K966" s="9"/>
      <c r="L966" s="12" t="s">
        <v>101</v>
      </c>
      <c r="M966" s="11" t="s">
        <v>6014</v>
      </c>
      <c r="N966" s="11" t="s">
        <v>5714</v>
      </c>
      <c r="O966" s="9" t="s">
        <v>1836</v>
      </c>
      <c r="P966" s="9" t="s">
        <v>5440</v>
      </c>
      <c r="Q966" s="11"/>
      <c r="R966" s="166" t="s">
        <v>1778</v>
      </c>
      <c r="S966" s="9"/>
      <c r="T966" s="13">
        <v>0.8</v>
      </c>
      <c r="U966" s="12"/>
      <c r="V966" s="9"/>
      <c r="W966" s="12" t="s">
        <v>93</v>
      </c>
      <c r="X966" s="12" t="s">
        <v>13</v>
      </c>
      <c r="Y966" s="12"/>
      <c r="Z966" s="11"/>
      <c r="AA966" s="14">
        <v>-20472.84</v>
      </c>
      <c r="AB966" s="14">
        <v>0</v>
      </c>
      <c r="AC966" s="14">
        <v>0</v>
      </c>
      <c r="AD966" s="14">
        <v>0</v>
      </c>
      <c r="AE966" s="161">
        <f>SUM(TAMPData2202[[#This Row],[2022 PE Obligations]:[2022 Paving Obligations]])</f>
        <v>-20472.84</v>
      </c>
      <c r="AF966" s="14">
        <v>19527.16</v>
      </c>
      <c r="AG966" s="14">
        <v>0</v>
      </c>
      <c r="AH966" s="14">
        <v>0</v>
      </c>
      <c r="AI966" s="14">
        <v>0</v>
      </c>
      <c r="AJ966" s="14">
        <v>19527.16</v>
      </c>
      <c r="AK966" s="16" t="s">
        <v>6015</v>
      </c>
    </row>
    <row r="967" spans="1:37" ht="36" hidden="1" x14ac:dyDescent="0.35">
      <c r="A967" s="159">
        <v>128310</v>
      </c>
      <c r="B967" s="8">
        <v>2</v>
      </c>
      <c r="C967" s="9" t="s">
        <v>85</v>
      </c>
      <c r="D967" s="10">
        <v>43417</v>
      </c>
      <c r="E967" s="9" t="s">
        <v>5969</v>
      </c>
      <c r="F967" s="10">
        <v>43969</v>
      </c>
      <c r="G967" s="9" t="s">
        <v>5969</v>
      </c>
      <c r="H967" s="11" t="s">
        <v>223</v>
      </c>
      <c r="I967" s="9"/>
      <c r="J967" s="12"/>
      <c r="K967" s="9"/>
      <c r="L967" s="12"/>
      <c r="M967" s="11" t="s">
        <v>6016</v>
      </c>
      <c r="N967" s="11"/>
      <c r="O967" s="9" t="s">
        <v>6017</v>
      </c>
      <c r="P967" s="9"/>
      <c r="Q967" s="11"/>
      <c r="R967" s="166" t="s">
        <v>1778</v>
      </c>
      <c r="S967" s="166" t="s">
        <v>1778</v>
      </c>
      <c r="T967" s="15" t="s">
        <v>505</v>
      </c>
      <c r="U967" s="12"/>
      <c r="V967" s="9"/>
      <c r="W967" s="12" t="s">
        <v>93</v>
      </c>
      <c r="X967" s="12"/>
      <c r="Y967" s="12"/>
      <c r="Z967" s="11"/>
      <c r="AA967" s="14">
        <v>0</v>
      </c>
      <c r="AB967" s="14">
        <v>0</v>
      </c>
      <c r="AC967" s="14">
        <v>0</v>
      </c>
      <c r="AD967" s="14">
        <v>0</v>
      </c>
      <c r="AE967" s="161">
        <f>SUM(TAMPData2202[[#This Row],[2022 PE Obligations]:[2022 Paving Obligations]])</f>
        <v>0</v>
      </c>
      <c r="AF967" s="14">
        <v>0</v>
      </c>
      <c r="AG967" s="14">
        <v>0</v>
      </c>
      <c r="AH967" s="14">
        <v>88364.7</v>
      </c>
      <c r="AI967" s="14">
        <v>0</v>
      </c>
      <c r="AJ967" s="14">
        <v>88364.7</v>
      </c>
      <c r="AK967" s="16" t="s">
        <v>6018</v>
      </c>
    </row>
    <row r="968" spans="1:37" ht="36" hidden="1" x14ac:dyDescent="0.35">
      <c r="A968" s="159">
        <v>128311</v>
      </c>
      <c r="B968" s="8">
        <v>2</v>
      </c>
      <c r="C968" s="9" t="s">
        <v>85</v>
      </c>
      <c r="D968" s="10">
        <v>43417</v>
      </c>
      <c r="E968" s="9" t="s">
        <v>5969</v>
      </c>
      <c r="F968" s="10">
        <v>43474</v>
      </c>
      <c r="G968" s="9" t="s">
        <v>152</v>
      </c>
      <c r="H968" s="11" t="s">
        <v>223</v>
      </c>
      <c r="I968" s="9"/>
      <c r="J968" s="12"/>
      <c r="K968" s="9"/>
      <c r="L968" s="12"/>
      <c r="M968" s="11" t="s">
        <v>6019</v>
      </c>
      <c r="N968" s="11"/>
      <c r="O968" s="9" t="s">
        <v>6017</v>
      </c>
      <c r="P968" s="9"/>
      <c r="Q968" s="11"/>
      <c r="R968" s="166" t="s">
        <v>1778</v>
      </c>
      <c r="S968" s="166" t="s">
        <v>1778</v>
      </c>
      <c r="T968" s="15" t="s">
        <v>505</v>
      </c>
      <c r="U968" s="12"/>
      <c r="V968" s="9"/>
      <c r="W968" s="12" t="s">
        <v>93</v>
      </c>
      <c r="X968" s="12"/>
      <c r="Y968" s="12"/>
      <c r="Z968" s="11"/>
      <c r="AA968" s="14">
        <v>0</v>
      </c>
      <c r="AB968" s="14">
        <v>0</v>
      </c>
      <c r="AC968" s="14">
        <v>0</v>
      </c>
      <c r="AD968" s="14">
        <v>0</v>
      </c>
      <c r="AE968" s="161">
        <f>SUM(TAMPData2202[[#This Row],[2022 PE Obligations]:[2022 Paving Obligations]])</f>
        <v>0</v>
      </c>
      <c r="AF968" s="14">
        <v>0</v>
      </c>
      <c r="AG968" s="14">
        <v>0</v>
      </c>
      <c r="AH968" s="14">
        <v>36021.599999999999</v>
      </c>
      <c r="AI968" s="14">
        <v>0</v>
      </c>
      <c r="AJ968" s="14">
        <v>36021.599999999999</v>
      </c>
      <c r="AK968" s="16" t="s">
        <v>6020</v>
      </c>
    </row>
    <row r="969" spans="1:37" hidden="1" x14ac:dyDescent="0.35">
      <c r="A969" s="159">
        <v>128321</v>
      </c>
      <c r="B969" s="8">
        <v>1</v>
      </c>
      <c r="C969" s="9" t="s">
        <v>97</v>
      </c>
      <c r="D969" s="10">
        <v>43418</v>
      </c>
      <c r="E969" s="9" t="s">
        <v>398</v>
      </c>
      <c r="F969" s="10">
        <v>44455.875115740739</v>
      </c>
      <c r="G969" s="9" t="s">
        <v>108</v>
      </c>
      <c r="H969" s="11" t="s">
        <v>248</v>
      </c>
      <c r="I969" s="9" t="s">
        <v>799</v>
      </c>
      <c r="J969" s="12" t="s">
        <v>101</v>
      </c>
      <c r="K969" s="9"/>
      <c r="L969" s="12" t="s">
        <v>101</v>
      </c>
      <c r="M969" s="11" t="s">
        <v>800</v>
      </c>
      <c r="N969" s="11"/>
      <c r="O969" s="9" t="s">
        <v>438</v>
      </c>
      <c r="P969" s="9" t="s">
        <v>439</v>
      </c>
      <c r="Q969" s="11"/>
      <c r="R969" s="9" t="s">
        <v>39</v>
      </c>
      <c r="S969" s="9" t="s">
        <v>46</v>
      </c>
      <c r="T969" s="13">
        <v>0</v>
      </c>
      <c r="U969" s="10">
        <v>43917</v>
      </c>
      <c r="V969" s="9"/>
      <c r="W969" s="12" t="s">
        <v>93</v>
      </c>
      <c r="X969" s="12" t="s">
        <v>13</v>
      </c>
      <c r="Y969" s="153" t="s">
        <v>31</v>
      </c>
      <c r="Z969" s="11" t="s">
        <v>801</v>
      </c>
      <c r="AA969" s="14">
        <v>0</v>
      </c>
      <c r="AB969" s="14">
        <v>0</v>
      </c>
      <c r="AC969" s="14">
        <v>175000</v>
      </c>
      <c r="AD969" s="14">
        <v>0</v>
      </c>
      <c r="AE969" s="161">
        <f>SUM(TAMPData2202[[#This Row],[2022 PE Obligations]:[2022 Paving Obligations]])</f>
        <v>175000</v>
      </c>
      <c r="AF969" s="14">
        <v>64500</v>
      </c>
      <c r="AG969" s="14">
        <v>0</v>
      </c>
      <c r="AH969" s="14">
        <v>1021885</v>
      </c>
      <c r="AI969" s="14">
        <v>0</v>
      </c>
      <c r="AJ969" s="14">
        <v>1086385</v>
      </c>
      <c r="AK969" s="16" t="s">
        <v>803</v>
      </c>
    </row>
    <row r="970" spans="1:37" hidden="1" x14ac:dyDescent="0.35">
      <c r="A970" s="159">
        <v>128335</v>
      </c>
      <c r="B970" s="8">
        <v>4</v>
      </c>
      <c r="C970" s="9" t="s">
        <v>85</v>
      </c>
      <c r="D970" s="10">
        <v>43431</v>
      </c>
      <c r="E970" s="9" t="s">
        <v>3474</v>
      </c>
      <c r="F970" s="10">
        <v>44522</v>
      </c>
      <c r="G970" s="9" t="s">
        <v>1397</v>
      </c>
      <c r="H970" s="11" t="s">
        <v>1099</v>
      </c>
      <c r="I970" s="9" t="s">
        <v>2767</v>
      </c>
      <c r="J970" s="12" t="s">
        <v>101</v>
      </c>
      <c r="K970" s="9"/>
      <c r="L970" s="12" t="s">
        <v>101</v>
      </c>
      <c r="M970" s="11" t="s">
        <v>6021</v>
      </c>
      <c r="N970" s="11" t="s">
        <v>6022</v>
      </c>
      <c r="O970" s="9" t="s">
        <v>1836</v>
      </c>
      <c r="P970" s="9" t="s">
        <v>5440</v>
      </c>
      <c r="Q970" s="11"/>
      <c r="R970" s="166" t="s">
        <v>1778</v>
      </c>
      <c r="S970" s="9"/>
      <c r="T970" s="13">
        <v>0.02</v>
      </c>
      <c r="U970" s="10">
        <v>45100</v>
      </c>
      <c r="V970" s="9"/>
      <c r="W970" s="12" t="s">
        <v>93</v>
      </c>
      <c r="X970" s="12" t="s">
        <v>103</v>
      </c>
      <c r="Y970" s="12"/>
      <c r="Z970" s="11"/>
      <c r="AA970" s="14">
        <v>64000</v>
      </c>
      <c r="AB970" s="14">
        <v>0</v>
      </c>
      <c r="AC970" s="14">
        <v>0</v>
      </c>
      <c r="AD970" s="14">
        <v>0</v>
      </c>
      <c r="AE970" s="161">
        <f>SUM(TAMPData2202[[#This Row],[2022 PE Obligations]:[2022 Paving Obligations]])</f>
        <v>64000</v>
      </c>
      <c r="AF970" s="14">
        <v>104000</v>
      </c>
      <c r="AG970" s="14">
        <v>0</v>
      </c>
      <c r="AH970" s="14">
        <v>0</v>
      </c>
      <c r="AI970" s="14">
        <v>0</v>
      </c>
      <c r="AJ970" s="14">
        <v>104000</v>
      </c>
      <c r="AK970" s="16" t="s">
        <v>6023</v>
      </c>
    </row>
    <row r="971" spans="1:37" hidden="1" x14ac:dyDescent="0.35">
      <c r="A971" s="159">
        <v>128342</v>
      </c>
      <c r="B971" s="8">
        <v>3</v>
      </c>
      <c r="C971" s="9" t="s">
        <v>85</v>
      </c>
      <c r="D971" s="10">
        <v>43433</v>
      </c>
      <c r="E971" s="9" t="s">
        <v>98</v>
      </c>
      <c r="F971" s="10">
        <v>43488</v>
      </c>
      <c r="G971" s="9" t="s">
        <v>152</v>
      </c>
      <c r="H971" s="11" t="s">
        <v>313</v>
      </c>
      <c r="I971" s="9"/>
      <c r="J971" s="12"/>
      <c r="K971" s="9"/>
      <c r="L971" s="12" t="s">
        <v>4001</v>
      </c>
      <c r="M971" s="11" t="s">
        <v>4511</v>
      </c>
      <c r="N971" s="11"/>
      <c r="O971" s="9" t="s">
        <v>119</v>
      </c>
      <c r="P971" s="9" t="s">
        <v>157</v>
      </c>
      <c r="Q971" s="11"/>
      <c r="R971" s="9" t="s">
        <v>47</v>
      </c>
      <c r="S971" s="9" t="s">
        <v>43</v>
      </c>
      <c r="T971" s="15" t="s">
        <v>505</v>
      </c>
      <c r="U971" s="12"/>
      <c r="V971" s="9"/>
      <c r="W971" s="12" t="s">
        <v>93</v>
      </c>
      <c r="X971" s="12"/>
      <c r="Y971" s="153" t="s">
        <v>33</v>
      </c>
      <c r="Z971" s="11"/>
      <c r="AA971" s="14">
        <v>0</v>
      </c>
      <c r="AB971" s="14">
        <v>0</v>
      </c>
      <c r="AC971" s="14">
        <v>0</v>
      </c>
      <c r="AD971" s="14">
        <v>76000</v>
      </c>
      <c r="AE971" s="161">
        <f>SUM(TAMPData2202[[#This Row],[2022 PE Obligations]:[2022 Paving Obligations]])</f>
        <v>76000</v>
      </c>
      <c r="AF971" s="14">
        <v>0</v>
      </c>
      <c r="AG971" s="14">
        <v>0</v>
      </c>
      <c r="AH971" s="14">
        <v>0</v>
      </c>
      <c r="AI971" s="14">
        <v>566081.64</v>
      </c>
      <c r="AJ971" s="14">
        <v>566081.64</v>
      </c>
      <c r="AK971" s="16" t="s">
        <v>4512</v>
      </c>
    </row>
    <row r="972" spans="1:37" hidden="1" x14ac:dyDescent="0.35">
      <c r="A972" s="159">
        <v>128343</v>
      </c>
      <c r="B972" s="8">
        <v>3</v>
      </c>
      <c r="C972" s="9" t="s">
        <v>85</v>
      </c>
      <c r="D972" s="10">
        <v>43434</v>
      </c>
      <c r="E972" s="9" t="s">
        <v>98</v>
      </c>
      <c r="F972" s="10">
        <v>43474</v>
      </c>
      <c r="G972" s="9" t="s">
        <v>152</v>
      </c>
      <c r="H972" s="11" t="s">
        <v>785</v>
      </c>
      <c r="I972" s="9"/>
      <c r="J972" s="12"/>
      <c r="K972" s="9"/>
      <c r="L972" s="12" t="s">
        <v>4001</v>
      </c>
      <c r="M972" s="11" t="s">
        <v>4513</v>
      </c>
      <c r="N972" s="11"/>
      <c r="O972" s="9" t="s">
        <v>119</v>
      </c>
      <c r="P972" s="9" t="s">
        <v>157</v>
      </c>
      <c r="Q972" s="11"/>
      <c r="R972" s="9" t="s">
        <v>47</v>
      </c>
      <c r="S972" s="9" t="s">
        <v>43</v>
      </c>
      <c r="T972" s="15" t="s">
        <v>505</v>
      </c>
      <c r="U972" s="12"/>
      <c r="V972" s="9"/>
      <c r="W972" s="12" t="s">
        <v>93</v>
      </c>
      <c r="X972" s="12"/>
      <c r="Y972" s="153" t="s">
        <v>33</v>
      </c>
      <c r="Z972" s="11"/>
      <c r="AA972" s="14">
        <v>0</v>
      </c>
      <c r="AB972" s="14">
        <v>0</v>
      </c>
      <c r="AC972" s="14">
        <v>0</v>
      </c>
      <c r="AD972" s="14">
        <v>79500</v>
      </c>
      <c r="AE972" s="161">
        <f>SUM(TAMPData2202[[#This Row],[2022 PE Obligations]:[2022 Paving Obligations]])</f>
        <v>79500</v>
      </c>
      <c r="AF972" s="14">
        <v>0</v>
      </c>
      <c r="AG972" s="14">
        <v>0</v>
      </c>
      <c r="AH972" s="14">
        <v>0</v>
      </c>
      <c r="AI972" s="14">
        <v>79501</v>
      </c>
      <c r="AJ972" s="14">
        <v>79501</v>
      </c>
      <c r="AK972" s="16" t="s">
        <v>4514</v>
      </c>
    </row>
    <row r="973" spans="1:37" hidden="1" x14ac:dyDescent="0.35">
      <c r="A973" s="159">
        <v>128344</v>
      </c>
      <c r="B973" s="8">
        <v>3</v>
      </c>
      <c r="C973" s="9" t="s">
        <v>97</v>
      </c>
      <c r="D973" s="10">
        <v>43434</v>
      </c>
      <c r="E973" s="9" t="s">
        <v>98</v>
      </c>
      <c r="F973" s="10">
        <v>44368.875057870369</v>
      </c>
      <c r="G973" s="9" t="s">
        <v>108</v>
      </c>
      <c r="H973" s="11" t="s">
        <v>115</v>
      </c>
      <c r="I973" s="9" t="s">
        <v>116</v>
      </c>
      <c r="J973" s="12" t="s">
        <v>101</v>
      </c>
      <c r="K973" s="9"/>
      <c r="L973" s="12" t="s">
        <v>101</v>
      </c>
      <c r="M973" s="11" t="s">
        <v>117</v>
      </c>
      <c r="N973" s="11" t="s">
        <v>118</v>
      </c>
      <c r="O973" s="9" t="s">
        <v>119</v>
      </c>
      <c r="P973" s="9" t="s">
        <v>104</v>
      </c>
      <c r="Q973" s="11"/>
      <c r="R973" s="166" t="s">
        <v>105</v>
      </c>
      <c r="S973" s="9" t="s">
        <v>45</v>
      </c>
      <c r="T973" s="13">
        <v>0.01</v>
      </c>
      <c r="U973" s="10">
        <v>44176</v>
      </c>
      <c r="V973" s="9"/>
      <c r="W973" s="12" t="s">
        <v>93</v>
      </c>
      <c r="X973" s="12" t="s">
        <v>13</v>
      </c>
      <c r="Y973" s="12"/>
      <c r="Z973" s="11"/>
      <c r="AA973" s="14">
        <v>0</v>
      </c>
      <c r="AB973" s="14">
        <v>0</v>
      </c>
      <c r="AC973" s="14">
        <v>104000</v>
      </c>
      <c r="AD973" s="14">
        <v>0</v>
      </c>
      <c r="AE973" s="161">
        <f>SUM(TAMPData2202[[#This Row],[2022 PE Obligations]:[2022 Paving Obligations]])</f>
        <v>104000</v>
      </c>
      <c r="AF973" s="14">
        <v>0</v>
      </c>
      <c r="AG973" s="14">
        <v>15000</v>
      </c>
      <c r="AH973" s="14">
        <v>1170791</v>
      </c>
      <c r="AI973" s="14">
        <v>0</v>
      </c>
      <c r="AJ973" s="14">
        <v>1185791</v>
      </c>
      <c r="AK973" s="16" t="s">
        <v>121</v>
      </c>
    </row>
    <row r="974" spans="1:37" ht="54" hidden="1" x14ac:dyDescent="0.35">
      <c r="A974" s="159">
        <v>128426</v>
      </c>
      <c r="B974" s="8">
        <v>4</v>
      </c>
      <c r="C974" s="9" t="s">
        <v>85</v>
      </c>
      <c r="D974" s="10">
        <v>43469</v>
      </c>
      <c r="E974" s="9" t="s">
        <v>509</v>
      </c>
      <c r="F974" s="10">
        <v>44377</v>
      </c>
      <c r="G974" s="9" t="s">
        <v>4070</v>
      </c>
      <c r="H974" s="11" t="s">
        <v>489</v>
      </c>
      <c r="I974" s="9" t="s">
        <v>1485</v>
      </c>
      <c r="J974" s="12" t="s">
        <v>101</v>
      </c>
      <c r="K974" s="9"/>
      <c r="L974" s="12" t="s">
        <v>101</v>
      </c>
      <c r="M974" s="11" t="s">
        <v>4506</v>
      </c>
      <c r="N974" s="11" t="s">
        <v>4507</v>
      </c>
      <c r="O974" s="9" t="s">
        <v>91</v>
      </c>
      <c r="P974" s="9" t="s">
        <v>158</v>
      </c>
      <c r="Q974" s="11"/>
      <c r="R974" s="9" t="s">
        <v>47</v>
      </c>
      <c r="S974" s="9" t="s">
        <v>46</v>
      </c>
      <c r="T974" s="13">
        <v>0.49</v>
      </c>
      <c r="U974" s="12"/>
      <c r="V974" s="9"/>
      <c r="W974" s="12" t="s">
        <v>93</v>
      </c>
      <c r="X974" s="12" t="s">
        <v>103</v>
      </c>
      <c r="Y974" s="153" t="s">
        <v>32</v>
      </c>
      <c r="Z974" s="11"/>
      <c r="AA974" s="14">
        <v>427</v>
      </c>
      <c r="AB974" s="14">
        <v>0</v>
      </c>
      <c r="AC974" s="14">
        <v>0</v>
      </c>
      <c r="AD974" s="14">
        <v>0</v>
      </c>
      <c r="AE974" s="161">
        <f>SUM(TAMPData2202[[#This Row],[2022 PE Obligations]:[2022 Paving Obligations]])</f>
        <v>427</v>
      </c>
      <c r="AF974" s="14">
        <v>30427</v>
      </c>
      <c r="AG974" s="14">
        <v>0</v>
      </c>
      <c r="AH974" s="14">
        <v>0</v>
      </c>
      <c r="AI974" s="14">
        <v>0</v>
      </c>
      <c r="AJ974" s="14">
        <v>30427</v>
      </c>
      <c r="AK974" s="16" t="s">
        <v>4508</v>
      </c>
    </row>
    <row r="975" spans="1:37" hidden="1" x14ac:dyDescent="0.35">
      <c r="A975" s="159">
        <v>128432</v>
      </c>
      <c r="B975" s="8">
        <v>1</v>
      </c>
      <c r="C975" s="9" t="s">
        <v>85</v>
      </c>
      <c r="D975" s="10">
        <v>43474</v>
      </c>
      <c r="E975" s="9" t="s">
        <v>5526</v>
      </c>
      <c r="F975" s="10">
        <v>44354</v>
      </c>
      <c r="G975" s="9" t="s">
        <v>98</v>
      </c>
      <c r="H975" s="11" t="s">
        <v>722</v>
      </c>
      <c r="I975" s="9" t="s">
        <v>6024</v>
      </c>
      <c r="J975" s="12"/>
      <c r="K975" s="9" t="s">
        <v>6025</v>
      </c>
      <c r="L975" s="12" t="s">
        <v>183</v>
      </c>
      <c r="M975" s="11" t="s">
        <v>6026</v>
      </c>
      <c r="N975" s="11" t="s">
        <v>6027</v>
      </c>
      <c r="O975" s="9" t="s">
        <v>5109</v>
      </c>
      <c r="P975" s="9" t="s">
        <v>5027</v>
      </c>
      <c r="Q975" s="11"/>
      <c r="R975" s="166" t="s">
        <v>1778</v>
      </c>
      <c r="S975" s="9"/>
      <c r="T975" s="13">
        <v>0.01</v>
      </c>
      <c r="U975" s="12"/>
      <c r="V975" s="9"/>
      <c r="W975" s="12" t="s">
        <v>93</v>
      </c>
      <c r="X975" s="12" t="s">
        <v>186</v>
      </c>
      <c r="Y975" s="12"/>
      <c r="Z975" s="11"/>
      <c r="AA975" s="14">
        <v>0</v>
      </c>
      <c r="AB975" s="14">
        <v>0</v>
      </c>
      <c r="AC975" s="14">
        <v>11500</v>
      </c>
      <c r="AD975" s="14">
        <v>0</v>
      </c>
      <c r="AE975" s="161">
        <f>SUM(TAMPData2202[[#This Row],[2022 PE Obligations]:[2022 Paving Obligations]])</f>
        <v>11500</v>
      </c>
      <c r="AF975" s="14">
        <v>15000</v>
      </c>
      <c r="AG975" s="14">
        <v>0</v>
      </c>
      <c r="AH975" s="14">
        <v>11500</v>
      </c>
      <c r="AI975" s="14">
        <v>0</v>
      </c>
      <c r="AJ975" s="14">
        <v>26500</v>
      </c>
      <c r="AK975" s="16" t="s">
        <v>6028</v>
      </c>
    </row>
    <row r="976" spans="1:37" hidden="1" x14ac:dyDescent="0.35">
      <c r="A976" s="159">
        <v>128433</v>
      </c>
      <c r="B976" s="8">
        <v>1</v>
      </c>
      <c r="C976" s="9" t="s">
        <v>85</v>
      </c>
      <c r="D976" s="10">
        <v>43474</v>
      </c>
      <c r="E976" s="9" t="s">
        <v>5526</v>
      </c>
      <c r="F976" s="10">
        <v>44336</v>
      </c>
      <c r="G976" s="9" t="s">
        <v>152</v>
      </c>
      <c r="H976" s="11" t="s">
        <v>722</v>
      </c>
      <c r="I976" s="9" t="s">
        <v>6029</v>
      </c>
      <c r="J976" s="12"/>
      <c r="K976" s="9" t="s">
        <v>981</v>
      </c>
      <c r="L976" s="12" t="s">
        <v>183</v>
      </c>
      <c r="M976" s="11" t="s">
        <v>6030</v>
      </c>
      <c r="N976" s="11" t="s">
        <v>6027</v>
      </c>
      <c r="O976" s="9" t="s">
        <v>5109</v>
      </c>
      <c r="P976" s="9" t="s">
        <v>5027</v>
      </c>
      <c r="Q976" s="11"/>
      <c r="R976" s="166" t="s">
        <v>1778</v>
      </c>
      <c r="S976" s="9"/>
      <c r="T976" s="13">
        <v>0.01</v>
      </c>
      <c r="U976" s="12"/>
      <c r="V976" s="9"/>
      <c r="W976" s="12" t="s">
        <v>93</v>
      </c>
      <c r="X976" s="12" t="s">
        <v>186</v>
      </c>
      <c r="Y976" s="12"/>
      <c r="Z976" s="11"/>
      <c r="AA976" s="14">
        <v>0</v>
      </c>
      <c r="AB976" s="14">
        <v>0</v>
      </c>
      <c r="AC976" s="14">
        <v>22600</v>
      </c>
      <c r="AD976" s="14">
        <v>0</v>
      </c>
      <c r="AE976" s="161">
        <f>SUM(TAMPData2202[[#This Row],[2022 PE Obligations]:[2022 Paving Obligations]])</f>
        <v>22600</v>
      </c>
      <c r="AF976" s="14">
        <v>15000</v>
      </c>
      <c r="AG976" s="14">
        <v>0</v>
      </c>
      <c r="AH976" s="14">
        <v>22600</v>
      </c>
      <c r="AI976" s="14">
        <v>0</v>
      </c>
      <c r="AJ976" s="14">
        <v>37600</v>
      </c>
      <c r="AK976" s="16" t="s">
        <v>6031</v>
      </c>
    </row>
    <row r="977" spans="1:37" hidden="1" x14ac:dyDescent="0.35">
      <c r="A977" s="159">
        <v>128455</v>
      </c>
      <c r="B977" s="8">
        <v>1</v>
      </c>
      <c r="C977" s="9" t="s">
        <v>85</v>
      </c>
      <c r="D977" s="10">
        <v>43475</v>
      </c>
      <c r="E977" s="9" t="s">
        <v>5526</v>
      </c>
      <c r="F977" s="10">
        <v>44447</v>
      </c>
      <c r="G977" s="9" t="s">
        <v>152</v>
      </c>
      <c r="H977" s="11" t="s">
        <v>204</v>
      </c>
      <c r="I977" s="9" t="s">
        <v>6032</v>
      </c>
      <c r="J977" s="12"/>
      <c r="K977" s="9" t="s">
        <v>6033</v>
      </c>
      <c r="L977" s="12" t="s">
        <v>183</v>
      </c>
      <c r="M977" s="11" t="s">
        <v>6034</v>
      </c>
      <c r="N977" s="11" t="s">
        <v>5537</v>
      </c>
      <c r="O977" s="9" t="s">
        <v>5109</v>
      </c>
      <c r="P977" s="9" t="s">
        <v>5027</v>
      </c>
      <c r="Q977" s="11"/>
      <c r="R977" s="166" t="s">
        <v>1778</v>
      </c>
      <c r="S977" s="9"/>
      <c r="T977" s="13">
        <v>0.01</v>
      </c>
      <c r="U977" s="12"/>
      <c r="V977" s="9"/>
      <c r="W977" s="12" t="s">
        <v>93</v>
      </c>
      <c r="X977" s="12" t="s">
        <v>186</v>
      </c>
      <c r="Y977" s="12"/>
      <c r="Z977" s="11"/>
      <c r="AA977" s="14">
        <v>0</v>
      </c>
      <c r="AB977" s="14">
        <v>0</v>
      </c>
      <c r="AC977" s="14">
        <v>573716</v>
      </c>
      <c r="AD977" s="14">
        <v>0</v>
      </c>
      <c r="AE977" s="161">
        <f>SUM(TAMPData2202[[#This Row],[2022 PE Obligations]:[2022 Paving Obligations]])</f>
        <v>573716</v>
      </c>
      <c r="AF977" s="14">
        <v>15000</v>
      </c>
      <c r="AG977" s="14">
        <v>0</v>
      </c>
      <c r="AH977" s="14">
        <v>573716</v>
      </c>
      <c r="AI977" s="14">
        <v>0</v>
      </c>
      <c r="AJ977" s="14">
        <v>588716</v>
      </c>
      <c r="AK977" s="16" t="s">
        <v>6035</v>
      </c>
    </row>
    <row r="978" spans="1:37" hidden="1" x14ac:dyDescent="0.35">
      <c r="A978" s="159">
        <v>128456</v>
      </c>
      <c r="B978" s="8">
        <v>1</v>
      </c>
      <c r="C978" s="9" t="s">
        <v>85</v>
      </c>
      <c r="D978" s="10">
        <v>43475</v>
      </c>
      <c r="E978" s="9" t="s">
        <v>5526</v>
      </c>
      <c r="F978" s="10">
        <v>43837</v>
      </c>
      <c r="G978" s="9" t="s">
        <v>152</v>
      </c>
      <c r="H978" s="11" t="s">
        <v>190</v>
      </c>
      <c r="I978" s="9" t="s">
        <v>6036</v>
      </c>
      <c r="J978" s="12"/>
      <c r="K978" s="9" t="s">
        <v>4186</v>
      </c>
      <c r="L978" s="12" t="s">
        <v>183</v>
      </c>
      <c r="M978" s="11" t="s">
        <v>6037</v>
      </c>
      <c r="N978" s="11" t="s">
        <v>5537</v>
      </c>
      <c r="O978" s="9" t="s">
        <v>5109</v>
      </c>
      <c r="P978" s="9" t="s">
        <v>5027</v>
      </c>
      <c r="Q978" s="11"/>
      <c r="R978" s="166" t="s">
        <v>1778</v>
      </c>
      <c r="S978" s="9"/>
      <c r="T978" s="13">
        <v>0.01</v>
      </c>
      <c r="U978" s="12"/>
      <c r="V978" s="9"/>
      <c r="W978" s="12" t="s">
        <v>93</v>
      </c>
      <c r="X978" s="12" t="s">
        <v>186</v>
      </c>
      <c r="Y978" s="12"/>
      <c r="Z978" s="11"/>
      <c r="AA978" s="14">
        <v>0</v>
      </c>
      <c r="AB978" s="14">
        <v>0</v>
      </c>
      <c r="AC978" s="14">
        <v>14100</v>
      </c>
      <c r="AD978" s="14">
        <v>0</v>
      </c>
      <c r="AE978" s="161">
        <f>SUM(TAMPData2202[[#This Row],[2022 PE Obligations]:[2022 Paving Obligations]])</f>
        <v>14100</v>
      </c>
      <c r="AF978" s="14">
        <v>15000</v>
      </c>
      <c r="AG978" s="14">
        <v>0</v>
      </c>
      <c r="AH978" s="14">
        <v>14100</v>
      </c>
      <c r="AI978" s="14">
        <v>0</v>
      </c>
      <c r="AJ978" s="14">
        <v>29100</v>
      </c>
      <c r="AK978" s="16" t="s">
        <v>6038</v>
      </c>
    </row>
    <row r="979" spans="1:37" hidden="1" x14ac:dyDescent="0.35">
      <c r="A979" s="159">
        <v>128464</v>
      </c>
      <c r="B979" s="8">
        <v>1</v>
      </c>
      <c r="C979" s="9" t="s">
        <v>85</v>
      </c>
      <c r="D979" s="10">
        <v>43475</v>
      </c>
      <c r="E979" s="9" t="s">
        <v>5526</v>
      </c>
      <c r="F979" s="10">
        <v>44496</v>
      </c>
      <c r="G979" s="9" t="s">
        <v>161</v>
      </c>
      <c r="H979" s="11" t="s">
        <v>297</v>
      </c>
      <c r="I979" s="9" t="s">
        <v>6039</v>
      </c>
      <c r="J979" s="12"/>
      <c r="K979" s="9" t="s">
        <v>6040</v>
      </c>
      <c r="L979" s="12" t="s">
        <v>183</v>
      </c>
      <c r="M979" s="11" t="s">
        <v>6041</v>
      </c>
      <c r="N979" s="11" t="s">
        <v>5537</v>
      </c>
      <c r="O979" s="9" t="s">
        <v>5109</v>
      </c>
      <c r="P979" s="9" t="s">
        <v>5027</v>
      </c>
      <c r="Q979" s="11"/>
      <c r="R979" s="166" t="s">
        <v>1778</v>
      </c>
      <c r="S979" s="9"/>
      <c r="T979" s="13">
        <v>0.01</v>
      </c>
      <c r="U979" s="12"/>
      <c r="V979" s="9"/>
      <c r="W979" s="12" t="s">
        <v>93</v>
      </c>
      <c r="X979" s="12" t="s">
        <v>186</v>
      </c>
      <c r="Y979" s="12"/>
      <c r="Z979" s="11"/>
      <c r="AA979" s="14">
        <v>0</v>
      </c>
      <c r="AB979" s="14">
        <v>0</v>
      </c>
      <c r="AC979" s="14">
        <v>383981</v>
      </c>
      <c r="AD979" s="14">
        <v>0</v>
      </c>
      <c r="AE979" s="161">
        <f>SUM(TAMPData2202[[#This Row],[2022 PE Obligations]:[2022 Paving Obligations]])</f>
        <v>383981</v>
      </c>
      <c r="AF979" s="14">
        <v>15000</v>
      </c>
      <c r="AG979" s="14">
        <v>0</v>
      </c>
      <c r="AH979" s="14">
        <v>383981</v>
      </c>
      <c r="AI979" s="14">
        <v>0</v>
      </c>
      <c r="AJ979" s="14">
        <v>398981</v>
      </c>
      <c r="AK979" s="16" t="s">
        <v>6042</v>
      </c>
    </row>
    <row r="980" spans="1:37" hidden="1" x14ac:dyDescent="0.35">
      <c r="A980" s="159">
        <v>128471</v>
      </c>
      <c r="B980" s="8">
        <v>1</v>
      </c>
      <c r="C980" s="9" t="s">
        <v>85</v>
      </c>
      <c r="D980" s="10">
        <v>43475</v>
      </c>
      <c r="E980" s="9" t="s">
        <v>5526</v>
      </c>
      <c r="F980" s="10">
        <v>44279</v>
      </c>
      <c r="G980" s="9" t="s">
        <v>5730</v>
      </c>
      <c r="H980" s="11" t="s">
        <v>1105</v>
      </c>
      <c r="I980" s="9" t="s">
        <v>6043</v>
      </c>
      <c r="J980" s="12"/>
      <c r="K980" s="9" t="s">
        <v>6044</v>
      </c>
      <c r="L980" s="12" t="s">
        <v>183</v>
      </c>
      <c r="M980" s="11" t="s">
        <v>6045</v>
      </c>
      <c r="N980" s="11" t="s">
        <v>5537</v>
      </c>
      <c r="O980" s="9" t="s">
        <v>5109</v>
      </c>
      <c r="P980" s="9" t="s">
        <v>5027</v>
      </c>
      <c r="Q980" s="11"/>
      <c r="R980" s="166" t="s">
        <v>1778</v>
      </c>
      <c r="S980" s="9"/>
      <c r="T980" s="13">
        <v>0.01</v>
      </c>
      <c r="U980" s="12"/>
      <c r="V980" s="9"/>
      <c r="W980" s="12" t="s">
        <v>93</v>
      </c>
      <c r="X980" s="12" t="s">
        <v>103</v>
      </c>
      <c r="Y980" s="12"/>
      <c r="Z980" s="11"/>
      <c r="AA980" s="14">
        <v>0</v>
      </c>
      <c r="AB980" s="14">
        <v>0</v>
      </c>
      <c r="AC980" s="14">
        <v>72483</v>
      </c>
      <c r="AD980" s="14">
        <v>0</v>
      </c>
      <c r="AE980" s="161">
        <f>SUM(TAMPData2202[[#This Row],[2022 PE Obligations]:[2022 Paving Obligations]])</f>
        <v>72483</v>
      </c>
      <c r="AF980" s="14">
        <v>15000</v>
      </c>
      <c r="AG980" s="14">
        <v>0</v>
      </c>
      <c r="AH980" s="14">
        <v>72483</v>
      </c>
      <c r="AI980" s="14">
        <v>0</v>
      </c>
      <c r="AJ980" s="14">
        <v>87483</v>
      </c>
      <c r="AK980" s="16" t="s">
        <v>6046</v>
      </c>
    </row>
    <row r="981" spans="1:37" hidden="1" x14ac:dyDescent="0.35">
      <c r="A981" s="159">
        <v>128475</v>
      </c>
      <c r="B981" s="8">
        <v>1</v>
      </c>
      <c r="C981" s="9" t="s">
        <v>85</v>
      </c>
      <c r="D981" s="10">
        <v>43475</v>
      </c>
      <c r="E981" s="9" t="s">
        <v>5526</v>
      </c>
      <c r="F981" s="10">
        <v>44494</v>
      </c>
      <c r="G981" s="9" t="s">
        <v>152</v>
      </c>
      <c r="H981" s="11" t="s">
        <v>1192</v>
      </c>
      <c r="I981" s="9" t="s">
        <v>6047</v>
      </c>
      <c r="J981" s="12"/>
      <c r="K981" s="9" t="s">
        <v>6048</v>
      </c>
      <c r="L981" s="12" t="s">
        <v>183</v>
      </c>
      <c r="M981" s="11" t="s">
        <v>6049</v>
      </c>
      <c r="N981" s="11" t="s">
        <v>5537</v>
      </c>
      <c r="O981" s="9" t="s">
        <v>5109</v>
      </c>
      <c r="P981" s="9" t="s">
        <v>5027</v>
      </c>
      <c r="Q981" s="11"/>
      <c r="R981" s="166" t="s">
        <v>1778</v>
      </c>
      <c r="S981" s="9"/>
      <c r="T981" s="13">
        <v>0.01</v>
      </c>
      <c r="U981" s="12"/>
      <c r="V981" s="9"/>
      <c r="W981" s="12" t="s">
        <v>93</v>
      </c>
      <c r="X981" s="12" t="s">
        <v>103</v>
      </c>
      <c r="Y981" s="12"/>
      <c r="Z981" s="11"/>
      <c r="AA981" s="14">
        <v>0</v>
      </c>
      <c r="AB981" s="14">
        <v>0</v>
      </c>
      <c r="AC981" s="14">
        <v>443698</v>
      </c>
      <c r="AD981" s="14">
        <v>0</v>
      </c>
      <c r="AE981" s="161">
        <f>SUM(TAMPData2202[[#This Row],[2022 PE Obligations]:[2022 Paving Obligations]])</f>
        <v>443698</v>
      </c>
      <c r="AF981" s="14">
        <v>15000</v>
      </c>
      <c r="AG981" s="14">
        <v>0</v>
      </c>
      <c r="AH981" s="14">
        <v>443698</v>
      </c>
      <c r="AI981" s="14">
        <v>0</v>
      </c>
      <c r="AJ981" s="14">
        <v>458698</v>
      </c>
      <c r="AK981" s="16" t="s">
        <v>6050</v>
      </c>
    </row>
    <row r="982" spans="1:37" hidden="1" x14ac:dyDescent="0.35">
      <c r="A982" s="159">
        <v>128476</v>
      </c>
      <c r="B982" s="8">
        <v>2</v>
      </c>
      <c r="C982" s="9" t="s">
        <v>85</v>
      </c>
      <c r="D982" s="10">
        <v>43475</v>
      </c>
      <c r="E982" s="9" t="s">
        <v>5526</v>
      </c>
      <c r="F982" s="10">
        <v>44348</v>
      </c>
      <c r="G982" s="9" t="s">
        <v>152</v>
      </c>
      <c r="H982" s="11" t="s">
        <v>1828</v>
      </c>
      <c r="I982" s="9" t="s">
        <v>6051</v>
      </c>
      <c r="J982" s="12"/>
      <c r="K982" s="9" t="s">
        <v>6052</v>
      </c>
      <c r="L982" s="12" t="s">
        <v>183</v>
      </c>
      <c r="M982" s="11" t="s">
        <v>6053</v>
      </c>
      <c r="N982" s="11" t="s">
        <v>5537</v>
      </c>
      <c r="O982" s="9" t="s">
        <v>5109</v>
      </c>
      <c r="P982" s="9" t="s">
        <v>5027</v>
      </c>
      <c r="Q982" s="11"/>
      <c r="R982" s="166" t="s">
        <v>1778</v>
      </c>
      <c r="S982" s="9"/>
      <c r="T982" s="13">
        <v>0.01</v>
      </c>
      <c r="U982" s="12"/>
      <c r="V982" s="9"/>
      <c r="W982" s="12" t="s">
        <v>93</v>
      </c>
      <c r="X982" s="12" t="s">
        <v>103</v>
      </c>
      <c r="Y982" s="12"/>
      <c r="Z982" s="11"/>
      <c r="AA982" s="14">
        <v>0</v>
      </c>
      <c r="AB982" s="14">
        <v>0</v>
      </c>
      <c r="AC982" s="14">
        <v>378109</v>
      </c>
      <c r="AD982" s="14">
        <v>0</v>
      </c>
      <c r="AE982" s="161">
        <f>SUM(TAMPData2202[[#This Row],[2022 PE Obligations]:[2022 Paving Obligations]])</f>
        <v>378109</v>
      </c>
      <c r="AF982" s="14">
        <v>15000</v>
      </c>
      <c r="AG982" s="14">
        <v>0</v>
      </c>
      <c r="AH982" s="14">
        <v>378109</v>
      </c>
      <c r="AI982" s="14">
        <v>0</v>
      </c>
      <c r="AJ982" s="14">
        <v>393109</v>
      </c>
      <c r="AK982" s="16" t="s">
        <v>6054</v>
      </c>
    </row>
    <row r="983" spans="1:37" hidden="1" x14ac:dyDescent="0.35">
      <c r="A983" s="159">
        <v>128478</v>
      </c>
      <c r="B983" s="8">
        <v>2</v>
      </c>
      <c r="C983" s="9" t="s">
        <v>85</v>
      </c>
      <c r="D983" s="10">
        <v>43475</v>
      </c>
      <c r="E983" s="9" t="s">
        <v>5526</v>
      </c>
      <c r="F983" s="10">
        <v>44337</v>
      </c>
      <c r="G983" s="9" t="s">
        <v>152</v>
      </c>
      <c r="H983" s="11" t="s">
        <v>1828</v>
      </c>
      <c r="I983" s="9" t="s">
        <v>6055</v>
      </c>
      <c r="J983" s="12"/>
      <c r="K983" s="9" t="s">
        <v>6056</v>
      </c>
      <c r="L983" s="12" t="s">
        <v>183</v>
      </c>
      <c r="M983" s="11" t="s">
        <v>6057</v>
      </c>
      <c r="N983" s="11" t="s">
        <v>5537</v>
      </c>
      <c r="O983" s="9" t="s">
        <v>5109</v>
      </c>
      <c r="P983" s="9" t="s">
        <v>5027</v>
      </c>
      <c r="Q983" s="11"/>
      <c r="R983" s="166" t="s">
        <v>1778</v>
      </c>
      <c r="S983" s="9"/>
      <c r="T983" s="13">
        <v>0.01</v>
      </c>
      <c r="U983" s="12"/>
      <c r="V983" s="9"/>
      <c r="W983" s="12" t="s">
        <v>93</v>
      </c>
      <c r="X983" s="12" t="s">
        <v>186</v>
      </c>
      <c r="Y983" s="12"/>
      <c r="Z983" s="11"/>
      <c r="AA983" s="14">
        <v>0</v>
      </c>
      <c r="AB983" s="14">
        <v>0</v>
      </c>
      <c r="AC983" s="14">
        <v>412316</v>
      </c>
      <c r="AD983" s="14">
        <v>0</v>
      </c>
      <c r="AE983" s="161">
        <f>SUM(TAMPData2202[[#This Row],[2022 PE Obligations]:[2022 Paving Obligations]])</f>
        <v>412316</v>
      </c>
      <c r="AF983" s="14">
        <v>15000</v>
      </c>
      <c r="AG983" s="14">
        <v>0</v>
      </c>
      <c r="AH983" s="14">
        <v>412316</v>
      </c>
      <c r="AI983" s="14">
        <v>0</v>
      </c>
      <c r="AJ983" s="14">
        <v>427316</v>
      </c>
      <c r="AK983" s="16" t="s">
        <v>6058</v>
      </c>
    </row>
    <row r="984" spans="1:37" hidden="1" x14ac:dyDescent="0.35">
      <c r="A984" s="159">
        <v>128479</v>
      </c>
      <c r="B984" s="8">
        <v>2</v>
      </c>
      <c r="C984" s="9" t="s">
        <v>85</v>
      </c>
      <c r="D984" s="10">
        <v>43475</v>
      </c>
      <c r="E984" s="9" t="s">
        <v>5526</v>
      </c>
      <c r="F984" s="10">
        <v>44340</v>
      </c>
      <c r="G984" s="9" t="s">
        <v>152</v>
      </c>
      <c r="H984" s="11" t="s">
        <v>1828</v>
      </c>
      <c r="I984" s="9" t="s">
        <v>6059</v>
      </c>
      <c r="J984" s="12"/>
      <c r="K984" s="9" t="s">
        <v>6060</v>
      </c>
      <c r="L984" s="12" t="s">
        <v>183</v>
      </c>
      <c r="M984" s="11" t="s">
        <v>6061</v>
      </c>
      <c r="N984" s="11" t="s">
        <v>5537</v>
      </c>
      <c r="O984" s="9" t="s">
        <v>5109</v>
      </c>
      <c r="P984" s="9" t="s">
        <v>5027</v>
      </c>
      <c r="Q984" s="11"/>
      <c r="R984" s="166" t="s">
        <v>1778</v>
      </c>
      <c r="S984" s="9"/>
      <c r="T984" s="13">
        <v>0.01</v>
      </c>
      <c r="U984" s="12"/>
      <c r="V984" s="9"/>
      <c r="W984" s="12" t="s">
        <v>93</v>
      </c>
      <c r="X984" s="12" t="s">
        <v>103</v>
      </c>
      <c r="Y984" s="12"/>
      <c r="Z984" s="11"/>
      <c r="AA984" s="14">
        <v>0</v>
      </c>
      <c r="AB984" s="14">
        <v>0</v>
      </c>
      <c r="AC984" s="14">
        <v>391468</v>
      </c>
      <c r="AD984" s="14">
        <v>0</v>
      </c>
      <c r="AE984" s="161">
        <f>SUM(TAMPData2202[[#This Row],[2022 PE Obligations]:[2022 Paving Obligations]])</f>
        <v>391468</v>
      </c>
      <c r="AF984" s="14">
        <v>15000</v>
      </c>
      <c r="AG984" s="14">
        <v>0</v>
      </c>
      <c r="AH984" s="14">
        <v>391468</v>
      </c>
      <c r="AI984" s="14">
        <v>0</v>
      </c>
      <c r="AJ984" s="14">
        <v>406468</v>
      </c>
      <c r="AK984" s="16" t="s">
        <v>6062</v>
      </c>
    </row>
    <row r="985" spans="1:37" hidden="1" x14ac:dyDescent="0.35">
      <c r="A985" s="159">
        <v>128481</v>
      </c>
      <c r="B985" s="8">
        <v>2</v>
      </c>
      <c r="C985" s="9" t="s">
        <v>85</v>
      </c>
      <c r="D985" s="10">
        <v>43475</v>
      </c>
      <c r="E985" s="9" t="s">
        <v>5526</v>
      </c>
      <c r="F985" s="10">
        <v>44594</v>
      </c>
      <c r="G985" s="9" t="s">
        <v>152</v>
      </c>
      <c r="H985" s="11" t="s">
        <v>1828</v>
      </c>
      <c r="I985" s="9" t="s">
        <v>6063</v>
      </c>
      <c r="J985" s="12"/>
      <c r="K985" s="9" t="s">
        <v>6064</v>
      </c>
      <c r="L985" s="12" t="s">
        <v>183</v>
      </c>
      <c r="M985" s="11" t="s">
        <v>6065</v>
      </c>
      <c r="N985" s="11" t="s">
        <v>5537</v>
      </c>
      <c r="O985" s="9" t="s">
        <v>5109</v>
      </c>
      <c r="P985" s="9" t="s">
        <v>5027</v>
      </c>
      <c r="Q985" s="11"/>
      <c r="R985" s="166" t="s">
        <v>1778</v>
      </c>
      <c r="S985" s="9"/>
      <c r="T985" s="13">
        <v>0.01</v>
      </c>
      <c r="U985" s="12"/>
      <c r="V985" s="9"/>
      <c r="W985" s="12" t="s">
        <v>93</v>
      </c>
      <c r="X985" s="12" t="s">
        <v>186</v>
      </c>
      <c r="Y985" s="12"/>
      <c r="Z985" s="11"/>
      <c r="AA985" s="14">
        <v>0</v>
      </c>
      <c r="AB985" s="14">
        <v>0</v>
      </c>
      <c r="AC985" s="14">
        <v>387818</v>
      </c>
      <c r="AD985" s="14">
        <v>0</v>
      </c>
      <c r="AE985" s="161">
        <f>SUM(TAMPData2202[[#This Row],[2022 PE Obligations]:[2022 Paving Obligations]])</f>
        <v>387818</v>
      </c>
      <c r="AF985" s="14">
        <v>15000</v>
      </c>
      <c r="AG985" s="14">
        <v>0</v>
      </c>
      <c r="AH985" s="14">
        <v>387818</v>
      </c>
      <c r="AI985" s="14">
        <v>0</v>
      </c>
      <c r="AJ985" s="14">
        <v>402818</v>
      </c>
      <c r="AK985" s="16" t="s">
        <v>6066</v>
      </c>
    </row>
    <row r="986" spans="1:37" hidden="1" x14ac:dyDescent="0.35">
      <c r="A986" s="159">
        <v>128482</v>
      </c>
      <c r="B986" s="8">
        <v>1</v>
      </c>
      <c r="C986" s="9" t="s">
        <v>85</v>
      </c>
      <c r="D986" s="10">
        <v>43475</v>
      </c>
      <c r="E986" s="9" t="s">
        <v>5526</v>
      </c>
      <c r="F986" s="10">
        <v>44336</v>
      </c>
      <c r="G986" s="9" t="s">
        <v>161</v>
      </c>
      <c r="H986" s="11" t="s">
        <v>1105</v>
      </c>
      <c r="I986" s="9" t="s">
        <v>6067</v>
      </c>
      <c r="J986" s="12"/>
      <c r="K986" s="9" t="s">
        <v>6068</v>
      </c>
      <c r="L986" s="12" t="s">
        <v>183</v>
      </c>
      <c r="M986" s="11" t="s">
        <v>6069</v>
      </c>
      <c r="N986" s="11" t="s">
        <v>5537</v>
      </c>
      <c r="O986" s="9" t="s">
        <v>5109</v>
      </c>
      <c r="P986" s="9" t="s">
        <v>5027</v>
      </c>
      <c r="Q986" s="11"/>
      <c r="R986" s="166" t="s">
        <v>1778</v>
      </c>
      <c r="S986" s="9"/>
      <c r="T986" s="13">
        <v>0.01</v>
      </c>
      <c r="U986" s="12"/>
      <c r="V986" s="9"/>
      <c r="W986" s="12" t="s">
        <v>93</v>
      </c>
      <c r="X986" s="12" t="s">
        <v>186</v>
      </c>
      <c r="Y986" s="12"/>
      <c r="Z986" s="11"/>
      <c r="AA986" s="14">
        <v>0</v>
      </c>
      <c r="AB986" s="14">
        <v>0</v>
      </c>
      <c r="AC986" s="14">
        <v>31800</v>
      </c>
      <c r="AD986" s="14">
        <v>0</v>
      </c>
      <c r="AE986" s="161">
        <f>SUM(TAMPData2202[[#This Row],[2022 PE Obligations]:[2022 Paving Obligations]])</f>
        <v>31800</v>
      </c>
      <c r="AF986" s="14">
        <v>15000</v>
      </c>
      <c r="AG986" s="14">
        <v>0</v>
      </c>
      <c r="AH986" s="14">
        <v>31800</v>
      </c>
      <c r="AI986" s="14">
        <v>0</v>
      </c>
      <c r="AJ986" s="14">
        <v>46800</v>
      </c>
      <c r="AK986" s="16" t="s">
        <v>6070</v>
      </c>
    </row>
    <row r="987" spans="1:37" hidden="1" x14ac:dyDescent="0.35">
      <c r="A987" s="159">
        <v>128483</v>
      </c>
      <c r="B987" s="8">
        <v>2</v>
      </c>
      <c r="C987" s="9" t="s">
        <v>85</v>
      </c>
      <c r="D987" s="10">
        <v>43475</v>
      </c>
      <c r="E987" s="9" t="s">
        <v>5526</v>
      </c>
      <c r="F987" s="10">
        <v>44336</v>
      </c>
      <c r="G987" s="9" t="s">
        <v>426</v>
      </c>
      <c r="H987" s="11" t="s">
        <v>223</v>
      </c>
      <c r="I987" s="9" t="s">
        <v>6071</v>
      </c>
      <c r="J987" s="12"/>
      <c r="K987" s="9" t="s">
        <v>6072</v>
      </c>
      <c r="L987" s="12" t="s">
        <v>183</v>
      </c>
      <c r="M987" s="11" t="s">
        <v>6073</v>
      </c>
      <c r="N987" s="11" t="s">
        <v>5537</v>
      </c>
      <c r="O987" s="9" t="s">
        <v>5109</v>
      </c>
      <c r="P987" s="9" t="s">
        <v>5027</v>
      </c>
      <c r="Q987" s="11"/>
      <c r="R987" s="166" t="s">
        <v>1778</v>
      </c>
      <c r="S987" s="9"/>
      <c r="T987" s="13">
        <v>0.01</v>
      </c>
      <c r="U987" s="12"/>
      <c r="V987" s="9"/>
      <c r="W987" s="12" t="s">
        <v>93</v>
      </c>
      <c r="X987" s="12" t="s">
        <v>103</v>
      </c>
      <c r="Y987" s="12"/>
      <c r="Z987" s="11"/>
      <c r="AA987" s="14">
        <v>0</v>
      </c>
      <c r="AB987" s="14">
        <v>0</v>
      </c>
      <c r="AC987" s="14">
        <v>186927</v>
      </c>
      <c r="AD987" s="14">
        <v>0</v>
      </c>
      <c r="AE987" s="161">
        <f>SUM(TAMPData2202[[#This Row],[2022 PE Obligations]:[2022 Paving Obligations]])</f>
        <v>186927</v>
      </c>
      <c r="AF987" s="14">
        <v>15000</v>
      </c>
      <c r="AG987" s="14">
        <v>0</v>
      </c>
      <c r="AH987" s="14">
        <v>186927</v>
      </c>
      <c r="AI987" s="14">
        <v>0</v>
      </c>
      <c r="AJ987" s="14">
        <v>201927</v>
      </c>
      <c r="AK987" s="16" t="s">
        <v>6074</v>
      </c>
    </row>
    <row r="988" spans="1:37" hidden="1" x14ac:dyDescent="0.35">
      <c r="A988" s="159">
        <v>128485</v>
      </c>
      <c r="B988" s="8">
        <v>2</v>
      </c>
      <c r="C988" s="9" t="s">
        <v>85</v>
      </c>
      <c r="D988" s="10">
        <v>43475</v>
      </c>
      <c r="E988" s="9" t="s">
        <v>5526</v>
      </c>
      <c r="F988" s="10">
        <v>44407</v>
      </c>
      <c r="G988" s="9" t="s">
        <v>152</v>
      </c>
      <c r="H988" s="11" t="s">
        <v>236</v>
      </c>
      <c r="I988" s="9" t="s">
        <v>6075</v>
      </c>
      <c r="J988" s="12"/>
      <c r="K988" s="9" t="s">
        <v>6076</v>
      </c>
      <c r="L988" s="12" t="s">
        <v>183</v>
      </c>
      <c r="M988" s="11" t="s">
        <v>6077</v>
      </c>
      <c r="N988" s="11" t="s">
        <v>5537</v>
      </c>
      <c r="O988" s="9" t="s">
        <v>5109</v>
      </c>
      <c r="P988" s="9" t="s">
        <v>5027</v>
      </c>
      <c r="Q988" s="11"/>
      <c r="R988" s="166" t="s">
        <v>1778</v>
      </c>
      <c r="S988" s="9"/>
      <c r="T988" s="13">
        <v>0.01</v>
      </c>
      <c r="U988" s="12"/>
      <c r="V988" s="9"/>
      <c r="W988" s="12" t="s">
        <v>93</v>
      </c>
      <c r="X988" s="12" t="s">
        <v>186</v>
      </c>
      <c r="Y988" s="12"/>
      <c r="Z988" s="11"/>
      <c r="AA988" s="14">
        <v>0</v>
      </c>
      <c r="AB988" s="14">
        <v>0</v>
      </c>
      <c r="AC988" s="14">
        <v>462579</v>
      </c>
      <c r="AD988" s="14">
        <v>0</v>
      </c>
      <c r="AE988" s="161">
        <f>SUM(TAMPData2202[[#This Row],[2022 PE Obligations]:[2022 Paving Obligations]])</f>
        <v>462579</v>
      </c>
      <c r="AF988" s="14">
        <v>15000</v>
      </c>
      <c r="AG988" s="14">
        <v>0</v>
      </c>
      <c r="AH988" s="14">
        <v>462579</v>
      </c>
      <c r="AI988" s="14">
        <v>0</v>
      </c>
      <c r="AJ988" s="14">
        <v>477579</v>
      </c>
      <c r="AK988" s="16" t="s">
        <v>6078</v>
      </c>
    </row>
    <row r="989" spans="1:37" ht="72" hidden="1" x14ac:dyDescent="0.35">
      <c r="A989" s="159">
        <v>128489</v>
      </c>
      <c r="B989" s="8">
        <v>3</v>
      </c>
      <c r="C989" s="9" t="s">
        <v>85</v>
      </c>
      <c r="D989" s="10">
        <v>43475</v>
      </c>
      <c r="E989" s="9" t="s">
        <v>1741</v>
      </c>
      <c r="F989" s="10">
        <v>44398</v>
      </c>
      <c r="G989" s="9" t="s">
        <v>241</v>
      </c>
      <c r="H989" s="11" t="s">
        <v>701</v>
      </c>
      <c r="I989" s="9" t="s">
        <v>4440</v>
      </c>
      <c r="J989" s="12"/>
      <c r="K989" s="9"/>
      <c r="L989" s="12"/>
      <c r="M989" s="11" t="s">
        <v>4441</v>
      </c>
      <c r="N989" s="11" t="s">
        <v>4442</v>
      </c>
      <c r="O989" s="9" t="s">
        <v>91</v>
      </c>
      <c r="P989" s="9" t="s">
        <v>157</v>
      </c>
      <c r="Q989" s="11"/>
      <c r="R989" s="9" t="s">
        <v>47</v>
      </c>
      <c r="S989" s="9" t="s">
        <v>46</v>
      </c>
      <c r="T989" s="13">
        <v>0.47</v>
      </c>
      <c r="U989" s="12"/>
      <c r="V989" s="9"/>
      <c r="W989" s="12" t="s">
        <v>93</v>
      </c>
      <c r="X989" s="12" t="s">
        <v>103</v>
      </c>
      <c r="Y989" s="153" t="s">
        <v>34</v>
      </c>
      <c r="Z989" s="11"/>
      <c r="AA989" s="14">
        <v>25000</v>
      </c>
      <c r="AB989" s="14">
        <v>0</v>
      </c>
      <c r="AC989" s="14">
        <v>0</v>
      </c>
      <c r="AD989" s="14">
        <v>0</v>
      </c>
      <c r="AE989" s="165">
        <f>SUM(TAMPData2202[[#This Row],[2022 PE Obligations]:[2022 Paving Obligations]])</f>
        <v>25000</v>
      </c>
      <c r="AF989" s="14">
        <v>37000</v>
      </c>
      <c r="AG989" s="14">
        <v>0</v>
      </c>
      <c r="AH989" s="14">
        <v>0</v>
      </c>
      <c r="AI989" s="14">
        <v>0</v>
      </c>
      <c r="AJ989" s="14">
        <v>37000</v>
      </c>
      <c r="AK989" s="16" t="s">
        <v>4443</v>
      </c>
    </row>
    <row r="990" spans="1:37" hidden="1" x14ac:dyDescent="0.35">
      <c r="A990" s="159">
        <v>128503</v>
      </c>
      <c r="B990" s="8">
        <v>1</v>
      </c>
      <c r="C990" s="9" t="s">
        <v>85</v>
      </c>
      <c r="D990" s="10">
        <v>43476</v>
      </c>
      <c r="E990" s="9" t="s">
        <v>5526</v>
      </c>
      <c r="F990" s="10">
        <v>44407</v>
      </c>
      <c r="G990" s="9" t="s">
        <v>161</v>
      </c>
      <c r="H990" s="11" t="s">
        <v>297</v>
      </c>
      <c r="I990" s="9" t="s">
        <v>6079</v>
      </c>
      <c r="J990" s="12"/>
      <c r="K990" s="9" t="s">
        <v>6080</v>
      </c>
      <c r="L990" s="12" t="s">
        <v>183</v>
      </c>
      <c r="M990" s="11" t="s">
        <v>6081</v>
      </c>
      <c r="N990" s="11" t="s">
        <v>5537</v>
      </c>
      <c r="O990" s="9" t="s">
        <v>5109</v>
      </c>
      <c r="P990" s="9" t="s">
        <v>5027</v>
      </c>
      <c r="Q990" s="11"/>
      <c r="R990" s="166" t="s">
        <v>1778</v>
      </c>
      <c r="S990" s="9"/>
      <c r="T990" s="13">
        <v>0.01</v>
      </c>
      <c r="U990" s="12"/>
      <c r="V990" s="9"/>
      <c r="W990" s="12" t="s">
        <v>93</v>
      </c>
      <c r="X990" s="12" t="s">
        <v>186</v>
      </c>
      <c r="Y990" s="12"/>
      <c r="Z990" s="11"/>
      <c r="AA990" s="14">
        <v>0</v>
      </c>
      <c r="AB990" s="14">
        <v>0</v>
      </c>
      <c r="AC990" s="14">
        <v>22000</v>
      </c>
      <c r="AD990" s="14">
        <v>0</v>
      </c>
      <c r="AE990" s="161">
        <f>SUM(TAMPData2202[[#This Row],[2022 PE Obligations]:[2022 Paving Obligations]])</f>
        <v>22000</v>
      </c>
      <c r="AF990" s="14">
        <v>15000</v>
      </c>
      <c r="AG990" s="14">
        <v>0</v>
      </c>
      <c r="AH990" s="14">
        <v>22000</v>
      </c>
      <c r="AI990" s="14">
        <v>0</v>
      </c>
      <c r="AJ990" s="14">
        <v>37000</v>
      </c>
      <c r="AK990" s="16" t="s">
        <v>6082</v>
      </c>
    </row>
    <row r="991" spans="1:37" hidden="1" x14ac:dyDescent="0.35">
      <c r="A991" s="159">
        <v>128504</v>
      </c>
      <c r="B991" s="8">
        <v>1</v>
      </c>
      <c r="C991" s="9" t="s">
        <v>85</v>
      </c>
      <c r="D991" s="10">
        <v>43476</v>
      </c>
      <c r="E991" s="9" t="s">
        <v>5526</v>
      </c>
      <c r="F991" s="10">
        <v>44407</v>
      </c>
      <c r="G991" s="9" t="s">
        <v>161</v>
      </c>
      <c r="H991" s="11" t="s">
        <v>297</v>
      </c>
      <c r="I991" s="9" t="s">
        <v>6083</v>
      </c>
      <c r="J991" s="12"/>
      <c r="K991" s="9" t="s">
        <v>6084</v>
      </c>
      <c r="L991" s="12" t="s">
        <v>183</v>
      </c>
      <c r="M991" s="11" t="s">
        <v>6085</v>
      </c>
      <c r="N991" s="11" t="s">
        <v>6086</v>
      </c>
      <c r="O991" s="9" t="s">
        <v>5109</v>
      </c>
      <c r="P991" s="9" t="s">
        <v>5027</v>
      </c>
      <c r="Q991" s="11"/>
      <c r="R991" s="166" t="s">
        <v>1778</v>
      </c>
      <c r="S991" s="9"/>
      <c r="T991" s="13">
        <v>0.01</v>
      </c>
      <c r="U991" s="12"/>
      <c r="V991" s="9"/>
      <c r="W991" s="12" t="s">
        <v>93</v>
      </c>
      <c r="X991" s="12" t="s">
        <v>186</v>
      </c>
      <c r="Y991" s="12"/>
      <c r="Z991" s="11"/>
      <c r="AA991" s="14">
        <v>0</v>
      </c>
      <c r="AB991" s="14">
        <v>0</v>
      </c>
      <c r="AC991" s="14">
        <v>22800</v>
      </c>
      <c r="AD991" s="14">
        <v>0</v>
      </c>
      <c r="AE991" s="161">
        <f>SUM(TAMPData2202[[#This Row],[2022 PE Obligations]:[2022 Paving Obligations]])</f>
        <v>22800</v>
      </c>
      <c r="AF991" s="14">
        <v>15000</v>
      </c>
      <c r="AG991" s="14">
        <v>0</v>
      </c>
      <c r="AH991" s="14">
        <v>22800</v>
      </c>
      <c r="AI991" s="14">
        <v>0</v>
      </c>
      <c r="AJ991" s="14">
        <v>37800</v>
      </c>
      <c r="AK991" s="16" t="s">
        <v>6087</v>
      </c>
    </row>
    <row r="992" spans="1:37" hidden="1" x14ac:dyDescent="0.35">
      <c r="A992" s="159">
        <v>128505</v>
      </c>
      <c r="B992" s="8">
        <v>1</v>
      </c>
      <c r="C992" s="9" t="s">
        <v>85</v>
      </c>
      <c r="D992" s="10">
        <v>43476</v>
      </c>
      <c r="E992" s="9" t="s">
        <v>5526</v>
      </c>
      <c r="F992" s="10">
        <v>44407</v>
      </c>
      <c r="G992" s="9" t="s">
        <v>161</v>
      </c>
      <c r="H992" s="11" t="s">
        <v>297</v>
      </c>
      <c r="I992" s="9" t="s">
        <v>6088</v>
      </c>
      <c r="J992" s="12"/>
      <c r="K992" s="9" t="s">
        <v>6089</v>
      </c>
      <c r="L992" s="12" t="s">
        <v>183</v>
      </c>
      <c r="M992" s="11" t="s">
        <v>6090</v>
      </c>
      <c r="N992" s="11" t="s">
        <v>5537</v>
      </c>
      <c r="O992" s="9" t="s">
        <v>5109</v>
      </c>
      <c r="P992" s="9" t="s">
        <v>5027</v>
      </c>
      <c r="Q992" s="11"/>
      <c r="R992" s="166" t="s">
        <v>1778</v>
      </c>
      <c r="S992" s="9"/>
      <c r="T992" s="13">
        <v>0.01</v>
      </c>
      <c r="U992" s="12"/>
      <c r="V992" s="9"/>
      <c r="W992" s="12" t="s">
        <v>93</v>
      </c>
      <c r="X992" s="12" t="s">
        <v>186</v>
      </c>
      <c r="Y992" s="12"/>
      <c r="Z992" s="11"/>
      <c r="AA992" s="14">
        <v>0</v>
      </c>
      <c r="AB992" s="14">
        <v>0</v>
      </c>
      <c r="AC992" s="14">
        <v>28600</v>
      </c>
      <c r="AD992" s="14">
        <v>0</v>
      </c>
      <c r="AE992" s="161">
        <f>SUM(TAMPData2202[[#This Row],[2022 PE Obligations]:[2022 Paving Obligations]])</f>
        <v>28600</v>
      </c>
      <c r="AF992" s="14">
        <v>15000</v>
      </c>
      <c r="AG992" s="14">
        <v>0</v>
      </c>
      <c r="AH992" s="14">
        <v>28600</v>
      </c>
      <c r="AI992" s="14">
        <v>0</v>
      </c>
      <c r="AJ992" s="14">
        <v>43600</v>
      </c>
      <c r="AK992" s="16" t="s">
        <v>6091</v>
      </c>
    </row>
    <row r="993" spans="1:37" hidden="1" x14ac:dyDescent="0.35">
      <c r="A993" s="159">
        <v>128506</v>
      </c>
      <c r="B993" s="8">
        <v>1</v>
      </c>
      <c r="C993" s="9" t="s">
        <v>85</v>
      </c>
      <c r="D993" s="10">
        <v>43476</v>
      </c>
      <c r="E993" s="9" t="s">
        <v>5526</v>
      </c>
      <c r="F993" s="10">
        <v>44407</v>
      </c>
      <c r="G993" s="9" t="s">
        <v>666</v>
      </c>
      <c r="H993" s="11" t="s">
        <v>297</v>
      </c>
      <c r="I993" s="9" t="s">
        <v>6092</v>
      </c>
      <c r="J993" s="12"/>
      <c r="K993" s="9" t="s">
        <v>6093</v>
      </c>
      <c r="L993" s="12" t="s">
        <v>183</v>
      </c>
      <c r="M993" s="11" t="s">
        <v>6094</v>
      </c>
      <c r="N993" s="11" t="s">
        <v>5537</v>
      </c>
      <c r="O993" s="9" t="s">
        <v>5109</v>
      </c>
      <c r="P993" s="9" t="s">
        <v>5027</v>
      </c>
      <c r="Q993" s="11"/>
      <c r="R993" s="166" t="s">
        <v>1778</v>
      </c>
      <c r="S993" s="9"/>
      <c r="T993" s="13">
        <v>0.01</v>
      </c>
      <c r="U993" s="12"/>
      <c r="V993" s="9"/>
      <c r="W993" s="12" t="s">
        <v>93</v>
      </c>
      <c r="X993" s="12" t="s">
        <v>186</v>
      </c>
      <c r="Y993" s="12"/>
      <c r="Z993" s="11"/>
      <c r="AA993" s="14">
        <v>0</v>
      </c>
      <c r="AB993" s="14">
        <v>0</v>
      </c>
      <c r="AC993" s="14">
        <v>28600</v>
      </c>
      <c r="AD993" s="14">
        <v>0</v>
      </c>
      <c r="AE993" s="161">
        <f>SUM(TAMPData2202[[#This Row],[2022 PE Obligations]:[2022 Paving Obligations]])</f>
        <v>28600</v>
      </c>
      <c r="AF993" s="14">
        <v>15000</v>
      </c>
      <c r="AG993" s="14">
        <v>0</v>
      </c>
      <c r="AH993" s="14">
        <v>28600</v>
      </c>
      <c r="AI993" s="14">
        <v>0</v>
      </c>
      <c r="AJ993" s="14">
        <v>43600</v>
      </c>
      <c r="AK993" s="16" t="s">
        <v>6095</v>
      </c>
    </row>
    <row r="994" spans="1:37" hidden="1" x14ac:dyDescent="0.35">
      <c r="A994" s="159">
        <v>128507</v>
      </c>
      <c r="B994" s="8">
        <v>3</v>
      </c>
      <c r="C994" s="9" t="s">
        <v>85</v>
      </c>
      <c r="D994" s="10">
        <v>43476</v>
      </c>
      <c r="E994" s="9" t="s">
        <v>398</v>
      </c>
      <c r="F994" s="10">
        <v>44573</v>
      </c>
      <c r="G994" s="9" t="s">
        <v>189</v>
      </c>
      <c r="H994" s="11" t="s">
        <v>538</v>
      </c>
      <c r="I994" s="9" t="s">
        <v>613</v>
      </c>
      <c r="J994" s="12" t="s">
        <v>299</v>
      </c>
      <c r="K994" s="9"/>
      <c r="L994" s="12" t="s">
        <v>300</v>
      </c>
      <c r="M994" s="11" t="s">
        <v>614</v>
      </c>
      <c r="N994" s="11"/>
      <c r="O994" s="9" t="s">
        <v>438</v>
      </c>
      <c r="P994" s="9" t="s">
        <v>439</v>
      </c>
      <c r="Q994" s="11"/>
      <c r="R994" s="9" t="s">
        <v>39</v>
      </c>
      <c r="S994" s="9" t="s">
        <v>46</v>
      </c>
      <c r="T994" s="15" t="s">
        <v>505</v>
      </c>
      <c r="U994" s="12"/>
      <c r="V994" s="9"/>
      <c r="W994" s="12" t="s">
        <v>93</v>
      </c>
      <c r="X994" s="12" t="s">
        <v>303</v>
      </c>
      <c r="Y994" s="153" t="s">
        <v>29</v>
      </c>
      <c r="Z994" s="11" t="s">
        <v>615</v>
      </c>
      <c r="AA994" s="14">
        <v>0</v>
      </c>
      <c r="AB994" s="14">
        <v>0</v>
      </c>
      <c r="AC994" s="14">
        <v>100000</v>
      </c>
      <c r="AD994" s="14">
        <v>0</v>
      </c>
      <c r="AE994" s="161">
        <f>SUM(TAMPData2202[[#This Row],[2022 PE Obligations]:[2022 Paving Obligations]])</f>
        <v>100000</v>
      </c>
      <c r="AF994" s="14">
        <v>0</v>
      </c>
      <c r="AG994" s="14">
        <v>0</v>
      </c>
      <c r="AH994" s="14">
        <v>207500</v>
      </c>
      <c r="AI994" s="14">
        <v>0</v>
      </c>
      <c r="AJ994" s="14">
        <v>207500</v>
      </c>
      <c r="AK994" s="16" t="s">
        <v>616</v>
      </c>
    </row>
    <row r="995" spans="1:37" hidden="1" x14ac:dyDescent="0.35">
      <c r="A995" s="159">
        <v>128508</v>
      </c>
      <c r="B995" s="8">
        <v>1</v>
      </c>
      <c r="C995" s="9" t="s">
        <v>85</v>
      </c>
      <c r="D995" s="10">
        <v>43476</v>
      </c>
      <c r="E995" s="9" t="s">
        <v>5526</v>
      </c>
      <c r="F995" s="10">
        <v>44505</v>
      </c>
      <c r="G995" s="9" t="s">
        <v>161</v>
      </c>
      <c r="H995" s="11" t="s">
        <v>297</v>
      </c>
      <c r="I995" s="9" t="s">
        <v>6096</v>
      </c>
      <c r="J995" s="12"/>
      <c r="K995" s="9" t="s">
        <v>6097</v>
      </c>
      <c r="L995" s="12" t="s">
        <v>183</v>
      </c>
      <c r="M995" s="11" t="s">
        <v>6098</v>
      </c>
      <c r="N995" s="11" t="s">
        <v>6099</v>
      </c>
      <c r="O995" s="9" t="s">
        <v>5109</v>
      </c>
      <c r="P995" s="9" t="s">
        <v>5027</v>
      </c>
      <c r="Q995" s="11"/>
      <c r="R995" s="166" t="s">
        <v>1778</v>
      </c>
      <c r="S995" s="9"/>
      <c r="T995" s="13">
        <v>0.01</v>
      </c>
      <c r="U995" s="12"/>
      <c r="V995" s="9"/>
      <c r="W995" s="12" t="s">
        <v>93</v>
      </c>
      <c r="X995" s="12" t="s">
        <v>103</v>
      </c>
      <c r="Y995" s="12"/>
      <c r="Z995" s="11"/>
      <c r="AA995" s="14">
        <v>21105</v>
      </c>
      <c r="AB995" s="14">
        <v>0</v>
      </c>
      <c r="AC995" s="14">
        <v>416475</v>
      </c>
      <c r="AD995" s="14">
        <v>0</v>
      </c>
      <c r="AE995" s="161">
        <f>SUM(TAMPData2202[[#This Row],[2022 PE Obligations]:[2022 Paving Obligations]])</f>
        <v>437580</v>
      </c>
      <c r="AF995" s="14">
        <v>36105</v>
      </c>
      <c r="AG995" s="14">
        <v>0</v>
      </c>
      <c r="AH995" s="14">
        <v>416475</v>
      </c>
      <c r="AI995" s="14">
        <v>0</v>
      </c>
      <c r="AJ995" s="14">
        <v>452580</v>
      </c>
      <c r="AK995" s="16" t="s">
        <v>6100</v>
      </c>
    </row>
    <row r="996" spans="1:37" hidden="1" x14ac:dyDescent="0.35">
      <c r="A996" s="159">
        <v>128515</v>
      </c>
      <c r="B996" s="8">
        <v>4</v>
      </c>
      <c r="C996" s="9" t="s">
        <v>85</v>
      </c>
      <c r="D996" s="10">
        <v>43476</v>
      </c>
      <c r="E996" s="9" t="s">
        <v>5526</v>
      </c>
      <c r="F996" s="10">
        <v>44501</v>
      </c>
      <c r="G996" s="9" t="s">
        <v>510</v>
      </c>
      <c r="H996" s="11" t="s">
        <v>88</v>
      </c>
      <c r="I996" s="9" t="s">
        <v>6101</v>
      </c>
      <c r="J996" s="12"/>
      <c r="K996" s="9" t="s">
        <v>6102</v>
      </c>
      <c r="L996" s="12" t="s">
        <v>183</v>
      </c>
      <c r="M996" s="11" t="s">
        <v>6103</v>
      </c>
      <c r="N996" s="11" t="s">
        <v>5537</v>
      </c>
      <c r="O996" s="9" t="s">
        <v>5109</v>
      </c>
      <c r="P996" s="9" t="s">
        <v>5027</v>
      </c>
      <c r="Q996" s="11"/>
      <c r="R996" s="166" t="s">
        <v>1778</v>
      </c>
      <c r="S996" s="9"/>
      <c r="T996" s="13">
        <v>0.01</v>
      </c>
      <c r="U996" s="12"/>
      <c r="V996" s="9"/>
      <c r="W996" s="12" t="s">
        <v>93</v>
      </c>
      <c r="X996" s="12" t="s">
        <v>103</v>
      </c>
      <c r="Y996" s="12"/>
      <c r="Z996" s="11"/>
      <c r="AA996" s="14">
        <v>0</v>
      </c>
      <c r="AB996" s="14">
        <v>94842</v>
      </c>
      <c r="AC996" s="14">
        <v>0</v>
      </c>
      <c r="AD996" s="14">
        <v>0</v>
      </c>
      <c r="AE996" s="161">
        <f>SUM(TAMPData2202[[#This Row],[2022 PE Obligations]:[2022 Paving Obligations]])</f>
        <v>94842</v>
      </c>
      <c r="AF996" s="14">
        <v>15000</v>
      </c>
      <c r="AG996" s="14">
        <v>94842</v>
      </c>
      <c r="AH996" s="14">
        <v>0</v>
      </c>
      <c r="AI996" s="14">
        <v>0</v>
      </c>
      <c r="AJ996" s="14">
        <v>109842</v>
      </c>
      <c r="AK996" s="16"/>
    </row>
    <row r="997" spans="1:37" ht="36" hidden="1" x14ac:dyDescent="0.35">
      <c r="A997" s="159">
        <v>128520</v>
      </c>
      <c r="B997" s="8">
        <v>4</v>
      </c>
      <c r="C997" s="9" t="s">
        <v>122</v>
      </c>
      <c r="D997" s="10">
        <v>43476</v>
      </c>
      <c r="E997" s="9" t="s">
        <v>398</v>
      </c>
      <c r="F997" s="10">
        <v>44447.875162037039</v>
      </c>
      <c r="G997" s="9" t="s">
        <v>108</v>
      </c>
      <c r="H997" s="11" t="s">
        <v>770</v>
      </c>
      <c r="I997" s="9" t="s">
        <v>484</v>
      </c>
      <c r="J997" s="12" t="s">
        <v>101</v>
      </c>
      <c r="K997" s="9"/>
      <c r="L997" s="12" t="s">
        <v>101</v>
      </c>
      <c r="M997" s="11" t="s">
        <v>804</v>
      </c>
      <c r="N997" s="11"/>
      <c r="O997" s="9" t="s">
        <v>438</v>
      </c>
      <c r="P997" s="9" t="s">
        <v>439</v>
      </c>
      <c r="Q997" s="11"/>
      <c r="R997" s="9" t="s">
        <v>39</v>
      </c>
      <c r="S997" s="9" t="s">
        <v>46</v>
      </c>
      <c r="T997" s="15" t="s">
        <v>505</v>
      </c>
      <c r="U997" s="10">
        <v>44428</v>
      </c>
      <c r="V997" s="9"/>
      <c r="W997" s="12" t="s">
        <v>93</v>
      </c>
      <c r="X997" s="12" t="s">
        <v>13</v>
      </c>
      <c r="Y997" s="153" t="s">
        <v>31</v>
      </c>
      <c r="Z997" s="11" t="s">
        <v>805</v>
      </c>
      <c r="AA997" s="14">
        <v>0</v>
      </c>
      <c r="AB997" s="14">
        <v>0</v>
      </c>
      <c r="AC997" s="14">
        <v>1813816</v>
      </c>
      <c r="AD997" s="14">
        <v>0</v>
      </c>
      <c r="AE997" s="161">
        <f>SUM(TAMPData2202[[#This Row],[2022 PE Obligations]:[2022 Paving Obligations]])</f>
        <v>1813816</v>
      </c>
      <c r="AF997" s="14">
        <v>0</v>
      </c>
      <c r="AG997" s="14">
        <v>0</v>
      </c>
      <c r="AH997" s="14">
        <v>1884816</v>
      </c>
      <c r="AI997" s="14">
        <v>0</v>
      </c>
      <c r="AJ997" s="14">
        <v>1884816</v>
      </c>
      <c r="AK997" s="16" t="s">
        <v>807</v>
      </c>
    </row>
    <row r="998" spans="1:37" ht="54" hidden="1" x14ac:dyDescent="0.35">
      <c r="A998" s="159">
        <v>128558</v>
      </c>
      <c r="B998" s="8">
        <v>2</v>
      </c>
      <c r="C998" s="9" t="s">
        <v>85</v>
      </c>
      <c r="D998" s="10">
        <v>43489</v>
      </c>
      <c r="E998" s="9" t="s">
        <v>253</v>
      </c>
      <c r="F998" s="10">
        <v>44512</v>
      </c>
      <c r="G998" s="9" t="s">
        <v>425</v>
      </c>
      <c r="H998" s="11" t="s">
        <v>1613</v>
      </c>
      <c r="I998" s="9"/>
      <c r="J998" s="12"/>
      <c r="K998" s="9"/>
      <c r="L998" s="12"/>
      <c r="M998" s="11" t="s">
        <v>6104</v>
      </c>
      <c r="N998" s="11" t="s">
        <v>6105</v>
      </c>
      <c r="O998" s="9" t="s">
        <v>91</v>
      </c>
      <c r="P998" s="9" t="s">
        <v>4979</v>
      </c>
      <c r="Q998" s="11"/>
      <c r="R998" s="166" t="s">
        <v>1778</v>
      </c>
      <c r="S998" s="9"/>
      <c r="T998" s="15" t="s">
        <v>505</v>
      </c>
      <c r="U998" s="12"/>
      <c r="V998" s="9"/>
      <c r="W998" s="12" t="s">
        <v>93</v>
      </c>
      <c r="X998" s="12" t="s">
        <v>103</v>
      </c>
      <c r="Y998" s="12"/>
      <c r="Z998" s="11"/>
      <c r="AA998" s="14">
        <v>0</v>
      </c>
      <c r="AB998" s="14">
        <v>0</v>
      </c>
      <c r="AC998" s="14">
        <v>0</v>
      </c>
      <c r="AD998" s="14">
        <v>0</v>
      </c>
      <c r="AE998" s="161">
        <f>SUM(TAMPData2202[[#This Row],[2022 PE Obligations]:[2022 Paving Obligations]])</f>
        <v>0</v>
      </c>
      <c r="AF998" s="14">
        <v>99078.51</v>
      </c>
      <c r="AG998" s="14">
        <v>0</v>
      </c>
      <c r="AH998" s="14">
        <v>0</v>
      </c>
      <c r="AI998" s="14">
        <v>0</v>
      </c>
      <c r="AJ998" s="14">
        <v>99078.51</v>
      </c>
      <c r="AK998" s="16" t="s">
        <v>6106</v>
      </c>
    </row>
    <row r="999" spans="1:37" ht="54" hidden="1" x14ac:dyDescent="0.35">
      <c r="A999" s="159">
        <v>128580</v>
      </c>
      <c r="B999" s="8">
        <v>1</v>
      </c>
      <c r="C999" s="9" t="s">
        <v>85</v>
      </c>
      <c r="D999" s="10">
        <v>43501</v>
      </c>
      <c r="E999" s="9" t="s">
        <v>253</v>
      </c>
      <c r="F999" s="10">
        <v>44459</v>
      </c>
      <c r="G999" s="9" t="s">
        <v>5576</v>
      </c>
      <c r="H999" s="11" t="s">
        <v>190</v>
      </c>
      <c r="I999" s="9"/>
      <c r="J999" s="12"/>
      <c r="K999" s="9"/>
      <c r="L999" s="12"/>
      <c r="M999" s="11" t="s">
        <v>6107</v>
      </c>
      <c r="N999" s="11" t="s">
        <v>6108</v>
      </c>
      <c r="O999" s="9" t="s">
        <v>91</v>
      </c>
      <c r="P999" s="9" t="s">
        <v>4979</v>
      </c>
      <c r="Q999" s="11"/>
      <c r="R999" s="166" t="s">
        <v>1778</v>
      </c>
      <c r="S999" s="9"/>
      <c r="T999" s="15" t="s">
        <v>505</v>
      </c>
      <c r="U999" s="12"/>
      <c r="V999" s="9"/>
      <c r="W999" s="12" t="s">
        <v>93</v>
      </c>
      <c r="X999" s="12" t="s">
        <v>94</v>
      </c>
      <c r="Y999" s="12"/>
      <c r="Z999" s="11"/>
      <c r="AA999" s="14">
        <v>25000</v>
      </c>
      <c r="AB999" s="14">
        <v>0</v>
      </c>
      <c r="AC999" s="14">
        <v>0</v>
      </c>
      <c r="AD999" s="14">
        <v>0</v>
      </c>
      <c r="AE999" s="161">
        <f>SUM(TAMPData2202[[#This Row],[2022 PE Obligations]:[2022 Paving Obligations]])</f>
        <v>25000</v>
      </c>
      <c r="AF999" s="14">
        <v>65000</v>
      </c>
      <c r="AG999" s="14">
        <v>0</v>
      </c>
      <c r="AH999" s="14">
        <v>0</v>
      </c>
      <c r="AI999" s="14">
        <v>0</v>
      </c>
      <c r="AJ999" s="14">
        <v>65000</v>
      </c>
      <c r="AK999" s="16" t="s">
        <v>6109</v>
      </c>
    </row>
    <row r="1000" spans="1:37" ht="36" hidden="1" x14ac:dyDescent="0.35">
      <c r="A1000" s="159">
        <v>128589</v>
      </c>
      <c r="B1000" s="8">
        <v>2</v>
      </c>
      <c r="C1000" s="9" t="s">
        <v>85</v>
      </c>
      <c r="D1000" s="10">
        <v>43502</v>
      </c>
      <c r="E1000" s="9" t="s">
        <v>5526</v>
      </c>
      <c r="F1000" s="10">
        <v>44546</v>
      </c>
      <c r="G1000" s="9" t="s">
        <v>426</v>
      </c>
      <c r="H1000" s="11" t="s">
        <v>399</v>
      </c>
      <c r="I1000" s="9" t="s">
        <v>6110</v>
      </c>
      <c r="J1000" s="12"/>
      <c r="K1000" s="9" t="s">
        <v>6111</v>
      </c>
      <c r="L1000" s="12" t="s">
        <v>183</v>
      </c>
      <c r="M1000" s="11" t="s">
        <v>6112</v>
      </c>
      <c r="N1000" s="11" t="s">
        <v>5537</v>
      </c>
      <c r="O1000" s="9" t="s">
        <v>5109</v>
      </c>
      <c r="P1000" s="9" t="s">
        <v>5027</v>
      </c>
      <c r="Q1000" s="11"/>
      <c r="R1000" s="166" t="s">
        <v>1778</v>
      </c>
      <c r="S1000" s="9"/>
      <c r="T1000" s="13">
        <v>0.01</v>
      </c>
      <c r="U1000" s="12"/>
      <c r="V1000" s="9"/>
      <c r="W1000" s="12" t="s">
        <v>93</v>
      </c>
      <c r="X1000" s="12" t="s">
        <v>103</v>
      </c>
      <c r="Y1000" s="12"/>
      <c r="Z1000" s="11"/>
      <c r="AA1000" s="14">
        <v>0</v>
      </c>
      <c r="AB1000" s="14">
        <v>0</v>
      </c>
      <c r="AC1000" s="14">
        <v>-409538</v>
      </c>
      <c r="AD1000" s="14">
        <v>0</v>
      </c>
      <c r="AE1000" s="161">
        <f>SUM(TAMPData2202[[#This Row],[2022 PE Obligations]:[2022 Paving Obligations]])</f>
        <v>-409538</v>
      </c>
      <c r="AF1000" s="14">
        <v>15000</v>
      </c>
      <c r="AG1000" s="14">
        <v>0</v>
      </c>
      <c r="AH1000" s="14">
        <v>0</v>
      </c>
      <c r="AI1000" s="14">
        <v>0</v>
      </c>
      <c r="AJ1000" s="14">
        <v>15000</v>
      </c>
      <c r="AK1000" s="16" t="s">
        <v>6113</v>
      </c>
    </row>
    <row r="1001" spans="1:37" ht="54" hidden="1" x14ac:dyDescent="0.35">
      <c r="A1001" s="159">
        <v>128606</v>
      </c>
      <c r="B1001" s="8">
        <v>1</v>
      </c>
      <c r="C1001" s="9" t="s">
        <v>85</v>
      </c>
      <c r="D1001" s="10">
        <v>43507</v>
      </c>
      <c r="E1001" s="9" t="s">
        <v>284</v>
      </c>
      <c r="F1001" s="10">
        <v>44539</v>
      </c>
      <c r="G1001" s="9" t="s">
        <v>98</v>
      </c>
      <c r="H1001" s="11" t="s">
        <v>337</v>
      </c>
      <c r="I1001" s="9" t="s">
        <v>6114</v>
      </c>
      <c r="J1001" s="12" t="s">
        <v>101</v>
      </c>
      <c r="K1001" s="9"/>
      <c r="L1001" s="12" t="s">
        <v>101</v>
      </c>
      <c r="M1001" s="11" t="s">
        <v>6115</v>
      </c>
      <c r="N1001" s="11" t="s">
        <v>6116</v>
      </c>
      <c r="O1001" s="9" t="s">
        <v>91</v>
      </c>
      <c r="P1001" s="9" t="s">
        <v>4979</v>
      </c>
      <c r="Q1001" s="11"/>
      <c r="R1001" s="166" t="s">
        <v>1778</v>
      </c>
      <c r="S1001" s="9"/>
      <c r="T1001" s="13">
        <v>0.45</v>
      </c>
      <c r="U1001" s="12"/>
      <c r="V1001" s="9"/>
      <c r="W1001" s="12" t="s">
        <v>93</v>
      </c>
      <c r="X1001" s="12" t="s">
        <v>103</v>
      </c>
      <c r="Y1001" s="12"/>
      <c r="Z1001" s="11"/>
      <c r="AA1001" s="14">
        <v>60000</v>
      </c>
      <c r="AB1001" s="14">
        <v>0</v>
      </c>
      <c r="AC1001" s="14">
        <v>0</v>
      </c>
      <c r="AD1001" s="14">
        <v>0</v>
      </c>
      <c r="AE1001" s="161">
        <f>SUM(TAMPData2202[[#This Row],[2022 PE Obligations]:[2022 Paving Obligations]])</f>
        <v>60000</v>
      </c>
      <c r="AF1001" s="14">
        <v>126000</v>
      </c>
      <c r="AG1001" s="14">
        <v>0</v>
      </c>
      <c r="AH1001" s="14">
        <v>0</v>
      </c>
      <c r="AI1001" s="14">
        <v>0</v>
      </c>
      <c r="AJ1001" s="14">
        <v>126000</v>
      </c>
      <c r="AK1001" s="16" t="s">
        <v>6117</v>
      </c>
    </row>
    <row r="1002" spans="1:37" ht="36" hidden="1" x14ac:dyDescent="0.35">
      <c r="A1002" s="159">
        <v>128609</v>
      </c>
      <c r="B1002" s="8">
        <v>1</v>
      </c>
      <c r="C1002" s="9" t="s">
        <v>85</v>
      </c>
      <c r="D1002" s="10">
        <v>43507</v>
      </c>
      <c r="E1002" s="9" t="s">
        <v>284</v>
      </c>
      <c r="F1002" s="10">
        <v>44547</v>
      </c>
      <c r="G1002" s="9" t="s">
        <v>98</v>
      </c>
      <c r="H1002" s="11" t="s">
        <v>1105</v>
      </c>
      <c r="I1002" s="9" t="s">
        <v>697</v>
      </c>
      <c r="J1002" s="12" t="s">
        <v>101</v>
      </c>
      <c r="K1002" s="9"/>
      <c r="L1002" s="12" t="s">
        <v>101</v>
      </c>
      <c r="M1002" s="11" t="s">
        <v>6118</v>
      </c>
      <c r="N1002" s="11" t="s">
        <v>6119</v>
      </c>
      <c r="O1002" s="9" t="s">
        <v>91</v>
      </c>
      <c r="P1002" s="9" t="s">
        <v>4979</v>
      </c>
      <c r="Q1002" s="11"/>
      <c r="R1002" s="166" t="s">
        <v>1778</v>
      </c>
      <c r="S1002" s="9"/>
      <c r="T1002" s="15" t="s">
        <v>505</v>
      </c>
      <c r="U1002" s="12"/>
      <c r="V1002" s="9"/>
      <c r="W1002" s="12" t="s">
        <v>93</v>
      </c>
      <c r="X1002" s="12" t="s">
        <v>13</v>
      </c>
      <c r="Y1002" s="12"/>
      <c r="Z1002" s="11"/>
      <c r="AA1002" s="14">
        <v>17000</v>
      </c>
      <c r="AB1002" s="14">
        <v>0</v>
      </c>
      <c r="AC1002" s="14">
        <v>0</v>
      </c>
      <c r="AD1002" s="14">
        <v>0</v>
      </c>
      <c r="AE1002" s="161">
        <f>SUM(TAMPData2202[[#This Row],[2022 PE Obligations]:[2022 Paving Obligations]])</f>
        <v>17000</v>
      </c>
      <c r="AF1002" s="14">
        <v>122000</v>
      </c>
      <c r="AG1002" s="14">
        <v>0</v>
      </c>
      <c r="AH1002" s="14">
        <v>0</v>
      </c>
      <c r="AI1002" s="14">
        <v>0</v>
      </c>
      <c r="AJ1002" s="14">
        <v>122000</v>
      </c>
      <c r="AK1002" s="16" t="s">
        <v>6120</v>
      </c>
    </row>
    <row r="1003" spans="1:37" ht="54" hidden="1" x14ac:dyDescent="0.35">
      <c r="A1003" s="159">
        <v>128610</v>
      </c>
      <c r="B1003" s="8">
        <v>3</v>
      </c>
      <c r="C1003" s="9" t="s">
        <v>85</v>
      </c>
      <c r="D1003" s="10">
        <v>43507</v>
      </c>
      <c r="E1003" s="9" t="s">
        <v>425</v>
      </c>
      <c r="F1003" s="10">
        <v>44459</v>
      </c>
      <c r="G1003" s="9" t="s">
        <v>5576</v>
      </c>
      <c r="H1003" s="11" t="s">
        <v>358</v>
      </c>
      <c r="I1003" s="9" t="s">
        <v>1417</v>
      </c>
      <c r="J1003" s="12" t="s">
        <v>101</v>
      </c>
      <c r="K1003" s="9"/>
      <c r="L1003" s="12" t="s">
        <v>101</v>
      </c>
      <c r="M1003" s="11" t="s">
        <v>6121</v>
      </c>
      <c r="N1003" s="11" t="s">
        <v>6122</v>
      </c>
      <c r="O1003" s="9" t="s">
        <v>91</v>
      </c>
      <c r="P1003" s="9" t="s">
        <v>4979</v>
      </c>
      <c r="Q1003" s="11"/>
      <c r="R1003" s="166" t="s">
        <v>1778</v>
      </c>
      <c r="S1003" s="9"/>
      <c r="T1003" s="15" t="s">
        <v>505</v>
      </c>
      <c r="U1003" s="12"/>
      <c r="V1003" s="9"/>
      <c r="W1003" s="12" t="s">
        <v>93</v>
      </c>
      <c r="X1003" s="12" t="s">
        <v>1058</v>
      </c>
      <c r="Y1003" s="12"/>
      <c r="Z1003" s="11"/>
      <c r="AA1003" s="14">
        <v>0</v>
      </c>
      <c r="AB1003" s="14">
        <v>12000</v>
      </c>
      <c r="AC1003" s="14">
        <v>0</v>
      </c>
      <c r="AD1003" s="14">
        <v>0</v>
      </c>
      <c r="AE1003" s="161">
        <f>SUM(TAMPData2202[[#This Row],[2022 PE Obligations]:[2022 Paving Obligations]])</f>
        <v>12000</v>
      </c>
      <c r="AF1003" s="14">
        <v>78526</v>
      </c>
      <c r="AG1003" s="14">
        <v>12000</v>
      </c>
      <c r="AH1003" s="14">
        <v>0</v>
      </c>
      <c r="AI1003" s="14">
        <v>0</v>
      </c>
      <c r="AJ1003" s="14">
        <v>90526</v>
      </c>
      <c r="AK1003" s="16" t="s">
        <v>6123</v>
      </c>
    </row>
    <row r="1004" spans="1:37" ht="54" hidden="1" x14ac:dyDescent="0.35">
      <c r="A1004" s="159">
        <v>128613</v>
      </c>
      <c r="B1004" s="8">
        <v>2</v>
      </c>
      <c r="C1004" s="9" t="s">
        <v>85</v>
      </c>
      <c r="D1004" s="10">
        <v>43507</v>
      </c>
      <c r="E1004" s="9" t="s">
        <v>425</v>
      </c>
      <c r="F1004" s="10">
        <v>44550</v>
      </c>
      <c r="G1004" s="9" t="s">
        <v>98</v>
      </c>
      <c r="H1004" s="11" t="s">
        <v>399</v>
      </c>
      <c r="I1004" s="9" t="s">
        <v>400</v>
      </c>
      <c r="J1004" s="12" t="s">
        <v>101</v>
      </c>
      <c r="K1004" s="9"/>
      <c r="L1004" s="12" t="s">
        <v>101</v>
      </c>
      <c r="M1004" s="11" t="s">
        <v>6124</v>
      </c>
      <c r="N1004" s="11" t="s">
        <v>6125</v>
      </c>
      <c r="O1004" s="9" t="s">
        <v>91</v>
      </c>
      <c r="P1004" s="9" t="s">
        <v>4979</v>
      </c>
      <c r="Q1004" s="11"/>
      <c r="R1004" s="166" t="s">
        <v>1778</v>
      </c>
      <c r="S1004" s="9"/>
      <c r="T1004" s="13">
        <v>0.42699999999999999</v>
      </c>
      <c r="U1004" s="12"/>
      <c r="V1004" s="9"/>
      <c r="W1004" s="12" t="s">
        <v>93</v>
      </c>
      <c r="X1004" s="12" t="s">
        <v>103</v>
      </c>
      <c r="Y1004" s="12"/>
      <c r="Z1004" s="11"/>
      <c r="AA1004" s="14">
        <v>58346.559999999998</v>
      </c>
      <c r="AB1004" s="14">
        <v>0</v>
      </c>
      <c r="AC1004" s="14">
        <v>0</v>
      </c>
      <c r="AD1004" s="14">
        <v>0</v>
      </c>
      <c r="AE1004" s="161">
        <f>SUM(TAMPData2202[[#This Row],[2022 PE Obligations]:[2022 Paving Obligations]])</f>
        <v>58346.559999999998</v>
      </c>
      <c r="AF1004" s="14">
        <v>162731.17000000001</v>
      </c>
      <c r="AG1004" s="14">
        <v>0</v>
      </c>
      <c r="AH1004" s="14">
        <v>0</v>
      </c>
      <c r="AI1004" s="14">
        <v>0</v>
      </c>
      <c r="AJ1004" s="14">
        <v>162731.17000000001</v>
      </c>
      <c r="AK1004" s="16" t="s">
        <v>6126</v>
      </c>
    </row>
    <row r="1005" spans="1:37" ht="108" hidden="1" x14ac:dyDescent="0.35">
      <c r="A1005" s="159">
        <v>128634.04</v>
      </c>
      <c r="B1005" s="8">
        <v>1</v>
      </c>
      <c r="C1005" s="9" t="s">
        <v>85</v>
      </c>
      <c r="D1005" s="10">
        <v>43516</v>
      </c>
      <c r="E1005" s="9" t="s">
        <v>2180</v>
      </c>
      <c r="F1005" s="10">
        <v>44586</v>
      </c>
      <c r="G1005" s="9" t="s">
        <v>161</v>
      </c>
      <c r="H1005" s="11" t="s">
        <v>1588</v>
      </c>
      <c r="I1005" s="9"/>
      <c r="J1005" s="12"/>
      <c r="K1005" s="9"/>
      <c r="L1005" s="12"/>
      <c r="M1005" s="11" t="s">
        <v>6127</v>
      </c>
      <c r="N1005" s="11" t="s">
        <v>6128</v>
      </c>
      <c r="O1005" s="9" t="s">
        <v>1836</v>
      </c>
      <c r="P1005" s="9" t="s">
        <v>1836</v>
      </c>
      <c r="Q1005" s="11"/>
      <c r="R1005" s="166" t="s">
        <v>1778</v>
      </c>
      <c r="S1005" s="9"/>
      <c r="T1005" s="13">
        <v>0</v>
      </c>
      <c r="U1005" s="10">
        <v>44904</v>
      </c>
      <c r="V1005" s="9"/>
      <c r="W1005" s="12" t="s">
        <v>93</v>
      </c>
      <c r="X1005" s="12" t="s">
        <v>1058</v>
      </c>
      <c r="Y1005" s="12"/>
      <c r="Z1005" s="11"/>
      <c r="AA1005" s="14">
        <v>5000</v>
      </c>
      <c r="AB1005" s="14">
        <v>0</v>
      </c>
      <c r="AC1005" s="14">
        <v>0</v>
      </c>
      <c r="AD1005" s="14">
        <v>0</v>
      </c>
      <c r="AE1005" s="161">
        <f>SUM(TAMPData2202[[#This Row],[2022 PE Obligations]:[2022 Paving Obligations]])</f>
        <v>5000</v>
      </c>
      <c r="AF1005" s="14">
        <v>105000</v>
      </c>
      <c r="AG1005" s="14">
        <v>0</v>
      </c>
      <c r="AH1005" s="14">
        <v>0</v>
      </c>
      <c r="AI1005" s="14">
        <v>0</v>
      </c>
      <c r="AJ1005" s="14">
        <v>105000</v>
      </c>
      <c r="AK1005" s="16" t="s">
        <v>6129</v>
      </c>
    </row>
    <row r="1006" spans="1:37" ht="72" hidden="1" x14ac:dyDescent="0.35">
      <c r="A1006" s="159">
        <v>128634.05</v>
      </c>
      <c r="B1006" s="8">
        <v>2</v>
      </c>
      <c r="C1006" s="9" t="s">
        <v>85</v>
      </c>
      <c r="D1006" s="10">
        <v>43516</v>
      </c>
      <c r="E1006" s="9" t="s">
        <v>2180</v>
      </c>
      <c r="F1006" s="10">
        <v>44431</v>
      </c>
      <c r="G1006" s="9" t="s">
        <v>426</v>
      </c>
      <c r="H1006" s="11" t="s">
        <v>128</v>
      </c>
      <c r="I1006" s="9"/>
      <c r="J1006" s="12"/>
      <c r="K1006" s="9"/>
      <c r="L1006" s="12"/>
      <c r="M1006" s="11" t="s">
        <v>6130</v>
      </c>
      <c r="N1006" s="11" t="s">
        <v>6131</v>
      </c>
      <c r="O1006" s="9" t="s">
        <v>1836</v>
      </c>
      <c r="P1006" s="9" t="s">
        <v>1836</v>
      </c>
      <c r="Q1006" s="11"/>
      <c r="R1006" s="166" t="s">
        <v>1778</v>
      </c>
      <c r="S1006" s="166" t="s">
        <v>1778</v>
      </c>
      <c r="T1006" s="15" t="s">
        <v>505</v>
      </c>
      <c r="U1006" s="10">
        <v>44792</v>
      </c>
      <c r="V1006" s="9"/>
      <c r="W1006" s="12" t="s">
        <v>93</v>
      </c>
      <c r="X1006" s="12"/>
      <c r="Y1006" s="12"/>
      <c r="Z1006" s="11"/>
      <c r="AA1006" s="14">
        <v>5000</v>
      </c>
      <c r="AB1006" s="14">
        <v>0</v>
      </c>
      <c r="AC1006" s="14">
        <v>0</v>
      </c>
      <c r="AD1006" s="14">
        <v>0</v>
      </c>
      <c r="AE1006" s="161">
        <f>SUM(TAMPData2202[[#This Row],[2022 PE Obligations]:[2022 Paving Obligations]])</f>
        <v>5000</v>
      </c>
      <c r="AF1006" s="14">
        <v>105000</v>
      </c>
      <c r="AG1006" s="14">
        <v>0</v>
      </c>
      <c r="AH1006" s="14">
        <v>0</v>
      </c>
      <c r="AI1006" s="14">
        <v>0</v>
      </c>
      <c r="AJ1006" s="14">
        <v>105000</v>
      </c>
      <c r="AK1006" s="16" t="s">
        <v>6132</v>
      </c>
    </row>
    <row r="1007" spans="1:37" hidden="1" x14ac:dyDescent="0.35">
      <c r="A1007" s="159">
        <v>128634.09</v>
      </c>
      <c r="B1007" s="8">
        <v>1</v>
      </c>
      <c r="C1007" s="9" t="s">
        <v>85</v>
      </c>
      <c r="D1007" s="10">
        <v>43516</v>
      </c>
      <c r="E1007" s="9" t="s">
        <v>2180</v>
      </c>
      <c r="F1007" s="10">
        <v>44557</v>
      </c>
      <c r="G1007" s="9" t="s">
        <v>161</v>
      </c>
      <c r="H1007" s="11" t="s">
        <v>248</v>
      </c>
      <c r="I1007" s="9"/>
      <c r="J1007" s="12"/>
      <c r="K1007" s="9"/>
      <c r="L1007" s="12"/>
      <c r="M1007" s="11" t="s">
        <v>6133</v>
      </c>
      <c r="N1007" s="11" t="s">
        <v>6134</v>
      </c>
      <c r="O1007" s="9" t="s">
        <v>1836</v>
      </c>
      <c r="P1007" s="9" t="s">
        <v>1836</v>
      </c>
      <c r="Q1007" s="11"/>
      <c r="R1007" s="166" t="s">
        <v>1778</v>
      </c>
      <c r="S1007" s="9"/>
      <c r="T1007" s="13">
        <v>0</v>
      </c>
      <c r="U1007" s="10">
        <v>44904</v>
      </c>
      <c r="V1007" s="9"/>
      <c r="W1007" s="12" t="s">
        <v>93</v>
      </c>
      <c r="X1007" s="12" t="s">
        <v>186</v>
      </c>
      <c r="Y1007" s="12"/>
      <c r="Z1007" s="11"/>
      <c r="AA1007" s="14">
        <v>5000</v>
      </c>
      <c r="AB1007" s="14">
        <v>0</v>
      </c>
      <c r="AC1007" s="14">
        <v>0</v>
      </c>
      <c r="AD1007" s="14">
        <v>0</v>
      </c>
      <c r="AE1007" s="161">
        <f>SUM(TAMPData2202[[#This Row],[2022 PE Obligations]:[2022 Paving Obligations]])</f>
        <v>5000</v>
      </c>
      <c r="AF1007" s="14">
        <v>105000</v>
      </c>
      <c r="AG1007" s="14">
        <v>0</v>
      </c>
      <c r="AH1007" s="14">
        <v>0</v>
      </c>
      <c r="AI1007" s="14">
        <v>0</v>
      </c>
      <c r="AJ1007" s="14">
        <v>105000</v>
      </c>
      <c r="AK1007" s="16" t="s">
        <v>6135</v>
      </c>
    </row>
    <row r="1008" spans="1:37" hidden="1" x14ac:dyDescent="0.35">
      <c r="A1008" s="159">
        <v>128634.16</v>
      </c>
      <c r="B1008" s="8">
        <v>4</v>
      </c>
      <c r="C1008" s="9" t="s">
        <v>85</v>
      </c>
      <c r="D1008" s="10">
        <v>43521</v>
      </c>
      <c r="E1008" s="9" t="s">
        <v>3474</v>
      </c>
      <c r="F1008" s="10">
        <v>44575</v>
      </c>
      <c r="G1008" s="9" t="s">
        <v>510</v>
      </c>
      <c r="H1008" s="11" t="s">
        <v>254</v>
      </c>
      <c r="I1008" s="9"/>
      <c r="J1008" s="12"/>
      <c r="K1008" s="9"/>
      <c r="L1008" s="12"/>
      <c r="M1008" s="11" t="s">
        <v>6136</v>
      </c>
      <c r="N1008" s="11" t="s">
        <v>2935</v>
      </c>
      <c r="O1008" s="9" t="s">
        <v>1836</v>
      </c>
      <c r="P1008" s="9" t="s">
        <v>1836</v>
      </c>
      <c r="Q1008" s="11"/>
      <c r="R1008" s="166" t="s">
        <v>1778</v>
      </c>
      <c r="S1008" s="9"/>
      <c r="T1008" s="15" t="s">
        <v>505</v>
      </c>
      <c r="U1008" s="10">
        <v>44967</v>
      </c>
      <c r="V1008" s="9"/>
      <c r="W1008" s="12" t="s">
        <v>93</v>
      </c>
      <c r="X1008" s="12" t="s">
        <v>186</v>
      </c>
      <c r="Y1008" s="12"/>
      <c r="Z1008" s="11"/>
      <c r="AA1008" s="14">
        <v>5000</v>
      </c>
      <c r="AB1008" s="14">
        <v>0</v>
      </c>
      <c r="AC1008" s="14">
        <v>0</v>
      </c>
      <c r="AD1008" s="14">
        <v>0</v>
      </c>
      <c r="AE1008" s="161">
        <f>SUM(TAMPData2202[[#This Row],[2022 PE Obligations]:[2022 Paving Obligations]])</f>
        <v>5000</v>
      </c>
      <c r="AF1008" s="14">
        <v>105000</v>
      </c>
      <c r="AG1008" s="14">
        <v>0</v>
      </c>
      <c r="AH1008" s="14">
        <v>0</v>
      </c>
      <c r="AI1008" s="14">
        <v>0</v>
      </c>
      <c r="AJ1008" s="14">
        <v>105000</v>
      </c>
      <c r="AK1008" s="16" t="s">
        <v>6137</v>
      </c>
    </row>
    <row r="1009" spans="1:37" hidden="1" x14ac:dyDescent="0.35">
      <c r="A1009" s="159">
        <v>128634.18</v>
      </c>
      <c r="B1009" s="8">
        <v>4</v>
      </c>
      <c r="C1009" s="9" t="s">
        <v>85</v>
      </c>
      <c r="D1009" s="10">
        <v>43521</v>
      </c>
      <c r="E1009" s="9" t="s">
        <v>3474</v>
      </c>
      <c r="F1009" s="10">
        <v>44519</v>
      </c>
      <c r="G1009" s="9" t="s">
        <v>1397</v>
      </c>
      <c r="H1009" s="11" t="s">
        <v>1798</v>
      </c>
      <c r="I1009" s="9"/>
      <c r="J1009" s="12"/>
      <c r="K1009" s="9"/>
      <c r="L1009" s="12"/>
      <c r="M1009" s="11" t="s">
        <v>6138</v>
      </c>
      <c r="N1009" s="11" t="s">
        <v>2935</v>
      </c>
      <c r="O1009" s="9" t="s">
        <v>1836</v>
      </c>
      <c r="P1009" s="9" t="s">
        <v>1836</v>
      </c>
      <c r="Q1009" s="11"/>
      <c r="R1009" s="166" t="s">
        <v>1778</v>
      </c>
      <c r="S1009" s="9"/>
      <c r="T1009" s="13">
        <v>0</v>
      </c>
      <c r="U1009" s="10">
        <v>44841</v>
      </c>
      <c r="V1009" s="9"/>
      <c r="W1009" s="12" t="s">
        <v>93</v>
      </c>
      <c r="X1009" s="12" t="s">
        <v>186</v>
      </c>
      <c r="Y1009" s="12"/>
      <c r="Z1009" s="11"/>
      <c r="AA1009" s="14">
        <v>5000</v>
      </c>
      <c r="AB1009" s="14">
        <v>0</v>
      </c>
      <c r="AC1009" s="14">
        <v>0</v>
      </c>
      <c r="AD1009" s="14">
        <v>0</v>
      </c>
      <c r="AE1009" s="161">
        <f>SUM(TAMPData2202[[#This Row],[2022 PE Obligations]:[2022 Paving Obligations]])</f>
        <v>5000</v>
      </c>
      <c r="AF1009" s="14">
        <v>105000</v>
      </c>
      <c r="AG1009" s="14">
        <v>0</v>
      </c>
      <c r="AH1009" s="14">
        <v>0</v>
      </c>
      <c r="AI1009" s="14">
        <v>0</v>
      </c>
      <c r="AJ1009" s="14">
        <v>105000</v>
      </c>
      <c r="AK1009" s="16" t="s">
        <v>6139</v>
      </c>
    </row>
    <row r="1010" spans="1:37" ht="126" hidden="1" x14ac:dyDescent="0.35">
      <c r="A1010" s="159">
        <v>128634.2</v>
      </c>
      <c r="B1010" s="8">
        <v>3</v>
      </c>
      <c r="C1010" s="9" t="s">
        <v>85</v>
      </c>
      <c r="D1010" s="10">
        <v>43522</v>
      </c>
      <c r="E1010" s="9" t="s">
        <v>3474</v>
      </c>
      <c r="F1010" s="10">
        <v>44519</v>
      </c>
      <c r="G1010" s="9" t="s">
        <v>241</v>
      </c>
      <c r="H1010" s="11" t="s">
        <v>1489</v>
      </c>
      <c r="I1010" s="9"/>
      <c r="J1010" s="12"/>
      <c r="K1010" s="9"/>
      <c r="L1010" s="12"/>
      <c r="M1010" s="11" t="s">
        <v>6140</v>
      </c>
      <c r="N1010" s="11" t="s">
        <v>6141</v>
      </c>
      <c r="O1010" s="9" t="s">
        <v>1836</v>
      </c>
      <c r="P1010" s="9" t="s">
        <v>1836</v>
      </c>
      <c r="Q1010" s="11"/>
      <c r="R1010" s="166" t="s">
        <v>1778</v>
      </c>
      <c r="S1010" s="9"/>
      <c r="T1010" s="15" t="s">
        <v>505</v>
      </c>
      <c r="U1010" s="10">
        <v>44841</v>
      </c>
      <c r="V1010" s="9"/>
      <c r="W1010" s="12" t="s">
        <v>93</v>
      </c>
      <c r="X1010" s="12" t="s">
        <v>186</v>
      </c>
      <c r="Y1010" s="12"/>
      <c r="Z1010" s="11"/>
      <c r="AA1010" s="14">
        <v>5000</v>
      </c>
      <c r="AB1010" s="14">
        <v>0</v>
      </c>
      <c r="AC1010" s="14">
        <v>0</v>
      </c>
      <c r="AD1010" s="14">
        <v>0</v>
      </c>
      <c r="AE1010" s="161">
        <f>SUM(TAMPData2202[[#This Row],[2022 PE Obligations]:[2022 Paving Obligations]])</f>
        <v>5000</v>
      </c>
      <c r="AF1010" s="14">
        <v>105000</v>
      </c>
      <c r="AG1010" s="14">
        <v>0</v>
      </c>
      <c r="AH1010" s="14">
        <v>0</v>
      </c>
      <c r="AI1010" s="14">
        <v>0</v>
      </c>
      <c r="AJ1010" s="14">
        <v>105000</v>
      </c>
      <c r="AK1010" s="16" t="s">
        <v>6142</v>
      </c>
    </row>
    <row r="1011" spans="1:37" hidden="1" x14ac:dyDescent="0.35">
      <c r="A1011" s="159">
        <v>128634.21</v>
      </c>
      <c r="B1011" s="8">
        <v>4</v>
      </c>
      <c r="C1011" s="9" t="s">
        <v>85</v>
      </c>
      <c r="D1011" s="10">
        <v>43522</v>
      </c>
      <c r="E1011" s="9" t="s">
        <v>3474</v>
      </c>
      <c r="F1011" s="10">
        <v>44558</v>
      </c>
      <c r="G1011" s="9" t="s">
        <v>2404</v>
      </c>
      <c r="H1011" s="11" t="s">
        <v>483</v>
      </c>
      <c r="I1011" s="9"/>
      <c r="J1011" s="12"/>
      <c r="K1011" s="9"/>
      <c r="L1011" s="12"/>
      <c r="M1011" s="11" t="s">
        <v>6143</v>
      </c>
      <c r="N1011" s="11" t="s">
        <v>2935</v>
      </c>
      <c r="O1011" s="9" t="s">
        <v>1836</v>
      </c>
      <c r="P1011" s="9" t="s">
        <v>1836</v>
      </c>
      <c r="Q1011" s="11"/>
      <c r="R1011" s="166" t="s">
        <v>1778</v>
      </c>
      <c r="S1011" s="9"/>
      <c r="T1011" s="15" t="s">
        <v>505</v>
      </c>
      <c r="U1011" s="10">
        <v>44792</v>
      </c>
      <c r="V1011" s="9"/>
      <c r="W1011" s="12" t="s">
        <v>93</v>
      </c>
      <c r="X1011" s="12" t="s">
        <v>186</v>
      </c>
      <c r="Y1011" s="12"/>
      <c r="Z1011" s="11"/>
      <c r="AA1011" s="14">
        <v>5000</v>
      </c>
      <c r="AB1011" s="14">
        <v>0</v>
      </c>
      <c r="AC1011" s="14">
        <v>0</v>
      </c>
      <c r="AD1011" s="14">
        <v>0</v>
      </c>
      <c r="AE1011" s="161">
        <f>SUM(TAMPData2202[[#This Row],[2022 PE Obligations]:[2022 Paving Obligations]])</f>
        <v>5000</v>
      </c>
      <c r="AF1011" s="14">
        <v>105000</v>
      </c>
      <c r="AG1011" s="14">
        <v>0</v>
      </c>
      <c r="AH1011" s="14">
        <v>0</v>
      </c>
      <c r="AI1011" s="14">
        <v>0</v>
      </c>
      <c r="AJ1011" s="14">
        <v>105000</v>
      </c>
      <c r="AK1011" s="16" t="s">
        <v>6144</v>
      </c>
    </row>
    <row r="1012" spans="1:37" hidden="1" x14ac:dyDescent="0.35">
      <c r="A1012" s="159">
        <v>128634.36</v>
      </c>
      <c r="B1012" s="8">
        <v>4</v>
      </c>
      <c r="C1012" s="9" t="s">
        <v>85</v>
      </c>
      <c r="D1012" s="10">
        <v>43523</v>
      </c>
      <c r="E1012" s="9" t="s">
        <v>3474</v>
      </c>
      <c r="F1012" s="10">
        <v>44566</v>
      </c>
      <c r="G1012" s="9" t="s">
        <v>510</v>
      </c>
      <c r="H1012" s="11" t="s">
        <v>325</v>
      </c>
      <c r="I1012" s="9"/>
      <c r="J1012" s="12"/>
      <c r="K1012" s="9"/>
      <c r="L1012" s="12"/>
      <c r="M1012" s="11" t="s">
        <v>6145</v>
      </c>
      <c r="N1012" s="11" t="s">
        <v>2935</v>
      </c>
      <c r="O1012" s="9" t="s">
        <v>1836</v>
      </c>
      <c r="P1012" s="9" t="s">
        <v>2935</v>
      </c>
      <c r="Q1012" s="11"/>
      <c r="R1012" s="166" t="s">
        <v>1778</v>
      </c>
      <c r="S1012" s="9"/>
      <c r="T1012" s="15" t="s">
        <v>505</v>
      </c>
      <c r="U1012" s="10">
        <v>44694</v>
      </c>
      <c r="V1012" s="9"/>
      <c r="W1012" s="12" t="s">
        <v>93</v>
      </c>
      <c r="X1012" s="12" t="s">
        <v>186</v>
      </c>
      <c r="Y1012" s="12"/>
      <c r="Z1012" s="11"/>
      <c r="AA1012" s="14">
        <v>5000</v>
      </c>
      <c r="AB1012" s="14">
        <v>0</v>
      </c>
      <c r="AC1012" s="14">
        <v>0</v>
      </c>
      <c r="AD1012" s="14">
        <v>0</v>
      </c>
      <c r="AE1012" s="161">
        <f>SUM(TAMPData2202[[#This Row],[2022 PE Obligations]:[2022 Paving Obligations]])</f>
        <v>5000</v>
      </c>
      <c r="AF1012" s="14">
        <v>105000</v>
      </c>
      <c r="AG1012" s="14">
        <v>0</v>
      </c>
      <c r="AH1012" s="14">
        <v>0</v>
      </c>
      <c r="AI1012" s="14">
        <v>0</v>
      </c>
      <c r="AJ1012" s="14">
        <v>105000</v>
      </c>
      <c r="AK1012" s="16" t="s">
        <v>6146</v>
      </c>
    </row>
    <row r="1013" spans="1:37" hidden="1" x14ac:dyDescent="0.35">
      <c r="A1013" s="159">
        <v>128634.38</v>
      </c>
      <c r="B1013" s="8">
        <v>3</v>
      </c>
      <c r="C1013" s="9" t="s">
        <v>85</v>
      </c>
      <c r="D1013" s="10">
        <v>43523</v>
      </c>
      <c r="E1013" s="9" t="s">
        <v>3474</v>
      </c>
      <c r="F1013" s="10">
        <v>44601</v>
      </c>
      <c r="G1013" s="9" t="s">
        <v>235</v>
      </c>
      <c r="H1013" s="11" t="s">
        <v>1716</v>
      </c>
      <c r="I1013" s="9"/>
      <c r="J1013" s="12"/>
      <c r="K1013" s="9"/>
      <c r="L1013" s="12"/>
      <c r="M1013" s="11" t="s">
        <v>6147</v>
      </c>
      <c r="N1013" s="11" t="s">
        <v>2935</v>
      </c>
      <c r="O1013" s="9" t="s">
        <v>1836</v>
      </c>
      <c r="P1013" s="9" t="s">
        <v>1836</v>
      </c>
      <c r="Q1013" s="11"/>
      <c r="R1013" s="166" t="s">
        <v>1778</v>
      </c>
      <c r="S1013" s="166" t="s">
        <v>1778</v>
      </c>
      <c r="T1013" s="15" t="s">
        <v>505</v>
      </c>
      <c r="U1013" s="10">
        <v>44645</v>
      </c>
      <c r="V1013" s="9"/>
      <c r="W1013" s="12" t="s">
        <v>93</v>
      </c>
      <c r="X1013" s="12"/>
      <c r="Y1013" s="12"/>
      <c r="Z1013" s="11"/>
      <c r="AA1013" s="14">
        <v>5000</v>
      </c>
      <c r="AB1013" s="14">
        <v>0</v>
      </c>
      <c r="AC1013" s="14">
        <v>0</v>
      </c>
      <c r="AD1013" s="14">
        <v>0</v>
      </c>
      <c r="AE1013" s="161">
        <f>SUM(TAMPData2202[[#This Row],[2022 PE Obligations]:[2022 Paving Obligations]])</f>
        <v>5000</v>
      </c>
      <c r="AF1013" s="14">
        <v>105000</v>
      </c>
      <c r="AG1013" s="14">
        <v>0</v>
      </c>
      <c r="AH1013" s="14">
        <v>0</v>
      </c>
      <c r="AI1013" s="14">
        <v>0</v>
      </c>
      <c r="AJ1013" s="14">
        <v>105000</v>
      </c>
      <c r="AK1013" s="16" t="s">
        <v>6148</v>
      </c>
    </row>
    <row r="1014" spans="1:37" hidden="1" x14ac:dyDescent="0.35">
      <c r="A1014" s="159">
        <v>128634.41</v>
      </c>
      <c r="B1014" s="8">
        <v>1</v>
      </c>
      <c r="C1014" s="9" t="s">
        <v>85</v>
      </c>
      <c r="D1014" s="10">
        <v>43524</v>
      </c>
      <c r="E1014" s="9" t="s">
        <v>3474</v>
      </c>
      <c r="F1014" s="10">
        <v>44586</v>
      </c>
      <c r="G1014" s="9" t="s">
        <v>253</v>
      </c>
      <c r="H1014" s="11" t="s">
        <v>162</v>
      </c>
      <c r="I1014" s="9"/>
      <c r="J1014" s="12"/>
      <c r="K1014" s="9"/>
      <c r="L1014" s="12"/>
      <c r="M1014" s="11" t="s">
        <v>5687</v>
      </c>
      <c r="N1014" s="11" t="s">
        <v>2935</v>
      </c>
      <c r="O1014" s="9" t="s">
        <v>1836</v>
      </c>
      <c r="P1014" s="9" t="s">
        <v>1836</v>
      </c>
      <c r="Q1014" s="11"/>
      <c r="R1014" s="166" t="s">
        <v>1778</v>
      </c>
      <c r="S1014" s="9"/>
      <c r="T1014" s="13">
        <v>0</v>
      </c>
      <c r="U1014" s="10">
        <v>44904</v>
      </c>
      <c r="V1014" s="9"/>
      <c r="W1014" s="12" t="s">
        <v>93</v>
      </c>
      <c r="X1014" s="12" t="s">
        <v>1058</v>
      </c>
      <c r="Y1014" s="12"/>
      <c r="Z1014" s="11"/>
      <c r="AA1014" s="14">
        <v>5000</v>
      </c>
      <c r="AB1014" s="14">
        <v>0</v>
      </c>
      <c r="AC1014" s="14">
        <v>0</v>
      </c>
      <c r="AD1014" s="14">
        <v>0</v>
      </c>
      <c r="AE1014" s="161">
        <f>SUM(TAMPData2202[[#This Row],[2022 PE Obligations]:[2022 Paving Obligations]])</f>
        <v>5000</v>
      </c>
      <c r="AF1014" s="14">
        <v>105000</v>
      </c>
      <c r="AG1014" s="14">
        <v>0</v>
      </c>
      <c r="AH1014" s="14">
        <v>0</v>
      </c>
      <c r="AI1014" s="14">
        <v>0</v>
      </c>
      <c r="AJ1014" s="14">
        <v>105000</v>
      </c>
      <c r="AK1014" s="16" t="s">
        <v>6149</v>
      </c>
    </row>
    <row r="1015" spans="1:37" hidden="1" x14ac:dyDescent="0.35">
      <c r="A1015" s="159">
        <v>128634.44</v>
      </c>
      <c r="B1015" s="8">
        <v>4</v>
      </c>
      <c r="C1015" s="9" t="s">
        <v>85</v>
      </c>
      <c r="D1015" s="10">
        <v>43524</v>
      </c>
      <c r="E1015" s="9" t="s">
        <v>3474</v>
      </c>
      <c r="F1015" s="10">
        <v>44560</v>
      </c>
      <c r="G1015" s="9" t="s">
        <v>2404</v>
      </c>
      <c r="H1015" s="11" t="s">
        <v>331</v>
      </c>
      <c r="I1015" s="9"/>
      <c r="J1015" s="12"/>
      <c r="K1015" s="9"/>
      <c r="L1015" s="12"/>
      <c r="M1015" s="11" t="s">
        <v>6150</v>
      </c>
      <c r="N1015" s="11" t="s">
        <v>2935</v>
      </c>
      <c r="O1015" s="9" t="s">
        <v>1836</v>
      </c>
      <c r="P1015" s="9" t="s">
        <v>1836</v>
      </c>
      <c r="Q1015" s="11"/>
      <c r="R1015" s="166" t="s">
        <v>1778</v>
      </c>
      <c r="S1015" s="9"/>
      <c r="T1015" s="13">
        <v>0</v>
      </c>
      <c r="U1015" s="10">
        <v>44792</v>
      </c>
      <c r="V1015" s="9"/>
      <c r="W1015" s="12" t="s">
        <v>93</v>
      </c>
      <c r="X1015" s="12" t="s">
        <v>186</v>
      </c>
      <c r="Y1015" s="12"/>
      <c r="Z1015" s="11"/>
      <c r="AA1015" s="14">
        <v>5000</v>
      </c>
      <c r="AB1015" s="14">
        <v>0</v>
      </c>
      <c r="AC1015" s="14">
        <v>0</v>
      </c>
      <c r="AD1015" s="14">
        <v>0</v>
      </c>
      <c r="AE1015" s="161">
        <f>SUM(TAMPData2202[[#This Row],[2022 PE Obligations]:[2022 Paving Obligations]])</f>
        <v>5000</v>
      </c>
      <c r="AF1015" s="14">
        <v>105000</v>
      </c>
      <c r="AG1015" s="14">
        <v>0</v>
      </c>
      <c r="AH1015" s="14">
        <v>0</v>
      </c>
      <c r="AI1015" s="14">
        <v>0</v>
      </c>
      <c r="AJ1015" s="14">
        <v>105000</v>
      </c>
      <c r="AK1015" s="16" t="s">
        <v>6151</v>
      </c>
    </row>
    <row r="1016" spans="1:37" hidden="1" x14ac:dyDescent="0.35">
      <c r="A1016" s="159">
        <v>128634.72</v>
      </c>
      <c r="B1016" s="8">
        <v>4</v>
      </c>
      <c r="C1016" s="9" t="s">
        <v>85</v>
      </c>
      <c r="D1016" s="10">
        <v>43525</v>
      </c>
      <c r="E1016" s="9" t="s">
        <v>3474</v>
      </c>
      <c r="F1016" s="10">
        <v>44342</v>
      </c>
      <c r="G1016" s="9" t="s">
        <v>510</v>
      </c>
      <c r="H1016" s="11" t="s">
        <v>2853</v>
      </c>
      <c r="I1016" s="9"/>
      <c r="J1016" s="12"/>
      <c r="K1016" s="9"/>
      <c r="L1016" s="12"/>
      <c r="M1016" s="11" t="s">
        <v>6152</v>
      </c>
      <c r="N1016" s="11" t="s">
        <v>2935</v>
      </c>
      <c r="O1016" s="9" t="s">
        <v>1836</v>
      </c>
      <c r="P1016" s="9" t="s">
        <v>1836</v>
      </c>
      <c r="Q1016" s="11"/>
      <c r="R1016" s="166" t="s">
        <v>1778</v>
      </c>
      <c r="S1016" s="9"/>
      <c r="T1016" s="15" t="s">
        <v>505</v>
      </c>
      <c r="U1016" s="10">
        <v>44792</v>
      </c>
      <c r="V1016" s="9"/>
      <c r="W1016" s="12" t="s">
        <v>93</v>
      </c>
      <c r="X1016" s="12" t="s">
        <v>186</v>
      </c>
      <c r="Y1016" s="12"/>
      <c r="Z1016" s="11"/>
      <c r="AA1016" s="14">
        <v>5000</v>
      </c>
      <c r="AB1016" s="14">
        <v>0</v>
      </c>
      <c r="AC1016" s="14">
        <v>0</v>
      </c>
      <c r="AD1016" s="14">
        <v>0</v>
      </c>
      <c r="AE1016" s="161">
        <f>SUM(TAMPData2202[[#This Row],[2022 PE Obligations]:[2022 Paving Obligations]])</f>
        <v>5000</v>
      </c>
      <c r="AF1016" s="14">
        <v>105000</v>
      </c>
      <c r="AG1016" s="14">
        <v>0</v>
      </c>
      <c r="AH1016" s="14">
        <v>0</v>
      </c>
      <c r="AI1016" s="14">
        <v>0</v>
      </c>
      <c r="AJ1016" s="14">
        <v>105000</v>
      </c>
      <c r="AK1016" s="16" t="s">
        <v>6153</v>
      </c>
    </row>
    <row r="1017" spans="1:37" hidden="1" x14ac:dyDescent="0.35">
      <c r="A1017" s="159">
        <v>128634.79</v>
      </c>
      <c r="B1017" s="8">
        <v>3</v>
      </c>
      <c r="C1017" s="9" t="s">
        <v>85</v>
      </c>
      <c r="D1017" s="10">
        <v>43528</v>
      </c>
      <c r="E1017" s="9" t="s">
        <v>3474</v>
      </c>
      <c r="F1017" s="10">
        <v>44572</v>
      </c>
      <c r="G1017" s="9" t="s">
        <v>253</v>
      </c>
      <c r="H1017" s="11" t="s">
        <v>1272</v>
      </c>
      <c r="I1017" s="9"/>
      <c r="J1017" s="12"/>
      <c r="K1017" s="9"/>
      <c r="L1017" s="12"/>
      <c r="M1017" s="11" t="s">
        <v>6154</v>
      </c>
      <c r="N1017" s="11" t="s">
        <v>2935</v>
      </c>
      <c r="O1017" s="9" t="s">
        <v>1836</v>
      </c>
      <c r="P1017" s="9" t="s">
        <v>2935</v>
      </c>
      <c r="Q1017" s="11"/>
      <c r="R1017" s="166" t="s">
        <v>1778</v>
      </c>
      <c r="S1017" s="166" t="s">
        <v>1778</v>
      </c>
      <c r="T1017" s="15" t="s">
        <v>505</v>
      </c>
      <c r="U1017" s="10">
        <v>44603</v>
      </c>
      <c r="V1017" s="9"/>
      <c r="W1017" s="12" t="s">
        <v>93</v>
      </c>
      <c r="X1017" s="12"/>
      <c r="Y1017" s="12"/>
      <c r="Z1017" s="11"/>
      <c r="AA1017" s="14">
        <v>5000</v>
      </c>
      <c r="AB1017" s="14">
        <v>0</v>
      </c>
      <c r="AC1017" s="14">
        <v>120070</v>
      </c>
      <c r="AD1017" s="14">
        <v>0</v>
      </c>
      <c r="AE1017" s="161">
        <f>SUM(TAMPData2202[[#This Row],[2022 PE Obligations]:[2022 Paving Obligations]])</f>
        <v>125070</v>
      </c>
      <c r="AF1017" s="14">
        <v>105000</v>
      </c>
      <c r="AG1017" s="14">
        <v>0</v>
      </c>
      <c r="AH1017" s="14">
        <v>120070</v>
      </c>
      <c r="AI1017" s="14">
        <v>0</v>
      </c>
      <c r="AJ1017" s="14">
        <v>225070</v>
      </c>
      <c r="AK1017" s="16" t="s">
        <v>6155</v>
      </c>
    </row>
    <row r="1018" spans="1:37" hidden="1" x14ac:dyDescent="0.35">
      <c r="A1018" s="159">
        <v>128634.8</v>
      </c>
      <c r="B1018" s="8">
        <v>4</v>
      </c>
      <c r="C1018" s="9" t="s">
        <v>85</v>
      </c>
      <c r="D1018" s="10">
        <v>43528</v>
      </c>
      <c r="E1018" s="9" t="s">
        <v>3474</v>
      </c>
      <c r="F1018" s="10">
        <v>44530</v>
      </c>
      <c r="G1018" s="9" t="s">
        <v>2404</v>
      </c>
      <c r="H1018" s="11" t="s">
        <v>371</v>
      </c>
      <c r="I1018" s="9"/>
      <c r="J1018" s="12"/>
      <c r="K1018" s="9"/>
      <c r="L1018" s="12"/>
      <c r="M1018" s="11" t="s">
        <v>6156</v>
      </c>
      <c r="N1018" s="11" t="s">
        <v>2935</v>
      </c>
      <c r="O1018" s="9" t="s">
        <v>1836</v>
      </c>
      <c r="P1018" s="9" t="s">
        <v>1836</v>
      </c>
      <c r="Q1018" s="11"/>
      <c r="R1018" s="166" t="s">
        <v>1778</v>
      </c>
      <c r="S1018" s="9"/>
      <c r="T1018" s="15" t="s">
        <v>505</v>
      </c>
      <c r="U1018" s="10">
        <v>44841</v>
      </c>
      <c r="V1018" s="9"/>
      <c r="W1018" s="12" t="s">
        <v>93</v>
      </c>
      <c r="X1018" s="12" t="s">
        <v>186</v>
      </c>
      <c r="Y1018" s="12"/>
      <c r="Z1018" s="11"/>
      <c r="AA1018" s="14">
        <v>5000</v>
      </c>
      <c r="AB1018" s="14">
        <v>0</v>
      </c>
      <c r="AC1018" s="14">
        <v>0</v>
      </c>
      <c r="AD1018" s="14">
        <v>0</v>
      </c>
      <c r="AE1018" s="161">
        <f>SUM(TAMPData2202[[#This Row],[2022 PE Obligations]:[2022 Paving Obligations]])</f>
        <v>5000</v>
      </c>
      <c r="AF1018" s="14">
        <v>105000</v>
      </c>
      <c r="AG1018" s="14">
        <v>0</v>
      </c>
      <c r="AH1018" s="14">
        <v>0</v>
      </c>
      <c r="AI1018" s="14">
        <v>0</v>
      </c>
      <c r="AJ1018" s="14">
        <v>105000</v>
      </c>
      <c r="AK1018" s="16" t="s">
        <v>6157</v>
      </c>
    </row>
    <row r="1019" spans="1:37" hidden="1" x14ac:dyDescent="0.35">
      <c r="A1019" s="159">
        <v>128652.04</v>
      </c>
      <c r="B1019" s="8">
        <v>1</v>
      </c>
      <c r="C1019" s="9" t="s">
        <v>85</v>
      </c>
      <c r="D1019" s="10">
        <v>43523</v>
      </c>
      <c r="E1019" s="9" t="s">
        <v>98</v>
      </c>
      <c r="F1019" s="10">
        <v>43663</v>
      </c>
      <c r="G1019" s="9" t="s">
        <v>143</v>
      </c>
      <c r="H1019" s="11" t="s">
        <v>1588</v>
      </c>
      <c r="I1019" s="9"/>
      <c r="J1019" s="12"/>
      <c r="K1019" s="9"/>
      <c r="L1019" s="12"/>
      <c r="M1019" s="11" t="s">
        <v>6158</v>
      </c>
      <c r="N1019" s="11"/>
      <c r="O1019" s="9" t="s">
        <v>119</v>
      </c>
      <c r="P1019" s="9" t="s">
        <v>19</v>
      </c>
      <c r="Q1019" s="11"/>
      <c r="R1019" s="166" t="s">
        <v>1778</v>
      </c>
      <c r="S1019" s="9"/>
      <c r="T1019" s="15" t="s">
        <v>505</v>
      </c>
      <c r="U1019" s="12"/>
      <c r="V1019" s="9"/>
      <c r="W1019" s="12" t="s">
        <v>93</v>
      </c>
      <c r="X1019" s="12" t="s">
        <v>103</v>
      </c>
      <c r="Y1019" s="12"/>
      <c r="Z1019" s="11"/>
      <c r="AA1019" s="14">
        <v>0</v>
      </c>
      <c r="AB1019" s="14">
        <v>0</v>
      </c>
      <c r="AC1019" s="14">
        <v>6499</v>
      </c>
      <c r="AD1019" s="14">
        <v>0</v>
      </c>
      <c r="AE1019" s="161">
        <f>SUM(TAMPData2202[[#This Row],[2022 PE Obligations]:[2022 Paving Obligations]])</f>
        <v>6499</v>
      </c>
      <c r="AF1019" s="14">
        <v>0</v>
      </c>
      <c r="AG1019" s="14">
        <v>0</v>
      </c>
      <c r="AH1019" s="14">
        <v>6501</v>
      </c>
      <c r="AI1019" s="14">
        <v>0</v>
      </c>
      <c r="AJ1019" s="14">
        <v>6501</v>
      </c>
      <c r="AK1019" s="16" t="s">
        <v>6159</v>
      </c>
    </row>
    <row r="1020" spans="1:37" hidden="1" x14ac:dyDescent="0.35">
      <c r="A1020" s="159">
        <v>128652.07</v>
      </c>
      <c r="B1020" s="8">
        <v>1</v>
      </c>
      <c r="C1020" s="9" t="s">
        <v>85</v>
      </c>
      <c r="D1020" s="10">
        <v>43523</v>
      </c>
      <c r="E1020" s="9" t="s">
        <v>87</v>
      </c>
      <c r="F1020" s="10">
        <v>43663</v>
      </c>
      <c r="G1020" s="9" t="s">
        <v>143</v>
      </c>
      <c r="H1020" s="11" t="s">
        <v>248</v>
      </c>
      <c r="I1020" s="9" t="s">
        <v>154</v>
      </c>
      <c r="J1020" s="12" t="s">
        <v>101</v>
      </c>
      <c r="K1020" s="9"/>
      <c r="L1020" s="12" t="s">
        <v>101</v>
      </c>
      <c r="M1020" s="11" t="s">
        <v>4887</v>
      </c>
      <c r="N1020" s="11"/>
      <c r="O1020" s="9" t="s">
        <v>119</v>
      </c>
      <c r="P1020" s="9" t="s">
        <v>19</v>
      </c>
      <c r="Q1020" s="11"/>
      <c r="R1020" s="166" t="s">
        <v>1778</v>
      </c>
      <c r="S1020" s="166"/>
      <c r="T1020" s="13">
        <v>0.1</v>
      </c>
      <c r="U1020" s="12"/>
      <c r="V1020" s="9"/>
      <c r="W1020" s="12" t="s">
        <v>93</v>
      </c>
      <c r="X1020" s="12" t="s">
        <v>103</v>
      </c>
      <c r="Y1020" s="12"/>
      <c r="Z1020" s="11"/>
      <c r="AA1020" s="14">
        <v>0</v>
      </c>
      <c r="AB1020" s="14">
        <v>0</v>
      </c>
      <c r="AC1020" s="14">
        <v>4499</v>
      </c>
      <c r="AD1020" s="14">
        <v>0</v>
      </c>
      <c r="AE1020" s="161">
        <f>SUM(TAMPData2202[[#This Row],[2022 PE Obligations]:[2022 Paving Obligations]])</f>
        <v>4499</v>
      </c>
      <c r="AF1020" s="14">
        <v>0</v>
      </c>
      <c r="AG1020" s="14">
        <v>0</v>
      </c>
      <c r="AH1020" s="14">
        <v>4500</v>
      </c>
      <c r="AI1020" s="14">
        <v>0</v>
      </c>
      <c r="AJ1020" s="14">
        <v>4500</v>
      </c>
      <c r="AK1020" s="16" t="s">
        <v>4888</v>
      </c>
    </row>
    <row r="1021" spans="1:37" hidden="1" x14ac:dyDescent="0.35">
      <c r="A1021" s="159">
        <v>128652.09</v>
      </c>
      <c r="B1021" s="8">
        <v>2</v>
      </c>
      <c r="C1021" s="9" t="s">
        <v>85</v>
      </c>
      <c r="D1021" s="10">
        <v>43523</v>
      </c>
      <c r="E1021" s="9" t="s">
        <v>87</v>
      </c>
      <c r="F1021" s="10">
        <v>43663</v>
      </c>
      <c r="G1021" s="9" t="s">
        <v>235</v>
      </c>
      <c r="H1021" s="11" t="s">
        <v>847</v>
      </c>
      <c r="I1021" s="9"/>
      <c r="J1021" s="12"/>
      <c r="K1021" s="9"/>
      <c r="L1021" s="12"/>
      <c r="M1021" s="11" t="s">
        <v>6160</v>
      </c>
      <c r="N1021" s="11"/>
      <c r="O1021" s="9" t="s">
        <v>119</v>
      </c>
      <c r="P1021" s="9" t="s">
        <v>19</v>
      </c>
      <c r="Q1021" s="11"/>
      <c r="R1021" s="166" t="s">
        <v>1778</v>
      </c>
      <c r="S1021" s="9"/>
      <c r="T1021" s="15" t="s">
        <v>505</v>
      </c>
      <c r="U1021" s="12"/>
      <c r="V1021" s="9"/>
      <c r="W1021" s="12" t="s">
        <v>93</v>
      </c>
      <c r="X1021" s="12" t="s">
        <v>103</v>
      </c>
      <c r="Y1021" s="12"/>
      <c r="Z1021" s="11"/>
      <c r="AA1021" s="14">
        <v>0</v>
      </c>
      <c r="AB1021" s="14">
        <v>0</v>
      </c>
      <c r="AC1021" s="14">
        <v>1399</v>
      </c>
      <c r="AD1021" s="14">
        <v>0</v>
      </c>
      <c r="AE1021" s="161">
        <f>SUM(TAMPData2202[[#This Row],[2022 PE Obligations]:[2022 Paving Obligations]])</f>
        <v>1399</v>
      </c>
      <c r="AF1021" s="14">
        <v>0</v>
      </c>
      <c r="AG1021" s="14">
        <v>0</v>
      </c>
      <c r="AH1021" s="14">
        <v>1400</v>
      </c>
      <c r="AI1021" s="14">
        <v>0</v>
      </c>
      <c r="AJ1021" s="14">
        <v>1400</v>
      </c>
      <c r="AK1021" s="16" t="s">
        <v>6161</v>
      </c>
    </row>
    <row r="1022" spans="1:37" ht="54" hidden="1" x14ac:dyDescent="0.35">
      <c r="A1022" s="159">
        <v>128652.1</v>
      </c>
      <c r="B1022" s="8">
        <v>1</v>
      </c>
      <c r="C1022" s="9" t="s">
        <v>85</v>
      </c>
      <c r="D1022" s="10">
        <v>43523</v>
      </c>
      <c r="E1022" s="9" t="s">
        <v>87</v>
      </c>
      <c r="F1022" s="10">
        <v>43745</v>
      </c>
      <c r="G1022" s="9" t="s">
        <v>666</v>
      </c>
      <c r="H1022" s="11" t="s">
        <v>190</v>
      </c>
      <c r="I1022" s="9" t="s">
        <v>477</v>
      </c>
      <c r="J1022" s="12" t="s">
        <v>299</v>
      </c>
      <c r="K1022" s="9"/>
      <c r="L1022" s="12" t="s">
        <v>300</v>
      </c>
      <c r="M1022" s="11" t="s">
        <v>4889</v>
      </c>
      <c r="N1022" s="11" t="s">
        <v>4890</v>
      </c>
      <c r="O1022" s="9" t="s">
        <v>119</v>
      </c>
      <c r="P1022" s="9" t="s">
        <v>19</v>
      </c>
      <c r="Q1022" s="11"/>
      <c r="R1022" s="166" t="s">
        <v>1778</v>
      </c>
      <c r="S1022" s="166"/>
      <c r="T1022" s="15" t="s">
        <v>505</v>
      </c>
      <c r="U1022" s="12"/>
      <c r="V1022" s="9"/>
      <c r="W1022" s="12" t="s">
        <v>93</v>
      </c>
      <c r="X1022" s="12" t="s">
        <v>303</v>
      </c>
      <c r="Y1022" s="153" t="s">
        <v>29</v>
      </c>
      <c r="Z1022" s="11"/>
      <c r="AA1022" s="14">
        <v>0</v>
      </c>
      <c r="AB1022" s="14">
        <v>0</v>
      </c>
      <c r="AC1022" s="14">
        <v>4999</v>
      </c>
      <c r="AD1022" s="14">
        <v>0</v>
      </c>
      <c r="AE1022" s="161">
        <f>SUM(TAMPData2202[[#This Row],[2022 PE Obligations]:[2022 Paving Obligations]])</f>
        <v>4999</v>
      </c>
      <c r="AF1022" s="14">
        <v>0</v>
      </c>
      <c r="AG1022" s="14">
        <v>0</v>
      </c>
      <c r="AH1022" s="14">
        <v>86500</v>
      </c>
      <c r="AI1022" s="14">
        <v>0</v>
      </c>
      <c r="AJ1022" s="14">
        <v>86500</v>
      </c>
      <c r="AK1022" s="16" t="s">
        <v>4891</v>
      </c>
    </row>
    <row r="1023" spans="1:37" hidden="1" x14ac:dyDescent="0.35">
      <c r="A1023" s="159">
        <v>128652.11</v>
      </c>
      <c r="B1023" s="8">
        <v>2</v>
      </c>
      <c r="C1023" s="9" t="s">
        <v>85</v>
      </c>
      <c r="D1023" s="10">
        <v>43523</v>
      </c>
      <c r="E1023" s="9" t="s">
        <v>87</v>
      </c>
      <c r="F1023" s="10">
        <v>43663</v>
      </c>
      <c r="G1023" s="9" t="s">
        <v>235</v>
      </c>
      <c r="H1023" s="11" t="s">
        <v>135</v>
      </c>
      <c r="I1023" s="9"/>
      <c r="J1023" s="12"/>
      <c r="K1023" s="9"/>
      <c r="L1023" s="12"/>
      <c r="M1023" s="11" t="s">
        <v>6162</v>
      </c>
      <c r="N1023" s="11"/>
      <c r="O1023" s="9" t="s">
        <v>119</v>
      </c>
      <c r="P1023" s="9" t="s">
        <v>19</v>
      </c>
      <c r="Q1023" s="11"/>
      <c r="R1023" s="166" t="s">
        <v>1778</v>
      </c>
      <c r="S1023" s="9"/>
      <c r="T1023" s="15" t="s">
        <v>505</v>
      </c>
      <c r="U1023" s="12"/>
      <c r="V1023" s="9"/>
      <c r="W1023" s="12" t="s">
        <v>93</v>
      </c>
      <c r="X1023" s="12" t="s">
        <v>6163</v>
      </c>
      <c r="Y1023" s="12"/>
      <c r="Z1023" s="11"/>
      <c r="AA1023" s="14">
        <v>0</v>
      </c>
      <c r="AB1023" s="14">
        <v>0</v>
      </c>
      <c r="AC1023" s="14">
        <v>4299</v>
      </c>
      <c r="AD1023" s="14">
        <v>0</v>
      </c>
      <c r="AE1023" s="161">
        <f>SUM(TAMPData2202[[#This Row],[2022 PE Obligations]:[2022 Paving Obligations]])</f>
        <v>4299</v>
      </c>
      <c r="AF1023" s="14">
        <v>0</v>
      </c>
      <c r="AG1023" s="14">
        <v>0</v>
      </c>
      <c r="AH1023" s="14">
        <v>4301</v>
      </c>
      <c r="AI1023" s="14">
        <v>0</v>
      </c>
      <c r="AJ1023" s="14">
        <v>4301</v>
      </c>
      <c r="AK1023" s="16" t="s">
        <v>6164</v>
      </c>
    </row>
    <row r="1024" spans="1:37" hidden="1" x14ac:dyDescent="0.35">
      <c r="A1024" s="159">
        <v>128652.12</v>
      </c>
      <c r="B1024" s="8">
        <v>3</v>
      </c>
      <c r="C1024" s="9" t="s">
        <v>85</v>
      </c>
      <c r="D1024" s="10">
        <v>43523</v>
      </c>
      <c r="E1024" s="9" t="s">
        <v>87</v>
      </c>
      <c r="F1024" s="10">
        <v>43754</v>
      </c>
      <c r="G1024" s="9" t="s">
        <v>235</v>
      </c>
      <c r="H1024" s="11" t="s">
        <v>538</v>
      </c>
      <c r="I1024" s="9"/>
      <c r="J1024" s="12"/>
      <c r="K1024" s="9"/>
      <c r="L1024" s="12"/>
      <c r="M1024" s="11" t="s">
        <v>6165</v>
      </c>
      <c r="N1024" s="11" t="s">
        <v>6166</v>
      </c>
      <c r="O1024" s="9" t="s">
        <v>119</v>
      </c>
      <c r="P1024" s="9" t="s">
        <v>19</v>
      </c>
      <c r="Q1024" s="11"/>
      <c r="R1024" s="166" t="s">
        <v>1778</v>
      </c>
      <c r="S1024" s="9"/>
      <c r="T1024" s="15" t="s">
        <v>505</v>
      </c>
      <c r="U1024" s="12"/>
      <c r="V1024" s="9"/>
      <c r="W1024" s="12" t="s">
        <v>93</v>
      </c>
      <c r="X1024" s="12" t="s">
        <v>303</v>
      </c>
      <c r="Y1024" s="12"/>
      <c r="Z1024" s="11"/>
      <c r="AA1024" s="14">
        <v>0</v>
      </c>
      <c r="AB1024" s="14">
        <v>0</v>
      </c>
      <c r="AC1024" s="14">
        <v>1599</v>
      </c>
      <c r="AD1024" s="14">
        <v>0</v>
      </c>
      <c r="AE1024" s="161">
        <f>SUM(TAMPData2202[[#This Row],[2022 PE Obligations]:[2022 Paving Obligations]])</f>
        <v>1599</v>
      </c>
      <c r="AF1024" s="14">
        <v>0</v>
      </c>
      <c r="AG1024" s="14">
        <v>0</v>
      </c>
      <c r="AH1024" s="14">
        <v>32100</v>
      </c>
      <c r="AI1024" s="14">
        <v>0</v>
      </c>
      <c r="AJ1024" s="14">
        <v>32100</v>
      </c>
      <c r="AK1024" s="16" t="s">
        <v>6167</v>
      </c>
    </row>
    <row r="1025" spans="1:37" hidden="1" x14ac:dyDescent="0.35">
      <c r="A1025" s="159">
        <v>128652.13</v>
      </c>
      <c r="B1025" s="8">
        <v>3</v>
      </c>
      <c r="C1025" s="9" t="s">
        <v>85</v>
      </c>
      <c r="D1025" s="10">
        <v>43523</v>
      </c>
      <c r="E1025" s="9" t="s">
        <v>87</v>
      </c>
      <c r="F1025" s="10">
        <v>43700</v>
      </c>
      <c r="G1025" s="9" t="s">
        <v>235</v>
      </c>
      <c r="H1025" s="11" t="s">
        <v>1489</v>
      </c>
      <c r="I1025" s="9"/>
      <c r="J1025" s="12"/>
      <c r="K1025" s="9"/>
      <c r="L1025" s="12"/>
      <c r="M1025" s="11" t="s">
        <v>6168</v>
      </c>
      <c r="N1025" s="11"/>
      <c r="O1025" s="9" t="s">
        <v>119</v>
      </c>
      <c r="P1025" s="9" t="s">
        <v>19</v>
      </c>
      <c r="Q1025" s="11"/>
      <c r="R1025" s="166" t="s">
        <v>1778</v>
      </c>
      <c r="S1025" s="9"/>
      <c r="T1025" s="15" t="s">
        <v>505</v>
      </c>
      <c r="U1025" s="12"/>
      <c r="V1025" s="9"/>
      <c r="W1025" s="12" t="s">
        <v>93</v>
      </c>
      <c r="X1025" s="12" t="s">
        <v>103</v>
      </c>
      <c r="Y1025" s="12"/>
      <c r="Z1025" s="11"/>
      <c r="AA1025" s="14">
        <v>0</v>
      </c>
      <c r="AB1025" s="14">
        <v>0</v>
      </c>
      <c r="AC1025" s="14">
        <v>7498</v>
      </c>
      <c r="AD1025" s="14">
        <v>0</v>
      </c>
      <c r="AE1025" s="161">
        <f>SUM(TAMPData2202[[#This Row],[2022 PE Obligations]:[2022 Paving Obligations]])</f>
        <v>7498</v>
      </c>
      <c r="AF1025" s="14">
        <v>0</v>
      </c>
      <c r="AG1025" s="14">
        <v>0</v>
      </c>
      <c r="AH1025" s="14">
        <v>7500</v>
      </c>
      <c r="AI1025" s="14">
        <v>0</v>
      </c>
      <c r="AJ1025" s="14">
        <v>7500</v>
      </c>
      <c r="AK1025" s="16" t="s">
        <v>6169</v>
      </c>
    </row>
    <row r="1026" spans="1:37" hidden="1" x14ac:dyDescent="0.35">
      <c r="A1026" s="159">
        <v>128652.14</v>
      </c>
      <c r="B1026" s="8">
        <v>4</v>
      </c>
      <c r="C1026" s="9" t="s">
        <v>85</v>
      </c>
      <c r="D1026" s="10">
        <v>43523</v>
      </c>
      <c r="E1026" s="9" t="s">
        <v>87</v>
      </c>
      <c r="F1026" s="10">
        <v>43663</v>
      </c>
      <c r="G1026" s="9" t="s">
        <v>666</v>
      </c>
      <c r="H1026" s="11" t="s">
        <v>2044</v>
      </c>
      <c r="I1026" s="9"/>
      <c r="J1026" s="12"/>
      <c r="K1026" s="9"/>
      <c r="L1026" s="12"/>
      <c r="M1026" s="11" t="s">
        <v>6170</v>
      </c>
      <c r="N1026" s="11"/>
      <c r="O1026" s="9" t="s">
        <v>119</v>
      </c>
      <c r="P1026" s="9" t="s">
        <v>19</v>
      </c>
      <c r="Q1026" s="11"/>
      <c r="R1026" s="166" t="s">
        <v>1778</v>
      </c>
      <c r="S1026" s="9"/>
      <c r="T1026" s="15" t="s">
        <v>505</v>
      </c>
      <c r="U1026" s="12"/>
      <c r="V1026" s="9"/>
      <c r="W1026" s="12" t="s">
        <v>93</v>
      </c>
      <c r="X1026" s="12" t="s">
        <v>103</v>
      </c>
      <c r="Y1026" s="12"/>
      <c r="Z1026" s="11"/>
      <c r="AA1026" s="14">
        <v>0</v>
      </c>
      <c r="AB1026" s="14">
        <v>0</v>
      </c>
      <c r="AC1026" s="14">
        <v>5899</v>
      </c>
      <c r="AD1026" s="14">
        <v>0</v>
      </c>
      <c r="AE1026" s="161">
        <f>SUM(TAMPData2202[[#This Row],[2022 PE Obligations]:[2022 Paving Obligations]])</f>
        <v>5899</v>
      </c>
      <c r="AF1026" s="14">
        <v>0</v>
      </c>
      <c r="AG1026" s="14">
        <v>0</v>
      </c>
      <c r="AH1026" s="14">
        <v>5900</v>
      </c>
      <c r="AI1026" s="14">
        <v>0</v>
      </c>
      <c r="AJ1026" s="14">
        <v>5900</v>
      </c>
      <c r="AK1026" s="16" t="s">
        <v>6171</v>
      </c>
    </row>
    <row r="1027" spans="1:37" ht="36" hidden="1" x14ac:dyDescent="0.35">
      <c r="A1027" s="159">
        <v>128652.15</v>
      </c>
      <c r="B1027" s="8">
        <v>2</v>
      </c>
      <c r="C1027" s="9" t="s">
        <v>85</v>
      </c>
      <c r="D1027" s="10">
        <v>43523</v>
      </c>
      <c r="E1027" s="9" t="s">
        <v>87</v>
      </c>
      <c r="F1027" s="10">
        <v>43663</v>
      </c>
      <c r="G1027" s="9" t="s">
        <v>235</v>
      </c>
      <c r="H1027" s="11" t="s">
        <v>123</v>
      </c>
      <c r="I1027" s="9"/>
      <c r="J1027" s="12"/>
      <c r="K1027" s="9"/>
      <c r="L1027" s="12"/>
      <c r="M1027" s="11" t="s">
        <v>6172</v>
      </c>
      <c r="N1027" s="11"/>
      <c r="O1027" s="9" t="s">
        <v>119</v>
      </c>
      <c r="P1027" s="9" t="s">
        <v>19</v>
      </c>
      <c r="Q1027" s="11"/>
      <c r="R1027" s="166" t="s">
        <v>1778</v>
      </c>
      <c r="S1027" s="9"/>
      <c r="T1027" s="15" t="s">
        <v>505</v>
      </c>
      <c r="U1027" s="12"/>
      <c r="V1027" s="9"/>
      <c r="W1027" s="12" t="s">
        <v>93</v>
      </c>
      <c r="X1027" s="12" t="s">
        <v>103</v>
      </c>
      <c r="Y1027" s="12"/>
      <c r="Z1027" s="11"/>
      <c r="AA1027" s="14">
        <v>0</v>
      </c>
      <c r="AB1027" s="14">
        <v>0</v>
      </c>
      <c r="AC1027" s="14">
        <v>14149</v>
      </c>
      <c r="AD1027" s="14">
        <v>0</v>
      </c>
      <c r="AE1027" s="161">
        <f>SUM(TAMPData2202[[#This Row],[2022 PE Obligations]:[2022 Paving Obligations]])</f>
        <v>14149</v>
      </c>
      <c r="AF1027" s="14">
        <v>0</v>
      </c>
      <c r="AG1027" s="14">
        <v>0</v>
      </c>
      <c r="AH1027" s="14">
        <v>14153</v>
      </c>
      <c r="AI1027" s="14">
        <v>0</v>
      </c>
      <c r="AJ1027" s="14">
        <v>14153</v>
      </c>
      <c r="AK1027" s="16" t="s">
        <v>6173</v>
      </c>
    </row>
    <row r="1028" spans="1:37" hidden="1" x14ac:dyDescent="0.35">
      <c r="A1028" s="159">
        <v>128652.16</v>
      </c>
      <c r="B1028" s="8">
        <v>3</v>
      </c>
      <c r="C1028" s="9" t="s">
        <v>85</v>
      </c>
      <c r="D1028" s="10">
        <v>43523</v>
      </c>
      <c r="E1028" s="9" t="s">
        <v>87</v>
      </c>
      <c r="F1028" s="10">
        <v>43663</v>
      </c>
      <c r="G1028" s="9" t="s">
        <v>235</v>
      </c>
      <c r="H1028" s="11" t="s">
        <v>115</v>
      </c>
      <c r="I1028" s="9"/>
      <c r="J1028" s="12"/>
      <c r="K1028" s="9"/>
      <c r="L1028" s="12"/>
      <c r="M1028" s="11" t="s">
        <v>6174</v>
      </c>
      <c r="N1028" s="11"/>
      <c r="O1028" s="9" t="s">
        <v>119</v>
      </c>
      <c r="P1028" s="9" t="s">
        <v>19</v>
      </c>
      <c r="Q1028" s="11"/>
      <c r="R1028" s="166" t="s">
        <v>1778</v>
      </c>
      <c r="S1028" s="9"/>
      <c r="T1028" s="15" t="s">
        <v>505</v>
      </c>
      <c r="U1028" s="12"/>
      <c r="V1028" s="9"/>
      <c r="W1028" s="12" t="s">
        <v>93</v>
      </c>
      <c r="X1028" s="12" t="s">
        <v>103</v>
      </c>
      <c r="Y1028" s="12"/>
      <c r="Z1028" s="11"/>
      <c r="AA1028" s="14">
        <v>0</v>
      </c>
      <c r="AB1028" s="14">
        <v>0</v>
      </c>
      <c r="AC1028" s="14">
        <v>7099</v>
      </c>
      <c r="AD1028" s="14">
        <v>0</v>
      </c>
      <c r="AE1028" s="161">
        <f>SUM(TAMPData2202[[#This Row],[2022 PE Obligations]:[2022 Paving Obligations]])</f>
        <v>7099</v>
      </c>
      <c r="AF1028" s="14">
        <v>0</v>
      </c>
      <c r="AG1028" s="14">
        <v>0</v>
      </c>
      <c r="AH1028" s="14">
        <v>58100</v>
      </c>
      <c r="AI1028" s="14">
        <v>0</v>
      </c>
      <c r="AJ1028" s="14">
        <v>58100</v>
      </c>
      <c r="AK1028" s="16" t="s">
        <v>6175</v>
      </c>
    </row>
    <row r="1029" spans="1:37" ht="36" hidden="1" x14ac:dyDescent="0.35">
      <c r="A1029" s="159">
        <v>128652.17</v>
      </c>
      <c r="B1029" s="8">
        <v>1</v>
      </c>
      <c r="C1029" s="9" t="s">
        <v>85</v>
      </c>
      <c r="D1029" s="10">
        <v>43523</v>
      </c>
      <c r="E1029" s="9" t="s">
        <v>87</v>
      </c>
      <c r="F1029" s="10">
        <v>43663</v>
      </c>
      <c r="G1029" s="9" t="s">
        <v>666</v>
      </c>
      <c r="H1029" s="11" t="s">
        <v>718</v>
      </c>
      <c r="I1029" s="9"/>
      <c r="J1029" s="12"/>
      <c r="K1029" s="9"/>
      <c r="L1029" s="12"/>
      <c r="M1029" s="11" t="s">
        <v>6176</v>
      </c>
      <c r="N1029" s="11"/>
      <c r="O1029" s="9" t="s">
        <v>119</v>
      </c>
      <c r="P1029" s="9" t="s">
        <v>19</v>
      </c>
      <c r="Q1029" s="11"/>
      <c r="R1029" s="166" t="s">
        <v>1778</v>
      </c>
      <c r="S1029" s="9"/>
      <c r="T1029" s="15" t="s">
        <v>505</v>
      </c>
      <c r="U1029" s="12"/>
      <c r="V1029" s="9"/>
      <c r="W1029" s="12" t="s">
        <v>93</v>
      </c>
      <c r="X1029" s="12" t="s">
        <v>103</v>
      </c>
      <c r="Y1029" s="12"/>
      <c r="Z1029" s="11"/>
      <c r="AA1029" s="14">
        <v>0</v>
      </c>
      <c r="AB1029" s="14">
        <v>0</v>
      </c>
      <c r="AC1029" s="14">
        <v>3499</v>
      </c>
      <c r="AD1029" s="14">
        <v>0</v>
      </c>
      <c r="AE1029" s="161">
        <f>SUM(TAMPData2202[[#This Row],[2022 PE Obligations]:[2022 Paving Obligations]])</f>
        <v>3499</v>
      </c>
      <c r="AF1029" s="14">
        <v>0</v>
      </c>
      <c r="AG1029" s="14">
        <v>0</v>
      </c>
      <c r="AH1029" s="14">
        <v>223501</v>
      </c>
      <c r="AI1029" s="14">
        <v>0</v>
      </c>
      <c r="AJ1029" s="14">
        <v>223501</v>
      </c>
      <c r="AK1029" s="16" t="s">
        <v>6177</v>
      </c>
    </row>
    <row r="1030" spans="1:37" hidden="1" x14ac:dyDescent="0.35">
      <c r="A1030" s="159">
        <v>128652.18</v>
      </c>
      <c r="B1030" s="8">
        <v>1</v>
      </c>
      <c r="C1030" s="9" t="s">
        <v>85</v>
      </c>
      <c r="D1030" s="10">
        <v>43523</v>
      </c>
      <c r="E1030" s="9" t="s">
        <v>87</v>
      </c>
      <c r="F1030" s="10">
        <v>44281</v>
      </c>
      <c r="G1030" s="9" t="s">
        <v>152</v>
      </c>
      <c r="H1030" s="11" t="s">
        <v>1105</v>
      </c>
      <c r="I1030" s="9"/>
      <c r="J1030" s="12"/>
      <c r="K1030" s="9"/>
      <c r="L1030" s="12"/>
      <c r="M1030" s="11" t="s">
        <v>6178</v>
      </c>
      <c r="N1030" s="11"/>
      <c r="O1030" s="9" t="s">
        <v>119</v>
      </c>
      <c r="P1030" s="9" t="s">
        <v>19</v>
      </c>
      <c r="Q1030" s="11"/>
      <c r="R1030" s="166" t="s">
        <v>1778</v>
      </c>
      <c r="S1030" s="166" t="s">
        <v>1778</v>
      </c>
      <c r="T1030" s="15" t="s">
        <v>505</v>
      </c>
      <c r="U1030" s="12"/>
      <c r="V1030" s="9"/>
      <c r="W1030" s="12" t="s">
        <v>93</v>
      </c>
      <c r="X1030" s="12"/>
      <c r="Y1030" s="12"/>
      <c r="Z1030" s="11"/>
      <c r="AA1030" s="14">
        <v>0</v>
      </c>
      <c r="AB1030" s="14">
        <v>0</v>
      </c>
      <c r="AC1030" s="14">
        <v>208</v>
      </c>
      <c r="AD1030" s="14">
        <v>0</v>
      </c>
      <c r="AE1030" s="161">
        <f>SUM(TAMPData2202[[#This Row],[2022 PE Obligations]:[2022 Paving Obligations]])</f>
        <v>208</v>
      </c>
      <c r="AF1030" s="14">
        <v>0</v>
      </c>
      <c r="AG1030" s="14">
        <v>0</v>
      </c>
      <c r="AH1030" s="14">
        <v>209</v>
      </c>
      <c r="AI1030" s="14">
        <v>0</v>
      </c>
      <c r="AJ1030" s="14">
        <v>209</v>
      </c>
      <c r="AK1030" s="16" t="s">
        <v>6179</v>
      </c>
    </row>
    <row r="1031" spans="1:37" hidden="1" x14ac:dyDescent="0.35">
      <c r="A1031" s="159">
        <v>128652.19</v>
      </c>
      <c r="B1031" s="8">
        <v>2</v>
      </c>
      <c r="C1031" s="9" t="s">
        <v>85</v>
      </c>
      <c r="D1031" s="10">
        <v>43523</v>
      </c>
      <c r="E1031" s="9" t="s">
        <v>87</v>
      </c>
      <c r="F1031" s="10">
        <v>43663</v>
      </c>
      <c r="G1031" s="9" t="s">
        <v>235</v>
      </c>
      <c r="H1031" s="11" t="s">
        <v>223</v>
      </c>
      <c r="I1031" s="9"/>
      <c r="J1031" s="12"/>
      <c r="K1031" s="9"/>
      <c r="L1031" s="12"/>
      <c r="M1031" s="11" t="s">
        <v>6180</v>
      </c>
      <c r="N1031" s="11"/>
      <c r="O1031" s="9" t="s">
        <v>119</v>
      </c>
      <c r="P1031" s="9" t="s">
        <v>19</v>
      </c>
      <c r="Q1031" s="11"/>
      <c r="R1031" s="166" t="s">
        <v>1778</v>
      </c>
      <c r="S1031" s="9"/>
      <c r="T1031" s="15" t="s">
        <v>505</v>
      </c>
      <c r="U1031" s="12"/>
      <c r="V1031" s="9"/>
      <c r="W1031" s="12" t="s">
        <v>93</v>
      </c>
      <c r="X1031" s="12" t="s">
        <v>94</v>
      </c>
      <c r="Y1031" s="12"/>
      <c r="Z1031" s="11"/>
      <c r="AA1031" s="14">
        <v>0</v>
      </c>
      <c r="AB1031" s="14">
        <v>0</v>
      </c>
      <c r="AC1031" s="14">
        <v>14348</v>
      </c>
      <c r="AD1031" s="14">
        <v>0</v>
      </c>
      <c r="AE1031" s="161">
        <f>SUM(TAMPData2202[[#This Row],[2022 PE Obligations]:[2022 Paving Obligations]])</f>
        <v>14348</v>
      </c>
      <c r="AF1031" s="14">
        <v>3000</v>
      </c>
      <c r="AG1031" s="14">
        <v>0</v>
      </c>
      <c r="AH1031" s="14">
        <v>14350</v>
      </c>
      <c r="AI1031" s="14">
        <v>0</v>
      </c>
      <c r="AJ1031" s="14">
        <v>17350</v>
      </c>
      <c r="AK1031" s="16" t="s">
        <v>6181</v>
      </c>
    </row>
    <row r="1032" spans="1:37" hidden="1" x14ac:dyDescent="0.35">
      <c r="A1032" s="159">
        <v>128652.21</v>
      </c>
      <c r="B1032" s="8">
        <v>4</v>
      </c>
      <c r="C1032" s="9" t="s">
        <v>85</v>
      </c>
      <c r="D1032" s="10">
        <v>43523</v>
      </c>
      <c r="E1032" s="9" t="s">
        <v>87</v>
      </c>
      <c r="F1032" s="10">
        <v>43663</v>
      </c>
      <c r="G1032" s="9" t="s">
        <v>666</v>
      </c>
      <c r="H1032" s="11" t="s">
        <v>325</v>
      </c>
      <c r="I1032" s="9"/>
      <c r="J1032" s="12"/>
      <c r="K1032" s="9"/>
      <c r="L1032" s="12"/>
      <c r="M1032" s="11" t="s">
        <v>6182</v>
      </c>
      <c r="N1032" s="11"/>
      <c r="O1032" s="9" t="s">
        <v>119</v>
      </c>
      <c r="P1032" s="9" t="s">
        <v>19</v>
      </c>
      <c r="Q1032" s="11"/>
      <c r="R1032" s="166" t="s">
        <v>1778</v>
      </c>
      <c r="S1032" s="9"/>
      <c r="T1032" s="15" t="s">
        <v>505</v>
      </c>
      <c r="U1032" s="12"/>
      <c r="V1032" s="9"/>
      <c r="W1032" s="12" t="s">
        <v>93</v>
      </c>
      <c r="X1032" s="12" t="s">
        <v>103</v>
      </c>
      <c r="Y1032" s="12"/>
      <c r="Z1032" s="11"/>
      <c r="AA1032" s="14">
        <v>0</v>
      </c>
      <c r="AB1032" s="14">
        <v>0</v>
      </c>
      <c r="AC1032" s="14">
        <v>742</v>
      </c>
      <c r="AD1032" s="14">
        <v>0</v>
      </c>
      <c r="AE1032" s="161">
        <f>SUM(TAMPData2202[[#This Row],[2022 PE Obligations]:[2022 Paving Obligations]])</f>
        <v>742</v>
      </c>
      <c r="AF1032" s="14">
        <v>0</v>
      </c>
      <c r="AG1032" s="14">
        <v>0</v>
      </c>
      <c r="AH1032" s="14">
        <v>743</v>
      </c>
      <c r="AI1032" s="14">
        <v>0</v>
      </c>
      <c r="AJ1032" s="14">
        <v>743</v>
      </c>
      <c r="AK1032" s="16" t="s">
        <v>6183</v>
      </c>
    </row>
    <row r="1033" spans="1:37" ht="36" hidden="1" x14ac:dyDescent="0.35">
      <c r="A1033" s="159">
        <v>128652.26</v>
      </c>
      <c r="B1033" s="8">
        <v>2</v>
      </c>
      <c r="C1033" s="9" t="s">
        <v>85</v>
      </c>
      <c r="D1033" s="10">
        <v>43523</v>
      </c>
      <c r="E1033" s="9" t="s">
        <v>87</v>
      </c>
      <c r="F1033" s="10">
        <v>43663</v>
      </c>
      <c r="G1033" s="9" t="s">
        <v>235</v>
      </c>
      <c r="H1033" s="11" t="s">
        <v>838</v>
      </c>
      <c r="I1033" s="9"/>
      <c r="J1033" s="12"/>
      <c r="K1033" s="9"/>
      <c r="L1033" s="12"/>
      <c r="M1033" s="11" t="s">
        <v>6184</v>
      </c>
      <c r="N1033" s="11"/>
      <c r="O1033" s="9" t="s">
        <v>119</v>
      </c>
      <c r="P1033" s="9" t="s">
        <v>19</v>
      </c>
      <c r="Q1033" s="11"/>
      <c r="R1033" s="166" t="s">
        <v>1778</v>
      </c>
      <c r="S1033" s="166" t="s">
        <v>1778</v>
      </c>
      <c r="T1033" s="15" t="s">
        <v>505</v>
      </c>
      <c r="U1033" s="12"/>
      <c r="V1033" s="9"/>
      <c r="W1033" s="12" t="s">
        <v>93</v>
      </c>
      <c r="X1033" s="12"/>
      <c r="Y1033" s="12"/>
      <c r="Z1033" s="11"/>
      <c r="AA1033" s="14">
        <v>0</v>
      </c>
      <c r="AB1033" s="14">
        <v>0</v>
      </c>
      <c r="AC1033" s="14">
        <v>20992</v>
      </c>
      <c r="AD1033" s="14">
        <v>0</v>
      </c>
      <c r="AE1033" s="161">
        <f>SUM(TAMPData2202[[#This Row],[2022 PE Obligations]:[2022 Paving Obligations]])</f>
        <v>20992</v>
      </c>
      <c r="AF1033" s="14">
        <v>3000</v>
      </c>
      <c r="AG1033" s="14">
        <v>0</v>
      </c>
      <c r="AH1033" s="14">
        <v>20997</v>
      </c>
      <c r="AI1033" s="14">
        <v>0</v>
      </c>
      <c r="AJ1033" s="14">
        <v>23997</v>
      </c>
      <c r="AK1033" s="16" t="s">
        <v>6185</v>
      </c>
    </row>
    <row r="1034" spans="1:37" hidden="1" x14ac:dyDescent="0.35">
      <c r="A1034" s="159">
        <v>128652.3</v>
      </c>
      <c r="B1034" s="8">
        <v>2</v>
      </c>
      <c r="C1034" s="9" t="s">
        <v>85</v>
      </c>
      <c r="D1034" s="10">
        <v>43523</v>
      </c>
      <c r="E1034" s="9" t="s">
        <v>87</v>
      </c>
      <c r="F1034" s="10">
        <v>43663</v>
      </c>
      <c r="G1034" s="9" t="s">
        <v>235</v>
      </c>
      <c r="H1034" s="11" t="s">
        <v>1613</v>
      </c>
      <c r="I1034" s="9"/>
      <c r="J1034" s="12"/>
      <c r="K1034" s="9"/>
      <c r="L1034" s="12"/>
      <c r="M1034" s="11" t="s">
        <v>6186</v>
      </c>
      <c r="N1034" s="11"/>
      <c r="O1034" s="9" t="s">
        <v>119</v>
      </c>
      <c r="P1034" s="9" t="s">
        <v>19</v>
      </c>
      <c r="Q1034" s="11"/>
      <c r="R1034" s="166" t="s">
        <v>1778</v>
      </c>
      <c r="S1034" s="9"/>
      <c r="T1034" s="15" t="s">
        <v>505</v>
      </c>
      <c r="U1034" s="12"/>
      <c r="V1034" s="9"/>
      <c r="W1034" s="12" t="s">
        <v>93</v>
      </c>
      <c r="X1034" s="12" t="s">
        <v>13</v>
      </c>
      <c r="Y1034" s="12"/>
      <c r="Z1034" s="11"/>
      <c r="AA1034" s="14">
        <v>0</v>
      </c>
      <c r="AB1034" s="14">
        <v>0</v>
      </c>
      <c r="AC1034" s="14">
        <v>479</v>
      </c>
      <c r="AD1034" s="14">
        <v>0</v>
      </c>
      <c r="AE1034" s="161">
        <f>SUM(TAMPData2202[[#This Row],[2022 PE Obligations]:[2022 Paving Obligations]])</f>
        <v>479</v>
      </c>
      <c r="AF1034" s="14">
        <v>0</v>
      </c>
      <c r="AG1034" s="14">
        <v>0</v>
      </c>
      <c r="AH1034" s="14">
        <v>480</v>
      </c>
      <c r="AI1034" s="14">
        <v>0</v>
      </c>
      <c r="AJ1034" s="14">
        <v>480</v>
      </c>
      <c r="AK1034" s="16" t="s">
        <v>6187</v>
      </c>
    </row>
    <row r="1035" spans="1:37" ht="36" hidden="1" x14ac:dyDescent="0.35">
      <c r="A1035" s="159">
        <v>128652.31</v>
      </c>
      <c r="B1035" s="8">
        <v>2</v>
      </c>
      <c r="C1035" s="9" t="s">
        <v>85</v>
      </c>
      <c r="D1035" s="10">
        <v>43523</v>
      </c>
      <c r="E1035" s="9" t="s">
        <v>87</v>
      </c>
      <c r="F1035" s="10">
        <v>43851</v>
      </c>
      <c r="G1035" s="9" t="s">
        <v>235</v>
      </c>
      <c r="H1035" s="11" t="s">
        <v>460</v>
      </c>
      <c r="I1035" s="9"/>
      <c r="J1035" s="12"/>
      <c r="K1035" s="9"/>
      <c r="L1035" s="12"/>
      <c r="M1035" s="11" t="s">
        <v>4624</v>
      </c>
      <c r="N1035" s="11"/>
      <c r="O1035" s="9" t="s">
        <v>119</v>
      </c>
      <c r="P1035" s="9" t="s">
        <v>1836</v>
      </c>
      <c r="Q1035" s="11"/>
      <c r="R1035" s="9" t="s">
        <v>4525</v>
      </c>
      <c r="S1035" s="9" t="s">
        <v>46</v>
      </c>
      <c r="T1035" s="15" t="s">
        <v>505</v>
      </c>
      <c r="U1035" s="12"/>
      <c r="V1035" s="9"/>
      <c r="W1035" s="12" t="s">
        <v>93</v>
      </c>
      <c r="X1035" s="12" t="s">
        <v>94</v>
      </c>
      <c r="Y1035" s="153" t="s">
        <v>31</v>
      </c>
      <c r="Z1035" s="11"/>
      <c r="AA1035" s="14">
        <v>0</v>
      </c>
      <c r="AB1035" s="14">
        <v>0</v>
      </c>
      <c r="AC1035" s="14">
        <v>17459</v>
      </c>
      <c r="AD1035" s="14">
        <v>0</v>
      </c>
      <c r="AE1035" s="165">
        <f>SUM(TAMPData2202[[#This Row],[2022 PE Obligations]:[2022 Paving Obligations]])</f>
        <v>17459</v>
      </c>
      <c r="AF1035" s="14">
        <v>3000</v>
      </c>
      <c r="AG1035" s="14">
        <v>0</v>
      </c>
      <c r="AH1035" s="14">
        <v>17462</v>
      </c>
      <c r="AI1035" s="14">
        <v>0</v>
      </c>
      <c r="AJ1035" s="14">
        <v>20462</v>
      </c>
      <c r="AK1035" s="16" t="s">
        <v>4625</v>
      </c>
    </row>
    <row r="1036" spans="1:37" ht="54" hidden="1" x14ac:dyDescent="0.35">
      <c r="A1036" s="159">
        <v>128652.32</v>
      </c>
      <c r="B1036" s="8">
        <v>2</v>
      </c>
      <c r="C1036" s="9" t="s">
        <v>85</v>
      </c>
      <c r="D1036" s="10">
        <v>43523</v>
      </c>
      <c r="E1036" s="9" t="s">
        <v>87</v>
      </c>
      <c r="F1036" s="10">
        <v>43663</v>
      </c>
      <c r="G1036" s="9" t="s">
        <v>235</v>
      </c>
      <c r="H1036" s="11" t="s">
        <v>1828</v>
      </c>
      <c r="I1036" s="9"/>
      <c r="J1036" s="12"/>
      <c r="K1036" s="9"/>
      <c r="L1036" s="12"/>
      <c r="M1036" s="11" t="s">
        <v>6188</v>
      </c>
      <c r="N1036" s="11"/>
      <c r="O1036" s="9" t="s">
        <v>119</v>
      </c>
      <c r="P1036" s="9" t="s">
        <v>19</v>
      </c>
      <c r="Q1036" s="11"/>
      <c r="R1036" s="166" t="s">
        <v>1778</v>
      </c>
      <c r="S1036" s="9"/>
      <c r="T1036" s="15" t="s">
        <v>505</v>
      </c>
      <c r="U1036" s="12"/>
      <c r="V1036" s="9"/>
      <c r="W1036" s="12" t="s">
        <v>93</v>
      </c>
      <c r="X1036" s="12" t="s">
        <v>103</v>
      </c>
      <c r="Y1036" s="12"/>
      <c r="Z1036" s="11"/>
      <c r="AA1036" s="14">
        <v>0</v>
      </c>
      <c r="AB1036" s="14">
        <v>0</v>
      </c>
      <c r="AC1036" s="14">
        <v>3898</v>
      </c>
      <c r="AD1036" s="14">
        <v>0</v>
      </c>
      <c r="AE1036" s="161">
        <f>SUM(TAMPData2202[[#This Row],[2022 PE Obligations]:[2022 Paving Obligations]])</f>
        <v>3898</v>
      </c>
      <c r="AF1036" s="14">
        <v>0</v>
      </c>
      <c r="AG1036" s="14">
        <v>0</v>
      </c>
      <c r="AH1036" s="14">
        <v>3905</v>
      </c>
      <c r="AI1036" s="14">
        <v>0</v>
      </c>
      <c r="AJ1036" s="14">
        <v>3905</v>
      </c>
      <c r="AK1036" s="16" t="s">
        <v>6189</v>
      </c>
    </row>
    <row r="1037" spans="1:37" ht="36" hidden="1" x14ac:dyDescent="0.35">
      <c r="A1037" s="159">
        <v>128652.33</v>
      </c>
      <c r="B1037" s="8">
        <v>1</v>
      </c>
      <c r="C1037" s="9" t="s">
        <v>85</v>
      </c>
      <c r="D1037" s="10">
        <v>43523</v>
      </c>
      <c r="E1037" s="9" t="s">
        <v>87</v>
      </c>
      <c r="F1037" s="10">
        <v>43853</v>
      </c>
      <c r="G1037" s="9" t="s">
        <v>666</v>
      </c>
      <c r="H1037" s="11" t="s">
        <v>1192</v>
      </c>
      <c r="I1037" s="9"/>
      <c r="J1037" s="12"/>
      <c r="K1037" s="9"/>
      <c r="L1037" s="12"/>
      <c r="M1037" s="11" t="s">
        <v>6190</v>
      </c>
      <c r="N1037" s="11"/>
      <c r="O1037" s="9" t="s">
        <v>119</v>
      </c>
      <c r="P1037" s="9" t="s">
        <v>19</v>
      </c>
      <c r="Q1037" s="11"/>
      <c r="R1037" s="166" t="s">
        <v>1778</v>
      </c>
      <c r="S1037" s="9"/>
      <c r="T1037" s="15" t="s">
        <v>505</v>
      </c>
      <c r="U1037" s="12"/>
      <c r="V1037" s="9"/>
      <c r="W1037" s="12" t="s">
        <v>93</v>
      </c>
      <c r="X1037" s="12" t="s">
        <v>1725</v>
      </c>
      <c r="Y1037" s="12"/>
      <c r="Z1037" s="11"/>
      <c r="AA1037" s="14">
        <v>0</v>
      </c>
      <c r="AB1037" s="14">
        <v>0</v>
      </c>
      <c r="AC1037" s="14">
        <v>12258</v>
      </c>
      <c r="AD1037" s="14">
        <v>0</v>
      </c>
      <c r="AE1037" s="161">
        <f>SUM(TAMPData2202[[#This Row],[2022 PE Obligations]:[2022 Paving Obligations]])</f>
        <v>12258</v>
      </c>
      <c r="AF1037" s="14">
        <v>0</v>
      </c>
      <c r="AG1037" s="14">
        <v>0</v>
      </c>
      <c r="AH1037" s="14">
        <v>167760</v>
      </c>
      <c r="AI1037" s="14">
        <v>0</v>
      </c>
      <c r="AJ1037" s="14">
        <v>167760</v>
      </c>
      <c r="AK1037" s="16" t="s">
        <v>6191</v>
      </c>
    </row>
    <row r="1038" spans="1:37" ht="54" hidden="1" x14ac:dyDescent="0.35">
      <c r="A1038" s="159">
        <v>128652.34</v>
      </c>
      <c r="B1038" s="8">
        <v>1</v>
      </c>
      <c r="C1038" s="9" t="s">
        <v>85</v>
      </c>
      <c r="D1038" s="10">
        <v>43523</v>
      </c>
      <c r="E1038" s="9" t="s">
        <v>87</v>
      </c>
      <c r="F1038" s="10">
        <v>43663</v>
      </c>
      <c r="G1038" s="9" t="s">
        <v>143</v>
      </c>
      <c r="H1038" s="11" t="s">
        <v>689</v>
      </c>
      <c r="I1038" s="9"/>
      <c r="J1038" s="12"/>
      <c r="K1038" s="9"/>
      <c r="L1038" s="12"/>
      <c r="M1038" s="11" t="s">
        <v>6192</v>
      </c>
      <c r="N1038" s="11"/>
      <c r="O1038" s="9" t="s">
        <v>119</v>
      </c>
      <c r="P1038" s="9" t="s">
        <v>19</v>
      </c>
      <c r="Q1038" s="11"/>
      <c r="R1038" s="166" t="s">
        <v>1778</v>
      </c>
      <c r="S1038" s="9"/>
      <c r="T1038" s="15" t="s">
        <v>505</v>
      </c>
      <c r="U1038" s="12"/>
      <c r="V1038" s="9"/>
      <c r="W1038" s="12" t="s">
        <v>93</v>
      </c>
      <c r="X1038" s="12" t="s">
        <v>94</v>
      </c>
      <c r="Y1038" s="12"/>
      <c r="Z1038" s="11"/>
      <c r="AA1038" s="14">
        <v>0</v>
      </c>
      <c r="AB1038" s="14">
        <v>0</v>
      </c>
      <c r="AC1038" s="14">
        <v>21688</v>
      </c>
      <c r="AD1038" s="14">
        <v>0</v>
      </c>
      <c r="AE1038" s="161">
        <f>SUM(TAMPData2202[[#This Row],[2022 PE Obligations]:[2022 Paving Obligations]])</f>
        <v>21688</v>
      </c>
      <c r="AF1038" s="14">
        <v>0</v>
      </c>
      <c r="AG1038" s="14">
        <v>0</v>
      </c>
      <c r="AH1038" s="14">
        <v>21694</v>
      </c>
      <c r="AI1038" s="14">
        <v>0</v>
      </c>
      <c r="AJ1038" s="14">
        <v>21694</v>
      </c>
      <c r="AK1038" s="16" t="s">
        <v>6193</v>
      </c>
    </row>
    <row r="1039" spans="1:37" hidden="1" x14ac:dyDescent="0.35">
      <c r="A1039" s="159">
        <v>128652.36</v>
      </c>
      <c r="B1039" s="8">
        <v>3</v>
      </c>
      <c r="C1039" s="9" t="s">
        <v>85</v>
      </c>
      <c r="D1039" s="10">
        <v>43523</v>
      </c>
      <c r="E1039" s="9" t="s">
        <v>87</v>
      </c>
      <c r="F1039" s="10">
        <v>43663</v>
      </c>
      <c r="G1039" s="9" t="s">
        <v>235</v>
      </c>
      <c r="H1039" s="11" t="s">
        <v>701</v>
      </c>
      <c r="I1039" s="9"/>
      <c r="J1039" s="12"/>
      <c r="K1039" s="9"/>
      <c r="L1039" s="12"/>
      <c r="M1039" s="11" t="s">
        <v>6194</v>
      </c>
      <c r="N1039" s="11"/>
      <c r="O1039" s="9" t="s">
        <v>119</v>
      </c>
      <c r="P1039" s="9" t="s">
        <v>19</v>
      </c>
      <c r="Q1039" s="11"/>
      <c r="R1039" s="166" t="s">
        <v>1778</v>
      </c>
      <c r="S1039" s="9"/>
      <c r="T1039" s="15" t="s">
        <v>505</v>
      </c>
      <c r="U1039" s="12"/>
      <c r="V1039" s="9"/>
      <c r="W1039" s="12" t="s">
        <v>93</v>
      </c>
      <c r="X1039" s="12" t="s">
        <v>13</v>
      </c>
      <c r="Y1039" s="12"/>
      <c r="Z1039" s="11"/>
      <c r="AA1039" s="14">
        <v>0</v>
      </c>
      <c r="AB1039" s="14">
        <v>0</v>
      </c>
      <c r="AC1039" s="14">
        <v>1993</v>
      </c>
      <c r="AD1039" s="14">
        <v>0</v>
      </c>
      <c r="AE1039" s="161">
        <f>SUM(TAMPData2202[[#This Row],[2022 PE Obligations]:[2022 Paving Obligations]])</f>
        <v>1993</v>
      </c>
      <c r="AF1039" s="14">
        <v>0</v>
      </c>
      <c r="AG1039" s="14">
        <v>0</v>
      </c>
      <c r="AH1039" s="14">
        <v>1994</v>
      </c>
      <c r="AI1039" s="14">
        <v>0</v>
      </c>
      <c r="AJ1039" s="14">
        <v>1994</v>
      </c>
      <c r="AK1039" s="16" t="s">
        <v>6195</v>
      </c>
    </row>
    <row r="1040" spans="1:37" hidden="1" x14ac:dyDescent="0.35">
      <c r="A1040" s="159">
        <v>128652.37</v>
      </c>
      <c r="B1040" s="8">
        <v>4</v>
      </c>
      <c r="C1040" s="9" t="s">
        <v>85</v>
      </c>
      <c r="D1040" s="10">
        <v>43523</v>
      </c>
      <c r="E1040" s="9" t="s">
        <v>87</v>
      </c>
      <c r="F1040" s="10">
        <v>43663</v>
      </c>
      <c r="G1040" s="9" t="s">
        <v>666</v>
      </c>
      <c r="H1040" s="11" t="s">
        <v>2853</v>
      </c>
      <c r="I1040" s="9"/>
      <c r="J1040" s="12"/>
      <c r="K1040" s="9"/>
      <c r="L1040" s="12"/>
      <c r="M1040" s="11" t="s">
        <v>6196</v>
      </c>
      <c r="N1040" s="11"/>
      <c r="O1040" s="9" t="s">
        <v>119</v>
      </c>
      <c r="P1040" s="9" t="s">
        <v>19</v>
      </c>
      <c r="Q1040" s="11"/>
      <c r="R1040" s="166" t="s">
        <v>1778</v>
      </c>
      <c r="S1040" s="9"/>
      <c r="T1040" s="15" t="s">
        <v>505</v>
      </c>
      <c r="U1040" s="12"/>
      <c r="V1040" s="9"/>
      <c r="W1040" s="12" t="s">
        <v>93</v>
      </c>
      <c r="X1040" s="12" t="s">
        <v>103</v>
      </c>
      <c r="Y1040" s="12"/>
      <c r="Z1040" s="11"/>
      <c r="AA1040" s="14">
        <v>0</v>
      </c>
      <c r="AB1040" s="14">
        <v>0</v>
      </c>
      <c r="AC1040" s="14">
        <v>3920</v>
      </c>
      <c r="AD1040" s="14">
        <v>0</v>
      </c>
      <c r="AE1040" s="161">
        <f>SUM(TAMPData2202[[#This Row],[2022 PE Obligations]:[2022 Paving Obligations]])</f>
        <v>3920</v>
      </c>
      <c r="AF1040" s="14">
        <v>0</v>
      </c>
      <c r="AG1040" s="14">
        <v>0</v>
      </c>
      <c r="AH1040" s="14">
        <v>3922</v>
      </c>
      <c r="AI1040" s="14">
        <v>0</v>
      </c>
      <c r="AJ1040" s="14">
        <v>3922</v>
      </c>
      <c r="AK1040" s="16" t="s">
        <v>6197</v>
      </c>
    </row>
    <row r="1041" spans="1:37" ht="54" hidden="1" x14ac:dyDescent="0.35">
      <c r="A1041" s="159">
        <v>128652.39</v>
      </c>
      <c r="B1041" s="8">
        <v>2</v>
      </c>
      <c r="C1041" s="9" t="s">
        <v>85</v>
      </c>
      <c r="D1041" s="10">
        <v>43523</v>
      </c>
      <c r="E1041" s="9" t="s">
        <v>87</v>
      </c>
      <c r="F1041" s="10">
        <v>43663</v>
      </c>
      <c r="G1041" s="9" t="s">
        <v>235</v>
      </c>
      <c r="H1041" s="11" t="s">
        <v>1038</v>
      </c>
      <c r="I1041" s="9"/>
      <c r="J1041" s="12"/>
      <c r="K1041" s="9"/>
      <c r="L1041" s="12"/>
      <c r="M1041" s="11" t="s">
        <v>6198</v>
      </c>
      <c r="N1041" s="11"/>
      <c r="O1041" s="9" t="s">
        <v>119</v>
      </c>
      <c r="P1041" s="9" t="s">
        <v>19</v>
      </c>
      <c r="Q1041" s="11"/>
      <c r="R1041" s="166" t="s">
        <v>1778</v>
      </c>
      <c r="S1041" s="9"/>
      <c r="T1041" s="15" t="s">
        <v>505</v>
      </c>
      <c r="U1041" s="12"/>
      <c r="V1041" s="9"/>
      <c r="W1041" s="12" t="s">
        <v>93</v>
      </c>
      <c r="X1041" s="12" t="s">
        <v>103</v>
      </c>
      <c r="Y1041" s="12"/>
      <c r="Z1041" s="11"/>
      <c r="AA1041" s="14">
        <v>0</v>
      </c>
      <c r="AB1041" s="14">
        <v>0</v>
      </c>
      <c r="AC1041" s="14">
        <v>20998</v>
      </c>
      <c r="AD1041" s="14">
        <v>0</v>
      </c>
      <c r="AE1041" s="161">
        <f>SUM(TAMPData2202[[#This Row],[2022 PE Obligations]:[2022 Paving Obligations]])</f>
        <v>20998</v>
      </c>
      <c r="AF1041" s="14">
        <v>0</v>
      </c>
      <c r="AG1041" s="14">
        <v>0</v>
      </c>
      <c r="AH1041" s="14">
        <v>66503</v>
      </c>
      <c r="AI1041" s="14">
        <v>0</v>
      </c>
      <c r="AJ1041" s="14">
        <v>66503</v>
      </c>
      <c r="AK1041" s="16" t="s">
        <v>6199</v>
      </c>
    </row>
    <row r="1042" spans="1:37" hidden="1" x14ac:dyDescent="0.35">
      <c r="A1042" s="159">
        <v>128652.4</v>
      </c>
      <c r="B1042" s="8">
        <v>2</v>
      </c>
      <c r="C1042" s="9" t="s">
        <v>85</v>
      </c>
      <c r="D1042" s="10">
        <v>43523</v>
      </c>
      <c r="E1042" s="9" t="s">
        <v>87</v>
      </c>
      <c r="F1042" s="10">
        <v>43663</v>
      </c>
      <c r="G1042" s="9" t="s">
        <v>235</v>
      </c>
      <c r="H1042" s="11" t="s">
        <v>2064</v>
      </c>
      <c r="I1042" s="9"/>
      <c r="J1042" s="12"/>
      <c r="K1042" s="9"/>
      <c r="L1042" s="12"/>
      <c r="M1042" s="11" t="s">
        <v>6200</v>
      </c>
      <c r="N1042" s="11"/>
      <c r="O1042" s="9" t="s">
        <v>119</v>
      </c>
      <c r="P1042" s="9" t="s">
        <v>19</v>
      </c>
      <c r="Q1042" s="11"/>
      <c r="R1042" s="166" t="s">
        <v>1778</v>
      </c>
      <c r="S1042" s="9"/>
      <c r="T1042" s="15" t="s">
        <v>505</v>
      </c>
      <c r="U1042" s="12"/>
      <c r="V1042" s="9"/>
      <c r="W1042" s="12" t="s">
        <v>93</v>
      </c>
      <c r="X1042" s="12" t="s">
        <v>103</v>
      </c>
      <c r="Y1042" s="12"/>
      <c r="Z1042" s="11"/>
      <c r="AA1042" s="14">
        <v>0</v>
      </c>
      <c r="AB1042" s="14">
        <v>0</v>
      </c>
      <c r="AC1042" s="14">
        <v>3955</v>
      </c>
      <c r="AD1042" s="14">
        <v>0</v>
      </c>
      <c r="AE1042" s="161">
        <f>SUM(TAMPData2202[[#This Row],[2022 PE Obligations]:[2022 Paving Obligations]])</f>
        <v>3955</v>
      </c>
      <c r="AF1042" s="14">
        <v>0</v>
      </c>
      <c r="AG1042" s="14">
        <v>0</v>
      </c>
      <c r="AH1042" s="14">
        <v>3956</v>
      </c>
      <c r="AI1042" s="14">
        <v>0</v>
      </c>
      <c r="AJ1042" s="14">
        <v>3956</v>
      </c>
      <c r="AK1042" s="16" t="s">
        <v>6201</v>
      </c>
    </row>
    <row r="1043" spans="1:37" hidden="1" x14ac:dyDescent="0.35">
      <c r="A1043" s="159">
        <v>128652.41</v>
      </c>
      <c r="B1043" s="8">
        <v>3</v>
      </c>
      <c r="C1043" s="9" t="s">
        <v>85</v>
      </c>
      <c r="D1043" s="10">
        <v>43523</v>
      </c>
      <c r="E1043" s="9" t="s">
        <v>87</v>
      </c>
      <c r="F1043" s="10">
        <v>44116</v>
      </c>
      <c r="G1043" s="9" t="s">
        <v>241</v>
      </c>
      <c r="H1043" s="11" t="s">
        <v>109</v>
      </c>
      <c r="I1043" s="9"/>
      <c r="J1043" s="12"/>
      <c r="K1043" s="9"/>
      <c r="L1043" s="12"/>
      <c r="M1043" s="11" t="s">
        <v>6202</v>
      </c>
      <c r="N1043" s="11"/>
      <c r="O1043" s="9" t="s">
        <v>119</v>
      </c>
      <c r="P1043" s="9" t="s">
        <v>19</v>
      </c>
      <c r="Q1043" s="11"/>
      <c r="R1043" s="166" t="s">
        <v>1778</v>
      </c>
      <c r="S1043" s="9"/>
      <c r="T1043" s="15" t="s">
        <v>505</v>
      </c>
      <c r="U1043" s="12"/>
      <c r="V1043" s="9"/>
      <c r="W1043" s="12" t="s">
        <v>93</v>
      </c>
      <c r="X1043" s="12" t="s">
        <v>303</v>
      </c>
      <c r="Y1043" s="12"/>
      <c r="Z1043" s="11"/>
      <c r="AA1043" s="14">
        <v>0</v>
      </c>
      <c r="AB1043" s="14">
        <v>0</v>
      </c>
      <c r="AC1043" s="14">
        <v>33838</v>
      </c>
      <c r="AD1043" s="14">
        <v>0</v>
      </c>
      <c r="AE1043" s="161">
        <f>SUM(TAMPData2202[[#This Row],[2022 PE Obligations]:[2022 Paving Obligations]])</f>
        <v>33838</v>
      </c>
      <c r="AF1043" s="14">
        <v>0</v>
      </c>
      <c r="AG1043" s="14">
        <v>0</v>
      </c>
      <c r="AH1043" s="14">
        <v>33839</v>
      </c>
      <c r="AI1043" s="14">
        <v>0</v>
      </c>
      <c r="AJ1043" s="14">
        <v>33839</v>
      </c>
      <c r="AK1043" s="16" t="s">
        <v>6203</v>
      </c>
    </row>
    <row r="1044" spans="1:37" hidden="1" x14ac:dyDescent="0.35">
      <c r="A1044" s="159">
        <v>128652.42</v>
      </c>
      <c r="B1044" s="8">
        <v>3</v>
      </c>
      <c r="C1044" s="9" t="s">
        <v>85</v>
      </c>
      <c r="D1044" s="10">
        <v>43523</v>
      </c>
      <c r="E1044" s="9" t="s">
        <v>87</v>
      </c>
      <c r="F1044" s="10">
        <v>43851</v>
      </c>
      <c r="G1044" s="9" t="s">
        <v>235</v>
      </c>
      <c r="H1044" s="11" t="s">
        <v>785</v>
      </c>
      <c r="I1044" s="9"/>
      <c r="J1044" s="12"/>
      <c r="K1044" s="9"/>
      <c r="L1044" s="12"/>
      <c r="M1044" s="11" t="s">
        <v>6204</v>
      </c>
      <c r="N1044" s="11"/>
      <c r="O1044" s="9" t="s">
        <v>119</v>
      </c>
      <c r="P1044" s="9" t="s">
        <v>19</v>
      </c>
      <c r="Q1044" s="11"/>
      <c r="R1044" s="166" t="s">
        <v>1778</v>
      </c>
      <c r="S1044" s="9"/>
      <c r="T1044" s="15" t="s">
        <v>505</v>
      </c>
      <c r="U1044" s="12"/>
      <c r="V1044" s="9"/>
      <c r="W1044" s="12" t="s">
        <v>93</v>
      </c>
      <c r="X1044" s="12" t="s">
        <v>303</v>
      </c>
      <c r="Y1044" s="12"/>
      <c r="Z1044" s="11"/>
      <c r="AA1044" s="14">
        <v>0</v>
      </c>
      <c r="AB1044" s="14">
        <v>0</v>
      </c>
      <c r="AC1044" s="14">
        <v>1702</v>
      </c>
      <c r="AD1044" s="14">
        <v>0</v>
      </c>
      <c r="AE1044" s="161">
        <f>SUM(TAMPData2202[[#This Row],[2022 PE Obligations]:[2022 Paving Obligations]])</f>
        <v>1702</v>
      </c>
      <c r="AF1044" s="14">
        <v>0</v>
      </c>
      <c r="AG1044" s="14">
        <v>0</v>
      </c>
      <c r="AH1044" s="14">
        <v>1703</v>
      </c>
      <c r="AI1044" s="14">
        <v>0</v>
      </c>
      <c r="AJ1044" s="14">
        <v>1703</v>
      </c>
      <c r="AK1044" s="16" t="s">
        <v>6205</v>
      </c>
    </row>
    <row r="1045" spans="1:37" hidden="1" x14ac:dyDescent="0.35">
      <c r="A1045" s="159">
        <v>128652.43</v>
      </c>
      <c r="B1045" s="8">
        <v>3</v>
      </c>
      <c r="C1045" s="9" t="s">
        <v>85</v>
      </c>
      <c r="D1045" s="10">
        <v>43524</v>
      </c>
      <c r="E1045" s="9" t="s">
        <v>235</v>
      </c>
      <c r="F1045" s="10">
        <v>43788</v>
      </c>
      <c r="G1045" s="9" t="s">
        <v>235</v>
      </c>
      <c r="H1045" s="11" t="s">
        <v>242</v>
      </c>
      <c r="I1045" s="9"/>
      <c r="J1045" s="12"/>
      <c r="K1045" s="9"/>
      <c r="L1045" s="12"/>
      <c r="M1045" s="11" t="s">
        <v>6206</v>
      </c>
      <c r="N1045" s="11"/>
      <c r="O1045" s="9" t="s">
        <v>119</v>
      </c>
      <c r="P1045" s="9" t="s">
        <v>19</v>
      </c>
      <c r="Q1045" s="11"/>
      <c r="R1045" s="166" t="s">
        <v>1778</v>
      </c>
      <c r="S1045" s="9"/>
      <c r="T1045" s="15" t="s">
        <v>505</v>
      </c>
      <c r="U1045" s="12"/>
      <c r="V1045" s="9"/>
      <c r="W1045" s="12" t="s">
        <v>93</v>
      </c>
      <c r="X1045" s="12" t="s">
        <v>13</v>
      </c>
      <c r="Y1045" s="12"/>
      <c r="Z1045" s="11"/>
      <c r="AA1045" s="14">
        <v>0</v>
      </c>
      <c r="AB1045" s="14">
        <v>0</v>
      </c>
      <c r="AC1045" s="14">
        <v>21498</v>
      </c>
      <c r="AD1045" s="14">
        <v>0</v>
      </c>
      <c r="AE1045" s="161">
        <f>SUM(TAMPData2202[[#This Row],[2022 PE Obligations]:[2022 Paving Obligations]])</f>
        <v>21498</v>
      </c>
      <c r="AF1045" s="14">
        <v>0</v>
      </c>
      <c r="AG1045" s="14">
        <v>0</v>
      </c>
      <c r="AH1045" s="14">
        <v>21500</v>
      </c>
      <c r="AI1045" s="14">
        <v>0</v>
      </c>
      <c r="AJ1045" s="14">
        <v>21500</v>
      </c>
      <c r="AK1045" s="16" t="s">
        <v>6207</v>
      </c>
    </row>
    <row r="1046" spans="1:37" hidden="1" x14ac:dyDescent="0.35">
      <c r="A1046" s="159">
        <v>128652.44</v>
      </c>
      <c r="B1046" s="8">
        <v>4</v>
      </c>
      <c r="C1046" s="9" t="s">
        <v>85</v>
      </c>
      <c r="D1046" s="10">
        <v>43524</v>
      </c>
      <c r="E1046" s="9" t="s">
        <v>235</v>
      </c>
      <c r="F1046" s="10">
        <v>43663</v>
      </c>
      <c r="G1046" s="9" t="s">
        <v>666</v>
      </c>
      <c r="H1046" s="11" t="s">
        <v>483</v>
      </c>
      <c r="I1046" s="9"/>
      <c r="J1046" s="12"/>
      <c r="K1046" s="9"/>
      <c r="L1046" s="12"/>
      <c r="M1046" s="11" t="s">
        <v>6208</v>
      </c>
      <c r="N1046" s="11"/>
      <c r="O1046" s="9" t="s">
        <v>119</v>
      </c>
      <c r="P1046" s="9" t="s">
        <v>19</v>
      </c>
      <c r="Q1046" s="11"/>
      <c r="R1046" s="166" t="s">
        <v>1778</v>
      </c>
      <c r="S1046" s="9"/>
      <c r="T1046" s="15" t="s">
        <v>505</v>
      </c>
      <c r="U1046" s="12"/>
      <c r="V1046" s="9"/>
      <c r="W1046" s="12" t="s">
        <v>93</v>
      </c>
      <c r="X1046" s="12" t="s">
        <v>103</v>
      </c>
      <c r="Y1046" s="12"/>
      <c r="Z1046" s="11"/>
      <c r="AA1046" s="14">
        <v>0</v>
      </c>
      <c r="AB1046" s="14">
        <v>0</v>
      </c>
      <c r="AC1046" s="14">
        <v>449</v>
      </c>
      <c r="AD1046" s="14">
        <v>0</v>
      </c>
      <c r="AE1046" s="161">
        <f>SUM(TAMPData2202[[#This Row],[2022 PE Obligations]:[2022 Paving Obligations]])</f>
        <v>449</v>
      </c>
      <c r="AF1046" s="14">
        <v>0</v>
      </c>
      <c r="AG1046" s="14">
        <v>0</v>
      </c>
      <c r="AH1046" s="14">
        <v>450</v>
      </c>
      <c r="AI1046" s="14">
        <v>0</v>
      </c>
      <c r="AJ1046" s="14">
        <v>450</v>
      </c>
      <c r="AK1046" s="16" t="s">
        <v>6209</v>
      </c>
    </row>
    <row r="1047" spans="1:37" hidden="1" x14ac:dyDescent="0.35">
      <c r="A1047" s="159">
        <v>128652.45</v>
      </c>
      <c r="B1047" s="8">
        <v>1</v>
      </c>
      <c r="C1047" s="9" t="s">
        <v>85</v>
      </c>
      <c r="D1047" s="10">
        <v>43524</v>
      </c>
      <c r="E1047" s="9" t="s">
        <v>235</v>
      </c>
      <c r="F1047" s="10">
        <v>43663</v>
      </c>
      <c r="G1047" s="9" t="s">
        <v>666</v>
      </c>
      <c r="H1047" s="11" t="s">
        <v>1874</v>
      </c>
      <c r="I1047" s="9"/>
      <c r="J1047" s="12"/>
      <c r="K1047" s="9"/>
      <c r="L1047" s="12"/>
      <c r="M1047" s="11" t="s">
        <v>6210</v>
      </c>
      <c r="N1047" s="11"/>
      <c r="O1047" s="9" t="s">
        <v>119</v>
      </c>
      <c r="P1047" s="9" t="s">
        <v>19</v>
      </c>
      <c r="Q1047" s="11"/>
      <c r="R1047" s="166" t="s">
        <v>1778</v>
      </c>
      <c r="S1047" s="9"/>
      <c r="T1047" s="15" t="s">
        <v>505</v>
      </c>
      <c r="U1047" s="12"/>
      <c r="V1047" s="9"/>
      <c r="W1047" s="12" t="s">
        <v>93</v>
      </c>
      <c r="X1047" s="12" t="s">
        <v>103</v>
      </c>
      <c r="Y1047" s="12"/>
      <c r="Z1047" s="11"/>
      <c r="AA1047" s="14">
        <v>0</v>
      </c>
      <c r="AB1047" s="14">
        <v>0</v>
      </c>
      <c r="AC1047" s="14">
        <v>1220</v>
      </c>
      <c r="AD1047" s="14">
        <v>0</v>
      </c>
      <c r="AE1047" s="161">
        <f>SUM(TAMPData2202[[#This Row],[2022 PE Obligations]:[2022 Paving Obligations]])</f>
        <v>1220</v>
      </c>
      <c r="AF1047" s="14">
        <v>0</v>
      </c>
      <c r="AG1047" s="14">
        <v>0</v>
      </c>
      <c r="AH1047" s="14">
        <v>1221</v>
      </c>
      <c r="AI1047" s="14">
        <v>0</v>
      </c>
      <c r="AJ1047" s="14">
        <v>1221</v>
      </c>
      <c r="AK1047" s="16" t="s">
        <v>6211</v>
      </c>
    </row>
    <row r="1048" spans="1:37" hidden="1" x14ac:dyDescent="0.35">
      <c r="A1048" s="159">
        <v>128652.47</v>
      </c>
      <c r="B1048" s="8">
        <v>3</v>
      </c>
      <c r="C1048" s="9" t="s">
        <v>85</v>
      </c>
      <c r="D1048" s="10">
        <v>43524</v>
      </c>
      <c r="E1048" s="9" t="s">
        <v>235</v>
      </c>
      <c r="F1048" s="10">
        <v>43663</v>
      </c>
      <c r="G1048" s="9" t="s">
        <v>235</v>
      </c>
      <c r="H1048" s="11" t="s">
        <v>450</v>
      </c>
      <c r="I1048" s="9"/>
      <c r="J1048" s="12"/>
      <c r="K1048" s="9"/>
      <c r="L1048" s="12"/>
      <c r="M1048" s="11" t="s">
        <v>6212</v>
      </c>
      <c r="N1048" s="11"/>
      <c r="O1048" s="9" t="s">
        <v>119</v>
      </c>
      <c r="P1048" s="9" t="s">
        <v>19</v>
      </c>
      <c r="Q1048" s="11"/>
      <c r="R1048" s="166" t="s">
        <v>1778</v>
      </c>
      <c r="S1048" s="9"/>
      <c r="T1048" s="15" t="s">
        <v>505</v>
      </c>
      <c r="U1048" s="12"/>
      <c r="V1048" s="9"/>
      <c r="W1048" s="12" t="s">
        <v>93</v>
      </c>
      <c r="X1048" s="12" t="s">
        <v>103</v>
      </c>
      <c r="Y1048" s="12"/>
      <c r="Z1048" s="11"/>
      <c r="AA1048" s="14">
        <v>0</v>
      </c>
      <c r="AB1048" s="14">
        <v>0</v>
      </c>
      <c r="AC1048" s="14">
        <v>6999</v>
      </c>
      <c r="AD1048" s="14">
        <v>0</v>
      </c>
      <c r="AE1048" s="161">
        <f>SUM(TAMPData2202[[#This Row],[2022 PE Obligations]:[2022 Paving Obligations]])</f>
        <v>6999</v>
      </c>
      <c r="AF1048" s="14">
        <v>0</v>
      </c>
      <c r="AG1048" s="14">
        <v>0</v>
      </c>
      <c r="AH1048" s="14">
        <v>7000</v>
      </c>
      <c r="AI1048" s="14">
        <v>0</v>
      </c>
      <c r="AJ1048" s="14">
        <v>7000</v>
      </c>
      <c r="AK1048" s="16" t="s">
        <v>6213</v>
      </c>
    </row>
    <row r="1049" spans="1:37" hidden="1" x14ac:dyDescent="0.35">
      <c r="A1049" s="159">
        <v>128652.48</v>
      </c>
      <c r="B1049" s="8">
        <v>3</v>
      </c>
      <c r="C1049" s="9" t="s">
        <v>85</v>
      </c>
      <c r="D1049" s="10">
        <v>43524</v>
      </c>
      <c r="E1049" s="9" t="s">
        <v>666</v>
      </c>
      <c r="F1049" s="10">
        <v>44109</v>
      </c>
      <c r="G1049" s="9" t="s">
        <v>6214</v>
      </c>
      <c r="H1049" s="11" t="s">
        <v>551</v>
      </c>
      <c r="I1049" s="9"/>
      <c r="J1049" s="12"/>
      <c r="K1049" s="9"/>
      <c r="L1049" s="12"/>
      <c r="M1049" s="11" t="s">
        <v>6215</v>
      </c>
      <c r="N1049" s="11"/>
      <c r="O1049" s="9" t="s">
        <v>119</v>
      </c>
      <c r="P1049" s="9" t="s">
        <v>19</v>
      </c>
      <c r="Q1049" s="11"/>
      <c r="R1049" s="166" t="s">
        <v>1778</v>
      </c>
      <c r="S1049" s="9"/>
      <c r="T1049" s="15" t="s">
        <v>505</v>
      </c>
      <c r="U1049" s="12"/>
      <c r="V1049" s="9"/>
      <c r="W1049" s="12" t="s">
        <v>93</v>
      </c>
      <c r="X1049" s="12" t="s">
        <v>6163</v>
      </c>
      <c r="Y1049" s="12"/>
      <c r="Z1049" s="11"/>
      <c r="AA1049" s="14">
        <v>0</v>
      </c>
      <c r="AB1049" s="14">
        <v>0</v>
      </c>
      <c r="AC1049" s="14">
        <v>2339</v>
      </c>
      <c r="AD1049" s="14">
        <v>0</v>
      </c>
      <c r="AE1049" s="161">
        <f>SUM(TAMPData2202[[#This Row],[2022 PE Obligations]:[2022 Paving Obligations]])</f>
        <v>2339</v>
      </c>
      <c r="AF1049" s="14">
        <v>1000</v>
      </c>
      <c r="AG1049" s="14">
        <v>0</v>
      </c>
      <c r="AH1049" s="14">
        <v>2341</v>
      </c>
      <c r="AI1049" s="14">
        <v>0</v>
      </c>
      <c r="AJ1049" s="14">
        <v>3341</v>
      </c>
      <c r="AK1049" s="16" t="s">
        <v>6216</v>
      </c>
    </row>
    <row r="1050" spans="1:37" hidden="1" x14ac:dyDescent="0.35">
      <c r="A1050" s="159">
        <v>128652.49</v>
      </c>
      <c r="B1050" s="8">
        <v>3</v>
      </c>
      <c r="C1050" s="9" t="s">
        <v>85</v>
      </c>
      <c r="D1050" s="10">
        <v>43524</v>
      </c>
      <c r="E1050" s="9" t="s">
        <v>666</v>
      </c>
      <c r="F1050" s="10">
        <v>44109</v>
      </c>
      <c r="G1050" s="9" t="s">
        <v>6214</v>
      </c>
      <c r="H1050" s="11" t="s">
        <v>1544</v>
      </c>
      <c r="I1050" s="9"/>
      <c r="J1050" s="12"/>
      <c r="K1050" s="9"/>
      <c r="L1050" s="12"/>
      <c r="M1050" s="11" t="s">
        <v>6217</v>
      </c>
      <c r="N1050" s="11"/>
      <c r="O1050" s="9" t="s">
        <v>119</v>
      </c>
      <c r="P1050" s="9" t="s">
        <v>19</v>
      </c>
      <c r="Q1050" s="11"/>
      <c r="R1050" s="166" t="s">
        <v>1778</v>
      </c>
      <c r="S1050" s="9"/>
      <c r="T1050" s="15" t="s">
        <v>505</v>
      </c>
      <c r="U1050" s="12"/>
      <c r="V1050" s="9"/>
      <c r="W1050" s="12" t="s">
        <v>93</v>
      </c>
      <c r="X1050" s="12" t="s">
        <v>103</v>
      </c>
      <c r="Y1050" s="12"/>
      <c r="Z1050" s="11"/>
      <c r="AA1050" s="14">
        <v>0</v>
      </c>
      <c r="AB1050" s="14">
        <v>0</v>
      </c>
      <c r="AC1050" s="14">
        <v>2844</v>
      </c>
      <c r="AD1050" s="14">
        <v>0</v>
      </c>
      <c r="AE1050" s="161">
        <f>SUM(TAMPData2202[[#This Row],[2022 PE Obligations]:[2022 Paving Obligations]])</f>
        <v>2844</v>
      </c>
      <c r="AF1050" s="14">
        <v>25000</v>
      </c>
      <c r="AG1050" s="14">
        <v>0</v>
      </c>
      <c r="AH1050" s="14">
        <v>2846</v>
      </c>
      <c r="AI1050" s="14">
        <v>0</v>
      </c>
      <c r="AJ1050" s="14">
        <v>27846</v>
      </c>
      <c r="AK1050" s="16" t="s">
        <v>6218</v>
      </c>
    </row>
    <row r="1051" spans="1:37" ht="36" hidden="1" x14ac:dyDescent="0.35">
      <c r="A1051" s="159">
        <v>128652.5</v>
      </c>
      <c r="B1051" s="8">
        <v>2</v>
      </c>
      <c r="C1051" s="9" t="s">
        <v>85</v>
      </c>
      <c r="D1051" s="10">
        <v>43524</v>
      </c>
      <c r="E1051" s="9" t="s">
        <v>87</v>
      </c>
      <c r="F1051" s="10">
        <v>43663</v>
      </c>
      <c r="G1051" s="9" t="s">
        <v>235</v>
      </c>
      <c r="H1051" s="11" t="s">
        <v>392</v>
      </c>
      <c r="I1051" s="9"/>
      <c r="J1051" s="12"/>
      <c r="K1051" s="9"/>
      <c r="L1051" s="12"/>
      <c r="M1051" s="11" t="s">
        <v>6219</v>
      </c>
      <c r="N1051" s="11"/>
      <c r="O1051" s="9" t="s">
        <v>119</v>
      </c>
      <c r="P1051" s="9" t="s">
        <v>19</v>
      </c>
      <c r="Q1051" s="11"/>
      <c r="R1051" s="166" t="s">
        <v>1778</v>
      </c>
      <c r="S1051" s="9"/>
      <c r="T1051" s="15" t="s">
        <v>505</v>
      </c>
      <c r="U1051" s="12"/>
      <c r="V1051" s="9"/>
      <c r="W1051" s="12" t="s">
        <v>93</v>
      </c>
      <c r="X1051" s="12" t="s">
        <v>103</v>
      </c>
      <c r="Y1051" s="12"/>
      <c r="Z1051" s="11"/>
      <c r="AA1051" s="14">
        <v>0</v>
      </c>
      <c r="AB1051" s="14">
        <v>0</v>
      </c>
      <c r="AC1051" s="14">
        <v>9148</v>
      </c>
      <c r="AD1051" s="14">
        <v>0</v>
      </c>
      <c r="AE1051" s="161">
        <f>SUM(TAMPData2202[[#This Row],[2022 PE Obligations]:[2022 Paving Obligations]])</f>
        <v>9148</v>
      </c>
      <c r="AF1051" s="14">
        <v>0</v>
      </c>
      <c r="AG1051" s="14">
        <v>0</v>
      </c>
      <c r="AH1051" s="14">
        <v>9152</v>
      </c>
      <c r="AI1051" s="14">
        <v>0</v>
      </c>
      <c r="AJ1051" s="14">
        <v>9152</v>
      </c>
      <c r="AK1051" s="16" t="s">
        <v>6220</v>
      </c>
    </row>
    <row r="1052" spans="1:37" ht="36" hidden="1" x14ac:dyDescent="0.35">
      <c r="A1052" s="159">
        <v>128652.51</v>
      </c>
      <c r="B1052" s="8">
        <v>2</v>
      </c>
      <c r="C1052" s="9" t="s">
        <v>85</v>
      </c>
      <c r="D1052" s="10">
        <v>43528</v>
      </c>
      <c r="E1052" s="9" t="s">
        <v>98</v>
      </c>
      <c r="F1052" s="10">
        <v>43663</v>
      </c>
      <c r="G1052" s="9" t="s">
        <v>235</v>
      </c>
      <c r="H1052" s="11" t="s">
        <v>236</v>
      </c>
      <c r="I1052" s="9"/>
      <c r="J1052" s="12"/>
      <c r="K1052" s="9"/>
      <c r="L1052" s="12"/>
      <c r="M1052" s="11" t="s">
        <v>6221</v>
      </c>
      <c r="N1052" s="11"/>
      <c r="O1052" s="9" t="s">
        <v>119</v>
      </c>
      <c r="P1052" s="9" t="s">
        <v>19</v>
      </c>
      <c r="Q1052" s="11"/>
      <c r="R1052" s="166" t="s">
        <v>1778</v>
      </c>
      <c r="S1052" s="9"/>
      <c r="T1052" s="15" t="s">
        <v>505</v>
      </c>
      <c r="U1052" s="12"/>
      <c r="V1052" s="9"/>
      <c r="W1052" s="12" t="s">
        <v>93</v>
      </c>
      <c r="X1052" s="12" t="s">
        <v>103</v>
      </c>
      <c r="Y1052" s="12"/>
      <c r="Z1052" s="11"/>
      <c r="AA1052" s="14">
        <v>0</v>
      </c>
      <c r="AB1052" s="14">
        <v>0</v>
      </c>
      <c r="AC1052" s="14">
        <v>979</v>
      </c>
      <c r="AD1052" s="14">
        <v>0</v>
      </c>
      <c r="AE1052" s="161">
        <f>SUM(TAMPData2202[[#This Row],[2022 PE Obligations]:[2022 Paving Obligations]])</f>
        <v>979</v>
      </c>
      <c r="AF1052" s="14">
        <v>0</v>
      </c>
      <c r="AG1052" s="14">
        <v>0</v>
      </c>
      <c r="AH1052" s="14">
        <v>24481</v>
      </c>
      <c r="AI1052" s="14">
        <v>0</v>
      </c>
      <c r="AJ1052" s="14">
        <v>24481</v>
      </c>
      <c r="AK1052" s="16" t="s">
        <v>6222</v>
      </c>
    </row>
    <row r="1053" spans="1:37" hidden="1" x14ac:dyDescent="0.35">
      <c r="A1053" s="159">
        <v>128652.52</v>
      </c>
      <c r="B1053" s="8">
        <v>2</v>
      </c>
      <c r="C1053" s="9" t="s">
        <v>85</v>
      </c>
      <c r="D1053" s="10">
        <v>43528</v>
      </c>
      <c r="E1053" s="9" t="s">
        <v>98</v>
      </c>
      <c r="F1053" s="10">
        <v>43663</v>
      </c>
      <c r="G1053" s="9" t="s">
        <v>235</v>
      </c>
      <c r="H1053" s="11" t="s">
        <v>1027</v>
      </c>
      <c r="I1053" s="9"/>
      <c r="J1053" s="12"/>
      <c r="K1053" s="9"/>
      <c r="L1053" s="12"/>
      <c r="M1053" s="11" t="s">
        <v>6223</v>
      </c>
      <c r="N1053" s="11"/>
      <c r="O1053" s="9" t="s">
        <v>119</v>
      </c>
      <c r="P1053" s="9" t="s">
        <v>19</v>
      </c>
      <c r="Q1053" s="11"/>
      <c r="R1053" s="166" t="s">
        <v>1778</v>
      </c>
      <c r="S1053" s="9"/>
      <c r="T1053" s="15" t="s">
        <v>505</v>
      </c>
      <c r="U1053" s="12"/>
      <c r="V1053" s="9"/>
      <c r="W1053" s="12" t="s">
        <v>93</v>
      </c>
      <c r="X1053" s="12" t="s">
        <v>103</v>
      </c>
      <c r="Y1053" s="12"/>
      <c r="Z1053" s="11"/>
      <c r="AA1053" s="14">
        <v>0</v>
      </c>
      <c r="AB1053" s="14">
        <v>0</v>
      </c>
      <c r="AC1053" s="14">
        <v>3320</v>
      </c>
      <c r="AD1053" s="14">
        <v>0</v>
      </c>
      <c r="AE1053" s="161">
        <f>SUM(TAMPData2202[[#This Row],[2022 PE Obligations]:[2022 Paving Obligations]])</f>
        <v>3320</v>
      </c>
      <c r="AF1053" s="14">
        <v>0</v>
      </c>
      <c r="AG1053" s="14">
        <v>0</v>
      </c>
      <c r="AH1053" s="14">
        <v>3321</v>
      </c>
      <c r="AI1053" s="14">
        <v>0</v>
      </c>
      <c r="AJ1053" s="14">
        <v>3321</v>
      </c>
      <c r="AK1053" s="16" t="s">
        <v>6224</v>
      </c>
    </row>
    <row r="1054" spans="1:37" hidden="1" x14ac:dyDescent="0.35">
      <c r="A1054" s="159">
        <v>128652.55</v>
      </c>
      <c r="B1054" s="8">
        <v>2</v>
      </c>
      <c r="C1054" s="9" t="s">
        <v>85</v>
      </c>
      <c r="D1054" s="10">
        <v>43529</v>
      </c>
      <c r="E1054" s="9" t="s">
        <v>98</v>
      </c>
      <c r="F1054" s="10">
        <v>43663</v>
      </c>
      <c r="G1054" s="9" t="s">
        <v>235</v>
      </c>
      <c r="H1054" s="11" t="s">
        <v>1539</v>
      </c>
      <c r="I1054" s="9"/>
      <c r="J1054" s="12"/>
      <c r="K1054" s="9"/>
      <c r="L1054" s="12"/>
      <c r="M1054" s="11" t="s">
        <v>6225</v>
      </c>
      <c r="N1054" s="11"/>
      <c r="O1054" s="9" t="s">
        <v>119</v>
      </c>
      <c r="P1054" s="9" t="s">
        <v>19</v>
      </c>
      <c r="Q1054" s="11"/>
      <c r="R1054" s="166" t="s">
        <v>1778</v>
      </c>
      <c r="S1054" s="166" t="s">
        <v>1778</v>
      </c>
      <c r="T1054" s="15" t="s">
        <v>505</v>
      </c>
      <c r="U1054" s="12"/>
      <c r="V1054" s="9"/>
      <c r="W1054" s="12" t="s">
        <v>93</v>
      </c>
      <c r="X1054" s="12"/>
      <c r="Y1054" s="12"/>
      <c r="Z1054" s="11"/>
      <c r="AA1054" s="14">
        <v>0</v>
      </c>
      <c r="AB1054" s="14">
        <v>0</v>
      </c>
      <c r="AC1054" s="14">
        <v>2290</v>
      </c>
      <c r="AD1054" s="14">
        <v>0</v>
      </c>
      <c r="AE1054" s="161">
        <f>SUM(TAMPData2202[[#This Row],[2022 PE Obligations]:[2022 Paving Obligations]])</f>
        <v>2290</v>
      </c>
      <c r="AF1054" s="14">
        <v>0</v>
      </c>
      <c r="AG1054" s="14">
        <v>0</v>
      </c>
      <c r="AH1054" s="14">
        <v>2292</v>
      </c>
      <c r="AI1054" s="14">
        <v>0</v>
      </c>
      <c r="AJ1054" s="14">
        <v>2292</v>
      </c>
      <c r="AK1054" s="16" t="s">
        <v>6226</v>
      </c>
    </row>
    <row r="1055" spans="1:37" hidden="1" x14ac:dyDescent="0.35">
      <c r="A1055" s="159">
        <v>128657</v>
      </c>
      <c r="B1055" s="8">
        <v>1</v>
      </c>
      <c r="C1055" s="9" t="s">
        <v>97</v>
      </c>
      <c r="D1055" s="10">
        <v>43523</v>
      </c>
      <c r="E1055" s="9" t="s">
        <v>98</v>
      </c>
      <c r="F1055" s="10">
        <v>43755</v>
      </c>
      <c r="G1055" s="9" t="s">
        <v>161</v>
      </c>
      <c r="H1055" s="11" t="s">
        <v>1588</v>
      </c>
      <c r="I1055" s="9" t="s">
        <v>1655</v>
      </c>
      <c r="J1055" s="12" t="s">
        <v>101</v>
      </c>
      <c r="K1055" s="9"/>
      <c r="L1055" s="12" t="s">
        <v>101</v>
      </c>
      <c r="M1055" s="11" t="s">
        <v>4626</v>
      </c>
      <c r="N1055" s="11" t="s">
        <v>4546</v>
      </c>
      <c r="O1055" s="9" t="s">
        <v>119</v>
      </c>
      <c r="P1055" s="9" t="s">
        <v>1836</v>
      </c>
      <c r="Q1055" s="11"/>
      <c r="R1055" s="9" t="s">
        <v>4525</v>
      </c>
      <c r="S1055" s="9" t="s">
        <v>46</v>
      </c>
      <c r="T1055" s="13">
        <v>0.01</v>
      </c>
      <c r="U1055" s="10">
        <v>43539</v>
      </c>
      <c r="V1055" s="9"/>
      <c r="W1055" s="12" t="s">
        <v>93</v>
      </c>
      <c r="X1055" s="12" t="s">
        <v>13</v>
      </c>
      <c r="Y1055" s="153" t="s">
        <v>31</v>
      </c>
      <c r="Z1055" s="11"/>
      <c r="AA1055" s="14">
        <v>200</v>
      </c>
      <c r="AB1055" s="14">
        <v>0</v>
      </c>
      <c r="AC1055" s="14">
        <v>279175</v>
      </c>
      <c r="AD1055" s="14">
        <v>0</v>
      </c>
      <c r="AE1055" s="161">
        <f>SUM(TAMPData2202[[#This Row],[2022 PE Obligations]:[2022 Paving Obligations]])</f>
        <v>279375</v>
      </c>
      <c r="AF1055" s="14">
        <v>8200</v>
      </c>
      <c r="AG1055" s="14">
        <v>0</v>
      </c>
      <c r="AH1055" s="14">
        <v>967700</v>
      </c>
      <c r="AI1055" s="14">
        <v>0</v>
      </c>
      <c r="AJ1055" s="14">
        <v>975900</v>
      </c>
      <c r="AK1055" s="16" t="s">
        <v>4628</v>
      </c>
    </row>
    <row r="1056" spans="1:37" hidden="1" x14ac:dyDescent="0.35">
      <c r="A1056" s="159">
        <v>128661</v>
      </c>
      <c r="B1056" s="8">
        <v>2</v>
      </c>
      <c r="C1056" s="9" t="s">
        <v>85</v>
      </c>
      <c r="D1056" s="10">
        <v>43523</v>
      </c>
      <c r="E1056" s="9" t="s">
        <v>98</v>
      </c>
      <c r="F1056" s="10">
        <v>43663</v>
      </c>
      <c r="G1056" s="9" t="s">
        <v>235</v>
      </c>
      <c r="H1056" s="11" t="s">
        <v>404</v>
      </c>
      <c r="I1056" s="9" t="s">
        <v>1545</v>
      </c>
      <c r="J1056" s="12" t="s">
        <v>101</v>
      </c>
      <c r="K1056" s="9"/>
      <c r="L1056" s="12" t="s">
        <v>101</v>
      </c>
      <c r="M1056" s="11" t="s">
        <v>4645</v>
      </c>
      <c r="N1056" s="11" t="s">
        <v>4632</v>
      </c>
      <c r="O1056" s="9" t="s">
        <v>119</v>
      </c>
      <c r="P1056" s="9" t="s">
        <v>1836</v>
      </c>
      <c r="Q1056" s="11"/>
      <c r="R1056" s="9" t="s">
        <v>4525</v>
      </c>
      <c r="S1056" s="9" t="s">
        <v>46</v>
      </c>
      <c r="T1056" s="13">
        <v>0.01</v>
      </c>
      <c r="U1056" s="12"/>
      <c r="V1056" s="9"/>
      <c r="W1056" s="12" t="s">
        <v>93</v>
      </c>
      <c r="X1056" s="12" t="s">
        <v>103</v>
      </c>
      <c r="Y1056" s="153" t="s">
        <v>32</v>
      </c>
      <c r="Z1056" s="11"/>
      <c r="AA1056" s="14">
        <v>0</v>
      </c>
      <c r="AB1056" s="14">
        <v>0</v>
      </c>
      <c r="AC1056" s="14">
        <v>4699</v>
      </c>
      <c r="AD1056" s="14">
        <v>0</v>
      </c>
      <c r="AE1056" s="161">
        <f>SUM(TAMPData2202[[#This Row],[2022 PE Obligations]:[2022 Paving Obligations]])</f>
        <v>4699</v>
      </c>
      <c r="AF1056" s="14">
        <v>1</v>
      </c>
      <c r="AG1056" s="14">
        <v>0</v>
      </c>
      <c r="AH1056" s="14">
        <v>4700</v>
      </c>
      <c r="AI1056" s="14">
        <v>0</v>
      </c>
      <c r="AJ1056" s="14">
        <v>4701</v>
      </c>
      <c r="AK1056" s="16" t="s">
        <v>4646</v>
      </c>
    </row>
    <row r="1057" spans="1:37" hidden="1" x14ac:dyDescent="0.35">
      <c r="A1057" s="159">
        <v>128662</v>
      </c>
      <c r="B1057" s="8">
        <v>2</v>
      </c>
      <c r="C1057" s="9" t="s">
        <v>97</v>
      </c>
      <c r="D1057" s="10">
        <v>43523</v>
      </c>
      <c r="E1057" s="9" t="s">
        <v>98</v>
      </c>
      <c r="F1057" s="10">
        <v>44123</v>
      </c>
      <c r="G1057" s="9" t="s">
        <v>235</v>
      </c>
      <c r="H1057" s="11" t="s">
        <v>1613</v>
      </c>
      <c r="I1057" s="9" t="s">
        <v>218</v>
      </c>
      <c r="J1057" s="12" t="s">
        <v>101</v>
      </c>
      <c r="K1057" s="9"/>
      <c r="L1057" s="12" t="s">
        <v>101</v>
      </c>
      <c r="M1057" s="11" t="s">
        <v>6227</v>
      </c>
      <c r="N1057" s="11" t="s">
        <v>4555</v>
      </c>
      <c r="O1057" s="9" t="s">
        <v>119</v>
      </c>
      <c r="P1057" s="9" t="s">
        <v>1836</v>
      </c>
      <c r="Q1057" s="11"/>
      <c r="R1057" s="166" t="s">
        <v>1778</v>
      </c>
      <c r="S1057" s="9"/>
      <c r="T1057" s="13">
        <v>0.01</v>
      </c>
      <c r="U1057" s="10">
        <v>43539</v>
      </c>
      <c r="V1057" s="9"/>
      <c r="W1057" s="12" t="s">
        <v>93</v>
      </c>
      <c r="X1057" s="12" t="s">
        <v>103</v>
      </c>
      <c r="Y1057" s="12"/>
      <c r="Z1057" s="11"/>
      <c r="AA1057" s="14">
        <v>1038</v>
      </c>
      <c r="AB1057" s="14">
        <v>0</v>
      </c>
      <c r="AC1057" s="14">
        <v>636075</v>
      </c>
      <c r="AD1057" s="14">
        <v>0</v>
      </c>
      <c r="AE1057" s="161">
        <f>SUM(TAMPData2202[[#This Row],[2022 PE Obligations]:[2022 Paving Obligations]])</f>
        <v>637113</v>
      </c>
      <c r="AF1057" s="14">
        <v>1039</v>
      </c>
      <c r="AG1057" s="14">
        <v>0</v>
      </c>
      <c r="AH1057" s="14">
        <v>7536076</v>
      </c>
      <c r="AI1057" s="14">
        <v>0</v>
      </c>
      <c r="AJ1057" s="14">
        <v>7537115</v>
      </c>
      <c r="AK1057" s="16" t="s">
        <v>6228</v>
      </c>
    </row>
    <row r="1058" spans="1:37" hidden="1" x14ac:dyDescent="0.35">
      <c r="A1058" s="159">
        <v>128665.01</v>
      </c>
      <c r="B1058" s="8">
        <v>2</v>
      </c>
      <c r="C1058" s="9" t="s">
        <v>85</v>
      </c>
      <c r="D1058" s="10">
        <v>43894</v>
      </c>
      <c r="E1058" s="9" t="s">
        <v>98</v>
      </c>
      <c r="F1058" s="10">
        <v>44279</v>
      </c>
      <c r="G1058" s="9" t="s">
        <v>426</v>
      </c>
      <c r="H1058" s="11" t="s">
        <v>1038</v>
      </c>
      <c r="I1058" s="9" t="s">
        <v>518</v>
      </c>
      <c r="J1058" s="12" t="s">
        <v>101</v>
      </c>
      <c r="K1058" s="9"/>
      <c r="L1058" s="12" t="s">
        <v>101</v>
      </c>
      <c r="M1058" s="11" t="s">
        <v>4647</v>
      </c>
      <c r="N1058" s="11"/>
      <c r="O1058" s="9" t="s">
        <v>119</v>
      </c>
      <c r="P1058" s="9" t="s">
        <v>1836</v>
      </c>
      <c r="Q1058" s="11"/>
      <c r="R1058" s="9" t="s">
        <v>4525</v>
      </c>
      <c r="S1058" s="9" t="s">
        <v>46</v>
      </c>
      <c r="T1058" s="13">
        <v>0.01</v>
      </c>
      <c r="U1058" s="12"/>
      <c r="V1058" s="9"/>
      <c r="W1058" s="12" t="s">
        <v>93</v>
      </c>
      <c r="X1058" s="12" t="s">
        <v>103</v>
      </c>
      <c r="Y1058" s="153" t="s">
        <v>32</v>
      </c>
      <c r="Z1058" s="11"/>
      <c r="AA1058" s="14">
        <v>0</v>
      </c>
      <c r="AB1058" s="14">
        <v>0</v>
      </c>
      <c r="AC1058" s="14">
        <v>213000</v>
      </c>
      <c r="AD1058" s="14">
        <v>0</v>
      </c>
      <c r="AE1058" s="161">
        <f>SUM(TAMPData2202[[#This Row],[2022 PE Obligations]:[2022 Paving Obligations]])</f>
        <v>213000</v>
      </c>
      <c r="AF1058" s="14">
        <v>0</v>
      </c>
      <c r="AG1058" s="14">
        <v>0</v>
      </c>
      <c r="AH1058" s="14">
        <v>433576</v>
      </c>
      <c r="AI1058" s="14">
        <v>0</v>
      </c>
      <c r="AJ1058" s="14">
        <v>433576</v>
      </c>
      <c r="AK1058" s="16" t="s">
        <v>4648</v>
      </c>
    </row>
    <row r="1059" spans="1:37" ht="36" hidden="1" x14ac:dyDescent="0.35">
      <c r="A1059" s="159">
        <v>128666</v>
      </c>
      <c r="B1059" s="8">
        <v>2</v>
      </c>
      <c r="C1059" s="9" t="s">
        <v>97</v>
      </c>
      <c r="D1059" s="10">
        <v>43523</v>
      </c>
      <c r="E1059" s="9" t="s">
        <v>98</v>
      </c>
      <c r="F1059" s="10">
        <v>44496</v>
      </c>
      <c r="G1059" s="9" t="s">
        <v>235</v>
      </c>
      <c r="H1059" s="11" t="s">
        <v>838</v>
      </c>
      <c r="I1059" s="9" t="s">
        <v>466</v>
      </c>
      <c r="J1059" s="12" t="s">
        <v>101</v>
      </c>
      <c r="K1059" s="9"/>
      <c r="L1059" s="12" t="s">
        <v>101</v>
      </c>
      <c r="M1059" s="11" t="s">
        <v>4649</v>
      </c>
      <c r="N1059" s="11" t="s">
        <v>4555</v>
      </c>
      <c r="O1059" s="9" t="s">
        <v>119</v>
      </c>
      <c r="P1059" s="9" t="s">
        <v>1836</v>
      </c>
      <c r="Q1059" s="11"/>
      <c r="R1059" s="9" t="s">
        <v>4525</v>
      </c>
      <c r="S1059" s="9" t="s">
        <v>46</v>
      </c>
      <c r="T1059" s="13">
        <v>1.2</v>
      </c>
      <c r="U1059" s="10">
        <v>43595</v>
      </c>
      <c r="V1059" s="9"/>
      <c r="W1059" s="12" t="s">
        <v>93</v>
      </c>
      <c r="X1059" s="12" t="s">
        <v>103</v>
      </c>
      <c r="Y1059" s="153" t="s">
        <v>32</v>
      </c>
      <c r="Z1059" s="11"/>
      <c r="AA1059" s="14">
        <v>40000</v>
      </c>
      <c r="AB1059" s="14">
        <v>0</v>
      </c>
      <c r="AC1059" s="14">
        <v>5001948</v>
      </c>
      <c r="AD1059" s="14">
        <v>0</v>
      </c>
      <c r="AE1059" s="161">
        <f>SUM(TAMPData2202[[#This Row],[2022 PE Obligations]:[2022 Paving Obligations]])</f>
        <v>5041948</v>
      </c>
      <c r="AF1059" s="14">
        <v>80000</v>
      </c>
      <c r="AG1059" s="14">
        <v>0</v>
      </c>
      <c r="AH1059" s="14">
        <v>23160000</v>
      </c>
      <c r="AI1059" s="14">
        <v>0</v>
      </c>
      <c r="AJ1059" s="14">
        <v>23240000</v>
      </c>
      <c r="AK1059" s="16" t="s">
        <v>4651</v>
      </c>
    </row>
    <row r="1060" spans="1:37" ht="36" hidden="1" x14ac:dyDescent="0.35">
      <c r="A1060" s="159">
        <v>128667</v>
      </c>
      <c r="B1060" s="8">
        <v>1</v>
      </c>
      <c r="C1060" s="9" t="s">
        <v>85</v>
      </c>
      <c r="D1060" s="10">
        <v>43523</v>
      </c>
      <c r="E1060" s="9" t="s">
        <v>98</v>
      </c>
      <c r="F1060" s="10">
        <v>43663</v>
      </c>
      <c r="G1060" s="9" t="s">
        <v>143</v>
      </c>
      <c r="H1060" s="11" t="s">
        <v>153</v>
      </c>
      <c r="I1060" s="9"/>
      <c r="J1060" s="12"/>
      <c r="K1060" s="9"/>
      <c r="L1060" s="12"/>
      <c r="M1060" s="11" t="s">
        <v>6229</v>
      </c>
      <c r="N1060" s="11"/>
      <c r="O1060" s="9" t="s">
        <v>119</v>
      </c>
      <c r="P1060" s="9"/>
      <c r="Q1060" s="11"/>
      <c r="R1060" s="166" t="s">
        <v>1778</v>
      </c>
      <c r="S1060" s="166" t="s">
        <v>1778</v>
      </c>
      <c r="T1060" s="15" t="s">
        <v>505</v>
      </c>
      <c r="U1060" s="12"/>
      <c r="V1060" s="9"/>
      <c r="W1060" s="12" t="s">
        <v>93</v>
      </c>
      <c r="X1060" s="12"/>
      <c r="Y1060" s="12"/>
      <c r="Z1060" s="11"/>
      <c r="AA1060" s="14">
        <v>0</v>
      </c>
      <c r="AB1060" s="14">
        <v>0</v>
      </c>
      <c r="AC1060" s="14">
        <v>11739</v>
      </c>
      <c r="AD1060" s="14">
        <v>0</v>
      </c>
      <c r="AE1060" s="161">
        <f>SUM(TAMPData2202[[#This Row],[2022 PE Obligations]:[2022 Paving Obligations]])</f>
        <v>11739</v>
      </c>
      <c r="AF1060" s="14">
        <v>0</v>
      </c>
      <c r="AG1060" s="14">
        <v>0</v>
      </c>
      <c r="AH1060" s="14">
        <v>11741</v>
      </c>
      <c r="AI1060" s="14">
        <v>0</v>
      </c>
      <c r="AJ1060" s="14">
        <v>11741</v>
      </c>
      <c r="AK1060" s="16" t="s">
        <v>6230</v>
      </c>
    </row>
    <row r="1061" spans="1:37" hidden="1" x14ac:dyDescent="0.35">
      <c r="A1061" s="159">
        <v>128671</v>
      </c>
      <c r="B1061" s="8">
        <v>3</v>
      </c>
      <c r="C1061" s="9" t="s">
        <v>97</v>
      </c>
      <c r="D1061" s="10">
        <v>43524</v>
      </c>
      <c r="E1061" s="9" t="s">
        <v>98</v>
      </c>
      <c r="F1061" s="10">
        <v>44427</v>
      </c>
      <c r="G1061" s="9" t="s">
        <v>666</v>
      </c>
      <c r="H1061" s="11" t="s">
        <v>99</v>
      </c>
      <c r="I1061" s="9" t="s">
        <v>292</v>
      </c>
      <c r="J1061" s="12" t="s">
        <v>101</v>
      </c>
      <c r="K1061" s="9"/>
      <c r="L1061" s="12" t="s">
        <v>101</v>
      </c>
      <c r="M1061" s="11" t="s">
        <v>6231</v>
      </c>
      <c r="N1061" s="11" t="s">
        <v>4555</v>
      </c>
      <c r="O1061" s="9" t="s">
        <v>119</v>
      </c>
      <c r="P1061" s="9" t="s">
        <v>1836</v>
      </c>
      <c r="Q1061" s="11"/>
      <c r="R1061" s="9" t="s">
        <v>4525</v>
      </c>
      <c r="S1061" s="9" t="s">
        <v>46</v>
      </c>
      <c r="T1061" s="13">
        <v>0.01</v>
      </c>
      <c r="U1061" s="10">
        <v>43686</v>
      </c>
      <c r="V1061" s="9"/>
      <c r="W1061" s="12" t="s">
        <v>93</v>
      </c>
      <c r="X1061" s="12" t="s">
        <v>103</v>
      </c>
      <c r="Y1061" s="153" t="s">
        <v>32</v>
      </c>
      <c r="Z1061" s="11"/>
      <c r="AA1061" s="14">
        <v>1269.9100000000001</v>
      </c>
      <c r="AB1061" s="14">
        <v>-76415.05</v>
      </c>
      <c r="AC1061" s="14">
        <v>19636.490000000002</v>
      </c>
      <c r="AD1061" s="14">
        <v>0</v>
      </c>
      <c r="AE1061" s="161">
        <f>SUM(TAMPData2202[[#This Row],[2022 PE Obligations]:[2022 Paving Obligations]])</f>
        <v>-55508.649999999994</v>
      </c>
      <c r="AF1061" s="14">
        <v>23269.91</v>
      </c>
      <c r="AG1061" s="14">
        <v>3584.95</v>
      </c>
      <c r="AH1061" s="14">
        <v>706378.49</v>
      </c>
      <c r="AI1061" s="14">
        <v>0</v>
      </c>
      <c r="AJ1061" s="14">
        <v>733233.35</v>
      </c>
      <c r="AK1061" s="16" t="s">
        <v>6232</v>
      </c>
    </row>
    <row r="1062" spans="1:37" hidden="1" x14ac:dyDescent="0.35">
      <c r="A1062" s="159">
        <v>128672</v>
      </c>
      <c r="B1062" s="8">
        <v>3</v>
      </c>
      <c r="C1062" s="9" t="s">
        <v>85</v>
      </c>
      <c r="D1062" s="10">
        <v>43524</v>
      </c>
      <c r="E1062" s="9" t="s">
        <v>98</v>
      </c>
      <c r="F1062" s="10">
        <v>43795</v>
      </c>
      <c r="G1062" s="9" t="s">
        <v>235</v>
      </c>
      <c r="H1062" s="11" t="s">
        <v>1489</v>
      </c>
      <c r="I1062" s="9" t="s">
        <v>1490</v>
      </c>
      <c r="J1062" s="12" t="s">
        <v>101</v>
      </c>
      <c r="K1062" s="9"/>
      <c r="L1062" s="12" t="s">
        <v>101</v>
      </c>
      <c r="M1062" s="11" t="s">
        <v>4652</v>
      </c>
      <c r="N1062" s="11" t="s">
        <v>2699</v>
      </c>
      <c r="O1062" s="9" t="s">
        <v>119</v>
      </c>
      <c r="P1062" s="9" t="s">
        <v>1836</v>
      </c>
      <c r="Q1062" s="11"/>
      <c r="R1062" s="9" t="s">
        <v>4525</v>
      </c>
      <c r="S1062" s="9" t="s">
        <v>46</v>
      </c>
      <c r="T1062" s="13">
        <v>0.01</v>
      </c>
      <c r="U1062" s="12"/>
      <c r="V1062" s="9"/>
      <c r="W1062" s="12" t="s">
        <v>93</v>
      </c>
      <c r="X1062" s="12" t="s">
        <v>103</v>
      </c>
      <c r="Y1062" s="153" t="s">
        <v>32</v>
      </c>
      <c r="Z1062" s="11"/>
      <c r="AA1062" s="14">
        <v>2249</v>
      </c>
      <c r="AB1062" s="14">
        <v>0</v>
      </c>
      <c r="AC1062" s="14">
        <v>0</v>
      </c>
      <c r="AD1062" s="14">
        <v>0</v>
      </c>
      <c r="AE1062" s="161">
        <f>SUM(TAMPData2202[[#This Row],[2022 PE Obligations]:[2022 Paving Obligations]])</f>
        <v>2249</v>
      </c>
      <c r="AF1062" s="14">
        <v>2250</v>
      </c>
      <c r="AG1062" s="14">
        <v>1</v>
      </c>
      <c r="AH1062" s="14">
        <v>1</v>
      </c>
      <c r="AI1062" s="14">
        <v>0</v>
      </c>
      <c r="AJ1062" s="14">
        <v>2252</v>
      </c>
      <c r="AK1062" s="16" t="s">
        <v>4653</v>
      </c>
    </row>
    <row r="1063" spans="1:37" ht="54" hidden="1" x14ac:dyDescent="0.35">
      <c r="A1063" s="159">
        <v>128684</v>
      </c>
      <c r="B1063" s="8">
        <v>3</v>
      </c>
      <c r="C1063" s="9" t="s">
        <v>85</v>
      </c>
      <c r="D1063" s="10">
        <v>43529</v>
      </c>
      <c r="E1063" s="9" t="s">
        <v>4222</v>
      </c>
      <c r="F1063" s="10">
        <v>44600</v>
      </c>
      <c r="G1063" s="9" t="s">
        <v>4222</v>
      </c>
      <c r="H1063" s="11" t="s">
        <v>785</v>
      </c>
      <c r="I1063" s="9" t="s">
        <v>786</v>
      </c>
      <c r="J1063" s="12" t="s">
        <v>101</v>
      </c>
      <c r="K1063" s="9"/>
      <c r="L1063" s="12" t="s">
        <v>101</v>
      </c>
      <c r="M1063" s="11" t="s">
        <v>6233</v>
      </c>
      <c r="N1063" s="11" t="s">
        <v>6234</v>
      </c>
      <c r="O1063" s="9" t="s">
        <v>91</v>
      </c>
      <c r="P1063" s="9" t="s">
        <v>4979</v>
      </c>
      <c r="Q1063" s="11"/>
      <c r="R1063" s="166" t="s">
        <v>1778</v>
      </c>
      <c r="S1063" s="9"/>
      <c r="T1063" s="13">
        <v>0.39</v>
      </c>
      <c r="U1063" s="12"/>
      <c r="V1063" s="9"/>
      <c r="W1063" s="12" t="s">
        <v>93</v>
      </c>
      <c r="X1063" s="12" t="s">
        <v>13</v>
      </c>
      <c r="Y1063" s="12"/>
      <c r="Z1063" s="11"/>
      <c r="AA1063" s="14">
        <v>207500</v>
      </c>
      <c r="AB1063" s="14">
        <v>0</v>
      </c>
      <c r="AC1063" s="14">
        <v>0</v>
      </c>
      <c r="AD1063" s="14">
        <v>0</v>
      </c>
      <c r="AE1063" s="161">
        <f>SUM(TAMPData2202[[#This Row],[2022 PE Obligations]:[2022 Paving Obligations]])</f>
        <v>207500</v>
      </c>
      <c r="AF1063" s="14">
        <v>227500</v>
      </c>
      <c r="AG1063" s="14">
        <v>0</v>
      </c>
      <c r="AH1063" s="14">
        <v>0</v>
      </c>
      <c r="AI1063" s="14">
        <v>0</v>
      </c>
      <c r="AJ1063" s="14">
        <v>227500</v>
      </c>
      <c r="AK1063" s="16" t="s">
        <v>6235</v>
      </c>
    </row>
    <row r="1064" spans="1:37" hidden="1" x14ac:dyDescent="0.35">
      <c r="A1064" s="159">
        <v>128685</v>
      </c>
      <c r="B1064" s="8">
        <v>4</v>
      </c>
      <c r="C1064" s="9" t="s">
        <v>85</v>
      </c>
      <c r="D1064" s="10">
        <v>43530</v>
      </c>
      <c r="E1064" s="9" t="s">
        <v>5852</v>
      </c>
      <c r="F1064" s="10">
        <v>43530</v>
      </c>
      <c r="G1064" s="9" t="s">
        <v>5852</v>
      </c>
      <c r="H1064" s="11" t="s">
        <v>88</v>
      </c>
      <c r="I1064" s="9"/>
      <c r="J1064" s="12"/>
      <c r="K1064" s="9"/>
      <c r="L1064" s="12"/>
      <c r="M1064" s="11" t="s">
        <v>6236</v>
      </c>
      <c r="N1064" s="11"/>
      <c r="O1064" s="9" t="s">
        <v>5122</v>
      </c>
      <c r="P1064" s="9" t="s">
        <v>5123</v>
      </c>
      <c r="Q1064" s="11"/>
      <c r="R1064" s="166" t="s">
        <v>1778</v>
      </c>
      <c r="S1064" s="166" t="s">
        <v>1778</v>
      </c>
      <c r="T1064" s="15" t="s">
        <v>505</v>
      </c>
      <c r="U1064" s="12"/>
      <c r="V1064" s="9"/>
      <c r="W1064" s="12" t="s">
        <v>93</v>
      </c>
      <c r="X1064" s="12"/>
      <c r="Y1064" s="12"/>
      <c r="Z1064" s="11"/>
      <c r="AA1064" s="14">
        <v>0</v>
      </c>
      <c r="AB1064" s="14">
        <v>0</v>
      </c>
      <c r="AC1064" s="14">
        <v>220600</v>
      </c>
      <c r="AD1064" s="14">
        <v>0</v>
      </c>
      <c r="AE1064" s="161">
        <f>SUM(TAMPData2202[[#This Row],[2022 PE Obligations]:[2022 Paving Obligations]])</f>
        <v>220600</v>
      </c>
      <c r="AF1064" s="14">
        <v>0</v>
      </c>
      <c r="AG1064" s="14">
        <v>0</v>
      </c>
      <c r="AH1064" s="14">
        <v>238400</v>
      </c>
      <c r="AI1064" s="14">
        <v>0</v>
      </c>
      <c r="AJ1064" s="14">
        <v>238400</v>
      </c>
      <c r="AK1064" s="16" t="s">
        <v>6237</v>
      </c>
    </row>
    <row r="1065" spans="1:37" hidden="1" x14ac:dyDescent="0.35">
      <c r="A1065" s="159">
        <v>128688</v>
      </c>
      <c r="B1065" s="8">
        <v>1</v>
      </c>
      <c r="C1065" s="9" t="s">
        <v>85</v>
      </c>
      <c r="D1065" s="10">
        <v>43530</v>
      </c>
      <c r="E1065" s="9" t="s">
        <v>98</v>
      </c>
      <c r="F1065" s="10">
        <v>43663</v>
      </c>
      <c r="G1065" s="9" t="s">
        <v>666</v>
      </c>
      <c r="H1065" s="11" t="s">
        <v>204</v>
      </c>
      <c r="I1065" s="9" t="s">
        <v>603</v>
      </c>
      <c r="J1065" s="12" t="s">
        <v>299</v>
      </c>
      <c r="K1065" s="9"/>
      <c r="L1065" s="12" t="s">
        <v>300</v>
      </c>
      <c r="M1065" s="11" t="s">
        <v>4606</v>
      </c>
      <c r="N1065" s="11" t="s">
        <v>4555</v>
      </c>
      <c r="O1065" s="9" t="s">
        <v>119</v>
      </c>
      <c r="P1065" s="9" t="s">
        <v>1836</v>
      </c>
      <c r="Q1065" s="11"/>
      <c r="R1065" s="9" t="s">
        <v>4525</v>
      </c>
      <c r="S1065" s="9" t="s">
        <v>46</v>
      </c>
      <c r="T1065" s="13">
        <v>0.01</v>
      </c>
      <c r="U1065" s="12"/>
      <c r="V1065" s="9"/>
      <c r="W1065" s="12" t="s">
        <v>93</v>
      </c>
      <c r="X1065" s="12" t="s">
        <v>303</v>
      </c>
      <c r="Y1065" s="153" t="s">
        <v>29</v>
      </c>
      <c r="Z1065" s="11"/>
      <c r="AA1065" s="14">
        <v>0</v>
      </c>
      <c r="AB1065" s="14">
        <v>0</v>
      </c>
      <c r="AC1065" s="14">
        <v>2018099</v>
      </c>
      <c r="AD1065" s="14">
        <v>0</v>
      </c>
      <c r="AE1065" s="161">
        <f>SUM(TAMPData2202[[#This Row],[2022 PE Obligations]:[2022 Paving Obligations]])</f>
        <v>2018099</v>
      </c>
      <c r="AF1065" s="14">
        <v>0</v>
      </c>
      <c r="AG1065" s="14">
        <v>0</v>
      </c>
      <c r="AH1065" s="14">
        <v>3368100</v>
      </c>
      <c r="AI1065" s="14">
        <v>0</v>
      </c>
      <c r="AJ1065" s="14">
        <v>3368100</v>
      </c>
      <c r="AK1065" s="16" t="s">
        <v>4608</v>
      </c>
    </row>
    <row r="1066" spans="1:37" hidden="1" x14ac:dyDescent="0.35">
      <c r="A1066" s="159">
        <v>128694</v>
      </c>
      <c r="B1066" s="8">
        <v>2</v>
      </c>
      <c r="C1066" s="9" t="s">
        <v>97</v>
      </c>
      <c r="D1066" s="10">
        <v>43531</v>
      </c>
      <c r="E1066" s="9" t="s">
        <v>98</v>
      </c>
      <c r="F1066" s="10">
        <v>44123</v>
      </c>
      <c r="G1066" s="9" t="s">
        <v>235</v>
      </c>
      <c r="H1066" s="11" t="s">
        <v>1613</v>
      </c>
      <c r="I1066" s="9" t="s">
        <v>218</v>
      </c>
      <c r="J1066" s="12" t="s">
        <v>101</v>
      </c>
      <c r="K1066" s="9"/>
      <c r="L1066" s="12" t="s">
        <v>101</v>
      </c>
      <c r="M1066" s="11" t="s">
        <v>6238</v>
      </c>
      <c r="N1066" s="11" t="s">
        <v>4555</v>
      </c>
      <c r="O1066" s="9" t="s">
        <v>119</v>
      </c>
      <c r="P1066" s="9" t="s">
        <v>1836</v>
      </c>
      <c r="Q1066" s="11"/>
      <c r="R1066" s="166" t="s">
        <v>1778</v>
      </c>
      <c r="S1066" s="9"/>
      <c r="T1066" s="13">
        <v>0.01</v>
      </c>
      <c r="U1066" s="10">
        <v>43539</v>
      </c>
      <c r="V1066" s="9"/>
      <c r="W1066" s="12" t="s">
        <v>93</v>
      </c>
      <c r="X1066" s="12" t="s">
        <v>103</v>
      </c>
      <c r="Y1066" s="12"/>
      <c r="Z1066" s="11"/>
      <c r="AA1066" s="14">
        <v>276</v>
      </c>
      <c r="AB1066" s="14">
        <v>0</v>
      </c>
      <c r="AC1066" s="14">
        <v>0</v>
      </c>
      <c r="AD1066" s="14">
        <v>0</v>
      </c>
      <c r="AE1066" s="161">
        <f>SUM(TAMPData2202[[#This Row],[2022 PE Obligations]:[2022 Paving Obligations]])</f>
        <v>276</v>
      </c>
      <c r="AF1066" s="14">
        <v>277</v>
      </c>
      <c r="AG1066" s="14">
        <v>0</v>
      </c>
      <c r="AH1066" s="14">
        <v>330001</v>
      </c>
      <c r="AI1066" s="14">
        <v>0</v>
      </c>
      <c r="AJ1066" s="14">
        <v>330278</v>
      </c>
      <c r="AK1066" s="16" t="s">
        <v>6239</v>
      </c>
    </row>
    <row r="1067" spans="1:37" ht="36" hidden="1" x14ac:dyDescent="0.35">
      <c r="A1067" s="159">
        <v>128696.12</v>
      </c>
      <c r="B1067" s="8">
        <v>4</v>
      </c>
      <c r="C1067" s="9" t="s">
        <v>114</v>
      </c>
      <c r="D1067" s="10">
        <v>44384</v>
      </c>
      <c r="E1067" s="9" t="s">
        <v>398</v>
      </c>
      <c r="F1067" s="10">
        <v>44519</v>
      </c>
      <c r="G1067" s="9" t="s">
        <v>398</v>
      </c>
      <c r="H1067" s="11" t="s">
        <v>1760</v>
      </c>
      <c r="I1067" s="9"/>
      <c r="J1067" s="12"/>
      <c r="K1067" s="9"/>
      <c r="L1067" s="12"/>
      <c r="M1067" s="11" t="s">
        <v>6240</v>
      </c>
      <c r="N1067" s="11"/>
      <c r="O1067" s="9" t="s">
        <v>103</v>
      </c>
      <c r="P1067" s="9" t="s">
        <v>5973</v>
      </c>
      <c r="Q1067" s="11"/>
      <c r="R1067" s="166" t="s">
        <v>1778</v>
      </c>
      <c r="S1067" s="166" t="s">
        <v>1778</v>
      </c>
      <c r="T1067" s="15" t="s">
        <v>505</v>
      </c>
      <c r="U1067" s="12"/>
      <c r="V1067" s="9"/>
      <c r="W1067" s="12" t="s">
        <v>93</v>
      </c>
      <c r="X1067" s="12"/>
      <c r="Y1067" s="12"/>
      <c r="Z1067" s="11"/>
      <c r="AA1067" s="14">
        <v>0</v>
      </c>
      <c r="AB1067" s="14">
        <v>0</v>
      </c>
      <c r="AC1067" s="14">
        <v>1059.97</v>
      </c>
      <c r="AD1067" s="14">
        <v>0</v>
      </c>
      <c r="AE1067" s="161">
        <f>SUM(TAMPData2202[[#This Row],[2022 PE Obligations]:[2022 Paving Obligations]])</f>
        <v>1059.97</v>
      </c>
      <c r="AF1067" s="14">
        <v>0</v>
      </c>
      <c r="AG1067" s="14">
        <v>0</v>
      </c>
      <c r="AH1067" s="14">
        <v>1059.97</v>
      </c>
      <c r="AI1067" s="14">
        <v>0</v>
      </c>
      <c r="AJ1067" s="14">
        <v>1059.97</v>
      </c>
      <c r="AK1067" s="16" t="s">
        <v>6241</v>
      </c>
    </row>
    <row r="1068" spans="1:37" ht="36" hidden="1" x14ac:dyDescent="0.35">
      <c r="A1068" s="159">
        <v>128696.13</v>
      </c>
      <c r="B1068" s="8">
        <v>4</v>
      </c>
      <c r="C1068" s="9" t="s">
        <v>114</v>
      </c>
      <c r="D1068" s="10">
        <v>44440</v>
      </c>
      <c r="E1068" s="9" t="s">
        <v>398</v>
      </c>
      <c r="F1068" s="10">
        <v>44573</v>
      </c>
      <c r="G1068" s="9" t="s">
        <v>398</v>
      </c>
      <c r="H1068" s="11" t="s">
        <v>1760</v>
      </c>
      <c r="I1068" s="9"/>
      <c r="J1068" s="12"/>
      <c r="K1068" s="9"/>
      <c r="L1068" s="12"/>
      <c r="M1068" s="11" t="s">
        <v>6242</v>
      </c>
      <c r="N1068" s="11"/>
      <c r="O1068" s="9" t="s">
        <v>103</v>
      </c>
      <c r="P1068" s="9" t="s">
        <v>5973</v>
      </c>
      <c r="Q1068" s="11"/>
      <c r="R1068" s="166" t="s">
        <v>1778</v>
      </c>
      <c r="S1068" s="166" t="s">
        <v>1778</v>
      </c>
      <c r="T1068" s="15" t="s">
        <v>505</v>
      </c>
      <c r="U1068" s="12"/>
      <c r="V1068" s="9"/>
      <c r="W1068" s="12" t="s">
        <v>93</v>
      </c>
      <c r="X1068" s="12"/>
      <c r="Y1068" s="12"/>
      <c r="Z1068" s="11"/>
      <c r="AA1068" s="14">
        <v>0</v>
      </c>
      <c r="AB1068" s="14">
        <v>0</v>
      </c>
      <c r="AC1068" s="14">
        <v>1010.46</v>
      </c>
      <c r="AD1068" s="14">
        <v>0</v>
      </c>
      <c r="AE1068" s="161">
        <f>SUM(TAMPData2202[[#This Row],[2022 PE Obligations]:[2022 Paving Obligations]])</f>
        <v>1010.46</v>
      </c>
      <c r="AF1068" s="14">
        <v>0</v>
      </c>
      <c r="AG1068" s="14">
        <v>0</v>
      </c>
      <c r="AH1068" s="14">
        <v>1010.46</v>
      </c>
      <c r="AI1068" s="14">
        <v>0</v>
      </c>
      <c r="AJ1068" s="14">
        <v>1010.46</v>
      </c>
      <c r="AK1068" s="16" t="s">
        <v>6243</v>
      </c>
    </row>
    <row r="1069" spans="1:37" ht="36" hidden="1" x14ac:dyDescent="0.35">
      <c r="A1069" s="159">
        <v>128696.14</v>
      </c>
      <c r="B1069" s="8">
        <v>4</v>
      </c>
      <c r="C1069" s="9" t="s">
        <v>85</v>
      </c>
      <c r="D1069" s="10">
        <v>44474</v>
      </c>
      <c r="E1069" s="9" t="s">
        <v>398</v>
      </c>
      <c r="F1069" s="10">
        <v>44474</v>
      </c>
      <c r="G1069" s="9" t="s">
        <v>398</v>
      </c>
      <c r="H1069" s="11" t="s">
        <v>1760</v>
      </c>
      <c r="I1069" s="9"/>
      <c r="J1069" s="12"/>
      <c r="K1069" s="9"/>
      <c r="L1069" s="12"/>
      <c r="M1069" s="11" t="s">
        <v>6244</v>
      </c>
      <c r="N1069" s="11"/>
      <c r="O1069" s="9" t="s">
        <v>103</v>
      </c>
      <c r="P1069" s="9" t="s">
        <v>5973</v>
      </c>
      <c r="Q1069" s="11"/>
      <c r="R1069" s="166" t="s">
        <v>1778</v>
      </c>
      <c r="S1069" s="166" t="s">
        <v>1778</v>
      </c>
      <c r="T1069" s="15" t="s">
        <v>505</v>
      </c>
      <c r="U1069" s="12"/>
      <c r="V1069" s="9"/>
      <c r="W1069" s="12" t="s">
        <v>93</v>
      </c>
      <c r="X1069" s="12"/>
      <c r="Y1069" s="12"/>
      <c r="Z1069" s="11"/>
      <c r="AA1069" s="14">
        <v>0</v>
      </c>
      <c r="AB1069" s="14">
        <v>0</v>
      </c>
      <c r="AC1069" s="14">
        <v>5000</v>
      </c>
      <c r="AD1069" s="14">
        <v>0</v>
      </c>
      <c r="AE1069" s="161">
        <f>SUM(TAMPData2202[[#This Row],[2022 PE Obligations]:[2022 Paving Obligations]])</f>
        <v>5000</v>
      </c>
      <c r="AF1069" s="14">
        <v>0</v>
      </c>
      <c r="AG1069" s="14">
        <v>0</v>
      </c>
      <c r="AH1069" s="14">
        <v>5000</v>
      </c>
      <c r="AI1069" s="14">
        <v>0</v>
      </c>
      <c r="AJ1069" s="14">
        <v>5000</v>
      </c>
      <c r="AK1069" s="16" t="s">
        <v>6245</v>
      </c>
    </row>
    <row r="1070" spans="1:37" ht="36" hidden="1" x14ac:dyDescent="0.35">
      <c r="A1070" s="159">
        <v>128696.15</v>
      </c>
      <c r="B1070" s="8">
        <v>4</v>
      </c>
      <c r="C1070" s="9" t="s">
        <v>85</v>
      </c>
      <c r="D1070" s="10">
        <v>44474</v>
      </c>
      <c r="E1070" s="9" t="s">
        <v>398</v>
      </c>
      <c r="F1070" s="10">
        <v>44474</v>
      </c>
      <c r="G1070" s="9" t="s">
        <v>398</v>
      </c>
      <c r="H1070" s="11" t="s">
        <v>1760</v>
      </c>
      <c r="I1070" s="9"/>
      <c r="J1070" s="12"/>
      <c r="K1070" s="9"/>
      <c r="L1070" s="12"/>
      <c r="M1070" s="11" t="s">
        <v>6246</v>
      </c>
      <c r="N1070" s="11"/>
      <c r="O1070" s="9" t="s">
        <v>103</v>
      </c>
      <c r="P1070" s="9" t="s">
        <v>5973</v>
      </c>
      <c r="Q1070" s="11"/>
      <c r="R1070" s="166" t="s">
        <v>1778</v>
      </c>
      <c r="S1070" s="166" t="s">
        <v>1778</v>
      </c>
      <c r="T1070" s="15" t="s">
        <v>505</v>
      </c>
      <c r="U1070" s="12"/>
      <c r="V1070" s="9"/>
      <c r="W1070" s="12" t="s">
        <v>93</v>
      </c>
      <c r="X1070" s="12"/>
      <c r="Y1070" s="12"/>
      <c r="Z1070" s="11"/>
      <c r="AA1070" s="14">
        <v>0</v>
      </c>
      <c r="AB1070" s="14">
        <v>0</v>
      </c>
      <c r="AC1070" s="14">
        <v>5000</v>
      </c>
      <c r="AD1070" s="14">
        <v>0</v>
      </c>
      <c r="AE1070" s="161">
        <f>SUM(TAMPData2202[[#This Row],[2022 PE Obligations]:[2022 Paving Obligations]])</f>
        <v>5000</v>
      </c>
      <c r="AF1070" s="14">
        <v>0</v>
      </c>
      <c r="AG1070" s="14">
        <v>0</v>
      </c>
      <c r="AH1070" s="14">
        <v>5000</v>
      </c>
      <c r="AI1070" s="14">
        <v>0</v>
      </c>
      <c r="AJ1070" s="14">
        <v>5000</v>
      </c>
      <c r="AK1070" s="16" t="s">
        <v>6247</v>
      </c>
    </row>
    <row r="1071" spans="1:37" ht="36" hidden="1" x14ac:dyDescent="0.35">
      <c r="A1071" s="159">
        <v>128696.16</v>
      </c>
      <c r="B1071" s="8">
        <v>4</v>
      </c>
      <c r="C1071" s="9" t="s">
        <v>85</v>
      </c>
      <c r="D1071" s="10">
        <v>44484</v>
      </c>
      <c r="E1071" s="9" t="s">
        <v>398</v>
      </c>
      <c r="F1071" s="10">
        <v>44484</v>
      </c>
      <c r="G1071" s="9" t="s">
        <v>398</v>
      </c>
      <c r="H1071" s="11" t="s">
        <v>1760</v>
      </c>
      <c r="I1071" s="9"/>
      <c r="J1071" s="12"/>
      <c r="K1071" s="9"/>
      <c r="L1071" s="12"/>
      <c r="M1071" s="11" t="s">
        <v>6248</v>
      </c>
      <c r="N1071" s="11"/>
      <c r="O1071" s="9" t="s">
        <v>103</v>
      </c>
      <c r="P1071" s="9" t="s">
        <v>5973</v>
      </c>
      <c r="Q1071" s="11"/>
      <c r="R1071" s="166" t="s">
        <v>1778</v>
      </c>
      <c r="S1071" s="166" t="s">
        <v>1778</v>
      </c>
      <c r="T1071" s="15" t="s">
        <v>505</v>
      </c>
      <c r="U1071" s="12"/>
      <c r="V1071" s="9"/>
      <c r="W1071" s="12" t="s">
        <v>93</v>
      </c>
      <c r="X1071" s="12"/>
      <c r="Y1071" s="12"/>
      <c r="Z1071" s="11"/>
      <c r="AA1071" s="14">
        <v>0</v>
      </c>
      <c r="AB1071" s="14">
        <v>0</v>
      </c>
      <c r="AC1071" s="14">
        <v>5000</v>
      </c>
      <c r="AD1071" s="14">
        <v>0</v>
      </c>
      <c r="AE1071" s="161">
        <f>SUM(TAMPData2202[[#This Row],[2022 PE Obligations]:[2022 Paving Obligations]])</f>
        <v>5000</v>
      </c>
      <c r="AF1071" s="14">
        <v>0</v>
      </c>
      <c r="AG1071" s="14">
        <v>0</v>
      </c>
      <c r="AH1071" s="14">
        <v>5000</v>
      </c>
      <c r="AI1071" s="14">
        <v>0</v>
      </c>
      <c r="AJ1071" s="14">
        <v>5000</v>
      </c>
      <c r="AK1071" s="16" t="s">
        <v>6249</v>
      </c>
    </row>
    <row r="1072" spans="1:37" ht="36" hidden="1" x14ac:dyDescent="0.35">
      <c r="A1072" s="159">
        <v>128696.17</v>
      </c>
      <c r="B1072" s="8">
        <v>4</v>
      </c>
      <c r="C1072" s="9" t="s">
        <v>85</v>
      </c>
      <c r="D1072" s="10">
        <v>44484</v>
      </c>
      <c r="E1072" s="9" t="s">
        <v>398</v>
      </c>
      <c r="F1072" s="10">
        <v>44484</v>
      </c>
      <c r="G1072" s="9" t="s">
        <v>398</v>
      </c>
      <c r="H1072" s="11" t="s">
        <v>1760</v>
      </c>
      <c r="I1072" s="9"/>
      <c r="J1072" s="12"/>
      <c r="K1072" s="9"/>
      <c r="L1072" s="12"/>
      <c r="M1072" s="11" t="s">
        <v>6250</v>
      </c>
      <c r="N1072" s="11"/>
      <c r="O1072" s="9" t="s">
        <v>103</v>
      </c>
      <c r="P1072" s="9" t="s">
        <v>5973</v>
      </c>
      <c r="Q1072" s="11"/>
      <c r="R1072" s="166" t="s">
        <v>1778</v>
      </c>
      <c r="S1072" s="166" t="s">
        <v>1778</v>
      </c>
      <c r="T1072" s="15" t="s">
        <v>505</v>
      </c>
      <c r="U1072" s="12"/>
      <c r="V1072" s="9"/>
      <c r="W1072" s="12" t="s">
        <v>93</v>
      </c>
      <c r="X1072" s="12"/>
      <c r="Y1072" s="12"/>
      <c r="Z1072" s="11"/>
      <c r="AA1072" s="14">
        <v>0</v>
      </c>
      <c r="AB1072" s="14">
        <v>0</v>
      </c>
      <c r="AC1072" s="14">
        <v>5000</v>
      </c>
      <c r="AD1072" s="14">
        <v>0</v>
      </c>
      <c r="AE1072" s="161">
        <f>SUM(TAMPData2202[[#This Row],[2022 PE Obligations]:[2022 Paving Obligations]])</f>
        <v>5000</v>
      </c>
      <c r="AF1072" s="14">
        <v>0</v>
      </c>
      <c r="AG1072" s="14">
        <v>0</v>
      </c>
      <c r="AH1072" s="14">
        <v>5000</v>
      </c>
      <c r="AI1072" s="14">
        <v>0</v>
      </c>
      <c r="AJ1072" s="14">
        <v>5000</v>
      </c>
      <c r="AK1072" s="16" t="s">
        <v>6251</v>
      </c>
    </row>
    <row r="1073" spans="1:37" ht="36" hidden="1" x14ac:dyDescent="0.35">
      <c r="A1073" s="159">
        <v>128696.18</v>
      </c>
      <c r="B1073" s="8">
        <v>4</v>
      </c>
      <c r="C1073" s="9" t="s">
        <v>85</v>
      </c>
      <c r="D1073" s="10">
        <v>44502</v>
      </c>
      <c r="E1073" s="9" t="s">
        <v>398</v>
      </c>
      <c r="F1073" s="10">
        <v>44502</v>
      </c>
      <c r="G1073" s="9" t="s">
        <v>398</v>
      </c>
      <c r="H1073" s="11" t="s">
        <v>1760</v>
      </c>
      <c r="I1073" s="9"/>
      <c r="J1073" s="12"/>
      <c r="K1073" s="9"/>
      <c r="L1073" s="12"/>
      <c r="M1073" s="11" t="s">
        <v>6252</v>
      </c>
      <c r="N1073" s="11"/>
      <c r="O1073" s="9" t="s">
        <v>103</v>
      </c>
      <c r="P1073" s="9" t="s">
        <v>5973</v>
      </c>
      <c r="Q1073" s="11"/>
      <c r="R1073" s="166" t="s">
        <v>1778</v>
      </c>
      <c r="S1073" s="166" t="s">
        <v>1778</v>
      </c>
      <c r="T1073" s="15" t="s">
        <v>505</v>
      </c>
      <c r="U1073" s="12"/>
      <c r="V1073" s="9"/>
      <c r="W1073" s="12" t="s">
        <v>93</v>
      </c>
      <c r="X1073" s="12"/>
      <c r="Y1073" s="12"/>
      <c r="Z1073" s="11"/>
      <c r="AA1073" s="14">
        <v>0</v>
      </c>
      <c r="AB1073" s="14">
        <v>0</v>
      </c>
      <c r="AC1073" s="14">
        <v>5000</v>
      </c>
      <c r="AD1073" s="14">
        <v>0</v>
      </c>
      <c r="AE1073" s="161">
        <f>SUM(TAMPData2202[[#This Row],[2022 PE Obligations]:[2022 Paving Obligations]])</f>
        <v>5000</v>
      </c>
      <c r="AF1073" s="14">
        <v>0</v>
      </c>
      <c r="AG1073" s="14">
        <v>0</v>
      </c>
      <c r="AH1073" s="14">
        <v>5000</v>
      </c>
      <c r="AI1073" s="14">
        <v>0</v>
      </c>
      <c r="AJ1073" s="14">
        <v>5000</v>
      </c>
      <c r="AK1073" s="16" t="s">
        <v>6253</v>
      </c>
    </row>
    <row r="1074" spans="1:37" ht="36" hidden="1" x14ac:dyDescent="0.35">
      <c r="A1074" s="159">
        <v>128696.19</v>
      </c>
      <c r="B1074" s="8">
        <v>4</v>
      </c>
      <c r="C1074" s="9" t="s">
        <v>85</v>
      </c>
      <c r="D1074" s="10">
        <v>44559</v>
      </c>
      <c r="E1074" s="9" t="s">
        <v>398</v>
      </c>
      <c r="F1074" s="10">
        <v>44559</v>
      </c>
      <c r="G1074" s="9" t="s">
        <v>398</v>
      </c>
      <c r="H1074" s="11" t="s">
        <v>1760</v>
      </c>
      <c r="I1074" s="9"/>
      <c r="J1074" s="12"/>
      <c r="K1074" s="9"/>
      <c r="L1074" s="12"/>
      <c r="M1074" s="11" t="s">
        <v>6254</v>
      </c>
      <c r="N1074" s="11"/>
      <c r="O1074" s="9" t="s">
        <v>103</v>
      </c>
      <c r="P1074" s="9" t="s">
        <v>5973</v>
      </c>
      <c r="Q1074" s="11"/>
      <c r="R1074" s="166" t="s">
        <v>1778</v>
      </c>
      <c r="S1074" s="166" t="s">
        <v>1778</v>
      </c>
      <c r="T1074" s="15" t="s">
        <v>505</v>
      </c>
      <c r="U1074" s="12"/>
      <c r="V1074" s="9"/>
      <c r="W1074" s="12" t="s">
        <v>93</v>
      </c>
      <c r="X1074" s="12"/>
      <c r="Y1074" s="12"/>
      <c r="Z1074" s="11"/>
      <c r="AA1074" s="14">
        <v>0</v>
      </c>
      <c r="AB1074" s="14">
        <v>0</v>
      </c>
      <c r="AC1074" s="14">
        <v>5000</v>
      </c>
      <c r="AD1074" s="14">
        <v>0</v>
      </c>
      <c r="AE1074" s="161">
        <f>SUM(TAMPData2202[[#This Row],[2022 PE Obligations]:[2022 Paving Obligations]])</f>
        <v>5000</v>
      </c>
      <c r="AF1074" s="14">
        <v>0</v>
      </c>
      <c r="AG1074" s="14">
        <v>0</v>
      </c>
      <c r="AH1074" s="14">
        <v>5000</v>
      </c>
      <c r="AI1074" s="14">
        <v>0</v>
      </c>
      <c r="AJ1074" s="14">
        <v>5000</v>
      </c>
      <c r="AK1074" s="16" t="s">
        <v>6255</v>
      </c>
    </row>
    <row r="1075" spans="1:37" hidden="1" x14ac:dyDescent="0.35">
      <c r="A1075" s="159">
        <v>128698.01</v>
      </c>
      <c r="B1075" s="8">
        <v>2</v>
      </c>
      <c r="C1075" s="9" t="s">
        <v>85</v>
      </c>
      <c r="D1075" s="10">
        <v>43881</v>
      </c>
      <c r="E1075" s="9" t="s">
        <v>98</v>
      </c>
      <c r="F1075" s="10">
        <v>44279</v>
      </c>
      <c r="G1075" s="9" t="s">
        <v>152</v>
      </c>
      <c r="H1075" s="11" t="s">
        <v>223</v>
      </c>
      <c r="I1075" s="9" t="s">
        <v>4532</v>
      </c>
      <c r="J1075" s="12" t="s">
        <v>101</v>
      </c>
      <c r="K1075" s="9"/>
      <c r="L1075" s="12" t="s">
        <v>101</v>
      </c>
      <c r="M1075" s="11" t="s">
        <v>4654</v>
      </c>
      <c r="N1075" s="11"/>
      <c r="O1075" s="9" t="s">
        <v>119</v>
      </c>
      <c r="P1075" s="9" t="s">
        <v>1836</v>
      </c>
      <c r="Q1075" s="11"/>
      <c r="R1075" s="9" t="s">
        <v>4525</v>
      </c>
      <c r="S1075" s="9" t="s">
        <v>46</v>
      </c>
      <c r="T1075" s="13">
        <v>0.01</v>
      </c>
      <c r="U1075" s="12"/>
      <c r="V1075" s="9"/>
      <c r="W1075" s="12" t="s">
        <v>93</v>
      </c>
      <c r="X1075" s="12" t="s">
        <v>103</v>
      </c>
      <c r="Y1075" s="153" t="s">
        <v>32</v>
      </c>
      <c r="Z1075" s="11"/>
      <c r="AA1075" s="14">
        <v>0</v>
      </c>
      <c r="AB1075" s="14">
        <v>0</v>
      </c>
      <c r="AC1075" s="14">
        <v>781</v>
      </c>
      <c r="AD1075" s="14">
        <v>0</v>
      </c>
      <c r="AE1075" s="161">
        <f>SUM(TAMPData2202[[#This Row],[2022 PE Obligations]:[2022 Paving Obligations]])</f>
        <v>781</v>
      </c>
      <c r="AF1075" s="14">
        <v>1</v>
      </c>
      <c r="AG1075" s="14">
        <v>0</v>
      </c>
      <c r="AH1075" s="14">
        <v>782</v>
      </c>
      <c r="AI1075" s="14">
        <v>0</v>
      </c>
      <c r="AJ1075" s="14">
        <v>783</v>
      </c>
      <c r="AK1075" s="16" t="s">
        <v>4655</v>
      </c>
    </row>
    <row r="1076" spans="1:37" hidden="1" x14ac:dyDescent="0.35">
      <c r="A1076" s="159">
        <v>128716</v>
      </c>
      <c r="B1076" s="8">
        <v>1</v>
      </c>
      <c r="C1076" s="9" t="s">
        <v>85</v>
      </c>
      <c r="D1076" s="10">
        <v>43535</v>
      </c>
      <c r="E1076" s="9" t="s">
        <v>98</v>
      </c>
      <c r="F1076" s="10">
        <v>43663</v>
      </c>
      <c r="G1076" s="9" t="s">
        <v>666</v>
      </c>
      <c r="H1076" s="11" t="s">
        <v>689</v>
      </c>
      <c r="I1076" s="9" t="s">
        <v>4656</v>
      </c>
      <c r="J1076" s="12" t="s">
        <v>101</v>
      </c>
      <c r="K1076" s="9"/>
      <c r="L1076" s="12" t="s">
        <v>101</v>
      </c>
      <c r="M1076" s="11" t="s">
        <v>4657</v>
      </c>
      <c r="N1076" s="11" t="s">
        <v>4658</v>
      </c>
      <c r="O1076" s="9" t="s">
        <v>119</v>
      </c>
      <c r="P1076" s="9" t="s">
        <v>1836</v>
      </c>
      <c r="Q1076" s="11"/>
      <c r="R1076" s="9" t="s">
        <v>4525</v>
      </c>
      <c r="S1076" s="9" t="s">
        <v>46</v>
      </c>
      <c r="T1076" s="13">
        <v>0.01</v>
      </c>
      <c r="U1076" s="12"/>
      <c r="V1076" s="9"/>
      <c r="W1076" s="12" t="s">
        <v>93</v>
      </c>
      <c r="X1076" s="12" t="s">
        <v>103</v>
      </c>
      <c r="Y1076" s="153" t="s">
        <v>32</v>
      </c>
      <c r="Z1076" s="11"/>
      <c r="AA1076" s="14">
        <v>0</v>
      </c>
      <c r="AB1076" s="14">
        <v>0</v>
      </c>
      <c r="AC1076" s="14">
        <v>0</v>
      </c>
      <c r="AD1076" s="14">
        <v>0</v>
      </c>
      <c r="AE1076" s="161">
        <f>SUM(TAMPData2202[[#This Row],[2022 PE Obligations]:[2022 Paving Obligations]])</f>
        <v>0</v>
      </c>
      <c r="AF1076" s="14">
        <v>1</v>
      </c>
      <c r="AG1076" s="14">
        <v>0</v>
      </c>
      <c r="AH1076" s="14">
        <v>13000</v>
      </c>
      <c r="AI1076" s="14">
        <v>0</v>
      </c>
      <c r="AJ1076" s="14">
        <v>13001</v>
      </c>
      <c r="AK1076" s="16" t="s">
        <v>4659</v>
      </c>
    </row>
    <row r="1077" spans="1:37" hidden="1" x14ac:dyDescent="0.35">
      <c r="A1077" s="159">
        <v>128717</v>
      </c>
      <c r="B1077" s="8">
        <v>6</v>
      </c>
      <c r="C1077" s="9" t="s">
        <v>85</v>
      </c>
      <c r="D1077" s="10">
        <v>43535</v>
      </c>
      <c r="E1077" s="9" t="s">
        <v>98</v>
      </c>
      <c r="F1077" s="10">
        <v>43542</v>
      </c>
      <c r="G1077" s="9" t="s">
        <v>143</v>
      </c>
      <c r="H1077" s="11" t="s">
        <v>667</v>
      </c>
      <c r="I1077" s="9"/>
      <c r="J1077" s="12"/>
      <c r="K1077" s="9"/>
      <c r="L1077" s="12"/>
      <c r="M1077" s="11" t="s">
        <v>6256</v>
      </c>
      <c r="N1077" s="11" t="s">
        <v>6257</v>
      </c>
      <c r="O1077" s="9" t="s">
        <v>119</v>
      </c>
      <c r="P1077" s="9" t="s">
        <v>453</v>
      </c>
      <c r="Q1077" s="11"/>
      <c r="R1077" s="166" t="s">
        <v>1778</v>
      </c>
      <c r="S1077" s="166" t="s">
        <v>1778</v>
      </c>
      <c r="T1077" s="15" t="s">
        <v>505</v>
      </c>
      <c r="U1077" s="12"/>
      <c r="V1077" s="9"/>
      <c r="W1077" s="12" t="s">
        <v>93</v>
      </c>
      <c r="X1077" s="12"/>
      <c r="Y1077" s="12"/>
      <c r="Z1077" s="11"/>
      <c r="AA1077" s="14">
        <v>8049</v>
      </c>
      <c r="AB1077" s="14">
        <v>0</v>
      </c>
      <c r="AC1077" s="14">
        <v>0</v>
      </c>
      <c r="AD1077" s="14">
        <v>0</v>
      </c>
      <c r="AE1077" s="161">
        <f>SUM(TAMPData2202[[#This Row],[2022 PE Obligations]:[2022 Paving Obligations]])</f>
        <v>8049</v>
      </c>
      <c r="AF1077" s="14">
        <v>8050</v>
      </c>
      <c r="AG1077" s="14">
        <v>0</v>
      </c>
      <c r="AH1077" s="14">
        <v>0</v>
      </c>
      <c r="AI1077" s="14">
        <v>0</v>
      </c>
      <c r="AJ1077" s="14">
        <v>8050</v>
      </c>
      <c r="AK1077" s="16"/>
    </row>
    <row r="1078" spans="1:37" hidden="1" x14ac:dyDescent="0.35">
      <c r="A1078" s="159">
        <v>128725</v>
      </c>
      <c r="B1078" s="8">
        <v>1</v>
      </c>
      <c r="C1078" s="9" t="s">
        <v>97</v>
      </c>
      <c r="D1078" s="10">
        <v>43537</v>
      </c>
      <c r="E1078" s="9" t="s">
        <v>98</v>
      </c>
      <c r="F1078" s="10">
        <v>44098.876493055555</v>
      </c>
      <c r="G1078" s="9" t="s">
        <v>161</v>
      </c>
      <c r="H1078" s="11" t="s">
        <v>285</v>
      </c>
      <c r="I1078" s="9" t="s">
        <v>4537</v>
      </c>
      <c r="J1078" s="12" t="s">
        <v>101</v>
      </c>
      <c r="K1078" s="9"/>
      <c r="L1078" s="12" t="s">
        <v>101</v>
      </c>
      <c r="M1078" s="11" t="s">
        <v>4660</v>
      </c>
      <c r="N1078" s="11" t="s">
        <v>4661</v>
      </c>
      <c r="O1078" s="9" t="s">
        <v>119</v>
      </c>
      <c r="P1078" s="9" t="s">
        <v>1836</v>
      </c>
      <c r="Q1078" s="11"/>
      <c r="R1078" s="9" t="s">
        <v>4525</v>
      </c>
      <c r="S1078" s="9" t="s">
        <v>46</v>
      </c>
      <c r="T1078" s="13">
        <v>0.01</v>
      </c>
      <c r="U1078" s="10">
        <v>43868</v>
      </c>
      <c r="V1078" s="9"/>
      <c r="W1078" s="12" t="s">
        <v>93</v>
      </c>
      <c r="X1078" s="12" t="s">
        <v>103</v>
      </c>
      <c r="Y1078" s="153" t="s">
        <v>32</v>
      </c>
      <c r="Z1078" s="11"/>
      <c r="AA1078" s="14">
        <v>6500</v>
      </c>
      <c r="AB1078" s="14">
        <v>0</v>
      </c>
      <c r="AC1078" s="14">
        <v>630700</v>
      </c>
      <c r="AD1078" s="14">
        <v>0</v>
      </c>
      <c r="AE1078" s="161">
        <f>SUM(TAMPData2202[[#This Row],[2022 PE Obligations]:[2022 Paving Obligations]])</f>
        <v>637200</v>
      </c>
      <c r="AF1078" s="14">
        <v>21500</v>
      </c>
      <c r="AG1078" s="14">
        <v>0</v>
      </c>
      <c r="AH1078" s="14">
        <v>1298700</v>
      </c>
      <c r="AI1078" s="14">
        <v>0</v>
      </c>
      <c r="AJ1078" s="14">
        <v>1320200</v>
      </c>
      <c r="AK1078" s="16" t="s">
        <v>4663</v>
      </c>
    </row>
    <row r="1079" spans="1:37" hidden="1" x14ac:dyDescent="0.35">
      <c r="A1079" s="159">
        <v>128727</v>
      </c>
      <c r="B1079" s="8">
        <v>1</v>
      </c>
      <c r="C1079" s="9" t="s">
        <v>97</v>
      </c>
      <c r="D1079" s="10">
        <v>43537</v>
      </c>
      <c r="E1079" s="9" t="s">
        <v>98</v>
      </c>
      <c r="F1079" s="10">
        <v>44573.875127314815</v>
      </c>
      <c r="G1079" s="9" t="s">
        <v>161</v>
      </c>
      <c r="H1079" s="11" t="s">
        <v>1633</v>
      </c>
      <c r="I1079" s="9" t="s">
        <v>477</v>
      </c>
      <c r="J1079" s="12" t="s">
        <v>299</v>
      </c>
      <c r="K1079" s="9"/>
      <c r="L1079" s="12" t="s">
        <v>300</v>
      </c>
      <c r="M1079" s="11" t="s">
        <v>4609</v>
      </c>
      <c r="N1079" s="11" t="s">
        <v>4546</v>
      </c>
      <c r="O1079" s="9" t="s">
        <v>119</v>
      </c>
      <c r="P1079" s="9" t="s">
        <v>1836</v>
      </c>
      <c r="Q1079" s="11"/>
      <c r="R1079" s="9" t="s">
        <v>4525</v>
      </c>
      <c r="S1079" s="9" t="s">
        <v>46</v>
      </c>
      <c r="T1079" s="13">
        <v>0.01</v>
      </c>
      <c r="U1079" s="10">
        <v>43560</v>
      </c>
      <c r="V1079" s="9"/>
      <c r="W1079" s="12" t="s">
        <v>93</v>
      </c>
      <c r="X1079" s="12" t="s">
        <v>303</v>
      </c>
      <c r="Y1079" s="153" t="s">
        <v>29</v>
      </c>
      <c r="Z1079" s="11"/>
      <c r="AA1079" s="14">
        <v>10000</v>
      </c>
      <c r="AB1079" s="14">
        <v>0</v>
      </c>
      <c r="AC1079" s="14">
        <v>435000</v>
      </c>
      <c r="AD1079" s="14">
        <v>0</v>
      </c>
      <c r="AE1079" s="161">
        <f>SUM(TAMPData2202[[#This Row],[2022 PE Obligations]:[2022 Paving Obligations]])</f>
        <v>445000</v>
      </c>
      <c r="AF1079" s="14">
        <v>21000</v>
      </c>
      <c r="AG1079" s="14">
        <v>80000</v>
      </c>
      <c r="AH1079" s="14">
        <v>995400</v>
      </c>
      <c r="AI1079" s="14">
        <v>0</v>
      </c>
      <c r="AJ1079" s="14">
        <v>1096400</v>
      </c>
      <c r="AK1079" s="16" t="s">
        <v>4611</v>
      </c>
    </row>
    <row r="1080" spans="1:37" ht="36" hidden="1" x14ac:dyDescent="0.35">
      <c r="A1080" s="159">
        <v>128729</v>
      </c>
      <c r="B1080" s="8">
        <v>1</v>
      </c>
      <c r="C1080" s="9" t="s">
        <v>122</v>
      </c>
      <c r="D1080" s="10">
        <v>43537</v>
      </c>
      <c r="E1080" s="9" t="s">
        <v>98</v>
      </c>
      <c r="F1080" s="10">
        <v>44580</v>
      </c>
      <c r="G1080" s="9" t="s">
        <v>666</v>
      </c>
      <c r="H1080" s="11" t="s">
        <v>1192</v>
      </c>
      <c r="I1080" s="9" t="s">
        <v>477</v>
      </c>
      <c r="J1080" s="12" t="s">
        <v>299</v>
      </c>
      <c r="K1080" s="9"/>
      <c r="L1080" s="12" t="s">
        <v>300</v>
      </c>
      <c r="M1080" s="11" t="s">
        <v>4612</v>
      </c>
      <c r="N1080" s="11" t="s">
        <v>4546</v>
      </c>
      <c r="O1080" s="9" t="s">
        <v>119</v>
      </c>
      <c r="P1080" s="9" t="s">
        <v>1836</v>
      </c>
      <c r="Q1080" s="11"/>
      <c r="R1080" s="9" t="s">
        <v>4525</v>
      </c>
      <c r="S1080" s="9" t="s">
        <v>46</v>
      </c>
      <c r="T1080" s="15" t="s">
        <v>505</v>
      </c>
      <c r="U1080" s="10">
        <v>43966</v>
      </c>
      <c r="V1080" s="9"/>
      <c r="W1080" s="12" t="s">
        <v>93</v>
      </c>
      <c r="X1080" s="12" t="s">
        <v>303</v>
      </c>
      <c r="Y1080" s="153" t="s">
        <v>29</v>
      </c>
      <c r="Z1080" s="11"/>
      <c r="AA1080" s="14">
        <v>160000</v>
      </c>
      <c r="AB1080" s="14">
        <v>0</v>
      </c>
      <c r="AC1080" s="14">
        <v>0</v>
      </c>
      <c r="AD1080" s="14">
        <v>0</v>
      </c>
      <c r="AE1080" s="161">
        <f>SUM(TAMPData2202[[#This Row],[2022 PE Obligations]:[2022 Paving Obligations]])</f>
        <v>160000</v>
      </c>
      <c r="AF1080" s="14">
        <v>2111992</v>
      </c>
      <c r="AG1080" s="14">
        <v>0</v>
      </c>
      <c r="AH1080" s="14">
        <v>44653040</v>
      </c>
      <c r="AI1080" s="14">
        <v>370000</v>
      </c>
      <c r="AJ1080" s="14">
        <v>47240032</v>
      </c>
      <c r="AK1080" s="16" t="s">
        <v>4614</v>
      </c>
    </row>
    <row r="1081" spans="1:37" ht="36" hidden="1" x14ac:dyDescent="0.35">
      <c r="A1081" s="159">
        <v>128731</v>
      </c>
      <c r="B1081" s="8">
        <v>1</v>
      </c>
      <c r="C1081" s="9" t="s">
        <v>97</v>
      </c>
      <c r="D1081" s="10">
        <v>43543</v>
      </c>
      <c r="E1081" s="9" t="s">
        <v>398</v>
      </c>
      <c r="F1081" s="10">
        <v>44375.875057870369</v>
      </c>
      <c r="G1081" s="9" t="s">
        <v>108</v>
      </c>
      <c r="H1081" s="11" t="s">
        <v>1633</v>
      </c>
      <c r="I1081" s="9" t="s">
        <v>1634</v>
      </c>
      <c r="J1081" s="12" t="s">
        <v>101</v>
      </c>
      <c r="K1081" s="9"/>
      <c r="L1081" s="12" t="s">
        <v>101</v>
      </c>
      <c r="M1081" s="11" t="s">
        <v>1635</v>
      </c>
      <c r="N1081" s="11"/>
      <c r="O1081" s="9" t="s">
        <v>438</v>
      </c>
      <c r="P1081" s="9" t="s">
        <v>439</v>
      </c>
      <c r="Q1081" s="11"/>
      <c r="R1081" s="9" t="s">
        <v>39</v>
      </c>
      <c r="S1081" s="9" t="s">
        <v>46</v>
      </c>
      <c r="T1081" s="15" t="s">
        <v>505</v>
      </c>
      <c r="U1081" s="10">
        <v>43980</v>
      </c>
      <c r="V1081" s="9"/>
      <c r="W1081" s="12" t="s">
        <v>93</v>
      </c>
      <c r="X1081" s="12" t="s">
        <v>103</v>
      </c>
      <c r="Y1081" s="153" t="s">
        <v>32</v>
      </c>
      <c r="Z1081" s="11" t="s">
        <v>1636</v>
      </c>
      <c r="AA1081" s="14">
        <v>0</v>
      </c>
      <c r="AB1081" s="14">
        <v>0</v>
      </c>
      <c r="AC1081" s="14">
        <v>114000</v>
      </c>
      <c r="AD1081" s="14">
        <v>0</v>
      </c>
      <c r="AE1081" s="161">
        <f>SUM(TAMPData2202[[#This Row],[2022 PE Obligations]:[2022 Paving Obligations]])</f>
        <v>114000</v>
      </c>
      <c r="AF1081" s="14">
        <v>77500</v>
      </c>
      <c r="AG1081" s="14">
        <v>0</v>
      </c>
      <c r="AH1081" s="14">
        <v>932749</v>
      </c>
      <c r="AI1081" s="14">
        <v>0</v>
      </c>
      <c r="AJ1081" s="14">
        <v>1010249</v>
      </c>
      <c r="AK1081" s="16" t="s">
        <v>1638</v>
      </c>
    </row>
    <row r="1082" spans="1:37" hidden="1" x14ac:dyDescent="0.35">
      <c r="A1082" s="159">
        <v>128733</v>
      </c>
      <c r="B1082" s="8">
        <v>1</v>
      </c>
      <c r="C1082" s="9" t="s">
        <v>97</v>
      </c>
      <c r="D1082" s="10">
        <v>43543</v>
      </c>
      <c r="E1082" s="9" t="s">
        <v>98</v>
      </c>
      <c r="F1082" s="10">
        <v>44387.875069444446</v>
      </c>
      <c r="G1082" s="9" t="s">
        <v>161</v>
      </c>
      <c r="H1082" s="11" t="s">
        <v>153</v>
      </c>
      <c r="I1082" s="9" t="s">
        <v>4664</v>
      </c>
      <c r="J1082" s="12" t="s">
        <v>101</v>
      </c>
      <c r="K1082" s="9"/>
      <c r="L1082" s="12" t="s">
        <v>101</v>
      </c>
      <c r="M1082" s="11" t="s">
        <v>4665</v>
      </c>
      <c r="N1082" s="11" t="s">
        <v>4546</v>
      </c>
      <c r="O1082" s="9" t="s">
        <v>119</v>
      </c>
      <c r="P1082" s="9" t="s">
        <v>1836</v>
      </c>
      <c r="Q1082" s="11"/>
      <c r="R1082" s="9" t="s">
        <v>4525</v>
      </c>
      <c r="S1082" s="9" t="s">
        <v>46</v>
      </c>
      <c r="T1082" s="13">
        <v>0.01</v>
      </c>
      <c r="U1082" s="10">
        <v>43917</v>
      </c>
      <c r="V1082" s="9"/>
      <c r="W1082" s="12" t="s">
        <v>93</v>
      </c>
      <c r="X1082" s="12" t="s">
        <v>103</v>
      </c>
      <c r="Y1082" s="153" t="s">
        <v>32</v>
      </c>
      <c r="Z1082" s="11"/>
      <c r="AA1082" s="14">
        <v>3700</v>
      </c>
      <c r="AB1082" s="14">
        <v>6000</v>
      </c>
      <c r="AC1082" s="14">
        <v>499300</v>
      </c>
      <c r="AD1082" s="14">
        <v>0</v>
      </c>
      <c r="AE1082" s="161">
        <f>SUM(TAMPData2202[[#This Row],[2022 PE Obligations]:[2022 Paving Obligations]])</f>
        <v>509000</v>
      </c>
      <c r="AF1082" s="14">
        <v>46700</v>
      </c>
      <c r="AG1082" s="14">
        <v>17000</v>
      </c>
      <c r="AH1082" s="14">
        <v>1304300</v>
      </c>
      <c r="AI1082" s="14">
        <v>0</v>
      </c>
      <c r="AJ1082" s="14">
        <v>1398000</v>
      </c>
      <c r="AK1082" s="16" t="s">
        <v>4667</v>
      </c>
    </row>
    <row r="1083" spans="1:37" hidden="1" x14ac:dyDescent="0.35">
      <c r="A1083" s="159">
        <v>128735</v>
      </c>
      <c r="B1083" s="8">
        <v>2</v>
      </c>
      <c r="C1083" s="9" t="s">
        <v>97</v>
      </c>
      <c r="D1083" s="10">
        <v>43543</v>
      </c>
      <c r="E1083" s="9" t="s">
        <v>398</v>
      </c>
      <c r="F1083" s="10">
        <v>44438.875127314815</v>
      </c>
      <c r="G1083" s="9" t="s">
        <v>108</v>
      </c>
      <c r="H1083" s="11" t="s">
        <v>847</v>
      </c>
      <c r="I1083" s="9" t="s">
        <v>1639</v>
      </c>
      <c r="J1083" s="12" t="s">
        <v>101</v>
      </c>
      <c r="K1083" s="9"/>
      <c r="L1083" s="12" t="s">
        <v>101</v>
      </c>
      <c r="M1083" s="11" t="s">
        <v>1640</v>
      </c>
      <c r="N1083" s="11"/>
      <c r="O1083" s="9" t="s">
        <v>438</v>
      </c>
      <c r="P1083" s="9" t="s">
        <v>439</v>
      </c>
      <c r="Q1083" s="11"/>
      <c r="R1083" s="9" t="s">
        <v>39</v>
      </c>
      <c r="S1083" s="9" t="s">
        <v>46</v>
      </c>
      <c r="T1083" s="13">
        <v>0</v>
      </c>
      <c r="U1083" s="10">
        <v>44057</v>
      </c>
      <c r="V1083" s="9"/>
      <c r="W1083" s="12" t="s">
        <v>93</v>
      </c>
      <c r="X1083" s="12" t="s">
        <v>103</v>
      </c>
      <c r="Y1083" s="153" t="s">
        <v>32</v>
      </c>
      <c r="Z1083" s="11" t="s">
        <v>1641</v>
      </c>
      <c r="AA1083" s="14">
        <v>0</v>
      </c>
      <c r="AB1083" s="14">
        <v>0</v>
      </c>
      <c r="AC1083" s="14">
        <v>238000</v>
      </c>
      <c r="AD1083" s="14">
        <v>0</v>
      </c>
      <c r="AE1083" s="161">
        <f>SUM(TAMPData2202[[#This Row],[2022 PE Obligations]:[2022 Paving Obligations]])</f>
        <v>238000</v>
      </c>
      <c r="AF1083" s="14">
        <v>129000</v>
      </c>
      <c r="AG1083" s="14">
        <v>0</v>
      </c>
      <c r="AH1083" s="14">
        <v>1272594</v>
      </c>
      <c r="AI1083" s="14">
        <v>0</v>
      </c>
      <c r="AJ1083" s="14">
        <v>1401594</v>
      </c>
      <c r="AK1083" s="16" t="s">
        <v>1643</v>
      </c>
    </row>
    <row r="1084" spans="1:37" hidden="1" x14ac:dyDescent="0.35">
      <c r="A1084" s="159">
        <v>128743</v>
      </c>
      <c r="B1084" s="8">
        <v>6</v>
      </c>
      <c r="C1084" s="9" t="s">
        <v>85</v>
      </c>
      <c r="D1084" s="10">
        <v>43545</v>
      </c>
      <c r="E1084" s="9" t="s">
        <v>98</v>
      </c>
      <c r="F1084" s="10">
        <v>43546</v>
      </c>
      <c r="G1084" s="9" t="s">
        <v>143</v>
      </c>
      <c r="H1084" s="11" t="s">
        <v>667</v>
      </c>
      <c r="I1084" s="9"/>
      <c r="J1084" s="12"/>
      <c r="K1084" s="9"/>
      <c r="L1084" s="12"/>
      <c r="M1084" s="11" t="s">
        <v>6258</v>
      </c>
      <c r="N1084" s="11" t="s">
        <v>6259</v>
      </c>
      <c r="O1084" s="9" t="s">
        <v>119</v>
      </c>
      <c r="P1084" s="9" t="s">
        <v>453</v>
      </c>
      <c r="Q1084" s="11"/>
      <c r="R1084" s="166" t="s">
        <v>1778</v>
      </c>
      <c r="S1084" s="166" t="s">
        <v>1778</v>
      </c>
      <c r="T1084" s="15" t="s">
        <v>505</v>
      </c>
      <c r="U1084" s="12"/>
      <c r="V1084" s="9"/>
      <c r="W1084" s="12" t="s">
        <v>93</v>
      </c>
      <c r="X1084" s="12"/>
      <c r="Y1084" s="12"/>
      <c r="Z1084" s="11"/>
      <c r="AA1084" s="14">
        <v>0</v>
      </c>
      <c r="AB1084" s="14">
        <v>0</v>
      </c>
      <c r="AC1084" s="14">
        <v>0</v>
      </c>
      <c r="AD1084" s="14">
        <v>0</v>
      </c>
      <c r="AE1084" s="161">
        <f>SUM(TAMPData2202[[#This Row],[2022 PE Obligations]:[2022 Paving Obligations]])</f>
        <v>0</v>
      </c>
      <c r="AF1084" s="14">
        <v>298947.93</v>
      </c>
      <c r="AG1084" s="14">
        <v>0</v>
      </c>
      <c r="AH1084" s="14">
        <v>0</v>
      </c>
      <c r="AI1084" s="14">
        <v>0</v>
      </c>
      <c r="AJ1084" s="14">
        <v>298947.93</v>
      </c>
      <c r="AK1084" s="16"/>
    </row>
    <row r="1085" spans="1:37" ht="36" hidden="1" x14ac:dyDescent="0.35">
      <c r="A1085" s="159">
        <v>128747</v>
      </c>
      <c r="B1085" s="8">
        <v>3</v>
      </c>
      <c r="C1085" s="9" t="s">
        <v>85</v>
      </c>
      <c r="D1085" s="10">
        <v>43549</v>
      </c>
      <c r="E1085" s="9" t="s">
        <v>1503</v>
      </c>
      <c r="F1085" s="10">
        <v>44397</v>
      </c>
      <c r="G1085" s="9" t="s">
        <v>148</v>
      </c>
      <c r="H1085" s="11" t="s">
        <v>1716</v>
      </c>
      <c r="I1085" s="9" t="s">
        <v>1505</v>
      </c>
      <c r="J1085" s="12" t="s">
        <v>1506</v>
      </c>
      <c r="K1085" s="9"/>
      <c r="L1085" s="12"/>
      <c r="M1085" s="11" t="s">
        <v>1717</v>
      </c>
      <c r="N1085" s="11" t="s">
        <v>1718</v>
      </c>
      <c r="O1085" s="9" t="s">
        <v>1509</v>
      </c>
      <c r="P1085" s="9" t="s">
        <v>104</v>
      </c>
      <c r="Q1085" s="11"/>
      <c r="R1085" s="166" t="s">
        <v>105</v>
      </c>
      <c r="S1085" s="9" t="s">
        <v>45</v>
      </c>
      <c r="T1085" s="15" t="s">
        <v>505</v>
      </c>
      <c r="U1085" s="10">
        <v>44792</v>
      </c>
      <c r="V1085" s="9"/>
      <c r="W1085" s="12" t="s">
        <v>93</v>
      </c>
      <c r="X1085" s="12"/>
      <c r="Y1085" s="153" t="s">
        <v>34</v>
      </c>
      <c r="Z1085" s="11"/>
      <c r="AA1085" s="14">
        <v>0</v>
      </c>
      <c r="AB1085" s="14">
        <v>23830</v>
      </c>
      <c r="AC1085" s="14">
        <v>0</v>
      </c>
      <c r="AD1085" s="14">
        <v>0</v>
      </c>
      <c r="AE1085" s="165">
        <f>SUM(TAMPData2202[[#This Row],[2022 PE Obligations]:[2022 Paving Obligations]])</f>
        <v>23830</v>
      </c>
      <c r="AF1085" s="14">
        <v>90500</v>
      </c>
      <c r="AG1085" s="14">
        <v>23830</v>
      </c>
      <c r="AH1085" s="14">
        <v>0</v>
      </c>
      <c r="AI1085" s="14">
        <v>0</v>
      </c>
      <c r="AJ1085" s="14">
        <v>114330</v>
      </c>
      <c r="AK1085" s="16" t="s">
        <v>1719</v>
      </c>
    </row>
    <row r="1086" spans="1:37" hidden="1" x14ac:dyDescent="0.35">
      <c r="A1086" s="159">
        <v>128748</v>
      </c>
      <c r="B1086" s="8">
        <v>3</v>
      </c>
      <c r="C1086" s="9" t="s">
        <v>85</v>
      </c>
      <c r="D1086" s="10">
        <v>43549</v>
      </c>
      <c r="E1086" s="9" t="s">
        <v>1503</v>
      </c>
      <c r="F1086" s="10">
        <v>44537</v>
      </c>
      <c r="G1086" s="9" t="s">
        <v>152</v>
      </c>
      <c r="H1086" s="11" t="s">
        <v>365</v>
      </c>
      <c r="I1086" s="9" t="s">
        <v>1505</v>
      </c>
      <c r="J1086" s="12" t="s">
        <v>1506</v>
      </c>
      <c r="K1086" s="9"/>
      <c r="L1086" s="12"/>
      <c r="M1086" s="11" t="s">
        <v>3792</v>
      </c>
      <c r="N1086" s="11"/>
      <c r="O1086" s="9" t="s">
        <v>1509</v>
      </c>
      <c r="P1086" s="9" t="s">
        <v>92</v>
      </c>
      <c r="Q1086" s="11"/>
      <c r="R1086" s="9" t="s">
        <v>47</v>
      </c>
      <c r="S1086" s="9" t="s">
        <v>41</v>
      </c>
      <c r="T1086" s="15" t="s">
        <v>505</v>
      </c>
      <c r="U1086" s="10">
        <v>44841</v>
      </c>
      <c r="V1086" s="9"/>
      <c r="W1086" s="12" t="s">
        <v>93</v>
      </c>
      <c r="X1086" s="12"/>
      <c r="Y1086" s="153" t="s">
        <v>34</v>
      </c>
      <c r="Z1086" s="11"/>
      <c r="AA1086" s="14">
        <v>0</v>
      </c>
      <c r="AB1086" s="14">
        <v>530553</v>
      </c>
      <c r="AC1086" s="14">
        <v>0</v>
      </c>
      <c r="AD1086" s="14">
        <v>0</v>
      </c>
      <c r="AE1086" s="165">
        <f>SUM(TAMPData2202[[#This Row],[2022 PE Obligations]:[2022 Paving Obligations]])</f>
        <v>530553</v>
      </c>
      <c r="AF1086" s="14">
        <v>172600</v>
      </c>
      <c r="AG1086" s="14">
        <v>530553</v>
      </c>
      <c r="AH1086" s="14">
        <v>0</v>
      </c>
      <c r="AI1086" s="14">
        <v>0</v>
      </c>
      <c r="AJ1086" s="14">
        <v>703153</v>
      </c>
      <c r="AK1086" s="16" t="s">
        <v>3793</v>
      </c>
    </row>
    <row r="1087" spans="1:37" hidden="1" x14ac:dyDescent="0.35">
      <c r="A1087" s="159">
        <v>128763</v>
      </c>
      <c r="B1087" s="8">
        <v>2</v>
      </c>
      <c r="C1087" s="9" t="s">
        <v>97</v>
      </c>
      <c r="D1087" s="10">
        <v>43556</v>
      </c>
      <c r="E1087" s="9" t="s">
        <v>98</v>
      </c>
      <c r="F1087" s="10">
        <v>44461</v>
      </c>
      <c r="G1087" s="9" t="s">
        <v>426</v>
      </c>
      <c r="H1087" s="11" t="s">
        <v>517</v>
      </c>
      <c r="I1087" s="9" t="s">
        <v>145</v>
      </c>
      <c r="J1087" s="12" t="s">
        <v>101</v>
      </c>
      <c r="K1087" s="9"/>
      <c r="L1087" s="12" t="s">
        <v>101</v>
      </c>
      <c r="M1087" s="11" t="s">
        <v>6260</v>
      </c>
      <c r="N1087" s="11" t="s">
        <v>4555</v>
      </c>
      <c r="O1087" s="9" t="s">
        <v>119</v>
      </c>
      <c r="P1087" s="9" t="s">
        <v>1836</v>
      </c>
      <c r="Q1087" s="11"/>
      <c r="R1087" s="9" t="s">
        <v>4525</v>
      </c>
      <c r="S1087" s="9" t="s">
        <v>46</v>
      </c>
      <c r="T1087" s="13">
        <v>0.01</v>
      </c>
      <c r="U1087" s="10">
        <v>43686</v>
      </c>
      <c r="V1087" s="9"/>
      <c r="W1087" s="12" t="s">
        <v>93</v>
      </c>
      <c r="X1087" s="12" t="s">
        <v>13</v>
      </c>
      <c r="Y1087" s="153" t="s">
        <v>31</v>
      </c>
      <c r="Z1087" s="11"/>
      <c r="AA1087" s="14">
        <v>-346381.06</v>
      </c>
      <c r="AB1087" s="14">
        <v>0</v>
      </c>
      <c r="AC1087" s="14">
        <v>248605.47</v>
      </c>
      <c r="AD1087" s="14">
        <v>0</v>
      </c>
      <c r="AE1087" s="161">
        <f>SUM(TAMPData2202[[#This Row],[2022 PE Obligations]:[2022 Paving Obligations]])</f>
        <v>-97775.59</v>
      </c>
      <c r="AF1087" s="14">
        <v>19963.939999999999</v>
      </c>
      <c r="AG1087" s="14">
        <v>0</v>
      </c>
      <c r="AH1087" s="14">
        <v>2202704.4700000002</v>
      </c>
      <c r="AI1087" s="14">
        <v>0</v>
      </c>
      <c r="AJ1087" s="14">
        <v>2222668.41</v>
      </c>
      <c r="AK1087" s="16" t="s">
        <v>6261</v>
      </c>
    </row>
    <row r="1088" spans="1:37" hidden="1" x14ac:dyDescent="0.35">
      <c r="A1088" s="159">
        <v>128766.01</v>
      </c>
      <c r="B1088" s="8">
        <v>2</v>
      </c>
      <c r="C1088" s="9" t="s">
        <v>85</v>
      </c>
      <c r="D1088" s="10">
        <v>43881</v>
      </c>
      <c r="E1088" s="9" t="s">
        <v>98</v>
      </c>
      <c r="F1088" s="10">
        <v>44501</v>
      </c>
      <c r="G1088" s="9" t="s">
        <v>148</v>
      </c>
      <c r="H1088" s="11" t="s">
        <v>223</v>
      </c>
      <c r="I1088" s="9" t="s">
        <v>2246</v>
      </c>
      <c r="J1088" s="12" t="s">
        <v>101</v>
      </c>
      <c r="K1088" s="9"/>
      <c r="L1088" s="12" t="s">
        <v>101</v>
      </c>
      <c r="M1088" s="11" t="s">
        <v>4629</v>
      </c>
      <c r="N1088" s="11"/>
      <c r="O1088" s="9" t="s">
        <v>119</v>
      </c>
      <c r="P1088" s="9" t="s">
        <v>1836</v>
      </c>
      <c r="Q1088" s="11"/>
      <c r="R1088" s="9" t="s">
        <v>4525</v>
      </c>
      <c r="S1088" s="9" t="s">
        <v>46</v>
      </c>
      <c r="T1088" s="13">
        <v>0.01</v>
      </c>
      <c r="U1088" s="10">
        <v>44967</v>
      </c>
      <c r="V1088" s="9"/>
      <c r="W1088" s="12" t="s">
        <v>93</v>
      </c>
      <c r="X1088" s="12" t="s">
        <v>13</v>
      </c>
      <c r="Y1088" s="153" t="s">
        <v>31</v>
      </c>
      <c r="Z1088" s="11"/>
      <c r="AA1088" s="14">
        <v>0</v>
      </c>
      <c r="AB1088" s="14">
        <v>8656</v>
      </c>
      <c r="AC1088" s="14">
        <v>0</v>
      </c>
      <c r="AD1088" s="14">
        <v>0</v>
      </c>
      <c r="AE1088" s="161">
        <f>SUM(TAMPData2202[[#This Row],[2022 PE Obligations]:[2022 Paving Obligations]])</f>
        <v>8656</v>
      </c>
      <c r="AF1088" s="14">
        <v>35000</v>
      </c>
      <c r="AG1088" s="14">
        <v>8656</v>
      </c>
      <c r="AH1088" s="14">
        <v>1</v>
      </c>
      <c r="AI1088" s="14">
        <v>0</v>
      </c>
      <c r="AJ1088" s="14">
        <v>43657</v>
      </c>
      <c r="AK1088" s="16" t="s">
        <v>4630</v>
      </c>
    </row>
    <row r="1089" spans="1:37" hidden="1" x14ac:dyDescent="0.35">
      <c r="A1089" s="159">
        <v>128768</v>
      </c>
      <c r="B1089" s="8">
        <v>2</v>
      </c>
      <c r="C1089" s="9" t="s">
        <v>85</v>
      </c>
      <c r="D1089" s="10">
        <v>43556</v>
      </c>
      <c r="E1089" s="9" t="s">
        <v>98</v>
      </c>
      <c r="F1089" s="10">
        <v>43663</v>
      </c>
      <c r="G1089" s="9" t="s">
        <v>235</v>
      </c>
      <c r="H1089" s="11" t="s">
        <v>1828</v>
      </c>
      <c r="I1089" s="9" t="s">
        <v>461</v>
      </c>
      <c r="J1089" s="12" t="s">
        <v>101</v>
      </c>
      <c r="K1089" s="9"/>
      <c r="L1089" s="12" t="s">
        <v>101</v>
      </c>
      <c r="M1089" s="11" t="s">
        <v>4668</v>
      </c>
      <c r="N1089" s="11" t="s">
        <v>4575</v>
      </c>
      <c r="O1089" s="9" t="s">
        <v>119</v>
      </c>
      <c r="P1089" s="9" t="s">
        <v>1836</v>
      </c>
      <c r="Q1089" s="11"/>
      <c r="R1089" s="9" t="s">
        <v>4525</v>
      </c>
      <c r="S1089" s="9" t="s">
        <v>46</v>
      </c>
      <c r="T1089" s="13">
        <v>0.01</v>
      </c>
      <c r="U1089" s="12"/>
      <c r="V1089" s="9"/>
      <c r="W1089" s="12" t="s">
        <v>93</v>
      </c>
      <c r="X1089" s="12" t="s">
        <v>103</v>
      </c>
      <c r="Y1089" s="153" t="s">
        <v>32</v>
      </c>
      <c r="Z1089" s="11"/>
      <c r="AA1089" s="14">
        <v>241</v>
      </c>
      <c r="AB1089" s="14">
        <v>0</v>
      </c>
      <c r="AC1089" s="14">
        <v>0</v>
      </c>
      <c r="AD1089" s="14">
        <v>0</v>
      </c>
      <c r="AE1089" s="161">
        <f>SUM(TAMPData2202[[#This Row],[2022 PE Obligations]:[2022 Paving Obligations]])</f>
        <v>241</v>
      </c>
      <c r="AF1089" s="14">
        <v>242</v>
      </c>
      <c r="AG1089" s="14">
        <v>0</v>
      </c>
      <c r="AH1089" s="14">
        <v>360000</v>
      </c>
      <c r="AI1089" s="14">
        <v>0</v>
      </c>
      <c r="AJ1089" s="14">
        <v>360242</v>
      </c>
      <c r="AK1089" s="16" t="s">
        <v>4669</v>
      </c>
    </row>
    <row r="1090" spans="1:37" ht="54" hidden="1" x14ac:dyDescent="0.35">
      <c r="A1090" s="159">
        <v>128784</v>
      </c>
      <c r="B1090" s="8">
        <v>1</v>
      </c>
      <c r="C1090" s="9" t="s">
        <v>85</v>
      </c>
      <c r="D1090" s="10">
        <v>43563</v>
      </c>
      <c r="E1090" s="9" t="s">
        <v>1741</v>
      </c>
      <c r="F1090" s="10">
        <v>44504</v>
      </c>
      <c r="G1090" s="9" t="s">
        <v>161</v>
      </c>
      <c r="H1090" s="11" t="s">
        <v>4447</v>
      </c>
      <c r="I1090" s="9" t="s">
        <v>6262</v>
      </c>
      <c r="J1090" s="12"/>
      <c r="K1090" s="9"/>
      <c r="L1090" s="12"/>
      <c r="M1090" s="11" t="s">
        <v>6263</v>
      </c>
      <c r="N1090" s="11" t="s">
        <v>6264</v>
      </c>
      <c r="O1090" s="9" t="s">
        <v>91</v>
      </c>
      <c r="P1090" s="9" t="s">
        <v>4979</v>
      </c>
      <c r="Q1090" s="11"/>
      <c r="R1090" s="166" t="s">
        <v>1778</v>
      </c>
      <c r="S1090" s="9"/>
      <c r="T1090" s="13">
        <v>0.5</v>
      </c>
      <c r="U1090" s="12"/>
      <c r="V1090" s="9"/>
      <c r="W1090" s="12" t="s">
        <v>93</v>
      </c>
      <c r="X1090" s="12" t="s">
        <v>94</v>
      </c>
      <c r="Y1090" s="12"/>
      <c r="Z1090" s="11"/>
      <c r="AA1090" s="14">
        <v>98200</v>
      </c>
      <c r="AB1090" s="14">
        <v>0</v>
      </c>
      <c r="AC1090" s="14">
        <v>0</v>
      </c>
      <c r="AD1090" s="14">
        <v>0</v>
      </c>
      <c r="AE1090" s="161">
        <f>SUM(TAMPData2202[[#This Row],[2022 PE Obligations]:[2022 Paving Obligations]])</f>
        <v>98200</v>
      </c>
      <c r="AF1090" s="14">
        <v>128200</v>
      </c>
      <c r="AG1090" s="14">
        <v>0</v>
      </c>
      <c r="AH1090" s="14">
        <v>0</v>
      </c>
      <c r="AI1090" s="14">
        <v>0</v>
      </c>
      <c r="AJ1090" s="14">
        <v>128200</v>
      </c>
      <c r="AK1090" s="16" t="s">
        <v>6265</v>
      </c>
    </row>
    <row r="1091" spans="1:37" hidden="1" x14ac:dyDescent="0.35">
      <c r="A1091" s="159">
        <v>128816</v>
      </c>
      <c r="B1091" s="8">
        <v>2</v>
      </c>
      <c r="C1091" s="9" t="s">
        <v>85</v>
      </c>
      <c r="D1091" s="10">
        <v>43565</v>
      </c>
      <c r="E1091" s="9" t="s">
        <v>98</v>
      </c>
      <c r="F1091" s="10">
        <v>43768</v>
      </c>
      <c r="G1091" s="9" t="s">
        <v>235</v>
      </c>
      <c r="H1091" s="11" t="s">
        <v>838</v>
      </c>
      <c r="I1091" s="9" t="s">
        <v>4670</v>
      </c>
      <c r="J1091" s="12" t="s">
        <v>101</v>
      </c>
      <c r="K1091" s="9"/>
      <c r="L1091" s="12" t="s">
        <v>101</v>
      </c>
      <c r="M1091" s="11" t="s">
        <v>4671</v>
      </c>
      <c r="N1091" s="11" t="s">
        <v>4555</v>
      </c>
      <c r="O1091" s="9" t="s">
        <v>119</v>
      </c>
      <c r="P1091" s="9" t="s">
        <v>1836</v>
      </c>
      <c r="Q1091" s="11"/>
      <c r="R1091" s="9" t="s">
        <v>4525</v>
      </c>
      <c r="S1091" s="9" t="s">
        <v>46</v>
      </c>
      <c r="T1091" s="13">
        <v>0.01</v>
      </c>
      <c r="U1091" s="12"/>
      <c r="V1091" s="9"/>
      <c r="W1091" s="12" t="s">
        <v>93</v>
      </c>
      <c r="X1091" s="12" t="s">
        <v>103</v>
      </c>
      <c r="Y1091" s="153" t="s">
        <v>32</v>
      </c>
      <c r="Z1091" s="11"/>
      <c r="AA1091" s="14">
        <v>0</v>
      </c>
      <c r="AB1091" s="14">
        <v>0</v>
      </c>
      <c r="AC1091" s="14">
        <v>7883</v>
      </c>
      <c r="AD1091" s="14">
        <v>0</v>
      </c>
      <c r="AE1091" s="161">
        <f>SUM(TAMPData2202[[#This Row],[2022 PE Obligations]:[2022 Paving Obligations]])</f>
        <v>7883</v>
      </c>
      <c r="AF1091" s="14">
        <v>35500</v>
      </c>
      <c r="AG1091" s="14">
        <v>0</v>
      </c>
      <c r="AH1091" s="14">
        <v>174884</v>
      </c>
      <c r="AI1091" s="14">
        <v>0</v>
      </c>
      <c r="AJ1091" s="14">
        <v>210384</v>
      </c>
      <c r="AK1091" s="16" t="s">
        <v>4672</v>
      </c>
    </row>
    <row r="1092" spans="1:37" hidden="1" x14ac:dyDescent="0.35">
      <c r="A1092" s="159">
        <v>128818</v>
      </c>
      <c r="B1092" s="8">
        <v>2</v>
      </c>
      <c r="C1092" s="9" t="s">
        <v>97</v>
      </c>
      <c r="D1092" s="10">
        <v>43567</v>
      </c>
      <c r="E1092" s="9" t="s">
        <v>398</v>
      </c>
      <c r="F1092" s="10">
        <v>44428.875069444446</v>
      </c>
      <c r="G1092" s="9" t="s">
        <v>108</v>
      </c>
      <c r="H1092" s="11" t="s">
        <v>135</v>
      </c>
      <c r="I1092" s="9" t="s">
        <v>477</v>
      </c>
      <c r="J1092" s="12" t="s">
        <v>299</v>
      </c>
      <c r="K1092" s="9"/>
      <c r="L1092" s="12" t="s">
        <v>300</v>
      </c>
      <c r="M1092" s="11" t="s">
        <v>617</v>
      </c>
      <c r="N1092" s="11"/>
      <c r="O1092" s="9" t="s">
        <v>438</v>
      </c>
      <c r="P1092" s="9" t="s">
        <v>439</v>
      </c>
      <c r="Q1092" s="11"/>
      <c r="R1092" s="9" t="s">
        <v>39</v>
      </c>
      <c r="S1092" s="9" t="s">
        <v>46</v>
      </c>
      <c r="T1092" s="13">
        <v>0.01</v>
      </c>
      <c r="U1092" s="10">
        <v>44141</v>
      </c>
      <c r="V1092" s="9"/>
      <c r="W1092" s="12" t="s">
        <v>93</v>
      </c>
      <c r="X1092" s="12" t="s">
        <v>303</v>
      </c>
      <c r="Y1092" s="153" t="s">
        <v>29</v>
      </c>
      <c r="Z1092" s="11" t="s">
        <v>618</v>
      </c>
      <c r="AA1092" s="14">
        <v>0</v>
      </c>
      <c r="AB1092" s="14">
        <v>0</v>
      </c>
      <c r="AC1092" s="14">
        <v>179000</v>
      </c>
      <c r="AD1092" s="14">
        <v>0</v>
      </c>
      <c r="AE1092" s="161">
        <f>SUM(TAMPData2202[[#This Row],[2022 PE Obligations]:[2022 Paving Obligations]])</f>
        <v>179000</v>
      </c>
      <c r="AF1092" s="14">
        <v>116500</v>
      </c>
      <c r="AG1092" s="14">
        <v>0</v>
      </c>
      <c r="AH1092" s="14">
        <v>1790194</v>
      </c>
      <c r="AI1092" s="14">
        <v>0</v>
      </c>
      <c r="AJ1092" s="14">
        <v>1906694</v>
      </c>
      <c r="AK1092" s="16" t="s">
        <v>620</v>
      </c>
    </row>
    <row r="1093" spans="1:37" hidden="1" x14ac:dyDescent="0.35">
      <c r="A1093" s="159">
        <v>128819</v>
      </c>
      <c r="B1093" s="8">
        <v>3</v>
      </c>
      <c r="C1093" s="9" t="s">
        <v>122</v>
      </c>
      <c r="D1093" s="10">
        <v>43567</v>
      </c>
      <c r="E1093" s="9" t="s">
        <v>134</v>
      </c>
      <c r="F1093" s="10">
        <v>44349.875150462962</v>
      </c>
      <c r="G1093" s="9" t="s">
        <v>108</v>
      </c>
      <c r="H1093" s="11" t="s">
        <v>538</v>
      </c>
      <c r="I1093" s="9" t="s">
        <v>808</v>
      </c>
      <c r="J1093" s="12" t="s">
        <v>101</v>
      </c>
      <c r="K1093" s="9"/>
      <c r="L1093" s="12" t="s">
        <v>101</v>
      </c>
      <c r="M1093" s="11" t="s">
        <v>809</v>
      </c>
      <c r="N1093" s="11"/>
      <c r="O1093" s="9" t="s">
        <v>438</v>
      </c>
      <c r="P1093" s="9" t="s">
        <v>439</v>
      </c>
      <c r="Q1093" s="11"/>
      <c r="R1093" s="9" t="s">
        <v>39</v>
      </c>
      <c r="S1093" s="9" t="s">
        <v>46</v>
      </c>
      <c r="T1093" s="13">
        <v>0</v>
      </c>
      <c r="U1093" s="10">
        <v>44323</v>
      </c>
      <c r="V1093" s="9"/>
      <c r="W1093" s="12" t="s">
        <v>93</v>
      </c>
      <c r="X1093" s="12" t="s">
        <v>13</v>
      </c>
      <c r="Y1093" s="153" t="s">
        <v>31</v>
      </c>
      <c r="Z1093" s="11" t="s">
        <v>810</v>
      </c>
      <c r="AA1093" s="14">
        <v>0</v>
      </c>
      <c r="AB1093" s="14">
        <v>0</v>
      </c>
      <c r="AC1093" s="14">
        <v>5304540</v>
      </c>
      <c r="AD1093" s="14">
        <v>0</v>
      </c>
      <c r="AE1093" s="161">
        <f>SUM(TAMPData2202[[#This Row],[2022 PE Obligations]:[2022 Paving Obligations]])</f>
        <v>5304540</v>
      </c>
      <c r="AF1093" s="14">
        <v>0</v>
      </c>
      <c r="AG1093" s="14">
        <v>0</v>
      </c>
      <c r="AH1093" s="14">
        <v>5370540</v>
      </c>
      <c r="AI1093" s="14">
        <v>0</v>
      </c>
      <c r="AJ1093" s="14">
        <v>5370540</v>
      </c>
      <c r="AK1093" s="16" t="s">
        <v>812</v>
      </c>
    </row>
    <row r="1094" spans="1:37" hidden="1" x14ac:dyDescent="0.35">
      <c r="A1094" s="159">
        <v>128825</v>
      </c>
      <c r="B1094" s="8">
        <v>1</v>
      </c>
      <c r="C1094" s="9" t="s">
        <v>114</v>
      </c>
      <c r="D1094" s="10">
        <v>43572</v>
      </c>
      <c r="E1094" s="9" t="s">
        <v>1300</v>
      </c>
      <c r="F1094" s="10">
        <v>44357</v>
      </c>
      <c r="G1094" s="9" t="s">
        <v>228</v>
      </c>
      <c r="H1094" s="11" t="s">
        <v>1176</v>
      </c>
      <c r="I1094" s="9" t="s">
        <v>1311</v>
      </c>
      <c r="J1094" s="12"/>
      <c r="K1094" s="9" t="s">
        <v>1312</v>
      </c>
      <c r="L1094" s="12" t="s">
        <v>183</v>
      </c>
      <c r="M1094" s="11" t="s">
        <v>1313</v>
      </c>
      <c r="N1094" s="11"/>
      <c r="O1094" s="9" t="s">
        <v>271</v>
      </c>
      <c r="P1094" s="9" t="s">
        <v>166</v>
      </c>
      <c r="Q1094" s="11"/>
      <c r="R1094" s="9" t="s">
        <v>39</v>
      </c>
      <c r="S1094" s="9" t="s">
        <v>45</v>
      </c>
      <c r="T1094" s="13">
        <v>0.01</v>
      </c>
      <c r="U1094" s="12"/>
      <c r="V1094" s="9"/>
      <c r="W1094" s="12" t="s">
        <v>93</v>
      </c>
      <c r="X1094" s="12" t="s">
        <v>186</v>
      </c>
      <c r="Y1094" s="153" t="s">
        <v>34</v>
      </c>
      <c r="Z1094" s="11" t="s">
        <v>1314</v>
      </c>
      <c r="AA1094" s="14">
        <v>0</v>
      </c>
      <c r="AB1094" s="14">
        <v>0</v>
      </c>
      <c r="AC1094" s="14">
        <v>6765.28</v>
      </c>
      <c r="AD1094" s="14">
        <v>0</v>
      </c>
      <c r="AE1094" s="161">
        <f>SUM(TAMPData2202[[#This Row],[2022 PE Obligations]:[2022 Paving Obligations]])</f>
        <v>6765.28</v>
      </c>
      <c r="AF1094" s="14">
        <v>0</v>
      </c>
      <c r="AG1094" s="14">
        <v>0</v>
      </c>
      <c r="AH1094" s="14">
        <v>365183.32</v>
      </c>
      <c r="AI1094" s="14">
        <v>0</v>
      </c>
      <c r="AJ1094" s="14">
        <v>365183.32</v>
      </c>
      <c r="AK1094" s="16" t="s">
        <v>1315</v>
      </c>
    </row>
    <row r="1095" spans="1:37" ht="180" x14ac:dyDescent="0.35">
      <c r="A1095" s="159">
        <v>128830</v>
      </c>
      <c r="B1095" s="8">
        <v>1</v>
      </c>
      <c r="C1095" s="9" t="s">
        <v>85</v>
      </c>
      <c r="D1095" s="10">
        <v>43573</v>
      </c>
      <c r="E1095" s="9" t="s">
        <v>1741</v>
      </c>
      <c r="F1095" s="10">
        <v>44466</v>
      </c>
      <c r="G1095" s="9" t="s">
        <v>1745</v>
      </c>
      <c r="H1095" s="11" t="s">
        <v>722</v>
      </c>
      <c r="I1095" s="9"/>
      <c r="J1095" s="12"/>
      <c r="K1095" s="9"/>
      <c r="L1095" s="12"/>
      <c r="M1095" s="11" t="s">
        <v>1746</v>
      </c>
      <c r="N1095" s="11" t="s">
        <v>1747</v>
      </c>
      <c r="O1095" s="9" t="s">
        <v>91</v>
      </c>
      <c r="P1095" s="9" t="s">
        <v>1723</v>
      </c>
      <c r="Q1095" s="11"/>
      <c r="R1095" s="166" t="s">
        <v>1724</v>
      </c>
      <c r="S1095" s="166" t="s">
        <v>41</v>
      </c>
      <c r="T1095" s="13">
        <v>0</v>
      </c>
      <c r="U1095" s="12"/>
      <c r="V1095" s="9"/>
      <c r="W1095" s="12" t="s">
        <v>93</v>
      </c>
      <c r="X1095" s="12" t="s">
        <v>94</v>
      </c>
      <c r="Y1095" s="153" t="s">
        <v>30</v>
      </c>
      <c r="Z1095" s="11"/>
      <c r="AA1095" s="14">
        <v>131000</v>
      </c>
      <c r="AB1095" s="14">
        <v>0</v>
      </c>
      <c r="AC1095" s="14">
        <v>0</v>
      </c>
      <c r="AD1095" s="14">
        <v>0</v>
      </c>
      <c r="AE1095" s="165">
        <f>SUM(TAMPData2202[[#This Row],[2022 PE Obligations]:[2022 Paving Obligations]])</f>
        <v>131000</v>
      </c>
      <c r="AF1095" s="14">
        <v>131000</v>
      </c>
      <c r="AG1095" s="14">
        <v>0</v>
      </c>
      <c r="AH1095" s="14">
        <v>0</v>
      </c>
      <c r="AI1095" s="14">
        <v>0</v>
      </c>
      <c r="AJ1095" s="14">
        <v>131000</v>
      </c>
      <c r="AK1095" s="16" t="s">
        <v>1748</v>
      </c>
    </row>
    <row r="1096" spans="1:37" ht="162" x14ac:dyDescent="0.35">
      <c r="A1096" s="159">
        <v>128833</v>
      </c>
      <c r="B1096" s="8">
        <v>1</v>
      </c>
      <c r="C1096" s="9" t="s">
        <v>85</v>
      </c>
      <c r="D1096" s="10">
        <v>43573</v>
      </c>
      <c r="E1096" s="9" t="s">
        <v>1741</v>
      </c>
      <c r="F1096" s="10">
        <v>44545</v>
      </c>
      <c r="G1096" s="9" t="s">
        <v>161</v>
      </c>
      <c r="H1096" s="11" t="s">
        <v>297</v>
      </c>
      <c r="I1096" s="9"/>
      <c r="J1096" s="12"/>
      <c r="K1096" s="9"/>
      <c r="L1096" s="12"/>
      <c r="M1096" s="11" t="s">
        <v>1749</v>
      </c>
      <c r="N1096" s="11" t="s">
        <v>1750</v>
      </c>
      <c r="O1096" s="9" t="s">
        <v>91</v>
      </c>
      <c r="P1096" s="9" t="s">
        <v>1723</v>
      </c>
      <c r="Q1096" s="11"/>
      <c r="R1096" s="166" t="s">
        <v>1724</v>
      </c>
      <c r="S1096" s="166" t="s">
        <v>41</v>
      </c>
      <c r="T1096" s="13">
        <v>0</v>
      </c>
      <c r="U1096" s="12"/>
      <c r="V1096" s="9"/>
      <c r="W1096" s="12" t="s">
        <v>93</v>
      </c>
      <c r="X1096" s="12" t="s">
        <v>94</v>
      </c>
      <c r="Y1096" s="153" t="s">
        <v>30</v>
      </c>
      <c r="Z1096" s="11"/>
      <c r="AA1096" s="14">
        <v>85500</v>
      </c>
      <c r="AB1096" s="14">
        <v>0</v>
      </c>
      <c r="AC1096" s="14">
        <v>0</v>
      </c>
      <c r="AD1096" s="14">
        <v>0</v>
      </c>
      <c r="AE1096" s="165">
        <f>SUM(TAMPData2202[[#This Row],[2022 PE Obligations]:[2022 Paving Obligations]])</f>
        <v>85500</v>
      </c>
      <c r="AF1096" s="14">
        <v>140500</v>
      </c>
      <c r="AG1096" s="14">
        <v>0</v>
      </c>
      <c r="AH1096" s="14">
        <v>0</v>
      </c>
      <c r="AI1096" s="14">
        <v>0</v>
      </c>
      <c r="AJ1096" s="14">
        <v>140500</v>
      </c>
      <c r="AK1096" s="16" t="s">
        <v>1751</v>
      </c>
    </row>
    <row r="1097" spans="1:37" ht="36" hidden="1" x14ac:dyDescent="0.35">
      <c r="A1097" s="162">
        <v>128837</v>
      </c>
      <c r="B1097" s="8">
        <v>3</v>
      </c>
      <c r="C1097" s="9" t="s">
        <v>97</v>
      </c>
      <c r="D1097" s="10">
        <v>43574</v>
      </c>
      <c r="E1097" s="9" t="s">
        <v>152</v>
      </c>
      <c r="F1097" s="10">
        <v>44167.875081018516</v>
      </c>
      <c r="G1097" s="9" t="s">
        <v>203</v>
      </c>
      <c r="H1097" s="11" t="s">
        <v>3952</v>
      </c>
      <c r="I1097" s="9" t="s">
        <v>613</v>
      </c>
      <c r="J1097" s="12" t="s">
        <v>299</v>
      </c>
      <c r="K1097" s="9"/>
      <c r="L1097" s="12" t="s">
        <v>300</v>
      </c>
      <c r="M1097" s="11" t="s">
        <v>3953</v>
      </c>
      <c r="N1097" s="11" t="s">
        <v>2604</v>
      </c>
      <c r="O1097" s="9" t="s">
        <v>157</v>
      </c>
      <c r="P1097" s="9" t="s">
        <v>1794</v>
      </c>
      <c r="Q1097" s="11" t="s">
        <v>2604</v>
      </c>
      <c r="R1097" s="9" t="s">
        <v>47</v>
      </c>
      <c r="S1097" s="164" t="s">
        <v>43</v>
      </c>
      <c r="T1097" s="13">
        <v>8.93</v>
      </c>
      <c r="U1097" s="10">
        <v>43812</v>
      </c>
      <c r="V1097" s="9"/>
      <c r="W1097" s="12" t="s">
        <v>93</v>
      </c>
      <c r="X1097" s="12" t="s">
        <v>303</v>
      </c>
      <c r="Y1097" s="163" t="s">
        <v>29</v>
      </c>
      <c r="Z1097" s="11" t="s">
        <v>3954</v>
      </c>
      <c r="AA1097" s="14">
        <v>0</v>
      </c>
      <c r="AB1097" s="14">
        <v>0</v>
      </c>
      <c r="AC1097" s="14">
        <v>226533.05</v>
      </c>
      <c r="AD1097" s="14">
        <v>196298.58</v>
      </c>
      <c r="AE1097" s="161">
        <f>SUM(TAMPData2202[[#This Row],[2022 PE Obligations]:[2022 Paving Obligations]])</f>
        <v>422831.63</v>
      </c>
      <c r="AF1097" s="14">
        <v>0</v>
      </c>
      <c r="AG1097" s="14">
        <v>0</v>
      </c>
      <c r="AH1097" s="14">
        <v>690563.05</v>
      </c>
      <c r="AI1097" s="14">
        <v>6888137.5800000001</v>
      </c>
      <c r="AJ1097" s="14">
        <v>7578700.6299999999</v>
      </c>
      <c r="AK1097" s="16" t="s">
        <v>3956</v>
      </c>
    </row>
    <row r="1098" spans="1:37" ht="72" hidden="1" x14ac:dyDescent="0.35">
      <c r="A1098" s="162">
        <v>128838</v>
      </c>
      <c r="B1098" s="8">
        <v>3</v>
      </c>
      <c r="C1098" s="9" t="s">
        <v>122</v>
      </c>
      <c r="D1098" s="10">
        <v>43574</v>
      </c>
      <c r="E1098" s="9" t="s">
        <v>152</v>
      </c>
      <c r="F1098" s="10">
        <v>44455</v>
      </c>
      <c r="G1098" s="9" t="s">
        <v>235</v>
      </c>
      <c r="H1098" s="11" t="s">
        <v>109</v>
      </c>
      <c r="I1098" s="9" t="s">
        <v>621</v>
      </c>
      <c r="J1098" s="12" t="s">
        <v>299</v>
      </c>
      <c r="K1098" s="9"/>
      <c r="L1098" s="12" t="s">
        <v>300</v>
      </c>
      <c r="M1098" s="11" t="s">
        <v>1792</v>
      </c>
      <c r="N1098" s="11" t="s">
        <v>1793</v>
      </c>
      <c r="O1098" s="9" t="s">
        <v>157</v>
      </c>
      <c r="P1098" s="9" t="s">
        <v>1794</v>
      </c>
      <c r="Q1098" s="11" t="s">
        <v>1793</v>
      </c>
      <c r="R1098" s="9" t="s">
        <v>47</v>
      </c>
      <c r="S1098" s="164" t="s">
        <v>43</v>
      </c>
      <c r="T1098" s="13">
        <v>5.72</v>
      </c>
      <c r="U1098" s="10">
        <v>44232</v>
      </c>
      <c r="V1098" s="9"/>
      <c r="W1098" s="12" t="s">
        <v>93</v>
      </c>
      <c r="X1098" s="12" t="s">
        <v>303</v>
      </c>
      <c r="Y1098" s="163" t="s">
        <v>29</v>
      </c>
      <c r="Z1098" s="11" t="s">
        <v>1795</v>
      </c>
      <c r="AA1098" s="14">
        <v>0</v>
      </c>
      <c r="AB1098" s="14">
        <v>0</v>
      </c>
      <c r="AC1098" s="14">
        <v>-126043</v>
      </c>
      <c r="AD1098" s="14">
        <v>-399500</v>
      </c>
      <c r="AE1098" s="161">
        <f>SUM(TAMPData2202[[#This Row],[2022 PE Obligations]:[2022 Paving Obligations]])</f>
        <v>-525543</v>
      </c>
      <c r="AF1098" s="14">
        <v>0</v>
      </c>
      <c r="AG1098" s="14">
        <v>0</v>
      </c>
      <c r="AH1098" s="14">
        <v>3002978</v>
      </c>
      <c r="AI1098" s="14">
        <v>3901270</v>
      </c>
      <c r="AJ1098" s="14">
        <v>6904248</v>
      </c>
      <c r="AK1098" s="16" t="s">
        <v>1797</v>
      </c>
    </row>
    <row r="1099" spans="1:37" ht="90" x14ac:dyDescent="0.35">
      <c r="A1099" s="159">
        <v>128840</v>
      </c>
      <c r="B1099" s="8">
        <v>1</v>
      </c>
      <c r="C1099" s="9" t="s">
        <v>85</v>
      </c>
      <c r="D1099" s="10">
        <v>43577</v>
      </c>
      <c r="E1099" s="9" t="s">
        <v>1741</v>
      </c>
      <c r="F1099" s="10">
        <v>44585</v>
      </c>
      <c r="G1099" s="9" t="s">
        <v>161</v>
      </c>
      <c r="H1099" s="11" t="s">
        <v>1633</v>
      </c>
      <c r="I1099" s="9"/>
      <c r="J1099" s="12"/>
      <c r="K1099" s="9"/>
      <c r="L1099" s="12"/>
      <c r="M1099" s="11" t="s">
        <v>1752</v>
      </c>
      <c r="N1099" s="11" t="s">
        <v>1753</v>
      </c>
      <c r="O1099" s="9" t="s">
        <v>91</v>
      </c>
      <c r="P1099" s="9" t="s">
        <v>1723</v>
      </c>
      <c r="Q1099" s="11"/>
      <c r="R1099" s="166" t="s">
        <v>1724</v>
      </c>
      <c r="S1099" s="166" t="s">
        <v>41</v>
      </c>
      <c r="T1099" s="13">
        <v>8.6</v>
      </c>
      <c r="U1099" s="12"/>
      <c r="V1099" s="9"/>
      <c r="W1099" s="12" t="s">
        <v>93</v>
      </c>
      <c r="X1099" s="12" t="s">
        <v>13</v>
      </c>
      <c r="Y1099" s="153" t="s">
        <v>30</v>
      </c>
      <c r="Z1099" s="11"/>
      <c r="AA1099" s="14">
        <v>66200</v>
      </c>
      <c r="AB1099" s="14">
        <v>0</v>
      </c>
      <c r="AC1099" s="14">
        <v>0</v>
      </c>
      <c r="AD1099" s="14">
        <v>0</v>
      </c>
      <c r="AE1099" s="165">
        <f>SUM(TAMPData2202[[#This Row],[2022 PE Obligations]:[2022 Paving Obligations]])</f>
        <v>66200</v>
      </c>
      <c r="AF1099" s="14">
        <v>71200</v>
      </c>
      <c r="AG1099" s="14">
        <v>0</v>
      </c>
      <c r="AH1099" s="14">
        <v>0</v>
      </c>
      <c r="AI1099" s="14">
        <v>0</v>
      </c>
      <c r="AJ1099" s="14">
        <v>71200</v>
      </c>
      <c r="AK1099" s="16" t="s">
        <v>1754</v>
      </c>
    </row>
    <row r="1100" spans="1:37" hidden="1" x14ac:dyDescent="0.35">
      <c r="A1100" s="159">
        <v>128842</v>
      </c>
      <c r="B1100" s="8">
        <v>3</v>
      </c>
      <c r="C1100" s="9" t="s">
        <v>97</v>
      </c>
      <c r="D1100" s="10">
        <v>43578</v>
      </c>
      <c r="E1100" s="9" t="s">
        <v>98</v>
      </c>
      <c r="F1100" s="10">
        <v>44116.875092592592</v>
      </c>
      <c r="G1100" s="9" t="s">
        <v>241</v>
      </c>
      <c r="H1100" s="11" t="s">
        <v>551</v>
      </c>
      <c r="I1100" s="9" t="s">
        <v>2466</v>
      </c>
      <c r="J1100" s="12" t="s">
        <v>101</v>
      </c>
      <c r="K1100" s="9"/>
      <c r="L1100" s="12" t="s">
        <v>101</v>
      </c>
      <c r="M1100" s="11" t="s">
        <v>4673</v>
      </c>
      <c r="N1100" s="11" t="s">
        <v>4555</v>
      </c>
      <c r="O1100" s="9" t="s">
        <v>119</v>
      </c>
      <c r="P1100" s="9" t="s">
        <v>1836</v>
      </c>
      <c r="Q1100" s="11"/>
      <c r="R1100" s="9" t="s">
        <v>4525</v>
      </c>
      <c r="S1100" s="9" t="s">
        <v>46</v>
      </c>
      <c r="T1100" s="13">
        <v>0.01</v>
      </c>
      <c r="U1100" s="10">
        <v>43812</v>
      </c>
      <c r="V1100" s="9"/>
      <c r="W1100" s="12" t="s">
        <v>93</v>
      </c>
      <c r="X1100" s="12" t="s">
        <v>103</v>
      </c>
      <c r="Y1100" s="153" t="s">
        <v>32</v>
      </c>
      <c r="Z1100" s="11"/>
      <c r="AA1100" s="14">
        <v>4000</v>
      </c>
      <c r="AB1100" s="14">
        <v>0</v>
      </c>
      <c r="AC1100" s="14">
        <v>87853</v>
      </c>
      <c r="AD1100" s="14">
        <v>0</v>
      </c>
      <c r="AE1100" s="161">
        <f>SUM(TAMPData2202[[#This Row],[2022 PE Obligations]:[2022 Paving Obligations]])</f>
        <v>91853</v>
      </c>
      <c r="AF1100" s="14">
        <v>20000</v>
      </c>
      <c r="AG1100" s="14">
        <v>80000</v>
      </c>
      <c r="AH1100" s="14">
        <v>840000</v>
      </c>
      <c r="AI1100" s="14">
        <v>0</v>
      </c>
      <c r="AJ1100" s="14">
        <v>940001</v>
      </c>
      <c r="AK1100" s="16" t="s">
        <v>4675</v>
      </c>
    </row>
    <row r="1101" spans="1:37" ht="36" hidden="1" x14ac:dyDescent="0.35">
      <c r="A1101" s="159">
        <v>128844</v>
      </c>
      <c r="B1101" s="8">
        <v>1</v>
      </c>
      <c r="C1101" s="9" t="s">
        <v>85</v>
      </c>
      <c r="D1101" s="10">
        <v>43579</v>
      </c>
      <c r="E1101" s="9" t="s">
        <v>98</v>
      </c>
      <c r="F1101" s="10">
        <v>44547</v>
      </c>
      <c r="G1101" s="9" t="s">
        <v>179</v>
      </c>
      <c r="H1101" s="11" t="s">
        <v>523</v>
      </c>
      <c r="I1101" s="9" t="s">
        <v>524</v>
      </c>
      <c r="J1101" s="12" t="s">
        <v>101</v>
      </c>
      <c r="K1101" s="9"/>
      <c r="L1101" s="12" t="s">
        <v>101</v>
      </c>
      <c r="M1101" s="11" t="s">
        <v>3599</v>
      </c>
      <c r="N1101" s="11"/>
      <c r="O1101" s="9" t="s">
        <v>103</v>
      </c>
      <c r="P1101" s="9" t="s">
        <v>1906</v>
      </c>
      <c r="Q1101" s="11"/>
      <c r="R1101" s="9" t="s">
        <v>47</v>
      </c>
      <c r="S1101" s="9" t="s">
        <v>45</v>
      </c>
      <c r="T1101" s="13">
        <v>0.16</v>
      </c>
      <c r="U1101" s="10">
        <v>44729</v>
      </c>
      <c r="V1101" s="9"/>
      <c r="W1101" s="12" t="s">
        <v>93</v>
      </c>
      <c r="X1101" s="12" t="s">
        <v>13</v>
      </c>
      <c r="Y1101" s="153" t="s">
        <v>31</v>
      </c>
      <c r="Z1101" s="11"/>
      <c r="AA1101" s="14">
        <v>44000</v>
      </c>
      <c r="AB1101" s="14">
        <v>499993.98</v>
      </c>
      <c r="AC1101" s="14">
        <v>0</v>
      </c>
      <c r="AD1101" s="14">
        <v>0</v>
      </c>
      <c r="AE1101" s="161">
        <f>SUM(TAMPData2202[[#This Row],[2022 PE Obligations]:[2022 Paving Obligations]])</f>
        <v>543993.98</v>
      </c>
      <c r="AF1101" s="14">
        <v>89000</v>
      </c>
      <c r="AG1101" s="14">
        <v>499993.98</v>
      </c>
      <c r="AH1101" s="14">
        <v>0</v>
      </c>
      <c r="AI1101" s="14">
        <v>0</v>
      </c>
      <c r="AJ1101" s="14">
        <v>588993.98</v>
      </c>
      <c r="AK1101" s="16" t="s">
        <v>3600</v>
      </c>
    </row>
    <row r="1102" spans="1:37" ht="36" hidden="1" x14ac:dyDescent="0.35">
      <c r="A1102" s="162">
        <v>128847</v>
      </c>
      <c r="B1102" s="8">
        <v>2</v>
      </c>
      <c r="C1102" s="9" t="s">
        <v>97</v>
      </c>
      <c r="D1102" s="10">
        <v>43584</v>
      </c>
      <c r="E1102" s="9" t="s">
        <v>152</v>
      </c>
      <c r="F1102" s="10">
        <v>44580.875127314815</v>
      </c>
      <c r="G1102" s="9" t="s">
        <v>426</v>
      </c>
      <c r="H1102" s="11" t="s">
        <v>399</v>
      </c>
      <c r="I1102" s="9" t="s">
        <v>477</v>
      </c>
      <c r="J1102" s="12" t="s">
        <v>299</v>
      </c>
      <c r="K1102" s="9"/>
      <c r="L1102" s="12" t="s">
        <v>300</v>
      </c>
      <c r="M1102" s="11" t="s">
        <v>3935</v>
      </c>
      <c r="N1102" s="11" t="s">
        <v>1793</v>
      </c>
      <c r="O1102" s="9" t="s">
        <v>157</v>
      </c>
      <c r="P1102" s="9" t="s">
        <v>1794</v>
      </c>
      <c r="Q1102" s="11" t="s">
        <v>1793</v>
      </c>
      <c r="R1102" s="9" t="s">
        <v>47</v>
      </c>
      <c r="S1102" s="164" t="s">
        <v>43</v>
      </c>
      <c r="T1102" s="13">
        <v>9.2799999999999994</v>
      </c>
      <c r="U1102" s="10">
        <v>44176</v>
      </c>
      <c r="V1102" s="9"/>
      <c r="W1102" s="12" t="s">
        <v>93</v>
      </c>
      <c r="X1102" s="12" t="s">
        <v>303</v>
      </c>
      <c r="Y1102" s="163" t="s">
        <v>29</v>
      </c>
      <c r="Z1102" s="11" t="s">
        <v>3936</v>
      </c>
      <c r="AA1102" s="14">
        <v>0</v>
      </c>
      <c r="AB1102" s="14">
        <v>0</v>
      </c>
      <c r="AC1102" s="14">
        <v>0</v>
      </c>
      <c r="AD1102" s="14">
        <v>2250000</v>
      </c>
      <c r="AE1102" s="161">
        <f>SUM(TAMPData2202[[#This Row],[2022 PE Obligations]:[2022 Paving Obligations]])</f>
        <v>2250000</v>
      </c>
      <c r="AF1102" s="14">
        <v>0</v>
      </c>
      <c r="AG1102" s="14">
        <v>0</v>
      </c>
      <c r="AH1102" s="14">
        <v>59979</v>
      </c>
      <c r="AI1102" s="14">
        <v>4941413</v>
      </c>
      <c r="AJ1102" s="14">
        <v>5001392</v>
      </c>
      <c r="AK1102" s="16" t="s">
        <v>3938</v>
      </c>
    </row>
    <row r="1103" spans="1:37" hidden="1" x14ac:dyDescent="0.35">
      <c r="A1103" s="162">
        <v>128850</v>
      </c>
      <c r="B1103" s="8">
        <v>2</v>
      </c>
      <c r="C1103" s="9" t="s">
        <v>122</v>
      </c>
      <c r="D1103" s="10">
        <v>43584</v>
      </c>
      <c r="E1103" s="9" t="s">
        <v>152</v>
      </c>
      <c r="F1103" s="10">
        <v>44558.875127314815</v>
      </c>
      <c r="G1103" s="9" t="s">
        <v>426</v>
      </c>
      <c r="H1103" s="11" t="s">
        <v>399</v>
      </c>
      <c r="I1103" s="9" t="s">
        <v>477</v>
      </c>
      <c r="J1103" s="12" t="s">
        <v>299</v>
      </c>
      <c r="K1103" s="9"/>
      <c r="L1103" s="12" t="s">
        <v>300</v>
      </c>
      <c r="M1103" s="11" t="s">
        <v>3833</v>
      </c>
      <c r="N1103" s="11" t="s">
        <v>1793</v>
      </c>
      <c r="O1103" s="9" t="s">
        <v>157</v>
      </c>
      <c r="P1103" s="9" t="s">
        <v>157</v>
      </c>
      <c r="Q1103" s="11" t="s">
        <v>1793</v>
      </c>
      <c r="R1103" s="9" t="s">
        <v>47</v>
      </c>
      <c r="S1103" s="9" t="s">
        <v>43</v>
      </c>
      <c r="T1103" s="13">
        <v>4.37</v>
      </c>
      <c r="U1103" s="10">
        <v>44540</v>
      </c>
      <c r="V1103" s="9"/>
      <c r="W1103" s="12" t="s">
        <v>93</v>
      </c>
      <c r="X1103" s="12" t="s">
        <v>303</v>
      </c>
      <c r="Y1103" s="163" t="s">
        <v>29</v>
      </c>
      <c r="Z1103" s="11"/>
      <c r="AA1103" s="14">
        <v>0</v>
      </c>
      <c r="AB1103" s="14">
        <v>0</v>
      </c>
      <c r="AC1103" s="14">
        <v>0</v>
      </c>
      <c r="AD1103" s="14">
        <v>3181584</v>
      </c>
      <c r="AE1103" s="161">
        <f>SUM(TAMPData2202[[#This Row],[2022 PE Obligations]:[2022 Paving Obligations]])</f>
        <v>3181584</v>
      </c>
      <c r="AF1103" s="14">
        <v>0</v>
      </c>
      <c r="AG1103" s="14">
        <v>0</v>
      </c>
      <c r="AH1103" s="14">
        <v>0</v>
      </c>
      <c r="AI1103" s="14">
        <v>3181584</v>
      </c>
      <c r="AJ1103" s="14">
        <v>3181584</v>
      </c>
      <c r="AK1103" s="16" t="s">
        <v>3835</v>
      </c>
    </row>
    <row r="1104" spans="1:37" ht="36" hidden="1" x14ac:dyDescent="0.35">
      <c r="A1104" s="162">
        <v>128853</v>
      </c>
      <c r="B1104" s="8">
        <v>2</v>
      </c>
      <c r="C1104" s="9" t="s">
        <v>85</v>
      </c>
      <c r="D1104" s="10">
        <v>43584</v>
      </c>
      <c r="E1104" s="9" t="s">
        <v>152</v>
      </c>
      <c r="F1104" s="10">
        <v>44558</v>
      </c>
      <c r="G1104" s="9" t="s">
        <v>426</v>
      </c>
      <c r="H1104" s="11" t="s">
        <v>128</v>
      </c>
      <c r="I1104" s="9" t="s">
        <v>603</v>
      </c>
      <c r="J1104" s="12" t="s">
        <v>299</v>
      </c>
      <c r="K1104" s="9"/>
      <c r="L1104" s="12" t="s">
        <v>300</v>
      </c>
      <c r="M1104" s="11" t="s">
        <v>1951</v>
      </c>
      <c r="N1104" s="11" t="s">
        <v>1952</v>
      </c>
      <c r="O1104" s="9" t="s">
        <v>157</v>
      </c>
      <c r="P1104" s="9" t="s">
        <v>1794</v>
      </c>
      <c r="Q1104" s="11" t="s">
        <v>1953</v>
      </c>
      <c r="R1104" s="9" t="s">
        <v>47</v>
      </c>
      <c r="S1104" s="9" t="s">
        <v>43</v>
      </c>
      <c r="T1104" s="13">
        <v>4.4409999999999998</v>
      </c>
      <c r="U1104" s="10">
        <v>44603</v>
      </c>
      <c r="V1104" s="9"/>
      <c r="W1104" s="12" t="s">
        <v>93</v>
      </c>
      <c r="X1104" s="12" t="s">
        <v>303</v>
      </c>
      <c r="Y1104" s="163" t="s">
        <v>29</v>
      </c>
      <c r="Z1104" s="11" t="s">
        <v>1954</v>
      </c>
      <c r="AA1104" s="14">
        <v>0</v>
      </c>
      <c r="AB1104" s="14">
        <v>0</v>
      </c>
      <c r="AC1104" s="14">
        <v>59077</v>
      </c>
      <c r="AD1104" s="14">
        <v>4317258</v>
      </c>
      <c r="AE1104" s="161">
        <f>SUM(TAMPData2202[[#This Row],[2022 PE Obligations]:[2022 Paving Obligations]])</f>
        <v>4376335</v>
      </c>
      <c r="AF1104" s="14">
        <v>0</v>
      </c>
      <c r="AG1104" s="14">
        <v>0</v>
      </c>
      <c r="AH1104" s="14">
        <v>59077</v>
      </c>
      <c r="AI1104" s="14">
        <v>4317258</v>
      </c>
      <c r="AJ1104" s="14">
        <v>4376335</v>
      </c>
      <c r="AK1104" s="16" t="s">
        <v>1956</v>
      </c>
    </row>
    <row r="1105" spans="1:37" ht="54" hidden="1" x14ac:dyDescent="0.35">
      <c r="A1105" s="162">
        <v>128857</v>
      </c>
      <c r="B1105" s="8">
        <v>2</v>
      </c>
      <c r="C1105" s="9" t="s">
        <v>85</v>
      </c>
      <c r="D1105" s="10">
        <v>43584</v>
      </c>
      <c r="E1105" s="9" t="s">
        <v>152</v>
      </c>
      <c r="F1105" s="10">
        <v>44557</v>
      </c>
      <c r="G1105" s="9" t="s">
        <v>148</v>
      </c>
      <c r="H1105" s="11" t="s">
        <v>223</v>
      </c>
      <c r="I1105" s="9" t="s">
        <v>603</v>
      </c>
      <c r="J1105" s="12" t="s">
        <v>299</v>
      </c>
      <c r="K1105" s="9"/>
      <c r="L1105" s="12" t="s">
        <v>300</v>
      </c>
      <c r="M1105" s="11" t="s">
        <v>3562</v>
      </c>
      <c r="N1105" s="11" t="s">
        <v>3563</v>
      </c>
      <c r="O1105" s="9" t="s">
        <v>157</v>
      </c>
      <c r="P1105" s="9" t="s">
        <v>1794</v>
      </c>
      <c r="Q1105" s="11" t="s">
        <v>3564</v>
      </c>
      <c r="R1105" s="9" t="s">
        <v>47</v>
      </c>
      <c r="S1105" s="9" t="s">
        <v>46</v>
      </c>
      <c r="T1105" s="13">
        <v>6.19</v>
      </c>
      <c r="U1105" s="10">
        <v>44603</v>
      </c>
      <c r="V1105" s="9" t="s">
        <v>2612</v>
      </c>
      <c r="W1105" s="12" t="s">
        <v>93</v>
      </c>
      <c r="X1105" s="12" t="s">
        <v>303</v>
      </c>
      <c r="Y1105" s="163" t="s">
        <v>29</v>
      </c>
      <c r="Z1105" s="11" t="s">
        <v>3565</v>
      </c>
      <c r="AA1105" s="14">
        <v>0</v>
      </c>
      <c r="AB1105" s="14">
        <v>0</v>
      </c>
      <c r="AC1105" s="14">
        <v>3787238</v>
      </c>
      <c r="AD1105" s="14">
        <v>11227715</v>
      </c>
      <c r="AE1105" s="161">
        <f>SUM(TAMPData2202[[#This Row],[2022 PE Obligations]:[2022 Paving Obligations]])</f>
        <v>15014953</v>
      </c>
      <c r="AF1105" s="14">
        <v>0</v>
      </c>
      <c r="AG1105" s="14">
        <v>0</v>
      </c>
      <c r="AH1105" s="14">
        <v>3792238</v>
      </c>
      <c r="AI1105" s="14">
        <v>11227715</v>
      </c>
      <c r="AJ1105" s="14">
        <v>15019953</v>
      </c>
      <c r="AK1105" s="16" t="s">
        <v>3567</v>
      </c>
    </row>
    <row r="1106" spans="1:37" hidden="1" x14ac:dyDescent="0.35">
      <c r="A1106" s="162">
        <v>128858</v>
      </c>
      <c r="B1106" s="8">
        <v>2</v>
      </c>
      <c r="C1106" s="9" t="s">
        <v>122</v>
      </c>
      <c r="D1106" s="10">
        <v>43584</v>
      </c>
      <c r="E1106" s="9" t="s">
        <v>152</v>
      </c>
      <c r="F1106" s="10">
        <v>44552.875127314815</v>
      </c>
      <c r="G1106" s="9" t="s">
        <v>426</v>
      </c>
      <c r="H1106" s="11" t="s">
        <v>135</v>
      </c>
      <c r="I1106" s="9" t="s">
        <v>477</v>
      </c>
      <c r="J1106" s="12" t="s">
        <v>299</v>
      </c>
      <c r="K1106" s="9"/>
      <c r="L1106" s="12" t="s">
        <v>300</v>
      </c>
      <c r="M1106" s="11" t="s">
        <v>3836</v>
      </c>
      <c r="N1106" s="11" t="s">
        <v>1793</v>
      </c>
      <c r="O1106" s="9" t="s">
        <v>157</v>
      </c>
      <c r="P1106" s="9" t="s">
        <v>157</v>
      </c>
      <c r="Q1106" s="11" t="s">
        <v>1793</v>
      </c>
      <c r="R1106" s="9" t="s">
        <v>47</v>
      </c>
      <c r="S1106" s="9" t="s">
        <v>43</v>
      </c>
      <c r="T1106" s="13">
        <v>6.9</v>
      </c>
      <c r="U1106" s="10">
        <v>44540</v>
      </c>
      <c r="V1106" s="9"/>
      <c r="W1106" s="12" t="s">
        <v>93</v>
      </c>
      <c r="X1106" s="12" t="s">
        <v>303</v>
      </c>
      <c r="Y1106" s="163" t="s">
        <v>29</v>
      </c>
      <c r="Z1106" s="11"/>
      <c r="AA1106" s="14">
        <v>0</v>
      </c>
      <c r="AB1106" s="14">
        <v>0</v>
      </c>
      <c r="AC1106" s="14">
        <v>0</v>
      </c>
      <c r="AD1106" s="14">
        <v>4045843</v>
      </c>
      <c r="AE1106" s="161">
        <f>SUM(TAMPData2202[[#This Row],[2022 PE Obligations]:[2022 Paving Obligations]])</f>
        <v>4045843</v>
      </c>
      <c r="AF1106" s="14">
        <v>0</v>
      </c>
      <c r="AG1106" s="14">
        <v>0</v>
      </c>
      <c r="AH1106" s="14">
        <v>0</v>
      </c>
      <c r="AI1106" s="14">
        <v>4045843</v>
      </c>
      <c r="AJ1106" s="14">
        <v>4045843</v>
      </c>
      <c r="AK1106" s="16" t="s">
        <v>3838</v>
      </c>
    </row>
    <row r="1107" spans="1:37" hidden="1" x14ac:dyDescent="0.35">
      <c r="A1107" s="159">
        <v>128885</v>
      </c>
      <c r="B1107" s="8">
        <v>4</v>
      </c>
      <c r="C1107" s="9" t="s">
        <v>85</v>
      </c>
      <c r="D1107" s="10">
        <v>43592</v>
      </c>
      <c r="E1107" s="9" t="s">
        <v>3474</v>
      </c>
      <c r="F1107" s="10">
        <v>44565</v>
      </c>
      <c r="G1107" s="9" t="s">
        <v>666</v>
      </c>
      <c r="H1107" s="11" t="s">
        <v>2124</v>
      </c>
      <c r="I1107" s="9" t="s">
        <v>2125</v>
      </c>
      <c r="J1107" s="12" t="s">
        <v>101</v>
      </c>
      <c r="K1107" s="9"/>
      <c r="L1107" s="12" t="s">
        <v>101</v>
      </c>
      <c r="M1107" s="11" t="s">
        <v>6266</v>
      </c>
      <c r="N1107" s="11" t="s">
        <v>2935</v>
      </c>
      <c r="O1107" s="9" t="s">
        <v>1836</v>
      </c>
      <c r="P1107" s="9" t="s">
        <v>2935</v>
      </c>
      <c r="Q1107" s="11"/>
      <c r="R1107" s="166" t="s">
        <v>1778</v>
      </c>
      <c r="S1107" s="9"/>
      <c r="T1107" s="13">
        <v>6.18</v>
      </c>
      <c r="U1107" s="10">
        <v>44603</v>
      </c>
      <c r="V1107" s="9"/>
      <c r="W1107" s="12" t="s">
        <v>93</v>
      </c>
      <c r="X1107" s="12" t="s">
        <v>103</v>
      </c>
      <c r="Y1107" s="12"/>
      <c r="Z1107" s="11"/>
      <c r="AA1107" s="14">
        <v>0</v>
      </c>
      <c r="AB1107" s="14">
        <v>0</v>
      </c>
      <c r="AC1107" s="14">
        <v>228000</v>
      </c>
      <c r="AD1107" s="14">
        <v>0</v>
      </c>
      <c r="AE1107" s="161">
        <f>SUM(TAMPData2202[[#This Row],[2022 PE Obligations]:[2022 Paving Obligations]])</f>
        <v>228000</v>
      </c>
      <c r="AF1107" s="14">
        <v>73000</v>
      </c>
      <c r="AG1107" s="14">
        <v>0</v>
      </c>
      <c r="AH1107" s="14">
        <v>228000</v>
      </c>
      <c r="AI1107" s="14">
        <v>0</v>
      </c>
      <c r="AJ1107" s="14">
        <v>301000</v>
      </c>
      <c r="AK1107" s="16" t="s">
        <v>6267</v>
      </c>
    </row>
    <row r="1108" spans="1:37" ht="90" hidden="1" x14ac:dyDescent="0.35">
      <c r="A1108" s="159">
        <v>128886</v>
      </c>
      <c r="B1108" s="8">
        <v>3</v>
      </c>
      <c r="C1108" s="9" t="s">
        <v>85</v>
      </c>
      <c r="D1108" s="10">
        <v>43592</v>
      </c>
      <c r="E1108" s="9" t="s">
        <v>4222</v>
      </c>
      <c r="F1108" s="10">
        <v>44586</v>
      </c>
      <c r="G1108" s="9" t="s">
        <v>4222</v>
      </c>
      <c r="H1108" s="11" t="s">
        <v>538</v>
      </c>
      <c r="I1108" s="9"/>
      <c r="J1108" s="12"/>
      <c r="K1108" s="9"/>
      <c r="L1108" s="12"/>
      <c r="M1108" s="11" t="s">
        <v>6268</v>
      </c>
      <c r="N1108" s="11" t="s">
        <v>6269</v>
      </c>
      <c r="O1108" s="9" t="s">
        <v>91</v>
      </c>
      <c r="P1108" s="9" t="s">
        <v>4979</v>
      </c>
      <c r="Q1108" s="11"/>
      <c r="R1108" s="166" t="s">
        <v>1778</v>
      </c>
      <c r="S1108" s="9"/>
      <c r="T1108" s="13">
        <v>3.8</v>
      </c>
      <c r="U1108" s="12"/>
      <c r="V1108" s="9"/>
      <c r="W1108" s="12" t="s">
        <v>93</v>
      </c>
      <c r="X1108" s="12" t="s">
        <v>103</v>
      </c>
      <c r="Y1108" s="12"/>
      <c r="Z1108" s="11"/>
      <c r="AA1108" s="14">
        <v>22788</v>
      </c>
      <c r="AB1108" s="14">
        <v>0</v>
      </c>
      <c r="AC1108" s="14">
        <v>0</v>
      </c>
      <c r="AD1108" s="14">
        <v>0</v>
      </c>
      <c r="AE1108" s="161">
        <f>SUM(TAMPData2202[[#This Row],[2022 PE Obligations]:[2022 Paving Obligations]])</f>
        <v>22788</v>
      </c>
      <c r="AF1108" s="14">
        <v>22788</v>
      </c>
      <c r="AG1108" s="14">
        <v>0</v>
      </c>
      <c r="AH1108" s="14">
        <v>0</v>
      </c>
      <c r="AI1108" s="14">
        <v>0</v>
      </c>
      <c r="AJ1108" s="14">
        <v>22788</v>
      </c>
      <c r="AK1108" s="16" t="s">
        <v>6270</v>
      </c>
    </row>
    <row r="1109" spans="1:37" hidden="1" x14ac:dyDescent="0.35">
      <c r="A1109" s="159">
        <v>128889</v>
      </c>
      <c r="B1109" s="8">
        <v>4</v>
      </c>
      <c r="C1109" s="9" t="s">
        <v>122</v>
      </c>
      <c r="D1109" s="10">
        <v>43593</v>
      </c>
      <c r="E1109" s="9" t="s">
        <v>3474</v>
      </c>
      <c r="F1109" s="10">
        <v>44515</v>
      </c>
      <c r="G1109" s="9" t="s">
        <v>510</v>
      </c>
      <c r="H1109" s="11" t="s">
        <v>750</v>
      </c>
      <c r="I1109" s="9" t="s">
        <v>1558</v>
      </c>
      <c r="J1109" s="12" t="s">
        <v>101</v>
      </c>
      <c r="K1109" s="9"/>
      <c r="L1109" s="12" t="s">
        <v>101</v>
      </c>
      <c r="M1109" s="11" t="s">
        <v>6271</v>
      </c>
      <c r="N1109" s="11" t="s">
        <v>2935</v>
      </c>
      <c r="O1109" s="9" t="s">
        <v>1836</v>
      </c>
      <c r="P1109" s="9" t="s">
        <v>2935</v>
      </c>
      <c r="Q1109" s="11"/>
      <c r="R1109" s="166" t="s">
        <v>1778</v>
      </c>
      <c r="S1109" s="9"/>
      <c r="T1109" s="13">
        <v>3.8</v>
      </c>
      <c r="U1109" s="10">
        <v>44428</v>
      </c>
      <c r="V1109" s="9"/>
      <c r="W1109" s="12" t="s">
        <v>93</v>
      </c>
      <c r="X1109" s="12" t="s">
        <v>13</v>
      </c>
      <c r="Y1109" s="12"/>
      <c r="Z1109" s="11"/>
      <c r="AA1109" s="14">
        <v>21000</v>
      </c>
      <c r="AB1109" s="14">
        <v>0</v>
      </c>
      <c r="AC1109" s="14">
        <v>70000</v>
      </c>
      <c r="AD1109" s="14">
        <v>0</v>
      </c>
      <c r="AE1109" s="161">
        <f>SUM(TAMPData2202[[#This Row],[2022 PE Obligations]:[2022 Paving Obligations]])</f>
        <v>91000</v>
      </c>
      <c r="AF1109" s="14">
        <v>66000</v>
      </c>
      <c r="AG1109" s="14">
        <v>0</v>
      </c>
      <c r="AH1109" s="14">
        <v>70000</v>
      </c>
      <c r="AI1109" s="14">
        <v>0</v>
      </c>
      <c r="AJ1109" s="14">
        <v>136000</v>
      </c>
      <c r="AK1109" s="16" t="s">
        <v>6272</v>
      </c>
    </row>
    <row r="1110" spans="1:37" ht="72" hidden="1" x14ac:dyDescent="0.35">
      <c r="A1110" s="159">
        <v>128893</v>
      </c>
      <c r="B1110" s="8">
        <v>4</v>
      </c>
      <c r="C1110" s="9" t="s">
        <v>85</v>
      </c>
      <c r="D1110" s="10">
        <v>43593</v>
      </c>
      <c r="E1110" s="9" t="s">
        <v>3474</v>
      </c>
      <c r="F1110" s="10">
        <v>44522</v>
      </c>
      <c r="G1110" s="9" t="s">
        <v>1397</v>
      </c>
      <c r="H1110" s="11" t="s">
        <v>750</v>
      </c>
      <c r="I1110" s="9" t="s">
        <v>776</v>
      </c>
      <c r="J1110" s="12" t="s">
        <v>101</v>
      </c>
      <c r="K1110" s="9"/>
      <c r="L1110" s="12" t="s">
        <v>101</v>
      </c>
      <c r="M1110" s="11" t="s">
        <v>6273</v>
      </c>
      <c r="N1110" s="11" t="s">
        <v>6274</v>
      </c>
      <c r="O1110" s="9" t="s">
        <v>1836</v>
      </c>
      <c r="P1110" s="9" t="s">
        <v>5440</v>
      </c>
      <c r="Q1110" s="11"/>
      <c r="R1110" s="166" t="s">
        <v>1778</v>
      </c>
      <c r="S1110" s="9"/>
      <c r="T1110" s="13">
        <v>5.95</v>
      </c>
      <c r="U1110" s="10">
        <v>45058</v>
      </c>
      <c r="V1110" s="9"/>
      <c r="W1110" s="12" t="s">
        <v>93</v>
      </c>
      <c r="X1110" s="12" t="s">
        <v>13</v>
      </c>
      <c r="Y1110" s="12"/>
      <c r="Z1110" s="11"/>
      <c r="AA1110" s="14">
        <v>57500</v>
      </c>
      <c r="AB1110" s="14">
        <v>0</v>
      </c>
      <c r="AC1110" s="14">
        <v>0</v>
      </c>
      <c r="AD1110" s="14">
        <v>0</v>
      </c>
      <c r="AE1110" s="161">
        <f>SUM(TAMPData2202[[#This Row],[2022 PE Obligations]:[2022 Paving Obligations]])</f>
        <v>57500</v>
      </c>
      <c r="AF1110" s="14">
        <v>97500</v>
      </c>
      <c r="AG1110" s="14">
        <v>0</v>
      </c>
      <c r="AH1110" s="14">
        <v>0</v>
      </c>
      <c r="AI1110" s="14">
        <v>0</v>
      </c>
      <c r="AJ1110" s="14">
        <v>97500</v>
      </c>
      <c r="AK1110" s="16" t="s">
        <v>6275</v>
      </c>
    </row>
    <row r="1111" spans="1:37" ht="90" hidden="1" x14ac:dyDescent="0.35">
      <c r="A1111" s="159">
        <v>128895</v>
      </c>
      <c r="B1111" s="8">
        <v>4</v>
      </c>
      <c r="C1111" s="9" t="s">
        <v>97</v>
      </c>
      <c r="D1111" s="10">
        <v>43594</v>
      </c>
      <c r="E1111" s="9" t="s">
        <v>509</v>
      </c>
      <c r="F1111" s="10">
        <v>44589</v>
      </c>
      <c r="G1111" s="9" t="s">
        <v>4418</v>
      </c>
      <c r="H1111" s="11" t="s">
        <v>483</v>
      </c>
      <c r="I1111" s="9"/>
      <c r="J1111" s="12"/>
      <c r="K1111" s="9"/>
      <c r="L1111" s="12"/>
      <c r="M1111" s="11" t="s">
        <v>4444</v>
      </c>
      <c r="N1111" s="11" t="s">
        <v>4445</v>
      </c>
      <c r="O1111" s="9" t="s">
        <v>91</v>
      </c>
      <c r="P1111" s="9" t="s">
        <v>157</v>
      </c>
      <c r="Q1111" s="11"/>
      <c r="R1111" s="9" t="s">
        <v>47</v>
      </c>
      <c r="S1111" s="9" t="s">
        <v>46</v>
      </c>
      <c r="T1111" s="13">
        <v>0.57999999999999996</v>
      </c>
      <c r="U1111" s="12"/>
      <c r="V1111" s="9"/>
      <c r="W1111" s="12" t="s">
        <v>93</v>
      </c>
      <c r="X1111" s="12" t="s">
        <v>103</v>
      </c>
      <c r="Y1111" s="153" t="s">
        <v>34</v>
      </c>
      <c r="Z1111" s="11"/>
      <c r="AA1111" s="14">
        <v>1766</v>
      </c>
      <c r="AB1111" s="14">
        <v>0</v>
      </c>
      <c r="AC1111" s="14">
        <v>601524</v>
      </c>
      <c r="AD1111" s="14">
        <v>0</v>
      </c>
      <c r="AE1111" s="165">
        <f>SUM(TAMPData2202[[#This Row],[2022 PE Obligations]:[2022 Paving Obligations]])</f>
        <v>603290</v>
      </c>
      <c r="AF1111" s="14">
        <v>42876</v>
      </c>
      <c r="AG1111" s="14">
        <v>0</v>
      </c>
      <c r="AH1111" s="14">
        <v>601524</v>
      </c>
      <c r="AI1111" s="14">
        <v>0</v>
      </c>
      <c r="AJ1111" s="14">
        <v>644400</v>
      </c>
      <c r="AK1111" s="16" t="s">
        <v>4446</v>
      </c>
    </row>
    <row r="1112" spans="1:37" ht="36" hidden="1" x14ac:dyDescent="0.35">
      <c r="A1112" s="159">
        <v>128896</v>
      </c>
      <c r="B1112" s="8">
        <v>4</v>
      </c>
      <c r="C1112" s="9" t="s">
        <v>85</v>
      </c>
      <c r="D1112" s="10">
        <v>43594</v>
      </c>
      <c r="E1112" s="9" t="s">
        <v>3474</v>
      </c>
      <c r="F1112" s="10">
        <v>44519</v>
      </c>
      <c r="G1112" s="9" t="s">
        <v>1397</v>
      </c>
      <c r="H1112" s="11" t="s">
        <v>750</v>
      </c>
      <c r="I1112" s="9" t="s">
        <v>776</v>
      </c>
      <c r="J1112" s="12" t="s">
        <v>101</v>
      </c>
      <c r="K1112" s="9"/>
      <c r="L1112" s="12" t="s">
        <v>101</v>
      </c>
      <c r="M1112" s="11" t="s">
        <v>6276</v>
      </c>
      <c r="N1112" s="11" t="s">
        <v>2935</v>
      </c>
      <c r="O1112" s="9" t="s">
        <v>1836</v>
      </c>
      <c r="P1112" s="9" t="s">
        <v>5440</v>
      </c>
      <c r="Q1112" s="11"/>
      <c r="R1112" s="166" t="s">
        <v>1778</v>
      </c>
      <c r="S1112" s="9"/>
      <c r="T1112" s="13">
        <v>1.7330000000000001</v>
      </c>
      <c r="U1112" s="10">
        <v>45058</v>
      </c>
      <c r="V1112" s="9"/>
      <c r="W1112" s="12" t="s">
        <v>93</v>
      </c>
      <c r="X1112" s="12" t="s">
        <v>13</v>
      </c>
      <c r="Y1112" s="12"/>
      <c r="Z1112" s="11"/>
      <c r="AA1112" s="14">
        <v>55000</v>
      </c>
      <c r="AB1112" s="14">
        <v>0</v>
      </c>
      <c r="AC1112" s="14">
        <v>0</v>
      </c>
      <c r="AD1112" s="14">
        <v>0</v>
      </c>
      <c r="AE1112" s="161">
        <f>SUM(TAMPData2202[[#This Row],[2022 PE Obligations]:[2022 Paving Obligations]])</f>
        <v>55000</v>
      </c>
      <c r="AF1112" s="14">
        <v>95000</v>
      </c>
      <c r="AG1112" s="14">
        <v>0</v>
      </c>
      <c r="AH1112" s="14">
        <v>0</v>
      </c>
      <c r="AI1112" s="14">
        <v>0</v>
      </c>
      <c r="AJ1112" s="14">
        <v>95000</v>
      </c>
      <c r="AK1112" s="16" t="s">
        <v>6277</v>
      </c>
    </row>
    <row r="1113" spans="1:37" ht="36" hidden="1" x14ac:dyDescent="0.35">
      <c r="A1113" s="159">
        <v>128897</v>
      </c>
      <c r="B1113" s="8">
        <v>4</v>
      </c>
      <c r="C1113" s="9" t="s">
        <v>85</v>
      </c>
      <c r="D1113" s="10">
        <v>43594</v>
      </c>
      <c r="E1113" s="9" t="s">
        <v>3474</v>
      </c>
      <c r="F1113" s="10">
        <v>44545</v>
      </c>
      <c r="G1113" s="9" t="s">
        <v>666</v>
      </c>
      <c r="H1113" s="11" t="s">
        <v>371</v>
      </c>
      <c r="I1113" s="9" t="s">
        <v>771</v>
      </c>
      <c r="J1113" s="12" t="s">
        <v>101</v>
      </c>
      <c r="K1113" s="9"/>
      <c r="L1113" s="12" t="s">
        <v>101</v>
      </c>
      <c r="M1113" s="11" t="s">
        <v>6278</v>
      </c>
      <c r="N1113" s="11" t="s">
        <v>2935</v>
      </c>
      <c r="O1113" s="9" t="s">
        <v>1836</v>
      </c>
      <c r="P1113" s="9" t="s">
        <v>2935</v>
      </c>
      <c r="Q1113" s="11"/>
      <c r="R1113" s="166" t="s">
        <v>1778</v>
      </c>
      <c r="S1113" s="9"/>
      <c r="T1113" s="13">
        <v>4</v>
      </c>
      <c r="U1113" s="10">
        <v>44603</v>
      </c>
      <c r="V1113" s="9"/>
      <c r="W1113" s="12" t="s">
        <v>93</v>
      </c>
      <c r="X1113" s="12" t="s">
        <v>13</v>
      </c>
      <c r="Y1113" s="12"/>
      <c r="Z1113" s="11"/>
      <c r="AA1113" s="14">
        <v>0</v>
      </c>
      <c r="AB1113" s="14">
        <v>0</v>
      </c>
      <c r="AC1113" s="14">
        <v>205000</v>
      </c>
      <c r="AD1113" s="14">
        <v>0</v>
      </c>
      <c r="AE1113" s="161">
        <f>SUM(TAMPData2202[[#This Row],[2022 PE Obligations]:[2022 Paving Obligations]])</f>
        <v>205000</v>
      </c>
      <c r="AF1113" s="14">
        <v>51000</v>
      </c>
      <c r="AG1113" s="14">
        <v>0</v>
      </c>
      <c r="AH1113" s="14">
        <v>205000</v>
      </c>
      <c r="AI1113" s="14">
        <v>0</v>
      </c>
      <c r="AJ1113" s="14">
        <v>256000</v>
      </c>
      <c r="AK1113" s="16" t="s">
        <v>6279</v>
      </c>
    </row>
    <row r="1114" spans="1:37" hidden="1" x14ac:dyDescent="0.35">
      <c r="A1114" s="159">
        <v>128910</v>
      </c>
      <c r="B1114" s="8">
        <v>4</v>
      </c>
      <c r="C1114" s="9" t="s">
        <v>97</v>
      </c>
      <c r="D1114" s="10">
        <v>43600</v>
      </c>
      <c r="E1114" s="9" t="s">
        <v>3474</v>
      </c>
      <c r="F1114" s="10">
        <v>44538</v>
      </c>
      <c r="G1114" s="9" t="s">
        <v>253</v>
      </c>
      <c r="H1114" s="11" t="s">
        <v>415</v>
      </c>
      <c r="I1114" s="9" t="s">
        <v>6280</v>
      </c>
      <c r="J1114" s="12" t="s">
        <v>101</v>
      </c>
      <c r="K1114" s="9"/>
      <c r="L1114" s="12" t="s">
        <v>101</v>
      </c>
      <c r="M1114" s="11" t="s">
        <v>6281</v>
      </c>
      <c r="N1114" s="11" t="s">
        <v>2935</v>
      </c>
      <c r="O1114" s="9" t="s">
        <v>1836</v>
      </c>
      <c r="P1114" s="9" t="s">
        <v>2935</v>
      </c>
      <c r="Q1114" s="11"/>
      <c r="R1114" s="166" t="s">
        <v>1778</v>
      </c>
      <c r="S1114" s="9"/>
      <c r="T1114" s="13">
        <v>5.14</v>
      </c>
      <c r="U1114" s="10">
        <v>44323</v>
      </c>
      <c r="V1114" s="9"/>
      <c r="W1114" s="12" t="s">
        <v>93</v>
      </c>
      <c r="X1114" s="12" t="s">
        <v>103</v>
      </c>
      <c r="Y1114" s="12"/>
      <c r="Z1114" s="11"/>
      <c r="AA1114" s="14">
        <v>0</v>
      </c>
      <c r="AB1114" s="14">
        <v>0</v>
      </c>
      <c r="AC1114" s="14">
        <v>-42298</v>
      </c>
      <c r="AD1114" s="14">
        <v>0</v>
      </c>
      <c r="AE1114" s="161">
        <f>SUM(TAMPData2202[[#This Row],[2022 PE Obligations]:[2022 Paving Obligations]])</f>
        <v>-42298</v>
      </c>
      <c r="AF1114" s="14">
        <v>57000</v>
      </c>
      <c r="AG1114" s="14">
        <v>0</v>
      </c>
      <c r="AH1114" s="14">
        <v>185702</v>
      </c>
      <c r="AI1114" s="14">
        <v>0</v>
      </c>
      <c r="AJ1114" s="14">
        <v>242702</v>
      </c>
      <c r="AK1114" s="16" t="s">
        <v>6282</v>
      </c>
    </row>
    <row r="1115" spans="1:37" hidden="1" x14ac:dyDescent="0.35">
      <c r="A1115" s="159">
        <v>128933</v>
      </c>
      <c r="B1115" s="8">
        <v>2</v>
      </c>
      <c r="C1115" s="9" t="s">
        <v>97</v>
      </c>
      <c r="D1115" s="10">
        <v>43605</v>
      </c>
      <c r="E1115" s="9" t="s">
        <v>134</v>
      </c>
      <c r="F1115" s="10">
        <v>44456.875138888892</v>
      </c>
      <c r="G1115" s="9" t="s">
        <v>108</v>
      </c>
      <c r="H1115" s="11" t="s">
        <v>223</v>
      </c>
      <c r="I1115" s="9" t="s">
        <v>813</v>
      </c>
      <c r="J1115" s="12" t="s">
        <v>101</v>
      </c>
      <c r="K1115" s="9"/>
      <c r="L1115" s="12" t="s">
        <v>101</v>
      </c>
      <c r="M1115" s="11" t="s">
        <v>814</v>
      </c>
      <c r="N1115" s="11"/>
      <c r="O1115" s="9" t="s">
        <v>438</v>
      </c>
      <c r="P1115" s="9" t="s">
        <v>439</v>
      </c>
      <c r="Q1115" s="11"/>
      <c r="R1115" s="9" t="s">
        <v>39</v>
      </c>
      <c r="S1115" s="9" t="s">
        <v>46</v>
      </c>
      <c r="T1115" s="13">
        <v>0.26</v>
      </c>
      <c r="U1115" s="10">
        <v>43980</v>
      </c>
      <c r="V1115" s="9"/>
      <c r="W1115" s="12" t="s">
        <v>93</v>
      </c>
      <c r="X1115" s="12" t="s">
        <v>13</v>
      </c>
      <c r="Y1115" s="153" t="s">
        <v>31</v>
      </c>
      <c r="Z1115" s="11" t="s">
        <v>815</v>
      </c>
      <c r="AA1115" s="14">
        <v>0</v>
      </c>
      <c r="AB1115" s="14">
        <v>0</v>
      </c>
      <c r="AC1115" s="14">
        <v>148600</v>
      </c>
      <c r="AD1115" s="14">
        <v>0</v>
      </c>
      <c r="AE1115" s="161">
        <f>SUM(TAMPData2202[[#This Row],[2022 PE Obligations]:[2022 Paving Obligations]])</f>
        <v>148600</v>
      </c>
      <c r="AF1115" s="14">
        <v>77000</v>
      </c>
      <c r="AG1115" s="14">
        <v>0</v>
      </c>
      <c r="AH1115" s="14">
        <v>1412243</v>
      </c>
      <c r="AI1115" s="14">
        <v>0</v>
      </c>
      <c r="AJ1115" s="14">
        <v>1489243</v>
      </c>
      <c r="AK1115" s="16" t="s">
        <v>817</v>
      </c>
    </row>
    <row r="1116" spans="1:37" hidden="1" x14ac:dyDescent="0.35">
      <c r="A1116" s="159">
        <v>128937</v>
      </c>
      <c r="B1116" s="8">
        <v>1</v>
      </c>
      <c r="C1116" s="9" t="s">
        <v>97</v>
      </c>
      <c r="D1116" s="10">
        <v>43605</v>
      </c>
      <c r="E1116" s="9" t="s">
        <v>98</v>
      </c>
      <c r="F1116" s="10">
        <v>44600.875196759262</v>
      </c>
      <c r="G1116" s="9" t="s">
        <v>108</v>
      </c>
      <c r="H1116" s="11" t="s">
        <v>162</v>
      </c>
      <c r="I1116" s="9" t="s">
        <v>4570</v>
      </c>
      <c r="J1116" s="12" t="s">
        <v>101</v>
      </c>
      <c r="K1116" s="9"/>
      <c r="L1116" s="12" t="s">
        <v>101</v>
      </c>
      <c r="M1116" s="11" t="s">
        <v>4676</v>
      </c>
      <c r="N1116" s="11" t="s">
        <v>4677</v>
      </c>
      <c r="O1116" s="9" t="s">
        <v>119</v>
      </c>
      <c r="P1116" s="9" t="s">
        <v>1836</v>
      </c>
      <c r="Q1116" s="11"/>
      <c r="R1116" s="9" t="s">
        <v>4525</v>
      </c>
      <c r="S1116" s="9" t="s">
        <v>46</v>
      </c>
      <c r="T1116" s="13">
        <v>0.01</v>
      </c>
      <c r="U1116" s="10">
        <v>44232</v>
      </c>
      <c r="V1116" s="9"/>
      <c r="W1116" s="12" t="s">
        <v>93</v>
      </c>
      <c r="X1116" s="12" t="s">
        <v>103</v>
      </c>
      <c r="Y1116" s="153" t="s">
        <v>32</v>
      </c>
      <c r="Z1116" s="11"/>
      <c r="AA1116" s="14">
        <v>0</v>
      </c>
      <c r="AB1116" s="14">
        <v>47800</v>
      </c>
      <c r="AC1116" s="14">
        <v>0</v>
      </c>
      <c r="AD1116" s="14">
        <v>0</v>
      </c>
      <c r="AE1116" s="161">
        <f>SUM(TAMPData2202[[#This Row],[2022 PE Obligations]:[2022 Paving Obligations]])</f>
        <v>47800</v>
      </c>
      <c r="AF1116" s="14">
        <v>3000</v>
      </c>
      <c r="AG1116" s="14">
        <v>127800</v>
      </c>
      <c r="AH1116" s="14">
        <v>1470000</v>
      </c>
      <c r="AI1116" s="14">
        <v>0</v>
      </c>
      <c r="AJ1116" s="14">
        <v>1622800</v>
      </c>
      <c r="AK1116" s="16" t="s">
        <v>4679</v>
      </c>
    </row>
    <row r="1117" spans="1:37" ht="36" hidden="1" x14ac:dyDescent="0.35">
      <c r="A1117" s="159">
        <v>128944</v>
      </c>
      <c r="B1117" s="8">
        <v>1</v>
      </c>
      <c r="C1117" s="9" t="s">
        <v>114</v>
      </c>
      <c r="D1117" s="10">
        <v>43608</v>
      </c>
      <c r="E1117" s="9" t="s">
        <v>98</v>
      </c>
      <c r="F1117" s="10">
        <v>44403</v>
      </c>
      <c r="G1117" s="9" t="s">
        <v>98</v>
      </c>
      <c r="H1117" s="11" t="s">
        <v>2232</v>
      </c>
      <c r="I1117" s="9"/>
      <c r="J1117" s="12"/>
      <c r="K1117" s="9"/>
      <c r="L1117" s="12"/>
      <c r="M1117" s="11" t="s">
        <v>3961</v>
      </c>
      <c r="N1117" s="11" t="s">
        <v>3962</v>
      </c>
      <c r="O1117" s="9" t="s">
        <v>119</v>
      </c>
      <c r="P1117" s="9" t="s">
        <v>1836</v>
      </c>
      <c r="Q1117" s="11"/>
      <c r="R1117" s="166" t="s">
        <v>47</v>
      </c>
      <c r="S1117" s="9" t="s">
        <v>46</v>
      </c>
      <c r="T1117" s="15" t="s">
        <v>505</v>
      </c>
      <c r="U1117" s="10">
        <v>43868</v>
      </c>
      <c r="V1117" s="9"/>
      <c r="W1117" s="12" t="s">
        <v>93</v>
      </c>
      <c r="X1117" s="12"/>
      <c r="Y1117" s="153" t="s">
        <v>31</v>
      </c>
      <c r="Z1117" s="11"/>
      <c r="AA1117" s="14">
        <v>0</v>
      </c>
      <c r="AB1117" s="14">
        <v>0</v>
      </c>
      <c r="AC1117" s="14">
        <v>273517.15999999997</v>
      </c>
      <c r="AD1117" s="14">
        <v>0</v>
      </c>
      <c r="AE1117" s="165">
        <f>SUM(TAMPData2202[[#This Row],[2022 PE Obligations]:[2022 Paving Obligations]])</f>
        <v>273517.15999999997</v>
      </c>
      <c r="AF1117" s="14">
        <v>0</v>
      </c>
      <c r="AG1117" s="14">
        <v>0</v>
      </c>
      <c r="AH1117" s="14">
        <v>686768.16</v>
      </c>
      <c r="AI1117" s="14">
        <v>0</v>
      </c>
      <c r="AJ1117" s="14">
        <v>686768.16</v>
      </c>
      <c r="AK1117" s="16" t="s">
        <v>3964</v>
      </c>
    </row>
    <row r="1118" spans="1:37" hidden="1" x14ac:dyDescent="0.35">
      <c r="A1118" s="159">
        <v>128962</v>
      </c>
      <c r="B1118" s="8">
        <v>1</v>
      </c>
      <c r="C1118" s="9" t="s">
        <v>85</v>
      </c>
      <c r="D1118" s="10">
        <v>43609</v>
      </c>
      <c r="E1118" s="9" t="s">
        <v>1503</v>
      </c>
      <c r="F1118" s="10">
        <v>44550</v>
      </c>
      <c r="G1118" s="9" t="s">
        <v>98</v>
      </c>
      <c r="H1118" s="11" t="s">
        <v>722</v>
      </c>
      <c r="I1118" s="9" t="s">
        <v>1505</v>
      </c>
      <c r="J1118" s="12" t="s">
        <v>1506</v>
      </c>
      <c r="K1118" s="9"/>
      <c r="L1118" s="12"/>
      <c r="M1118" s="11" t="s">
        <v>1921</v>
      </c>
      <c r="N1118" s="11"/>
      <c r="O1118" s="9" t="s">
        <v>1509</v>
      </c>
      <c r="P1118" s="9" t="s">
        <v>92</v>
      </c>
      <c r="Q1118" s="11"/>
      <c r="R1118" s="9" t="s">
        <v>47</v>
      </c>
      <c r="S1118" s="9" t="s">
        <v>41</v>
      </c>
      <c r="T1118" s="15" t="s">
        <v>505</v>
      </c>
      <c r="U1118" s="10">
        <v>44967</v>
      </c>
      <c r="V1118" s="9"/>
      <c r="W1118" s="12" t="s">
        <v>93</v>
      </c>
      <c r="X1118" s="12"/>
      <c r="Y1118" s="153" t="s">
        <v>34</v>
      </c>
      <c r="Z1118" s="11"/>
      <c r="AA1118" s="14">
        <v>0</v>
      </c>
      <c r="AB1118" s="14">
        <v>140200</v>
      </c>
      <c r="AC1118" s="14">
        <v>0</v>
      </c>
      <c r="AD1118" s="14">
        <v>0</v>
      </c>
      <c r="AE1118" s="165">
        <f>SUM(TAMPData2202[[#This Row],[2022 PE Obligations]:[2022 Paving Obligations]])</f>
        <v>140200</v>
      </c>
      <c r="AF1118" s="14">
        <v>248100</v>
      </c>
      <c r="AG1118" s="14">
        <v>140200</v>
      </c>
      <c r="AH1118" s="14">
        <v>0</v>
      </c>
      <c r="AI1118" s="14">
        <v>0</v>
      </c>
      <c r="AJ1118" s="14">
        <v>388300</v>
      </c>
      <c r="AK1118" s="16" t="s">
        <v>1923</v>
      </c>
    </row>
    <row r="1119" spans="1:37" hidden="1" x14ac:dyDescent="0.35">
      <c r="A1119" s="159">
        <v>128965</v>
      </c>
      <c r="B1119" s="8">
        <v>2</v>
      </c>
      <c r="C1119" s="9" t="s">
        <v>85</v>
      </c>
      <c r="D1119" s="10">
        <v>43610</v>
      </c>
      <c r="E1119" s="9" t="s">
        <v>1503</v>
      </c>
      <c r="F1119" s="10">
        <v>44550</v>
      </c>
      <c r="G1119" s="9" t="s">
        <v>148</v>
      </c>
      <c r="H1119" s="11" t="s">
        <v>517</v>
      </c>
      <c r="I1119" s="9" t="s">
        <v>1505</v>
      </c>
      <c r="J1119" s="12" t="s">
        <v>1506</v>
      </c>
      <c r="K1119" s="9"/>
      <c r="L1119" s="12"/>
      <c r="M1119" s="11" t="s">
        <v>3450</v>
      </c>
      <c r="N1119" s="11"/>
      <c r="O1119" s="9" t="s">
        <v>1509</v>
      </c>
      <c r="P1119" s="9" t="s">
        <v>1789</v>
      </c>
      <c r="Q1119" s="11"/>
      <c r="R1119" s="9" t="s">
        <v>47</v>
      </c>
      <c r="S1119" s="9" t="s">
        <v>45</v>
      </c>
      <c r="T1119" s="15" t="s">
        <v>505</v>
      </c>
      <c r="U1119" s="10">
        <v>44960</v>
      </c>
      <c r="V1119" s="9"/>
      <c r="W1119" s="12" t="s">
        <v>93</v>
      </c>
      <c r="X1119" s="12" t="s">
        <v>1058</v>
      </c>
      <c r="Y1119" s="153" t="s">
        <v>34</v>
      </c>
      <c r="Z1119" s="11"/>
      <c r="AA1119" s="14">
        <v>0</v>
      </c>
      <c r="AB1119" s="14">
        <v>132600</v>
      </c>
      <c r="AC1119" s="14">
        <v>0</v>
      </c>
      <c r="AD1119" s="14">
        <v>0</v>
      </c>
      <c r="AE1119" s="165">
        <f>SUM(TAMPData2202[[#This Row],[2022 PE Obligations]:[2022 Paving Obligations]])</f>
        <v>132600</v>
      </c>
      <c r="AF1119" s="14">
        <v>176300</v>
      </c>
      <c r="AG1119" s="14">
        <v>132600</v>
      </c>
      <c r="AH1119" s="14">
        <v>0</v>
      </c>
      <c r="AI1119" s="14">
        <v>0</v>
      </c>
      <c r="AJ1119" s="14">
        <v>308900</v>
      </c>
      <c r="AK1119" s="16" t="s">
        <v>3451</v>
      </c>
    </row>
    <row r="1120" spans="1:37" hidden="1" x14ac:dyDescent="0.35">
      <c r="A1120" s="159">
        <v>128970</v>
      </c>
      <c r="B1120" s="8">
        <v>2</v>
      </c>
      <c r="C1120" s="9" t="s">
        <v>85</v>
      </c>
      <c r="D1120" s="10">
        <v>43610</v>
      </c>
      <c r="E1120" s="9" t="s">
        <v>1503</v>
      </c>
      <c r="F1120" s="10">
        <v>44537</v>
      </c>
      <c r="G1120" s="9" t="s">
        <v>152</v>
      </c>
      <c r="H1120" s="11" t="s">
        <v>399</v>
      </c>
      <c r="I1120" s="9" t="s">
        <v>1505</v>
      </c>
      <c r="J1120" s="12" t="s">
        <v>1506</v>
      </c>
      <c r="K1120" s="9"/>
      <c r="L1120" s="12"/>
      <c r="M1120" s="11" t="s">
        <v>2928</v>
      </c>
      <c r="N1120" s="11"/>
      <c r="O1120" s="9" t="s">
        <v>1509</v>
      </c>
      <c r="P1120" s="9" t="s">
        <v>92</v>
      </c>
      <c r="Q1120" s="11"/>
      <c r="R1120" s="9" t="s">
        <v>47</v>
      </c>
      <c r="S1120" s="9" t="s">
        <v>41</v>
      </c>
      <c r="T1120" s="15" t="s">
        <v>505</v>
      </c>
      <c r="U1120" s="10">
        <v>45009</v>
      </c>
      <c r="V1120" s="9"/>
      <c r="W1120" s="12" t="s">
        <v>93</v>
      </c>
      <c r="X1120" s="12"/>
      <c r="Y1120" s="153" t="s">
        <v>34</v>
      </c>
      <c r="Z1120" s="11"/>
      <c r="AA1120" s="14">
        <v>0</v>
      </c>
      <c r="AB1120" s="14">
        <v>464175</v>
      </c>
      <c r="AC1120" s="14">
        <v>0</v>
      </c>
      <c r="AD1120" s="14">
        <v>0</v>
      </c>
      <c r="AE1120" s="165">
        <f>SUM(TAMPData2202[[#This Row],[2022 PE Obligations]:[2022 Paving Obligations]])</f>
        <v>464175</v>
      </c>
      <c r="AF1120" s="14">
        <v>323800</v>
      </c>
      <c r="AG1120" s="14">
        <v>464175</v>
      </c>
      <c r="AH1120" s="14">
        <v>0</v>
      </c>
      <c r="AI1120" s="14">
        <v>0</v>
      </c>
      <c r="AJ1120" s="14">
        <v>787975</v>
      </c>
      <c r="AK1120" s="16" t="s">
        <v>2929</v>
      </c>
    </row>
    <row r="1121" spans="1:37" ht="90" hidden="1" x14ac:dyDescent="0.35">
      <c r="A1121" s="159">
        <v>128971</v>
      </c>
      <c r="B1121" s="8">
        <v>3</v>
      </c>
      <c r="C1121" s="9" t="s">
        <v>85</v>
      </c>
      <c r="D1121" s="10">
        <v>43613</v>
      </c>
      <c r="E1121" s="9" t="s">
        <v>1397</v>
      </c>
      <c r="F1121" s="10">
        <v>44523</v>
      </c>
      <c r="G1121" s="9" t="s">
        <v>284</v>
      </c>
      <c r="H1121" s="11" t="s">
        <v>701</v>
      </c>
      <c r="I1121" s="9" t="s">
        <v>2147</v>
      </c>
      <c r="J1121" s="12" t="s">
        <v>101</v>
      </c>
      <c r="K1121" s="9"/>
      <c r="L1121" s="12" t="s">
        <v>101</v>
      </c>
      <c r="M1121" s="11" t="s">
        <v>2148</v>
      </c>
      <c r="N1121" s="11" t="s">
        <v>2149</v>
      </c>
      <c r="O1121" s="9" t="s">
        <v>91</v>
      </c>
      <c r="P1121" s="9" t="s">
        <v>1897</v>
      </c>
      <c r="Q1121" s="11"/>
      <c r="R1121" s="9" t="s">
        <v>47</v>
      </c>
      <c r="S1121" s="9" t="s">
        <v>45</v>
      </c>
      <c r="T1121" s="13">
        <v>0.02</v>
      </c>
      <c r="U1121" s="10">
        <v>44603</v>
      </c>
      <c r="V1121" s="9"/>
      <c r="W1121" s="12" t="s">
        <v>93</v>
      </c>
      <c r="X1121" s="12" t="s">
        <v>103</v>
      </c>
      <c r="Y1121" s="153" t="s">
        <v>32</v>
      </c>
      <c r="Z1121" s="11"/>
      <c r="AA1121" s="14">
        <v>0</v>
      </c>
      <c r="AB1121" s="14">
        <v>0</v>
      </c>
      <c r="AC1121" s="14">
        <v>50000</v>
      </c>
      <c r="AD1121" s="14">
        <v>0</v>
      </c>
      <c r="AE1121" s="161">
        <f>SUM(TAMPData2202[[#This Row],[2022 PE Obligations]:[2022 Paving Obligations]])</f>
        <v>50000</v>
      </c>
      <c r="AF1121" s="14">
        <v>46583</v>
      </c>
      <c r="AG1121" s="14">
        <v>79136</v>
      </c>
      <c r="AH1121" s="14">
        <v>50000</v>
      </c>
      <c r="AI1121" s="14">
        <v>0</v>
      </c>
      <c r="AJ1121" s="14">
        <v>175719</v>
      </c>
      <c r="AK1121" s="16" t="s">
        <v>2151</v>
      </c>
    </row>
    <row r="1122" spans="1:37" hidden="1" x14ac:dyDescent="0.35">
      <c r="A1122" s="159">
        <v>128975</v>
      </c>
      <c r="B1122" s="8">
        <v>4</v>
      </c>
      <c r="C1122" s="9" t="s">
        <v>85</v>
      </c>
      <c r="D1122" s="10">
        <v>43613</v>
      </c>
      <c r="E1122" s="9" t="s">
        <v>1503</v>
      </c>
      <c r="F1122" s="10">
        <v>44537</v>
      </c>
      <c r="G1122" s="9" t="s">
        <v>152</v>
      </c>
      <c r="H1122" s="11" t="s">
        <v>750</v>
      </c>
      <c r="I1122" s="9" t="s">
        <v>1505</v>
      </c>
      <c r="J1122" s="12" t="s">
        <v>1506</v>
      </c>
      <c r="K1122" s="9"/>
      <c r="L1122" s="12"/>
      <c r="M1122" s="11" t="s">
        <v>3601</v>
      </c>
      <c r="N1122" s="11"/>
      <c r="O1122" s="9" t="s">
        <v>1509</v>
      </c>
      <c r="P1122" s="9" t="s">
        <v>92</v>
      </c>
      <c r="Q1122" s="11"/>
      <c r="R1122" s="9" t="s">
        <v>47</v>
      </c>
      <c r="S1122" s="9" t="s">
        <v>41</v>
      </c>
      <c r="T1122" s="15" t="s">
        <v>505</v>
      </c>
      <c r="U1122" s="10">
        <v>44694</v>
      </c>
      <c r="V1122" s="9"/>
      <c r="W1122" s="12" t="s">
        <v>93</v>
      </c>
      <c r="X1122" s="12"/>
      <c r="Y1122" s="153" t="s">
        <v>34</v>
      </c>
      <c r="Z1122" s="11"/>
      <c r="AA1122" s="14">
        <v>0</v>
      </c>
      <c r="AB1122" s="14">
        <v>25000</v>
      </c>
      <c r="AC1122" s="14">
        <v>0</v>
      </c>
      <c r="AD1122" s="14">
        <v>0</v>
      </c>
      <c r="AE1122" s="165">
        <f>SUM(TAMPData2202[[#This Row],[2022 PE Obligations]:[2022 Paving Obligations]])</f>
        <v>25000</v>
      </c>
      <c r="AF1122" s="14">
        <v>161300</v>
      </c>
      <c r="AG1122" s="14">
        <v>25000</v>
      </c>
      <c r="AH1122" s="14">
        <v>0</v>
      </c>
      <c r="AI1122" s="14">
        <v>0</v>
      </c>
      <c r="AJ1122" s="14">
        <v>186300</v>
      </c>
      <c r="AK1122" s="16" t="s">
        <v>3603</v>
      </c>
    </row>
    <row r="1123" spans="1:37" hidden="1" x14ac:dyDescent="0.35">
      <c r="A1123" s="159">
        <v>128989</v>
      </c>
      <c r="B1123" s="8">
        <v>3</v>
      </c>
      <c r="C1123" s="9" t="s">
        <v>85</v>
      </c>
      <c r="D1123" s="10">
        <v>43615</v>
      </c>
      <c r="E1123" s="9" t="s">
        <v>1300</v>
      </c>
      <c r="F1123" s="10">
        <v>44097</v>
      </c>
      <c r="G1123" s="9" t="s">
        <v>228</v>
      </c>
      <c r="H1123" s="11" t="s">
        <v>140</v>
      </c>
      <c r="I1123" s="9" t="s">
        <v>1316</v>
      </c>
      <c r="J1123" s="12"/>
      <c r="K1123" s="9" t="s">
        <v>1317</v>
      </c>
      <c r="L1123" s="12" t="s">
        <v>183</v>
      </c>
      <c r="M1123" s="11" t="s">
        <v>1318</v>
      </c>
      <c r="N1123" s="11"/>
      <c r="O1123" s="9" t="s">
        <v>271</v>
      </c>
      <c r="P1123" s="9" t="s">
        <v>166</v>
      </c>
      <c r="Q1123" s="11"/>
      <c r="R1123" s="9" t="s">
        <v>39</v>
      </c>
      <c r="S1123" s="9" t="s">
        <v>45</v>
      </c>
      <c r="T1123" s="13">
        <v>0.01</v>
      </c>
      <c r="U1123" s="12"/>
      <c r="V1123" s="9"/>
      <c r="W1123" s="12" t="s">
        <v>93</v>
      </c>
      <c r="X1123" s="12" t="s">
        <v>186</v>
      </c>
      <c r="Y1123" s="153" t="s">
        <v>34</v>
      </c>
      <c r="Z1123" s="11" t="s">
        <v>1319</v>
      </c>
      <c r="AA1123" s="14">
        <v>0</v>
      </c>
      <c r="AB1123" s="14">
        <v>0</v>
      </c>
      <c r="AC1123" s="14">
        <v>598062.34</v>
      </c>
      <c r="AD1123" s="14">
        <v>0</v>
      </c>
      <c r="AE1123" s="161">
        <f>SUM(TAMPData2202[[#This Row],[2022 PE Obligations]:[2022 Paving Obligations]])</f>
        <v>598062.34</v>
      </c>
      <c r="AF1123" s="14">
        <v>0</v>
      </c>
      <c r="AG1123" s="14">
        <v>0</v>
      </c>
      <c r="AH1123" s="14">
        <v>598062.34</v>
      </c>
      <c r="AI1123" s="14">
        <v>0</v>
      </c>
      <c r="AJ1123" s="14">
        <v>598062.34</v>
      </c>
      <c r="AK1123" s="16" t="s">
        <v>1320</v>
      </c>
    </row>
    <row r="1124" spans="1:37" hidden="1" x14ac:dyDescent="0.35">
      <c r="A1124" s="159">
        <v>128996</v>
      </c>
      <c r="B1124" s="8">
        <v>3</v>
      </c>
      <c r="C1124" s="9" t="s">
        <v>85</v>
      </c>
      <c r="D1124" s="10">
        <v>43616</v>
      </c>
      <c r="E1124" s="9" t="s">
        <v>1503</v>
      </c>
      <c r="F1124" s="10">
        <v>44537</v>
      </c>
      <c r="G1124" s="9" t="s">
        <v>152</v>
      </c>
      <c r="H1124" s="11" t="s">
        <v>115</v>
      </c>
      <c r="I1124" s="9" t="s">
        <v>1505</v>
      </c>
      <c r="J1124" s="12" t="s">
        <v>1506</v>
      </c>
      <c r="K1124" s="9"/>
      <c r="L1124" s="12"/>
      <c r="M1124" s="11" t="s">
        <v>2930</v>
      </c>
      <c r="N1124" s="11" t="s">
        <v>2931</v>
      </c>
      <c r="O1124" s="9" t="s">
        <v>1509</v>
      </c>
      <c r="P1124" s="9" t="s">
        <v>92</v>
      </c>
      <c r="Q1124" s="11"/>
      <c r="R1124" s="9" t="s">
        <v>47</v>
      </c>
      <c r="S1124" s="9" t="s">
        <v>41</v>
      </c>
      <c r="T1124" s="15" t="s">
        <v>505</v>
      </c>
      <c r="U1124" s="10">
        <v>44967</v>
      </c>
      <c r="V1124" s="9"/>
      <c r="W1124" s="12" t="s">
        <v>93</v>
      </c>
      <c r="X1124" s="12"/>
      <c r="Y1124" s="153" t="s">
        <v>34</v>
      </c>
      <c r="Z1124" s="11"/>
      <c r="AA1124" s="14">
        <v>0</v>
      </c>
      <c r="AB1124" s="14">
        <v>375586</v>
      </c>
      <c r="AC1124" s="14">
        <v>0</v>
      </c>
      <c r="AD1124" s="14">
        <v>0</v>
      </c>
      <c r="AE1124" s="165">
        <f>SUM(TAMPData2202[[#This Row],[2022 PE Obligations]:[2022 Paving Obligations]])</f>
        <v>375586</v>
      </c>
      <c r="AF1124" s="14">
        <v>279400</v>
      </c>
      <c r="AG1124" s="14">
        <v>375586</v>
      </c>
      <c r="AH1124" s="14">
        <v>0</v>
      </c>
      <c r="AI1124" s="14">
        <v>0</v>
      </c>
      <c r="AJ1124" s="14">
        <v>654986</v>
      </c>
      <c r="AK1124" s="16" t="s">
        <v>2932</v>
      </c>
    </row>
    <row r="1125" spans="1:37" ht="36" hidden="1" x14ac:dyDescent="0.35">
      <c r="A1125" s="159">
        <v>129033</v>
      </c>
      <c r="B1125" s="8">
        <v>1</v>
      </c>
      <c r="C1125" s="9" t="s">
        <v>85</v>
      </c>
      <c r="D1125" s="10">
        <v>43626</v>
      </c>
      <c r="E1125" s="9" t="s">
        <v>98</v>
      </c>
      <c r="F1125" s="10">
        <v>44279</v>
      </c>
      <c r="G1125" s="9" t="s">
        <v>161</v>
      </c>
      <c r="H1125" s="11" t="s">
        <v>162</v>
      </c>
      <c r="I1125" s="9" t="s">
        <v>3150</v>
      </c>
      <c r="J1125" s="12" t="s">
        <v>101</v>
      </c>
      <c r="K1125" s="9"/>
      <c r="L1125" s="12" t="s">
        <v>101</v>
      </c>
      <c r="M1125" s="11" t="s">
        <v>4680</v>
      </c>
      <c r="N1125" s="11" t="s">
        <v>4681</v>
      </c>
      <c r="O1125" s="9" t="s">
        <v>119</v>
      </c>
      <c r="P1125" s="9" t="s">
        <v>1836</v>
      </c>
      <c r="Q1125" s="11"/>
      <c r="R1125" s="9" t="s">
        <v>4525</v>
      </c>
      <c r="S1125" s="9" t="s">
        <v>46</v>
      </c>
      <c r="T1125" s="15" t="s">
        <v>505</v>
      </c>
      <c r="U1125" s="12"/>
      <c r="V1125" s="9"/>
      <c r="W1125" s="12" t="s">
        <v>93</v>
      </c>
      <c r="X1125" s="12" t="s">
        <v>103</v>
      </c>
      <c r="Y1125" s="153" t="s">
        <v>32</v>
      </c>
      <c r="Z1125" s="11"/>
      <c r="AA1125" s="14">
        <v>0</v>
      </c>
      <c r="AB1125" s="14">
        <v>0</v>
      </c>
      <c r="AC1125" s="14">
        <v>97000</v>
      </c>
      <c r="AD1125" s="14">
        <v>0</v>
      </c>
      <c r="AE1125" s="161">
        <f>SUM(TAMPData2202[[#This Row],[2022 PE Obligations]:[2022 Paving Obligations]])</f>
        <v>97000</v>
      </c>
      <c r="AF1125" s="14">
        <v>0</v>
      </c>
      <c r="AG1125" s="14">
        <v>0</v>
      </c>
      <c r="AH1125" s="14">
        <v>347000</v>
      </c>
      <c r="AI1125" s="14">
        <v>0</v>
      </c>
      <c r="AJ1125" s="14">
        <v>347000</v>
      </c>
      <c r="AK1125" s="16" t="s">
        <v>4683</v>
      </c>
    </row>
    <row r="1126" spans="1:37" hidden="1" x14ac:dyDescent="0.35">
      <c r="A1126" s="159">
        <v>129046</v>
      </c>
      <c r="B1126" s="8">
        <v>3</v>
      </c>
      <c r="C1126" s="9" t="s">
        <v>114</v>
      </c>
      <c r="D1126" s="10">
        <v>43627</v>
      </c>
      <c r="E1126" s="9" t="s">
        <v>1300</v>
      </c>
      <c r="F1126" s="10">
        <v>44517</v>
      </c>
      <c r="G1126" s="9" t="s">
        <v>228</v>
      </c>
      <c r="H1126" s="11" t="s">
        <v>910</v>
      </c>
      <c r="I1126" s="9" t="s">
        <v>1321</v>
      </c>
      <c r="J1126" s="12"/>
      <c r="K1126" s="9" t="s">
        <v>1322</v>
      </c>
      <c r="L1126" s="12" t="s">
        <v>183</v>
      </c>
      <c r="M1126" s="11" t="s">
        <v>1323</v>
      </c>
      <c r="N1126" s="11"/>
      <c r="O1126" s="9" t="s">
        <v>271</v>
      </c>
      <c r="P1126" s="9" t="s">
        <v>166</v>
      </c>
      <c r="Q1126" s="11"/>
      <c r="R1126" s="9" t="s">
        <v>39</v>
      </c>
      <c r="S1126" s="9" t="s">
        <v>45</v>
      </c>
      <c r="T1126" s="13">
        <v>0.01</v>
      </c>
      <c r="U1126" s="12"/>
      <c r="V1126" s="9"/>
      <c r="W1126" s="12" t="s">
        <v>93</v>
      </c>
      <c r="X1126" s="12" t="s">
        <v>186</v>
      </c>
      <c r="Y1126" s="153" t="s">
        <v>34</v>
      </c>
      <c r="Z1126" s="11" t="s">
        <v>1324</v>
      </c>
      <c r="AA1126" s="14">
        <v>0</v>
      </c>
      <c r="AB1126" s="14">
        <v>0</v>
      </c>
      <c r="AC1126" s="14">
        <v>19398.79</v>
      </c>
      <c r="AD1126" s="14">
        <v>0</v>
      </c>
      <c r="AE1126" s="161">
        <f>SUM(TAMPData2202[[#This Row],[2022 PE Obligations]:[2022 Paving Obligations]])</f>
        <v>19398.79</v>
      </c>
      <c r="AF1126" s="14">
        <v>0</v>
      </c>
      <c r="AG1126" s="14">
        <v>0</v>
      </c>
      <c r="AH1126" s="14">
        <v>327641.89</v>
      </c>
      <c r="AI1126" s="14">
        <v>0</v>
      </c>
      <c r="AJ1126" s="14">
        <v>327641.89</v>
      </c>
      <c r="AK1126" s="16" t="s">
        <v>1325</v>
      </c>
    </row>
    <row r="1127" spans="1:37" ht="36" hidden="1" x14ac:dyDescent="0.35">
      <c r="A1127" s="159">
        <v>129047</v>
      </c>
      <c r="B1127" s="8">
        <v>4</v>
      </c>
      <c r="C1127" s="9" t="s">
        <v>85</v>
      </c>
      <c r="D1127" s="10">
        <v>43627</v>
      </c>
      <c r="E1127" s="9" t="s">
        <v>5969</v>
      </c>
      <c r="F1127" s="10">
        <v>44279</v>
      </c>
      <c r="G1127" s="9" t="s">
        <v>152</v>
      </c>
      <c r="H1127" s="11" t="s">
        <v>88</v>
      </c>
      <c r="I1127" s="9"/>
      <c r="J1127" s="12"/>
      <c r="K1127" s="9"/>
      <c r="L1127" s="12"/>
      <c r="M1127" s="11" t="s">
        <v>6283</v>
      </c>
      <c r="N1127" s="11"/>
      <c r="O1127" s="9" t="s">
        <v>6017</v>
      </c>
      <c r="P1127" s="9"/>
      <c r="Q1127" s="11"/>
      <c r="R1127" s="166" t="s">
        <v>1778</v>
      </c>
      <c r="S1127" s="166" t="s">
        <v>1778</v>
      </c>
      <c r="T1127" s="15" t="s">
        <v>505</v>
      </c>
      <c r="U1127" s="12"/>
      <c r="V1127" s="9"/>
      <c r="W1127" s="12" t="s">
        <v>93</v>
      </c>
      <c r="X1127" s="12"/>
      <c r="Y1127" s="12"/>
      <c r="Z1127" s="11"/>
      <c r="AA1127" s="14">
        <v>0</v>
      </c>
      <c r="AB1127" s="14">
        <v>0</v>
      </c>
      <c r="AC1127" s="14">
        <v>0</v>
      </c>
      <c r="AD1127" s="14">
        <v>0</v>
      </c>
      <c r="AE1127" s="161">
        <f>SUM(TAMPData2202[[#This Row],[2022 PE Obligations]:[2022 Paving Obligations]])</f>
        <v>0</v>
      </c>
      <c r="AF1127" s="14">
        <v>0</v>
      </c>
      <c r="AG1127" s="14">
        <v>0</v>
      </c>
      <c r="AH1127" s="14">
        <v>1723500</v>
      </c>
      <c r="AI1127" s="14">
        <v>0</v>
      </c>
      <c r="AJ1127" s="14">
        <v>1723500</v>
      </c>
      <c r="AK1127" s="16" t="s">
        <v>6284</v>
      </c>
    </row>
    <row r="1128" spans="1:37" hidden="1" x14ac:dyDescent="0.35">
      <c r="A1128" s="159">
        <v>129065</v>
      </c>
      <c r="B1128" s="8">
        <v>3</v>
      </c>
      <c r="C1128" s="9" t="s">
        <v>114</v>
      </c>
      <c r="D1128" s="10">
        <v>43628</v>
      </c>
      <c r="E1128" s="9" t="s">
        <v>1300</v>
      </c>
      <c r="F1128" s="10">
        <v>44517</v>
      </c>
      <c r="G1128" s="9" t="s">
        <v>228</v>
      </c>
      <c r="H1128" s="11" t="s">
        <v>1776</v>
      </c>
      <c r="I1128" s="9" t="s">
        <v>4214</v>
      </c>
      <c r="J1128" s="12"/>
      <c r="K1128" s="9" t="s">
        <v>4215</v>
      </c>
      <c r="L1128" s="12" t="s">
        <v>183</v>
      </c>
      <c r="M1128" s="11" t="s">
        <v>4216</v>
      </c>
      <c r="N1128" s="11"/>
      <c r="O1128" s="9" t="s">
        <v>4183</v>
      </c>
      <c r="P1128" s="9" t="s">
        <v>157</v>
      </c>
      <c r="Q1128" s="11"/>
      <c r="R1128" s="9" t="s">
        <v>47</v>
      </c>
      <c r="S1128" s="9" t="s">
        <v>43</v>
      </c>
      <c r="T1128" s="13">
        <v>2.88</v>
      </c>
      <c r="U1128" s="12"/>
      <c r="V1128" s="9"/>
      <c r="W1128" s="12" t="s">
        <v>93</v>
      </c>
      <c r="X1128" s="12" t="s">
        <v>186</v>
      </c>
      <c r="Y1128" s="153" t="s">
        <v>34</v>
      </c>
      <c r="Z1128" s="11"/>
      <c r="AA1128" s="14">
        <v>0</v>
      </c>
      <c r="AB1128" s="14">
        <v>0</v>
      </c>
      <c r="AC1128" s="14">
        <v>0</v>
      </c>
      <c r="AD1128" s="14">
        <v>302216.78000000003</v>
      </c>
      <c r="AE1128" s="161">
        <f>SUM(TAMPData2202[[#This Row],[2022 PE Obligations]:[2022 Paving Obligations]])</f>
        <v>302216.78000000003</v>
      </c>
      <c r="AF1128" s="14">
        <v>0</v>
      </c>
      <c r="AG1128" s="14">
        <v>0</v>
      </c>
      <c r="AH1128" s="14">
        <v>0</v>
      </c>
      <c r="AI1128" s="14">
        <v>302216.78000000003</v>
      </c>
      <c r="AJ1128" s="14">
        <v>302216.78000000003</v>
      </c>
      <c r="AK1128" s="16" t="s">
        <v>4217</v>
      </c>
    </row>
    <row r="1129" spans="1:37" ht="36" hidden="1" x14ac:dyDescent="0.35">
      <c r="A1129" s="162">
        <v>129078</v>
      </c>
      <c r="B1129" s="8">
        <v>4</v>
      </c>
      <c r="C1129" s="9" t="s">
        <v>97</v>
      </c>
      <c r="D1129" s="10">
        <v>43633</v>
      </c>
      <c r="E1129" s="9" t="s">
        <v>152</v>
      </c>
      <c r="F1129" s="10">
        <v>44481.875138888892</v>
      </c>
      <c r="G1129" s="9" t="s">
        <v>108</v>
      </c>
      <c r="H1129" s="11" t="s">
        <v>1798</v>
      </c>
      <c r="I1129" s="9" t="s">
        <v>477</v>
      </c>
      <c r="J1129" s="12" t="s">
        <v>299</v>
      </c>
      <c r="K1129" s="9"/>
      <c r="L1129" s="12" t="s">
        <v>300</v>
      </c>
      <c r="M1129" s="11" t="s">
        <v>1799</v>
      </c>
      <c r="N1129" s="11" t="s">
        <v>1800</v>
      </c>
      <c r="O1129" s="9" t="s">
        <v>157</v>
      </c>
      <c r="P1129" s="9" t="s">
        <v>157</v>
      </c>
      <c r="Q1129" s="11" t="s">
        <v>1800</v>
      </c>
      <c r="R1129" s="164" t="s">
        <v>47</v>
      </c>
      <c r="S1129" s="164" t="s">
        <v>43</v>
      </c>
      <c r="T1129" s="13">
        <v>5.68</v>
      </c>
      <c r="U1129" s="10">
        <v>44232</v>
      </c>
      <c r="V1129" s="9"/>
      <c r="W1129" s="12" t="s">
        <v>93</v>
      </c>
      <c r="X1129" s="12" t="s">
        <v>303</v>
      </c>
      <c r="Y1129" s="163" t="s">
        <v>29</v>
      </c>
      <c r="Z1129" s="11"/>
      <c r="AA1129" s="14">
        <v>0</v>
      </c>
      <c r="AB1129" s="14">
        <v>0</v>
      </c>
      <c r="AC1129" s="14">
        <v>0</v>
      </c>
      <c r="AD1129" s="14">
        <v>-1470690</v>
      </c>
      <c r="AE1129" s="161">
        <f>SUM(TAMPData2202[[#This Row],[2022 PE Obligations]:[2022 Paving Obligations]])</f>
        <v>-1470690</v>
      </c>
      <c r="AF1129" s="14">
        <v>0</v>
      </c>
      <c r="AG1129" s="14">
        <v>0</v>
      </c>
      <c r="AH1129" s="14">
        <v>0</v>
      </c>
      <c r="AI1129" s="14">
        <v>3440810</v>
      </c>
      <c r="AJ1129" s="14">
        <v>3440810</v>
      </c>
      <c r="AK1129" s="16" t="s">
        <v>1802</v>
      </c>
    </row>
    <row r="1130" spans="1:37" ht="36" hidden="1" x14ac:dyDescent="0.35">
      <c r="A1130" s="162">
        <v>129079</v>
      </c>
      <c r="B1130" s="8">
        <v>4</v>
      </c>
      <c r="C1130" s="9" t="s">
        <v>85</v>
      </c>
      <c r="D1130" s="10">
        <v>43633</v>
      </c>
      <c r="E1130" s="9" t="s">
        <v>152</v>
      </c>
      <c r="F1130" s="10">
        <v>44545</v>
      </c>
      <c r="G1130" s="9" t="s">
        <v>152</v>
      </c>
      <c r="H1130" s="11" t="s">
        <v>483</v>
      </c>
      <c r="I1130" s="9" t="s">
        <v>1957</v>
      </c>
      <c r="J1130" s="12" t="s">
        <v>299</v>
      </c>
      <c r="K1130" s="9"/>
      <c r="L1130" s="12" t="s">
        <v>300</v>
      </c>
      <c r="M1130" s="11" t="s">
        <v>3817</v>
      </c>
      <c r="N1130" s="11" t="s">
        <v>1793</v>
      </c>
      <c r="O1130" s="9" t="s">
        <v>157</v>
      </c>
      <c r="P1130" s="9" t="s">
        <v>1794</v>
      </c>
      <c r="Q1130" s="11" t="s">
        <v>1793</v>
      </c>
      <c r="R1130" s="9" t="s">
        <v>47</v>
      </c>
      <c r="S1130" s="9" t="s">
        <v>43</v>
      </c>
      <c r="T1130" s="13">
        <v>8.64</v>
      </c>
      <c r="U1130" s="10">
        <v>44904</v>
      </c>
      <c r="V1130" s="9"/>
      <c r="W1130" s="12" t="s">
        <v>670</v>
      </c>
      <c r="X1130" s="12" t="s">
        <v>303</v>
      </c>
      <c r="Y1130" s="163" t="s">
        <v>29</v>
      </c>
      <c r="Z1130" s="11" t="s">
        <v>3818</v>
      </c>
      <c r="AA1130" s="14">
        <v>0</v>
      </c>
      <c r="AB1130" s="14">
        <v>12180</v>
      </c>
      <c r="AC1130" s="14">
        <v>0</v>
      </c>
      <c r="AD1130" s="14">
        <v>0</v>
      </c>
      <c r="AE1130" s="161">
        <f>SUM(TAMPData2202[[#This Row],[2022 PE Obligations]:[2022 Paving Obligations]])</f>
        <v>12180</v>
      </c>
      <c r="AF1130" s="14">
        <v>0</v>
      </c>
      <c r="AG1130" s="14">
        <v>12180</v>
      </c>
      <c r="AH1130" s="14">
        <v>5000</v>
      </c>
      <c r="AI1130" s="14">
        <v>0</v>
      </c>
      <c r="AJ1130" s="14">
        <v>17180</v>
      </c>
      <c r="AK1130" s="16" t="s">
        <v>3819</v>
      </c>
    </row>
    <row r="1131" spans="1:37" ht="36" hidden="1" x14ac:dyDescent="0.35">
      <c r="A1131" s="162">
        <v>129081</v>
      </c>
      <c r="B1131" s="8">
        <v>4</v>
      </c>
      <c r="C1131" s="9" t="s">
        <v>122</v>
      </c>
      <c r="D1131" s="10">
        <v>43633</v>
      </c>
      <c r="E1131" s="9" t="s">
        <v>152</v>
      </c>
      <c r="F1131" s="10">
        <v>44552.875162037039</v>
      </c>
      <c r="G1131" s="9" t="s">
        <v>108</v>
      </c>
      <c r="H1131" s="11" t="s">
        <v>88</v>
      </c>
      <c r="I1131" s="9" t="s">
        <v>477</v>
      </c>
      <c r="J1131" s="12" t="s">
        <v>299</v>
      </c>
      <c r="K1131" s="9"/>
      <c r="L1131" s="12" t="s">
        <v>300</v>
      </c>
      <c r="M1131" s="11" t="s">
        <v>1852</v>
      </c>
      <c r="N1131" s="11" t="s">
        <v>1853</v>
      </c>
      <c r="O1131" s="9" t="s">
        <v>157</v>
      </c>
      <c r="P1131" s="9" t="s">
        <v>1794</v>
      </c>
      <c r="Q1131" s="11" t="s">
        <v>1853</v>
      </c>
      <c r="R1131" s="9" t="s">
        <v>47</v>
      </c>
      <c r="S1131" s="9" t="s">
        <v>46</v>
      </c>
      <c r="T1131" s="13">
        <v>7.76</v>
      </c>
      <c r="U1131" s="10">
        <v>44540</v>
      </c>
      <c r="V1131" s="9"/>
      <c r="W1131" s="12" t="s">
        <v>670</v>
      </c>
      <c r="X1131" s="12" t="s">
        <v>303</v>
      </c>
      <c r="Y1131" s="163" t="s">
        <v>29</v>
      </c>
      <c r="Z1131" s="11" t="s">
        <v>1854</v>
      </c>
      <c r="AA1131" s="14">
        <v>0</v>
      </c>
      <c r="AB1131" s="14">
        <v>0</v>
      </c>
      <c r="AC1131" s="14">
        <v>238000</v>
      </c>
      <c r="AD1131" s="14">
        <v>3749630</v>
      </c>
      <c r="AE1131" s="161">
        <f>SUM(TAMPData2202[[#This Row],[2022 PE Obligations]:[2022 Paving Obligations]])</f>
        <v>3987630</v>
      </c>
      <c r="AF1131" s="14">
        <v>0</v>
      </c>
      <c r="AG1131" s="14">
        <v>0</v>
      </c>
      <c r="AH1131" s="14">
        <v>238000</v>
      </c>
      <c r="AI1131" s="14">
        <v>3749630</v>
      </c>
      <c r="AJ1131" s="14">
        <v>3987630</v>
      </c>
      <c r="AK1131" s="16" t="s">
        <v>1856</v>
      </c>
    </row>
    <row r="1132" spans="1:37" hidden="1" x14ac:dyDescent="0.35">
      <c r="A1132" s="162">
        <v>129082</v>
      </c>
      <c r="B1132" s="8">
        <v>4</v>
      </c>
      <c r="C1132" s="9" t="s">
        <v>122</v>
      </c>
      <c r="D1132" s="10">
        <v>43633</v>
      </c>
      <c r="E1132" s="9" t="s">
        <v>152</v>
      </c>
      <c r="F1132" s="10">
        <v>44552.875196759262</v>
      </c>
      <c r="G1132" s="9" t="s">
        <v>108</v>
      </c>
      <c r="H1132" s="11" t="s">
        <v>489</v>
      </c>
      <c r="I1132" s="9" t="s">
        <v>477</v>
      </c>
      <c r="J1132" s="12" t="s">
        <v>299</v>
      </c>
      <c r="K1132" s="9"/>
      <c r="L1132" s="12" t="s">
        <v>300</v>
      </c>
      <c r="M1132" s="11" t="s">
        <v>3839</v>
      </c>
      <c r="N1132" s="11" t="s">
        <v>1800</v>
      </c>
      <c r="O1132" s="9" t="s">
        <v>157</v>
      </c>
      <c r="P1132" s="9" t="s">
        <v>1794</v>
      </c>
      <c r="Q1132" s="11" t="s">
        <v>1800</v>
      </c>
      <c r="R1132" s="9" t="s">
        <v>47</v>
      </c>
      <c r="S1132" s="9" t="s">
        <v>43</v>
      </c>
      <c r="T1132" s="13">
        <v>2.86</v>
      </c>
      <c r="U1132" s="10">
        <v>44540</v>
      </c>
      <c r="V1132" s="9"/>
      <c r="W1132" s="12" t="s">
        <v>670</v>
      </c>
      <c r="X1132" s="12" t="s">
        <v>303</v>
      </c>
      <c r="Y1132" s="163" t="s">
        <v>29</v>
      </c>
      <c r="Z1132" s="11" t="s">
        <v>3840</v>
      </c>
      <c r="AA1132" s="14">
        <v>0</v>
      </c>
      <c r="AB1132" s="14">
        <v>0</v>
      </c>
      <c r="AC1132" s="14">
        <v>240020</v>
      </c>
      <c r="AD1132" s="14">
        <v>3253000</v>
      </c>
      <c r="AE1132" s="161">
        <f>SUM(TAMPData2202[[#This Row],[2022 PE Obligations]:[2022 Paving Obligations]])</f>
        <v>3493020</v>
      </c>
      <c r="AF1132" s="14">
        <v>0</v>
      </c>
      <c r="AG1132" s="14">
        <v>0</v>
      </c>
      <c r="AH1132" s="14">
        <v>240020</v>
      </c>
      <c r="AI1132" s="14">
        <v>3253000</v>
      </c>
      <c r="AJ1132" s="14">
        <v>3493020</v>
      </c>
      <c r="AK1132" s="16" t="s">
        <v>3842</v>
      </c>
    </row>
    <row r="1133" spans="1:37" hidden="1" x14ac:dyDescent="0.35">
      <c r="A1133" s="162">
        <v>129083</v>
      </c>
      <c r="B1133" s="8">
        <v>4</v>
      </c>
      <c r="C1133" s="9" t="s">
        <v>85</v>
      </c>
      <c r="D1133" s="10">
        <v>43633</v>
      </c>
      <c r="E1133" s="9" t="s">
        <v>152</v>
      </c>
      <c r="F1133" s="10">
        <v>44551</v>
      </c>
      <c r="G1133" s="9" t="s">
        <v>510</v>
      </c>
      <c r="H1133" s="11" t="s">
        <v>483</v>
      </c>
      <c r="I1133" s="9" t="s">
        <v>1957</v>
      </c>
      <c r="J1133" s="12" t="s">
        <v>299</v>
      </c>
      <c r="K1133" s="9"/>
      <c r="L1133" s="12" t="s">
        <v>300</v>
      </c>
      <c r="M1133" s="11" t="s">
        <v>1958</v>
      </c>
      <c r="N1133" s="11" t="s">
        <v>1793</v>
      </c>
      <c r="O1133" s="9" t="s">
        <v>157</v>
      </c>
      <c r="P1133" s="9" t="s">
        <v>1794</v>
      </c>
      <c r="Q1133" s="11" t="s">
        <v>1793</v>
      </c>
      <c r="R1133" s="9" t="s">
        <v>47</v>
      </c>
      <c r="S1133" s="9" t="s">
        <v>43</v>
      </c>
      <c r="T1133" s="13">
        <v>6.54</v>
      </c>
      <c r="U1133" s="10">
        <v>44603</v>
      </c>
      <c r="V1133" s="9"/>
      <c r="W1133" s="12" t="s">
        <v>670</v>
      </c>
      <c r="X1133" s="12" t="s">
        <v>303</v>
      </c>
      <c r="Y1133" s="163" t="s">
        <v>29</v>
      </c>
      <c r="Z1133" s="11"/>
      <c r="AA1133" s="14">
        <v>0</v>
      </c>
      <c r="AB1133" s="14">
        <v>0</v>
      </c>
      <c r="AC1133" s="14">
        <v>458000</v>
      </c>
      <c r="AD1133" s="14">
        <v>4591000</v>
      </c>
      <c r="AE1133" s="161">
        <f>SUM(TAMPData2202[[#This Row],[2022 PE Obligations]:[2022 Paving Obligations]])</f>
        <v>5049000</v>
      </c>
      <c r="AF1133" s="14">
        <v>0</v>
      </c>
      <c r="AG1133" s="14">
        <v>0</v>
      </c>
      <c r="AH1133" s="14">
        <v>458000</v>
      </c>
      <c r="AI1133" s="14">
        <v>4591000</v>
      </c>
      <c r="AJ1133" s="14">
        <v>5049000</v>
      </c>
      <c r="AK1133" s="16" t="s">
        <v>1960</v>
      </c>
    </row>
    <row r="1134" spans="1:37" ht="36" hidden="1" x14ac:dyDescent="0.35">
      <c r="A1134" s="162">
        <v>129084</v>
      </c>
      <c r="B1134" s="8">
        <v>4</v>
      </c>
      <c r="C1134" s="9" t="s">
        <v>85</v>
      </c>
      <c r="D1134" s="10">
        <v>43633</v>
      </c>
      <c r="E1134" s="9" t="s">
        <v>152</v>
      </c>
      <c r="F1134" s="10">
        <v>44391</v>
      </c>
      <c r="G1134" s="9" t="s">
        <v>152</v>
      </c>
      <c r="H1134" s="11" t="s">
        <v>88</v>
      </c>
      <c r="I1134" s="9" t="s">
        <v>3820</v>
      </c>
      <c r="J1134" s="12" t="s">
        <v>299</v>
      </c>
      <c r="K1134" s="9"/>
      <c r="L1134" s="12" t="s">
        <v>300</v>
      </c>
      <c r="M1134" s="11" t="s">
        <v>3821</v>
      </c>
      <c r="N1134" s="11" t="s">
        <v>1793</v>
      </c>
      <c r="O1134" s="9" t="s">
        <v>157</v>
      </c>
      <c r="P1134" s="9" t="s">
        <v>157</v>
      </c>
      <c r="Q1134" s="11" t="s">
        <v>1793</v>
      </c>
      <c r="R1134" s="9" t="s">
        <v>47</v>
      </c>
      <c r="S1134" s="9" t="s">
        <v>43</v>
      </c>
      <c r="T1134" s="13">
        <v>6</v>
      </c>
      <c r="U1134" s="10">
        <v>44904</v>
      </c>
      <c r="V1134" s="9"/>
      <c r="W1134" s="12" t="s">
        <v>670</v>
      </c>
      <c r="X1134" s="12" t="s">
        <v>303</v>
      </c>
      <c r="Y1134" s="163" t="s">
        <v>29</v>
      </c>
      <c r="Z1134" s="11" t="s">
        <v>3822</v>
      </c>
      <c r="AA1134" s="14">
        <v>0</v>
      </c>
      <c r="AB1134" s="14">
        <v>0</v>
      </c>
      <c r="AC1134" s="14">
        <v>5000</v>
      </c>
      <c r="AD1134" s="14">
        <v>0</v>
      </c>
      <c r="AE1134" s="161">
        <f>SUM(TAMPData2202[[#This Row],[2022 PE Obligations]:[2022 Paving Obligations]])</f>
        <v>5000</v>
      </c>
      <c r="AF1134" s="14">
        <v>0</v>
      </c>
      <c r="AG1134" s="14">
        <v>0</v>
      </c>
      <c r="AH1134" s="14">
        <v>5000</v>
      </c>
      <c r="AI1134" s="14">
        <v>0</v>
      </c>
      <c r="AJ1134" s="14">
        <v>5000</v>
      </c>
      <c r="AK1134" s="16" t="s">
        <v>3823</v>
      </c>
    </row>
    <row r="1135" spans="1:37" hidden="1" x14ac:dyDescent="0.35">
      <c r="A1135" s="162">
        <v>129087</v>
      </c>
      <c r="B1135" s="8">
        <v>1</v>
      </c>
      <c r="C1135" s="9" t="s">
        <v>97</v>
      </c>
      <c r="D1135" s="10">
        <v>43634</v>
      </c>
      <c r="E1135" s="9" t="s">
        <v>152</v>
      </c>
      <c r="F1135" s="10">
        <v>44390.875069444446</v>
      </c>
      <c r="G1135" s="9" t="s">
        <v>108</v>
      </c>
      <c r="H1135" s="11" t="s">
        <v>1105</v>
      </c>
      <c r="I1135" s="9" t="s">
        <v>3123</v>
      </c>
      <c r="J1135" s="12" t="s">
        <v>101</v>
      </c>
      <c r="K1135" s="9"/>
      <c r="L1135" s="12" t="s">
        <v>101</v>
      </c>
      <c r="M1135" s="11" t="s">
        <v>3124</v>
      </c>
      <c r="N1135" s="11" t="s">
        <v>1793</v>
      </c>
      <c r="O1135" s="9" t="s">
        <v>157</v>
      </c>
      <c r="P1135" s="9" t="s">
        <v>158</v>
      </c>
      <c r="Q1135" s="11" t="s">
        <v>1793</v>
      </c>
      <c r="R1135" s="9" t="s">
        <v>47</v>
      </c>
      <c r="S1135" s="164" t="s">
        <v>43</v>
      </c>
      <c r="T1135" s="13">
        <v>0.97</v>
      </c>
      <c r="U1135" s="10">
        <v>43966</v>
      </c>
      <c r="V1135" s="9" t="s">
        <v>1805</v>
      </c>
      <c r="W1135" s="12" t="s">
        <v>93</v>
      </c>
      <c r="X1135" s="12" t="s">
        <v>103</v>
      </c>
      <c r="Y1135" s="163" t="s">
        <v>32</v>
      </c>
      <c r="Z1135" s="11"/>
      <c r="AA1135" s="14">
        <v>0</v>
      </c>
      <c r="AB1135" s="14">
        <v>0</v>
      </c>
      <c r="AC1135" s="14">
        <v>0</v>
      </c>
      <c r="AD1135" s="14">
        <v>68700</v>
      </c>
      <c r="AE1135" s="161">
        <f>SUM(TAMPData2202[[#This Row],[2022 PE Obligations]:[2022 Paving Obligations]])</f>
        <v>68700</v>
      </c>
      <c r="AF1135" s="14">
        <v>0</v>
      </c>
      <c r="AG1135" s="14">
        <v>0</v>
      </c>
      <c r="AH1135" s="14">
        <v>47800</v>
      </c>
      <c r="AI1135" s="14">
        <v>573000</v>
      </c>
      <c r="AJ1135" s="14">
        <v>620800</v>
      </c>
      <c r="AK1135" s="16" t="s">
        <v>3126</v>
      </c>
    </row>
    <row r="1136" spans="1:37" ht="36" hidden="1" x14ac:dyDescent="0.35">
      <c r="A1136" s="162">
        <v>129088</v>
      </c>
      <c r="B1136" s="8">
        <v>1</v>
      </c>
      <c r="C1136" s="9" t="s">
        <v>97</v>
      </c>
      <c r="D1136" s="10">
        <v>43634</v>
      </c>
      <c r="E1136" s="9" t="s">
        <v>152</v>
      </c>
      <c r="F1136" s="10">
        <v>44588.876446759263</v>
      </c>
      <c r="G1136" s="9" t="s">
        <v>161</v>
      </c>
      <c r="H1136" s="11" t="s">
        <v>523</v>
      </c>
      <c r="I1136" s="9" t="s">
        <v>1691</v>
      </c>
      <c r="J1136" s="12" t="s">
        <v>101</v>
      </c>
      <c r="K1136" s="9"/>
      <c r="L1136" s="12" t="s">
        <v>101</v>
      </c>
      <c r="M1136" s="11" t="s">
        <v>2788</v>
      </c>
      <c r="N1136" s="11" t="s">
        <v>1859</v>
      </c>
      <c r="O1136" s="9" t="s">
        <v>157</v>
      </c>
      <c r="P1136" s="9" t="s">
        <v>158</v>
      </c>
      <c r="Q1136" s="11" t="s">
        <v>1859</v>
      </c>
      <c r="R1136" s="9" t="s">
        <v>47</v>
      </c>
      <c r="S1136" s="164" t="s">
        <v>43</v>
      </c>
      <c r="T1136" s="13">
        <v>8.8000000000000007</v>
      </c>
      <c r="U1136" s="10">
        <v>44323</v>
      </c>
      <c r="V1136" s="9" t="s">
        <v>1860</v>
      </c>
      <c r="W1136" s="12" t="s">
        <v>93</v>
      </c>
      <c r="X1136" s="12" t="s">
        <v>103</v>
      </c>
      <c r="Y1136" s="163" t="s">
        <v>32</v>
      </c>
      <c r="Z1136" s="11"/>
      <c r="AA1136" s="14">
        <v>0</v>
      </c>
      <c r="AB1136" s="14">
        <v>0</v>
      </c>
      <c r="AC1136" s="14">
        <v>10300</v>
      </c>
      <c r="AD1136" s="14">
        <v>-71420</v>
      </c>
      <c r="AE1136" s="161">
        <f>SUM(TAMPData2202[[#This Row],[2022 PE Obligations]:[2022 Paving Obligations]])</f>
        <v>-61120</v>
      </c>
      <c r="AF1136" s="14">
        <v>0</v>
      </c>
      <c r="AG1136" s="14">
        <v>0</v>
      </c>
      <c r="AH1136" s="14">
        <v>156600</v>
      </c>
      <c r="AI1136" s="14">
        <v>906380</v>
      </c>
      <c r="AJ1136" s="14">
        <v>1062980</v>
      </c>
      <c r="AK1136" s="16" t="s">
        <v>2790</v>
      </c>
    </row>
    <row r="1137" spans="1:37" hidden="1" x14ac:dyDescent="0.35">
      <c r="A1137" s="162">
        <v>129090</v>
      </c>
      <c r="B1137" s="8">
        <v>1</v>
      </c>
      <c r="C1137" s="9" t="s">
        <v>114</v>
      </c>
      <c r="D1137" s="10">
        <v>43634</v>
      </c>
      <c r="E1137" s="9" t="s">
        <v>152</v>
      </c>
      <c r="F1137" s="10">
        <v>44120.875069444446</v>
      </c>
      <c r="G1137" s="9" t="s">
        <v>170</v>
      </c>
      <c r="H1137" s="11" t="s">
        <v>337</v>
      </c>
      <c r="I1137" s="9" t="s">
        <v>3114</v>
      </c>
      <c r="J1137" s="12" t="s">
        <v>101</v>
      </c>
      <c r="K1137" s="9"/>
      <c r="L1137" s="12" t="s">
        <v>101</v>
      </c>
      <c r="M1137" s="11" t="s">
        <v>3115</v>
      </c>
      <c r="N1137" s="11" t="s">
        <v>1793</v>
      </c>
      <c r="O1137" s="9" t="s">
        <v>157</v>
      </c>
      <c r="P1137" s="9" t="s">
        <v>158</v>
      </c>
      <c r="Q1137" s="11" t="s">
        <v>1793</v>
      </c>
      <c r="R1137" s="9" t="s">
        <v>47</v>
      </c>
      <c r="S1137" s="164" t="s">
        <v>43</v>
      </c>
      <c r="T1137" s="13">
        <v>3.03</v>
      </c>
      <c r="U1137" s="10">
        <v>43966</v>
      </c>
      <c r="V1137" s="9" t="s">
        <v>1805</v>
      </c>
      <c r="W1137" s="12" t="s">
        <v>93</v>
      </c>
      <c r="X1137" s="12" t="s">
        <v>13</v>
      </c>
      <c r="Y1137" s="163" t="s">
        <v>31</v>
      </c>
      <c r="Z1137" s="11"/>
      <c r="AA1137" s="14">
        <v>0</v>
      </c>
      <c r="AB1137" s="14">
        <v>0</v>
      </c>
      <c r="AC1137" s="14">
        <v>16707.099999999999</v>
      </c>
      <c r="AD1137" s="14">
        <v>41576.53</v>
      </c>
      <c r="AE1137" s="161">
        <f>SUM(TAMPData2202[[#This Row],[2022 PE Obligations]:[2022 Paving Obligations]])</f>
        <v>58283.63</v>
      </c>
      <c r="AF1137" s="14">
        <v>0</v>
      </c>
      <c r="AG1137" s="14">
        <v>0</v>
      </c>
      <c r="AH1137" s="14">
        <v>25537.1</v>
      </c>
      <c r="AI1137" s="14">
        <v>1357786.53</v>
      </c>
      <c r="AJ1137" s="14">
        <v>1383323.63</v>
      </c>
      <c r="AK1137" s="16" t="s">
        <v>3117</v>
      </c>
    </row>
    <row r="1138" spans="1:37" ht="36" hidden="1" x14ac:dyDescent="0.35">
      <c r="A1138" s="162">
        <v>129092</v>
      </c>
      <c r="B1138" s="8">
        <v>1</v>
      </c>
      <c r="C1138" s="9" t="s">
        <v>122</v>
      </c>
      <c r="D1138" s="10">
        <v>43634</v>
      </c>
      <c r="E1138" s="9" t="s">
        <v>152</v>
      </c>
      <c r="F1138" s="10">
        <v>44349.875254629631</v>
      </c>
      <c r="G1138" s="9" t="s">
        <v>108</v>
      </c>
      <c r="H1138" s="11" t="s">
        <v>1176</v>
      </c>
      <c r="I1138" s="9" t="s">
        <v>2791</v>
      </c>
      <c r="J1138" s="12" t="s">
        <v>101</v>
      </c>
      <c r="K1138" s="9"/>
      <c r="L1138" s="12" t="s">
        <v>101</v>
      </c>
      <c r="M1138" s="11" t="s">
        <v>2792</v>
      </c>
      <c r="N1138" s="11" t="s">
        <v>1859</v>
      </c>
      <c r="O1138" s="9" t="s">
        <v>157</v>
      </c>
      <c r="P1138" s="9" t="s">
        <v>158</v>
      </c>
      <c r="Q1138" s="11" t="s">
        <v>1859</v>
      </c>
      <c r="R1138" s="9" t="s">
        <v>47</v>
      </c>
      <c r="S1138" s="164" t="s">
        <v>43</v>
      </c>
      <c r="T1138" s="13">
        <v>2.79</v>
      </c>
      <c r="U1138" s="10">
        <v>44323</v>
      </c>
      <c r="V1138" s="9" t="s">
        <v>1860</v>
      </c>
      <c r="W1138" s="12" t="s">
        <v>93</v>
      </c>
      <c r="X1138" s="12" t="s">
        <v>103</v>
      </c>
      <c r="Y1138" s="163" t="s">
        <v>32</v>
      </c>
      <c r="Z1138" s="11"/>
      <c r="AA1138" s="14">
        <v>0</v>
      </c>
      <c r="AB1138" s="14">
        <v>0</v>
      </c>
      <c r="AC1138" s="14">
        <v>0</v>
      </c>
      <c r="AD1138" s="14">
        <v>374733</v>
      </c>
      <c r="AE1138" s="161">
        <f>SUM(TAMPData2202[[#This Row],[2022 PE Obligations]:[2022 Paving Obligations]])</f>
        <v>374733</v>
      </c>
      <c r="AF1138" s="14">
        <v>0</v>
      </c>
      <c r="AG1138" s="14">
        <v>0</v>
      </c>
      <c r="AH1138" s="14">
        <v>0</v>
      </c>
      <c r="AI1138" s="14">
        <v>374733</v>
      </c>
      <c r="AJ1138" s="14">
        <v>374733</v>
      </c>
      <c r="AK1138" s="16" t="s">
        <v>2794</v>
      </c>
    </row>
    <row r="1139" spans="1:37" ht="36" hidden="1" x14ac:dyDescent="0.35">
      <c r="A1139" s="162">
        <v>129093</v>
      </c>
      <c r="B1139" s="8">
        <v>1</v>
      </c>
      <c r="C1139" s="9" t="s">
        <v>122</v>
      </c>
      <c r="D1139" s="10">
        <v>43634</v>
      </c>
      <c r="E1139" s="9" t="s">
        <v>152</v>
      </c>
      <c r="F1139" s="10">
        <v>44349.875254629631</v>
      </c>
      <c r="G1139" s="9" t="s">
        <v>161</v>
      </c>
      <c r="H1139" s="11" t="s">
        <v>1176</v>
      </c>
      <c r="I1139" s="9" t="s">
        <v>524</v>
      </c>
      <c r="J1139" s="12" t="s">
        <v>101</v>
      </c>
      <c r="K1139" s="9"/>
      <c r="L1139" s="12" t="s">
        <v>101</v>
      </c>
      <c r="M1139" s="11" t="s">
        <v>2719</v>
      </c>
      <c r="N1139" s="11" t="s">
        <v>1859</v>
      </c>
      <c r="O1139" s="9" t="s">
        <v>157</v>
      </c>
      <c r="P1139" s="9" t="s">
        <v>158</v>
      </c>
      <c r="Q1139" s="11" t="s">
        <v>1859</v>
      </c>
      <c r="R1139" s="9" t="s">
        <v>47</v>
      </c>
      <c r="S1139" s="164" t="s">
        <v>43</v>
      </c>
      <c r="T1139" s="13">
        <v>13.6</v>
      </c>
      <c r="U1139" s="10">
        <v>44323</v>
      </c>
      <c r="V1139" s="9" t="s">
        <v>1860</v>
      </c>
      <c r="W1139" s="12" t="s">
        <v>670</v>
      </c>
      <c r="X1139" s="12" t="s">
        <v>13</v>
      </c>
      <c r="Y1139" s="163" t="s">
        <v>31</v>
      </c>
      <c r="Z1139" s="11"/>
      <c r="AA1139" s="14">
        <v>0</v>
      </c>
      <c r="AB1139" s="14">
        <v>0</v>
      </c>
      <c r="AC1139" s="14">
        <v>8726</v>
      </c>
      <c r="AD1139" s="14">
        <v>-211990</v>
      </c>
      <c r="AE1139" s="161">
        <f>SUM(TAMPData2202[[#This Row],[2022 PE Obligations]:[2022 Paving Obligations]])</f>
        <v>-203264</v>
      </c>
      <c r="AF1139" s="14">
        <v>0</v>
      </c>
      <c r="AG1139" s="14">
        <v>0</v>
      </c>
      <c r="AH1139" s="14">
        <v>48426</v>
      </c>
      <c r="AI1139" s="14">
        <v>1658110</v>
      </c>
      <c r="AJ1139" s="14">
        <v>1706536</v>
      </c>
      <c r="AK1139" s="16" t="s">
        <v>2721</v>
      </c>
    </row>
    <row r="1140" spans="1:37" ht="36" hidden="1" x14ac:dyDescent="0.35">
      <c r="A1140" s="162">
        <v>129096</v>
      </c>
      <c r="B1140" s="8">
        <v>1</v>
      </c>
      <c r="C1140" s="9" t="s">
        <v>97</v>
      </c>
      <c r="D1140" s="10">
        <v>43634</v>
      </c>
      <c r="E1140" s="9" t="s">
        <v>152</v>
      </c>
      <c r="F1140" s="10">
        <v>44600</v>
      </c>
      <c r="G1140" s="9" t="s">
        <v>98</v>
      </c>
      <c r="H1140" s="11" t="s">
        <v>1160</v>
      </c>
      <c r="I1140" s="9" t="s">
        <v>2795</v>
      </c>
      <c r="J1140" s="12" t="s">
        <v>101</v>
      </c>
      <c r="K1140" s="9"/>
      <c r="L1140" s="12" t="s">
        <v>101</v>
      </c>
      <c r="M1140" s="11" t="s">
        <v>2796</v>
      </c>
      <c r="N1140" s="11" t="s">
        <v>2521</v>
      </c>
      <c r="O1140" s="9" t="s">
        <v>157</v>
      </c>
      <c r="P1140" s="9" t="s">
        <v>1794</v>
      </c>
      <c r="Q1140" s="11" t="s">
        <v>2521</v>
      </c>
      <c r="R1140" s="9" t="s">
        <v>47</v>
      </c>
      <c r="S1140" s="164" t="s">
        <v>43</v>
      </c>
      <c r="T1140" s="13">
        <v>3.3</v>
      </c>
      <c r="U1140" s="10">
        <v>44323</v>
      </c>
      <c r="V1140" s="9" t="s">
        <v>1860</v>
      </c>
      <c r="W1140" s="12" t="s">
        <v>93</v>
      </c>
      <c r="X1140" s="12" t="s">
        <v>103</v>
      </c>
      <c r="Y1140" s="163" t="s">
        <v>32</v>
      </c>
      <c r="Z1140" s="11" t="s">
        <v>2797</v>
      </c>
      <c r="AA1140" s="14">
        <v>0</v>
      </c>
      <c r="AB1140" s="14">
        <v>0</v>
      </c>
      <c r="AC1140" s="14">
        <v>170910</v>
      </c>
      <c r="AD1140" s="14">
        <v>579350</v>
      </c>
      <c r="AE1140" s="161">
        <f>SUM(TAMPData2202[[#This Row],[2022 PE Obligations]:[2022 Paving Obligations]])</f>
        <v>750260</v>
      </c>
      <c r="AF1140" s="14">
        <v>0</v>
      </c>
      <c r="AG1140" s="14">
        <v>0</v>
      </c>
      <c r="AH1140" s="14">
        <v>175910</v>
      </c>
      <c r="AI1140" s="14">
        <v>579350</v>
      </c>
      <c r="AJ1140" s="14">
        <v>755260</v>
      </c>
      <c r="AK1140" s="16" t="s">
        <v>2799</v>
      </c>
    </row>
    <row r="1141" spans="1:37" ht="36" hidden="1" x14ac:dyDescent="0.35">
      <c r="A1141" s="162">
        <v>129099</v>
      </c>
      <c r="B1141" s="8">
        <v>1</v>
      </c>
      <c r="C1141" s="9" t="s">
        <v>97</v>
      </c>
      <c r="D1141" s="10">
        <v>43634</v>
      </c>
      <c r="E1141" s="9" t="s">
        <v>152</v>
      </c>
      <c r="F1141" s="10">
        <v>44480.875138888892</v>
      </c>
      <c r="G1141" s="9" t="s">
        <v>161</v>
      </c>
      <c r="H1141" s="11" t="s">
        <v>1633</v>
      </c>
      <c r="I1141" s="9" t="s">
        <v>2800</v>
      </c>
      <c r="J1141" s="12" t="s">
        <v>101</v>
      </c>
      <c r="K1141" s="9"/>
      <c r="L1141" s="12" t="s">
        <v>101</v>
      </c>
      <c r="M1141" s="11" t="s">
        <v>2801</v>
      </c>
      <c r="N1141" s="11" t="s">
        <v>1859</v>
      </c>
      <c r="O1141" s="9" t="s">
        <v>157</v>
      </c>
      <c r="P1141" s="9" t="s">
        <v>158</v>
      </c>
      <c r="Q1141" s="11" t="s">
        <v>1859</v>
      </c>
      <c r="R1141" s="9" t="s">
        <v>47</v>
      </c>
      <c r="S1141" s="164" t="s">
        <v>43</v>
      </c>
      <c r="T1141" s="13">
        <v>5.44</v>
      </c>
      <c r="U1141" s="10">
        <v>44323</v>
      </c>
      <c r="V1141" s="9" t="s">
        <v>1860</v>
      </c>
      <c r="W1141" s="12" t="s">
        <v>93</v>
      </c>
      <c r="X1141" s="12" t="s">
        <v>103</v>
      </c>
      <c r="Y1141" s="163" t="s">
        <v>32</v>
      </c>
      <c r="Z1141" s="11"/>
      <c r="AA1141" s="14">
        <v>0</v>
      </c>
      <c r="AB1141" s="14">
        <v>0</v>
      </c>
      <c r="AC1141" s="14">
        <v>-31680</v>
      </c>
      <c r="AD1141" s="14">
        <v>54570</v>
      </c>
      <c r="AE1141" s="161">
        <f>SUM(TAMPData2202[[#This Row],[2022 PE Obligations]:[2022 Paving Obligations]])</f>
        <v>22890</v>
      </c>
      <c r="AF1141" s="14">
        <v>0</v>
      </c>
      <c r="AG1141" s="14">
        <v>0</v>
      </c>
      <c r="AH1141" s="14">
        <v>146020</v>
      </c>
      <c r="AI1141" s="14">
        <v>1061570</v>
      </c>
      <c r="AJ1141" s="14">
        <v>1207590</v>
      </c>
      <c r="AK1141" s="16" t="s">
        <v>2803</v>
      </c>
    </row>
    <row r="1142" spans="1:37" ht="36" hidden="1" x14ac:dyDescent="0.35">
      <c r="A1142" s="162">
        <v>129100</v>
      </c>
      <c r="B1142" s="8">
        <v>1</v>
      </c>
      <c r="C1142" s="9" t="s">
        <v>114</v>
      </c>
      <c r="D1142" s="10">
        <v>43634</v>
      </c>
      <c r="E1142" s="9" t="s">
        <v>152</v>
      </c>
      <c r="F1142" s="10">
        <v>44352</v>
      </c>
      <c r="G1142" s="9" t="s">
        <v>170</v>
      </c>
      <c r="H1142" s="11" t="s">
        <v>689</v>
      </c>
      <c r="I1142" s="9" t="s">
        <v>1655</v>
      </c>
      <c r="J1142" s="12" t="s">
        <v>101</v>
      </c>
      <c r="K1142" s="9"/>
      <c r="L1142" s="12" t="s">
        <v>101</v>
      </c>
      <c r="M1142" s="11" t="s">
        <v>2626</v>
      </c>
      <c r="N1142" s="11" t="s">
        <v>1793</v>
      </c>
      <c r="O1142" s="9" t="s">
        <v>157</v>
      </c>
      <c r="P1142" s="9" t="s">
        <v>1794</v>
      </c>
      <c r="Q1142" s="11" t="s">
        <v>1793</v>
      </c>
      <c r="R1142" s="9" t="s">
        <v>47</v>
      </c>
      <c r="S1142" s="164" t="s">
        <v>43</v>
      </c>
      <c r="T1142" s="13">
        <v>2.92</v>
      </c>
      <c r="U1142" s="10">
        <v>43917</v>
      </c>
      <c r="V1142" s="9" t="s">
        <v>1805</v>
      </c>
      <c r="W1142" s="12" t="s">
        <v>93</v>
      </c>
      <c r="X1142" s="12" t="s">
        <v>13</v>
      </c>
      <c r="Y1142" s="163" t="s">
        <v>31</v>
      </c>
      <c r="Z1142" s="11" t="s">
        <v>2627</v>
      </c>
      <c r="AA1142" s="14">
        <v>0</v>
      </c>
      <c r="AB1142" s="14">
        <v>0</v>
      </c>
      <c r="AC1142" s="14">
        <v>146194.38</v>
      </c>
      <c r="AD1142" s="14">
        <v>-29071.119999999999</v>
      </c>
      <c r="AE1142" s="161">
        <f>SUM(TAMPData2202[[#This Row],[2022 PE Obligations]:[2022 Paving Obligations]])</f>
        <v>117123.26000000001</v>
      </c>
      <c r="AF1142" s="14">
        <v>0</v>
      </c>
      <c r="AG1142" s="14">
        <v>0</v>
      </c>
      <c r="AH1142" s="14">
        <v>902194.38</v>
      </c>
      <c r="AI1142" s="14">
        <v>1316528.8799999999</v>
      </c>
      <c r="AJ1142" s="14">
        <v>2218723.2599999998</v>
      </c>
      <c r="AK1142" s="16" t="s">
        <v>2629</v>
      </c>
    </row>
    <row r="1143" spans="1:37" ht="36" hidden="1" x14ac:dyDescent="0.35">
      <c r="A1143" s="162">
        <v>129104</v>
      </c>
      <c r="B1143" s="8">
        <v>1</v>
      </c>
      <c r="C1143" s="9" t="s">
        <v>114</v>
      </c>
      <c r="D1143" s="10">
        <v>43634</v>
      </c>
      <c r="E1143" s="9" t="s">
        <v>152</v>
      </c>
      <c r="F1143" s="10">
        <v>44124.875081018516</v>
      </c>
      <c r="G1143" s="9" t="s">
        <v>170</v>
      </c>
      <c r="H1143" s="11" t="s">
        <v>190</v>
      </c>
      <c r="I1143" s="9" t="s">
        <v>1655</v>
      </c>
      <c r="J1143" s="12" t="s">
        <v>101</v>
      </c>
      <c r="K1143" s="9"/>
      <c r="L1143" s="12" t="s">
        <v>101</v>
      </c>
      <c r="M1143" s="11" t="s">
        <v>2647</v>
      </c>
      <c r="N1143" s="11" t="s">
        <v>1859</v>
      </c>
      <c r="O1143" s="9" t="s">
        <v>157</v>
      </c>
      <c r="P1143" s="9" t="s">
        <v>158</v>
      </c>
      <c r="Q1143" s="11" t="s">
        <v>1859</v>
      </c>
      <c r="R1143" s="9" t="s">
        <v>47</v>
      </c>
      <c r="S1143" s="164" t="s">
        <v>43</v>
      </c>
      <c r="T1143" s="13">
        <v>3.1</v>
      </c>
      <c r="U1143" s="10">
        <v>43917</v>
      </c>
      <c r="V1143" s="9" t="s">
        <v>1860</v>
      </c>
      <c r="W1143" s="12" t="s">
        <v>93</v>
      </c>
      <c r="X1143" s="12" t="s">
        <v>103</v>
      </c>
      <c r="Y1143" s="163" t="s">
        <v>32</v>
      </c>
      <c r="Z1143" s="11"/>
      <c r="AA1143" s="14">
        <v>0</v>
      </c>
      <c r="AB1143" s="14">
        <v>0</v>
      </c>
      <c r="AC1143" s="14">
        <v>-9878.34</v>
      </c>
      <c r="AD1143" s="14">
        <v>18990.86</v>
      </c>
      <c r="AE1143" s="161">
        <f>SUM(TAMPData2202[[#This Row],[2022 PE Obligations]:[2022 Paving Obligations]])</f>
        <v>9112.52</v>
      </c>
      <c r="AF1143" s="14">
        <v>0</v>
      </c>
      <c r="AG1143" s="14">
        <v>0</v>
      </c>
      <c r="AH1143" s="14">
        <v>10481.66</v>
      </c>
      <c r="AI1143" s="14">
        <v>559800.86</v>
      </c>
      <c r="AJ1143" s="14">
        <v>570282.52</v>
      </c>
      <c r="AK1143" s="16" t="s">
        <v>2649</v>
      </c>
    </row>
    <row r="1144" spans="1:37" hidden="1" x14ac:dyDescent="0.35">
      <c r="A1144" s="159">
        <v>129113</v>
      </c>
      <c r="B1144" s="8">
        <v>3</v>
      </c>
      <c r="C1144" s="9" t="s">
        <v>122</v>
      </c>
      <c r="D1144" s="10">
        <v>43634</v>
      </c>
      <c r="E1144" s="9" t="s">
        <v>3474</v>
      </c>
      <c r="F1144" s="10">
        <v>44447.875162037039</v>
      </c>
      <c r="G1144" s="9" t="s">
        <v>241</v>
      </c>
      <c r="H1144" s="11" t="s">
        <v>115</v>
      </c>
      <c r="I1144" s="9" t="s">
        <v>1619</v>
      </c>
      <c r="J1144" s="12" t="s">
        <v>101</v>
      </c>
      <c r="K1144" s="9"/>
      <c r="L1144" s="12" t="s">
        <v>101</v>
      </c>
      <c r="M1144" s="11" t="s">
        <v>6285</v>
      </c>
      <c r="N1144" s="11" t="s">
        <v>6286</v>
      </c>
      <c r="O1144" s="9" t="s">
        <v>1836</v>
      </c>
      <c r="P1144" s="9" t="s">
        <v>2935</v>
      </c>
      <c r="Q1144" s="11"/>
      <c r="R1144" s="166" t="s">
        <v>1778</v>
      </c>
      <c r="S1144" s="9"/>
      <c r="T1144" s="13">
        <v>10.15</v>
      </c>
      <c r="U1144" s="10">
        <v>44428</v>
      </c>
      <c r="V1144" s="9"/>
      <c r="W1144" s="12" t="s">
        <v>93</v>
      </c>
      <c r="X1144" s="12" t="s">
        <v>103</v>
      </c>
      <c r="Y1144" s="12"/>
      <c r="Z1144" s="11"/>
      <c r="AA1144" s="14">
        <v>0</v>
      </c>
      <c r="AB1144" s="14">
        <v>0</v>
      </c>
      <c r="AC1144" s="14">
        <v>287681</v>
      </c>
      <c r="AD1144" s="14">
        <v>0</v>
      </c>
      <c r="AE1144" s="161">
        <f>SUM(TAMPData2202[[#This Row],[2022 PE Obligations]:[2022 Paving Obligations]])</f>
        <v>287681</v>
      </c>
      <c r="AF1144" s="14">
        <v>46000</v>
      </c>
      <c r="AG1144" s="14">
        <v>0</v>
      </c>
      <c r="AH1144" s="14">
        <v>287681</v>
      </c>
      <c r="AI1144" s="14">
        <v>0</v>
      </c>
      <c r="AJ1144" s="14">
        <v>333681</v>
      </c>
      <c r="AK1144" s="16" t="s">
        <v>6287</v>
      </c>
    </row>
    <row r="1145" spans="1:37" hidden="1" x14ac:dyDescent="0.35">
      <c r="A1145" s="162">
        <v>129123</v>
      </c>
      <c r="B1145" s="8">
        <v>1</v>
      </c>
      <c r="C1145" s="9" t="s">
        <v>85</v>
      </c>
      <c r="D1145" s="10">
        <v>43635</v>
      </c>
      <c r="E1145" s="9" t="s">
        <v>152</v>
      </c>
      <c r="F1145" s="10">
        <v>44539</v>
      </c>
      <c r="G1145" s="9" t="s">
        <v>161</v>
      </c>
      <c r="H1145" s="11" t="s">
        <v>204</v>
      </c>
      <c r="I1145" s="9" t="s">
        <v>2055</v>
      </c>
      <c r="J1145" s="12" t="s">
        <v>101</v>
      </c>
      <c r="K1145" s="9"/>
      <c r="L1145" s="12" t="s">
        <v>101</v>
      </c>
      <c r="M1145" s="11" t="s">
        <v>2056</v>
      </c>
      <c r="N1145" s="11" t="s">
        <v>1793</v>
      </c>
      <c r="O1145" s="9" t="s">
        <v>157</v>
      </c>
      <c r="P1145" s="9" t="s">
        <v>158</v>
      </c>
      <c r="Q1145" s="11" t="s">
        <v>1793</v>
      </c>
      <c r="R1145" s="9" t="s">
        <v>47</v>
      </c>
      <c r="S1145" s="9" t="s">
        <v>43</v>
      </c>
      <c r="T1145" s="13">
        <v>1.76</v>
      </c>
      <c r="U1145" s="10">
        <v>44603</v>
      </c>
      <c r="V1145" s="9" t="s">
        <v>1805</v>
      </c>
      <c r="W1145" s="12" t="s">
        <v>93</v>
      </c>
      <c r="X1145" s="12" t="s">
        <v>103</v>
      </c>
      <c r="Y1145" s="163" t="s">
        <v>32</v>
      </c>
      <c r="Z1145" s="11"/>
      <c r="AA1145" s="14">
        <v>0</v>
      </c>
      <c r="AB1145" s="14">
        <v>0</v>
      </c>
      <c r="AC1145" s="14">
        <v>142700</v>
      </c>
      <c r="AD1145" s="14">
        <v>384260</v>
      </c>
      <c r="AE1145" s="161">
        <f>SUM(TAMPData2202[[#This Row],[2022 PE Obligations]:[2022 Paving Obligations]])</f>
        <v>526960</v>
      </c>
      <c r="AF1145" s="14">
        <v>0</v>
      </c>
      <c r="AG1145" s="14">
        <v>0</v>
      </c>
      <c r="AH1145" s="14">
        <v>142700</v>
      </c>
      <c r="AI1145" s="14">
        <v>384260</v>
      </c>
      <c r="AJ1145" s="14">
        <v>526960</v>
      </c>
      <c r="AK1145" s="16" t="s">
        <v>2058</v>
      </c>
    </row>
    <row r="1146" spans="1:37" ht="36" hidden="1" x14ac:dyDescent="0.35">
      <c r="A1146" s="162">
        <v>129134</v>
      </c>
      <c r="B1146" s="8">
        <v>1</v>
      </c>
      <c r="C1146" s="9" t="s">
        <v>97</v>
      </c>
      <c r="D1146" s="10">
        <v>43635</v>
      </c>
      <c r="E1146" s="9" t="s">
        <v>152</v>
      </c>
      <c r="F1146" s="10">
        <v>44499.875173611108</v>
      </c>
      <c r="G1146" s="9" t="s">
        <v>161</v>
      </c>
      <c r="H1146" s="11" t="s">
        <v>347</v>
      </c>
      <c r="I1146" s="9" t="s">
        <v>154</v>
      </c>
      <c r="J1146" s="12" t="s">
        <v>101</v>
      </c>
      <c r="K1146" s="9"/>
      <c r="L1146" s="12" t="s">
        <v>101</v>
      </c>
      <c r="M1146" s="11" t="s">
        <v>2514</v>
      </c>
      <c r="N1146" s="11" t="s">
        <v>1859</v>
      </c>
      <c r="O1146" s="9" t="s">
        <v>157</v>
      </c>
      <c r="P1146" s="9" t="s">
        <v>158</v>
      </c>
      <c r="Q1146" s="11" t="s">
        <v>1859</v>
      </c>
      <c r="R1146" s="9" t="s">
        <v>47</v>
      </c>
      <c r="S1146" s="164" t="s">
        <v>43</v>
      </c>
      <c r="T1146" s="13">
        <v>1.19</v>
      </c>
      <c r="U1146" s="10">
        <v>44281</v>
      </c>
      <c r="V1146" s="9" t="s">
        <v>1860</v>
      </c>
      <c r="W1146" s="12" t="s">
        <v>93</v>
      </c>
      <c r="X1146" s="12" t="s">
        <v>103</v>
      </c>
      <c r="Y1146" s="163" t="s">
        <v>32</v>
      </c>
      <c r="Z1146" s="11"/>
      <c r="AA1146" s="14">
        <v>0</v>
      </c>
      <c r="AB1146" s="14">
        <v>0</v>
      </c>
      <c r="AC1146" s="14">
        <v>-1600</v>
      </c>
      <c r="AD1146" s="14">
        <v>22100</v>
      </c>
      <c r="AE1146" s="161">
        <f>SUM(TAMPData2202[[#This Row],[2022 PE Obligations]:[2022 Paving Obligations]])</f>
        <v>20500</v>
      </c>
      <c r="AF1146" s="14">
        <v>0</v>
      </c>
      <c r="AG1146" s="14">
        <v>0</v>
      </c>
      <c r="AH1146" s="14">
        <v>41600</v>
      </c>
      <c r="AI1146" s="14">
        <v>272600</v>
      </c>
      <c r="AJ1146" s="14">
        <v>314200</v>
      </c>
      <c r="AK1146" s="16" t="s">
        <v>2516</v>
      </c>
    </row>
    <row r="1147" spans="1:37" ht="36" hidden="1" x14ac:dyDescent="0.35">
      <c r="A1147" s="162">
        <v>129135</v>
      </c>
      <c r="B1147" s="8">
        <v>1</v>
      </c>
      <c r="C1147" s="9" t="s">
        <v>97</v>
      </c>
      <c r="D1147" s="10">
        <v>43635</v>
      </c>
      <c r="E1147" s="9" t="s">
        <v>152</v>
      </c>
      <c r="F1147" s="10">
        <v>44499.875173611108</v>
      </c>
      <c r="G1147" s="9" t="s">
        <v>161</v>
      </c>
      <c r="H1147" s="11" t="s">
        <v>248</v>
      </c>
      <c r="I1147" s="9" t="s">
        <v>154</v>
      </c>
      <c r="J1147" s="12" t="s">
        <v>101</v>
      </c>
      <c r="K1147" s="9"/>
      <c r="L1147" s="12" t="s">
        <v>101</v>
      </c>
      <c r="M1147" s="11" t="s">
        <v>2517</v>
      </c>
      <c r="N1147" s="11" t="s">
        <v>1859</v>
      </c>
      <c r="O1147" s="9" t="s">
        <v>157</v>
      </c>
      <c r="P1147" s="9" t="s">
        <v>158</v>
      </c>
      <c r="Q1147" s="11" t="s">
        <v>1859</v>
      </c>
      <c r="R1147" s="9" t="s">
        <v>47</v>
      </c>
      <c r="S1147" s="164" t="s">
        <v>43</v>
      </c>
      <c r="T1147" s="13">
        <v>2.6</v>
      </c>
      <c r="U1147" s="10">
        <v>44281</v>
      </c>
      <c r="V1147" s="9" t="s">
        <v>1860</v>
      </c>
      <c r="W1147" s="12" t="s">
        <v>93</v>
      </c>
      <c r="X1147" s="12" t="s">
        <v>103</v>
      </c>
      <c r="Y1147" s="163" t="s">
        <v>32</v>
      </c>
      <c r="Z1147" s="11"/>
      <c r="AA1147" s="14">
        <v>0</v>
      </c>
      <c r="AB1147" s="14">
        <v>0</v>
      </c>
      <c r="AC1147" s="14">
        <v>7400</v>
      </c>
      <c r="AD1147" s="14">
        <v>37400</v>
      </c>
      <c r="AE1147" s="161">
        <f>SUM(TAMPData2202[[#This Row],[2022 PE Obligations]:[2022 Paving Obligations]])</f>
        <v>44800</v>
      </c>
      <c r="AF1147" s="14">
        <v>0</v>
      </c>
      <c r="AG1147" s="14">
        <v>0</v>
      </c>
      <c r="AH1147" s="14">
        <v>95400</v>
      </c>
      <c r="AI1147" s="14">
        <v>431400</v>
      </c>
      <c r="AJ1147" s="14">
        <v>526800</v>
      </c>
      <c r="AK1147" s="16" t="s">
        <v>2518</v>
      </c>
    </row>
    <row r="1148" spans="1:37" ht="36" hidden="1" x14ac:dyDescent="0.35">
      <c r="A1148" s="162">
        <v>129136</v>
      </c>
      <c r="B1148" s="8">
        <v>1</v>
      </c>
      <c r="C1148" s="9" t="s">
        <v>97</v>
      </c>
      <c r="D1148" s="10">
        <v>43635</v>
      </c>
      <c r="E1148" s="9" t="s">
        <v>152</v>
      </c>
      <c r="F1148" s="10">
        <v>44499.875173611108</v>
      </c>
      <c r="G1148" s="9" t="s">
        <v>161</v>
      </c>
      <c r="H1148" s="11" t="s">
        <v>248</v>
      </c>
      <c r="I1148" s="9" t="s">
        <v>2519</v>
      </c>
      <c r="J1148" s="12" t="s">
        <v>101</v>
      </c>
      <c r="K1148" s="9"/>
      <c r="L1148" s="12" t="s">
        <v>101</v>
      </c>
      <c r="M1148" s="11" t="s">
        <v>2520</v>
      </c>
      <c r="N1148" s="11" t="s">
        <v>2521</v>
      </c>
      <c r="O1148" s="9" t="s">
        <v>157</v>
      </c>
      <c r="P1148" s="9" t="s">
        <v>1794</v>
      </c>
      <c r="Q1148" s="11" t="s">
        <v>2521</v>
      </c>
      <c r="R1148" s="9" t="s">
        <v>47</v>
      </c>
      <c r="S1148" s="164" t="s">
        <v>43</v>
      </c>
      <c r="T1148" s="13">
        <v>2.5099999999999998</v>
      </c>
      <c r="U1148" s="10">
        <v>44281</v>
      </c>
      <c r="V1148" s="9" t="s">
        <v>1860</v>
      </c>
      <c r="W1148" s="12" t="s">
        <v>93</v>
      </c>
      <c r="X1148" s="12" t="s">
        <v>103</v>
      </c>
      <c r="Y1148" s="163" t="s">
        <v>32</v>
      </c>
      <c r="Z1148" s="11" t="s">
        <v>2522</v>
      </c>
      <c r="AA1148" s="14">
        <v>0</v>
      </c>
      <c r="AB1148" s="14">
        <v>0</v>
      </c>
      <c r="AC1148" s="14">
        <v>-2600</v>
      </c>
      <c r="AD1148" s="14">
        <v>18500</v>
      </c>
      <c r="AE1148" s="161">
        <f>SUM(TAMPData2202[[#This Row],[2022 PE Obligations]:[2022 Paving Obligations]])</f>
        <v>15900</v>
      </c>
      <c r="AF1148" s="14">
        <v>0</v>
      </c>
      <c r="AG1148" s="14">
        <v>0</v>
      </c>
      <c r="AH1148" s="14">
        <v>61500</v>
      </c>
      <c r="AI1148" s="14">
        <v>319500</v>
      </c>
      <c r="AJ1148" s="14">
        <v>381000</v>
      </c>
      <c r="AK1148" s="16" t="s">
        <v>2523</v>
      </c>
    </row>
    <row r="1149" spans="1:37" ht="36" hidden="1" x14ac:dyDescent="0.35">
      <c r="A1149" s="162">
        <v>129137</v>
      </c>
      <c r="B1149" s="8">
        <v>1</v>
      </c>
      <c r="C1149" s="9" t="s">
        <v>97</v>
      </c>
      <c r="D1149" s="10">
        <v>43635</v>
      </c>
      <c r="E1149" s="9" t="s">
        <v>152</v>
      </c>
      <c r="F1149" s="10">
        <v>44499.875162037039</v>
      </c>
      <c r="G1149" s="9" t="s">
        <v>161</v>
      </c>
      <c r="H1149" s="11" t="s">
        <v>248</v>
      </c>
      <c r="I1149" s="9" t="s">
        <v>2458</v>
      </c>
      <c r="J1149" s="12" t="s">
        <v>101</v>
      </c>
      <c r="K1149" s="9"/>
      <c r="L1149" s="12" t="s">
        <v>101</v>
      </c>
      <c r="M1149" s="11" t="s">
        <v>2459</v>
      </c>
      <c r="N1149" s="11" t="s">
        <v>1845</v>
      </c>
      <c r="O1149" s="9" t="s">
        <v>157</v>
      </c>
      <c r="P1149" s="9" t="s">
        <v>1794</v>
      </c>
      <c r="Q1149" s="11" t="s">
        <v>1845</v>
      </c>
      <c r="R1149" s="9" t="s">
        <v>47</v>
      </c>
      <c r="S1149" s="164" t="s">
        <v>43</v>
      </c>
      <c r="T1149" s="13">
        <v>0.6</v>
      </c>
      <c r="U1149" s="10">
        <v>44281</v>
      </c>
      <c r="V1149" s="9" t="s">
        <v>1805</v>
      </c>
      <c r="W1149" s="12" t="s">
        <v>93</v>
      </c>
      <c r="X1149" s="12" t="s">
        <v>13</v>
      </c>
      <c r="Y1149" s="163" t="s">
        <v>31</v>
      </c>
      <c r="Z1149" s="11" t="s">
        <v>2460</v>
      </c>
      <c r="AA1149" s="14">
        <v>0</v>
      </c>
      <c r="AB1149" s="14">
        <v>0</v>
      </c>
      <c r="AC1149" s="14">
        <v>-12790</v>
      </c>
      <c r="AD1149" s="14">
        <v>65400</v>
      </c>
      <c r="AE1149" s="161">
        <f>SUM(TAMPData2202[[#This Row],[2022 PE Obligations]:[2022 Paving Obligations]])</f>
        <v>52610</v>
      </c>
      <c r="AF1149" s="14">
        <v>0</v>
      </c>
      <c r="AG1149" s="14">
        <v>0</v>
      </c>
      <c r="AH1149" s="14">
        <v>154210</v>
      </c>
      <c r="AI1149" s="14">
        <v>432000</v>
      </c>
      <c r="AJ1149" s="14">
        <v>586210</v>
      </c>
      <c r="AK1149" s="16" t="s">
        <v>2462</v>
      </c>
    </row>
    <row r="1150" spans="1:37" ht="36" hidden="1" x14ac:dyDescent="0.35">
      <c r="A1150" s="162">
        <v>129138</v>
      </c>
      <c r="B1150" s="8">
        <v>1</v>
      </c>
      <c r="C1150" s="9" t="s">
        <v>85</v>
      </c>
      <c r="D1150" s="10">
        <v>43635</v>
      </c>
      <c r="E1150" s="9" t="s">
        <v>152</v>
      </c>
      <c r="F1150" s="10">
        <v>44371</v>
      </c>
      <c r="G1150" s="9" t="s">
        <v>161</v>
      </c>
      <c r="H1150" s="11" t="s">
        <v>190</v>
      </c>
      <c r="I1150" s="9" t="s">
        <v>1451</v>
      </c>
      <c r="J1150" s="12" t="s">
        <v>101</v>
      </c>
      <c r="K1150" s="9"/>
      <c r="L1150" s="12" t="s">
        <v>101</v>
      </c>
      <c r="M1150" s="11" t="s">
        <v>3038</v>
      </c>
      <c r="N1150" s="11" t="s">
        <v>1859</v>
      </c>
      <c r="O1150" s="9" t="s">
        <v>157</v>
      </c>
      <c r="P1150" s="9" t="s">
        <v>158</v>
      </c>
      <c r="Q1150" s="11" t="s">
        <v>1859</v>
      </c>
      <c r="R1150" s="9" t="s">
        <v>47</v>
      </c>
      <c r="S1150" s="9" t="s">
        <v>43</v>
      </c>
      <c r="T1150" s="13">
        <v>1.59</v>
      </c>
      <c r="U1150" s="10">
        <v>44645</v>
      </c>
      <c r="V1150" s="9" t="s">
        <v>1860</v>
      </c>
      <c r="W1150" s="12" t="s">
        <v>93</v>
      </c>
      <c r="X1150" s="12" t="s">
        <v>103</v>
      </c>
      <c r="Y1150" s="163" t="s">
        <v>32</v>
      </c>
      <c r="Z1150" s="11"/>
      <c r="AA1150" s="14">
        <v>0</v>
      </c>
      <c r="AB1150" s="14">
        <v>0</v>
      </c>
      <c r="AC1150" s="14">
        <v>15750</v>
      </c>
      <c r="AD1150" s="14">
        <v>543000</v>
      </c>
      <c r="AE1150" s="161">
        <f>SUM(TAMPData2202[[#This Row],[2022 PE Obligations]:[2022 Paving Obligations]])</f>
        <v>558750</v>
      </c>
      <c r="AF1150" s="14">
        <v>0</v>
      </c>
      <c r="AG1150" s="14">
        <v>0</v>
      </c>
      <c r="AH1150" s="14">
        <v>15750</v>
      </c>
      <c r="AI1150" s="14">
        <v>543000</v>
      </c>
      <c r="AJ1150" s="14">
        <v>558750</v>
      </c>
      <c r="AK1150" s="16" t="s">
        <v>3039</v>
      </c>
    </row>
    <row r="1151" spans="1:37" ht="54" hidden="1" x14ac:dyDescent="0.35">
      <c r="A1151" s="162">
        <v>129139</v>
      </c>
      <c r="B1151" s="8">
        <v>1</v>
      </c>
      <c r="C1151" s="9" t="s">
        <v>85</v>
      </c>
      <c r="D1151" s="10">
        <v>43635</v>
      </c>
      <c r="E1151" s="9" t="s">
        <v>152</v>
      </c>
      <c r="F1151" s="10">
        <v>44589</v>
      </c>
      <c r="G1151" s="9" t="s">
        <v>666</v>
      </c>
      <c r="H1151" s="11" t="s">
        <v>162</v>
      </c>
      <c r="I1151" s="9" t="s">
        <v>1451</v>
      </c>
      <c r="J1151" s="12" t="s">
        <v>101</v>
      </c>
      <c r="K1151" s="9"/>
      <c r="L1151" s="12" t="s">
        <v>101</v>
      </c>
      <c r="M1151" s="11" t="s">
        <v>3040</v>
      </c>
      <c r="N1151" s="11" t="s">
        <v>3041</v>
      </c>
      <c r="O1151" s="9" t="s">
        <v>157</v>
      </c>
      <c r="P1151" s="9" t="s">
        <v>158</v>
      </c>
      <c r="Q1151" s="11" t="s">
        <v>3041</v>
      </c>
      <c r="R1151" s="9" t="s">
        <v>47</v>
      </c>
      <c r="S1151" s="9" t="s">
        <v>43</v>
      </c>
      <c r="T1151" s="13">
        <v>5.12</v>
      </c>
      <c r="U1151" s="10">
        <v>44645</v>
      </c>
      <c r="V1151" s="9" t="s">
        <v>1860</v>
      </c>
      <c r="W1151" s="12" t="s">
        <v>93</v>
      </c>
      <c r="X1151" s="12" t="s">
        <v>103</v>
      </c>
      <c r="Y1151" s="163" t="s">
        <v>32</v>
      </c>
      <c r="Z1151" s="11"/>
      <c r="AA1151" s="14">
        <v>0</v>
      </c>
      <c r="AB1151" s="14">
        <v>0</v>
      </c>
      <c r="AC1151" s="14">
        <v>28400</v>
      </c>
      <c r="AD1151" s="14">
        <v>1764100</v>
      </c>
      <c r="AE1151" s="161">
        <f>SUM(TAMPData2202[[#This Row],[2022 PE Obligations]:[2022 Paving Obligations]])</f>
        <v>1792500</v>
      </c>
      <c r="AF1151" s="14">
        <v>0</v>
      </c>
      <c r="AG1151" s="14">
        <v>0</v>
      </c>
      <c r="AH1151" s="14">
        <v>28400</v>
      </c>
      <c r="AI1151" s="14">
        <v>1764100</v>
      </c>
      <c r="AJ1151" s="14">
        <v>1792500</v>
      </c>
      <c r="AK1151" s="16" t="s">
        <v>3042</v>
      </c>
    </row>
    <row r="1152" spans="1:37" ht="36" hidden="1" x14ac:dyDescent="0.35">
      <c r="A1152" s="162">
        <v>129145</v>
      </c>
      <c r="B1152" s="8">
        <v>1</v>
      </c>
      <c r="C1152" s="9" t="s">
        <v>97</v>
      </c>
      <c r="D1152" s="10">
        <v>43635</v>
      </c>
      <c r="E1152" s="9" t="s">
        <v>152</v>
      </c>
      <c r="F1152" s="10">
        <v>44592.875162037039</v>
      </c>
      <c r="G1152" s="9" t="s">
        <v>108</v>
      </c>
      <c r="H1152" s="11" t="s">
        <v>689</v>
      </c>
      <c r="I1152" s="9" t="s">
        <v>2524</v>
      </c>
      <c r="J1152" s="12" t="s">
        <v>101</v>
      </c>
      <c r="K1152" s="9"/>
      <c r="L1152" s="12" t="s">
        <v>101</v>
      </c>
      <c r="M1152" s="11" t="s">
        <v>2525</v>
      </c>
      <c r="N1152" s="11" t="s">
        <v>1845</v>
      </c>
      <c r="O1152" s="9" t="s">
        <v>157</v>
      </c>
      <c r="P1152" s="9" t="s">
        <v>1794</v>
      </c>
      <c r="Q1152" s="11" t="s">
        <v>1845</v>
      </c>
      <c r="R1152" s="9" t="s">
        <v>47</v>
      </c>
      <c r="S1152" s="164" t="s">
        <v>43</v>
      </c>
      <c r="T1152" s="13">
        <v>3.35</v>
      </c>
      <c r="U1152" s="10">
        <v>44281</v>
      </c>
      <c r="V1152" s="9" t="s">
        <v>1805</v>
      </c>
      <c r="W1152" s="12" t="s">
        <v>93</v>
      </c>
      <c r="X1152" s="12" t="s">
        <v>103</v>
      </c>
      <c r="Y1152" s="163" t="s">
        <v>32</v>
      </c>
      <c r="Z1152" s="11" t="s">
        <v>2526</v>
      </c>
      <c r="AA1152" s="14">
        <v>0</v>
      </c>
      <c r="AB1152" s="14">
        <v>0</v>
      </c>
      <c r="AC1152" s="14">
        <v>248500</v>
      </c>
      <c r="AD1152" s="14">
        <v>138900</v>
      </c>
      <c r="AE1152" s="161">
        <f>SUM(TAMPData2202[[#This Row],[2022 PE Obligations]:[2022 Paving Obligations]])</f>
        <v>387400</v>
      </c>
      <c r="AF1152" s="14">
        <v>0</v>
      </c>
      <c r="AG1152" s="14">
        <v>0</v>
      </c>
      <c r="AH1152" s="14">
        <v>1119800</v>
      </c>
      <c r="AI1152" s="14">
        <v>2336400</v>
      </c>
      <c r="AJ1152" s="14">
        <v>3456200</v>
      </c>
      <c r="AK1152" s="16" t="s">
        <v>2528</v>
      </c>
    </row>
    <row r="1153" spans="1:37" hidden="1" x14ac:dyDescent="0.35">
      <c r="A1153" s="162">
        <v>129146</v>
      </c>
      <c r="B1153" s="8">
        <v>1</v>
      </c>
      <c r="C1153" s="9" t="s">
        <v>97</v>
      </c>
      <c r="D1153" s="10">
        <v>43635</v>
      </c>
      <c r="E1153" s="9" t="s">
        <v>152</v>
      </c>
      <c r="F1153" s="10">
        <v>44547.875185185185</v>
      </c>
      <c r="G1153" s="9" t="s">
        <v>161</v>
      </c>
      <c r="H1153" s="11" t="s">
        <v>153</v>
      </c>
      <c r="I1153" s="9" t="s">
        <v>697</v>
      </c>
      <c r="J1153" s="12" t="s">
        <v>101</v>
      </c>
      <c r="K1153" s="9"/>
      <c r="L1153" s="12" t="s">
        <v>101</v>
      </c>
      <c r="M1153" s="11" t="s">
        <v>2804</v>
      </c>
      <c r="N1153" s="11" t="s">
        <v>1845</v>
      </c>
      <c r="O1153" s="9" t="s">
        <v>157</v>
      </c>
      <c r="P1153" s="9" t="s">
        <v>158</v>
      </c>
      <c r="Q1153" s="11" t="s">
        <v>1845</v>
      </c>
      <c r="R1153" s="9" t="s">
        <v>47</v>
      </c>
      <c r="S1153" s="164" t="s">
        <v>43</v>
      </c>
      <c r="T1153" s="13">
        <v>4.88</v>
      </c>
      <c r="U1153" s="10">
        <v>44323</v>
      </c>
      <c r="V1153" s="9" t="s">
        <v>1805</v>
      </c>
      <c r="W1153" s="12" t="s">
        <v>93</v>
      </c>
      <c r="X1153" s="12" t="s">
        <v>103</v>
      </c>
      <c r="Y1153" s="163" t="s">
        <v>32</v>
      </c>
      <c r="Z1153" s="11"/>
      <c r="AA1153" s="14">
        <v>0</v>
      </c>
      <c r="AB1153" s="14">
        <v>0</v>
      </c>
      <c r="AC1153" s="14">
        <v>57340</v>
      </c>
      <c r="AD1153" s="14">
        <v>370710</v>
      </c>
      <c r="AE1153" s="161">
        <f>SUM(TAMPData2202[[#This Row],[2022 PE Obligations]:[2022 Paving Obligations]])</f>
        <v>428050</v>
      </c>
      <c r="AF1153" s="14">
        <v>0</v>
      </c>
      <c r="AG1153" s="14">
        <v>0</v>
      </c>
      <c r="AH1153" s="14">
        <v>294840</v>
      </c>
      <c r="AI1153" s="14">
        <v>2335610</v>
      </c>
      <c r="AJ1153" s="14">
        <v>2630450</v>
      </c>
      <c r="AK1153" s="16" t="s">
        <v>2806</v>
      </c>
    </row>
    <row r="1154" spans="1:37" hidden="1" x14ac:dyDescent="0.35">
      <c r="A1154" s="159">
        <v>129148</v>
      </c>
      <c r="B1154" s="8">
        <v>1</v>
      </c>
      <c r="C1154" s="9" t="s">
        <v>85</v>
      </c>
      <c r="D1154" s="10">
        <v>43636</v>
      </c>
      <c r="E1154" s="9" t="s">
        <v>98</v>
      </c>
      <c r="F1154" s="10">
        <v>44280</v>
      </c>
      <c r="G1154" s="9" t="s">
        <v>152</v>
      </c>
      <c r="H1154" s="11" t="s">
        <v>337</v>
      </c>
      <c r="I1154" s="9" t="s">
        <v>4463</v>
      </c>
      <c r="J1154" s="12" t="s">
        <v>101</v>
      </c>
      <c r="K1154" s="9"/>
      <c r="L1154" s="12" t="s">
        <v>101</v>
      </c>
      <c r="M1154" s="11" t="s">
        <v>4464</v>
      </c>
      <c r="N1154" s="11" t="s">
        <v>4465</v>
      </c>
      <c r="O1154" s="9" t="s">
        <v>103</v>
      </c>
      <c r="P1154" s="9" t="s">
        <v>92</v>
      </c>
      <c r="Q1154" s="11"/>
      <c r="R1154" s="9" t="s">
        <v>47</v>
      </c>
      <c r="S1154" s="9" t="s">
        <v>41</v>
      </c>
      <c r="T1154" s="13">
        <v>3.34</v>
      </c>
      <c r="U1154" s="12"/>
      <c r="V1154" s="9"/>
      <c r="W1154" s="12" t="s">
        <v>93</v>
      </c>
      <c r="X1154" s="12"/>
      <c r="Y1154" s="153" t="s">
        <v>32</v>
      </c>
      <c r="Z1154" s="11"/>
      <c r="AA1154" s="14">
        <v>354700</v>
      </c>
      <c r="AB1154" s="14">
        <v>0</v>
      </c>
      <c r="AC1154" s="14">
        <v>0</v>
      </c>
      <c r="AD1154" s="14">
        <v>0</v>
      </c>
      <c r="AE1154" s="161">
        <f>SUM(TAMPData2202[[#This Row],[2022 PE Obligations]:[2022 Paving Obligations]])</f>
        <v>354700</v>
      </c>
      <c r="AF1154" s="14">
        <v>394700</v>
      </c>
      <c r="AG1154" s="14">
        <v>0</v>
      </c>
      <c r="AH1154" s="14">
        <v>0</v>
      </c>
      <c r="AI1154" s="14">
        <v>0</v>
      </c>
      <c r="AJ1154" s="14">
        <v>394700</v>
      </c>
      <c r="AK1154" s="16"/>
    </row>
    <row r="1155" spans="1:37" hidden="1" x14ac:dyDescent="0.35">
      <c r="A1155" s="162">
        <v>129151</v>
      </c>
      <c r="B1155" s="8">
        <v>1</v>
      </c>
      <c r="C1155" s="9" t="s">
        <v>85</v>
      </c>
      <c r="D1155" s="10">
        <v>43636</v>
      </c>
      <c r="E1155" s="9" t="s">
        <v>152</v>
      </c>
      <c r="F1155" s="10">
        <v>44539</v>
      </c>
      <c r="G1155" s="9" t="s">
        <v>161</v>
      </c>
      <c r="H1155" s="11" t="s">
        <v>297</v>
      </c>
      <c r="I1155" s="9" t="s">
        <v>292</v>
      </c>
      <c r="J1155" s="12" t="s">
        <v>101</v>
      </c>
      <c r="K1155" s="9"/>
      <c r="L1155" s="12" t="s">
        <v>101</v>
      </c>
      <c r="M1155" s="11" t="s">
        <v>2004</v>
      </c>
      <c r="N1155" s="11" t="s">
        <v>1793</v>
      </c>
      <c r="O1155" s="9" t="s">
        <v>157</v>
      </c>
      <c r="P1155" s="9" t="s">
        <v>158</v>
      </c>
      <c r="Q1155" s="11" t="s">
        <v>1793</v>
      </c>
      <c r="R1155" s="9" t="s">
        <v>47</v>
      </c>
      <c r="S1155" s="9" t="s">
        <v>43</v>
      </c>
      <c r="T1155" s="13">
        <v>6.94</v>
      </c>
      <c r="U1155" s="10">
        <v>44603</v>
      </c>
      <c r="V1155" s="9" t="s">
        <v>1805</v>
      </c>
      <c r="W1155" s="12" t="s">
        <v>670</v>
      </c>
      <c r="X1155" s="12" t="s">
        <v>13</v>
      </c>
      <c r="Y1155" s="163" t="s">
        <v>31</v>
      </c>
      <c r="Z1155" s="11"/>
      <c r="AA1155" s="14">
        <v>0</v>
      </c>
      <c r="AB1155" s="14">
        <v>0</v>
      </c>
      <c r="AC1155" s="14">
        <v>381000</v>
      </c>
      <c r="AD1155" s="14">
        <v>3508600</v>
      </c>
      <c r="AE1155" s="161">
        <f>SUM(TAMPData2202[[#This Row],[2022 PE Obligations]:[2022 Paving Obligations]])</f>
        <v>3889600</v>
      </c>
      <c r="AF1155" s="14">
        <v>0</v>
      </c>
      <c r="AG1155" s="14">
        <v>0</v>
      </c>
      <c r="AH1155" s="14">
        <v>381000</v>
      </c>
      <c r="AI1155" s="14">
        <v>3508600</v>
      </c>
      <c r="AJ1155" s="14">
        <v>3889600</v>
      </c>
      <c r="AK1155" s="16" t="s">
        <v>2005</v>
      </c>
    </row>
    <row r="1156" spans="1:37" hidden="1" x14ac:dyDescent="0.35">
      <c r="A1156" s="162">
        <v>129154</v>
      </c>
      <c r="B1156" s="8">
        <v>1</v>
      </c>
      <c r="C1156" s="9" t="s">
        <v>85</v>
      </c>
      <c r="D1156" s="10">
        <v>43636</v>
      </c>
      <c r="E1156" s="9" t="s">
        <v>152</v>
      </c>
      <c r="F1156" s="10">
        <v>44557</v>
      </c>
      <c r="G1156" s="9" t="s">
        <v>161</v>
      </c>
      <c r="H1156" s="11" t="s">
        <v>297</v>
      </c>
      <c r="I1156" s="9" t="s">
        <v>2059</v>
      </c>
      <c r="J1156" s="12" t="s">
        <v>101</v>
      </c>
      <c r="K1156" s="9"/>
      <c r="L1156" s="12" t="s">
        <v>101</v>
      </c>
      <c r="M1156" s="11" t="s">
        <v>2060</v>
      </c>
      <c r="N1156" s="11" t="s">
        <v>1793</v>
      </c>
      <c r="O1156" s="9" t="s">
        <v>157</v>
      </c>
      <c r="P1156" s="9" t="s">
        <v>158</v>
      </c>
      <c r="Q1156" s="11" t="s">
        <v>1793</v>
      </c>
      <c r="R1156" s="9" t="s">
        <v>47</v>
      </c>
      <c r="S1156" s="9" t="s">
        <v>43</v>
      </c>
      <c r="T1156" s="13">
        <v>1.86</v>
      </c>
      <c r="U1156" s="10">
        <v>44603</v>
      </c>
      <c r="V1156" s="9" t="s">
        <v>1805</v>
      </c>
      <c r="W1156" s="12" t="s">
        <v>93</v>
      </c>
      <c r="X1156" s="12" t="s">
        <v>103</v>
      </c>
      <c r="Y1156" s="163" t="s">
        <v>32</v>
      </c>
      <c r="Z1156" s="11"/>
      <c r="AA1156" s="14">
        <v>0</v>
      </c>
      <c r="AB1156" s="14">
        <v>0</v>
      </c>
      <c r="AC1156" s="14">
        <v>176300</v>
      </c>
      <c r="AD1156" s="14">
        <v>938100</v>
      </c>
      <c r="AE1156" s="161">
        <f>SUM(TAMPData2202[[#This Row],[2022 PE Obligations]:[2022 Paving Obligations]])</f>
        <v>1114400</v>
      </c>
      <c r="AF1156" s="14">
        <v>0</v>
      </c>
      <c r="AG1156" s="14">
        <v>0</v>
      </c>
      <c r="AH1156" s="14">
        <v>176300</v>
      </c>
      <c r="AI1156" s="14">
        <v>938100</v>
      </c>
      <c r="AJ1156" s="14">
        <v>1114400</v>
      </c>
      <c r="AK1156" s="16" t="s">
        <v>2062</v>
      </c>
    </row>
    <row r="1157" spans="1:37" hidden="1" x14ac:dyDescent="0.35">
      <c r="A1157" s="162">
        <v>129155</v>
      </c>
      <c r="B1157" s="8">
        <v>1</v>
      </c>
      <c r="C1157" s="9" t="s">
        <v>97</v>
      </c>
      <c r="D1157" s="10">
        <v>43636</v>
      </c>
      <c r="E1157" s="9" t="s">
        <v>152</v>
      </c>
      <c r="F1157" s="10">
        <v>44592.875150462962</v>
      </c>
      <c r="G1157" s="9" t="s">
        <v>108</v>
      </c>
      <c r="H1157" s="11" t="s">
        <v>689</v>
      </c>
      <c r="I1157" s="9" t="s">
        <v>690</v>
      </c>
      <c r="J1157" s="12" t="s">
        <v>101</v>
      </c>
      <c r="K1157" s="9"/>
      <c r="L1157" s="12" t="s">
        <v>101</v>
      </c>
      <c r="M1157" s="11" t="s">
        <v>2463</v>
      </c>
      <c r="N1157" s="11" t="s">
        <v>1845</v>
      </c>
      <c r="O1157" s="9" t="s">
        <v>157</v>
      </c>
      <c r="P1157" s="9" t="s">
        <v>158</v>
      </c>
      <c r="Q1157" s="11" t="s">
        <v>1845</v>
      </c>
      <c r="R1157" s="9" t="s">
        <v>47</v>
      </c>
      <c r="S1157" s="164" t="s">
        <v>43</v>
      </c>
      <c r="T1157" s="13">
        <v>2.19</v>
      </c>
      <c r="U1157" s="10">
        <v>44281</v>
      </c>
      <c r="V1157" s="9" t="s">
        <v>1805</v>
      </c>
      <c r="W1157" s="12" t="s">
        <v>670</v>
      </c>
      <c r="X1157" s="12" t="s">
        <v>13</v>
      </c>
      <c r="Y1157" s="163" t="s">
        <v>31</v>
      </c>
      <c r="Z1157" s="11"/>
      <c r="AA1157" s="14">
        <v>0</v>
      </c>
      <c r="AB1157" s="14">
        <v>0</v>
      </c>
      <c r="AC1157" s="14">
        <v>17400</v>
      </c>
      <c r="AD1157" s="14">
        <v>117200</v>
      </c>
      <c r="AE1157" s="161">
        <f>SUM(TAMPData2202[[#This Row],[2022 PE Obligations]:[2022 Paving Obligations]])</f>
        <v>134600</v>
      </c>
      <c r="AF1157" s="14">
        <v>0</v>
      </c>
      <c r="AG1157" s="14">
        <v>0</v>
      </c>
      <c r="AH1157" s="14">
        <v>137200</v>
      </c>
      <c r="AI1157" s="14">
        <v>2146000</v>
      </c>
      <c r="AJ1157" s="14">
        <v>2283200</v>
      </c>
      <c r="AK1157" s="16" t="s">
        <v>2465</v>
      </c>
    </row>
    <row r="1158" spans="1:37" ht="36" hidden="1" x14ac:dyDescent="0.35">
      <c r="A1158" s="162">
        <v>129159</v>
      </c>
      <c r="B1158" s="8">
        <v>1</v>
      </c>
      <c r="C1158" s="9" t="s">
        <v>85</v>
      </c>
      <c r="D1158" s="10">
        <v>43636</v>
      </c>
      <c r="E1158" s="9" t="s">
        <v>152</v>
      </c>
      <c r="F1158" s="10">
        <v>44550</v>
      </c>
      <c r="G1158" s="9" t="s">
        <v>161</v>
      </c>
      <c r="H1158" s="11" t="s">
        <v>1633</v>
      </c>
      <c r="I1158" s="9" t="s">
        <v>1655</v>
      </c>
      <c r="J1158" s="12" t="s">
        <v>101</v>
      </c>
      <c r="K1158" s="9"/>
      <c r="L1158" s="12" t="s">
        <v>101</v>
      </c>
      <c r="M1158" s="11" t="s">
        <v>2006</v>
      </c>
      <c r="N1158" s="11" t="s">
        <v>1859</v>
      </c>
      <c r="O1158" s="9" t="s">
        <v>157</v>
      </c>
      <c r="P1158" s="9" t="s">
        <v>158</v>
      </c>
      <c r="Q1158" s="11" t="s">
        <v>1859</v>
      </c>
      <c r="R1158" s="9" t="s">
        <v>47</v>
      </c>
      <c r="S1158" s="9" t="s">
        <v>43</v>
      </c>
      <c r="T1158" s="13">
        <v>5.08</v>
      </c>
      <c r="U1158" s="10">
        <v>44603</v>
      </c>
      <c r="V1158" s="9" t="s">
        <v>1860</v>
      </c>
      <c r="W1158" s="12" t="s">
        <v>670</v>
      </c>
      <c r="X1158" s="12" t="s">
        <v>13</v>
      </c>
      <c r="Y1158" s="163" t="s">
        <v>31</v>
      </c>
      <c r="Z1158" s="11"/>
      <c r="AA1158" s="14">
        <v>0</v>
      </c>
      <c r="AB1158" s="14">
        <v>0</v>
      </c>
      <c r="AC1158" s="14">
        <v>38500</v>
      </c>
      <c r="AD1158" s="14">
        <v>1662700</v>
      </c>
      <c r="AE1158" s="161">
        <f>SUM(TAMPData2202[[#This Row],[2022 PE Obligations]:[2022 Paving Obligations]])</f>
        <v>1701200</v>
      </c>
      <c r="AF1158" s="14">
        <v>0</v>
      </c>
      <c r="AG1158" s="14">
        <v>0</v>
      </c>
      <c r="AH1158" s="14">
        <v>38500</v>
      </c>
      <c r="AI1158" s="14">
        <v>1662700</v>
      </c>
      <c r="AJ1158" s="14">
        <v>1701200</v>
      </c>
      <c r="AK1158" s="16" t="s">
        <v>2008</v>
      </c>
    </row>
    <row r="1159" spans="1:37" ht="36" hidden="1" x14ac:dyDescent="0.35">
      <c r="A1159" s="162">
        <v>129163</v>
      </c>
      <c r="B1159" s="8">
        <v>1</v>
      </c>
      <c r="C1159" s="9" t="s">
        <v>97</v>
      </c>
      <c r="D1159" s="10">
        <v>43636</v>
      </c>
      <c r="E1159" s="9" t="s">
        <v>152</v>
      </c>
      <c r="F1159" s="10">
        <v>44499.875185185185</v>
      </c>
      <c r="G1159" s="9" t="s">
        <v>161</v>
      </c>
      <c r="H1159" s="11" t="s">
        <v>190</v>
      </c>
      <c r="I1159" s="9" t="s">
        <v>2449</v>
      </c>
      <c r="J1159" s="12" t="s">
        <v>101</v>
      </c>
      <c r="K1159" s="9"/>
      <c r="L1159" s="12" t="s">
        <v>101</v>
      </c>
      <c r="M1159" s="11" t="s">
        <v>2811</v>
      </c>
      <c r="N1159" s="11" t="s">
        <v>1859</v>
      </c>
      <c r="O1159" s="9" t="s">
        <v>157</v>
      </c>
      <c r="P1159" s="9" t="s">
        <v>158</v>
      </c>
      <c r="Q1159" s="11" t="s">
        <v>1859</v>
      </c>
      <c r="R1159" s="9" t="s">
        <v>47</v>
      </c>
      <c r="S1159" s="164" t="s">
        <v>43</v>
      </c>
      <c r="T1159" s="13">
        <v>3.54</v>
      </c>
      <c r="U1159" s="10">
        <v>44323</v>
      </c>
      <c r="V1159" s="9" t="s">
        <v>1805</v>
      </c>
      <c r="W1159" s="12" t="s">
        <v>93</v>
      </c>
      <c r="X1159" s="12" t="s">
        <v>103</v>
      </c>
      <c r="Y1159" s="163" t="s">
        <v>32</v>
      </c>
      <c r="Z1159" s="11"/>
      <c r="AA1159" s="14">
        <v>0</v>
      </c>
      <c r="AB1159" s="14">
        <v>0</v>
      </c>
      <c r="AC1159" s="14">
        <v>150</v>
      </c>
      <c r="AD1159" s="14">
        <v>40690</v>
      </c>
      <c r="AE1159" s="161">
        <f>SUM(TAMPData2202[[#This Row],[2022 PE Obligations]:[2022 Paving Obligations]])</f>
        <v>40840</v>
      </c>
      <c r="AF1159" s="14">
        <v>0</v>
      </c>
      <c r="AG1159" s="14">
        <v>0</v>
      </c>
      <c r="AH1159" s="14">
        <v>10250</v>
      </c>
      <c r="AI1159" s="14">
        <v>1247190</v>
      </c>
      <c r="AJ1159" s="14">
        <v>1257440</v>
      </c>
      <c r="AK1159" s="16" t="s">
        <v>2812</v>
      </c>
    </row>
    <row r="1160" spans="1:37" hidden="1" x14ac:dyDescent="0.35">
      <c r="A1160" s="159">
        <v>129175</v>
      </c>
      <c r="B1160" s="8">
        <v>3</v>
      </c>
      <c r="C1160" s="9" t="s">
        <v>114</v>
      </c>
      <c r="D1160" s="10">
        <v>43637</v>
      </c>
      <c r="E1160" s="9" t="s">
        <v>134</v>
      </c>
      <c r="F1160" s="10">
        <v>44348</v>
      </c>
      <c r="G1160" s="9" t="s">
        <v>98</v>
      </c>
      <c r="H1160" s="11" t="s">
        <v>551</v>
      </c>
      <c r="I1160" s="9" t="s">
        <v>1639</v>
      </c>
      <c r="J1160" s="12" t="s">
        <v>101</v>
      </c>
      <c r="K1160" s="9"/>
      <c r="L1160" s="12" t="s">
        <v>101</v>
      </c>
      <c r="M1160" s="11" t="s">
        <v>1644</v>
      </c>
      <c r="N1160" s="11"/>
      <c r="O1160" s="9" t="s">
        <v>438</v>
      </c>
      <c r="P1160" s="9" t="s">
        <v>439</v>
      </c>
      <c r="Q1160" s="11"/>
      <c r="R1160" s="9" t="s">
        <v>39</v>
      </c>
      <c r="S1160" s="9" t="s">
        <v>46</v>
      </c>
      <c r="T1160" s="13">
        <v>0.01</v>
      </c>
      <c r="U1160" s="10">
        <v>43686</v>
      </c>
      <c r="V1160" s="9"/>
      <c r="W1160" s="12" t="s">
        <v>93</v>
      </c>
      <c r="X1160" s="12" t="s">
        <v>103</v>
      </c>
      <c r="Y1160" s="153" t="s">
        <v>32</v>
      </c>
      <c r="Z1160" s="11"/>
      <c r="AA1160" s="14">
        <v>0</v>
      </c>
      <c r="AB1160" s="14">
        <v>0</v>
      </c>
      <c r="AC1160" s="14">
        <v>67828.240000000005</v>
      </c>
      <c r="AD1160" s="14">
        <v>0</v>
      </c>
      <c r="AE1160" s="161">
        <f>SUM(TAMPData2202[[#This Row],[2022 PE Obligations]:[2022 Paving Obligations]])</f>
        <v>67828.240000000005</v>
      </c>
      <c r="AF1160" s="14">
        <v>0</v>
      </c>
      <c r="AG1160" s="14">
        <v>0</v>
      </c>
      <c r="AH1160" s="14">
        <v>564053.24</v>
      </c>
      <c r="AI1160" s="14">
        <v>0</v>
      </c>
      <c r="AJ1160" s="14">
        <v>564053.24</v>
      </c>
      <c r="AK1160" s="16" t="s">
        <v>1646</v>
      </c>
    </row>
    <row r="1161" spans="1:37" hidden="1" x14ac:dyDescent="0.35">
      <c r="A1161" s="162">
        <v>129187</v>
      </c>
      <c r="B1161" s="8">
        <v>3</v>
      </c>
      <c r="C1161" s="9" t="s">
        <v>85</v>
      </c>
      <c r="D1161" s="10">
        <v>43641</v>
      </c>
      <c r="E1161" s="9" t="s">
        <v>152</v>
      </c>
      <c r="F1161" s="10">
        <v>44594</v>
      </c>
      <c r="G1161" s="9" t="s">
        <v>241</v>
      </c>
      <c r="H1161" s="11" t="s">
        <v>109</v>
      </c>
      <c r="I1161" s="9" t="s">
        <v>4474</v>
      </c>
      <c r="J1161" s="12" t="s">
        <v>101</v>
      </c>
      <c r="K1161" s="9"/>
      <c r="L1161" s="12" t="s">
        <v>101</v>
      </c>
      <c r="M1161" s="11" t="s">
        <v>4475</v>
      </c>
      <c r="N1161" s="11" t="s">
        <v>1793</v>
      </c>
      <c r="O1161" s="9" t="s">
        <v>157</v>
      </c>
      <c r="P1161" s="9" t="s">
        <v>158</v>
      </c>
      <c r="Q1161" s="11" t="s">
        <v>1793</v>
      </c>
      <c r="R1161" s="9" t="s">
        <v>47</v>
      </c>
      <c r="S1161" s="9" t="s">
        <v>43</v>
      </c>
      <c r="T1161" s="13">
        <v>5.71</v>
      </c>
      <c r="U1161" s="12"/>
      <c r="V1161" s="9" t="s">
        <v>1805</v>
      </c>
      <c r="W1161" s="12" t="s">
        <v>93</v>
      </c>
      <c r="X1161" s="12" t="s">
        <v>103</v>
      </c>
      <c r="Y1161" s="163" t="s">
        <v>32</v>
      </c>
      <c r="Z1161" s="11"/>
      <c r="AA1161" s="14">
        <v>0</v>
      </c>
      <c r="AB1161" s="14">
        <v>88631.26</v>
      </c>
      <c r="AC1161" s="14">
        <v>0</v>
      </c>
      <c r="AD1161" s="14">
        <v>0</v>
      </c>
      <c r="AE1161" s="161">
        <f>SUM(TAMPData2202[[#This Row],[2022 PE Obligations]:[2022 Paving Obligations]])</f>
        <v>88631.26</v>
      </c>
      <c r="AF1161" s="14">
        <v>0</v>
      </c>
      <c r="AG1161" s="14">
        <v>88631.26</v>
      </c>
      <c r="AH1161" s="14">
        <v>0</v>
      </c>
      <c r="AI1161" s="14">
        <v>0</v>
      </c>
      <c r="AJ1161" s="14">
        <v>88631.26</v>
      </c>
      <c r="AK1161" s="16" t="s">
        <v>4476</v>
      </c>
    </row>
    <row r="1162" spans="1:37" ht="36" hidden="1" x14ac:dyDescent="0.35">
      <c r="A1162" s="162">
        <v>129191</v>
      </c>
      <c r="B1162" s="8">
        <v>3</v>
      </c>
      <c r="C1162" s="9" t="s">
        <v>97</v>
      </c>
      <c r="D1162" s="10">
        <v>43641</v>
      </c>
      <c r="E1162" s="9" t="s">
        <v>152</v>
      </c>
      <c r="F1162" s="10">
        <v>44319</v>
      </c>
      <c r="G1162" s="9" t="s">
        <v>203</v>
      </c>
      <c r="H1162" s="11" t="s">
        <v>115</v>
      </c>
      <c r="I1162" s="9" t="s">
        <v>6288</v>
      </c>
      <c r="J1162" s="12" t="s">
        <v>101</v>
      </c>
      <c r="K1162" s="9"/>
      <c r="L1162" s="12" t="s">
        <v>101</v>
      </c>
      <c r="M1162" s="11" t="s">
        <v>6289</v>
      </c>
      <c r="N1162" s="11" t="s">
        <v>1859</v>
      </c>
      <c r="O1162" s="9" t="s">
        <v>157</v>
      </c>
      <c r="P1162" s="9" t="s">
        <v>1794</v>
      </c>
      <c r="Q1162" s="11" t="s">
        <v>1859</v>
      </c>
      <c r="R1162" s="9" t="s">
        <v>47</v>
      </c>
      <c r="S1162" s="164" t="s">
        <v>43</v>
      </c>
      <c r="T1162" s="13">
        <v>8</v>
      </c>
      <c r="U1162" s="10">
        <v>43917</v>
      </c>
      <c r="V1162" s="9" t="s">
        <v>1860</v>
      </c>
      <c r="W1162" s="12" t="s">
        <v>93</v>
      </c>
      <c r="X1162" s="12" t="s">
        <v>103</v>
      </c>
      <c r="Y1162" s="163" t="s">
        <v>32</v>
      </c>
      <c r="Z1162" s="11" t="s">
        <v>6290</v>
      </c>
      <c r="AA1162" s="14">
        <v>0</v>
      </c>
      <c r="AB1162" s="14">
        <v>0</v>
      </c>
      <c r="AC1162" s="14">
        <v>-88673.279999999999</v>
      </c>
      <c r="AD1162" s="14">
        <v>-25928.45</v>
      </c>
      <c r="AE1162" s="161">
        <f>SUM(TAMPData2202[[#This Row],[2022 PE Obligations]:[2022 Paving Obligations]])</f>
        <v>-114601.73</v>
      </c>
      <c r="AF1162" s="14">
        <v>0</v>
      </c>
      <c r="AG1162" s="14">
        <v>0</v>
      </c>
      <c r="AH1162" s="14">
        <v>166023.72</v>
      </c>
      <c r="AI1162" s="14">
        <v>886553.55</v>
      </c>
      <c r="AJ1162" s="14">
        <v>1052577.27</v>
      </c>
      <c r="AK1162" s="16" t="s">
        <v>6291</v>
      </c>
    </row>
    <row r="1163" spans="1:37" hidden="1" x14ac:dyDescent="0.35">
      <c r="A1163" s="162">
        <v>129192</v>
      </c>
      <c r="B1163" s="8">
        <v>3</v>
      </c>
      <c r="C1163" s="9" t="s">
        <v>114</v>
      </c>
      <c r="D1163" s="10">
        <v>43641</v>
      </c>
      <c r="E1163" s="9" t="s">
        <v>152</v>
      </c>
      <c r="F1163" s="10">
        <v>44180</v>
      </c>
      <c r="G1163" s="9" t="s">
        <v>134</v>
      </c>
      <c r="H1163" s="11" t="s">
        <v>701</v>
      </c>
      <c r="I1163" s="9" t="s">
        <v>3127</v>
      </c>
      <c r="J1163" s="12" t="s">
        <v>101</v>
      </c>
      <c r="K1163" s="9"/>
      <c r="L1163" s="12" t="s">
        <v>101</v>
      </c>
      <c r="M1163" s="11" t="s">
        <v>3128</v>
      </c>
      <c r="N1163" s="11" t="s">
        <v>1793</v>
      </c>
      <c r="O1163" s="9" t="s">
        <v>157</v>
      </c>
      <c r="P1163" s="9" t="s">
        <v>158</v>
      </c>
      <c r="Q1163" s="11" t="s">
        <v>1793</v>
      </c>
      <c r="R1163" s="9" t="s">
        <v>47</v>
      </c>
      <c r="S1163" s="164" t="s">
        <v>43</v>
      </c>
      <c r="T1163" s="13">
        <v>9.2799999999999994</v>
      </c>
      <c r="U1163" s="10">
        <v>43966</v>
      </c>
      <c r="V1163" s="9" t="s">
        <v>1805</v>
      </c>
      <c r="W1163" s="12" t="s">
        <v>93</v>
      </c>
      <c r="X1163" s="12" t="s">
        <v>103</v>
      </c>
      <c r="Y1163" s="163" t="s">
        <v>32</v>
      </c>
      <c r="Z1163" s="11"/>
      <c r="AA1163" s="14">
        <v>0</v>
      </c>
      <c r="AB1163" s="14">
        <v>0</v>
      </c>
      <c r="AC1163" s="14">
        <v>-9341.3700000000008</v>
      </c>
      <c r="AD1163" s="14">
        <v>64020.55</v>
      </c>
      <c r="AE1163" s="161">
        <f>SUM(TAMPData2202[[#This Row],[2022 PE Obligations]:[2022 Paving Obligations]])</f>
        <v>54679.18</v>
      </c>
      <c r="AF1163" s="14">
        <v>0</v>
      </c>
      <c r="AG1163" s="14">
        <v>0</v>
      </c>
      <c r="AH1163" s="14">
        <v>57808.63</v>
      </c>
      <c r="AI1163" s="14">
        <v>2283337.5499999998</v>
      </c>
      <c r="AJ1163" s="14">
        <v>2341146.1800000002</v>
      </c>
      <c r="AK1163" s="16" t="s">
        <v>3130</v>
      </c>
    </row>
    <row r="1164" spans="1:37" hidden="1" x14ac:dyDescent="0.35">
      <c r="A1164" s="162">
        <v>129193</v>
      </c>
      <c r="B1164" s="8">
        <v>3</v>
      </c>
      <c r="C1164" s="9" t="s">
        <v>97</v>
      </c>
      <c r="D1164" s="10">
        <v>43641</v>
      </c>
      <c r="E1164" s="9" t="s">
        <v>152</v>
      </c>
      <c r="F1164" s="10">
        <v>44089.799351851849</v>
      </c>
      <c r="G1164" s="9" t="s">
        <v>203</v>
      </c>
      <c r="H1164" s="11" t="s">
        <v>701</v>
      </c>
      <c r="I1164" s="9" t="s">
        <v>2147</v>
      </c>
      <c r="J1164" s="12" t="s">
        <v>101</v>
      </c>
      <c r="K1164" s="9"/>
      <c r="L1164" s="12" t="s">
        <v>101</v>
      </c>
      <c r="M1164" s="11" t="s">
        <v>6292</v>
      </c>
      <c r="N1164" s="11" t="s">
        <v>1845</v>
      </c>
      <c r="O1164" s="9" t="s">
        <v>157</v>
      </c>
      <c r="P1164" s="9" t="s">
        <v>158</v>
      </c>
      <c r="Q1164" s="11" t="s">
        <v>1845</v>
      </c>
      <c r="R1164" s="9" t="s">
        <v>47</v>
      </c>
      <c r="S1164" s="164" t="s">
        <v>43</v>
      </c>
      <c r="T1164" s="13">
        <v>3.84</v>
      </c>
      <c r="U1164" s="10">
        <v>43868</v>
      </c>
      <c r="V1164" s="9" t="s">
        <v>1805</v>
      </c>
      <c r="W1164" s="12" t="s">
        <v>93</v>
      </c>
      <c r="X1164" s="12" t="s">
        <v>103</v>
      </c>
      <c r="Y1164" s="163" t="s">
        <v>32</v>
      </c>
      <c r="Z1164" s="11"/>
      <c r="AA1164" s="14">
        <v>0</v>
      </c>
      <c r="AB1164" s="14">
        <v>0</v>
      </c>
      <c r="AC1164" s="14">
        <v>-14258.86</v>
      </c>
      <c r="AD1164" s="14">
        <v>-77099.55</v>
      </c>
      <c r="AE1164" s="161">
        <f>SUM(TAMPData2202[[#This Row],[2022 PE Obligations]:[2022 Paving Obligations]])</f>
        <v>-91358.41</v>
      </c>
      <c r="AF1164" s="14">
        <v>0</v>
      </c>
      <c r="AG1164" s="14">
        <v>0</v>
      </c>
      <c r="AH1164" s="14">
        <v>83643.14</v>
      </c>
      <c r="AI1164" s="14">
        <v>571300.44999999995</v>
      </c>
      <c r="AJ1164" s="14">
        <v>654943.59</v>
      </c>
      <c r="AK1164" s="16" t="s">
        <v>6293</v>
      </c>
    </row>
    <row r="1165" spans="1:37" hidden="1" x14ac:dyDescent="0.35">
      <c r="A1165" s="162">
        <v>129197</v>
      </c>
      <c r="B1165" s="8">
        <v>3</v>
      </c>
      <c r="C1165" s="9" t="s">
        <v>122</v>
      </c>
      <c r="D1165" s="10">
        <v>43641</v>
      </c>
      <c r="E1165" s="9" t="s">
        <v>152</v>
      </c>
      <c r="F1165" s="10">
        <v>44473</v>
      </c>
      <c r="G1165" s="9" t="s">
        <v>241</v>
      </c>
      <c r="H1165" s="11" t="s">
        <v>115</v>
      </c>
      <c r="I1165" s="9" t="s">
        <v>1619</v>
      </c>
      <c r="J1165" s="12" t="s">
        <v>101</v>
      </c>
      <c r="K1165" s="9"/>
      <c r="L1165" s="12" t="s">
        <v>101</v>
      </c>
      <c r="M1165" s="11" t="s">
        <v>2529</v>
      </c>
      <c r="N1165" s="11" t="s">
        <v>1793</v>
      </c>
      <c r="O1165" s="9" t="s">
        <v>157</v>
      </c>
      <c r="P1165" s="9" t="s">
        <v>157</v>
      </c>
      <c r="Q1165" s="11" t="s">
        <v>1793</v>
      </c>
      <c r="R1165" s="164" t="s">
        <v>47</v>
      </c>
      <c r="S1165" s="164" t="s">
        <v>43</v>
      </c>
      <c r="T1165" s="13">
        <v>0.73</v>
      </c>
      <c r="U1165" s="10">
        <v>44281</v>
      </c>
      <c r="V1165" s="9" t="s">
        <v>1805</v>
      </c>
      <c r="W1165" s="12" t="s">
        <v>93</v>
      </c>
      <c r="X1165" s="12" t="s">
        <v>103</v>
      </c>
      <c r="Y1165" s="163" t="s">
        <v>32</v>
      </c>
      <c r="Z1165" s="11"/>
      <c r="AA1165" s="14">
        <v>0</v>
      </c>
      <c r="AB1165" s="14">
        <v>0</v>
      </c>
      <c r="AC1165" s="14">
        <v>0</v>
      </c>
      <c r="AD1165" s="14">
        <v>-89646</v>
      </c>
      <c r="AE1165" s="161">
        <f>SUM(TAMPData2202[[#This Row],[2022 PE Obligations]:[2022 Paving Obligations]])</f>
        <v>-89646</v>
      </c>
      <c r="AF1165" s="14">
        <v>0</v>
      </c>
      <c r="AG1165" s="14">
        <v>0</v>
      </c>
      <c r="AH1165" s="14">
        <v>0</v>
      </c>
      <c r="AI1165" s="14">
        <v>234074</v>
      </c>
      <c r="AJ1165" s="14">
        <v>234074</v>
      </c>
      <c r="AK1165" s="16" t="s">
        <v>2531</v>
      </c>
    </row>
    <row r="1166" spans="1:37" hidden="1" x14ac:dyDescent="0.35">
      <c r="A1166" s="162">
        <v>129199</v>
      </c>
      <c r="B1166" s="8">
        <v>3</v>
      </c>
      <c r="C1166" s="9" t="s">
        <v>114</v>
      </c>
      <c r="D1166" s="10">
        <v>43641</v>
      </c>
      <c r="E1166" s="9" t="s">
        <v>152</v>
      </c>
      <c r="F1166" s="10">
        <v>44217.875092592592</v>
      </c>
      <c r="G1166" s="9" t="s">
        <v>134</v>
      </c>
      <c r="H1166" s="11" t="s">
        <v>785</v>
      </c>
      <c r="I1166" s="9" t="s">
        <v>2576</v>
      </c>
      <c r="J1166" s="12" t="s">
        <v>101</v>
      </c>
      <c r="K1166" s="9"/>
      <c r="L1166" s="12" t="s">
        <v>101</v>
      </c>
      <c r="M1166" s="11" t="s">
        <v>3397</v>
      </c>
      <c r="N1166" s="11" t="s">
        <v>1845</v>
      </c>
      <c r="O1166" s="9" t="s">
        <v>157</v>
      </c>
      <c r="P1166" s="9" t="s">
        <v>158</v>
      </c>
      <c r="Q1166" s="11" t="s">
        <v>1845</v>
      </c>
      <c r="R1166" s="9" t="s">
        <v>47</v>
      </c>
      <c r="S1166" s="164" t="s">
        <v>43</v>
      </c>
      <c r="T1166" s="13">
        <v>2.25</v>
      </c>
      <c r="U1166" s="10">
        <v>44057</v>
      </c>
      <c r="V1166" s="9" t="s">
        <v>1805</v>
      </c>
      <c r="W1166" s="12" t="s">
        <v>670</v>
      </c>
      <c r="X1166" s="12" t="s">
        <v>13</v>
      </c>
      <c r="Y1166" s="163" t="s">
        <v>31</v>
      </c>
      <c r="Z1166" s="11"/>
      <c r="AA1166" s="14">
        <v>0</v>
      </c>
      <c r="AB1166" s="14">
        <v>0</v>
      </c>
      <c r="AC1166" s="14">
        <v>20603.939999999999</v>
      </c>
      <c r="AD1166" s="14">
        <v>-361.68</v>
      </c>
      <c r="AE1166" s="161">
        <f>SUM(TAMPData2202[[#This Row],[2022 PE Obligations]:[2022 Paving Obligations]])</f>
        <v>20242.259999999998</v>
      </c>
      <c r="AF1166" s="14">
        <v>0</v>
      </c>
      <c r="AG1166" s="14">
        <v>0</v>
      </c>
      <c r="AH1166" s="14">
        <v>32232.94</v>
      </c>
      <c r="AI1166" s="14">
        <v>563705.31999999995</v>
      </c>
      <c r="AJ1166" s="14">
        <v>595938.26</v>
      </c>
      <c r="AK1166" s="16" t="s">
        <v>3399</v>
      </c>
    </row>
    <row r="1167" spans="1:37" hidden="1" x14ac:dyDescent="0.35">
      <c r="A1167" s="162">
        <v>129199</v>
      </c>
      <c r="B1167" s="8">
        <v>3</v>
      </c>
      <c r="C1167" s="9" t="s">
        <v>85</v>
      </c>
      <c r="D1167" s="10">
        <v>43641</v>
      </c>
      <c r="E1167" s="9" t="s">
        <v>152</v>
      </c>
      <c r="F1167" s="10">
        <v>44461</v>
      </c>
      <c r="G1167" s="9" t="s">
        <v>148</v>
      </c>
      <c r="H1167" s="11" t="s">
        <v>306</v>
      </c>
      <c r="I1167" s="9" t="s">
        <v>292</v>
      </c>
      <c r="J1167" s="12" t="s">
        <v>101</v>
      </c>
      <c r="K1167" s="9"/>
      <c r="L1167" s="12" t="s">
        <v>101</v>
      </c>
      <c r="M1167" s="11" t="s">
        <v>4479</v>
      </c>
      <c r="N1167" s="11" t="s">
        <v>1793</v>
      </c>
      <c r="O1167" s="9" t="s">
        <v>157</v>
      </c>
      <c r="P1167" s="9" t="s">
        <v>158</v>
      </c>
      <c r="Q1167" s="11" t="s">
        <v>1793</v>
      </c>
      <c r="R1167" s="9" t="s">
        <v>47</v>
      </c>
      <c r="S1167" s="9" t="s">
        <v>43</v>
      </c>
      <c r="T1167" s="13">
        <v>5.75</v>
      </c>
      <c r="U1167" s="12"/>
      <c r="V1167" s="9" t="s">
        <v>1805</v>
      </c>
      <c r="W1167" s="12" t="s">
        <v>93</v>
      </c>
      <c r="X1167" s="12" t="s">
        <v>103</v>
      </c>
      <c r="Y1167" s="163" t="s">
        <v>31</v>
      </c>
      <c r="Z1167" s="11"/>
      <c r="AA1167" s="14">
        <v>0</v>
      </c>
      <c r="AB1167" s="14">
        <v>99723.66</v>
      </c>
      <c r="AC1167" s="14">
        <v>0</v>
      </c>
      <c r="AD1167" s="14">
        <v>0</v>
      </c>
      <c r="AE1167" s="161">
        <f>SUM(TAMPData2202[[#This Row],[2022 PE Obligations]:[2022 Paving Obligations]])</f>
        <v>99723.66</v>
      </c>
      <c r="AF1167" s="14">
        <v>0</v>
      </c>
      <c r="AG1167" s="14">
        <v>99723.66</v>
      </c>
      <c r="AH1167" s="14">
        <v>0</v>
      </c>
      <c r="AI1167" s="14">
        <v>0</v>
      </c>
      <c r="AJ1167" s="14">
        <v>99723.66</v>
      </c>
      <c r="AK1167" s="16" t="s">
        <v>4480</v>
      </c>
    </row>
    <row r="1168" spans="1:37" hidden="1" x14ac:dyDescent="0.35">
      <c r="A1168" s="162">
        <v>129211</v>
      </c>
      <c r="B1168" s="8">
        <v>3</v>
      </c>
      <c r="C1168" s="9" t="s">
        <v>97</v>
      </c>
      <c r="D1168" s="10">
        <v>43641</v>
      </c>
      <c r="E1168" s="9" t="s">
        <v>152</v>
      </c>
      <c r="F1168" s="10">
        <v>44167.875092592592</v>
      </c>
      <c r="G1168" s="9" t="s">
        <v>203</v>
      </c>
      <c r="H1168" s="11" t="s">
        <v>1272</v>
      </c>
      <c r="I1168" s="9" t="s">
        <v>116</v>
      </c>
      <c r="J1168" s="12" t="s">
        <v>101</v>
      </c>
      <c r="K1168" s="9"/>
      <c r="L1168" s="12" t="s">
        <v>101</v>
      </c>
      <c r="M1168" s="11" t="s">
        <v>6294</v>
      </c>
      <c r="N1168" s="11" t="s">
        <v>1793</v>
      </c>
      <c r="O1168" s="9" t="s">
        <v>157</v>
      </c>
      <c r="P1168" s="9" t="s">
        <v>157</v>
      </c>
      <c r="Q1168" s="11" t="s">
        <v>1793</v>
      </c>
      <c r="R1168" s="164" t="s">
        <v>47</v>
      </c>
      <c r="S1168" s="164" t="s">
        <v>43</v>
      </c>
      <c r="T1168" s="13">
        <v>0.31</v>
      </c>
      <c r="U1168" s="10">
        <v>43966</v>
      </c>
      <c r="V1168" s="9" t="s">
        <v>1805</v>
      </c>
      <c r="W1168" s="12" t="s">
        <v>670</v>
      </c>
      <c r="X1168" s="12" t="s">
        <v>13</v>
      </c>
      <c r="Y1168" s="163" t="s">
        <v>31</v>
      </c>
      <c r="Z1168" s="11"/>
      <c r="AA1168" s="14">
        <v>0</v>
      </c>
      <c r="AB1168" s="14">
        <v>0</v>
      </c>
      <c r="AC1168" s="14">
        <v>0</v>
      </c>
      <c r="AD1168" s="14">
        <v>-62975.24</v>
      </c>
      <c r="AE1168" s="161">
        <f>SUM(TAMPData2202[[#This Row],[2022 PE Obligations]:[2022 Paving Obligations]])</f>
        <v>-62975.24</v>
      </c>
      <c r="AF1168" s="14">
        <v>0</v>
      </c>
      <c r="AG1168" s="14">
        <v>0</v>
      </c>
      <c r="AH1168" s="14">
        <v>0</v>
      </c>
      <c r="AI1168" s="14">
        <v>379019.76</v>
      </c>
      <c r="AJ1168" s="14">
        <v>379019.76</v>
      </c>
      <c r="AK1168" s="16" t="s">
        <v>6295</v>
      </c>
    </row>
    <row r="1169" spans="1:37" hidden="1" x14ac:dyDescent="0.35">
      <c r="A1169" s="162">
        <v>129211</v>
      </c>
      <c r="B1169" s="8">
        <v>3</v>
      </c>
      <c r="C1169" s="9" t="s">
        <v>97</v>
      </c>
      <c r="D1169" s="10">
        <v>43641</v>
      </c>
      <c r="E1169" s="9" t="s">
        <v>152</v>
      </c>
      <c r="F1169" s="10">
        <v>44167.875092592592</v>
      </c>
      <c r="G1169" s="9" t="s">
        <v>203</v>
      </c>
      <c r="H1169" s="11" t="s">
        <v>313</v>
      </c>
      <c r="I1169" s="9" t="s">
        <v>116</v>
      </c>
      <c r="J1169" s="12" t="s">
        <v>101</v>
      </c>
      <c r="K1169" s="9"/>
      <c r="L1169" s="12" t="s">
        <v>101</v>
      </c>
      <c r="M1169" s="11" t="s">
        <v>6296</v>
      </c>
      <c r="N1169" s="11" t="s">
        <v>1793</v>
      </c>
      <c r="O1169" s="9" t="s">
        <v>157</v>
      </c>
      <c r="P1169" s="9" t="s">
        <v>157</v>
      </c>
      <c r="Q1169" s="11" t="s">
        <v>1793</v>
      </c>
      <c r="R1169" s="164" t="s">
        <v>47</v>
      </c>
      <c r="S1169" s="164" t="s">
        <v>43</v>
      </c>
      <c r="T1169" s="13">
        <v>3.33</v>
      </c>
      <c r="U1169" s="10">
        <v>43966</v>
      </c>
      <c r="V1169" s="9" t="s">
        <v>1805</v>
      </c>
      <c r="W1169" s="12" t="s">
        <v>93</v>
      </c>
      <c r="X1169" s="12" t="s">
        <v>13</v>
      </c>
      <c r="Y1169" s="163" t="s">
        <v>31</v>
      </c>
      <c r="Z1169" s="11"/>
      <c r="AA1169" s="14">
        <v>0</v>
      </c>
      <c r="AB1169" s="14">
        <v>0</v>
      </c>
      <c r="AC1169" s="14">
        <v>0</v>
      </c>
      <c r="AD1169" s="14">
        <v>-150156.20000000001</v>
      </c>
      <c r="AE1169" s="161">
        <f>SUM(TAMPData2202[[#This Row],[2022 PE Obligations]:[2022 Paving Obligations]])</f>
        <v>-150156.20000000001</v>
      </c>
      <c r="AF1169" s="14">
        <v>0</v>
      </c>
      <c r="AG1169" s="14">
        <v>0</v>
      </c>
      <c r="AH1169" s="14">
        <v>0</v>
      </c>
      <c r="AI1169" s="14">
        <v>1489036.8</v>
      </c>
      <c r="AJ1169" s="14">
        <v>1489036.8</v>
      </c>
      <c r="AK1169" s="16" t="s">
        <v>6297</v>
      </c>
    </row>
    <row r="1170" spans="1:37" hidden="1" x14ac:dyDescent="0.35">
      <c r="A1170" s="162">
        <v>129211</v>
      </c>
      <c r="B1170" s="8">
        <v>3</v>
      </c>
      <c r="C1170" s="9" t="s">
        <v>97</v>
      </c>
      <c r="D1170" s="10">
        <v>43641</v>
      </c>
      <c r="E1170" s="9" t="s">
        <v>152</v>
      </c>
      <c r="F1170" s="10">
        <v>44585.875138888892</v>
      </c>
      <c r="G1170" s="9" t="s">
        <v>241</v>
      </c>
      <c r="H1170" s="11" t="s">
        <v>538</v>
      </c>
      <c r="I1170" s="9" t="s">
        <v>2466</v>
      </c>
      <c r="J1170" s="12" t="s">
        <v>101</v>
      </c>
      <c r="K1170" s="9"/>
      <c r="L1170" s="12" t="s">
        <v>101</v>
      </c>
      <c r="M1170" s="11" t="s">
        <v>2467</v>
      </c>
      <c r="N1170" s="11" t="s">
        <v>1793</v>
      </c>
      <c r="O1170" s="9" t="s">
        <v>157</v>
      </c>
      <c r="P1170" s="9" t="s">
        <v>158</v>
      </c>
      <c r="Q1170" s="11" t="s">
        <v>1793</v>
      </c>
      <c r="R1170" s="9" t="s">
        <v>47</v>
      </c>
      <c r="S1170" s="164" t="s">
        <v>43</v>
      </c>
      <c r="T1170" s="13">
        <v>2.09</v>
      </c>
      <c r="U1170" s="10">
        <v>44281</v>
      </c>
      <c r="V1170" s="9" t="s">
        <v>1805</v>
      </c>
      <c r="W1170" s="12" t="s">
        <v>670</v>
      </c>
      <c r="X1170" s="12" t="s">
        <v>13</v>
      </c>
      <c r="Y1170" s="163" t="s">
        <v>31</v>
      </c>
      <c r="Z1170" s="11"/>
      <c r="AA1170" s="14">
        <v>0</v>
      </c>
      <c r="AB1170" s="14">
        <v>0</v>
      </c>
      <c r="AC1170" s="14">
        <v>-20577</v>
      </c>
      <c r="AD1170" s="14">
        <v>-110185</v>
      </c>
      <c r="AE1170" s="161">
        <f>SUM(TAMPData2202[[#This Row],[2022 PE Obligations]:[2022 Paving Obligations]])</f>
        <v>-130762</v>
      </c>
      <c r="AF1170" s="14">
        <v>0</v>
      </c>
      <c r="AG1170" s="14">
        <v>0</v>
      </c>
      <c r="AH1170" s="14">
        <v>103583</v>
      </c>
      <c r="AI1170" s="14">
        <v>825285</v>
      </c>
      <c r="AJ1170" s="14">
        <v>928868</v>
      </c>
      <c r="AK1170" s="16" t="s">
        <v>2469</v>
      </c>
    </row>
    <row r="1171" spans="1:37" ht="36" hidden="1" x14ac:dyDescent="0.35">
      <c r="A1171" s="162">
        <v>129222</v>
      </c>
      <c r="B1171" s="8">
        <v>3</v>
      </c>
      <c r="C1171" s="9" t="s">
        <v>97</v>
      </c>
      <c r="D1171" s="10">
        <v>43641</v>
      </c>
      <c r="E1171" s="9" t="s">
        <v>152</v>
      </c>
      <c r="F1171" s="10">
        <v>44200.875104166669</v>
      </c>
      <c r="G1171" s="9" t="s">
        <v>203</v>
      </c>
      <c r="H1171" s="11" t="s">
        <v>1544</v>
      </c>
      <c r="I1171" s="9" t="s">
        <v>786</v>
      </c>
      <c r="J1171" s="12" t="s">
        <v>101</v>
      </c>
      <c r="K1171" s="9"/>
      <c r="L1171" s="12" t="s">
        <v>101</v>
      </c>
      <c r="M1171" s="11" t="s">
        <v>6298</v>
      </c>
      <c r="N1171" s="11" t="s">
        <v>1859</v>
      </c>
      <c r="O1171" s="9" t="s">
        <v>157</v>
      </c>
      <c r="P1171" s="9" t="s">
        <v>1794</v>
      </c>
      <c r="Q1171" s="11" t="s">
        <v>1859</v>
      </c>
      <c r="R1171" s="9" t="s">
        <v>47</v>
      </c>
      <c r="S1171" s="164" t="s">
        <v>43</v>
      </c>
      <c r="T1171" s="13">
        <v>8.6999999999999993</v>
      </c>
      <c r="U1171" s="10">
        <v>44008</v>
      </c>
      <c r="V1171" s="9" t="s">
        <v>1860</v>
      </c>
      <c r="W1171" s="12" t="s">
        <v>93</v>
      </c>
      <c r="X1171" s="12" t="s">
        <v>103</v>
      </c>
      <c r="Y1171" s="163" t="s">
        <v>32</v>
      </c>
      <c r="Z1171" s="11" t="s">
        <v>6299</v>
      </c>
      <c r="AA1171" s="14">
        <v>0</v>
      </c>
      <c r="AB1171" s="14">
        <v>0</v>
      </c>
      <c r="AC1171" s="14">
        <v>-6110.66</v>
      </c>
      <c r="AD1171" s="14">
        <v>-18858.82</v>
      </c>
      <c r="AE1171" s="161">
        <f>SUM(TAMPData2202[[#This Row],[2022 PE Obligations]:[2022 Paving Obligations]])</f>
        <v>-24969.48</v>
      </c>
      <c r="AF1171" s="14">
        <v>0</v>
      </c>
      <c r="AG1171" s="14">
        <v>0</v>
      </c>
      <c r="AH1171" s="14">
        <v>51547.34</v>
      </c>
      <c r="AI1171" s="14">
        <v>1044628.18</v>
      </c>
      <c r="AJ1171" s="14">
        <v>1096175.52</v>
      </c>
      <c r="AK1171" s="16" t="s">
        <v>6300</v>
      </c>
    </row>
    <row r="1172" spans="1:37" hidden="1" x14ac:dyDescent="0.35">
      <c r="A1172" s="162">
        <v>129223</v>
      </c>
      <c r="B1172" s="8">
        <v>3</v>
      </c>
      <c r="C1172" s="9" t="s">
        <v>97</v>
      </c>
      <c r="D1172" s="10">
        <v>43641</v>
      </c>
      <c r="E1172" s="9" t="s">
        <v>152</v>
      </c>
      <c r="F1172" s="10">
        <v>44588.876423611109</v>
      </c>
      <c r="G1172" s="9" t="s">
        <v>241</v>
      </c>
      <c r="H1172" s="11" t="s">
        <v>1489</v>
      </c>
      <c r="I1172" s="9" t="s">
        <v>2135</v>
      </c>
      <c r="J1172" s="12" t="s">
        <v>101</v>
      </c>
      <c r="K1172" s="9"/>
      <c r="L1172" s="12" t="s">
        <v>101</v>
      </c>
      <c r="M1172" s="11" t="s">
        <v>2813</v>
      </c>
      <c r="N1172" s="11" t="s">
        <v>2651</v>
      </c>
      <c r="O1172" s="9" t="s">
        <v>157</v>
      </c>
      <c r="P1172" s="9" t="s">
        <v>158</v>
      </c>
      <c r="Q1172" s="11" t="s">
        <v>2651</v>
      </c>
      <c r="R1172" s="9" t="s">
        <v>47</v>
      </c>
      <c r="S1172" s="164" t="s">
        <v>43</v>
      </c>
      <c r="T1172" s="13">
        <v>9.17</v>
      </c>
      <c r="U1172" s="10">
        <v>44323</v>
      </c>
      <c r="V1172" s="9" t="s">
        <v>1805</v>
      </c>
      <c r="W1172" s="12" t="s">
        <v>93</v>
      </c>
      <c r="X1172" s="12" t="s">
        <v>103</v>
      </c>
      <c r="Y1172" s="163" t="s">
        <v>32</v>
      </c>
      <c r="Z1172" s="11"/>
      <c r="AA1172" s="14">
        <v>0</v>
      </c>
      <c r="AB1172" s="14">
        <v>0</v>
      </c>
      <c r="AC1172" s="14">
        <v>-603</v>
      </c>
      <c r="AD1172" s="14">
        <v>-114536</v>
      </c>
      <c r="AE1172" s="161">
        <f>SUM(TAMPData2202[[#This Row],[2022 PE Obligations]:[2022 Paving Obligations]])</f>
        <v>-115139</v>
      </c>
      <c r="AF1172" s="14">
        <v>0</v>
      </c>
      <c r="AG1172" s="14">
        <v>0</v>
      </c>
      <c r="AH1172" s="14">
        <v>41187</v>
      </c>
      <c r="AI1172" s="14">
        <v>1112474</v>
      </c>
      <c r="AJ1172" s="14">
        <v>1153661</v>
      </c>
      <c r="AK1172" s="16" t="s">
        <v>2815</v>
      </c>
    </row>
    <row r="1173" spans="1:37" hidden="1" x14ac:dyDescent="0.35">
      <c r="A1173" s="162">
        <v>129224</v>
      </c>
      <c r="B1173" s="8">
        <v>3</v>
      </c>
      <c r="C1173" s="9" t="s">
        <v>97</v>
      </c>
      <c r="D1173" s="10">
        <v>43641</v>
      </c>
      <c r="E1173" s="9" t="s">
        <v>152</v>
      </c>
      <c r="F1173" s="10">
        <v>44180.875104166669</v>
      </c>
      <c r="G1173" s="9" t="s">
        <v>203</v>
      </c>
      <c r="H1173" s="11" t="s">
        <v>319</v>
      </c>
      <c r="I1173" s="9" t="s">
        <v>2075</v>
      </c>
      <c r="J1173" s="12" t="s">
        <v>101</v>
      </c>
      <c r="K1173" s="9"/>
      <c r="L1173" s="12" t="s">
        <v>101</v>
      </c>
      <c r="M1173" s="11" t="s">
        <v>6301</v>
      </c>
      <c r="N1173" s="11" t="s">
        <v>1845</v>
      </c>
      <c r="O1173" s="9" t="s">
        <v>157</v>
      </c>
      <c r="P1173" s="9" t="s">
        <v>158</v>
      </c>
      <c r="Q1173" s="11" t="s">
        <v>1845</v>
      </c>
      <c r="R1173" s="9" t="s">
        <v>47</v>
      </c>
      <c r="S1173" s="164" t="s">
        <v>43</v>
      </c>
      <c r="T1173" s="13">
        <v>7.23</v>
      </c>
      <c r="U1173" s="10">
        <v>44057</v>
      </c>
      <c r="V1173" s="9" t="s">
        <v>1805</v>
      </c>
      <c r="W1173" s="12" t="s">
        <v>93</v>
      </c>
      <c r="X1173" s="12" t="s">
        <v>103</v>
      </c>
      <c r="Y1173" s="163" t="s">
        <v>32</v>
      </c>
      <c r="Z1173" s="11"/>
      <c r="AA1173" s="14">
        <v>0</v>
      </c>
      <c r="AB1173" s="14">
        <v>0</v>
      </c>
      <c r="AC1173" s="14">
        <v>-2094.1</v>
      </c>
      <c r="AD1173" s="14">
        <v>-19957.28</v>
      </c>
      <c r="AE1173" s="161">
        <f>SUM(TAMPData2202[[#This Row],[2022 PE Obligations]:[2022 Paving Obligations]])</f>
        <v>-22051.379999999997</v>
      </c>
      <c r="AF1173" s="14">
        <v>0</v>
      </c>
      <c r="AG1173" s="14">
        <v>0</v>
      </c>
      <c r="AH1173" s="14">
        <v>31056.9</v>
      </c>
      <c r="AI1173" s="14">
        <v>703307.72</v>
      </c>
      <c r="AJ1173" s="14">
        <v>734364.62</v>
      </c>
      <c r="AK1173" s="16" t="s">
        <v>6302</v>
      </c>
    </row>
    <row r="1174" spans="1:37" hidden="1" x14ac:dyDescent="0.35">
      <c r="A1174" s="162">
        <v>129224</v>
      </c>
      <c r="B1174" s="8">
        <v>3</v>
      </c>
      <c r="C1174" s="9" t="s">
        <v>85</v>
      </c>
      <c r="D1174" s="10">
        <v>43641</v>
      </c>
      <c r="E1174" s="9" t="s">
        <v>152</v>
      </c>
      <c r="F1174" s="10">
        <v>44585</v>
      </c>
      <c r="G1174" s="9" t="s">
        <v>148</v>
      </c>
      <c r="H1174" s="11" t="s">
        <v>538</v>
      </c>
      <c r="I1174" s="9" t="s">
        <v>2466</v>
      </c>
      <c r="J1174" s="12" t="s">
        <v>101</v>
      </c>
      <c r="K1174" s="9"/>
      <c r="L1174" s="12" t="s">
        <v>101</v>
      </c>
      <c r="M1174" s="11" t="s">
        <v>4124</v>
      </c>
      <c r="N1174" s="11" t="s">
        <v>1793</v>
      </c>
      <c r="O1174" s="9" t="s">
        <v>157</v>
      </c>
      <c r="P1174" s="9" t="s">
        <v>158</v>
      </c>
      <c r="Q1174" s="11" t="s">
        <v>1793</v>
      </c>
      <c r="R1174" s="9" t="s">
        <v>47</v>
      </c>
      <c r="S1174" s="9" t="s">
        <v>43</v>
      </c>
      <c r="T1174" s="13">
        <v>1.93</v>
      </c>
      <c r="U1174" s="12"/>
      <c r="V1174" s="9" t="s">
        <v>1805</v>
      </c>
      <c r="W1174" s="12" t="s">
        <v>670</v>
      </c>
      <c r="X1174" s="12" t="s">
        <v>13</v>
      </c>
      <c r="Y1174" s="163" t="s">
        <v>32</v>
      </c>
      <c r="Z1174" s="11"/>
      <c r="AA1174" s="14">
        <v>0</v>
      </c>
      <c r="AB1174" s="14">
        <v>106000</v>
      </c>
      <c r="AC1174" s="14">
        <v>0</v>
      </c>
      <c r="AD1174" s="14">
        <v>0</v>
      </c>
      <c r="AE1174" s="161">
        <f>SUM(TAMPData2202[[#This Row],[2022 PE Obligations]:[2022 Paving Obligations]])</f>
        <v>106000</v>
      </c>
      <c r="AF1174" s="14">
        <v>0</v>
      </c>
      <c r="AG1174" s="14">
        <v>106000</v>
      </c>
      <c r="AH1174" s="14">
        <v>0</v>
      </c>
      <c r="AI1174" s="14">
        <v>0</v>
      </c>
      <c r="AJ1174" s="14">
        <v>106000</v>
      </c>
      <c r="AK1174" s="16" t="s">
        <v>4125</v>
      </c>
    </row>
    <row r="1175" spans="1:37" ht="54" hidden="1" x14ac:dyDescent="0.35">
      <c r="A1175" s="162">
        <v>129227</v>
      </c>
      <c r="B1175" s="8">
        <v>3</v>
      </c>
      <c r="C1175" s="9" t="s">
        <v>97</v>
      </c>
      <c r="D1175" s="10">
        <v>43641</v>
      </c>
      <c r="E1175" s="9" t="s">
        <v>152</v>
      </c>
      <c r="F1175" s="10">
        <v>44175.875092592592</v>
      </c>
      <c r="G1175" s="9" t="s">
        <v>241</v>
      </c>
      <c r="H1175" s="11" t="s">
        <v>140</v>
      </c>
      <c r="I1175" s="9" t="s">
        <v>1843</v>
      </c>
      <c r="J1175" s="12" t="s">
        <v>101</v>
      </c>
      <c r="K1175" s="9"/>
      <c r="L1175" s="12" t="s">
        <v>101</v>
      </c>
      <c r="M1175" s="11" t="s">
        <v>1844</v>
      </c>
      <c r="N1175" s="11" t="s">
        <v>1845</v>
      </c>
      <c r="O1175" s="9" t="s">
        <v>157</v>
      </c>
      <c r="P1175" s="9" t="s">
        <v>1794</v>
      </c>
      <c r="Q1175" s="11" t="s">
        <v>1845</v>
      </c>
      <c r="R1175" s="9" t="s">
        <v>47</v>
      </c>
      <c r="S1175" s="164" t="s">
        <v>43</v>
      </c>
      <c r="T1175" s="13">
        <v>6.43</v>
      </c>
      <c r="U1175" s="10">
        <v>43868</v>
      </c>
      <c r="V1175" s="9" t="s">
        <v>1805</v>
      </c>
      <c r="W1175" s="12" t="s">
        <v>670</v>
      </c>
      <c r="X1175" s="12" t="s">
        <v>94</v>
      </c>
      <c r="Y1175" s="163" t="s">
        <v>31</v>
      </c>
      <c r="Z1175" s="11" t="s">
        <v>1846</v>
      </c>
      <c r="AA1175" s="14">
        <v>0</v>
      </c>
      <c r="AB1175" s="14">
        <v>0</v>
      </c>
      <c r="AC1175" s="14">
        <v>33400</v>
      </c>
      <c r="AD1175" s="14">
        <v>0</v>
      </c>
      <c r="AE1175" s="161">
        <f>SUM(TAMPData2202[[#This Row],[2022 PE Obligations]:[2022 Paving Obligations]])</f>
        <v>33400</v>
      </c>
      <c r="AF1175" s="14">
        <v>0</v>
      </c>
      <c r="AG1175" s="14">
        <v>0</v>
      </c>
      <c r="AH1175" s="14">
        <v>249820</v>
      </c>
      <c r="AI1175" s="14">
        <v>4220380</v>
      </c>
      <c r="AJ1175" s="14">
        <v>4470200</v>
      </c>
      <c r="AK1175" s="16" t="s">
        <v>1848</v>
      </c>
    </row>
    <row r="1176" spans="1:37" hidden="1" x14ac:dyDescent="0.35">
      <c r="A1176" s="159">
        <v>129229</v>
      </c>
      <c r="B1176" s="8">
        <v>4</v>
      </c>
      <c r="C1176" s="9" t="s">
        <v>114</v>
      </c>
      <c r="D1176" s="10">
        <v>43641</v>
      </c>
      <c r="E1176" s="9" t="s">
        <v>134</v>
      </c>
      <c r="F1176" s="10">
        <v>44447</v>
      </c>
      <c r="G1176" s="9" t="s">
        <v>98</v>
      </c>
      <c r="H1176" s="11" t="s">
        <v>88</v>
      </c>
      <c r="I1176" s="9" t="s">
        <v>455</v>
      </c>
      <c r="J1176" s="12" t="s">
        <v>101</v>
      </c>
      <c r="K1176" s="9"/>
      <c r="L1176" s="12" t="s">
        <v>101</v>
      </c>
      <c r="M1176" s="11" t="s">
        <v>818</v>
      </c>
      <c r="N1176" s="11"/>
      <c r="O1176" s="9" t="s">
        <v>438</v>
      </c>
      <c r="P1176" s="9" t="s">
        <v>439</v>
      </c>
      <c r="Q1176" s="11"/>
      <c r="R1176" s="9" t="s">
        <v>39</v>
      </c>
      <c r="S1176" s="9" t="s">
        <v>46</v>
      </c>
      <c r="T1176" s="13">
        <v>0.21</v>
      </c>
      <c r="U1176" s="10">
        <v>44008</v>
      </c>
      <c r="V1176" s="9"/>
      <c r="W1176" s="12" t="s">
        <v>93</v>
      </c>
      <c r="X1176" s="12" t="s">
        <v>13</v>
      </c>
      <c r="Y1176" s="153" t="s">
        <v>31</v>
      </c>
      <c r="Z1176" s="11" t="s">
        <v>819</v>
      </c>
      <c r="AA1176" s="14">
        <v>0</v>
      </c>
      <c r="AB1176" s="14">
        <v>0</v>
      </c>
      <c r="AC1176" s="14">
        <v>30793.37</v>
      </c>
      <c r="AD1176" s="14">
        <v>0</v>
      </c>
      <c r="AE1176" s="161">
        <f>SUM(TAMPData2202[[#This Row],[2022 PE Obligations]:[2022 Paving Obligations]])</f>
        <v>30793.37</v>
      </c>
      <c r="AF1176" s="14">
        <v>0</v>
      </c>
      <c r="AG1176" s="14">
        <v>0</v>
      </c>
      <c r="AH1176" s="14">
        <v>154220.37</v>
      </c>
      <c r="AI1176" s="14">
        <v>0</v>
      </c>
      <c r="AJ1176" s="14">
        <v>154220.37</v>
      </c>
      <c r="AK1176" s="16" t="s">
        <v>821</v>
      </c>
    </row>
    <row r="1177" spans="1:37" hidden="1" x14ac:dyDescent="0.35">
      <c r="A1177" s="159">
        <v>129233</v>
      </c>
      <c r="B1177" s="8">
        <v>2</v>
      </c>
      <c r="C1177" s="9" t="s">
        <v>85</v>
      </c>
      <c r="D1177" s="10">
        <v>43643</v>
      </c>
      <c r="E1177" s="9" t="s">
        <v>5730</v>
      </c>
      <c r="F1177" s="10">
        <v>44442</v>
      </c>
      <c r="G1177" s="9" t="s">
        <v>426</v>
      </c>
      <c r="H1177" s="11" t="s">
        <v>236</v>
      </c>
      <c r="I1177" s="9" t="s">
        <v>6303</v>
      </c>
      <c r="J1177" s="12"/>
      <c r="K1177" s="9" t="s">
        <v>6304</v>
      </c>
      <c r="L1177" s="12" t="s">
        <v>183</v>
      </c>
      <c r="M1177" s="11" t="s">
        <v>6305</v>
      </c>
      <c r="N1177" s="11" t="s">
        <v>6306</v>
      </c>
      <c r="O1177" s="9" t="s">
        <v>5109</v>
      </c>
      <c r="P1177" s="9" t="s">
        <v>5027</v>
      </c>
      <c r="Q1177" s="11"/>
      <c r="R1177" s="166" t="s">
        <v>1778</v>
      </c>
      <c r="S1177" s="9"/>
      <c r="T1177" s="13">
        <v>0.01</v>
      </c>
      <c r="U1177" s="12"/>
      <c r="V1177" s="9"/>
      <c r="W1177" s="12" t="s">
        <v>93</v>
      </c>
      <c r="X1177" s="12" t="s">
        <v>103</v>
      </c>
      <c r="Y1177" s="12"/>
      <c r="Z1177" s="11"/>
      <c r="AA1177" s="14">
        <v>0</v>
      </c>
      <c r="AB1177" s="14">
        <v>0</v>
      </c>
      <c r="AC1177" s="14">
        <v>468809</v>
      </c>
      <c r="AD1177" s="14">
        <v>0</v>
      </c>
      <c r="AE1177" s="161">
        <f>SUM(TAMPData2202[[#This Row],[2022 PE Obligations]:[2022 Paving Obligations]])</f>
        <v>468809</v>
      </c>
      <c r="AF1177" s="14">
        <v>15000</v>
      </c>
      <c r="AG1177" s="14">
        <v>0</v>
      </c>
      <c r="AH1177" s="14">
        <v>468809</v>
      </c>
      <c r="AI1177" s="14">
        <v>0</v>
      </c>
      <c r="AJ1177" s="14">
        <v>483809</v>
      </c>
      <c r="AK1177" s="16" t="s">
        <v>6307</v>
      </c>
    </row>
    <row r="1178" spans="1:37" hidden="1" x14ac:dyDescent="0.35">
      <c r="A1178" s="162">
        <v>129238</v>
      </c>
      <c r="B1178" s="8">
        <v>2</v>
      </c>
      <c r="C1178" s="9" t="s">
        <v>114</v>
      </c>
      <c r="D1178" s="10">
        <v>43644</v>
      </c>
      <c r="E1178" s="9" t="s">
        <v>152</v>
      </c>
      <c r="F1178" s="10">
        <v>44089.799178240741</v>
      </c>
      <c r="G1178" s="9" t="s">
        <v>170</v>
      </c>
      <c r="H1178" s="11" t="s">
        <v>460</v>
      </c>
      <c r="I1178" s="9" t="s">
        <v>518</v>
      </c>
      <c r="J1178" s="12" t="s">
        <v>101</v>
      </c>
      <c r="K1178" s="9"/>
      <c r="L1178" s="12" t="s">
        <v>101</v>
      </c>
      <c r="M1178" s="11" t="s">
        <v>1879</v>
      </c>
      <c r="N1178" s="11" t="s">
        <v>1793</v>
      </c>
      <c r="O1178" s="9" t="s">
        <v>157</v>
      </c>
      <c r="P1178" s="9" t="s">
        <v>158</v>
      </c>
      <c r="Q1178" s="11" t="s">
        <v>1793</v>
      </c>
      <c r="R1178" s="9" t="s">
        <v>47</v>
      </c>
      <c r="S1178" s="164" t="s">
        <v>43</v>
      </c>
      <c r="T1178" s="13">
        <v>4.07</v>
      </c>
      <c r="U1178" s="10">
        <v>43868</v>
      </c>
      <c r="V1178" s="9" t="s">
        <v>1805</v>
      </c>
      <c r="W1178" s="12" t="s">
        <v>93</v>
      </c>
      <c r="X1178" s="12" t="s">
        <v>103</v>
      </c>
      <c r="Y1178" s="163" t="s">
        <v>32</v>
      </c>
      <c r="Z1178" s="11"/>
      <c r="AA1178" s="14">
        <v>0</v>
      </c>
      <c r="AB1178" s="14">
        <v>0</v>
      </c>
      <c r="AC1178" s="14">
        <v>-7697.56</v>
      </c>
      <c r="AD1178" s="14">
        <v>41182.92</v>
      </c>
      <c r="AE1178" s="161">
        <f>SUM(TAMPData2202[[#This Row],[2022 PE Obligations]:[2022 Paving Obligations]])</f>
        <v>33485.360000000001</v>
      </c>
      <c r="AF1178" s="14">
        <v>0</v>
      </c>
      <c r="AG1178" s="14">
        <v>0</v>
      </c>
      <c r="AH1178" s="14">
        <v>29659.439999999999</v>
      </c>
      <c r="AI1178" s="14">
        <v>1094657.92</v>
      </c>
      <c r="AJ1178" s="14">
        <v>1124317.3600000001</v>
      </c>
      <c r="AK1178" s="16" t="s">
        <v>1881</v>
      </c>
    </row>
    <row r="1179" spans="1:37" ht="36" hidden="1" x14ac:dyDescent="0.35">
      <c r="A1179" s="162">
        <v>129243</v>
      </c>
      <c r="B1179" s="8">
        <v>2</v>
      </c>
      <c r="C1179" s="9" t="s">
        <v>85</v>
      </c>
      <c r="D1179" s="10">
        <v>43644</v>
      </c>
      <c r="E1179" s="9" t="s">
        <v>152</v>
      </c>
      <c r="F1179" s="10">
        <v>44538</v>
      </c>
      <c r="G1179" s="9" t="s">
        <v>426</v>
      </c>
      <c r="H1179" s="11" t="s">
        <v>2064</v>
      </c>
      <c r="I1179" s="9" t="s">
        <v>1540</v>
      </c>
      <c r="J1179" s="12" t="s">
        <v>101</v>
      </c>
      <c r="K1179" s="9"/>
      <c r="L1179" s="12" t="s">
        <v>101</v>
      </c>
      <c r="M1179" s="11" t="s">
        <v>2065</v>
      </c>
      <c r="N1179" s="11" t="s">
        <v>2066</v>
      </c>
      <c r="O1179" s="9" t="s">
        <v>157</v>
      </c>
      <c r="P1179" s="9" t="s">
        <v>158</v>
      </c>
      <c r="Q1179" s="11" t="s">
        <v>2067</v>
      </c>
      <c r="R1179" s="9" t="s">
        <v>47</v>
      </c>
      <c r="S1179" s="9" t="s">
        <v>43</v>
      </c>
      <c r="T1179" s="13">
        <v>15.74</v>
      </c>
      <c r="U1179" s="10">
        <v>44603</v>
      </c>
      <c r="V1179" s="9" t="s">
        <v>1867</v>
      </c>
      <c r="W1179" s="12" t="s">
        <v>93</v>
      </c>
      <c r="X1179" s="12" t="s">
        <v>103</v>
      </c>
      <c r="Y1179" s="163" t="s">
        <v>32</v>
      </c>
      <c r="Z1179" s="11"/>
      <c r="AA1179" s="14">
        <v>0</v>
      </c>
      <c r="AB1179" s="14">
        <v>0</v>
      </c>
      <c r="AC1179" s="14">
        <v>0</v>
      </c>
      <c r="AD1179" s="14">
        <v>1429956</v>
      </c>
      <c r="AE1179" s="161">
        <f>SUM(TAMPData2202[[#This Row],[2022 PE Obligations]:[2022 Paving Obligations]])</f>
        <v>1429956</v>
      </c>
      <c r="AF1179" s="14">
        <v>0</v>
      </c>
      <c r="AG1179" s="14">
        <v>0</v>
      </c>
      <c r="AH1179" s="14">
        <v>0</v>
      </c>
      <c r="AI1179" s="14">
        <v>1429956</v>
      </c>
      <c r="AJ1179" s="14">
        <v>1429956</v>
      </c>
      <c r="AK1179" s="16" t="s">
        <v>2069</v>
      </c>
    </row>
    <row r="1180" spans="1:37" ht="36" hidden="1" x14ac:dyDescent="0.35">
      <c r="A1180" s="162">
        <v>129246</v>
      </c>
      <c r="B1180" s="8">
        <v>2</v>
      </c>
      <c r="C1180" s="9" t="s">
        <v>114</v>
      </c>
      <c r="D1180" s="10">
        <v>43644</v>
      </c>
      <c r="E1180" s="9" t="s">
        <v>152</v>
      </c>
      <c r="F1180" s="10">
        <v>44096.875081018516</v>
      </c>
      <c r="G1180" s="9" t="s">
        <v>170</v>
      </c>
      <c r="H1180" s="11" t="s">
        <v>847</v>
      </c>
      <c r="I1180" s="9" t="s">
        <v>1614</v>
      </c>
      <c r="J1180" s="12" t="s">
        <v>101</v>
      </c>
      <c r="K1180" s="9"/>
      <c r="L1180" s="12" t="s">
        <v>101</v>
      </c>
      <c r="M1180" s="11" t="s">
        <v>1882</v>
      </c>
      <c r="N1180" s="11" t="s">
        <v>1866</v>
      </c>
      <c r="O1180" s="9" t="s">
        <v>157</v>
      </c>
      <c r="P1180" s="9" t="s">
        <v>158</v>
      </c>
      <c r="Q1180" s="11" t="s">
        <v>1866</v>
      </c>
      <c r="R1180" s="9" t="s">
        <v>47</v>
      </c>
      <c r="S1180" s="164" t="s">
        <v>43</v>
      </c>
      <c r="T1180" s="13">
        <v>7.55</v>
      </c>
      <c r="U1180" s="10">
        <v>43868</v>
      </c>
      <c r="V1180" s="9" t="s">
        <v>1867</v>
      </c>
      <c r="W1180" s="12" t="s">
        <v>93</v>
      </c>
      <c r="X1180" s="12" t="s">
        <v>103</v>
      </c>
      <c r="Y1180" s="163" t="s">
        <v>32</v>
      </c>
      <c r="Z1180" s="11"/>
      <c r="AA1180" s="14">
        <v>0</v>
      </c>
      <c r="AB1180" s="14">
        <v>0</v>
      </c>
      <c r="AC1180" s="14">
        <v>-4.08</v>
      </c>
      <c r="AD1180" s="14">
        <v>8141.48</v>
      </c>
      <c r="AE1180" s="161">
        <f>SUM(TAMPData2202[[#This Row],[2022 PE Obligations]:[2022 Paving Obligations]])</f>
        <v>8137.4</v>
      </c>
      <c r="AF1180" s="14">
        <v>0</v>
      </c>
      <c r="AG1180" s="14">
        <v>0</v>
      </c>
      <c r="AH1180" s="14">
        <v>6329.92</v>
      </c>
      <c r="AI1180" s="14">
        <v>479180.48</v>
      </c>
      <c r="AJ1180" s="14">
        <v>485510.40000000002</v>
      </c>
      <c r="AK1180" s="16" t="s">
        <v>1884</v>
      </c>
    </row>
    <row r="1181" spans="1:37" hidden="1" x14ac:dyDescent="0.35">
      <c r="A1181" s="162">
        <v>129253</v>
      </c>
      <c r="B1181" s="8">
        <v>2</v>
      </c>
      <c r="C1181" s="9" t="s">
        <v>97</v>
      </c>
      <c r="D1181" s="10">
        <v>43644</v>
      </c>
      <c r="E1181" s="9" t="s">
        <v>152</v>
      </c>
      <c r="F1181" s="10">
        <v>44091.875092592592</v>
      </c>
      <c r="G1181" s="9" t="s">
        <v>134</v>
      </c>
      <c r="H1181" s="11" t="s">
        <v>236</v>
      </c>
      <c r="I1181" s="9" t="s">
        <v>237</v>
      </c>
      <c r="J1181" s="12" t="s">
        <v>101</v>
      </c>
      <c r="K1181" s="9"/>
      <c r="L1181" s="12" t="s">
        <v>101</v>
      </c>
      <c r="M1181" s="11" t="s">
        <v>3131</v>
      </c>
      <c r="N1181" s="11" t="s">
        <v>1793</v>
      </c>
      <c r="O1181" s="9" t="s">
        <v>157</v>
      </c>
      <c r="P1181" s="9" t="s">
        <v>158</v>
      </c>
      <c r="Q1181" s="11" t="s">
        <v>1793</v>
      </c>
      <c r="R1181" s="9" t="s">
        <v>47</v>
      </c>
      <c r="S1181" s="164" t="s">
        <v>43</v>
      </c>
      <c r="T1181" s="13">
        <v>4.43</v>
      </c>
      <c r="U1181" s="10">
        <v>43966</v>
      </c>
      <c r="V1181" s="9" t="s">
        <v>1805</v>
      </c>
      <c r="W1181" s="12" t="s">
        <v>93</v>
      </c>
      <c r="X1181" s="12" t="s">
        <v>103</v>
      </c>
      <c r="Y1181" s="163" t="s">
        <v>32</v>
      </c>
      <c r="Z1181" s="11"/>
      <c r="AA1181" s="14">
        <v>0</v>
      </c>
      <c r="AB1181" s="14">
        <v>0</v>
      </c>
      <c r="AC1181" s="14">
        <v>4645.9399999999996</v>
      </c>
      <c r="AD1181" s="14">
        <v>73270.960000000006</v>
      </c>
      <c r="AE1181" s="161">
        <f>SUM(TAMPData2202[[#This Row],[2022 PE Obligations]:[2022 Paving Obligations]])</f>
        <v>77916.900000000009</v>
      </c>
      <c r="AF1181" s="14">
        <v>0</v>
      </c>
      <c r="AG1181" s="14">
        <v>0</v>
      </c>
      <c r="AH1181" s="14">
        <v>23209.94</v>
      </c>
      <c r="AI1181" s="14">
        <v>874936.96</v>
      </c>
      <c r="AJ1181" s="14">
        <v>898146.9</v>
      </c>
      <c r="AK1181" s="16" t="s">
        <v>3133</v>
      </c>
    </row>
    <row r="1182" spans="1:37" hidden="1" x14ac:dyDescent="0.35">
      <c r="A1182" s="162">
        <v>129254</v>
      </c>
      <c r="B1182" s="8">
        <v>2</v>
      </c>
      <c r="C1182" s="9" t="s">
        <v>97</v>
      </c>
      <c r="D1182" s="10">
        <v>43644</v>
      </c>
      <c r="E1182" s="9" t="s">
        <v>152</v>
      </c>
      <c r="F1182" s="10">
        <v>44293.875092592592</v>
      </c>
      <c r="G1182" s="9" t="s">
        <v>666</v>
      </c>
      <c r="H1182" s="11" t="s">
        <v>838</v>
      </c>
      <c r="I1182" s="9" t="s">
        <v>3134</v>
      </c>
      <c r="J1182" s="12" t="s">
        <v>101</v>
      </c>
      <c r="K1182" s="9"/>
      <c r="L1182" s="12" t="s">
        <v>101</v>
      </c>
      <c r="M1182" s="11" t="s">
        <v>3135</v>
      </c>
      <c r="N1182" s="11" t="s">
        <v>3136</v>
      </c>
      <c r="O1182" s="9" t="s">
        <v>157</v>
      </c>
      <c r="P1182" s="9" t="s">
        <v>158</v>
      </c>
      <c r="Q1182" s="11" t="s">
        <v>3136</v>
      </c>
      <c r="R1182" s="9" t="s">
        <v>47</v>
      </c>
      <c r="S1182" s="164" t="s">
        <v>43</v>
      </c>
      <c r="T1182" s="13">
        <v>5.2</v>
      </c>
      <c r="U1182" s="10">
        <v>43966</v>
      </c>
      <c r="V1182" s="9" t="s">
        <v>1805</v>
      </c>
      <c r="W1182" s="12" t="s">
        <v>93</v>
      </c>
      <c r="X1182" s="12" t="s">
        <v>103</v>
      </c>
      <c r="Y1182" s="163" t="s">
        <v>32</v>
      </c>
      <c r="Z1182" s="11"/>
      <c r="AA1182" s="14">
        <v>0</v>
      </c>
      <c r="AB1182" s="14">
        <v>0</v>
      </c>
      <c r="AC1182" s="14">
        <v>0</v>
      </c>
      <c r="AD1182" s="14">
        <v>89000</v>
      </c>
      <c r="AE1182" s="161">
        <f>SUM(TAMPData2202[[#This Row],[2022 PE Obligations]:[2022 Paving Obligations]])</f>
        <v>89000</v>
      </c>
      <c r="AF1182" s="14">
        <v>0</v>
      </c>
      <c r="AG1182" s="14">
        <v>0</v>
      </c>
      <c r="AH1182" s="14">
        <v>84140</v>
      </c>
      <c r="AI1182" s="14">
        <v>1190936</v>
      </c>
      <c r="AJ1182" s="14">
        <v>1275076</v>
      </c>
      <c r="AK1182" s="16" t="s">
        <v>3138</v>
      </c>
    </row>
    <row r="1183" spans="1:37" ht="36" hidden="1" x14ac:dyDescent="0.35">
      <c r="A1183" s="162">
        <v>129260</v>
      </c>
      <c r="B1183" s="8">
        <v>2</v>
      </c>
      <c r="C1183" s="9" t="s">
        <v>97</v>
      </c>
      <c r="D1183" s="10">
        <v>43644</v>
      </c>
      <c r="E1183" s="9" t="s">
        <v>152</v>
      </c>
      <c r="F1183" s="10">
        <v>44340.875104166669</v>
      </c>
      <c r="G1183" s="9" t="s">
        <v>134</v>
      </c>
      <c r="H1183" s="11" t="s">
        <v>465</v>
      </c>
      <c r="I1183" s="9" t="s">
        <v>466</v>
      </c>
      <c r="J1183" s="12" t="s">
        <v>101</v>
      </c>
      <c r="K1183" s="9"/>
      <c r="L1183" s="12" t="s">
        <v>101</v>
      </c>
      <c r="M1183" s="11" t="s">
        <v>1814</v>
      </c>
      <c r="N1183" s="11" t="s">
        <v>1815</v>
      </c>
      <c r="O1183" s="9" t="s">
        <v>157</v>
      </c>
      <c r="P1183" s="9" t="s">
        <v>158</v>
      </c>
      <c r="Q1183" s="11" t="s">
        <v>1816</v>
      </c>
      <c r="R1183" s="9" t="s">
        <v>47</v>
      </c>
      <c r="S1183" s="164" t="s">
        <v>43</v>
      </c>
      <c r="T1183" s="13">
        <v>4.7</v>
      </c>
      <c r="U1183" s="10">
        <v>44232</v>
      </c>
      <c r="V1183" s="9" t="s">
        <v>1805</v>
      </c>
      <c r="W1183" s="12" t="s">
        <v>93</v>
      </c>
      <c r="X1183" s="12" t="s">
        <v>103</v>
      </c>
      <c r="Y1183" s="163" t="s">
        <v>32</v>
      </c>
      <c r="Z1183" s="11"/>
      <c r="AA1183" s="14">
        <v>0</v>
      </c>
      <c r="AB1183" s="14">
        <v>0</v>
      </c>
      <c r="AC1183" s="14">
        <v>0</v>
      </c>
      <c r="AD1183" s="14">
        <v>60241.9</v>
      </c>
      <c r="AE1183" s="161">
        <f>SUM(TAMPData2202[[#This Row],[2022 PE Obligations]:[2022 Paving Obligations]])</f>
        <v>60241.9</v>
      </c>
      <c r="AF1183" s="14">
        <v>0</v>
      </c>
      <c r="AG1183" s="14">
        <v>0</v>
      </c>
      <c r="AH1183" s="14">
        <v>0</v>
      </c>
      <c r="AI1183" s="14">
        <v>1822524.9</v>
      </c>
      <c r="AJ1183" s="14">
        <v>1822524.9</v>
      </c>
      <c r="AK1183" s="16" t="s">
        <v>1818</v>
      </c>
    </row>
    <row r="1184" spans="1:37" ht="36" hidden="1" x14ac:dyDescent="0.35">
      <c r="A1184" s="162">
        <v>129262</v>
      </c>
      <c r="B1184" s="8">
        <v>2</v>
      </c>
      <c r="C1184" s="9" t="s">
        <v>97</v>
      </c>
      <c r="D1184" s="10">
        <v>43644</v>
      </c>
      <c r="E1184" s="9" t="s">
        <v>152</v>
      </c>
      <c r="F1184" s="10">
        <v>44495.875115740739</v>
      </c>
      <c r="G1184" s="9" t="s">
        <v>108</v>
      </c>
      <c r="H1184" s="11" t="s">
        <v>3965</v>
      </c>
      <c r="I1184" s="9" t="s">
        <v>124</v>
      </c>
      <c r="J1184" s="12" t="s">
        <v>101</v>
      </c>
      <c r="K1184" s="9"/>
      <c r="L1184" s="12" t="s">
        <v>101</v>
      </c>
      <c r="M1184" s="11" t="s">
        <v>3966</v>
      </c>
      <c r="N1184" s="11" t="s">
        <v>3967</v>
      </c>
      <c r="O1184" s="9" t="s">
        <v>157</v>
      </c>
      <c r="P1184" s="9" t="s">
        <v>158</v>
      </c>
      <c r="Q1184" s="11" t="s">
        <v>3967</v>
      </c>
      <c r="R1184" s="9" t="s">
        <v>47</v>
      </c>
      <c r="S1184" s="9" t="s">
        <v>46</v>
      </c>
      <c r="T1184" s="13">
        <v>3.915</v>
      </c>
      <c r="U1184" s="10">
        <v>44232</v>
      </c>
      <c r="V1184" s="9" t="s">
        <v>1805</v>
      </c>
      <c r="W1184" s="12" t="s">
        <v>93</v>
      </c>
      <c r="X1184" s="12" t="s">
        <v>103</v>
      </c>
      <c r="Y1184" s="163" t="s">
        <v>32</v>
      </c>
      <c r="Z1184" s="11"/>
      <c r="AA1184" s="14">
        <v>0</v>
      </c>
      <c r="AB1184" s="14">
        <v>0</v>
      </c>
      <c r="AC1184" s="14">
        <v>0</v>
      </c>
      <c r="AD1184" s="14">
        <v>176000</v>
      </c>
      <c r="AE1184" s="161">
        <f>SUM(TAMPData2202[[#This Row],[2022 PE Obligations]:[2022 Paving Obligations]])</f>
        <v>176000</v>
      </c>
      <c r="AF1184" s="14">
        <v>0</v>
      </c>
      <c r="AG1184" s="14">
        <v>0</v>
      </c>
      <c r="AH1184" s="14">
        <v>0</v>
      </c>
      <c r="AI1184" s="14">
        <v>2750403</v>
      </c>
      <c r="AJ1184" s="14">
        <v>2750403</v>
      </c>
      <c r="AK1184" s="16" t="s">
        <v>3969</v>
      </c>
    </row>
    <row r="1185" spans="1:37" ht="36" hidden="1" x14ac:dyDescent="0.35">
      <c r="A1185" s="162">
        <v>129266</v>
      </c>
      <c r="B1185" s="8">
        <v>2</v>
      </c>
      <c r="C1185" s="9" t="s">
        <v>85</v>
      </c>
      <c r="D1185" s="10">
        <v>43644</v>
      </c>
      <c r="E1185" s="9" t="s">
        <v>152</v>
      </c>
      <c r="F1185" s="10">
        <v>44547</v>
      </c>
      <c r="G1185" s="9" t="s">
        <v>426</v>
      </c>
      <c r="H1185" s="11" t="s">
        <v>1038</v>
      </c>
      <c r="I1185" s="9" t="s">
        <v>518</v>
      </c>
      <c r="J1185" s="12" t="s">
        <v>101</v>
      </c>
      <c r="K1185" s="9"/>
      <c r="L1185" s="12" t="s">
        <v>101</v>
      </c>
      <c r="M1185" s="11" t="s">
        <v>2070</v>
      </c>
      <c r="N1185" s="11" t="s">
        <v>2071</v>
      </c>
      <c r="O1185" s="9" t="s">
        <v>157</v>
      </c>
      <c r="P1185" s="9" t="s">
        <v>157</v>
      </c>
      <c r="Q1185" s="11" t="s">
        <v>2071</v>
      </c>
      <c r="R1185" s="9" t="s">
        <v>47</v>
      </c>
      <c r="S1185" s="9" t="s">
        <v>43</v>
      </c>
      <c r="T1185" s="13">
        <v>4.6100000000000003</v>
      </c>
      <c r="U1185" s="10">
        <v>44603</v>
      </c>
      <c r="V1185" s="9" t="s">
        <v>1867</v>
      </c>
      <c r="W1185" s="12" t="s">
        <v>93</v>
      </c>
      <c r="X1185" s="12" t="s">
        <v>103</v>
      </c>
      <c r="Y1185" s="163" t="s">
        <v>32</v>
      </c>
      <c r="Z1185" s="11"/>
      <c r="AA1185" s="14">
        <v>0</v>
      </c>
      <c r="AB1185" s="14">
        <v>0</v>
      </c>
      <c r="AC1185" s="14">
        <v>0</v>
      </c>
      <c r="AD1185" s="14">
        <v>419667</v>
      </c>
      <c r="AE1185" s="161">
        <f>SUM(TAMPData2202[[#This Row],[2022 PE Obligations]:[2022 Paving Obligations]])</f>
        <v>419667</v>
      </c>
      <c r="AF1185" s="14">
        <v>0</v>
      </c>
      <c r="AG1185" s="14">
        <v>0</v>
      </c>
      <c r="AH1185" s="14">
        <v>0</v>
      </c>
      <c r="AI1185" s="14">
        <v>419667</v>
      </c>
      <c r="AJ1185" s="14">
        <v>419667</v>
      </c>
      <c r="AK1185" s="16" t="s">
        <v>2073</v>
      </c>
    </row>
    <row r="1186" spans="1:37" hidden="1" x14ac:dyDescent="0.35">
      <c r="A1186" s="159">
        <v>129279.02</v>
      </c>
      <c r="B1186" s="8">
        <v>3</v>
      </c>
      <c r="C1186" s="9" t="s">
        <v>122</v>
      </c>
      <c r="D1186" s="10">
        <v>44330</v>
      </c>
      <c r="E1186" s="9" t="s">
        <v>398</v>
      </c>
      <c r="F1186" s="10">
        <v>44522.875243055554</v>
      </c>
      <c r="G1186" s="9" t="s">
        <v>108</v>
      </c>
      <c r="H1186" s="11" t="s">
        <v>1839</v>
      </c>
      <c r="I1186" s="9" t="s">
        <v>621</v>
      </c>
      <c r="J1186" s="12" t="s">
        <v>299</v>
      </c>
      <c r="K1186" s="9"/>
      <c r="L1186" s="12" t="s">
        <v>300</v>
      </c>
      <c r="M1186" s="11" t="s">
        <v>6308</v>
      </c>
      <c r="N1186" s="11"/>
      <c r="O1186" s="9" t="s">
        <v>119</v>
      </c>
      <c r="P1186" s="9" t="s">
        <v>5041</v>
      </c>
      <c r="Q1186" s="11"/>
      <c r="R1186" s="166" t="s">
        <v>1778</v>
      </c>
      <c r="S1186" s="9"/>
      <c r="T1186" s="13">
        <v>53.05</v>
      </c>
      <c r="U1186" s="10">
        <v>44505</v>
      </c>
      <c r="V1186" s="9"/>
      <c r="W1186" s="12" t="s">
        <v>93</v>
      </c>
      <c r="X1186" s="12"/>
      <c r="Y1186" s="153" t="s">
        <v>29</v>
      </c>
      <c r="Z1186" s="11"/>
      <c r="AA1186" s="14">
        <v>0</v>
      </c>
      <c r="AB1186" s="14">
        <v>0</v>
      </c>
      <c r="AC1186" s="14">
        <v>388084</v>
      </c>
      <c r="AD1186" s="14">
        <v>0</v>
      </c>
      <c r="AE1186" s="161">
        <f>SUM(TAMPData2202[[#This Row],[2022 PE Obligations]:[2022 Paving Obligations]])</f>
        <v>388084</v>
      </c>
      <c r="AF1186" s="14">
        <v>0</v>
      </c>
      <c r="AG1186" s="14">
        <v>0</v>
      </c>
      <c r="AH1186" s="14">
        <v>388084</v>
      </c>
      <c r="AI1186" s="14">
        <v>0</v>
      </c>
      <c r="AJ1186" s="14">
        <v>388084</v>
      </c>
      <c r="AK1186" s="16" t="s">
        <v>6309</v>
      </c>
    </row>
    <row r="1187" spans="1:37" hidden="1" x14ac:dyDescent="0.35">
      <c r="A1187" s="159">
        <v>129287</v>
      </c>
      <c r="B1187" s="8">
        <v>3</v>
      </c>
      <c r="C1187" s="9" t="s">
        <v>85</v>
      </c>
      <c r="D1187" s="10">
        <v>43651</v>
      </c>
      <c r="E1187" s="9" t="s">
        <v>5969</v>
      </c>
      <c r="F1187" s="10">
        <v>43966</v>
      </c>
      <c r="G1187" s="9" t="s">
        <v>5969</v>
      </c>
      <c r="H1187" s="11" t="s">
        <v>538</v>
      </c>
      <c r="I1187" s="9"/>
      <c r="J1187" s="12"/>
      <c r="K1187" s="9"/>
      <c r="L1187" s="12" t="s">
        <v>4981</v>
      </c>
      <c r="M1187" s="11" t="s">
        <v>6310</v>
      </c>
      <c r="N1187" s="11"/>
      <c r="O1187" s="9" t="s">
        <v>5405</v>
      </c>
      <c r="P1187" s="9"/>
      <c r="Q1187" s="11"/>
      <c r="R1187" s="166" t="s">
        <v>1778</v>
      </c>
      <c r="S1187" s="9"/>
      <c r="T1187" s="15" t="s">
        <v>505</v>
      </c>
      <c r="U1187" s="12"/>
      <c r="V1187" s="9"/>
      <c r="W1187" s="12" t="s">
        <v>93</v>
      </c>
      <c r="X1187" s="12"/>
      <c r="Y1187" s="12"/>
      <c r="Z1187" s="11"/>
      <c r="AA1187" s="14">
        <v>0</v>
      </c>
      <c r="AB1187" s="14">
        <v>0</v>
      </c>
      <c r="AC1187" s="14">
        <v>-1872.46</v>
      </c>
      <c r="AD1187" s="14">
        <v>0</v>
      </c>
      <c r="AE1187" s="161">
        <f>SUM(TAMPData2202[[#This Row],[2022 PE Obligations]:[2022 Paving Obligations]])</f>
        <v>-1872.46</v>
      </c>
      <c r="AF1187" s="14">
        <v>0</v>
      </c>
      <c r="AG1187" s="14">
        <v>0</v>
      </c>
      <c r="AH1187" s="14">
        <v>222546.04</v>
      </c>
      <c r="AI1187" s="14">
        <v>0</v>
      </c>
      <c r="AJ1187" s="14">
        <v>222546.04</v>
      </c>
      <c r="AK1187" s="16" t="s">
        <v>6311</v>
      </c>
    </row>
    <row r="1188" spans="1:37" hidden="1" x14ac:dyDescent="0.35">
      <c r="A1188" s="162">
        <v>129287</v>
      </c>
      <c r="B1188" s="8">
        <v>4</v>
      </c>
      <c r="C1188" s="9" t="s">
        <v>114</v>
      </c>
      <c r="D1188" s="10">
        <v>43654</v>
      </c>
      <c r="E1188" s="9" t="s">
        <v>152</v>
      </c>
      <c r="F1188" s="10">
        <v>44148.875173611108</v>
      </c>
      <c r="G1188" s="9" t="s">
        <v>170</v>
      </c>
      <c r="H1188" s="11" t="s">
        <v>750</v>
      </c>
      <c r="I1188" s="9" t="s">
        <v>776</v>
      </c>
      <c r="J1188" s="12" t="s">
        <v>101</v>
      </c>
      <c r="K1188" s="9"/>
      <c r="L1188" s="12" t="s">
        <v>101</v>
      </c>
      <c r="M1188" s="11" t="s">
        <v>3222</v>
      </c>
      <c r="N1188" s="11" t="s">
        <v>3223</v>
      </c>
      <c r="O1188" s="9" t="s">
        <v>157</v>
      </c>
      <c r="P1188" s="9" t="s">
        <v>158</v>
      </c>
      <c r="Q1188" s="11" t="s">
        <v>3223</v>
      </c>
      <c r="R1188" s="164" t="s">
        <v>47</v>
      </c>
      <c r="S1188" s="164" t="s">
        <v>46</v>
      </c>
      <c r="T1188" s="13">
        <v>4.8899999999999997</v>
      </c>
      <c r="U1188" s="10">
        <v>43917</v>
      </c>
      <c r="V1188" s="9" t="s">
        <v>2155</v>
      </c>
      <c r="W1188" s="12" t="s">
        <v>93</v>
      </c>
      <c r="X1188" s="12" t="s">
        <v>13</v>
      </c>
      <c r="Y1188" s="163" t="s">
        <v>31</v>
      </c>
      <c r="Z1188" s="11"/>
      <c r="AA1188" s="14">
        <v>0</v>
      </c>
      <c r="AB1188" s="14">
        <v>0</v>
      </c>
      <c r="AC1188" s="14">
        <v>-2472.08</v>
      </c>
      <c r="AD1188" s="14">
        <v>13670.54</v>
      </c>
      <c r="AE1188" s="161">
        <f>SUM(TAMPData2202[[#This Row],[2022 PE Obligations]:[2022 Paving Obligations]])</f>
        <v>11198.460000000001</v>
      </c>
      <c r="AF1188" s="14">
        <v>0</v>
      </c>
      <c r="AG1188" s="14">
        <v>0</v>
      </c>
      <c r="AH1188" s="14">
        <v>140227.92000000001</v>
      </c>
      <c r="AI1188" s="14">
        <v>2536820.54</v>
      </c>
      <c r="AJ1188" s="14">
        <v>2677048.46</v>
      </c>
      <c r="AK1188" s="16" t="s">
        <v>3225</v>
      </c>
    </row>
    <row r="1189" spans="1:37" hidden="1" x14ac:dyDescent="0.35">
      <c r="A1189" s="162">
        <v>129287</v>
      </c>
      <c r="B1189" s="8">
        <v>4</v>
      </c>
      <c r="C1189" s="9" t="s">
        <v>122</v>
      </c>
      <c r="D1189" s="10">
        <v>43654</v>
      </c>
      <c r="E1189" s="9" t="s">
        <v>152</v>
      </c>
      <c r="F1189" s="10">
        <v>44552.875208333331</v>
      </c>
      <c r="G1189" s="9" t="s">
        <v>108</v>
      </c>
      <c r="H1189" s="11" t="s">
        <v>88</v>
      </c>
      <c r="I1189" s="9" t="s">
        <v>708</v>
      </c>
      <c r="J1189" s="12" t="s">
        <v>101</v>
      </c>
      <c r="K1189" s="9"/>
      <c r="L1189" s="12" t="s">
        <v>101</v>
      </c>
      <c r="M1189" s="11" t="s">
        <v>3892</v>
      </c>
      <c r="N1189" s="11" t="s">
        <v>1793</v>
      </c>
      <c r="O1189" s="9" t="s">
        <v>157</v>
      </c>
      <c r="P1189" s="9" t="s">
        <v>158</v>
      </c>
      <c r="Q1189" s="11" t="s">
        <v>1793</v>
      </c>
      <c r="R1189" s="9" t="s">
        <v>47</v>
      </c>
      <c r="S1189" s="9" t="s">
        <v>43</v>
      </c>
      <c r="T1189" s="13">
        <v>2.37</v>
      </c>
      <c r="U1189" s="10">
        <v>44540</v>
      </c>
      <c r="V1189" s="9" t="s">
        <v>1805</v>
      </c>
      <c r="W1189" s="12" t="s">
        <v>93</v>
      </c>
      <c r="X1189" s="12" t="s">
        <v>13</v>
      </c>
      <c r="Y1189" s="163" t="s">
        <v>31</v>
      </c>
      <c r="Z1189" s="11"/>
      <c r="AA1189" s="14">
        <v>0</v>
      </c>
      <c r="AB1189" s="14">
        <v>0</v>
      </c>
      <c r="AC1189" s="14">
        <v>213420</v>
      </c>
      <c r="AD1189" s="14">
        <v>1170835</v>
      </c>
      <c r="AE1189" s="161">
        <f>SUM(TAMPData2202[[#This Row],[2022 PE Obligations]:[2022 Paving Obligations]])</f>
        <v>1384255</v>
      </c>
      <c r="AF1189" s="14">
        <v>0</v>
      </c>
      <c r="AG1189" s="14">
        <v>0</v>
      </c>
      <c r="AH1189" s="14">
        <v>648570</v>
      </c>
      <c r="AI1189" s="14">
        <v>3780085</v>
      </c>
      <c r="AJ1189" s="14">
        <v>4428655</v>
      </c>
      <c r="AK1189" s="16" t="s">
        <v>3894</v>
      </c>
    </row>
    <row r="1190" spans="1:37" hidden="1" x14ac:dyDescent="0.35">
      <c r="A1190" s="162">
        <v>129302</v>
      </c>
      <c r="B1190" s="8">
        <v>4</v>
      </c>
      <c r="C1190" s="9" t="s">
        <v>85</v>
      </c>
      <c r="D1190" s="10">
        <v>43654</v>
      </c>
      <c r="E1190" s="9" t="s">
        <v>152</v>
      </c>
      <c r="F1190" s="10">
        <v>44586</v>
      </c>
      <c r="G1190" s="9" t="s">
        <v>152</v>
      </c>
      <c r="H1190" s="11" t="s">
        <v>893</v>
      </c>
      <c r="I1190" s="9" t="s">
        <v>708</v>
      </c>
      <c r="J1190" s="12" t="s">
        <v>101</v>
      </c>
      <c r="K1190" s="9"/>
      <c r="L1190" s="12" t="s">
        <v>101</v>
      </c>
      <c r="M1190" s="11" t="s">
        <v>3884</v>
      </c>
      <c r="N1190" s="11" t="s">
        <v>2154</v>
      </c>
      <c r="O1190" s="9" t="s">
        <v>157</v>
      </c>
      <c r="P1190" s="9" t="s">
        <v>158</v>
      </c>
      <c r="Q1190" s="11" t="s">
        <v>2154</v>
      </c>
      <c r="R1190" s="9" t="s">
        <v>47</v>
      </c>
      <c r="S1190" s="164" t="s">
        <v>46</v>
      </c>
      <c r="T1190" s="13">
        <v>12</v>
      </c>
      <c r="U1190" s="10">
        <v>44967</v>
      </c>
      <c r="V1190" s="9" t="s">
        <v>2155</v>
      </c>
      <c r="W1190" s="12" t="s">
        <v>93</v>
      </c>
      <c r="X1190" s="12" t="s">
        <v>103</v>
      </c>
      <c r="Y1190" s="163" t="s">
        <v>32</v>
      </c>
      <c r="Z1190" s="11"/>
      <c r="AA1190" s="14">
        <v>0</v>
      </c>
      <c r="AB1190" s="14">
        <v>51069</v>
      </c>
      <c r="AC1190" s="14">
        <v>0</v>
      </c>
      <c r="AD1190" s="14">
        <v>0</v>
      </c>
      <c r="AE1190" s="161">
        <f>SUM(TAMPData2202[[#This Row],[2022 PE Obligations]:[2022 Paving Obligations]])</f>
        <v>51069</v>
      </c>
      <c r="AF1190" s="14">
        <v>0</v>
      </c>
      <c r="AG1190" s="14">
        <v>51069</v>
      </c>
      <c r="AH1190" s="14">
        <v>0</v>
      </c>
      <c r="AI1190" s="14">
        <v>0</v>
      </c>
      <c r="AJ1190" s="14">
        <v>51069</v>
      </c>
      <c r="AK1190" s="16" t="s">
        <v>3885</v>
      </c>
    </row>
    <row r="1191" spans="1:37" ht="36" hidden="1" x14ac:dyDescent="0.35">
      <c r="A1191" s="162">
        <v>129303</v>
      </c>
      <c r="B1191" s="8">
        <v>4</v>
      </c>
      <c r="C1191" s="9" t="s">
        <v>97</v>
      </c>
      <c r="D1191" s="10">
        <v>43654</v>
      </c>
      <c r="E1191" s="9" t="s">
        <v>152</v>
      </c>
      <c r="F1191" s="10">
        <v>44182.875127314815</v>
      </c>
      <c r="G1191" s="9" t="s">
        <v>666</v>
      </c>
      <c r="H1191" s="11" t="s">
        <v>893</v>
      </c>
      <c r="I1191" s="9" t="s">
        <v>708</v>
      </c>
      <c r="J1191" s="12" t="s">
        <v>101</v>
      </c>
      <c r="K1191" s="9"/>
      <c r="L1191" s="12" t="s">
        <v>101</v>
      </c>
      <c r="M1191" s="11" t="s">
        <v>2440</v>
      </c>
      <c r="N1191" s="11" t="s">
        <v>2154</v>
      </c>
      <c r="O1191" s="9" t="s">
        <v>157</v>
      </c>
      <c r="P1191" s="9" t="s">
        <v>1794</v>
      </c>
      <c r="Q1191" s="11" t="s">
        <v>2154</v>
      </c>
      <c r="R1191" s="9" t="s">
        <v>47</v>
      </c>
      <c r="S1191" s="9" t="s">
        <v>46</v>
      </c>
      <c r="T1191" s="13">
        <v>12.67</v>
      </c>
      <c r="U1191" s="10">
        <v>44008</v>
      </c>
      <c r="V1191" s="9" t="s">
        <v>2155</v>
      </c>
      <c r="W1191" s="12" t="s">
        <v>93</v>
      </c>
      <c r="X1191" s="12" t="s">
        <v>103</v>
      </c>
      <c r="Y1191" s="163" t="s">
        <v>32</v>
      </c>
      <c r="Z1191" s="11" t="s">
        <v>2441</v>
      </c>
      <c r="AA1191" s="14">
        <v>0</v>
      </c>
      <c r="AB1191" s="14">
        <v>0</v>
      </c>
      <c r="AC1191" s="14">
        <v>8000</v>
      </c>
      <c r="AD1191" s="14">
        <v>300000</v>
      </c>
      <c r="AE1191" s="161">
        <f>SUM(TAMPData2202[[#This Row],[2022 PE Obligations]:[2022 Paving Obligations]])</f>
        <v>308000</v>
      </c>
      <c r="AF1191" s="14">
        <v>0</v>
      </c>
      <c r="AG1191" s="14">
        <v>0</v>
      </c>
      <c r="AH1191" s="14">
        <v>148541</v>
      </c>
      <c r="AI1191" s="14">
        <v>3360215</v>
      </c>
      <c r="AJ1191" s="14">
        <v>3508756</v>
      </c>
      <c r="AK1191" s="16" t="s">
        <v>2443</v>
      </c>
    </row>
    <row r="1192" spans="1:37" ht="36" hidden="1" x14ac:dyDescent="0.35">
      <c r="A1192" s="162">
        <v>129305</v>
      </c>
      <c r="B1192" s="8">
        <v>4</v>
      </c>
      <c r="C1192" s="9" t="s">
        <v>85</v>
      </c>
      <c r="D1192" s="10">
        <v>43654</v>
      </c>
      <c r="E1192" s="9" t="s">
        <v>152</v>
      </c>
      <c r="F1192" s="10">
        <v>44545</v>
      </c>
      <c r="G1192" s="9" t="s">
        <v>152</v>
      </c>
      <c r="H1192" s="11" t="s">
        <v>2853</v>
      </c>
      <c r="I1192" s="9" t="s">
        <v>4481</v>
      </c>
      <c r="J1192" s="12" t="s">
        <v>101</v>
      </c>
      <c r="K1192" s="9"/>
      <c r="L1192" s="12" t="s">
        <v>101</v>
      </c>
      <c r="M1192" s="11" t="s">
        <v>4482</v>
      </c>
      <c r="N1192" s="11" t="s">
        <v>1793</v>
      </c>
      <c r="O1192" s="9" t="s">
        <v>157</v>
      </c>
      <c r="P1192" s="9" t="s">
        <v>1794</v>
      </c>
      <c r="Q1192" s="11" t="s">
        <v>1793</v>
      </c>
      <c r="R1192" s="9" t="s">
        <v>47</v>
      </c>
      <c r="S1192" s="9" t="s">
        <v>43</v>
      </c>
      <c r="T1192" s="13">
        <v>3.48</v>
      </c>
      <c r="U1192" s="12"/>
      <c r="V1192" s="9" t="s">
        <v>1805</v>
      </c>
      <c r="W1192" s="12" t="s">
        <v>93</v>
      </c>
      <c r="X1192" s="12" t="s">
        <v>103</v>
      </c>
      <c r="Y1192" s="163" t="s">
        <v>32</v>
      </c>
      <c r="Z1192" s="11" t="s">
        <v>4483</v>
      </c>
      <c r="AA1192" s="14">
        <v>0</v>
      </c>
      <c r="AB1192" s="14">
        <v>18270</v>
      </c>
      <c r="AC1192" s="14">
        <v>0</v>
      </c>
      <c r="AD1192" s="14">
        <v>0</v>
      </c>
      <c r="AE1192" s="161">
        <f>SUM(TAMPData2202[[#This Row],[2022 PE Obligations]:[2022 Paving Obligations]])</f>
        <v>18270</v>
      </c>
      <c r="AF1192" s="14">
        <v>0</v>
      </c>
      <c r="AG1192" s="14">
        <v>18270</v>
      </c>
      <c r="AH1192" s="14">
        <v>5000</v>
      </c>
      <c r="AI1192" s="14">
        <v>0</v>
      </c>
      <c r="AJ1192" s="14">
        <v>23270</v>
      </c>
      <c r="AK1192" s="16" t="s">
        <v>4484</v>
      </c>
    </row>
    <row r="1193" spans="1:37" ht="36" hidden="1" x14ac:dyDescent="0.35">
      <c r="A1193" s="162">
        <v>129306</v>
      </c>
      <c r="B1193" s="8">
        <v>4</v>
      </c>
      <c r="C1193" s="9" t="s">
        <v>114</v>
      </c>
      <c r="D1193" s="10">
        <v>43654</v>
      </c>
      <c r="E1193" s="9" t="s">
        <v>152</v>
      </c>
      <c r="F1193" s="10">
        <v>44182.875127314815</v>
      </c>
      <c r="G1193" s="9" t="s">
        <v>170</v>
      </c>
      <c r="H1193" s="11" t="s">
        <v>331</v>
      </c>
      <c r="I1193" s="9" t="s">
        <v>2758</v>
      </c>
      <c r="J1193" s="12" t="s">
        <v>101</v>
      </c>
      <c r="K1193" s="9"/>
      <c r="L1193" s="12" t="s">
        <v>101</v>
      </c>
      <c r="M1193" s="11" t="s">
        <v>2759</v>
      </c>
      <c r="N1193" s="11" t="s">
        <v>2760</v>
      </c>
      <c r="O1193" s="9" t="s">
        <v>157</v>
      </c>
      <c r="P1193" s="9" t="s">
        <v>1794</v>
      </c>
      <c r="Q1193" s="11" t="s">
        <v>2760</v>
      </c>
      <c r="R1193" s="9" t="s">
        <v>47</v>
      </c>
      <c r="S1193" s="9" t="s">
        <v>46</v>
      </c>
      <c r="T1193" s="13">
        <v>9.5340000000000007</v>
      </c>
      <c r="U1193" s="10">
        <v>43966</v>
      </c>
      <c r="V1193" s="9" t="s">
        <v>1805</v>
      </c>
      <c r="W1193" s="12" t="s">
        <v>93</v>
      </c>
      <c r="X1193" s="12" t="s">
        <v>103</v>
      </c>
      <c r="Y1193" s="163" t="s">
        <v>32</v>
      </c>
      <c r="Z1193" s="11" t="s">
        <v>2761</v>
      </c>
      <c r="AA1193" s="14">
        <v>0</v>
      </c>
      <c r="AB1193" s="14">
        <v>0</v>
      </c>
      <c r="AC1193" s="14">
        <v>-9475.4699999999993</v>
      </c>
      <c r="AD1193" s="14">
        <v>118490.6</v>
      </c>
      <c r="AE1193" s="161">
        <f>SUM(TAMPData2202[[#This Row],[2022 PE Obligations]:[2022 Paving Obligations]])</f>
        <v>109015.13</v>
      </c>
      <c r="AF1193" s="14">
        <v>0</v>
      </c>
      <c r="AG1193" s="14">
        <v>0</v>
      </c>
      <c r="AH1193" s="14">
        <v>447131.53</v>
      </c>
      <c r="AI1193" s="14">
        <v>2235070.6</v>
      </c>
      <c r="AJ1193" s="14">
        <v>2682202.13</v>
      </c>
      <c r="AK1193" s="16" t="s">
        <v>2763</v>
      </c>
    </row>
    <row r="1194" spans="1:37" ht="36" hidden="1" x14ac:dyDescent="0.35">
      <c r="A1194" s="162">
        <v>129307</v>
      </c>
      <c r="B1194" s="8">
        <v>4</v>
      </c>
      <c r="C1194" s="9" t="s">
        <v>85</v>
      </c>
      <c r="D1194" s="10">
        <v>43654</v>
      </c>
      <c r="E1194" s="9" t="s">
        <v>152</v>
      </c>
      <c r="F1194" s="10">
        <v>44544</v>
      </c>
      <c r="G1194" s="9" t="s">
        <v>152</v>
      </c>
      <c r="H1194" s="11" t="s">
        <v>325</v>
      </c>
      <c r="I1194" s="9" t="s">
        <v>1485</v>
      </c>
      <c r="J1194" s="12" t="s">
        <v>101</v>
      </c>
      <c r="K1194" s="9"/>
      <c r="L1194" s="12" t="s">
        <v>101</v>
      </c>
      <c r="M1194" s="11" t="s">
        <v>4126</v>
      </c>
      <c r="N1194" s="11" t="s">
        <v>1793</v>
      </c>
      <c r="O1194" s="9" t="s">
        <v>157</v>
      </c>
      <c r="P1194" s="9" t="s">
        <v>1794</v>
      </c>
      <c r="Q1194" s="11" t="s">
        <v>1793</v>
      </c>
      <c r="R1194" s="9" t="s">
        <v>47</v>
      </c>
      <c r="S1194" s="9" t="s">
        <v>43</v>
      </c>
      <c r="T1194" s="13">
        <v>2.62</v>
      </c>
      <c r="U1194" s="12"/>
      <c r="V1194" s="9" t="s">
        <v>1805</v>
      </c>
      <c r="W1194" s="12" t="s">
        <v>670</v>
      </c>
      <c r="X1194" s="12" t="s">
        <v>13</v>
      </c>
      <c r="Y1194" s="163" t="s">
        <v>31</v>
      </c>
      <c r="Z1194" s="11" t="s">
        <v>4127</v>
      </c>
      <c r="AA1194" s="14">
        <v>0</v>
      </c>
      <c r="AB1194" s="14">
        <v>50665</v>
      </c>
      <c r="AC1194" s="14">
        <v>0</v>
      </c>
      <c r="AD1194" s="14">
        <v>0</v>
      </c>
      <c r="AE1194" s="161">
        <f>SUM(TAMPData2202[[#This Row],[2022 PE Obligations]:[2022 Paving Obligations]])</f>
        <v>50665</v>
      </c>
      <c r="AF1194" s="14">
        <v>0</v>
      </c>
      <c r="AG1194" s="14">
        <v>50665</v>
      </c>
      <c r="AH1194" s="14">
        <v>5000</v>
      </c>
      <c r="AI1194" s="14">
        <v>0</v>
      </c>
      <c r="AJ1194" s="14">
        <v>55665</v>
      </c>
      <c r="AK1194" s="16" t="s">
        <v>4128</v>
      </c>
    </row>
    <row r="1195" spans="1:37" hidden="1" x14ac:dyDescent="0.35">
      <c r="A1195" s="159">
        <v>129312</v>
      </c>
      <c r="B1195" s="8">
        <v>2</v>
      </c>
      <c r="C1195" s="9" t="s">
        <v>85</v>
      </c>
      <c r="D1195" s="10">
        <v>43655</v>
      </c>
      <c r="E1195" s="9" t="s">
        <v>1132</v>
      </c>
      <c r="F1195" s="10">
        <v>44529</v>
      </c>
      <c r="G1195" s="9" t="s">
        <v>4530</v>
      </c>
      <c r="H1195" s="11" t="s">
        <v>838</v>
      </c>
      <c r="I1195" s="9" t="s">
        <v>116</v>
      </c>
      <c r="J1195" s="12" t="s">
        <v>101</v>
      </c>
      <c r="K1195" s="9"/>
      <c r="L1195" s="12" t="s">
        <v>101</v>
      </c>
      <c r="M1195" s="11" t="s">
        <v>1495</v>
      </c>
      <c r="N1195" s="11"/>
      <c r="O1195" s="9" t="s">
        <v>40</v>
      </c>
      <c r="P1195" s="9" t="s">
        <v>166</v>
      </c>
      <c r="Q1195" s="11"/>
      <c r="R1195" s="9" t="s">
        <v>39</v>
      </c>
      <c r="S1195" s="9" t="s">
        <v>45</v>
      </c>
      <c r="T1195" s="13">
        <v>0.01</v>
      </c>
      <c r="U1195" s="10">
        <v>45205</v>
      </c>
      <c r="V1195" s="9"/>
      <c r="W1195" s="12" t="s">
        <v>93</v>
      </c>
      <c r="X1195" s="12"/>
      <c r="Y1195" s="153" t="s">
        <v>32</v>
      </c>
      <c r="Z1195" s="11" t="s">
        <v>1496</v>
      </c>
      <c r="AA1195" s="14">
        <v>225000</v>
      </c>
      <c r="AB1195" s="14">
        <v>0</v>
      </c>
      <c r="AC1195" s="14">
        <v>0</v>
      </c>
      <c r="AD1195" s="14">
        <v>0</v>
      </c>
      <c r="AE1195" s="161">
        <f>SUM(TAMPData2202[[#This Row],[2022 PE Obligations]:[2022 Paving Obligations]])</f>
        <v>225000</v>
      </c>
      <c r="AF1195" s="14">
        <v>255000</v>
      </c>
      <c r="AG1195" s="14">
        <v>0</v>
      </c>
      <c r="AH1195" s="14">
        <v>0</v>
      </c>
      <c r="AI1195" s="14">
        <v>0</v>
      </c>
      <c r="AJ1195" s="14">
        <v>255000</v>
      </c>
      <c r="AK1195" s="16" t="s">
        <v>1497</v>
      </c>
    </row>
    <row r="1196" spans="1:37" hidden="1" x14ac:dyDescent="0.35">
      <c r="A1196" s="159">
        <v>129400</v>
      </c>
      <c r="B1196" s="8">
        <v>3</v>
      </c>
      <c r="C1196" s="9" t="s">
        <v>85</v>
      </c>
      <c r="D1196" s="10">
        <v>43661</v>
      </c>
      <c r="E1196" s="9" t="s">
        <v>1300</v>
      </c>
      <c r="F1196" s="10">
        <v>44097</v>
      </c>
      <c r="G1196" s="9" t="s">
        <v>228</v>
      </c>
      <c r="H1196" s="11" t="s">
        <v>180</v>
      </c>
      <c r="I1196" s="9" t="s">
        <v>4218</v>
      </c>
      <c r="J1196" s="12"/>
      <c r="K1196" s="9" t="s">
        <v>4219</v>
      </c>
      <c r="L1196" s="12" t="s">
        <v>183</v>
      </c>
      <c r="M1196" s="11" t="s">
        <v>4220</v>
      </c>
      <c r="N1196" s="11"/>
      <c r="O1196" s="9" t="s">
        <v>4183</v>
      </c>
      <c r="P1196" s="9" t="s">
        <v>157</v>
      </c>
      <c r="Q1196" s="11"/>
      <c r="R1196" s="9" t="s">
        <v>47</v>
      </c>
      <c r="S1196" s="9" t="s">
        <v>43</v>
      </c>
      <c r="T1196" s="13">
        <v>3.5670000000000002</v>
      </c>
      <c r="U1196" s="12"/>
      <c r="V1196" s="9"/>
      <c r="W1196" s="12" t="s">
        <v>93</v>
      </c>
      <c r="X1196" s="12" t="s">
        <v>186</v>
      </c>
      <c r="Y1196" s="153" t="s">
        <v>34</v>
      </c>
      <c r="Z1196" s="11"/>
      <c r="AA1196" s="14">
        <v>0</v>
      </c>
      <c r="AB1196" s="14">
        <v>0</v>
      </c>
      <c r="AC1196" s="14">
        <v>0</v>
      </c>
      <c r="AD1196" s="14">
        <v>546644</v>
      </c>
      <c r="AE1196" s="161">
        <f>SUM(TAMPData2202[[#This Row],[2022 PE Obligations]:[2022 Paving Obligations]])</f>
        <v>546644</v>
      </c>
      <c r="AF1196" s="14">
        <v>0</v>
      </c>
      <c r="AG1196" s="14">
        <v>0</v>
      </c>
      <c r="AH1196" s="14">
        <v>0</v>
      </c>
      <c r="AI1196" s="14">
        <v>546644</v>
      </c>
      <c r="AJ1196" s="14">
        <v>546644</v>
      </c>
      <c r="AK1196" s="16" t="s">
        <v>4221</v>
      </c>
    </row>
    <row r="1197" spans="1:37" hidden="1" x14ac:dyDescent="0.35">
      <c r="A1197" s="159">
        <v>129430</v>
      </c>
      <c r="B1197" s="8">
        <v>2</v>
      </c>
      <c r="C1197" s="9" t="s">
        <v>85</v>
      </c>
      <c r="D1197" s="10">
        <v>43669</v>
      </c>
      <c r="E1197" s="9" t="s">
        <v>3474</v>
      </c>
      <c r="F1197" s="10">
        <v>44494</v>
      </c>
      <c r="G1197" s="9" t="s">
        <v>6312</v>
      </c>
      <c r="H1197" s="11" t="s">
        <v>128</v>
      </c>
      <c r="I1197" s="9" t="s">
        <v>129</v>
      </c>
      <c r="J1197" s="12" t="s">
        <v>101</v>
      </c>
      <c r="K1197" s="9"/>
      <c r="L1197" s="12" t="s">
        <v>101</v>
      </c>
      <c r="M1197" s="11" t="s">
        <v>6313</v>
      </c>
      <c r="N1197" s="11" t="s">
        <v>5714</v>
      </c>
      <c r="O1197" s="9" t="s">
        <v>1836</v>
      </c>
      <c r="P1197" s="9" t="s">
        <v>5440</v>
      </c>
      <c r="Q1197" s="11"/>
      <c r="R1197" s="166" t="s">
        <v>1778</v>
      </c>
      <c r="S1197" s="9"/>
      <c r="T1197" s="13">
        <v>0.3</v>
      </c>
      <c r="U1197" s="10">
        <v>45016</v>
      </c>
      <c r="V1197" s="9"/>
      <c r="W1197" s="12" t="s">
        <v>93</v>
      </c>
      <c r="X1197" s="12" t="s">
        <v>13</v>
      </c>
      <c r="Y1197" s="12"/>
      <c r="Z1197" s="11"/>
      <c r="AA1197" s="14">
        <v>21000</v>
      </c>
      <c r="AB1197" s="14">
        <v>0</v>
      </c>
      <c r="AC1197" s="14">
        <v>0</v>
      </c>
      <c r="AD1197" s="14">
        <v>0</v>
      </c>
      <c r="AE1197" s="161">
        <f>SUM(TAMPData2202[[#This Row],[2022 PE Obligations]:[2022 Paving Obligations]])</f>
        <v>21000</v>
      </c>
      <c r="AF1197" s="14">
        <v>61000</v>
      </c>
      <c r="AG1197" s="14">
        <v>0</v>
      </c>
      <c r="AH1197" s="14">
        <v>0</v>
      </c>
      <c r="AI1197" s="14">
        <v>0</v>
      </c>
      <c r="AJ1197" s="14">
        <v>61000</v>
      </c>
      <c r="AK1197" s="16" t="s">
        <v>6314</v>
      </c>
    </row>
    <row r="1198" spans="1:37" hidden="1" x14ac:dyDescent="0.35">
      <c r="A1198" s="159">
        <v>129441.04</v>
      </c>
      <c r="B1198" s="8">
        <v>2</v>
      </c>
      <c r="C1198" s="9" t="s">
        <v>85</v>
      </c>
      <c r="D1198" s="10">
        <v>43675</v>
      </c>
      <c r="E1198" s="9" t="s">
        <v>98</v>
      </c>
      <c r="F1198" s="10">
        <v>44452</v>
      </c>
      <c r="G1198" s="9" t="s">
        <v>426</v>
      </c>
      <c r="H1198" s="11" t="s">
        <v>223</v>
      </c>
      <c r="I1198" s="9" t="s">
        <v>1326</v>
      </c>
      <c r="J1198" s="12"/>
      <c r="K1198" s="9"/>
      <c r="L1198" s="12"/>
      <c r="M1198" s="11" t="s">
        <v>1327</v>
      </c>
      <c r="N1198" s="11" t="s">
        <v>1328</v>
      </c>
      <c r="O1198" s="9" t="s">
        <v>91</v>
      </c>
      <c r="P1198" s="9" t="s">
        <v>1329</v>
      </c>
      <c r="Q1198" s="11"/>
      <c r="R1198" s="9" t="s">
        <v>39</v>
      </c>
      <c r="S1198" s="9" t="s">
        <v>45</v>
      </c>
      <c r="T1198" s="13">
        <v>0.2</v>
      </c>
      <c r="U1198" s="12"/>
      <c r="V1198" s="9"/>
      <c r="W1198" s="12" t="s">
        <v>93</v>
      </c>
      <c r="X1198" s="12" t="s">
        <v>103</v>
      </c>
      <c r="Y1198" s="153" t="s">
        <v>34</v>
      </c>
      <c r="Z1198" s="11"/>
      <c r="AA1198" s="14">
        <v>290159</v>
      </c>
      <c r="AB1198" s="14">
        <v>0</v>
      </c>
      <c r="AC1198" s="14">
        <v>0</v>
      </c>
      <c r="AD1198" s="14">
        <v>0</v>
      </c>
      <c r="AE1198" s="165">
        <f>SUM(TAMPData2202[[#This Row],[2022 PE Obligations]:[2022 Paving Obligations]])</f>
        <v>290159</v>
      </c>
      <c r="AF1198" s="14">
        <v>290159</v>
      </c>
      <c r="AG1198" s="14">
        <v>0</v>
      </c>
      <c r="AH1198" s="14">
        <v>0</v>
      </c>
      <c r="AI1198" s="14">
        <v>0</v>
      </c>
      <c r="AJ1198" s="14">
        <v>290159</v>
      </c>
      <c r="AK1198" s="16" t="s">
        <v>1330</v>
      </c>
    </row>
    <row r="1199" spans="1:37" hidden="1" x14ac:dyDescent="0.35">
      <c r="A1199" s="159">
        <v>129445</v>
      </c>
      <c r="B1199" s="8">
        <v>1</v>
      </c>
      <c r="C1199" s="9" t="s">
        <v>85</v>
      </c>
      <c r="D1199" s="10">
        <v>43676</v>
      </c>
      <c r="E1199" s="9" t="s">
        <v>98</v>
      </c>
      <c r="F1199" s="10">
        <v>44279</v>
      </c>
      <c r="G1199" s="9" t="s">
        <v>152</v>
      </c>
      <c r="H1199" s="11" t="s">
        <v>204</v>
      </c>
      <c r="I1199" s="9" t="s">
        <v>603</v>
      </c>
      <c r="J1199" s="12" t="s">
        <v>299</v>
      </c>
      <c r="K1199" s="9"/>
      <c r="L1199" s="12" t="s">
        <v>300</v>
      </c>
      <c r="M1199" s="11" t="s">
        <v>4615</v>
      </c>
      <c r="N1199" s="11"/>
      <c r="O1199" s="9" t="s">
        <v>119</v>
      </c>
      <c r="P1199" s="9"/>
      <c r="Q1199" s="11"/>
      <c r="R1199" s="9" t="s">
        <v>4525</v>
      </c>
      <c r="S1199" s="9" t="s">
        <v>46</v>
      </c>
      <c r="T1199" s="15" t="s">
        <v>505</v>
      </c>
      <c r="U1199" s="12"/>
      <c r="V1199" s="9"/>
      <c r="W1199" s="12" t="s">
        <v>93</v>
      </c>
      <c r="X1199" s="12"/>
      <c r="Y1199" s="153" t="s">
        <v>29</v>
      </c>
      <c r="Z1199" s="11"/>
      <c r="AA1199" s="14">
        <v>0</v>
      </c>
      <c r="AB1199" s="14">
        <v>0</v>
      </c>
      <c r="AC1199" s="14">
        <v>0</v>
      </c>
      <c r="AD1199" s="14">
        <v>0</v>
      </c>
      <c r="AE1199" s="161">
        <f>SUM(TAMPData2202[[#This Row],[2022 PE Obligations]:[2022 Paving Obligations]])</f>
        <v>0</v>
      </c>
      <c r="AF1199" s="14">
        <v>38912.25</v>
      </c>
      <c r="AG1199" s="14">
        <v>0</v>
      </c>
      <c r="AH1199" s="14">
        <v>0</v>
      </c>
      <c r="AI1199" s="14">
        <v>0</v>
      </c>
      <c r="AJ1199" s="14">
        <v>38912.25</v>
      </c>
      <c r="AK1199" s="16"/>
    </row>
    <row r="1200" spans="1:37" hidden="1" x14ac:dyDescent="0.35">
      <c r="A1200" s="159">
        <v>129455</v>
      </c>
      <c r="B1200" s="8">
        <v>1</v>
      </c>
      <c r="C1200" s="9" t="s">
        <v>85</v>
      </c>
      <c r="D1200" s="10">
        <v>43678</v>
      </c>
      <c r="E1200" s="9" t="s">
        <v>98</v>
      </c>
      <c r="F1200" s="10">
        <v>44329</v>
      </c>
      <c r="G1200" s="9" t="s">
        <v>179</v>
      </c>
      <c r="H1200" s="11" t="s">
        <v>2505</v>
      </c>
      <c r="I1200" s="9" t="s">
        <v>172</v>
      </c>
      <c r="J1200" s="12" t="s">
        <v>101</v>
      </c>
      <c r="K1200" s="9"/>
      <c r="L1200" s="12" t="s">
        <v>101</v>
      </c>
      <c r="M1200" s="11" t="s">
        <v>4684</v>
      </c>
      <c r="N1200" s="11" t="s">
        <v>2699</v>
      </c>
      <c r="O1200" s="9" t="s">
        <v>119</v>
      </c>
      <c r="P1200" s="9" t="s">
        <v>1836</v>
      </c>
      <c r="Q1200" s="11"/>
      <c r="R1200" s="9" t="s">
        <v>4525</v>
      </c>
      <c r="S1200" s="9" t="s">
        <v>46</v>
      </c>
      <c r="T1200" s="13">
        <v>0.01</v>
      </c>
      <c r="U1200" s="10">
        <v>44729</v>
      </c>
      <c r="V1200" s="9"/>
      <c r="W1200" s="12" t="s">
        <v>93</v>
      </c>
      <c r="X1200" s="12"/>
      <c r="Y1200" s="153" t="s">
        <v>32</v>
      </c>
      <c r="Z1200" s="11"/>
      <c r="AA1200" s="14">
        <v>42000</v>
      </c>
      <c r="AB1200" s="14">
        <v>0</v>
      </c>
      <c r="AC1200" s="14">
        <v>0</v>
      </c>
      <c r="AD1200" s="14">
        <v>0</v>
      </c>
      <c r="AE1200" s="161">
        <f>SUM(TAMPData2202[[#This Row],[2022 PE Obligations]:[2022 Paving Obligations]])</f>
        <v>42000</v>
      </c>
      <c r="AF1200" s="14">
        <v>116000</v>
      </c>
      <c r="AG1200" s="14">
        <v>13951.32</v>
      </c>
      <c r="AH1200" s="14">
        <v>1</v>
      </c>
      <c r="AI1200" s="14">
        <v>0</v>
      </c>
      <c r="AJ1200" s="14">
        <v>129952.32000000001</v>
      </c>
      <c r="AK1200" s="16" t="s">
        <v>4685</v>
      </c>
    </row>
    <row r="1201" spans="1:37" ht="36" hidden="1" x14ac:dyDescent="0.35">
      <c r="A1201" s="159">
        <v>129457</v>
      </c>
      <c r="B1201" s="8">
        <v>3</v>
      </c>
      <c r="C1201" s="9" t="s">
        <v>85</v>
      </c>
      <c r="D1201" s="10">
        <v>43678</v>
      </c>
      <c r="E1201" s="9" t="s">
        <v>3474</v>
      </c>
      <c r="F1201" s="10">
        <v>44523</v>
      </c>
      <c r="G1201" s="9" t="s">
        <v>148</v>
      </c>
      <c r="H1201" s="11" t="s">
        <v>109</v>
      </c>
      <c r="I1201" s="9" t="s">
        <v>320</v>
      </c>
      <c r="J1201" s="12" t="s">
        <v>101</v>
      </c>
      <c r="K1201" s="9"/>
      <c r="L1201" s="12" t="s">
        <v>101</v>
      </c>
      <c r="M1201" s="11" t="s">
        <v>6315</v>
      </c>
      <c r="N1201" s="11" t="s">
        <v>6316</v>
      </c>
      <c r="O1201" s="9" t="s">
        <v>1836</v>
      </c>
      <c r="P1201" s="9" t="s">
        <v>5440</v>
      </c>
      <c r="Q1201" s="11"/>
      <c r="R1201" s="166" t="s">
        <v>1778</v>
      </c>
      <c r="S1201" s="9"/>
      <c r="T1201" s="13">
        <v>0.35</v>
      </c>
      <c r="U1201" s="10">
        <v>44904</v>
      </c>
      <c r="V1201" s="9"/>
      <c r="W1201" s="12" t="s">
        <v>93</v>
      </c>
      <c r="X1201" s="12" t="s">
        <v>13</v>
      </c>
      <c r="Y1201" s="12"/>
      <c r="Z1201" s="11"/>
      <c r="AA1201" s="14">
        <v>132530</v>
      </c>
      <c r="AB1201" s="14">
        <v>0</v>
      </c>
      <c r="AC1201" s="14">
        <v>0</v>
      </c>
      <c r="AD1201" s="14">
        <v>0</v>
      </c>
      <c r="AE1201" s="161">
        <f>SUM(TAMPData2202[[#This Row],[2022 PE Obligations]:[2022 Paving Obligations]])</f>
        <v>132530</v>
      </c>
      <c r="AF1201" s="14">
        <v>172530</v>
      </c>
      <c r="AG1201" s="14">
        <v>0</v>
      </c>
      <c r="AH1201" s="14">
        <v>0</v>
      </c>
      <c r="AI1201" s="14">
        <v>0</v>
      </c>
      <c r="AJ1201" s="14">
        <v>172530</v>
      </c>
      <c r="AK1201" s="16" t="s">
        <v>6317</v>
      </c>
    </row>
    <row r="1202" spans="1:37" ht="36" hidden="1" x14ac:dyDescent="0.35">
      <c r="A1202" s="159">
        <v>129459</v>
      </c>
      <c r="B1202" s="8">
        <v>1</v>
      </c>
      <c r="C1202" s="9" t="s">
        <v>85</v>
      </c>
      <c r="D1202" s="10">
        <v>43679</v>
      </c>
      <c r="E1202" s="9" t="s">
        <v>5526</v>
      </c>
      <c r="F1202" s="10">
        <v>44587</v>
      </c>
      <c r="G1202" s="9" t="s">
        <v>161</v>
      </c>
      <c r="H1202" s="11" t="s">
        <v>347</v>
      </c>
      <c r="I1202" s="9" t="s">
        <v>154</v>
      </c>
      <c r="J1202" s="12" t="s">
        <v>101</v>
      </c>
      <c r="K1202" s="9"/>
      <c r="L1202" s="12" t="s">
        <v>101</v>
      </c>
      <c r="M1202" s="11" t="s">
        <v>6318</v>
      </c>
      <c r="N1202" s="11" t="s">
        <v>6319</v>
      </c>
      <c r="O1202" s="9" t="s">
        <v>5109</v>
      </c>
      <c r="P1202" s="9" t="s">
        <v>5027</v>
      </c>
      <c r="Q1202" s="11"/>
      <c r="R1202" s="166" t="s">
        <v>1778</v>
      </c>
      <c r="S1202" s="9"/>
      <c r="T1202" s="13">
        <v>0.01</v>
      </c>
      <c r="U1202" s="12"/>
      <c r="V1202" s="9"/>
      <c r="W1202" s="12" t="s">
        <v>93</v>
      </c>
      <c r="X1202" s="12" t="s">
        <v>103</v>
      </c>
      <c r="Y1202" s="12"/>
      <c r="Z1202" s="11"/>
      <c r="AA1202" s="14">
        <v>17300</v>
      </c>
      <c r="AB1202" s="14">
        <v>0</v>
      </c>
      <c r="AC1202" s="14">
        <v>0</v>
      </c>
      <c r="AD1202" s="14">
        <v>0</v>
      </c>
      <c r="AE1202" s="161">
        <f>SUM(TAMPData2202[[#This Row],[2022 PE Obligations]:[2022 Paving Obligations]])</f>
        <v>17300</v>
      </c>
      <c r="AF1202" s="14">
        <v>31300</v>
      </c>
      <c r="AG1202" s="14">
        <v>0</v>
      </c>
      <c r="AH1202" s="14">
        <v>0</v>
      </c>
      <c r="AI1202" s="14">
        <v>0</v>
      </c>
      <c r="AJ1202" s="14">
        <v>31300</v>
      </c>
      <c r="AK1202" s="16" t="s">
        <v>6320</v>
      </c>
    </row>
    <row r="1203" spans="1:37" ht="108" hidden="1" x14ac:dyDescent="0.35">
      <c r="A1203" s="159">
        <v>129463</v>
      </c>
      <c r="B1203" s="8">
        <v>6</v>
      </c>
      <c r="C1203" s="9" t="s">
        <v>85</v>
      </c>
      <c r="D1203" s="10">
        <v>43682</v>
      </c>
      <c r="E1203" s="9" t="s">
        <v>98</v>
      </c>
      <c r="F1203" s="10">
        <v>43682</v>
      </c>
      <c r="G1203" s="9" t="s">
        <v>98</v>
      </c>
      <c r="H1203" s="11" t="s">
        <v>667</v>
      </c>
      <c r="I1203" s="9"/>
      <c r="J1203" s="12"/>
      <c r="K1203" s="9"/>
      <c r="L1203" s="12"/>
      <c r="M1203" s="11" t="s">
        <v>6321</v>
      </c>
      <c r="N1203" s="11" t="s">
        <v>6322</v>
      </c>
      <c r="O1203" s="9" t="s">
        <v>103</v>
      </c>
      <c r="P1203" s="9" t="s">
        <v>453</v>
      </c>
      <c r="Q1203" s="11"/>
      <c r="R1203" s="166" t="s">
        <v>1778</v>
      </c>
      <c r="S1203" s="166" t="s">
        <v>1778</v>
      </c>
      <c r="T1203" s="15" t="s">
        <v>505</v>
      </c>
      <c r="U1203" s="12"/>
      <c r="V1203" s="9"/>
      <c r="W1203" s="12" t="s">
        <v>93</v>
      </c>
      <c r="X1203" s="12"/>
      <c r="Y1203" s="12"/>
      <c r="Z1203" s="11"/>
      <c r="AA1203" s="14">
        <v>650000</v>
      </c>
      <c r="AB1203" s="14">
        <v>0</v>
      </c>
      <c r="AC1203" s="14">
        <v>0</v>
      </c>
      <c r="AD1203" s="14">
        <v>0</v>
      </c>
      <c r="AE1203" s="161">
        <f>SUM(TAMPData2202[[#This Row],[2022 PE Obligations]:[2022 Paving Obligations]])</f>
        <v>650000</v>
      </c>
      <c r="AF1203" s="14">
        <v>2284000</v>
      </c>
      <c r="AG1203" s="14">
        <v>0</v>
      </c>
      <c r="AH1203" s="14">
        <v>0</v>
      </c>
      <c r="AI1203" s="14">
        <v>0</v>
      </c>
      <c r="AJ1203" s="14">
        <v>2284000</v>
      </c>
      <c r="AK1203" s="16"/>
    </row>
    <row r="1204" spans="1:37" hidden="1" x14ac:dyDescent="0.35">
      <c r="A1204" s="159">
        <v>129464</v>
      </c>
      <c r="B1204" s="8">
        <v>2</v>
      </c>
      <c r="C1204" s="9" t="s">
        <v>85</v>
      </c>
      <c r="D1204" s="10">
        <v>43683</v>
      </c>
      <c r="E1204" s="9" t="s">
        <v>5526</v>
      </c>
      <c r="F1204" s="10">
        <v>43980</v>
      </c>
      <c r="G1204" s="9" t="s">
        <v>426</v>
      </c>
      <c r="H1204" s="11" t="s">
        <v>1828</v>
      </c>
      <c r="I1204" s="9" t="s">
        <v>6323</v>
      </c>
      <c r="J1204" s="12"/>
      <c r="K1204" s="9" t="s">
        <v>6324</v>
      </c>
      <c r="L1204" s="12" t="s">
        <v>183</v>
      </c>
      <c r="M1204" s="11" t="s">
        <v>6325</v>
      </c>
      <c r="N1204" s="11" t="s">
        <v>5537</v>
      </c>
      <c r="O1204" s="9" t="s">
        <v>5109</v>
      </c>
      <c r="P1204" s="9" t="s">
        <v>5027</v>
      </c>
      <c r="Q1204" s="11"/>
      <c r="R1204" s="166" t="s">
        <v>1778</v>
      </c>
      <c r="S1204" s="9"/>
      <c r="T1204" s="13">
        <v>0.01</v>
      </c>
      <c r="U1204" s="12"/>
      <c r="V1204" s="9"/>
      <c r="W1204" s="12" t="s">
        <v>93</v>
      </c>
      <c r="X1204" s="12" t="s">
        <v>186</v>
      </c>
      <c r="Y1204" s="12"/>
      <c r="Z1204" s="11"/>
      <c r="AA1204" s="14">
        <v>0</v>
      </c>
      <c r="AB1204" s="14">
        <v>0</v>
      </c>
      <c r="AC1204" s="14">
        <v>15920</v>
      </c>
      <c r="AD1204" s="14">
        <v>0</v>
      </c>
      <c r="AE1204" s="161">
        <f>SUM(TAMPData2202[[#This Row],[2022 PE Obligations]:[2022 Paving Obligations]])</f>
        <v>15920</v>
      </c>
      <c r="AF1204" s="14">
        <v>15000</v>
      </c>
      <c r="AG1204" s="14">
        <v>0</v>
      </c>
      <c r="AH1204" s="14">
        <v>80784</v>
      </c>
      <c r="AI1204" s="14">
        <v>0</v>
      </c>
      <c r="AJ1204" s="14">
        <v>95784</v>
      </c>
      <c r="AK1204" s="16" t="s">
        <v>6326</v>
      </c>
    </row>
    <row r="1205" spans="1:37" hidden="1" x14ac:dyDescent="0.35">
      <c r="A1205" s="159">
        <v>129465</v>
      </c>
      <c r="B1205" s="8">
        <v>2</v>
      </c>
      <c r="C1205" s="9" t="s">
        <v>85</v>
      </c>
      <c r="D1205" s="10">
        <v>43683</v>
      </c>
      <c r="E1205" s="9" t="s">
        <v>5526</v>
      </c>
      <c r="F1205" s="10">
        <v>43983</v>
      </c>
      <c r="G1205" s="9" t="s">
        <v>426</v>
      </c>
      <c r="H1205" s="11" t="s">
        <v>1828</v>
      </c>
      <c r="I1205" s="9" t="s">
        <v>6327</v>
      </c>
      <c r="J1205" s="12"/>
      <c r="K1205" s="9" t="s">
        <v>6328</v>
      </c>
      <c r="L1205" s="12" t="s">
        <v>183</v>
      </c>
      <c r="M1205" s="11" t="s">
        <v>6329</v>
      </c>
      <c r="N1205" s="11" t="s">
        <v>5537</v>
      </c>
      <c r="O1205" s="9" t="s">
        <v>5109</v>
      </c>
      <c r="P1205" s="9" t="s">
        <v>5027</v>
      </c>
      <c r="Q1205" s="11"/>
      <c r="R1205" s="166" t="s">
        <v>1778</v>
      </c>
      <c r="S1205" s="9"/>
      <c r="T1205" s="13">
        <v>0.01</v>
      </c>
      <c r="U1205" s="12"/>
      <c r="V1205" s="9"/>
      <c r="W1205" s="12" t="s">
        <v>93</v>
      </c>
      <c r="X1205" s="12" t="s">
        <v>186</v>
      </c>
      <c r="Y1205" s="12"/>
      <c r="Z1205" s="11"/>
      <c r="AA1205" s="14">
        <v>0</v>
      </c>
      <c r="AB1205" s="14">
        <v>0</v>
      </c>
      <c r="AC1205" s="14">
        <v>13485</v>
      </c>
      <c r="AD1205" s="14">
        <v>0</v>
      </c>
      <c r="AE1205" s="161">
        <f>SUM(TAMPData2202[[#This Row],[2022 PE Obligations]:[2022 Paving Obligations]])</f>
        <v>13485</v>
      </c>
      <c r="AF1205" s="14">
        <v>15000</v>
      </c>
      <c r="AG1205" s="14">
        <v>0</v>
      </c>
      <c r="AH1205" s="14">
        <v>86945</v>
      </c>
      <c r="AI1205" s="14">
        <v>0</v>
      </c>
      <c r="AJ1205" s="14">
        <v>101945</v>
      </c>
      <c r="AK1205" s="16" t="s">
        <v>6330</v>
      </c>
    </row>
    <row r="1206" spans="1:37" ht="54" hidden="1" x14ac:dyDescent="0.35">
      <c r="A1206" s="159">
        <v>129466</v>
      </c>
      <c r="B1206" s="8">
        <v>1</v>
      </c>
      <c r="C1206" s="9" t="s">
        <v>85</v>
      </c>
      <c r="D1206" s="10">
        <v>43684</v>
      </c>
      <c r="E1206" s="9" t="s">
        <v>1503</v>
      </c>
      <c r="F1206" s="10">
        <v>44601</v>
      </c>
      <c r="G1206" s="9" t="s">
        <v>1785</v>
      </c>
      <c r="H1206" s="11" t="s">
        <v>1633</v>
      </c>
      <c r="I1206" s="9" t="s">
        <v>1505</v>
      </c>
      <c r="J1206" s="12" t="s">
        <v>1506</v>
      </c>
      <c r="K1206" s="9" t="s">
        <v>3454</v>
      </c>
      <c r="L1206" s="12"/>
      <c r="M1206" s="11" t="s">
        <v>3455</v>
      </c>
      <c r="N1206" s="11" t="s">
        <v>3456</v>
      </c>
      <c r="O1206" s="9" t="s">
        <v>1509</v>
      </c>
      <c r="P1206" s="9" t="s">
        <v>1835</v>
      </c>
      <c r="Q1206" s="11"/>
      <c r="R1206" s="9" t="s">
        <v>47</v>
      </c>
      <c r="S1206" s="9" t="s">
        <v>45</v>
      </c>
      <c r="T1206" s="13">
        <v>0.28999999999999998</v>
      </c>
      <c r="U1206" s="10">
        <v>45156</v>
      </c>
      <c r="V1206" s="9"/>
      <c r="W1206" s="12" t="s">
        <v>93</v>
      </c>
      <c r="X1206" s="12" t="s">
        <v>103</v>
      </c>
      <c r="Y1206" s="153" t="s">
        <v>32</v>
      </c>
      <c r="Z1206" s="11"/>
      <c r="AA1206" s="14">
        <v>136000</v>
      </c>
      <c r="AB1206" s="14">
        <v>0</v>
      </c>
      <c r="AC1206" s="14">
        <v>0</v>
      </c>
      <c r="AD1206" s="14">
        <v>0</v>
      </c>
      <c r="AE1206" s="165">
        <f>SUM(TAMPData2202[[#This Row],[2022 PE Obligations]:[2022 Paving Obligations]])</f>
        <v>136000</v>
      </c>
      <c r="AF1206" s="14">
        <v>136000</v>
      </c>
      <c r="AG1206" s="14">
        <v>0</v>
      </c>
      <c r="AH1206" s="14">
        <v>0</v>
      </c>
      <c r="AI1206" s="14">
        <v>0</v>
      </c>
      <c r="AJ1206" s="14">
        <v>136000</v>
      </c>
      <c r="AK1206" s="16" t="s">
        <v>3457</v>
      </c>
    </row>
    <row r="1207" spans="1:37" ht="180" hidden="1" x14ac:dyDescent="0.35">
      <c r="A1207" s="159">
        <v>129468</v>
      </c>
      <c r="B1207" s="8">
        <v>3</v>
      </c>
      <c r="C1207" s="9" t="s">
        <v>85</v>
      </c>
      <c r="D1207" s="10">
        <v>43685</v>
      </c>
      <c r="E1207" s="9" t="s">
        <v>4222</v>
      </c>
      <c r="F1207" s="10">
        <v>44322</v>
      </c>
      <c r="G1207" s="9" t="s">
        <v>241</v>
      </c>
      <c r="H1207" s="11" t="s">
        <v>785</v>
      </c>
      <c r="I1207" s="9"/>
      <c r="J1207" s="12"/>
      <c r="K1207" s="9"/>
      <c r="L1207" s="12"/>
      <c r="M1207" s="11" t="s">
        <v>6331</v>
      </c>
      <c r="N1207" s="11" t="s">
        <v>6332</v>
      </c>
      <c r="O1207" s="9" t="s">
        <v>91</v>
      </c>
      <c r="P1207" s="9" t="s">
        <v>5342</v>
      </c>
      <c r="Q1207" s="11"/>
      <c r="R1207" s="166" t="s">
        <v>1778</v>
      </c>
      <c r="S1207" s="9"/>
      <c r="T1207" s="15" t="s">
        <v>505</v>
      </c>
      <c r="U1207" s="12"/>
      <c r="V1207" s="9"/>
      <c r="W1207" s="12" t="s">
        <v>93</v>
      </c>
      <c r="X1207" s="12" t="s">
        <v>186</v>
      </c>
      <c r="Y1207" s="12"/>
      <c r="Z1207" s="11"/>
      <c r="AA1207" s="14">
        <v>60000</v>
      </c>
      <c r="AB1207" s="14">
        <v>0</v>
      </c>
      <c r="AC1207" s="14">
        <v>0</v>
      </c>
      <c r="AD1207" s="14">
        <v>0</v>
      </c>
      <c r="AE1207" s="161">
        <f>SUM(TAMPData2202[[#This Row],[2022 PE Obligations]:[2022 Paving Obligations]])</f>
        <v>60000</v>
      </c>
      <c r="AF1207" s="14">
        <v>78000</v>
      </c>
      <c r="AG1207" s="14">
        <v>0</v>
      </c>
      <c r="AH1207" s="14">
        <v>0</v>
      </c>
      <c r="AI1207" s="14">
        <v>0</v>
      </c>
      <c r="AJ1207" s="14">
        <v>78000</v>
      </c>
      <c r="AK1207" s="16" t="s">
        <v>6333</v>
      </c>
    </row>
    <row r="1208" spans="1:37" hidden="1" x14ac:dyDescent="0.35">
      <c r="A1208" s="162">
        <v>129475</v>
      </c>
      <c r="B1208" s="8">
        <v>3</v>
      </c>
      <c r="C1208" s="9" t="s">
        <v>97</v>
      </c>
      <c r="D1208" s="10">
        <v>43685</v>
      </c>
      <c r="E1208" s="9" t="s">
        <v>152</v>
      </c>
      <c r="F1208" s="10">
        <v>44512.875196759262</v>
      </c>
      <c r="G1208" s="9" t="s">
        <v>241</v>
      </c>
      <c r="H1208" s="11" t="s">
        <v>701</v>
      </c>
      <c r="I1208" s="9" t="s">
        <v>2722</v>
      </c>
      <c r="J1208" s="12" t="s">
        <v>101</v>
      </c>
      <c r="K1208" s="9"/>
      <c r="L1208" s="12" t="s">
        <v>101</v>
      </c>
      <c r="M1208" s="11" t="s">
        <v>2723</v>
      </c>
      <c r="N1208" s="11" t="s">
        <v>1793</v>
      </c>
      <c r="O1208" s="9" t="s">
        <v>157</v>
      </c>
      <c r="P1208" s="9" t="s">
        <v>157</v>
      </c>
      <c r="Q1208" s="11" t="s">
        <v>1793</v>
      </c>
      <c r="R1208" s="9" t="s">
        <v>47</v>
      </c>
      <c r="S1208" s="164" t="s">
        <v>43</v>
      </c>
      <c r="T1208" s="13">
        <v>9.41</v>
      </c>
      <c r="U1208" s="10">
        <v>44323</v>
      </c>
      <c r="V1208" s="9" t="s">
        <v>1805</v>
      </c>
      <c r="W1208" s="12" t="s">
        <v>670</v>
      </c>
      <c r="X1208" s="12" t="s">
        <v>13</v>
      </c>
      <c r="Y1208" s="163" t="s">
        <v>31</v>
      </c>
      <c r="Z1208" s="11"/>
      <c r="AA1208" s="14">
        <v>0</v>
      </c>
      <c r="AB1208" s="14">
        <v>0</v>
      </c>
      <c r="AC1208" s="14">
        <v>0</v>
      </c>
      <c r="AD1208" s="14">
        <v>-144582</v>
      </c>
      <c r="AE1208" s="161">
        <f>SUM(TAMPData2202[[#This Row],[2022 PE Obligations]:[2022 Paving Obligations]])</f>
        <v>-144582</v>
      </c>
      <c r="AF1208" s="14">
        <v>0</v>
      </c>
      <c r="AG1208" s="14">
        <v>0</v>
      </c>
      <c r="AH1208" s="14">
        <v>0</v>
      </c>
      <c r="AI1208" s="14">
        <v>2722788</v>
      </c>
      <c r="AJ1208" s="14">
        <v>2722788</v>
      </c>
      <c r="AK1208" s="16" t="s">
        <v>2725</v>
      </c>
    </row>
    <row r="1209" spans="1:37" ht="36" hidden="1" x14ac:dyDescent="0.35">
      <c r="A1209" s="162">
        <v>129477</v>
      </c>
      <c r="B1209" s="8">
        <v>3</v>
      </c>
      <c r="C1209" s="9" t="s">
        <v>97</v>
      </c>
      <c r="D1209" s="10">
        <v>43685</v>
      </c>
      <c r="E1209" s="9" t="s">
        <v>152</v>
      </c>
      <c r="F1209" s="10">
        <v>44587.875115740739</v>
      </c>
      <c r="G1209" s="9" t="s">
        <v>108</v>
      </c>
      <c r="H1209" s="11" t="s">
        <v>358</v>
      </c>
      <c r="I1209" s="9" t="s">
        <v>2532</v>
      </c>
      <c r="J1209" s="12" t="s">
        <v>101</v>
      </c>
      <c r="K1209" s="9"/>
      <c r="L1209" s="12" t="s">
        <v>101</v>
      </c>
      <c r="M1209" s="11" t="s">
        <v>2533</v>
      </c>
      <c r="N1209" s="11" t="s">
        <v>1845</v>
      </c>
      <c r="O1209" s="9" t="s">
        <v>157</v>
      </c>
      <c r="P1209" s="9" t="s">
        <v>1794</v>
      </c>
      <c r="Q1209" s="11" t="s">
        <v>1845</v>
      </c>
      <c r="R1209" s="9" t="s">
        <v>47</v>
      </c>
      <c r="S1209" s="164" t="s">
        <v>43</v>
      </c>
      <c r="T1209" s="13">
        <v>4.8899999999999997</v>
      </c>
      <c r="U1209" s="10">
        <v>44281</v>
      </c>
      <c r="V1209" s="9" t="s">
        <v>1805</v>
      </c>
      <c r="W1209" s="12" t="s">
        <v>93</v>
      </c>
      <c r="X1209" s="12" t="s">
        <v>103</v>
      </c>
      <c r="Y1209" s="163" t="s">
        <v>32</v>
      </c>
      <c r="Z1209" s="11" t="s">
        <v>2534</v>
      </c>
      <c r="AA1209" s="14">
        <v>0</v>
      </c>
      <c r="AB1209" s="14">
        <v>0</v>
      </c>
      <c r="AC1209" s="14">
        <v>-471</v>
      </c>
      <c r="AD1209" s="14">
        <v>-247764</v>
      </c>
      <c r="AE1209" s="161">
        <f>SUM(TAMPData2202[[#This Row],[2022 PE Obligations]:[2022 Paving Obligations]])</f>
        <v>-248235</v>
      </c>
      <c r="AF1209" s="14">
        <v>0</v>
      </c>
      <c r="AG1209" s="14">
        <v>0</v>
      </c>
      <c r="AH1209" s="14">
        <v>256323</v>
      </c>
      <c r="AI1209" s="14">
        <v>573446</v>
      </c>
      <c r="AJ1209" s="14">
        <v>829769</v>
      </c>
      <c r="AK1209" s="16" t="s">
        <v>2536</v>
      </c>
    </row>
    <row r="1210" spans="1:37" hidden="1" x14ac:dyDescent="0.35">
      <c r="A1210" s="162">
        <v>129479</v>
      </c>
      <c r="B1210" s="8">
        <v>3</v>
      </c>
      <c r="C1210" s="9" t="s">
        <v>97</v>
      </c>
      <c r="D1210" s="10">
        <v>43685</v>
      </c>
      <c r="E1210" s="9" t="s">
        <v>152</v>
      </c>
      <c r="F1210" s="10">
        <v>44574.875162037039</v>
      </c>
      <c r="G1210" s="9" t="s">
        <v>108</v>
      </c>
      <c r="H1210" s="11" t="s">
        <v>140</v>
      </c>
      <c r="I1210" s="9" t="s">
        <v>2816</v>
      </c>
      <c r="J1210" s="12" t="s">
        <v>101</v>
      </c>
      <c r="K1210" s="9"/>
      <c r="L1210" s="12" t="s">
        <v>101</v>
      </c>
      <c r="M1210" s="11" t="s">
        <v>2817</v>
      </c>
      <c r="N1210" s="11" t="s">
        <v>2651</v>
      </c>
      <c r="O1210" s="9" t="s">
        <v>157</v>
      </c>
      <c r="P1210" s="9" t="s">
        <v>1794</v>
      </c>
      <c r="Q1210" s="11" t="s">
        <v>2651</v>
      </c>
      <c r="R1210" s="9" t="s">
        <v>47</v>
      </c>
      <c r="S1210" s="164" t="s">
        <v>43</v>
      </c>
      <c r="T1210" s="13">
        <v>4.79</v>
      </c>
      <c r="U1210" s="10">
        <v>44323</v>
      </c>
      <c r="V1210" s="9" t="s">
        <v>1805</v>
      </c>
      <c r="W1210" s="12" t="s">
        <v>93</v>
      </c>
      <c r="X1210" s="12" t="s">
        <v>103</v>
      </c>
      <c r="Y1210" s="163" t="s">
        <v>32</v>
      </c>
      <c r="Z1210" s="11" t="s">
        <v>2818</v>
      </c>
      <c r="AA1210" s="14">
        <v>0</v>
      </c>
      <c r="AB1210" s="14">
        <v>0</v>
      </c>
      <c r="AC1210" s="14">
        <v>28558</v>
      </c>
      <c r="AD1210" s="14">
        <v>-72137</v>
      </c>
      <c r="AE1210" s="161">
        <f>SUM(TAMPData2202[[#This Row],[2022 PE Obligations]:[2022 Paving Obligations]])</f>
        <v>-43579</v>
      </c>
      <c r="AF1210" s="14">
        <v>0</v>
      </c>
      <c r="AG1210" s="14">
        <v>0</v>
      </c>
      <c r="AH1210" s="14">
        <v>56755</v>
      </c>
      <c r="AI1210" s="14">
        <v>551403</v>
      </c>
      <c r="AJ1210" s="14">
        <v>608158</v>
      </c>
      <c r="AK1210" s="16" t="s">
        <v>2820</v>
      </c>
    </row>
    <row r="1211" spans="1:37" hidden="1" x14ac:dyDescent="0.35">
      <c r="A1211" s="162">
        <v>129481</v>
      </c>
      <c r="B1211" s="8">
        <v>3</v>
      </c>
      <c r="C1211" s="9" t="s">
        <v>97</v>
      </c>
      <c r="D1211" s="10">
        <v>43685</v>
      </c>
      <c r="E1211" s="9" t="s">
        <v>152</v>
      </c>
      <c r="F1211" s="10">
        <v>44574.875162037039</v>
      </c>
      <c r="G1211" s="9" t="s">
        <v>108</v>
      </c>
      <c r="H1211" s="11" t="s">
        <v>140</v>
      </c>
      <c r="I1211" s="9" t="s">
        <v>2816</v>
      </c>
      <c r="J1211" s="12" t="s">
        <v>101</v>
      </c>
      <c r="K1211" s="9"/>
      <c r="L1211" s="12" t="s">
        <v>101</v>
      </c>
      <c r="M1211" s="11" t="s">
        <v>2821</v>
      </c>
      <c r="N1211" s="11" t="s">
        <v>2651</v>
      </c>
      <c r="O1211" s="9" t="s">
        <v>157</v>
      </c>
      <c r="P1211" s="9" t="s">
        <v>157</v>
      </c>
      <c r="Q1211" s="11" t="s">
        <v>2651</v>
      </c>
      <c r="R1211" s="9" t="s">
        <v>47</v>
      </c>
      <c r="S1211" s="164" t="s">
        <v>43</v>
      </c>
      <c r="T1211" s="13">
        <v>4.24</v>
      </c>
      <c r="U1211" s="10">
        <v>44323</v>
      </c>
      <c r="V1211" s="9" t="s">
        <v>1805</v>
      </c>
      <c r="W1211" s="12" t="s">
        <v>93</v>
      </c>
      <c r="X1211" s="12" t="s">
        <v>103</v>
      </c>
      <c r="Y1211" s="163" t="s">
        <v>32</v>
      </c>
      <c r="Z1211" s="11"/>
      <c r="AA1211" s="14">
        <v>0</v>
      </c>
      <c r="AB1211" s="14">
        <v>0</v>
      </c>
      <c r="AC1211" s="14">
        <v>0</v>
      </c>
      <c r="AD1211" s="14">
        <v>-71046</v>
      </c>
      <c r="AE1211" s="161">
        <f>SUM(TAMPData2202[[#This Row],[2022 PE Obligations]:[2022 Paving Obligations]])</f>
        <v>-71046</v>
      </c>
      <c r="AF1211" s="14">
        <v>0</v>
      </c>
      <c r="AG1211" s="14">
        <v>0</v>
      </c>
      <c r="AH1211" s="14">
        <v>0</v>
      </c>
      <c r="AI1211" s="14">
        <v>533634</v>
      </c>
      <c r="AJ1211" s="14">
        <v>533634</v>
      </c>
      <c r="AK1211" s="16" t="s">
        <v>2823</v>
      </c>
    </row>
    <row r="1212" spans="1:37" hidden="1" x14ac:dyDescent="0.35">
      <c r="A1212" s="162">
        <v>129482</v>
      </c>
      <c r="B1212" s="8">
        <v>3</v>
      </c>
      <c r="C1212" s="9" t="s">
        <v>97</v>
      </c>
      <c r="D1212" s="10">
        <v>43685</v>
      </c>
      <c r="E1212" s="9" t="s">
        <v>152</v>
      </c>
      <c r="F1212" s="10">
        <v>44552.875104166669</v>
      </c>
      <c r="G1212" s="9" t="s">
        <v>108</v>
      </c>
      <c r="H1212" s="11" t="s">
        <v>115</v>
      </c>
      <c r="I1212" s="9" t="s">
        <v>1619</v>
      </c>
      <c r="J1212" s="12" t="s">
        <v>101</v>
      </c>
      <c r="K1212" s="9"/>
      <c r="L1212" s="12" t="s">
        <v>101</v>
      </c>
      <c r="M1212" s="11" t="s">
        <v>3262</v>
      </c>
      <c r="N1212" s="11" t="s">
        <v>3263</v>
      </c>
      <c r="O1212" s="9" t="s">
        <v>157</v>
      </c>
      <c r="P1212" s="9" t="s">
        <v>158</v>
      </c>
      <c r="Q1212" s="11" t="s">
        <v>3263</v>
      </c>
      <c r="R1212" s="9" t="s">
        <v>47</v>
      </c>
      <c r="S1212" s="9" t="s">
        <v>43</v>
      </c>
      <c r="T1212" s="13">
        <v>7.11</v>
      </c>
      <c r="U1212" s="10">
        <v>44365</v>
      </c>
      <c r="V1212" s="9" t="s">
        <v>1805</v>
      </c>
      <c r="W1212" s="12" t="s">
        <v>93</v>
      </c>
      <c r="X1212" s="12" t="s">
        <v>103</v>
      </c>
      <c r="Y1212" s="163" t="s">
        <v>32</v>
      </c>
      <c r="Z1212" s="11"/>
      <c r="AA1212" s="14">
        <v>0</v>
      </c>
      <c r="AB1212" s="14">
        <v>0</v>
      </c>
      <c r="AC1212" s="14">
        <v>-3140</v>
      </c>
      <c r="AD1212" s="14">
        <v>-82506</v>
      </c>
      <c r="AE1212" s="161">
        <f>SUM(TAMPData2202[[#This Row],[2022 PE Obligations]:[2022 Paving Obligations]])</f>
        <v>-85646</v>
      </c>
      <c r="AF1212" s="14">
        <v>0</v>
      </c>
      <c r="AG1212" s="14">
        <v>0</v>
      </c>
      <c r="AH1212" s="14">
        <v>29444</v>
      </c>
      <c r="AI1212" s="14">
        <v>755204</v>
      </c>
      <c r="AJ1212" s="14">
        <v>784648</v>
      </c>
      <c r="AK1212" s="16" t="s">
        <v>3265</v>
      </c>
    </row>
    <row r="1213" spans="1:37" hidden="1" x14ac:dyDescent="0.35">
      <c r="A1213" s="162">
        <v>129483</v>
      </c>
      <c r="B1213" s="8">
        <v>3</v>
      </c>
      <c r="C1213" s="9" t="s">
        <v>97</v>
      </c>
      <c r="D1213" s="10">
        <v>43685</v>
      </c>
      <c r="E1213" s="9" t="s">
        <v>152</v>
      </c>
      <c r="F1213" s="10">
        <v>44516.875138888892</v>
      </c>
      <c r="G1213" s="9" t="s">
        <v>108</v>
      </c>
      <c r="H1213" s="11" t="s">
        <v>365</v>
      </c>
      <c r="I1213" s="9" t="s">
        <v>2313</v>
      </c>
      <c r="J1213" s="12" t="s">
        <v>101</v>
      </c>
      <c r="K1213" s="9"/>
      <c r="L1213" s="12" t="s">
        <v>101</v>
      </c>
      <c r="M1213" s="11" t="s">
        <v>2537</v>
      </c>
      <c r="N1213" s="11" t="s">
        <v>1793</v>
      </c>
      <c r="O1213" s="9" t="s">
        <v>157</v>
      </c>
      <c r="P1213" s="9" t="s">
        <v>158</v>
      </c>
      <c r="Q1213" s="11" t="s">
        <v>1793</v>
      </c>
      <c r="R1213" s="9" t="s">
        <v>47</v>
      </c>
      <c r="S1213" s="164" t="s">
        <v>43</v>
      </c>
      <c r="T1213" s="13">
        <v>3.02</v>
      </c>
      <c r="U1213" s="10">
        <v>44281</v>
      </c>
      <c r="V1213" s="9" t="s">
        <v>1805</v>
      </c>
      <c r="W1213" s="12" t="s">
        <v>93</v>
      </c>
      <c r="X1213" s="12" t="s">
        <v>103</v>
      </c>
      <c r="Y1213" s="163" t="s">
        <v>32</v>
      </c>
      <c r="Z1213" s="11"/>
      <c r="AA1213" s="14">
        <v>0</v>
      </c>
      <c r="AB1213" s="14">
        <v>0</v>
      </c>
      <c r="AC1213" s="14">
        <v>-614</v>
      </c>
      <c r="AD1213" s="14">
        <v>-154517</v>
      </c>
      <c r="AE1213" s="161">
        <f>SUM(TAMPData2202[[#This Row],[2022 PE Obligations]:[2022 Paving Obligations]])</f>
        <v>-155131</v>
      </c>
      <c r="AF1213" s="14">
        <v>0</v>
      </c>
      <c r="AG1213" s="14">
        <v>0</v>
      </c>
      <c r="AH1213" s="14">
        <v>14412</v>
      </c>
      <c r="AI1213" s="14">
        <v>494503</v>
      </c>
      <c r="AJ1213" s="14">
        <v>508915</v>
      </c>
      <c r="AK1213" s="16" t="s">
        <v>2539</v>
      </c>
    </row>
    <row r="1214" spans="1:37" hidden="1" x14ac:dyDescent="0.35">
      <c r="A1214" s="162">
        <v>129484</v>
      </c>
      <c r="B1214" s="8">
        <v>3</v>
      </c>
      <c r="C1214" s="9" t="s">
        <v>97</v>
      </c>
      <c r="D1214" s="10">
        <v>43685</v>
      </c>
      <c r="E1214" s="9" t="s">
        <v>152</v>
      </c>
      <c r="F1214" s="10">
        <v>44516.875138888892</v>
      </c>
      <c r="G1214" s="9" t="s">
        <v>108</v>
      </c>
      <c r="H1214" s="11" t="s">
        <v>365</v>
      </c>
      <c r="I1214" s="9" t="s">
        <v>2270</v>
      </c>
      <c r="J1214" s="12" t="s">
        <v>101</v>
      </c>
      <c r="K1214" s="9"/>
      <c r="L1214" s="12" t="s">
        <v>101</v>
      </c>
      <c r="M1214" s="11" t="s">
        <v>2540</v>
      </c>
      <c r="N1214" s="11" t="s">
        <v>1793</v>
      </c>
      <c r="O1214" s="9" t="s">
        <v>157</v>
      </c>
      <c r="P1214" s="9" t="s">
        <v>158</v>
      </c>
      <c r="Q1214" s="11" t="s">
        <v>1793</v>
      </c>
      <c r="R1214" s="9" t="s">
        <v>47</v>
      </c>
      <c r="S1214" s="164" t="s">
        <v>43</v>
      </c>
      <c r="T1214" s="13">
        <v>6.76</v>
      </c>
      <c r="U1214" s="10">
        <v>44281</v>
      </c>
      <c r="V1214" s="9" t="s">
        <v>1805</v>
      </c>
      <c r="W1214" s="12" t="s">
        <v>93</v>
      </c>
      <c r="X1214" s="12" t="s">
        <v>103</v>
      </c>
      <c r="Y1214" s="163" t="s">
        <v>32</v>
      </c>
      <c r="Z1214" s="11"/>
      <c r="AA1214" s="14">
        <v>0</v>
      </c>
      <c r="AB1214" s="14">
        <v>0</v>
      </c>
      <c r="AC1214" s="14">
        <v>-3560</v>
      </c>
      <c r="AD1214" s="14">
        <v>-271712</v>
      </c>
      <c r="AE1214" s="161">
        <f>SUM(TAMPData2202[[#This Row],[2022 PE Obligations]:[2022 Paving Obligations]])</f>
        <v>-275272</v>
      </c>
      <c r="AF1214" s="14">
        <v>0</v>
      </c>
      <c r="AG1214" s="14">
        <v>0</v>
      </c>
      <c r="AH1214" s="14">
        <v>61378</v>
      </c>
      <c r="AI1214" s="14">
        <v>858528</v>
      </c>
      <c r="AJ1214" s="14">
        <v>919906</v>
      </c>
      <c r="AK1214" s="16" t="s">
        <v>2541</v>
      </c>
    </row>
    <row r="1215" spans="1:37" hidden="1" x14ac:dyDescent="0.35">
      <c r="A1215" s="162">
        <v>129486</v>
      </c>
      <c r="B1215" s="8">
        <v>3</v>
      </c>
      <c r="C1215" s="9" t="s">
        <v>97</v>
      </c>
      <c r="D1215" s="10">
        <v>43685</v>
      </c>
      <c r="E1215" s="9" t="s">
        <v>152</v>
      </c>
      <c r="F1215" s="10">
        <v>44489.875127314815</v>
      </c>
      <c r="G1215" s="9" t="s">
        <v>241</v>
      </c>
      <c r="H1215" s="11" t="s">
        <v>910</v>
      </c>
      <c r="I1215" s="9" t="s">
        <v>1475</v>
      </c>
      <c r="J1215" s="12" t="s">
        <v>101</v>
      </c>
      <c r="K1215" s="9"/>
      <c r="L1215" s="12" t="s">
        <v>101</v>
      </c>
      <c r="M1215" s="11" t="s">
        <v>2824</v>
      </c>
      <c r="N1215" s="11" t="s">
        <v>2651</v>
      </c>
      <c r="O1215" s="9" t="s">
        <v>157</v>
      </c>
      <c r="P1215" s="9" t="s">
        <v>157</v>
      </c>
      <c r="Q1215" s="11" t="s">
        <v>2651</v>
      </c>
      <c r="R1215" s="9" t="s">
        <v>47</v>
      </c>
      <c r="S1215" s="164" t="s">
        <v>43</v>
      </c>
      <c r="T1215" s="13">
        <v>5.73</v>
      </c>
      <c r="U1215" s="10">
        <v>44323</v>
      </c>
      <c r="V1215" s="9" t="s">
        <v>1805</v>
      </c>
      <c r="W1215" s="12" t="s">
        <v>93</v>
      </c>
      <c r="X1215" s="12" t="s">
        <v>103</v>
      </c>
      <c r="Y1215" s="163" t="s">
        <v>32</v>
      </c>
      <c r="Z1215" s="11"/>
      <c r="AA1215" s="14">
        <v>0</v>
      </c>
      <c r="AB1215" s="14">
        <v>0</v>
      </c>
      <c r="AC1215" s="14">
        <v>0</v>
      </c>
      <c r="AD1215" s="14">
        <v>-134469</v>
      </c>
      <c r="AE1215" s="161">
        <f>SUM(TAMPData2202[[#This Row],[2022 PE Obligations]:[2022 Paving Obligations]])</f>
        <v>-134469</v>
      </c>
      <c r="AF1215" s="14">
        <v>0</v>
      </c>
      <c r="AG1215" s="14">
        <v>0</v>
      </c>
      <c r="AH1215" s="14">
        <v>0</v>
      </c>
      <c r="AI1215" s="14">
        <v>608481</v>
      </c>
      <c r="AJ1215" s="14">
        <v>608481</v>
      </c>
      <c r="AK1215" s="16" t="s">
        <v>2826</v>
      </c>
    </row>
    <row r="1216" spans="1:37" hidden="1" x14ac:dyDescent="0.35">
      <c r="A1216" s="162">
        <v>129490</v>
      </c>
      <c r="B1216" s="8">
        <v>3</v>
      </c>
      <c r="C1216" s="9" t="s">
        <v>97</v>
      </c>
      <c r="D1216" s="10">
        <v>43685</v>
      </c>
      <c r="E1216" s="9" t="s">
        <v>152</v>
      </c>
      <c r="F1216" s="10">
        <v>44488.875150462962</v>
      </c>
      <c r="G1216" s="9" t="s">
        <v>152</v>
      </c>
      <c r="H1216" s="11" t="s">
        <v>450</v>
      </c>
      <c r="I1216" s="9" t="s">
        <v>124</v>
      </c>
      <c r="J1216" s="12" t="s">
        <v>101</v>
      </c>
      <c r="K1216" s="9"/>
      <c r="L1216" s="12" t="s">
        <v>101</v>
      </c>
      <c r="M1216" s="11" t="s">
        <v>2726</v>
      </c>
      <c r="N1216" s="11" t="s">
        <v>1793</v>
      </c>
      <c r="O1216" s="9" t="s">
        <v>157</v>
      </c>
      <c r="P1216" s="9" t="s">
        <v>158</v>
      </c>
      <c r="Q1216" s="11" t="s">
        <v>1793</v>
      </c>
      <c r="R1216" s="9" t="s">
        <v>47</v>
      </c>
      <c r="S1216" s="164" t="s">
        <v>43</v>
      </c>
      <c r="T1216" s="13">
        <v>5.64</v>
      </c>
      <c r="U1216" s="10">
        <v>44323</v>
      </c>
      <c r="V1216" s="9" t="s">
        <v>1805</v>
      </c>
      <c r="W1216" s="12" t="s">
        <v>670</v>
      </c>
      <c r="X1216" s="12" t="s">
        <v>94</v>
      </c>
      <c r="Y1216" s="163" t="s">
        <v>31</v>
      </c>
      <c r="Z1216" s="11"/>
      <c r="AA1216" s="14">
        <v>0</v>
      </c>
      <c r="AB1216" s="14">
        <v>0</v>
      </c>
      <c r="AC1216" s="14">
        <v>-3506</v>
      </c>
      <c r="AD1216" s="14">
        <v>-125166</v>
      </c>
      <c r="AE1216" s="161">
        <f>SUM(TAMPData2202[[#This Row],[2022 PE Obligations]:[2022 Paving Obligations]])</f>
        <v>-128672</v>
      </c>
      <c r="AF1216" s="14">
        <v>0</v>
      </c>
      <c r="AG1216" s="14">
        <v>0</v>
      </c>
      <c r="AH1216" s="14">
        <v>38985</v>
      </c>
      <c r="AI1216" s="14">
        <v>983874</v>
      </c>
      <c r="AJ1216" s="14">
        <v>1022859</v>
      </c>
      <c r="AK1216" s="16" t="s">
        <v>2728</v>
      </c>
    </row>
    <row r="1217" spans="1:37" ht="36" hidden="1" x14ac:dyDescent="0.35">
      <c r="A1217" s="162">
        <v>129492</v>
      </c>
      <c r="B1217" s="8">
        <v>3</v>
      </c>
      <c r="C1217" s="9" t="s">
        <v>122</v>
      </c>
      <c r="D1217" s="10">
        <v>43685</v>
      </c>
      <c r="E1217" s="9" t="s">
        <v>152</v>
      </c>
      <c r="F1217" s="10">
        <v>44299.875185185185</v>
      </c>
      <c r="G1217" s="9" t="s">
        <v>241</v>
      </c>
      <c r="H1217" s="11" t="s">
        <v>538</v>
      </c>
      <c r="I1217" s="9" t="s">
        <v>320</v>
      </c>
      <c r="J1217" s="12" t="s">
        <v>101</v>
      </c>
      <c r="K1217" s="9"/>
      <c r="L1217" s="12" t="s">
        <v>101</v>
      </c>
      <c r="M1217" s="11" t="s">
        <v>2470</v>
      </c>
      <c r="N1217" s="11" t="s">
        <v>1793</v>
      </c>
      <c r="O1217" s="9" t="s">
        <v>157</v>
      </c>
      <c r="P1217" s="9" t="s">
        <v>1794</v>
      </c>
      <c r="Q1217" s="11" t="s">
        <v>1793</v>
      </c>
      <c r="R1217" s="9" t="s">
        <v>47</v>
      </c>
      <c r="S1217" s="164" t="s">
        <v>43</v>
      </c>
      <c r="T1217" s="13">
        <v>4.24</v>
      </c>
      <c r="U1217" s="10">
        <v>44281</v>
      </c>
      <c r="V1217" s="9" t="s">
        <v>1805</v>
      </c>
      <c r="W1217" s="12" t="s">
        <v>670</v>
      </c>
      <c r="X1217" s="12" t="s">
        <v>13</v>
      </c>
      <c r="Y1217" s="163" t="s">
        <v>31</v>
      </c>
      <c r="Z1217" s="11" t="s">
        <v>2471</v>
      </c>
      <c r="AA1217" s="14">
        <v>0</v>
      </c>
      <c r="AB1217" s="14">
        <v>0</v>
      </c>
      <c r="AC1217" s="14">
        <v>8124</v>
      </c>
      <c r="AD1217" s="14">
        <v>-68282</v>
      </c>
      <c r="AE1217" s="161">
        <f>SUM(TAMPData2202[[#This Row],[2022 PE Obligations]:[2022 Paving Obligations]])</f>
        <v>-60158</v>
      </c>
      <c r="AF1217" s="14">
        <v>0</v>
      </c>
      <c r="AG1217" s="14">
        <v>0</v>
      </c>
      <c r="AH1217" s="14">
        <v>156962</v>
      </c>
      <c r="AI1217" s="14">
        <v>1286848</v>
      </c>
      <c r="AJ1217" s="14">
        <v>1443810</v>
      </c>
      <c r="AK1217" s="16" t="s">
        <v>2473</v>
      </c>
    </row>
    <row r="1218" spans="1:37" hidden="1" x14ac:dyDescent="0.35">
      <c r="A1218" s="162">
        <v>129494</v>
      </c>
      <c r="B1218" s="8">
        <v>3</v>
      </c>
      <c r="C1218" s="9" t="s">
        <v>97</v>
      </c>
      <c r="D1218" s="10">
        <v>43685</v>
      </c>
      <c r="E1218" s="9" t="s">
        <v>152</v>
      </c>
      <c r="F1218" s="10">
        <v>44529.875162037039</v>
      </c>
      <c r="G1218" s="9" t="s">
        <v>108</v>
      </c>
      <c r="H1218" s="11" t="s">
        <v>109</v>
      </c>
      <c r="I1218" s="9" t="s">
        <v>2542</v>
      </c>
      <c r="J1218" s="12" t="s">
        <v>101</v>
      </c>
      <c r="K1218" s="9"/>
      <c r="L1218" s="12" t="s">
        <v>101</v>
      </c>
      <c r="M1218" s="11" t="s">
        <v>2543</v>
      </c>
      <c r="N1218" s="11" t="s">
        <v>1793</v>
      </c>
      <c r="O1218" s="9" t="s">
        <v>157</v>
      </c>
      <c r="P1218" s="9" t="s">
        <v>158</v>
      </c>
      <c r="Q1218" s="11" t="s">
        <v>1793</v>
      </c>
      <c r="R1218" s="9" t="s">
        <v>47</v>
      </c>
      <c r="S1218" s="164" t="s">
        <v>43</v>
      </c>
      <c r="T1218" s="13">
        <v>0.79</v>
      </c>
      <c r="U1218" s="10">
        <v>44281</v>
      </c>
      <c r="V1218" s="9" t="s">
        <v>1805</v>
      </c>
      <c r="W1218" s="12" t="s">
        <v>93</v>
      </c>
      <c r="X1218" s="12" t="s">
        <v>103</v>
      </c>
      <c r="Y1218" s="163" t="s">
        <v>32</v>
      </c>
      <c r="Z1218" s="11"/>
      <c r="AA1218" s="14">
        <v>0</v>
      </c>
      <c r="AB1218" s="14">
        <v>0</v>
      </c>
      <c r="AC1218" s="14">
        <v>-50297</v>
      </c>
      <c r="AD1218" s="14">
        <v>-67079</v>
      </c>
      <c r="AE1218" s="161">
        <f>SUM(TAMPData2202[[#This Row],[2022 PE Obligations]:[2022 Paving Obligations]])</f>
        <v>-117376</v>
      </c>
      <c r="AF1218" s="14">
        <v>0</v>
      </c>
      <c r="AG1218" s="14">
        <v>0</v>
      </c>
      <c r="AH1218" s="14">
        <v>74743</v>
      </c>
      <c r="AI1218" s="14">
        <v>252261</v>
      </c>
      <c r="AJ1218" s="14">
        <v>327004</v>
      </c>
      <c r="AK1218" s="16" t="s">
        <v>2544</v>
      </c>
    </row>
    <row r="1219" spans="1:37" hidden="1" x14ac:dyDescent="0.35">
      <c r="A1219" s="162">
        <v>129495</v>
      </c>
      <c r="B1219" s="8">
        <v>3</v>
      </c>
      <c r="C1219" s="9" t="s">
        <v>97</v>
      </c>
      <c r="D1219" s="10">
        <v>43685</v>
      </c>
      <c r="E1219" s="9" t="s">
        <v>152</v>
      </c>
      <c r="F1219" s="10">
        <v>44508.875138888892</v>
      </c>
      <c r="G1219" s="9" t="s">
        <v>108</v>
      </c>
      <c r="H1219" s="11" t="s">
        <v>1272</v>
      </c>
      <c r="I1219" s="9" t="s">
        <v>366</v>
      </c>
      <c r="J1219" s="12" t="s">
        <v>101</v>
      </c>
      <c r="K1219" s="9"/>
      <c r="L1219" s="12" t="s">
        <v>101</v>
      </c>
      <c r="M1219" s="11" t="s">
        <v>2827</v>
      </c>
      <c r="N1219" s="11" t="s">
        <v>1845</v>
      </c>
      <c r="O1219" s="9" t="s">
        <v>157</v>
      </c>
      <c r="P1219" s="9" t="s">
        <v>157</v>
      </c>
      <c r="Q1219" s="11" t="s">
        <v>1845</v>
      </c>
      <c r="R1219" s="9" t="s">
        <v>47</v>
      </c>
      <c r="S1219" s="164" t="s">
        <v>43</v>
      </c>
      <c r="T1219" s="13">
        <v>7.3310000000000004</v>
      </c>
      <c r="U1219" s="10">
        <v>44323</v>
      </c>
      <c r="V1219" s="9" t="s">
        <v>1805</v>
      </c>
      <c r="W1219" s="12" t="s">
        <v>93</v>
      </c>
      <c r="X1219" s="12" t="s">
        <v>103</v>
      </c>
      <c r="Y1219" s="163" t="s">
        <v>32</v>
      </c>
      <c r="Z1219" s="11"/>
      <c r="AA1219" s="14">
        <v>0</v>
      </c>
      <c r="AB1219" s="14">
        <v>0</v>
      </c>
      <c r="AC1219" s="14">
        <v>0</v>
      </c>
      <c r="AD1219" s="14">
        <v>-115316</v>
      </c>
      <c r="AE1219" s="161">
        <f>SUM(TAMPData2202[[#This Row],[2022 PE Obligations]:[2022 Paving Obligations]])</f>
        <v>-115316</v>
      </c>
      <c r="AF1219" s="14">
        <v>0</v>
      </c>
      <c r="AG1219" s="14">
        <v>0</v>
      </c>
      <c r="AH1219" s="14">
        <v>0</v>
      </c>
      <c r="AI1219" s="14">
        <v>918474</v>
      </c>
      <c r="AJ1219" s="14">
        <v>918474</v>
      </c>
      <c r="AK1219" s="16" t="s">
        <v>2829</v>
      </c>
    </row>
    <row r="1220" spans="1:37" hidden="1" x14ac:dyDescent="0.35">
      <c r="A1220" s="162">
        <v>129496</v>
      </c>
      <c r="B1220" s="8">
        <v>3</v>
      </c>
      <c r="C1220" s="9" t="s">
        <v>97</v>
      </c>
      <c r="D1220" s="10">
        <v>43685</v>
      </c>
      <c r="E1220" s="9" t="s">
        <v>152</v>
      </c>
      <c r="F1220" s="10">
        <v>44532.875138888892</v>
      </c>
      <c r="G1220" s="9" t="s">
        <v>108</v>
      </c>
      <c r="H1220" s="11" t="s">
        <v>242</v>
      </c>
      <c r="I1220" s="9" t="s">
        <v>2830</v>
      </c>
      <c r="J1220" s="12" t="s">
        <v>101</v>
      </c>
      <c r="K1220" s="9"/>
      <c r="L1220" s="12" t="s">
        <v>101</v>
      </c>
      <c r="M1220" s="11" t="s">
        <v>2831</v>
      </c>
      <c r="N1220" s="11" t="s">
        <v>1793</v>
      </c>
      <c r="O1220" s="9" t="s">
        <v>157</v>
      </c>
      <c r="P1220" s="9" t="s">
        <v>158</v>
      </c>
      <c r="Q1220" s="11" t="s">
        <v>1793</v>
      </c>
      <c r="R1220" s="9" t="s">
        <v>47</v>
      </c>
      <c r="S1220" s="164" t="s">
        <v>43</v>
      </c>
      <c r="T1220" s="13">
        <v>0.85</v>
      </c>
      <c r="U1220" s="10">
        <v>44323</v>
      </c>
      <c r="V1220" s="9" t="s">
        <v>1805</v>
      </c>
      <c r="W1220" s="12" t="s">
        <v>93</v>
      </c>
      <c r="X1220" s="12" t="s">
        <v>103</v>
      </c>
      <c r="Y1220" s="163" t="s">
        <v>32</v>
      </c>
      <c r="Z1220" s="11"/>
      <c r="AA1220" s="14">
        <v>0</v>
      </c>
      <c r="AB1220" s="14">
        <v>0</v>
      </c>
      <c r="AC1220" s="14">
        <v>-56098</v>
      </c>
      <c r="AD1220" s="14">
        <v>-48270</v>
      </c>
      <c r="AE1220" s="161">
        <f>SUM(TAMPData2202[[#This Row],[2022 PE Obligations]:[2022 Paving Obligations]])</f>
        <v>-104368</v>
      </c>
      <c r="AF1220" s="14">
        <v>0</v>
      </c>
      <c r="AG1220" s="14">
        <v>0</v>
      </c>
      <c r="AH1220" s="14">
        <v>132232</v>
      </c>
      <c r="AI1220" s="14">
        <v>309330</v>
      </c>
      <c r="AJ1220" s="14">
        <v>441562</v>
      </c>
      <c r="AK1220" s="16" t="s">
        <v>2833</v>
      </c>
    </row>
    <row r="1221" spans="1:37" hidden="1" x14ac:dyDescent="0.35">
      <c r="A1221" s="162">
        <v>129497</v>
      </c>
      <c r="B1221" s="8">
        <v>3</v>
      </c>
      <c r="C1221" s="9" t="s">
        <v>97</v>
      </c>
      <c r="D1221" s="10">
        <v>43685</v>
      </c>
      <c r="E1221" s="9" t="s">
        <v>152</v>
      </c>
      <c r="F1221" s="10">
        <v>44473.875138888892</v>
      </c>
      <c r="G1221" s="9" t="s">
        <v>241</v>
      </c>
      <c r="H1221" s="11" t="s">
        <v>1776</v>
      </c>
      <c r="I1221" s="9" t="s">
        <v>1558</v>
      </c>
      <c r="J1221" s="12" t="s">
        <v>101</v>
      </c>
      <c r="K1221" s="9"/>
      <c r="L1221" s="12" t="s">
        <v>101</v>
      </c>
      <c r="M1221" s="11" t="s">
        <v>2729</v>
      </c>
      <c r="N1221" s="11" t="s">
        <v>1845</v>
      </c>
      <c r="O1221" s="9" t="s">
        <v>157</v>
      </c>
      <c r="P1221" s="9" t="s">
        <v>158</v>
      </c>
      <c r="Q1221" s="11" t="s">
        <v>1845</v>
      </c>
      <c r="R1221" s="9" t="s">
        <v>47</v>
      </c>
      <c r="S1221" s="164" t="s">
        <v>43</v>
      </c>
      <c r="T1221" s="13">
        <v>2.83</v>
      </c>
      <c r="U1221" s="10">
        <v>44323</v>
      </c>
      <c r="V1221" s="9" t="s">
        <v>1860</v>
      </c>
      <c r="W1221" s="12" t="s">
        <v>670</v>
      </c>
      <c r="X1221" s="12" t="s">
        <v>13</v>
      </c>
      <c r="Y1221" s="163" t="s">
        <v>31</v>
      </c>
      <c r="Z1221" s="11"/>
      <c r="AA1221" s="14">
        <v>0</v>
      </c>
      <c r="AB1221" s="14">
        <v>0</v>
      </c>
      <c r="AC1221" s="14">
        <v>-4236</v>
      </c>
      <c r="AD1221" s="14">
        <v>-237614</v>
      </c>
      <c r="AE1221" s="161">
        <f>SUM(TAMPData2202[[#This Row],[2022 PE Obligations]:[2022 Paving Obligations]])</f>
        <v>-241850</v>
      </c>
      <c r="AF1221" s="14">
        <v>0</v>
      </c>
      <c r="AG1221" s="14">
        <v>0</v>
      </c>
      <c r="AH1221" s="14">
        <v>16901</v>
      </c>
      <c r="AI1221" s="14">
        <v>1511316</v>
      </c>
      <c r="AJ1221" s="14">
        <v>1528217</v>
      </c>
      <c r="AK1221" s="16" t="s">
        <v>2731</v>
      </c>
    </row>
    <row r="1222" spans="1:37" ht="36" hidden="1" x14ac:dyDescent="0.35">
      <c r="A1222" s="162">
        <v>129498</v>
      </c>
      <c r="B1222" s="8">
        <v>3</v>
      </c>
      <c r="C1222" s="9" t="s">
        <v>122</v>
      </c>
      <c r="D1222" s="10">
        <v>43685</v>
      </c>
      <c r="E1222" s="9" t="s">
        <v>152</v>
      </c>
      <c r="F1222" s="10">
        <v>44299</v>
      </c>
      <c r="G1222" s="9" t="s">
        <v>241</v>
      </c>
      <c r="H1222" s="11" t="s">
        <v>115</v>
      </c>
      <c r="I1222" s="9" t="s">
        <v>1619</v>
      </c>
      <c r="J1222" s="12" t="s">
        <v>101</v>
      </c>
      <c r="K1222" s="9"/>
      <c r="L1222" s="12" t="s">
        <v>101</v>
      </c>
      <c r="M1222" s="11" t="s">
        <v>2545</v>
      </c>
      <c r="N1222" s="11" t="s">
        <v>1793</v>
      </c>
      <c r="O1222" s="9" t="s">
        <v>157</v>
      </c>
      <c r="P1222" s="9" t="s">
        <v>1794</v>
      </c>
      <c r="Q1222" s="11" t="s">
        <v>1793</v>
      </c>
      <c r="R1222" s="9" t="s">
        <v>47</v>
      </c>
      <c r="S1222" s="164" t="s">
        <v>43</v>
      </c>
      <c r="T1222" s="13">
        <v>4.4000000000000004</v>
      </c>
      <c r="U1222" s="10">
        <v>44281</v>
      </c>
      <c r="V1222" s="9" t="s">
        <v>1805</v>
      </c>
      <c r="W1222" s="12" t="s">
        <v>93</v>
      </c>
      <c r="X1222" s="12" t="s">
        <v>103</v>
      </c>
      <c r="Y1222" s="163" t="s">
        <v>32</v>
      </c>
      <c r="Z1222" s="11" t="s">
        <v>2546</v>
      </c>
      <c r="AA1222" s="14">
        <v>0</v>
      </c>
      <c r="AB1222" s="14">
        <v>0</v>
      </c>
      <c r="AC1222" s="14">
        <v>-26289</v>
      </c>
      <c r="AD1222" s="14">
        <v>-233693</v>
      </c>
      <c r="AE1222" s="161">
        <f>SUM(TAMPData2202[[#This Row],[2022 PE Obligations]:[2022 Paving Obligations]])</f>
        <v>-259982</v>
      </c>
      <c r="AF1222" s="14">
        <v>0</v>
      </c>
      <c r="AG1222" s="14">
        <v>0</v>
      </c>
      <c r="AH1222" s="14">
        <v>170116</v>
      </c>
      <c r="AI1222" s="14">
        <v>829827</v>
      </c>
      <c r="AJ1222" s="14">
        <v>999943</v>
      </c>
      <c r="AK1222" s="16" t="s">
        <v>2548</v>
      </c>
    </row>
    <row r="1223" spans="1:37" hidden="1" x14ac:dyDescent="0.35">
      <c r="A1223" s="162">
        <v>129499</v>
      </c>
      <c r="B1223" s="8">
        <v>3</v>
      </c>
      <c r="C1223" s="9" t="s">
        <v>122</v>
      </c>
      <c r="D1223" s="10">
        <v>43685</v>
      </c>
      <c r="E1223" s="9" t="s">
        <v>152</v>
      </c>
      <c r="F1223" s="10">
        <v>44299</v>
      </c>
      <c r="G1223" s="9" t="s">
        <v>241</v>
      </c>
      <c r="H1223" s="11" t="s">
        <v>115</v>
      </c>
      <c r="I1223" s="9" t="s">
        <v>1619</v>
      </c>
      <c r="J1223" s="12" t="s">
        <v>101</v>
      </c>
      <c r="K1223" s="9"/>
      <c r="L1223" s="12" t="s">
        <v>101</v>
      </c>
      <c r="M1223" s="11" t="s">
        <v>2549</v>
      </c>
      <c r="N1223" s="11" t="s">
        <v>1793</v>
      </c>
      <c r="O1223" s="9" t="s">
        <v>157</v>
      </c>
      <c r="P1223" s="9" t="s">
        <v>157</v>
      </c>
      <c r="Q1223" s="11" t="s">
        <v>1793</v>
      </c>
      <c r="R1223" s="164" t="s">
        <v>47</v>
      </c>
      <c r="S1223" s="164" t="s">
        <v>43</v>
      </c>
      <c r="T1223" s="13">
        <v>1.81</v>
      </c>
      <c r="U1223" s="10">
        <v>44281</v>
      </c>
      <c r="V1223" s="9" t="s">
        <v>1805</v>
      </c>
      <c r="W1223" s="12" t="s">
        <v>93</v>
      </c>
      <c r="X1223" s="12" t="s">
        <v>103</v>
      </c>
      <c r="Y1223" s="163" t="s">
        <v>32</v>
      </c>
      <c r="Z1223" s="11"/>
      <c r="AA1223" s="14">
        <v>0</v>
      </c>
      <c r="AB1223" s="14">
        <v>0</v>
      </c>
      <c r="AC1223" s="14">
        <v>0</v>
      </c>
      <c r="AD1223" s="14">
        <v>-80588</v>
      </c>
      <c r="AE1223" s="161">
        <f>SUM(TAMPData2202[[#This Row],[2022 PE Obligations]:[2022 Paving Obligations]])</f>
        <v>-80588</v>
      </c>
      <c r="AF1223" s="14">
        <v>0</v>
      </c>
      <c r="AG1223" s="14">
        <v>0</v>
      </c>
      <c r="AH1223" s="14">
        <v>0</v>
      </c>
      <c r="AI1223" s="14">
        <v>278662</v>
      </c>
      <c r="AJ1223" s="14">
        <v>278662</v>
      </c>
      <c r="AK1223" s="16" t="s">
        <v>2550</v>
      </c>
    </row>
    <row r="1224" spans="1:37" hidden="1" x14ac:dyDescent="0.35">
      <c r="A1224" s="162">
        <v>129502</v>
      </c>
      <c r="B1224" s="8">
        <v>3</v>
      </c>
      <c r="C1224" s="9" t="s">
        <v>97</v>
      </c>
      <c r="D1224" s="10">
        <v>43685</v>
      </c>
      <c r="E1224" s="9" t="s">
        <v>152</v>
      </c>
      <c r="F1224" s="10">
        <v>44532.875150462962</v>
      </c>
      <c r="G1224" s="9" t="s">
        <v>241</v>
      </c>
      <c r="H1224" s="11" t="s">
        <v>2074</v>
      </c>
      <c r="I1224" s="9" t="s">
        <v>786</v>
      </c>
      <c r="J1224" s="12" t="s">
        <v>101</v>
      </c>
      <c r="K1224" s="9"/>
      <c r="L1224" s="12" t="s">
        <v>101</v>
      </c>
      <c r="M1224" s="11" t="s">
        <v>2732</v>
      </c>
      <c r="N1224" s="11" t="s">
        <v>1845</v>
      </c>
      <c r="O1224" s="9" t="s">
        <v>157</v>
      </c>
      <c r="P1224" s="9" t="s">
        <v>157</v>
      </c>
      <c r="Q1224" s="11" t="s">
        <v>1845</v>
      </c>
      <c r="R1224" s="9" t="s">
        <v>47</v>
      </c>
      <c r="S1224" s="164" t="s">
        <v>43</v>
      </c>
      <c r="T1224" s="13">
        <v>8.15</v>
      </c>
      <c r="U1224" s="10">
        <v>44323</v>
      </c>
      <c r="V1224" s="9" t="s">
        <v>1860</v>
      </c>
      <c r="W1224" s="12" t="s">
        <v>670</v>
      </c>
      <c r="X1224" s="12" t="s">
        <v>13</v>
      </c>
      <c r="Y1224" s="163" t="s">
        <v>31</v>
      </c>
      <c r="Z1224" s="11"/>
      <c r="AA1224" s="14">
        <v>0</v>
      </c>
      <c r="AB1224" s="14">
        <v>0</v>
      </c>
      <c r="AC1224" s="14">
        <v>0</v>
      </c>
      <c r="AD1224" s="14">
        <v>-135827</v>
      </c>
      <c r="AE1224" s="161">
        <f>SUM(TAMPData2202[[#This Row],[2022 PE Obligations]:[2022 Paving Obligations]])</f>
        <v>-135827</v>
      </c>
      <c r="AF1224" s="14">
        <v>0</v>
      </c>
      <c r="AG1224" s="14">
        <v>0</v>
      </c>
      <c r="AH1224" s="14">
        <v>0</v>
      </c>
      <c r="AI1224" s="14">
        <v>1248433</v>
      </c>
      <c r="AJ1224" s="14">
        <v>1248433</v>
      </c>
      <c r="AK1224" s="16" t="s">
        <v>2734</v>
      </c>
    </row>
    <row r="1225" spans="1:37" hidden="1" x14ac:dyDescent="0.35">
      <c r="A1225" s="162">
        <v>129504</v>
      </c>
      <c r="B1225" s="8">
        <v>3</v>
      </c>
      <c r="C1225" s="9" t="s">
        <v>85</v>
      </c>
      <c r="D1225" s="10">
        <v>43685</v>
      </c>
      <c r="E1225" s="9" t="s">
        <v>152</v>
      </c>
      <c r="F1225" s="10">
        <v>44551</v>
      </c>
      <c r="G1225" s="9" t="s">
        <v>241</v>
      </c>
      <c r="H1225" s="11" t="s">
        <v>2074</v>
      </c>
      <c r="I1225" s="9" t="s">
        <v>2075</v>
      </c>
      <c r="J1225" s="12" t="s">
        <v>101</v>
      </c>
      <c r="K1225" s="9"/>
      <c r="L1225" s="12" t="s">
        <v>101</v>
      </c>
      <c r="M1225" s="11" t="s">
        <v>2076</v>
      </c>
      <c r="N1225" s="11" t="s">
        <v>2077</v>
      </c>
      <c r="O1225" s="9" t="s">
        <v>157</v>
      </c>
      <c r="P1225" s="9" t="s">
        <v>158</v>
      </c>
      <c r="Q1225" s="11" t="s">
        <v>2077</v>
      </c>
      <c r="R1225" s="9" t="s">
        <v>47</v>
      </c>
      <c r="S1225" s="9" t="s">
        <v>43</v>
      </c>
      <c r="T1225" s="13">
        <v>7.07</v>
      </c>
      <c r="U1225" s="10">
        <v>44603</v>
      </c>
      <c r="V1225" s="9" t="s">
        <v>1805</v>
      </c>
      <c r="W1225" s="12" t="s">
        <v>93</v>
      </c>
      <c r="X1225" s="12" t="s">
        <v>103</v>
      </c>
      <c r="Y1225" s="163" t="s">
        <v>32</v>
      </c>
      <c r="Z1225" s="11"/>
      <c r="AA1225" s="14">
        <v>0</v>
      </c>
      <c r="AB1225" s="14">
        <v>0</v>
      </c>
      <c r="AC1225" s="14">
        <v>45143</v>
      </c>
      <c r="AD1225" s="14">
        <v>1148020</v>
      </c>
      <c r="AE1225" s="161">
        <f>SUM(TAMPData2202[[#This Row],[2022 PE Obligations]:[2022 Paving Obligations]])</f>
        <v>1193163</v>
      </c>
      <c r="AF1225" s="14">
        <v>0</v>
      </c>
      <c r="AG1225" s="14">
        <v>0</v>
      </c>
      <c r="AH1225" s="14">
        <v>45143</v>
      </c>
      <c r="AI1225" s="14">
        <v>1148020</v>
      </c>
      <c r="AJ1225" s="14">
        <v>1193163</v>
      </c>
      <c r="AK1225" s="16" t="s">
        <v>2079</v>
      </c>
    </row>
    <row r="1226" spans="1:37" hidden="1" x14ac:dyDescent="0.35">
      <c r="A1226" s="162">
        <v>129505</v>
      </c>
      <c r="B1226" s="8">
        <v>3</v>
      </c>
      <c r="C1226" s="9" t="s">
        <v>97</v>
      </c>
      <c r="D1226" s="10">
        <v>43685</v>
      </c>
      <c r="E1226" s="9" t="s">
        <v>152</v>
      </c>
      <c r="F1226" s="10">
        <v>44529.875162037039</v>
      </c>
      <c r="G1226" s="9" t="s">
        <v>108</v>
      </c>
      <c r="H1226" s="11" t="s">
        <v>109</v>
      </c>
      <c r="I1226" s="9" t="s">
        <v>680</v>
      </c>
      <c r="J1226" s="12" t="s">
        <v>101</v>
      </c>
      <c r="K1226" s="9"/>
      <c r="L1226" s="12" t="s">
        <v>101</v>
      </c>
      <c r="M1226" s="11" t="s">
        <v>2474</v>
      </c>
      <c r="N1226" s="11" t="s">
        <v>1845</v>
      </c>
      <c r="O1226" s="9" t="s">
        <v>157</v>
      </c>
      <c r="P1226" s="9" t="s">
        <v>158</v>
      </c>
      <c r="Q1226" s="11" t="s">
        <v>1845</v>
      </c>
      <c r="R1226" s="9" t="s">
        <v>47</v>
      </c>
      <c r="S1226" s="164" t="s">
        <v>43</v>
      </c>
      <c r="T1226" s="13">
        <v>4.91</v>
      </c>
      <c r="U1226" s="10">
        <v>44281</v>
      </c>
      <c r="V1226" s="9" t="s">
        <v>1860</v>
      </c>
      <c r="W1226" s="12" t="s">
        <v>93</v>
      </c>
      <c r="X1226" s="12" t="s">
        <v>13</v>
      </c>
      <c r="Y1226" s="163" t="s">
        <v>31</v>
      </c>
      <c r="Z1226" s="11"/>
      <c r="AA1226" s="14">
        <v>0</v>
      </c>
      <c r="AB1226" s="14">
        <v>0</v>
      </c>
      <c r="AC1226" s="14">
        <v>-1019</v>
      </c>
      <c r="AD1226" s="14">
        <v>-276807</v>
      </c>
      <c r="AE1226" s="161">
        <f>SUM(TAMPData2202[[#This Row],[2022 PE Obligations]:[2022 Paving Obligations]])</f>
        <v>-277826</v>
      </c>
      <c r="AF1226" s="14">
        <v>0</v>
      </c>
      <c r="AG1226" s="14">
        <v>0</v>
      </c>
      <c r="AH1226" s="14">
        <v>22696</v>
      </c>
      <c r="AI1226" s="14">
        <v>1093213</v>
      </c>
      <c r="AJ1226" s="14">
        <v>1115909</v>
      </c>
      <c r="AK1226" s="16" t="s">
        <v>2476</v>
      </c>
    </row>
    <row r="1227" spans="1:37" hidden="1" x14ac:dyDescent="0.35">
      <c r="A1227" s="162">
        <v>129506</v>
      </c>
      <c r="B1227" s="8">
        <v>3</v>
      </c>
      <c r="C1227" s="9" t="s">
        <v>85</v>
      </c>
      <c r="D1227" s="10">
        <v>43685</v>
      </c>
      <c r="E1227" s="9" t="s">
        <v>152</v>
      </c>
      <c r="F1227" s="10">
        <v>44552</v>
      </c>
      <c r="G1227" s="9" t="s">
        <v>241</v>
      </c>
      <c r="H1227" s="11" t="s">
        <v>358</v>
      </c>
      <c r="I1227" s="9" t="s">
        <v>1417</v>
      </c>
      <c r="J1227" s="12" t="s">
        <v>101</v>
      </c>
      <c r="K1227" s="9"/>
      <c r="L1227" s="12" t="s">
        <v>101</v>
      </c>
      <c r="M1227" s="11" t="s">
        <v>2080</v>
      </c>
      <c r="N1227" s="11" t="s">
        <v>2077</v>
      </c>
      <c r="O1227" s="9" t="s">
        <v>157</v>
      </c>
      <c r="P1227" s="9" t="s">
        <v>157</v>
      </c>
      <c r="Q1227" s="11" t="s">
        <v>2077</v>
      </c>
      <c r="R1227" s="9" t="s">
        <v>47</v>
      </c>
      <c r="S1227" s="9" t="s">
        <v>43</v>
      </c>
      <c r="T1227" s="13">
        <v>5.97</v>
      </c>
      <c r="U1227" s="10">
        <v>44603</v>
      </c>
      <c r="V1227" s="9" t="s">
        <v>1805</v>
      </c>
      <c r="W1227" s="12" t="s">
        <v>93</v>
      </c>
      <c r="X1227" s="12" t="s">
        <v>103</v>
      </c>
      <c r="Y1227" s="163" t="s">
        <v>32</v>
      </c>
      <c r="Z1227" s="11"/>
      <c r="AA1227" s="14">
        <v>0</v>
      </c>
      <c r="AB1227" s="14">
        <v>0</v>
      </c>
      <c r="AC1227" s="14">
        <v>0</v>
      </c>
      <c r="AD1227" s="14">
        <v>659140</v>
      </c>
      <c r="AE1227" s="161">
        <f>SUM(TAMPData2202[[#This Row],[2022 PE Obligations]:[2022 Paving Obligations]])</f>
        <v>659140</v>
      </c>
      <c r="AF1227" s="14">
        <v>0</v>
      </c>
      <c r="AG1227" s="14">
        <v>0</v>
      </c>
      <c r="AH1227" s="14">
        <v>0</v>
      </c>
      <c r="AI1227" s="14">
        <v>659140</v>
      </c>
      <c r="AJ1227" s="14">
        <v>659140</v>
      </c>
      <c r="AK1227" s="16" t="s">
        <v>2082</v>
      </c>
    </row>
    <row r="1228" spans="1:37" hidden="1" x14ac:dyDescent="0.35">
      <c r="A1228" s="159">
        <v>129509</v>
      </c>
      <c r="B1228" s="8">
        <v>3</v>
      </c>
      <c r="C1228" s="9" t="s">
        <v>122</v>
      </c>
      <c r="D1228" s="10">
        <v>43685</v>
      </c>
      <c r="E1228" s="9" t="s">
        <v>152</v>
      </c>
      <c r="F1228" s="10">
        <v>44349.875138888892</v>
      </c>
      <c r="G1228" s="9" t="s">
        <v>241</v>
      </c>
      <c r="H1228" s="11" t="s">
        <v>538</v>
      </c>
      <c r="I1228" s="9" t="s">
        <v>292</v>
      </c>
      <c r="J1228" s="12" t="s">
        <v>101</v>
      </c>
      <c r="K1228" s="9"/>
      <c r="L1228" s="12" t="s">
        <v>101</v>
      </c>
      <c r="M1228" s="11" t="s">
        <v>2735</v>
      </c>
      <c r="N1228" s="11" t="s">
        <v>1793</v>
      </c>
      <c r="O1228" s="9" t="s">
        <v>157</v>
      </c>
      <c r="P1228" s="9" t="s">
        <v>158</v>
      </c>
      <c r="Q1228" s="11" t="s">
        <v>1793</v>
      </c>
      <c r="R1228" s="9" t="s">
        <v>47</v>
      </c>
      <c r="S1228" s="164" t="s">
        <v>43</v>
      </c>
      <c r="T1228" s="13">
        <v>4</v>
      </c>
      <c r="U1228" s="10">
        <v>44323</v>
      </c>
      <c r="V1228" s="9" t="s">
        <v>1805</v>
      </c>
      <c r="W1228" s="12" t="s">
        <v>670</v>
      </c>
      <c r="X1228" s="12" t="s">
        <v>13</v>
      </c>
      <c r="Y1228" s="163" t="s">
        <v>31</v>
      </c>
      <c r="Z1228" s="11"/>
      <c r="AA1228" s="14">
        <v>0</v>
      </c>
      <c r="AB1228" s="14">
        <v>0</v>
      </c>
      <c r="AC1228" s="14">
        <v>-79050</v>
      </c>
      <c r="AD1228" s="14">
        <v>-81858</v>
      </c>
      <c r="AE1228" s="161">
        <f>SUM(TAMPData2202[[#This Row],[2022 PE Obligations]:[2022 Paving Obligations]])</f>
        <v>-160908</v>
      </c>
      <c r="AF1228" s="14">
        <v>0</v>
      </c>
      <c r="AG1228" s="14">
        <v>0</v>
      </c>
      <c r="AH1228" s="14">
        <v>326120</v>
      </c>
      <c r="AI1228" s="14">
        <v>2258852</v>
      </c>
      <c r="AJ1228" s="14">
        <v>2584972</v>
      </c>
      <c r="AK1228" s="16" t="s">
        <v>2737</v>
      </c>
    </row>
    <row r="1229" spans="1:37" hidden="1" x14ac:dyDescent="0.35">
      <c r="A1229" s="162">
        <v>129510</v>
      </c>
      <c r="B1229" s="8">
        <v>3</v>
      </c>
      <c r="C1229" s="9" t="s">
        <v>97</v>
      </c>
      <c r="D1229" s="10">
        <v>43685</v>
      </c>
      <c r="E1229" s="9" t="s">
        <v>152</v>
      </c>
      <c r="F1229" s="10">
        <v>44547.875196759262</v>
      </c>
      <c r="G1229" s="9" t="s">
        <v>108</v>
      </c>
      <c r="H1229" s="11" t="s">
        <v>319</v>
      </c>
      <c r="I1229" s="9" t="s">
        <v>366</v>
      </c>
      <c r="J1229" s="12" t="s">
        <v>101</v>
      </c>
      <c r="K1229" s="9"/>
      <c r="L1229" s="12" t="s">
        <v>101</v>
      </c>
      <c r="M1229" s="11" t="s">
        <v>2834</v>
      </c>
      <c r="N1229" s="11" t="s">
        <v>1793</v>
      </c>
      <c r="O1229" s="9" t="s">
        <v>157</v>
      </c>
      <c r="P1229" s="9" t="s">
        <v>158</v>
      </c>
      <c r="Q1229" s="11" t="s">
        <v>1793</v>
      </c>
      <c r="R1229" s="9" t="s">
        <v>47</v>
      </c>
      <c r="S1229" s="164" t="s">
        <v>43</v>
      </c>
      <c r="T1229" s="13">
        <v>4.1500000000000004</v>
      </c>
      <c r="U1229" s="10">
        <v>44323</v>
      </c>
      <c r="V1229" s="9" t="s">
        <v>1805</v>
      </c>
      <c r="W1229" s="12" t="s">
        <v>93</v>
      </c>
      <c r="X1229" s="12" t="s">
        <v>103</v>
      </c>
      <c r="Y1229" s="163" t="s">
        <v>32</v>
      </c>
      <c r="Z1229" s="11"/>
      <c r="AA1229" s="14">
        <v>0</v>
      </c>
      <c r="AB1229" s="14">
        <v>0</v>
      </c>
      <c r="AC1229" s="14">
        <v>0</v>
      </c>
      <c r="AD1229" s="14">
        <v>645276</v>
      </c>
      <c r="AE1229" s="161">
        <f>SUM(TAMPData2202[[#This Row],[2022 PE Obligations]:[2022 Paving Obligations]])</f>
        <v>645276</v>
      </c>
      <c r="AF1229" s="14">
        <v>0</v>
      </c>
      <c r="AG1229" s="14">
        <v>0</v>
      </c>
      <c r="AH1229" s="14">
        <v>0</v>
      </c>
      <c r="AI1229" s="14">
        <v>645276</v>
      </c>
      <c r="AJ1229" s="14">
        <v>645276</v>
      </c>
      <c r="AK1229" s="16" t="s">
        <v>2836</v>
      </c>
    </row>
    <row r="1230" spans="1:37" hidden="1" x14ac:dyDescent="0.35">
      <c r="A1230" s="162">
        <v>129511</v>
      </c>
      <c r="B1230" s="8">
        <v>3</v>
      </c>
      <c r="C1230" s="9" t="s">
        <v>97</v>
      </c>
      <c r="D1230" s="10">
        <v>43685</v>
      </c>
      <c r="E1230" s="9" t="s">
        <v>152</v>
      </c>
      <c r="F1230" s="10">
        <v>44547.875196759262</v>
      </c>
      <c r="G1230" s="9" t="s">
        <v>108</v>
      </c>
      <c r="H1230" s="11" t="s">
        <v>365</v>
      </c>
      <c r="I1230" s="9" t="s">
        <v>366</v>
      </c>
      <c r="J1230" s="12" t="s">
        <v>101</v>
      </c>
      <c r="K1230" s="9"/>
      <c r="L1230" s="12" t="s">
        <v>101</v>
      </c>
      <c r="M1230" s="11" t="s">
        <v>2837</v>
      </c>
      <c r="N1230" s="11" t="s">
        <v>1793</v>
      </c>
      <c r="O1230" s="9" t="s">
        <v>157</v>
      </c>
      <c r="P1230" s="9" t="s">
        <v>158</v>
      </c>
      <c r="Q1230" s="11" t="s">
        <v>1793</v>
      </c>
      <c r="R1230" s="9" t="s">
        <v>47</v>
      </c>
      <c r="S1230" s="164" t="s">
        <v>43</v>
      </c>
      <c r="T1230" s="13">
        <v>2.33</v>
      </c>
      <c r="U1230" s="10">
        <v>44323</v>
      </c>
      <c r="V1230" s="9"/>
      <c r="W1230" s="12" t="s">
        <v>93</v>
      </c>
      <c r="X1230" s="12" t="s">
        <v>103</v>
      </c>
      <c r="Y1230" s="163" t="s">
        <v>32</v>
      </c>
      <c r="Z1230" s="11"/>
      <c r="AA1230" s="14">
        <v>0</v>
      </c>
      <c r="AB1230" s="14">
        <v>0</v>
      </c>
      <c r="AC1230" s="14">
        <v>0</v>
      </c>
      <c r="AD1230" s="14">
        <v>349179</v>
      </c>
      <c r="AE1230" s="161">
        <f>SUM(TAMPData2202[[#This Row],[2022 PE Obligations]:[2022 Paving Obligations]])</f>
        <v>349179</v>
      </c>
      <c r="AF1230" s="14">
        <v>0</v>
      </c>
      <c r="AG1230" s="14">
        <v>0</v>
      </c>
      <c r="AH1230" s="14">
        <v>0</v>
      </c>
      <c r="AI1230" s="14">
        <v>349179</v>
      </c>
      <c r="AJ1230" s="14">
        <v>349179</v>
      </c>
      <c r="AK1230" s="16" t="s">
        <v>2838</v>
      </c>
    </row>
    <row r="1231" spans="1:37" ht="36" hidden="1" x14ac:dyDescent="0.35">
      <c r="A1231" s="162">
        <v>129513</v>
      </c>
      <c r="B1231" s="8">
        <v>3</v>
      </c>
      <c r="C1231" s="9" t="s">
        <v>85</v>
      </c>
      <c r="D1231" s="10">
        <v>43685</v>
      </c>
      <c r="E1231" s="9" t="s">
        <v>152</v>
      </c>
      <c r="F1231" s="10">
        <v>44551</v>
      </c>
      <c r="G1231" s="9" t="s">
        <v>241</v>
      </c>
      <c r="H1231" s="11" t="s">
        <v>313</v>
      </c>
      <c r="I1231" s="9" t="s">
        <v>2083</v>
      </c>
      <c r="J1231" s="12" t="s">
        <v>101</v>
      </c>
      <c r="K1231" s="9"/>
      <c r="L1231" s="12" t="s">
        <v>101</v>
      </c>
      <c r="M1231" s="11" t="s">
        <v>2084</v>
      </c>
      <c r="N1231" s="11" t="s">
        <v>1859</v>
      </c>
      <c r="O1231" s="9" t="s">
        <v>157</v>
      </c>
      <c r="P1231" s="9" t="s">
        <v>157</v>
      </c>
      <c r="Q1231" s="11" t="s">
        <v>1859</v>
      </c>
      <c r="R1231" s="9" t="s">
        <v>47</v>
      </c>
      <c r="S1231" s="9" t="s">
        <v>43</v>
      </c>
      <c r="T1231" s="13">
        <v>9.4600000000000009</v>
      </c>
      <c r="U1231" s="10">
        <v>44603</v>
      </c>
      <c r="V1231" s="9" t="s">
        <v>1860</v>
      </c>
      <c r="W1231" s="12" t="s">
        <v>93</v>
      </c>
      <c r="X1231" s="12" t="s">
        <v>103</v>
      </c>
      <c r="Y1231" s="163" t="s">
        <v>32</v>
      </c>
      <c r="Z1231" s="11"/>
      <c r="AA1231" s="14">
        <v>0</v>
      </c>
      <c r="AB1231" s="14">
        <v>0</v>
      </c>
      <c r="AC1231" s="14">
        <v>0</v>
      </c>
      <c r="AD1231" s="14">
        <v>1274890</v>
      </c>
      <c r="AE1231" s="161">
        <f>SUM(TAMPData2202[[#This Row],[2022 PE Obligations]:[2022 Paving Obligations]])</f>
        <v>1274890</v>
      </c>
      <c r="AF1231" s="14">
        <v>0</v>
      </c>
      <c r="AG1231" s="14">
        <v>0</v>
      </c>
      <c r="AH1231" s="14">
        <v>0</v>
      </c>
      <c r="AI1231" s="14">
        <v>1274890</v>
      </c>
      <c r="AJ1231" s="14">
        <v>1274890</v>
      </c>
      <c r="AK1231" s="16" t="s">
        <v>2086</v>
      </c>
    </row>
    <row r="1232" spans="1:37" hidden="1" x14ac:dyDescent="0.35">
      <c r="A1232" s="162">
        <v>129516</v>
      </c>
      <c r="B1232" s="8">
        <v>3</v>
      </c>
      <c r="C1232" s="9" t="s">
        <v>97</v>
      </c>
      <c r="D1232" s="10">
        <v>43685</v>
      </c>
      <c r="E1232" s="9" t="s">
        <v>152</v>
      </c>
      <c r="F1232" s="10">
        <v>44580.875138888892</v>
      </c>
      <c r="G1232" s="9" t="s">
        <v>241</v>
      </c>
      <c r="H1232" s="11" t="s">
        <v>313</v>
      </c>
      <c r="I1232" s="9" t="s">
        <v>116</v>
      </c>
      <c r="J1232" s="12" t="s">
        <v>101</v>
      </c>
      <c r="K1232" s="9"/>
      <c r="L1232" s="12" t="s">
        <v>101</v>
      </c>
      <c r="M1232" s="11" t="s">
        <v>3235</v>
      </c>
      <c r="N1232" s="11" t="s">
        <v>3236</v>
      </c>
      <c r="O1232" s="9" t="s">
        <v>157</v>
      </c>
      <c r="P1232" s="9" t="s">
        <v>157</v>
      </c>
      <c r="Q1232" s="11" t="s">
        <v>3236</v>
      </c>
      <c r="R1232" s="9" t="s">
        <v>47</v>
      </c>
      <c r="S1232" s="9" t="s">
        <v>43</v>
      </c>
      <c r="T1232" s="13">
        <v>5.29</v>
      </c>
      <c r="U1232" s="10">
        <v>44365</v>
      </c>
      <c r="V1232" s="9" t="s">
        <v>1805</v>
      </c>
      <c r="W1232" s="12" t="s">
        <v>670</v>
      </c>
      <c r="X1232" s="12" t="s">
        <v>13</v>
      </c>
      <c r="Y1232" s="163" t="s">
        <v>31</v>
      </c>
      <c r="Z1232" s="11"/>
      <c r="AA1232" s="14">
        <v>0</v>
      </c>
      <c r="AB1232" s="14">
        <v>0</v>
      </c>
      <c r="AC1232" s="14">
        <v>0</v>
      </c>
      <c r="AD1232" s="14">
        <v>-689398</v>
      </c>
      <c r="AE1232" s="161">
        <f>SUM(TAMPData2202[[#This Row],[2022 PE Obligations]:[2022 Paving Obligations]])</f>
        <v>-689398</v>
      </c>
      <c r="AF1232" s="14">
        <v>0</v>
      </c>
      <c r="AG1232" s="14">
        <v>0</v>
      </c>
      <c r="AH1232" s="14">
        <v>0</v>
      </c>
      <c r="AI1232" s="14">
        <v>2619522</v>
      </c>
      <c r="AJ1232" s="14">
        <v>2619522</v>
      </c>
      <c r="AK1232" s="16" t="s">
        <v>3238</v>
      </c>
    </row>
    <row r="1233" spans="1:37" ht="36" hidden="1" x14ac:dyDescent="0.35">
      <c r="A1233" s="162">
        <v>129519</v>
      </c>
      <c r="B1233" s="8">
        <v>3</v>
      </c>
      <c r="C1233" s="9" t="s">
        <v>85</v>
      </c>
      <c r="D1233" s="10">
        <v>43685</v>
      </c>
      <c r="E1233" s="9" t="s">
        <v>152</v>
      </c>
      <c r="F1233" s="10">
        <v>44601</v>
      </c>
      <c r="G1233" s="9" t="s">
        <v>143</v>
      </c>
      <c r="H1233" s="11" t="s">
        <v>1929</v>
      </c>
      <c r="I1233" s="9" t="s">
        <v>366</v>
      </c>
      <c r="J1233" s="12" t="s">
        <v>101</v>
      </c>
      <c r="K1233" s="9"/>
      <c r="L1233" s="12" t="s">
        <v>101</v>
      </c>
      <c r="M1233" s="11" t="s">
        <v>1930</v>
      </c>
      <c r="N1233" s="11" t="s">
        <v>1793</v>
      </c>
      <c r="O1233" s="9" t="s">
        <v>157</v>
      </c>
      <c r="P1233" s="9" t="s">
        <v>1794</v>
      </c>
      <c r="Q1233" s="11" t="s">
        <v>1793</v>
      </c>
      <c r="R1233" s="9" t="s">
        <v>47</v>
      </c>
      <c r="S1233" s="9" t="s">
        <v>43</v>
      </c>
      <c r="T1233" s="13">
        <v>7.45</v>
      </c>
      <c r="U1233" s="10">
        <v>44967</v>
      </c>
      <c r="V1233" s="9" t="s">
        <v>1805</v>
      </c>
      <c r="W1233" s="12" t="s">
        <v>93</v>
      </c>
      <c r="X1233" s="12" t="s">
        <v>103</v>
      </c>
      <c r="Y1233" s="163" t="s">
        <v>32</v>
      </c>
      <c r="Z1233" s="11" t="s">
        <v>1931</v>
      </c>
      <c r="AA1233" s="14">
        <v>0</v>
      </c>
      <c r="AB1233" s="14">
        <v>39087.839999999997</v>
      </c>
      <c r="AC1233" s="14">
        <v>0</v>
      </c>
      <c r="AD1233" s="14">
        <v>0</v>
      </c>
      <c r="AE1233" s="161">
        <f>SUM(TAMPData2202[[#This Row],[2022 PE Obligations]:[2022 Paving Obligations]])</f>
        <v>39087.839999999997</v>
      </c>
      <c r="AF1233" s="14">
        <v>0</v>
      </c>
      <c r="AG1233" s="14">
        <v>39087.839999999997</v>
      </c>
      <c r="AH1233" s="14">
        <v>5000</v>
      </c>
      <c r="AI1233" s="14">
        <v>0</v>
      </c>
      <c r="AJ1233" s="14">
        <v>44087.839999999997</v>
      </c>
      <c r="AK1233" s="16" t="s">
        <v>1932</v>
      </c>
    </row>
    <row r="1234" spans="1:37" ht="36" hidden="1" x14ac:dyDescent="0.35">
      <c r="A1234" s="162">
        <v>129520</v>
      </c>
      <c r="B1234" s="8">
        <v>3</v>
      </c>
      <c r="C1234" s="9" t="s">
        <v>85</v>
      </c>
      <c r="D1234" s="10">
        <v>43685</v>
      </c>
      <c r="E1234" s="9" t="s">
        <v>152</v>
      </c>
      <c r="F1234" s="10">
        <v>44558</v>
      </c>
      <c r="G1234" s="9" t="s">
        <v>284</v>
      </c>
      <c r="H1234" s="11" t="s">
        <v>910</v>
      </c>
      <c r="I1234" s="9" t="s">
        <v>680</v>
      </c>
      <c r="J1234" s="12" t="s">
        <v>101</v>
      </c>
      <c r="K1234" s="9"/>
      <c r="L1234" s="12" t="s">
        <v>101</v>
      </c>
      <c r="M1234" s="11" t="s">
        <v>6334</v>
      </c>
      <c r="N1234" s="11" t="s">
        <v>1793</v>
      </c>
      <c r="O1234" s="9" t="s">
        <v>157</v>
      </c>
      <c r="P1234" s="9" t="s">
        <v>158</v>
      </c>
      <c r="Q1234" s="11" t="s">
        <v>1793</v>
      </c>
      <c r="R1234" s="9" t="s">
        <v>47</v>
      </c>
      <c r="S1234" s="9" t="s">
        <v>43</v>
      </c>
      <c r="T1234" s="13">
        <v>4.96</v>
      </c>
      <c r="U1234" s="10">
        <v>44694</v>
      </c>
      <c r="V1234" s="9" t="s">
        <v>1860</v>
      </c>
      <c r="W1234" s="12" t="s">
        <v>670</v>
      </c>
      <c r="X1234" s="12" t="s">
        <v>13</v>
      </c>
      <c r="Y1234" s="163" t="s">
        <v>31</v>
      </c>
      <c r="Z1234" s="11" t="s">
        <v>2978</v>
      </c>
      <c r="AA1234" s="14">
        <v>0</v>
      </c>
      <c r="AB1234" s="14">
        <v>0</v>
      </c>
      <c r="AC1234" s="14">
        <v>5000</v>
      </c>
      <c r="AD1234" s="14">
        <v>0</v>
      </c>
      <c r="AE1234" s="161">
        <f>SUM(TAMPData2202[[#This Row],[2022 PE Obligations]:[2022 Paving Obligations]])</f>
        <v>5000</v>
      </c>
      <c r="AF1234" s="14">
        <v>0</v>
      </c>
      <c r="AG1234" s="14">
        <v>0</v>
      </c>
      <c r="AH1234" s="14">
        <v>5000</v>
      </c>
      <c r="AI1234" s="14">
        <v>0</v>
      </c>
      <c r="AJ1234" s="14">
        <v>5000</v>
      </c>
      <c r="AK1234" s="16" t="s">
        <v>2979</v>
      </c>
    </row>
    <row r="1235" spans="1:37" hidden="1" x14ac:dyDescent="0.35">
      <c r="A1235" s="162">
        <v>129561</v>
      </c>
      <c r="B1235" s="8">
        <v>2</v>
      </c>
      <c r="C1235" s="9" t="s">
        <v>114</v>
      </c>
      <c r="D1235" s="10">
        <v>43693</v>
      </c>
      <c r="E1235" s="9" t="s">
        <v>152</v>
      </c>
      <c r="F1235" s="10">
        <v>44447</v>
      </c>
      <c r="G1235" s="9" t="s">
        <v>98</v>
      </c>
      <c r="H1235" s="11" t="s">
        <v>399</v>
      </c>
      <c r="I1235" s="9" t="s">
        <v>2477</v>
      </c>
      <c r="J1235" s="12" t="s">
        <v>101</v>
      </c>
      <c r="K1235" s="9"/>
      <c r="L1235" s="12" t="s">
        <v>101</v>
      </c>
      <c r="M1235" s="11" t="s">
        <v>2630</v>
      </c>
      <c r="N1235" s="11" t="s">
        <v>1793</v>
      </c>
      <c r="O1235" s="9" t="s">
        <v>157</v>
      </c>
      <c r="P1235" s="9" t="s">
        <v>158</v>
      </c>
      <c r="Q1235" s="11" t="s">
        <v>1793</v>
      </c>
      <c r="R1235" s="9" t="s">
        <v>47</v>
      </c>
      <c r="S1235" s="164" t="s">
        <v>43</v>
      </c>
      <c r="T1235" s="13">
        <v>2.66</v>
      </c>
      <c r="U1235" s="10">
        <v>43917</v>
      </c>
      <c r="V1235" s="9" t="s">
        <v>1805</v>
      </c>
      <c r="W1235" s="12" t="s">
        <v>93</v>
      </c>
      <c r="X1235" s="12" t="s">
        <v>13</v>
      </c>
      <c r="Y1235" s="163" t="s">
        <v>31</v>
      </c>
      <c r="Z1235" s="11"/>
      <c r="AA1235" s="14">
        <v>0</v>
      </c>
      <c r="AB1235" s="14">
        <v>0</v>
      </c>
      <c r="AC1235" s="14">
        <v>0</v>
      </c>
      <c r="AD1235" s="14">
        <v>23466.91</v>
      </c>
      <c r="AE1235" s="161">
        <f>SUM(TAMPData2202[[#This Row],[2022 PE Obligations]:[2022 Paving Obligations]])</f>
        <v>23466.91</v>
      </c>
      <c r="AF1235" s="14">
        <v>0</v>
      </c>
      <c r="AG1235" s="14">
        <v>0</v>
      </c>
      <c r="AH1235" s="14">
        <v>0</v>
      </c>
      <c r="AI1235" s="14">
        <v>1477653.91</v>
      </c>
      <c r="AJ1235" s="14">
        <v>1477653.91</v>
      </c>
      <c r="AK1235" s="16" t="s">
        <v>2632</v>
      </c>
    </row>
    <row r="1236" spans="1:37" ht="36" hidden="1" x14ac:dyDescent="0.35">
      <c r="A1236" s="162">
        <v>129567</v>
      </c>
      <c r="B1236" s="8">
        <v>3</v>
      </c>
      <c r="C1236" s="9" t="s">
        <v>122</v>
      </c>
      <c r="D1236" s="10">
        <v>43696</v>
      </c>
      <c r="E1236" s="9" t="s">
        <v>152</v>
      </c>
      <c r="F1236" s="10">
        <v>44299</v>
      </c>
      <c r="G1236" s="9" t="s">
        <v>241</v>
      </c>
      <c r="H1236" s="11" t="s">
        <v>538</v>
      </c>
      <c r="I1236" s="9" t="s">
        <v>539</v>
      </c>
      <c r="J1236" s="12" t="s">
        <v>299</v>
      </c>
      <c r="K1236" s="9"/>
      <c r="L1236" s="12" t="s">
        <v>300</v>
      </c>
      <c r="M1236" s="11" t="s">
        <v>2423</v>
      </c>
      <c r="N1236" s="11" t="s">
        <v>1793</v>
      </c>
      <c r="O1236" s="9" t="s">
        <v>157</v>
      </c>
      <c r="P1236" s="9" t="s">
        <v>1794</v>
      </c>
      <c r="Q1236" s="11" t="s">
        <v>1793</v>
      </c>
      <c r="R1236" s="9" t="s">
        <v>47</v>
      </c>
      <c r="S1236" s="164" t="s">
        <v>43</v>
      </c>
      <c r="T1236" s="13">
        <v>1.45</v>
      </c>
      <c r="U1236" s="10">
        <v>44281</v>
      </c>
      <c r="V1236" s="9"/>
      <c r="W1236" s="12" t="s">
        <v>93</v>
      </c>
      <c r="X1236" s="12" t="s">
        <v>303</v>
      </c>
      <c r="Y1236" s="163" t="s">
        <v>29</v>
      </c>
      <c r="Z1236" s="11" t="s">
        <v>2424</v>
      </c>
      <c r="AA1236" s="14">
        <v>0</v>
      </c>
      <c r="AB1236" s="14">
        <v>0</v>
      </c>
      <c r="AC1236" s="14">
        <v>-92613</v>
      </c>
      <c r="AD1236" s="14">
        <v>452620</v>
      </c>
      <c r="AE1236" s="161">
        <f>SUM(TAMPData2202[[#This Row],[2022 PE Obligations]:[2022 Paving Obligations]])</f>
        <v>360007</v>
      </c>
      <c r="AF1236" s="14">
        <v>0</v>
      </c>
      <c r="AG1236" s="14">
        <v>0</v>
      </c>
      <c r="AH1236" s="14">
        <v>423911</v>
      </c>
      <c r="AI1236" s="14">
        <v>2407990</v>
      </c>
      <c r="AJ1236" s="14">
        <v>2831901</v>
      </c>
      <c r="AK1236" s="16" t="s">
        <v>2426</v>
      </c>
    </row>
    <row r="1237" spans="1:37" hidden="1" x14ac:dyDescent="0.35">
      <c r="A1237" s="159">
        <v>129573</v>
      </c>
      <c r="B1237" s="8">
        <v>3</v>
      </c>
      <c r="C1237" s="9" t="s">
        <v>114</v>
      </c>
      <c r="D1237" s="10">
        <v>43697</v>
      </c>
      <c r="E1237" s="9" t="s">
        <v>98</v>
      </c>
      <c r="F1237" s="10">
        <v>44523</v>
      </c>
      <c r="G1237" s="9" t="s">
        <v>98</v>
      </c>
      <c r="H1237" s="11" t="s">
        <v>365</v>
      </c>
      <c r="I1237" s="9" t="s">
        <v>539</v>
      </c>
      <c r="J1237" s="12" t="s">
        <v>299</v>
      </c>
      <c r="K1237" s="9"/>
      <c r="L1237" s="12" t="s">
        <v>300</v>
      </c>
      <c r="M1237" s="11" t="s">
        <v>6335</v>
      </c>
      <c r="N1237" s="11" t="s">
        <v>6336</v>
      </c>
      <c r="O1237" s="9" t="s">
        <v>119</v>
      </c>
      <c r="P1237" s="9" t="s">
        <v>5162</v>
      </c>
      <c r="Q1237" s="11"/>
      <c r="R1237" s="166" t="s">
        <v>1778</v>
      </c>
      <c r="S1237" s="9"/>
      <c r="T1237" s="13">
        <v>0.01</v>
      </c>
      <c r="U1237" s="10">
        <v>43742</v>
      </c>
      <c r="V1237" s="9"/>
      <c r="W1237" s="12" t="s">
        <v>93</v>
      </c>
      <c r="X1237" s="12" t="s">
        <v>303</v>
      </c>
      <c r="Y1237" s="153" t="s">
        <v>29</v>
      </c>
      <c r="Z1237" s="11"/>
      <c r="AA1237" s="14">
        <v>0</v>
      </c>
      <c r="AB1237" s="14">
        <v>0</v>
      </c>
      <c r="AC1237" s="14">
        <v>30264.99</v>
      </c>
      <c r="AD1237" s="14">
        <v>0</v>
      </c>
      <c r="AE1237" s="161">
        <f>SUM(TAMPData2202[[#This Row],[2022 PE Obligations]:[2022 Paving Obligations]])</f>
        <v>30264.99</v>
      </c>
      <c r="AF1237" s="14">
        <v>0</v>
      </c>
      <c r="AG1237" s="14">
        <v>0</v>
      </c>
      <c r="AH1237" s="14">
        <v>130461.99</v>
      </c>
      <c r="AI1237" s="14">
        <v>0</v>
      </c>
      <c r="AJ1237" s="14">
        <v>130461.99</v>
      </c>
      <c r="AK1237" s="16" t="s">
        <v>6337</v>
      </c>
    </row>
    <row r="1238" spans="1:37" ht="36" hidden="1" x14ac:dyDescent="0.35">
      <c r="A1238" s="162">
        <v>129584</v>
      </c>
      <c r="B1238" s="8">
        <v>2</v>
      </c>
      <c r="C1238" s="9" t="s">
        <v>122</v>
      </c>
      <c r="D1238" s="10">
        <v>43698</v>
      </c>
      <c r="E1238" s="9" t="s">
        <v>152</v>
      </c>
      <c r="F1238" s="10">
        <v>44299</v>
      </c>
      <c r="G1238" s="9" t="s">
        <v>426</v>
      </c>
      <c r="H1238" s="11" t="s">
        <v>404</v>
      </c>
      <c r="I1238" s="9" t="s">
        <v>2551</v>
      </c>
      <c r="J1238" s="12" t="s">
        <v>101</v>
      </c>
      <c r="K1238" s="9"/>
      <c r="L1238" s="12" t="s">
        <v>101</v>
      </c>
      <c r="M1238" s="11" t="s">
        <v>2552</v>
      </c>
      <c r="N1238" s="11" t="s">
        <v>1866</v>
      </c>
      <c r="O1238" s="9" t="s">
        <v>157</v>
      </c>
      <c r="P1238" s="9" t="s">
        <v>157</v>
      </c>
      <c r="Q1238" s="11" t="s">
        <v>1866</v>
      </c>
      <c r="R1238" s="164" t="s">
        <v>47</v>
      </c>
      <c r="S1238" s="164" t="s">
        <v>43</v>
      </c>
      <c r="T1238" s="13">
        <v>8.33</v>
      </c>
      <c r="U1238" s="10">
        <v>44281</v>
      </c>
      <c r="V1238" s="9" t="s">
        <v>1867</v>
      </c>
      <c r="W1238" s="12" t="s">
        <v>93</v>
      </c>
      <c r="X1238" s="12" t="s">
        <v>103</v>
      </c>
      <c r="Y1238" s="163" t="s">
        <v>32</v>
      </c>
      <c r="Z1238" s="11"/>
      <c r="AA1238" s="14">
        <v>0</v>
      </c>
      <c r="AB1238" s="14">
        <v>0</v>
      </c>
      <c r="AC1238" s="14">
        <v>0</v>
      </c>
      <c r="AD1238" s="14">
        <v>-71614</v>
      </c>
      <c r="AE1238" s="161">
        <f>SUM(TAMPData2202[[#This Row],[2022 PE Obligations]:[2022 Paving Obligations]])</f>
        <v>-71614</v>
      </c>
      <c r="AF1238" s="14">
        <v>0</v>
      </c>
      <c r="AG1238" s="14">
        <v>0</v>
      </c>
      <c r="AH1238" s="14">
        <v>0</v>
      </c>
      <c r="AI1238" s="14">
        <v>448012</v>
      </c>
      <c r="AJ1238" s="14">
        <v>448012</v>
      </c>
      <c r="AK1238" s="16" t="s">
        <v>2554</v>
      </c>
    </row>
    <row r="1239" spans="1:37" hidden="1" x14ac:dyDescent="0.35">
      <c r="A1239" s="162">
        <v>129585</v>
      </c>
      <c r="B1239" s="8">
        <v>2</v>
      </c>
      <c r="C1239" s="9" t="s">
        <v>85</v>
      </c>
      <c r="D1239" s="10">
        <v>43698</v>
      </c>
      <c r="E1239" s="9" t="s">
        <v>152</v>
      </c>
      <c r="F1239" s="10">
        <v>44551</v>
      </c>
      <c r="G1239" s="9" t="s">
        <v>426</v>
      </c>
      <c r="H1239" s="11" t="s">
        <v>135</v>
      </c>
      <c r="I1239" s="9" t="s">
        <v>136</v>
      </c>
      <c r="J1239" s="12" t="s">
        <v>101</v>
      </c>
      <c r="K1239" s="9"/>
      <c r="L1239" s="12" t="s">
        <v>101</v>
      </c>
      <c r="M1239" s="11" t="s">
        <v>2087</v>
      </c>
      <c r="N1239" s="11" t="s">
        <v>2088</v>
      </c>
      <c r="O1239" s="9" t="s">
        <v>157</v>
      </c>
      <c r="P1239" s="9" t="s">
        <v>158</v>
      </c>
      <c r="Q1239" s="11" t="s">
        <v>2088</v>
      </c>
      <c r="R1239" s="9" t="s">
        <v>47</v>
      </c>
      <c r="S1239" s="9" t="s">
        <v>43</v>
      </c>
      <c r="T1239" s="13">
        <v>3.74</v>
      </c>
      <c r="U1239" s="10">
        <v>44603</v>
      </c>
      <c r="V1239" s="9" t="s">
        <v>1860</v>
      </c>
      <c r="W1239" s="12" t="s">
        <v>93</v>
      </c>
      <c r="X1239" s="12" t="s">
        <v>103</v>
      </c>
      <c r="Y1239" s="163" t="s">
        <v>32</v>
      </c>
      <c r="Z1239" s="11"/>
      <c r="AA1239" s="14">
        <v>0</v>
      </c>
      <c r="AB1239" s="14">
        <v>0</v>
      </c>
      <c r="AC1239" s="14">
        <v>19567</v>
      </c>
      <c r="AD1239" s="14">
        <v>573254</v>
      </c>
      <c r="AE1239" s="161">
        <f>SUM(TAMPData2202[[#This Row],[2022 PE Obligations]:[2022 Paving Obligations]])</f>
        <v>592821</v>
      </c>
      <c r="AF1239" s="14">
        <v>0</v>
      </c>
      <c r="AG1239" s="14">
        <v>0</v>
      </c>
      <c r="AH1239" s="14">
        <v>19567</v>
      </c>
      <c r="AI1239" s="14">
        <v>573254</v>
      </c>
      <c r="AJ1239" s="14">
        <v>592821</v>
      </c>
      <c r="AK1239" s="16" t="s">
        <v>2090</v>
      </c>
    </row>
    <row r="1240" spans="1:37" hidden="1" x14ac:dyDescent="0.35">
      <c r="A1240" s="162">
        <v>129586</v>
      </c>
      <c r="B1240" s="8">
        <v>2</v>
      </c>
      <c r="C1240" s="9" t="s">
        <v>85</v>
      </c>
      <c r="D1240" s="10">
        <v>43698</v>
      </c>
      <c r="E1240" s="9" t="s">
        <v>152</v>
      </c>
      <c r="F1240" s="10">
        <v>44552</v>
      </c>
      <c r="G1240" s="9" t="s">
        <v>426</v>
      </c>
      <c r="H1240" s="11" t="s">
        <v>135</v>
      </c>
      <c r="I1240" s="9" t="s">
        <v>2091</v>
      </c>
      <c r="J1240" s="12" t="s">
        <v>101</v>
      </c>
      <c r="K1240" s="9"/>
      <c r="L1240" s="12" t="s">
        <v>101</v>
      </c>
      <c r="M1240" s="11" t="s">
        <v>2092</v>
      </c>
      <c r="N1240" s="11" t="s">
        <v>2088</v>
      </c>
      <c r="O1240" s="9" t="s">
        <v>157</v>
      </c>
      <c r="P1240" s="9" t="s">
        <v>158</v>
      </c>
      <c r="Q1240" s="11" t="s">
        <v>2088</v>
      </c>
      <c r="R1240" s="9" t="s">
        <v>47</v>
      </c>
      <c r="S1240" s="9" t="s">
        <v>43</v>
      </c>
      <c r="T1240" s="13">
        <v>4.03</v>
      </c>
      <c r="U1240" s="10">
        <v>44603</v>
      </c>
      <c r="V1240" s="9" t="s">
        <v>1860</v>
      </c>
      <c r="W1240" s="12" t="s">
        <v>93</v>
      </c>
      <c r="X1240" s="12" t="s">
        <v>103</v>
      </c>
      <c r="Y1240" s="163" t="s">
        <v>32</v>
      </c>
      <c r="Z1240" s="11"/>
      <c r="AA1240" s="14">
        <v>0</v>
      </c>
      <c r="AB1240" s="14">
        <v>0</v>
      </c>
      <c r="AC1240" s="14">
        <v>20950</v>
      </c>
      <c r="AD1240" s="14">
        <v>624510</v>
      </c>
      <c r="AE1240" s="161">
        <f>SUM(TAMPData2202[[#This Row],[2022 PE Obligations]:[2022 Paving Obligations]])</f>
        <v>645460</v>
      </c>
      <c r="AF1240" s="14">
        <v>0</v>
      </c>
      <c r="AG1240" s="14">
        <v>0</v>
      </c>
      <c r="AH1240" s="14">
        <v>20950</v>
      </c>
      <c r="AI1240" s="14">
        <v>624510</v>
      </c>
      <c r="AJ1240" s="14">
        <v>645460</v>
      </c>
      <c r="AK1240" s="16" t="s">
        <v>2093</v>
      </c>
    </row>
    <row r="1241" spans="1:37" hidden="1" x14ac:dyDescent="0.35">
      <c r="A1241" s="162">
        <v>129589</v>
      </c>
      <c r="B1241" s="8">
        <v>2</v>
      </c>
      <c r="C1241" s="9" t="s">
        <v>122</v>
      </c>
      <c r="D1241" s="10">
        <v>43698</v>
      </c>
      <c r="E1241" s="9" t="s">
        <v>152</v>
      </c>
      <c r="F1241" s="10">
        <v>44384</v>
      </c>
      <c r="G1241" s="9" t="s">
        <v>426</v>
      </c>
      <c r="H1241" s="11" t="s">
        <v>399</v>
      </c>
      <c r="I1241" s="9" t="s">
        <v>3266</v>
      </c>
      <c r="J1241" s="12" t="s">
        <v>101</v>
      </c>
      <c r="K1241" s="9"/>
      <c r="L1241" s="12" t="s">
        <v>101</v>
      </c>
      <c r="M1241" s="11" t="s">
        <v>3267</v>
      </c>
      <c r="N1241" s="11" t="s">
        <v>1793</v>
      </c>
      <c r="O1241" s="9" t="s">
        <v>157</v>
      </c>
      <c r="P1241" s="9" t="s">
        <v>158</v>
      </c>
      <c r="Q1241" s="11" t="s">
        <v>1793</v>
      </c>
      <c r="R1241" s="9" t="s">
        <v>47</v>
      </c>
      <c r="S1241" s="9" t="s">
        <v>43</v>
      </c>
      <c r="T1241" s="13">
        <v>4.82</v>
      </c>
      <c r="U1241" s="10">
        <v>44365</v>
      </c>
      <c r="V1241" s="9" t="s">
        <v>1805</v>
      </c>
      <c r="W1241" s="12" t="s">
        <v>93</v>
      </c>
      <c r="X1241" s="12" t="s">
        <v>103</v>
      </c>
      <c r="Y1241" s="163" t="s">
        <v>32</v>
      </c>
      <c r="Z1241" s="11"/>
      <c r="AA1241" s="14">
        <v>0</v>
      </c>
      <c r="AB1241" s="14">
        <v>0</v>
      </c>
      <c r="AC1241" s="14">
        <v>-20293</v>
      </c>
      <c r="AD1241" s="14">
        <v>-640938</v>
      </c>
      <c r="AE1241" s="161">
        <f>SUM(TAMPData2202[[#This Row],[2022 PE Obligations]:[2022 Paving Obligations]])</f>
        <v>-661231</v>
      </c>
      <c r="AF1241" s="14">
        <v>0</v>
      </c>
      <c r="AG1241" s="14">
        <v>0</v>
      </c>
      <c r="AH1241" s="14">
        <v>137410</v>
      </c>
      <c r="AI1241" s="14">
        <v>1030008</v>
      </c>
      <c r="AJ1241" s="14">
        <v>1167418</v>
      </c>
      <c r="AK1241" s="16" t="s">
        <v>3269</v>
      </c>
    </row>
    <row r="1242" spans="1:37" ht="36" hidden="1" x14ac:dyDescent="0.35">
      <c r="A1242" s="162">
        <v>129590</v>
      </c>
      <c r="B1242" s="8">
        <v>2</v>
      </c>
      <c r="C1242" s="9" t="s">
        <v>85</v>
      </c>
      <c r="D1242" s="10">
        <v>43698</v>
      </c>
      <c r="E1242" s="9" t="s">
        <v>152</v>
      </c>
      <c r="F1242" s="10">
        <v>44551</v>
      </c>
      <c r="G1242" s="9" t="s">
        <v>426</v>
      </c>
      <c r="H1242" s="11" t="s">
        <v>399</v>
      </c>
      <c r="I1242" s="9" t="s">
        <v>400</v>
      </c>
      <c r="J1242" s="12" t="s">
        <v>101</v>
      </c>
      <c r="K1242" s="9"/>
      <c r="L1242" s="12" t="s">
        <v>101</v>
      </c>
      <c r="M1242" s="11" t="s">
        <v>2094</v>
      </c>
      <c r="N1242" s="11" t="s">
        <v>1866</v>
      </c>
      <c r="O1242" s="9" t="s">
        <v>157</v>
      </c>
      <c r="P1242" s="9" t="s">
        <v>158</v>
      </c>
      <c r="Q1242" s="11" t="s">
        <v>1866</v>
      </c>
      <c r="R1242" s="9" t="s">
        <v>47</v>
      </c>
      <c r="S1242" s="9" t="s">
        <v>43</v>
      </c>
      <c r="T1242" s="13">
        <v>4.37</v>
      </c>
      <c r="U1242" s="10">
        <v>44603</v>
      </c>
      <c r="V1242" s="9" t="s">
        <v>1867</v>
      </c>
      <c r="W1242" s="12" t="s">
        <v>93</v>
      </c>
      <c r="X1242" s="12" t="s">
        <v>103</v>
      </c>
      <c r="Y1242" s="163" t="s">
        <v>32</v>
      </c>
      <c r="Z1242" s="11"/>
      <c r="AA1242" s="14">
        <v>0</v>
      </c>
      <c r="AB1242" s="14">
        <v>0</v>
      </c>
      <c r="AC1242" s="14">
        <v>0</v>
      </c>
      <c r="AD1242" s="14">
        <v>274860</v>
      </c>
      <c r="AE1242" s="161">
        <f>SUM(TAMPData2202[[#This Row],[2022 PE Obligations]:[2022 Paving Obligations]])</f>
        <v>274860</v>
      </c>
      <c r="AF1242" s="14">
        <v>0</v>
      </c>
      <c r="AG1242" s="14">
        <v>0</v>
      </c>
      <c r="AH1242" s="14">
        <v>0</v>
      </c>
      <c r="AI1242" s="14">
        <v>274860</v>
      </c>
      <c r="AJ1242" s="14">
        <v>274860</v>
      </c>
      <c r="AK1242" s="16" t="s">
        <v>2096</v>
      </c>
    </row>
    <row r="1243" spans="1:37" ht="36" hidden="1" x14ac:dyDescent="0.35">
      <c r="A1243" s="162">
        <v>129591</v>
      </c>
      <c r="B1243" s="8">
        <v>2</v>
      </c>
      <c r="C1243" s="9" t="s">
        <v>85</v>
      </c>
      <c r="D1243" s="10">
        <v>43698</v>
      </c>
      <c r="E1243" s="9" t="s">
        <v>152</v>
      </c>
      <c r="F1243" s="10">
        <v>44547</v>
      </c>
      <c r="G1243" s="9" t="s">
        <v>426</v>
      </c>
      <c r="H1243" s="11" t="s">
        <v>1572</v>
      </c>
      <c r="I1243" s="9" t="s">
        <v>400</v>
      </c>
      <c r="J1243" s="12" t="s">
        <v>101</v>
      </c>
      <c r="K1243" s="9"/>
      <c r="L1243" s="12" t="s">
        <v>101</v>
      </c>
      <c r="M1243" s="11" t="s">
        <v>2097</v>
      </c>
      <c r="N1243" s="11" t="s">
        <v>1866</v>
      </c>
      <c r="O1243" s="9" t="s">
        <v>157</v>
      </c>
      <c r="P1243" s="9" t="s">
        <v>158</v>
      </c>
      <c r="Q1243" s="11" t="s">
        <v>1866</v>
      </c>
      <c r="R1243" s="9" t="s">
        <v>47</v>
      </c>
      <c r="S1243" s="9" t="s">
        <v>43</v>
      </c>
      <c r="T1243" s="13">
        <v>7.79</v>
      </c>
      <c r="U1243" s="10">
        <v>44603</v>
      </c>
      <c r="V1243" s="9" t="s">
        <v>1867</v>
      </c>
      <c r="W1243" s="12" t="s">
        <v>93</v>
      </c>
      <c r="X1243" s="12" t="s">
        <v>103</v>
      </c>
      <c r="Y1243" s="163" t="s">
        <v>32</v>
      </c>
      <c r="Z1243" s="11"/>
      <c r="AA1243" s="14">
        <v>0</v>
      </c>
      <c r="AB1243" s="14">
        <v>0</v>
      </c>
      <c r="AC1243" s="14">
        <v>0</v>
      </c>
      <c r="AD1243" s="14">
        <v>476574</v>
      </c>
      <c r="AE1243" s="161">
        <f>SUM(TAMPData2202[[#This Row],[2022 PE Obligations]:[2022 Paving Obligations]])</f>
        <v>476574</v>
      </c>
      <c r="AF1243" s="14">
        <v>0</v>
      </c>
      <c r="AG1243" s="14">
        <v>0</v>
      </c>
      <c r="AH1243" s="14">
        <v>0</v>
      </c>
      <c r="AI1243" s="14">
        <v>476574</v>
      </c>
      <c r="AJ1243" s="14">
        <v>476574</v>
      </c>
      <c r="AK1243" s="16" t="s">
        <v>2098</v>
      </c>
    </row>
    <row r="1244" spans="1:37" ht="36" hidden="1" x14ac:dyDescent="0.35">
      <c r="A1244" s="162">
        <v>129592</v>
      </c>
      <c r="B1244" s="8">
        <v>2</v>
      </c>
      <c r="C1244" s="9" t="s">
        <v>85</v>
      </c>
      <c r="D1244" s="10">
        <v>43698</v>
      </c>
      <c r="E1244" s="9" t="s">
        <v>152</v>
      </c>
      <c r="F1244" s="10">
        <v>44547</v>
      </c>
      <c r="G1244" s="9" t="s">
        <v>426</v>
      </c>
      <c r="H1244" s="11" t="s">
        <v>1572</v>
      </c>
      <c r="I1244" s="9" t="s">
        <v>2099</v>
      </c>
      <c r="J1244" s="12" t="s">
        <v>101</v>
      </c>
      <c r="K1244" s="9"/>
      <c r="L1244" s="12" t="s">
        <v>101</v>
      </c>
      <c r="M1244" s="11" t="s">
        <v>2100</v>
      </c>
      <c r="N1244" s="11" t="s">
        <v>1866</v>
      </c>
      <c r="O1244" s="9" t="s">
        <v>157</v>
      </c>
      <c r="P1244" s="9" t="s">
        <v>158</v>
      </c>
      <c r="Q1244" s="11" t="s">
        <v>1866</v>
      </c>
      <c r="R1244" s="9" t="s">
        <v>47</v>
      </c>
      <c r="S1244" s="9" t="s">
        <v>43</v>
      </c>
      <c r="T1244" s="13">
        <v>5.39</v>
      </c>
      <c r="U1244" s="10">
        <v>44603</v>
      </c>
      <c r="V1244" s="9" t="s">
        <v>1867</v>
      </c>
      <c r="W1244" s="12" t="s">
        <v>93</v>
      </c>
      <c r="X1244" s="12" t="s">
        <v>103</v>
      </c>
      <c r="Y1244" s="163" t="s">
        <v>32</v>
      </c>
      <c r="Z1244" s="11"/>
      <c r="AA1244" s="14">
        <v>0</v>
      </c>
      <c r="AB1244" s="14">
        <v>0</v>
      </c>
      <c r="AC1244" s="14">
        <v>0</v>
      </c>
      <c r="AD1244" s="14">
        <v>360412</v>
      </c>
      <c r="AE1244" s="161">
        <f>SUM(TAMPData2202[[#This Row],[2022 PE Obligations]:[2022 Paving Obligations]])</f>
        <v>360412</v>
      </c>
      <c r="AF1244" s="14">
        <v>0</v>
      </c>
      <c r="AG1244" s="14">
        <v>0</v>
      </c>
      <c r="AH1244" s="14">
        <v>0</v>
      </c>
      <c r="AI1244" s="14">
        <v>360412</v>
      </c>
      <c r="AJ1244" s="14">
        <v>360412</v>
      </c>
      <c r="AK1244" s="16" t="s">
        <v>2101</v>
      </c>
    </row>
    <row r="1245" spans="1:37" ht="54" hidden="1" x14ac:dyDescent="0.35">
      <c r="A1245" s="162">
        <v>129595</v>
      </c>
      <c r="B1245" s="8">
        <v>2</v>
      </c>
      <c r="C1245" s="9" t="s">
        <v>122</v>
      </c>
      <c r="D1245" s="10">
        <v>43698</v>
      </c>
      <c r="E1245" s="9" t="s">
        <v>152</v>
      </c>
      <c r="F1245" s="10">
        <v>44299.875254629631</v>
      </c>
      <c r="G1245" s="9" t="s">
        <v>426</v>
      </c>
      <c r="H1245" s="11" t="s">
        <v>2064</v>
      </c>
      <c r="I1245" s="9" t="s">
        <v>400</v>
      </c>
      <c r="J1245" s="12" t="s">
        <v>101</v>
      </c>
      <c r="K1245" s="9"/>
      <c r="L1245" s="12" t="s">
        <v>101</v>
      </c>
      <c r="M1245" s="11" t="s">
        <v>2555</v>
      </c>
      <c r="N1245" s="11" t="s">
        <v>2114</v>
      </c>
      <c r="O1245" s="9" t="s">
        <v>157</v>
      </c>
      <c r="P1245" s="9" t="s">
        <v>158</v>
      </c>
      <c r="Q1245" s="11" t="s">
        <v>2114</v>
      </c>
      <c r="R1245" s="9" t="s">
        <v>47</v>
      </c>
      <c r="S1245" s="164" t="s">
        <v>43</v>
      </c>
      <c r="T1245" s="13">
        <v>3.32</v>
      </c>
      <c r="U1245" s="10">
        <v>44281</v>
      </c>
      <c r="V1245" s="9" t="s">
        <v>2556</v>
      </c>
      <c r="W1245" s="12" t="s">
        <v>93</v>
      </c>
      <c r="X1245" s="12" t="s">
        <v>103</v>
      </c>
      <c r="Y1245" s="163" t="s">
        <v>32</v>
      </c>
      <c r="Z1245" s="11"/>
      <c r="AA1245" s="14">
        <v>0</v>
      </c>
      <c r="AB1245" s="14">
        <v>0</v>
      </c>
      <c r="AC1245" s="14">
        <v>-2423</v>
      </c>
      <c r="AD1245" s="14">
        <v>-35089</v>
      </c>
      <c r="AE1245" s="161">
        <f>SUM(TAMPData2202[[#This Row],[2022 PE Obligations]:[2022 Paving Obligations]])</f>
        <v>-37512</v>
      </c>
      <c r="AF1245" s="14">
        <v>0</v>
      </c>
      <c r="AG1245" s="14">
        <v>0</v>
      </c>
      <c r="AH1245" s="14">
        <v>8370</v>
      </c>
      <c r="AI1245" s="14">
        <v>223224</v>
      </c>
      <c r="AJ1245" s="14">
        <v>231594</v>
      </c>
      <c r="AK1245" s="16" t="s">
        <v>2558</v>
      </c>
    </row>
    <row r="1246" spans="1:37" ht="54" hidden="1" x14ac:dyDescent="0.35">
      <c r="A1246" s="162">
        <v>129596</v>
      </c>
      <c r="B1246" s="8">
        <v>2</v>
      </c>
      <c r="C1246" s="9" t="s">
        <v>122</v>
      </c>
      <c r="D1246" s="10">
        <v>43698</v>
      </c>
      <c r="E1246" s="9" t="s">
        <v>152</v>
      </c>
      <c r="F1246" s="10">
        <v>44299.8752662037</v>
      </c>
      <c r="G1246" s="9" t="s">
        <v>426</v>
      </c>
      <c r="H1246" s="11" t="s">
        <v>399</v>
      </c>
      <c r="I1246" s="9" t="s">
        <v>400</v>
      </c>
      <c r="J1246" s="12" t="s">
        <v>101</v>
      </c>
      <c r="K1246" s="9"/>
      <c r="L1246" s="12" t="s">
        <v>101</v>
      </c>
      <c r="M1246" s="11" t="s">
        <v>2559</v>
      </c>
      <c r="N1246" s="11" t="s">
        <v>2114</v>
      </c>
      <c r="O1246" s="9" t="s">
        <v>157</v>
      </c>
      <c r="P1246" s="9" t="s">
        <v>1794</v>
      </c>
      <c r="Q1246" s="11" t="s">
        <v>2114</v>
      </c>
      <c r="R1246" s="9" t="s">
        <v>47</v>
      </c>
      <c r="S1246" s="164" t="s">
        <v>43</v>
      </c>
      <c r="T1246" s="13">
        <v>7.38</v>
      </c>
      <c r="U1246" s="10">
        <v>44281</v>
      </c>
      <c r="V1246" s="9" t="s">
        <v>2556</v>
      </c>
      <c r="W1246" s="12" t="s">
        <v>93</v>
      </c>
      <c r="X1246" s="12" t="s">
        <v>103</v>
      </c>
      <c r="Y1246" s="163" t="s">
        <v>32</v>
      </c>
      <c r="Z1246" s="11" t="s">
        <v>2560</v>
      </c>
      <c r="AA1246" s="14">
        <v>0</v>
      </c>
      <c r="AB1246" s="14">
        <v>0</v>
      </c>
      <c r="AC1246" s="14">
        <v>-87007</v>
      </c>
      <c r="AD1246" s="14">
        <v>-92030</v>
      </c>
      <c r="AE1246" s="161">
        <f>SUM(TAMPData2202[[#This Row],[2022 PE Obligations]:[2022 Paving Obligations]])</f>
        <v>-179037</v>
      </c>
      <c r="AF1246" s="14">
        <v>0</v>
      </c>
      <c r="AG1246" s="14">
        <v>0</v>
      </c>
      <c r="AH1246" s="14">
        <v>155582</v>
      </c>
      <c r="AI1246" s="14">
        <v>582614</v>
      </c>
      <c r="AJ1246" s="14">
        <v>738196</v>
      </c>
      <c r="AK1246" s="16" t="s">
        <v>2562</v>
      </c>
    </row>
    <row r="1247" spans="1:37" ht="54" hidden="1" x14ac:dyDescent="0.35">
      <c r="A1247" s="162">
        <v>129597</v>
      </c>
      <c r="B1247" s="8">
        <v>2</v>
      </c>
      <c r="C1247" s="9" t="s">
        <v>122</v>
      </c>
      <c r="D1247" s="10">
        <v>43698</v>
      </c>
      <c r="E1247" s="9" t="s">
        <v>152</v>
      </c>
      <c r="F1247" s="10">
        <v>44299.8752662037</v>
      </c>
      <c r="G1247" s="9" t="s">
        <v>426</v>
      </c>
      <c r="H1247" s="11" t="s">
        <v>2064</v>
      </c>
      <c r="I1247" s="9" t="s">
        <v>1540</v>
      </c>
      <c r="J1247" s="12" t="s">
        <v>101</v>
      </c>
      <c r="K1247" s="9"/>
      <c r="L1247" s="12" t="s">
        <v>101</v>
      </c>
      <c r="M1247" s="11" t="s">
        <v>2563</v>
      </c>
      <c r="N1247" s="11" t="s">
        <v>2114</v>
      </c>
      <c r="O1247" s="9" t="s">
        <v>157</v>
      </c>
      <c r="P1247" s="9" t="s">
        <v>158</v>
      </c>
      <c r="Q1247" s="11" t="s">
        <v>2114</v>
      </c>
      <c r="R1247" s="9" t="s">
        <v>47</v>
      </c>
      <c r="S1247" s="164" t="s">
        <v>43</v>
      </c>
      <c r="T1247" s="13">
        <v>4.1399999999999997</v>
      </c>
      <c r="U1247" s="10">
        <v>44281</v>
      </c>
      <c r="V1247" s="9" t="s">
        <v>2556</v>
      </c>
      <c r="W1247" s="12" t="s">
        <v>93</v>
      </c>
      <c r="X1247" s="12" t="s">
        <v>103</v>
      </c>
      <c r="Y1247" s="163" t="s">
        <v>32</v>
      </c>
      <c r="Z1247" s="11"/>
      <c r="AA1247" s="14">
        <v>0</v>
      </c>
      <c r="AB1247" s="14">
        <v>0</v>
      </c>
      <c r="AC1247" s="14">
        <v>-6460</v>
      </c>
      <c r="AD1247" s="14">
        <v>-46488</v>
      </c>
      <c r="AE1247" s="161">
        <f>SUM(TAMPData2202[[#This Row],[2022 PE Obligations]:[2022 Paving Obligations]])</f>
        <v>-52948</v>
      </c>
      <c r="AF1247" s="14">
        <v>0</v>
      </c>
      <c r="AG1247" s="14">
        <v>0</v>
      </c>
      <c r="AH1247" s="14">
        <v>11401</v>
      </c>
      <c r="AI1247" s="14">
        <v>301562</v>
      </c>
      <c r="AJ1247" s="14">
        <v>312963</v>
      </c>
      <c r="AK1247" s="16" t="s">
        <v>2564</v>
      </c>
    </row>
    <row r="1248" spans="1:37" ht="36" hidden="1" x14ac:dyDescent="0.35">
      <c r="A1248" s="162">
        <v>129598</v>
      </c>
      <c r="B1248" s="8">
        <v>2</v>
      </c>
      <c r="C1248" s="9" t="s">
        <v>97</v>
      </c>
      <c r="D1248" s="10">
        <v>43698</v>
      </c>
      <c r="E1248" s="9" t="s">
        <v>152</v>
      </c>
      <c r="F1248" s="10">
        <v>44568.875115740739</v>
      </c>
      <c r="G1248" s="9" t="s">
        <v>426</v>
      </c>
      <c r="H1248" s="11" t="s">
        <v>2064</v>
      </c>
      <c r="I1248" s="9" t="s">
        <v>2477</v>
      </c>
      <c r="J1248" s="12" t="s">
        <v>101</v>
      </c>
      <c r="K1248" s="9"/>
      <c r="L1248" s="12" t="s">
        <v>101</v>
      </c>
      <c r="M1248" s="11" t="s">
        <v>2478</v>
      </c>
      <c r="N1248" s="11" t="s">
        <v>1866</v>
      </c>
      <c r="O1248" s="9" t="s">
        <v>157</v>
      </c>
      <c r="P1248" s="9" t="s">
        <v>158</v>
      </c>
      <c r="Q1248" s="11" t="s">
        <v>1866</v>
      </c>
      <c r="R1248" s="9" t="s">
        <v>47</v>
      </c>
      <c r="S1248" s="164" t="s">
        <v>43</v>
      </c>
      <c r="T1248" s="13">
        <v>5.2</v>
      </c>
      <c r="U1248" s="10">
        <v>44281</v>
      </c>
      <c r="V1248" s="9" t="s">
        <v>1867</v>
      </c>
      <c r="W1248" s="12" t="s">
        <v>670</v>
      </c>
      <c r="X1248" s="12" t="s">
        <v>13</v>
      </c>
      <c r="Y1248" s="163" t="s">
        <v>31</v>
      </c>
      <c r="Z1248" s="11" t="s">
        <v>2479</v>
      </c>
      <c r="AA1248" s="14">
        <v>0</v>
      </c>
      <c r="AB1248" s="14">
        <v>0</v>
      </c>
      <c r="AC1248" s="14">
        <v>4173</v>
      </c>
      <c r="AD1248" s="14">
        <v>-78920</v>
      </c>
      <c r="AE1248" s="161">
        <f>SUM(TAMPData2202[[#This Row],[2022 PE Obligations]:[2022 Paving Obligations]])</f>
        <v>-74747</v>
      </c>
      <c r="AF1248" s="14">
        <v>0</v>
      </c>
      <c r="AG1248" s="14">
        <v>0</v>
      </c>
      <c r="AH1248" s="14">
        <v>190277</v>
      </c>
      <c r="AI1248" s="14">
        <v>651134</v>
      </c>
      <c r="AJ1248" s="14">
        <v>841411</v>
      </c>
      <c r="AK1248" s="16" t="s">
        <v>2481</v>
      </c>
    </row>
    <row r="1249" spans="1:37" ht="36" hidden="1" x14ac:dyDescent="0.35">
      <c r="A1249" s="159">
        <v>129599</v>
      </c>
      <c r="B1249" s="8">
        <v>2</v>
      </c>
      <c r="C1249" s="9" t="s">
        <v>97</v>
      </c>
      <c r="D1249" s="10">
        <v>43698</v>
      </c>
      <c r="E1249" s="9" t="s">
        <v>152</v>
      </c>
      <c r="F1249" s="10">
        <v>44568.875115740739</v>
      </c>
      <c r="G1249" s="9" t="s">
        <v>426</v>
      </c>
      <c r="H1249" s="11" t="s">
        <v>399</v>
      </c>
      <c r="I1249" s="9" t="s">
        <v>2477</v>
      </c>
      <c r="J1249" s="12" t="s">
        <v>101</v>
      </c>
      <c r="K1249" s="9"/>
      <c r="L1249" s="12" t="s">
        <v>101</v>
      </c>
      <c r="M1249" s="11" t="s">
        <v>2482</v>
      </c>
      <c r="N1249" s="11" t="s">
        <v>1866</v>
      </c>
      <c r="O1249" s="9" t="s">
        <v>157</v>
      </c>
      <c r="P1249" s="9" t="s">
        <v>158</v>
      </c>
      <c r="Q1249" s="11" t="s">
        <v>1866</v>
      </c>
      <c r="R1249" s="9" t="s">
        <v>47</v>
      </c>
      <c r="S1249" s="164" t="s">
        <v>43</v>
      </c>
      <c r="T1249" s="13">
        <v>2.0299999999999998</v>
      </c>
      <c r="U1249" s="10">
        <v>44281</v>
      </c>
      <c r="V1249" s="9" t="s">
        <v>1867</v>
      </c>
      <c r="W1249" s="12" t="s">
        <v>670</v>
      </c>
      <c r="X1249" s="12" t="s">
        <v>13</v>
      </c>
      <c r="Y1249" s="163" t="s">
        <v>31</v>
      </c>
      <c r="Z1249" s="11"/>
      <c r="AA1249" s="14">
        <v>0</v>
      </c>
      <c r="AB1249" s="14">
        <v>0</v>
      </c>
      <c r="AC1249" s="14">
        <v>0</v>
      </c>
      <c r="AD1249" s="14">
        <v>-53019</v>
      </c>
      <c r="AE1249" s="161">
        <f>SUM(TAMPData2202[[#This Row],[2022 PE Obligations]:[2022 Paving Obligations]])</f>
        <v>-53019</v>
      </c>
      <c r="AF1249" s="14">
        <v>0</v>
      </c>
      <c r="AG1249" s="14">
        <v>0</v>
      </c>
      <c r="AH1249" s="14">
        <v>0</v>
      </c>
      <c r="AI1249" s="14">
        <v>297048</v>
      </c>
      <c r="AJ1249" s="14">
        <v>297048</v>
      </c>
      <c r="AK1249" s="16" t="s">
        <v>2484</v>
      </c>
    </row>
    <row r="1250" spans="1:37" ht="36" hidden="1" x14ac:dyDescent="0.35">
      <c r="A1250" s="162">
        <v>129601</v>
      </c>
      <c r="B1250" s="8">
        <v>2</v>
      </c>
      <c r="C1250" s="9" t="s">
        <v>85</v>
      </c>
      <c r="D1250" s="10">
        <v>43698</v>
      </c>
      <c r="E1250" s="9" t="s">
        <v>152</v>
      </c>
      <c r="F1250" s="10">
        <v>44551</v>
      </c>
      <c r="G1250" s="9" t="s">
        <v>426</v>
      </c>
      <c r="H1250" s="11" t="s">
        <v>399</v>
      </c>
      <c r="I1250" s="9" t="s">
        <v>2102</v>
      </c>
      <c r="J1250" s="12" t="s">
        <v>101</v>
      </c>
      <c r="K1250" s="9"/>
      <c r="L1250" s="12" t="s">
        <v>101</v>
      </c>
      <c r="M1250" s="11" t="s">
        <v>2103</v>
      </c>
      <c r="N1250" s="11" t="s">
        <v>2104</v>
      </c>
      <c r="O1250" s="9" t="s">
        <v>157</v>
      </c>
      <c r="P1250" s="9" t="s">
        <v>158</v>
      </c>
      <c r="Q1250" s="11" t="s">
        <v>2104</v>
      </c>
      <c r="R1250" s="9" t="s">
        <v>47</v>
      </c>
      <c r="S1250" s="9" t="s">
        <v>43</v>
      </c>
      <c r="T1250" s="13">
        <v>3.6</v>
      </c>
      <c r="U1250" s="10">
        <v>44603</v>
      </c>
      <c r="V1250" s="9" t="s">
        <v>2105</v>
      </c>
      <c r="W1250" s="12" t="s">
        <v>93</v>
      </c>
      <c r="X1250" s="12" t="s">
        <v>103</v>
      </c>
      <c r="Y1250" s="163" t="s">
        <v>32</v>
      </c>
      <c r="Z1250" s="11"/>
      <c r="AA1250" s="14">
        <v>0</v>
      </c>
      <c r="AB1250" s="14">
        <v>0</v>
      </c>
      <c r="AC1250" s="14">
        <v>20198</v>
      </c>
      <c r="AD1250" s="14">
        <v>357247</v>
      </c>
      <c r="AE1250" s="161">
        <f>SUM(TAMPData2202[[#This Row],[2022 PE Obligations]:[2022 Paving Obligations]])</f>
        <v>377445</v>
      </c>
      <c r="AF1250" s="14">
        <v>0</v>
      </c>
      <c r="AG1250" s="14">
        <v>0</v>
      </c>
      <c r="AH1250" s="14">
        <v>20198</v>
      </c>
      <c r="AI1250" s="14">
        <v>357247</v>
      </c>
      <c r="AJ1250" s="14">
        <v>377445</v>
      </c>
      <c r="AK1250" s="16" t="s">
        <v>2107</v>
      </c>
    </row>
    <row r="1251" spans="1:37" ht="36" hidden="1" x14ac:dyDescent="0.35">
      <c r="A1251" s="162">
        <v>129602</v>
      </c>
      <c r="B1251" s="8">
        <v>2</v>
      </c>
      <c r="C1251" s="9" t="s">
        <v>85</v>
      </c>
      <c r="D1251" s="10">
        <v>43698</v>
      </c>
      <c r="E1251" s="9" t="s">
        <v>152</v>
      </c>
      <c r="F1251" s="10">
        <v>44551</v>
      </c>
      <c r="G1251" s="9" t="s">
        <v>426</v>
      </c>
      <c r="H1251" s="11" t="s">
        <v>1613</v>
      </c>
      <c r="I1251" s="9" t="s">
        <v>2102</v>
      </c>
      <c r="J1251" s="12" t="s">
        <v>101</v>
      </c>
      <c r="K1251" s="9"/>
      <c r="L1251" s="12" t="s">
        <v>101</v>
      </c>
      <c r="M1251" s="11" t="s">
        <v>1865</v>
      </c>
      <c r="N1251" s="11" t="s">
        <v>2104</v>
      </c>
      <c r="O1251" s="9" t="s">
        <v>157</v>
      </c>
      <c r="P1251" s="9" t="s">
        <v>1794</v>
      </c>
      <c r="Q1251" s="11" t="s">
        <v>2104</v>
      </c>
      <c r="R1251" s="9" t="s">
        <v>47</v>
      </c>
      <c r="S1251" s="9" t="s">
        <v>43</v>
      </c>
      <c r="T1251" s="13">
        <v>14.73</v>
      </c>
      <c r="U1251" s="10">
        <v>44603</v>
      </c>
      <c r="V1251" s="9" t="s">
        <v>1867</v>
      </c>
      <c r="W1251" s="12" t="s">
        <v>93</v>
      </c>
      <c r="X1251" s="12" t="s">
        <v>103</v>
      </c>
      <c r="Y1251" s="163" t="s">
        <v>32</v>
      </c>
      <c r="Z1251" s="11" t="s">
        <v>2108</v>
      </c>
      <c r="AA1251" s="14">
        <v>0</v>
      </c>
      <c r="AB1251" s="14">
        <v>0</v>
      </c>
      <c r="AC1251" s="14">
        <v>75505</v>
      </c>
      <c r="AD1251" s="14">
        <v>1427933</v>
      </c>
      <c r="AE1251" s="161">
        <f>SUM(TAMPData2202[[#This Row],[2022 PE Obligations]:[2022 Paving Obligations]])</f>
        <v>1503438</v>
      </c>
      <c r="AF1251" s="14">
        <v>0</v>
      </c>
      <c r="AG1251" s="14">
        <v>0</v>
      </c>
      <c r="AH1251" s="14">
        <v>75505</v>
      </c>
      <c r="AI1251" s="14">
        <v>1427933</v>
      </c>
      <c r="AJ1251" s="14">
        <v>1503438</v>
      </c>
      <c r="AK1251" s="16" t="s">
        <v>2110</v>
      </c>
    </row>
    <row r="1252" spans="1:37" ht="54" hidden="1" x14ac:dyDescent="0.35">
      <c r="A1252" s="162">
        <v>129603</v>
      </c>
      <c r="B1252" s="8">
        <v>2</v>
      </c>
      <c r="C1252" s="9" t="s">
        <v>85</v>
      </c>
      <c r="D1252" s="10">
        <v>43698</v>
      </c>
      <c r="E1252" s="9" t="s">
        <v>152</v>
      </c>
      <c r="F1252" s="10">
        <v>44557</v>
      </c>
      <c r="G1252" s="9" t="s">
        <v>426</v>
      </c>
      <c r="H1252" s="11" t="s">
        <v>2111</v>
      </c>
      <c r="I1252" s="9" t="s">
        <v>2112</v>
      </c>
      <c r="J1252" s="12" t="s">
        <v>101</v>
      </c>
      <c r="K1252" s="9"/>
      <c r="L1252" s="12" t="s">
        <v>101</v>
      </c>
      <c r="M1252" s="11" t="s">
        <v>2113</v>
      </c>
      <c r="N1252" s="11" t="s">
        <v>2114</v>
      </c>
      <c r="O1252" s="9" t="s">
        <v>157</v>
      </c>
      <c r="P1252" s="9" t="s">
        <v>158</v>
      </c>
      <c r="Q1252" s="11" t="s">
        <v>2114</v>
      </c>
      <c r="R1252" s="9" t="s">
        <v>47</v>
      </c>
      <c r="S1252" s="9" t="s">
        <v>43</v>
      </c>
      <c r="T1252" s="13">
        <v>5.03</v>
      </c>
      <c r="U1252" s="10">
        <v>44603</v>
      </c>
      <c r="V1252" s="9" t="s">
        <v>2115</v>
      </c>
      <c r="W1252" s="12" t="s">
        <v>93</v>
      </c>
      <c r="X1252" s="12" t="s">
        <v>103</v>
      </c>
      <c r="Y1252" s="163" t="s">
        <v>32</v>
      </c>
      <c r="Z1252" s="11"/>
      <c r="AA1252" s="14">
        <v>0</v>
      </c>
      <c r="AB1252" s="14">
        <v>0</v>
      </c>
      <c r="AC1252" s="14">
        <v>23667</v>
      </c>
      <c r="AD1252" s="14">
        <v>459914</v>
      </c>
      <c r="AE1252" s="161">
        <f>SUM(TAMPData2202[[#This Row],[2022 PE Obligations]:[2022 Paving Obligations]])</f>
        <v>483581</v>
      </c>
      <c r="AF1252" s="14">
        <v>0</v>
      </c>
      <c r="AG1252" s="14">
        <v>0</v>
      </c>
      <c r="AH1252" s="14">
        <v>23667</v>
      </c>
      <c r="AI1252" s="14">
        <v>459914</v>
      </c>
      <c r="AJ1252" s="14">
        <v>483581</v>
      </c>
      <c r="AK1252" s="16" t="s">
        <v>2117</v>
      </c>
    </row>
    <row r="1253" spans="1:37" ht="54" hidden="1" x14ac:dyDescent="0.35">
      <c r="A1253" s="162">
        <v>129604</v>
      </c>
      <c r="B1253" s="8">
        <v>2</v>
      </c>
      <c r="C1253" s="9" t="s">
        <v>85</v>
      </c>
      <c r="D1253" s="10">
        <v>43698</v>
      </c>
      <c r="E1253" s="9" t="s">
        <v>152</v>
      </c>
      <c r="F1253" s="10">
        <v>44557</v>
      </c>
      <c r="G1253" s="9" t="s">
        <v>426</v>
      </c>
      <c r="H1253" s="11" t="s">
        <v>2111</v>
      </c>
      <c r="I1253" s="9" t="s">
        <v>2118</v>
      </c>
      <c r="J1253" s="12" t="s">
        <v>101</v>
      </c>
      <c r="K1253" s="9"/>
      <c r="L1253" s="12" t="s">
        <v>101</v>
      </c>
      <c r="M1253" s="11" t="s">
        <v>2119</v>
      </c>
      <c r="N1253" s="11" t="s">
        <v>2114</v>
      </c>
      <c r="O1253" s="9" t="s">
        <v>157</v>
      </c>
      <c r="P1253" s="9" t="s">
        <v>158</v>
      </c>
      <c r="Q1253" s="11" t="s">
        <v>2114</v>
      </c>
      <c r="R1253" s="9" t="s">
        <v>47</v>
      </c>
      <c r="S1253" s="9" t="s">
        <v>43</v>
      </c>
      <c r="T1253" s="13">
        <v>4.54</v>
      </c>
      <c r="U1253" s="10">
        <v>44603</v>
      </c>
      <c r="V1253" s="9" t="s">
        <v>2120</v>
      </c>
      <c r="W1253" s="12" t="s">
        <v>93</v>
      </c>
      <c r="X1253" s="12" t="s">
        <v>103</v>
      </c>
      <c r="Y1253" s="163" t="s">
        <v>32</v>
      </c>
      <c r="Z1253" s="11"/>
      <c r="AA1253" s="14">
        <v>0</v>
      </c>
      <c r="AB1253" s="14">
        <v>0</v>
      </c>
      <c r="AC1253" s="14">
        <v>24200</v>
      </c>
      <c r="AD1253" s="14">
        <v>405497</v>
      </c>
      <c r="AE1253" s="161">
        <f>SUM(TAMPData2202[[#This Row],[2022 PE Obligations]:[2022 Paving Obligations]])</f>
        <v>429697</v>
      </c>
      <c r="AF1253" s="14">
        <v>0</v>
      </c>
      <c r="AG1253" s="14">
        <v>0</v>
      </c>
      <c r="AH1253" s="14">
        <v>24200</v>
      </c>
      <c r="AI1253" s="14">
        <v>405497</v>
      </c>
      <c r="AJ1253" s="14">
        <v>429697</v>
      </c>
      <c r="AK1253" s="16" t="s">
        <v>2121</v>
      </c>
    </row>
    <row r="1254" spans="1:37" ht="54" hidden="1" x14ac:dyDescent="0.35">
      <c r="A1254" s="162">
        <v>129605</v>
      </c>
      <c r="B1254" s="8">
        <v>2</v>
      </c>
      <c r="C1254" s="9" t="s">
        <v>85</v>
      </c>
      <c r="D1254" s="10">
        <v>43698</v>
      </c>
      <c r="E1254" s="9" t="s">
        <v>152</v>
      </c>
      <c r="F1254" s="10">
        <v>44557</v>
      </c>
      <c r="G1254" s="9" t="s">
        <v>426</v>
      </c>
      <c r="H1254" s="11" t="s">
        <v>144</v>
      </c>
      <c r="I1254" s="9" t="s">
        <v>2118</v>
      </c>
      <c r="J1254" s="12" t="s">
        <v>101</v>
      </c>
      <c r="K1254" s="9"/>
      <c r="L1254" s="12" t="s">
        <v>101</v>
      </c>
      <c r="M1254" s="11" t="s">
        <v>2122</v>
      </c>
      <c r="N1254" s="11" t="s">
        <v>2114</v>
      </c>
      <c r="O1254" s="9" t="s">
        <v>157</v>
      </c>
      <c r="P1254" s="9" t="s">
        <v>158</v>
      </c>
      <c r="Q1254" s="11" t="s">
        <v>2114</v>
      </c>
      <c r="R1254" s="9" t="s">
        <v>47</v>
      </c>
      <c r="S1254" s="9" t="s">
        <v>43</v>
      </c>
      <c r="T1254" s="13">
        <v>2.54</v>
      </c>
      <c r="U1254" s="10">
        <v>44603</v>
      </c>
      <c r="V1254" s="9" t="s">
        <v>2120</v>
      </c>
      <c r="W1254" s="12" t="s">
        <v>93</v>
      </c>
      <c r="X1254" s="12" t="s">
        <v>103</v>
      </c>
      <c r="Y1254" s="163" t="s">
        <v>32</v>
      </c>
      <c r="Z1254" s="11"/>
      <c r="AA1254" s="14">
        <v>0</v>
      </c>
      <c r="AB1254" s="14">
        <v>0</v>
      </c>
      <c r="AC1254" s="14">
        <v>929</v>
      </c>
      <c r="AD1254" s="14">
        <v>172645</v>
      </c>
      <c r="AE1254" s="161">
        <f>SUM(TAMPData2202[[#This Row],[2022 PE Obligations]:[2022 Paving Obligations]])</f>
        <v>173574</v>
      </c>
      <c r="AF1254" s="14">
        <v>0</v>
      </c>
      <c r="AG1254" s="14">
        <v>0</v>
      </c>
      <c r="AH1254" s="14">
        <v>929</v>
      </c>
      <c r="AI1254" s="14">
        <v>172645</v>
      </c>
      <c r="AJ1254" s="14">
        <v>173574</v>
      </c>
      <c r="AK1254" s="16" t="s">
        <v>2123</v>
      </c>
    </row>
    <row r="1255" spans="1:37" ht="36" hidden="1" x14ac:dyDescent="0.35">
      <c r="A1255" s="162">
        <v>129608</v>
      </c>
      <c r="B1255" s="8">
        <v>2</v>
      </c>
      <c r="C1255" s="9" t="s">
        <v>85</v>
      </c>
      <c r="D1255" s="10">
        <v>43698</v>
      </c>
      <c r="E1255" s="9" t="s">
        <v>152</v>
      </c>
      <c r="F1255" s="10">
        <v>44601</v>
      </c>
      <c r="G1255" s="9" t="s">
        <v>98</v>
      </c>
      <c r="H1255" s="11" t="s">
        <v>123</v>
      </c>
      <c r="I1255" s="9" t="s">
        <v>2284</v>
      </c>
      <c r="J1255" s="12" t="s">
        <v>101</v>
      </c>
      <c r="K1255" s="9"/>
      <c r="L1255" s="12" t="s">
        <v>101</v>
      </c>
      <c r="M1255" s="11" t="s">
        <v>2285</v>
      </c>
      <c r="N1255" s="11" t="s">
        <v>2104</v>
      </c>
      <c r="O1255" s="9" t="s">
        <v>157</v>
      </c>
      <c r="P1255" s="9" t="s">
        <v>1794</v>
      </c>
      <c r="Q1255" s="11" t="s">
        <v>2104</v>
      </c>
      <c r="R1255" s="9" t="s">
        <v>47</v>
      </c>
      <c r="S1255" s="9" t="s">
        <v>43</v>
      </c>
      <c r="T1255" s="13">
        <v>8.0299999999999994</v>
      </c>
      <c r="U1255" s="10">
        <v>44645</v>
      </c>
      <c r="V1255" s="9" t="s">
        <v>1867</v>
      </c>
      <c r="W1255" s="12" t="s">
        <v>670</v>
      </c>
      <c r="X1255" s="12" t="s">
        <v>94</v>
      </c>
      <c r="Y1255" s="163" t="s">
        <v>31</v>
      </c>
      <c r="Z1255" s="11" t="s">
        <v>2286</v>
      </c>
      <c r="AA1255" s="14">
        <v>0</v>
      </c>
      <c r="AB1255" s="14">
        <v>0</v>
      </c>
      <c r="AC1255" s="14">
        <v>5000</v>
      </c>
      <c r="AD1255" s="14">
        <v>0</v>
      </c>
      <c r="AE1255" s="161">
        <f>SUM(TAMPData2202[[#This Row],[2022 PE Obligations]:[2022 Paving Obligations]])</f>
        <v>5000</v>
      </c>
      <c r="AF1255" s="14">
        <v>0</v>
      </c>
      <c r="AG1255" s="14">
        <v>0</v>
      </c>
      <c r="AH1255" s="14">
        <v>5000</v>
      </c>
      <c r="AI1255" s="14">
        <v>0</v>
      </c>
      <c r="AJ1255" s="14">
        <v>5000</v>
      </c>
      <c r="AK1255" s="16" t="s">
        <v>2288</v>
      </c>
    </row>
    <row r="1256" spans="1:37" hidden="1" x14ac:dyDescent="0.35">
      <c r="A1256" s="162">
        <v>129619</v>
      </c>
      <c r="B1256" s="8">
        <v>2</v>
      </c>
      <c r="C1256" s="9" t="s">
        <v>122</v>
      </c>
      <c r="D1256" s="10">
        <v>43698</v>
      </c>
      <c r="E1256" s="9" t="s">
        <v>152</v>
      </c>
      <c r="F1256" s="10">
        <v>44349.875115740739</v>
      </c>
      <c r="G1256" s="9" t="s">
        <v>426</v>
      </c>
      <c r="H1256" s="11" t="s">
        <v>1828</v>
      </c>
      <c r="I1256" s="9" t="s">
        <v>2839</v>
      </c>
      <c r="J1256" s="12" t="s">
        <v>101</v>
      </c>
      <c r="K1256" s="9"/>
      <c r="L1256" s="12" t="s">
        <v>101</v>
      </c>
      <c r="M1256" s="11" t="s">
        <v>2840</v>
      </c>
      <c r="N1256" s="11" t="s">
        <v>1793</v>
      </c>
      <c r="O1256" s="9" t="s">
        <v>157</v>
      </c>
      <c r="P1256" s="9" t="s">
        <v>158</v>
      </c>
      <c r="Q1256" s="11" t="s">
        <v>1793</v>
      </c>
      <c r="R1256" s="9" t="s">
        <v>47</v>
      </c>
      <c r="S1256" s="164" t="s">
        <v>43</v>
      </c>
      <c r="T1256" s="13">
        <v>1.61</v>
      </c>
      <c r="U1256" s="10">
        <v>44323</v>
      </c>
      <c r="V1256" s="9" t="s">
        <v>1805</v>
      </c>
      <c r="W1256" s="12" t="s">
        <v>93</v>
      </c>
      <c r="X1256" s="12" t="s">
        <v>103</v>
      </c>
      <c r="Y1256" s="163" t="s">
        <v>32</v>
      </c>
      <c r="Z1256" s="11"/>
      <c r="AA1256" s="14">
        <v>0</v>
      </c>
      <c r="AB1256" s="14">
        <v>0</v>
      </c>
      <c r="AC1256" s="14">
        <v>13458</v>
      </c>
      <c r="AD1256" s="14">
        <v>56858</v>
      </c>
      <c r="AE1256" s="161">
        <f>SUM(TAMPData2202[[#This Row],[2022 PE Obligations]:[2022 Paving Obligations]])</f>
        <v>70316</v>
      </c>
      <c r="AF1256" s="14">
        <v>0</v>
      </c>
      <c r="AG1256" s="14">
        <v>0</v>
      </c>
      <c r="AH1256" s="14">
        <v>377297</v>
      </c>
      <c r="AI1256" s="14">
        <v>649326</v>
      </c>
      <c r="AJ1256" s="14">
        <v>1026623</v>
      </c>
      <c r="AK1256" s="16" t="s">
        <v>2842</v>
      </c>
    </row>
    <row r="1257" spans="1:37" hidden="1" x14ac:dyDescent="0.35">
      <c r="A1257" s="162">
        <v>129620</v>
      </c>
      <c r="B1257" s="8">
        <v>2</v>
      </c>
      <c r="C1257" s="9" t="s">
        <v>122</v>
      </c>
      <c r="D1257" s="10">
        <v>43698</v>
      </c>
      <c r="E1257" s="9" t="s">
        <v>152</v>
      </c>
      <c r="F1257" s="10">
        <v>44349.875115740739</v>
      </c>
      <c r="G1257" s="9" t="s">
        <v>426</v>
      </c>
      <c r="H1257" s="11" t="s">
        <v>1828</v>
      </c>
      <c r="I1257" s="9" t="s">
        <v>518</v>
      </c>
      <c r="J1257" s="12" t="s">
        <v>101</v>
      </c>
      <c r="K1257" s="9"/>
      <c r="L1257" s="12" t="s">
        <v>101</v>
      </c>
      <c r="M1257" s="11" t="s">
        <v>2843</v>
      </c>
      <c r="N1257" s="11" t="s">
        <v>1793</v>
      </c>
      <c r="O1257" s="9" t="s">
        <v>157</v>
      </c>
      <c r="P1257" s="9" t="s">
        <v>158</v>
      </c>
      <c r="Q1257" s="11" t="s">
        <v>1793</v>
      </c>
      <c r="R1257" s="9" t="s">
        <v>47</v>
      </c>
      <c r="S1257" s="164" t="s">
        <v>43</v>
      </c>
      <c r="T1257" s="13">
        <v>0.45</v>
      </c>
      <c r="U1257" s="10">
        <v>44323</v>
      </c>
      <c r="V1257" s="9" t="s">
        <v>1805</v>
      </c>
      <c r="W1257" s="12" t="s">
        <v>93</v>
      </c>
      <c r="X1257" s="12" t="s">
        <v>103</v>
      </c>
      <c r="Y1257" s="163" t="s">
        <v>32</v>
      </c>
      <c r="Z1257" s="11"/>
      <c r="AA1257" s="14">
        <v>0</v>
      </c>
      <c r="AB1257" s="14">
        <v>0</v>
      </c>
      <c r="AC1257" s="14">
        <v>20285</v>
      </c>
      <c r="AD1257" s="14">
        <v>11729</v>
      </c>
      <c r="AE1257" s="161">
        <f>SUM(TAMPData2202[[#This Row],[2022 PE Obligations]:[2022 Paving Obligations]])</f>
        <v>32014</v>
      </c>
      <c r="AF1257" s="14">
        <v>0</v>
      </c>
      <c r="AG1257" s="14">
        <v>0</v>
      </c>
      <c r="AH1257" s="14">
        <v>100706</v>
      </c>
      <c r="AI1257" s="14">
        <v>192660</v>
      </c>
      <c r="AJ1257" s="14">
        <v>293366</v>
      </c>
      <c r="AK1257" s="16" t="s">
        <v>2844</v>
      </c>
    </row>
    <row r="1258" spans="1:37" hidden="1" x14ac:dyDescent="0.35">
      <c r="A1258" s="162">
        <v>129624</v>
      </c>
      <c r="B1258" s="8">
        <v>2</v>
      </c>
      <c r="C1258" s="9" t="s">
        <v>97</v>
      </c>
      <c r="D1258" s="10">
        <v>43698</v>
      </c>
      <c r="E1258" s="9" t="s">
        <v>152</v>
      </c>
      <c r="F1258" s="10">
        <v>44581.875127314815</v>
      </c>
      <c r="G1258" s="9" t="s">
        <v>108</v>
      </c>
      <c r="H1258" s="11" t="s">
        <v>1828</v>
      </c>
      <c r="I1258" s="9" t="s">
        <v>524</v>
      </c>
      <c r="J1258" s="12" t="s">
        <v>101</v>
      </c>
      <c r="K1258" s="9"/>
      <c r="L1258" s="12" t="s">
        <v>101</v>
      </c>
      <c r="M1258" s="11" t="s">
        <v>2738</v>
      </c>
      <c r="N1258" s="11" t="s">
        <v>1793</v>
      </c>
      <c r="O1258" s="9" t="s">
        <v>157</v>
      </c>
      <c r="P1258" s="9" t="s">
        <v>158</v>
      </c>
      <c r="Q1258" s="11" t="s">
        <v>1793</v>
      </c>
      <c r="R1258" s="9" t="s">
        <v>47</v>
      </c>
      <c r="S1258" s="164" t="s">
        <v>43</v>
      </c>
      <c r="T1258" s="13">
        <v>4.13</v>
      </c>
      <c r="U1258" s="10">
        <v>44323</v>
      </c>
      <c r="V1258" s="9" t="s">
        <v>1805</v>
      </c>
      <c r="W1258" s="12" t="s">
        <v>670</v>
      </c>
      <c r="X1258" s="12" t="s">
        <v>13</v>
      </c>
      <c r="Y1258" s="163" t="s">
        <v>31</v>
      </c>
      <c r="Z1258" s="11"/>
      <c r="AA1258" s="14">
        <v>0</v>
      </c>
      <c r="AB1258" s="14">
        <v>0</v>
      </c>
      <c r="AC1258" s="14">
        <v>26207</v>
      </c>
      <c r="AD1258" s="14">
        <v>-1191506</v>
      </c>
      <c r="AE1258" s="161">
        <f>SUM(TAMPData2202[[#This Row],[2022 PE Obligations]:[2022 Paving Obligations]])</f>
        <v>-1165299</v>
      </c>
      <c r="AF1258" s="14">
        <v>0</v>
      </c>
      <c r="AG1258" s="14">
        <v>0</v>
      </c>
      <c r="AH1258" s="14">
        <v>296224</v>
      </c>
      <c r="AI1258" s="14">
        <v>2001883</v>
      </c>
      <c r="AJ1258" s="14">
        <v>2298107</v>
      </c>
      <c r="AK1258" s="16" t="s">
        <v>2740</v>
      </c>
    </row>
    <row r="1259" spans="1:37" ht="36" hidden="1" x14ac:dyDescent="0.35">
      <c r="A1259" s="162">
        <v>129630</v>
      </c>
      <c r="B1259" s="8">
        <v>2</v>
      </c>
      <c r="C1259" s="9" t="s">
        <v>85</v>
      </c>
      <c r="D1259" s="10">
        <v>43698</v>
      </c>
      <c r="E1259" s="9" t="s">
        <v>152</v>
      </c>
      <c r="F1259" s="10">
        <v>44504</v>
      </c>
      <c r="G1259" s="9" t="s">
        <v>152</v>
      </c>
      <c r="H1259" s="11" t="s">
        <v>847</v>
      </c>
      <c r="I1259" s="9" t="s">
        <v>848</v>
      </c>
      <c r="J1259" s="12" t="s">
        <v>101</v>
      </c>
      <c r="K1259" s="9"/>
      <c r="L1259" s="12" t="s">
        <v>101</v>
      </c>
      <c r="M1259" s="11" t="s">
        <v>4129</v>
      </c>
      <c r="N1259" s="11" t="s">
        <v>1793</v>
      </c>
      <c r="O1259" s="9" t="s">
        <v>157</v>
      </c>
      <c r="P1259" s="9" t="s">
        <v>158</v>
      </c>
      <c r="Q1259" s="11" t="s">
        <v>1793</v>
      </c>
      <c r="R1259" s="9" t="s">
        <v>47</v>
      </c>
      <c r="S1259" s="9" t="s">
        <v>43</v>
      </c>
      <c r="T1259" s="13">
        <v>1.63</v>
      </c>
      <c r="U1259" s="12"/>
      <c r="V1259" s="9" t="s">
        <v>1805</v>
      </c>
      <c r="W1259" s="12" t="s">
        <v>670</v>
      </c>
      <c r="X1259" s="12" t="s">
        <v>13</v>
      </c>
      <c r="Y1259" s="163" t="s">
        <v>31</v>
      </c>
      <c r="Z1259" s="11" t="s">
        <v>4130</v>
      </c>
      <c r="AA1259" s="14">
        <v>0</v>
      </c>
      <c r="AB1259" s="14">
        <v>0</v>
      </c>
      <c r="AC1259" s="14">
        <v>5000</v>
      </c>
      <c r="AD1259" s="14">
        <v>0</v>
      </c>
      <c r="AE1259" s="161">
        <f>SUM(TAMPData2202[[#This Row],[2022 PE Obligations]:[2022 Paving Obligations]])</f>
        <v>5000</v>
      </c>
      <c r="AF1259" s="14">
        <v>0</v>
      </c>
      <c r="AG1259" s="14">
        <v>0</v>
      </c>
      <c r="AH1259" s="14">
        <v>5000</v>
      </c>
      <c r="AI1259" s="14">
        <v>0</v>
      </c>
      <c r="AJ1259" s="14">
        <v>5000</v>
      </c>
      <c r="AK1259" s="16" t="s">
        <v>4131</v>
      </c>
    </row>
    <row r="1260" spans="1:37" hidden="1" x14ac:dyDescent="0.35">
      <c r="A1260" s="162">
        <v>129636</v>
      </c>
      <c r="B1260" s="8">
        <v>2</v>
      </c>
      <c r="C1260" s="9" t="s">
        <v>97</v>
      </c>
      <c r="D1260" s="10">
        <v>43698</v>
      </c>
      <c r="E1260" s="9" t="s">
        <v>152</v>
      </c>
      <c r="F1260" s="10">
        <v>44516.875150462962</v>
      </c>
      <c r="G1260" s="9" t="s">
        <v>426</v>
      </c>
      <c r="H1260" s="11" t="s">
        <v>144</v>
      </c>
      <c r="I1260" s="9" t="s">
        <v>145</v>
      </c>
      <c r="J1260" s="12" t="s">
        <v>101</v>
      </c>
      <c r="K1260" s="9"/>
      <c r="L1260" s="12" t="s">
        <v>101</v>
      </c>
      <c r="M1260" s="11" t="s">
        <v>2741</v>
      </c>
      <c r="N1260" s="11" t="s">
        <v>1793</v>
      </c>
      <c r="O1260" s="9" t="s">
        <v>157</v>
      </c>
      <c r="P1260" s="9" t="s">
        <v>158</v>
      </c>
      <c r="Q1260" s="11" t="s">
        <v>1793</v>
      </c>
      <c r="R1260" s="9" t="s">
        <v>47</v>
      </c>
      <c r="S1260" s="164" t="s">
        <v>43</v>
      </c>
      <c r="T1260" s="13">
        <v>3.28</v>
      </c>
      <c r="U1260" s="10">
        <v>44323</v>
      </c>
      <c r="V1260" s="9" t="s">
        <v>1805</v>
      </c>
      <c r="W1260" s="12" t="s">
        <v>670</v>
      </c>
      <c r="X1260" s="12" t="s">
        <v>13</v>
      </c>
      <c r="Y1260" s="163" t="s">
        <v>31</v>
      </c>
      <c r="Z1260" s="11"/>
      <c r="AA1260" s="14">
        <v>0</v>
      </c>
      <c r="AB1260" s="14">
        <v>0</v>
      </c>
      <c r="AC1260" s="14">
        <v>856</v>
      </c>
      <c r="AD1260" s="14">
        <v>-363209</v>
      </c>
      <c r="AE1260" s="161">
        <f>SUM(TAMPData2202[[#This Row],[2022 PE Obligations]:[2022 Paving Obligations]])</f>
        <v>-362353</v>
      </c>
      <c r="AF1260" s="14">
        <v>0</v>
      </c>
      <c r="AG1260" s="14">
        <v>0</v>
      </c>
      <c r="AH1260" s="14">
        <v>11325</v>
      </c>
      <c r="AI1260" s="14">
        <v>1577855</v>
      </c>
      <c r="AJ1260" s="14">
        <v>1589180</v>
      </c>
      <c r="AK1260" s="16" t="s">
        <v>2743</v>
      </c>
    </row>
    <row r="1261" spans="1:37" hidden="1" x14ac:dyDescent="0.35">
      <c r="A1261" s="162">
        <v>129639</v>
      </c>
      <c r="B1261" s="8">
        <v>2</v>
      </c>
      <c r="C1261" s="9" t="s">
        <v>97</v>
      </c>
      <c r="D1261" s="10">
        <v>43698</v>
      </c>
      <c r="E1261" s="9" t="s">
        <v>152</v>
      </c>
      <c r="F1261" s="10">
        <v>44532.875173611108</v>
      </c>
      <c r="G1261" s="9" t="s">
        <v>108</v>
      </c>
      <c r="H1261" s="11" t="s">
        <v>1613</v>
      </c>
      <c r="I1261" s="9" t="s">
        <v>2477</v>
      </c>
      <c r="J1261" s="12" t="s">
        <v>101</v>
      </c>
      <c r="K1261" s="9"/>
      <c r="L1261" s="12" t="s">
        <v>101</v>
      </c>
      <c r="M1261" s="11" t="s">
        <v>2744</v>
      </c>
      <c r="N1261" s="11" t="s">
        <v>1793</v>
      </c>
      <c r="O1261" s="9" t="s">
        <v>157</v>
      </c>
      <c r="P1261" s="9" t="s">
        <v>158</v>
      </c>
      <c r="Q1261" s="11" t="s">
        <v>1793</v>
      </c>
      <c r="R1261" s="9" t="s">
        <v>47</v>
      </c>
      <c r="S1261" s="164" t="s">
        <v>43</v>
      </c>
      <c r="T1261" s="13">
        <v>4.59</v>
      </c>
      <c r="U1261" s="10">
        <v>44323</v>
      </c>
      <c r="V1261" s="9" t="s">
        <v>1805</v>
      </c>
      <c r="W1261" s="12" t="s">
        <v>670</v>
      </c>
      <c r="X1261" s="12" t="s">
        <v>13</v>
      </c>
      <c r="Y1261" s="163" t="s">
        <v>31</v>
      </c>
      <c r="Z1261" s="11"/>
      <c r="AA1261" s="14">
        <v>0</v>
      </c>
      <c r="AB1261" s="14">
        <v>0</v>
      </c>
      <c r="AC1261" s="14">
        <v>12928</v>
      </c>
      <c r="AD1261" s="14">
        <v>-244805</v>
      </c>
      <c r="AE1261" s="161">
        <f>SUM(TAMPData2202[[#This Row],[2022 PE Obligations]:[2022 Paving Obligations]])</f>
        <v>-231877</v>
      </c>
      <c r="AF1261" s="14">
        <v>0</v>
      </c>
      <c r="AG1261" s="14">
        <v>0</v>
      </c>
      <c r="AH1261" s="14">
        <v>36328</v>
      </c>
      <c r="AI1261" s="14">
        <v>1927430</v>
      </c>
      <c r="AJ1261" s="14">
        <v>1963758</v>
      </c>
      <c r="AK1261" s="16" t="s">
        <v>2746</v>
      </c>
    </row>
    <row r="1262" spans="1:37" ht="36" hidden="1" x14ac:dyDescent="0.35">
      <c r="A1262" s="162">
        <v>129641</v>
      </c>
      <c r="B1262" s="8">
        <v>2</v>
      </c>
      <c r="C1262" s="9" t="s">
        <v>85</v>
      </c>
      <c r="D1262" s="10">
        <v>43698</v>
      </c>
      <c r="E1262" s="9" t="s">
        <v>152</v>
      </c>
      <c r="F1262" s="10">
        <v>44589</v>
      </c>
      <c r="G1262" s="9" t="s">
        <v>179</v>
      </c>
      <c r="H1262" s="11" t="s">
        <v>399</v>
      </c>
      <c r="I1262" s="9" t="s">
        <v>2466</v>
      </c>
      <c r="J1262" s="12" t="s">
        <v>101</v>
      </c>
      <c r="K1262" s="9"/>
      <c r="L1262" s="12" t="s">
        <v>101</v>
      </c>
      <c r="M1262" s="11" t="s">
        <v>3208</v>
      </c>
      <c r="N1262" s="11" t="s">
        <v>2957</v>
      </c>
      <c r="O1262" s="9" t="s">
        <v>157</v>
      </c>
      <c r="P1262" s="9" t="s">
        <v>1794</v>
      </c>
      <c r="Q1262" s="11" t="s">
        <v>2957</v>
      </c>
      <c r="R1262" s="9" t="s">
        <v>47</v>
      </c>
      <c r="S1262" s="9" t="s">
        <v>43</v>
      </c>
      <c r="T1262" s="13">
        <v>3.31</v>
      </c>
      <c r="U1262" s="10">
        <v>44729</v>
      </c>
      <c r="V1262" s="9" t="s">
        <v>1805</v>
      </c>
      <c r="W1262" s="12" t="s">
        <v>93</v>
      </c>
      <c r="X1262" s="12" t="s">
        <v>103</v>
      </c>
      <c r="Y1262" s="163" t="s">
        <v>32</v>
      </c>
      <c r="Z1262" s="11" t="s">
        <v>3209</v>
      </c>
      <c r="AA1262" s="14">
        <v>0</v>
      </c>
      <c r="AB1262" s="14">
        <v>0</v>
      </c>
      <c r="AC1262" s="14">
        <v>5000</v>
      </c>
      <c r="AD1262" s="14">
        <v>0</v>
      </c>
      <c r="AE1262" s="161">
        <f>SUM(TAMPData2202[[#This Row],[2022 PE Obligations]:[2022 Paving Obligations]])</f>
        <v>5000</v>
      </c>
      <c r="AF1262" s="14">
        <v>0</v>
      </c>
      <c r="AG1262" s="14">
        <v>0</v>
      </c>
      <c r="AH1262" s="14">
        <v>5000</v>
      </c>
      <c r="AI1262" s="14">
        <v>0</v>
      </c>
      <c r="AJ1262" s="14">
        <v>5000</v>
      </c>
      <c r="AK1262" s="16" t="s">
        <v>6338</v>
      </c>
    </row>
    <row r="1263" spans="1:37" hidden="1" x14ac:dyDescent="0.35">
      <c r="A1263" s="162">
        <v>129663</v>
      </c>
      <c r="B1263" s="8">
        <v>1</v>
      </c>
      <c r="C1263" s="9" t="s">
        <v>85</v>
      </c>
      <c r="D1263" s="10">
        <v>43698</v>
      </c>
      <c r="E1263" s="9" t="s">
        <v>152</v>
      </c>
      <c r="F1263" s="10">
        <v>44594</v>
      </c>
      <c r="G1263" s="9" t="s">
        <v>666</v>
      </c>
      <c r="H1263" s="11" t="s">
        <v>718</v>
      </c>
      <c r="I1263" s="9" t="s">
        <v>2449</v>
      </c>
      <c r="J1263" s="12" t="s">
        <v>101</v>
      </c>
      <c r="K1263" s="9"/>
      <c r="L1263" s="12" t="s">
        <v>101</v>
      </c>
      <c r="M1263" s="11" t="s">
        <v>3068</v>
      </c>
      <c r="N1263" s="11" t="s">
        <v>1845</v>
      </c>
      <c r="O1263" s="9" t="s">
        <v>157</v>
      </c>
      <c r="P1263" s="9" t="s">
        <v>158</v>
      </c>
      <c r="Q1263" s="11" t="s">
        <v>1845</v>
      </c>
      <c r="R1263" s="9" t="s">
        <v>47</v>
      </c>
      <c r="S1263" s="9" t="s">
        <v>43</v>
      </c>
      <c r="T1263" s="13">
        <v>7.6</v>
      </c>
      <c r="U1263" s="10">
        <v>44645</v>
      </c>
      <c r="V1263" s="9" t="s">
        <v>1805</v>
      </c>
      <c r="W1263" s="12" t="s">
        <v>93</v>
      </c>
      <c r="X1263" s="12" t="s">
        <v>103</v>
      </c>
      <c r="Y1263" s="163" t="s">
        <v>32</v>
      </c>
      <c r="Z1263" s="11"/>
      <c r="AA1263" s="14">
        <v>0</v>
      </c>
      <c r="AB1263" s="14">
        <v>0</v>
      </c>
      <c r="AC1263" s="14">
        <v>23700</v>
      </c>
      <c r="AD1263" s="14">
        <v>1801000</v>
      </c>
      <c r="AE1263" s="161">
        <f>SUM(TAMPData2202[[#This Row],[2022 PE Obligations]:[2022 Paving Obligations]])</f>
        <v>1824700</v>
      </c>
      <c r="AF1263" s="14">
        <v>0</v>
      </c>
      <c r="AG1263" s="14">
        <v>0</v>
      </c>
      <c r="AH1263" s="14">
        <v>23700</v>
      </c>
      <c r="AI1263" s="14">
        <v>1801000</v>
      </c>
      <c r="AJ1263" s="14">
        <v>1824700</v>
      </c>
      <c r="AK1263" s="16" t="s">
        <v>3069</v>
      </c>
    </row>
    <row r="1264" spans="1:37" hidden="1" x14ac:dyDescent="0.35">
      <c r="A1264" s="162">
        <v>129664</v>
      </c>
      <c r="B1264" s="8">
        <v>2</v>
      </c>
      <c r="C1264" s="9" t="s">
        <v>97</v>
      </c>
      <c r="D1264" s="10">
        <v>43698</v>
      </c>
      <c r="E1264" s="9" t="s">
        <v>152</v>
      </c>
      <c r="F1264" s="10">
        <v>44484.875138888892</v>
      </c>
      <c r="G1264" s="9" t="s">
        <v>426</v>
      </c>
      <c r="H1264" s="11" t="s">
        <v>1828</v>
      </c>
      <c r="I1264" s="9" t="s">
        <v>129</v>
      </c>
      <c r="J1264" s="12" t="s">
        <v>101</v>
      </c>
      <c r="K1264" s="9"/>
      <c r="L1264" s="12" t="s">
        <v>101</v>
      </c>
      <c r="M1264" s="11" t="s">
        <v>2747</v>
      </c>
      <c r="N1264" s="11" t="s">
        <v>1793</v>
      </c>
      <c r="O1264" s="9" t="s">
        <v>157</v>
      </c>
      <c r="P1264" s="9" t="s">
        <v>158</v>
      </c>
      <c r="Q1264" s="11" t="s">
        <v>1793</v>
      </c>
      <c r="R1264" s="9" t="s">
        <v>47</v>
      </c>
      <c r="S1264" s="164" t="s">
        <v>43</v>
      </c>
      <c r="T1264" s="13">
        <v>5.35</v>
      </c>
      <c r="U1264" s="10">
        <v>44323</v>
      </c>
      <c r="V1264" s="9" t="s">
        <v>1805</v>
      </c>
      <c r="W1264" s="12" t="s">
        <v>93</v>
      </c>
      <c r="X1264" s="12" t="s">
        <v>13</v>
      </c>
      <c r="Y1264" s="163" t="s">
        <v>31</v>
      </c>
      <c r="Z1264" s="11"/>
      <c r="AA1264" s="14">
        <v>0</v>
      </c>
      <c r="AB1264" s="14">
        <v>0</v>
      </c>
      <c r="AC1264" s="14">
        <v>0</v>
      </c>
      <c r="AD1264" s="14">
        <v>-604976</v>
      </c>
      <c r="AE1264" s="161">
        <f>SUM(TAMPData2202[[#This Row],[2022 PE Obligations]:[2022 Paving Obligations]])</f>
        <v>-604976</v>
      </c>
      <c r="AF1264" s="14">
        <v>0</v>
      </c>
      <c r="AG1264" s="14">
        <v>0</v>
      </c>
      <c r="AH1264" s="14">
        <v>0</v>
      </c>
      <c r="AI1264" s="14">
        <v>1483657</v>
      </c>
      <c r="AJ1264" s="14">
        <v>1483657</v>
      </c>
      <c r="AK1264" s="16" t="s">
        <v>2749</v>
      </c>
    </row>
    <row r="1265" spans="1:37" hidden="1" x14ac:dyDescent="0.35">
      <c r="A1265" s="162">
        <v>129665</v>
      </c>
      <c r="B1265" s="8">
        <v>2</v>
      </c>
      <c r="C1265" s="9" t="s">
        <v>97</v>
      </c>
      <c r="D1265" s="10">
        <v>43698</v>
      </c>
      <c r="E1265" s="9" t="s">
        <v>152</v>
      </c>
      <c r="F1265" s="10">
        <v>44484.875127314815</v>
      </c>
      <c r="G1265" s="9" t="s">
        <v>426</v>
      </c>
      <c r="H1265" s="11" t="s">
        <v>1027</v>
      </c>
      <c r="I1265" s="9" t="s">
        <v>129</v>
      </c>
      <c r="J1265" s="12" t="s">
        <v>101</v>
      </c>
      <c r="K1265" s="9"/>
      <c r="L1265" s="12" t="s">
        <v>101</v>
      </c>
      <c r="M1265" s="11" t="s">
        <v>2750</v>
      </c>
      <c r="N1265" s="11" t="s">
        <v>1793</v>
      </c>
      <c r="O1265" s="9" t="s">
        <v>157</v>
      </c>
      <c r="P1265" s="9" t="s">
        <v>158</v>
      </c>
      <c r="Q1265" s="11" t="s">
        <v>1793</v>
      </c>
      <c r="R1265" s="9" t="s">
        <v>47</v>
      </c>
      <c r="S1265" s="164" t="s">
        <v>43</v>
      </c>
      <c r="T1265" s="13">
        <v>2.2599999999999998</v>
      </c>
      <c r="U1265" s="10">
        <v>44323</v>
      </c>
      <c r="V1265" s="9" t="s">
        <v>1805</v>
      </c>
      <c r="W1265" s="12" t="s">
        <v>93</v>
      </c>
      <c r="X1265" s="12" t="s">
        <v>13</v>
      </c>
      <c r="Y1265" s="163" t="s">
        <v>31</v>
      </c>
      <c r="Z1265" s="11"/>
      <c r="AA1265" s="14">
        <v>0</v>
      </c>
      <c r="AB1265" s="14">
        <v>0</v>
      </c>
      <c r="AC1265" s="14">
        <v>0</v>
      </c>
      <c r="AD1265" s="14">
        <v>-229135</v>
      </c>
      <c r="AE1265" s="161">
        <f>SUM(TAMPData2202[[#This Row],[2022 PE Obligations]:[2022 Paving Obligations]])</f>
        <v>-229135</v>
      </c>
      <c r="AF1265" s="14">
        <v>0</v>
      </c>
      <c r="AG1265" s="14">
        <v>0</v>
      </c>
      <c r="AH1265" s="14">
        <v>0</v>
      </c>
      <c r="AI1265" s="14">
        <v>560519</v>
      </c>
      <c r="AJ1265" s="14">
        <v>560519</v>
      </c>
      <c r="AK1265" s="16" t="s">
        <v>2751</v>
      </c>
    </row>
    <row r="1266" spans="1:37" hidden="1" x14ac:dyDescent="0.35">
      <c r="A1266" s="162">
        <v>129672</v>
      </c>
      <c r="B1266" s="8">
        <v>2</v>
      </c>
      <c r="C1266" s="9" t="s">
        <v>97</v>
      </c>
      <c r="D1266" s="10">
        <v>43698</v>
      </c>
      <c r="E1266" s="9" t="s">
        <v>152</v>
      </c>
      <c r="F1266" s="10">
        <v>44389.875069444446</v>
      </c>
      <c r="G1266" s="9" t="s">
        <v>426</v>
      </c>
      <c r="H1266" s="11" t="s">
        <v>223</v>
      </c>
      <c r="I1266" s="9" t="s">
        <v>1709</v>
      </c>
      <c r="J1266" s="12" t="s">
        <v>101</v>
      </c>
      <c r="K1266" s="9"/>
      <c r="L1266" s="12" t="s">
        <v>101</v>
      </c>
      <c r="M1266" s="11" t="s">
        <v>2565</v>
      </c>
      <c r="N1266" s="11" t="s">
        <v>1793</v>
      </c>
      <c r="O1266" s="9" t="s">
        <v>157</v>
      </c>
      <c r="P1266" s="9" t="s">
        <v>158</v>
      </c>
      <c r="Q1266" s="11" t="s">
        <v>1793</v>
      </c>
      <c r="R1266" s="9" t="s">
        <v>47</v>
      </c>
      <c r="S1266" s="164" t="s">
        <v>43</v>
      </c>
      <c r="T1266" s="13">
        <v>7.31</v>
      </c>
      <c r="U1266" s="10">
        <v>44281</v>
      </c>
      <c r="V1266" s="9" t="s">
        <v>1805</v>
      </c>
      <c r="W1266" s="12" t="s">
        <v>93</v>
      </c>
      <c r="X1266" s="12" t="s">
        <v>103</v>
      </c>
      <c r="Y1266" s="163" t="s">
        <v>32</v>
      </c>
      <c r="Z1266" s="11"/>
      <c r="AA1266" s="14">
        <v>0</v>
      </c>
      <c r="AB1266" s="14">
        <v>0</v>
      </c>
      <c r="AC1266" s="14">
        <v>-1917</v>
      </c>
      <c r="AD1266" s="14">
        <v>-189719</v>
      </c>
      <c r="AE1266" s="161">
        <f>SUM(TAMPData2202[[#This Row],[2022 PE Obligations]:[2022 Paving Obligations]])</f>
        <v>-191636</v>
      </c>
      <c r="AF1266" s="14">
        <v>0</v>
      </c>
      <c r="AG1266" s="14">
        <v>0</v>
      </c>
      <c r="AH1266" s="14">
        <v>41020</v>
      </c>
      <c r="AI1266" s="14">
        <v>1286686</v>
      </c>
      <c r="AJ1266" s="14">
        <v>1327706</v>
      </c>
      <c r="AK1266" s="16" t="s">
        <v>2567</v>
      </c>
    </row>
    <row r="1267" spans="1:37" hidden="1" x14ac:dyDescent="0.35">
      <c r="A1267" s="162">
        <v>129673</v>
      </c>
      <c r="B1267" s="8">
        <v>2</v>
      </c>
      <c r="C1267" s="9" t="s">
        <v>114</v>
      </c>
      <c r="D1267" s="10">
        <v>43698</v>
      </c>
      <c r="E1267" s="9" t="s">
        <v>152</v>
      </c>
      <c r="F1267" s="10">
        <v>44349.875243055554</v>
      </c>
      <c r="G1267" s="9" t="s">
        <v>426</v>
      </c>
      <c r="H1267" s="11" t="s">
        <v>1027</v>
      </c>
      <c r="I1267" s="9" t="s">
        <v>1682</v>
      </c>
      <c r="J1267" s="12" t="s">
        <v>101</v>
      </c>
      <c r="K1267" s="9"/>
      <c r="L1267" s="12" t="s">
        <v>101</v>
      </c>
      <c r="M1267" s="11" t="s">
        <v>2845</v>
      </c>
      <c r="N1267" s="11" t="s">
        <v>1793</v>
      </c>
      <c r="O1267" s="9" t="s">
        <v>157</v>
      </c>
      <c r="P1267" s="9" t="s">
        <v>158</v>
      </c>
      <c r="Q1267" s="11" t="s">
        <v>1793</v>
      </c>
      <c r="R1267" s="9" t="s">
        <v>47</v>
      </c>
      <c r="S1267" s="164" t="s">
        <v>43</v>
      </c>
      <c r="T1267" s="13">
        <v>8.1</v>
      </c>
      <c r="U1267" s="10">
        <v>44323</v>
      </c>
      <c r="V1267" s="9" t="s">
        <v>1805</v>
      </c>
      <c r="W1267" s="12" t="s">
        <v>93</v>
      </c>
      <c r="X1267" s="12" t="s">
        <v>103</v>
      </c>
      <c r="Y1267" s="163" t="s">
        <v>32</v>
      </c>
      <c r="Z1267" s="11"/>
      <c r="AA1267" s="14">
        <v>0</v>
      </c>
      <c r="AB1267" s="14">
        <v>0</v>
      </c>
      <c r="AC1267" s="14">
        <v>0</v>
      </c>
      <c r="AD1267" s="14">
        <v>105069</v>
      </c>
      <c r="AE1267" s="161">
        <f>SUM(TAMPData2202[[#This Row],[2022 PE Obligations]:[2022 Paving Obligations]])</f>
        <v>105069</v>
      </c>
      <c r="AF1267" s="14">
        <v>0</v>
      </c>
      <c r="AG1267" s="14">
        <v>0</v>
      </c>
      <c r="AH1267" s="14">
        <v>0</v>
      </c>
      <c r="AI1267" s="14">
        <v>1514488</v>
      </c>
      <c r="AJ1267" s="14">
        <v>1514488</v>
      </c>
      <c r="AK1267" s="16" t="s">
        <v>2847</v>
      </c>
    </row>
    <row r="1268" spans="1:37" hidden="1" x14ac:dyDescent="0.35">
      <c r="A1268" s="159">
        <v>129675</v>
      </c>
      <c r="B1268" s="8">
        <v>3</v>
      </c>
      <c r="C1268" s="9" t="s">
        <v>85</v>
      </c>
      <c r="D1268" s="10">
        <v>43700</v>
      </c>
      <c r="E1268" s="9" t="s">
        <v>385</v>
      </c>
      <c r="F1268" s="10">
        <v>44491</v>
      </c>
      <c r="G1268" s="9" t="s">
        <v>228</v>
      </c>
      <c r="H1268" s="11" t="s">
        <v>319</v>
      </c>
      <c r="I1268" s="9" t="s">
        <v>1331</v>
      </c>
      <c r="J1268" s="12"/>
      <c r="K1268" s="9" t="s">
        <v>495</v>
      </c>
      <c r="L1268" s="12" t="s">
        <v>183</v>
      </c>
      <c r="M1268" s="11" t="s">
        <v>1332</v>
      </c>
      <c r="N1268" s="11"/>
      <c r="O1268" s="9" t="s">
        <v>271</v>
      </c>
      <c r="P1268" s="9" t="s">
        <v>166</v>
      </c>
      <c r="Q1268" s="11"/>
      <c r="R1268" s="9" t="s">
        <v>39</v>
      </c>
      <c r="S1268" s="9" t="s">
        <v>45</v>
      </c>
      <c r="T1268" s="13">
        <v>0.01</v>
      </c>
      <c r="U1268" s="12"/>
      <c r="V1268" s="9"/>
      <c r="W1268" s="12" t="s">
        <v>93</v>
      </c>
      <c r="X1268" s="12" t="s">
        <v>186</v>
      </c>
      <c r="Y1268" s="153" t="s">
        <v>34</v>
      </c>
      <c r="Z1268" s="11"/>
      <c r="AA1268" s="14">
        <v>0</v>
      </c>
      <c r="AB1268" s="14">
        <v>0</v>
      </c>
      <c r="AC1268" s="14">
        <v>315179.96000000002</v>
      </c>
      <c r="AD1268" s="14">
        <v>0</v>
      </c>
      <c r="AE1268" s="161">
        <f>SUM(TAMPData2202[[#This Row],[2022 PE Obligations]:[2022 Paving Obligations]])</f>
        <v>315179.96000000002</v>
      </c>
      <c r="AF1268" s="14">
        <v>0</v>
      </c>
      <c r="AG1268" s="14">
        <v>0</v>
      </c>
      <c r="AH1268" s="14">
        <v>315179.96000000002</v>
      </c>
      <c r="AI1268" s="14">
        <v>0</v>
      </c>
      <c r="AJ1268" s="14">
        <v>315179.96000000002</v>
      </c>
      <c r="AK1268" s="16" t="s">
        <v>1333</v>
      </c>
    </row>
    <row r="1269" spans="1:37" hidden="1" x14ac:dyDescent="0.35">
      <c r="A1269" s="162">
        <v>129680</v>
      </c>
      <c r="B1269" s="8">
        <v>1</v>
      </c>
      <c r="C1269" s="9" t="s">
        <v>122</v>
      </c>
      <c r="D1269" s="10">
        <v>43704</v>
      </c>
      <c r="E1269" s="9" t="s">
        <v>152</v>
      </c>
      <c r="F1269" s="10">
        <v>44552.875173611108</v>
      </c>
      <c r="G1269" s="9" t="s">
        <v>108</v>
      </c>
      <c r="H1269" s="11" t="s">
        <v>337</v>
      </c>
      <c r="I1269" s="9" t="s">
        <v>3583</v>
      </c>
      <c r="J1269" s="12" t="s">
        <v>299</v>
      </c>
      <c r="K1269" s="9"/>
      <c r="L1269" s="12" t="s">
        <v>300</v>
      </c>
      <c r="M1269" s="11" t="s">
        <v>3843</v>
      </c>
      <c r="N1269" s="11" t="s">
        <v>3844</v>
      </c>
      <c r="O1269" s="9" t="s">
        <v>157</v>
      </c>
      <c r="P1269" s="9" t="s">
        <v>1794</v>
      </c>
      <c r="Q1269" s="11" t="s">
        <v>3844</v>
      </c>
      <c r="R1269" s="9" t="s">
        <v>47</v>
      </c>
      <c r="S1269" s="9" t="s">
        <v>43</v>
      </c>
      <c r="T1269" s="13">
        <v>6.41</v>
      </c>
      <c r="U1269" s="10">
        <v>44540</v>
      </c>
      <c r="V1269" s="9"/>
      <c r="W1269" s="12" t="s">
        <v>93</v>
      </c>
      <c r="X1269" s="12" t="s">
        <v>303</v>
      </c>
      <c r="Y1269" s="163" t="s">
        <v>29</v>
      </c>
      <c r="Z1269" s="11" t="s">
        <v>3845</v>
      </c>
      <c r="AA1269" s="14">
        <v>0</v>
      </c>
      <c r="AB1269" s="14">
        <v>0</v>
      </c>
      <c r="AC1269" s="14">
        <v>580485</v>
      </c>
      <c r="AD1269" s="14">
        <v>6152200</v>
      </c>
      <c r="AE1269" s="161">
        <f>SUM(TAMPData2202[[#This Row],[2022 PE Obligations]:[2022 Paving Obligations]])</f>
        <v>6732685</v>
      </c>
      <c r="AF1269" s="14">
        <v>0</v>
      </c>
      <c r="AG1269" s="14">
        <v>0</v>
      </c>
      <c r="AH1269" s="14">
        <v>580485</v>
      </c>
      <c r="AI1269" s="14">
        <v>6152200</v>
      </c>
      <c r="AJ1269" s="14">
        <v>6732685</v>
      </c>
      <c r="AK1269" s="16" t="s">
        <v>3847</v>
      </c>
    </row>
    <row r="1270" spans="1:37" ht="36" hidden="1" x14ac:dyDescent="0.35">
      <c r="A1270" s="162">
        <v>129681</v>
      </c>
      <c r="B1270" s="8">
        <v>1</v>
      </c>
      <c r="C1270" s="9" t="s">
        <v>85</v>
      </c>
      <c r="D1270" s="10">
        <v>43704</v>
      </c>
      <c r="E1270" s="9" t="s">
        <v>152</v>
      </c>
      <c r="F1270" s="10">
        <v>44557</v>
      </c>
      <c r="G1270" s="9" t="s">
        <v>189</v>
      </c>
      <c r="H1270" s="11" t="s">
        <v>190</v>
      </c>
      <c r="I1270" s="9" t="s">
        <v>477</v>
      </c>
      <c r="J1270" s="12" t="s">
        <v>299</v>
      </c>
      <c r="K1270" s="9"/>
      <c r="L1270" s="12" t="s">
        <v>300</v>
      </c>
      <c r="M1270" s="11" t="s">
        <v>1961</v>
      </c>
      <c r="N1270" s="11" t="s">
        <v>1947</v>
      </c>
      <c r="O1270" s="9" t="s">
        <v>157</v>
      </c>
      <c r="P1270" s="9" t="s">
        <v>1794</v>
      </c>
      <c r="Q1270" s="11" t="s">
        <v>1947</v>
      </c>
      <c r="R1270" s="9" t="s">
        <v>47</v>
      </c>
      <c r="S1270" s="9" t="s">
        <v>43</v>
      </c>
      <c r="T1270" s="13">
        <v>6.01</v>
      </c>
      <c r="U1270" s="10">
        <v>44603</v>
      </c>
      <c r="V1270" s="9"/>
      <c r="W1270" s="12" t="s">
        <v>93</v>
      </c>
      <c r="X1270" s="12" t="s">
        <v>303</v>
      </c>
      <c r="Y1270" s="163" t="s">
        <v>29</v>
      </c>
      <c r="Z1270" s="11" t="s">
        <v>1962</v>
      </c>
      <c r="AA1270" s="14">
        <v>0</v>
      </c>
      <c r="AB1270" s="14">
        <v>0</v>
      </c>
      <c r="AC1270" s="14">
        <v>5000</v>
      </c>
      <c r="AD1270" s="14">
        <v>5299480</v>
      </c>
      <c r="AE1270" s="161">
        <f>SUM(TAMPData2202[[#This Row],[2022 PE Obligations]:[2022 Paving Obligations]])</f>
        <v>5304480</v>
      </c>
      <c r="AF1270" s="14">
        <v>0</v>
      </c>
      <c r="AG1270" s="14">
        <v>0</v>
      </c>
      <c r="AH1270" s="14">
        <v>5000</v>
      </c>
      <c r="AI1270" s="14">
        <v>5299480</v>
      </c>
      <c r="AJ1270" s="14">
        <v>5304480</v>
      </c>
      <c r="AK1270" s="16" t="s">
        <v>1964</v>
      </c>
    </row>
    <row r="1271" spans="1:37" hidden="1" x14ac:dyDescent="0.35">
      <c r="A1271" s="162">
        <v>129682</v>
      </c>
      <c r="B1271" s="8">
        <v>1</v>
      </c>
      <c r="C1271" s="9" t="s">
        <v>122</v>
      </c>
      <c r="D1271" s="10">
        <v>43704</v>
      </c>
      <c r="E1271" s="9" t="s">
        <v>152</v>
      </c>
      <c r="F1271" s="10">
        <v>44552.875196759262</v>
      </c>
      <c r="G1271" s="9" t="s">
        <v>108</v>
      </c>
      <c r="H1271" s="11" t="s">
        <v>1633</v>
      </c>
      <c r="I1271" s="9" t="s">
        <v>603</v>
      </c>
      <c r="J1271" s="12" t="s">
        <v>299</v>
      </c>
      <c r="K1271" s="9"/>
      <c r="L1271" s="12" t="s">
        <v>300</v>
      </c>
      <c r="M1271" s="11" t="s">
        <v>3848</v>
      </c>
      <c r="N1271" s="11" t="s">
        <v>1947</v>
      </c>
      <c r="O1271" s="9" t="s">
        <v>157</v>
      </c>
      <c r="P1271" s="9" t="s">
        <v>157</v>
      </c>
      <c r="Q1271" s="11" t="s">
        <v>3849</v>
      </c>
      <c r="R1271" s="9" t="s">
        <v>47</v>
      </c>
      <c r="S1271" s="9" t="s">
        <v>43</v>
      </c>
      <c r="T1271" s="13">
        <v>5.0599999999999996</v>
      </c>
      <c r="U1271" s="10">
        <v>44540</v>
      </c>
      <c r="V1271" s="9"/>
      <c r="W1271" s="12" t="s">
        <v>93</v>
      </c>
      <c r="X1271" s="12" t="s">
        <v>303</v>
      </c>
      <c r="Y1271" s="163" t="s">
        <v>29</v>
      </c>
      <c r="Z1271" s="11"/>
      <c r="AA1271" s="14">
        <v>0</v>
      </c>
      <c r="AB1271" s="14">
        <v>0</v>
      </c>
      <c r="AC1271" s="14">
        <v>0</v>
      </c>
      <c r="AD1271" s="14">
        <v>4718950</v>
      </c>
      <c r="AE1271" s="161">
        <f>SUM(TAMPData2202[[#This Row],[2022 PE Obligations]:[2022 Paving Obligations]])</f>
        <v>4718950</v>
      </c>
      <c r="AF1271" s="14">
        <v>0</v>
      </c>
      <c r="AG1271" s="14">
        <v>0</v>
      </c>
      <c r="AH1271" s="14">
        <v>0</v>
      </c>
      <c r="AI1271" s="14">
        <v>4718950</v>
      </c>
      <c r="AJ1271" s="14">
        <v>4718950</v>
      </c>
      <c r="AK1271" s="16" t="s">
        <v>3851</v>
      </c>
    </row>
    <row r="1272" spans="1:37" hidden="1" x14ac:dyDescent="0.35">
      <c r="A1272" s="162">
        <v>129684</v>
      </c>
      <c r="B1272" s="8">
        <v>1</v>
      </c>
      <c r="C1272" s="9" t="s">
        <v>97</v>
      </c>
      <c r="D1272" s="10">
        <v>43704</v>
      </c>
      <c r="E1272" s="9" t="s">
        <v>152</v>
      </c>
      <c r="F1272" s="10">
        <v>44586.875127314815</v>
      </c>
      <c r="G1272" s="9" t="s">
        <v>108</v>
      </c>
      <c r="H1272" s="11" t="s">
        <v>297</v>
      </c>
      <c r="I1272" s="9" t="s">
        <v>477</v>
      </c>
      <c r="J1272" s="12" t="s">
        <v>299</v>
      </c>
      <c r="K1272" s="9"/>
      <c r="L1272" s="12" t="s">
        <v>300</v>
      </c>
      <c r="M1272" s="11" t="s">
        <v>3290</v>
      </c>
      <c r="N1272" s="11" t="s">
        <v>3291</v>
      </c>
      <c r="O1272" s="9" t="s">
        <v>157</v>
      </c>
      <c r="P1272" s="9" t="s">
        <v>157</v>
      </c>
      <c r="Q1272" s="11" t="s">
        <v>3291</v>
      </c>
      <c r="R1272" s="164" t="s">
        <v>47</v>
      </c>
      <c r="S1272" s="164" t="s">
        <v>46</v>
      </c>
      <c r="T1272" s="13">
        <v>1.5</v>
      </c>
      <c r="U1272" s="10">
        <v>44281</v>
      </c>
      <c r="V1272" s="9" t="s">
        <v>1805</v>
      </c>
      <c r="W1272" s="12" t="s">
        <v>93</v>
      </c>
      <c r="X1272" s="12" t="s">
        <v>303</v>
      </c>
      <c r="Y1272" s="163" t="s">
        <v>29</v>
      </c>
      <c r="Z1272" s="11"/>
      <c r="AA1272" s="14">
        <v>0</v>
      </c>
      <c r="AB1272" s="14">
        <v>0</v>
      </c>
      <c r="AC1272" s="14">
        <v>0</v>
      </c>
      <c r="AD1272" s="14">
        <v>160600</v>
      </c>
      <c r="AE1272" s="161">
        <f>SUM(TAMPData2202[[#This Row],[2022 PE Obligations]:[2022 Paving Obligations]])</f>
        <v>160600</v>
      </c>
      <c r="AF1272" s="14">
        <v>0</v>
      </c>
      <c r="AG1272" s="14">
        <v>0</v>
      </c>
      <c r="AH1272" s="14">
        <v>0</v>
      </c>
      <c r="AI1272" s="14">
        <v>2533100</v>
      </c>
      <c r="AJ1272" s="14">
        <v>2533100</v>
      </c>
      <c r="AK1272" s="16" t="s">
        <v>3293</v>
      </c>
    </row>
    <row r="1273" spans="1:37" hidden="1" x14ac:dyDescent="0.35">
      <c r="A1273" s="159">
        <v>129694</v>
      </c>
      <c r="B1273" s="8">
        <v>3</v>
      </c>
      <c r="C1273" s="9" t="s">
        <v>85</v>
      </c>
      <c r="D1273" s="10">
        <v>43706</v>
      </c>
      <c r="E1273" s="9" t="s">
        <v>5730</v>
      </c>
      <c r="F1273" s="10">
        <v>44315</v>
      </c>
      <c r="G1273" s="9" t="s">
        <v>241</v>
      </c>
      <c r="H1273" s="11" t="s">
        <v>1489</v>
      </c>
      <c r="I1273" s="9" t="s">
        <v>6339</v>
      </c>
      <c r="J1273" s="12"/>
      <c r="K1273" s="9" t="s">
        <v>6340</v>
      </c>
      <c r="L1273" s="12" t="s">
        <v>183</v>
      </c>
      <c r="M1273" s="11" t="s">
        <v>6341</v>
      </c>
      <c r="N1273" s="11" t="s">
        <v>6306</v>
      </c>
      <c r="O1273" s="9" t="s">
        <v>5109</v>
      </c>
      <c r="P1273" s="9" t="s">
        <v>5027</v>
      </c>
      <c r="Q1273" s="11"/>
      <c r="R1273" s="166" t="s">
        <v>1778</v>
      </c>
      <c r="S1273" s="9"/>
      <c r="T1273" s="13">
        <v>0.01</v>
      </c>
      <c r="U1273" s="12"/>
      <c r="V1273" s="9"/>
      <c r="W1273" s="12" t="s">
        <v>93</v>
      </c>
      <c r="X1273" s="12" t="s">
        <v>186</v>
      </c>
      <c r="Y1273" s="12"/>
      <c r="Z1273" s="11"/>
      <c r="AA1273" s="14">
        <v>0</v>
      </c>
      <c r="AB1273" s="14">
        <v>40070</v>
      </c>
      <c r="AC1273" s="14">
        <v>0</v>
      </c>
      <c r="AD1273" s="14">
        <v>0</v>
      </c>
      <c r="AE1273" s="161">
        <f>SUM(TAMPData2202[[#This Row],[2022 PE Obligations]:[2022 Paving Obligations]])</f>
        <v>40070</v>
      </c>
      <c r="AF1273" s="14">
        <v>15000</v>
      </c>
      <c r="AG1273" s="14">
        <v>40070</v>
      </c>
      <c r="AH1273" s="14">
        <v>0</v>
      </c>
      <c r="AI1273" s="14">
        <v>0</v>
      </c>
      <c r="AJ1273" s="14">
        <v>55070</v>
      </c>
      <c r="AK1273" s="16"/>
    </row>
    <row r="1274" spans="1:37" hidden="1" x14ac:dyDescent="0.35">
      <c r="A1274" s="159">
        <v>129699</v>
      </c>
      <c r="B1274" s="8">
        <v>3</v>
      </c>
      <c r="C1274" s="9" t="s">
        <v>85</v>
      </c>
      <c r="D1274" s="10">
        <v>43707</v>
      </c>
      <c r="E1274" s="9" t="s">
        <v>5730</v>
      </c>
      <c r="F1274" s="10">
        <v>44369</v>
      </c>
      <c r="G1274" s="9" t="s">
        <v>241</v>
      </c>
      <c r="H1274" s="11" t="s">
        <v>538</v>
      </c>
      <c r="I1274" s="9" t="s">
        <v>6342</v>
      </c>
      <c r="J1274" s="12"/>
      <c r="K1274" s="9" t="s">
        <v>6343</v>
      </c>
      <c r="L1274" s="12" t="s">
        <v>183</v>
      </c>
      <c r="M1274" s="11" t="s">
        <v>6344</v>
      </c>
      <c r="N1274" s="11" t="s">
        <v>6306</v>
      </c>
      <c r="O1274" s="9" t="s">
        <v>5109</v>
      </c>
      <c r="P1274" s="9" t="s">
        <v>5027</v>
      </c>
      <c r="Q1274" s="11"/>
      <c r="R1274" s="166" t="s">
        <v>1778</v>
      </c>
      <c r="S1274" s="9"/>
      <c r="T1274" s="13">
        <v>0.01</v>
      </c>
      <c r="U1274" s="12"/>
      <c r="V1274" s="9"/>
      <c r="W1274" s="12" t="s">
        <v>93</v>
      </c>
      <c r="X1274" s="12" t="s">
        <v>103</v>
      </c>
      <c r="Y1274" s="12"/>
      <c r="Z1274" s="11"/>
      <c r="AA1274" s="14">
        <v>0</v>
      </c>
      <c r="AB1274" s="14">
        <v>92000</v>
      </c>
      <c r="AC1274" s="14">
        <v>0</v>
      </c>
      <c r="AD1274" s="14">
        <v>0</v>
      </c>
      <c r="AE1274" s="161">
        <f>SUM(TAMPData2202[[#This Row],[2022 PE Obligations]:[2022 Paving Obligations]])</f>
        <v>92000</v>
      </c>
      <c r="AF1274" s="14">
        <v>15000</v>
      </c>
      <c r="AG1274" s="14">
        <v>92000</v>
      </c>
      <c r="AH1274" s="14">
        <v>0</v>
      </c>
      <c r="AI1274" s="14">
        <v>0</v>
      </c>
      <c r="AJ1274" s="14">
        <v>107000</v>
      </c>
      <c r="AK1274" s="16"/>
    </row>
    <row r="1275" spans="1:37" hidden="1" x14ac:dyDescent="0.35">
      <c r="A1275" s="159">
        <v>129700</v>
      </c>
      <c r="B1275" s="8">
        <v>3</v>
      </c>
      <c r="C1275" s="9" t="s">
        <v>85</v>
      </c>
      <c r="D1275" s="10">
        <v>43707</v>
      </c>
      <c r="E1275" s="9" t="s">
        <v>5730</v>
      </c>
      <c r="F1275" s="10">
        <v>44370</v>
      </c>
      <c r="G1275" s="9" t="s">
        <v>241</v>
      </c>
      <c r="H1275" s="11" t="s">
        <v>538</v>
      </c>
      <c r="I1275" s="9" t="s">
        <v>6345</v>
      </c>
      <c r="J1275" s="12"/>
      <c r="K1275" s="9" t="s">
        <v>6346</v>
      </c>
      <c r="L1275" s="12" t="s">
        <v>183</v>
      </c>
      <c r="M1275" s="11" t="s">
        <v>6347</v>
      </c>
      <c r="N1275" s="11" t="s">
        <v>6306</v>
      </c>
      <c r="O1275" s="9" t="s">
        <v>5109</v>
      </c>
      <c r="P1275" s="9" t="s">
        <v>5027</v>
      </c>
      <c r="Q1275" s="11"/>
      <c r="R1275" s="166" t="s">
        <v>1778</v>
      </c>
      <c r="S1275" s="9"/>
      <c r="T1275" s="13">
        <v>0.01</v>
      </c>
      <c r="U1275" s="12"/>
      <c r="V1275" s="9"/>
      <c r="W1275" s="12" t="s">
        <v>93</v>
      </c>
      <c r="X1275" s="12" t="s">
        <v>103</v>
      </c>
      <c r="Y1275" s="12"/>
      <c r="Z1275" s="11"/>
      <c r="AA1275" s="14">
        <v>0</v>
      </c>
      <c r="AB1275" s="14">
        <v>0</v>
      </c>
      <c r="AC1275" s="14">
        <v>9500</v>
      </c>
      <c r="AD1275" s="14">
        <v>0</v>
      </c>
      <c r="AE1275" s="161">
        <f>SUM(TAMPData2202[[#This Row],[2022 PE Obligations]:[2022 Paving Obligations]])</f>
        <v>9500</v>
      </c>
      <c r="AF1275" s="14">
        <v>15000</v>
      </c>
      <c r="AG1275" s="14">
        <v>0</v>
      </c>
      <c r="AH1275" s="14">
        <v>9500</v>
      </c>
      <c r="AI1275" s="14">
        <v>0</v>
      </c>
      <c r="AJ1275" s="14">
        <v>24500</v>
      </c>
      <c r="AK1275" s="16" t="s">
        <v>6348</v>
      </c>
    </row>
    <row r="1276" spans="1:37" hidden="1" x14ac:dyDescent="0.35">
      <c r="A1276" s="159">
        <v>129701</v>
      </c>
      <c r="B1276" s="8">
        <v>3</v>
      </c>
      <c r="C1276" s="9" t="s">
        <v>85</v>
      </c>
      <c r="D1276" s="10">
        <v>43707</v>
      </c>
      <c r="E1276" s="9" t="s">
        <v>5730</v>
      </c>
      <c r="F1276" s="10">
        <v>44370</v>
      </c>
      <c r="G1276" s="9" t="s">
        <v>241</v>
      </c>
      <c r="H1276" s="11" t="s">
        <v>538</v>
      </c>
      <c r="I1276" s="9" t="s">
        <v>6349</v>
      </c>
      <c r="J1276" s="12"/>
      <c r="K1276" s="9" t="s">
        <v>6350</v>
      </c>
      <c r="L1276" s="12" t="s">
        <v>183</v>
      </c>
      <c r="M1276" s="11" t="s">
        <v>6351</v>
      </c>
      <c r="N1276" s="11" t="s">
        <v>6306</v>
      </c>
      <c r="O1276" s="9" t="s">
        <v>5109</v>
      </c>
      <c r="P1276" s="9" t="s">
        <v>5027</v>
      </c>
      <c r="Q1276" s="11"/>
      <c r="R1276" s="166" t="s">
        <v>1778</v>
      </c>
      <c r="S1276" s="9"/>
      <c r="T1276" s="13">
        <v>0.01</v>
      </c>
      <c r="U1276" s="12"/>
      <c r="V1276" s="9"/>
      <c r="W1276" s="12" t="s">
        <v>93</v>
      </c>
      <c r="X1276" s="12" t="s">
        <v>103</v>
      </c>
      <c r="Y1276" s="12"/>
      <c r="Z1276" s="11"/>
      <c r="AA1276" s="14">
        <v>0</v>
      </c>
      <c r="AB1276" s="14">
        <v>351500</v>
      </c>
      <c r="AC1276" s="14">
        <v>0</v>
      </c>
      <c r="AD1276" s="14">
        <v>0</v>
      </c>
      <c r="AE1276" s="161">
        <f>SUM(TAMPData2202[[#This Row],[2022 PE Obligations]:[2022 Paving Obligations]])</f>
        <v>351500</v>
      </c>
      <c r="AF1276" s="14">
        <v>15000</v>
      </c>
      <c r="AG1276" s="14">
        <v>351500</v>
      </c>
      <c r="AH1276" s="14">
        <v>0</v>
      </c>
      <c r="AI1276" s="14">
        <v>0</v>
      </c>
      <c r="AJ1276" s="14">
        <v>366500</v>
      </c>
      <c r="AK1276" s="16"/>
    </row>
    <row r="1277" spans="1:37" hidden="1" x14ac:dyDescent="0.35">
      <c r="A1277" s="159">
        <v>129702</v>
      </c>
      <c r="B1277" s="8">
        <v>3</v>
      </c>
      <c r="C1277" s="9" t="s">
        <v>85</v>
      </c>
      <c r="D1277" s="10">
        <v>43707</v>
      </c>
      <c r="E1277" s="9" t="s">
        <v>5730</v>
      </c>
      <c r="F1277" s="10">
        <v>44370</v>
      </c>
      <c r="G1277" s="9" t="s">
        <v>241</v>
      </c>
      <c r="H1277" s="11" t="s">
        <v>538</v>
      </c>
      <c r="I1277" s="9" t="s">
        <v>6352</v>
      </c>
      <c r="J1277" s="12"/>
      <c r="K1277" s="9" t="s">
        <v>6353</v>
      </c>
      <c r="L1277" s="12" t="s">
        <v>183</v>
      </c>
      <c r="M1277" s="11" t="s">
        <v>6354</v>
      </c>
      <c r="N1277" s="11" t="s">
        <v>6306</v>
      </c>
      <c r="O1277" s="9" t="s">
        <v>5109</v>
      </c>
      <c r="P1277" s="9" t="s">
        <v>5027</v>
      </c>
      <c r="Q1277" s="11"/>
      <c r="R1277" s="166" t="s">
        <v>1778</v>
      </c>
      <c r="S1277" s="9"/>
      <c r="T1277" s="13">
        <v>0.01</v>
      </c>
      <c r="U1277" s="12"/>
      <c r="V1277" s="9"/>
      <c r="W1277" s="12" t="s">
        <v>93</v>
      </c>
      <c r="X1277" s="12" t="s">
        <v>186</v>
      </c>
      <c r="Y1277" s="12"/>
      <c r="Z1277" s="11"/>
      <c r="AA1277" s="14">
        <v>0</v>
      </c>
      <c r="AB1277" s="14">
        <v>4800</v>
      </c>
      <c r="AC1277" s="14">
        <v>0</v>
      </c>
      <c r="AD1277" s="14">
        <v>0</v>
      </c>
      <c r="AE1277" s="161">
        <f>SUM(TAMPData2202[[#This Row],[2022 PE Obligations]:[2022 Paving Obligations]])</f>
        <v>4800</v>
      </c>
      <c r="AF1277" s="14">
        <v>15000</v>
      </c>
      <c r="AG1277" s="14">
        <v>4800</v>
      </c>
      <c r="AH1277" s="14">
        <v>0</v>
      </c>
      <c r="AI1277" s="14">
        <v>0</v>
      </c>
      <c r="AJ1277" s="14">
        <v>19800</v>
      </c>
      <c r="AK1277" s="16"/>
    </row>
    <row r="1278" spans="1:37" hidden="1" x14ac:dyDescent="0.35">
      <c r="A1278" s="159">
        <v>129704</v>
      </c>
      <c r="B1278" s="8">
        <v>3</v>
      </c>
      <c r="C1278" s="9" t="s">
        <v>85</v>
      </c>
      <c r="D1278" s="10">
        <v>43707</v>
      </c>
      <c r="E1278" s="9" t="s">
        <v>5730</v>
      </c>
      <c r="F1278" s="10">
        <v>44370</v>
      </c>
      <c r="G1278" s="9" t="s">
        <v>241</v>
      </c>
      <c r="H1278" s="11" t="s">
        <v>538</v>
      </c>
      <c r="I1278" s="9" t="s">
        <v>6355</v>
      </c>
      <c r="J1278" s="12"/>
      <c r="K1278" s="9" t="s">
        <v>6356</v>
      </c>
      <c r="L1278" s="12" t="s">
        <v>183</v>
      </c>
      <c r="M1278" s="11" t="s">
        <v>6357</v>
      </c>
      <c r="N1278" s="11" t="s">
        <v>6306</v>
      </c>
      <c r="O1278" s="9" t="s">
        <v>5109</v>
      </c>
      <c r="P1278" s="9" t="s">
        <v>5027</v>
      </c>
      <c r="Q1278" s="11"/>
      <c r="R1278" s="166" t="s">
        <v>1778</v>
      </c>
      <c r="S1278" s="9"/>
      <c r="T1278" s="13">
        <v>0.01</v>
      </c>
      <c r="U1278" s="12"/>
      <c r="V1278" s="9"/>
      <c r="W1278" s="12" t="s">
        <v>93</v>
      </c>
      <c r="X1278" s="12" t="s">
        <v>103</v>
      </c>
      <c r="Y1278" s="12"/>
      <c r="Z1278" s="11"/>
      <c r="AA1278" s="14">
        <v>0</v>
      </c>
      <c r="AB1278" s="14">
        <v>6750</v>
      </c>
      <c r="AC1278" s="14">
        <v>0</v>
      </c>
      <c r="AD1278" s="14">
        <v>0</v>
      </c>
      <c r="AE1278" s="161">
        <f>SUM(TAMPData2202[[#This Row],[2022 PE Obligations]:[2022 Paving Obligations]])</f>
        <v>6750</v>
      </c>
      <c r="AF1278" s="14">
        <v>15000</v>
      </c>
      <c r="AG1278" s="14">
        <v>6750</v>
      </c>
      <c r="AH1278" s="14">
        <v>0</v>
      </c>
      <c r="AI1278" s="14">
        <v>0</v>
      </c>
      <c r="AJ1278" s="14">
        <v>21750</v>
      </c>
      <c r="AK1278" s="16"/>
    </row>
    <row r="1279" spans="1:37" hidden="1" x14ac:dyDescent="0.35">
      <c r="A1279" s="159">
        <v>129705</v>
      </c>
      <c r="B1279" s="8">
        <v>3</v>
      </c>
      <c r="C1279" s="9" t="s">
        <v>85</v>
      </c>
      <c r="D1279" s="10">
        <v>43707</v>
      </c>
      <c r="E1279" s="9" t="s">
        <v>5730</v>
      </c>
      <c r="F1279" s="10">
        <v>44370</v>
      </c>
      <c r="G1279" s="9" t="s">
        <v>241</v>
      </c>
      <c r="H1279" s="11" t="s">
        <v>538</v>
      </c>
      <c r="I1279" s="9" t="s">
        <v>6358</v>
      </c>
      <c r="J1279" s="12"/>
      <c r="K1279" s="9" t="s">
        <v>6359</v>
      </c>
      <c r="L1279" s="12" t="s">
        <v>183</v>
      </c>
      <c r="M1279" s="11" t="s">
        <v>6360</v>
      </c>
      <c r="N1279" s="11" t="s">
        <v>6306</v>
      </c>
      <c r="O1279" s="9" t="s">
        <v>5109</v>
      </c>
      <c r="P1279" s="9" t="s">
        <v>5027</v>
      </c>
      <c r="Q1279" s="11"/>
      <c r="R1279" s="166" t="s">
        <v>1778</v>
      </c>
      <c r="S1279" s="9"/>
      <c r="T1279" s="13">
        <v>0.01</v>
      </c>
      <c r="U1279" s="12"/>
      <c r="V1279" s="9"/>
      <c r="W1279" s="12" t="s">
        <v>93</v>
      </c>
      <c r="X1279" s="12" t="s">
        <v>103</v>
      </c>
      <c r="Y1279" s="12"/>
      <c r="Z1279" s="11"/>
      <c r="AA1279" s="14">
        <v>0</v>
      </c>
      <c r="AB1279" s="14">
        <v>8000</v>
      </c>
      <c r="AC1279" s="14">
        <v>0</v>
      </c>
      <c r="AD1279" s="14">
        <v>0</v>
      </c>
      <c r="AE1279" s="161">
        <f>SUM(TAMPData2202[[#This Row],[2022 PE Obligations]:[2022 Paving Obligations]])</f>
        <v>8000</v>
      </c>
      <c r="AF1279" s="14">
        <v>15000</v>
      </c>
      <c r="AG1279" s="14">
        <v>8000</v>
      </c>
      <c r="AH1279" s="14">
        <v>0</v>
      </c>
      <c r="AI1279" s="14">
        <v>0</v>
      </c>
      <c r="AJ1279" s="14">
        <v>23000</v>
      </c>
      <c r="AK1279" s="16"/>
    </row>
    <row r="1280" spans="1:37" hidden="1" x14ac:dyDescent="0.35">
      <c r="A1280" s="159">
        <v>129706</v>
      </c>
      <c r="B1280" s="8">
        <v>4</v>
      </c>
      <c r="C1280" s="9" t="s">
        <v>85</v>
      </c>
      <c r="D1280" s="10">
        <v>43707</v>
      </c>
      <c r="E1280" s="9" t="s">
        <v>5730</v>
      </c>
      <c r="F1280" s="10">
        <v>44501</v>
      </c>
      <c r="G1280" s="9" t="s">
        <v>510</v>
      </c>
      <c r="H1280" s="11" t="s">
        <v>1099</v>
      </c>
      <c r="I1280" s="9" t="s">
        <v>6361</v>
      </c>
      <c r="J1280" s="12"/>
      <c r="K1280" s="9" t="s">
        <v>6362</v>
      </c>
      <c r="L1280" s="12" t="s">
        <v>183</v>
      </c>
      <c r="M1280" s="11" t="s">
        <v>6363</v>
      </c>
      <c r="N1280" s="11" t="s">
        <v>6306</v>
      </c>
      <c r="O1280" s="9" t="s">
        <v>5109</v>
      </c>
      <c r="P1280" s="9" t="s">
        <v>5027</v>
      </c>
      <c r="Q1280" s="11"/>
      <c r="R1280" s="166" t="s">
        <v>1778</v>
      </c>
      <c r="S1280" s="9"/>
      <c r="T1280" s="13">
        <v>0.01</v>
      </c>
      <c r="U1280" s="12"/>
      <c r="V1280" s="9"/>
      <c r="W1280" s="12" t="s">
        <v>93</v>
      </c>
      <c r="X1280" s="12" t="s">
        <v>186</v>
      </c>
      <c r="Y1280" s="12"/>
      <c r="Z1280" s="11"/>
      <c r="AA1280" s="14">
        <v>0</v>
      </c>
      <c r="AB1280" s="14">
        <v>63023</v>
      </c>
      <c r="AC1280" s="14">
        <v>0</v>
      </c>
      <c r="AD1280" s="14">
        <v>0</v>
      </c>
      <c r="AE1280" s="161">
        <f>SUM(TAMPData2202[[#This Row],[2022 PE Obligations]:[2022 Paving Obligations]])</f>
        <v>63023</v>
      </c>
      <c r="AF1280" s="14">
        <v>15000</v>
      </c>
      <c r="AG1280" s="14">
        <v>63023</v>
      </c>
      <c r="AH1280" s="14">
        <v>0</v>
      </c>
      <c r="AI1280" s="14">
        <v>0</v>
      </c>
      <c r="AJ1280" s="14">
        <v>78023</v>
      </c>
      <c r="AK1280" s="16"/>
    </row>
    <row r="1281" spans="1:37" hidden="1" x14ac:dyDescent="0.35">
      <c r="A1281" s="159">
        <v>129708</v>
      </c>
      <c r="B1281" s="8">
        <v>2</v>
      </c>
      <c r="C1281" s="9" t="s">
        <v>85</v>
      </c>
      <c r="D1281" s="10">
        <v>43707</v>
      </c>
      <c r="E1281" s="9" t="s">
        <v>385</v>
      </c>
      <c r="F1281" s="10">
        <v>44433</v>
      </c>
      <c r="G1281" s="9" t="s">
        <v>673</v>
      </c>
      <c r="H1281" s="11" t="s">
        <v>123</v>
      </c>
      <c r="I1281" s="9" t="s">
        <v>1334</v>
      </c>
      <c r="J1281" s="12"/>
      <c r="K1281" s="9" t="s">
        <v>1335</v>
      </c>
      <c r="L1281" s="12" t="s">
        <v>183</v>
      </c>
      <c r="M1281" s="11" t="s">
        <v>1336</v>
      </c>
      <c r="N1281" s="11" t="s">
        <v>1337</v>
      </c>
      <c r="O1281" s="9" t="s">
        <v>40</v>
      </c>
      <c r="P1281" s="9" t="s">
        <v>166</v>
      </c>
      <c r="Q1281" s="11"/>
      <c r="R1281" s="9" t="s">
        <v>39</v>
      </c>
      <c r="S1281" s="9" t="s">
        <v>45</v>
      </c>
      <c r="T1281" s="13">
        <v>0.01</v>
      </c>
      <c r="U1281" s="10">
        <v>45373</v>
      </c>
      <c r="V1281" s="9"/>
      <c r="W1281" s="12" t="s">
        <v>93</v>
      </c>
      <c r="X1281" s="12" t="s">
        <v>186</v>
      </c>
      <c r="Y1281" s="153" t="s">
        <v>34</v>
      </c>
      <c r="Z1281" s="11" t="s">
        <v>1338</v>
      </c>
      <c r="AA1281" s="14">
        <v>91650</v>
      </c>
      <c r="AB1281" s="14">
        <v>0</v>
      </c>
      <c r="AC1281" s="14">
        <v>0</v>
      </c>
      <c r="AD1281" s="14">
        <v>0</v>
      </c>
      <c r="AE1281" s="161">
        <f>SUM(TAMPData2202[[#This Row],[2022 PE Obligations]:[2022 Paving Obligations]])</f>
        <v>91650</v>
      </c>
      <c r="AF1281" s="14">
        <v>215600</v>
      </c>
      <c r="AG1281" s="14">
        <v>0</v>
      </c>
      <c r="AH1281" s="14">
        <v>0</v>
      </c>
      <c r="AI1281" s="14">
        <v>0</v>
      </c>
      <c r="AJ1281" s="14">
        <v>215600</v>
      </c>
      <c r="AK1281" s="16" t="s">
        <v>1339</v>
      </c>
    </row>
    <row r="1282" spans="1:37" hidden="1" x14ac:dyDescent="0.35">
      <c r="A1282" s="159">
        <v>129715</v>
      </c>
      <c r="B1282" s="8">
        <v>1</v>
      </c>
      <c r="C1282" s="9" t="s">
        <v>85</v>
      </c>
      <c r="D1282" s="10">
        <v>43711</v>
      </c>
      <c r="E1282" s="9" t="s">
        <v>5730</v>
      </c>
      <c r="F1282" s="10">
        <v>44428</v>
      </c>
      <c r="G1282" s="9" t="s">
        <v>161</v>
      </c>
      <c r="H1282" s="11" t="s">
        <v>718</v>
      </c>
      <c r="I1282" s="9" t="s">
        <v>6364</v>
      </c>
      <c r="J1282" s="12"/>
      <c r="K1282" s="9" t="s">
        <v>6365</v>
      </c>
      <c r="L1282" s="12" t="s">
        <v>183</v>
      </c>
      <c r="M1282" s="11" t="s">
        <v>6366</v>
      </c>
      <c r="N1282" s="11" t="s">
        <v>6306</v>
      </c>
      <c r="O1282" s="9" t="s">
        <v>5109</v>
      </c>
      <c r="P1282" s="9" t="s">
        <v>5027</v>
      </c>
      <c r="Q1282" s="11"/>
      <c r="R1282" s="166" t="s">
        <v>1778</v>
      </c>
      <c r="S1282" s="9"/>
      <c r="T1282" s="13">
        <v>0.01</v>
      </c>
      <c r="U1282" s="12"/>
      <c r="V1282" s="9"/>
      <c r="W1282" s="12" t="s">
        <v>93</v>
      </c>
      <c r="X1282" s="12" t="s">
        <v>186</v>
      </c>
      <c r="Y1282" s="12"/>
      <c r="Z1282" s="11"/>
      <c r="AA1282" s="14">
        <v>0</v>
      </c>
      <c r="AB1282" s="14">
        <v>0</v>
      </c>
      <c r="AC1282" s="14">
        <v>13800</v>
      </c>
      <c r="AD1282" s="14">
        <v>0</v>
      </c>
      <c r="AE1282" s="161">
        <f>SUM(TAMPData2202[[#This Row],[2022 PE Obligations]:[2022 Paving Obligations]])</f>
        <v>13800</v>
      </c>
      <c r="AF1282" s="14">
        <v>15000</v>
      </c>
      <c r="AG1282" s="14">
        <v>0</v>
      </c>
      <c r="AH1282" s="14">
        <v>13800</v>
      </c>
      <c r="AI1282" s="14">
        <v>0</v>
      </c>
      <c r="AJ1282" s="14">
        <v>28800</v>
      </c>
      <c r="AK1282" s="16" t="s">
        <v>6367</v>
      </c>
    </row>
    <row r="1283" spans="1:37" hidden="1" x14ac:dyDescent="0.35">
      <c r="A1283" s="159">
        <v>129721</v>
      </c>
      <c r="B1283" s="8">
        <v>2</v>
      </c>
      <c r="C1283" s="9" t="s">
        <v>85</v>
      </c>
      <c r="D1283" s="10">
        <v>43711</v>
      </c>
      <c r="E1283" s="9" t="s">
        <v>5730</v>
      </c>
      <c r="F1283" s="10">
        <v>44488</v>
      </c>
      <c r="G1283" s="9" t="s">
        <v>426</v>
      </c>
      <c r="H1283" s="11" t="s">
        <v>223</v>
      </c>
      <c r="I1283" s="9" t="s">
        <v>6368</v>
      </c>
      <c r="J1283" s="12"/>
      <c r="K1283" s="9" t="s">
        <v>6369</v>
      </c>
      <c r="L1283" s="12" t="s">
        <v>183</v>
      </c>
      <c r="M1283" s="11" t="s">
        <v>6370</v>
      </c>
      <c r="N1283" s="11" t="s">
        <v>6306</v>
      </c>
      <c r="O1283" s="9" t="s">
        <v>5109</v>
      </c>
      <c r="P1283" s="9" t="s">
        <v>5027</v>
      </c>
      <c r="Q1283" s="11"/>
      <c r="R1283" s="166" t="s">
        <v>1778</v>
      </c>
      <c r="S1283" s="9"/>
      <c r="T1283" s="13">
        <v>0.01</v>
      </c>
      <c r="U1283" s="12"/>
      <c r="V1283" s="9"/>
      <c r="W1283" s="12" t="s">
        <v>93</v>
      </c>
      <c r="X1283" s="12" t="s">
        <v>186</v>
      </c>
      <c r="Y1283" s="12"/>
      <c r="Z1283" s="11"/>
      <c r="AA1283" s="14">
        <v>0</v>
      </c>
      <c r="AB1283" s="14">
        <v>0</v>
      </c>
      <c r="AC1283" s="14">
        <v>312484</v>
      </c>
      <c r="AD1283" s="14">
        <v>0</v>
      </c>
      <c r="AE1283" s="161">
        <f>SUM(TAMPData2202[[#This Row],[2022 PE Obligations]:[2022 Paving Obligations]])</f>
        <v>312484</v>
      </c>
      <c r="AF1283" s="14">
        <v>15000</v>
      </c>
      <c r="AG1283" s="14">
        <v>0</v>
      </c>
      <c r="AH1283" s="14">
        <v>312484</v>
      </c>
      <c r="AI1283" s="14">
        <v>0</v>
      </c>
      <c r="AJ1283" s="14">
        <v>327484</v>
      </c>
      <c r="AK1283" s="16" t="s">
        <v>6371</v>
      </c>
    </row>
    <row r="1284" spans="1:37" hidden="1" x14ac:dyDescent="0.35">
      <c r="A1284" s="159">
        <v>129722</v>
      </c>
      <c r="B1284" s="8">
        <v>1</v>
      </c>
      <c r="C1284" s="9" t="s">
        <v>85</v>
      </c>
      <c r="D1284" s="10">
        <v>43711</v>
      </c>
      <c r="E1284" s="9" t="s">
        <v>5730</v>
      </c>
      <c r="F1284" s="10">
        <v>44572</v>
      </c>
      <c r="G1284" s="9" t="s">
        <v>161</v>
      </c>
      <c r="H1284" s="11" t="s">
        <v>297</v>
      </c>
      <c r="I1284" s="9" t="s">
        <v>6372</v>
      </c>
      <c r="J1284" s="12"/>
      <c r="K1284" s="9" t="s">
        <v>6373</v>
      </c>
      <c r="L1284" s="12" t="s">
        <v>183</v>
      </c>
      <c r="M1284" s="11" t="s">
        <v>6374</v>
      </c>
      <c r="N1284" s="11" t="s">
        <v>6375</v>
      </c>
      <c r="O1284" s="9" t="s">
        <v>5109</v>
      </c>
      <c r="P1284" s="9" t="s">
        <v>5027</v>
      </c>
      <c r="Q1284" s="11"/>
      <c r="R1284" s="166" t="s">
        <v>1778</v>
      </c>
      <c r="S1284" s="9"/>
      <c r="T1284" s="13">
        <v>0.01</v>
      </c>
      <c r="U1284" s="12"/>
      <c r="V1284" s="9"/>
      <c r="W1284" s="12" t="s">
        <v>93</v>
      </c>
      <c r="X1284" s="12" t="s">
        <v>186</v>
      </c>
      <c r="Y1284" s="12"/>
      <c r="Z1284" s="11"/>
      <c r="AA1284" s="14">
        <v>0</v>
      </c>
      <c r="AB1284" s="14">
        <v>0</v>
      </c>
      <c r="AC1284" s="14">
        <v>20446</v>
      </c>
      <c r="AD1284" s="14">
        <v>0</v>
      </c>
      <c r="AE1284" s="161">
        <f>SUM(TAMPData2202[[#This Row],[2022 PE Obligations]:[2022 Paving Obligations]])</f>
        <v>20446</v>
      </c>
      <c r="AF1284" s="14">
        <v>15000</v>
      </c>
      <c r="AG1284" s="14">
        <v>0</v>
      </c>
      <c r="AH1284" s="14">
        <v>20446</v>
      </c>
      <c r="AI1284" s="14">
        <v>0</v>
      </c>
      <c r="AJ1284" s="14">
        <v>35446</v>
      </c>
      <c r="AK1284" s="16" t="s">
        <v>6376</v>
      </c>
    </row>
    <row r="1285" spans="1:37" hidden="1" x14ac:dyDescent="0.35">
      <c r="A1285" s="159">
        <v>129723</v>
      </c>
      <c r="B1285" s="8">
        <v>1</v>
      </c>
      <c r="C1285" s="9" t="s">
        <v>85</v>
      </c>
      <c r="D1285" s="10">
        <v>43711</v>
      </c>
      <c r="E1285" s="9" t="s">
        <v>5730</v>
      </c>
      <c r="F1285" s="10">
        <v>44572</v>
      </c>
      <c r="G1285" s="9" t="s">
        <v>161</v>
      </c>
      <c r="H1285" s="11" t="s">
        <v>297</v>
      </c>
      <c r="I1285" s="9" t="s">
        <v>6377</v>
      </c>
      <c r="J1285" s="12"/>
      <c r="K1285" s="9" t="s">
        <v>6378</v>
      </c>
      <c r="L1285" s="12" t="s">
        <v>183</v>
      </c>
      <c r="M1285" s="11" t="s">
        <v>6379</v>
      </c>
      <c r="N1285" s="11" t="s">
        <v>6375</v>
      </c>
      <c r="O1285" s="9" t="s">
        <v>5109</v>
      </c>
      <c r="P1285" s="9" t="s">
        <v>5027</v>
      </c>
      <c r="Q1285" s="11"/>
      <c r="R1285" s="166" t="s">
        <v>1778</v>
      </c>
      <c r="S1285" s="9"/>
      <c r="T1285" s="13">
        <v>0.01</v>
      </c>
      <c r="U1285" s="12"/>
      <c r="V1285" s="9"/>
      <c r="W1285" s="12" t="s">
        <v>93</v>
      </c>
      <c r="X1285" s="12" t="s">
        <v>186</v>
      </c>
      <c r="Y1285" s="12"/>
      <c r="Z1285" s="11"/>
      <c r="AA1285" s="14">
        <v>0</v>
      </c>
      <c r="AB1285" s="14">
        <v>0</v>
      </c>
      <c r="AC1285" s="14">
        <v>17796</v>
      </c>
      <c r="AD1285" s="14">
        <v>0</v>
      </c>
      <c r="AE1285" s="161">
        <f>SUM(TAMPData2202[[#This Row],[2022 PE Obligations]:[2022 Paving Obligations]])</f>
        <v>17796</v>
      </c>
      <c r="AF1285" s="14">
        <v>15000</v>
      </c>
      <c r="AG1285" s="14">
        <v>0</v>
      </c>
      <c r="AH1285" s="14">
        <v>17796</v>
      </c>
      <c r="AI1285" s="14">
        <v>0</v>
      </c>
      <c r="AJ1285" s="14">
        <v>32796</v>
      </c>
      <c r="AK1285" s="16" t="s">
        <v>6380</v>
      </c>
    </row>
    <row r="1286" spans="1:37" hidden="1" x14ac:dyDescent="0.35">
      <c r="A1286" s="159">
        <v>129724</v>
      </c>
      <c r="B1286" s="8">
        <v>1</v>
      </c>
      <c r="C1286" s="9" t="s">
        <v>85</v>
      </c>
      <c r="D1286" s="10">
        <v>43711</v>
      </c>
      <c r="E1286" s="9" t="s">
        <v>5730</v>
      </c>
      <c r="F1286" s="10">
        <v>44572</v>
      </c>
      <c r="G1286" s="9" t="s">
        <v>6381</v>
      </c>
      <c r="H1286" s="11" t="s">
        <v>297</v>
      </c>
      <c r="I1286" s="9" t="s">
        <v>6382</v>
      </c>
      <c r="J1286" s="12"/>
      <c r="K1286" s="9" t="s">
        <v>6383</v>
      </c>
      <c r="L1286" s="12" t="s">
        <v>183</v>
      </c>
      <c r="M1286" s="11" t="s">
        <v>6384</v>
      </c>
      <c r="N1286" s="11" t="s">
        <v>6385</v>
      </c>
      <c r="O1286" s="9" t="s">
        <v>5109</v>
      </c>
      <c r="P1286" s="9" t="s">
        <v>5027</v>
      </c>
      <c r="Q1286" s="11"/>
      <c r="R1286" s="166" t="s">
        <v>1778</v>
      </c>
      <c r="S1286" s="9"/>
      <c r="T1286" s="13">
        <v>0.01</v>
      </c>
      <c r="U1286" s="12"/>
      <c r="V1286" s="9"/>
      <c r="W1286" s="12" t="s">
        <v>93</v>
      </c>
      <c r="X1286" s="12" t="s">
        <v>103</v>
      </c>
      <c r="Y1286" s="12"/>
      <c r="Z1286" s="11"/>
      <c r="AA1286" s="14">
        <v>0</v>
      </c>
      <c r="AB1286" s="14">
        <v>0</v>
      </c>
      <c r="AC1286" s="14">
        <v>531790</v>
      </c>
      <c r="AD1286" s="14">
        <v>0</v>
      </c>
      <c r="AE1286" s="161">
        <f>SUM(TAMPData2202[[#This Row],[2022 PE Obligations]:[2022 Paving Obligations]])</f>
        <v>531790</v>
      </c>
      <c r="AF1286" s="14">
        <v>15000</v>
      </c>
      <c r="AG1286" s="14">
        <v>0</v>
      </c>
      <c r="AH1286" s="14">
        <v>531790</v>
      </c>
      <c r="AI1286" s="14">
        <v>0</v>
      </c>
      <c r="AJ1286" s="14">
        <v>546790</v>
      </c>
      <c r="AK1286" s="16" t="s">
        <v>6386</v>
      </c>
    </row>
    <row r="1287" spans="1:37" hidden="1" x14ac:dyDescent="0.35">
      <c r="A1287" s="159">
        <v>129728</v>
      </c>
      <c r="B1287" s="8">
        <v>1</v>
      </c>
      <c r="C1287" s="9" t="s">
        <v>85</v>
      </c>
      <c r="D1287" s="10">
        <v>43711</v>
      </c>
      <c r="E1287" s="9" t="s">
        <v>5730</v>
      </c>
      <c r="F1287" s="10">
        <v>44307</v>
      </c>
      <c r="G1287" s="9" t="s">
        <v>161</v>
      </c>
      <c r="H1287" s="11" t="s">
        <v>297</v>
      </c>
      <c r="I1287" s="9" t="s">
        <v>6387</v>
      </c>
      <c r="J1287" s="12"/>
      <c r="K1287" s="9" t="s">
        <v>6388</v>
      </c>
      <c r="L1287" s="12" t="s">
        <v>183</v>
      </c>
      <c r="M1287" s="11" t="s">
        <v>6389</v>
      </c>
      <c r="N1287" s="11" t="s">
        <v>6306</v>
      </c>
      <c r="O1287" s="9" t="s">
        <v>5109</v>
      </c>
      <c r="P1287" s="9" t="s">
        <v>5027</v>
      </c>
      <c r="Q1287" s="11"/>
      <c r="R1287" s="166" t="s">
        <v>1778</v>
      </c>
      <c r="S1287" s="9"/>
      <c r="T1287" s="13">
        <v>0.01</v>
      </c>
      <c r="U1287" s="12"/>
      <c r="V1287" s="9"/>
      <c r="W1287" s="12" t="s">
        <v>93</v>
      </c>
      <c r="X1287" s="12" t="s">
        <v>186</v>
      </c>
      <c r="Y1287" s="12"/>
      <c r="Z1287" s="11"/>
      <c r="AA1287" s="14">
        <v>0</v>
      </c>
      <c r="AB1287" s="14">
        <v>0</v>
      </c>
      <c r="AC1287" s="14">
        <v>13200</v>
      </c>
      <c r="AD1287" s="14">
        <v>0</v>
      </c>
      <c r="AE1287" s="161">
        <f>SUM(TAMPData2202[[#This Row],[2022 PE Obligations]:[2022 Paving Obligations]])</f>
        <v>13200</v>
      </c>
      <c r="AF1287" s="14">
        <v>15000</v>
      </c>
      <c r="AG1287" s="14">
        <v>0</v>
      </c>
      <c r="AH1287" s="14">
        <v>25200</v>
      </c>
      <c r="AI1287" s="14">
        <v>0</v>
      </c>
      <c r="AJ1287" s="14">
        <v>40200</v>
      </c>
      <c r="AK1287" s="16" t="s">
        <v>6390</v>
      </c>
    </row>
    <row r="1288" spans="1:37" hidden="1" x14ac:dyDescent="0.35">
      <c r="A1288" s="159">
        <v>129730</v>
      </c>
      <c r="B1288" s="8">
        <v>1</v>
      </c>
      <c r="C1288" s="9" t="s">
        <v>85</v>
      </c>
      <c r="D1288" s="10">
        <v>43711</v>
      </c>
      <c r="E1288" s="9" t="s">
        <v>5730</v>
      </c>
      <c r="F1288" s="10">
        <v>44432</v>
      </c>
      <c r="G1288" s="9" t="s">
        <v>666</v>
      </c>
      <c r="H1288" s="11" t="s">
        <v>162</v>
      </c>
      <c r="I1288" s="9" t="s">
        <v>6391</v>
      </c>
      <c r="J1288" s="12"/>
      <c r="K1288" s="9" t="s">
        <v>6392</v>
      </c>
      <c r="L1288" s="12" t="s">
        <v>183</v>
      </c>
      <c r="M1288" s="11" t="s">
        <v>6393</v>
      </c>
      <c r="N1288" s="11" t="s">
        <v>6306</v>
      </c>
      <c r="O1288" s="9" t="s">
        <v>5109</v>
      </c>
      <c r="P1288" s="9" t="s">
        <v>5027</v>
      </c>
      <c r="Q1288" s="11"/>
      <c r="R1288" s="166" t="s">
        <v>1778</v>
      </c>
      <c r="S1288" s="9"/>
      <c r="T1288" s="13">
        <v>0.01</v>
      </c>
      <c r="U1288" s="12"/>
      <c r="V1288" s="9"/>
      <c r="W1288" s="12" t="s">
        <v>93</v>
      </c>
      <c r="X1288" s="12" t="s">
        <v>186</v>
      </c>
      <c r="Y1288" s="12"/>
      <c r="Z1288" s="11"/>
      <c r="AA1288" s="14">
        <v>0</v>
      </c>
      <c r="AB1288" s="14">
        <v>0</v>
      </c>
      <c r="AC1288" s="14">
        <v>5300</v>
      </c>
      <c r="AD1288" s="14">
        <v>0</v>
      </c>
      <c r="AE1288" s="161">
        <f>SUM(TAMPData2202[[#This Row],[2022 PE Obligations]:[2022 Paving Obligations]])</f>
        <v>5300</v>
      </c>
      <c r="AF1288" s="14">
        <v>15000</v>
      </c>
      <c r="AG1288" s="14">
        <v>0</v>
      </c>
      <c r="AH1288" s="14">
        <v>5300</v>
      </c>
      <c r="AI1288" s="14">
        <v>0</v>
      </c>
      <c r="AJ1288" s="14">
        <v>20300</v>
      </c>
      <c r="AK1288" s="16" t="s">
        <v>6394</v>
      </c>
    </row>
    <row r="1289" spans="1:37" hidden="1" x14ac:dyDescent="0.35">
      <c r="A1289" s="159">
        <v>129731</v>
      </c>
      <c r="B1289" s="8">
        <v>2</v>
      </c>
      <c r="C1289" s="9" t="s">
        <v>97</v>
      </c>
      <c r="D1289" s="10">
        <v>43711</v>
      </c>
      <c r="E1289" s="9" t="s">
        <v>98</v>
      </c>
      <c r="F1289" s="10">
        <v>44438.875138888892</v>
      </c>
      <c r="G1289" s="9" t="s">
        <v>426</v>
      </c>
      <c r="H1289" s="11" t="s">
        <v>460</v>
      </c>
      <c r="I1289" s="9" t="s">
        <v>471</v>
      </c>
      <c r="J1289" s="12" t="s">
        <v>101</v>
      </c>
      <c r="K1289" s="9"/>
      <c r="L1289" s="12" t="s">
        <v>101</v>
      </c>
      <c r="M1289" s="11" t="s">
        <v>4631</v>
      </c>
      <c r="N1289" s="11" t="s">
        <v>4632</v>
      </c>
      <c r="O1289" s="9" t="s">
        <v>119</v>
      </c>
      <c r="P1289" s="9" t="s">
        <v>1836</v>
      </c>
      <c r="Q1289" s="11"/>
      <c r="R1289" s="9" t="s">
        <v>4525</v>
      </c>
      <c r="S1289" s="9" t="s">
        <v>46</v>
      </c>
      <c r="T1289" s="13">
        <v>0.01</v>
      </c>
      <c r="U1289" s="10">
        <v>43868</v>
      </c>
      <c r="V1289" s="9"/>
      <c r="W1289" s="12" t="s">
        <v>93</v>
      </c>
      <c r="X1289" s="12" t="s">
        <v>13</v>
      </c>
      <c r="Y1289" s="153" t="s">
        <v>31</v>
      </c>
      <c r="Z1289" s="11"/>
      <c r="AA1289" s="14">
        <v>53450</v>
      </c>
      <c r="AB1289" s="14">
        <v>0</v>
      </c>
      <c r="AC1289" s="14">
        <v>1517810</v>
      </c>
      <c r="AD1289" s="14">
        <v>0</v>
      </c>
      <c r="AE1289" s="161">
        <f>SUM(TAMPData2202[[#This Row],[2022 PE Obligations]:[2022 Paving Obligations]])</f>
        <v>1571260</v>
      </c>
      <c r="AF1289" s="14">
        <v>55450</v>
      </c>
      <c r="AG1289" s="14">
        <v>0</v>
      </c>
      <c r="AH1289" s="14">
        <v>4195500</v>
      </c>
      <c r="AI1289" s="14">
        <v>0</v>
      </c>
      <c r="AJ1289" s="14">
        <v>4250950</v>
      </c>
      <c r="AK1289" s="16" t="s">
        <v>4634</v>
      </c>
    </row>
    <row r="1290" spans="1:37" ht="36" x14ac:dyDescent="0.35">
      <c r="A1290" s="159">
        <v>129736.01</v>
      </c>
      <c r="B1290" s="8">
        <v>6</v>
      </c>
      <c r="C1290" s="9" t="s">
        <v>85</v>
      </c>
      <c r="D1290" s="10">
        <v>43713</v>
      </c>
      <c r="E1290" s="9" t="s">
        <v>98</v>
      </c>
      <c r="F1290" s="10">
        <v>43983</v>
      </c>
      <c r="G1290" s="9" t="s">
        <v>87</v>
      </c>
      <c r="H1290" s="11" t="s">
        <v>667</v>
      </c>
      <c r="I1290" s="9"/>
      <c r="J1290" s="12"/>
      <c r="K1290" s="9"/>
      <c r="L1290" s="12"/>
      <c r="M1290" s="11" t="s">
        <v>6395</v>
      </c>
      <c r="N1290" s="11" t="s">
        <v>6396</v>
      </c>
      <c r="O1290" s="9" t="s">
        <v>103</v>
      </c>
      <c r="P1290" s="9" t="s">
        <v>1723</v>
      </c>
      <c r="Q1290" s="11"/>
      <c r="R1290" s="166" t="s">
        <v>1724</v>
      </c>
      <c r="S1290" s="166" t="s">
        <v>41</v>
      </c>
      <c r="T1290" s="15" t="s">
        <v>505</v>
      </c>
      <c r="U1290" s="12"/>
      <c r="V1290" s="9"/>
      <c r="W1290" s="12" t="s">
        <v>93</v>
      </c>
      <c r="X1290" s="12"/>
      <c r="Y1290" s="153" t="s">
        <v>4981</v>
      </c>
      <c r="Z1290" s="11"/>
      <c r="AA1290" s="14">
        <v>0</v>
      </c>
      <c r="AB1290" s="14">
        <v>0</v>
      </c>
      <c r="AC1290" s="14">
        <v>650000</v>
      </c>
      <c r="AD1290" s="14">
        <v>0</v>
      </c>
      <c r="AE1290" s="165">
        <f>SUM(TAMPData2202[[#This Row],[2022 PE Obligations]:[2022 Paving Obligations]])</f>
        <v>650000</v>
      </c>
      <c r="AF1290" s="14">
        <v>0</v>
      </c>
      <c r="AG1290" s="14">
        <v>0</v>
      </c>
      <c r="AH1290" s="14">
        <v>2220000</v>
      </c>
      <c r="AI1290" s="14">
        <v>0</v>
      </c>
      <c r="AJ1290" s="14">
        <v>2220000</v>
      </c>
      <c r="AK1290" s="16" t="s">
        <v>6397</v>
      </c>
    </row>
    <row r="1291" spans="1:37" x14ac:dyDescent="0.35">
      <c r="A1291" s="159">
        <v>129736.02</v>
      </c>
      <c r="B1291" s="8">
        <v>6</v>
      </c>
      <c r="C1291" s="9" t="s">
        <v>85</v>
      </c>
      <c r="D1291" s="10">
        <v>43713</v>
      </c>
      <c r="E1291" s="9" t="s">
        <v>98</v>
      </c>
      <c r="F1291" s="10">
        <v>43714</v>
      </c>
      <c r="G1291" s="9" t="s">
        <v>398</v>
      </c>
      <c r="H1291" s="11" t="s">
        <v>667</v>
      </c>
      <c r="I1291" s="9"/>
      <c r="J1291" s="12"/>
      <c r="K1291" s="9"/>
      <c r="L1291" s="12"/>
      <c r="M1291" s="11" t="s">
        <v>6398</v>
      </c>
      <c r="N1291" s="11"/>
      <c r="O1291" s="9" t="s">
        <v>103</v>
      </c>
      <c r="P1291" s="9" t="s">
        <v>1723</v>
      </c>
      <c r="Q1291" s="11"/>
      <c r="R1291" s="166" t="s">
        <v>1724</v>
      </c>
      <c r="S1291" s="166" t="s">
        <v>41</v>
      </c>
      <c r="T1291" s="15" t="s">
        <v>505</v>
      </c>
      <c r="U1291" s="12"/>
      <c r="V1291" s="9"/>
      <c r="W1291" s="12" t="s">
        <v>93</v>
      </c>
      <c r="X1291" s="12"/>
      <c r="Y1291" s="153" t="s">
        <v>4981</v>
      </c>
      <c r="Z1291" s="11"/>
      <c r="AA1291" s="14">
        <v>0</v>
      </c>
      <c r="AB1291" s="14">
        <v>0</v>
      </c>
      <c r="AC1291" s="14">
        <v>100000</v>
      </c>
      <c r="AD1291" s="14">
        <v>0</v>
      </c>
      <c r="AE1291" s="165">
        <f>SUM(TAMPData2202[[#This Row],[2022 PE Obligations]:[2022 Paving Obligations]])</f>
        <v>100000</v>
      </c>
      <c r="AF1291" s="14">
        <v>0</v>
      </c>
      <c r="AG1291" s="14">
        <v>0</v>
      </c>
      <c r="AH1291" s="14">
        <v>660149</v>
      </c>
      <c r="AI1291" s="14">
        <v>0</v>
      </c>
      <c r="AJ1291" s="14">
        <v>660149</v>
      </c>
      <c r="AK1291" s="16" t="s">
        <v>6399</v>
      </c>
    </row>
    <row r="1292" spans="1:37" ht="108" x14ac:dyDescent="0.35">
      <c r="A1292" s="159">
        <v>129736.03</v>
      </c>
      <c r="B1292" s="8">
        <v>6</v>
      </c>
      <c r="C1292" s="9" t="s">
        <v>85</v>
      </c>
      <c r="D1292" s="10">
        <v>43713</v>
      </c>
      <c r="E1292" s="9" t="s">
        <v>98</v>
      </c>
      <c r="F1292" s="10">
        <v>44089</v>
      </c>
      <c r="G1292" s="9" t="s">
        <v>98</v>
      </c>
      <c r="H1292" s="11" t="s">
        <v>667</v>
      </c>
      <c r="I1292" s="9"/>
      <c r="J1292" s="12"/>
      <c r="K1292" s="9"/>
      <c r="L1292" s="12"/>
      <c r="M1292" s="11" t="s">
        <v>6400</v>
      </c>
      <c r="N1292" s="11" t="s">
        <v>6401</v>
      </c>
      <c r="O1292" s="9" t="s">
        <v>103</v>
      </c>
      <c r="P1292" s="9" t="s">
        <v>1723</v>
      </c>
      <c r="Q1292" s="11"/>
      <c r="R1292" s="166" t="s">
        <v>1724</v>
      </c>
      <c r="S1292" s="166" t="s">
        <v>41</v>
      </c>
      <c r="T1292" s="15" t="s">
        <v>505</v>
      </c>
      <c r="U1292" s="12"/>
      <c r="V1292" s="9"/>
      <c r="W1292" s="12" t="s">
        <v>93</v>
      </c>
      <c r="X1292" s="12"/>
      <c r="Y1292" s="153" t="s">
        <v>4981</v>
      </c>
      <c r="Z1292" s="11"/>
      <c r="AA1292" s="14">
        <v>0</v>
      </c>
      <c r="AB1292" s="14">
        <v>0</v>
      </c>
      <c r="AC1292" s="14">
        <v>400000</v>
      </c>
      <c r="AD1292" s="14">
        <v>0</v>
      </c>
      <c r="AE1292" s="165">
        <f>SUM(TAMPData2202[[#This Row],[2022 PE Obligations]:[2022 Paving Obligations]])</f>
        <v>400000</v>
      </c>
      <c r="AF1292" s="14">
        <v>0</v>
      </c>
      <c r="AG1292" s="14">
        <v>0</v>
      </c>
      <c r="AH1292" s="14">
        <v>1025000</v>
      </c>
      <c r="AI1292" s="14">
        <v>0</v>
      </c>
      <c r="AJ1292" s="14">
        <v>1025000</v>
      </c>
      <c r="AK1292" s="16" t="s">
        <v>6402</v>
      </c>
    </row>
    <row r="1293" spans="1:37" ht="72" x14ac:dyDescent="0.35">
      <c r="A1293" s="159">
        <v>129736.04</v>
      </c>
      <c r="B1293" s="8">
        <v>6</v>
      </c>
      <c r="C1293" s="9" t="s">
        <v>85</v>
      </c>
      <c r="D1293" s="10">
        <v>43713</v>
      </c>
      <c r="E1293" s="9" t="s">
        <v>98</v>
      </c>
      <c r="F1293" s="10">
        <v>44089</v>
      </c>
      <c r="G1293" s="9" t="s">
        <v>98</v>
      </c>
      <c r="H1293" s="11" t="s">
        <v>667</v>
      </c>
      <c r="I1293" s="9"/>
      <c r="J1293" s="12"/>
      <c r="K1293" s="9"/>
      <c r="L1293" s="12"/>
      <c r="M1293" s="11" t="s">
        <v>6403</v>
      </c>
      <c r="N1293" s="11" t="s">
        <v>6404</v>
      </c>
      <c r="O1293" s="9" t="s">
        <v>103</v>
      </c>
      <c r="P1293" s="9" t="s">
        <v>1723</v>
      </c>
      <c r="Q1293" s="11"/>
      <c r="R1293" s="166" t="s">
        <v>1724</v>
      </c>
      <c r="S1293" s="166" t="s">
        <v>41</v>
      </c>
      <c r="T1293" s="15" t="s">
        <v>505</v>
      </c>
      <c r="U1293" s="12"/>
      <c r="V1293" s="9"/>
      <c r="W1293" s="12" t="s">
        <v>93</v>
      </c>
      <c r="X1293" s="12"/>
      <c r="Y1293" s="153" t="s">
        <v>4981</v>
      </c>
      <c r="Z1293" s="11"/>
      <c r="AA1293" s="14">
        <v>0</v>
      </c>
      <c r="AB1293" s="14">
        <v>0</v>
      </c>
      <c r="AC1293" s="14">
        <v>250000</v>
      </c>
      <c r="AD1293" s="14">
        <v>0</v>
      </c>
      <c r="AE1293" s="165">
        <f>SUM(TAMPData2202[[#This Row],[2022 PE Obligations]:[2022 Paving Obligations]])</f>
        <v>250000</v>
      </c>
      <c r="AF1293" s="14">
        <v>0</v>
      </c>
      <c r="AG1293" s="14">
        <v>0</v>
      </c>
      <c r="AH1293" s="14">
        <v>342997</v>
      </c>
      <c r="AI1293" s="14">
        <v>0</v>
      </c>
      <c r="AJ1293" s="14">
        <v>342997</v>
      </c>
      <c r="AK1293" s="16" t="s">
        <v>6405</v>
      </c>
    </row>
    <row r="1294" spans="1:37" ht="126" hidden="1" x14ac:dyDescent="0.35">
      <c r="A1294" s="159">
        <v>129736.05</v>
      </c>
      <c r="B1294" s="8">
        <v>6</v>
      </c>
      <c r="C1294" s="9" t="s">
        <v>85</v>
      </c>
      <c r="D1294" s="10">
        <v>43713</v>
      </c>
      <c r="E1294" s="9" t="s">
        <v>98</v>
      </c>
      <c r="F1294" s="10">
        <v>44089</v>
      </c>
      <c r="G1294" s="9" t="s">
        <v>98</v>
      </c>
      <c r="H1294" s="11" t="s">
        <v>667</v>
      </c>
      <c r="I1294" s="9"/>
      <c r="J1294" s="12"/>
      <c r="K1294" s="9"/>
      <c r="L1294" s="12"/>
      <c r="M1294" s="11" t="s">
        <v>6406</v>
      </c>
      <c r="N1294" s="11" t="s">
        <v>6407</v>
      </c>
      <c r="O1294" s="9" t="s">
        <v>103</v>
      </c>
      <c r="P1294" s="9" t="s">
        <v>3229</v>
      </c>
      <c r="Q1294" s="11"/>
      <c r="R1294" s="166" t="s">
        <v>1778</v>
      </c>
      <c r="S1294" s="166" t="s">
        <v>1778</v>
      </c>
      <c r="T1294" s="15" t="s">
        <v>505</v>
      </c>
      <c r="U1294" s="12"/>
      <c r="V1294" s="9"/>
      <c r="W1294" s="12" t="s">
        <v>93</v>
      </c>
      <c r="X1294" s="12"/>
      <c r="Y1294" s="12"/>
      <c r="Z1294" s="11"/>
      <c r="AA1294" s="14">
        <v>0</v>
      </c>
      <c r="AB1294" s="14">
        <v>0</v>
      </c>
      <c r="AC1294" s="14">
        <v>1000000</v>
      </c>
      <c r="AD1294" s="14">
        <v>0</v>
      </c>
      <c r="AE1294" s="161">
        <f>SUM(TAMPData2202[[#This Row],[2022 PE Obligations]:[2022 Paving Obligations]])</f>
        <v>1000000</v>
      </c>
      <c r="AF1294" s="14">
        <v>0</v>
      </c>
      <c r="AG1294" s="14">
        <v>0</v>
      </c>
      <c r="AH1294" s="14">
        <v>1000000</v>
      </c>
      <c r="AI1294" s="14">
        <v>0</v>
      </c>
      <c r="AJ1294" s="14">
        <v>1000000</v>
      </c>
      <c r="AK1294" s="16" t="s">
        <v>6408</v>
      </c>
    </row>
    <row r="1295" spans="1:37" ht="72" x14ac:dyDescent="0.35">
      <c r="A1295" s="159">
        <v>129736.07</v>
      </c>
      <c r="B1295" s="8">
        <v>6</v>
      </c>
      <c r="C1295" s="9" t="s">
        <v>85</v>
      </c>
      <c r="D1295" s="10">
        <v>43713</v>
      </c>
      <c r="E1295" s="9" t="s">
        <v>98</v>
      </c>
      <c r="F1295" s="10">
        <v>44089</v>
      </c>
      <c r="G1295" s="9" t="s">
        <v>98</v>
      </c>
      <c r="H1295" s="11" t="s">
        <v>667</v>
      </c>
      <c r="I1295" s="9"/>
      <c r="J1295" s="12"/>
      <c r="K1295" s="9"/>
      <c r="L1295" s="12"/>
      <c r="M1295" s="11" t="s">
        <v>6409</v>
      </c>
      <c r="N1295" s="11" t="s">
        <v>6410</v>
      </c>
      <c r="O1295" s="9" t="s">
        <v>103</v>
      </c>
      <c r="P1295" s="9" t="s">
        <v>1723</v>
      </c>
      <c r="Q1295" s="11"/>
      <c r="R1295" s="166" t="s">
        <v>1724</v>
      </c>
      <c r="S1295" s="166" t="s">
        <v>41</v>
      </c>
      <c r="T1295" s="15" t="s">
        <v>505</v>
      </c>
      <c r="U1295" s="12"/>
      <c r="V1295" s="9"/>
      <c r="W1295" s="12" t="s">
        <v>93</v>
      </c>
      <c r="X1295" s="12"/>
      <c r="Y1295" s="153" t="s">
        <v>4981</v>
      </c>
      <c r="Z1295" s="11"/>
      <c r="AA1295" s="14">
        <v>0</v>
      </c>
      <c r="AB1295" s="14">
        <v>0</v>
      </c>
      <c r="AC1295" s="14">
        <v>200000</v>
      </c>
      <c r="AD1295" s="14">
        <v>0</v>
      </c>
      <c r="AE1295" s="165">
        <f>SUM(TAMPData2202[[#This Row],[2022 PE Obligations]:[2022 Paving Obligations]])</f>
        <v>200000</v>
      </c>
      <c r="AF1295" s="14">
        <v>0</v>
      </c>
      <c r="AG1295" s="14">
        <v>0</v>
      </c>
      <c r="AH1295" s="14">
        <v>600000</v>
      </c>
      <c r="AI1295" s="14">
        <v>0</v>
      </c>
      <c r="AJ1295" s="14">
        <v>600000</v>
      </c>
      <c r="AK1295" s="16" t="s">
        <v>6411</v>
      </c>
    </row>
    <row r="1296" spans="1:37" ht="36" hidden="1" x14ac:dyDescent="0.35">
      <c r="A1296" s="159">
        <v>129736.25</v>
      </c>
      <c r="B1296" s="8">
        <v>1</v>
      </c>
      <c r="C1296" s="9" t="s">
        <v>122</v>
      </c>
      <c r="D1296" s="10">
        <v>44249</v>
      </c>
      <c r="E1296" s="9" t="s">
        <v>98</v>
      </c>
      <c r="F1296" s="10">
        <v>44552.875185185185</v>
      </c>
      <c r="G1296" s="9" t="s">
        <v>108</v>
      </c>
      <c r="H1296" s="11" t="s">
        <v>523</v>
      </c>
      <c r="I1296" s="9" t="s">
        <v>524</v>
      </c>
      <c r="J1296" s="12" t="s">
        <v>101</v>
      </c>
      <c r="K1296" s="9"/>
      <c r="L1296" s="12" t="s">
        <v>101</v>
      </c>
      <c r="M1296" s="11" t="s">
        <v>6412</v>
      </c>
      <c r="N1296" s="11" t="s">
        <v>6413</v>
      </c>
      <c r="O1296" s="9" t="s">
        <v>103</v>
      </c>
      <c r="P1296" s="9" t="s">
        <v>3229</v>
      </c>
      <c r="Q1296" s="11"/>
      <c r="R1296" s="166" t="s">
        <v>1778</v>
      </c>
      <c r="S1296" s="9"/>
      <c r="T1296" s="13">
        <v>1</v>
      </c>
      <c r="U1296" s="10">
        <v>44540</v>
      </c>
      <c r="V1296" s="9"/>
      <c r="W1296" s="12" t="s">
        <v>93</v>
      </c>
      <c r="X1296" s="12" t="s">
        <v>13</v>
      </c>
      <c r="Y1296" s="12"/>
      <c r="Z1296" s="11"/>
      <c r="AA1296" s="14">
        <v>0</v>
      </c>
      <c r="AB1296" s="14">
        <v>0</v>
      </c>
      <c r="AC1296" s="14">
        <v>-10535</v>
      </c>
      <c r="AD1296" s="14">
        <v>0</v>
      </c>
      <c r="AE1296" s="161">
        <f>SUM(TAMPData2202[[#This Row],[2022 PE Obligations]:[2022 Paving Obligations]])</f>
        <v>-10535</v>
      </c>
      <c r="AF1296" s="14">
        <v>0</v>
      </c>
      <c r="AG1296" s="14">
        <v>0</v>
      </c>
      <c r="AH1296" s="14">
        <v>39465</v>
      </c>
      <c r="AI1296" s="14">
        <v>0</v>
      </c>
      <c r="AJ1296" s="14">
        <v>39465</v>
      </c>
      <c r="AK1296" s="16" t="s">
        <v>6414</v>
      </c>
    </row>
    <row r="1297" spans="1:37" ht="54" hidden="1" x14ac:dyDescent="0.35">
      <c r="A1297" s="159">
        <v>129736.26</v>
      </c>
      <c r="B1297" s="8">
        <v>2</v>
      </c>
      <c r="C1297" s="9" t="s">
        <v>122</v>
      </c>
      <c r="D1297" s="10">
        <v>44249</v>
      </c>
      <c r="E1297" s="9" t="s">
        <v>98</v>
      </c>
      <c r="F1297" s="10">
        <v>44552.875196759262</v>
      </c>
      <c r="G1297" s="9" t="s">
        <v>108</v>
      </c>
      <c r="H1297" s="11" t="s">
        <v>1572</v>
      </c>
      <c r="I1297" s="9" t="s">
        <v>1578</v>
      </c>
      <c r="J1297" s="12" t="s">
        <v>101</v>
      </c>
      <c r="K1297" s="9"/>
      <c r="L1297" s="12" t="s">
        <v>101</v>
      </c>
      <c r="M1297" s="11" t="s">
        <v>6415</v>
      </c>
      <c r="N1297" s="11" t="s">
        <v>6416</v>
      </c>
      <c r="O1297" s="9" t="s">
        <v>103</v>
      </c>
      <c r="P1297" s="9" t="s">
        <v>3229</v>
      </c>
      <c r="Q1297" s="11"/>
      <c r="R1297" s="166" t="s">
        <v>1778</v>
      </c>
      <c r="S1297" s="9"/>
      <c r="T1297" s="13">
        <v>0.60199999999999998</v>
      </c>
      <c r="U1297" s="10">
        <v>44540</v>
      </c>
      <c r="V1297" s="9"/>
      <c r="W1297" s="12" t="s">
        <v>93</v>
      </c>
      <c r="X1297" s="12" t="s">
        <v>103</v>
      </c>
      <c r="Y1297" s="12"/>
      <c r="Z1297" s="11"/>
      <c r="AA1297" s="14">
        <v>0</v>
      </c>
      <c r="AB1297" s="14">
        <v>0</v>
      </c>
      <c r="AC1297" s="14">
        <v>9472</v>
      </c>
      <c r="AD1297" s="14">
        <v>0</v>
      </c>
      <c r="AE1297" s="161">
        <f>SUM(TAMPData2202[[#This Row],[2022 PE Obligations]:[2022 Paving Obligations]])</f>
        <v>9472</v>
      </c>
      <c r="AF1297" s="14">
        <v>0</v>
      </c>
      <c r="AG1297" s="14">
        <v>0</v>
      </c>
      <c r="AH1297" s="14">
        <v>59472</v>
      </c>
      <c r="AI1297" s="14">
        <v>0</v>
      </c>
      <c r="AJ1297" s="14">
        <v>59472</v>
      </c>
      <c r="AK1297" s="16" t="s">
        <v>6417</v>
      </c>
    </row>
    <row r="1298" spans="1:37" ht="54" hidden="1" x14ac:dyDescent="0.35">
      <c r="A1298" s="159">
        <v>129736.27</v>
      </c>
      <c r="B1298" s="8">
        <v>3</v>
      </c>
      <c r="C1298" s="9" t="s">
        <v>122</v>
      </c>
      <c r="D1298" s="10">
        <v>44249</v>
      </c>
      <c r="E1298" s="9" t="s">
        <v>98</v>
      </c>
      <c r="F1298" s="10">
        <v>44552.875138888892</v>
      </c>
      <c r="G1298" s="9" t="s">
        <v>108</v>
      </c>
      <c r="H1298" s="11" t="s">
        <v>313</v>
      </c>
      <c r="I1298" s="9" t="s">
        <v>680</v>
      </c>
      <c r="J1298" s="12" t="s">
        <v>101</v>
      </c>
      <c r="K1298" s="9"/>
      <c r="L1298" s="12" t="s">
        <v>101</v>
      </c>
      <c r="M1298" s="11" t="s">
        <v>6418</v>
      </c>
      <c r="N1298" s="11" t="s">
        <v>6419</v>
      </c>
      <c r="O1298" s="9" t="s">
        <v>103</v>
      </c>
      <c r="P1298" s="9" t="s">
        <v>3229</v>
      </c>
      <c r="Q1298" s="11"/>
      <c r="R1298" s="166" t="s">
        <v>1778</v>
      </c>
      <c r="S1298" s="9"/>
      <c r="T1298" s="13">
        <v>1.56</v>
      </c>
      <c r="U1298" s="10">
        <v>44540</v>
      </c>
      <c r="V1298" s="9"/>
      <c r="W1298" s="12" t="s">
        <v>93</v>
      </c>
      <c r="X1298" s="12" t="s">
        <v>13</v>
      </c>
      <c r="Y1298" s="12"/>
      <c r="Z1298" s="11"/>
      <c r="AA1298" s="14">
        <v>0</v>
      </c>
      <c r="AB1298" s="14">
        <v>0</v>
      </c>
      <c r="AC1298" s="14">
        <v>-6904</v>
      </c>
      <c r="AD1298" s="14">
        <v>0</v>
      </c>
      <c r="AE1298" s="161">
        <f>SUM(TAMPData2202[[#This Row],[2022 PE Obligations]:[2022 Paving Obligations]])</f>
        <v>-6904</v>
      </c>
      <c r="AF1298" s="14">
        <v>0</v>
      </c>
      <c r="AG1298" s="14">
        <v>0</v>
      </c>
      <c r="AH1298" s="14">
        <v>43096</v>
      </c>
      <c r="AI1298" s="14">
        <v>0</v>
      </c>
      <c r="AJ1298" s="14">
        <v>43096</v>
      </c>
      <c r="AK1298" s="16" t="s">
        <v>6420</v>
      </c>
    </row>
    <row r="1299" spans="1:37" ht="90" hidden="1" x14ac:dyDescent="0.35">
      <c r="A1299" s="159">
        <v>129736.28</v>
      </c>
      <c r="B1299" s="8">
        <v>2</v>
      </c>
      <c r="C1299" s="9" t="s">
        <v>85</v>
      </c>
      <c r="D1299" s="10">
        <v>44249</v>
      </c>
      <c r="E1299" s="9" t="s">
        <v>98</v>
      </c>
      <c r="F1299" s="10">
        <v>44595</v>
      </c>
      <c r="G1299" s="9" t="s">
        <v>426</v>
      </c>
      <c r="H1299" s="11" t="s">
        <v>2064</v>
      </c>
      <c r="I1299" s="9"/>
      <c r="J1299" s="12"/>
      <c r="K1299" s="9"/>
      <c r="L1299" s="12"/>
      <c r="M1299" s="11" t="s">
        <v>6421</v>
      </c>
      <c r="N1299" s="11" t="s">
        <v>6422</v>
      </c>
      <c r="O1299" s="9" t="s">
        <v>103</v>
      </c>
      <c r="P1299" s="9" t="s">
        <v>3229</v>
      </c>
      <c r="Q1299" s="11"/>
      <c r="R1299" s="166" t="s">
        <v>1778</v>
      </c>
      <c r="S1299" s="9"/>
      <c r="T1299" s="15" t="s">
        <v>505</v>
      </c>
      <c r="U1299" s="10">
        <v>44729</v>
      </c>
      <c r="V1299" s="9"/>
      <c r="W1299" s="12" t="s">
        <v>93</v>
      </c>
      <c r="X1299" s="12" t="s">
        <v>94</v>
      </c>
      <c r="Y1299" s="12"/>
      <c r="Z1299" s="11"/>
      <c r="AA1299" s="14">
        <v>0</v>
      </c>
      <c r="AB1299" s="14">
        <v>0</v>
      </c>
      <c r="AC1299" s="14">
        <v>29900</v>
      </c>
      <c r="AD1299" s="14">
        <v>0</v>
      </c>
      <c r="AE1299" s="161">
        <f>SUM(TAMPData2202[[#This Row],[2022 PE Obligations]:[2022 Paving Obligations]])</f>
        <v>29900</v>
      </c>
      <c r="AF1299" s="14">
        <v>0</v>
      </c>
      <c r="AG1299" s="14">
        <v>0</v>
      </c>
      <c r="AH1299" s="14">
        <v>79900</v>
      </c>
      <c r="AI1299" s="14">
        <v>0</v>
      </c>
      <c r="AJ1299" s="14">
        <v>79900</v>
      </c>
      <c r="AK1299" s="16" t="s">
        <v>6423</v>
      </c>
    </row>
    <row r="1300" spans="1:37" ht="36" hidden="1" x14ac:dyDescent="0.35">
      <c r="A1300" s="159">
        <v>129736.29</v>
      </c>
      <c r="B1300" s="8">
        <v>4</v>
      </c>
      <c r="C1300" s="9" t="s">
        <v>122</v>
      </c>
      <c r="D1300" s="10">
        <v>44249</v>
      </c>
      <c r="E1300" s="9" t="s">
        <v>98</v>
      </c>
      <c r="F1300" s="10">
        <v>44552.875138888892</v>
      </c>
      <c r="G1300" s="9" t="s">
        <v>108</v>
      </c>
      <c r="H1300" s="11" t="s">
        <v>415</v>
      </c>
      <c r="I1300" s="9" t="s">
        <v>3182</v>
      </c>
      <c r="J1300" s="12" t="s">
        <v>101</v>
      </c>
      <c r="K1300" s="9"/>
      <c r="L1300" s="12" t="s">
        <v>101</v>
      </c>
      <c r="M1300" s="11" t="s">
        <v>6424</v>
      </c>
      <c r="N1300" s="11" t="s">
        <v>6425</v>
      </c>
      <c r="O1300" s="9" t="s">
        <v>103</v>
      </c>
      <c r="P1300" s="9" t="s">
        <v>3229</v>
      </c>
      <c r="Q1300" s="11"/>
      <c r="R1300" s="166" t="s">
        <v>1778</v>
      </c>
      <c r="S1300" s="9"/>
      <c r="T1300" s="13">
        <v>0.14000000000000001</v>
      </c>
      <c r="U1300" s="10">
        <v>44540</v>
      </c>
      <c r="V1300" s="9"/>
      <c r="W1300" s="12" t="s">
        <v>93</v>
      </c>
      <c r="X1300" s="12" t="s">
        <v>13</v>
      </c>
      <c r="Y1300" s="12"/>
      <c r="Z1300" s="11"/>
      <c r="AA1300" s="14">
        <v>0</v>
      </c>
      <c r="AB1300" s="14">
        <v>0</v>
      </c>
      <c r="AC1300" s="14">
        <v>26280</v>
      </c>
      <c r="AD1300" s="14">
        <v>0</v>
      </c>
      <c r="AE1300" s="161">
        <f>SUM(TAMPData2202[[#This Row],[2022 PE Obligations]:[2022 Paving Obligations]])</f>
        <v>26280</v>
      </c>
      <c r="AF1300" s="14">
        <v>0</v>
      </c>
      <c r="AG1300" s="14">
        <v>0</v>
      </c>
      <c r="AH1300" s="14">
        <v>76280</v>
      </c>
      <c r="AI1300" s="14">
        <v>0</v>
      </c>
      <c r="AJ1300" s="14">
        <v>76280</v>
      </c>
      <c r="AK1300" s="16" t="s">
        <v>6426</v>
      </c>
    </row>
    <row r="1301" spans="1:37" hidden="1" x14ac:dyDescent="0.35">
      <c r="A1301" s="159">
        <v>129741</v>
      </c>
      <c r="B1301" s="8">
        <v>2</v>
      </c>
      <c r="C1301" s="9" t="s">
        <v>85</v>
      </c>
      <c r="D1301" s="10">
        <v>43717</v>
      </c>
      <c r="E1301" s="9" t="s">
        <v>3474</v>
      </c>
      <c r="F1301" s="10">
        <v>44592</v>
      </c>
      <c r="G1301" s="9" t="s">
        <v>235</v>
      </c>
      <c r="H1301" s="11" t="s">
        <v>1828</v>
      </c>
      <c r="I1301" s="9"/>
      <c r="J1301" s="12"/>
      <c r="K1301" s="9" t="s">
        <v>6427</v>
      </c>
      <c r="L1301" s="12" t="s">
        <v>183</v>
      </c>
      <c r="M1301" s="11" t="s">
        <v>6428</v>
      </c>
      <c r="N1301" s="11" t="s">
        <v>5714</v>
      </c>
      <c r="O1301" s="9" t="s">
        <v>1836</v>
      </c>
      <c r="P1301" s="9" t="s">
        <v>2935</v>
      </c>
      <c r="Q1301" s="11"/>
      <c r="R1301" s="166" t="s">
        <v>1778</v>
      </c>
      <c r="S1301" s="9"/>
      <c r="T1301" s="13">
        <v>1.27</v>
      </c>
      <c r="U1301" s="10">
        <v>44645</v>
      </c>
      <c r="V1301" s="9"/>
      <c r="W1301" s="12" t="s">
        <v>93</v>
      </c>
      <c r="X1301" s="12" t="s">
        <v>103</v>
      </c>
      <c r="Y1301" s="12"/>
      <c r="Z1301" s="11"/>
      <c r="AA1301" s="14">
        <v>5000</v>
      </c>
      <c r="AB1301" s="14">
        <v>0</v>
      </c>
      <c r="AC1301" s="14">
        <v>0</v>
      </c>
      <c r="AD1301" s="14">
        <v>0</v>
      </c>
      <c r="AE1301" s="161">
        <f>SUM(TAMPData2202[[#This Row],[2022 PE Obligations]:[2022 Paving Obligations]])</f>
        <v>5000</v>
      </c>
      <c r="AF1301" s="14">
        <v>45000</v>
      </c>
      <c r="AG1301" s="14">
        <v>0</v>
      </c>
      <c r="AH1301" s="14">
        <v>0</v>
      </c>
      <c r="AI1301" s="14">
        <v>0</v>
      </c>
      <c r="AJ1301" s="14">
        <v>45000</v>
      </c>
      <c r="AK1301" s="16" t="s">
        <v>6429</v>
      </c>
    </row>
    <row r="1302" spans="1:37" hidden="1" x14ac:dyDescent="0.35">
      <c r="A1302" s="159">
        <v>129744</v>
      </c>
      <c r="B1302" s="8">
        <v>3</v>
      </c>
      <c r="C1302" s="9" t="s">
        <v>85</v>
      </c>
      <c r="D1302" s="10">
        <v>43719</v>
      </c>
      <c r="E1302" s="9" t="s">
        <v>134</v>
      </c>
      <c r="F1302" s="10">
        <v>44440</v>
      </c>
      <c r="G1302" s="9" t="s">
        <v>98</v>
      </c>
      <c r="H1302" s="11" t="s">
        <v>1776</v>
      </c>
      <c r="I1302" s="9" t="s">
        <v>2816</v>
      </c>
      <c r="J1302" s="12" t="s">
        <v>101</v>
      </c>
      <c r="K1302" s="9"/>
      <c r="L1302" s="12" t="s">
        <v>101</v>
      </c>
      <c r="M1302" s="11" t="s">
        <v>6430</v>
      </c>
      <c r="N1302" s="11"/>
      <c r="O1302" s="9" t="s">
        <v>1836</v>
      </c>
      <c r="P1302" s="9" t="s">
        <v>1897</v>
      </c>
      <c r="Q1302" s="11"/>
      <c r="R1302" s="166" t="s">
        <v>1778</v>
      </c>
      <c r="S1302" s="9"/>
      <c r="T1302" s="13">
        <v>0.01</v>
      </c>
      <c r="U1302" s="10">
        <v>44904</v>
      </c>
      <c r="V1302" s="9"/>
      <c r="W1302" s="12" t="s">
        <v>93</v>
      </c>
      <c r="X1302" s="12" t="s">
        <v>103</v>
      </c>
      <c r="Y1302" s="12"/>
      <c r="Z1302" s="11"/>
      <c r="AA1302" s="14">
        <v>50000</v>
      </c>
      <c r="AB1302" s="14">
        <v>0</v>
      </c>
      <c r="AC1302" s="14">
        <v>0</v>
      </c>
      <c r="AD1302" s="14">
        <v>0</v>
      </c>
      <c r="AE1302" s="161">
        <f>SUM(TAMPData2202[[#This Row],[2022 PE Obligations]:[2022 Paving Obligations]])</f>
        <v>50000</v>
      </c>
      <c r="AF1302" s="14">
        <v>105000</v>
      </c>
      <c r="AG1302" s="14">
        <v>0</v>
      </c>
      <c r="AH1302" s="14">
        <v>0</v>
      </c>
      <c r="AI1302" s="14">
        <v>0</v>
      </c>
      <c r="AJ1302" s="14">
        <v>105000</v>
      </c>
      <c r="AK1302" s="16" t="s">
        <v>6431</v>
      </c>
    </row>
    <row r="1303" spans="1:37" hidden="1" x14ac:dyDescent="0.35">
      <c r="A1303" s="159">
        <v>129773</v>
      </c>
      <c r="B1303" s="8">
        <v>2</v>
      </c>
      <c r="C1303" s="9" t="s">
        <v>85</v>
      </c>
      <c r="D1303" s="10">
        <v>43728</v>
      </c>
      <c r="E1303" s="9" t="s">
        <v>5869</v>
      </c>
      <c r="F1303" s="10">
        <v>43728</v>
      </c>
      <c r="G1303" s="9" t="s">
        <v>5869</v>
      </c>
      <c r="H1303" s="11" t="s">
        <v>1613</v>
      </c>
      <c r="I1303" s="9"/>
      <c r="J1303" s="12"/>
      <c r="K1303" s="9"/>
      <c r="L1303" s="12"/>
      <c r="M1303" s="11" t="s">
        <v>6432</v>
      </c>
      <c r="N1303" s="11"/>
      <c r="O1303" s="9" t="s">
        <v>5122</v>
      </c>
      <c r="P1303" s="9" t="s">
        <v>5123</v>
      </c>
      <c r="Q1303" s="11"/>
      <c r="R1303" s="166" t="s">
        <v>1778</v>
      </c>
      <c r="S1303" s="166" t="s">
        <v>1778</v>
      </c>
      <c r="T1303" s="15" t="s">
        <v>505</v>
      </c>
      <c r="U1303" s="12"/>
      <c r="V1303" s="9"/>
      <c r="W1303" s="12" t="s">
        <v>93</v>
      </c>
      <c r="X1303" s="12"/>
      <c r="Y1303" s="12"/>
      <c r="Z1303" s="11"/>
      <c r="AA1303" s="14">
        <v>0</v>
      </c>
      <c r="AB1303" s="14">
        <v>0</v>
      </c>
      <c r="AC1303" s="14">
        <v>24900</v>
      </c>
      <c r="AD1303" s="14">
        <v>0</v>
      </c>
      <c r="AE1303" s="161">
        <f>SUM(TAMPData2202[[#This Row],[2022 PE Obligations]:[2022 Paving Obligations]])</f>
        <v>24900</v>
      </c>
      <c r="AF1303" s="14">
        <v>0</v>
      </c>
      <c r="AG1303" s="14">
        <v>0</v>
      </c>
      <c r="AH1303" s="14">
        <v>64900</v>
      </c>
      <c r="AI1303" s="14">
        <v>0</v>
      </c>
      <c r="AJ1303" s="14">
        <v>64900</v>
      </c>
      <c r="AK1303" s="16" t="s">
        <v>6433</v>
      </c>
    </row>
    <row r="1304" spans="1:37" hidden="1" x14ac:dyDescent="0.35">
      <c r="A1304" s="159">
        <v>129780</v>
      </c>
      <c r="B1304" s="8">
        <v>2</v>
      </c>
      <c r="C1304" s="9" t="s">
        <v>122</v>
      </c>
      <c r="D1304" s="10">
        <v>43734</v>
      </c>
      <c r="E1304" s="9" t="s">
        <v>98</v>
      </c>
      <c r="F1304" s="10">
        <v>44252.876956018517</v>
      </c>
      <c r="G1304" s="9" t="s">
        <v>108</v>
      </c>
      <c r="H1304" s="11" t="s">
        <v>123</v>
      </c>
      <c r="I1304" s="9" t="s">
        <v>124</v>
      </c>
      <c r="J1304" s="12" t="s">
        <v>101</v>
      </c>
      <c r="K1304" s="9"/>
      <c r="L1304" s="12" t="s">
        <v>101</v>
      </c>
      <c r="M1304" s="11" t="s">
        <v>125</v>
      </c>
      <c r="N1304" s="11" t="s">
        <v>104</v>
      </c>
      <c r="O1304" s="9" t="s">
        <v>103</v>
      </c>
      <c r="P1304" s="9" t="s">
        <v>104</v>
      </c>
      <c r="Q1304" s="11"/>
      <c r="R1304" s="166" t="s">
        <v>105</v>
      </c>
      <c r="S1304" s="9" t="s">
        <v>45</v>
      </c>
      <c r="T1304" s="13">
        <v>0.01</v>
      </c>
      <c r="U1304" s="10">
        <v>44232</v>
      </c>
      <c r="V1304" s="9"/>
      <c r="W1304" s="12" t="s">
        <v>93</v>
      </c>
      <c r="X1304" s="12" t="s">
        <v>103</v>
      </c>
      <c r="Y1304" s="12"/>
      <c r="Z1304" s="11"/>
      <c r="AA1304" s="14">
        <v>50200</v>
      </c>
      <c r="AB1304" s="14">
        <v>0</v>
      </c>
      <c r="AC1304" s="14">
        <v>0</v>
      </c>
      <c r="AD1304" s="14">
        <v>0</v>
      </c>
      <c r="AE1304" s="161">
        <f>SUM(TAMPData2202[[#This Row],[2022 PE Obligations]:[2022 Paving Obligations]])</f>
        <v>50200</v>
      </c>
      <c r="AF1304" s="14">
        <v>132701</v>
      </c>
      <c r="AG1304" s="14">
        <v>0</v>
      </c>
      <c r="AH1304" s="14">
        <v>1034875</v>
      </c>
      <c r="AI1304" s="14">
        <v>0</v>
      </c>
      <c r="AJ1304" s="14">
        <v>1167576</v>
      </c>
      <c r="AK1304" s="16" t="s">
        <v>127</v>
      </c>
    </row>
    <row r="1305" spans="1:37" hidden="1" x14ac:dyDescent="0.35">
      <c r="A1305" s="159">
        <v>129781</v>
      </c>
      <c r="B1305" s="8">
        <v>2</v>
      </c>
      <c r="C1305" s="9" t="s">
        <v>97</v>
      </c>
      <c r="D1305" s="10">
        <v>43734</v>
      </c>
      <c r="E1305" s="9" t="s">
        <v>98</v>
      </c>
      <c r="F1305" s="10">
        <v>44385.875081018516</v>
      </c>
      <c r="G1305" s="9" t="s">
        <v>108</v>
      </c>
      <c r="H1305" s="11" t="s">
        <v>128</v>
      </c>
      <c r="I1305" s="9" t="s">
        <v>129</v>
      </c>
      <c r="J1305" s="12" t="s">
        <v>101</v>
      </c>
      <c r="K1305" s="9"/>
      <c r="L1305" s="12" t="s">
        <v>101</v>
      </c>
      <c r="M1305" s="11" t="s">
        <v>130</v>
      </c>
      <c r="N1305" s="11" t="s">
        <v>131</v>
      </c>
      <c r="O1305" s="9" t="s">
        <v>103</v>
      </c>
      <c r="P1305" s="9" t="s">
        <v>104</v>
      </c>
      <c r="Q1305" s="11"/>
      <c r="R1305" s="166" t="s">
        <v>105</v>
      </c>
      <c r="S1305" s="9" t="s">
        <v>45</v>
      </c>
      <c r="T1305" s="13">
        <v>5.6000000000000001E-2</v>
      </c>
      <c r="U1305" s="10">
        <v>44008</v>
      </c>
      <c r="V1305" s="9"/>
      <c r="W1305" s="12" t="s">
        <v>93</v>
      </c>
      <c r="X1305" s="12" t="s">
        <v>13</v>
      </c>
      <c r="Y1305" s="12"/>
      <c r="Z1305" s="11"/>
      <c r="AA1305" s="14">
        <v>30500</v>
      </c>
      <c r="AB1305" s="14">
        <v>0</v>
      </c>
      <c r="AC1305" s="14">
        <v>62900</v>
      </c>
      <c r="AD1305" s="14">
        <v>0</v>
      </c>
      <c r="AE1305" s="161">
        <f>SUM(TAMPData2202[[#This Row],[2022 PE Obligations]:[2022 Paving Obligations]])</f>
        <v>93400</v>
      </c>
      <c r="AF1305" s="14">
        <v>30501</v>
      </c>
      <c r="AG1305" s="14">
        <v>0</v>
      </c>
      <c r="AH1305" s="14">
        <v>543020</v>
      </c>
      <c r="AI1305" s="14">
        <v>0</v>
      </c>
      <c r="AJ1305" s="14">
        <v>573521</v>
      </c>
      <c r="AK1305" s="16" t="s">
        <v>133</v>
      </c>
    </row>
    <row r="1306" spans="1:37" hidden="1" x14ac:dyDescent="0.35">
      <c r="A1306" s="159">
        <v>129799</v>
      </c>
      <c r="B1306" s="8">
        <v>4</v>
      </c>
      <c r="C1306" s="9" t="s">
        <v>122</v>
      </c>
      <c r="D1306" s="10">
        <v>43739</v>
      </c>
      <c r="E1306" s="9" t="s">
        <v>3474</v>
      </c>
      <c r="F1306" s="10">
        <v>44498</v>
      </c>
      <c r="G1306" s="9" t="s">
        <v>510</v>
      </c>
      <c r="H1306" s="11" t="s">
        <v>420</v>
      </c>
      <c r="I1306" s="9" t="s">
        <v>708</v>
      </c>
      <c r="J1306" s="12" t="s">
        <v>101</v>
      </c>
      <c r="K1306" s="9"/>
      <c r="L1306" s="12" t="s">
        <v>101</v>
      </c>
      <c r="M1306" s="11" t="s">
        <v>6434</v>
      </c>
      <c r="N1306" s="11" t="s">
        <v>2935</v>
      </c>
      <c r="O1306" s="9" t="s">
        <v>1836</v>
      </c>
      <c r="P1306" s="9" t="s">
        <v>2935</v>
      </c>
      <c r="Q1306" s="11"/>
      <c r="R1306" s="166" t="s">
        <v>1778</v>
      </c>
      <c r="S1306" s="9"/>
      <c r="T1306" s="13">
        <v>1.3</v>
      </c>
      <c r="U1306" s="10">
        <v>44477</v>
      </c>
      <c r="V1306" s="9"/>
      <c r="W1306" s="12" t="s">
        <v>93</v>
      </c>
      <c r="X1306" s="12" t="s">
        <v>103</v>
      </c>
      <c r="Y1306" s="12"/>
      <c r="Z1306" s="11"/>
      <c r="AA1306" s="14">
        <v>5000</v>
      </c>
      <c r="AB1306" s="14">
        <v>0</v>
      </c>
      <c r="AC1306" s="14">
        <v>198600</v>
      </c>
      <c r="AD1306" s="14">
        <v>0</v>
      </c>
      <c r="AE1306" s="161">
        <f>SUM(TAMPData2202[[#This Row],[2022 PE Obligations]:[2022 Paving Obligations]])</f>
        <v>203600</v>
      </c>
      <c r="AF1306" s="14">
        <v>45000</v>
      </c>
      <c r="AG1306" s="14">
        <v>0</v>
      </c>
      <c r="AH1306" s="14">
        <v>198600</v>
      </c>
      <c r="AI1306" s="14">
        <v>0</v>
      </c>
      <c r="AJ1306" s="14">
        <v>243600</v>
      </c>
      <c r="AK1306" s="16" t="s">
        <v>6435</v>
      </c>
    </row>
    <row r="1307" spans="1:37" ht="126" hidden="1" x14ac:dyDescent="0.35">
      <c r="A1307" s="159">
        <v>129800</v>
      </c>
      <c r="B1307" s="8">
        <v>1</v>
      </c>
      <c r="C1307" s="9" t="s">
        <v>85</v>
      </c>
      <c r="D1307" s="10">
        <v>43740</v>
      </c>
      <c r="E1307" s="9" t="s">
        <v>1741</v>
      </c>
      <c r="F1307" s="10">
        <v>44441</v>
      </c>
      <c r="G1307" s="9" t="s">
        <v>161</v>
      </c>
      <c r="H1307" s="11" t="s">
        <v>4447</v>
      </c>
      <c r="I1307" s="9"/>
      <c r="J1307" s="12"/>
      <c r="K1307" s="9"/>
      <c r="L1307" s="12"/>
      <c r="M1307" s="11" t="s">
        <v>4448</v>
      </c>
      <c r="N1307" s="11" t="s">
        <v>4449</v>
      </c>
      <c r="O1307" s="9" t="s">
        <v>91</v>
      </c>
      <c r="P1307" s="9" t="s">
        <v>157</v>
      </c>
      <c r="Q1307" s="11"/>
      <c r="R1307" s="9" t="s">
        <v>47</v>
      </c>
      <c r="S1307" s="9" t="s">
        <v>46</v>
      </c>
      <c r="T1307" s="13">
        <v>0</v>
      </c>
      <c r="U1307" s="12"/>
      <c r="V1307" s="9"/>
      <c r="W1307" s="12" t="s">
        <v>93</v>
      </c>
      <c r="X1307" s="12" t="s">
        <v>103</v>
      </c>
      <c r="Y1307" s="153" t="s">
        <v>34</v>
      </c>
      <c r="Z1307" s="11"/>
      <c r="AA1307" s="14">
        <v>50154</v>
      </c>
      <c r="AB1307" s="14">
        <v>0</v>
      </c>
      <c r="AC1307" s="14">
        <v>0</v>
      </c>
      <c r="AD1307" s="14">
        <v>0</v>
      </c>
      <c r="AE1307" s="165">
        <f>SUM(TAMPData2202[[#This Row],[2022 PE Obligations]:[2022 Paving Obligations]])</f>
        <v>50154</v>
      </c>
      <c r="AF1307" s="14">
        <v>75154</v>
      </c>
      <c r="AG1307" s="14">
        <v>0</v>
      </c>
      <c r="AH1307" s="14">
        <v>0</v>
      </c>
      <c r="AI1307" s="14">
        <v>0</v>
      </c>
      <c r="AJ1307" s="14">
        <v>75154</v>
      </c>
      <c r="AK1307" s="16" t="s">
        <v>4450</v>
      </c>
    </row>
    <row r="1308" spans="1:37" ht="36" hidden="1" x14ac:dyDescent="0.35">
      <c r="A1308" s="159">
        <v>129803</v>
      </c>
      <c r="B1308" s="8">
        <v>4</v>
      </c>
      <c r="C1308" s="9" t="s">
        <v>122</v>
      </c>
      <c r="D1308" s="10">
        <v>43740</v>
      </c>
      <c r="E1308" s="9" t="s">
        <v>3474</v>
      </c>
      <c r="F1308" s="10">
        <v>44533</v>
      </c>
      <c r="G1308" s="9" t="s">
        <v>253</v>
      </c>
      <c r="H1308" s="11" t="s">
        <v>750</v>
      </c>
      <c r="I1308" s="9" t="s">
        <v>5577</v>
      </c>
      <c r="J1308" s="12" t="s">
        <v>101</v>
      </c>
      <c r="K1308" s="9"/>
      <c r="L1308" s="12" t="s">
        <v>101</v>
      </c>
      <c r="M1308" s="11" t="s">
        <v>6436</v>
      </c>
      <c r="N1308" s="11" t="s">
        <v>6437</v>
      </c>
      <c r="O1308" s="9" t="s">
        <v>1836</v>
      </c>
      <c r="P1308" s="9" t="s">
        <v>2935</v>
      </c>
      <c r="Q1308" s="11"/>
      <c r="R1308" s="166" t="s">
        <v>1778</v>
      </c>
      <c r="S1308" s="9"/>
      <c r="T1308" s="13">
        <v>4</v>
      </c>
      <c r="U1308" s="10">
        <v>44477</v>
      </c>
      <c r="V1308" s="9"/>
      <c r="W1308" s="12" t="s">
        <v>93</v>
      </c>
      <c r="X1308" s="12" t="s">
        <v>103</v>
      </c>
      <c r="Y1308" s="12"/>
      <c r="Z1308" s="11"/>
      <c r="AA1308" s="14">
        <v>26000</v>
      </c>
      <c r="AB1308" s="14">
        <v>0</v>
      </c>
      <c r="AC1308" s="14">
        <v>596000</v>
      </c>
      <c r="AD1308" s="14">
        <v>0</v>
      </c>
      <c r="AE1308" s="161">
        <f>SUM(TAMPData2202[[#This Row],[2022 PE Obligations]:[2022 Paving Obligations]])</f>
        <v>622000</v>
      </c>
      <c r="AF1308" s="14">
        <v>66000</v>
      </c>
      <c r="AG1308" s="14">
        <v>0</v>
      </c>
      <c r="AH1308" s="14">
        <v>596000</v>
      </c>
      <c r="AI1308" s="14">
        <v>0</v>
      </c>
      <c r="AJ1308" s="14">
        <v>662000</v>
      </c>
      <c r="AK1308" s="16" t="s">
        <v>6438</v>
      </c>
    </row>
    <row r="1309" spans="1:37" hidden="1" x14ac:dyDescent="0.35">
      <c r="A1309" s="159">
        <v>129804.01</v>
      </c>
      <c r="B1309" s="8">
        <v>4</v>
      </c>
      <c r="C1309" s="9" t="s">
        <v>85</v>
      </c>
      <c r="D1309" s="10">
        <v>44433</v>
      </c>
      <c r="E1309" s="9" t="s">
        <v>3474</v>
      </c>
      <c r="F1309" s="10">
        <v>44536</v>
      </c>
      <c r="G1309" s="9" t="s">
        <v>143</v>
      </c>
      <c r="H1309" s="11" t="s">
        <v>2853</v>
      </c>
      <c r="I1309" s="9" t="s">
        <v>2045</v>
      </c>
      <c r="J1309" s="12" t="s">
        <v>101</v>
      </c>
      <c r="K1309" s="9"/>
      <c r="L1309" s="12" t="s">
        <v>101</v>
      </c>
      <c r="M1309" s="11" t="s">
        <v>6439</v>
      </c>
      <c r="N1309" s="11" t="s">
        <v>5359</v>
      </c>
      <c r="O1309" s="9" t="s">
        <v>1836</v>
      </c>
      <c r="P1309" s="9" t="s">
        <v>5440</v>
      </c>
      <c r="Q1309" s="11"/>
      <c r="R1309" s="166" t="s">
        <v>1778</v>
      </c>
      <c r="S1309" s="9"/>
      <c r="T1309" s="13">
        <v>0.2</v>
      </c>
      <c r="U1309" s="12"/>
      <c r="V1309" s="9"/>
      <c r="W1309" s="12" t="s">
        <v>93</v>
      </c>
      <c r="X1309" s="12" t="s">
        <v>13</v>
      </c>
      <c r="Y1309" s="12"/>
      <c r="Z1309" s="11"/>
      <c r="AA1309" s="14">
        <v>40000</v>
      </c>
      <c r="AB1309" s="14">
        <v>0</v>
      </c>
      <c r="AC1309" s="14">
        <v>0</v>
      </c>
      <c r="AD1309" s="14">
        <v>0</v>
      </c>
      <c r="AE1309" s="161">
        <f>SUM(TAMPData2202[[#This Row],[2022 PE Obligations]:[2022 Paving Obligations]])</f>
        <v>40000</v>
      </c>
      <c r="AF1309" s="14">
        <v>40000</v>
      </c>
      <c r="AG1309" s="14">
        <v>0</v>
      </c>
      <c r="AH1309" s="14">
        <v>0</v>
      </c>
      <c r="AI1309" s="14">
        <v>0</v>
      </c>
      <c r="AJ1309" s="14">
        <v>40000</v>
      </c>
      <c r="AK1309" s="16" t="s">
        <v>6440</v>
      </c>
    </row>
    <row r="1310" spans="1:37" ht="36" hidden="1" x14ac:dyDescent="0.35">
      <c r="A1310" s="159">
        <v>129810</v>
      </c>
      <c r="B1310" s="8">
        <v>4</v>
      </c>
      <c r="C1310" s="9" t="s">
        <v>85</v>
      </c>
      <c r="D1310" s="10">
        <v>43741</v>
      </c>
      <c r="E1310" s="9" t="s">
        <v>2180</v>
      </c>
      <c r="F1310" s="10">
        <v>44523</v>
      </c>
      <c r="G1310" s="9" t="s">
        <v>1132</v>
      </c>
      <c r="H1310" s="11" t="s">
        <v>1099</v>
      </c>
      <c r="I1310" s="9" t="s">
        <v>771</v>
      </c>
      <c r="J1310" s="12" t="s">
        <v>101</v>
      </c>
      <c r="K1310" s="9"/>
      <c r="L1310" s="12" t="s">
        <v>101</v>
      </c>
      <c r="M1310" s="11" t="s">
        <v>6441</v>
      </c>
      <c r="N1310" s="11" t="s">
        <v>6442</v>
      </c>
      <c r="O1310" s="9" t="s">
        <v>1836</v>
      </c>
      <c r="P1310" s="9" t="s">
        <v>5440</v>
      </c>
      <c r="Q1310" s="11"/>
      <c r="R1310" s="166" t="s">
        <v>1778</v>
      </c>
      <c r="S1310" s="9"/>
      <c r="T1310" s="13">
        <v>0.04</v>
      </c>
      <c r="U1310" s="10">
        <v>45100</v>
      </c>
      <c r="V1310" s="9"/>
      <c r="W1310" s="12" t="s">
        <v>93</v>
      </c>
      <c r="X1310" s="12" t="s">
        <v>13</v>
      </c>
      <c r="Y1310" s="12"/>
      <c r="Z1310" s="11"/>
      <c r="AA1310" s="14">
        <v>90000</v>
      </c>
      <c r="AB1310" s="14">
        <v>0</v>
      </c>
      <c r="AC1310" s="14">
        <v>0</v>
      </c>
      <c r="AD1310" s="14">
        <v>0</v>
      </c>
      <c r="AE1310" s="161">
        <f>SUM(TAMPData2202[[#This Row],[2022 PE Obligations]:[2022 Paving Obligations]])</f>
        <v>90000</v>
      </c>
      <c r="AF1310" s="14">
        <v>130000</v>
      </c>
      <c r="AG1310" s="14">
        <v>0</v>
      </c>
      <c r="AH1310" s="14">
        <v>0</v>
      </c>
      <c r="AI1310" s="14">
        <v>0</v>
      </c>
      <c r="AJ1310" s="14">
        <v>130000</v>
      </c>
      <c r="AK1310" s="16" t="s">
        <v>6443</v>
      </c>
    </row>
    <row r="1311" spans="1:37" ht="54" hidden="1" x14ac:dyDescent="0.35">
      <c r="A1311" s="159">
        <v>129852</v>
      </c>
      <c r="B1311" s="8">
        <v>3</v>
      </c>
      <c r="C1311" s="9" t="s">
        <v>85</v>
      </c>
      <c r="D1311" s="10">
        <v>43756</v>
      </c>
      <c r="E1311" s="9" t="s">
        <v>4222</v>
      </c>
      <c r="F1311" s="10">
        <v>44470</v>
      </c>
      <c r="G1311" s="9" t="s">
        <v>152</v>
      </c>
      <c r="H1311" s="11" t="s">
        <v>1272</v>
      </c>
      <c r="I1311" s="9"/>
      <c r="J1311" s="12"/>
      <c r="K1311" s="9"/>
      <c r="L1311" s="12"/>
      <c r="M1311" s="11" t="s">
        <v>4223</v>
      </c>
      <c r="N1311" s="11" t="s">
        <v>6444</v>
      </c>
      <c r="O1311" s="9" t="s">
        <v>91</v>
      </c>
      <c r="P1311" s="9" t="s">
        <v>157</v>
      </c>
      <c r="Q1311" s="11"/>
      <c r="R1311" s="9" t="s">
        <v>47</v>
      </c>
      <c r="S1311" s="9" t="s">
        <v>43</v>
      </c>
      <c r="T1311" s="15" t="s">
        <v>505</v>
      </c>
      <c r="U1311" s="12"/>
      <c r="V1311" s="9"/>
      <c r="W1311" s="12" t="s">
        <v>93</v>
      </c>
      <c r="X1311" s="12" t="s">
        <v>186</v>
      </c>
      <c r="Y1311" s="153" t="s">
        <v>34</v>
      </c>
      <c r="Z1311" s="11"/>
      <c r="AA1311" s="14">
        <v>4330</v>
      </c>
      <c r="AB1311" s="14">
        <v>0</v>
      </c>
      <c r="AC1311" s="14">
        <v>0</v>
      </c>
      <c r="AD1311" s="14">
        <v>0</v>
      </c>
      <c r="AE1311" s="165">
        <f>SUM(TAMPData2202[[#This Row],[2022 PE Obligations]:[2022 Paving Obligations]])</f>
        <v>4330</v>
      </c>
      <c r="AF1311" s="14">
        <v>4330</v>
      </c>
      <c r="AG1311" s="14">
        <v>0</v>
      </c>
      <c r="AH1311" s="14">
        <v>0</v>
      </c>
      <c r="AI1311" s="14">
        <v>0</v>
      </c>
      <c r="AJ1311" s="14">
        <v>4330</v>
      </c>
      <c r="AK1311" s="16" t="s">
        <v>4225</v>
      </c>
    </row>
    <row r="1312" spans="1:37" hidden="1" x14ac:dyDescent="0.35">
      <c r="A1312" s="159">
        <v>129873.01</v>
      </c>
      <c r="B1312" s="8">
        <v>6</v>
      </c>
      <c r="C1312" s="9" t="s">
        <v>85</v>
      </c>
      <c r="D1312" s="10">
        <v>44391</v>
      </c>
      <c r="E1312" s="9" t="s">
        <v>6445</v>
      </c>
      <c r="F1312" s="10">
        <v>44391</v>
      </c>
      <c r="G1312" s="9" t="s">
        <v>6445</v>
      </c>
      <c r="H1312" s="11" t="s">
        <v>667</v>
      </c>
      <c r="I1312" s="9"/>
      <c r="J1312" s="12"/>
      <c r="K1312" s="9"/>
      <c r="L1312" s="12"/>
      <c r="M1312" s="11" t="s">
        <v>6446</v>
      </c>
      <c r="N1312" s="11"/>
      <c r="O1312" s="9" t="s">
        <v>1836</v>
      </c>
      <c r="P1312" s="9" t="s">
        <v>5071</v>
      </c>
      <c r="Q1312" s="11"/>
      <c r="R1312" s="166" t="s">
        <v>1778</v>
      </c>
      <c r="S1312" s="166" t="s">
        <v>1778</v>
      </c>
      <c r="T1312" s="15" t="s">
        <v>505</v>
      </c>
      <c r="U1312" s="12"/>
      <c r="V1312" s="9"/>
      <c r="W1312" s="12" t="s">
        <v>93</v>
      </c>
      <c r="X1312" s="12"/>
      <c r="Y1312" s="12"/>
      <c r="Z1312" s="11"/>
      <c r="AA1312" s="14">
        <v>0</v>
      </c>
      <c r="AB1312" s="14">
        <v>0</v>
      </c>
      <c r="AC1312" s="14">
        <v>6001</v>
      </c>
      <c r="AD1312" s="14">
        <v>0</v>
      </c>
      <c r="AE1312" s="161">
        <f>SUM(TAMPData2202[[#This Row],[2022 PE Obligations]:[2022 Paving Obligations]])</f>
        <v>6001</v>
      </c>
      <c r="AF1312" s="14">
        <v>0</v>
      </c>
      <c r="AG1312" s="14">
        <v>0</v>
      </c>
      <c r="AH1312" s="14">
        <v>6001</v>
      </c>
      <c r="AI1312" s="14">
        <v>0</v>
      </c>
      <c r="AJ1312" s="14">
        <v>6001</v>
      </c>
      <c r="AK1312" s="16" t="s">
        <v>6447</v>
      </c>
    </row>
    <row r="1313" spans="1:37" ht="54" hidden="1" x14ac:dyDescent="0.35">
      <c r="A1313" s="159">
        <v>129890</v>
      </c>
      <c r="B1313" s="8">
        <v>3</v>
      </c>
      <c r="C1313" s="9" t="s">
        <v>85</v>
      </c>
      <c r="D1313" s="10">
        <v>43777</v>
      </c>
      <c r="E1313" s="9" t="s">
        <v>5526</v>
      </c>
      <c r="F1313" s="10">
        <v>44594</v>
      </c>
      <c r="G1313" s="9" t="s">
        <v>152</v>
      </c>
      <c r="H1313" s="11" t="s">
        <v>1839</v>
      </c>
      <c r="I1313" s="9"/>
      <c r="J1313" s="12"/>
      <c r="K1313" s="9"/>
      <c r="L1313" s="12" t="s">
        <v>4981</v>
      </c>
      <c r="M1313" s="11" t="s">
        <v>6448</v>
      </c>
      <c r="N1313" s="11" t="s">
        <v>6449</v>
      </c>
      <c r="O1313" s="9" t="s">
        <v>5109</v>
      </c>
      <c r="P1313" s="9" t="s">
        <v>5027</v>
      </c>
      <c r="Q1313" s="11"/>
      <c r="R1313" s="166" t="s">
        <v>1778</v>
      </c>
      <c r="S1313" s="9"/>
      <c r="T1313" s="15" t="s">
        <v>505</v>
      </c>
      <c r="U1313" s="12"/>
      <c r="V1313" s="9"/>
      <c r="W1313" s="12" t="s">
        <v>93</v>
      </c>
      <c r="X1313" s="12"/>
      <c r="Y1313" s="12"/>
      <c r="Z1313" s="11"/>
      <c r="AA1313" s="14">
        <v>0</v>
      </c>
      <c r="AB1313" s="14">
        <v>0</v>
      </c>
      <c r="AC1313" s="14">
        <v>137015</v>
      </c>
      <c r="AD1313" s="14">
        <v>0</v>
      </c>
      <c r="AE1313" s="161">
        <f>SUM(TAMPData2202[[#This Row],[2022 PE Obligations]:[2022 Paving Obligations]])</f>
        <v>137015</v>
      </c>
      <c r="AF1313" s="14">
        <v>46900</v>
      </c>
      <c r="AG1313" s="14">
        <v>0</v>
      </c>
      <c r="AH1313" s="14">
        <v>137015</v>
      </c>
      <c r="AI1313" s="14">
        <v>0</v>
      </c>
      <c r="AJ1313" s="14">
        <v>183915</v>
      </c>
      <c r="AK1313" s="16" t="s">
        <v>6450</v>
      </c>
    </row>
    <row r="1314" spans="1:37" ht="54" hidden="1" x14ac:dyDescent="0.35">
      <c r="A1314" s="159">
        <v>129891</v>
      </c>
      <c r="B1314" s="8">
        <v>2</v>
      </c>
      <c r="C1314" s="9" t="s">
        <v>85</v>
      </c>
      <c r="D1314" s="10">
        <v>43777</v>
      </c>
      <c r="E1314" s="9" t="s">
        <v>5526</v>
      </c>
      <c r="F1314" s="10">
        <v>44410</v>
      </c>
      <c r="G1314" s="9" t="s">
        <v>426</v>
      </c>
      <c r="H1314" s="11" t="s">
        <v>1888</v>
      </c>
      <c r="I1314" s="9"/>
      <c r="J1314" s="12"/>
      <c r="K1314" s="9"/>
      <c r="L1314" s="12" t="s">
        <v>4981</v>
      </c>
      <c r="M1314" s="11" t="s">
        <v>6451</v>
      </c>
      <c r="N1314" s="11" t="s">
        <v>6452</v>
      </c>
      <c r="O1314" s="9" t="s">
        <v>5109</v>
      </c>
      <c r="P1314" s="9" t="s">
        <v>5027</v>
      </c>
      <c r="Q1314" s="11"/>
      <c r="R1314" s="166" t="s">
        <v>1778</v>
      </c>
      <c r="S1314" s="9"/>
      <c r="T1314" s="15" t="s">
        <v>505</v>
      </c>
      <c r="U1314" s="12"/>
      <c r="V1314" s="9"/>
      <c r="W1314" s="12" t="s">
        <v>93</v>
      </c>
      <c r="X1314" s="12"/>
      <c r="Y1314" s="12"/>
      <c r="Z1314" s="11"/>
      <c r="AA1314" s="14">
        <v>0</v>
      </c>
      <c r="AB1314" s="14">
        <v>0</v>
      </c>
      <c r="AC1314" s="14">
        <v>93751</v>
      </c>
      <c r="AD1314" s="14">
        <v>0</v>
      </c>
      <c r="AE1314" s="161">
        <f>SUM(TAMPData2202[[#This Row],[2022 PE Obligations]:[2022 Paving Obligations]])</f>
        <v>93751</v>
      </c>
      <c r="AF1314" s="14">
        <v>46900</v>
      </c>
      <c r="AG1314" s="14">
        <v>0</v>
      </c>
      <c r="AH1314" s="14">
        <v>93751</v>
      </c>
      <c r="AI1314" s="14">
        <v>0</v>
      </c>
      <c r="AJ1314" s="14">
        <v>140651</v>
      </c>
      <c r="AK1314" s="16" t="s">
        <v>6453</v>
      </c>
    </row>
    <row r="1315" spans="1:37" ht="36" hidden="1" x14ac:dyDescent="0.35">
      <c r="A1315" s="159">
        <v>129893</v>
      </c>
      <c r="B1315" s="8">
        <v>4</v>
      </c>
      <c r="C1315" s="9" t="s">
        <v>85</v>
      </c>
      <c r="D1315" s="10">
        <v>43777</v>
      </c>
      <c r="E1315" s="9" t="s">
        <v>5526</v>
      </c>
      <c r="F1315" s="10">
        <v>44582</v>
      </c>
      <c r="G1315" s="9" t="s">
        <v>152</v>
      </c>
      <c r="H1315" s="11" t="s">
        <v>1099</v>
      </c>
      <c r="I1315" s="9" t="s">
        <v>6454</v>
      </c>
      <c r="J1315" s="12"/>
      <c r="K1315" s="9" t="s">
        <v>6455</v>
      </c>
      <c r="L1315" s="12" t="s">
        <v>183</v>
      </c>
      <c r="M1315" s="11" t="s">
        <v>6456</v>
      </c>
      <c r="N1315" s="11" t="s">
        <v>6457</v>
      </c>
      <c r="O1315" s="9" t="s">
        <v>5109</v>
      </c>
      <c r="P1315" s="9" t="s">
        <v>5027</v>
      </c>
      <c r="Q1315" s="11"/>
      <c r="R1315" s="166" t="s">
        <v>1778</v>
      </c>
      <c r="S1315" s="9"/>
      <c r="T1315" s="13">
        <v>0.01</v>
      </c>
      <c r="U1315" s="12"/>
      <c r="V1315" s="9"/>
      <c r="W1315" s="12" t="s">
        <v>93</v>
      </c>
      <c r="X1315" s="12" t="s">
        <v>186</v>
      </c>
      <c r="Y1315" s="12"/>
      <c r="Z1315" s="11"/>
      <c r="AA1315" s="14">
        <v>0</v>
      </c>
      <c r="AB1315" s="14">
        <v>15853</v>
      </c>
      <c r="AC1315" s="14">
        <v>0</v>
      </c>
      <c r="AD1315" s="14">
        <v>0</v>
      </c>
      <c r="AE1315" s="161">
        <f>SUM(TAMPData2202[[#This Row],[2022 PE Obligations]:[2022 Paving Obligations]])</f>
        <v>15853</v>
      </c>
      <c r="AF1315" s="14">
        <v>15000</v>
      </c>
      <c r="AG1315" s="14">
        <v>15853</v>
      </c>
      <c r="AH1315" s="14">
        <v>0</v>
      </c>
      <c r="AI1315" s="14">
        <v>0</v>
      </c>
      <c r="AJ1315" s="14">
        <v>30853</v>
      </c>
      <c r="AK1315" s="16"/>
    </row>
    <row r="1316" spans="1:37" hidden="1" x14ac:dyDescent="0.35">
      <c r="A1316" s="159">
        <v>129896</v>
      </c>
      <c r="B1316" s="8">
        <v>1</v>
      </c>
      <c r="C1316" s="9" t="s">
        <v>85</v>
      </c>
      <c r="D1316" s="10">
        <v>43782</v>
      </c>
      <c r="E1316" s="9" t="s">
        <v>3474</v>
      </c>
      <c r="F1316" s="10">
        <v>44470</v>
      </c>
      <c r="G1316" s="9" t="s">
        <v>161</v>
      </c>
      <c r="H1316" s="11" t="s">
        <v>722</v>
      </c>
      <c r="I1316" s="9" t="s">
        <v>6458</v>
      </c>
      <c r="J1316" s="12" t="s">
        <v>101</v>
      </c>
      <c r="K1316" s="9"/>
      <c r="L1316" s="12" t="s">
        <v>101</v>
      </c>
      <c r="M1316" s="11" t="s">
        <v>6459</v>
      </c>
      <c r="N1316" s="11" t="s">
        <v>2935</v>
      </c>
      <c r="O1316" s="9" t="s">
        <v>1836</v>
      </c>
      <c r="P1316" s="9" t="s">
        <v>5440</v>
      </c>
      <c r="Q1316" s="11"/>
      <c r="R1316" s="166" t="s">
        <v>1778</v>
      </c>
      <c r="S1316" s="9"/>
      <c r="T1316" s="13">
        <v>4.1100000000000003</v>
      </c>
      <c r="U1316" s="10">
        <v>44792</v>
      </c>
      <c r="V1316" s="9"/>
      <c r="W1316" s="12" t="s">
        <v>93</v>
      </c>
      <c r="X1316" s="12" t="s">
        <v>103</v>
      </c>
      <c r="Y1316" s="12"/>
      <c r="Z1316" s="11"/>
      <c r="AA1316" s="14">
        <v>20000</v>
      </c>
      <c r="AB1316" s="14">
        <v>0</v>
      </c>
      <c r="AC1316" s="14">
        <v>0</v>
      </c>
      <c r="AD1316" s="14">
        <v>0</v>
      </c>
      <c r="AE1316" s="161">
        <f>SUM(TAMPData2202[[#This Row],[2022 PE Obligations]:[2022 Paving Obligations]])</f>
        <v>20000</v>
      </c>
      <c r="AF1316" s="14">
        <v>60000</v>
      </c>
      <c r="AG1316" s="14">
        <v>0</v>
      </c>
      <c r="AH1316" s="14">
        <v>0</v>
      </c>
      <c r="AI1316" s="14">
        <v>0</v>
      </c>
      <c r="AJ1316" s="14">
        <v>60000</v>
      </c>
      <c r="AK1316" s="16" t="s">
        <v>6460</v>
      </c>
    </row>
    <row r="1317" spans="1:37" hidden="1" x14ac:dyDescent="0.35">
      <c r="A1317" s="159">
        <v>129899</v>
      </c>
      <c r="B1317" s="8">
        <v>3</v>
      </c>
      <c r="C1317" s="9" t="s">
        <v>85</v>
      </c>
      <c r="D1317" s="10">
        <v>43784</v>
      </c>
      <c r="E1317" s="9" t="s">
        <v>2180</v>
      </c>
      <c r="F1317" s="10">
        <v>44589</v>
      </c>
      <c r="G1317" s="9" t="s">
        <v>179</v>
      </c>
      <c r="H1317" s="11" t="s">
        <v>365</v>
      </c>
      <c r="I1317" s="9" t="s">
        <v>621</v>
      </c>
      <c r="J1317" s="12" t="s">
        <v>299</v>
      </c>
      <c r="K1317" s="9"/>
      <c r="L1317" s="12" t="s">
        <v>300</v>
      </c>
      <c r="M1317" s="11" t="s">
        <v>6461</v>
      </c>
      <c r="N1317" s="11" t="s">
        <v>6316</v>
      </c>
      <c r="O1317" s="9" t="s">
        <v>1836</v>
      </c>
      <c r="P1317" s="9" t="s">
        <v>2935</v>
      </c>
      <c r="Q1317" s="11"/>
      <c r="R1317" s="166" t="s">
        <v>1778</v>
      </c>
      <c r="S1317" s="9"/>
      <c r="T1317" s="13">
        <v>0.79</v>
      </c>
      <c r="U1317" s="10">
        <v>44729</v>
      </c>
      <c r="V1317" s="9"/>
      <c r="W1317" s="12" t="s">
        <v>93</v>
      </c>
      <c r="X1317" s="12" t="s">
        <v>303</v>
      </c>
      <c r="Y1317" s="153" t="s">
        <v>29</v>
      </c>
      <c r="Z1317" s="11"/>
      <c r="AA1317" s="14">
        <v>162800</v>
      </c>
      <c r="AB1317" s="14">
        <v>0</v>
      </c>
      <c r="AC1317" s="14">
        <v>0</v>
      </c>
      <c r="AD1317" s="14">
        <v>0</v>
      </c>
      <c r="AE1317" s="161">
        <f>SUM(TAMPData2202[[#This Row],[2022 PE Obligations]:[2022 Paving Obligations]])</f>
        <v>162800</v>
      </c>
      <c r="AF1317" s="14">
        <v>202800</v>
      </c>
      <c r="AG1317" s="14">
        <v>0</v>
      </c>
      <c r="AH1317" s="14">
        <v>0</v>
      </c>
      <c r="AI1317" s="14">
        <v>0</v>
      </c>
      <c r="AJ1317" s="14">
        <v>202800</v>
      </c>
      <c r="AK1317" s="16" t="s">
        <v>6462</v>
      </c>
    </row>
    <row r="1318" spans="1:37" ht="36" hidden="1" x14ac:dyDescent="0.35">
      <c r="A1318" s="159">
        <v>129901</v>
      </c>
      <c r="B1318" s="8">
        <v>6</v>
      </c>
      <c r="C1318" s="9" t="s">
        <v>85</v>
      </c>
      <c r="D1318" s="10">
        <v>43787</v>
      </c>
      <c r="E1318" s="9" t="s">
        <v>5969</v>
      </c>
      <c r="F1318" s="10">
        <v>44536</v>
      </c>
      <c r="G1318" s="9" t="s">
        <v>5969</v>
      </c>
      <c r="H1318" s="11" t="s">
        <v>667</v>
      </c>
      <c r="I1318" s="9"/>
      <c r="J1318" s="12"/>
      <c r="K1318" s="9"/>
      <c r="L1318" s="12" t="s">
        <v>4981</v>
      </c>
      <c r="M1318" s="11" t="s">
        <v>6463</v>
      </c>
      <c r="N1318" s="11"/>
      <c r="O1318" s="9" t="s">
        <v>5405</v>
      </c>
      <c r="P1318" s="9"/>
      <c r="Q1318" s="11"/>
      <c r="R1318" s="166" t="s">
        <v>1778</v>
      </c>
      <c r="S1318" s="9"/>
      <c r="T1318" s="15" t="s">
        <v>505</v>
      </c>
      <c r="U1318" s="12"/>
      <c r="V1318" s="9"/>
      <c r="W1318" s="12" t="s">
        <v>93</v>
      </c>
      <c r="X1318" s="12"/>
      <c r="Y1318" s="12"/>
      <c r="Z1318" s="11"/>
      <c r="AA1318" s="14">
        <v>0</v>
      </c>
      <c r="AB1318" s="14">
        <v>0</v>
      </c>
      <c r="AC1318" s="14">
        <v>165032.6</v>
      </c>
      <c r="AD1318" s="14">
        <v>0</v>
      </c>
      <c r="AE1318" s="161">
        <f>SUM(TAMPData2202[[#This Row],[2022 PE Obligations]:[2022 Paving Obligations]])</f>
        <v>165032.6</v>
      </c>
      <c r="AF1318" s="14">
        <v>0</v>
      </c>
      <c r="AG1318" s="14">
        <v>0</v>
      </c>
      <c r="AH1318" s="14">
        <v>665532.6</v>
      </c>
      <c r="AI1318" s="14">
        <v>0</v>
      </c>
      <c r="AJ1318" s="14">
        <v>665532.6</v>
      </c>
      <c r="AK1318" s="16" t="s">
        <v>6464</v>
      </c>
    </row>
    <row r="1319" spans="1:37" ht="54" hidden="1" x14ac:dyDescent="0.35">
      <c r="A1319" s="159">
        <v>129911</v>
      </c>
      <c r="B1319" s="8">
        <v>1</v>
      </c>
      <c r="C1319" s="9" t="s">
        <v>85</v>
      </c>
      <c r="D1319" s="10">
        <v>43795</v>
      </c>
      <c r="E1319" s="9" t="s">
        <v>3474</v>
      </c>
      <c r="F1319" s="10">
        <v>44517</v>
      </c>
      <c r="G1319" s="9" t="s">
        <v>98</v>
      </c>
      <c r="H1319" s="11" t="s">
        <v>248</v>
      </c>
      <c r="I1319" s="9" t="s">
        <v>6465</v>
      </c>
      <c r="J1319" s="12" t="s">
        <v>101</v>
      </c>
      <c r="K1319" s="9"/>
      <c r="L1319" s="12" t="s">
        <v>101</v>
      </c>
      <c r="M1319" s="11" t="s">
        <v>6466</v>
      </c>
      <c r="N1319" s="11" t="s">
        <v>6467</v>
      </c>
      <c r="O1319" s="9" t="s">
        <v>1836</v>
      </c>
      <c r="P1319" s="9" t="s">
        <v>5440</v>
      </c>
      <c r="Q1319" s="11"/>
      <c r="R1319" s="166" t="s">
        <v>1778</v>
      </c>
      <c r="S1319" s="9"/>
      <c r="T1319" s="13">
        <v>5.31</v>
      </c>
      <c r="U1319" s="10">
        <v>44792</v>
      </c>
      <c r="V1319" s="9"/>
      <c r="W1319" s="12" t="s">
        <v>93</v>
      </c>
      <c r="X1319" s="12" t="s">
        <v>13</v>
      </c>
      <c r="Y1319" s="12"/>
      <c r="Z1319" s="11"/>
      <c r="AA1319" s="14">
        <v>15000</v>
      </c>
      <c r="AB1319" s="14">
        <v>0</v>
      </c>
      <c r="AC1319" s="14">
        <v>0</v>
      </c>
      <c r="AD1319" s="14">
        <v>0</v>
      </c>
      <c r="AE1319" s="161">
        <f>SUM(TAMPData2202[[#This Row],[2022 PE Obligations]:[2022 Paving Obligations]])</f>
        <v>15000</v>
      </c>
      <c r="AF1319" s="14">
        <v>55000</v>
      </c>
      <c r="AG1319" s="14">
        <v>0</v>
      </c>
      <c r="AH1319" s="14">
        <v>0</v>
      </c>
      <c r="AI1319" s="14">
        <v>0</v>
      </c>
      <c r="AJ1319" s="14">
        <v>55000</v>
      </c>
      <c r="AK1319" s="16" t="s">
        <v>6468</v>
      </c>
    </row>
    <row r="1320" spans="1:37" hidden="1" x14ac:dyDescent="0.35">
      <c r="A1320" s="159">
        <v>129912</v>
      </c>
      <c r="B1320" s="8">
        <v>1</v>
      </c>
      <c r="C1320" s="9" t="s">
        <v>85</v>
      </c>
      <c r="D1320" s="10">
        <v>43795</v>
      </c>
      <c r="E1320" s="9" t="s">
        <v>3474</v>
      </c>
      <c r="F1320" s="10">
        <v>44510</v>
      </c>
      <c r="G1320" s="9" t="s">
        <v>98</v>
      </c>
      <c r="H1320" s="11" t="s">
        <v>248</v>
      </c>
      <c r="I1320" s="9" t="s">
        <v>6469</v>
      </c>
      <c r="J1320" s="12" t="s">
        <v>101</v>
      </c>
      <c r="K1320" s="9"/>
      <c r="L1320" s="12" t="s">
        <v>101</v>
      </c>
      <c r="M1320" s="11" t="s">
        <v>6470</v>
      </c>
      <c r="N1320" s="11" t="s">
        <v>2935</v>
      </c>
      <c r="O1320" s="9" t="s">
        <v>1836</v>
      </c>
      <c r="P1320" s="9" t="s">
        <v>1836</v>
      </c>
      <c r="Q1320" s="11"/>
      <c r="R1320" s="166" t="s">
        <v>1778</v>
      </c>
      <c r="S1320" s="9"/>
      <c r="T1320" s="13">
        <v>5.34</v>
      </c>
      <c r="U1320" s="10">
        <v>44792</v>
      </c>
      <c r="V1320" s="9"/>
      <c r="W1320" s="12" t="s">
        <v>93</v>
      </c>
      <c r="X1320" s="12" t="s">
        <v>103</v>
      </c>
      <c r="Y1320" s="12"/>
      <c r="Z1320" s="11"/>
      <c r="AA1320" s="14">
        <v>10000</v>
      </c>
      <c r="AB1320" s="14">
        <v>0</v>
      </c>
      <c r="AC1320" s="14">
        <v>0</v>
      </c>
      <c r="AD1320" s="14">
        <v>0</v>
      </c>
      <c r="AE1320" s="161">
        <f>SUM(TAMPData2202[[#This Row],[2022 PE Obligations]:[2022 Paving Obligations]])</f>
        <v>10000</v>
      </c>
      <c r="AF1320" s="14">
        <v>50000</v>
      </c>
      <c r="AG1320" s="14">
        <v>0</v>
      </c>
      <c r="AH1320" s="14">
        <v>0</v>
      </c>
      <c r="AI1320" s="14">
        <v>0</v>
      </c>
      <c r="AJ1320" s="14">
        <v>50000</v>
      </c>
      <c r="AK1320" s="16" t="s">
        <v>6471</v>
      </c>
    </row>
    <row r="1321" spans="1:37" hidden="1" x14ac:dyDescent="0.35">
      <c r="A1321" s="159">
        <v>129917</v>
      </c>
      <c r="B1321" s="8">
        <v>1</v>
      </c>
      <c r="C1321" s="9" t="s">
        <v>85</v>
      </c>
      <c r="D1321" s="10">
        <v>43803</v>
      </c>
      <c r="E1321" s="9" t="s">
        <v>189</v>
      </c>
      <c r="F1321" s="10">
        <v>44327</v>
      </c>
      <c r="G1321" s="9" t="s">
        <v>1479</v>
      </c>
      <c r="H1321" s="11" t="s">
        <v>285</v>
      </c>
      <c r="I1321" s="9" t="s">
        <v>1498</v>
      </c>
      <c r="J1321" s="12" t="s">
        <v>101</v>
      </c>
      <c r="K1321" s="9"/>
      <c r="L1321" s="12" t="s">
        <v>101</v>
      </c>
      <c r="M1321" s="11" t="s">
        <v>1499</v>
      </c>
      <c r="N1321" s="11"/>
      <c r="O1321" s="9" t="s">
        <v>40</v>
      </c>
      <c r="P1321" s="9" t="s">
        <v>166</v>
      </c>
      <c r="Q1321" s="11"/>
      <c r="R1321" s="9" t="s">
        <v>39</v>
      </c>
      <c r="S1321" s="9" t="s">
        <v>45</v>
      </c>
      <c r="T1321" s="13">
        <v>0.02</v>
      </c>
      <c r="U1321" s="10">
        <v>45268</v>
      </c>
      <c r="V1321" s="9"/>
      <c r="W1321" s="12" t="s">
        <v>93</v>
      </c>
      <c r="X1321" s="12" t="s">
        <v>103</v>
      </c>
      <c r="Y1321" s="153" t="s">
        <v>32</v>
      </c>
      <c r="Z1321" s="11" t="s">
        <v>1501</v>
      </c>
      <c r="AA1321" s="14">
        <v>75244.320000000007</v>
      </c>
      <c r="AB1321" s="14">
        <v>0</v>
      </c>
      <c r="AC1321" s="14">
        <v>0</v>
      </c>
      <c r="AD1321" s="14">
        <v>0</v>
      </c>
      <c r="AE1321" s="161">
        <f>SUM(TAMPData2202[[#This Row],[2022 PE Obligations]:[2022 Paving Obligations]])</f>
        <v>75244.320000000007</v>
      </c>
      <c r="AF1321" s="14">
        <v>95244.32</v>
      </c>
      <c r="AG1321" s="14">
        <v>0</v>
      </c>
      <c r="AH1321" s="14">
        <v>0</v>
      </c>
      <c r="AI1321" s="14">
        <v>0</v>
      </c>
      <c r="AJ1321" s="14">
        <v>95244.32</v>
      </c>
      <c r="AK1321" s="16" t="s">
        <v>1502</v>
      </c>
    </row>
    <row r="1322" spans="1:37" hidden="1" x14ac:dyDescent="0.35">
      <c r="A1322" s="159">
        <v>129920</v>
      </c>
      <c r="B1322" s="8">
        <v>3</v>
      </c>
      <c r="C1322" s="9" t="s">
        <v>114</v>
      </c>
      <c r="D1322" s="10">
        <v>43808</v>
      </c>
      <c r="E1322" s="9" t="s">
        <v>134</v>
      </c>
      <c r="F1322" s="10">
        <v>44446</v>
      </c>
      <c r="G1322" s="9" t="s">
        <v>98</v>
      </c>
      <c r="H1322" s="11" t="s">
        <v>538</v>
      </c>
      <c r="I1322" s="9" t="s">
        <v>539</v>
      </c>
      <c r="J1322" s="12" t="s">
        <v>299</v>
      </c>
      <c r="K1322" s="9"/>
      <c r="L1322" s="12" t="s">
        <v>300</v>
      </c>
      <c r="M1322" s="11" t="s">
        <v>6472</v>
      </c>
      <c r="N1322" s="11"/>
      <c r="O1322" s="9" t="s">
        <v>119</v>
      </c>
      <c r="P1322" s="9" t="s">
        <v>5162</v>
      </c>
      <c r="Q1322" s="11"/>
      <c r="R1322" s="166" t="s">
        <v>1778</v>
      </c>
      <c r="S1322" s="9"/>
      <c r="T1322" s="13">
        <v>0</v>
      </c>
      <c r="U1322" s="10">
        <v>43868</v>
      </c>
      <c r="V1322" s="9"/>
      <c r="W1322" s="12" t="s">
        <v>93</v>
      </c>
      <c r="X1322" s="12" t="s">
        <v>303</v>
      </c>
      <c r="Y1322" s="153" t="s">
        <v>29</v>
      </c>
      <c r="Z1322" s="11"/>
      <c r="AA1322" s="14">
        <v>0</v>
      </c>
      <c r="AB1322" s="14">
        <v>0</v>
      </c>
      <c r="AC1322" s="14">
        <v>54891.6</v>
      </c>
      <c r="AD1322" s="14">
        <v>0</v>
      </c>
      <c r="AE1322" s="161">
        <f>SUM(TAMPData2202[[#This Row],[2022 PE Obligations]:[2022 Paving Obligations]])</f>
        <v>54891.6</v>
      </c>
      <c r="AF1322" s="14">
        <v>0</v>
      </c>
      <c r="AG1322" s="14">
        <v>0</v>
      </c>
      <c r="AH1322" s="14">
        <v>154363.6</v>
      </c>
      <c r="AI1322" s="14">
        <v>0</v>
      </c>
      <c r="AJ1322" s="14">
        <v>154363.6</v>
      </c>
      <c r="AK1322" s="16" t="s">
        <v>6473</v>
      </c>
    </row>
    <row r="1323" spans="1:37" hidden="1" x14ac:dyDescent="0.35">
      <c r="A1323" s="159">
        <v>129921</v>
      </c>
      <c r="B1323" s="8">
        <v>3</v>
      </c>
      <c r="C1323" s="9" t="s">
        <v>122</v>
      </c>
      <c r="D1323" s="10">
        <v>43808</v>
      </c>
      <c r="E1323" s="9" t="s">
        <v>398</v>
      </c>
      <c r="F1323" s="10">
        <v>44494.875185185185</v>
      </c>
      <c r="G1323" s="9" t="s">
        <v>108</v>
      </c>
      <c r="H1323" s="11" t="s">
        <v>99</v>
      </c>
      <c r="I1323" s="9" t="s">
        <v>1455</v>
      </c>
      <c r="J1323" s="12" t="s">
        <v>101</v>
      </c>
      <c r="K1323" s="9"/>
      <c r="L1323" s="12" t="s">
        <v>101</v>
      </c>
      <c r="M1323" s="11" t="s">
        <v>1647</v>
      </c>
      <c r="N1323" s="11"/>
      <c r="O1323" s="9" t="s">
        <v>438</v>
      </c>
      <c r="P1323" s="9" t="s">
        <v>439</v>
      </c>
      <c r="Q1323" s="11"/>
      <c r="R1323" s="9" t="s">
        <v>39</v>
      </c>
      <c r="S1323" s="9" t="s">
        <v>46</v>
      </c>
      <c r="T1323" s="15" t="s">
        <v>505</v>
      </c>
      <c r="U1323" s="10">
        <v>44477</v>
      </c>
      <c r="V1323" s="9"/>
      <c r="W1323" s="12" t="s">
        <v>93</v>
      </c>
      <c r="X1323" s="12" t="s">
        <v>103</v>
      </c>
      <c r="Y1323" s="153" t="s">
        <v>32</v>
      </c>
      <c r="Z1323" s="11" t="s">
        <v>1648</v>
      </c>
      <c r="AA1323" s="14">
        <v>0</v>
      </c>
      <c r="AB1323" s="14">
        <v>0</v>
      </c>
      <c r="AC1323" s="14">
        <v>285180</v>
      </c>
      <c r="AD1323" s="14">
        <v>0</v>
      </c>
      <c r="AE1323" s="161">
        <f>SUM(TAMPData2202[[#This Row],[2022 PE Obligations]:[2022 Paving Obligations]])</f>
        <v>285180</v>
      </c>
      <c r="AF1323" s="14">
        <v>0</v>
      </c>
      <c r="AG1323" s="14">
        <v>0</v>
      </c>
      <c r="AH1323" s="14">
        <v>347180</v>
      </c>
      <c r="AI1323" s="14">
        <v>0</v>
      </c>
      <c r="AJ1323" s="14">
        <v>347180</v>
      </c>
      <c r="AK1323" s="16" t="s">
        <v>1650</v>
      </c>
    </row>
    <row r="1324" spans="1:37" hidden="1" x14ac:dyDescent="0.35">
      <c r="A1324" s="159">
        <v>129924</v>
      </c>
      <c r="B1324" s="8">
        <v>1</v>
      </c>
      <c r="C1324" s="9" t="s">
        <v>85</v>
      </c>
      <c r="D1324" s="10">
        <v>43811</v>
      </c>
      <c r="E1324" s="9" t="s">
        <v>161</v>
      </c>
      <c r="F1324" s="10">
        <v>44280</v>
      </c>
      <c r="G1324" s="9" t="s">
        <v>152</v>
      </c>
      <c r="H1324" s="11" t="s">
        <v>337</v>
      </c>
      <c r="I1324" s="9"/>
      <c r="J1324" s="12"/>
      <c r="K1324" s="9"/>
      <c r="L1324" s="12"/>
      <c r="M1324" s="11" t="s">
        <v>6474</v>
      </c>
      <c r="N1324" s="11"/>
      <c r="O1324" s="9" t="s">
        <v>103</v>
      </c>
      <c r="P1324" s="9" t="s">
        <v>5808</v>
      </c>
      <c r="Q1324" s="11"/>
      <c r="R1324" s="166" t="s">
        <v>1778</v>
      </c>
      <c r="S1324" s="166" t="s">
        <v>1778</v>
      </c>
      <c r="T1324" s="13">
        <v>0</v>
      </c>
      <c r="U1324" s="12"/>
      <c r="V1324" s="9"/>
      <c r="W1324" s="12" t="s">
        <v>93</v>
      </c>
      <c r="X1324" s="12"/>
      <c r="Y1324" s="12"/>
      <c r="Z1324" s="11"/>
      <c r="AA1324" s="14">
        <v>0</v>
      </c>
      <c r="AB1324" s="14">
        <v>0</v>
      </c>
      <c r="AC1324" s="14">
        <v>0</v>
      </c>
      <c r="AD1324" s="14">
        <v>0</v>
      </c>
      <c r="AE1324" s="161">
        <f>SUM(TAMPData2202[[#This Row],[2022 PE Obligations]:[2022 Paving Obligations]])</f>
        <v>0</v>
      </c>
      <c r="AF1324" s="14">
        <v>0</v>
      </c>
      <c r="AG1324" s="14">
        <v>0</v>
      </c>
      <c r="AH1324" s="14">
        <v>0</v>
      </c>
      <c r="AI1324" s="14">
        <v>0</v>
      </c>
      <c r="AJ1324" s="14">
        <v>293740</v>
      </c>
      <c r="AK1324" s="16"/>
    </row>
    <row r="1325" spans="1:37" hidden="1" x14ac:dyDescent="0.35">
      <c r="A1325" s="159">
        <v>129925</v>
      </c>
      <c r="B1325" s="8">
        <v>2</v>
      </c>
      <c r="C1325" s="9" t="s">
        <v>85</v>
      </c>
      <c r="D1325" s="10">
        <v>43811</v>
      </c>
      <c r="E1325" s="9" t="s">
        <v>161</v>
      </c>
      <c r="F1325" s="10">
        <v>44280</v>
      </c>
      <c r="G1325" s="9" t="s">
        <v>152</v>
      </c>
      <c r="H1325" s="11" t="s">
        <v>223</v>
      </c>
      <c r="I1325" s="9"/>
      <c r="J1325" s="12"/>
      <c r="K1325" s="9"/>
      <c r="L1325" s="12"/>
      <c r="M1325" s="11" t="s">
        <v>6475</v>
      </c>
      <c r="N1325" s="11"/>
      <c r="O1325" s="9" t="s">
        <v>103</v>
      </c>
      <c r="P1325" s="9" t="s">
        <v>5808</v>
      </c>
      <c r="Q1325" s="11"/>
      <c r="R1325" s="166" t="s">
        <v>1778</v>
      </c>
      <c r="S1325" s="166" t="s">
        <v>1778</v>
      </c>
      <c r="T1325" s="13">
        <v>0</v>
      </c>
      <c r="U1325" s="12"/>
      <c r="V1325" s="9"/>
      <c r="W1325" s="12" t="s">
        <v>93</v>
      </c>
      <c r="X1325" s="12"/>
      <c r="Y1325" s="12"/>
      <c r="Z1325" s="11"/>
      <c r="AA1325" s="14">
        <v>0</v>
      </c>
      <c r="AB1325" s="14">
        <v>0</v>
      </c>
      <c r="AC1325" s="14">
        <v>0</v>
      </c>
      <c r="AD1325" s="14">
        <v>0</v>
      </c>
      <c r="AE1325" s="161">
        <f>SUM(TAMPData2202[[#This Row],[2022 PE Obligations]:[2022 Paving Obligations]])</f>
        <v>0</v>
      </c>
      <c r="AF1325" s="14">
        <v>0</v>
      </c>
      <c r="AG1325" s="14">
        <v>0</v>
      </c>
      <c r="AH1325" s="14">
        <v>0</v>
      </c>
      <c r="AI1325" s="14">
        <v>0</v>
      </c>
      <c r="AJ1325" s="14">
        <v>1302310</v>
      </c>
      <c r="AK1325" s="16"/>
    </row>
    <row r="1326" spans="1:37" hidden="1" x14ac:dyDescent="0.35">
      <c r="A1326" s="159">
        <v>129926</v>
      </c>
      <c r="B1326" s="8">
        <v>3</v>
      </c>
      <c r="C1326" s="9" t="s">
        <v>85</v>
      </c>
      <c r="D1326" s="10">
        <v>43811</v>
      </c>
      <c r="E1326" s="9" t="s">
        <v>398</v>
      </c>
      <c r="F1326" s="10">
        <v>44280</v>
      </c>
      <c r="G1326" s="9" t="s">
        <v>152</v>
      </c>
      <c r="H1326" s="11" t="s">
        <v>140</v>
      </c>
      <c r="I1326" s="9"/>
      <c r="J1326" s="12"/>
      <c r="K1326" s="9"/>
      <c r="L1326" s="12"/>
      <c r="M1326" s="11" t="s">
        <v>6476</v>
      </c>
      <c r="N1326" s="11"/>
      <c r="O1326" s="9" t="s">
        <v>103</v>
      </c>
      <c r="P1326" s="9" t="s">
        <v>5808</v>
      </c>
      <c r="Q1326" s="11"/>
      <c r="R1326" s="166" t="s">
        <v>1778</v>
      </c>
      <c r="S1326" s="166" t="s">
        <v>1778</v>
      </c>
      <c r="T1326" s="15" t="s">
        <v>505</v>
      </c>
      <c r="U1326" s="12"/>
      <c r="V1326" s="9"/>
      <c r="W1326" s="12" t="s">
        <v>93</v>
      </c>
      <c r="X1326" s="12"/>
      <c r="Y1326" s="12"/>
      <c r="Z1326" s="11"/>
      <c r="AA1326" s="14">
        <v>0</v>
      </c>
      <c r="AB1326" s="14">
        <v>0</v>
      </c>
      <c r="AC1326" s="14">
        <v>0</v>
      </c>
      <c r="AD1326" s="14">
        <v>0</v>
      </c>
      <c r="AE1326" s="161">
        <f>SUM(TAMPData2202[[#This Row],[2022 PE Obligations]:[2022 Paving Obligations]])</f>
        <v>0</v>
      </c>
      <c r="AF1326" s="14">
        <v>0</v>
      </c>
      <c r="AG1326" s="14">
        <v>0</v>
      </c>
      <c r="AH1326" s="14">
        <v>0</v>
      </c>
      <c r="AI1326" s="14">
        <v>0</v>
      </c>
      <c r="AJ1326" s="14">
        <v>730743</v>
      </c>
      <c r="AK1326" s="16"/>
    </row>
    <row r="1327" spans="1:37" hidden="1" x14ac:dyDescent="0.35">
      <c r="A1327" s="159">
        <v>129927</v>
      </c>
      <c r="B1327" s="8">
        <v>2</v>
      </c>
      <c r="C1327" s="9" t="s">
        <v>85</v>
      </c>
      <c r="D1327" s="10">
        <v>43811</v>
      </c>
      <c r="E1327" s="9" t="s">
        <v>398</v>
      </c>
      <c r="F1327" s="10">
        <v>44377</v>
      </c>
      <c r="G1327" s="9" t="s">
        <v>161</v>
      </c>
      <c r="H1327" s="11" t="s">
        <v>128</v>
      </c>
      <c r="I1327" s="9"/>
      <c r="J1327" s="12"/>
      <c r="K1327" s="9"/>
      <c r="L1327" s="12"/>
      <c r="M1327" s="11" t="s">
        <v>6477</v>
      </c>
      <c r="N1327" s="11"/>
      <c r="O1327" s="9" t="s">
        <v>103</v>
      </c>
      <c r="P1327" s="9" t="s">
        <v>5808</v>
      </c>
      <c r="Q1327" s="11"/>
      <c r="R1327" s="166" t="s">
        <v>1778</v>
      </c>
      <c r="S1327" s="166" t="s">
        <v>1778</v>
      </c>
      <c r="T1327" s="15" t="s">
        <v>505</v>
      </c>
      <c r="U1327" s="12"/>
      <c r="V1327" s="9"/>
      <c r="W1327" s="12" t="s">
        <v>93</v>
      </c>
      <c r="X1327" s="12"/>
      <c r="Y1327" s="12"/>
      <c r="Z1327" s="11"/>
      <c r="AA1327" s="14">
        <v>0</v>
      </c>
      <c r="AB1327" s="14">
        <v>0</v>
      </c>
      <c r="AC1327" s="14">
        <v>0</v>
      </c>
      <c r="AD1327" s="14">
        <v>0</v>
      </c>
      <c r="AE1327" s="161">
        <f>SUM(TAMPData2202[[#This Row],[2022 PE Obligations]:[2022 Paving Obligations]])</f>
        <v>0</v>
      </c>
      <c r="AF1327" s="14">
        <v>0</v>
      </c>
      <c r="AG1327" s="14">
        <v>0</v>
      </c>
      <c r="AH1327" s="14">
        <v>0</v>
      </c>
      <c r="AI1327" s="14">
        <v>0</v>
      </c>
      <c r="AJ1327" s="14">
        <v>482107</v>
      </c>
      <c r="AK1327" s="16"/>
    </row>
    <row r="1328" spans="1:37" hidden="1" x14ac:dyDescent="0.35">
      <c r="A1328" s="159">
        <v>129928</v>
      </c>
      <c r="B1328" s="8">
        <v>4</v>
      </c>
      <c r="C1328" s="9" t="s">
        <v>85</v>
      </c>
      <c r="D1328" s="10">
        <v>43811</v>
      </c>
      <c r="E1328" s="9" t="s">
        <v>398</v>
      </c>
      <c r="F1328" s="10">
        <v>44280</v>
      </c>
      <c r="G1328" s="9" t="s">
        <v>152</v>
      </c>
      <c r="H1328" s="11" t="s">
        <v>196</v>
      </c>
      <c r="I1328" s="9"/>
      <c r="J1328" s="12"/>
      <c r="K1328" s="9"/>
      <c r="L1328" s="12"/>
      <c r="M1328" s="11" t="s">
        <v>6478</v>
      </c>
      <c r="N1328" s="11"/>
      <c r="O1328" s="9" t="s">
        <v>103</v>
      </c>
      <c r="P1328" s="9" t="s">
        <v>5808</v>
      </c>
      <c r="Q1328" s="11"/>
      <c r="R1328" s="166" t="s">
        <v>1778</v>
      </c>
      <c r="S1328" s="166" t="s">
        <v>1778</v>
      </c>
      <c r="T1328" s="15" t="s">
        <v>505</v>
      </c>
      <c r="U1328" s="12"/>
      <c r="V1328" s="9"/>
      <c r="W1328" s="12" t="s">
        <v>93</v>
      </c>
      <c r="X1328" s="12"/>
      <c r="Y1328" s="12"/>
      <c r="Z1328" s="11"/>
      <c r="AA1328" s="14">
        <v>0</v>
      </c>
      <c r="AB1328" s="14">
        <v>0</v>
      </c>
      <c r="AC1328" s="14">
        <v>0</v>
      </c>
      <c r="AD1328" s="14">
        <v>0</v>
      </c>
      <c r="AE1328" s="161">
        <f>SUM(TAMPData2202[[#This Row],[2022 PE Obligations]:[2022 Paving Obligations]])</f>
        <v>0</v>
      </c>
      <c r="AF1328" s="14">
        <v>0</v>
      </c>
      <c r="AG1328" s="14">
        <v>0</v>
      </c>
      <c r="AH1328" s="14">
        <v>0</v>
      </c>
      <c r="AI1328" s="14">
        <v>0</v>
      </c>
      <c r="AJ1328" s="14">
        <v>499844</v>
      </c>
      <c r="AK1328" s="16"/>
    </row>
    <row r="1329" spans="1:37" hidden="1" x14ac:dyDescent="0.35">
      <c r="A1329" s="159">
        <v>129929</v>
      </c>
      <c r="B1329" s="8">
        <v>1</v>
      </c>
      <c r="C1329" s="9" t="s">
        <v>85</v>
      </c>
      <c r="D1329" s="10">
        <v>43811</v>
      </c>
      <c r="E1329" s="9" t="s">
        <v>398</v>
      </c>
      <c r="F1329" s="10">
        <v>44280</v>
      </c>
      <c r="G1329" s="9" t="s">
        <v>152</v>
      </c>
      <c r="H1329" s="11" t="s">
        <v>347</v>
      </c>
      <c r="I1329" s="9"/>
      <c r="J1329" s="12"/>
      <c r="K1329" s="9"/>
      <c r="L1329" s="12"/>
      <c r="M1329" s="11" t="s">
        <v>6479</v>
      </c>
      <c r="N1329" s="11"/>
      <c r="O1329" s="9" t="s">
        <v>103</v>
      </c>
      <c r="P1329" s="9" t="s">
        <v>5808</v>
      </c>
      <c r="Q1329" s="11"/>
      <c r="R1329" s="166" t="s">
        <v>1778</v>
      </c>
      <c r="S1329" s="166" t="s">
        <v>1778</v>
      </c>
      <c r="T1329" s="15" t="s">
        <v>505</v>
      </c>
      <c r="U1329" s="12"/>
      <c r="V1329" s="9"/>
      <c r="W1329" s="12" t="s">
        <v>93</v>
      </c>
      <c r="X1329" s="12"/>
      <c r="Y1329" s="12"/>
      <c r="Z1329" s="11"/>
      <c r="AA1329" s="14">
        <v>0</v>
      </c>
      <c r="AB1329" s="14">
        <v>0</v>
      </c>
      <c r="AC1329" s="14">
        <v>0</v>
      </c>
      <c r="AD1329" s="14">
        <v>0</v>
      </c>
      <c r="AE1329" s="161">
        <f>SUM(TAMPData2202[[#This Row],[2022 PE Obligations]:[2022 Paving Obligations]])</f>
        <v>0</v>
      </c>
      <c r="AF1329" s="14">
        <v>0</v>
      </c>
      <c r="AG1329" s="14">
        <v>0</v>
      </c>
      <c r="AH1329" s="14">
        <v>0</v>
      </c>
      <c r="AI1329" s="14">
        <v>0</v>
      </c>
      <c r="AJ1329" s="14">
        <v>668545</v>
      </c>
      <c r="AK1329" s="16"/>
    </row>
    <row r="1330" spans="1:37" ht="36" hidden="1" x14ac:dyDescent="0.35">
      <c r="A1330" s="159">
        <v>129929.01</v>
      </c>
      <c r="B1330" s="8">
        <v>1</v>
      </c>
      <c r="C1330" s="9" t="s">
        <v>85</v>
      </c>
      <c r="D1330" s="10">
        <v>44372</v>
      </c>
      <c r="E1330" s="9" t="s">
        <v>161</v>
      </c>
      <c r="F1330" s="10">
        <v>44536</v>
      </c>
      <c r="G1330" s="9" t="s">
        <v>152</v>
      </c>
      <c r="H1330" s="11" t="s">
        <v>347</v>
      </c>
      <c r="I1330" s="9"/>
      <c r="J1330" s="12"/>
      <c r="K1330" s="9"/>
      <c r="L1330" s="12"/>
      <c r="M1330" s="11" t="s">
        <v>6480</v>
      </c>
      <c r="N1330" s="11"/>
      <c r="O1330" s="9" t="s">
        <v>103</v>
      </c>
      <c r="P1330" s="9" t="s">
        <v>5808</v>
      </c>
      <c r="Q1330" s="11"/>
      <c r="R1330" s="166" t="s">
        <v>1778</v>
      </c>
      <c r="S1330" s="166" t="s">
        <v>1778</v>
      </c>
      <c r="T1330" s="15" t="s">
        <v>505</v>
      </c>
      <c r="U1330" s="12"/>
      <c r="V1330" s="9"/>
      <c r="W1330" s="12" t="s">
        <v>93</v>
      </c>
      <c r="X1330" s="12"/>
      <c r="Y1330" s="12"/>
      <c r="Z1330" s="11"/>
      <c r="AA1330" s="14">
        <v>0</v>
      </c>
      <c r="AB1330" s="14">
        <v>0</v>
      </c>
      <c r="AC1330" s="14">
        <v>0</v>
      </c>
      <c r="AD1330" s="14">
        <v>0</v>
      </c>
      <c r="AE1330" s="161">
        <f>SUM(TAMPData2202[[#This Row],[2022 PE Obligations]:[2022 Paving Obligations]])</f>
        <v>0</v>
      </c>
      <c r="AF1330" s="14">
        <v>0</v>
      </c>
      <c r="AG1330" s="14">
        <v>0</v>
      </c>
      <c r="AH1330" s="14">
        <v>0</v>
      </c>
      <c r="AI1330" s="14">
        <v>0</v>
      </c>
      <c r="AJ1330" s="14">
        <v>75000</v>
      </c>
      <c r="AK1330" s="16"/>
    </row>
    <row r="1331" spans="1:37" hidden="1" x14ac:dyDescent="0.35">
      <c r="A1331" s="159">
        <v>129930</v>
      </c>
      <c r="B1331" s="8">
        <v>1</v>
      </c>
      <c r="C1331" s="9" t="s">
        <v>85</v>
      </c>
      <c r="D1331" s="10">
        <v>43812</v>
      </c>
      <c r="E1331" s="9" t="s">
        <v>398</v>
      </c>
      <c r="F1331" s="10">
        <v>44377</v>
      </c>
      <c r="G1331" s="9" t="s">
        <v>161</v>
      </c>
      <c r="H1331" s="11" t="s">
        <v>337</v>
      </c>
      <c r="I1331" s="9"/>
      <c r="J1331" s="12"/>
      <c r="K1331" s="9"/>
      <c r="L1331" s="12"/>
      <c r="M1331" s="11" t="s">
        <v>6481</v>
      </c>
      <c r="N1331" s="11"/>
      <c r="O1331" s="9" t="s">
        <v>103</v>
      </c>
      <c r="P1331" s="9" t="s">
        <v>5808</v>
      </c>
      <c r="Q1331" s="11"/>
      <c r="R1331" s="166" t="s">
        <v>1778</v>
      </c>
      <c r="S1331" s="166" t="s">
        <v>1778</v>
      </c>
      <c r="T1331" s="15" t="s">
        <v>505</v>
      </c>
      <c r="U1331" s="12"/>
      <c r="V1331" s="9"/>
      <c r="W1331" s="12" t="s">
        <v>93</v>
      </c>
      <c r="X1331" s="12"/>
      <c r="Y1331" s="12"/>
      <c r="Z1331" s="11"/>
      <c r="AA1331" s="14">
        <v>0</v>
      </c>
      <c r="AB1331" s="14">
        <v>0</v>
      </c>
      <c r="AC1331" s="14">
        <v>0</v>
      </c>
      <c r="AD1331" s="14">
        <v>0</v>
      </c>
      <c r="AE1331" s="161">
        <f>SUM(TAMPData2202[[#This Row],[2022 PE Obligations]:[2022 Paving Obligations]])</f>
        <v>0</v>
      </c>
      <c r="AF1331" s="14">
        <v>0</v>
      </c>
      <c r="AG1331" s="14">
        <v>0</v>
      </c>
      <c r="AH1331" s="14">
        <v>0</v>
      </c>
      <c r="AI1331" s="14">
        <v>0</v>
      </c>
      <c r="AJ1331" s="14">
        <v>606025</v>
      </c>
      <c r="AK1331" s="16"/>
    </row>
    <row r="1332" spans="1:37" hidden="1" x14ac:dyDescent="0.35">
      <c r="A1332" s="159">
        <v>129931</v>
      </c>
      <c r="B1332" s="8">
        <v>1</v>
      </c>
      <c r="C1332" s="9" t="s">
        <v>85</v>
      </c>
      <c r="D1332" s="10">
        <v>43812</v>
      </c>
      <c r="E1332" s="9" t="s">
        <v>398</v>
      </c>
      <c r="F1332" s="10">
        <v>44280</v>
      </c>
      <c r="G1332" s="9" t="s">
        <v>152</v>
      </c>
      <c r="H1332" s="11" t="s">
        <v>297</v>
      </c>
      <c r="I1332" s="9"/>
      <c r="J1332" s="12"/>
      <c r="K1332" s="9"/>
      <c r="L1332" s="12"/>
      <c r="M1332" s="11" t="s">
        <v>6482</v>
      </c>
      <c r="N1332" s="11"/>
      <c r="O1332" s="9" t="s">
        <v>103</v>
      </c>
      <c r="P1332" s="9" t="s">
        <v>5808</v>
      </c>
      <c r="Q1332" s="11"/>
      <c r="R1332" s="166" t="s">
        <v>1778</v>
      </c>
      <c r="S1332" s="166" t="s">
        <v>1778</v>
      </c>
      <c r="T1332" s="15" t="s">
        <v>505</v>
      </c>
      <c r="U1332" s="12"/>
      <c r="V1332" s="9"/>
      <c r="W1332" s="12" t="s">
        <v>93</v>
      </c>
      <c r="X1332" s="12"/>
      <c r="Y1332" s="12"/>
      <c r="Z1332" s="11"/>
      <c r="AA1332" s="14">
        <v>0</v>
      </c>
      <c r="AB1332" s="14">
        <v>0</v>
      </c>
      <c r="AC1332" s="14">
        <v>0</v>
      </c>
      <c r="AD1332" s="14">
        <v>0</v>
      </c>
      <c r="AE1332" s="161">
        <f>SUM(TAMPData2202[[#This Row],[2022 PE Obligations]:[2022 Paving Obligations]])</f>
        <v>0</v>
      </c>
      <c r="AF1332" s="14">
        <v>0</v>
      </c>
      <c r="AG1332" s="14">
        <v>0</v>
      </c>
      <c r="AH1332" s="14">
        <v>0</v>
      </c>
      <c r="AI1332" s="14">
        <v>0</v>
      </c>
      <c r="AJ1332" s="14">
        <v>2191948</v>
      </c>
      <c r="AK1332" s="16"/>
    </row>
    <row r="1333" spans="1:37" hidden="1" x14ac:dyDescent="0.35">
      <c r="A1333" s="159">
        <v>129932</v>
      </c>
      <c r="B1333" s="8">
        <v>1</v>
      </c>
      <c r="C1333" s="9" t="s">
        <v>85</v>
      </c>
      <c r="D1333" s="10">
        <v>43812</v>
      </c>
      <c r="E1333" s="9" t="s">
        <v>398</v>
      </c>
      <c r="F1333" s="10">
        <v>44377</v>
      </c>
      <c r="G1333" s="9" t="s">
        <v>161</v>
      </c>
      <c r="H1333" s="11" t="s">
        <v>1105</v>
      </c>
      <c r="I1333" s="9"/>
      <c r="J1333" s="12"/>
      <c r="K1333" s="9"/>
      <c r="L1333" s="12"/>
      <c r="M1333" s="11" t="s">
        <v>6483</v>
      </c>
      <c r="N1333" s="11"/>
      <c r="O1333" s="9" t="s">
        <v>103</v>
      </c>
      <c r="P1333" s="9" t="s">
        <v>5808</v>
      </c>
      <c r="Q1333" s="11"/>
      <c r="R1333" s="166" t="s">
        <v>1778</v>
      </c>
      <c r="S1333" s="166" t="s">
        <v>1778</v>
      </c>
      <c r="T1333" s="15" t="s">
        <v>505</v>
      </c>
      <c r="U1333" s="12"/>
      <c r="V1333" s="9"/>
      <c r="W1333" s="12" t="s">
        <v>93</v>
      </c>
      <c r="X1333" s="12"/>
      <c r="Y1333" s="12"/>
      <c r="Z1333" s="11"/>
      <c r="AA1333" s="14">
        <v>0</v>
      </c>
      <c r="AB1333" s="14">
        <v>0</v>
      </c>
      <c r="AC1333" s="14">
        <v>0</v>
      </c>
      <c r="AD1333" s="14">
        <v>0</v>
      </c>
      <c r="AE1333" s="161">
        <f>SUM(TAMPData2202[[#This Row],[2022 PE Obligations]:[2022 Paving Obligations]])</f>
        <v>0</v>
      </c>
      <c r="AF1333" s="14">
        <v>0</v>
      </c>
      <c r="AG1333" s="14">
        <v>0</v>
      </c>
      <c r="AH1333" s="14">
        <v>0</v>
      </c>
      <c r="AI1333" s="14">
        <v>0</v>
      </c>
      <c r="AJ1333" s="14">
        <v>455201</v>
      </c>
      <c r="AK1333" s="16"/>
    </row>
    <row r="1334" spans="1:37" hidden="1" x14ac:dyDescent="0.35">
      <c r="A1334" s="159">
        <v>129933</v>
      </c>
      <c r="B1334" s="8">
        <v>4</v>
      </c>
      <c r="C1334" s="9" t="s">
        <v>85</v>
      </c>
      <c r="D1334" s="10">
        <v>43812</v>
      </c>
      <c r="E1334" s="9" t="s">
        <v>398</v>
      </c>
      <c r="F1334" s="10">
        <v>44378</v>
      </c>
      <c r="G1334" s="9" t="s">
        <v>161</v>
      </c>
      <c r="H1334" s="11" t="s">
        <v>88</v>
      </c>
      <c r="I1334" s="9"/>
      <c r="J1334" s="12"/>
      <c r="K1334" s="9"/>
      <c r="L1334" s="12"/>
      <c r="M1334" s="11" t="s">
        <v>6484</v>
      </c>
      <c r="N1334" s="11"/>
      <c r="O1334" s="9" t="s">
        <v>103</v>
      </c>
      <c r="P1334" s="9" t="s">
        <v>5808</v>
      </c>
      <c r="Q1334" s="11"/>
      <c r="R1334" s="166" t="s">
        <v>1778</v>
      </c>
      <c r="S1334" s="166" t="s">
        <v>1778</v>
      </c>
      <c r="T1334" s="15" t="s">
        <v>505</v>
      </c>
      <c r="U1334" s="12"/>
      <c r="V1334" s="9"/>
      <c r="W1334" s="12" t="s">
        <v>93</v>
      </c>
      <c r="X1334" s="12"/>
      <c r="Y1334" s="12"/>
      <c r="Z1334" s="11"/>
      <c r="AA1334" s="14">
        <v>0</v>
      </c>
      <c r="AB1334" s="14">
        <v>0</v>
      </c>
      <c r="AC1334" s="14">
        <v>0</v>
      </c>
      <c r="AD1334" s="14">
        <v>0</v>
      </c>
      <c r="AE1334" s="161">
        <f>SUM(TAMPData2202[[#This Row],[2022 PE Obligations]:[2022 Paving Obligations]])</f>
        <v>0</v>
      </c>
      <c r="AF1334" s="14">
        <v>0</v>
      </c>
      <c r="AG1334" s="14">
        <v>0</v>
      </c>
      <c r="AH1334" s="14">
        <v>0</v>
      </c>
      <c r="AI1334" s="14">
        <v>0</v>
      </c>
      <c r="AJ1334" s="14">
        <v>3348661</v>
      </c>
      <c r="AK1334" s="16"/>
    </row>
    <row r="1335" spans="1:37" hidden="1" x14ac:dyDescent="0.35">
      <c r="A1335" s="159">
        <v>129934</v>
      </c>
      <c r="B1335" s="8">
        <v>3</v>
      </c>
      <c r="C1335" s="9" t="s">
        <v>85</v>
      </c>
      <c r="D1335" s="10">
        <v>43812</v>
      </c>
      <c r="E1335" s="9" t="s">
        <v>398</v>
      </c>
      <c r="F1335" s="10">
        <v>44280</v>
      </c>
      <c r="G1335" s="9" t="s">
        <v>152</v>
      </c>
      <c r="H1335" s="11" t="s">
        <v>538</v>
      </c>
      <c r="I1335" s="9"/>
      <c r="J1335" s="12"/>
      <c r="K1335" s="9"/>
      <c r="L1335" s="12"/>
      <c r="M1335" s="11" t="s">
        <v>6485</v>
      </c>
      <c r="N1335" s="11"/>
      <c r="O1335" s="9" t="s">
        <v>103</v>
      </c>
      <c r="P1335" s="9" t="s">
        <v>5808</v>
      </c>
      <c r="Q1335" s="11"/>
      <c r="R1335" s="166" t="s">
        <v>1778</v>
      </c>
      <c r="S1335" s="166" t="s">
        <v>1778</v>
      </c>
      <c r="T1335" s="15" t="s">
        <v>505</v>
      </c>
      <c r="U1335" s="12"/>
      <c r="V1335" s="9"/>
      <c r="W1335" s="12" t="s">
        <v>93</v>
      </c>
      <c r="X1335" s="12"/>
      <c r="Y1335" s="12"/>
      <c r="Z1335" s="11"/>
      <c r="AA1335" s="14">
        <v>0</v>
      </c>
      <c r="AB1335" s="14">
        <v>0</v>
      </c>
      <c r="AC1335" s="14">
        <v>0</v>
      </c>
      <c r="AD1335" s="14">
        <v>0</v>
      </c>
      <c r="AE1335" s="161">
        <f>SUM(TAMPData2202[[#This Row],[2022 PE Obligations]:[2022 Paving Obligations]])</f>
        <v>0</v>
      </c>
      <c r="AF1335" s="14">
        <v>0</v>
      </c>
      <c r="AG1335" s="14">
        <v>0</v>
      </c>
      <c r="AH1335" s="14">
        <v>0</v>
      </c>
      <c r="AI1335" s="14">
        <v>0</v>
      </c>
      <c r="AJ1335" s="14">
        <v>4044171</v>
      </c>
      <c r="AK1335" s="16"/>
    </row>
    <row r="1336" spans="1:37" hidden="1" x14ac:dyDescent="0.35">
      <c r="A1336" s="159">
        <v>129937</v>
      </c>
      <c r="B1336" s="8">
        <v>3</v>
      </c>
      <c r="C1336" s="9" t="s">
        <v>114</v>
      </c>
      <c r="D1336" s="10">
        <v>43815</v>
      </c>
      <c r="E1336" s="9" t="s">
        <v>228</v>
      </c>
      <c r="F1336" s="10">
        <v>44517</v>
      </c>
      <c r="G1336" s="9" t="s">
        <v>228</v>
      </c>
      <c r="H1336" s="11" t="s">
        <v>659</v>
      </c>
      <c r="I1336" s="9" t="s">
        <v>4226</v>
      </c>
      <c r="J1336" s="12"/>
      <c r="K1336" s="9" t="s">
        <v>3789</v>
      </c>
      <c r="L1336" s="12" t="s">
        <v>183</v>
      </c>
      <c r="M1336" s="11" t="s">
        <v>4227</v>
      </c>
      <c r="N1336" s="11"/>
      <c r="O1336" s="9" t="s">
        <v>4183</v>
      </c>
      <c r="P1336" s="9" t="s">
        <v>157</v>
      </c>
      <c r="Q1336" s="11"/>
      <c r="R1336" s="9" t="s">
        <v>47</v>
      </c>
      <c r="S1336" s="9" t="s">
        <v>43</v>
      </c>
      <c r="T1336" s="13">
        <v>1.17</v>
      </c>
      <c r="U1336" s="12"/>
      <c r="V1336" s="9"/>
      <c r="W1336" s="12" t="s">
        <v>93</v>
      </c>
      <c r="X1336" s="12" t="s">
        <v>186</v>
      </c>
      <c r="Y1336" s="153" t="s">
        <v>34</v>
      </c>
      <c r="Z1336" s="11"/>
      <c r="AA1336" s="14">
        <v>0</v>
      </c>
      <c r="AB1336" s="14">
        <v>0</v>
      </c>
      <c r="AC1336" s="14">
        <v>0</v>
      </c>
      <c r="AD1336" s="14">
        <v>157831.35999999999</v>
      </c>
      <c r="AE1336" s="161">
        <f>SUM(TAMPData2202[[#This Row],[2022 PE Obligations]:[2022 Paving Obligations]])</f>
        <v>157831.35999999999</v>
      </c>
      <c r="AF1336" s="14">
        <v>0</v>
      </c>
      <c r="AG1336" s="14">
        <v>0</v>
      </c>
      <c r="AH1336" s="14">
        <v>0</v>
      </c>
      <c r="AI1336" s="14">
        <v>157831.35999999999</v>
      </c>
      <c r="AJ1336" s="14">
        <v>157831.35999999999</v>
      </c>
      <c r="AK1336" s="16" t="s">
        <v>4228</v>
      </c>
    </row>
    <row r="1337" spans="1:37" hidden="1" x14ac:dyDescent="0.35">
      <c r="A1337" s="159">
        <v>129938</v>
      </c>
      <c r="B1337" s="8">
        <v>1</v>
      </c>
      <c r="C1337" s="9" t="s">
        <v>114</v>
      </c>
      <c r="D1337" s="10">
        <v>43815</v>
      </c>
      <c r="E1337" s="9" t="s">
        <v>98</v>
      </c>
      <c r="F1337" s="10">
        <v>44447</v>
      </c>
      <c r="G1337" s="9" t="s">
        <v>98</v>
      </c>
      <c r="H1337" s="11" t="s">
        <v>297</v>
      </c>
      <c r="I1337" s="9" t="s">
        <v>477</v>
      </c>
      <c r="J1337" s="12" t="s">
        <v>299</v>
      </c>
      <c r="K1337" s="9"/>
      <c r="L1337" s="12" t="s">
        <v>300</v>
      </c>
      <c r="M1337" s="11" t="s">
        <v>6486</v>
      </c>
      <c r="N1337" s="11" t="s">
        <v>6487</v>
      </c>
      <c r="O1337" s="9" t="s">
        <v>119</v>
      </c>
      <c r="P1337" s="9" t="s">
        <v>5162</v>
      </c>
      <c r="Q1337" s="11"/>
      <c r="R1337" s="166" t="s">
        <v>1778</v>
      </c>
      <c r="S1337" s="9"/>
      <c r="T1337" s="13">
        <v>0.01</v>
      </c>
      <c r="U1337" s="10">
        <v>43868</v>
      </c>
      <c r="V1337" s="9"/>
      <c r="W1337" s="12" t="s">
        <v>93</v>
      </c>
      <c r="X1337" s="12" t="s">
        <v>303</v>
      </c>
      <c r="Y1337" s="153" t="s">
        <v>29</v>
      </c>
      <c r="Z1337" s="11"/>
      <c r="AA1337" s="14">
        <v>0</v>
      </c>
      <c r="AB1337" s="14">
        <v>0</v>
      </c>
      <c r="AC1337" s="14">
        <v>34371.17</v>
      </c>
      <c r="AD1337" s="14">
        <v>0</v>
      </c>
      <c r="AE1337" s="161">
        <f>SUM(TAMPData2202[[#This Row],[2022 PE Obligations]:[2022 Paving Obligations]])</f>
        <v>34371.17</v>
      </c>
      <c r="AF1337" s="14">
        <v>0</v>
      </c>
      <c r="AG1337" s="14">
        <v>0</v>
      </c>
      <c r="AH1337" s="14">
        <v>167478.17000000001</v>
      </c>
      <c r="AI1337" s="14">
        <v>0</v>
      </c>
      <c r="AJ1337" s="14">
        <v>167478.17000000001</v>
      </c>
      <c r="AK1337" s="16" t="s">
        <v>6488</v>
      </c>
    </row>
    <row r="1338" spans="1:37" ht="36" hidden="1" x14ac:dyDescent="0.35">
      <c r="A1338" s="159">
        <v>129939.04</v>
      </c>
      <c r="B1338" s="8">
        <v>2</v>
      </c>
      <c r="C1338" s="9" t="s">
        <v>114</v>
      </c>
      <c r="D1338" s="10">
        <v>44384</v>
      </c>
      <c r="E1338" s="9" t="s">
        <v>398</v>
      </c>
      <c r="F1338" s="10">
        <v>44519</v>
      </c>
      <c r="G1338" s="9" t="s">
        <v>398</v>
      </c>
      <c r="H1338" s="11" t="s">
        <v>1888</v>
      </c>
      <c r="I1338" s="9"/>
      <c r="J1338" s="12"/>
      <c r="K1338" s="9"/>
      <c r="L1338" s="12"/>
      <c r="M1338" s="11" t="s">
        <v>6489</v>
      </c>
      <c r="N1338" s="11"/>
      <c r="O1338" s="9" t="s">
        <v>103</v>
      </c>
      <c r="P1338" s="9" t="s">
        <v>5973</v>
      </c>
      <c r="Q1338" s="11"/>
      <c r="R1338" s="166" t="s">
        <v>1778</v>
      </c>
      <c r="S1338" s="166" t="s">
        <v>1778</v>
      </c>
      <c r="T1338" s="15" t="s">
        <v>505</v>
      </c>
      <c r="U1338" s="12"/>
      <c r="V1338" s="9"/>
      <c r="W1338" s="12" t="s">
        <v>93</v>
      </c>
      <c r="X1338" s="12"/>
      <c r="Y1338" s="12"/>
      <c r="Z1338" s="11"/>
      <c r="AA1338" s="14">
        <v>0</v>
      </c>
      <c r="AB1338" s="14">
        <v>0</v>
      </c>
      <c r="AC1338" s="14">
        <v>1090.98</v>
      </c>
      <c r="AD1338" s="14">
        <v>0</v>
      </c>
      <c r="AE1338" s="161">
        <f>SUM(TAMPData2202[[#This Row],[2022 PE Obligations]:[2022 Paving Obligations]])</f>
        <v>1090.98</v>
      </c>
      <c r="AF1338" s="14">
        <v>0</v>
      </c>
      <c r="AG1338" s="14">
        <v>0</v>
      </c>
      <c r="AH1338" s="14">
        <v>1090.98</v>
      </c>
      <c r="AI1338" s="14">
        <v>0</v>
      </c>
      <c r="AJ1338" s="14">
        <v>1090.98</v>
      </c>
      <c r="AK1338" s="16" t="s">
        <v>6490</v>
      </c>
    </row>
    <row r="1339" spans="1:37" ht="36" hidden="1" x14ac:dyDescent="0.35">
      <c r="A1339" s="159">
        <v>129939.05</v>
      </c>
      <c r="B1339" s="8">
        <v>2</v>
      </c>
      <c r="C1339" s="9" t="s">
        <v>85</v>
      </c>
      <c r="D1339" s="10">
        <v>44419</v>
      </c>
      <c r="E1339" s="9" t="s">
        <v>398</v>
      </c>
      <c r="F1339" s="10">
        <v>44419</v>
      </c>
      <c r="G1339" s="9" t="s">
        <v>398</v>
      </c>
      <c r="H1339" s="11" t="s">
        <v>1888</v>
      </c>
      <c r="I1339" s="9"/>
      <c r="J1339" s="12"/>
      <c r="K1339" s="9"/>
      <c r="L1339" s="12"/>
      <c r="M1339" s="11" t="s">
        <v>6491</v>
      </c>
      <c r="N1339" s="11"/>
      <c r="O1339" s="9" t="s">
        <v>103</v>
      </c>
      <c r="P1339" s="9" t="s">
        <v>5973</v>
      </c>
      <c r="Q1339" s="11"/>
      <c r="R1339" s="166" t="s">
        <v>1778</v>
      </c>
      <c r="S1339" s="166" t="s">
        <v>1778</v>
      </c>
      <c r="T1339" s="15" t="s">
        <v>505</v>
      </c>
      <c r="U1339" s="12"/>
      <c r="V1339" s="9"/>
      <c r="W1339" s="12" t="s">
        <v>93</v>
      </c>
      <c r="X1339" s="12"/>
      <c r="Y1339" s="12"/>
      <c r="Z1339" s="11"/>
      <c r="AA1339" s="14">
        <v>0</v>
      </c>
      <c r="AB1339" s="14">
        <v>0</v>
      </c>
      <c r="AC1339" s="14">
        <v>5000</v>
      </c>
      <c r="AD1339" s="14">
        <v>0</v>
      </c>
      <c r="AE1339" s="161">
        <f>SUM(TAMPData2202[[#This Row],[2022 PE Obligations]:[2022 Paving Obligations]])</f>
        <v>5000</v>
      </c>
      <c r="AF1339" s="14">
        <v>0</v>
      </c>
      <c r="AG1339" s="14">
        <v>0</v>
      </c>
      <c r="AH1339" s="14">
        <v>5000</v>
      </c>
      <c r="AI1339" s="14">
        <v>0</v>
      </c>
      <c r="AJ1339" s="14">
        <v>5000</v>
      </c>
      <c r="AK1339" s="16" t="s">
        <v>6492</v>
      </c>
    </row>
    <row r="1340" spans="1:37" ht="36" hidden="1" x14ac:dyDescent="0.35">
      <c r="A1340" s="159">
        <v>129939.06</v>
      </c>
      <c r="B1340" s="8">
        <v>2</v>
      </c>
      <c r="C1340" s="9" t="s">
        <v>85</v>
      </c>
      <c r="D1340" s="10">
        <v>44567</v>
      </c>
      <c r="E1340" s="9" t="s">
        <v>398</v>
      </c>
      <c r="F1340" s="10">
        <v>44567</v>
      </c>
      <c r="G1340" s="9" t="s">
        <v>398</v>
      </c>
      <c r="H1340" s="11" t="s">
        <v>1888</v>
      </c>
      <c r="I1340" s="9"/>
      <c r="J1340" s="12"/>
      <c r="K1340" s="9"/>
      <c r="L1340" s="12"/>
      <c r="M1340" s="11" t="s">
        <v>6493</v>
      </c>
      <c r="N1340" s="11"/>
      <c r="O1340" s="9" t="s">
        <v>103</v>
      </c>
      <c r="P1340" s="9" t="s">
        <v>5973</v>
      </c>
      <c r="Q1340" s="11"/>
      <c r="R1340" s="166" t="s">
        <v>1778</v>
      </c>
      <c r="S1340" s="166" t="s">
        <v>1778</v>
      </c>
      <c r="T1340" s="15" t="s">
        <v>505</v>
      </c>
      <c r="U1340" s="12"/>
      <c r="V1340" s="9"/>
      <c r="W1340" s="12" t="s">
        <v>93</v>
      </c>
      <c r="X1340" s="12"/>
      <c r="Y1340" s="12"/>
      <c r="Z1340" s="11"/>
      <c r="AA1340" s="14">
        <v>0</v>
      </c>
      <c r="AB1340" s="14">
        <v>0</v>
      </c>
      <c r="AC1340" s="14">
        <v>5000</v>
      </c>
      <c r="AD1340" s="14">
        <v>0</v>
      </c>
      <c r="AE1340" s="161">
        <f>SUM(TAMPData2202[[#This Row],[2022 PE Obligations]:[2022 Paving Obligations]])</f>
        <v>5000</v>
      </c>
      <c r="AF1340" s="14">
        <v>0</v>
      </c>
      <c r="AG1340" s="14">
        <v>0</v>
      </c>
      <c r="AH1340" s="14">
        <v>5000</v>
      </c>
      <c r="AI1340" s="14">
        <v>0</v>
      </c>
      <c r="AJ1340" s="14">
        <v>5000</v>
      </c>
      <c r="AK1340" s="16" t="s">
        <v>6494</v>
      </c>
    </row>
    <row r="1341" spans="1:37" ht="36" hidden="1" x14ac:dyDescent="0.35">
      <c r="A1341" s="159">
        <v>129939.07</v>
      </c>
      <c r="B1341" s="8">
        <v>2</v>
      </c>
      <c r="C1341" s="9" t="s">
        <v>85</v>
      </c>
      <c r="D1341" s="10">
        <v>44601</v>
      </c>
      <c r="E1341" s="9" t="s">
        <v>398</v>
      </c>
      <c r="F1341" s="10">
        <v>44601</v>
      </c>
      <c r="G1341" s="9" t="s">
        <v>398</v>
      </c>
      <c r="H1341" s="11" t="s">
        <v>1888</v>
      </c>
      <c r="I1341" s="9"/>
      <c r="J1341" s="12"/>
      <c r="K1341" s="9"/>
      <c r="L1341" s="12"/>
      <c r="M1341" s="11" t="s">
        <v>6495</v>
      </c>
      <c r="N1341" s="11"/>
      <c r="O1341" s="9" t="s">
        <v>103</v>
      </c>
      <c r="P1341" s="9" t="s">
        <v>5973</v>
      </c>
      <c r="Q1341" s="11"/>
      <c r="R1341" s="166" t="s">
        <v>1778</v>
      </c>
      <c r="S1341" s="166" t="s">
        <v>1778</v>
      </c>
      <c r="T1341" s="15" t="s">
        <v>505</v>
      </c>
      <c r="U1341" s="12"/>
      <c r="V1341" s="9"/>
      <c r="W1341" s="12" t="s">
        <v>93</v>
      </c>
      <c r="X1341" s="12"/>
      <c r="Y1341" s="12"/>
      <c r="Z1341" s="11"/>
      <c r="AA1341" s="14">
        <v>0</v>
      </c>
      <c r="AB1341" s="14">
        <v>0</v>
      </c>
      <c r="AC1341" s="14">
        <v>5000</v>
      </c>
      <c r="AD1341" s="14">
        <v>0</v>
      </c>
      <c r="AE1341" s="161">
        <f>SUM(TAMPData2202[[#This Row],[2022 PE Obligations]:[2022 Paving Obligations]])</f>
        <v>5000</v>
      </c>
      <c r="AF1341" s="14">
        <v>0</v>
      </c>
      <c r="AG1341" s="14">
        <v>0</v>
      </c>
      <c r="AH1341" s="14">
        <v>5000</v>
      </c>
      <c r="AI1341" s="14">
        <v>0</v>
      </c>
      <c r="AJ1341" s="14">
        <v>5000</v>
      </c>
      <c r="AK1341" s="16" t="s">
        <v>6496</v>
      </c>
    </row>
    <row r="1342" spans="1:37" hidden="1" x14ac:dyDescent="0.35">
      <c r="A1342" s="159">
        <v>129940</v>
      </c>
      <c r="B1342" s="8">
        <v>2</v>
      </c>
      <c r="C1342" s="9" t="s">
        <v>97</v>
      </c>
      <c r="D1342" s="10">
        <v>43818</v>
      </c>
      <c r="E1342" s="9" t="s">
        <v>134</v>
      </c>
      <c r="F1342" s="10">
        <v>44558</v>
      </c>
      <c r="G1342" s="9" t="s">
        <v>98</v>
      </c>
      <c r="H1342" s="11" t="s">
        <v>135</v>
      </c>
      <c r="I1342" s="9" t="s">
        <v>136</v>
      </c>
      <c r="J1342" s="12" t="s">
        <v>101</v>
      </c>
      <c r="K1342" s="9"/>
      <c r="L1342" s="12" t="s">
        <v>101</v>
      </c>
      <c r="M1342" s="11" t="s">
        <v>137</v>
      </c>
      <c r="N1342" s="11"/>
      <c r="O1342" s="9" t="s">
        <v>119</v>
      </c>
      <c r="P1342" s="9" t="s">
        <v>104</v>
      </c>
      <c r="Q1342" s="11"/>
      <c r="R1342" s="166" t="s">
        <v>105</v>
      </c>
      <c r="S1342" s="9" t="s">
        <v>45</v>
      </c>
      <c r="T1342" s="13">
        <v>0</v>
      </c>
      <c r="U1342" s="10">
        <v>44176</v>
      </c>
      <c r="V1342" s="9"/>
      <c r="W1342" s="12" t="s">
        <v>93</v>
      </c>
      <c r="X1342" s="12" t="s">
        <v>103</v>
      </c>
      <c r="Y1342" s="12"/>
      <c r="Z1342" s="11"/>
      <c r="AA1342" s="14">
        <v>0</v>
      </c>
      <c r="AB1342" s="14">
        <v>0</v>
      </c>
      <c r="AC1342" s="14">
        <v>122600</v>
      </c>
      <c r="AD1342" s="14">
        <v>0</v>
      </c>
      <c r="AE1342" s="161">
        <f>SUM(TAMPData2202[[#This Row],[2022 PE Obligations]:[2022 Paving Obligations]])</f>
        <v>122600</v>
      </c>
      <c r="AF1342" s="14">
        <v>0</v>
      </c>
      <c r="AG1342" s="14">
        <v>0</v>
      </c>
      <c r="AH1342" s="14">
        <v>852336</v>
      </c>
      <c r="AI1342" s="14">
        <v>0</v>
      </c>
      <c r="AJ1342" s="14">
        <v>852336</v>
      </c>
      <c r="AK1342" s="16" t="s">
        <v>139</v>
      </c>
    </row>
    <row r="1343" spans="1:37" ht="126" hidden="1" x14ac:dyDescent="0.35">
      <c r="A1343" s="159">
        <v>129969</v>
      </c>
      <c r="B1343" s="8">
        <v>4</v>
      </c>
      <c r="C1343" s="9" t="s">
        <v>85</v>
      </c>
      <c r="D1343" s="10">
        <v>43826</v>
      </c>
      <c r="E1343" s="9" t="s">
        <v>509</v>
      </c>
      <c r="F1343" s="10">
        <v>44476</v>
      </c>
      <c r="G1343" s="9" t="s">
        <v>510</v>
      </c>
      <c r="H1343" s="11" t="s">
        <v>2853</v>
      </c>
      <c r="I1343" s="9"/>
      <c r="J1343" s="12"/>
      <c r="K1343" s="9"/>
      <c r="L1343" s="12"/>
      <c r="M1343" s="11" t="s">
        <v>4451</v>
      </c>
      <c r="N1343" s="11" t="s">
        <v>4452</v>
      </c>
      <c r="O1343" s="9" t="s">
        <v>91</v>
      </c>
      <c r="P1343" s="9" t="s">
        <v>157</v>
      </c>
      <c r="Q1343" s="11"/>
      <c r="R1343" s="9" t="s">
        <v>47</v>
      </c>
      <c r="S1343" s="9" t="s">
        <v>46</v>
      </c>
      <c r="T1343" s="13">
        <v>2.66</v>
      </c>
      <c r="U1343" s="12"/>
      <c r="V1343" s="9"/>
      <c r="W1343" s="12" t="s">
        <v>93</v>
      </c>
      <c r="X1343" s="12" t="s">
        <v>103</v>
      </c>
      <c r="Y1343" s="153" t="s">
        <v>34</v>
      </c>
      <c r="Z1343" s="11"/>
      <c r="AA1343" s="14">
        <v>50000</v>
      </c>
      <c r="AB1343" s="14">
        <v>0</v>
      </c>
      <c r="AC1343" s="14">
        <v>0</v>
      </c>
      <c r="AD1343" s="14">
        <v>0</v>
      </c>
      <c r="AE1343" s="165">
        <f>SUM(TAMPData2202[[#This Row],[2022 PE Obligations]:[2022 Paving Obligations]])</f>
        <v>50000</v>
      </c>
      <c r="AF1343" s="14">
        <v>85000</v>
      </c>
      <c r="AG1343" s="14">
        <v>0</v>
      </c>
      <c r="AH1343" s="14">
        <v>0</v>
      </c>
      <c r="AI1343" s="14">
        <v>0</v>
      </c>
      <c r="AJ1343" s="14">
        <v>85000</v>
      </c>
      <c r="AK1343" s="16" t="s">
        <v>4453</v>
      </c>
    </row>
    <row r="1344" spans="1:37" ht="54" hidden="1" x14ac:dyDescent="0.35">
      <c r="A1344" s="159">
        <v>129980</v>
      </c>
      <c r="B1344" s="8">
        <v>2</v>
      </c>
      <c r="C1344" s="9" t="s">
        <v>85</v>
      </c>
      <c r="D1344" s="10">
        <v>43837</v>
      </c>
      <c r="E1344" s="9" t="s">
        <v>235</v>
      </c>
      <c r="F1344" s="10">
        <v>43852</v>
      </c>
      <c r="G1344" s="9" t="s">
        <v>87</v>
      </c>
      <c r="H1344" s="11" t="s">
        <v>392</v>
      </c>
      <c r="I1344" s="9"/>
      <c r="J1344" s="12"/>
      <c r="K1344" s="9"/>
      <c r="L1344" s="12" t="s">
        <v>4981</v>
      </c>
      <c r="M1344" s="11" t="s">
        <v>6497</v>
      </c>
      <c r="N1344" s="11" t="s">
        <v>6498</v>
      </c>
      <c r="O1344" s="9" t="s">
        <v>6499</v>
      </c>
      <c r="P1344" s="9" t="s">
        <v>4979</v>
      </c>
      <c r="Q1344" s="11"/>
      <c r="R1344" s="166" t="s">
        <v>1778</v>
      </c>
      <c r="S1344" s="9"/>
      <c r="T1344" s="15" t="s">
        <v>505</v>
      </c>
      <c r="U1344" s="12"/>
      <c r="V1344" s="9"/>
      <c r="W1344" s="12" t="s">
        <v>93</v>
      </c>
      <c r="X1344" s="12"/>
      <c r="Y1344" s="12"/>
      <c r="Z1344" s="11"/>
      <c r="AA1344" s="14">
        <v>0</v>
      </c>
      <c r="AB1344" s="14">
        <v>0</v>
      </c>
      <c r="AC1344" s="14">
        <v>414294.99</v>
      </c>
      <c r="AD1344" s="14">
        <v>0</v>
      </c>
      <c r="AE1344" s="161">
        <f>SUM(TAMPData2202[[#This Row],[2022 PE Obligations]:[2022 Paving Obligations]])</f>
        <v>414294.99</v>
      </c>
      <c r="AF1344" s="14">
        <v>0</v>
      </c>
      <c r="AG1344" s="14">
        <v>0</v>
      </c>
      <c r="AH1344" s="14">
        <v>913531.99</v>
      </c>
      <c r="AI1344" s="14">
        <v>0</v>
      </c>
      <c r="AJ1344" s="14">
        <v>913531.99</v>
      </c>
      <c r="AK1344" s="16" t="s">
        <v>6500</v>
      </c>
    </row>
    <row r="1345" spans="1:37" ht="126" hidden="1" x14ac:dyDescent="0.35">
      <c r="A1345" s="159">
        <v>129988</v>
      </c>
      <c r="B1345" s="8">
        <v>4</v>
      </c>
      <c r="C1345" s="9" t="s">
        <v>85</v>
      </c>
      <c r="D1345" s="10">
        <v>43844</v>
      </c>
      <c r="E1345" s="9" t="s">
        <v>509</v>
      </c>
      <c r="F1345" s="10">
        <v>44461</v>
      </c>
      <c r="G1345" s="9" t="s">
        <v>510</v>
      </c>
      <c r="H1345" s="11" t="s">
        <v>88</v>
      </c>
      <c r="I1345" s="9"/>
      <c r="J1345" s="12"/>
      <c r="K1345" s="9"/>
      <c r="L1345" s="12"/>
      <c r="M1345" s="11" t="s">
        <v>6501</v>
      </c>
      <c r="N1345" s="11" t="s">
        <v>6502</v>
      </c>
      <c r="O1345" s="9" t="s">
        <v>91</v>
      </c>
      <c r="P1345" s="9" t="s">
        <v>5098</v>
      </c>
      <c r="Q1345" s="11"/>
      <c r="R1345" s="166" t="s">
        <v>1778</v>
      </c>
      <c r="S1345" s="166" t="s">
        <v>1778</v>
      </c>
      <c r="T1345" s="15" t="s">
        <v>505</v>
      </c>
      <c r="U1345" s="12"/>
      <c r="V1345" s="9"/>
      <c r="W1345" s="12" t="s">
        <v>93</v>
      </c>
      <c r="X1345" s="12"/>
      <c r="Y1345" s="12"/>
      <c r="Z1345" s="11"/>
      <c r="AA1345" s="14">
        <v>100000</v>
      </c>
      <c r="AB1345" s="14">
        <v>0</v>
      </c>
      <c r="AC1345" s="14">
        <v>0</v>
      </c>
      <c r="AD1345" s="14">
        <v>0</v>
      </c>
      <c r="AE1345" s="161">
        <f>SUM(TAMPData2202[[#This Row],[2022 PE Obligations]:[2022 Paving Obligations]])</f>
        <v>100000</v>
      </c>
      <c r="AF1345" s="14">
        <v>100000</v>
      </c>
      <c r="AG1345" s="14">
        <v>0</v>
      </c>
      <c r="AH1345" s="14">
        <v>0</v>
      </c>
      <c r="AI1345" s="14">
        <v>0</v>
      </c>
      <c r="AJ1345" s="14">
        <v>100000</v>
      </c>
      <c r="AK1345" s="16"/>
    </row>
    <row r="1346" spans="1:37" ht="36" hidden="1" x14ac:dyDescent="0.35">
      <c r="A1346" s="159">
        <v>129989</v>
      </c>
      <c r="B1346" s="8">
        <v>4</v>
      </c>
      <c r="C1346" s="9" t="s">
        <v>97</v>
      </c>
      <c r="D1346" s="10">
        <v>43844</v>
      </c>
      <c r="E1346" s="9" t="s">
        <v>98</v>
      </c>
      <c r="F1346" s="10">
        <v>44279</v>
      </c>
      <c r="G1346" s="9" t="s">
        <v>152</v>
      </c>
      <c r="H1346" s="11" t="s">
        <v>88</v>
      </c>
      <c r="I1346" s="9" t="s">
        <v>477</v>
      </c>
      <c r="J1346" s="12" t="s">
        <v>299</v>
      </c>
      <c r="K1346" s="9"/>
      <c r="L1346" s="12" t="s">
        <v>300</v>
      </c>
      <c r="M1346" s="11" t="s">
        <v>3218</v>
      </c>
      <c r="N1346" s="11" t="s">
        <v>3219</v>
      </c>
      <c r="O1346" s="9" t="s">
        <v>119</v>
      </c>
      <c r="P1346" s="9" t="s">
        <v>19</v>
      </c>
      <c r="Q1346" s="11"/>
      <c r="R1346" s="9" t="s">
        <v>47</v>
      </c>
      <c r="S1346" s="9" t="s">
        <v>46</v>
      </c>
      <c r="T1346" s="13">
        <v>2.8</v>
      </c>
      <c r="U1346" s="10">
        <v>43917</v>
      </c>
      <c r="V1346" s="9"/>
      <c r="W1346" s="12" t="s">
        <v>93</v>
      </c>
      <c r="X1346" s="12" t="s">
        <v>303</v>
      </c>
      <c r="Y1346" s="153" t="s">
        <v>29</v>
      </c>
      <c r="Z1346" s="11"/>
      <c r="AA1346" s="14">
        <v>0</v>
      </c>
      <c r="AB1346" s="14">
        <v>0</v>
      </c>
      <c r="AC1346" s="14">
        <v>707100</v>
      </c>
      <c r="AD1346" s="14">
        <v>0</v>
      </c>
      <c r="AE1346" s="161">
        <f>SUM(TAMPData2202[[#This Row],[2022 PE Obligations]:[2022 Paving Obligations]])</f>
        <v>707100</v>
      </c>
      <c r="AF1346" s="14">
        <v>0</v>
      </c>
      <c r="AG1346" s="14">
        <v>0</v>
      </c>
      <c r="AH1346" s="14">
        <v>5816982</v>
      </c>
      <c r="AI1346" s="14">
        <v>0</v>
      </c>
      <c r="AJ1346" s="14">
        <v>5816982</v>
      </c>
      <c r="AK1346" s="16" t="s">
        <v>3221</v>
      </c>
    </row>
    <row r="1347" spans="1:37" ht="90" hidden="1" x14ac:dyDescent="0.35">
      <c r="A1347" s="159">
        <v>129991</v>
      </c>
      <c r="B1347" s="8">
        <v>4</v>
      </c>
      <c r="C1347" s="9" t="s">
        <v>85</v>
      </c>
      <c r="D1347" s="10">
        <v>43845</v>
      </c>
      <c r="E1347" s="9" t="s">
        <v>509</v>
      </c>
      <c r="F1347" s="10">
        <v>44455</v>
      </c>
      <c r="G1347" s="9" t="s">
        <v>510</v>
      </c>
      <c r="H1347" s="11" t="s">
        <v>88</v>
      </c>
      <c r="I1347" s="9"/>
      <c r="J1347" s="12"/>
      <c r="K1347" s="9"/>
      <c r="L1347" s="12"/>
      <c r="M1347" s="11" t="s">
        <v>6503</v>
      </c>
      <c r="N1347" s="11" t="s">
        <v>6504</v>
      </c>
      <c r="O1347" s="9" t="s">
        <v>91</v>
      </c>
      <c r="P1347" s="9" t="s">
        <v>5098</v>
      </c>
      <c r="Q1347" s="11"/>
      <c r="R1347" s="166" t="s">
        <v>1778</v>
      </c>
      <c r="S1347" s="166" t="s">
        <v>1778</v>
      </c>
      <c r="T1347" s="15" t="s">
        <v>505</v>
      </c>
      <c r="U1347" s="12"/>
      <c r="V1347" s="9"/>
      <c r="W1347" s="12" t="s">
        <v>93</v>
      </c>
      <c r="X1347" s="12"/>
      <c r="Y1347" s="12"/>
      <c r="Z1347" s="11"/>
      <c r="AA1347" s="14">
        <v>200000</v>
      </c>
      <c r="AB1347" s="14">
        <v>0</v>
      </c>
      <c r="AC1347" s="14">
        <v>0</v>
      </c>
      <c r="AD1347" s="14">
        <v>0</v>
      </c>
      <c r="AE1347" s="161">
        <f>SUM(TAMPData2202[[#This Row],[2022 PE Obligations]:[2022 Paving Obligations]])</f>
        <v>200000</v>
      </c>
      <c r="AF1347" s="14">
        <v>200000</v>
      </c>
      <c r="AG1347" s="14">
        <v>0</v>
      </c>
      <c r="AH1347" s="14">
        <v>0</v>
      </c>
      <c r="AI1347" s="14">
        <v>0</v>
      </c>
      <c r="AJ1347" s="14">
        <v>200000</v>
      </c>
      <c r="AK1347" s="16"/>
    </row>
    <row r="1348" spans="1:37" ht="90" hidden="1" x14ac:dyDescent="0.35">
      <c r="A1348" s="159">
        <v>129993</v>
      </c>
      <c r="B1348" s="8">
        <v>4</v>
      </c>
      <c r="C1348" s="9" t="s">
        <v>85</v>
      </c>
      <c r="D1348" s="10">
        <v>43845</v>
      </c>
      <c r="E1348" s="9" t="s">
        <v>509</v>
      </c>
      <c r="F1348" s="10">
        <v>44390</v>
      </c>
      <c r="G1348" s="9" t="s">
        <v>510</v>
      </c>
      <c r="H1348" s="11" t="s">
        <v>88</v>
      </c>
      <c r="I1348" s="9"/>
      <c r="J1348" s="12"/>
      <c r="K1348" s="9"/>
      <c r="L1348" s="12"/>
      <c r="M1348" s="11" t="s">
        <v>4171</v>
      </c>
      <c r="N1348" s="11" t="s">
        <v>4172</v>
      </c>
      <c r="O1348" s="9" t="s">
        <v>91</v>
      </c>
      <c r="P1348" s="9" t="s">
        <v>1783</v>
      </c>
      <c r="Q1348" s="11"/>
      <c r="R1348" s="9" t="s">
        <v>47</v>
      </c>
      <c r="S1348" s="9" t="s">
        <v>41</v>
      </c>
      <c r="T1348" s="13">
        <v>1.91</v>
      </c>
      <c r="U1348" s="12"/>
      <c r="V1348" s="9"/>
      <c r="W1348" s="12" t="s">
        <v>93</v>
      </c>
      <c r="X1348" s="12" t="s">
        <v>103</v>
      </c>
      <c r="Y1348" s="153" t="s">
        <v>34</v>
      </c>
      <c r="Z1348" s="11"/>
      <c r="AA1348" s="14">
        <v>100000</v>
      </c>
      <c r="AB1348" s="14">
        <v>0</v>
      </c>
      <c r="AC1348" s="14">
        <v>0</v>
      </c>
      <c r="AD1348" s="14">
        <v>0</v>
      </c>
      <c r="AE1348" s="165">
        <f>SUM(TAMPData2202[[#This Row],[2022 PE Obligations]:[2022 Paving Obligations]])</f>
        <v>100000</v>
      </c>
      <c r="AF1348" s="14">
        <v>100000</v>
      </c>
      <c r="AG1348" s="14">
        <v>0</v>
      </c>
      <c r="AH1348" s="14">
        <v>0</v>
      </c>
      <c r="AI1348" s="14">
        <v>0</v>
      </c>
      <c r="AJ1348" s="14">
        <v>100000</v>
      </c>
      <c r="AK1348" s="16" t="s">
        <v>4173</v>
      </c>
    </row>
    <row r="1349" spans="1:37" ht="108" hidden="1" x14ac:dyDescent="0.35">
      <c r="A1349" s="159">
        <v>130005</v>
      </c>
      <c r="B1349" s="8">
        <v>4</v>
      </c>
      <c r="C1349" s="9" t="s">
        <v>85</v>
      </c>
      <c r="D1349" s="10">
        <v>43852</v>
      </c>
      <c r="E1349" s="9" t="s">
        <v>509</v>
      </c>
      <c r="F1349" s="10">
        <v>44568</v>
      </c>
      <c r="G1349" s="9" t="s">
        <v>510</v>
      </c>
      <c r="H1349" s="11" t="s">
        <v>88</v>
      </c>
      <c r="I1349" s="9"/>
      <c r="J1349" s="12"/>
      <c r="K1349" s="9"/>
      <c r="L1349" s="12"/>
      <c r="M1349" s="11" t="s">
        <v>4454</v>
      </c>
      <c r="N1349" s="11" t="s">
        <v>4455</v>
      </c>
      <c r="O1349" s="9" t="s">
        <v>91</v>
      </c>
      <c r="P1349" s="9" t="s">
        <v>158</v>
      </c>
      <c r="Q1349" s="11"/>
      <c r="R1349" s="9" t="s">
        <v>47</v>
      </c>
      <c r="S1349" s="9" t="s">
        <v>46</v>
      </c>
      <c r="T1349" s="13">
        <v>0.74</v>
      </c>
      <c r="U1349" s="12"/>
      <c r="V1349" s="9"/>
      <c r="W1349" s="12" t="s">
        <v>93</v>
      </c>
      <c r="X1349" s="12" t="s">
        <v>103</v>
      </c>
      <c r="Y1349" s="153" t="s">
        <v>34</v>
      </c>
      <c r="Z1349" s="11"/>
      <c r="AA1349" s="14">
        <v>104541</v>
      </c>
      <c r="AB1349" s="14">
        <v>0</v>
      </c>
      <c r="AC1349" s="14">
        <v>0</v>
      </c>
      <c r="AD1349" s="14">
        <v>0</v>
      </c>
      <c r="AE1349" s="165">
        <f>SUM(TAMPData2202[[#This Row],[2022 PE Obligations]:[2022 Paving Obligations]])</f>
        <v>104541</v>
      </c>
      <c r="AF1349" s="14">
        <v>250131</v>
      </c>
      <c r="AG1349" s="14">
        <v>0</v>
      </c>
      <c r="AH1349" s="14">
        <v>0</v>
      </c>
      <c r="AI1349" s="14">
        <v>0</v>
      </c>
      <c r="AJ1349" s="14">
        <v>250131</v>
      </c>
      <c r="AK1349" s="16" t="s">
        <v>4456</v>
      </c>
    </row>
    <row r="1350" spans="1:37" ht="72" hidden="1" x14ac:dyDescent="0.35">
      <c r="A1350" s="159">
        <v>130007</v>
      </c>
      <c r="B1350" s="8">
        <v>4</v>
      </c>
      <c r="C1350" s="9" t="s">
        <v>85</v>
      </c>
      <c r="D1350" s="10">
        <v>43852</v>
      </c>
      <c r="E1350" s="9" t="s">
        <v>509</v>
      </c>
      <c r="F1350" s="10">
        <v>44504</v>
      </c>
      <c r="G1350" s="9" t="s">
        <v>510</v>
      </c>
      <c r="H1350" s="11" t="s">
        <v>88</v>
      </c>
      <c r="I1350" s="9"/>
      <c r="J1350" s="12"/>
      <c r="K1350" s="9"/>
      <c r="L1350" s="12"/>
      <c r="M1350" s="11" t="s">
        <v>6505</v>
      </c>
      <c r="N1350" s="11" t="s">
        <v>6506</v>
      </c>
      <c r="O1350" s="9" t="s">
        <v>91</v>
      </c>
      <c r="P1350" s="9" t="s">
        <v>3229</v>
      </c>
      <c r="Q1350" s="11"/>
      <c r="R1350" s="166" t="s">
        <v>1778</v>
      </c>
      <c r="S1350" s="9"/>
      <c r="T1350" s="15" t="s">
        <v>505</v>
      </c>
      <c r="U1350" s="12"/>
      <c r="V1350" s="9"/>
      <c r="W1350" s="12" t="s">
        <v>93</v>
      </c>
      <c r="X1350" s="12" t="s">
        <v>94</v>
      </c>
      <c r="Y1350" s="12"/>
      <c r="Z1350" s="11"/>
      <c r="AA1350" s="14">
        <v>60346</v>
      </c>
      <c r="AB1350" s="14">
        <v>0</v>
      </c>
      <c r="AC1350" s="14">
        <v>0</v>
      </c>
      <c r="AD1350" s="14">
        <v>0</v>
      </c>
      <c r="AE1350" s="161">
        <f>SUM(TAMPData2202[[#This Row],[2022 PE Obligations]:[2022 Paving Obligations]])</f>
        <v>60346</v>
      </c>
      <c r="AF1350" s="14">
        <v>155765</v>
      </c>
      <c r="AG1350" s="14">
        <v>0</v>
      </c>
      <c r="AH1350" s="14">
        <v>0</v>
      </c>
      <c r="AI1350" s="14">
        <v>0</v>
      </c>
      <c r="AJ1350" s="14">
        <v>155765</v>
      </c>
      <c r="AK1350" s="16" t="s">
        <v>6507</v>
      </c>
    </row>
    <row r="1351" spans="1:37" ht="36" hidden="1" x14ac:dyDescent="0.35">
      <c r="A1351" s="159">
        <v>130008</v>
      </c>
      <c r="B1351" s="8">
        <v>4</v>
      </c>
      <c r="C1351" s="9" t="s">
        <v>85</v>
      </c>
      <c r="D1351" s="10">
        <v>43852</v>
      </c>
      <c r="E1351" s="9" t="s">
        <v>509</v>
      </c>
      <c r="F1351" s="10">
        <v>44483</v>
      </c>
      <c r="G1351" s="9" t="s">
        <v>510</v>
      </c>
      <c r="H1351" s="11" t="s">
        <v>88</v>
      </c>
      <c r="I1351" s="9"/>
      <c r="J1351" s="12"/>
      <c r="K1351" s="9"/>
      <c r="L1351" s="12"/>
      <c r="M1351" s="11" t="s">
        <v>6508</v>
      </c>
      <c r="N1351" s="11" t="s">
        <v>6509</v>
      </c>
      <c r="O1351" s="9" t="s">
        <v>91</v>
      </c>
      <c r="P1351" s="9" t="s">
        <v>3229</v>
      </c>
      <c r="Q1351" s="11"/>
      <c r="R1351" s="166" t="s">
        <v>1778</v>
      </c>
      <c r="S1351" s="9"/>
      <c r="T1351" s="13">
        <v>0</v>
      </c>
      <c r="U1351" s="12"/>
      <c r="V1351" s="9"/>
      <c r="W1351" s="12" t="s">
        <v>93</v>
      </c>
      <c r="X1351" s="12" t="s">
        <v>103</v>
      </c>
      <c r="Y1351" s="12"/>
      <c r="Z1351" s="11"/>
      <c r="AA1351" s="14">
        <v>30967</v>
      </c>
      <c r="AB1351" s="14">
        <v>0</v>
      </c>
      <c r="AC1351" s="14">
        <v>0</v>
      </c>
      <c r="AD1351" s="14">
        <v>0</v>
      </c>
      <c r="AE1351" s="161">
        <f>SUM(TAMPData2202[[#This Row],[2022 PE Obligations]:[2022 Paving Obligations]])</f>
        <v>30967</v>
      </c>
      <c r="AF1351" s="14">
        <v>66772</v>
      </c>
      <c r="AG1351" s="14">
        <v>0</v>
      </c>
      <c r="AH1351" s="14">
        <v>0</v>
      </c>
      <c r="AI1351" s="14">
        <v>0</v>
      </c>
      <c r="AJ1351" s="14">
        <v>66772</v>
      </c>
      <c r="AK1351" s="16" t="s">
        <v>6510</v>
      </c>
    </row>
    <row r="1352" spans="1:37" hidden="1" x14ac:dyDescent="0.35">
      <c r="A1352" s="159">
        <v>130012</v>
      </c>
      <c r="B1352" s="8">
        <v>3</v>
      </c>
      <c r="C1352" s="9" t="s">
        <v>85</v>
      </c>
      <c r="D1352" s="10">
        <v>43853</v>
      </c>
      <c r="E1352" s="9" t="s">
        <v>3474</v>
      </c>
      <c r="F1352" s="10">
        <v>44337</v>
      </c>
      <c r="G1352" s="9" t="s">
        <v>143</v>
      </c>
      <c r="H1352" s="11" t="s">
        <v>538</v>
      </c>
      <c r="I1352" s="9" t="s">
        <v>808</v>
      </c>
      <c r="J1352" s="12" t="s">
        <v>101</v>
      </c>
      <c r="K1352" s="9"/>
      <c r="L1352" s="12" t="s">
        <v>101</v>
      </c>
      <c r="M1352" s="11" t="s">
        <v>6511</v>
      </c>
      <c r="N1352" s="11" t="s">
        <v>6316</v>
      </c>
      <c r="O1352" s="9" t="s">
        <v>1836</v>
      </c>
      <c r="P1352" s="9" t="s">
        <v>2430</v>
      </c>
      <c r="Q1352" s="11"/>
      <c r="R1352" s="166" t="s">
        <v>47</v>
      </c>
      <c r="S1352" s="166" t="s">
        <v>45</v>
      </c>
      <c r="T1352" s="13">
        <v>0.47</v>
      </c>
      <c r="U1352" s="10">
        <v>45268</v>
      </c>
      <c r="V1352" s="9"/>
      <c r="W1352" s="12" t="s">
        <v>93</v>
      </c>
      <c r="X1352" s="12" t="s">
        <v>13</v>
      </c>
      <c r="Y1352" s="153" t="s">
        <v>31</v>
      </c>
      <c r="Z1352" s="11"/>
      <c r="AA1352" s="14">
        <v>27000</v>
      </c>
      <c r="AB1352" s="14">
        <v>0</v>
      </c>
      <c r="AC1352" s="14">
        <v>0</v>
      </c>
      <c r="AD1352" s="14">
        <v>0</v>
      </c>
      <c r="AE1352" s="161">
        <f>SUM(TAMPData2202[[#This Row],[2022 PE Obligations]:[2022 Paving Obligations]])</f>
        <v>27000</v>
      </c>
      <c r="AF1352" s="14">
        <v>67000</v>
      </c>
      <c r="AG1352" s="14">
        <v>0</v>
      </c>
      <c r="AH1352" s="14">
        <v>0</v>
      </c>
      <c r="AI1352" s="14">
        <v>0</v>
      </c>
      <c r="AJ1352" s="14">
        <v>67000</v>
      </c>
      <c r="AK1352" s="16" t="s">
        <v>6512</v>
      </c>
    </row>
    <row r="1353" spans="1:37" ht="36" hidden="1" x14ac:dyDescent="0.35">
      <c r="A1353" s="159">
        <v>130014</v>
      </c>
      <c r="B1353" s="8">
        <v>2</v>
      </c>
      <c r="C1353" s="9" t="s">
        <v>85</v>
      </c>
      <c r="D1353" s="10">
        <v>43853</v>
      </c>
      <c r="E1353" s="9" t="s">
        <v>5969</v>
      </c>
      <c r="F1353" s="10">
        <v>44543</v>
      </c>
      <c r="G1353" s="9" t="s">
        <v>6445</v>
      </c>
      <c r="H1353" s="11" t="s">
        <v>838</v>
      </c>
      <c r="I1353" s="9"/>
      <c r="J1353" s="12"/>
      <c r="K1353" s="9"/>
      <c r="L1353" s="12"/>
      <c r="M1353" s="11" t="s">
        <v>6513</v>
      </c>
      <c r="N1353" s="11"/>
      <c r="O1353" s="9" t="s">
        <v>6017</v>
      </c>
      <c r="P1353" s="9"/>
      <c r="Q1353" s="11"/>
      <c r="R1353" s="166" t="s">
        <v>1778</v>
      </c>
      <c r="S1353" s="166" t="s">
        <v>1778</v>
      </c>
      <c r="T1353" s="15" t="s">
        <v>505</v>
      </c>
      <c r="U1353" s="12"/>
      <c r="V1353" s="9"/>
      <c r="W1353" s="12" t="s">
        <v>93</v>
      </c>
      <c r="X1353" s="12"/>
      <c r="Y1353" s="12"/>
      <c r="Z1353" s="11"/>
      <c r="AA1353" s="14">
        <v>0</v>
      </c>
      <c r="AB1353" s="14">
        <v>0</v>
      </c>
      <c r="AC1353" s="14">
        <v>-145052.31</v>
      </c>
      <c r="AD1353" s="14">
        <v>0</v>
      </c>
      <c r="AE1353" s="161">
        <f>SUM(TAMPData2202[[#This Row],[2022 PE Obligations]:[2022 Paving Obligations]])</f>
        <v>-145052.31</v>
      </c>
      <c r="AF1353" s="14">
        <v>0</v>
      </c>
      <c r="AG1353" s="14">
        <v>0</v>
      </c>
      <c r="AH1353" s="14">
        <v>488961.69</v>
      </c>
      <c r="AI1353" s="14">
        <v>0</v>
      </c>
      <c r="AJ1353" s="14">
        <v>488961.69</v>
      </c>
      <c r="AK1353" s="16" t="s">
        <v>6514</v>
      </c>
    </row>
    <row r="1354" spans="1:37" hidden="1" x14ac:dyDescent="0.35">
      <c r="A1354" s="159">
        <v>130018</v>
      </c>
      <c r="B1354" s="8">
        <v>3</v>
      </c>
      <c r="C1354" s="9" t="s">
        <v>85</v>
      </c>
      <c r="D1354" s="10">
        <v>43854</v>
      </c>
      <c r="E1354" s="9" t="s">
        <v>5526</v>
      </c>
      <c r="F1354" s="10">
        <v>44315</v>
      </c>
      <c r="G1354" s="9" t="s">
        <v>241</v>
      </c>
      <c r="H1354" s="11" t="s">
        <v>242</v>
      </c>
      <c r="I1354" s="9" t="s">
        <v>6515</v>
      </c>
      <c r="J1354" s="12"/>
      <c r="K1354" s="9" t="s">
        <v>6516</v>
      </c>
      <c r="L1354" s="12" t="s">
        <v>183</v>
      </c>
      <c r="M1354" s="11" t="s">
        <v>6517</v>
      </c>
      <c r="N1354" s="11" t="s">
        <v>6027</v>
      </c>
      <c r="O1354" s="9" t="s">
        <v>5109</v>
      </c>
      <c r="P1354" s="9" t="s">
        <v>5027</v>
      </c>
      <c r="Q1354" s="11"/>
      <c r="R1354" s="166" t="s">
        <v>1778</v>
      </c>
      <c r="S1354" s="9"/>
      <c r="T1354" s="13">
        <v>0.01</v>
      </c>
      <c r="U1354" s="12"/>
      <c r="V1354" s="9"/>
      <c r="W1354" s="12" t="s">
        <v>93</v>
      </c>
      <c r="X1354" s="12" t="s">
        <v>103</v>
      </c>
      <c r="Y1354" s="12"/>
      <c r="Z1354" s="11"/>
      <c r="AA1354" s="14">
        <v>0</v>
      </c>
      <c r="AB1354" s="14">
        <v>240042</v>
      </c>
      <c r="AC1354" s="14">
        <v>0</v>
      </c>
      <c r="AD1354" s="14">
        <v>0</v>
      </c>
      <c r="AE1354" s="161">
        <f>SUM(TAMPData2202[[#This Row],[2022 PE Obligations]:[2022 Paving Obligations]])</f>
        <v>240042</v>
      </c>
      <c r="AF1354" s="14">
        <v>15000</v>
      </c>
      <c r="AG1354" s="14">
        <v>257037</v>
      </c>
      <c r="AH1354" s="14">
        <v>0</v>
      </c>
      <c r="AI1354" s="14">
        <v>0</v>
      </c>
      <c r="AJ1354" s="14">
        <v>272037</v>
      </c>
      <c r="AK1354" s="16"/>
    </row>
    <row r="1355" spans="1:37" hidden="1" x14ac:dyDescent="0.35">
      <c r="A1355" s="159">
        <v>130024</v>
      </c>
      <c r="B1355" s="8">
        <v>2</v>
      </c>
      <c r="C1355" s="9" t="s">
        <v>114</v>
      </c>
      <c r="D1355" s="10">
        <v>43859</v>
      </c>
      <c r="E1355" s="9" t="s">
        <v>228</v>
      </c>
      <c r="F1355" s="10">
        <v>44596</v>
      </c>
      <c r="G1355" s="9" t="s">
        <v>228</v>
      </c>
      <c r="H1355" s="11" t="s">
        <v>223</v>
      </c>
      <c r="I1355" s="9" t="s">
        <v>6518</v>
      </c>
      <c r="J1355" s="12"/>
      <c r="K1355" s="9" t="s">
        <v>6519</v>
      </c>
      <c r="L1355" s="12" t="s">
        <v>183</v>
      </c>
      <c r="M1355" s="11" t="s">
        <v>6520</v>
      </c>
      <c r="N1355" s="11"/>
      <c r="O1355" s="9" t="s">
        <v>4183</v>
      </c>
      <c r="P1355" s="9" t="s">
        <v>157</v>
      </c>
      <c r="Q1355" s="11"/>
      <c r="R1355" s="166" t="s">
        <v>47</v>
      </c>
      <c r="S1355" s="9"/>
      <c r="T1355" s="13">
        <v>3.53</v>
      </c>
      <c r="U1355" s="12"/>
      <c r="V1355" s="9"/>
      <c r="W1355" s="12" t="s">
        <v>93</v>
      </c>
      <c r="X1355" s="12" t="s">
        <v>103</v>
      </c>
      <c r="Y1355" s="153" t="s">
        <v>34</v>
      </c>
      <c r="Z1355" s="11"/>
      <c r="AA1355" s="14">
        <v>0</v>
      </c>
      <c r="AB1355" s="14">
        <v>0</v>
      </c>
      <c r="AC1355" s="14">
        <v>0</v>
      </c>
      <c r="AD1355" s="14">
        <v>94007.83</v>
      </c>
      <c r="AE1355" s="161">
        <f>SUM(TAMPData2202[[#This Row],[2022 PE Obligations]:[2022 Paving Obligations]])</f>
        <v>94007.83</v>
      </c>
      <c r="AF1355" s="14">
        <v>0</v>
      </c>
      <c r="AG1355" s="14">
        <v>0</v>
      </c>
      <c r="AH1355" s="14">
        <v>0</v>
      </c>
      <c r="AI1355" s="14">
        <v>470362.67</v>
      </c>
      <c r="AJ1355" s="14">
        <v>470362.67</v>
      </c>
      <c r="AK1355" s="16" t="s">
        <v>6521</v>
      </c>
    </row>
    <row r="1356" spans="1:37" hidden="1" x14ac:dyDescent="0.35">
      <c r="A1356" s="159">
        <v>130026</v>
      </c>
      <c r="B1356" s="8">
        <v>2</v>
      </c>
      <c r="C1356" s="9" t="s">
        <v>85</v>
      </c>
      <c r="D1356" s="10">
        <v>43859</v>
      </c>
      <c r="E1356" s="9" t="s">
        <v>2180</v>
      </c>
      <c r="F1356" s="10">
        <v>44522</v>
      </c>
      <c r="G1356" s="9" t="s">
        <v>189</v>
      </c>
      <c r="H1356" s="11" t="s">
        <v>465</v>
      </c>
      <c r="I1356" s="9" t="s">
        <v>466</v>
      </c>
      <c r="J1356" s="12" t="s">
        <v>101</v>
      </c>
      <c r="K1356" s="9"/>
      <c r="L1356" s="12" t="s">
        <v>101</v>
      </c>
      <c r="M1356" s="11" t="s">
        <v>6522</v>
      </c>
      <c r="N1356" s="11" t="s">
        <v>5714</v>
      </c>
      <c r="O1356" s="9" t="s">
        <v>1836</v>
      </c>
      <c r="P1356" s="9" t="s">
        <v>5440</v>
      </c>
      <c r="Q1356" s="11"/>
      <c r="R1356" s="166" t="s">
        <v>1778</v>
      </c>
      <c r="S1356" s="9"/>
      <c r="T1356" s="13">
        <v>0.02</v>
      </c>
      <c r="U1356" s="10">
        <v>45016</v>
      </c>
      <c r="V1356" s="9"/>
      <c r="W1356" s="12" t="s">
        <v>93</v>
      </c>
      <c r="X1356" s="12" t="s">
        <v>103</v>
      </c>
      <c r="Y1356" s="12"/>
      <c r="Z1356" s="11"/>
      <c r="AA1356" s="14">
        <v>57000</v>
      </c>
      <c r="AB1356" s="14">
        <v>0</v>
      </c>
      <c r="AC1356" s="14">
        <v>0</v>
      </c>
      <c r="AD1356" s="14">
        <v>0</v>
      </c>
      <c r="AE1356" s="161">
        <f>SUM(TAMPData2202[[#This Row],[2022 PE Obligations]:[2022 Paving Obligations]])</f>
        <v>57000</v>
      </c>
      <c r="AF1356" s="14">
        <v>97000</v>
      </c>
      <c r="AG1356" s="14">
        <v>0</v>
      </c>
      <c r="AH1356" s="14">
        <v>0</v>
      </c>
      <c r="AI1356" s="14">
        <v>0</v>
      </c>
      <c r="AJ1356" s="14">
        <v>97000</v>
      </c>
      <c r="AK1356" s="16" t="s">
        <v>6523</v>
      </c>
    </row>
    <row r="1357" spans="1:37" hidden="1" x14ac:dyDescent="0.35">
      <c r="A1357" s="159">
        <v>130038</v>
      </c>
      <c r="B1357" s="8">
        <v>2</v>
      </c>
      <c r="C1357" s="9" t="s">
        <v>85</v>
      </c>
      <c r="D1357" s="10">
        <v>43865</v>
      </c>
      <c r="E1357" s="9" t="s">
        <v>3474</v>
      </c>
      <c r="F1357" s="10">
        <v>44582</v>
      </c>
      <c r="G1357" s="9" t="s">
        <v>189</v>
      </c>
      <c r="H1357" s="11" t="s">
        <v>399</v>
      </c>
      <c r="I1357" s="9" t="s">
        <v>1540</v>
      </c>
      <c r="J1357" s="12" t="s">
        <v>101</v>
      </c>
      <c r="K1357" s="9"/>
      <c r="L1357" s="12" t="s">
        <v>101</v>
      </c>
      <c r="M1357" s="11" t="s">
        <v>6524</v>
      </c>
      <c r="N1357" s="11" t="s">
        <v>5714</v>
      </c>
      <c r="O1357" s="9" t="s">
        <v>1836</v>
      </c>
      <c r="P1357" s="9" t="s">
        <v>5440</v>
      </c>
      <c r="Q1357" s="11"/>
      <c r="R1357" s="166" t="s">
        <v>1778</v>
      </c>
      <c r="S1357" s="9"/>
      <c r="T1357" s="13">
        <v>0.32</v>
      </c>
      <c r="U1357" s="10">
        <v>45695</v>
      </c>
      <c r="V1357" s="9"/>
      <c r="W1357" s="12" t="s">
        <v>93</v>
      </c>
      <c r="X1357" s="12" t="s">
        <v>103</v>
      </c>
      <c r="Y1357" s="12"/>
      <c r="Z1357" s="11"/>
      <c r="AA1357" s="14">
        <v>20000</v>
      </c>
      <c r="AB1357" s="14">
        <v>0</v>
      </c>
      <c r="AC1357" s="14">
        <v>0</v>
      </c>
      <c r="AD1357" s="14">
        <v>0</v>
      </c>
      <c r="AE1357" s="161">
        <f>SUM(TAMPData2202[[#This Row],[2022 PE Obligations]:[2022 Paving Obligations]])</f>
        <v>20000</v>
      </c>
      <c r="AF1357" s="14">
        <v>60000</v>
      </c>
      <c r="AG1357" s="14">
        <v>0</v>
      </c>
      <c r="AH1357" s="14">
        <v>0</v>
      </c>
      <c r="AI1357" s="14">
        <v>0</v>
      </c>
      <c r="AJ1357" s="14">
        <v>60000</v>
      </c>
      <c r="AK1357" s="16" t="s">
        <v>6525</v>
      </c>
    </row>
    <row r="1358" spans="1:37" ht="54" hidden="1" x14ac:dyDescent="0.35">
      <c r="A1358" s="159">
        <v>130039</v>
      </c>
      <c r="B1358" s="8">
        <v>3</v>
      </c>
      <c r="C1358" s="9" t="s">
        <v>85</v>
      </c>
      <c r="D1358" s="10">
        <v>43866</v>
      </c>
      <c r="E1358" s="9" t="s">
        <v>4222</v>
      </c>
      <c r="F1358" s="10">
        <v>44412</v>
      </c>
      <c r="G1358" s="9" t="s">
        <v>4070</v>
      </c>
      <c r="H1358" s="11" t="s">
        <v>99</v>
      </c>
      <c r="I1358" s="9"/>
      <c r="J1358" s="12"/>
      <c r="K1358" s="9"/>
      <c r="L1358" s="12"/>
      <c r="M1358" s="11" t="s">
        <v>6526</v>
      </c>
      <c r="N1358" s="11" t="s">
        <v>6527</v>
      </c>
      <c r="O1358" s="9" t="s">
        <v>91</v>
      </c>
      <c r="P1358" s="9" t="s">
        <v>4979</v>
      </c>
      <c r="Q1358" s="11"/>
      <c r="R1358" s="166" t="s">
        <v>1778</v>
      </c>
      <c r="S1358" s="166" t="s">
        <v>1778</v>
      </c>
      <c r="T1358" s="15" t="s">
        <v>505</v>
      </c>
      <c r="U1358" s="12"/>
      <c r="V1358" s="9"/>
      <c r="W1358" s="12" t="s">
        <v>93</v>
      </c>
      <c r="X1358" s="12"/>
      <c r="Y1358" s="12"/>
      <c r="Z1358" s="11"/>
      <c r="AA1358" s="14">
        <v>39500</v>
      </c>
      <c r="AB1358" s="14">
        <v>0</v>
      </c>
      <c r="AC1358" s="14">
        <v>0</v>
      </c>
      <c r="AD1358" s="14">
        <v>0</v>
      </c>
      <c r="AE1358" s="161">
        <f>SUM(TAMPData2202[[#This Row],[2022 PE Obligations]:[2022 Paving Obligations]])</f>
        <v>39500</v>
      </c>
      <c r="AF1358" s="14">
        <v>124886</v>
      </c>
      <c r="AG1358" s="14">
        <v>0</v>
      </c>
      <c r="AH1358" s="14">
        <v>0</v>
      </c>
      <c r="AI1358" s="14">
        <v>0</v>
      </c>
      <c r="AJ1358" s="14">
        <v>124886</v>
      </c>
      <c r="AK1358" s="16" t="s">
        <v>6528</v>
      </c>
    </row>
    <row r="1359" spans="1:37" hidden="1" x14ac:dyDescent="0.35">
      <c r="A1359" s="159">
        <v>130045</v>
      </c>
      <c r="B1359" s="8">
        <v>2</v>
      </c>
      <c r="C1359" s="9" t="s">
        <v>85</v>
      </c>
      <c r="D1359" s="10">
        <v>43868</v>
      </c>
      <c r="E1359" s="9" t="s">
        <v>398</v>
      </c>
      <c r="F1359" s="10">
        <v>44490</v>
      </c>
      <c r="G1359" s="9" t="s">
        <v>143</v>
      </c>
      <c r="H1359" s="11" t="s">
        <v>1539</v>
      </c>
      <c r="I1359" s="9" t="s">
        <v>1651</v>
      </c>
      <c r="J1359" s="12" t="s">
        <v>101</v>
      </c>
      <c r="K1359" s="9"/>
      <c r="L1359" s="12" t="s">
        <v>101</v>
      </c>
      <c r="M1359" s="11" t="s">
        <v>1652</v>
      </c>
      <c r="N1359" s="11"/>
      <c r="O1359" s="9" t="s">
        <v>438</v>
      </c>
      <c r="P1359" s="9" t="s">
        <v>439</v>
      </c>
      <c r="Q1359" s="11"/>
      <c r="R1359" s="9" t="s">
        <v>39</v>
      </c>
      <c r="S1359" s="9" t="s">
        <v>46</v>
      </c>
      <c r="T1359" s="13">
        <v>0.16</v>
      </c>
      <c r="U1359" s="10">
        <v>44792</v>
      </c>
      <c r="V1359" s="9"/>
      <c r="W1359" s="12" t="s">
        <v>93</v>
      </c>
      <c r="X1359" s="12" t="s">
        <v>103</v>
      </c>
      <c r="Y1359" s="153" t="s">
        <v>32</v>
      </c>
      <c r="Z1359" s="11" t="s">
        <v>1653</v>
      </c>
      <c r="AA1359" s="14">
        <v>0</v>
      </c>
      <c r="AB1359" s="14">
        <v>0</v>
      </c>
      <c r="AC1359" s="14">
        <v>58000</v>
      </c>
      <c r="AD1359" s="14">
        <v>0</v>
      </c>
      <c r="AE1359" s="161">
        <f>SUM(TAMPData2202[[#This Row],[2022 PE Obligations]:[2022 Paving Obligations]])</f>
        <v>58000</v>
      </c>
      <c r="AF1359" s="14">
        <v>0</v>
      </c>
      <c r="AG1359" s="14">
        <v>0</v>
      </c>
      <c r="AH1359" s="14">
        <v>136000</v>
      </c>
      <c r="AI1359" s="14">
        <v>0</v>
      </c>
      <c r="AJ1359" s="14">
        <v>136000</v>
      </c>
      <c r="AK1359" s="16" t="s">
        <v>1654</v>
      </c>
    </row>
    <row r="1360" spans="1:37" hidden="1" x14ac:dyDescent="0.35">
      <c r="A1360" s="159">
        <v>130089</v>
      </c>
      <c r="B1360" s="8">
        <v>1</v>
      </c>
      <c r="C1360" s="9" t="s">
        <v>97</v>
      </c>
      <c r="D1360" s="10">
        <v>43881</v>
      </c>
      <c r="E1360" s="9" t="s">
        <v>98</v>
      </c>
      <c r="F1360" s="10">
        <v>44295</v>
      </c>
      <c r="G1360" s="9" t="s">
        <v>161</v>
      </c>
      <c r="H1360" s="11" t="s">
        <v>297</v>
      </c>
      <c r="I1360" s="9" t="s">
        <v>4686</v>
      </c>
      <c r="J1360" s="12" t="s">
        <v>101</v>
      </c>
      <c r="K1360" s="9"/>
      <c r="L1360" s="12" t="s">
        <v>101</v>
      </c>
      <c r="M1360" s="11" t="s">
        <v>4687</v>
      </c>
      <c r="N1360" s="11"/>
      <c r="O1360" s="9" t="s">
        <v>119</v>
      </c>
      <c r="P1360" s="9" t="s">
        <v>1836</v>
      </c>
      <c r="Q1360" s="11"/>
      <c r="R1360" s="9" t="s">
        <v>4525</v>
      </c>
      <c r="S1360" s="9" t="s">
        <v>46</v>
      </c>
      <c r="T1360" s="13">
        <v>0.01</v>
      </c>
      <c r="U1360" s="10">
        <v>43966</v>
      </c>
      <c r="V1360" s="9"/>
      <c r="W1360" s="12" t="s">
        <v>93</v>
      </c>
      <c r="X1360" s="12" t="s">
        <v>103</v>
      </c>
      <c r="Y1360" s="153" t="s">
        <v>32</v>
      </c>
      <c r="Z1360" s="11"/>
      <c r="AA1360" s="14">
        <v>5000</v>
      </c>
      <c r="AB1360" s="14">
        <v>0</v>
      </c>
      <c r="AC1360" s="14">
        <v>250000</v>
      </c>
      <c r="AD1360" s="14">
        <v>0</v>
      </c>
      <c r="AE1360" s="161">
        <f>SUM(TAMPData2202[[#This Row],[2022 PE Obligations]:[2022 Paving Obligations]])</f>
        <v>255000</v>
      </c>
      <c r="AF1360" s="14">
        <v>41000</v>
      </c>
      <c r="AG1360" s="14">
        <v>99000</v>
      </c>
      <c r="AH1360" s="14">
        <v>1390000</v>
      </c>
      <c r="AI1360" s="14">
        <v>0</v>
      </c>
      <c r="AJ1360" s="14">
        <v>1530000</v>
      </c>
      <c r="AK1360" s="16" t="s">
        <v>4689</v>
      </c>
    </row>
    <row r="1361" spans="1:37" ht="36" hidden="1" x14ac:dyDescent="0.35">
      <c r="A1361" s="159">
        <v>130093</v>
      </c>
      <c r="B1361" s="8">
        <v>2</v>
      </c>
      <c r="C1361" s="9" t="s">
        <v>85</v>
      </c>
      <c r="D1361" s="10">
        <v>43885</v>
      </c>
      <c r="E1361" s="9" t="s">
        <v>235</v>
      </c>
      <c r="F1361" s="10">
        <v>43886</v>
      </c>
      <c r="G1361" s="9" t="s">
        <v>235</v>
      </c>
      <c r="H1361" s="11" t="s">
        <v>1572</v>
      </c>
      <c r="I1361" s="9"/>
      <c r="J1361" s="12"/>
      <c r="K1361" s="9"/>
      <c r="L1361" s="12" t="s">
        <v>4981</v>
      </c>
      <c r="M1361" s="11" t="s">
        <v>6529</v>
      </c>
      <c r="N1361" s="11" t="s">
        <v>6530</v>
      </c>
      <c r="O1361" s="9" t="s">
        <v>6499</v>
      </c>
      <c r="P1361" s="9" t="s">
        <v>4979</v>
      </c>
      <c r="Q1361" s="11"/>
      <c r="R1361" s="166" t="s">
        <v>1778</v>
      </c>
      <c r="S1361" s="9"/>
      <c r="T1361" s="15" t="s">
        <v>505</v>
      </c>
      <c r="U1361" s="12"/>
      <c r="V1361" s="9"/>
      <c r="W1361" s="12" t="s">
        <v>93</v>
      </c>
      <c r="X1361" s="12"/>
      <c r="Y1361" s="12"/>
      <c r="Z1361" s="11"/>
      <c r="AA1361" s="14">
        <v>0</v>
      </c>
      <c r="AB1361" s="14">
        <v>0</v>
      </c>
      <c r="AC1361" s="14">
        <v>112819.55</v>
      </c>
      <c r="AD1361" s="14">
        <v>0</v>
      </c>
      <c r="AE1361" s="161">
        <f>SUM(TAMPData2202[[#This Row],[2022 PE Obligations]:[2022 Paving Obligations]])</f>
        <v>112819.55</v>
      </c>
      <c r="AF1361" s="14">
        <v>0</v>
      </c>
      <c r="AG1361" s="14">
        <v>0</v>
      </c>
      <c r="AH1361" s="14">
        <v>362819.55</v>
      </c>
      <c r="AI1361" s="14">
        <v>0</v>
      </c>
      <c r="AJ1361" s="14">
        <v>362819.55</v>
      </c>
      <c r="AK1361" s="16" t="s">
        <v>6531</v>
      </c>
    </row>
    <row r="1362" spans="1:37" hidden="1" x14ac:dyDescent="0.35">
      <c r="A1362" s="159">
        <v>130099</v>
      </c>
      <c r="B1362" s="8">
        <v>6</v>
      </c>
      <c r="C1362" s="9" t="s">
        <v>85</v>
      </c>
      <c r="D1362" s="10">
        <v>43887</v>
      </c>
      <c r="E1362" s="9" t="s">
        <v>98</v>
      </c>
      <c r="F1362" s="10">
        <v>43895</v>
      </c>
      <c r="G1362" s="9" t="s">
        <v>143</v>
      </c>
      <c r="H1362" s="11" t="s">
        <v>667</v>
      </c>
      <c r="I1362" s="9"/>
      <c r="J1362" s="12"/>
      <c r="K1362" s="9"/>
      <c r="L1362" s="12"/>
      <c r="M1362" s="11" t="s">
        <v>6532</v>
      </c>
      <c r="N1362" s="11"/>
      <c r="O1362" s="9" t="s">
        <v>119</v>
      </c>
      <c r="P1362" s="9" t="s">
        <v>19</v>
      </c>
      <c r="Q1362" s="11"/>
      <c r="R1362" s="166" t="s">
        <v>1778</v>
      </c>
      <c r="S1362" s="166" t="s">
        <v>1778</v>
      </c>
      <c r="T1362" s="15" t="s">
        <v>505</v>
      </c>
      <c r="U1362" s="12"/>
      <c r="V1362" s="9"/>
      <c r="W1362" s="12" t="s">
        <v>93</v>
      </c>
      <c r="X1362" s="12"/>
      <c r="Y1362" s="12"/>
      <c r="Z1362" s="11"/>
      <c r="AA1362" s="14">
        <v>10365</v>
      </c>
      <c r="AB1362" s="14">
        <v>0</v>
      </c>
      <c r="AC1362" s="14">
        <v>0</v>
      </c>
      <c r="AD1362" s="14">
        <v>0</v>
      </c>
      <c r="AE1362" s="161">
        <f>SUM(TAMPData2202[[#This Row],[2022 PE Obligations]:[2022 Paving Obligations]])</f>
        <v>10365</v>
      </c>
      <c r="AF1362" s="14">
        <v>10366</v>
      </c>
      <c r="AG1362" s="14">
        <v>0</v>
      </c>
      <c r="AH1362" s="14">
        <v>0</v>
      </c>
      <c r="AI1362" s="14">
        <v>0</v>
      </c>
      <c r="AJ1362" s="14">
        <v>10366</v>
      </c>
      <c r="AK1362" s="16"/>
    </row>
    <row r="1363" spans="1:37" hidden="1" x14ac:dyDescent="0.35">
      <c r="A1363" s="159">
        <v>130099.01</v>
      </c>
      <c r="B1363" s="8">
        <v>4</v>
      </c>
      <c r="C1363" s="9" t="s">
        <v>85</v>
      </c>
      <c r="D1363" s="10">
        <v>43887</v>
      </c>
      <c r="E1363" s="9" t="s">
        <v>98</v>
      </c>
      <c r="F1363" s="10">
        <v>44025</v>
      </c>
      <c r="G1363" s="9" t="s">
        <v>666</v>
      </c>
      <c r="H1363" s="11" t="s">
        <v>1760</v>
      </c>
      <c r="I1363" s="9"/>
      <c r="J1363" s="12"/>
      <c r="K1363" s="9"/>
      <c r="L1363" s="12"/>
      <c r="M1363" s="11" t="s">
        <v>6533</v>
      </c>
      <c r="N1363" s="11"/>
      <c r="O1363" s="9" t="s">
        <v>119</v>
      </c>
      <c r="P1363" s="9" t="s">
        <v>19</v>
      </c>
      <c r="Q1363" s="11"/>
      <c r="R1363" s="166" t="s">
        <v>1778</v>
      </c>
      <c r="S1363" s="166" t="s">
        <v>1778</v>
      </c>
      <c r="T1363" s="15" t="s">
        <v>505</v>
      </c>
      <c r="U1363" s="12"/>
      <c r="V1363" s="9"/>
      <c r="W1363" s="12" t="s">
        <v>93</v>
      </c>
      <c r="X1363" s="12"/>
      <c r="Y1363" s="12"/>
      <c r="Z1363" s="11"/>
      <c r="AA1363" s="14">
        <v>14553</v>
      </c>
      <c r="AB1363" s="14">
        <v>0</v>
      </c>
      <c r="AC1363" s="14">
        <v>0</v>
      </c>
      <c r="AD1363" s="14">
        <v>0</v>
      </c>
      <c r="AE1363" s="161">
        <f>SUM(TAMPData2202[[#This Row],[2022 PE Obligations]:[2022 Paving Obligations]])</f>
        <v>14553</v>
      </c>
      <c r="AF1363" s="14">
        <v>14554</v>
      </c>
      <c r="AG1363" s="14">
        <v>0</v>
      </c>
      <c r="AH1363" s="14">
        <v>0</v>
      </c>
      <c r="AI1363" s="14">
        <v>0</v>
      </c>
      <c r="AJ1363" s="14">
        <v>14554</v>
      </c>
      <c r="AK1363" s="16"/>
    </row>
    <row r="1364" spans="1:37" hidden="1" x14ac:dyDescent="0.35">
      <c r="A1364" s="159">
        <v>130104</v>
      </c>
      <c r="B1364" s="8">
        <v>4</v>
      </c>
      <c r="C1364" s="9" t="s">
        <v>97</v>
      </c>
      <c r="D1364" s="10">
        <v>43887</v>
      </c>
      <c r="E1364" s="9" t="s">
        <v>98</v>
      </c>
      <c r="F1364" s="10">
        <v>44516.875115740739</v>
      </c>
      <c r="G1364" s="9" t="s">
        <v>108</v>
      </c>
      <c r="H1364" s="11" t="s">
        <v>2853</v>
      </c>
      <c r="I1364" s="9" t="s">
        <v>2045</v>
      </c>
      <c r="J1364" s="12" t="s">
        <v>101</v>
      </c>
      <c r="K1364" s="9"/>
      <c r="L1364" s="12" t="s">
        <v>101</v>
      </c>
      <c r="M1364" s="11" t="s">
        <v>4690</v>
      </c>
      <c r="N1364" s="11" t="s">
        <v>4691</v>
      </c>
      <c r="O1364" s="9" t="s">
        <v>119</v>
      </c>
      <c r="P1364" s="9" t="s">
        <v>1329</v>
      </c>
      <c r="Q1364" s="11"/>
      <c r="R1364" s="9" t="s">
        <v>4525</v>
      </c>
      <c r="S1364" s="9" t="s">
        <v>46</v>
      </c>
      <c r="T1364" s="13">
        <v>0.01</v>
      </c>
      <c r="U1364" s="10">
        <v>44141</v>
      </c>
      <c r="V1364" s="9"/>
      <c r="W1364" s="12" t="s">
        <v>93</v>
      </c>
      <c r="X1364" s="12" t="s">
        <v>103</v>
      </c>
      <c r="Y1364" s="153" t="s">
        <v>32</v>
      </c>
      <c r="Z1364" s="11"/>
      <c r="AA1364" s="14">
        <v>0</v>
      </c>
      <c r="AB1364" s="14">
        <v>15065.84</v>
      </c>
      <c r="AC1364" s="14">
        <v>285219.08</v>
      </c>
      <c r="AD1364" s="14">
        <v>0</v>
      </c>
      <c r="AE1364" s="161">
        <f>SUM(TAMPData2202[[#This Row],[2022 PE Obligations]:[2022 Paving Obligations]])</f>
        <v>300284.92000000004</v>
      </c>
      <c r="AF1364" s="14">
        <v>0</v>
      </c>
      <c r="AG1364" s="14">
        <v>35065.839999999997</v>
      </c>
      <c r="AH1364" s="14">
        <v>2755671.08</v>
      </c>
      <c r="AI1364" s="14">
        <v>0</v>
      </c>
      <c r="AJ1364" s="14">
        <v>2790736.92</v>
      </c>
      <c r="AK1364" s="16" t="s">
        <v>4693</v>
      </c>
    </row>
    <row r="1365" spans="1:37" hidden="1" x14ac:dyDescent="0.35">
      <c r="A1365" s="159">
        <v>130123</v>
      </c>
      <c r="B1365" s="8">
        <v>3</v>
      </c>
      <c r="C1365" s="9" t="s">
        <v>122</v>
      </c>
      <c r="D1365" s="10">
        <v>43892</v>
      </c>
      <c r="E1365" s="9" t="s">
        <v>1503</v>
      </c>
      <c r="F1365" s="10">
        <v>44536</v>
      </c>
      <c r="G1365" s="9" t="s">
        <v>152</v>
      </c>
      <c r="H1365" s="11" t="s">
        <v>785</v>
      </c>
      <c r="I1365" s="9" t="s">
        <v>1505</v>
      </c>
      <c r="J1365" s="12" t="s">
        <v>1506</v>
      </c>
      <c r="K1365" s="9" t="s">
        <v>3226</v>
      </c>
      <c r="L1365" s="12"/>
      <c r="M1365" s="11" t="s">
        <v>3227</v>
      </c>
      <c r="N1365" s="11" t="s">
        <v>3228</v>
      </c>
      <c r="O1365" s="9" t="s">
        <v>1509</v>
      </c>
      <c r="P1365" s="9" t="s">
        <v>3229</v>
      </c>
      <c r="Q1365" s="11"/>
      <c r="R1365" s="9" t="s">
        <v>47</v>
      </c>
      <c r="S1365" s="9" t="s">
        <v>41</v>
      </c>
      <c r="T1365" s="13">
        <v>0</v>
      </c>
      <c r="U1365" s="10">
        <v>44365</v>
      </c>
      <c r="V1365" s="9"/>
      <c r="W1365" s="12" t="s">
        <v>93</v>
      </c>
      <c r="X1365" s="12" t="s">
        <v>13</v>
      </c>
      <c r="Y1365" s="153" t="s">
        <v>31</v>
      </c>
      <c r="Z1365" s="11"/>
      <c r="AA1365" s="14">
        <v>0</v>
      </c>
      <c r="AB1365" s="14">
        <v>0</v>
      </c>
      <c r="AC1365" s="14">
        <v>313979</v>
      </c>
      <c r="AD1365" s="14">
        <v>0</v>
      </c>
      <c r="AE1365" s="165">
        <f>SUM(TAMPData2202[[#This Row],[2022 PE Obligations]:[2022 Paving Obligations]])</f>
        <v>313979</v>
      </c>
      <c r="AF1365" s="14">
        <v>100000</v>
      </c>
      <c r="AG1365" s="14">
        <v>0</v>
      </c>
      <c r="AH1365" s="14">
        <v>313979</v>
      </c>
      <c r="AI1365" s="14">
        <v>0</v>
      </c>
      <c r="AJ1365" s="14">
        <v>413979</v>
      </c>
      <c r="AK1365" s="16" t="s">
        <v>3231</v>
      </c>
    </row>
    <row r="1366" spans="1:37" ht="90" hidden="1" x14ac:dyDescent="0.35">
      <c r="A1366" s="159">
        <v>130129</v>
      </c>
      <c r="B1366" s="8">
        <v>2</v>
      </c>
      <c r="C1366" s="9" t="s">
        <v>85</v>
      </c>
      <c r="D1366" s="10">
        <v>43896</v>
      </c>
      <c r="E1366" s="9" t="s">
        <v>1503</v>
      </c>
      <c r="F1366" s="10">
        <v>44536</v>
      </c>
      <c r="G1366" s="9" t="s">
        <v>148</v>
      </c>
      <c r="H1366" s="11" t="s">
        <v>517</v>
      </c>
      <c r="I1366" s="9" t="s">
        <v>1505</v>
      </c>
      <c r="J1366" s="12" t="s">
        <v>1506</v>
      </c>
      <c r="K1366" s="9"/>
      <c r="L1366" s="12"/>
      <c r="M1366" s="11" t="s">
        <v>3830</v>
      </c>
      <c r="N1366" s="11" t="s">
        <v>3831</v>
      </c>
      <c r="O1366" s="9" t="s">
        <v>1509</v>
      </c>
      <c r="P1366" s="9" t="s">
        <v>1789</v>
      </c>
      <c r="Q1366" s="11"/>
      <c r="R1366" s="9" t="s">
        <v>47</v>
      </c>
      <c r="S1366" s="9" t="s">
        <v>45</v>
      </c>
      <c r="T1366" s="15" t="s">
        <v>505</v>
      </c>
      <c r="U1366" s="10">
        <v>44904</v>
      </c>
      <c r="V1366" s="9"/>
      <c r="W1366" s="12" t="s">
        <v>93</v>
      </c>
      <c r="X1366" s="12"/>
      <c r="Y1366" s="153" t="s">
        <v>34</v>
      </c>
      <c r="Z1366" s="11"/>
      <c r="AA1366" s="14">
        <v>0</v>
      </c>
      <c r="AB1366" s="14">
        <v>13500</v>
      </c>
      <c r="AC1366" s="14">
        <v>0</v>
      </c>
      <c r="AD1366" s="14">
        <v>0</v>
      </c>
      <c r="AE1366" s="165">
        <f>SUM(TAMPData2202[[#This Row],[2022 PE Obligations]:[2022 Paving Obligations]])</f>
        <v>13500</v>
      </c>
      <c r="AF1366" s="14">
        <v>251000</v>
      </c>
      <c r="AG1366" s="14">
        <v>13500</v>
      </c>
      <c r="AH1366" s="14">
        <v>0</v>
      </c>
      <c r="AI1366" s="14">
        <v>0</v>
      </c>
      <c r="AJ1366" s="14">
        <v>264500</v>
      </c>
      <c r="AK1366" s="16" t="s">
        <v>3832</v>
      </c>
    </row>
    <row r="1367" spans="1:37" hidden="1" x14ac:dyDescent="0.35">
      <c r="A1367" s="159">
        <v>130130</v>
      </c>
      <c r="B1367" s="8">
        <v>3</v>
      </c>
      <c r="C1367" s="9" t="s">
        <v>122</v>
      </c>
      <c r="D1367" s="10">
        <v>43896</v>
      </c>
      <c r="E1367" s="9" t="s">
        <v>398</v>
      </c>
      <c r="F1367" s="10">
        <v>44494.875289351854</v>
      </c>
      <c r="G1367" s="9" t="s">
        <v>108</v>
      </c>
      <c r="H1367" s="11" t="s">
        <v>538</v>
      </c>
      <c r="I1367" s="9" t="s">
        <v>292</v>
      </c>
      <c r="J1367" s="12" t="s">
        <v>101</v>
      </c>
      <c r="K1367" s="9"/>
      <c r="L1367" s="12" t="s">
        <v>101</v>
      </c>
      <c r="M1367" s="11" t="s">
        <v>822</v>
      </c>
      <c r="N1367" s="11"/>
      <c r="O1367" s="9" t="s">
        <v>438</v>
      </c>
      <c r="P1367" s="9" t="s">
        <v>439</v>
      </c>
      <c r="Q1367" s="11"/>
      <c r="R1367" s="9" t="s">
        <v>39</v>
      </c>
      <c r="S1367" s="9" t="s">
        <v>46</v>
      </c>
      <c r="T1367" s="13">
        <v>0.02</v>
      </c>
      <c r="U1367" s="10">
        <v>44477</v>
      </c>
      <c r="V1367" s="9"/>
      <c r="W1367" s="12" t="s">
        <v>93</v>
      </c>
      <c r="X1367" s="12" t="s">
        <v>13</v>
      </c>
      <c r="Y1367" s="153" t="s">
        <v>31</v>
      </c>
      <c r="Z1367" s="11" t="s">
        <v>823</v>
      </c>
      <c r="AA1367" s="14">
        <v>0</v>
      </c>
      <c r="AB1367" s="14">
        <v>0</v>
      </c>
      <c r="AC1367" s="14">
        <v>294531</v>
      </c>
      <c r="AD1367" s="14">
        <v>0</v>
      </c>
      <c r="AE1367" s="161">
        <f>SUM(TAMPData2202[[#This Row],[2022 PE Obligations]:[2022 Paving Obligations]])</f>
        <v>294531</v>
      </c>
      <c r="AF1367" s="14">
        <v>0</v>
      </c>
      <c r="AG1367" s="14">
        <v>0</v>
      </c>
      <c r="AH1367" s="14">
        <v>403531</v>
      </c>
      <c r="AI1367" s="14">
        <v>0</v>
      </c>
      <c r="AJ1367" s="14">
        <v>403531</v>
      </c>
      <c r="AK1367" s="16" t="s">
        <v>825</v>
      </c>
    </row>
    <row r="1368" spans="1:37" hidden="1" x14ac:dyDescent="0.35">
      <c r="A1368" s="159">
        <v>130143</v>
      </c>
      <c r="B1368" s="8">
        <v>4</v>
      </c>
      <c r="C1368" s="9" t="s">
        <v>85</v>
      </c>
      <c r="D1368" s="10">
        <v>43900</v>
      </c>
      <c r="E1368" s="9" t="s">
        <v>509</v>
      </c>
      <c r="F1368" s="10">
        <v>44538</v>
      </c>
      <c r="G1368" s="9" t="s">
        <v>510</v>
      </c>
      <c r="H1368" s="11" t="s">
        <v>770</v>
      </c>
      <c r="I1368" s="9"/>
      <c r="J1368" s="12"/>
      <c r="K1368" s="9"/>
      <c r="L1368" s="12"/>
      <c r="M1368" s="11" t="s">
        <v>4457</v>
      </c>
      <c r="N1368" s="11" t="s">
        <v>4458</v>
      </c>
      <c r="O1368" s="9" t="s">
        <v>91</v>
      </c>
      <c r="P1368" s="9" t="s">
        <v>158</v>
      </c>
      <c r="Q1368" s="11"/>
      <c r="R1368" s="9" t="s">
        <v>47</v>
      </c>
      <c r="S1368" s="9" t="s">
        <v>46</v>
      </c>
      <c r="T1368" s="13">
        <v>0.4</v>
      </c>
      <c r="U1368" s="12"/>
      <c r="V1368" s="9"/>
      <c r="W1368" s="12" t="s">
        <v>93</v>
      </c>
      <c r="X1368" s="12" t="s">
        <v>103</v>
      </c>
      <c r="Y1368" s="153" t="s">
        <v>34</v>
      </c>
      <c r="Z1368" s="11"/>
      <c r="AA1368" s="14">
        <v>10000</v>
      </c>
      <c r="AB1368" s="14">
        <v>0</v>
      </c>
      <c r="AC1368" s="14">
        <v>0</v>
      </c>
      <c r="AD1368" s="14">
        <v>0</v>
      </c>
      <c r="AE1368" s="165">
        <f>SUM(TAMPData2202[[#This Row],[2022 PE Obligations]:[2022 Paving Obligations]])</f>
        <v>10000</v>
      </c>
      <c r="AF1368" s="14">
        <v>72405</v>
      </c>
      <c r="AG1368" s="14">
        <v>0</v>
      </c>
      <c r="AH1368" s="14">
        <v>0</v>
      </c>
      <c r="AI1368" s="14">
        <v>0</v>
      </c>
      <c r="AJ1368" s="14">
        <v>72405</v>
      </c>
      <c r="AK1368" s="16" t="s">
        <v>4459</v>
      </c>
    </row>
    <row r="1369" spans="1:37" ht="36" hidden="1" x14ac:dyDescent="0.35">
      <c r="A1369" s="159">
        <v>130151</v>
      </c>
      <c r="B1369" s="8">
        <v>3</v>
      </c>
      <c r="C1369" s="9" t="s">
        <v>85</v>
      </c>
      <c r="D1369" s="10">
        <v>43903</v>
      </c>
      <c r="E1369" s="9" t="s">
        <v>6445</v>
      </c>
      <c r="F1369" s="10">
        <v>44566</v>
      </c>
      <c r="G1369" s="9" t="s">
        <v>6445</v>
      </c>
      <c r="H1369" s="11" t="s">
        <v>1839</v>
      </c>
      <c r="I1369" s="9"/>
      <c r="J1369" s="12"/>
      <c r="K1369" s="9"/>
      <c r="L1369" s="12"/>
      <c r="M1369" s="11" t="s">
        <v>6534</v>
      </c>
      <c r="N1369" s="11"/>
      <c r="O1369" s="9" t="s">
        <v>6017</v>
      </c>
      <c r="P1369" s="9"/>
      <c r="Q1369" s="11"/>
      <c r="R1369" s="166" t="s">
        <v>1778</v>
      </c>
      <c r="S1369" s="166" t="s">
        <v>1778</v>
      </c>
      <c r="T1369" s="15" t="s">
        <v>505</v>
      </c>
      <c r="U1369" s="12"/>
      <c r="V1369" s="9"/>
      <c r="W1369" s="12" t="s">
        <v>93</v>
      </c>
      <c r="X1369" s="12"/>
      <c r="Y1369" s="12"/>
      <c r="Z1369" s="11"/>
      <c r="AA1369" s="14">
        <v>0</v>
      </c>
      <c r="AB1369" s="14">
        <v>0</v>
      </c>
      <c r="AC1369" s="14">
        <v>-15485.58</v>
      </c>
      <c r="AD1369" s="14">
        <v>0</v>
      </c>
      <c r="AE1369" s="161">
        <f>SUM(TAMPData2202[[#This Row],[2022 PE Obligations]:[2022 Paving Obligations]])</f>
        <v>-15485.58</v>
      </c>
      <c r="AF1369" s="14">
        <v>0</v>
      </c>
      <c r="AG1369" s="14">
        <v>0</v>
      </c>
      <c r="AH1369" s="14">
        <v>310258.28000000003</v>
      </c>
      <c r="AI1369" s="14">
        <v>0</v>
      </c>
      <c r="AJ1369" s="14">
        <v>310258.28000000003</v>
      </c>
      <c r="AK1369" s="16" t="s">
        <v>6535</v>
      </c>
    </row>
    <row r="1370" spans="1:37" hidden="1" x14ac:dyDescent="0.35">
      <c r="A1370" s="162">
        <v>130157</v>
      </c>
      <c r="B1370" s="8">
        <v>1</v>
      </c>
      <c r="C1370" s="9" t="s">
        <v>97</v>
      </c>
      <c r="D1370" s="10">
        <v>43906</v>
      </c>
      <c r="E1370" s="9" t="s">
        <v>152</v>
      </c>
      <c r="F1370" s="10">
        <v>44586.875138888892</v>
      </c>
      <c r="G1370" s="9" t="s">
        <v>108</v>
      </c>
      <c r="H1370" s="11" t="s">
        <v>297</v>
      </c>
      <c r="I1370" s="9" t="s">
        <v>603</v>
      </c>
      <c r="J1370" s="12" t="s">
        <v>299</v>
      </c>
      <c r="K1370" s="9"/>
      <c r="L1370" s="12" t="s">
        <v>300</v>
      </c>
      <c r="M1370" s="11" t="s">
        <v>3294</v>
      </c>
      <c r="N1370" s="11" t="s">
        <v>3291</v>
      </c>
      <c r="O1370" s="9" t="s">
        <v>157</v>
      </c>
      <c r="P1370" s="9" t="s">
        <v>1794</v>
      </c>
      <c r="Q1370" s="11" t="s">
        <v>3291</v>
      </c>
      <c r="R1370" s="9" t="s">
        <v>47</v>
      </c>
      <c r="S1370" s="9" t="s">
        <v>46</v>
      </c>
      <c r="T1370" s="13">
        <v>3.6</v>
      </c>
      <c r="U1370" s="10">
        <v>44281</v>
      </c>
      <c r="V1370" s="9" t="s">
        <v>1805</v>
      </c>
      <c r="W1370" s="12" t="s">
        <v>93</v>
      </c>
      <c r="X1370" s="12" t="s">
        <v>303</v>
      </c>
      <c r="Y1370" s="163" t="s">
        <v>29</v>
      </c>
      <c r="Z1370" s="11" t="s">
        <v>3295</v>
      </c>
      <c r="AA1370" s="14">
        <v>0</v>
      </c>
      <c r="AB1370" s="14">
        <v>0</v>
      </c>
      <c r="AC1370" s="14">
        <v>-1300</v>
      </c>
      <c r="AD1370" s="14">
        <v>422110</v>
      </c>
      <c r="AE1370" s="161">
        <f>SUM(TAMPData2202[[#This Row],[2022 PE Obligations]:[2022 Paving Obligations]])</f>
        <v>420810</v>
      </c>
      <c r="AF1370" s="14">
        <v>0</v>
      </c>
      <c r="AG1370" s="14">
        <v>113397</v>
      </c>
      <c r="AH1370" s="14">
        <v>122200</v>
      </c>
      <c r="AI1370" s="14">
        <v>6174110</v>
      </c>
      <c r="AJ1370" s="14">
        <v>6409707</v>
      </c>
      <c r="AK1370" s="16" t="s">
        <v>3297</v>
      </c>
    </row>
    <row r="1371" spans="1:37" hidden="1" x14ac:dyDescent="0.35">
      <c r="A1371" s="162">
        <v>130158</v>
      </c>
      <c r="B1371" s="8">
        <v>1</v>
      </c>
      <c r="C1371" s="9" t="s">
        <v>97</v>
      </c>
      <c r="D1371" s="10">
        <v>43906</v>
      </c>
      <c r="E1371" s="9" t="s">
        <v>152</v>
      </c>
      <c r="F1371" s="10">
        <v>44572.875162037039</v>
      </c>
      <c r="G1371" s="9" t="s">
        <v>161</v>
      </c>
      <c r="H1371" s="11" t="s">
        <v>1633</v>
      </c>
      <c r="I1371" s="9" t="s">
        <v>603</v>
      </c>
      <c r="J1371" s="12" t="s">
        <v>299</v>
      </c>
      <c r="K1371" s="9"/>
      <c r="L1371" s="12" t="s">
        <v>300</v>
      </c>
      <c r="M1371" s="11" t="s">
        <v>1803</v>
      </c>
      <c r="N1371" s="11" t="s">
        <v>1804</v>
      </c>
      <c r="O1371" s="9" t="s">
        <v>157</v>
      </c>
      <c r="P1371" s="9" t="s">
        <v>1794</v>
      </c>
      <c r="Q1371" s="11" t="s">
        <v>1804</v>
      </c>
      <c r="R1371" s="9" t="s">
        <v>47</v>
      </c>
      <c r="S1371" s="164" t="s">
        <v>43</v>
      </c>
      <c r="T1371" s="13">
        <v>5.39</v>
      </c>
      <c r="U1371" s="10">
        <v>44232</v>
      </c>
      <c r="V1371" s="9" t="s">
        <v>1805</v>
      </c>
      <c r="W1371" s="12" t="s">
        <v>93</v>
      </c>
      <c r="X1371" s="12" t="s">
        <v>303</v>
      </c>
      <c r="Y1371" s="163" t="s">
        <v>29</v>
      </c>
      <c r="Z1371" s="11" t="s">
        <v>1806</v>
      </c>
      <c r="AA1371" s="14">
        <v>0</v>
      </c>
      <c r="AB1371" s="14">
        <v>0</v>
      </c>
      <c r="AC1371" s="14">
        <v>350980</v>
      </c>
      <c r="AD1371" s="14">
        <v>-169700</v>
      </c>
      <c r="AE1371" s="161">
        <f>SUM(TAMPData2202[[#This Row],[2022 PE Obligations]:[2022 Paving Obligations]])</f>
        <v>181280</v>
      </c>
      <c r="AF1371" s="14">
        <v>0</v>
      </c>
      <c r="AG1371" s="14">
        <v>0</v>
      </c>
      <c r="AH1371" s="14">
        <v>641980</v>
      </c>
      <c r="AI1371" s="14">
        <v>5099300</v>
      </c>
      <c r="AJ1371" s="14">
        <v>5741280</v>
      </c>
      <c r="AK1371" s="16" t="s">
        <v>1808</v>
      </c>
    </row>
    <row r="1372" spans="1:37" ht="36" hidden="1" x14ac:dyDescent="0.35">
      <c r="A1372" s="159">
        <v>130162</v>
      </c>
      <c r="B1372" s="8">
        <v>3</v>
      </c>
      <c r="C1372" s="9" t="s">
        <v>85</v>
      </c>
      <c r="D1372" s="10">
        <v>43907</v>
      </c>
      <c r="E1372" s="9" t="s">
        <v>6445</v>
      </c>
      <c r="F1372" s="10">
        <v>43907</v>
      </c>
      <c r="G1372" s="9" t="s">
        <v>6445</v>
      </c>
      <c r="H1372" s="11" t="s">
        <v>1839</v>
      </c>
      <c r="I1372" s="9"/>
      <c r="J1372" s="12"/>
      <c r="K1372" s="9"/>
      <c r="L1372" s="12"/>
      <c r="M1372" s="11" t="s">
        <v>6536</v>
      </c>
      <c r="N1372" s="11"/>
      <c r="O1372" s="9" t="s">
        <v>6017</v>
      </c>
      <c r="P1372" s="9"/>
      <c r="Q1372" s="11"/>
      <c r="R1372" s="166" t="s">
        <v>1778</v>
      </c>
      <c r="S1372" s="166" t="s">
        <v>1778</v>
      </c>
      <c r="T1372" s="15" t="s">
        <v>505</v>
      </c>
      <c r="U1372" s="12"/>
      <c r="V1372" s="9"/>
      <c r="W1372" s="12" t="s">
        <v>93</v>
      </c>
      <c r="X1372" s="12"/>
      <c r="Y1372" s="12"/>
      <c r="Z1372" s="11"/>
      <c r="AA1372" s="14">
        <v>0</v>
      </c>
      <c r="AB1372" s="14">
        <v>0</v>
      </c>
      <c r="AC1372" s="14">
        <v>0</v>
      </c>
      <c r="AD1372" s="14">
        <v>0</v>
      </c>
      <c r="AE1372" s="161">
        <f>SUM(TAMPData2202[[#This Row],[2022 PE Obligations]:[2022 Paving Obligations]])</f>
        <v>0</v>
      </c>
      <c r="AF1372" s="14">
        <v>0</v>
      </c>
      <c r="AG1372" s="14">
        <v>0</v>
      </c>
      <c r="AH1372" s="14">
        <v>4163400</v>
      </c>
      <c r="AI1372" s="14">
        <v>0</v>
      </c>
      <c r="AJ1372" s="14">
        <v>4163400</v>
      </c>
      <c r="AK1372" s="16" t="s">
        <v>6537</v>
      </c>
    </row>
    <row r="1373" spans="1:37" hidden="1" x14ac:dyDescent="0.35">
      <c r="A1373" s="162">
        <v>130174</v>
      </c>
      <c r="B1373" s="8">
        <v>1</v>
      </c>
      <c r="C1373" s="9" t="s">
        <v>97</v>
      </c>
      <c r="D1373" s="10">
        <v>43909</v>
      </c>
      <c r="E1373" s="9" t="s">
        <v>152</v>
      </c>
      <c r="F1373" s="10">
        <v>44586.875127314815</v>
      </c>
      <c r="G1373" s="9" t="s">
        <v>108</v>
      </c>
      <c r="H1373" s="11" t="s">
        <v>297</v>
      </c>
      <c r="I1373" s="9" t="s">
        <v>477</v>
      </c>
      <c r="J1373" s="12" t="s">
        <v>299</v>
      </c>
      <c r="K1373" s="9"/>
      <c r="L1373" s="12" t="s">
        <v>300</v>
      </c>
      <c r="M1373" s="11" t="s">
        <v>3354</v>
      </c>
      <c r="N1373" s="11" t="s">
        <v>3291</v>
      </c>
      <c r="O1373" s="9" t="s">
        <v>157</v>
      </c>
      <c r="P1373" s="9" t="s">
        <v>1794</v>
      </c>
      <c r="Q1373" s="11" t="s">
        <v>3291</v>
      </c>
      <c r="R1373" s="9" t="s">
        <v>47</v>
      </c>
      <c r="S1373" s="9" t="s">
        <v>46</v>
      </c>
      <c r="T1373" s="13">
        <v>3.99</v>
      </c>
      <c r="U1373" s="10">
        <v>44281</v>
      </c>
      <c r="V1373" s="9" t="s">
        <v>1805</v>
      </c>
      <c r="W1373" s="12" t="s">
        <v>93</v>
      </c>
      <c r="X1373" s="12" t="s">
        <v>303</v>
      </c>
      <c r="Y1373" s="163" t="s">
        <v>29</v>
      </c>
      <c r="Z1373" s="11" t="s">
        <v>3355</v>
      </c>
      <c r="AA1373" s="14">
        <v>0</v>
      </c>
      <c r="AB1373" s="14">
        <v>0</v>
      </c>
      <c r="AC1373" s="14">
        <v>-25100</v>
      </c>
      <c r="AD1373" s="14">
        <v>331510</v>
      </c>
      <c r="AE1373" s="161">
        <f>SUM(TAMPData2202[[#This Row],[2022 PE Obligations]:[2022 Paving Obligations]])</f>
        <v>306410</v>
      </c>
      <c r="AF1373" s="14">
        <v>0</v>
      </c>
      <c r="AG1373" s="14">
        <v>0</v>
      </c>
      <c r="AH1373" s="14">
        <v>87000</v>
      </c>
      <c r="AI1373" s="14">
        <v>5616510</v>
      </c>
      <c r="AJ1373" s="14">
        <v>5703510</v>
      </c>
      <c r="AK1373" s="16" t="s">
        <v>3356</v>
      </c>
    </row>
    <row r="1374" spans="1:37" ht="36" hidden="1" x14ac:dyDescent="0.35">
      <c r="A1374" s="162">
        <v>130178</v>
      </c>
      <c r="B1374" s="8">
        <v>2</v>
      </c>
      <c r="C1374" s="9" t="s">
        <v>122</v>
      </c>
      <c r="D1374" s="10">
        <v>43910</v>
      </c>
      <c r="E1374" s="9" t="s">
        <v>152</v>
      </c>
      <c r="F1374" s="10">
        <v>44552.875127314815</v>
      </c>
      <c r="G1374" s="9" t="s">
        <v>426</v>
      </c>
      <c r="H1374" s="11" t="s">
        <v>838</v>
      </c>
      <c r="I1374" s="9" t="s">
        <v>539</v>
      </c>
      <c r="J1374" s="12" t="s">
        <v>299</v>
      </c>
      <c r="K1374" s="9"/>
      <c r="L1374" s="12" t="s">
        <v>300</v>
      </c>
      <c r="M1374" s="11" t="s">
        <v>3852</v>
      </c>
      <c r="N1374" s="11" t="s">
        <v>3853</v>
      </c>
      <c r="O1374" s="9" t="s">
        <v>157</v>
      </c>
      <c r="P1374" s="9" t="s">
        <v>157</v>
      </c>
      <c r="Q1374" s="11" t="s">
        <v>3854</v>
      </c>
      <c r="R1374" s="9" t="s">
        <v>47</v>
      </c>
      <c r="S1374" s="9" t="s">
        <v>43</v>
      </c>
      <c r="T1374" s="13">
        <v>5.16</v>
      </c>
      <c r="U1374" s="10">
        <v>44540</v>
      </c>
      <c r="V1374" s="9" t="s">
        <v>1805</v>
      </c>
      <c r="W1374" s="12" t="s">
        <v>93</v>
      </c>
      <c r="X1374" s="12" t="s">
        <v>303</v>
      </c>
      <c r="Y1374" s="163" t="s">
        <v>29</v>
      </c>
      <c r="Z1374" s="11"/>
      <c r="AA1374" s="14">
        <v>0</v>
      </c>
      <c r="AB1374" s="14">
        <v>0</v>
      </c>
      <c r="AC1374" s="14">
        <v>0</v>
      </c>
      <c r="AD1374" s="14">
        <v>4136195</v>
      </c>
      <c r="AE1374" s="161">
        <f>SUM(TAMPData2202[[#This Row],[2022 PE Obligations]:[2022 Paving Obligations]])</f>
        <v>4136195</v>
      </c>
      <c r="AF1374" s="14">
        <v>0</v>
      </c>
      <c r="AG1374" s="14">
        <v>0</v>
      </c>
      <c r="AH1374" s="14">
        <v>0</v>
      </c>
      <c r="AI1374" s="14">
        <v>4136195</v>
      </c>
      <c r="AJ1374" s="14">
        <v>4136195</v>
      </c>
      <c r="AK1374" s="16" t="s">
        <v>3856</v>
      </c>
    </row>
    <row r="1375" spans="1:37" hidden="1" x14ac:dyDescent="0.35">
      <c r="A1375" s="159">
        <v>130181</v>
      </c>
      <c r="B1375" s="8">
        <v>2</v>
      </c>
      <c r="C1375" s="9" t="s">
        <v>114</v>
      </c>
      <c r="D1375" s="10">
        <v>43913</v>
      </c>
      <c r="E1375" s="9" t="s">
        <v>228</v>
      </c>
      <c r="F1375" s="10">
        <v>44599</v>
      </c>
      <c r="G1375" s="9" t="s">
        <v>228</v>
      </c>
      <c r="H1375" s="11" t="s">
        <v>1027</v>
      </c>
      <c r="I1375" s="9" t="s">
        <v>4229</v>
      </c>
      <c r="J1375" s="12"/>
      <c r="K1375" s="9" t="s">
        <v>4230</v>
      </c>
      <c r="L1375" s="12" t="s">
        <v>183</v>
      </c>
      <c r="M1375" s="11" t="s">
        <v>4231</v>
      </c>
      <c r="N1375" s="11"/>
      <c r="O1375" s="9" t="s">
        <v>4183</v>
      </c>
      <c r="P1375" s="9" t="s">
        <v>157</v>
      </c>
      <c r="Q1375" s="11"/>
      <c r="R1375" s="9" t="s">
        <v>47</v>
      </c>
      <c r="S1375" s="9" t="s">
        <v>43</v>
      </c>
      <c r="T1375" s="13">
        <v>3.9279999999999999</v>
      </c>
      <c r="U1375" s="12"/>
      <c r="V1375" s="9"/>
      <c r="W1375" s="12" t="s">
        <v>93</v>
      </c>
      <c r="X1375" s="12" t="s">
        <v>186</v>
      </c>
      <c r="Y1375" s="153" t="s">
        <v>34</v>
      </c>
      <c r="Z1375" s="11"/>
      <c r="AA1375" s="14">
        <v>0</v>
      </c>
      <c r="AB1375" s="14">
        <v>0</v>
      </c>
      <c r="AC1375" s="14">
        <v>0</v>
      </c>
      <c r="AD1375" s="14">
        <v>125390.51</v>
      </c>
      <c r="AE1375" s="161">
        <f>SUM(TAMPData2202[[#This Row],[2022 PE Obligations]:[2022 Paving Obligations]])</f>
        <v>125390.51</v>
      </c>
      <c r="AF1375" s="14">
        <v>0</v>
      </c>
      <c r="AG1375" s="14">
        <v>0</v>
      </c>
      <c r="AH1375" s="14">
        <v>0</v>
      </c>
      <c r="AI1375" s="14">
        <v>125390.51</v>
      </c>
      <c r="AJ1375" s="14">
        <v>125390.51</v>
      </c>
      <c r="AK1375" s="16" t="s">
        <v>4232</v>
      </c>
    </row>
    <row r="1376" spans="1:37" hidden="1" x14ac:dyDescent="0.35">
      <c r="A1376" s="159">
        <v>130182</v>
      </c>
      <c r="B1376" s="8">
        <v>2</v>
      </c>
      <c r="C1376" s="9" t="s">
        <v>114</v>
      </c>
      <c r="D1376" s="10">
        <v>43913</v>
      </c>
      <c r="E1376" s="9" t="s">
        <v>228</v>
      </c>
      <c r="F1376" s="10">
        <v>44596</v>
      </c>
      <c r="G1376" s="9" t="s">
        <v>228</v>
      </c>
      <c r="H1376" s="11" t="s">
        <v>1027</v>
      </c>
      <c r="I1376" s="9" t="s">
        <v>4233</v>
      </c>
      <c r="J1376" s="12"/>
      <c r="K1376" s="9" t="s">
        <v>4234</v>
      </c>
      <c r="L1376" s="12" t="s">
        <v>183</v>
      </c>
      <c r="M1376" s="11" t="s">
        <v>4235</v>
      </c>
      <c r="N1376" s="11"/>
      <c r="O1376" s="9" t="s">
        <v>4183</v>
      </c>
      <c r="P1376" s="9" t="s">
        <v>157</v>
      </c>
      <c r="Q1376" s="11"/>
      <c r="R1376" s="9" t="s">
        <v>47</v>
      </c>
      <c r="S1376" s="9" t="s">
        <v>43</v>
      </c>
      <c r="T1376" s="13">
        <v>2.4729999999999999</v>
      </c>
      <c r="U1376" s="12"/>
      <c r="V1376" s="9"/>
      <c r="W1376" s="12" t="s">
        <v>93</v>
      </c>
      <c r="X1376" s="12"/>
      <c r="Y1376" s="153" t="s">
        <v>34</v>
      </c>
      <c r="Z1376" s="11"/>
      <c r="AA1376" s="14">
        <v>0</v>
      </c>
      <c r="AB1376" s="14">
        <v>0</v>
      </c>
      <c r="AC1376" s="14">
        <v>0</v>
      </c>
      <c r="AD1376" s="14">
        <v>78875.960000000006</v>
      </c>
      <c r="AE1376" s="161">
        <f>SUM(TAMPData2202[[#This Row],[2022 PE Obligations]:[2022 Paving Obligations]])</f>
        <v>78875.960000000006</v>
      </c>
      <c r="AF1376" s="14">
        <v>0</v>
      </c>
      <c r="AG1376" s="14">
        <v>0</v>
      </c>
      <c r="AH1376" s="14">
        <v>0</v>
      </c>
      <c r="AI1376" s="14">
        <v>78875.960000000006</v>
      </c>
      <c r="AJ1376" s="14">
        <v>78875.960000000006</v>
      </c>
      <c r="AK1376" s="16" t="s">
        <v>4236</v>
      </c>
    </row>
    <row r="1377" spans="1:37" hidden="1" x14ac:dyDescent="0.35">
      <c r="A1377" s="159">
        <v>130183</v>
      </c>
      <c r="B1377" s="8">
        <v>3</v>
      </c>
      <c r="C1377" s="9" t="s">
        <v>85</v>
      </c>
      <c r="D1377" s="10">
        <v>43913</v>
      </c>
      <c r="E1377" s="9" t="s">
        <v>3474</v>
      </c>
      <c r="F1377" s="10">
        <v>44533</v>
      </c>
      <c r="G1377" s="9" t="s">
        <v>189</v>
      </c>
      <c r="H1377" s="11" t="s">
        <v>1272</v>
      </c>
      <c r="I1377" s="9" t="s">
        <v>1417</v>
      </c>
      <c r="J1377" s="12" t="s">
        <v>101</v>
      </c>
      <c r="K1377" s="9"/>
      <c r="L1377" s="12" t="s">
        <v>101</v>
      </c>
      <c r="M1377" s="11" t="s">
        <v>6538</v>
      </c>
      <c r="N1377" s="11" t="s">
        <v>6316</v>
      </c>
      <c r="O1377" s="9" t="s">
        <v>1836</v>
      </c>
      <c r="P1377" s="9" t="s">
        <v>2935</v>
      </c>
      <c r="Q1377" s="11"/>
      <c r="R1377" s="166" t="s">
        <v>1778</v>
      </c>
      <c r="S1377" s="9"/>
      <c r="T1377" s="13">
        <v>4.8150000000000004</v>
      </c>
      <c r="U1377" s="10">
        <v>44645</v>
      </c>
      <c r="V1377" s="9"/>
      <c r="W1377" s="12" t="s">
        <v>93</v>
      </c>
      <c r="X1377" s="12" t="s">
        <v>103</v>
      </c>
      <c r="Y1377" s="12"/>
      <c r="Z1377" s="11"/>
      <c r="AA1377" s="14">
        <v>25000</v>
      </c>
      <c r="AB1377" s="14">
        <v>0</v>
      </c>
      <c r="AC1377" s="14">
        <v>0</v>
      </c>
      <c r="AD1377" s="14">
        <v>0</v>
      </c>
      <c r="AE1377" s="161">
        <f>SUM(TAMPData2202[[#This Row],[2022 PE Obligations]:[2022 Paving Obligations]])</f>
        <v>25000</v>
      </c>
      <c r="AF1377" s="14">
        <v>65000</v>
      </c>
      <c r="AG1377" s="14">
        <v>0</v>
      </c>
      <c r="AH1377" s="14">
        <v>0</v>
      </c>
      <c r="AI1377" s="14">
        <v>0</v>
      </c>
      <c r="AJ1377" s="14">
        <v>65000</v>
      </c>
      <c r="AK1377" s="16" t="s">
        <v>6539</v>
      </c>
    </row>
    <row r="1378" spans="1:37" hidden="1" x14ac:dyDescent="0.35">
      <c r="A1378" s="159">
        <v>130188</v>
      </c>
      <c r="B1378" s="8">
        <v>1</v>
      </c>
      <c r="C1378" s="9" t="s">
        <v>114</v>
      </c>
      <c r="D1378" s="10">
        <v>43913</v>
      </c>
      <c r="E1378" s="9" t="s">
        <v>98</v>
      </c>
      <c r="F1378" s="10">
        <v>44523</v>
      </c>
      <c r="G1378" s="9" t="s">
        <v>98</v>
      </c>
      <c r="H1378" s="11" t="s">
        <v>297</v>
      </c>
      <c r="I1378" s="9" t="s">
        <v>477</v>
      </c>
      <c r="J1378" s="12" t="s">
        <v>299</v>
      </c>
      <c r="K1378" s="9"/>
      <c r="L1378" s="12" t="s">
        <v>300</v>
      </c>
      <c r="M1378" s="11" t="s">
        <v>6540</v>
      </c>
      <c r="N1378" s="11"/>
      <c r="O1378" s="9" t="s">
        <v>119</v>
      </c>
      <c r="P1378" s="9" t="s">
        <v>5162</v>
      </c>
      <c r="Q1378" s="11"/>
      <c r="R1378" s="166" t="s">
        <v>1778</v>
      </c>
      <c r="S1378" s="9"/>
      <c r="T1378" s="13">
        <v>0</v>
      </c>
      <c r="U1378" s="10">
        <v>44008</v>
      </c>
      <c r="V1378" s="9"/>
      <c r="W1378" s="12" t="s">
        <v>93</v>
      </c>
      <c r="X1378" s="12" t="s">
        <v>303</v>
      </c>
      <c r="Y1378" s="153" t="s">
        <v>29</v>
      </c>
      <c r="Z1378" s="11"/>
      <c r="AA1378" s="14">
        <v>0</v>
      </c>
      <c r="AB1378" s="14">
        <v>0</v>
      </c>
      <c r="AC1378" s="14">
        <v>53254.52</v>
      </c>
      <c r="AD1378" s="14">
        <v>0</v>
      </c>
      <c r="AE1378" s="161">
        <f>SUM(TAMPData2202[[#This Row],[2022 PE Obligations]:[2022 Paving Obligations]])</f>
        <v>53254.52</v>
      </c>
      <c r="AF1378" s="14">
        <v>0</v>
      </c>
      <c r="AG1378" s="14">
        <v>0</v>
      </c>
      <c r="AH1378" s="14">
        <v>225905.52</v>
      </c>
      <c r="AI1378" s="14">
        <v>0</v>
      </c>
      <c r="AJ1378" s="14">
        <v>225905.52</v>
      </c>
      <c r="AK1378" s="16" t="s">
        <v>6541</v>
      </c>
    </row>
    <row r="1379" spans="1:37" hidden="1" x14ac:dyDescent="0.35">
      <c r="A1379" s="159">
        <v>130199</v>
      </c>
      <c r="B1379" s="8">
        <v>6</v>
      </c>
      <c r="C1379" s="9" t="s">
        <v>85</v>
      </c>
      <c r="D1379" s="10">
        <v>43915</v>
      </c>
      <c r="E1379" s="9" t="s">
        <v>98</v>
      </c>
      <c r="F1379" s="10">
        <v>43920</v>
      </c>
      <c r="G1379" s="9" t="s">
        <v>143</v>
      </c>
      <c r="H1379" s="11" t="s">
        <v>667</v>
      </c>
      <c r="I1379" s="9"/>
      <c r="J1379" s="12"/>
      <c r="K1379" s="9"/>
      <c r="L1379" s="12"/>
      <c r="M1379" s="11" t="s">
        <v>6542</v>
      </c>
      <c r="N1379" s="11" t="s">
        <v>6543</v>
      </c>
      <c r="O1379" s="9" t="s">
        <v>119</v>
      </c>
      <c r="P1379" s="9"/>
      <c r="Q1379" s="11"/>
      <c r="R1379" s="166" t="s">
        <v>1778</v>
      </c>
      <c r="S1379" s="166" t="s">
        <v>1778</v>
      </c>
      <c r="T1379" s="15" t="s">
        <v>505</v>
      </c>
      <c r="U1379" s="12"/>
      <c r="V1379" s="9"/>
      <c r="W1379" s="12" t="s">
        <v>93</v>
      </c>
      <c r="X1379" s="12"/>
      <c r="Y1379" s="12"/>
      <c r="Z1379" s="11"/>
      <c r="AA1379" s="14">
        <v>0</v>
      </c>
      <c r="AB1379" s="14">
        <v>0</v>
      </c>
      <c r="AC1379" s="14">
        <v>370000</v>
      </c>
      <c r="AD1379" s="14">
        <v>0</v>
      </c>
      <c r="AE1379" s="161">
        <f>SUM(TAMPData2202[[#This Row],[2022 PE Obligations]:[2022 Paving Obligations]])</f>
        <v>370000</v>
      </c>
      <c r="AF1379" s="14">
        <v>0</v>
      </c>
      <c r="AG1379" s="14">
        <v>0</v>
      </c>
      <c r="AH1379" s="14">
        <v>770000</v>
      </c>
      <c r="AI1379" s="14">
        <v>0</v>
      </c>
      <c r="AJ1379" s="14">
        <v>770000</v>
      </c>
      <c r="AK1379" s="16" t="s">
        <v>6544</v>
      </c>
    </row>
    <row r="1380" spans="1:37" hidden="1" x14ac:dyDescent="0.35">
      <c r="A1380" s="159">
        <v>130202</v>
      </c>
      <c r="B1380" s="8">
        <v>3</v>
      </c>
      <c r="C1380" s="9" t="s">
        <v>97</v>
      </c>
      <c r="D1380" s="10">
        <v>43916</v>
      </c>
      <c r="E1380" s="9" t="s">
        <v>398</v>
      </c>
      <c r="F1380" s="10">
        <v>44419</v>
      </c>
      <c r="G1380" s="9" t="s">
        <v>241</v>
      </c>
      <c r="H1380" s="11" t="s">
        <v>538</v>
      </c>
      <c r="I1380" s="9" t="s">
        <v>539</v>
      </c>
      <c r="J1380" s="12" t="s">
        <v>299</v>
      </c>
      <c r="K1380" s="9"/>
      <c r="L1380" s="12" t="s">
        <v>300</v>
      </c>
      <c r="M1380" s="11" t="s">
        <v>6545</v>
      </c>
      <c r="N1380" s="11"/>
      <c r="O1380" s="9" t="s">
        <v>119</v>
      </c>
      <c r="P1380" s="9" t="s">
        <v>5162</v>
      </c>
      <c r="Q1380" s="11"/>
      <c r="R1380" s="166" t="s">
        <v>1778</v>
      </c>
      <c r="S1380" s="9"/>
      <c r="T1380" s="13">
        <v>0</v>
      </c>
      <c r="U1380" s="10">
        <v>44057</v>
      </c>
      <c r="V1380" s="9"/>
      <c r="W1380" s="12" t="s">
        <v>93</v>
      </c>
      <c r="X1380" s="12" t="s">
        <v>303</v>
      </c>
      <c r="Y1380" s="153" t="s">
        <v>29</v>
      </c>
      <c r="Z1380" s="11"/>
      <c r="AA1380" s="14">
        <v>0</v>
      </c>
      <c r="AB1380" s="14">
        <v>0</v>
      </c>
      <c r="AC1380" s="14">
        <v>52000</v>
      </c>
      <c r="AD1380" s="14">
        <v>0</v>
      </c>
      <c r="AE1380" s="161">
        <f>SUM(TAMPData2202[[#This Row],[2022 PE Obligations]:[2022 Paving Obligations]])</f>
        <v>52000</v>
      </c>
      <c r="AF1380" s="14">
        <v>10000</v>
      </c>
      <c r="AG1380" s="14">
        <v>0</v>
      </c>
      <c r="AH1380" s="14">
        <v>175020</v>
      </c>
      <c r="AI1380" s="14">
        <v>0</v>
      </c>
      <c r="AJ1380" s="14">
        <v>185020</v>
      </c>
      <c r="AK1380" s="16" t="s">
        <v>6546</v>
      </c>
    </row>
    <row r="1381" spans="1:37" hidden="1" x14ac:dyDescent="0.35">
      <c r="A1381" s="159">
        <v>130217.01</v>
      </c>
      <c r="B1381" s="8">
        <v>4</v>
      </c>
      <c r="C1381" s="9" t="s">
        <v>122</v>
      </c>
      <c r="D1381" s="10">
        <v>44106</v>
      </c>
      <c r="E1381" s="9" t="s">
        <v>134</v>
      </c>
      <c r="F1381" s="10">
        <v>44438.875185185185</v>
      </c>
      <c r="G1381" s="9" t="s">
        <v>108</v>
      </c>
      <c r="H1381" s="11" t="s">
        <v>415</v>
      </c>
      <c r="I1381" s="9" t="s">
        <v>1404</v>
      </c>
      <c r="J1381" s="12"/>
      <c r="K1381" s="9" t="s">
        <v>1405</v>
      </c>
      <c r="L1381" s="12" t="s">
        <v>183</v>
      </c>
      <c r="M1381" s="11" t="s">
        <v>1406</v>
      </c>
      <c r="N1381" s="11"/>
      <c r="O1381" s="9" t="s">
        <v>438</v>
      </c>
      <c r="P1381" s="9" t="s">
        <v>439</v>
      </c>
      <c r="Q1381" s="11"/>
      <c r="R1381" s="9" t="s">
        <v>39</v>
      </c>
      <c r="S1381" s="9" t="s">
        <v>46</v>
      </c>
      <c r="T1381" s="13">
        <v>0</v>
      </c>
      <c r="U1381" s="10">
        <v>44428</v>
      </c>
      <c r="V1381" s="9"/>
      <c r="W1381" s="12" t="s">
        <v>93</v>
      </c>
      <c r="X1381" s="12" t="s">
        <v>186</v>
      </c>
      <c r="Y1381" s="153" t="s">
        <v>34</v>
      </c>
      <c r="Z1381" s="11" t="s">
        <v>1407</v>
      </c>
      <c r="AA1381" s="14">
        <v>0</v>
      </c>
      <c r="AB1381" s="14">
        <v>0</v>
      </c>
      <c r="AC1381" s="14">
        <v>2428323</v>
      </c>
      <c r="AD1381" s="14">
        <v>0</v>
      </c>
      <c r="AE1381" s="161">
        <f>SUM(TAMPData2202[[#This Row],[2022 PE Obligations]:[2022 Paving Obligations]])</f>
        <v>2428323</v>
      </c>
      <c r="AF1381" s="14">
        <v>0</v>
      </c>
      <c r="AG1381" s="14">
        <v>0</v>
      </c>
      <c r="AH1381" s="14">
        <v>2465823</v>
      </c>
      <c r="AI1381" s="14">
        <v>0</v>
      </c>
      <c r="AJ1381" s="14">
        <v>2465823</v>
      </c>
      <c r="AK1381" s="16" t="s">
        <v>1409</v>
      </c>
    </row>
    <row r="1382" spans="1:37" ht="36" hidden="1" x14ac:dyDescent="0.35">
      <c r="A1382" s="159">
        <v>130218</v>
      </c>
      <c r="B1382" s="8">
        <v>1</v>
      </c>
      <c r="C1382" s="9" t="s">
        <v>114</v>
      </c>
      <c r="D1382" s="10">
        <v>43922</v>
      </c>
      <c r="E1382" s="9" t="s">
        <v>98</v>
      </c>
      <c r="F1382" s="10">
        <v>44517</v>
      </c>
      <c r="G1382" s="9" t="s">
        <v>398</v>
      </c>
      <c r="H1382" s="11" t="s">
        <v>722</v>
      </c>
      <c r="I1382" s="9"/>
      <c r="J1382" s="12"/>
      <c r="K1382" s="9"/>
      <c r="L1382" s="12"/>
      <c r="M1382" s="11" t="s">
        <v>6547</v>
      </c>
      <c r="N1382" s="11"/>
      <c r="O1382" s="9" t="s">
        <v>103</v>
      </c>
      <c r="P1382" s="9"/>
      <c r="Q1382" s="11"/>
      <c r="R1382" s="166" t="s">
        <v>1778</v>
      </c>
      <c r="S1382" s="166" t="s">
        <v>1778</v>
      </c>
      <c r="T1382" s="15" t="s">
        <v>505</v>
      </c>
      <c r="U1382" s="12"/>
      <c r="V1382" s="9"/>
      <c r="W1382" s="12" t="s">
        <v>93</v>
      </c>
      <c r="X1382" s="12"/>
      <c r="Y1382" s="12"/>
      <c r="Z1382" s="11"/>
      <c r="AA1382" s="14">
        <v>0</v>
      </c>
      <c r="AB1382" s="14">
        <v>0</v>
      </c>
      <c r="AC1382" s="14">
        <v>281099.40000000002</v>
      </c>
      <c r="AD1382" s="14">
        <v>0</v>
      </c>
      <c r="AE1382" s="161">
        <f>SUM(TAMPData2202[[#This Row],[2022 PE Obligations]:[2022 Paving Obligations]])</f>
        <v>281099.40000000002</v>
      </c>
      <c r="AF1382" s="14">
        <v>0</v>
      </c>
      <c r="AG1382" s="14">
        <v>0</v>
      </c>
      <c r="AH1382" s="14">
        <v>284599.40000000002</v>
      </c>
      <c r="AI1382" s="14">
        <v>0</v>
      </c>
      <c r="AJ1382" s="14">
        <v>284599.40000000002</v>
      </c>
      <c r="AK1382" s="16" t="s">
        <v>6548</v>
      </c>
    </row>
    <row r="1383" spans="1:37" ht="54" hidden="1" x14ac:dyDescent="0.35">
      <c r="A1383" s="159">
        <v>130223</v>
      </c>
      <c r="B1383" s="8">
        <v>3</v>
      </c>
      <c r="C1383" s="9" t="s">
        <v>85</v>
      </c>
      <c r="D1383" s="10">
        <v>43929</v>
      </c>
      <c r="E1383" s="9" t="s">
        <v>1503</v>
      </c>
      <c r="F1383" s="10">
        <v>44536</v>
      </c>
      <c r="G1383" s="9" t="s">
        <v>152</v>
      </c>
      <c r="H1383" s="11" t="s">
        <v>1111</v>
      </c>
      <c r="I1383" s="9" t="s">
        <v>1505</v>
      </c>
      <c r="J1383" s="12" t="s">
        <v>1506</v>
      </c>
      <c r="K1383" s="9"/>
      <c r="L1383" s="12"/>
      <c r="M1383" s="11" t="s">
        <v>3190</v>
      </c>
      <c r="N1383" s="11" t="s">
        <v>3191</v>
      </c>
      <c r="O1383" s="9" t="s">
        <v>1509</v>
      </c>
      <c r="P1383" s="9" t="s">
        <v>1789</v>
      </c>
      <c r="Q1383" s="11"/>
      <c r="R1383" s="9" t="s">
        <v>47</v>
      </c>
      <c r="S1383" s="9" t="s">
        <v>45</v>
      </c>
      <c r="T1383" s="15" t="s">
        <v>505</v>
      </c>
      <c r="U1383" s="10">
        <v>44729</v>
      </c>
      <c r="V1383" s="9"/>
      <c r="W1383" s="12" t="s">
        <v>93</v>
      </c>
      <c r="X1383" s="12"/>
      <c r="Y1383" s="153" t="s">
        <v>34</v>
      </c>
      <c r="Z1383" s="11"/>
      <c r="AA1383" s="14">
        <v>0</v>
      </c>
      <c r="AB1383" s="14">
        <v>10500</v>
      </c>
      <c r="AC1383" s="14">
        <v>0</v>
      </c>
      <c r="AD1383" s="14">
        <v>0</v>
      </c>
      <c r="AE1383" s="165">
        <f>SUM(TAMPData2202[[#This Row],[2022 PE Obligations]:[2022 Paving Obligations]])</f>
        <v>10500</v>
      </c>
      <c r="AF1383" s="14">
        <v>87800</v>
      </c>
      <c r="AG1383" s="14">
        <v>10500</v>
      </c>
      <c r="AH1383" s="14">
        <v>0</v>
      </c>
      <c r="AI1383" s="14">
        <v>0</v>
      </c>
      <c r="AJ1383" s="14">
        <v>98300</v>
      </c>
      <c r="AK1383" s="16" t="s">
        <v>3192</v>
      </c>
    </row>
    <row r="1384" spans="1:37" hidden="1" x14ac:dyDescent="0.35">
      <c r="A1384" s="159">
        <v>130228</v>
      </c>
      <c r="B1384" s="8">
        <v>2</v>
      </c>
      <c r="C1384" s="9" t="s">
        <v>122</v>
      </c>
      <c r="D1384" s="10">
        <v>43930</v>
      </c>
      <c r="E1384" s="9" t="s">
        <v>143</v>
      </c>
      <c r="F1384" s="10">
        <v>44260</v>
      </c>
      <c r="G1384" s="9" t="s">
        <v>152</v>
      </c>
      <c r="H1384" s="11" t="s">
        <v>517</v>
      </c>
      <c r="I1384" s="9" t="s">
        <v>6549</v>
      </c>
      <c r="J1384" s="12"/>
      <c r="K1384" s="9" t="s">
        <v>6550</v>
      </c>
      <c r="L1384" s="12" t="s">
        <v>183</v>
      </c>
      <c r="M1384" s="11" t="s">
        <v>6551</v>
      </c>
      <c r="N1384" s="11"/>
      <c r="O1384" s="9" t="s">
        <v>271</v>
      </c>
      <c r="P1384" s="9" t="s">
        <v>166</v>
      </c>
      <c r="Q1384" s="11"/>
      <c r="R1384" s="9" t="s">
        <v>39</v>
      </c>
      <c r="S1384" s="9" t="s">
        <v>45</v>
      </c>
      <c r="T1384" s="13">
        <v>1.06E-2</v>
      </c>
      <c r="U1384" s="12"/>
      <c r="V1384" s="9"/>
      <c r="W1384" s="12" t="s">
        <v>93</v>
      </c>
      <c r="X1384" s="12" t="s">
        <v>186</v>
      </c>
      <c r="Y1384" s="153" t="s">
        <v>34</v>
      </c>
      <c r="Z1384" s="11" t="s">
        <v>6552</v>
      </c>
      <c r="AA1384" s="14">
        <v>0</v>
      </c>
      <c r="AB1384" s="14">
        <v>0</v>
      </c>
      <c r="AC1384" s="14">
        <v>1420.75</v>
      </c>
      <c r="AD1384" s="14">
        <v>0</v>
      </c>
      <c r="AE1384" s="161">
        <f>SUM(TAMPData2202[[#This Row],[2022 PE Obligations]:[2022 Paving Obligations]])</f>
        <v>1420.75</v>
      </c>
      <c r="AF1384" s="14">
        <v>0</v>
      </c>
      <c r="AG1384" s="14">
        <v>0</v>
      </c>
      <c r="AH1384" s="14">
        <v>611357.34</v>
      </c>
      <c r="AI1384" s="14">
        <v>0</v>
      </c>
      <c r="AJ1384" s="14">
        <v>611357.34</v>
      </c>
      <c r="AK1384" s="16" t="s">
        <v>6553</v>
      </c>
    </row>
    <row r="1385" spans="1:37" ht="36" hidden="1" x14ac:dyDescent="0.35">
      <c r="A1385" s="159">
        <v>130231</v>
      </c>
      <c r="B1385" s="8">
        <v>4</v>
      </c>
      <c r="C1385" s="9" t="s">
        <v>85</v>
      </c>
      <c r="D1385" s="10">
        <v>43930</v>
      </c>
      <c r="E1385" s="9" t="s">
        <v>509</v>
      </c>
      <c r="F1385" s="10">
        <v>44377</v>
      </c>
      <c r="G1385" s="9" t="s">
        <v>4070</v>
      </c>
      <c r="H1385" s="11" t="s">
        <v>88</v>
      </c>
      <c r="I1385" s="9"/>
      <c r="J1385" s="12"/>
      <c r="K1385" s="9"/>
      <c r="L1385" s="12"/>
      <c r="M1385" s="11" t="s">
        <v>6554</v>
      </c>
      <c r="N1385" s="11" t="s">
        <v>6555</v>
      </c>
      <c r="O1385" s="9" t="s">
        <v>91</v>
      </c>
      <c r="P1385" s="9" t="s">
        <v>3229</v>
      </c>
      <c r="Q1385" s="11"/>
      <c r="R1385" s="166" t="s">
        <v>1778</v>
      </c>
      <c r="S1385" s="9"/>
      <c r="T1385" s="13">
        <v>0</v>
      </c>
      <c r="U1385" s="12"/>
      <c r="V1385" s="9"/>
      <c r="W1385" s="12" t="s">
        <v>93</v>
      </c>
      <c r="X1385" s="12" t="s">
        <v>13</v>
      </c>
      <c r="Y1385" s="12"/>
      <c r="Z1385" s="11"/>
      <c r="AA1385" s="14">
        <v>17750</v>
      </c>
      <c r="AB1385" s="14">
        <v>0</v>
      </c>
      <c r="AC1385" s="14">
        <v>0</v>
      </c>
      <c r="AD1385" s="14">
        <v>0</v>
      </c>
      <c r="AE1385" s="161">
        <f>SUM(TAMPData2202[[#This Row],[2022 PE Obligations]:[2022 Paving Obligations]])</f>
        <v>17750</v>
      </c>
      <c r="AF1385" s="14">
        <v>24750</v>
      </c>
      <c r="AG1385" s="14">
        <v>0</v>
      </c>
      <c r="AH1385" s="14">
        <v>0</v>
      </c>
      <c r="AI1385" s="14">
        <v>0</v>
      </c>
      <c r="AJ1385" s="14">
        <v>24750</v>
      </c>
      <c r="AK1385" s="16" t="s">
        <v>6556</v>
      </c>
    </row>
    <row r="1386" spans="1:37" ht="36" hidden="1" x14ac:dyDescent="0.35">
      <c r="A1386" s="159">
        <v>130233</v>
      </c>
      <c r="B1386" s="8">
        <v>4</v>
      </c>
      <c r="C1386" s="9" t="s">
        <v>85</v>
      </c>
      <c r="D1386" s="10">
        <v>43931</v>
      </c>
      <c r="E1386" s="9" t="s">
        <v>509</v>
      </c>
      <c r="F1386" s="10">
        <v>44469</v>
      </c>
      <c r="G1386" s="9" t="s">
        <v>510</v>
      </c>
      <c r="H1386" s="11" t="s">
        <v>88</v>
      </c>
      <c r="I1386" s="9" t="s">
        <v>2581</v>
      </c>
      <c r="J1386" s="12" t="s">
        <v>101</v>
      </c>
      <c r="K1386" s="9"/>
      <c r="L1386" s="12" t="s">
        <v>101</v>
      </c>
      <c r="M1386" s="11" t="s">
        <v>6557</v>
      </c>
      <c r="N1386" s="11" t="s">
        <v>6558</v>
      </c>
      <c r="O1386" s="9" t="s">
        <v>91</v>
      </c>
      <c r="P1386" s="9" t="s">
        <v>3229</v>
      </c>
      <c r="Q1386" s="11"/>
      <c r="R1386" s="166" t="s">
        <v>1778</v>
      </c>
      <c r="S1386" s="9"/>
      <c r="T1386" s="13">
        <v>0.02</v>
      </c>
      <c r="U1386" s="12"/>
      <c r="V1386" s="9"/>
      <c r="W1386" s="12" t="s">
        <v>93</v>
      </c>
      <c r="X1386" s="12" t="s">
        <v>103</v>
      </c>
      <c r="Y1386" s="12"/>
      <c r="Z1386" s="11"/>
      <c r="AA1386" s="14">
        <v>50700</v>
      </c>
      <c r="AB1386" s="14">
        <v>0</v>
      </c>
      <c r="AC1386" s="14">
        <v>0</v>
      </c>
      <c r="AD1386" s="14">
        <v>0</v>
      </c>
      <c r="AE1386" s="161">
        <f>SUM(TAMPData2202[[#This Row],[2022 PE Obligations]:[2022 Paving Obligations]])</f>
        <v>50700</v>
      </c>
      <c r="AF1386" s="14">
        <v>74650</v>
      </c>
      <c r="AG1386" s="14">
        <v>0</v>
      </c>
      <c r="AH1386" s="14">
        <v>0</v>
      </c>
      <c r="AI1386" s="14">
        <v>0</v>
      </c>
      <c r="AJ1386" s="14">
        <v>74650</v>
      </c>
      <c r="AK1386" s="16" t="s">
        <v>6559</v>
      </c>
    </row>
    <row r="1387" spans="1:37" ht="36" hidden="1" x14ac:dyDescent="0.35">
      <c r="A1387" s="159">
        <v>130240</v>
      </c>
      <c r="B1387" s="8">
        <v>4</v>
      </c>
      <c r="C1387" s="9" t="s">
        <v>85</v>
      </c>
      <c r="D1387" s="10">
        <v>43938</v>
      </c>
      <c r="E1387" s="9" t="s">
        <v>6445</v>
      </c>
      <c r="F1387" s="10">
        <v>43938</v>
      </c>
      <c r="G1387" s="9" t="s">
        <v>6445</v>
      </c>
      <c r="H1387" s="11" t="s">
        <v>1760</v>
      </c>
      <c r="I1387" s="9"/>
      <c r="J1387" s="12"/>
      <c r="K1387" s="9"/>
      <c r="L1387" s="12"/>
      <c r="M1387" s="11" t="s">
        <v>6560</v>
      </c>
      <c r="N1387" s="11"/>
      <c r="O1387" s="9" t="s">
        <v>6017</v>
      </c>
      <c r="P1387" s="9"/>
      <c r="Q1387" s="11"/>
      <c r="R1387" s="166" t="s">
        <v>1778</v>
      </c>
      <c r="S1387" s="166" t="s">
        <v>1778</v>
      </c>
      <c r="T1387" s="15" t="s">
        <v>505</v>
      </c>
      <c r="U1387" s="12"/>
      <c r="V1387" s="9"/>
      <c r="W1387" s="12" t="s">
        <v>93</v>
      </c>
      <c r="X1387" s="12"/>
      <c r="Y1387" s="12"/>
      <c r="Z1387" s="11"/>
      <c r="AA1387" s="14">
        <v>0</v>
      </c>
      <c r="AB1387" s="14">
        <v>0</v>
      </c>
      <c r="AC1387" s="14">
        <v>0</v>
      </c>
      <c r="AD1387" s="14">
        <v>0</v>
      </c>
      <c r="AE1387" s="161">
        <f>SUM(TAMPData2202[[#This Row],[2022 PE Obligations]:[2022 Paving Obligations]])</f>
        <v>0</v>
      </c>
      <c r="AF1387" s="14">
        <v>0</v>
      </c>
      <c r="AG1387" s="14">
        <v>0</v>
      </c>
      <c r="AH1387" s="14">
        <v>2508312</v>
      </c>
      <c r="AI1387" s="14">
        <v>0</v>
      </c>
      <c r="AJ1387" s="14">
        <v>2508312</v>
      </c>
      <c r="AK1387" s="16" t="s">
        <v>6561</v>
      </c>
    </row>
    <row r="1388" spans="1:37" ht="36" hidden="1" x14ac:dyDescent="0.35">
      <c r="A1388" s="159">
        <v>130261</v>
      </c>
      <c r="B1388" s="8">
        <v>2</v>
      </c>
      <c r="C1388" s="9" t="s">
        <v>85</v>
      </c>
      <c r="D1388" s="10">
        <v>43948</v>
      </c>
      <c r="E1388" s="9" t="s">
        <v>425</v>
      </c>
      <c r="F1388" s="10">
        <v>44474</v>
      </c>
      <c r="G1388" s="9" t="s">
        <v>98</v>
      </c>
      <c r="H1388" s="11" t="s">
        <v>236</v>
      </c>
      <c r="I1388" s="9" t="s">
        <v>1528</v>
      </c>
      <c r="J1388" s="12" t="s">
        <v>101</v>
      </c>
      <c r="K1388" s="9"/>
      <c r="L1388" s="12" t="s">
        <v>101</v>
      </c>
      <c r="M1388" s="11" t="s">
        <v>6562</v>
      </c>
      <c r="N1388" s="11" t="s">
        <v>6563</v>
      </c>
      <c r="O1388" s="9" t="s">
        <v>91</v>
      </c>
      <c r="P1388" s="9" t="s">
        <v>4979</v>
      </c>
      <c r="Q1388" s="11"/>
      <c r="R1388" s="166" t="s">
        <v>1778</v>
      </c>
      <c r="S1388" s="9"/>
      <c r="T1388" s="13">
        <v>0.1</v>
      </c>
      <c r="U1388" s="12"/>
      <c r="V1388" s="9"/>
      <c r="W1388" s="12" t="s">
        <v>93</v>
      </c>
      <c r="X1388" s="12" t="s">
        <v>103</v>
      </c>
      <c r="Y1388" s="12"/>
      <c r="Z1388" s="11"/>
      <c r="AA1388" s="14">
        <v>15000</v>
      </c>
      <c r="AB1388" s="14">
        <v>0</v>
      </c>
      <c r="AC1388" s="14">
        <v>0</v>
      </c>
      <c r="AD1388" s="14">
        <v>0</v>
      </c>
      <c r="AE1388" s="161">
        <f>SUM(TAMPData2202[[#This Row],[2022 PE Obligations]:[2022 Paving Obligations]])</f>
        <v>15000</v>
      </c>
      <c r="AF1388" s="14">
        <v>15000</v>
      </c>
      <c r="AG1388" s="14">
        <v>0</v>
      </c>
      <c r="AH1388" s="14">
        <v>0</v>
      </c>
      <c r="AI1388" s="14">
        <v>0</v>
      </c>
      <c r="AJ1388" s="14">
        <v>15000</v>
      </c>
      <c r="AK1388" s="16" t="s">
        <v>6564</v>
      </c>
    </row>
    <row r="1389" spans="1:37" ht="54" hidden="1" x14ac:dyDescent="0.35">
      <c r="A1389" s="159">
        <v>130262</v>
      </c>
      <c r="B1389" s="8">
        <v>3</v>
      </c>
      <c r="C1389" s="9" t="s">
        <v>85</v>
      </c>
      <c r="D1389" s="10">
        <v>43948</v>
      </c>
      <c r="E1389" s="9" t="s">
        <v>425</v>
      </c>
      <c r="F1389" s="10">
        <v>44530</v>
      </c>
      <c r="G1389" s="9" t="s">
        <v>98</v>
      </c>
      <c r="H1389" s="11" t="s">
        <v>358</v>
      </c>
      <c r="I1389" s="9" t="s">
        <v>1417</v>
      </c>
      <c r="J1389" s="12" t="s">
        <v>101</v>
      </c>
      <c r="K1389" s="9"/>
      <c r="L1389" s="12" t="s">
        <v>101</v>
      </c>
      <c r="M1389" s="11" t="s">
        <v>6565</v>
      </c>
      <c r="N1389" s="11" t="s">
        <v>6566</v>
      </c>
      <c r="O1389" s="9" t="s">
        <v>91</v>
      </c>
      <c r="P1389" s="9" t="s">
        <v>4979</v>
      </c>
      <c r="Q1389" s="11"/>
      <c r="R1389" s="166" t="s">
        <v>1778</v>
      </c>
      <c r="S1389" s="9"/>
      <c r="T1389" s="13">
        <v>0.13</v>
      </c>
      <c r="U1389" s="12"/>
      <c r="V1389" s="9"/>
      <c r="W1389" s="12" t="s">
        <v>93</v>
      </c>
      <c r="X1389" s="12" t="s">
        <v>1058</v>
      </c>
      <c r="Y1389" s="12"/>
      <c r="Z1389" s="11"/>
      <c r="AA1389" s="14">
        <v>37000</v>
      </c>
      <c r="AB1389" s="14">
        <v>0</v>
      </c>
      <c r="AC1389" s="14">
        <v>0</v>
      </c>
      <c r="AD1389" s="14">
        <v>0</v>
      </c>
      <c r="AE1389" s="161">
        <f>SUM(TAMPData2202[[#This Row],[2022 PE Obligations]:[2022 Paving Obligations]])</f>
        <v>37000</v>
      </c>
      <c r="AF1389" s="14">
        <v>82000</v>
      </c>
      <c r="AG1389" s="14">
        <v>0</v>
      </c>
      <c r="AH1389" s="14">
        <v>0</v>
      </c>
      <c r="AI1389" s="14">
        <v>0</v>
      </c>
      <c r="AJ1389" s="14">
        <v>82000</v>
      </c>
      <c r="AK1389" s="16" t="s">
        <v>6567</v>
      </c>
    </row>
    <row r="1390" spans="1:37" ht="54" hidden="1" x14ac:dyDescent="0.35">
      <c r="A1390" s="159">
        <v>130263</v>
      </c>
      <c r="B1390" s="8">
        <v>3</v>
      </c>
      <c r="C1390" s="9" t="s">
        <v>85</v>
      </c>
      <c r="D1390" s="10">
        <v>43948</v>
      </c>
      <c r="E1390" s="9" t="s">
        <v>425</v>
      </c>
      <c r="F1390" s="10">
        <v>44586</v>
      </c>
      <c r="G1390" s="9" t="s">
        <v>4222</v>
      </c>
      <c r="H1390" s="11" t="s">
        <v>785</v>
      </c>
      <c r="I1390" s="9" t="s">
        <v>2466</v>
      </c>
      <c r="J1390" s="12" t="s">
        <v>101</v>
      </c>
      <c r="K1390" s="9"/>
      <c r="L1390" s="12" t="s">
        <v>101</v>
      </c>
      <c r="M1390" s="11" t="s">
        <v>6568</v>
      </c>
      <c r="N1390" s="11" t="s">
        <v>6569</v>
      </c>
      <c r="O1390" s="9" t="s">
        <v>91</v>
      </c>
      <c r="P1390" s="9" t="s">
        <v>4979</v>
      </c>
      <c r="Q1390" s="11"/>
      <c r="R1390" s="166" t="s">
        <v>1778</v>
      </c>
      <c r="S1390" s="9"/>
      <c r="T1390" s="13">
        <v>0.66</v>
      </c>
      <c r="U1390" s="12"/>
      <c r="V1390" s="9"/>
      <c r="W1390" s="12" t="s">
        <v>93</v>
      </c>
      <c r="X1390" s="12" t="s">
        <v>13</v>
      </c>
      <c r="Y1390" s="12"/>
      <c r="Z1390" s="11"/>
      <c r="AA1390" s="14">
        <v>64650</v>
      </c>
      <c r="AB1390" s="14">
        <v>0</v>
      </c>
      <c r="AC1390" s="14">
        <v>0</v>
      </c>
      <c r="AD1390" s="14">
        <v>0</v>
      </c>
      <c r="AE1390" s="161">
        <f>SUM(TAMPData2202[[#This Row],[2022 PE Obligations]:[2022 Paving Obligations]])</f>
        <v>64650</v>
      </c>
      <c r="AF1390" s="14">
        <v>134650</v>
      </c>
      <c r="AG1390" s="14">
        <v>0</v>
      </c>
      <c r="AH1390" s="14">
        <v>0</v>
      </c>
      <c r="AI1390" s="14">
        <v>0</v>
      </c>
      <c r="AJ1390" s="14">
        <v>134650</v>
      </c>
      <c r="AK1390" s="16" t="s">
        <v>6570</v>
      </c>
    </row>
    <row r="1391" spans="1:37" ht="36" hidden="1" x14ac:dyDescent="0.35">
      <c r="A1391" s="159">
        <v>130264.28</v>
      </c>
      <c r="B1391" s="8">
        <v>1</v>
      </c>
      <c r="C1391" s="9" t="s">
        <v>85</v>
      </c>
      <c r="D1391" s="10">
        <v>44473</v>
      </c>
      <c r="E1391" s="9" t="s">
        <v>398</v>
      </c>
      <c r="F1391" s="10">
        <v>44473</v>
      </c>
      <c r="G1391" s="9" t="s">
        <v>398</v>
      </c>
      <c r="H1391" s="11" t="s">
        <v>2232</v>
      </c>
      <c r="I1391" s="9"/>
      <c r="J1391" s="12"/>
      <c r="K1391" s="9"/>
      <c r="L1391" s="12"/>
      <c r="M1391" s="11" t="s">
        <v>6571</v>
      </c>
      <c r="N1391" s="11"/>
      <c r="O1391" s="9" t="s">
        <v>103</v>
      </c>
      <c r="P1391" s="9" t="s">
        <v>5973</v>
      </c>
      <c r="Q1391" s="11"/>
      <c r="R1391" s="166" t="s">
        <v>1778</v>
      </c>
      <c r="S1391" s="166" t="s">
        <v>1778</v>
      </c>
      <c r="T1391" s="15" t="s">
        <v>505</v>
      </c>
      <c r="U1391" s="12"/>
      <c r="V1391" s="9"/>
      <c r="W1391" s="12" t="s">
        <v>93</v>
      </c>
      <c r="X1391" s="12"/>
      <c r="Y1391" s="12"/>
      <c r="Z1391" s="11"/>
      <c r="AA1391" s="14">
        <v>0</v>
      </c>
      <c r="AB1391" s="14">
        <v>0</v>
      </c>
      <c r="AC1391" s="14">
        <v>5000</v>
      </c>
      <c r="AD1391" s="14">
        <v>0</v>
      </c>
      <c r="AE1391" s="161">
        <f>SUM(TAMPData2202[[#This Row],[2022 PE Obligations]:[2022 Paving Obligations]])</f>
        <v>5000</v>
      </c>
      <c r="AF1391" s="14">
        <v>0</v>
      </c>
      <c r="AG1391" s="14">
        <v>0</v>
      </c>
      <c r="AH1391" s="14">
        <v>5000</v>
      </c>
      <c r="AI1391" s="14">
        <v>0</v>
      </c>
      <c r="AJ1391" s="14">
        <v>5000</v>
      </c>
      <c r="AK1391" s="16" t="s">
        <v>6572</v>
      </c>
    </row>
    <row r="1392" spans="1:37" ht="36" hidden="1" x14ac:dyDescent="0.35">
      <c r="A1392" s="159">
        <v>130264.29</v>
      </c>
      <c r="B1392" s="8">
        <v>1</v>
      </c>
      <c r="C1392" s="9" t="s">
        <v>85</v>
      </c>
      <c r="D1392" s="10">
        <v>44481</v>
      </c>
      <c r="E1392" s="9" t="s">
        <v>398</v>
      </c>
      <c r="F1392" s="10">
        <v>44481</v>
      </c>
      <c r="G1392" s="9" t="s">
        <v>398</v>
      </c>
      <c r="H1392" s="11" t="s">
        <v>2232</v>
      </c>
      <c r="I1392" s="9"/>
      <c r="J1392" s="12"/>
      <c r="K1392" s="9"/>
      <c r="L1392" s="12"/>
      <c r="M1392" s="11" t="s">
        <v>6573</v>
      </c>
      <c r="N1392" s="11"/>
      <c r="O1392" s="9" t="s">
        <v>103</v>
      </c>
      <c r="P1392" s="9" t="s">
        <v>5973</v>
      </c>
      <c r="Q1392" s="11"/>
      <c r="R1392" s="166" t="s">
        <v>1778</v>
      </c>
      <c r="S1392" s="166" t="s">
        <v>1778</v>
      </c>
      <c r="T1392" s="15" t="s">
        <v>505</v>
      </c>
      <c r="U1392" s="12"/>
      <c r="V1392" s="9"/>
      <c r="W1392" s="12" t="s">
        <v>93</v>
      </c>
      <c r="X1392" s="12"/>
      <c r="Y1392" s="12"/>
      <c r="Z1392" s="11"/>
      <c r="AA1392" s="14">
        <v>0</v>
      </c>
      <c r="AB1392" s="14">
        <v>0</v>
      </c>
      <c r="AC1392" s="14">
        <v>5000</v>
      </c>
      <c r="AD1392" s="14">
        <v>0</v>
      </c>
      <c r="AE1392" s="161">
        <f>SUM(TAMPData2202[[#This Row],[2022 PE Obligations]:[2022 Paving Obligations]])</f>
        <v>5000</v>
      </c>
      <c r="AF1392" s="14">
        <v>0</v>
      </c>
      <c r="AG1392" s="14">
        <v>0</v>
      </c>
      <c r="AH1392" s="14">
        <v>5000</v>
      </c>
      <c r="AI1392" s="14">
        <v>0</v>
      </c>
      <c r="AJ1392" s="14">
        <v>5000</v>
      </c>
      <c r="AK1392" s="16" t="s">
        <v>6574</v>
      </c>
    </row>
    <row r="1393" spans="1:37" ht="36" hidden="1" x14ac:dyDescent="0.35">
      <c r="A1393" s="159">
        <v>130264.3</v>
      </c>
      <c r="B1393" s="8">
        <v>1</v>
      </c>
      <c r="C1393" s="9" t="s">
        <v>85</v>
      </c>
      <c r="D1393" s="10">
        <v>44484</v>
      </c>
      <c r="E1393" s="9" t="s">
        <v>398</v>
      </c>
      <c r="F1393" s="10">
        <v>44484</v>
      </c>
      <c r="G1393" s="9" t="s">
        <v>398</v>
      </c>
      <c r="H1393" s="11" t="s">
        <v>2232</v>
      </c>
      <c r="I1393" s="9"/>
      <c r="J1393" s="12"/>
      <c r="K1393" s="9"/>
      <c r="L1393" s="12"/>
      <c r="M1393" s="11" t="s">
        <v>6575</v>
      </c>
      <c r="N1393" s="11"/>
      <c r="O1393" s="9" t="s">
        <v>103</v>
      </c>
      <c r="P1393" s="9" t="s">
        <v>5973</v>
      </c>
      <c r="Q1393" s="11"/>
      <c r="R1393" s="166" t="s">
        <v>1778</v>
      </c>
      <c r="S1393" s="166" t="s">
        <v>1778</v>
      </c>
      <c r="T1393" s="15" t="s">
        <v>505</v>
      </c>
      <c r="U1393" s="12"/>
      <c r="V1393" s="9"/>
      <c r="W1393" s="12" t="s">
        <v>93</v>
      </c>
      <c r="X1393" s="12"/>
      <c r="Y1393" s="12"/>
      <c r="Z1393" s="11"/>
      <c r="AA1393" s="14">
        <v>0</v>
      </c>
      <c r="AB1393" s="14">
        <v>0</v>
      </c>
      <c r="AC1393" s="14">
        <v>5000</v>
      </c>
      <c r="AD1393" s="14">
        <v>0</v>
      </c>
      <c r="AE1393" s="161">
        <f>SUM(TAMPData2202[[#This Row],[2022 PE Obligations]:[2022 Paving Obligations]])</f>
        <v>5000</v>
      </c>
      <c r="AF1393" s="14">
        <v>0</v>
      </c>
      <c r="AG1393" s="14">
        <v>0</v>
      </c>
      <c r="AH1393" s="14">
        <v>5000</v>
      </c>
      <c r="AI1393" s="14">
        <v>0</v>
      </c>
      <c r="AJ1393" s="14">
        <v>5000</v>
      </c>
      <c r="AK1393" s="16" t="s">
        <v>6576</v>
      </c>
    </row>
    <row r="1394" spans="1:37" ht="36" hidden="1" x14ac:dyDescent="0.35">
      <c r="A1394" s="159">
        <v>130264.31</v>
      </c>
      <c r="B1394" s="8">
        <v>1</v>
      </c>
      <c r="C1394" s="9" t="s">
        <v>85</v>
      </c>
      <c r="D1394" s="10">
        <v>44518</v>
      </c>
      <c r="E1394" s="9" t="s">
        <v>398</v>
      </c>
      <c r="F1394" s="10">
        <v>44518</v>
      </c>
      <c r="G1394" s="9" t="s">
        <v>398</v>
      </c>
      <c r="H1394" s="11" t="s">
        <v>2232</v>
      </c>
      <c r="I1394" s="9"/>
      <c r="J1394" s="12"/>
      <c r="K1394" s="9"/>
      <c r="L1394" s="12"/>
      <c r="M1394" s="11" t="s">
        <v>6577</v>
      </c>
      <c r="N1394" s="11"/>
      <c r="O1394" s="9" t="s">
        <v>103</v>
      </c>
      <c r="P1394" s="9" t="s">
        <v>5973</v>
      </c>
      <c r="Q1394" s="11"/>
      <c r="R1394" s="166" t="s">
        <v>1778</v>
      </c>
      <c r="S1394" s="166" t="s">
        <v>1778</v>
      </c>
      <c r="T1394" s="15" t="s">
        <v>505</v>
      </c>
      <c r="U1394" s="12"/>
      <c r="V1394" s="9"/>
      <c r="W1394" s="12" t="s">
        <v>93</v>
      </c>
      <c r="X1394" s="12"/>
      <c r="Y1394" s="12"/>
      <c r="Z1394" s="11"/>
      <c r="AA1394" s="14">
        <v>0</v>
      </c>
      <c r="AB1394" s="14">
        <v>0</v>
      </c>
      <c r="AC1394" s="14">
        <v>5000</v>
      </c>
      <c r="AD1394" s="14">
        <v>0</v>
      </c>
      <c r="AE1394" s="161">
        <f>SUM(TAMPData2202[[#This Row],[2022 PE Obligations]:[2022 Paving Obligations]])</f>
        <v>5000</v>
      </c>
      <c r="AF1394" s="14">
        <v>0</v>
      </c>
      <c r="AG1394" s="14">
        <v>0</v>
      </c>
      <c r="AH1394" s="14">
        <v>5000</v>
      </c>
      <c r="AI1394" s="14">
        <v>0</v>
      </c>
      <c r="AJ1394" s="14">
        <v>5000</v>
      </c>
      <c r="AK1394" s="16" t="s">
        <v>6578</v>
      </c>
    </row>
    <row r="1395" spans="1:37" ht="36" hidden="1" x14ac:dyDescent="0.35">
      <c r="A1395" s="159">
        <v>130264.32000000001</v>
      </c>
      <c r="B1395" s="8">
        <v>1</v>
      </c>
      <c r="C1395" s="9" t="s">
        <v>85</v>
      </c>
      <c r="D1395" s="10">
        <v>44567</v>
      </c>
      <c r="E1395" s="9" t="s">
        <v>398</v>
      </c>
      <c r="F1395" s="10">
        <v>44567</v>
      </c>
      <c r="G1395" s="9" t="s">
        <v>398</v>
      </c>
      <c r="H1395" s="11" t="s">
        <v>2232</v>
      </c>
      <c r="I1395" s="9"/>
      <c r="J1395" s="12"/>
      <c r="K1395" s="9"/>
      <c r="L1395" s="12"/>
      <c r="M1395" s="11" t="s">
        <v>6579</v>
      </c>
      <c r="N1395" s="11"/>
      <c r="O1395" s="9" t="s">
        <v>103</v>
      </c>
      <c r="P1395" s="9" t="s">
        <v>5973</v>
      </c>
      <c r="Q1395" s="11"/>
      <c r="R1395" s="166" t="s">
        <v>1778</v>
      </c>
      <c r="S1395" s="166" t="s">
        <v>1778</v>
      </c>
      <c r="T1395" s="15" t="s">
        <v>505</v>
      </c>
      <c r="U1395" s="12"/>
      <c r="V1395" s="9"/>
      <c r="W1395" s="12" t="s">
        <v>93</v>
      </c>
      <c r="X1395" s="12"/>
      <c r="Y1395" s="12"/>
      <c r="Z1395" s="11"/>
      <c r="AA1395" s="14">
        <v>0</v>
      </c>
      <c r="AB1395" s="14">
        <v>0</v>
      </c>
      <c r="AC1395" s="14">
        <v>5000</v>
      </c>
      <c r="AD1395" s="14">
        <v>0</v>
      </c>
      <c r="AE1395" s="161">
        <f>SUM(TAMPData2202[[#This Row],[2022 PE Obligations]:[2022 Paving Obligations]])</f>
        <v>5000</v>
      </c>
      <c r="AF1395" s="14">
        <v>0</v>
      </c>
      <c r="AG1395" s="14">
        <v>0</v>
      </c>
      <c r="AH1395" s="14">
        <v>5000</v>
      </c>
      <c r="AI1395" s="14">
        <v>0</v>
      </c>
      <c r="AJ1395" s="14">
        <v>5000</v>
      </c>
      <c r="AK1395" s="16" t="s">
        <v>6580</v>
      </c>
    </row>
    <row r="1396" spans="1:37" ht="36" hidden="1" x14ac:dyDescent="0.35">
      <c r="A1396" s="159">
        <v>130264.33</v>
      </c>
      <c r="B1396" s="8">
        <v>1</v>
      </c>
      <c r="C1396" s="9" t="s">
        <v>85</v>
      </c>
      <c r="D1396" s="10">
        <v>44586</v>
      </c>
      <c r="E1396" s="9" t="s">
        <v>398</v>
      </c>
      <c r="F1396" s="10">
        <v>44586</v>
      </c>
      <c r="G1396" s="9" t="s">
        <v>398</v>
      </c>
      <c r="H1396" s="11" t="s">
        <v>2232</v>
      </c>
      <c r="I1396" s="9"/>
      <c r="J1396" s="12"/>
      <c r="K1396" s="9"/>
      <c r="L1396" s="12"/>
      <c r="M1396" s="11" t="s">
        <v>6581</v>
      </c>
      <c r="N1396" s="11"/>
      <c r="O1396" s="9" t="s">
        <v>103</v>
      </c>
      <c r="P1396" s="9" t="s">
        <v>5973</v>
      </c>
      <c r="Q1396" s="11"/>
      <c r="R1396" s="166" t="s">
        <v>1778</v>
      </c>
      <c r="S1396" s="166" t="s">
        <v>1778</v>
      </c>
      <c r="T1396" s="15" t="s">
        <v>505</v>
      </c>
      <c r="U1396" s="12"/>
      <c r="V1396" s="9"/>
      <c r="W1396" s="12" t="s">
        <v>93</v>
      </c>
      <c r="X1396" s="12"/>
      <c r="Y1396" s="12"/>
      <c r="Z1396" s="11"/>
      <c r="AA1396" s="14">
        <v>0</v>
      </c>
      <c r="AB1396" s="14">
        <v>0</v>
      </c>
      <c r="AC1396" s="14">
        <v>5000</v>
      </c>
      <c r="AD1396" s="14">
        <v>0</v>
      </c>
      <c r="AE1396" s="161">
        <f>SUM(TAMPData2202[[#This Row],[2022 PE Obligations]:[2022 Paving Obligations]])</f>
        <v>5000</v>
      </c>
      <c r="AF1396" s="14">
        <v>0</v>
      </c>
      <c r="AG1396" s="14">
        <v>0</v>
      </c>
      <c r="AH1396" s="14">
        <v>5000</v>
      </c>
      <c r="AI1396" s="14">
        <v>0</v>
      </c>
      <c r="AJ1396" s="14">
        <v>5000</v>
      </c>
      <c r="AK1396" s="16" t="s">
        <v>6582</v>
      </c>
    </row>
    <row r="1397" spans="1:37" ht="36" hidden="1" x14ac:dyDescent="0.35">
      <c r="A1397" s="159">
        <v>130264.34</v>
      </c>
      <c r="B1397" s="8">
        <v>1</v>
      </c>
      <c r="C1397" s="9" t="s">
        <v>85</v>
      </c>
      <c r="D1397" s="10">
        <v>44586</v>
      </c>
      <c r="E1397" s="9" t="s">
        <v>398</v>
      </c>
      <c r="F1397" s="10">
        <v>44586</v>
      </c>
      <c r="G1397" s="9" t="s">
        <v>398</v>
      </c>
      <c r="H1397" s="11" t="s">
        <v>2232</v>
      </c>
      <c r="I1397" s="9"/>
      <c r="J1397" s="12"/>
      <c r="K1397" s="9"/>
      <c r="L1397" s="12"/>
      <c r="M1397" s="11" t="s">
        <v>6583</v>
      </c>
      <c r="N1397" s="11"/>
      <c r="O1397" s="9" t="s">
        <v>103</v>
      </c>
      <c r="P1397" s="9" t="s">
        <v>5973</v>
      </c>
      <c r="Q1397" s="11"/>
      <c r="R1397" s="166" t="s">
        <v>1778</v>
      </c>
      <c r="S1397" s="166" t="s">
        <v>1778</v>
      </c>
      <c r="T1397" s="15" t="s">
        <v>505</v>
      </c>
      <c r="U1397" s="12"/>
      <c r="V1397" s="9"/>
      <c r="W1397" s="12" t="s">
        <v>93</v>
      </c>
      <c r="X1397" s="12"/>
      <c r="Y1397" s="12"/>
      <c r="Z1397" s="11"/>
      <c r="AA1397" s="14">
        <v>0</v>
      </c>
      <c r="AB1397" s="14">
        <v>0</v>
      </c>
      <c r="AC1397" s="14">
        <v>5000</v>
      </c>
      <c r="AD1397" s="14">
        <v>0</v>
      </c>
      <c r="AE1397" s="161">
        <f>SUM(TAMPData2202[[#This Row],[2022 PE Obligations]:[2022 Paving Obligations]])</f>
        <v>5000</v>
      </c>
      <c r="AF1397" s="14">
        <v>0</v>
      </c>
      <c r="AG1397" s="14">
        <v>0</v>
      </c>
      <c r="AH1397" s="14">
        <v>5000</v>
      </c>
      <c r="AI1397" s="14">
        <v>0</v>
      </c>
      <c r="AJ1397" s="14">
        <v>5000</v>
      </c>
      <c r="AK1397" s="16" t="s">
        <v>6584</v>
      </c>
    </row>
    <row r="1398" spans="1:37" ht="36" hidden="1" x14ac:dyDescent="0.35">
      <c r="A1398" s="159">
        <v>130264.35</v>
      </c>
      <c r="B1398" s="8">
        <v>1</v>
      </c>
      <c r="C1398" s="9" t="s">
        <v>85</v>
      </c>
      <c r="D1398" s="10">
        <v>44595</v>
      </c>
      <c r="E1398" s="9" t="s">
        <v>398</v>
      </c>
      <c r="F1398" s="10">
        <v>44595</v>
      </c>
      <c r="G1398" s="9" t="s">
        <v>398</v>
      </c>
      <c r="H1398" s="11" t="s">
        <v>2232</v>
      </c>
      <c r="I1398" s="9"/>
      <c r="J1398" s="12"/>
      <c r="K1398" s="9"/>
      <c r="L1398" s="12"/>
      <c r="M1398" s="11" t="s">
        <v>6585</v>
      </c>
      <c r="N1398" s="11"/>
      <c r="O1398" s="9" t="s">
        <v>103</v>
      </c>
      <c r="P1398" s="9" t="s">
        <v>5973</v>
      </c>
      <c r="Q1398" s="11"/>
      <c r="R1398" s="166" t="s">
        <v>1778</v>
      </c>
      <c r="S1398" s="166" t="s">
        <v>1778</v>
      </c>
      <c r="T1398" s="15" t="s">
        <v>505</v>
      </c>
      <c r="U1398" s="12"/>
      <c r="V1398" s="9"/>
      <c r="W1398" s="12" t="s">
        <v>93</v>
      </c>
      <c r="X1398" s="12"/>
      <c r="Y1398" s="12"/>
      <c r="Z1398" s="11"/>
      <c r="AA1398" s="14">
        <v>0</v>
      </c>
      <c r="AB1398" s="14">
        <v>0</v>
      </c>
      <c r="AC1398" s="14">
        <v>5000</v>
      </c>
      <c r="AD1398" s="14">
        <v>0</v>
      </c>
      <c r="AE1398" s="161">
        <f>SUM(TAMPData2202[[#This Row],[2022 PE Obligations]:[2022 Paving Obligations]])</f>
        <v>5000</v>
      </c>
      <c r="AF1398" s="14">
        <v>0</v>
      </c>
      <c r="AG1398" s="14">
        <v>0</v>
      </c>
      <c r="AH1398" s="14">
        <v>5000</v>
      </c>
      <c r="AI1398" s="14">
        <v>0</v>
      </c>
      <c r="AJ1398" s="14">
        <v>5000</v>
      </c>
      <c r="AK1398" s="16" t="s">
        <v>6586</v>
      </c>
    </row>
    <row r="1399" spans="1:37" ht="54" hidden="1" x14ac:dyDescent="0.35">
      <c r="A1399" s="159">
        <v>130266</v>
      </c>
      <c r="B1399" s="8">
        <v>4</v>
      </c>
      <c r="C1399" s="9" t="s">
        <v>85</v>
      </c>
      <c r="D1399" s="10">
        <v>43949</v>
      </c>
      <c r="E1399" s="9" t="s">
        <v>425</v>
      </c>
      <c r="F1399" s="10">
        <v>44530</v>
      </c>
      <c r="G1399" s="9" t="s">
        <v>98</v>
      </c>
      <c r="H1399" s="11" t="s">
        <v>415</v>
      </c>
      <c r="I1399" s="9" t="s">
        <v>790</v>
      </c>
      <c r="J1399" s="12" t="s">
        <v>101</v>
      </c>
      <c r="K1399" s="9"/>
      <c r="L1399" s="12" t="s">
        <v>101</v>
      </c>
      <c r="M1399" s="11" t="s">
        <v>6587</v>
      </c>
      <c r="N1399" s="11" t="s">
        <v>6588</v>
      </c>
      <c r="O1399" s="9" t="s">
        <v>91</v>
      </c>
      <c r="P1399" s="9" t="s">
        <v>4979</v>
      </c>
      <c r="Q1399" s="11"/>
      <c r="R1399" s="166" t="s">
        <v>1778</v>
      </c>
      <c r="S1399" s="9"/>
      <c r="T1399" s="13">
        <v>0.17</v>
      </c>
      <c r="U1399" s="12"/>
      <c r="V1399" s="9"/>
      <c r="W1399" s="12" t="s">
        <v>93</v>
      </c>
      <c r="X1399" s="12" t="s">
        <v>94</v>
      </c>
      <c r="Y1399" s="12"/>
      <c r="Z1399" s="11"/>
      <c r="AA1399" s="14">
        <v>23500</v>
      </c>
      <c r="AB1399" s="14">
        <v>0</v>
      </c>
      <c r="AC1399" s="14">
        <v>0</v>
      </c>
      <c r="AD1399" s="14">
        <v>0</v>
      </c>
      <c r="AE1399" s="161">
        <f>SUM(TAMPData2202[[#This Row],[2022 PE Obligations]:[2022 Paving Obligations]])</f>
        <v>23500</v>
      </c>
      <c r="AF1399" s="14">
        <v>71500</v>
      </c>
      <c r="AG1399" s="14">
        <v>0</v>
      </c>
      <c r="AH1399" s="14">
        <v>0</v>
      </c>
      <c r="AI1399" s="14">
        <v>0</v>
      </c>
      <c r="AJ1399" s="14">
        <v>71500</v>
      </c>
      <c r="AK1399" s="16" t="s">
        <v>6589</v>
      </c>
    </row>
    <row r="1400" spans="1:37" hidden="1" x14ac:dyDescent="0.35">
      <c r="A1400" s="159">
        <v>130267</v>
      </c>
      <c r="B1400" s="8">
        <v>3</v>
      </c>
      <c r="C1400" s="9" t="s">
        <v>85</v>
      </c>
      <c r="D1400" s="10">
        <v>43949</v>
      </c>
      <c r="E1400" s="9" t="s">
        <v>6590</v>
      </c>
      <c r="F1400" s="10">
        <v>43949</v>
      </c>
      <c r="G1400" s="9" t="s">
        <v>6590</v>
      </c>
      <c r="H1400" s="11" t="s">
        <v>313</v>
      </c>
      <c r="I1400" s="9"/>
      <c r="J1400" s="12"/>
      <c r="K1400" s="9"/>
      <c r="L1400" s="12"/>
      <c r="M1400" s="11" t="s">
        <v>6591</v>
      </c>
      <c r="N1400" s="11"/>
      <c r="O1400" s="9" t="s">
        <v>5122</v>
      </c>
      <c r="P1400" s="9" t="s">
        <v>5123</v>
      </c>
      <c r="Q1400" s="11"/>
      <c r="R1400" s="166" t="s">
        <v>1778</v>
      </c>
      <c r="S1400" s="166" t="s">
        <v>1778</v>
      </c>
      <c r="T1400" s="15" t="s">
        <v>505</v>
      </c>
      <c r="U1400" s="12"/>
      <c r="V1400" s="9"/>
      <c r="W1400" s="12" t="s">
        <v>93</v>
      </c>
      <c r="X1400" s="12"/>
      <c r="Y1400" s="12"/>
      <c r="Z1400" s="11"/>
      <c r="AA1400" s="14">
        <v>0</v>
      </c>
      <c r="AB1400" s="14">
        <v>0</v>
      </c>
      <c r="AC1400" s="14">
        <v>99900</v>
      </c>
      <c r="AD1400" s="14">
        <v>0</v>
      </c>
      <c r="AE1400" s="161">
        <f>SUM(TAMPData2202[[#This Row],[2022 PE Obligations]:[2022 Paving Obligations]])</f>
        <v>99900</v>
      </c>
      <c r="AF1400" s="14">
        <v>0</v>
      </c>
      <c r="AG1400" s="14">
        <v>0</v>
      </c>
      <c r="AH1400" s="14">
        <v>1059900</v>
      </c>
      <c r="AI1400" s="14">
        <v>0</v>
      </c>
      <c r="AJ1400" s="14">
        <v>1059900</v>
      </c>
      <c r="AK1400" s="16" t="s">
        <v>6592</v>
      </c>
    </row>
    <row r="1401" spans="1:37" ht="54" hidden="1" x14ac:dyDescent="0.35">
      <c r="A1401" s="159">
        <v>130269</v>
      </c>
      <c r="B1401" s="8">
        <v>4</v>
      </c>
      <c r="C1401" s="9" t="s">
        <v>85</v>
      </c>
      <c r="D1401" s="10">
        <v>43950</v>
      </c>
      <c r="E1401" s="9" t="s">
        <v>425</v>
      </c>
      <c r="F1401" s="10">
        <v>44459</v>
      </c>
      <c r="G1401" s="9" t="s">
        <v>5576</v>
      </c>
      <c r="H1401" s="11" t="s">
        <v>371</v>
      </c>
      <c r="I1401" s="9" t="s">
        <v>771</v>
      </c>
      <c r="J1401" s="12" t="s">
        <v>101</v>
      </c>
      <c r="K1401" s="9"/>
      <c r="L1401" s="12" t="s">
        <v>101</v>
      </c>
      <c r="M1401" s="11" t="s">
        <v>6593</v>
      </c>
      <c r="N1401" s="11" t="s">
        <v>6594</v>
      </c>
      <c r="O1401" s="9" t="s">
        <v>91</v>
      </c>
      <c r="P1401" s="9" t="s">
        <v>4979</v>
      </c>
      <c r="Q1401" s="11"/>
      <c r="R1401" s="166" t="s">
        <v>1778</v>
      </c>
      <c r="S1401" s="9"/>
      <c r="T1401" s="13">
        <v>0.61</v>
      </c>
      <c r="U1401" s="12"/>
      <c r="V1401" s="9"/>
      <c r="W1401" s="12" t="s">
        <v>93</v>
      </c>
      <c r="X1401" s="12" t="s">
        <v>94</v>
      </c>
      <c r="Y1401" s="12"/>
      <c r="Z1401" s="11"/>
      <c r="AA1401" s="14">
        <v>-24000</v>
      </c>
      <c r="AB1401" s="14">
        <v>0</v>
      </c>
      <c r="AC1401" s="14">
        <v>0</v>
      </c>
      <c r="AD1401" s="14">
        <v>0</v>
      </c>
      <c r="AE1401" s="161">
        <f>SUM(TAMPData2202[[#This Row],[2022 PE Obligations]:[2022 Paving Obligations]])</f>
        <v>-24000</v>
      </c>
      <c r="AF1401" s="14">
        <v>33000</v>
      </c>
      <c r="AG1401" s="14">
        <v>0</v>
      </c>
      <c r="AH1401" s="14">
        <v>0</v>
      </c>
      <c r="AI1401" s="14">
        <v>0</v>
      </c>
      <c r="AJ1401" s="14">
        <v>33000</v>
      </c>
      <c r="AK1401" s="16" t="s">
        <v>6595</v>
      </c>
    </row>
    <row r="1402" spans="1:37" ht="54" hidden="1" x14ac:dyDescent="0.35">
      <c r="A1402" s="159">
        <v>130271</v>
      </c>
      <c r="B1402" s="8">
        <v>4</v>
      </c>
      <c r="C1402" s="9" t="s">
        <v>85</v>
      </c>
      <c r="D1402" s="10">
        <v>43950</v>
      </c>
      <c r="E1402" s="9" t="s">
        <v>425</v>
      </c>
      <c r="F1402" s="10">
        <v>44568</v>
      </c>
      <c r="G1402" s="9" t="s">
        <v>98</v>
      </c>
      <c r="H1402" s="11" t="s">
        <v>331</v>
      </c>
      <c r="I1402" s="9" t="s">
        <v>6596</v>
      </c>
      <c r="J1402" s="12" t="s">
        <v>101</v>
      </c>
      <c r="K1402" s="9"/>
      <c r="L1402" s="12" t="s">
        <v>101</v>
      </c>
      <c r="M1402" s="11" t="s">
        <v>6597</v>
      </c>
      <c r="N1402" s="11" t="s">
        <v>6598</v>
      </c>
      <c r="O1402" s="9" t="s">
        <v>91</v>
      </c>
      <c r="P1402" s="9" t="s">
        <v>4979</v>
      </c>
      <c r="Q1402" s="11"/>
      <c r="R1402" s="166" t="s">
        <v>1778</v>
      </c>
      <c r="S1402" s="9"/>
      <c r="T1402" s="13">
        <v>0.16</v>
      </c>
      <c r="U1402" s="12"/>
      <c r="V1402" s="9"/>
      <c r="W1402" s="12" t="s">
        <v>93</v>
      </c>
      <c r="X1402" s="12" t="s">
        <v>1058</v>
      </c>
      <c r="Y1402" s="12"/>
      <c r="Z1402" s="11"/>
      <c r="AA1402" s="14">
        <v>17000</v>
      </c>
      <c r="AB1402" s="14">
        <v>0</v>
      </c>
      <c r="AC1402" s="14">
        <v>0</v>
      </c>
      <c r="AD1402" s="14">
        <v>0</v>
      </c>
      <c r="AE1402" s="161">
        <f>SUM(TAMPData2202[[#This Row],[2022 PE Obligations]:[2022 Paving Obligations]])</f>
        <v>17000</v>
      </c>
      <c r="AF1402" s="14">
        <v>53500</v>
      </c>
      <c r="AG1402" s="14">
        <v>0</v>
      </c>
      <c r="AH1402" s="14">
        <v>0</v>
      </c>
      <c r="AI1402" s="14">
        <v>0</v>
      </c>
      <c r="AJ1402" s="14">
        <v>53500</v>
      </c>
      <c r="AK1402" s="16" t="s">
        <v>6599</v>
      </c>
    </row>
    <row r="1403" spans="1:37" hidden="1" x14ac:dyDescent="0.35">
      <c r="A1403" s="162">
        <v>130274</v>
      </c>
      <c r="B1403" s="8">
        <v>4</v>
      </c>
      <c r="C1403" s="9" t="s">
        <v>122</v>
      </c>
      <c r="D1403" s="10">
        <v>43951</v>
      </c>
      <c r="E1403" s="9" t="s">
        <v>152</v>
      </c>
      <c r="F1403" s="10">
        <v>44299.875243055554</v>
      </c>
      <c r="G1403" s="9" t="s">
        <v>666</v>
      </c>
      <c r="H1403" s="11" t="s">
        <v>88</v>
      </c>
      <c r="I1403" s="9" t="s">
        <v>292</v>
      </c>
      <c r="J1403" s="12" t="s">
        <v>101</v>
      </c>
      <c r="K1403" s="9"/>
      <c r="L1403" s="12" t="s">
        <v>101</v>
      </c>
      <c r="M1403" s="11" t="s">
        <v>2485</v>
      </c>
      <c r="N1403" s="11" t="s">
        <v>1793</v>
      </c>
      <c r="O1403" s="9" t="s">
        <v>157</v>
      </c>
      <c r="P1403" s="9" t="s">
        <v>158</v>
      </c>
      <c r="Q1403" s="11" t="s">
        <v>1793</v>
      </c>
      <c r="R1403" s="9" t="s">
        <v>47</v>
      </c>
      <c r="S1403" s="164" t="s">
        <v>43</v>
      </c>
      <c r="T1403" s="13">
        <v>4.49</v>
      </c>
      <c r="U1403" s="10">
        <v>44281</v>
      </c>
      <c r="V1403" s="9" t="s">
        <v>1805</v>
      </c>
      <c r="W1403" s="12" t="s">
        <v>670</v>
      </c>
      <c r="X1403" s="12" t="s">
        <v>13</v>
      </c>
      <c r="Y1403" s="163" t="s">
        <v>31</v>
      </c>
      <c r="Z1403" s="11"/>
      <c r="AA1403" s="14">
        <v>0</v>
      </c>
      <c r="AB1403" s="14">
        <v>0</v>
      </c>
      <c r="AC1403" s="14">
        <v>550000</v>
      </c>
      <c r="AD1403" s="14">
        <v>0</v>
      </c>
      <c r="AE1403" s="161">
        <f>SUM(TAMPData2202[[#This Row],[2022 PE Obligations]:[2022 Paving Obligations]])</f>
        <v>550000</v>
      </c>
      <c r="AF1403" s="14">
        <v>0</v>
      </c>
      <c r="AG1403" s="14">
        <v>0</v>
      </c>
      <c r="AH1403" s="14">
        <v>1343650</v>
      </c>
      <c r="AI1403" s="14">
        <v>3078330</v>
      </c>
      <c r="AJ1403" s="14">
        <v>4421980</v>
      </c>
      <c r="AK1403" s="16" t="s">
        <v>2487</v>
      </c>
    </row>
    <row r="1404" spans="1:37" ht="36" hidden="1" x14ac:dyDescent="0.35">
      <c r="A1404" s="162">
        <v>130279</v>
      </c>
      <c r="B1404" s="8">
        <v>4</v>
      </c>
      <c r="C1404" s="9" t="s">
        <v>97</v>
      </c>
      <c r="D1404" s="10">
        <v>43951</v>
      </c>
      <c r="E1404" s="9" t="s">
        <v>152</v>
      </c>
      <c r="F1404" s="10">
        <v>44532.875162037039</v>
      </c>
      <c r="G1404" s="9" t="s">
        <v>108</v>
      </c>
      <c r="H1404" s="11" t="s">
        <v>893</v>
      </c>
      <c r="I1404" s="9" t="s">
        <v>1422</v>
      </c>
      <c r="J1404" s="12" t="s">
        <v>101</v>
      </c>
      <c r="K1404" s="9"/>
      <c r="L1404" s="12" t="s">
        <v>101</v>
      </c>
      <c r="M1404" s="11" t="s">
        <v>2848</v>
      </c>
      <c r="N1404" s="11" t="s">
        <v>2849</v>
      </c>
      <c r="O1404" s="9" t="s">
        <v>157</v>
      </c>
      <c r="P1404" s="9" t="s">
        <v>1794</v>
      </c>
      <c r="Q1404" s="11" t="s">
        <v>2849</v>
      </c>
      <c r="R1404" s="9" t="s">
        <v>47</v>
      </c>
      <c r="S1404" s="164" t="s">
        <v>43</v>
      </c>
      <c r="T1404" s="13">
        <v>4.51</v>
      </c>
      <c r="U1404" s="10">
        <v>44323</v>
      </c>
      <c r="V1404" s="9" t="s">
        <v>1805</v>
      </c>
      <c r="W1404" s="12" t="s">
        <v>93</v>
      </c>
      <c r="X1404" s="12" t="s">
        <v>103</v>
      </c>
      <c r="Y1404" s="163" t="s">
        <v>32</v>
      </c>
      <c r="Z1404" s="11" t="s">
        <v>2850</v>
      </c>
      <c r="AA1404" s="14">
        <v>0</v>
      </c>
      <c r="AB1404" s="14">
        <v>0</v>
      </c>
      <c r="AC1404" s="14">
        <v>-127178</v>
      </c>
      <c r="AD1404" s="14">
        <v>130075</v>
      </c>
      <c r="AE1404" s="161">
        <f>SUM(TAMPData2202[[#This Row],[2022 PE Obligations]:[2022 Paving Obligations]])</f>
        <v>2897</v>
      </c>
      <c r="AF1404" s="14">
        <v>0</v>
      </c>
      <c r="AG1404" s="14">
        <v>0</v>
      </c>
      <c r="AH1404" s="14">
        <v>612637</v>
      </c>
      <c r="AI1404" s="14">
        <v>1164925</v>
      </c>
      <c r="AJ1404" s="14">
        <v>1777562</v>
      </c>
      <c r="AK1404" s="16" t="s">
        <v>2852</v>
      </c>
    </row>
    <row r="1405" spans="1:37" ht="36" hidden="1" x14ac:dyDescent="0.35">
      <c r="A1405" s="162">
        <v>130280</v>
      </c>
      <c r="B1405" s="8">
        <v>4</v>
      </c>
      <c r="C1405" s="9" t="s">
        <v>85</v>
      </c>
      <c r="D1405" s="10">
        <v>43951</v>
      </c>
      <c r="E1405" s="9" t="s">
        <v>152</v>
      </c>
      <c r="F1405" s="10">
        <v>44398</v>
      </c>
      <c r="G1405" s="9" t="s">
        <v>510</v>
      </c>
      <c r="H1405" s="11" t="s">
        <v>371</v>
      </c>
      <c r="I1405" s="9" t="s">
        <v>2009</v>
      </c>
      <c r="J1405" s="12" t="s">
        <v>101</v>
      </c>
      <c r="K1405" s="9"/>
      <c r="L1405" s="12" t="s">
        <v>101</v>
      </c>
      <c r="M1405" s="11" t="s">
        <v>2010</v>
      </c>
      <c r="N1405" s="11" t="s">
        <v>1793</v>
      </c>
      <c r="O1405" s="9" t="s">
        <v>157</v>
      </c>
      <c r="P1405" s="9" t="s">
        <v>1794</v>
      </c>
      <c r="Q1405" s="11" t="s">
        <v>1793</v>
      </c>
      <c r="R1405" s="9" t="s">
        <v>47</v>
      </c>
      <c r="S1405" s="9" t="s">
        <v>43</v>
      </c>
      <c r="T1405" s="13">
        <v>0.97</v>
      </c>
      <c r="U1405" s="10">
        <v>44603</v>
      </c>
      <c r="V1405" s="9" t="s">
        <v>1805</v>
      </c>
      <c r="W1405" s="12" t="s">
        <v>670</v>
      </c>
      <c r="X1405" s="12" t="s">
        <v>13</v>
      </c>
      <c r="Y1405" s="163" t="s">
        <v>31</v>
      </c>
      <c r="Z1405" s="11" t="s">
        <v>2011</v>
      </c>
      <c r="AA1405" s="14">
        <v>0</v>
      </c>
      <c r="AB1405" s="14">
        <v>0</v>
      </c>
      <c r="AC1405" s="14">
        <v>49430</v>
      </c>
      <c r="AD1405" s="14">
        <v>578500</v>
      </c>
      <c r="AE1405" s="161">
        <f>SUM(TAMPData2202[[#This Row],[2022 PE Obligations]:[2022 Paving Obligations]])</f>
        <v>627930</v>
      </c>
      <c r="AF1405" s="14">
        <v>0</v>
      </c>
      <c r="AG1405" s="14">
        <v>0</v>
      </c>
      <c r="AH1405" s="14">
        <v>54430</v>
      </c>
      <c r="AI1405" s="14">
        <v>578500</v>
      </c>
      <c r="AJ1405" s="14">
        <v>632930</v>
      </c>
      <c r="AK1405" s="16" t="s">
        <v>2012</v>
      </c>
    </row>
    <row r="1406" spans="1:37" hidden="1" x14ac:dyDescent="0.35">
      <c r="A1406" s="162">
        <v>130281</v>
      </c>
      <c r="B1406" s="8">
        <v>4</v>
      </c>
      <c r="C1406" s="9" t="s">
        <v>97</v>
      </c>
      <c r="D1406" s="10">
        <v>43951</v>
      </c>
      <c r="E1406" s="9" t="s">
        <v>152</v>
      </c>
      <c r="F1406" s="10">
        <v>44533.875127314815</v>
      </c>
      <c r="G1406" s="9" t="s">
        <v>510</v>
      </c>
      <c r="H1406" s="11" t="s">
        <v>2853</v>
      </c>
      <c r="I1406" s="9" t="s">
        <v>2854</v>
      </c>
      <c r="J1406" s="12" t="s">
        <v>101</v>
      </c>
      <c r="K1406" s="9"/>
      <c r="L1406" s="12" t="s">
        <v>101</v>
      </c>
      <c r="M1406" s="11" t="s">
        <v>2855</v>
      </c>
      <c r="N1406" s="11" t="s">
        <v>2856</v>
      </c>
      <c r="O1406" s="9" t="s">
        <v>157</v>
      </c>
      <c r="P1406" s="9" t="s">
        <v>158</v>
      </c>
      <c r="Q1406" s="11" t="s">
        <v>2856</v>
      </c>
      <c r="R1406" s="9" t="s">
        <v>47</v>
      </c>
      <c r="S1406" s="164" t="s">
        <v>43</v>
      </c>
      <c r="T1406" s="13">
        <v>5.51</v>
      </c>
      <c r="U1406" s="10">
        <v>44323</v>
      </c>
      <c r="V1406" s="9" t="s">
        <v>1860</v>
      </c>
      <c r="W1406" s="12" t="s">
        <v>93</v>
      </c>
      <c r="X1406" s="12" t="s">
        <v>103</v>
      </c>
      <c r="Y1406" s="163" t="s">
        <v>32</v>
      </c>
      <c r="Z1406" s="11"/>
      <c r="AA1406" s="14">
        <v>0</v>
      </c>
      <c r="AB1406" s="14">
        <v>0</v>
      </c>
      <c r="AC1406" s="14">
        <v>1021</v>
      </c>
      <c r="AD1406" s="14">
        <v>81900</v>
      </c>
      <c r="AE1406" s="161">
        <f>SUM(TAMPData2202[[#This Row],[2022 PE Obligations]:[2022 Paving Obligations]])</f>
        <v>82921</v>
      </c>
      <c r="AF1406" s="14">
        <v>0</v>
      </c>
      <c r="AG1406" s="14">
        <v>0</v>
      </c>
      <c r="AH1406" s="14">
        <v>14671</v>
      </c>
      <c r="AI1406" s="14">
        <v>1128650</v>
      </c>
      <c r="AJ1406" s="14">
        <v>1143321</v>
      </c>
      <c r="AK1406" s="16" t="s">
        <v>2858</v>
      </c>
    </row>
    <row r="1407" spans="1:37" ht="36" hidden="1" x14ac:dyDescent="0.35">
      <c r="A1407" s="162">
        <v>130283</v>
      </c>
      <c r="B1407" s="8">
        <v>4</v>
      </c>
      <c r="C1407" s="9" t="s">
        <v>122</v>
      </c>
      <c r="D1407" s="10">
        <v>43951</v>
      </c>
      <c r="E1407" s="9" t="s">
        <v>152</v>
      </c>
      <c r="F1407" s="10">
        <v>44384</v>
      </c>
      <c r="G1407" s="9" t="s">
        <v>510</v>
      </c>
      <c r="H1407" s="11" t="s">
        <v>88</v>
      </c>
      <c r="I1407" s="9" t="s">
        <v>2581</v>
      </c>
      <c r="J1407" s="12" t="s">
        <v>101</v>
      </c>
      <c r="K1407" s="9"/>
      <c r="L1407" s="12" t="s">
        <v>101</v>
      </c>
      <c r="M1407" s="11" t="s">
        <v>2582</v>
      </c>
      <c r="N1407" s="11" t="s">
        <v>2583</v>
      </c>
      <c r="O1407" s="9" t="s">
        <v>157</v>
      </c>
      <c r="P1407" s="9" t="s">
        <v>158</v>
      </c>
      <c r="Q1407" s="11" t="s">
        <v>2583</v>
      </c>
      <c r="R1407" s="9" t="s">
        <v>47</v>
      </c>
      <c r="S1407" s="9" t="s">
        <v>46</v>
      </c>
      <c r="T1407" s="13">
        <v>3.1</v>
      </c>
      <c r="U1407" s="10">
        <v>44365</v>
      </c>
      <c r="V1407" s="9" t="s">
        <v>1805</v>
      </c>
      <c r="W1407" s="12" t="s">
        <v>93</v>
      </c>
      <c r="X1407" s="12" t="s">
        <v>103</v>
      </c>
      <c r="Y1407" s="163" t="s">
        <v>32</v>
      </c>
      <c r="Z1407" s="11"/>
      <c r="AA1407" s="14">
        <v>0</v>
      </c>
      <c r="AB1407" s="14">
        <v>0</v>
      </c>
      <c r="AC1407" s="14">
        <v>-16300</v>
      </c>
      <c r="AD1407" s="14">
        <v>194640</v>
      </c>
      <c r="AE1407" s="161">
        <f>SUM(TAMPData2202[[#This Row],[2022 PE Obligations]:[2022 Paving Obligations]])</f>
        <v>178340</v>
      </c>
      <c r="AF1407" s="14">
        <v>0</v>
      </c>
      <c r="AG1407" s="14">
        <v>0</v>
      </c>
      <c r="AH1407" s="14">
        <v>154100</v>
      </c>
      <c r="AI1407" s="14">
        <v>3922640</v>
      </c>
      <c r="AJ1407" s="14">
        <v>4076740</v>
      </c>
      <c r="AK1407" s="16" t="s">
        <v>2585</v>
      </c>
    </row>
    <row r="1408" spans="1:37" hidden="1" x14ac:dyDescent="0.35">
      <c r="A1408" s="162">
        <v>130284</v>
      </c>
      <c r="B1408" s="8">
        <v>4</v>
      </c>
      <c r="C1408" s="9" t="s">
        <v>85</v>
      </c>
      <c r="D1408" s="10">
        <v>43951</v>
      </c>
      <c r="E1408" s="9" t="s">
        <v>152</v>
      </c>
      <c r="F1408" s="10">
        <v>44565</v>
      </c>
      <c r="G1408" s="9" t="s">
        <v>510</v>
      </c>
      <c r="H1408" s="11" t="s">
        <v>2124</v>
      </c>
      <c r="I1408" s="9" t="s">
        <v>2125</v>
      </c>
      <c r="J1408" s="12" t="s">
        <v>101</v>
      </c>
      <c r="K1408" s="9"/>
      <c r="L1408" s="12" t="s">
        <v>101</v>
      </c>
      <c r="M1408" s="11" t="s">
        <v>2126</v>
      </c>
      <c r="N1408" s="11" t="s">
        <v>1793</v>
      </c>
      <c r="O1408" s="9" t="s">
        <v>157</v>
      </c>
      <c r="P1408" s="9" t="s">
        <v>158</v>
      </c>
      <c r="Q1408" s="11" t="s">
        <v>1793</v>
      </c>
      <c r="R1408" s="9" t="s">
        <v>47</v>
      </c>
      <c r="S1408" s="9" t="s">
        <v>43</v>
      </c>
      <c r="T1408" s="13">
        <v>6.18</v>
      </c>
      <c r="U1408" s="10">
        <v>44603</v>
      </c>
      <c r="V1408" s="9" t="s">
        <v>1805</v>
      </c>
      <c r="W1408" s="12" t="s">
        <v>93</v>
      </c>
      <c r="X1408" s="12" t="s">
        <v>103</v>
      </c>
      <c r="Y1408" s="163" t="s">
        <v>32</v>
      </c>
      <c r="Z1408" s="11"/>
      <c r="AA1408" s="14">
        <v>0</v>
      </c>
      <c r="AB1408" s="14">
        <v>0</v>
      </c>
      <c r="AC1408" s="14">
        <v>124950</v>
      </c>
      <c r="AD1408" s="14">
        <v>1599200</v>
      </c>
      <c r="AE1408" s="161">
        <f>SUM(TAMPData2202[[#This Row],[2022 PE Obligations]:[2022 Paving Obligations]])</f>
        <v>1724150</v>
      </c>
      <c r="AF1408" s="14">
        <v>0</v>
      </c>
      <c r="AG1408" s="14">
        <v>0</v>
      </c>
      <c r="AH1408" s="14">
        <v>124950</v>
      </c>
      <c r="AI1408" s="14">
        <v>1599200</v>
      </c>
      <c r="AJ1408" s="14">
        <v>1724150</v>
      </c>
      <c r="AK1408" s="16" t="s">
        <v>2128</v>
      </c>
    </row>
    <row r="1409" spans="1:37" hidden="1" x14ac:dyDescent="0.35">
      <c r="A1409" s="162">
        <v>130285</v>
      </c>
      <c r="B1409" s="8">
        <v>4</v>
      </c>
      <c r="C1409" s="9" t="s">
        <v>122</v>
      </c>
      <c r="D1409" s="10">
        <v>43951</v>
      </c>
      <c r="E1409" s="9" t="s">
        <v>152</v>
      </c>
      <c r="F1409" s="10">
        <v>44384</v>
      </c>
      <c r="G1409" s="9" t="s">
        <v>510</v>
      </c>
      <c r="H1409" s="11" t="s">
        <v>2044</v>
      </c>
      <c r="I1409" s="9" t="s">
        <v>2444</v>
      </c>
      <c r="J1409" s="12" t="s">
        <v>101</v>
      </c>
      <c r="K1409" s="9"/>
      <c r="L1409" s="12" t="s">
        <v>101</v>
      </c>
      <c r="M1409" s="11" t="s">
        <v>2445</v>
      </c>
      <c r="N1409" s="11" t="s">
        <v>2446</v>
      </c>
      <c r="O1409" s="9" t="s">
        <v>157</v>
      </c>
      <c r="P1409" s="9" t="s">
        <v>158</v>
      </c>
      <c r="Q1409" s="11" t="s">
        <v>2446</v>
      </c>
      <c r="R1409" s="9" t="s">
        <v>47</v>
      </c>
      <c r="S1409" s="9" t="s">
        <v>46</v>
      </c>
      <c r="T1409" s="13">
        <v>8</v>
      </c>
      <c r="U1409" s="10">
        <v>44365</v>
      </c>
      <c r="V1409" s="9" t="s">
        <v>1805</v>
      </c>
      <c r="W1409" s="12" t="s">
        <v>93</v>
      </c>
      <c r="X1409" s="12" t="s">
        <v>103</v>
      </c>
      <c r="Y1409" s="163" t="s">
        <v>32</v>
      </c>
      <c r="Z1409" s="11"/>
      <c r="AA1409" s="14">
        <v>0</v>
      </c>
      <c r="AB1409" s="14">
        <v>0</v>
      </c>
      <c r="AC1409" s="14">
        <v>33970</v>
      </c>
      <c r="AD1409" s="14">
        <v>-266810</v>
      </c>
      <c r="AE1409" s="161">
        <f>SUM(TAMPData2202[[#This Row],[2022 PE Obligations]:[2022 Paving Obligations]])</f>
        <v>-232840</v>
      </c>
      <c r="AF1409" s="14">
        <v>0</v>
      </c>
      <c r="AG1409" s="14">
        <v>0</v>
      </c>
      <c r="AH1409" s="14">
        <v>636970</v>
      </c>
      <c r="AI1409" s="14">
        <v>3523690</v>
      </c>
      <c r="AJ1409" s="14">
        <v>4160660</v>
      </c>
      <c r="AK1409" s="16" t="s">
        <v>2448</v>
      </c>
    </row>
    <row r="1410" spans="1:37" ht="36" hidden="1" x14ac:dyDescent="0.35">
      <c r="A1410" s="162">
        <v>130286</v>
      </c>
      <c r="B1410" s="8">
        <v>4</v>
      </c>
      <c r="C1410" s="9" t="s">
        <v>85</v>
      </c>
      <c r="D1410" s="10">
        <v>43951</v>
      </c>
      <c r="E1410" s="9" t="s">
        <v>152</v>
      </c>
      <c r="F1410" s="10">
        <v>44547</v>
      </c>
      <c r="G1410" s="9" t="s">
        <v>152</v>
      </c>
      <c r="H1410" s="11" t="s">
        <v>88</v>
      </c>
      <c r="I1410" s="9" t="s">
        <v>4491</v>
      </c>
      <c r="J1410" s="12" t="s">
        <v>101</v>
      </c>
      <c r="K1410" s="9"/>
      <c r="L1410" s="12" t="s">
        <v>101</v>
      </c>
      <c r="M1410" s="11" t="s">
        <v>4492</v>
      </c>
      <c r="N1410" s="11" t="s">
        <v>1793</v>
      </c>
      <c r="O1410" s="9" t="s">
        <v>157</v>
      </c>
      <c r="P1410" s="9" t="s">
        <v>1794</v>
      </c>
      <c r="Q1410" s="11" t="s">
        <v>1793</v>
      </c>
      <c r="R1410" s="9" t="s">
        <v>47</v>
      </c>
      <c r="S1410" s="9" t="s">
        <v>43</v>
      </c>
      <c r="T1410" s="13">
        <v>5.24</v>
      </c>
      <c r="U1410" s="12"/>
      <c r="V1410" s="9" t="s">
        <v>1805</v>
      </c>
      <c r="W1410" s="12" t="s">
        <v>93</v>
      </c>
      <c r="X1410" s="12" t="s">
        <v>103</v>
      </c>
      <c r="Y1410" s="163" t="s">
        <v>32</v>
      </c>
      <c r="Z1410" s="11" t="s">
        <v>4493</v>
      </c>
      <c r="AA1410" s="14">
        <v>0</v>
      </c>
      <c r="AB1410" s="14">
        <v>0</v>
      </c>
      <c r="AC1410" s="14">
        <v>5000</v>
      </c>
      <c r="AD1410" s="14">
        <v>0</v>
      </c>
      <c r="AE1410" s="161">
        <f>SUM(TAMPData2202[[#This Row],[2022 PE Obligations]:[2022 Paving Obligations]])</f>
        <v>5000</v>
      </c>
      <c r="AF1410" s="14">
        <v>0</v>
      </c>
      <c r="AG1410" s="14">
        <v>0</v>
      </c>
      <c r="AH1410" s="14">
        <v>5000</v>
      </c>
      <c r="AI1410" s="14">
        <v>0</v>
      </c>
      <c r="AJ1410" s="14">
        <v>5000</v>
      </c>
      <c r="AK1410" s="16" t="s">
        <v>4494</v>
      </c>
    </row>
    <row r="1411" spans="1:37" hidden="1" x14ac:dyDescent="0.35">
      <c r="A1411" s="162">
        <v>130287</v>
      </c>
      <c r="B1411" s="8">
        <v>4</v>
      </c>
      <c r="C1411" s="9" t="s">
        <v>122</v>
      </c>
      <c r="D1411" s="10">
        <v>43951</v>
      </c>
      <c r="E1411" s="9" t="s">
        <v>152</v>
      </c>
      <c r="F1411" s="10">
        <v>44494.875277777777</v>
      </c>
      <c r="G1411" s="9" t="s">
        <v>108</v>
      </c>
      <c r="H1411" s="11" t="s">
        <v>88</v>
      </c>
      <c r="I1411" s="9" t="s">
        <v>708</v>
      </c>
      <c r="J1411" s="12" t="s">
        <v>101</v>
      </c>
      <c r="K1411" s="9"/>
      <c r="L1411" s="12" t="s">
        <v>101</v>
      </c>
      <c r="M1411" s="11" t="s">
        <v>3617</v>
      </c>
      <c r="N1411" s="11" t="s">
        <v>1793</v>
      </c>
      <c r="O1411" s="9" t="s">
        <v>157</v>
      </c>
      <c r="P1411" s="9" t="s">
        <v>158</v>
      </c>
      <c r="Q1411" s="11" t="s">
        <v>1793</v>
      </c>
      <c r="R1411" s="9" t="s">
        <v>47</v>
      </c>
      <c r="S1411" s="9" t="s">
        <v>43</v>
      </c>
      <c r="T1411" s="13">
        <v>0.71</v>
      </c>
      <c r="U1411" s="10">
        <v>44477</v>
      </c>
      <c r="V1411" s="9" t="s">
        <v>1805</v>
      </c>
      <c r="W1411" s="12" t="s">
        <v>670</v>
      </c>
      <c r="X1411" s="12" t="s">
        <v>13</v>
      </c>
      <c r="Y1411" s="163" t="s">
        <v>31</v>
      </c>
      <c r="Z1411" s="11"/>
      <c r="AA1411" s="14">
        <v>0</v>
      </c>
      <c r="AB1411" s="14">
        <v>0</v>
      </c>
      <c r="AC1411" s="14">
        <v>45710</v>
      </c>
      <c r="AD1411" s="14">
        <v>149710</v>
      </c>
      <c r="AE1411" s="161">
        <f>SUM(TAMPData2202[[#This Row],[2022 PE Obligations]:[2022 Paving Obligations]])</f>
        <v>195420</v>
      </c>
      <c r="AF1411" s="14">
        <v>0</v>
      </c>
      <c r="AG1411" s="14">
        <v>0</v>
      </c>
      <c r="AH1411" s="14">
        <v>240010</v>
      </c>
      <c r="AI1411" s="14">
        <v>1075810</v>
      </c>
      <c r="AJ1411" s="14">
        <v>1315820</v>
      </c>
      <c r="AK1411" s="16" t="s">
        <v>3619</v>
      </c>
    </row>
    <row r="1412" spans="1:37" hidden="1" x14ac:dyDescent="0.35">
      <c r="A1412" s="162">
        <v>130289</v>
      </c>
      <c r="B1412" s="8">
        <v>4</v>
      </c>
      <c r="C1412" s="9" t="s">
        <v>97</v>
      </c>
      <c r="D1412" s="10">
        <v>43951</v>
      </c>
      <c r="E1412" s="9" t="s">
        <v>152</v>
      </c>
      <c r="F1412" s="10">
        <v>44515.875162037039</v>
      </c>
      <c r="G1412" s="9" t="s">
        <v>510</v>
      </c>
      <c r="H1412" s="11" t="s">
        <v>750</v>
      </c>
      <c r="I1412" s="9" t="s">
        <v>3270</v>
      </c>
      <c r="J1412" s="12" t="s">
        <v>101</v>
      </c>
      <c r="K1412" s="9"/>
      <c r="L1412" s="12" t="s">
        <v>101</v>
      </c>
      <c r="M1412" s="11" t="s">
        <v>3271</v>
      </c>
      <c r="N1412" s="11" t="s">
        <v>2849</v>
      </c>
      <c r="O1412" s="9" t="s">
        <v>157</v>
      </c>
      <c r="P1412" s="9" t="s">
        <v>158</v>
      </c>
      <c r="Q1412" s="11" t="s">
        <v>2849</v>
      </c>
      <c r="R1412" s="9" t="s">
        <v>47</v>
      </c>
      <c r="S1412" s="9" t="s">
        <v>43</v>
      </c>
      <c r="T1412" s="13">
        <v>5.6</v>
      </c>
      <c r="U1412" s="10">
        <v>44365</v>
      </c>
      <c r="V1412" s="9" t="s">
        <v>1805</v>
      </c>
      <c r="W1412" s="12" t="s">
        <v>93</v>
      </c>
      <c r="X1412" s="12" t="s">
        <v>103</v>
      </c>
      <c r="Y1412" s="163" t="s">
        <v>32</v>
      </c>
      <c r="Z1412" s="11"/>
      <c r="AA1412" s="14">
        <v>0</v>
      </c>
      <c r="AB1412" s="14">
        <v>0</v>
      </c>
      <c r="AC1412" s="14">
        <v>-20987</v>
      </c>
      <c r="AD1412" s="14">
        <v>-442780</v>
      </c>
      <c r="AE1412" s="161">
        <f>SUM(TAMPData2202[[#This Row],[2022 PE Obligations]:[2022 Paving Obligations]])</f>
        <v>-463767</v>
      </c>
      <c r="AF1412" s="14">
        <v>0</v>
      </c>
      <c r="AG1412" s="14">
        <v>0</v>
      </c>
      <c r="AH1412" s="14">
        <v>212613</v>
      </c>
      <c r="AI1412" s="14">
        <v>750020</v>
      </c>
      <c r="AJ1412" s="14">
        <v>962633</v>
      </c>
      <c r="AK1412" s="16" t="s">
        <v>3273</v>
      </c>
    </row>
    <row r="1413" spans="1:37" hidden="1" x14ac:dyDescent="0.35">
      <c r="A1413" s="162">
        <v>130290</v>
      </c>
      <c r="B1413" s="8">
        <v>4</v>
      </c>
      <c r="C1413" s="9" t="s">
        <v>97</v>
      </c>
      <c r="D1413" s="10">
        <v>43951</v>
      </c>
      <c r="E1413" s="9" t="s">
        <v>152</v>
      </c>
      <c r="F1413" s="10">
        <v>44539.875173611108</v>
      </c>
      <c r="G1413" s="9" t="s">
        <v>510</v>
      </c>
      <c r="H1413" s="11" t="s">
        <v>2044</v>
      </c>
      <c r="I1413" s="9" t="s">
        <v>3274</v>
      </c>
      <c r="J1413" s="12" t="s">
        <v>101</v>
      </c>
      <c r="K1413" s="9"/>
      <c r="L1413" s="12" t="s">
        <v>101</v>
      </c>
      <c r="M1413" s="11" t="s">
        <v>3275</v>
      </c>
      <c r="N1413" s="11" t="s">
        <v>2856</v>
      </c>
      <c r="O1413" s="9" t="s">
        <v>157</v>
      </c>
      <c r="P1413" s="9" t="s">
        <v>158</v>
      </c>
      <c r="Q1413" s="11" t="s">
        <v>2856</v>
      </c>
      <c r="R1413" s="9" t="s">
        <v>47</v>
      </c>
      <c r="S1413" s="9" t="s">
        <v>43</v>
      </c>
      <c r="T1413" s="13">
        <v>7.61</v>
      </c>
      <c r="U1413" s="10">
        <v>44365</v>
      </c>
      <c r="V1413" s="9" t="s">
        <v>2155</v>
      </c>
      <c r="W1413" s="12" t="s">
        <v>93</v>
      </c>
      <c r="X1413" s="12" t="s">
        <v>103</v>
      </c>
      <c r="Y1413" s="163" t="s">
        <v>32</v>
      </c>
      <c r="Z1413" s="11"/>
      <c r="AA1413" s="14">
        <v>0</v>
      </c>
      <c r="AB1413" s="14">
        <v>0</v>
      </c>
      <c r="AC1413" s="14">
        <v>8130</v>
      </c>
      <c r="AD1413" s="14">
        <v>-54745</v>
      </c>
      <c r="AE1413" s="161">
        <f>SUM(TAMPData2202[[#This Row],[2022 PE Obligations]:[2022 Paving Obligations]])</f>
        <v>-46615</v>
      </c>
      <c r="AF1413" s="14">
        <v>0</v>
      </c>
      <c r="AG1413" s="14">
        <v>0</v>
      </c>
      <c r="AH1413" s="14">
        <v>258130</v>
      </c>
      <c r="AI1413" s="14">
        <v>1218065</v>
      </c>
      <c r="AJ1413" s="14">
        <v>1476195</v>
      </c>
      <c r="AK1413" s="16" t="s">
        <v>3277</v>
      </c>
    </row>
    <row r="1414" spans="1:37" hidden="1" x14ac:dyDescent="0.35">
      <c r="A1414" s="162">
        <v>130309</v>
      </c>
      <c r="B1414" s="8">
        <v>4</v>
      </c>
      <c r="C1414" s="9" t="s">
        <v>122</v>
      </c>
      <c r="D1414" s="10">
        <v>43956</v>
      </c>
      <c r="E1414" s="9" t="s">
        <v>152</v>
      </c>
      <c r="F1414" s="10">
        <v>44494.875277777777</v>
      </c>
      <c r="G1414" s="9" t="s">
        <v>108</v>
      </c>
      <c r="H1414" s="11" t="s">
        <v>88</v>
      </c>
      <c r="I1414" s="9" t="s">
        <v>708</v>
      </c>
      <c r="J1414" s="12" t="s">
        <v>101</v>
      </c>
      <c r="K1414" s="9"/>
      <c r="L1414" s="12" t="s">
        <v>101</v>
      </c>
      <c r="M1414" s="11" t="s">
        <v>3630</v>
      </c>
      <c r="N1414" s="11" t="s">
        <v>1793</v>
      </c>
      <c r="O1414" s="9" t="s">
        <v>157</v>
      </c>
      <c r="P1414" s="9" t="s">
        <v>158</v>
      </c>
      <c r="Q1414" s="11" t="s">
        <v>1793</v>
      </c>
      <c r="R1414" s="9" t="s">
        <v>47</v>
      </c>
      <c r="S1414" s="9" t="s">
        <v>43</v>
      </c>
      <c r="T1414" s="13">
        <v>0.49</v>
      </c>
      <c r="U1414" s="10">
        <v>44477</v>
      </c>
      <c r="V1414" s="9" t="s">
        <v>1805</v>
      </c>
      <c r="W1414" s="12" t="s">
        <v>93</v>
      </c>
      <c r="X1414" s="12" t="s">
        <v>103</v>
      </c>
      <c r="Y1414" s="163" t="s">
        <v>32</v>
      </c>
      <c r="Z1414" s="11"/>
      <c r="AA1414" s="14">
        <v>0</v>
      </c>
      <c r="AB1414" s="14">
        <v>0</v>
      </c>
      <c r="AC1414" s="14">
        <v>44260</v>
      </c>
      <c r="AD1414" s="14">
        <v>114820</v>
      </c>
      <c r="AE1414" s="161">
        <f>SUM(TAMPData2202[[#This Row],[2022 PE Obligations]:[2022 Paving Obligations]])</f>
        <v>159080</v>
      </c>
      <c r="AF1414" s="14">
        <v>0</v>
      </c>
      <c r="AG1414" s="14">
        <v>0</v>
      </c>
      <c r="AH1414" s="14">
        <v>141160</v>
      </c>
      <c r="AI1414" s="14">
        <v>584820</v>
      </c>
      <c r="AJ1414" s="14">
        <v>725980</v>
      </c>
      <c r="AK1414" s="16" t="s">
        <v>3631</v>
      </c>
    </row>
    <row r="1415" spans="1:37" hidden="1" x14ac:dyDescent="0.35">
      <c r="A1415" s="159">
        <v>130311.01</v>
      </c>
      <c r="B1415" s="8">
        <v>4</v>
      </c>
      <c r="C1415" s="9" t="s">
        <v>85</v>
      </c>
      <c r="D1415" s="10">
        <v>44545</v>
      </c>
      <c r="E1415" s="9" t="s">
        <v>3474</v>
      </c>
      <c r="F1415" s="10">
        <v>44595</v>
      </c>
      <c r="G1415" s="9" t="s">
        <v>2404</v>
      </c>
      <c r="H1415" s="11" t="s">
        <v>2044</v>
      </c>
      <c r="I1415" s="9" t="s">
        <v>6600</v>
      </c>
      <c r="J1415" s="12" t="s">
        <v>101</v>
      </c>
      <c r="K1415" s="9"/>
      <c r="L1415" s="12" t="s">
        <v>101</v>
      </c>
      <c r="M1415" s="11" t="s">
        <v>6601</v>
      </c>
      <c r="N1415" s="11" t="s">
        <v>1897</v>
      </c>
      <c r="O1415" s="9" t="s">
        <v>1836</v>
      </c>
      <c r="P1415" s="9" t="s">
        <v>5440</v>
      </c>
      <c r="Q1415" s="11"/>
      <c r="R1415" s="166" t="s">
        <v>1778</v>
      </c>
      <c r="S1415" s="9"/>
      <c r="T1415" s="13">
        <v>0.3</v>
      </c>
      <c r="U1415" s="12"/>
      <c r="V1415" s="9"/>
      <c r="W1415" s="12" t="s">
        <v>93</v>
      </c>
      <c r="X1415" s="12" t="s">
        <v>103</v>
      </c>
      <c r="Y1415" s="12"/>
      <c r="Z1415" s="11"/>
      <c r="AA1415" s="14">
        <v>40000</v>
      </c>
      <c r="AB1415" s="14">
        <v>0</v>
      </c>
      <c r="AC1415" s="14">
        <v>0</v>
      </c>
      <c r="AD1415" s="14">
        <v>0</v>
      </c>
      <c r="AE1415" s="161">
        <f>SUM(TAMPData2202[[#This Row],[2022 PE Obligations]:[2022 Paving Obligations]])</f>
        <v>40000</v>
      </c>
      <c r="AF1415" s="14">
        <v>40000</v>
      </c>
      <c r="AG1415" s="14">
        <v>0</v>
      </c>
      <c r="AH1415" s="14">
        <v>0</v>
      </c>
      <c r="AI1415" s="14">
        <v>0</v>
      </c>
      <c r="AJ1415" s="14">
        <v>40000</v>
      </c>
      <c r="AK1415" s="16" t="s">
        <v>6602</v>
      </c>
    </row>
    <row r="1416" spans="1:37" hidden="1" x14ac:dyDescent="0.35">
      <c r="A1416" s="159">
        <v>130314</v>
      </c>
      <c r="B1416" s="8">
        <v>4</v>
      </c>
      <c r="C1416" s="9" t="s">
        <v>85</v>
      </c>
      <c r="D1416" s="10">
        <v>43957</v>
      </c>
      <c r="E1416" s="9" t="s">
        <v>3474</v>
      </c>
      <c r="F1416" s="10">
        <v>44567</v>
      </c>
      <c r="G1416" s="9" t="s">
        <v>87</v>
      </c>
      <c r="H1416" s="11" t="s">
        <v>2853</v>
      </c>
      <c r="I1416" s="9" t="s">
        <v>484</v>
      </c>
      <c r="J1416" s="12" t="s">
        <v>101</v>
      </c>
      <c r="K1416" s="9"/>
      <c r="L1416" s="12" t="s">
        <v>101</v>
      </c>
      <c r="M1416" s="11" t="s">
        <v>6603</v>
      </c>
      <c r="N1416" s="11" t="s">
        <v>6604</v>
      </c>
      <c r="O1416" s="9" t="s">
        <v>1836</v>
      </c>
      <c r="P1416" s="9" t="s">
        <v>5440</v>
      </c>
      <c r="Q1416" s="11"/>
      <c r="R1416" s="166" t="s">
        <v>1778</v>
      </c>
      <c r="S1416" s="9"/>
      <c r="T1416" s="13">
        <v>0.53</v>
      </c>
      <c r="U1416" s="10">
        <v>45156</v>
      </c>
      <c r="V1416" s="9"/>
      <c r="W1416" s="12" t="s">
        <v>93</v>
      </c>
      <c r="X1416" s="12" t="s">
        <v>13</v>
      </c>
      <c r="Y1416" s="12"/>
      <c r="Z1416" s="11"/>
      <c r="AA1416" s="14">
        <v>62000</v>
      </c>
      <c r="AB1416" s="14">
        <v>0</v>
      </c>
      <c r="AC1416" s="14">
        <v>0</v>
      </c>
      <c r="AD1416" s="14">
        <v>0</v>
      </c>
      <c r="AE1416" s="161">
        <f>SUM(TAMPData2202[[#This Row],[2022 PE Obligations]:[2022 Paving Obligations]])</f>
        <v>62000</v>
      </c>
      <c r="AF1416" s="14">
        <v>102000</v>
      </c>
      <c r="AG1416" s="14">
        <v>0</v>
      </c>
      <c r="AH1416" s="14">
        <v>0</v>
      </c>
      <c r="AI1416" s="14">
        <v>0</v>
      </c>
      <c r="AJ1416" s="14">
        <v>102000</v>
      </c>
      <c r="AK1416" s="16" t="s">
        <v>6605</v>
      </c>
    </row>
    <row r="1417" spans="1:37" hidden="1" x14ac:dyDescent="0.35">
      <c r="A1417" s="159">
        <v>130347</v>
      </c>
      <c r="B1417" s="8">
        <v>4</v>
      </c>
      <c r="C1417" s="9" t="s">
        <v>85</v>
      </c>
      <c r="D1417" s="10">
        <v>43966</v>
      </c>
      <c r="E1417" s="9" t="s">
        <v>3474</v>
      </c>
      <c r="F1417" s="10">
        <v>44524</v>
      </c>
      <c r="G1417" s="9" t="s">
        <v>1397</v>
      </c>
      <c r="H1417" s="11" t="s">
        <v>489</v>
      </c>
      <c r="I1417" s="9" t="s">
        <v>1522</v>
      </c>
      <c r="J1417" s="12" t="s">
        <v>101</v>
      </c>
      <c r="K1417" s="9"/>
      <c r="L1417" s="12" t="s">
        <v>101</v>
      </c>
      <c r="M1417" s="11" t="s">
        <v>6606</v>
      </c>
      <c r="N1417" s="11" t="s">
        <v>6001</v>
      </c>
      <c r="O1417" s="9" t="s">
        <v>1836</v>
      </c>
      <c r="P1417" s="9" t="s">
        <v>5440</v>
      </c>
      <c r="Q1417" s="11"/>
      <c r="R1417" s="166" t="s">
        <v>1778</v>
      </c>
      <c r="S1417" s="9"/>
      <c r="T1417" s="13">
        <v>6</v>
      </c>
      <c r="U1417" s="10">
        <v>44841</v>
      </c>
      <c r="V1417" s="9"/>
      <c r="W1417" s="12" t="s">
        <v>93</v>
      </c>
      <c r="X1417" s="12" t="s">
        <v>103</v>
      </c>
      <c r="Y1417" s="12"/>
      <c r="Z1417" s="11"/>
      <c r="AA1417" s="14">
        <v>20000</v>
      </c>
      <c r="AB1417" s="14">
        <v>0</v>
      </c>
      <c r="AC1417" s="14">
        <v>0</v>
      </c>
      <c r="AD1417" s="14">
        <v>0</v>
      </c>
      <c r="AE1417" s="161">
        <f>SUM(TAMPData2202[[#This Row],[2022 PE Obligations]:[2022 Paving Obligations]])</f>
        <v>20000</v>
      </c>
      <c r="AF1417" s="14">
        <v>60000</v>
      </c>
      <c r="AG1417" s="14">
        <v>0</v>
      </c>
      <c r="AH1417" s="14">
        <v>0</v>
      </c>
      <c r="AI1417" s="14">
        <v>0</v>
      </c>
      <c r="AJ1417" s="14">
        <v>60000</v>
      </c>
      <c r="AK1417" s="16" t="s">
        <v>6607</v>
      </c>
    </row>
    <row r="1418" spans="1:37" hidden="1" x14ac:dyDescent="0.35">
      <c r="A1418" s="159">
        <v>130355</v>
      </c>
      <c r="B1418" s="8">
        <v>3</v>
      </c>
      <c r="C1418" s="9" t="s">
        <v>85</v>
      </c>
      <c r="D1418" s="10">
        <v>43970</v>
      </c>
      <c r="E1418" s="9" t="s">
        <v>6608</v>
      </c>
      <c r="F1418" s="10">
        <v>43970</v>
      </c>
      <c r="G1418" s="9" t="s">
        <v>6608</v>
      </c>
      <c r="H1418" s="11" t="s">
        <v>365</v>
      </c>
      <c r="I1418" s="9"/>
      <c r="J1418" s="12"/>
      <c r="K1418" s="9"/>
      <c r="L1418" s="12"/>
      <c r="M1418" s="11" t="s">
        <v>6609</v>
      </c>
      <c r="N1418" s="11"/>
      <c r="O1418" s="9" t="s">
        <v>5122</v>
      </c>
      <c r="P1418" s="9" t="s">
        <v>5123</v>
      </c>
      <c r="Q1418" s="11"/>
      <c r="R1418" s="166" t="s">
        <v>1778</v>
      </c>
      <c r="S1418" s="166" t="s">
        <v>1778</v>
      </c>
      <c r="T1418" s="15" t="s">
        <v>505</v>
      </c>
      <c r="U1418" s="12"/>
      <c r="V1418" s="9"/>
      <c r="W1418" s="12" t="s">
        <v>93</v>
      </c>
      <c r="X1418" s="12"/>
      <c r="Y1418" s="12"/>
      <c r="Z1418" s="11"/>
      <c r="AA1418" s="14">
        <v>0</v>
      </c>
      <c r="AB1418" s="14">
        <v>0</v>
      </c>
      <c r="AC1418" s="14">
        <v>78000</v>
      </c>
      <c r="AD1418" s="14">
        <v>0</v>
      </c>
      <c r="AE1418" s="161">
        <f>SUM(TAMPData2202[[#This Row],[2022 PE Obligations]:[2022 Paving Obligations]])</f>
        <v>78000</v>
      </c>
      <c r="AF1418" s="14">
        <v>0</v>
      </c>
      <c r="AG1418" s="14">
        <v>0</v>
      </c>
      <c r="AH1418" s="14">
        <v>172000</v>
      </c>
      <c r="AI1418" s="14">
        <v>0</v>
      </c>
      <c r="AJ1418" s="14">
        <v>172000</v>
      </c>
      <c r="AK1418" s="16" t="s">
        <v>6610</v>
      </c>
    </row>
    <row r="1419" spans="1:37" ht="90" hidden="1" x14ac:dyDescent="0.35">
      <c r="A1419" s="159">
        <v>130357</v>
      </c>
      <c r="B1419" s="8">
        <v>1</v>
      </c>
      <c r="C1419" s="9" t="s">
        <v>85</v>
      </c>
      <c r="D1419" s="10">
        <v>43970</v>
      </c>
      <c r="E1419" s="9" t="s">
        <v>235</v>
      </c>
      <c r="F1419" s="10">
        <v>43970</v>
      </c>
      <c r="G1419" s="9" t="s">
        <v>235</v>
      </c>
      <c r="H1419" s="11" t="s">
        <v>6611</v>
      </c>
      <c r="I1419" s="9"/>
      <c r="J1419" s="12"/>
      <c r="K1419" s="9"/>
      <c r="L1419" s="12" t="s">
        <v>4981</v>
      </c>
      <c r="M1419" s="11" t="s">
        <v>6612</v>
      </c>
      <c r="N1419" s="11" t="s">
        <v>6613</v>
      </c>
      <c r="O1419" s="9" t="s">
        <v>6499</v>
      </c>
      <c r="P1419" s="9" t="s">
        <v>4979</v>
      </c>
      <c r="Q1419" s="11"/>
      <c r="R1419" s="166" t="s">
        <v>1778</v>
      </c>
      <c r="S1419" s="9"/>
      <c r="T1419" s="15" t="s">
        <v>505</v>
      </c>
      <c r="U1419" s="12"/>
      <c r="V1419" s="9"/>
      <c r="W1419" s="12" t="s">
        <v>93</v>
      </c>
      <c r="X1419" s="12"/>
      <c r="Y1419" s="12"/>
      <c r="Z1419" s="11"/>
      <c r="AA1419" s="14">
        <v>0</v>
      </c>
      <c r="AB1419" s="14">
        <v>0</v>
      </c>
      <c r="AC1419" s="14">
        <v>0</v>
      </c>
      <c r="AD1419" s="14">
        <v>0</v>
      </c>
      <c r="AE1419" s="161">
        <f>SUM(TAMPData2202[[#This Row],[2022 PE Obligations]:[2022 Paving Obligations]])</f>
        <v>0</v>
      </c>
      <c r="AF1419" s="14">
        <v>0</v>
      </c>
      <c r="AG1419" s="14">
        <v>0</v>
      </c>
      <c r="AH1419" s="14">
        <v>1259310</v>
      </c>
      <c r="AI1419" s="14">
        <v>0</v>
      </c>
      <c r="AJ1419" s="14">
        <v>1259310</v>
      </c>
      <c r="AK1419" s="16" t="s">
        <v>6614</v>
      </c>
    </row>
    <row r="1420" spans="1:37" ht="36" x14ac:dyDescent="0.35">
      <c r="A1420" s="159">
        <v>130358</v>
      </c>
      <c r="B1420" s="8">
        <v>6</v>
      </c>
      <c r="C1420" s="9" t="s">
        <v>85</v>
      </c>
      <c r="D1420" s="10">
        <v>43971</v>
      </c>
      <c r="E1420" s="9" t="s">
        <v>189</v>
      </c>
      <c r="F1420" s="10">
        <v>44523</v>
      </c>
      <c r="G1420" s="9" t="s">
        <v>148</v>
      </c>
      <c r="H1420" s="11" t="s">
        <v>667</v>
      </c>
      <c r="I1420" s="9"/>
      <c r="J1420" s="12"/>
      <c r="K1420" s="9"/>
      <c r="L1420" s="12"/>
      <c r="M1420" s="11" t="s">
        <v>6615</v>
      </c>
      <c r="N1420" s="11" t="s">
        <v>6616</v>
      </c>
      <c r="O1420" s="9" t="s">
        <v>553</v>
      </c>
      <c r="P1420" s="9" t="s">
        <v>1723</v>
      </c>
      <c r="Q1420" s="11"/>
      <c r="R1420" s="166" t="s">
        <v>1724</v>
      </c>
      <c r="S1420" s="166" t="s">
        <v>45</v>
      </c>
      <c r="T1420" s="13">
        <v>0</v>
      </c>
      <c r="U1420" s="12"/>
      <c r="V1420" s="9"/>
      <c r="W1420" s="12" t="s">
        <v>93</v>
      </c>
      <c r="X1420" s="12"/>
      <c r="Y1420" s="153" t="s">
        <v>4981</v>
      </c>
      <c r="Z1420" s="11"/>
      <c r="AA1420" s="14">
        <v>300000</v>
      </c>
      <c r="AB1420" s="14">
        <v>0</v>
      </c>
      <c r="AC1420" s="14">
        <v>0</v>
      </c>
      <c r="AD1420" s="14">
        <v>0</v>
      </c>
      <c r="AE1420" s="165">
        <f>SUM(TAMPData2202[[#This Row],[2022 PE Obligations]:[2022 Paving Obligations]])</f>
        <v>300000</v>
      </c>
      <c r="AF1420" s="14">
        <v>1000000</v>
      </c>
      <c r="AG1420" s="14">
        <v>0</v>
      </c>
      <c r="AH1420" s="14">
        <v>0</v>
      </c>
      <c r="AI1420" s="14">
        <v>0</v>
      </c>
      <c r="AJ1420" s="14">
        <v>1000000</v>
      </c>
      <c r="AK1420" s="16"/>
    </row>
    <row r="1421" spans="1:37" hidden="1" x14ac:dyDescent="0.35">
      <c r="A1421" s="159">
        <v>130365</v>
      </c>
      <c r="B1421" s="8">
        <v>4</v>
      </c>
      <c r="C1421" s="9" t="s">
        <v>122</v>
      </c>
      <c r="D1421" s="10">
        <v>43972</v>
      </c>
      <c r="E1421" s="9" t="s">
        <v>385</v>
      </c>
      <c r="F1421" s="10">
        <v>44301</v>
      </c>
      <c r="G1421" s="9" t="s">
        <v>253</v>
      </c>
      <c r="H1421" s="11" t="s">
        <v>489</v>
      </c>
      <c r="I1421" s="9" t="s">
        <v>1340</v>
      </c>
      <c r="J1421" s="12"/>
      <c r="K1421" s="9" t="s">
        <v>1341</v>
      </c>
      <c r="L1421" s="12" t="s">
        <v>183</v>
      </c>
      <c r="M1421" s="11" t="s">
        <v>1342</v>
      </c>
      <c r="N1421" s="11" t="s">
        <v>1343</v>
      </c>
      <c r="O1421" s="9" t="s">
        <v>271</v>
      </c>
      <c r="P1421" s="9" t="s">
        <v>166</v>
      </c>
      <c r="Q1421" s="11"/>
      <c r="R1421" s="9" t="s">
        <v>39</v>
      </c>
      <c r="S1421" s="9" t="s">
        <v>45</v>
      </c>
      <c r="T1421" s="13">
        <v>0.01</v>
      </c>
      <c r="U1421" s="12"/>
      <c r="V1421" s="9"/>
      <c r="W1421" s="12" t="s">
        <v>93</v>
      </c>
      <c r="X1421" s="12"/>
      <c r="Y1421" s="153" t="s">
        <v>34</v>
      </c>
      <c r="Z1421" s="11" t="s">
        <v>1344</v>
      </c>
      <c r="AA1421" s="14">
        <v>0</v>
      </c>
      <c r="AB1421" s="14">
        <v>0</v>
      </c>
      <c r="AC1421" s="14">
        <v>-5093.08</v>
      </c>
      <c r="AD1421" s="14">
        <v>0</v>
      </c>
      <c r="AE1421" s="161">
        <f>SUM(TAMPData2202[[#This Row],[2022 PE Obligations]:[2022 Paving Obligations]])</f>
        <v>-5093.08</v>
      </c>
      <c r="AF1421" s="14">
        <v>0</v>
      </c>
      <c r="AG1421" s="14">
        <v>0</v>
      </c>
      <c r="AH1421" s="14">
        <v>403251.33</v>
      </c>
      <c r="AI1421" s="14">
        <v>0</v>
      </c>
      <c r="AJ1421" s="14">
        <v>403251.33</v>
      </c>
      <c r="AK1421" s="16" t="s">
        <v>1345</v>
      </c>
    </row>
    <row r="1422" spans="1:37" hidden="1" x14ac:dyDescent="0.35">
      <c r="A1422" s="159">
        <v>130366</v>
      </c>
      <c r="B1422" s="8">
        <v>1</v>
      </c>
      <c r="C1422" s="9" t="s">
        <v>122</v>
      </c>
      <c r="D1422" s="10">
        <v>43973</v>
      </c>
      <c r="E1422" s="9" t="s">
        <v>398</v>
      </c>
      <c r="F1422" s="10">
        <v>44447.875173611108</v>
      </c>
      <c r="G1422" s="9" t="s">
        <v>108</v>
      </c>
      <c r="H1422" s="11" t="s">
        <v>190</v>
      </c>
      <c r="I1422" s="9" t="s">
        <v>1655</v>
      </c>
      <c r="J1422" s="12" t="s">
        <v>101</v>
      </c>
      <c r="K1422" s="9"/>
      <c r="L1422" s="12" t="s">
        <v>101</v>
      </c>
      <c r="M1422" s="11" t="s">
        <v>1656</v>
      </c>
      <c r="N1422" s="11"/>
      <c r="O1422" s="9" t="s">
        <v>438</v>
      </c>
      <c r="P1422" s="9" t="s">
        <v>439</v>
      </c>
      <c r="Q1422" s="11"/>
      <c r="R1422" s="9" t="s">
        <v>39</v>
      </c>
      <c r="S1422" s="9" t="s">
        <v>46</v>
      </c>
      <c r="T1422" s="13">
        <v>0</v>
      </c>
      <c r="U1422" s="10">
        <v>44428</v>
      </c>
      <c r="V1422" s="9"/>
      <c r="W1422" s="12" t="s">
        <v>93</v>
      </c>
      <c r="X1422" s="12" t="s">
        <v>103</v>
      </c>
      <c r="Y1422" s="153" t="s">
        <v>32</v>
      </c>
      <c r="Z1422" s="11" t="s">
        <v>1657</v>
      </c>
      <c r="AA1422" s="14">
        <v>0</v>
      </c>
      <c r="AB1422" s="14">
        <v>0</v>
      </c>
      <c r="AC1422" s="14">
        <v>1103795</v>
      </c>
      <c r="AD1422" s="14">
        <v>0</v>
      </c>
      <c r="AE1422" s="161">
        <f>SUM(TAMPData2202[[#This Row],[2022 PE Obligations]:[2022 Paving Obligations]])</f>
        <v>1103795</v>
      </c>
      <c r="AF1422" s="14">
        <v>0</v>
      </c>
      <c r="AG1422" s="14">
        <v>0</v>
      </c>
      <c r="AH1422" s="14">
        <v>1212795</v>
      </c>
      <c r="AI1422" s="14">
        <v>0</v>
      </c>
      <c r="AJ1422" s="14">
        <v>1212795</v>
      </c>
      <c r="AK1422" s="16" t="s">
        <v>1659</v>
      </c>
    </row>
    <row r="1423" spans="1:37" hidden="1" x14ac:dyDescent="0.35">
      <c r="A1423" s="159">
        <v>130367</v>
      </c>
      <c r="B1423" s="8">
        <v>2</v>
      </c>
      <c r="C1423" s="9" t="s">
        <v>114</v>
      </c>
      <c r="D1423" s="10">
        <v>43973</v>
      </c>
      <c r="E1423" s="9" t="s">
        <v>228</v>
      </c>
      <c r="F1423" s="10">
        <v>44481</v>
      </c>
      <c r="G1423" s="9" t="s">
        <v>228</v>
      </c>
      <c r="H1423" s="11" t="s">
        <v>465</v>
      </c>
      <c r="I1423" s="9" t="s">
        <v>6617</v>
      </c>
      <c r="J1423" s="12"/>
      <c r="K1423" s="9" t="s">
        <v>6618</v>
      </c>
      <c r="L1423" s="12" t="s">
        <v>183</v>
      </c>
      <c r="M1423" s="11" t="s">
        <v>6619</v>
      </c>
      <c r="N1423" s="11"/>
      <c r="O1423" s="9" t="s">
        <v>4183</v>
      </c>
      <c r="P1423" s="9" t="s">
        <v>157</v>
      </c>
      <c r="Q1423" s="11"/>
      <c r="R1423" s="166" t="s">
        <v>47</v>
      </c>
      <c r="S1423" s="9"/>
      <c r="T1423" s="13">
        <v>2.5</v>
      </c>
      <c r="U1423" s="12"/>
      <c r="V1423" s="9"/>
      <c r="W1423" s="12" t="s">
        <v>93</v>
      </c>
      <c r="X1423" s="12" t="s">
        <v>186</v>
      </c>
      <c r="Y1423" s="153" t="s">
        <v>34</v>
      </c>
      <c r="Z1423" s="11"/>
      <c r="AA1423" s="14">
        <v>0</v>
      </c>
      <c r="AB1423" s="14">
        <v>0</v>
      </c>
      <c r="AC1423" s="14">
        <v>0</v>
      </c>
      <c r="AD1423" s="14">
        <v>15145.68</v>
      </c>
      <c r="AE1423" s="161">
        <f>SUM(TAMPData2202[[#This Row],[2022 PE Obligations]:[2022 Paving Obligations]])</f>
        <v>15145.68</v>
      </c>
      <c r="AF1423" s="14">
        <v>0</v>
      </c>
      <c r="AG1423" s="14">
        <v>0</v>
      </c>
      <c r="AH1423" s="14">
        <v>0</v>
      </c>
      <c r="AI1423" s="14">
        <v>107061.52</v>
      </c>
      <c r="AJ1423" s="14">
        <v>107061.52</v>
      </c>
      <c r="AK1423" s="16" t="s">
        <v>6620</v>
      </c>
    </row>
    <row r="1424" spans="1:37" ht="36" hidden="1" x14ac:dyDescent="0.35">
      <c r="A1424" s="159">
        <v>130369</v>
      </c>
      <c r="B1424" s="8">
        <v>1</v>
      </c>
      <c r="C1424" s="9" t="s">
        <v>97</v>
      </c>
      <c r="D1424" s="10">
        <v>43973</v>
      </c>
      <c r="E1424" s="9" t="s">
        <v>98</v>
      </c>
      <c r="F1424" s="10">
        <v>44413.875104166669</v>
      </c>
      <c r="G1424" s="9" t="s">
        <v>108</v>
      </c>
      <c r="H1424" s="11" t="s">
        <v>1192</v>
      </c>
      <c r="I1424" s="9" t="s">
        <v>477</v>
      </c>
      <c r="J1424" s="12" t="s">
        <v>299</v>
      </c>
      <c r="K1424" s="9"/>
      <c r="L1424" s="12" t="s">
        <v>300</v>
      </c>
      <c r="M1424" s="11" t="s">
        <v>4616</v>
      </c>
      <c r="N1424" s="11"/>
      <c r="O1424" s="9" t="s">
        <v>119</v>
      </c>
      <c r="P1424" s="9" t="s">
        <v>1836</v>
      </c>
      <c r="Q1424" s="11"/>
      <c r="R1424" s="9" t="s">
        <v>4525</v>
      </c>
      <c r="S1424" s="9" t="s">
        <v>46</v>
      </c>
      <c r="T1424" s="13">
        <v>0.01</v>
      </c>
      <c r="U1424" s="10">
        <v>44299</v>
      </c>
      <c r="V1424" s="9"/>
      <c r="W1424" s="12" t="s">
        <v>93</v>
      </c>
      <c r="X1424" s="12" t="s">
        <v>303</v>
      </c>
      <c r="Y1424" s="153" t="s">
        <v>29</v>
      </c>
      <c r="Z1424" s="11"/>
      <c r="AA1424" s="14">
        <v>41600</v>
      </c>
      <c r="AB1424" s="14">
        <v>0</v>
      </c>
      <c r="AC1424" s="14">
        <v>0</v>
      </c>
      <c r="AD1424" s="14">
        <v>0</v>
      </c>
      <c r="AE1424" s="161">
        <f>SUM(TAMPData2202[[#This Row],[2022 PE Obligations]:[2022 Paving Obligations]])</f>
        <v>41600</v>
      </c>
      <c r="AF1424" s="14">
        <v>50150</v>
      </c>
      <c r="AG1424" s="14">
        <v>100000</v>
      </c>
      <c r="AH1424" s="14">
        <v>1581001</v>
      </c>
      <c r="AI1424" s="14">
        <v>0</v>
      </c>
      <c r="AJ1424" s="14">
        <v>1731151</v>
      </c>
      <c r="AK1424" s="16" t="s">
        <v>4618</v>
      </c>
    </row>
    <row r="1425" spans="1:37" ht="36" hidden="1" x14ac:dyDescent="0.35">
      <c r="A1425" s="159">
        <v>130370</v>
      </c>
      <c r="B1425" s="8">
        <v>1</v>
      </c>
      <c r="C1425" s="9" t="s">
        <v>85</v>
      </c>
      <c r="D1425" s="10">
        <v>43973</v>
      </c>
      <c r="E1425" s="9" t="s">
        <v>98</v>
      </c>
      <c r="F1425" s="10">
        <v>44279</v>
      </c>
      <c r="G1425" s="9" t="s">
        <v>152</v>
      </c>
      <c r="H1425" s="11" t="s">
        <v>1192</v>
      </c>
      <c r="I1425" s="9" t="s">
        <v>477</v>
      </c>
      <c r="J1425" s="12" t="s">
        <v>299</v>
      </c>
      <c r="K1425" s="9"/>
      <c r="L1425" s="12" t="s">
        <v>300</v>
      </c>
      <c r="M1425" s="11" t="s">
        <v>4619</v>
      </c>
      <c r="N1425" s="11"/>
      <c r="O1425" s="9" t="s">
        <v>119</v>
      </c>
      <c r="P1425" s="9" t="s">
        <v>1836</v>
      </c>
      <c r="Q1425" s="11"/>
      <c r="R1425" s="9" t="s">
        <v>4525</v>
      </c>
      <c r="S1425" s="9" t="s">
        <v>46</v>
      </c>
      <c r="T1425" s="13">
        <v>0.01</v>
      </c>
      <c r="U1425" s="10">
        <v>44281</v>
      </c>
      <c r="V1425" s="9"/>
      <c r="W1425" s="12" t="s">
        <v>93</v>
      </c>
      <c r="X1425" s="12" t="s">
        <v>303</v>
      </c>
      <c r="Y1425" s="153" t="s">
        <v>29</v>
      </c>
      <c r="Z1425" s="11"/>
      <c r="AA1425" s="14">
        <v>3309</v>
      </c>
      <c r="AB1425" s="14">
        <v>0</v>
      </c>
      <c r="AC1425" s="14">
        <v>0</v>
      </c>
      <c r="AD1425" s="14">
        <v>0</v>
      </c>
      <c r="AE1425" s="161">
        <f>SUM(TAMPData2202[[#This Row],[2022 PE Obligations]:[2022 Paving Obligations]])</f>
        <v>3309</v>
      </c>
      <c r="AF1425" s="14">
        <v>3310</v>
      </c>
      <c r="AG1425" s="14">
        <v>100000</v>
      </c>
      <c r="AH1425" s="14">
        <v>1</v>
      </c>
      <c r="AI1425" s="14">
        <v>0</v>
      </c>
      <c r="AJ1425" s="14">
        <v>103311</v>
      </c>
      <c r="AK1425" s="16" t="s">
        <v>4620</v>
      </c>
    </row>
    <row r="1426" spans="1:37" hidden="1" x14ac:dyDescent="0.35">
      <c r="A1426" s="162">
        <v>130382</v>
      </c>
      <c r="B1426" s="8">
        <v>1</v>
      </c>
      <c r="C1426" s="9" t="s">
        <v>122</v>
      </c>
      <c r="D1426" s="10">
        <v>43977</v>
      </c>
      <c r="E1426" s="9" t="s">
        <v>152</v>
      </c>
      <c r="F1426" s="10">
        <v>44487</v>
      </c>
      <c r="G1426" s="9" t="s">
        <v>161</v>
      </c>
      <c r="H1426" s="11" t="s">
        <v>297</v>
      </c>
      <c r="I1426" s="9" t="s">
        <v>3278</v>
      </c>
      <c r="J1426" s="12" t="s">
        <v>101</v>
      </c>
      <c r="K1426" s="9"/>
      <c r="L1426" s="12" t="s">
        <v>101</v>
      </c>
      <c r="M1426" s="11" t="s">
        <v>3279</v>
      </c>
      <c r="N1426" s="11" t="s">
        <v>3280</v>
      </c>
      <c r="O1426" s="9" t="s">
        <v>157</v>
      </c>
      <c r="P1426" s="9" t="s">
        <v>158</v>
      </c>
      <c r="Q1426" s="11" t="s">
        <v>1793</v>
      </c>
      <c r="R1426" s="9" t="s">
        <v>47</v>
      </c>
      <c r="S1426" s="9" t="s">
        <v>43</v>
      </c>
      <c r="T1426" s="13">
        <v>1.26</v>
      </c>
      <c r="U1426" s="10">
        <v>44365</v>
      </c>
      <c r="V1426" s="9" t="s">
        <v>1805</v>
      </c>
      <c r="W1426" s="12" t="s">
        <v>93</v>
      </c>
      <c r="X1426" s="12"/>
      <c r="Y1426" s="163" t="s">
        <v>32</v>
      </c>
      <c r="Z1426" s="11"/>
      <c r="AA1426" s="14">
        <v>0</v>
      </c>
      <c r="AB1426" s="14">
        <v>0</v>
      </c>
      <c r="AC1426" s="14">
        <v>3875</v>
      </c>
      <c r="AD1426" s="14">
        <v>-32427</v>
      </c>
      <c r="AE1426" s="161">
        <f>SUM(TAMPData2202[[#This Row],[2022 PE Obligations]:[2022 Paving Obligations]])</f>
        <v>-28552</v>
      </c>
      <c r="AF1426" s="14">
        <v>0</v>
      </c>
      <c r="AG1426" s="14">
        <v>0</v>
      </c>
      <c r="AH1426" s="14">
        <v>12485</v>
      </c>
      <c r="AI1426" s="14">
        <v>922773</v>
      </c>
      <c r="AJ1426" s="14">
        <v>935258</v>
      </c>
      <c r="AK1426" s="16" t="s">
        <v>3282</v>
      </c>
    </row>
    <row r="1427" spans="1:37" hidden="1" x14ac:dyDescent="0.35">
      <c r="A1427" s="162">
        <v>130385</v>
      </c>
      <c r="B1427" s="8">
        <v>1</v>
      </c>
      <c r="C1427" s="9" t="s">
        <v>97</v>
      </c>
      <c r="D1427" s="10">
        <v>43977</v>
      </c>
      <c r="E1427" s="9" t="s">
        <v>152</v>
      </c>
      <c r="F1427" s="10">
        <v>44539.875162037039</v>
      </c>
      <c r="G1427" s="9" t="s">
        <v>108</v>
      </c>
      <c r="H1427" s="11" t="s">
        <v>443</v>
      </c>
      <c r="I1427" s="9" t="s">
        <v>2859</v>
      </c>
      <c r="J1427" s="12" t="s">
        <v>101</v>
      </c>
      <c r="K1427" s="9"/>
      <c r="L1427" s="12" t="s">
        <v>101</v>
      </c>
      <c r="M1427" s="11" t="s">
        <v>2860</v>
      </c>
      <c r="N1427" s="11" t="s">
        <v>2306</v>
      </c>
      <c r="O1427" s="9" t="s">
        <v>157</v>
      </c>
      <c r="P1427" s="9" t="s">
        <v>157</v>
      </c>
      <c r="Q1427" s="11" t="s">
        <v>2306</v>
      </c>
      <c r="R1427" s="164" t="s">
        <v>47</v>
      </c>
      <c r="S1427" s="164" t="s">
        <v>43</v>
      </c>
      <c r="T1427" s="13">
        <v>5.77</v>
      </c>
      <c r="U1427" s="10">
        <v>44323</v>
      </c>
      <c r="V1427" s="9" t="s">
        <v>1860</v>
      </c>
      <c r="W1427" s="12" t="s">
        <v>93</v>
      </c>
      <c r="X1427" s="12" t="s">
        <v>103</v>
      </c>
      <c r="Y1427" s="163" t="s">
        <v>32</v>
      </c>
      <c r="Z1427" s="11"/>
      <c r="AA1427" s="14">
        <v>0</v>
      </c>
      <c r="AB1427" s="14">
        <v>0</v>
      </c>
      <c r="AC1427" s="14">
        <v>0</v>
      </c>
      <c r="AD1427" s="14">
        <v>584776</v>
      </c>
      <c r="AE1427" s="161">
        <f>SUM(TAMPData2202[[#This Row],[2022 PE Obligations]:[2022 Paving Obligations]])</f>
        <v>584776</v>
      </c>
      <c r="AF1427" s="14">
        <v>0</v>
      </c>
      <c r="AG1427" s="14">
        <v>0</v>
      </c>
      <c r="AH1427" s="14">
        <v>0</v>
      </c>
      <c r="AI1427" s="14">
        <v>584776</v>
      </c>
      <c r="AJ1427" s="14">
        <v>584776</v>
      </c>
      <c r="AK1427" s="16" t="s">
        <v>2862</v>
      </c>
    </row>
    <row r="1428" spans="1:37" hidden="1" x14ac:dyDescent="0.35">
      <c r="A1428" s="162">
        <v>130387</v>
      </c>
      <c r="B1428" s="8">
        <v>1</v>
      </c>
      <c r="C1428" s="9" t="s">
        <v>97</v>
      </c>
      <c r="D1428" s="10">
        <v>43977</v>
      </c>
      <c r="E1428" s="9" t="s">
        <v>152</v>
      </c>
      <c r="F1428" s="10">
        <v>44529.875173611108</v>
      </c>
      <c r="G1428" s="9" t="s">
        <v>108</v>
      </c>
      <c r="H1428" s="11" t="s">
        <v>285</v>
      </c>
      <c r="I1428" s="9" t="s">
        <v>292</v>
      </c>
      <c r="J1428" s="12" t="s">
        <v>101</v>
      </c>
      <c r="K1428" s="9"/>
      <c r="L1428" s="12" t="s">
        <v>101</v>
      </c>
      <c r="M1428" s="11" t="s">
        <v>3239</v>
      </c>
      <c r="N1428" s="11" t="s">
        <v>3240</v>
      </c>
      <c r="O1428" s="9" t="s">
        <v>157</v>
      </c>
      <c r="P1428" s="9" t="s">
        <v>158</v>
      </c>
      <c r="Q1428" s="11" t="s">
        <v>3240</v>
      </c>
      <c r="R1428" s="9" t="s">
        <v>47</v>
      </c>
      <c r="S1428" s="9" t="s">
        <v>43</v>
      </c>
      <c r="T1428" s="13">
        <v>5.29</v>
      </c>
      <c r="U1428" s="10">
        <v>44365</v>
      </c>
      <c r="V1428" s="9" t="s">
        <v>1805</v>
      </c>
      <c r="W1428" s="12" t="s">
        <v>670</v>
      </c>
      <c r="X1428" s="12" t="s">
        <v>13</v>
      </c>
      <c r="Y1428" s="163" t="s">
        <v>31</v>
      </c>
      <c r="Z1428" s="11"/>
      <c r="AA1428" s="14">
        <v>0</v>
      </c>
      <c r="AB1428" s="14">
        <v>0</v>
      </c>
      <c r="AC1428" s="14">
        <v>7220</v>
      </c>
      <c r="AD1428" s="14">
        <v>-47870</v>
      </c>
      <c r="AE1428" s="161">
        <f>SUM(TAMPData2202[[#This Row],[2022 PE Obligations]:[2022 Paving Obligations]])</f>
        <v>-40650</v>
      </c>
      <c r="AF1428" s="14">
        <v>0</v>
      </c>
      <c r="AG1428" s="14">
        <v>0</v>
      </c>
      <c r="AH1428" s="14">
        <v>81120</v>
      </c>
      <c r="AI1428" s="14">
        <v>2668730</v>
      </c>
      <c r="AJ1428" s="14">
        <v>2749850</v>
      </c>
      <c r="AK1428" s="16" t="s">
        <v>3242</v>
      </c>
    </row>
    <row r="1429" spans="1:37" ht="36" hidden="1" x14ac:dyDescent="0.35">
      <c r="A1429" s="162">
        <v>130390</v>
      </c>
      <c r="B1429" s="8">
        <v>1</v>
      </c>
      <c r="C1429" s="9" t="s">
        <v>85</v>
      </c>
      <c r="D1429" s="10">
        <v>43977</v>
      </c>
      <c r="E1429" s="9" t="s">
        <v>152</v>
      </c>
      <c r="F1429" s="10">
        <v>44586</v>
      </c>
      <c r="G1429" s="9" t="s">
        <v>189</v>
      </c>
      <c r="H1429" s="11" t="s">
        <v>718</v>
      </c>
      <c r="I1429" s="9" t="s">
        <v>697</v>
      </c>
      <c r="J1429" s="12" t="s">
        <v>101</v>
      </c>
      <c r="K1429" s="9"/>
      <c r="L1429" s="12" t="s">
        <v>101</v>
      </c>
      <c r="M1429" s="11" t="s">
        <v>2289</v>
      </c>
      <c r="N1429" s="11" t="s">
        <v>1845</v>
      </c>
      <c r="O1429" s="9" t="s">
        <v>157</v>
      </c>
      <c r="P1429" s="9" t="s">
        <v>1794</v>
      </c>
      <c r="Q1429" s="11" t="s">
        <v>1845</v>
      </c>
      <c r="R1429" s="9" t="s">
        <v>47</v>
      </c>
      <c r="S1429" s="9" t="s">
        <v>43</v>
      </c>
      <c r="T1429" s="13">
        <v>5.0199999999999996</v>
      </c>
      <c r="U1429" s="10">
        <v>44694</v>
      </c>
      <c r="V1429" s="9" t="s">
        <v>1805</v>
      </c>
      <c r="W1429" s="12" t="s">
        <v>670</v>
      </c>
      <c r="X1429" s="12" t="s">
        <v>13</v>
      </c>
      <c r="Y1429" s="163" t="s">
        <v>31</v>
      </c>
      <c r="Z1429" s="11" t="s">
        <v>2290</v>
      </c>
      <c r="AA1429" s="14">
        <v>0</v>
      </c>
      <c r="AB1429" s="14">
        <v>0</v>
      </c>
      <c r="AC1429" s="14">
        <v>5000</v>
      </c>
      <c r="AD1429" s="14">
        <v>0</v>
      </c>
      <c r="AE1429" s="161">
        <f>SUM(TAMPData2202[[#This Row],[2022 PE Obligations]:[2022 Paving Obligations]])</f>
        <v>5000</v>
      </c>
      <c r="AF1429" s="14">
        <v>0</v>
      </c>
      <c r="AG1429" s="14">
        <v>0</v>
      </c>
      <c r="AH1429" s="14">
        <v>5000</v>
      </c>
      <c r="AI1429" s="14">
        <v>0</v>
      </c>
      <c r="AJ1429" s="14">
        <v>5000</v>
      </c>
      <c r="AK1429" s="16" t="s">
        <v>2292</v>
      </c>
    </row>
    <row r="1430" spans="1:37" hidden="1" x14ac:dyDescent="0.35">
      <c r="A1430" s="162">
        <v>130410</v>
      </c>
      <c r="B1430" s="8">
        <v>1</v>
      </c>
      <c r="C1430" s="9" t="s">
        <v>85</v>
      </c>
      <c r="D1430" s="10">
        <v>43978</v>
      </c>
      <c r="E1430" s="9" t="s">
        <v>152</v>
      </c>
      <c r="F1430" s="10">
        <v>44551</v>
      </c>
      <c r="G1430" s="9" t="s">
        <v>161</v>
      </c>
      <c r="H1430" s="11" t="s">
        <v>689</v>
      </c>
      <c r="I1430" s="9" t="s">
        <v>690</v>
      </c>
      <c r="J1430" s="12" t="s">
        <v>101</v>
      </c>
      <c r="K1430" s="9"/>
      <c r="L1430" s="12" t="s">
        <v>101</v>
      </c>
      <c r="M1430" s="11" t="s">
        <v>2013</v>
      </c>
      <c r="N1430" s="11" t="s">
        <v>1793</v>
      </c>
      <c r="O1430" s="9" t="s">
        <v>157</v>
      </c>
      <c r="P1430" s="9" t="s">
        <v>158</v>
      </c>
      <c r="Q1430" s="11" t="s">
        <v>1793</v>
      </c>
      <c r="R1430" s="9" t="s">
        <v>47</v>
      </c>
      <c r="S1430" s="9" t="s">
        <v>43</v>
      </c>
      <c r="T1430" s="13">
        <v>2.2599999999999998</v>
      </c>
      <c r="U1430" s="10">
        <v>44603</v>
      </c>
      <c r="V1430" s="9" t="s">
        <v>1805</v>
      </c>
      <c r="W1430" s="12" t="s">
        <v>670</v>
      </c>
      <c r="X1430" s="12" t="s">
        <v>13</v>
      </c>
      <c r="Y1430" s="163" t="s">
        <v>31</v>
      </c>
      <c r="Z1430" s="11"/>
      <c r="AA1430" s="14">
        <v>0</v>
      </c>
      <c r="AB1430" s="14">
        <v>0</v>
      </c>
      <c r="AC1430" s="14">
        <v>336500</v>
      </c>
      <c r="AD1430" s="14">
        <v>1956000</v>
      </c>
      <c r="AE1430" s="161">
        <f>SUM(TAMPData2202[[#This Row],[2022 PE Obligations]:[2022 Paving Obligations]])</f>
        <v>2292500</v>
      </c>
      <c r="AF1430" s="14">
        <v>0</v>
      </c>
      <c r="AG1430" s="14">
        <v>0</v>
      </c>
      <c r="AH1430" s="14">
        <v>336500</v>
      </c>
      <c r="AI1430" s="14">
        <v>1956000</v>
      </c>
      <c r="AJ1430" s="14">
        <v>2292500</v>
      </c>
      <c r="AK1430" s="16" t="s">
        <v>2015</v>
      </c>
    </row>
    <row r="1431" spans="1:37" hidden="1" x14ac:dyDescent="0.35">
      <c r="A1431" s="162">
        <v>130436</v>
      </c>
      <c r="B1431" s="8">
        <v>1</v>
      </c>
      <c r="C1431" s="9" t="s">
        <v>97</v>
      </c>
      <c r="D1431" s="10">
        <v>43979</v>
      </c>
      <c r="E1431" s="9" t="s">
        <v>152</v>
      </c>
      <c r="F1431" s="10">
        <v>44512.875173611108</v>
      </c>
      <c r="G1431" s="9" t="s">
        <v>108</v>
      </c>
      <c r="H1431" s="11" t="s">
        <v>2232</v>
      </c>
      <c r="I1431" s="9" t="s">
        <v>790</v>
      </c>
      <c r="J1431" s="12" t="s">
        <v>101</v>
      </c>
      <c r="K1431" s="9"/>
      <c r="L1431" s="12" t="s">
        <v>101</v>
      </c>
      <c r="M1431" s="11" t="s">
        <v>2488</v>
      </c>
      <c r="N1431" s="11" t="s">
        <v>2489</v>
      </c>
      <c r="O1431" s="9" t="s">
        <v>157</v>
      </c>
      <c r="P1431" s="9" t="s">
        <v>157</v>
      </c>
      <c r="Q1431" s="11" t="s">
        <v>2490</v>
      </c>
      <c r="R1431" s="164" t="s">
        <v>47</v>
      </c>
      <c r="S1431" s="164" t="s">
        <v>43</v>
      </c>
      <c r="T1431" s="13">
        <v>64.97</v>
      </c>
      <c r="U1431" s="10">
        <v>44281</v>
      </c>
      <c r="V1431" s="9"/>
      <c r="W1431" s="12" t="s">
        <v>93</v>
      </c>
      <c r="X1431" s="12" t="s">
        <v>94</v>
      </c>
      <c r="Y1431" s="163" t="s">
        <v>31</v>
      </c>
      <c r="Z1431" s="11"/>
      <c r="AA1431" s="14">
        <v>0</v>
      </c>
      <c r="AB1431" s="14">
        <v>0</v>
      </c>
      <c r="AC1431" s="14">
        <v>0</v>
      </c>
      <c r="AD1431" s="14">
        <v>0</v>
      </c>
      <c r="AE1431" s="161">
        <f>SUM(TAMPData2202[[#This Row],[2022 PE Obligations]:[2022 Paving Obligations]])</f>
        <v>0</v>
      </c>
      <c r="AF1431" s="14">
        <v>0</v>
      </c>
      <c r="AG1431" s="14">
        <v>0</v>
      </c>
      <c r="AH1431" s="14">
        <v>0</v>
      </c>
      <c r="AI1431" s="14">
        <v>263095</v>
      </c>
      <c r="AJ1431" s="14">
        <v>263095</v>
      </c>
      <c r="AK1431" s="16" t="s">
        <v>2492</v>
      </c>
    </row>
    <row r="1432" spans="1:37" ht="36" hidden="1" x14ac:dyDescent="0.35">
      <c r="A1432" s="162">
        <v>130471</v>
      </c>
      <c r="B1432" s="8">
        <v>2</v>
      </c>
      <c r="C1432" s="9" t="s">
        <v>122</v>
      </c>
      <c r="D1432" s="10">
        <v>43985</v>
      </c>
      <c r="E1432" s="9" t="s">
        <v>152</v>
      </c>
      <c r="F1432" s="10">
        <v>44299</v>
      </c>
      <c r="G1432" s="9" t="s">
        <v>426</v>
      </c>
      <c r="H1432" s="11" t="s">
        <v>1006</v>
      </c>
      <c r="I1432" s="9" t="s">
        <v>292</v>
      </c>
      <c r="J1432" s="12" t="s">
        <v>101</v>
      </c>
      <c r="K1432" s="9"/>
      <c r="L1432" s="12" t="s">
        <v>101</v>
      </c>
      <c r="M1432" s="11" t="s">
        <v>2493</v>
      </c>
      <c r="N1432" s="11" t="s">
        <v>2104</v>
      </c>
      <c r="O1432" s="9" t="s">
        <v>157</v>
      </c>
      <c r="P1432" s="9" t="s">
        <v>158</v>
      </c>
      <c r="Q1432" s="11" t="s">
        <v>2104</v>
      </c>
      <c r="R1432" s="9" t="s">
        <v>47</v>
      </c>
      <c r="S1432" s="164" t="s">
        <v>43</v>
      </c>
      <c r="T1432" s="13">
        <v>3.82</v>
      </c>
      <c r="U1432" s="10">
        <v>44281</v>
      </c>
      <c r="V1432" s="9" t="s">
        <v>1867</v>
      </c>
      <c r="W1432" s="12" t="s">
        <v>93</v>
      </c>
      <c r="X1432" s="12" t="s">
        <v>13</v>
      </c>
      <c r="Y1432" s="163" t="s">
        <v>31</v>
      </c>
      <c r="Z1432" s="11"/>
      <c r="AA1432" s="14">
        <v>0</v>
      </c>
      <c r="AB1432" s="14">
        <v>0</v>
      </c>
      <c r="AC1432" s="14">
        <v>1905</v>
      </c>
      <c r="AD1432" s="14">
        <v>-60186</v>
      </c>
      <c r="AE1432" s="161">
        <f>SUM(TAMPData2202[[#This Row],[2022 PE Obligations]:[2022 Paving Obligations]])</f>
        <v>-58281</v>
      </c>
      <c r="AF1432" s="14">
        <v>0</v>
      </c>
      <c r="AG1432" s="14">
        <v>0</v>
      </c>
      <c r="AH1432" s="14">
        <v>16349</v>
      </c>
      <c r="AI1432" s="14">
        <v>573352</v>
      </c>
      <c r="AJ1432" s="14">
        <v>589701</v>
      </c>
      <c r="AK1432" s="16" t="s">
        <v>2495</v>
      </c>
    </row>
    <row r="1433" spans="1:37" ht="36" hidden="1" x14ac:dyDescent="0.35">
      <c r="A1433" s="162">
        <v>130472</v>
      </c>
      <c r="B1433" s="8">
        <v>2</v>
      </c>
      <c r="C1433" s="9" t="s">
        <v>122</v>
      </c>
      <c r="D1433" s="10">
        <v>43985</v>
      </c>
      <c r="E1433" s="9" t="s">
        <v>152</v>
      </c>
      <c r="F1433" s="10">
        <v>44299.875162037039</v>
      </c>
      <c r="G1433" s="9" t="s">
        <v>426</v>
      </c>
      <c r="H1433" s="11" t="s">
        <v>1539</v>
      </c>
      <c r="I1433" s="9" t="s">
        <v>292</v>
      </c>
      <c r="J1433" s="12" t="s">
        <v>101</v>
      </c>
      <c r="K1433" s="9"/>
      <c r="L1433" s="12" t="s">
        <v>101</v>
      </c>
      <c r="M1433" s="11" t="s">
        <v>2496</v>
      </c>
      <c r="N1433" s="11" t="s">
        <v>2104</v>
      </c>
      <c r="O1433" s="9" t="s">
        <v>157</v>
      </c>
      <c r="P1433" s="9" t="s">
        <v>1794</v>
      </c>
      <c r="Q1433" s="11" t="s">
        <v>2104</v>
      </c>
      <c r="R1433" s="9" t="s">
        <v>47</v>
      </c>
      <c r="S1433" s="164" t="s">
        <v>43</v>
      </c>
      <c r="T1433" s="13">
        <v>9.35</v>
      </c>
      <c r="U1433" s="10">
        <v>44281</v>
      </c>
      <c r="V1433" s="9" t="s">
        <v>1867</v>
      </c>
      <c r="W1433" s="12" t="s">
        <v>93</v>
      </c>
      <c r="X1433" s="12" t="s">
        <v>13</v>
      </c>
      <c r="Y1433" s="163" t="s">
        <v>31</v>
      </c>
      <c r="Z1433" s="11" t="s">
        <v>2497</v>
      </c>
      <c r="AA1433" s="14">
        <v>0</v>
      </c>
      <c r="AB1433" s="14">
        <v>0</v>
      </c>
      <c r="AC1433" s="14">
        <v>132524</v>
      </c>
      <c r="AD1433" s="14">
        <v>-200672</v>
      </c>
      <c r="AE1433" s="161">
        <f>SUM(TAMPData2202[[#This Row],[2022 PE Obligations]:[2022 Paving Obligations]])</f>
        <v>-68148</v>
      </c>
      <c r="AF1433" s="14">
        <v>0</v>
      </c>
      <c r="AG1433" s="14">
        <v>0</v>
      </c>
      <c r="AH1433" s="14">
        <v>680959</v>
      </c>
      <c r="AI1433" s="14">
        <v>1487362</v>
      </c>
      <c r="AJ1433" s="14">
        <v>2168321</v>
      </c>
      <c r="AK1433" s="16" t="s">
        <v>2499</v>
      </c>
    </row>
    <row r="1434" spans="1:37" hidden="1" x14ac:dyDescent="0.35">
      <c r="A1434" s="159">
        <v>130473</v>
      </c>
      <c r="B1434" s="8">
        <v>3</v>
      </c>
      <c r="C1434" s="9" t="s">
        <v>85</v>
      </c>
      <c r="D1434" s="10">
        <v>43985</v>
      </c>
      <c r="E1434" s="9" t="s">
        <v>3474</v>
      </c>
      <c r="F1434" s="10">
        <v>44559</v>
      </c>
      <c r="G1434" s="9" t="s">
        <v>235</v>
      </c>
      <c r="H1434" s="11" t="s">
        <v>1544</v>
      </c>
      <c r="I1434" s="9" t="s">
        <v>1545</v>
      </c>
      <c r="J1434" s="12" t="s">
        <v>101</v>
      </c>
      <c r="K1434" s="9"/>
      <c r="L1434" s="12" t="s">
        <v>101</v>
      </c>
      <c r="M1434" s="11" t="s">
        <v>6621</v>
      </c>
      <c r="N1434" s="11" t="s">
        <v>6622</v>
      </c>
      <c r="O1434" s="9" t="s">
        <v>1836</v>
      </c>
      <c r="P1434" s="9" t="s">
        <v>2935</v>
      </c>
      <c r="Q1434" s="11"/>
      <c r="R1434" s="166" t="s">
        <v>1778</v>
      </c>
      <c r="S1434" s="9"/>
      <c r="T1434" s="13">
        <v>0.73</v>
      </c>
      <c r="U1434" s="10">
        <v>44603</v>
      </c>
      <c r="V1434" s="9"/>
      <c r="W1434" s="12" t="s">
        <v>93</v>
      </c>
      <c r="X1434" s="12" t="s">
        <v>103</v>
      </c>
      <c r="Y1434" s="12"/>
      <c r="Z1434" s="11"/>
      <c r="AA1434" s="14">
        <v>20000</v>
      </c>
      <c r="AB1434" s="14">
        <v>0</v>
      </c>
      <c r="AC1434" s="14">
        <v>30319</v>
      </c>
      <c r="AD1434" s="14">
        <v>0</v>
      </c>
      <c r="AE1434" s="161">
        <f>SUM(TAMPData2202[[#This Row],[2022 PE Obligations]:[2022 Paving Obligations]])</f>
        <v>50319</v>
      </c>
      <c r="AF1434" s="14">
        <v>60000</v>
      </c>
      <c r="AG1434" s="14">
        <v>0</v>
      </c>
      <c r="AH1434" s="14">
        <v>30319</v>
      </c>
      <c r="AI1434" s="14">
        <v>0</v>
      </c>
      <c r="AJ1434" s="14">
        <v>90319</v>
      </c>
      <c r="AK1434" s="16" t="s">
        <v>6623</v>
      </c>
    </row>
    <row r="1435" spans="1:37" hidden="1" x14ac:dyDescent="0.35">
      <c r="A1435" s="162">
        <v>130475</v>
      </c>
      <c r="B1435" s="8">
        <v>2</v>
      </c>
      <c r="C1435" s="9" t="s">
        <v>97</v>
      </c>
      <c r="D1435" s="10">
        <v>43985</v>
      </c>
      <c r="E1435" s="9" t="s">
        <v>152</v>
      </c>
      <c r="F1435" s="10">
        <v>44538.875138888892</v>
      </c>
      <c r="G1435" s="9" t="s">
        <v>426</v>
      </c>
      <c r="H1435" s="11" t="s">
        <v>392</v>
      </c>
      <c r="I1435" s="9" t="s">
        <v>1578</v>
      </c>
      <c r="J1435" s="12" t="s">
        <v>101</v>
      </c>
      <c r="K1435" s="9"/>
      <c r="L1435" s="12" t="s">
        <v>101</v>
      </c>
      <c r="M1435" s="11" t="s">
        <v>2568</v>
      </c>
      <c r="N1435" s="11" t="s">
        <v>2569</v>
      </c>
      <c r="O1435" s="9" t="s">
        <v>157</v>
      </c>
      <c r="P1435" s="9" t="s">
        <v>158</v>
      </c>
      <c r="Q1435" s="11" t="s">
        <v>2569</v>
      </c>
      <c r="R1435" s="9" t="s">
        <v>47</v>
      </c>
      <c r="S1435" s="164" t="s">
        <v>43</v>
      </c>
      <c r="T1435" s="13">
        <v>5.61</v>
      </c>
      <c r="U1435" s="10">
        <v>44281</v>
      </c>
      <c r="V1435" s="9" t="s">
        <v>1860</v>
      </c>
      <c r="W1435" s="12" t="s">
        <v>93</v>
      </c>
      <c r="X1435" s="12" t="s">
        <v>103</v>
      </c>
      <c r="Y1435" s="163" t="s">
        <v>32</v>
      </c>
      <c r="Z1435" s="11"/>
      <c r="AA1435" s="14">
        <v>0</v>
      </c>
      <c r="AB1435" s="14">
        <v>0</v>
      </c>
      <c r="AC1435" s="14">
        <v>0</v>
      </c>
      <c r="AD1435" s="14">
        <v>-181771</v>
      </c>
      <c r="AE1435" s="161">
        <f>SUM(TAMPData2202[[#This Row],[2022 PE Obligations]:[2022 Paving Obligations]])</f>
        <v>-181771</v>
      </c>
      <c r="AF1435" s="14">
        <v>0</v>
      </c>
      <c r="AG1435" s="14">
        <v>0</v>
      </c>
      <c r="AH1435" s="14">
        <v>0</v>
      </c>
      <c r="AI1435" s="14">
        <v>860499</v>
      </c>
      <c r="AJ1435" s="14">
        <v>860499</v>
      </c>
      <c r="AK1435" s="16" t="s">
        <v>2571</v>
      </c>
    </row>
    <row r="1436" spans="1:37" hidden="1" x14ac:dyDescent="0.35">
      <c r="A1436" s="162">
        <v>130478</v>
      </c>
      <c r="B1436" s="8">
        <v>2</v>
      </c>
      <c r="C1436" s="9" t="s">
        <v>97</v>
      </c>
      <c r="D1436" s="10">
        <v>43985</v>
      </c>
      <c r="E1436" s="9" t="s">
        <v>152</v>
      </c>
      <c r="F1436" s="10">
        <v>44473.875138888892</v>
      </c>
      <c r="G1436" s="9" t="s">
        <v>426</v>
      </c>
      <c r="H1436" s="11" t="s">
        <v>1572</v>
      </c>
      <c r="I1436" s="9" t="s">
        <v>1578</v>
      </c>
      <c r="J1436" s="12" t="s">
        <v>101</v>
      </c>
      <c r="K1436" s="9"/>
      <c r="L1436" s="12" t="s">
        <v>101</v>
      </c>
      <c r="M1436" s="11" t="s">
        <v>2572</v>
      </c>
      <c r="N1436" s="11" t="s">
        <v>2573</v>
      </c>
      <c r="O1436" s="9" t="s">
        <v>157</v>
      </c>
      <c r="P1436" s="9" t="s">
        <v>158</v>
      </c>
      <c r="Q1436" s="11" t="s">
        <v>2573</v>
      </c>
      <c r="R1436" s="9" t="s">
        <v>47</v>
      </c>
      <c r="S1436" s="164" t="s">
        <v>43</v>
      </c>
      <c r="T1436" s="13">
        <v>10.19</v>
      </c>
      <c r="U1436" s="10">
        <v>44281</v>
      </c>
      <c r="V1436" s="9" t="s">
        <v>2036</v>
      </c>
      <c r="W1436" s="12" t="s">
        <v>93</v>
      </c>
      <c r="X1436" s="12" t="s">
        <v>103</v>
      </c>
      <c r="Y1436" s="163" t="s">
        <v>32</v>
      </c>
      <c r="Z1436" s="11"/>
      <c r="AA1436" s="14">
        <v>0</v>
      </c>
      <c r="AB1436" s="14">
        <v>0</v>
      </c>
      <c r="AC1436" s="14">
        <v>8648</v>
      </c>
      <c r="AD1436" s="14">
        <v>25183</v>
      </c>
      <c r="AE1436" s="161">
        <f>SUM(TAMPData2202[[#This Row],[2022 PE Obligations]:[2022 Paving Obligations]])</f>
        <v>33831</v>
      </c>
      <c r="AF1436" s="14">
        <v>0</v>
      </c>
      <c r="AG1436" s="14">
        <v>0</v>
      </c>
      <c r="AH1436" s="14">
        <v>53604</v>
      </c>
      <c r="AI1436" s="14">
        <v>757981</v>
      </c>
      <c r="AJ1436" s="14">
        <v>811585</v>
      </c>
      <c r="AK1436" s="16" t="s">
        <v>2575</v>
      </c>
    </row>
    <row r="1437" spans="1:37" hidden="1" x14ac:dyDescent="0.35">
      <c r="A1437" s="162">
        <v>130479</v>
      </c>
      <c r="B1437" s="8">
        <v>2</v>
      </c>
      <c r="C1437" s="9" t="s">
        <v>97</v>
      </c>
      <c r="D1437" s="10">
        <v>43985</v>
      </c>
      <c r="E1437" s="9" t="s">
        <v>152</v>
      </c>
      <c r="F1437" s="10">
        <v>44586.875138888892</v>
      </c>
      <c r="G1437" s="9" t="s">
        <v>426</v>
      </c>
      <c r="H1437" s="11" t="s">
        <v>410</v>
      </c>
      <c r="I1437" s="9" t="s">
        <v>1628</v>
      </c>
      <c r="J1437" s="12" t="s">
        <v>101</v>
      </c>
      <c r="K1437" s="9"/>
      <c r="L1437" s="12" t="s">
        <v>101</v>
      </c>
      <c r="M1437" s="11" t="s">
        <v>2752</v>
      </c>
      <c r="N1437" s="11" t="s">
        <v>1793</v>
      </c>
      <c r="O1437" s="9" t="s">
        <v>157</v>
      </c>
      <c r="P1437" s="9" t="s">
        <v>158</v>
      </c>
      <c r="Q1437" s="11" t="s">
        <v>1793</v>
      </c>
      <c r="R1437" s="9" t="s">
        <v>47</v>
      </c>
      <c r="S1437" s="164" t="s">
        <v>43</v>
      </c>
      <c r="T1437" s="13">
        <v>1.1000000000000001</v>
      </c>
      <c r="U1437" s="10">
        <v>44323</v>
      </c>
      <c r="V1437" s="9" t="s">
        <v>1805</v>
      </c>
      <c r="W1437" s="12" t="s">
        <v>670</v>
      </c>
      <c r="X1437" s="12" t="s">
        <v>13</v>
      </c>
      <c r="Y1437" s="163" t="s">
        <v>31</v>
      </c>
      <c r="Z1437" s="11"/>
      <c r="AA1437" s="14">
        <v>0</v>
      </c>
      <c r="AB1437" s="14">
        <v>0</v>
      </c>
      <c r="AC1437" s="14">
        <v>0</v>
      </c>
      <c r="AD1437" s="14">
        <v>-204236</v>
      </c>
      <c r="AE1437" s="161">
        <f>SUM(TAMPData2202[[#This Row],[2022 PE Obligations]:[2022 Paving Obligations]])</f>
        <v>-204236</v>
      </c>
      <c r="AF1437" s="14">
        <v>0</v>
      </c>
      <c r="AG1437" s="14">
        <v>0</v>
      </c>
      <c r="AH1437" s="14">
        <v>0</v>
      </c>
      <c r="AI1437" s="14">
        <v>462882</v>
      </c>
      <c r="AJ1437" s="14">
        <v>462882</v>
      </c>
      <c r="AK1437" s="16" t="s">
        <v>2754</v>
      </c>
    </row>
    <row r="1438" spans="1:37" hidden="1" x14ac:dyDescent="0.35">
      <c r="A1438" s="162">
        <v>130481</v>
      </c>
      <c r="B1438" s="8">
        <v>2</v>
      </c>
      <c r="C1438" s="9" t="s">
        <v>97</v>
      </c>
      <c r="D1438" s="10">
        <v>43985</v>
      </c>
      <c r="E1438" s="9" t="s">
        <v>152</v>
      </c>
      <c r="F1438" s="10">
        <v>44532.875173611108</v>
      </c>
      <c r="G1438" s="9" t="s">
        <v>108</v>
      </c>
      <c r="H1438" s="11" t="s">
        <v>1613</v>
      </c>
      <c r="I1438" s="9" t="s">
        <v>848</v>
      </c>
      <c r="J1438" s="12" t="s">
        <v>101</v>
      </c>
      <c r="K1438" s="9"/>
      <c r="L1438" s="12" t="s">
        <v>101</v>
      </c>
      <c r="M1438" s="11" t="s">
        <v>2863</v>
      </c>
      <c r="N1438" s="11" t="s">
        <v>1793</v>
      </c>
      <c r="O1438" s="9" t="s">
        <v>157</v>
      </c>
      <c r="P1438" s="9" t="s">
        <v>158</v>
      </c>
      <c r="Q1438" s="11" t="s">
        <v>1793</v>
      </c>
      <c r="R1438" s="9" t="s">
        <v>47</v>
      </c>
      <c r="S1438" s="164" t="s">
        <v>43</v>
      </c>
      <c r="T1438" s="13">
        <v>0.73</v>
      </c>
      <c r="U1438" s="10">
        <v>44323</v>
      </c>
      <c r="V1438" s="9" t="s">
        <v>1805</v>
      </c>
      <c r="W1438" s="12" t="s">
        <v>93</v>
      </c>
      <c r="X1438" s="12" t="s">
        <v>103</v>
      </c>
      <c r="Y1438" s="163" t="s">
        <v>32</v>
      </c>
      <c r="Z1438" s="11"/>
      <c r="AA1438" s="14">
        <v>0</v>
      </c>
      <c r="AB1438" s="14">
        <v>0</v>
      </c>
      <c r="AC1438" s="14">
        <v>0</v>
      </c>
      <c r="AD1438" s="14">
        <v>384422</v>
      </c>
      <c r="AE1438" s="161">
        <f>SUM(TAMPData2202[[#This Row],[2022 PE Obligations]:[2022 Paving Obligations]])</f>
        <v>384422</v>
      </c>
      <c r="AF1438" s="14">
        <v>0</v>
      </c>
      <c r="AG1438" s="14">
        <v>0</v>
      </c>
      <c r="AH1438" s="14">
        <v>0</v>
      </c>
      <c r="AI1438" s="14">
        <v>384422</v>
      </c>
      <c r="AJ1438" s="14">
        <v>384422</v>
      </c>
      <c r="AK1438" s="16" t="s">
        <v>2865</v>
      </c>
    </row>
    <row r="1439" spans="1:37" ht="72" hidden="1" x14ac:dyDescent="0.35">
      <c r="A1439" s="159">
        <v>130494</v>
      </c>
      <c r="B1439" s="8">
        <v>3</v>
      </c>
      <c r="C1439" s="9" t="s">
        <v>85</v>
      </c>
      <c r="D1439" s="10">
        <v>43987</v>
      </c>
      <c r="E1439" s="9" t="s">
        <v>1503</v>
      </c>
      <c r="F1439" s="10">
        <v>44536</v>
      </c>
      <c r="G1439" s="9" t="s">
        <v>152</v>
      </c>
      <c r="H1439" s="11" t="s">
        <v>1489</v>
      </c>
      <c r="I1439" s="9" t="s">
        <v>1505</v>
      </c>
      <c r="J1439" s="12" t="s">
        <v>1506</v>
      </c>
      <c r="K1439" s="9"/>
      <c r="L1439" s="12"/>
      <c r="M1439" s="11" t="s">
        <v>3797</v>
      </c>
      <c r="N1439" s="11" t="s">
        <v>3798</v>
      </c>
      <c r="O1439" s="9" t="s">
        <v>1509</v>
      </c>
      <c r="P1439" s="9" t="s">
        <v>1789</v>
      </c>
      <c r="Q1439" s="11"/>
      <c r="R1439" s="9" t="s">
        <v>47</v>
      </c>
      <c r="S1439" s="9" t="s">
        <v>45</v>
      </c>
      <c r="T1439" s="15" t="s">
        <v>505</v>
      </c>
      <c r="U1439" s="10">
        <v>45268</v>
      </c>
      <c r="V1439" s="9"/>
      <c r="W1439" s="12" t="s">
        <v>93</v>
      </c>
      <c r="X1439" s="12"/>
      <c r="Y1439" s="153" t="s">
        <v>34</v>
      </c>
      <c r="Z1439" s="11"/>
      <c r="AA1439" s="14">
        <v>174000</v>
      </c>
      <c r="AB1439" s="14">
        <v>0</v>
      </c>
      <c r="AC1439" s="14">
        <v>0</v>
      </c>
      <c r="AD1439" s="14">
        <v>0</v>
      </c>
      <c r="AE1439" s="165">
        <f>SUM(TAMPData2202[[#This Row],[2022 PE Obligations]:[2022 Paving Obligations]])</f>
        <v>174000</v>
      </c>
      <c r="AF1439" s="14">
        <v>174000</v>
      </c>
      <c r="AG1439" s="14">
        <v>0</v>
      </c>
      <c r="AH1439" s="14">
        <v>0</v>
      </c>
      <c r="AI1439" s="14">
        <v>0</v>
      </c>
      <c r="AJ1439" s="14">
        <v>174000</v>
      </c>
      <c r="AK1439" s="16" t="s">
        <v>3799</v>
      </c>
    </row>
    <row r="1440" spans="1:37" hidden="1" x14ac:dyDescent="0.35">
      <c r="A1440" s="159">
        <v>130504</v>
      </c>
      <c r="B1440" s="8">
        <v>1</v>
      </c>
      <c r="C1440" s="9" t="s">
        <v>114</v>
      </c>
      <c r="D1440" s="10">
        <v>43990</v>
      </c>
      <c r="E1440" s="9" t="s">
        <v>6624</v>
      </c>
      <c r="F1440" s="10">
        <v>44516</v>
      </c>
      <c r="G1440" s="9" t="s">
        <v>6624</v>
      </c>
      <c r="H1440" s="11" t="s">
        <v>689</v>
      </c>
      <c r="I1440" s="9"/>
      <c r="J1440" s="12"/>
      <c r="K1440" s="9"/>
      <c r="L1440" s="12"/>
      <c r="M1440" s="11" t="s">
        <v>6625</v>
      </c>
      <c r="N1440" s="11"/>
      <c r="O1440" s="9" t="s">
        <v>119</v>
      </c>
      <c r="P1440" s="9" t="s">
        <v>19</v>
      </c>
      <c r="Q1440" s="11"/>
      <c r="R1440" s="166" t="s">
        <v>1778</v>
      </c>
      <c r="S1440" s="166" t="s">
        <v>1778</v>
      </c>
      <c r="T1440" s="15" t="s">
        <v>505</v>
      </c>
      <c r="U1440" s="12"/>
      <c r="V1440" s="9"/>
      <c r="W1440" s="12" t="s">
        <v>93</v>
      </c>
      <c r="X1440" s="12"/>
      <c r="Y1440" s="12"/>
      <c r="Z1440" s="11"/>
      <c r="AA1440" s="14">
        <v>0</v>
      </c>
      <c r="AB1440" s="14">
        <v>0</v>
      </c>
      <c r="AC1440" s="14">
        <v>24.32</v>
      </c>
      <c r="AD1440" s="14">
        <v>0</v>
      </c>
      <c r="AE1440" s="161">
        <f>SUM(TAMPData2202[[#This Row],[2022 PE Obligations]:[2022 Paving Obligations]])</f>
        <v>24.32</v>
      </c>
      <c r="AF1440" s="14">
        <v>0</v>
      </c>
      <c r="AG1440" s="14">
        <v>0</v>
      </c>
      <c r="AH1440" s="14">
        <v>92326.37</v>
      </c>
      <c r="AI1440" s="14">
        <v>0</v>
      </c>
      <c r="AJ1440" s="14">
        <v>92326.37</v>
      </c>
      <c r="AK1440" s="16" t="s">
        <v>6626</v>
      </c>
    </row>
    <row r="1441" spans="1:37" hidden="1" x14ac:dyDescent="0.35">
      <c r="A1441" s="159">
        <v>130508</v>
      </c>
      <c r="B1441" s="8">
        <v>4</v>
      </c>
      <c r="C1441" s="9" t="s">
        <v>122</v>
      </c>
      <c r="D1441" s="10">
        <v>43990</v>
      </c>
      <c r="E1441" s="9" t="s">
        <v>143</v>
      </c>
      <c r="F1441" s="10">
        <v>44410</v>
      </c>
      <c r="G1441" s="9" t="s">
        <v>143</v>
      </c>
      <c r="H1441" s="11" t="s">
        <v>1099</v>
      </c>
      <c r="I1441" s="9" t="s">
        <v>1346</v>
      </c>
      <c r="J1441" s="12"/>
      <c r="K1441" s="9" t="s">
        <v>1347</v>
      </c>
      <c r="L1441" s="12" t="s">
        <v>183</v>
      </c>
      <c r="M1441" s="11" t="s">
        <v>1348</v>
      </c>
      <c r="N1441" s="11"/>
      <c r="O1441" s="9" t="s">
        <v>271</v>
      </c>
      <c r="P1441" s="9"/>
      <c r="Q1441" s="11"/>
      <c r="R1441" s="9" t="s">
        <v>39</v>
      </c>
      <c r="S1441" s="9" t="s">
        <v>45</v>
      </c>
      <c r="T1441" s="13">
        <v>0.01</v>
      </c>
      <c r="U1441" s="12"/>
      <c r="V1441" s="9"/>
      <c r="W1441" s="12" t="s">
        <v>93</v>
      </c>
      <c r="X1441" s="12"/>
      <c r="Y1441" s="153" t="s">
        <v>34</v>
      </c>
      <c r="Z1441" s="11" t="s">
        <v>1349</v>
      </c>
      <c r="AA1441" s="14">
        <v>0</v>
      </c>
      <c r="AB1441" s="14">
        <v>0</v>
      </c>
      <c r="AC1441" s="14">
        <v>607558.94999999995</v>
      </c>
      <c r="AD1441" s="14">
        <v>0</v>
      </c>
      <c r="AE1441" s="161">
        <f>SUM(TAMPData2202[[#This Row],[2022 PE Obligations]:[2022 Paving Obligations]])</f>
        <v>607558.94999999995</v>
      </c>
      <c r="AF1441" s="14">
        <v>0</v>
      </c>
      <c r="AG1441" s="14">
        <v>0</v>
      </c>
      <c r="AH1441" s="14">
        <v>607558.94999999995</v>
      </c>
      <c r="AI1441" s="14">
        <v>0</v>
      </c>
      <c r="AJ1441" s="14">
        <v>607558.94999999995</v>
      </c>
      <c r="AK1441" s="16" t="s">
        <v>1350</v>
      </c>
    </row>
    <row r="1442" spans="1:37" ht="36" hidden="1" x14ac:dyDescent="0.35">
      <c r="A1442" s="162">
        <v>130521</v>
      </c>
      <c r="B1442" s="8">
        <v>4</v>
      </c>
      <c r="C1442" s="9" t="s">
        <v>97</v>
      </c>
      <c r="D1442" s="10">
        <v>43993</v>
      </c>
      <c r="E1442" s="9" t="s">
        <v>152</v>
      </c>
      <c r="F1442" s="10">
        <v>44565.875185185185</v>
      </c>
      <c r="G1442" s="9" t="s">
        <v>108</v>
      </c>
      <c r="H1442" s="11" t="s">
        <v>420</v>
      </c>
      <c r="I1442" s="9" t="s">
        <v>2987</v>
      </c>
      <c r="J1442" s="12" t="s">
        <v>101</v>
      </c>
      <c r="K1442" s="9"/>
      <c r="L1442" s="12" t="s">
        <v>101</v>
      </c>
      <c r="M1442" s="11" t="s">
        <v>2988</v>
      </c>
      <c r="N1442" s="11"/>
      <c r="O1442" s="9" t="s">
        <v>157</v>
      </c>
      <c r="P1442" s="9" t="s">
        <v>1794</v>
      </c>
      <c r="Q1442" s="11" t="s">
        <v>2769</v>
      </c>
      <c r="R1442" s="9" t="s">
        <v>47</v>
      </c>
      <c r="S1442" s="9" t="s">
        <v>46</v>
      </c>
      <c r="T1442" s="13">
        <v>5.2</v>
      </c>
      <c r="U1442" s="10">
        <v>44323</v>
      </c>
      <c r="V1442" s="9" t="s">
        <v>2155</v>
      </c>
      <c r="W1442" s="12" t="s">
        <v>670</v>
      </c>
      <c r="X1442" s="12" t="s">
        <v>13</v>
      </c>
      <c r="Y1442" s="163" t="s">
        <v>31</v>
      </c>
      <c r="Z1442" s="11" t="s">
        <v>2989</v>
      </c>
      <c r="AA1442" s="14">
        <v>0</v>
      </c>
      <c r="AB1442" s="14">
        <v>0</v>
      </c>
      <c r="AC1442" s="14">
        <v>-4161</v>
      </c>
      <c r="AD1442" s="14">
        <v>-104825</v>
      </c>
      <c r="AE1442" s="161">
        <f>SUM(TAMPData2202[[#This Row],[2022 PE Obligations]:[2022 Paving Obligations]])</f>
        <v>-108986</v>
      </c>
      <c r="AF1442" s="14">
        <v>0</v>
      </c>
      <c r="AG1442" s="14">
        <v>0</v>
      </c>
      <c r="AH1442" s="14">
        <v>219989</v>
      </c>
      <c r="AI1442" s="14">
        <v>1345575</v>
      </c>
      <c r="AJ1442" s="14">
        <v>1565564</v>
      </c>
      <c r="AK1442" s="16" t="s">
        <v>2991</v>
      </c>
    </row>
    <row r="1443" spans="1:37" hidden="1" x14ac:dyDescent="0.35">
      <c r="A1443" s="159">
        <v>130522</v>
      </c>
      <c r="B1443" s="8">
        <v>3</v>
      </c>
      <c r="C1443" s="9" t="s">
        <v>97</v>
      </c>
      <c r="D1443" s="10">
        <v>43994</v>
      </c>
      <c r="E1443" s="9" t="s">
        <v>398</v>
      </c>
      <c r="F1443" s="10">
        <v>44516.875162037039</v>
      </c>
      <c r="G1443" s="9" t="s">
        <v>108</v>
      </c>
      <c r="H1443" s="11" t="s">
        <v>365</v>
      </c>
      <c r="I1443" s="9" t="s">
        <v>621</v>
      </c>
      <c r="J1443" s="12" t="s">
        <v>299</v>
      </c>
      <c r="K1443" s="9"/>
      <c r="L1443" s="12" t="s">
        <v>300</v>
      </c>
      <c r="M1443" s="11" t="s">
        <v>622</v>
      </c>
      <c r="N1443" s="11"/>
      <c r="O1443" s="9" t="s">
        <v>438</v>
      </c>
      <c r="P1443" s="9" t="s">
        <v>439</v>
      </c>
      <c r="Q1443" s="11"/>
      <c r="R1443" s="9" t="s">
        <v>39</v>
      </c>
      <c r="S1443" s="9" t="s">
        <v>46</v>
      </c>
      <c r="T1443" s="13">
        <v>0</v>
      </c>
      <c r="U1443" s="10">
        <v>44323</v>
      </c>
      <c r="V1443" s="9"/>
      <c r="W1443" s="12" t="s">
        <v>93</v>
      </c>
      <c r="X1443" s="12" t="s">
        <v>303</v>
      </c>
      <c r="Y1443" s="153" t="s">
        <v>29</v>
      </c>
      <c r="Z1443" s="11" t="s">
        <v>623</v>
      </c>
      <c r="AA1443" s="14">
        <v>0</v>
      </c>
      <c r="AB1443" s="14">
        <v>0</v>
      </c>
      <c r="AC1443" s="14">
        <v>1814758</v>
      </c>
      <c r="AD1443" s="14">
        <v>0</v>
      </c>
      <c r="AE1443" s="161">
        <f>SUM(TAMPData2202[[#This Row],[2022 PE Obligations]:[2022 Paving Obligations]])</f>
        <v>1814758</v>
      </c>
      <c r="AF1443" s="14">
        <v>0</v>
      </c>
      <c r="AG1443" s="14">
        <v>0</v>
      </c>
      <c r="AH1443" s="14">
        <v>1918758</v>
      </c>
      <c r="AI1443" s="14">
        <v>0</v>
      </c>
      <c r="AJ1443" s="14">
        <v>1918758</v>
      </c>
      <c r="AK1443" s="16" t="s">
        <v>625</v>
      </c>
    </row>
    <row r="1444" spans="1:37" hidden="1" x14ac:dyDescent="0.35">
      <c r="A1444" s="159">
        <v>130524</v>
      </c>
      <c r="B1444" s="8">
        <v>2</v>
      </c>
      <c r="C1444" s="9" t="s">
        <v>122</v>
      </c>
      <c r="D1444" s="10">
        <v>43997</v>
      </c>
      <c r="E1444" s="9" t="s">
        <v>98</v>
      </c>
      <c r="F1444" s="10">
        <v>44552.875115740739</v>
      </c>
      <c r="G1444" s="9" t="s">
        <v>108</v>
      </c>
      <c r="H1444" s="11" t="s">
        <v>838</v>
      </c>
      <c r="I1444" s="9" t="s">
        <v>839</v>
      </c>
      <c r="J1444" s="12" t="s">
        <v>101</v>
      </c>
      <c r="K1444" s="9"/>
      <c r="L1444" s="12" t="s">
        <v>101</v>
      </c>
      <c r="M1444" s="11" t="s">
        <v>4694</v>
      </c>
      <c r="N1444" s="11"/>
      <c r="O1444" s="9" t="s">
        <v>119</v>
      </c>
      <c r="P1444" s="9" t="s">
        <v>1329</v>
      </c>
      <c r="Q1444" s="11"/>
      <c r="R1444" s="9" t="s">
        <v>4525</v>
      </c>
      <c r="S1444" s="9" t="s">
        <v>46</v>
      </c>
      <c r="T1444" s="15" t="s">
        <v>505</v>
      </c>
      <c r="U1444" s="10">
        <v>44540</v>
      </c>
      <c r="V1444" s="9"/>
      <c r="W1444" s="12" t="s">
        <v>93</v>
      </c>
      <c r="X1444" s="12"/>
      <c r="Y1444" s="153" t="s">
        <v>32</v>
      </c>
      <c r="Z1444" s="11"/>
      <c r="AA1444" s="14">
        <v>0</v>
      </c>
      <c r="AB1444" s="14">
        <v>19375</v>
      </c>
      <c r="AC1444" s="14">
        <v>10831584</v>
      </c>
      <c r="AD1444" s="14">
        <v>0</v>
      </c>
      <c r="AE1444" s="161">
        <f>SUM(TAMPData2202[[#This Row],[2022 PE Obligations]:[2022 Paving Obligations]])</f>
        <v>10850959</v>
      </c>
      <c r="AF1444" s="14">
        <v>1000000</v>
      </c>
      <c r="AG1444" s="14">
        <v>19375</v>
      </c>
      <c r="AH1444" s="14">
        <v>10831584</v>
      </c>
      <c r="AI1444" s="14">
        <v>0</v>
      </c>
      <c r="AJ1444" s="14">
        <v>11850959</v>
      </c>
      <c r="AK1444" s="16" t="s">
        <v>4696</v>
      </c>
    </row>
    <row r="1445" spans="1:37" hidden="1" x14ac:dyDescent="0.35">
      <c r="A1445" s="159">
        <v>130610</v>
      </c>
      <c r="B1445" s="8">
        <v>4</v>
      </c>
      <c r="C1445" s="9" t="s">
        <v>114</v>
      </c>
      <c r="D1445" s="10">
        <v>44013</v>
      </c>
      <c r="E1445" s="9" t="s">
        <v>228</v>
      </c>
      <c r="F1445" s="10">
        <v>44586</v>
      </c>
      <c r="G1445" s="9" t="s">
        <v>228</v>
      </c>
      <c r="H1445" s="11" t="s">
        <v>2124</v>
      </c>
      <c r="I1445" s="9" t="s">
        <v>6627</v>
      </c>
      <c r="J1445" s="12"/>
      <c r="K1445" s="9" t="s">
        <v>6628</v>
      </c>
      <c r="L1445" s="12" t="s">
        <v>183</v>
      </c>
      <c r="M1445" s="11" t="s">
        <v>6629</v>
      </c>
      <c r="N1445" s="11"/>
      <c r="O1445" s="9" t="s">
        <v>4183</v>
      </c>
      <c r="P1445" s="9" t="s">
        <v>157</v>
      </c>
      <c r="Q1445" s="11"/>
      <c r="R1445" s="166" t="s">
        <v>47</v>
      </c>
      <c r="S1445" s="9"/>
      <c r="T1445" s="13">
        <v>6.33</v>
      </c>
      <c r="U1445" s="12"/>
      <c r="V1445" s="9"/>
      <c r="W1445" s="12" t="s">
        <v>93</v>
      </c>
      <c r="X1445" s="12" t="s">
        <v>186</v>
      </c>
      <c r="Y1445" s="153" t="s">
        <v>34</v>
      </c>
      <c r="Z1445" s="11"/>
      <c r="AA1445" s="14">
        <v>0</v>
      </c>
      <c r="AB1445" s="14">
        <v>0</v>
      </c>
      <c r="AC1445" s="14">
        <v>0</v>
      </c>
      <c r="AD1445" s="14">
        <v>1806.97</v>
      </c>
      <c r="AE1445" s="161">
        <f>SUM(TAMPData2202[[#This Row],[2022 PE Obligations]:[2022 Paving Obligations]])</f>
        <v>1806.97</v>
      </c>
      <c r="AF1445" s="14">
        <v>0</v>
      </c>
      <c r="AG1445" s="14">
        <v>0</v>
      </c>
      <c r="AH1445" s="14">
        <v>0</v>
      </c>
      <c r="AI1445" s="14">
        <v>581423.75</v>
      </c>
      <c r="AJ1445" s="14">
        <v>581423.75</v>
      </c>
      <c r="AK1445" s="16" t="s">
        <v>6630</v>
      </c>
    </row>
    <row r="1446" spans="1:37" ht="72" hidden="1" x14ac:dyDescent="0.35">
      <c r="A1446" s="159">
        <v>130621</v>
      </c>
      <c r="B1446" s="8">
        <v>2</v>
      </c>
      <c r="C1446" s="9" t="s">
        <v>85</v>
      </c>
      <c r="D1446" s="10">
        <v>44013</v>
      </c>
      <c r="E1446" s="9" t="s">
        <v>3474</v>
      </c>
      <c r="F1446" s="10">
        <v>44572</v>
      </c>
      <c r="G1446" s="9" t="s">
        <v>253</v>
      </c>
      <c r="H1446" s="11" t="s">
        <v>392</v>
      </c>
      <c r="I1446" s="9" t="s">
        <v>466</v>
      </c>
      <c r="J1446" s="12" t="s">
        <v>101</v>
      </c>
      <c r="K1446" s="9"/>
      <c r="L1446" s="12" t="s">
        <v>101</v>
      </c>
      <c r="M1446" s="11" t="s">
        <v>6631</v>
      </c>
      <c r="N1446" s="11" t="s">
        <v>6632</v>
      </c>
      <c r="O1446" s="9" t="s">
        <v>1836</v>
      </c>
      <c r="P1446" s="9" t="s">
        <v>2935</v>
      </c>
      <c r="Q1446" s="11"/>
      <c r="R1446" s="166" t="s">
        <v>1778</v>
      </c>
      <c r="S1446" s="9"/>
      <c r="T1446" s="13">
        <v>0.04</v>
      </c>
      <c r="U1446" s="10">
        <v>44603</v>
      </c>
      <c r="V1446" s="9"/>
      <c r="W1446" s="12" t="s">
        <v>93</v>
      </c>
      <c r="X1446" s="12" t="s">
        <v>103</v>
      </c>
      <c r="Y1446" s="12"/>
      <c r="Z1446" s="11"/>
      <c r="AA1446" s="14">
        <v>5000</v>
      </c>
      <c r="AB1446" s="14">
        <v>0</v>
      </c>
      <c r="AC1446" s="14">
        <v>86255</v>
      </c>
      <c r="AD1446" s="14">
        <v>0</v>
      </c>
      <c r="AE1446" s="161">
        <f>SUM(TAMPData2202[[#This Row],[2022 PE Obligations]:[2022 Paving Obligations]])</f>
        <v>91255</v>
      </c>
      <c r="AF1446" s="14">
        <v>45000</v>
      </c>
      <c r="AG1446" s="14">
        <v>0</v>
      </c>
      <c r="AH1446" s="14">
        <v>86255</v>
      </c>
      <c r="AI1446" s="14">
        <v>0</v>
      </c>
      <c r="AJ1446" s="14">
        <v>131255</v>
      </c>
      <c r="AK1446" s="16" t="s">
        <v>6633</v>
      </c>
    </row>
    <row r="1447" spans="1:37" hidden="1" x14ac:dyDescent="0.35">
      <c r="A1447" s="159">
        <v>130666.01</v>
      </c>
      <c r="B1447" s="8">
        <v>2</v>
      </c>
      <c r="C1447" s="9" t="s">
        <v>122</v>
      </c>
      <c r="D1447" s="10">
        <v>44224</v>
      </c>
      <c r="E1447" s="9" t="s">
        <v>398</v>
      </c>
      <c r="F1447" s="10">
        <v>44494.875243055554</v>
      </c>
      <c r="G1447" s="9" t="s">
        <v>108</v>
      </c>
      <c r="H1447" s="11" t="s">
        <v>236</v>
      </c>
      <c r="I1447" s="9" t="s">
        <v>1660</v>
      </c>
      <c r="J1447" s="12" t="s">
        <v>101</v>
      </c>
      <c r="K1447" s="9"/>
      <c r="L1447" s="12" t="s">
        <v>101</v>
      </c>
      <c r="M1447" s="11" t="s">
        <v>1661</v>
      </c>
      <c r="N1447" s="11"/>
      <c r="O1447" s="9" t="s">
        <v>438</v>
      </c>
      <c r="P1447" s="9" t="s">
        <v>439</v>
      </c>
      <c r="Q1447" s="11"/>
      <c r="R1447" s="9" t="s">
        <v>39</v>
      </c>
      <c r="S1447" s="9" t="s">
        <v>46</v>
      </c>
      <c r="T1447" s="13">
        <v>0</v>
      </c>
      <c r="U1447" s="10">
        <v>44477</v>
      </c>
      <c r="V1447" s="9"/>
      <c r="W1447" s="12" t="s">
        <v>93</v>
      </c>
      <c r="X1447" s="12" t="s">
        <v>103</v>
      </c>
      <c r="Y1447" s="153" t="s">
        <v>32</v>
      </c>
      <c r="Z1447" s="11" t="s">
        <v>1662</v>
      </c>
      <c r="AA1447" s="14">
        <v>0</v>
      </c>
      <c r="AB1447" s="14">
        <v>0</v>
      </c>
      <c r="AC1447" s="14">
        <v>754582</v>
      </c>
      <c r="AD1447" s="14">
        <v>0</v>
      </c>
      <c r="AE1447" s="161">
        <f>SUM(TAMPData2202[[#This Row],[2022 PE Obligations]:[2022 Paving Obligations]])</f>
        <v>754582</v>
      </c>
      <c r="AF1447" s="14">
        <v>0</v>
      </c>
      <c r="AG1447" s="14">
        <v>0</v>
      </c>
      <c r="AH1447" s="14">
        <v>812082</v>
      </c>
      <c r="AI1447" s="14">
        <v>0</v>
      </c>
      <c r="AJ1447" s="14">
        <v>812082</v>
      </c>
      <c r="AK1447" s="16" t="s">
        <v>1664</v>
      </c>
    </row>
    <row r="1448" spans="1:37" hidden="1" x14ac:dyDescent="0.35">
      <c r="A1448" s="159">
        <v>130675</v>
      </c>
      <c r="B1448" s="8">
        <v>3</v>
      </c>
      <c r="C1448" s="9" t="s">
        <v>114</v>
      </c>
      <c r="D1448" s="10">
        <v>44026</v>
      </c>
      <c r="E1448" s="9" t="s">
        <v>228</v>
      </c>
      <c r="F1448" s="10">
        <v>44517</v>
      </c>
      <c r="G1448" s="9" t="s">
        <v>228</v>
      </c>
      <c r="H1448" s="11" t="s">
        <v>701</v>
      </c>
      <c r="I1448" s="9" t="s">
        <v>6634</v>
      </c>
      <c r="J1448" s="12"/>
      <c r="K1448" s="9" t="s">
        <v>6635</v>
      </c>
      <c r="L1448" s="12" t="s">
        <v>183</v>
      </c>
      <c r="M1448" s="11" t="s">
        <v>6636</v>
      </c>
      <c r="N1448" s="11"/>
      <c r="O1448" s="9" t="s">
        <v>4183</v>
      </c>
      <c r="P1448" s="9" t="s">
        <v>157</v>
      </c>
      <c r="Q1448" s="11"/>
      <c r="R1448" s="166" t="s">
        <v>47</v>
      </c>
      <c r="S1448" s="9"/>
      <c r="T1448" s="13">
        <v>3.3050000000000002</v>
      </c>
      <c r="U1448" s="12"/>
      <c r="V1448" s="9"/>
      <c r="W1448" s="12" t="s">
        <v>93</v>
      </c>
      <c r="X1448" s="12" t="s">
        <v>186</v>
      </c>
      <c r="Y1448" s="153" t="s">
        <v>34</v>
      </c>
      <c r="Z1448" s="11"/>
      <c r="AA1448" s="14">
        <v>0</v>
      </c>
      <c r="AB1448" s="14">
        <v>0</v>
      </c>
      <c r="AC1448" s="14">
        <v>0</v>
      </c>
      <c r="AD1448" s="14">
        <v>8441.9</v>
      </c>
      <c r="AE1448" s="161">
        <f>SUM(TAMPData2202[[#This Row],[2022 PE Obligations]:[2022 Paving Obligations]])</f>
        <v>8441.9</v>
      </c>
      <c r="AF1448" s="14">
        <v>0</v>
      </c>
      <c r="AG1448" s="14">
        <v>0</v>
      </c>
      <c r="AH1448" s="14">
        <v>0</v>
      </c>
      <c r="AI1448" s="14">
        <v>224335.9</v>
      </c>
      <c r="AJ1448" s="14">
        <v>224335.9</v>
      </c>
      <c r="AK1448" s="16" t="s">
        <v>6637</v>
      </c>
    </row>
    <row r="1449" spans="1:37" hidden="1" x14ac:dyDescent="0.35">
      <c r="A1449" s="159">
        <v>130703</v>
      </c>
      <c r="B1449" s="8">
        <v>3</v>
      </c>
      <c r="C1449" s="9" t="s">
        <v>122</v>
      </c>
      <c r="D1449" s="10">
        <v>44033</v>
      </c>
      <c r="E1449" s="9" t="s">
        <v>98</v>
      </c>
      <c r="F1449" s="10">
        <v>44279</v>
      </c>
      <c r="G1449" s="9" t="s">
        <v>152</v>
      </c>
      <c r="H1449" s="11" t="s">
        <v>1489</v>
      </c>
      <c r="I1449" s="9" t="s">
        <v>1490</v>
      </c>
      <c r="J1449" s="12" t="s">
        <v>101</v>
      </c>
      <c r="K1449" s="9"/>
      <c r="L1449" s="12" t="s">
        <v>101</v>
      </c>
      <c r="M1449" s="11" t="s">
        <v>1665</v>
      </c>
      <c r="N1449" s="11"/>
      <c r="O1449" s="9" t="s">
        <v>438</v>
      </c>
      <c r="P1449" s="9" t="s">
        <v>166</v>
      </c>
      <c r="Q1449" s="11"/>
      <c r="R1449" s="9" t="s">
        <v>39</v>
      </c>
      <c r="S1449" s="9" t="s">
        <v>46</v>
      </c>
      <c r="T1449" s="13">
        <v>0</v>
      </c>
      <c r="U1449" s="10">
        <v>44176</v>
      </c>
      <c r="V1449" s="9"/>
      <c r="W1449" s="12" t="s">
        <v>93</v>
      </c>
      <c r="X1449" s="12" t="s">
        <v>103</v>
      </c>
      <c r="Y1449" s="153" t="s">
        <v>32</v>
      </c>
      <c r="Z1449" s="11" t="s">
        <v>1666</v>
      </c>
      <c r="AA1449" s="14">
        <v>0</v>
      </c>
      <c r="AB1449" s="14">
        <v>0</v>
      </c>
      <c r="AC1449" s="14">
        <v>112500</v>
      </c>
      <c r="AD1449" s="14">
        <v>0</v>
      </c>
      <c r="AE1449" s="161">
        <f>SUM(TAMPData2202[[#This Row],[2022 PE Obligations]:[2022 Paving Obligations]])</f>
        <v>112500</v>
      </c>
      <c r="AF1449" s="14">
        <v>0</v>
      </c>
      <c r="AG1449" s="14">
        <v>46698</v>
      </c>
      <c r="AH1449" s="14">
        <v>908677</v>
      </c>
      <c r="AI1449" s="14">
        <v>0</v>
      </c>
      <c r="AJ1449" s="14">
        <v>955375</v>
      </c>
      <c r="AK1449" s="16" t="s">
        <v>1668</v>
      </c>
    </row>
    <row r="1450" spans="1:37" ht="36" hidden="1" x14ac:dyDescent="0.35">
      <c r="A1450" s="159">
        <v>130712</v>
      </c>
      <c r="B1450" s="8">
        <v>3</v>
      </c>
      <c r="C1450" s="9" t="s">
        <v>85</v>
      </c>
      <c r="D1450" s="10">
        <v>44039</v>
      </c>
      <c r="E1450" s="9" t="s">
        <v>3474</v>
      </c>
      <c r="F1450" s="10">
        <v>44601</v>
      </c>
      <c r="G1450" s="9" t="s">
        <v>2180</v>
      </c>
      <c r="H1450" s="11" t="s">
        <v>365</v>
      </c>
      <c r="I1450" s="9" t="s">
        <v>366</v>
      </c>
      <c r="J1450" s="12" t="s">
        <v>101</v>
      </c>
      <c r="K1450" s="9"/>
      <c r="L1450" s="12" t="s">
        <v>101</v>
      </c>
      <c r="M1450" s="11" t="s">
        <v>6638</v>
      </c>
      <c r="N1450" s="11" t="s">
        <v>6639</v>
      </c>
      <c r="O1450" s="9" t="s">
        <v>1836</v>
      </c>
      <c r="P1450" s="9" t="s">
        <v>5440</v>
      </c>
      <c r="Q1450" s="11"/>
      <c r="R1450" s="166" t="s">
        <v>1778</v>
      </c>
      <c r="S1450" s="9"/>
      <c r="T1450" s="13">
        <v>0.04</v>
      </c>
      <c r="U1450" s="10">
        <v>45058</v>
      </c>
      <c r="V1450" s="9"/>
      <c r="W1450" s="12" t="s">
        <v>93</v>
      </c>
      <c r="X1450" s="12" t="s">
        <v>103</v>
      </c>
      <c r="Y1450" s="12"/>
      <c r="Z1450" s="11"/>
      <c r="AA1450" s="14">
        <v>5000</v>
      </c>
      <c r="AB1450" s="14">
        <v>0</v>
      </c>
      <c r="AC1450" s="14">
        <v>0</v>
      </c>
      <c r="AD1450" s="14">
        <v>0</v>
      </c>
      <c r="AE1450" s="161">
        <f>SUM(TAMPData2202[[#This Row],[2022 PE Obligations]:[2022 Paving Obligations]])</f>
        <v>5000</v>
      </c>
      <c r="AF1450" s="14">
        <v>45000</v>
      </c>
      <c r="AG1450" s="14">
        <v>0</v>
      </c>
      <c r="AH1450" s="14">
        <v>0</v>
      </c>
      <c r="AI1450" s="14">
        <v>0</v>
      </c>
      <c r="AJ1450" s="14">
        <v>45000</v>
      </c>
      <c r="AK1450" s="16" t="s">
        <v>6640</v>
      </c>
    </row>
    <row r="1451" spans="1:37" ht="90" hidden="1" x14ac:dyDescent="0.35">
      <c r="A1451" s="159">
        <v>130713</v>
      </c>
      <c r="B1451" s="8">
        <v>4</v>
      </c>
      <c r="C1451" s="9" t="s">
        <v>85</v>
      </c>
      <c r="D1451" s="10">
        <v>44039</v>
      </c>
      <c r="E1451" s="9" t="s">
        <v>235</v>
      </c>
      <c r="F1451" s="10">
        <v>44039</v>
      </c>
      <c r="G1451" s="9" t="s">
        <v>235</v>
      </c>
      <c r="H1451" s="11" t="s">
        <v>863</v>
      </c>
      <c r="I1451" s="9"/>
      <c r="J1451" s="12"/>
      <c r="K1451" s="9"/>
      <c r="L1451" s="12" t="s">
        <v>4981</v>
      </c>
      <c r="M1451" s="11" t="s">
        <v>6641</v>
      </c>
      <c r="N1451" s="11" t="s">
        <v>6642</v>
      </c>
      <c r="O1451" s="9" t="s">
        <v>6499</v>
      </c>
      <c r="P1451" s="9" t="s">
        <v>4979</v>
      </c>
      <c r="Q1451" s="11"/>
      <c r="R1451" s="166" t="s">
        <v>1778</v>
      </c>
      <c r="S1451" s="9"/>
      <c r="T1451" s="15" t="s">
        <v>505</v>
      </c>
      <c r="U1451" s="12"/>
      <c r="V1451" s="9"/>
      <c r="W1451" s="12" t="s">
        <v>93</v>
      </c>
      <c r="X1451" s="12"/>
      <c r="Y1451" s="12"/>
      <c r="Z1451" s="11"/>
      <c r="AA1451" s="14">
        <v>0</v>
      </c>
      <c r="AB1451" s="14">
        <v>0</v>
      </c>
      <c r="AC1451" s="14">
        <v>72111</v>
      </c>
      <c r="AD1451" s="14">
        <v>0</v>
      </c>
      <c r="AE1451" s="161">
        <f>SUM(TAMPData2202[[#This Row],[2022 PE Obligations]:[2022 Paving Obligations]])</f>
        <v>72111</v>
      </c>
      <c r="AF1451" s="14">
        <v>0</v>
      </c>
      <c r="AG1451" s="14">
        <v>0</v>
      </c>
      <c r="AH1451" s="14">
        <v>411186</v>
      </c>
      <c r="AI1451" s="14">
        <v>0</v>
      </c>
      <c r="AJ1451" s="14">
        <v>411186</v>
      </c>
      <c r="AK1451" s="16" t="s">
        <v>6643</v>
      </c>
    </row>
    <row r="1452" spans="1:37" ht="36" hidden="1" x14ac:dyDescent="0.35">
      <c r="A1452" s="159">
        <v>130725</v>
      </c>
      <c r="B1452" s="8">
        <v>3</v>
      </c>
      <c r="C1452" s="9" t="s">
        <v>97</v>
      </c>
      <c r="D1452" s="10">
        <v>44041</v>
      </c>
      <c r="E1452" s="9" t="s">
        <v>398</v>
      </c>
      <c r="F1452" s="10">
        <v>44529.875173611108</v>
      </c>
      <c r="G1452" s="9" t="s">
        <v>108</v>
      </c>
      <c r="H1452" s="11" t="s">
        <v>538</v>
      </c>
      <c r="I1452" s="9" t="s">
        <v>808</v>
      </c>
      <c r="J1452" s="12" t="s">
        <v>101</v>
      </c>
      <c r="K1452" s="9"/>
      <c r="L1452" s="12" t="s">
        <v>101</v>
      </c>
      <c r="M1452" s="11" t="s">
        <v>826</v>
      </c>
      <c r="N1452" s="11"/>
      <c r="O1452" s="9" t="s">
        <v>438</v>
      </c>
      <c r="P1452" s="9" t="s">
        <v>439</v>
      </c>
      <c r="Q1452" s="11"/>
      <c r="R1452" s="9" t="s">
        <v>39</v>
      </c>
      <c r="S1452" s="9" t="s">
        <v>46</v>
      </c>
      <c r="T1452" s="15" t="s">
        <v>505</v>
      </c>
      <c r="U1452" s="10">
        <v>44323</v>
      </c>
      <c r="V1452" s="9"/>
      <c r="W1452" s="12" t="s">
        <v>93</v>
      </c>
      <c r="X1452" s="12" t="s">
        <v>13</v>
      </c>
      <c r="Y1452" s="153" t="s">
        <v>31</v>
      </c>
      <c r="Z1452" s="11" t="s">
        <v>827</v>
      </c>
      <c r="AA1452" s="14">
        <v>0</v>
      </c>
      <c r="AB1452" s="14">
        <v>0</v>
      </c>
      <c r="AC1452" s="14">
        <v>827362</v>
      </c>
      <c r="AD1452" s="14">
        <v>0</v>
      </c>
      <c r="AE1452" s="161">
        <f>SUM(TAMPData2202[[#This Row],[2022 PE Obligations]:[2022 Paving Obligations]])</f>
        <v>827362</v>
      </c>
      <c r="AF1452" s="14">
        <v>0</v>
      </c>
      <c r="AG1452" s="14">
        <v>0</v>
      </c>
      <c r="AH1452" s="14">
        <v>935862</v>
      </c>
      <c r="AI1452" s="14">
        <v>0</v>
      </c>
      <c r="AJ1452" s="14">
        <v>935862</v>
      </c>
      <c r="AK1452" s="16" t="s">
        <v>829</v>
      </c>
    </row>
    <row r="1453" spans="1:37" hidden="1" x14ac:dyDescent="0.35">
      <c r="A1453" s="159">
        <v>130726</v>
      </c>
      <c r="B1453" s="8">
        <v>2</v>
      </c>
      <c r="C1453" s="9" t="s">
        <v>85</v>
      </c>
      <c r="D1453" s="10">
        <v>44041</v>
      </c>
      <c r="E1453" s="9" t="s">
        <v>398</v>
      </c>
      <c r="F1453" s="10">
        <v>44341</v>
      </c>
      <c r="G1453" s="9" t="s">
        <v>148</v>
      </c>
      <c r="H1453" s="11" t="s">
        <v>128</v>
      </c>
      <c r="I1453" s="9" t="s">
        <v>1709</v>
      </c>
      <c r="J1453" s="12" t="s">
        <v>101</v>
      </c>
      <c r="K1453" s="9"/>
      <c r="L1453" s="12" t="s">
        <v>101</v>
      </c>
      <c r="M1453" s="11" t="s">
        <v>1710</v>
      </c>
      <c r="N1453" s="11" t="s">
        <v>1711</v>
      </c>
      <c r="O1453" s="9" t="s">
        <v>119</v>
      </c>
      <c r="P1453" s="9" t="s">
        <v>19</v>
      </c>
      <c r="Q1453" s="11"/>
      <c r="R1453" s="9" t="s">
        <v>105</v>
      </c>
      <c r="S1453" s="9" t="s">
        <v>46</v>
      </c>
      <c r="T1453" s="13">
        <v>0</v>
      </c>
      <c r="U1453" s="10">
        <v>44841</v>
      </c>
      <c r="V1453" s="9"/>
      <c r="W1453" s="12" t="s">
        <v>93</v>
      </c>
      <c r="X1453" s="12" t="s">
        <v>103</v>
      </c>
      <c r="Y1453" s="12"/>
      <c r="Z1453" s="11"/>
      <c r="AA1453" s="14">
        <v>30000</v>
      </c>
      <c r="AB1453" s="14">
        <v>268350</v>
      </c>
      <c r="AC1453" s="14">
        <v>0</v>
      </c>
      <c r="AD1453" s="14">
        <v>0</v>
      </c>
      <c r="AE1453" s="161">
        <f>SUM(TAMPData2202[[#This Row],[2022 PE Obligations]:[2022 Paving Obligations]])</f>
        <v>298350</v>
      </c>
      <c r="AF1453" s="14">
        <v>40000</v>
      </c>
      <c r="AG1453" s="14">
        <v>268350</v>
      </c>
      <c r="AH1453" s="14">
        <v>0</v>
      </c>
      <c r="AI1453" s="14">
        <v>0</v>
      </c>
      <c r="AJ1453" s="14">
        <v>308350</v>
      </c>
      <c r="AK1453" s="16"/>
    </row>
    <row r="1454" spans="1:37" ht="54" hidden="1" x14ac:dyDescent="0.35">
      <c r="A1454" s="159">
        <v>130734</v>
      </c>
      <c r="B1454" s="8">
        <v>3</v>
      </c>
      <c r="C1454" s="9" t="s">
        <v>85</v>
      </c>
      <c r="D1454" s="10">
        <v>44043</v>
      </c>
      <c r="E1454" s="9" t="s">
        <v>235</v>
      </c>
      <c r="F1454" s="10">
        <v>44043</v>
      </c>
      <c r="G1454" s="9" t="s">
        <v>235</v>
      </c>
      <c r="H1454" s="11" t="s">
        <v>551</v>
      </c>
      <c r="I1454" s="9"/>
      <c r="J1454" s="12"/>
      <c r="K1454" s="9"/>
      <c r="L1454" s="12" t="s">
        <v>4981</v>
      </c>
      <c r="M1454" s="11" t="s">
        <v>6644</v>
      </c>
      <c r="N1454" s="11" t="s">
        <v>6645</v>
      </c>
      <c r="O1454" s="9" t="s">
        <v>6499</v>
      </c>
      <c r="P1454" s="9" t="s">
        <v>4979</v>
      </c>
      <c r="Q1454" s="11"/>
      <c r="R1454" s="166" t="s">
        <v>1778</v>
      </c>
      <c r="S1454" s="9"/>
      <c r="T1454" s="15" t="s">
        <v>505</v>
      </c>
      <c r="U1454" s="12"/>
      <c r="V1454" s="9"/>
      <c r="W1454" s="12" t="s">
        <v>93</v>
      </c>
      <c r="X1454" s="12"/>
      <c r="Y1454" s="12"/>
      <c r="Z1454" s="11"/>
      <c r="AA1454" s="14">
        <v>0</v>
      </c>
      <c r="AB1454" s="14">
        <v>0</v>
      </c>
      <c r="AC1454" s="14">
        <v>25448.18</v>
      </c>
      <c r="AD1454" s="14">
        <v>0</v>
      </c>
      <c r="AE1454" s="161">
        <f>SUM(TAMPData2202[[#This Row],[2022 PE Obligations]:[2022 Paving Obligations]])</f>
        <v>25448.18</v>
      </c>
      <c r="AF1454" s="14">
        <v>0</v>
      </c>
      <c r="AG1454" s="14">
        <v>0</v>
      </c>
      <c r="AH1454" s="14">
        <v>135448.18</v>
      </c>
      <c r="AI1454" s="14">
        <v>0</v>
      </c>
      <c r="AJ1454" s="14">
        <v>135448.18</v>
      </c>
      <c r="AK1454" s="16" t="s">
        <v>6646</v>
      </c>
    </row>
    <row r="1455" spans="1:37" ht="36" hidden="1" x14ac:dyDescent="0.35">
      <c r="A1455" s="159">
        <v>130739</v>
      </c>
      <c r="B1455" s="8">
        <v>1</v>
      </c>
      <c r="C1455" s="9" t="s">
        <v>85</v>
      </c>
      <c r="D1455" s="10">
        <v>44043</v>
      </c>
      <c r="E1455" s="9" t="s">
        <v>1741</v>
      </c>
      <c r="F1455" s="10">
        <v>44403</v>
      </c>
      <c r="G1455" s="9" t="s">
        <v>161</v>
      </c>
      <c r="H1455" s="11" t="s">
        <v>347</v>
      </c>
      <c r="I1455" s="9" t="s">
        <v>697</v>
      </c>
      <c r="J1455" s="12" t="s">
        <v>101</v>
      </c>
      <c r="K1455" s="9"/>
      <c r="L1455" s="12" t="s">
        <v>101</v>
      </c>
      <c r="M1455" s="11" t="s">
        <v>6647</v>
      </c>
      <c r="N1455" s="11" t="s">
        <v>6648</v>
      </c>
      <c r="O1455" s="9" t="s">
        <v>91</v>
      </c>
      <c r="P1455" s="9" t="s">
        <v>3229</v>
      </c>
      <c r="Q1455" s="11"/>
      <c r="R1455" s="166" t="s">
        <v>1778</v>
      </c>
      <c r="S1455" s="9"/>
      <c r="T1455" s="13">
        <v>0</v>
      </c>
      <c r="U1455" s="12"/>
      <c r="V1455" s="9"/>
      <c r="W1455" s="12" t="s">
        <v>93</v>
      </c>
      <c r="X1455" s="12" t="s">
        <v>13</v>
      </c>
      <c r="Y1455" s="12"/>
      <c r="Z1455" s="11"/>
      <c r="AA1455" s="14">
        <v>15600</v>
      </c>
      <c r="AB1455" s="14">
        <v>0</v>
      </c>
      <c r="AC1455" s="14">
        <v>0</v>
      </c>
      <c r="AD1455" s="14">
        <v>0</v>
      </c>
      <c r="AE1455" s="161">
        <f>SUM(TAMPData2202[[#This Row],[2022 PE Obligations]:[2022 Paving Obligations]])</f>
        <v>15600</v>
      </c>
      <c r="AF1455" s="14">
        <v>15600</v>
      </c>
      <c r="AG1455" s="14">
        <v>0</v>
      </c>
      <c r="AH1455" s="14">
        <v>0</v>
      </c>
      <c r="AI1455" s="14">
        <v>0</v>
      </c>
      <c r="AJ1455" s="14">
        <v>15600</v>
      </c>
      <c r="AK1455" s="16" t="s">
        <v>6649</v>
      </c>
    </row>
    <row r="1456" spans="1:37" hidden="1" x14ac:dyDescent="0.35">
      <c r="A1456" s="159">
        <v>130744</v>
      </c>
      <c r="B1456" s="8">
        <v>4</v>
      </c>
      <c r="C1456" s="9" t="s">
        <v>85</v>
      </c>
      <c r="D1456" s="10">
        <v>44043</v>
      </c>
      <c r="E1456" s="9" t="s">
        <v>98</v>
      </c>
      <c r="F1456" s="10">
        <v>44280</v>
      </c>
      <c r="G1456" s="9" t="s">
        <v>152</v>
      </c>
      <c r="H1456" s="11" t="s">
        <v>863</v>
      </c>
      <c r="I1456" s="9"/>
      <c r="J1456" s="12"/>
      <c r="K1456" s="9"/>
      <c r="L1456" s="12" t="s">
        <v>4001</v>
      </c>
      <c r="M1456" s="11" t="s">
        <v>4515</v>
      </c>
      <c r="N1456" s="11"/>
      <c r="O1456" s="9" t="s">
        <v>103</v>
      </c>
      <c r="P1456" s="9" t="s">
        <v>157</v>
      </c>
      <c r="Q1456" s="11"/>
      <c r="R1456" s="9" t="s">
        <v>47</v>
      </c>
      <c r="S1456" s="9" t="s">
        <v>43</v>
      </c>
      <c r="T1456" s="15" t="s">
        <v>505</v>
      </c>
      <c r="U1456" s="12"/>
      <c r="V1456" s="9"/>
      <c r="W1456" s="12" t="s">
        <v>93</v>
      </c>
      <c r="X1456" s="12"/>
      <c r="Y1456" s="153" t="s">
        <v>33</v>
      </c>
      <c r="Z1456" s="11"/>
      <c r="AA1456" s="14">
        <v>0</v>
      </c>
      <c r="AB1456" s="14">
        <v>0</v>
      </c>
      <c r="AC1456" s="14">
        <v>0</v>
      </c>
      <c r="AD1456" s="14">
        <v>96000</v>
      </c>
      <c r="AE1456" s="161">
        <f>SUM(TAMPData2202[[#This Row],[2022 PE Obligations]:[2022 Paving Obligations]])</f>
        <v>96000</v>
      </c>
      <c r="AF1456" s="14">
        <v>0</v>
      </c>
      <c r="AG1456" s="14">
        <v>0</v>
      </c>
      <c r="AH1456" s="14">
        <v>0</v>
      </c>
      <c r="AI1456" s="14">
        <v>96000</v>
      </c>
      <c r="AJ1456" s="14">
        <v>96000</v>
      </c>
      <c r="AK1456" s="16" t="s">
        <v>4516</v>
      </c>
    </row>
    <row r="1457" spans="1:37" ht="144" x14ac:dyDescent="0.35">
      <c r="A1457" s="159">
        <v>130745</v>
      </c>
      <c r="B1457" s="8">
        <v>3</v>
      </c>
      <c r="C1457" s="9" t="s">
        <v>85</v>
      </c>
      <c r="D1457" s="10">
        <v>44046</v>
      </c>
      <c r="E1457" s="9" t="s">
        <v>4222</v>
      </c>
      <c r="F1457" s="10">
        <v>44342</v>
      </c>
      <c r="G1457" s="9" t="s">
        <v>241</v>
      </c>
      <c r="H1457" s="11" t="s">
        <v>109</v>
      </c>
      <c r="I1457" s="9"/>
      <c r="J1457" s="12"/>
      <c r="K1457" s="9"/>
      <c r="L1457" s="12"/>
      <c r="M1457" s="11" t="s">
        <v>6650</v>
      </c>
      <c r="N1457" s="11" t="s">
        <v>6651</v>
      </c>
      <c r="O1457" s="9" t="s">
        <v>91</v>
      </c>
      <c r="P1457" s="9" t="s">
        <v>1723</v>
      </c>
      <c r="Q1457" s="11"/>
      <c r="R1457" s="166" t="s">
        <v>1724</v>
      </c>
      <c r="S1457" s="166" t="s">
        <v>41</v>
      </c>
      <c r="T1457" s="15" t="s">
        <v>505</v>
      </c>
      <c r="U1457" s="12"/>
      <c r="V1457" s="9"/>
      <c r="W1457" s="12" t="s">
        <v>93</v>
      </c>
      <c r="X1457" s="12" t="s">
        <v>94</v>
      </c>
      <c r="Y1457" s="153" t="s">
        <v>30</v>
      </c>
      <c r="Z1457" s="11"/>
      <c r="AA1457" s="14">
        <v>147500</v>
      </c>
      <c r="AB1457" s="14">
        <v>0</v>
      </c>
      <c r="AC1457" s="14">
        <v>0</v>
      </c>
      <c r="AD1457" s="14">
        <v>0</v>
      </c>
      <c r="AE1457" s="165">
        <f>SUM(TAMPData2202[[#This Row],[2022 PE Obligations]:[2022 Paving Obligations]])</f>
        <v>147500</v>
      </c>
      <c r="AF1457" s="14">
        <v>147500</v>
      </c>
      <c r="AG1457" s="14">
        <v>0</v>
      </c>
      <c r="AH1457" s="14">
        <v>0</v>
      </c>
      <c r="AI1457" s="14">
        <v>0</v>
      </c>
      <c r="AJ1457" s="14">
        <v>147500</v>
      </c>
      <c r="AK1457" s="16" t="s">
        <v>6652</v>
      </c>
    </row>
    <row r="1458" spans="1:37" ht="198" hidden="1" x14ac:dyDescent="0.35">
      <c r="A1458" s="159">
        <v>130749</v>
      </c>
      <c r="B1458" s="8">
        <v>3</v>
      </c>
      <c r="C1458" s="9" t="s">
        <v>85</v>
      </c>
      <c r="D1458" s="10">
        <v>44047</v>
      </c>
      <c r="E1458" s="9" t="s">
        <v>4222</v>
      </c>
      <c r="F1458" s="10">
        <v>44536</v>
      </c>
      <c r="G1458" s="9" t="s">
        <v>152</v>
      </c>
      <c r="H1458" s="11" t="s">
        <v>3780</v>
      </c>
      <c r="I1458" s="9" t="s">
        <v>2147</v>
      </c>
      <c r="J1458" s="12" t="s">
        <v>101</v>
      </c>
      <c r="K1458" s="9"/>
      <c r="L1458" s="12" t="s">
        <v>101</v>
      </c>
      <c r="M1458" s="11" t="s">
        <v>6653</v>
      </c>
      <c r="N1458" s="11" t="s">
        <v>6654</v>
      </c>
      <c r="O1458" s="9" t="s">
        <v>91</v>
      </c>
      <c r="P1458" s="9" t="s">
        <v>3229</v>
      </c>
      <c r="Q1458" s="11"/>
      <c r="R1458" s="166" t="s">
        <v>1778</v>
      </c>
      <c r="S1458" s="9"/>
      <c r="T1458" s="15" t="s">
        <v>505</v>
      </c>
      <c r="U1458" s="12"/>
      <c r="V1458" s="9"/>
      <c r="W1458" s="12" t="s">
        <v>93</v>
      </c>
      <c r="X1458" s="12" t="s">
        <v>94</v>
      </c>
      <c r="Y1458" s="12"/>
      <c r="Z1458" s="11"/>
      <c r="AA1458" s="14">
        <v>181000</v>
      </c>
      <c r="AB1458" s="14">
        <v>0</v>
      </c>
      <c r="AC1458" s="14">
        <v>0</v>
      </c>
      <c r="AD1458" s="14">
        <v>0</v>
      </c>
      <c r="AE1458" s="161">
        <f>SUM(TAMPData2202[[#This Row],[2022 PE Obligations]:[2022 Paving Obligations]])</f>
        <v>181000</v>
      </c>
      <c r="AF1458" s="14">
        <v>181000</v>
      </c>
      <c r="AG1458" s="14">
        <v>0</v>
      </c>
      <c r="AH1458" s="14">
        <v>0</v>
      </c>
      <c r="AI1458" s="14">
        <v>0</v>
      </c>
      <c r="AJ1458" s="14">
        <v>181000</v>
      </c>
      <c r="AK1458" s="16" t="s">
        <v>6655</v>
      </c>
    </row>
    <row r="1459" spans="1:37" ht="126" x14ac:dyDescent="0.35">
      <c r="A1459" s="159">
        <v>130753</v>
      </c>
      <c r="B1459" s="8">
        <v>3</v>
      </c>
      <c r="C1459" s="9" t="s">
        <v>85</v>
      </c>
      <c r="D1459" s="10">
        <v>44047</v>
      </c>
      <c r="E1459" s="9" t="s">
        <v>4222</v>
      </c>
      <c r="F1459" s="10">
        <v>44580</v>
      </c>
      <c r="G1459" s="9" t="s">
        <v>4222</v>
      </c>
      <c r="H1459" s="11" t="s">
        <v>538</v>
      </c>
      <c r="I1459" s="9" t="s">
        <v>292</v>
      </c>
      <c r="J1459" s="12" t="s">
        <v>101</v>
      </c>
      <c r="K1459" s="9"/>
      <c r="L1459" s="12" t="s">
        <v>101</v>
      </c>
      <c r="M1459" s="11" t="s">
        <v>6656</v>
      </c>
      <c r="N1459" s="11" t="s">
        <v>6657</v>
      </c>
      <c r="O1459" s="9" t="s">
        <v>91</v>
      </c>
      <c r="P1459" s="9" t="s">
        <v>1723</v>
      </c>
      <c r="Q1459" s="11"/>
      <c r="R1459" s="166" t="s">
        <v>1724</v>
      </c>
      <c r="S1459" s="166" t="s">
        <v>41</v>
      </c>
      <c r="T1459" s="13">
        <v>3.88</v>
      </c>
      <c r="U1459" s="12"/>
      <c r="V1459" s="9"/>
      <c r="W1459" s="12" t="s">
        <v>93</v>
      </c>
      <c r="X1459" s="12" t="s">
        <v>13</v>
      </c>
      <c r="Y1459" s="153" t="s">
        <v>31</v>
      </c>
      <c r="Z1459" s="11"/>
      <c r="AA1459" s="14">
        <v>134900</v>
      </c>
      <c r="AB1459" s="14">
        <v>0</v>
      </c>
      <c r="AC1459" s="14">
        <v>0</v>
      </c>
      <c r="AD1459" s="14">
        <v>0</v>
      </c>
      <c r="AE1459" s="161">
        <f>SUM(TAMPData2202[[#This Row],[2022 PE Obligations]:[2022 Paving Obligations]])</f>
        <v>134900</v>
      </c>
      <c r="AF1459" s="14">
        <v>134900</v>
      </c>
      <c r="AG1459" s="14">
        <v>0</v>
      </c>
      <c r="AH1459" s="14">
        <v>0</v>
      </c>
      <c r="AI1459" s="14">
        <v>0</v>
      </c>
      <c r="AJ1459" s="14">
        <v>134900</v>
      </c>
      <c r="AK1459" s="16" t="s">
        <v>6658</v>
      </c>
    </row>
    <row r="1460" spans="1:37" ht="108" hidden="1" x14ac:dyDescent="0.35">
      <c r="A1460" s="159">
        <v>130765</v>
      </c>
      <c r="B1460" s="8">
        <v>4</v>
      </c>
      <c r="C1460" s="9" t="s">
        <v>85</v>
      </c>
      <c r="D1460" s="10">
        <v>44053</v>
      </c>
      <c r="E1460" s="9" t="s">
        <v>509</v>
      </c>
      <c r="F1460" s="10">
        <v>44572</v>
      </c>
      <c r="G1460" s="9" t="s">
        <v>510</v>
      </c>
      <c r="H1460" s="11" t="s">
        <v>88</v>
      </c>
      <c r="I1460" s="9"/>
      <c r="J1460" s="12"/>
      <c r="K1460" s="9"/>
      <c r="L1460" s="12"/>
      <c r="M1460" s="11" t="s">
        <v>6659</v>
      </c>
      <c r="N1460" s="11" t="s">
        <v>6660</v>
      </c>
      <c r="O1460" s="9" t="s">
        <v>91</v>
      </c>
      <c r="P1460" s="9" t="s">
        <v>3229</v>
      </c>
      <c r="Q1460" s="11"/>
      <c r="R1460" s="166" t="s">
        <v>1778</v>
      </c>
      <c r="S1460" s="9"/>
      <c r="T1460" s="15" t="s">
        <v>505</v>
      </c>
      <c r="U1460" s="12"/>
      <c r="V1460" s="9"/>
      <c r="W1460" s="12" t="s">
        <v>93</v>
      </c>
      <c r="X1460" s="12" t="s">
        <v>13</v>
      </c>
      <c r="Y1460" s="12"/>
      <c r="Z1460" s="11"/>
      <c r="AA1460" s="14">
        <v>75000</v>
      </c>
      <c r="AB1460" s="14">
        <v>0</v>
      </c>
      <c r="AC1460" s="14">
        <v>0</v>
      </c>
      <c r="AD1460" s="14">
        <v>0</v>
      </c>
      <c r="AE1460" s="161">
        <f>SUM(TAMPData2202[[#This Row],[2022 PE Obligations]:[2022 Paving Obligations]])</f>
        <v>75000</v>
      </c>
      <c r="AF1460" s="14">
        <v>75000</v>
      </c>
      <c r="AG1460" s="14">
        <v>0</v>
      </c>
      <c r="AH1460" s="14">
        <v>0</v>
      </c>
      <c r="AI1460" s="14">
        <v>0</v>
      </c>
      <c r="AJ1460" s="14">
        <v>75000</v>
      </c>
      <c r="AK1460" s="16" t="s">
        <v>6661</v>
      </c>
    </row>
    <row r="1461" spans="1:37" hidden="1" x14ac:dyDescent="0.35">
      <c r="A1461" s="159">
        <v>130780</v>
      </c>
      <c r="B1461" s="8">
        <v>4</v>
      </c>
      <c r="C1461" s="9" t="s">
        <v>122</v>
      </c>
      <c r="D1461" s="10">
        <v>44060</v>
      </c>
      <c r="E1461" s="9" t="s">
        <v>385</v>
      </c>
      <c r="F1461" s="10">
        <v>44410</v>
      </c>
      <c r="G1461" s="9" t="s">
        <v>253</v>
      </c>
      <c r="H1461" s="11" t="s">
        <v>1099</v>
      </c>
      <c r="I1461" s="9" t="s">
        <v>1351</v>
      </c>
      <c r="J1461" s="12"/>
      <c r="K1461" s="9" t="s">
        <v>1352</v>
      </c>
      <c r="L1461" s="12" t="s">
        <v>183</v>
      </c>
      <c r="M1461" s="11" t="s">
        <v>1353</v>
      </c>
      <c r="N1461" s="11"/>
      <c r="O1461" s="9" t="s">
        <v>271</v>
      </c>
      <c r="P1461" s="9" t="s">
        <v>166</v>
      </c>
      <c r="Q1461" s="11"/>
      <c r="R1461" s="9" t="s">
        <v>39</v>
      </c>
      <c r="S1461" s="9" t="s">
        <v>45</v>
      </c>
      <c r="T1461" s="13">
        <v>0.01</v>
      </c>
      <c r="U1461" s="12"/>
      <c r="V1461" s="9"/>
      <c r="W1461" s="12" t="s">
        <v>93</v>
      </c>
      <c r="X1461" s="12"/>
      <c r="Y1461" s="153" t="s">
        <v>34</v>
      </c>
      <c r="Z1461" s="11" t="s">
        <v>1354</v>
      </c>
      <c r="AA1461" s="14">
        <v>0</v>
      </c>
      <c r="AB1461" s="14">
        <v>0</v>
      </c>
      <c r="AC1461" s="14">
        <v>619767.75</v>
      </c>
      <c r="AD1461" s="14">
        <v>0</v>
      </c>
      <c r="AE1461" s="161">
        <f>SUM(TAMPData2202[[#This Row],[2022 PE Obligations]:[2022 Paving Obligations]])</f>
        <v>619767.75</v>
      </c>
      <c r="AF1461" s="14">
        <v>0</v>
      </c>
      <c r="AG1461" s="14">
        <v>0</v>
      </c>
      <c r="AH1461" s="14">
        <v>619767.75</v>
      </c>
      <c r="AI1461" s="14">
        <v>0</v>
      </c>
      <c r="AJ1461" s="14">
        <v>619767.75</v>
      </c>
      <c r="AK1461" s="16" t="s">
        <v>1355</v>
      </c>
    </row>
    <row r="1462" spans="1:37" hidden="1" x14ac:dyDescent="0.35">
      <c r="A1462" s="162">
        <v>130782</v>
      </c>
      <c r="B1462" s="8">
        <v>3</v>
      </c>
      <c r="C1462" s="9" t="s">
        <v>97</v>
      </c>
      <c r="D1462" s="10">
        <v>44061</v>
      </c>
      <c r="E1462" s="9" t="s">
        <v>152</v>
      </c>
      <c r="F1462" s="10">
        <v>44573.875150462962</v>
      </c>
      <c r="G1462" s="9" t="s">
        <v>108</v>
      </c>
      <c r="H1462" s="11" t="s">
        <v>910</v>
      </c>
      <c r="I1462" s="9" t="s">
        <v>1809</v>
      </c>
      <c r="J1462" s="12" t="s">
        <v>101</v>
      </c>
      <c r="K1462" s="9"/>
      <c r="L1462" s="12" t="s">
        <v>101</v>
      </c>
      <c r="M1462" s="11" t="s">
        <v>1810</v>
      </c>
      <c r="N1462" s="11" t="s">
        <v>1793</v>
      </c>
      <c r="O1462" s="9" t="s">
        <v>157</v>
      </c>
      <c r="P1462" s="9" t="s">
        <v>157</v>
      </c>
      <c r="Q1462" s="11" t="s">
        <v>1793</v>
      </c>
      <c r="R1462" s="164" t="s">
        <v>47</v>
      </c>
      <c r="S1462" s="164" t="s">
        <v>43</v>
      </c>
      <c r="T1462" s="13">
        <v>4.1100000000000003</v>
      </c>
      <c r="U1462" s="10">
        <v>44232</v>
      </c>
      <c r="V1462" s="9" t="s">
        <v>1805</v>
      </c>
      <c r="W1462" s="12" t="s">
        <v>93</v>
      </c>
      <c r="X1462" s="12" t="s">
        <v>13</v>
      </c>
      <c r="Y1462" s="163" t="s">
        <v>31</v>
      </c>
      <c r="Z1462" s="11" t="s">
        <v>1811</v>
      </c>
      <c r="AA1462" s="14">
        <v>0</v>
      </c>
      <c r="AB1462" s="14">
        <v>0</v>
      </c>
      <c r="AC1462" s="14">
        <v>0</v>
      </c>
      <c r="AD1462" s="14">
        <v>0</v>
      </c>
      <c r="AE1462" s="161">
        <f>SUM(TAMPData2202[[#This Row],[2022 PE Obligations]:[2022 Paving Obligations]])</f>
        <v>0</v>
      </c>
      <c r="AF1462" s="14">
        <v>0</v>
      </c>
      <c r="AG1462" s="14">
        <v>0</v>
      </c>
      <c r="AH1462" s="14">
        <v>150472</v>
      </c>
      <c r="AI1462" s="14">
        <v>2144257</v>
      </c>
      <c r="AJ1462" s="14">
        <v>2294729</v>
      </c>
      <c r="AK1462" s="16" t="s">
        <v>1813</v>
      </c>
    </row>
    <row r="1463" spans="1:37" hidden="1" x14ac:dyDescent="0.35">
      <c r="A1463" s="162">
        <v>130788</v>
      </c>
      <c r="B1463" s="8">
        <v>3</v>
      </c>
      <c r="C1463" s="9" t="s">
        <v>97</v>
      </c>
      <c r="D1463" s="10">
        <v>44061</v>
      </c>
      <c r="E1463" s="9" t="s">
        <v>152</v>
      </c>
      <c r="F1463" s="10">
        <v>44508.875138888892</v>
      </c>
      <c r="G1463" s="9" t="s">
        <v>108</v>
      </c>
      <c r="H1463" s="11" t="s">
        <v>140</v>
      </c>
      <c r="I1463" s="9" t="s">
        <v>1558</v>
      </c>
      <c r="J1463" s="12" t="s">
        <v>101</v>
      </c>
      <c r="K1463" s="9"/>
      <c r="L1463" s="12" t="s">
        <v>101</v>
      </c>
      <c r="M1463" s="11" t="s">
        <v>3243</v>
      </c>
      <c r="N1463" s="11" t="s">
        <v>1793</v>
      </c>
      <c r="O1463" s="9" t="s">
        <v>157</v>
      </c>
      <c r="P1463" s="9" t="s">
        <v>158</v>
      </c>
      <c r="Q1463" s="11" t="s">
        <v>1793</v>
      </c>
      <c r="R1463" s="9" t="s">
        <v>47</v>
      </c>
      <c r="S1463" s="9" t="s">
        <v>43</v>
      </c>
      <c r="T1463" s="13">
        <v>5</v>
      </c>
      <c r="U1463" s="10">
        <v>44365</v>
      </c>
      <c r="V1463" s="9" t="s">
        <v>1805</v>
      </c>
      <c r="W1463" s="12" t="s">
        <v>670</v>
      </c>
      <c r="X1463" s="12" t="s">
        <v>13</v>
      </c>
      <c r="Y1463" s="163" t="s">
        <v>31</v>
      </c>
      <c r="Z1463" s="11"/>
      <c r="AA1463" s="14">
        <v>0</v>
      </c>
      <c r="AB1463" s="14">
        <v>0</v>
      </c>
      <c r="AC1463" s="14">
        <v>-397</v>
      </c>
      <c r="AD1463" s="14">
        <v>-359204</v>
      </c>
      <c r="AE1463" s="161">
        <f>SUM(TAMPData2202[[#This Row],[2022 PE Obligations]:[2022 Paving Obligations]])</f>
        <v>-359601</v>
      </c>
      <c r="AF1463" s="14">
        <v>0</v>
      </c>
      <c r="AG1463" s="14">
        <v>0</v>
      </c>
      <c r="AH1463" s="14">
        <v>9813</v>
      </c>
      <c r="AI1463" s="14">
        <v>2312316</v>
      </c>
      <c r="AJ1463" s="14">
        <v>2322129</v>
      </c>
      <c r="AK1463" s="16" t="s">
        <v>3245</v>
      </c>
    </row>
    <row r="1464" spans="1:37" hidden="1" x14ac:dyDescent="0.35">
      <c r="A1464" s="159">
        <v>130802</v>
      </c>
      <c r="B1464" s="8">
        <v>3</v>
      </c>
      <c r="C1464" s="9" t="s">
        <v>122</v>
      </c>
      <c r="D1464" s="10">
        <v>44063</v>
      </c>
      <c r="E1464" s="9" t="s">
        <v>398</v>
      </c>
      <c r="F1464" s="10">
        <v>44384</v>
      </c>
      <c r="G1464" s="9" t="s">
        <v>143</v>
      </c>
      <c r="H1464" s="11" t="s">
        <v>551</v>
      </c>
      <c r="I1464" s="9" t="s">
        <v>1545</v>
      </c>
      <c r="J1464" s="12" t="s">
        <v>101</v>
      </c>
      <c r="K1464" s="9"/>
      <c r="L1464" s="12" t="s">
        <v>101</v>
      </c>
      <c r="M1464" s="11" t="s">
        <v>1669</v>
      </c>
      <c r="N1464" s="11"/>
      <c r="O1464" s="9" t="s">
        <v>438</v>
      </c>
      <c r="P1464" s="9" t="s">
        <v>439</v>
      </c>
      <c r="Q1464" s="11"/>
      <c r="R1464" s="9" t="s">
        <v>39</v>
      </c>
      <c r="S1464" s="9" t="s">
        <v>46</v>
      </c>
      <c r="T1464" s="13">
        <v>0</v>
      </c>
      <c r="U1464" s="10">
        <v>44365</v>
      </c>
      <c r="V1464" s="9"/>
      <c r="W1464" s="12" t="s">
        <v>93</v>
      </c>
      <c r="X1464" s="12" t="s">
        <v>103</v>
      </c>
      <c r="Y1464" s="153" t="s">
        <v>32</v>
      </c>
      <c r="Z1464" s="11" t="s">
        <v>1670</v>
      </c>
      <c r="AA1464" s="14">
        <v>0</v>
      </c>
      <c r="AB1464" s="14">
        <v>0</v>
      </c>
      <c r="AC1464" s="14">
        <v>549293</v>
      </c>
      <c r="AD1464" s="14">
        <v>0</v>
      </c>
      <c r="AE1464" s="161">
        <f>SUM(TAMPData2202[[#This Row],[2022 PE Obligations]:[2022 Paving Obligations]])</f>
        <v>549293</v>
      </c>
      <c r="AF1464" s="14">
        <v>0</v>
      </c>
      <c r="AG1464" s="14">
        <v>0</v>
      </c>
      <c r="AH1464" s="14">
        <v>644293</v>
      </c>
      <c r="AI1464" s="14">
        <v>0</v>
      </c>
      <c r="AJ1464" s="14">
        <v>644293</v>
      </c>
      <c r="AK1464" s="16" t="s">
        <v>1672</v>
      </c>
    </row>
    <row r="1465" spans="1:37" hidden="1" x14ac:dyDescent="0.35">
      <c r="A1465" s="159">
        <v>130804</v>
      </c>
      <c r="B1465" s="8">
        <v>1</v>
      </c>
      <c r="C1465" s="9" t="s">
        <v>122</v>
      </c>
      <c r="D1465" s="10">
        <v>44063</v>
      </c>
      <c r="E1465" s="9" t="s">
        <v>398</v>
      </c>
      <c r="F1465" s="10">
        <v>44552.875173611108</v>
      </c>
      <c r="G1465" s="9" t="s">
        <v>108</v>
      </c>
      <c r="H1465" s="11" t="s">
        <v>347</v>
      </c>
      <c r="I1465" s="9" t="s">
        <v>697</v>
      </c>
      <c r="J1465" s="12" t="s">
        <v>101</v>
      </c>
      <c r="K1465" s="9"/>
      <c r="L1465" s="12" t="s">
        <v>101</v>
      </c>
      <c r="M1465" s="11" t="s">
        <v>830</v>
      </c>
      <c r="N1465" s="11"/>
      <c r="O1465" s="9" t="s">
        <v>438</v>
      </c>
      <c r="P1465" s="9" t="s">
        <v>439</v>
      </c>
      <c r="Q1465" s="11"/>
      <c r="R1465" s="9" t="s">
        <v>39</v>
      </c>
      <c r="S1465" s="9" t="s">
        <v>46</v>
      </c>
      <c r="T1465" s="13">
        <v>0</v>
      </c>
      <c r="U1465" s="10">
        <v>44540</v>
      </c>
      <c r="V1465" s="9"/>
      <c r="W1465" s="12" t="s">
        <v>93</v>
      </c>
      <c r="X1465" s="12" t="s">
        <v>13</v>
      </c>
      <c r="Y1465" s="153" t="s">
        <v>31</v>
      </c>
      <c r="Z1465" s="11" t="s">
        <v>831</v>
      </c>
      <c r="AA1465" s="14">
        <v>0</v>
      </c>
      <c r="AB1465" s="14">
        <v>0</v>
      </c>
      <c r="AC1465" s="14">
        <v>3078912</v>
      </c>
      <c r="AD1465" s="14">
        <v>0</v>
      </c>
      <c r="AE1465" s="161">
        <f>SUM(TAMPData2202[[#This Row],[2022 PE Obligations]:[2022 Paving Obligations]])</f>
        <v>3078912</v>
      </c>
      <c r="AF1465" s="14">
        <v>0</v>
      </c>
      <c r="AG1465" s="14">
        <v>0</v>
      </c>
      <c r="AH1465" s="14">
        <v>3182912</v>
      </c>
      <c r="AI1465" s="14">
        <v>0</v>
      </c>
      <c r="AJ1465" s="14">
        <v>3182912</v>
      </c>
      <c r="AK1465" s="16" t="s">
        <v>833</v>
      </c>
    </row>
    <row r="1466" spans="1:37" ht="36" hidden="1" x14ac:dyDescent="0.35">
      <c r="A1466" s="159">
        <v>130817</v>
      </c>
      <c r="B1466" s="8">
        <v>1</v>
      </c>
      <c r="C1466" s="9" t="s">
        <v>122</v>
      </c>
      <c r="D1466" s="10">
        <v>44068</v>
      </c>
      <c r="E1466" s="9" t="s">
        <v>2200</v>
      </c>
      <c r="F1466" s="10">
        <v>44536</v>
      </c>
      <c r="G1466" s="9" t="s">
        <v>152</v>
      </c>
      <c r="H1466" s="11" t="s">
        <v>1588</v>
      </c>
      <c r="I1466" s="9" t="s">
        <v>1505</v>
      </c>
      <c r="J1466" s="12" t="s">
        <v>1506</v>
      </c>
      <c r="K1466" s="9" t="s">
        <v>3510</v>
      </c>
      <c r="L1466" s="12"/>
      <c r="M1466" s="11" t="s">
        <v>3511</v>
      </c>
      <c r="N1466" s="11" t="s">
        <v>3512</v>
      </c>
      <c r="O1466" s="9" t="s">
        <v>1509</v>
      </c>
      <c r="P1466" s="9" t="s">
        <v>1789</v>
      </c>
      <c r="Q1466" s="11"/>
      <c r="R1466" s="9" t="s">
        <v>47</v>
      </c>
      <c r="S1466" s="9" t="s">
        <v>45</v>
      </c>
      <c r="T1466" s="15" t="s">
        <v>505</v>
      </c>
      <c r="U1466" s="10">
        <v>44449</v>
      </c>
      <c r="V1466" s="9"/>
      <c r="W1466" s="12" t="s">
        <v>93</v>
      </c>
      <c r="X1466" s="12"/>
      <c r="Y1466" s="153" t="s">
        <v>34</v>
      </c>
      <c r="Z1466" s="11"/>
      <c r="AA1466" s="14">
        <v>0</v>
      </c>
      <c r="AB1466" s="14">
        <v>0</v>
      </c>
      <c r="AC1466" s="14">
        <v>5169944.5999999996</v>
      </c>
      <c r="AD1466" s="14">
        <v>0</v>
      </c>
      <c r="AE1466" s="165">
        <f>SUM(TAMPData2202[[#This Row],[2022 PE Obligations]:[2022 Paving Obligations]])</f>
        <v>5169944.5999999996</v>
      </c>
      <c r="AF1466" s="14">
        <v>772000</v>
      </c>
      <c r="AG1466" s="14">
        <v>6355000</v>
      </c>
      <c r="AH1466" s="14">
        <v>5169944.5999999996</v>
      </c>
      <c r="AI1466" s="14">
        <v>0</v>
      </c>
      <c r="AJ1466" s="14">
        <v>12296944.6</v>
      </c>
      <c r="AK1466" s="16" t="s">
        <v>3514</v>
      </c>
    </row>
    <row r="1467" spans="1:37" hidden="1" x14ac:dyDescent="0.35">
      <c r="A1467" s="159">
        <v>130821</v>
      </c>
      <c r="B1467" s="8">
        <v>3</v>
      </c>
      <c r="C1467" s="9" t="s">
        <v>85</v>
      </c>
      <c r="D1467" s="10">
        <v>44068</v>
      </c>
      <c r="E1467" s="9" t="s">
        <v>6662</v>
      </c>
      <c r="F1467" s="10">
        <v>44344</v>
      </c>
      <c r="G1467" s="9" t="s">
        <v>241</v>
      </c>
      <c r="H1467" s="11" t="s">
        <v>538</v>
      </c>
      <c r="I1467" s="9"/>
      <c r="J1467" s="12"/>
      <c r="K1467" s="9"/>
      <c r="L1467" s="12"/>
      <c r="M1467" s="11" t="s">
        <v>6663</v>
      </c>
      <c r="N1467" s="11"/>
      <c r="O1467" s="9" t="s">
        <v>5875</v>
      </c>
      <c r="P1467" s="9" t="s">
        <v>103</v>
      </c>
      <c r="Q1467" s="11"/>
      <c r="R1467" s="166" t="s">
        <v>1778</v>
      </c>
      <c r="S1467" s="166" t="s">
        <v>1778</v>
      </c>
      <c r="T1467" s="15" t="s">
        <v>505</v>
      </c>
      <c r="U1467" s="12"/>
      <c r="V1467" s="9"/>
      <c r="W1467" s="12" t="s">
        <v>93</v>
      </c>
      <c r="X1467" s="12"/>
      <c r="Y1467" s="12"/>
      <c r="Z1467" s="11"/>
      <c r="AA1467" s="14">
        <v>146129</v>
      </c>
      <c r="AB1467" s="14">
        <v>0</v>
      </c>
      <c r="AC1467" s="14">
        <v>0</v>
      </c>
      <c r="AD1467" s="14">
        <v>0</v>
      </c>
      <c r="AE1467" s="161">
        <f>SUM(TAMPData2202[[#This Row],[2022 PE Obligations]:[2022 Paving Obligations]])</f>
        <v>146129</v>
      </c>
      <c r="AF1467" s="14">
        <v>146129</v>
      </c>
      <c r="AG1467" s="14">
        <v>0</v>
      </c>
      <c r="AH1467" s="14">
        <v>0</v>
      </c>
      <c r="AI1467" s="14">
        <v>0</v>
      </c>
      <c r="AJ1467" s="14">
        <v>146129</v>
      </c>
      <c r="AK1467" s="16"/>
    </row>
    <row r="1468" spans="1:37" hidden="1" x14ac:dyDescent="0.35">
      <c r="A1468" s="159">
        <v>130822</v>
      </c>
      <c r="B1468" s="8">
        <v>4</v>
      </c>
      <c r="C1468" s="9" t="s">
        <v>85</v>
      </c>
      <c r="D1468" s="10">
        <v>44068</v>
      </c>
      <c r="E1468" s="9" t="s">
        <v>6662</v>
      </c>
      <c r="F1468" s="10">
        <v>44330</v>
      </c>
      <c r="G1468" s="9" t="s">
        <v>510</v>
      </c>
      <c r="H1468" s="11" t="s">
        <v>88</v>
      </c>
      <c r="I1468" s="9"/>
      <c r="J1468" s="12"/>
      <c r="K1468" s="9"/>
      <c r="L1468" s="12"/>
      <c r="M1468" s="11" t="s">
        <v>6664</v>
      </c>
      <c r="N1468" s="11"/>
      <c r="O1468" s="9" t="s">
        <v>5875</v>
      </c>
      <c r="P1468" s="9" t="s">
        <v>103</v>
      </c>
      <c r="Q1468" s="11"/>
      <c r="R1468" s="166" t="s">
        <v>1778</v>
      </c>
      <c r="S1468" s="166" t="s">
        <v>1778</v>
      </c>
      <c r="T1468" s="15" t="s">
        <v>505</v>
      </c>
      <c r="U1468" s="12"/>
      <c r="V1468" s="9"/>
      <c r="W1468" s="12" t="s">
        <v>93</v>
      </c>
      <c r="X1468" s="12"/>
      <c r="Y1468" s="12"/>
      <c r="Z1468" s="11"/>
      <c r="AA1468" s="14">
        <v>599908</v>
      </c>
      <c r="AB1468" s="14">
        <v>0</v>
      </c>
      <c r="AC1468" s="14">
        <v>0</v>
      </c>
      <c r="AD1468" s="14">
        <v>0</v>
      </c>
      <c r="AE1468" s="161">
        <f>SUM(TAMPData2202[[#This Row],[2022 PE Obligations]:[2022 Paving Obligations]])</f>
        <v>599908</v>
      </c>
      <c r="AF1468" s="14">
        <v>599908</v>
      </c>
      <c r="AG1468" s="14">
        <v>0</v>
      </c>
      <c r="AH1468" s="14">
        <v>0</v>
      </c>
      <c r="AI1468" s="14">
        <v>0</v>
      </c>
      <c r="AJ1468" s="14">
        <v>599908</v>
      </c>
      <c r="AK1468" s="16"/>
    </row>
    <row r="1469" spans="1:37" ht="198" hidden="1" x14ac:dyDescent="0.35">
      <c r="A1469" s="159">
        <v>130824</v>
      </c>
      <c r="B1469" s="8">
        <v>2</v>
      </c>
      <c r="C1469" s="9" t="s">
        <v>85</v>
      </c>
      <c r="D1469" s="10">
        <v>44070</v>
      </c>
      <c r="E1469" s="9" t="s">
        <v>3285</v>
      </c>
      <c r="F1469" s="10">
        <v>44536</v>
      </c>
      <c r="G1469" s="9" t="s">
        <v>152</v>
      </c>
      <c r="H1469" s="11" t="s">
        <v>223</v>
      </c>
      <c r="I1469" s="9"/>
      <c r="J1469" s="12"/>
      <c r="K1469" s="9"/>
      <c r="L1469" s="12"/>
      <c r="M1469" s="11" t="s">
        <v>6665</v>
      </c>
      <c r="N1469" s="11" t="s">
        <v>6666</v>
      </c>
      <c r="O1469" s="9" t="s">
        <v>91</v>
      </c>
      <c r="P1469" s="9" t="s">
        <v>3229</v>
      </c>
      <c r="Q1469" s="11"/>
      <c r="R1469" s="166" t="s">
        <v>1778</v>
      </c>
      <c r="S1469" s="9"/>
      <c r="T1469" s="15" t="s">
        <v>505</v>
      </c>
      <c r="U1469" s="12"/>
      <c r="V1469" s="9"/>
      <c r="W1469" s="12" t="s">
        <v>93</v>
      </c>
      <c r="X1469" s="12" t="s">
        <v>13</v>
      </c>
      <c r="Y1469" s="12"/>
      <c r="Z1469" s="11"/>
      <c r="AA1469" s="14">
        <v>7000</v>
      </c>
      <c r="AB1469" s="14">
        <v>0</v>
      </c>
      <c r="AC1469" s="14">
        <v>0</v>
      </c>
      <c r="AD1469" s="14">
        <v>0</v>
      </c>
      <c r="AE1469" s="161">
        <f>SUM(TAMPData2202[[#This Row],[2022 PE Obligations]:[2022 Paving Obligations]])</f>
        <v>7000</v>
      </c>
      <c r="AF1469" s="14">
        <v>7000</v>
      </c>
      <c r="AG1469" s="14">
        <v>0</v>
      </c>
      <c r="AH1469" s="14">
        <v>0</v>
      </c>
      <c r="AI1469" s="14">
        <v>0</v>
      </c>
      <c r="AJ1469" s="14">
        <v>7000</v>
      </c>
      <c r="AK1469" s="16" t="s">
        <v>6667</v>
      </c>
    </row>
    <row r="1470" spans="1:37" hidden="1" x14ac:dyDescent="0.35">
      <c r="A1470" s="159">
        <v>130833</v>
      </c>
      <c r="B1470" s="8">
        <v>6</v>
      </c>
      <c r="C1470" s="9" t="s">
        <v>85</v>
      </c>
      <c r="D1470" s="10">
        <v>44071</v>
      </c>
      <c r="E1470" s="9" t="s">
        <v>98</v>
      </c>
      <c r="F1470" s="10">
        <v>44085</v>
      </c>
      <c r="G1470" s="9" t="s">
        <v>143</v>
      </c>
      <c r="H1470" s="11" t="s">
        <v>667</v>
      </c>
      <c r="I1470" s="9"/>
      <c r="J1470" s="12"/>
      <c r="K1470" s="9"/>
      <c r="L1470" s="12"/>
      <c r="M1470" s="11" t="s">
        <v>6668</v>
      </c>
      <c r="N1470" s="11"/>
      <c r="O1470" s="9" t="s">
        <v>119</v>
      </c>
      <c r="P1470" s="9"/>
      <c r="Q1470" s="11"/>
      <c r="R1470" s="166" t="s">
        <v>1778</v>
      </c>
      <c r="S1470" s="166" t="s">
        <v>1778</v>
      </c>
      <c r="T1470" s="15" t="s">
        <v>505</v>
      </c>
      <c r="U1470" s="12"/>
      <c r="V1470" s="9"/>
      <c r="W1470" s="12" t="s">
        <v>93</v>
      </c>
      <c r="X1470" s="12"/>
      <c r="Y1470" s="12"/>
      <c r="Z1470" s="11"/>
      <c r="AA1470" s="14">
        <v>0</v>
      </c>
      <c r="AB1470" s="14">
        <v>0</v>
      </c>
      <c r="AC1470" s="14">
        <v>104282</v>
      </c>
      <c r="AD1470" s="14">
        <v>0</v>
      </c>
      <c r="AE1470" s="161">
        <f>SUM(TAMPData2202[[#This Row],[2022 PE Obligations]:[2022 Paving Obligations]])</f>
        <v>104282</v>
      </c>
      <c r="AF1470" s="14">
        <v>0</v>
      </c>
      <c r="AG1470" s="14">
        <v>0</v>
      </c>
      <c r="AH1470" s="14">
        <v>304282</v>
      </c>
      <c r="AI1470" s="14">
        <v>0</v>
      </c>
      <c r="AJ1470" s="14">
        <v>304282</v>
      </c>
      <c r="AK1470" s="16" t="s">
        <v>6669</v>
      </c>
    </row>
    <row r="1471" spans="1:37" ht="144" hidden="1" x14ac:dyDescent="0.35">
      <c r="A1471" s="159">
        <v>130836</v>
      </c>
      <c r="B1471" s="8">
        <v>1</v>
      </c>
      <c r="C1471" s="9" t="s">
        <v>85</v>
      </c>
      <c r="D1471" s="10">
        <v>44074</v>
      </c>
      <c r="E1471" s="9" t="s">
        <v>1741</v>
      </c>
      <c r="F1471" s="10">
        <v>44438</v>
      </c>
      <c r="G1471" s="9" t="s">
        <v>161</v>
      </c>
      <c r="H1471" s="11" t="s">
        <v>297</v>
      </c>
      <c r="I1471" s="9"/>
      <c r="J1471" s="12"/>
      <c r="K1471" s="9"/>
      <c r="L1471" s="12"/>
      <c r="M1471" s="11" t="s">
        <v>6670</v>
      </c>
      <c r="N1471" s="11" t="s">
        <v>6671</v>
      </c>
      <c r="O1471" s="9" t="s">
        <v>91</v>
      </c>
      <c r="P1471" s="9" t="s">
        <v>103</v>
      </c>
      <c r="Q1471" s="11"/>
      <c r="R1471" s="166" t="s">
        <v>1778</v>
      </c>
      <c r="S1471" s="166" t="s">
        <v>1778</v>
      </c>
      <c r="T1471" s="13">
        <v>0</v>
      </c>
      <c r="U1471" s="12"/>
      <c r="V1471" s="9"/>
      <c r="W1471" s="12" t="s">
        <v>93</v>
      </c>
      <c r="X1471" s="12"/>
      <c r="Y1471" s="12"/>
      <c r="Z1471" s="11"/>
      <c r="AA1471" s="14">
        <v>82000</v>
      </c>
      <c r="AB1471" s="14">
        <v>0</v>
      </c>
      <c r="AC1471" s="14">
        <v>0</v>
      </c>
      <c r="AD1471" s="14">
        <v>0</v>
      </c>
      <c r="AE1471" s="161">
        <f>SUM(TAMPData2202[[#This Row],[2022 PE Obligations]:[2022 Paving Obligations]])</f>
        <v>82000</v>
      </c>
      <c r="AF1471" s="14">
        <v>82000</v>
      </c>
      <c r="AG1471" s="14">
        <v>0</v>
      </c>
      <c r="AH1471" s="14">
        <v>0</v>
      </c>
      <c r="AI1471" s="14">
        <v>0</v>
      </c>
      <c r="AJ1471" s="14">
        <v>82000</v>
      </c>
      <c r="AK1471" s="16"/>
    </row>
    <row r="1472" spans="1:37" hidden="1" x14ac:dyDescent="0.35">
      <c r="A1472" s="159">
        <v>130838</v>
      </c>
      <c r="B1472" s="8">
        <v>4</v>
      </c>
      <c r="C1472" s="9" t="s">
        <v>114</v>
      </c>
      <c r="D1472" s="10">
        <v>44074</v>
      </c>
      <c r="E1472" s="9" t="s">
        <v>228</v>
      </c>
      <c r="F1472" s="10">
        <v>44600</v>
      </c>
      <c r="G1472" s="9" t="s">
        <v>228</v>
      </c>
      <c r="H1472" s="11" t="s">
        <v>254</v>
      </c>
      <c r="I1472" s="9"/>
      <c r="J1472" s="12"/>
      <c r="K1472" s="9"/>
      <c r="L1472" s="12"/>
      <c r="M1472" s="11" t="s">
        <v>4237</v>
      </c>
      <c r="N1472" s="11"/>
      <c r="O1472" s="9" t="s">
        <v>4183</v>
      </c>
      <c r="P1472" s="9"/>
      <c r="Q1472" s="11"/>
      <c r="R1472" s="9" t="s">
        <v>47</v>
      </c>
      <c r="S1472" s="9" t="s">
        <v>43</v>
      </c>
      <c r="T1472" s="15" t="s">
        <v>505</v>
      </c>
      <c r="U1472" s="12"/>
      <c r="V1472" s="9"/>
      <c r="W1472" s="12" t="s">
        <v>93</v>
      </c>
      <c r="X1472" s="12" t="s">
        <v>186</v>
      </c>
      <c r="Y1472" s="153" t="s">
        <v>34</v>
      </c>
      <c r="Z1472" s="11"/>
      <c r="AA1472" s="14">
        <v>0</v>
      </c>
      <c r="AB1472" s="14">
        <v>0</v>
      </c>
      <c r="AC1472" s="14">
        <v>0</v>
      </c>
      <c r="AD1472" s="14">
        <v>3431.95</v>
      </c>
      <c r="AE1472" s="165">
        <f>SUM(TAMPData2202[[#This Row],[2022 PE Obligations]:[2022 Paving Obligations]])</f>
        <v>3431.95</v>
      </c>
      <c r="AF1472" s="14">
        <v>0</v>
      </c>
      <c r="AG1472" s="14">
        <v>0</v>
      </c>
      <c r="AH1472" s="14">
        <v>0</v>
      </c>
      <c r="AI1472" s="14">
        <v>41155.089999999997</v>
      </c>
      <c r="AJ1472" s="14">
        <v>41155.089999999997</v>
      </c>
      <c r="AK1472" s="16" t="s">
        <v>4238</v>
      </c>
    </row>
    <row r="1473" spans="1:37" ht="90" hidden="1" x14ac:dyDescent="0.35">
      <c r="A1473" s="159">
        <v>130845</v>
      </c>
      <c r="B1473" s="8">
        <v>1</v>
      </c>
      <c r="C1473" s="9" t="s">
        <v>85</v>
      </c>
      <c r="D1473" s="10">
        <v>44076</v>
      </c>
      <c r="E1473" s="9" t="s">
        <v>1741</v>
      </c>
      <c r="F1473" s="10">
        <v>44377</v>
      </c>
      <c r="G1473" s="9" t="s">
        <v>152</v>
      </c>
      <c r="H1473" s="11" t="s">
        <v>1588</v>
      </c>
      <c r="I1473" s="9"/>
      <c r="J1473" s="12"/>
      <c r="K1473" s="9"/>
      <c r="L1473" s="12"/>
      <c r="M1473" s="11" t="s">
        <v>6672</v>
      </c>
      <c r="N1473" s="11" t="s">
        <v>6673</v>
      </c>
      <c r="O1473" s="9" t="s">
        <v>91</v>
      </c>
      <c r="P1473" s="9" t="s">
        <v>4979</v>
      </c>
      <c r="Q1473" s="11"/>
      <c r="R1473" s="166" t="s">
        <v>1778</v>
      </c>
      <c r="S1473" s="166" t="s">
        <v>1778</v>
      </c>
      <c r="T1473" s="15" t="s">
        <v>505</v>
      </c>
      <c r="U1473" s="12"/>
      <c r="V1473" s="9"/>
      <c r="W1473" s="12" t="s">
        <v>93</v>
      </c>
      <c r="X1473" s="12"/>
      <c r="Y1473" s="12"/>
      <c r="Z1473" s="11"/>
      <c r="AA1473" s="14">
        <v>82984</v>
      </c>
      <c r="AB1473" s="14">
        <v>0</v>
      </c>
      <c r="AC1473" s="14">
        <v>0</v>
      </c>
      <c r="AD1473" s="14">
        <v>0</v>
      </c>
      <c r="AE1473" s="161">
        <f>SUM(TAMPData2202[[#This Row],[2022 PE Obligations]:[2022 Paving Obligations]])</f>
        <v>82984</v>
      </c>
      <c r="AF1473" s="14">
        <v>150000</v>
      </c>
      <c r="AG1473" s="14">
        <v>0</v>
      </c>
      <c r="AH1473" s="14">
        <v>0</v>
      </c>
      <c r="AI1473" s="14">
        <v>0</v>
      </c>
      <c r="AJ1473" s="14">
        <v>150000</v>
      </c>
      <c r="AK1473" s="16" t="s">
        <v>6674</v>
      </c>
    </row>
    <row r="1474" spans="1:37" ht="108" hidden="1" x14ac:dyDescent="0.35">
      <c r="A1474" s="159">
        <v>130850</v>
      </c>
      <c r="B1474" s="8">
        <v>3</v>
      </c>
      <c r="C1474" s="9" t="s">
        <v>85</v>
      </c>
      <c r="D1474" s="10">
        <v>44078</v>
      </c>
      <c r="E1474" s="9" t="s">
        <v>4222</v>
      </c>
      <c r="F1474" s="10">
        <v>44536</v>
      </c>
      <c r="G1474" s="9" t="s">
        <v>152</v>
      </c>
      <c r="H1474" s="11" t="s">
        <v>538</v>
      </c>
      <c r="I1474" s="9"/>
      <c r="J1474" s="12"/>
      <c r="K1474" s="9"/>
      <c r="L1474" s="12"/>
      <c r="M1474" s="11" t="s">
        <v>6675</v>
      </c>
      <c r="N1474" s="11" t="s">
        <v>6676</v>
      </c>
      <c r="O1474" s="9" t="s">
        <v>91</v>
      </c>
      <c r="P1474" s="9" t="s">
        <v>5071</v>
      </c>
      <c r="Q1474" s="11"/>
      <c r="R1474" s="166" t="s">
        <v>1778</v>
      </c>
      <c r="S1474" s="166" t="s">
        <v>1778</v>
      </c>
      <c r="T1474" s="15" t="s">
        <v>505</v>
      </c>
      <c r="U1474" s="12"/>
      <c r="V1474" s="9"/>
      <c r="W1474" s="12" t="s">
        <v>93</v>
      </c>
      <c r="X1474" s="12"/>
      <c r="Y1474" s="12"/>
      <c r="Z1474" s="11"/>
      <c r="AA1474" s="14">
        <v>2000000</v>
      </c>
      <c r="AB1474" s="14">
        <v>0</v>
      </c>
      <c r="AC1474" s="14">
        <v>0</v>
      </c>
      <c r="AD1474" s="14">
        <v>0</v>
      </c>
      <c r="AE1474" s="161">
        <f>SUM(TAMPData2202[[#This Row],[2022 PE Obligations]:[2022 Paving Obligations]])</f>
        <v>2000000</v>
      </c>
      <c r="AF1474" s="14">
        <v>2000000</v>
      </c>
      <c r="AG1474" s="14">
        <v>0</v>
      </c>
      <c r="AH1474" s="14">
        <v>0</v>
      </c>
      <c r="AI1474" s="14">
        <v>0</v>
      </c>
      <c r="AJ1474" s="14">
        <v>2000000</v>
      </c>
      <c r="AK1474" s="16"/>
    </row>
    <row r="1475" spans="1:37" ht="90" hidden="1" x14ac:dyDescent="0.35">
      <c r="A1475" s="159">
        <v>130852</v>
      </c>
      <c r="B1475" s="8">
        <v>3</v>
      </c>
      <c r="C1475" s="9" t="s">
        <v>85</v>
      </c>
      <c r="D1475" s="10">
        <v>44078</v>
      </c>
      <c r="E1475" s="9" t="s">
        <v>4222</v>
      </c>
      <c r="F1475" s="10">
        <v>44536</v>
      </c>
      <c r="G1475" s="9" t="s">
        <v>152</v>
      </c>
      <c r="H1475" s="11" t="s">
        <v>538</v>
      </c>
      <c r="I1475" s="9"/>
      <c r="J1475" s="12"/>
      <c r="K1475" s="9"/>
      <c r="L1475" s="12"/>
      <c r="M1475" s="11" t="s">
        <v>6677</v>
      </c>
      <c r="N1475" s="11" t="s">
        <v>6678</v>
      </c>
      <c r="O1475" s="9" t="s">
        <v>91</v>
      </c>
      <c r="P1475" s="9" t="s">
        <v>5071</v>
      </c>
      <c r="Q1475" s="11"/>
      <c r="R1475" s="166" t="s">
        <v>1778</v>
      </c>
      <c r="S1475" s="166" t="s">
        <v>1778</v>
      </c>
      <c r="T1475" s="15" t="s">
        <v>505</v>
      </c>
      <c r="U1475" s="12"/>
      <c r="V1475" s="9"/>
      <c r="W1475" s="12" t="s">
        <v>93</v>
      </c>
      <c r="X1475" s="12"/>
      <c r="Y1475" s="12"/>
      <c r="Z1475" s="11"/>
      <c r="AA1475" s="14">
        <v>100000</v>
      </c>
      <c r="AB1475" s="14">
        <v>0</v>
      </c>
      <c r="AC1475" s="14">
        <v>0</v>
      </c>
      <c r="AD1475" s="14">
        <v>0</v>
      </c>
      <c r="AE1475" s="161">
        <f>SUM(TAMPData2202[[#This Row],[2022 PE Obligations]:[2022 Paving Obligations]])</f>
        <v>100000</v>
      </c>
      <c r="AF1475" s="14">
        <v>100000</v>
      </c>
      <c r="AG1475" s="14">
        <v>0</v>
      </c>
      <c r="AH1475" s="14">
        <v>0</v>
      </c>
      <c r="AI1475" s="14">
        <v>0</v>
      </c>
      <c r="AJ1475" s="14">
        <v>100000</v>
      </c>
      <c r="AK1475" s="16"/>
    </row>
    <row r="1476" spans="1:37" hidden="1" x14ac:dyDescent="0.35">
      <c r="A1476" s="162">
        <v>130853</v>
      </c>
      <c r="B1476" s="8">
        <v>3</v>
      </c>
      <c r="C1476" s="9" t="s">
        <v>97</v>
      </c>
      <c r="D1476" s="10">
        <v>44078</v>
      </c>
      <c r="E1476" s="9" t="s">
        <v>152</v>
      </c>
      <c r="F1476" s="10">
        <v>44516.875162037039</v>
      </c>
      <c r="G1476" s="9" t="s">
        <v>108</v>
      </c>
      <c r="H1476" s="11" t="s">
        <v>140</v>
      </c>
      <c r="I1476" s="9" t="s">
        <v>1843</v>
      </c>
      <c r="J1476" s="12" t="s">
        <v>101</v>
      </c>
      <c r="K1476" s="9"/>
      <c r="L1476" s="12" t="s">
        <v>101</v>
      </c>
      <c r="M1476" s="11" t="s">
        <v>3489</v>
      </c>
      <c r="N1476" s="11" t="s">
        <v>1793</v>
      </c>
      <c r="O1476" s="9" t="s">
        <v>157</v>
      </c>
      <c r="P1476" s="9" t="s">
        <v>158</v>
      </c>
      <c r="Q1476" s="11" t="s">
        <v>1793</v>
      </c>
      <c r="R1476" s="9" t="s">
        <v>47</v>
      </c>
      <c r="S1476" s="9" t="s">
        <v>43</v>
      </c>
      <c r="T1476" s="13">
        <v>2.6</v>
      </c>
      <c r="U1476" s="10">
        <v>44428</v>
      </c>
      <c r="V1476" s="9" t="s">
        <v>1805</v>
      </c>
      <c r="W1476" s="12" t="s">
        <v>93</v>
      </c>
      <c r="X1476" s="12" t="s">
        <v>103</v>
      </c>
      <c r="Y1476" s="163" t="s">
        <v>32</v>
      </c>
      <c r="Z1476" s="11"/>
      <c r="AA1476" s="14">
        <v>0</v>
      </c>
      <c r="AB1476" s="14">
        <v>0</v>
      </c>
      <c r="AC1476" s="14">
        <v>92993</v>
      </c>
      <c r="AD1476" s="14">
        <v>942608</v>
      </c>
      <c r="AE1476" s="161">
        <f>SUM(TAMPData2202[[#This Row],[2022 PE Obligations]:[2022 Paving Obligations]])</f>
        <v>1035601</v>
      </c>
      <c r="AF1476" s="14">
        <v>0</v>
      </c>
      <c r="AG1476" s="14">
        <v>0</v>
      </c>
      <c r="AH1476" s="14">
        <v>92993</v>
      </c>
      <c r="AI1476" s="14">
        <v>942608</v>
      </c>
      <c r="AJ1476" s="14">
        <v>1035601</v>
      </c>
      <c r="AK1476" s="16" t="s">
        <v>3491</v>
      </c>
    </row>
    <row r="1477" spans="1:37" ht="144" hidden="1" x14ac:dyDescent="0.35">
      <c r="A1477" s="159">
        <v>130854</v>
      </c>
      <c r="B1477" s="8">
        <v>3</v>
      </c>
      <c r="C1477" s="9" t="s">
        <v>85</v>
      </c>
      <c r="D1477" s="10">
        <v>44078</v>
      </c>
      <c r="E1477" s="9" t="s">
        <v>4222</v>
      </c>
      <c r="F1477" s="10">
        <v>44536</v>
      </c>
      <c r="G1477" s="9" t="s">
        <v>152</v>
      </c>
      <c r="H1477" s="11" t="s">
        <v>538</v>
      </c>
      <c r="I1477" s="9"/>
      <c r="J1477" s="12"/>
      <c r="K1477" s="9"/>
      <c r="L1477" s="12"/>
      <c r="M1477" s="11" t="s">
        <v>6679</v>
      </c>
      <c r="N1477" s="11" t="s">
        <v>6680</v>
      </c>
      <c r="O1477" s="9" t="s">
        <v>91</v>
      </c>
      <c r="P1477" s="9" t="s">
        <v>5071</v>
      </c>
      <c r="Q1477" s="11"/>
      <c r="R1477" s="166" t="s">
        <v>1778</v>
      </c>
      <c r="S1477" s="166" t="s">
        <v>1778</v>
      </c>
      <c r="T1477" s="15" t="s">
        <v>505</v>
      </c>
      <c r="U1477" s="12"/>
      <c r="V1477" s="9"/>
      <c r="W1477" s="12" t="s">
        <v>93</v>
      </c>
      <c r="X1477" s="12"/>
      <c r="Y1477" s="12"/>
      <c r="Z1477" s="11"/>
      <c r="AA1477" s="14">
        <v>550000</v>
      </c>
      <c r="AB1477" s="14">
        <v>0</v>
      </c>
      <c r="AC1477" s="14">
        <v>0</v>
      </c>
      <c r="AD1477" s="14">
        <v>0</v>
      </c>
      <c r="AE1477" s="161">
        <f>SUM(TAMPData2202[[#This Row],[2022 PE Obligations]:[2022 Paving Obligations]])</f>
        <v>550000</v>
      </c>
      <c r="AF1477" s="14">
        <v>550000</v>
      </c>
      <c r="AG1477" s="14">
        <v>0</v>
      </c>
      <c r="AH1477" s="14">
        <v>0</v>
      </c>
      <c r="AI1477" s="14">
        <v>0</v>
      </c>
      <c r="AJ1477" s="14">
        <v>550000</v>
      </c>
      <c r="AK1477" s="16"/>
    </row>
    <row r="1478" spans="1:37" ht="54" hidden="1" x14ac:dyDescent="0.35">
      <c r="A1478" s="159">
        <v>130858</v>
      </c>
      <c r="B1478" s="8">
        <v>4</v>
      </c>
      <c r="C1478" s="9" t="s">
        <v>85</v>
      </c>
      <c r="D1478" s="10">
        <v>44083</v>
      </c>
      <c r="E1478" s="9" t="s">
        <v>509</v>
      </c>
      <c r="F1478" s="10">
        <v>44377</v>
      </c>
      <c r="G1478" s="9" t="s">
        <v>1356</v>
      </c>
      <c r="H1478" s="11" t="s">
        <v>88</v>
      </c>
      <c r="I1478" s="9"/>
      <c r="J1478" s="12"/>
      <c r="K1478" s="9" t="s">
        <v>1357</v>
      </c>
      <c r="L1478" s="12" t="s">
        <v>183</v>
      </c>
      <c r="M1478" s="11" t="s">
        <v>1358</v>
      </c>
      <c r="N1478" s="11" t="s">
        <v>1359</v>
      </c>
      <c r="O1478" s="9" t="s">
        <v>91</v>
      </c>
      <c r="P1478" s="9" t="s">
        <v>166</v>
      </c>
      <c r="Q1478" s="11"/>
      <c r="R1478" s="9" t="s">
        <v>39</v>
      </c>
      <c r="S1478" s="9" t="s">
        <v>45</v>
      </c>
      <c r="T1478" s="13">
        <v>0.01</v>
      </c>
      <c r="U1478" s="12"/>
      <c r="V1478" s="9"/>
      <c r="W1478" s="12" t="s">
        <v>93</v>
      </c>
      <c r="X1478" s="12" t="s">
        <v>103</v>
      </c>
      <c r="Y1478" s="153" t="s">
        <v>34</v>
      </c>
      <c r="Z1478" s="11" t="s">
        <v>1360</v>
      </c>
      <c r="AA1478" s="14">
        <v>100000</v>
      </c>
      <c r="AB1478" s="14">
        <v>0</v>
      </c>
      <c r="AC1478" s="14">
        <v>0</v>
      </c>
      <c r="AD1478" s="14">
        <v>0</v>
      </c>
      <c r="AE1478" s="161">
        <f>SUM(TAMPData2202[[#This Row],[2022 PE Obligations]:[2022 Paving Obligations]])</f>
        <v>100000</v>
      </c>
      <c r="AF1478" s="14">
        <v>100000</v>
      </c>
      <c r="AG1478" s="14">
        <v>0</v>
      </c>
      <c r="AH1478" s="14">
        <v>0</v>
      </c>
      <c r="AI1478" s="14">
        <v>0</v>
      </c>
      <c r="AJ1478" s="14">
        <v>100000</v>
      </c>
      <c r="AK1478" s="16" t="s">
        <v>1361</v>
      </c>
    </row>
    <row r="1479" spans="1:37" hidden="1" x14ac:dyDescent="0.35">
      <c r="A1479" s="159">
        <v>130864</v>
      </c>
      <c r="B1479" s="8">
        <v>3</v>
      </c>
      <c r="C1479" s="9" t="s">
        <v>85</v>
      </c>
      <c r="D1479" s="10">
        <v>44088</v>
      </c>
      <c r="E1479" s="9" t="s">
        <v>5969</v>
      </c>
      <c r="F1479" s="10">
        <v>44536</v>
      </c>
      <c r="G1479" s="9" t="s">
        <v>152</v>
      </c>
      <c r="H1479" s="11" t="s">
        <v>538</v>
      </c>
      <c r="I1479" s="9"/>
      <c r="J1479" s="12"/>
      <c r="K1479" s="9"/>
      <c r="L1479" s="12" t="s">
        <v>4981</v>
      </c>
      <c r="M1479" s="11" t="s">
        <v>6681</v>
      </c>
      <c r="N1479" s="11"/>
      <c r="O1479" s="9" t="s">
        <v>5405</v>
      </c>
      <c r="P1479" s="9"/>
      <c r="Q1479" s="11"/>
      <c r="R1479" s="166" t="s">
        <v>1778</v>
      </c>
      <c r="S1479" s="9"/>
      <c r="T1479" s="15" t="s">
        <v>505</v>
      </c>
      <c r="U1479" s="12"/>
      <c r="V1479" s="9"/>
      <c r="W1479" s="12" t="s">
        <v>93</v>
      </c>
      <c r="X1479" s="12"/>
      <c r="Y1479" s="12"/>
      <c r="Z1479" s="11"/>
      <c r="AA1479" s="14">
        <v>0</v>
      </c>
      <c r="AB1479" s="14">
        <v>0</v>
      </c>
      <c r="AC1479" s="14">
        <v>1608743</v>
      </c>
      <c r="AD1479" s="14">
        <v>0</v>
      </c>
      <c r="AE1479" s="161">
        <f>SUM(TAMPData2202[[#This Row],[2022 PE Obligations]:[2022 Paving Obligations]])</f>
        <v>1608743</v>
      </c>
      <c r="AF1479" s="14">
        <v>0</v>
      </c>
      <c r="AG1479" s="14">
        <v>0</v>
      </c>
      <c r="AH1479" s="14">
        <v>3288774</v>
      </c>
      <c r="AI1479" s="14">
        <v>0</v>
      </c>
      <c r="AJ1479" s="14">
        <v>3288774</v>
      </c>
      <c r="AK1479" s="16" t="s">
        <v>6682</v>
      </c>
    </row>
    <row r="1480" spans="1:37" ht="36" hidden="1" x14ac:dyDescent="0.35">
      <c r="A1480" s="159">
        <v>130867.38</v>
      </c>
      <c r="B1480" s="8">
        <v>6</v>
      </c>
      <c r="C1480" s="9" t="s">
        <v>114</v>
      </c>
      <c r="D1480" s="10">
        <v>44225</v>
      </c>
      <c r="E1480" s="9" t="s">
        <v>398</v>
      </c>
      <c r="F1480" s="10">
        <v>44389</v>
      </c>
      <c r="G1480" s="9" t="s">
        <v>398</v>
      </c>
      <c r="H1480" s="11" t="s">
        <v>667</v>
      </c>
      <c r="I1480" s="9"/>
      <c r="J1480" s="12"/>
      <c r="K1480" s="9"/>
      <c r="L1480" s="12"/>
      <c r="M1480" s="11" t="s">
        <v>6683</v>
      </c>
      <c r="N1480" s="11"/>
      <c r="O1480" s="9" t="s">
        <v>103</v>
      </c>
      <c r="P1480" s="9" t="s">
        <v>5973</v>
      </c>
      <c r="Q1480" s="11"/>
      <c r="R1480" s="166" t="s">
        <v>1778</v>
      </c>
      <c r="S1480" s="166" t="s">
        <v>1778</v>
      </c>
      <c r="T1480" s="15" t="s">
        <v>505</v>
      </c>
      <c r="U1480" s="12"/>
      <c r="V1480" s="9"/>
      <c r="W1480" s="12" t="s">
        <v>93</v>
      </c>
      <c r="X1480" s="12"/>
      <c r="Y1480" s="12"/>
      <c r="Z1480" s="11"/>
      <c r="AA1480" s="14">
        <v>0</v>
      </c>
      <c r="AB1480" s="14">
        <v>0</v>
      </c>
      <c r="AC1480" s="14">
        <v>267.89</v>
      </c>
      <c r="AD1480" s="14">
        <v>0</v>
      </c>
      <c r="AE1480" s="161">
        <f>SUM(TAMPData2202[[#This Row],[2022 PE Obligations]:[2022 Paving Obligations]])</f>
        <v>267.89</v>
      </c>
      <c r="AF1480" s="14">
        <v>0</v>
      </c>
      <c r="AG1480" s="14">
        <v>0</v>
      </c>
      <c r="AH1480" s="14">
        <v>5267.89</v>
      </c>
      <c r="AI1480" s="14">
        <v>0</v>
      </c>
      <c r="AJ1480" s="14">
        <v>5267.89</v>
      </c>
      <c r="AK1480" s="16" t="s">
        <v>6684</v>
      </c>
    </row>
    <row r="1481" spans="1:37" ht="36" hidden="1" x14ac:dyDescent="0.35">
      <c r="A1481" s="159">
        <v>130867.66</v>
      </c>
      <c r="B1481" s="8">
        <v>6</v>
      </c>
      <c r="C1481" s="9" t="s">
        <v>114</v>
      </c>
      <c r="D1481" s="10">
        <v>44349</v>
      </c>
      <c r="E1481" s="9" t="s">
        <v>398</v>
      </c>
      <c r="F1481" s="10">
        <v>44519</v>
      </c>
      <c r="G1481" s="9" t="s">
        <v>398</v>
      </c>
      <c r="H1481" s="11" t="s">
        <v>667</v>
      </c>
      <c r="I1481" s="9"/>
      <c r="J1481" s="12"/>
      <c r="K1481" s="9"/>
      <c r="L1481" s="12"/>
      <c r="M1481" s="11" t="s">
        <v>6685</v>
      </c>
      <c r="N1481" s="11"/>
      <c r="O1481" s="9" t="s">
        <v>103</v>
      </c>
      <c r="P1481" s="9" t="s">
        <v>5973</v>
      </c>
      <c r="Q1481" s="11"/>
      <c r="R1481" s="166" t="s">
        <v>1778</v>
      </c>
      <c r="S1481" s="166" t="s">
        <v>1778</v>
      </c>
      <c r="T1481" s="15" t="s">
        <v>505</v>
      </c>
      <c r="U1481" s="12"/>
      <c r="V1481" s="9"/>
      <c r="W1481" s="12" t="s">
        <v>93</v>
      </c>
      <c r="X1481" s="12"/>
      <c r="Y1481" s="12"/>
      <c r="Z1481" s="11"/>
      <c r="AA1481" s="14">
        <v>0</v>
      </c>
      <c r="AB1481" s="14">
        <v>0</v>
      </c>
      <c r="AC1481" s="14">
        <v>3223.36</v>
      </c>
      <c r="AD1481" s="14">
        <v>0</v>
      </c>
      <c r="AE1481" s="161">
        <f>SUM(TAMPData2202[[#This Row],[2022 PE Obligations]:[2022 Paving Obligations]])</f>
        <v>3223.36</v>
      </c>
      <c r="AF1481" s="14">
        <v>0</v>
      </c>
      <c r="AG1481" s="14">
        <v>0</v>
      </c>
      <c r="AH1481" s="14">
        <v>3223.36</v>
      </c>
      <c r="AI1481" s="14">
        <v>0</v>
      </c>
      <c r="AJ1481" s="14">
        <v>3223.36</v>
      </c>
      <c r="AK1481" s="16" t="s">
        <v>6686</v>
      </c>
    </row>
    <row r="1482" spans="1:37" ht="36" hidden="1" x14ac:dyDescent="0.35">
      <c r="A1482" s="159">
        <v>130867.67</v>
      </c>
      <c r="B1482" s="8">
        <v>6</v>
      </c>
      <c r="C1482" s="9" t="s">
        <v>114</v>
      </c>
      <c r="D1482" s="10">
        <v>44351</v>
      </c>
      <c r="E1482" s="9" t="s">
        <v>398</v>
      </c>
      <c r="F1482" s="10">
        <v>44466</v>
      </c>
      <c r="G1482" s="9" t="s">
        <v>398</v>
      </c>
      <c r="H1482" s="11" t="s">
        <v>667</v>
      </c>
      <c r="I1482" s="9"/>
      <c r="J1482" s="12"/>
      <c r="K1482" s="9"/>
      <c r="L1482" s="12"/>
      <c r="M1482" s="11" t="s">
        <v>6687</v>
      </c>
      <c r="N1482" s="11"/>
      <c r="O1482" s="9" t="s">
        <v>103</v>
      </c>
      <c r="P1482" s="9" t="s">
        <v>5973</v>
      </c>
      <c r="Q1482" s="11"/>
      <c r="R1482" s="166" t="s">
        <v>1778</v>
      </c>
      <c r="S1482" s="166" t="s">
        <v>1778</v>
      </c>
      <c r="T1482" s="15" t="s">
        <v>505</v>
      </c>
      <c r="U1482" s="12"/>
      <c r="V1482" s="9"/>
      <c r="W1482" s="12" t="s">
        <v>93</v>
      </c>
      <c r="X1482" s="12"/>
      <c r="Y1482" s="12"/>
      <c r="Z1482" s="11"/>
      <c r="AA1482" s="14">
        <v>0</v>
      </c>
      <c r="AB1482" s="14">
        <v>0</v>
      </c>
      <c r="AC1482" s="14">
        <v>1775.69</v>
      </c>
      <c r="AD1482" s="14">
        <v>0</v>
      </c>
      <c r="AE1482" s="161">
        <f>SUM(TAMPData2202[[#This Row],[2022 PE Obligations]:[2022 Paving Obligations]])</f>
        <v>1775.69</v>
      </c>
      <c r="AF1482" s="14">
        <v>0</v>
      </c>
      <c r="AG1482" s="14">
        <v>0</v>
      </c>
      <c r="AH1482" s="14">
        <v>1775.69</v>
      </c>
      <c r="AI1482" s="14">
        <v>0</v>
      </c>
      <c r="AJ1482" s="14">
        <v>1775.69</v>
      </c>
      <c r="AK1482" s="16" t="s">
        <v>6688</v>
      </c>
    </row>
    <row r="1483" spans="1:37" ht="36" hidden="1" x14ac:dyDescent="0.35">
      <c r="A1483" s="159">
        <v>130867.68</v>
      </c>
      <c r="B1483" s="8">
        <v>6</v>
      </c>
      <c r="C1483" s="9" t="s">
        <v>85</v>
      </c>
      <c r="D1483" s="10">
        <v>44351</v>
      </c>
      <c r="E1483" s="9" t="s">
        <v>398</v>
      </c>
      <c r="F1483" s="10">
        <v>44378</v>
      </c>
      <c r="G1483" s="9" t="s">
        <v>143</v>
      </c>
      <c r="H1483" s="11" t="s">
        <v>667</v>
      </c>
      <c r="I1483" s="9"/>
      <c r="J1483" s="12"/>
      <c r="K1483" s="9"/>
      <c r="L1483" s="12"/>
      <c r="M1483" s="11" t="s">
        <v>6689</v>
      </c>
      <c r="N1483" s="11"/>
      <c r="O1483" s="9" t="s">
        <v>103</v>
      </c>
      <c r="P1483" s="9" t="s">
        <v>5973</v>
      </c>
      <c r="Q1483" s="11"/>
      <c r="R1483" s="166" t="s">
        <v>1778</v>
      </c>
      <c r="S1483" s="166" t="s">
        <v>1778</v>
      </c>
      <c r="T1483" s="15" t="s">
        <v>505</v>
      </c>
      <c r="U1483" s="12"/>
      <c r="V1483" s="9"/>
      <c r="W1483" s="12" t="s">
        <v>93</v>
      </c>
      <c r="X1483" s="12"/>
      <c r="Y1483" s="12"/>
      <c r="Z1483" s="11"/>
      <c r="AA1483" s="14">
        <v>0</v>
      </c>
      <c r="AB1483" s="14">
        <v>0</v>
      </c>
      <c r="AC1483" s="14">
        <v>5000</v>
      </c>
      <c r="AD1483" s="14">
        <v>0</v>
      </c>
      <c r="AE1483" s="161">
        <f>SUM(TAMPData2202[[#This Row],[2022 PE Obligations]:[2022 Paving Obligations]])</f>
        <v>5000</v>
      </c>
      <c r="AF1483" s="14">
        <v>0</v>
      </c>
      <c r="AG1483" s="14">
        <v>0</v>
      </c>
      <c r="AH1483" s="14">
        <v>5000</v>
      </c>
      <c r="AI1483" s="14">
        <v>0</v>
      </c>
      <c r="AJ1483" s="14">
        <v>5000</v>
      </c>
      <c r="AK1483" s="16" t="s">
        <v>6690</v>
      </c>
    </row>
    <row r="1484" spans="1:37" ht="36" hidden="1" x14ac:dyDescent="0.35">
      <c r="A1484" s="159">
        <v>130867.69</v>
      </c>
      <c r="B1484" s="8">
        <v>6</v>
      </c>
      <c r="C1484" s="9" t="s">
        <v>114</v>
      </c>
      <c r="D1484" s="10">
        <v>44371</v>
      </c>
      <c r="E1484" s="9" t="s">
        <v>398</v>
      </c>
      <c r="F1484" s="10">
        <v>44466</v>
      </c>
      <c r="G1484" s="9" t="s">
        <v>398</v>
      </c>
      <c r="H1484" s="11" t="s">
        <v>667</v>
      </c>
      <c r="I1484" s="9"/>
      <c r="J1484" s="12"/>
      <c r="K1484" s="9"/>
      <c r="L1484" s="12"/>
      <c r="M1484" s="11" t="s">
        <v>6691</v>
      </c>
      <c r="N1484" s="11"/>
      <c r="O1484" s="9" t="s">
        <v>103</v>
      </c>
      <c r="P1484" s="9" t="s">
        <v>5973</v>
      </c>
      <c r="Q1484" s="11"/>
      <c r="R1484" s="166" t="s">
        <v>1778</v>
      </c>
      <c r="S1484" s="166" t="s">
        <v>1778</v>
      </c>
      <c r="T1484" s="15" t="s">
        <v>505</v>
      </c>
      <c r="U1484" s="12"/>
      <c r="V1484" s="9"/>
      <c r="W1484" s="12" t="s">
        <v>93</v>
      </c>
      <c r="X1484" s="12"/>
      <c r="Y1484" s="12"/>
      <c r="Z1484" s="11"/>
      <c r="AA1484" s="14">
        <v>0</v>
      </c>
      <c r="AB1484" s="14">
        <v>0</v>
      </c>
      <c r="AC1484" s="14">
        <v>3621.29</v>
      </c>
      <c r="AD1484" s="14">
        <v>0</v>
      </c>
      <c r="AE1484" s="161">
        <f>SUM(TAMPData2202[[#This Row],[2022 PE Obligations]:[2022 Paving Obligations]])</f>
        <v>3621.29</v>
      </c>
      <c r="AF1484" s="14">
        <v>0</v>
      </c>
      <c r="AG1484" s="14">
        <v>0</v>
      </c>
      <c r="AH1484" s="14">
        <v>3621.29</v>
      </c>
      <c r="AI1484" s="14">
        <v>0</v>
      </c>
      <c r="AJ1484" s="14">
        <v>3621.29</v>
      </c>
      <c r="AK1484" s="16" t="s">
        <v>6692</v>
      </c>
    </row>
    <row r="1485" spans="1:37" ht="36" hidden="1" x14ac:dyDescent="0.35">
      <c r="A1485" s="159">
        <v>130867.7</v>
      </c>
      <c r="B1485" s="8">
        <v>6</v>
      </c>
      <c r="C1485" s="9" t="s">
        <v>85</v>
      </c>
      <c r="D1485" s="10">
        <v>44371</v>
      </c>
      <c r="E1485" s="9" t="s">
        <v>398</v>
      </c>
      <c r="F1485" s="10">
        <v>44378</v>
      </c>
      <c r="G1485" s="9" t="s">
        <v>143</v>
      </c>
      <c r="H1485" s="11" t="s">
        <v>667</v>
      </c>
      <c r="I1485" s="9"/>
      <c r="J1485" s="12"/>
      <c r="K1485" s="9"/>
      <c r="L1485" s="12"/>
      <c r="M1485" s="11" t="s">
        <v>6693</v>
      </c>
      <c r="N1485" s="11"/>
      <c r="O1485" s="9" t="s">
        <v>103</v>
      </c>
      <c r="P1485" s="9" t="s">
        <v>5973</v>
      </c>
      <c r="Q1485" s="11"/>
      <c r="R1485" s="166" t="s">
        <v>1778</v>
      </c>
      <c r="S1485" s="166" t="s">
        <v>1778</v>
      </c>
      <c r="T1485" s="15" t="s">
        <v>505</v>
      </c>
      <c r="U1485" s="12"/>
      <c r="V1485" s="9"/>
      <c r="W1485" s="12" t="s">
        <v>93</v>
      </c>
      <c r="X1485" s="12"/>
      <c r="Y1485" s="12"/>
      <c r="Z1485" s="11"/>
      <c r="AA1485" s="14">
        <v>0</v>
      </c>
      <c r="AB1485" s="14">
        <v>0</v>
      </c>
      <c r="AC1485" s="14">
        <v>5000</v>
      </c>
      <c r="AD1485" s="14">
        <v>0</v>
      </c>
      <c r="AE1485" s="161">
        <f>SUM(TAMPData2202[[#This Row],[2022 PE Obligations]:[2022 Paving Obligations]])</f>
        <v>5000</v>
      </c>
      <c r="AF1485" s="14">
        <v>0</v>
      </c>
      <c r="AG1485" s="14">
        <v>0</v>
      </c>
      <c r="AH1485" s="14">
        <v>5000</v>
      </c>
      <c r="AI1485" s="14">
        <v>0</v>
      </c>
      <c r="AJ1485" s="14">
        <v>5000</v>
      </c>
      <c r="AK1485" s="16" t="s">
        <v>6694</v>
      </c>
    </row>
    <row r="1486" spans="1:37" ht="36" hidden="1" x14ac:dyDescent="0.35">
      <c r="A1486" s="159">
        <v>130867.71</v>
      </c>
      <c r="B1486" s="8">
        <v>6</v>
      </c>
      <c r="C1486" s="9" t="s">
        <v>114</v>
      </c>
      <c r="D1486" s="10">
        <v>44375</v>
      </c>
      <c r="E1486" s="9" t="s">
        <v>398</v>
      </c>
      <c r="F1486" s="10">
        <v>44519</v>
      </c>
      <c r="G1486" s="9" t="s">
        <v>398</v>
      </c>
      <c r="H1486" s="11" t="s">
        <v>667</v>
      </c>
      <c r="I1486" s="9"/>
      <c r="J1486" s="12"/>
      <c r="K1486" s="9"/>
      <c r="L1486" s="12"/>
      <c r="M1486" s="11" t="s">
        <v>6695</v>
      </c>
      <c r="N1486" s="11"/>
      <c r="O1486" s="9" t="s">
        <v>103</v>
      </c>
      <c r="P1486" s="9" t="s">
        <v>5973</v>
      </c>
      <c r="Q1486" s="11"/>
      <c r="R1486" s="166" t="s">
        <v>1778</v>
      </c>
      <c r="S1486" s="166" t="s">
        <v>1778</v>
      </c>
      <c r="T1486" s="15" t="s">
        <v>505</v>
      </c>
      <c r="U1486" s="12"/>
      <c r="V1486" s="9"/>
      <c r="W1486" s="12" t="s">
        <v>93</v>
      </c>
      <c r="X1486" s="12"/>
      <c r="Y1486" s="12"/>
      <c r="Z1486" s="11"/>
      <c r="AA1486" s="14">
        <v>0</v>
      </c>
      <c r="AB1486" s="14">
        <v>0</v>
      </c>
      <c r="AC1486" s="14">
        <v>835.38</v>
      </c>
      <c r="AD1486" s="14">
        <v>0</v>
      </c>
      <c r="AE1486" s="161">
        <f>SUM(TAMPData2202[[#This Row],[2022 PE Obligations]:[2022 Paving Obligations]])</f>
        <v>835.38</v>
      </c>
      <c r="AF1486" s="14">
        <v>0</v>
      </c>
      <c r="AG1486" s="14">
        <v>0</v>
      </c>
      <c r="AH1486" s="14">
        <v>835.38</v>
      </c>
      <c r="AI1486" s="14">
        <v>0</v>
      </c>
      <c r="AJ1486" s="14">
        <v>835.38</v>
      </c>
      <c r="AK1486" s="16" t="s">
        <v>6696</v>
      </c>
    </row>
    <row r="1487" spans="1:37" ht="36" hidden="1" x14ac:dyDescent="0.35">
      <c r="A1487" s="159">
        <v>130867.72</v>
      </c>
      <c r="B1487" s="8">
        <v>6</v>
      </c>
      <c r="C1487" s="9" t="s">
        <v>114</v>
      </c>
      <c r="D1487" s="10">
        <v>44377</v>
      </c>
      <c r="E1487" s="9" t="s">
        <v>398</v>
      </c>
      <c r="F1487" s="10">
        <v>44573</v>
      </c>
      <c r="G1487" s="9" t="s">
        <v>398</v>
      </c>
      <c r="H1487" s="11" t="s">
        <v>667</v>
      </c>
      <c r="I1487" s="9"/>
      <c r="J1487" s="12"/>
      <c r="K1487" s="9"/>
      <c r="L1487" s="12"/>
      <c r="M1487" s="11" t="s">
        <v>6697</v>
      </c>
      <c r="N1487" s="11"/>
      <c r="O1487" s="9" t="s">
        <v>103</v>
      </c>
      <c r="P1487" s="9" t="s">
        <v>5973</v>
      </c>
      <c r="Q1487" s="11"/>
      <c r="R1487" s="166" t="s">
        <v>1778</v>
      </c>
      <c r="S1487" s="166" t="s">
        <v>1778</v>
      </c>
      <c r="T1487" s="15" t="s">
        <v>505</v>
      </c>
      <c r="U1487" s="12"/>
      <c r="V1487" s="9"/>
      <c r="W1487" s="12" t="s">
        <v>93</v>
      </c>
      <c r="X1487" s="12"/>
      <c r="Y1487" s="12"/>
      <c r="Z1487" s="11"/>
      <c r="AA1487" s="14">
        <v>0</v>
      </c>
      <c r="AB1487" s="14">
        <v>0</v>
      </c>
      <c r="AC1487" s="14">
        <v>2792.72</v>
      </c>
      <c r="AD1487" s="14">
        <v>0</v>
      </c>
      <c r="AE1487" s="161">
        <f>SUM(TAMPData2202[[#This Row],[2022 PE Obligations]:[2022 Paving Obligations]])</f>
        <v>2792.72</v>
      </c>
      <c r="AF1487" s="14">
        <v>0</v>
      </c>
      <c r="AG1487" s="14">
        <v>0</v>
      </c>
      <c r="AH1487" s="14">
        <v>2792.72</v>
      </c>
      <c r="AI1487" s="14">
        <v>0</v>
      </c>
      <c r="AJ1487" s="14">
        <v>2792.72</v>
      </c>
      <c r="AK1487" s="16" t="s">
        <v>6698</v>
      </c>
    </row>
    <row r="1488" spans="1:37" ht="36" hidden="1" x14ac:dyDescent="0.35">
      <c r="A1488" s="159">
        <v>130867.73</v>
      </c>
      <c r="B1488" s="8">
        <v>6</v>
      </c>
      <c r="C1488" s="9" t="s">
        <v>114</v>
      </c>
      <c r="D1488" s="10">
        <v>44384</v>
      </c>
      <c r="E1488" s="9" t="s">
        <v>398</v>
      </c>
      <c r="F1488" s="10">
        <v>44573</v>
      </c>
      <c r="G1488" s="9" t="s">
        <v>398</v>
      </c>
      <c r="H1488" s="11" t="s">
        <v>667</v>
      </c>
      <c r="I1488" s="9"/>
      <c r="J1488" s="12"/>
      <c r="K1488" s="9"/>
      <c r="L1488" s="12"/>
      <c r="M1488" s="11" t="s">
        <v>6699</v>
      </c>
      <c r="N1488" s="11"/>
      <c r="O1488" s="9" t="s">
        <v>103</v>
      </c>
      <c r="P1488" s="9" t="s">
        <v>5973</v>
      </c>
      <c r="Q1488" s="11"/>
      <c r="R1488" s="166" t="s">
        <v>1778</v>
      </c>
      <c r="S1488" s="166" t="s">
        <v>1778</v>
      </c>
      <c r="T1488" s="15" t="s">
        <v>505</v>
      </c>
      <c r="U1488" s="12"/>
      <c r="V1488" s="9"/>
      <c r="W1488" s="12" t="s">
        <v>93</v>
      </c>
      <c r="X1488" s="12"/>
      <c r="Y1488" s="12"/>
      <c r="Z1488" s="11"/>
      <c r="AA1488" s="14">
        <v>0</v>
      </c>
      <c r="AB1488" s="14">
        <v>0</v>
      </c>
      <c r="AC1488" s="14">
        <v>1843.31</v>
      </c>
      <c r="AD1488" s="14">
        <v>0</v>
      </c>
      <c r="AE1488" s="161">
        <f>SUM(TAMPData2202[[#This Row],[2022 PE Obligations]:[2022 Paving Obligations]])</f>
        <v>1843.31</v>
      </c>
      <c r="AF1488" s="14">
        <v>0</v>
      </c>
      <c r="AG1488" s="14">
        <v>0</v>
      </c>
      <c r="AH1488" s="14">
        <v>1843.31</v>
      </c>
      <c r="AI1488" s="14">
        <v>0</v>
      </c>
      <c r="AJ1488" s="14">
        <v>1843.31</v>
      </c>
      <c r="AK1488" s="16" t="s">
        <v>6700</v>
      </c>
    </row>
    <row r="1489" spans="1:37" ht="36" hidden="1" x14ac:dyDescent="0.35">
      <c r="A1489" s="159">
        <v>130867.74</v>
      </c>
      <c r="B1489" s="8">
        <v>6</v>
      </c>
      <c r="C1489" s="9" t="s">
        <v>114</v>
      </c>
      <c r="D1489" s="10">
        <v>44386</v>
      </c>
      <c r="E1489" s="9" t="s">
        <v>398</v>
      </c>
      <c r="F1489" s="10">
        <v>44519</v>
      </c>
      <c r="G1489" s="9" t="s">
        <v>398</v>
      </c>
      <c r="H1489" s="11" t="s">
        <v>667</v>
      </c>
      <c r="I1489" s="9"/>
      <c r="J1489" s="12"/>
      <c r="K1489" s="9"/>
      <c r="L1489" s="12"/>
      <c r="M1489" s="11" t="s">
        <v>6701</v>
      </c>
      <c r="N1489" s="11"/>
      <c r="O1489" s="9" t="s">
        <v>103</v>
      </c>
      <c r="P1489" s="9" t="s">
        <v>5973</v>
      </c>
      <c r="Q1489" s="11"/>
      <c r="R1489" s="166" t="s">
        <v>1778</v>
      </c>
      <c r="S1489" s="166" t="s">
        <v>1778</v>
      </c>
      <c r="T1489" s="15" t="s">
        <v>505</v>
      </c>
      <c r="U1489" s="12"/>
      <c r="V1489" s="9"/>
      <c r="W1489" s="12" t="s">
        <v>93</v>
      </c>
      <c r="X1489" s="12"/>
      <c r="Y1489" s="12"/>
      <c r="Z1489" s="11"/>
      <c r="AA1489" s="14">
        <v>0</v>
      </c>
      <c r="AB1489" s="14">
        <v>0</v>
      </c>
      <c r="AC1489" s="14">
        <v>2413.73</v>
      </c>
      <c r="AD1489" s="14">
        <v>0</v>
      </c>
      <c r="AE1489" s="161">
        <f>SUM(TAMPData2202[[#This Row],[2022 PE Obligations]:[2022 Paving Obligations]])</f>
        <v>2413.73</v>
      </c>
      <c r="AF1489" s="14">
        <v>0</v>
      </c>
      <c r="AG1489" s="14">
        <v>0</v>
      </c>
      <c r="AH1489" s="14">
        <v>2413.73</v>
      </c>
      <c r="AI1489" s="14">
        <v>0</v>
      </c>
      <c r="AJ1489" s="14">
        <v>2413.73</v>
      </c>
      <c r="AK1489" s="16" t="s">
        <v>6702</v>
      </c>
    </row>
    <row r="1490" spans="1:37" ht="36" hidden="1" x14ac:dyDescent="0.35">
      <c r="A1490" s="159">
        <v>130867.75</v>
      </c>
      <c r="B1490" s="8">
        <v>6</v>
      </c>
      <c r="C1490" s="9" t="s">
        <v>114</v>
      </c>
      <c r="D1490" s="10">
        <v>44386</v>
      </c>
      <c r="E1490" s="9" t="s">
        <v>398</v>
      </c>
      <c r="F1490" s="10">
        <v>44573</v>
      </c>
      <c r="G1490" s="9" t="s">
        <v>398</v>
      </c>
      <c r="H1490" s="11" t="s">
        <v>667</v>
      </c>
      <c r="I1490" s="9"/>
      <c r="J1490" s="12"/>
      <c r="K1490" s="9"/>
      <c r="L1490" s="12"/>
      <c r="M1490" s="11" t="s">
        <v>6703</v>
      </c>
      <c r="N1490" s="11"/>
      <c r="O1490" s="9" t="s">
        <v>103</v>
      </c>
      <c r="P1490" s="9" t="s">
        <v>5973</v>
      </c>
      <c r="Q1490" s="11"/>
      <c r="R1490" s="166" t="s">
        <v>1778</v>
      </c>
      <c r="S1490" s="166" t="s">
        <v>1778</v>
      </c>
      <c r="T1490" s="15" t="s">
        <v>505</v>
      </c>
      <c r="U1490" s="12"/>
      <c r="V1490" s="9"/>
      <c r="W1490" s="12" t="s">
        <v>93</v>
      </c>
      <c r="X1490" s="12"/>
      <c r="Y1490" s="12"/>
      <c r="Z1490" s="11"/>
      <c r="AA1490" s="14">
        <v>0</v>
      </c>
      <c r="AB1490" s="14">
        <v>0</v>
      </c>
      <c r="AC1490" s="14">
        <v>2794.04</v>
      </c>
      <c r="AD1490" s="14">
        <v>0</v>
      </c>
      <c r="AE1490" s="161">
        <f>SUM(TAMPData2202[[#This Row],[2022 PE Obligations]:[2022 Paving Obligations]])</f>
        <v>2794.04</v>
      </c>
      <c r="AF1490" s="14">
        <v>0</v>
      </c>
      <c r="AG1490" s="14">
        <v>0</v>
      </c>
      <c r="AH1490" s="14">
        <v>2794.04</v>
      </c>
      <c r="AI1490" s="14">
        <v>0</v>
      </c>
      <c r="AJ1490" s="14">
        <v>2794.04</v>
      </c>
      <c r="AK1490" s="16" t="s">
        <v>6704</v>
      </c>
    </row>
    <row r="1491" spans="1:37" ht="36" hidden="1" x14ac:dyDescent="0.35">
      <c r="A1491" s="159">
        <v>130867.76</v>
      </c>
      <c r="B1491" s="8">
        <v>6</v>
      </c>
      <c r="C1491" s="9" t="s">
        <v>85</v>
      </c>
      <c r="D1491" s="10">
        <v>44391</v>
      </c>
      <c r="E1491" s="9" t="s">
        <v>398</v>
      </c>
      <c r="F1491" s="10">
        <v>44391</v>
      </c>
      <c r="G1491" s="9" t="s">
        <v>398</v>
      </c>
      <c r="H1491" s="11" t="s">
        <v>667</v>
      </c>
      <c r="I1491" s="9"/>
      <c r="J1491" s="12"/>
      <c r="K1491" s="9"/>
      <c r="L1491" s="12"/>
      <c r="M1491" s="11" t="s">
        <v>6705</v>
      </c>
      <c r="N1491" s="11"/>
      <c r="O1491" s="9" t="s">
        <v>103</v>
      </c>
      <c r="P1491" s="9" t="s">
        <v>5973</v>
      </c>
      <c r="Q1491" s="11"/>
      <c r="R1491" s="166" t="s">
        <v>1778</v>
      </c>
      <c r="S1491" s="166" t="s">
        <v>1778</v>
      </c>
      <c r="T1491" s="15" t="s">
        <v>505</v>
      </c>
      <c r="U1491" s="12"/>
      <c r="V1491" s="9"/>
      <c r="W1491" s="12" t="s">
        <v>93</v>
      </c>
      <c r="X1491" s="12"/>
      <c r="Y1491" s="12"/>
      <c r="Z1491" s="11"/>
      <c r="AA1491" s="14">
        <v>0</v>
      </c>
      <c r="AB1491" s="14">
        <v>0</v>
      </c>
      <c r="AC1491" s="14">
        <v>5000</v>
      </c>
      <c r="AD1491" s="14">
        <v>0</v>
      </c>
      <c r="AE1491" s="161">
        <f>SUM(TAMPData2202[[#This Row],[2022 PE Obligations]:[2022 Paving Obligations]])</f>
        <v>5000</v>
      </c>
      <c r="AF1491" s="14">
        <v>0</v>
      </c>
      <c r="AG1491" s="14">
        <v>0</v>
      </c>
      <c r="AH1491" s="14">
        <v>5000</v>
      </c>
      <c r="AI1491" s="14">
        <v>0</v>
      </c>
      <c r="AJ1491" s="14">
        <v>5000</v>
      </c>
      <c r="AK1491" s="16" t="s">
        <v>6706</v>
      </c>
    </row>
    <row r="1492" spans="1:37" ht="36" hidden="1" x14ac:dyDescent="0.35">
      <c r="A1492" s="159">
        <v>130867.77</v>
      </c>
      <c r="B1492" s="8">
        <v>6</v>
      </c>
      <c r="C1492" s="9" t="s">
        <v>114</v>
      </c>
      <c r="D1492" s="10">
        <v>44404</v>
      </c>
      <c r="E1492" s="9" t="s">
        <v>398</v>
      </c>
      <c r="F1492" s="10">
        <v>44519</v>
      </c>
      <c r="G1492" s="9" t="s">
        <v>398</v>
      </c>
      <c r="H1492" s="11" t="s">
        <v>667</v>
      </c>
      <c r="I1492" s="9"/>
      <c r="J1492" s="12"/>
      <c r="K1492" s="9"/>
      <c r="L1492" s="12"/>
      <c r="M1492" s="11" t="s">
        <v>6707</v>
      </c>
      <c r="N1492" s="11"/>
      <c r="O1492" s="9" t="s">
        <v>103</v>
      </c>
      <c r="P1492" s="9" t="s">
        <v>5973</v>
      </c>
      <c r="Q1492" s="11"/>
      <c r="R1492" s="166" t="s">
        <v>1778</v>
      </c>
      <c r="S1492" s="166" t="s">
        <v>1778</v>
      </c>
      <c r="T1492" s="15" t="s">
        <v>505</v>
      </c>
      <c r="U1492" s="12"/>
      <c r="V1492" s="9"/>
      <c r="W1492" s="12" t="s">
        <v>93</v>
      </c>
      <c r="X1492" s="12"/>
      <c r="Y1492" s="12"/>
      <c r="Z1492" s="11"/>
      <c r="AA1492" s="14">
        <v>0</v>
      </c>
      <c r="AB1492" s="14">
        <v>0</v>
      </c>
      <c r="AC1492" s="14">
        <v>3604.94</v>
      </c>
      <c r="AD1492" s="14">
        <v>0</v>
      </c>
      <c r="AE1492" s="161">
        <f>SUM(TAMPData2202[[#This Row],[2022 PE Obligations]:[2022 Paving Obligations]])</f>
        <v>3604.94</v>
      </c>
      <c r="AF1492" s="14">
        <v>0</v>
      </c>
      <c r="AG1492" s="14">
        <v>0</v>
      </c>
      <c r="AH1492" s="14">
        <v>3604.94</v>
      </c>
      <c r="AI1492" s="14">
        <v>0</v>
      </c>
      <c r="AJ1492" s="14">
        <v>3604.94</v>
      </c>
      <c r="AK1492" s="16" t="s">
        <v>6708</v>
      </c>
    </row>
    <row r="1493" spans="1:37" ht="36" hidden="1" x14ac:dyDescent="0.35">
      <c r="A1493" s="159">
        <v>130867.78</v>
      </c>
      <c r="B1493" s="8">
        <v>6</v>
      </c>
      <c r="C1493" s="9" t="s">
        <v>114</v>
      </c>
      <c r="D1493" s="10">
        <v>44404</v>
      </c>
      <c r="E1493" s="9" t="s">
        <v>398</v>
      </c>
      <c r="F1493" s="10">
        <v>44573</v>
      </c>
      <c r="G1493" s="9" t="s">
        <v>398</v>
      </c>
      <c r="H1493" s="11" t="s">
        <v>667</v>
      </c>
      <c r="I1493" s="9"/>
      <c r="J1493" s="12"/>
      <c r="K1493" s="9"/>
      <c r="L1493" s="12"/>
      <c r="M1493" s="11" t="s">
        <v>6709</v>
      </c>
      <c r="N1493" s="11"/>
      <c r="O1493" s="9" t="s">
        <v>103</v>
      </c>
      <c r="P1493" s="9" t="s">
        <v>5973</v>
      </c>
      <c r="Q1493" s="11"/>
      <c r="R1493" s="166" t="s">
        <v>1778</v>
      </c>
      <c r="S1493" s="166" t="s">
        <v>1778</v>
      </c>
      <c r="T1493" s="15" t="s">
        <v>505</v>
      </c>
      <c r="U1493" s="12"/>
      <c r="V1493" s="9"/>
      <c r="W1493" s="12" t="s">
        <v>93</v>
      </c>
      <c r="X1493" s="12"/>
      <c r="Y1493" s="12"/>
      <c r="Z1493" s="11"/>
      <c r="AA1493" s="14">
        <v>0</v>
      </c>
      <c r="AB1493" s="14">
        <v>0</v>
      </c>
      <c r="AC1493" s="14">
        <v>1137.23</v>
      </c>
      <c r="AD1493" s="14">
        <v>0</v>
      </c>
      <c r="AE1493" s="161">
        <f>SUM(TAMPData2202[[#This Row],[2022 PE Obligations]:[2022 Paving Obligations]])</f>
        <v>1137.23</v>
      </c>
      <c r="AF1493" s="14">
        <v>0</v>
      </c>
      <c r="AG1493" s="14">
        <v>0</v>
      </c>
      <c r="AH1493" s="14">
        <v>1137.23</v>
      </c>
      <c r="AI1493" s="14">
        <v>0</v>
      </c>
      <c r="AJ1493" s="14">
        <v>1137.23</v>
      </c>
      <c r="AK1493" s="16" t="s">
        <v>6710</v>
      </c>
    </row>
    <row r="1494" spans="1:37" ht="36" hidden="1" x14ac:dyDescent="0.35">
      <c r="A1494" s="159">
        <v>130867.79</v>
      </c>
      <c r="B1494" s="8">
        <v>6</v>
      </c>
      <c r="C1494" s="9" t="s">
        <v>114</v>
      </c>
      <c r="D1494" s="10">
        <v>44410</v>
      </c>
      <c r="E1494" s="9" t="s">
        <v>398</v>
      </c>
      <c r="F1494" s="10">
        <v>44573</v>
      </c>
      <c r="G1494" s="9" t="s">
        <v>398</v>
      </c>
      <c r="H1494" s="11" t="s">
        <v>667</v>
      </c>
      <c r="I1494" s="9"/>
      <c r="J1494" s="12"/>
      <c r="K1494" s="9"/>
      <c r="L1494" s="12"/>
      <c r="M1494" s="11" t="s">
        <v>6711</v>
      </c>
      <c r="N1494" s="11"/>
      <c r="O1494" s="9" t="s">
        <v>103</v>
      </c>
      <c r="P1494" s="9" t="s">
        <v>5973</v>
      </c>
      <c r="Q1494" s="11"/>
      <c r="R1494" s="166" t="s">
        <v>1778</v>
      </c>
      <c r="S1494" s="166" t="s">
        <v>1778</v>
      </c>
      <c r="T1494" s="15" t="s">
        <v>505</v>
      </c>
      <c r="U1494" s="12"/>
      <c r="V1494" s="9"/>
      <c r="W1494" s="12" t="s">
        <v>93</v>
      </c>
      <c r="X1494" s="12"/>
      <c r="Y1494" s="12"/>
      <c r="Z1494" s="11"/>
      <c r="AA1494" s="14">
        <v>0</v>
      </c>
      <c r="AB1494" s="14">
        <v>0</v>
      </c>
      <c r="AC1494" s="14">
        <v>2927.25</v>
      </c>
      <c r="AD1494" s="14">
        <v>0</v>
      </c>
      <c r="AE1494" s="161">
        <f>SUM(TAMPData2202[[#This Row],[2022 PE Obligations]:[2022 Paving Obligations]])</f>
        <v>2927.25</v>
      </c>
      <c r="AF1494" s="14">
        <v>0</v>
      </c>
      <c r="AG1494" s="14">
        <v>0</v>
      </c>
      <c r="AH1494" s="14">
        <v>2927.25</v>
      </c>
      <c r="AI1494" s="14">
        <v>0</v>
      </c>
      <c r="AJ1494" s="14">
        <v>2927.25</v>
      </c>
      <c r="AK1494" s="16" t="s">
        <v>6712</v>
      </c>
    </row>
    <row r="1495" spans="1:37" ht="36" hidden="1" x14ac:dyDescent="0.35">
      <c r="A1495" s="159">
        <v>130867.8</v>
      </c>
      <c r="B1495" s="8">
        <v>6</v>
      </c>
      <c r="C1495" s="9" t="s">
        <v>85</v>
      </c>
      <c r="D1495" s="10">
        <v>44426</v>
      </c>
      <c r="E1495" s="9" t="s">
        <v>398</v>
      </c>
      <c r="F1495" s="10">
        <v>44426</v>
      </c>
      <c r="G1495" s="9" t="s">
        <v>398</v>
      </c>
      <c r="H1495" s="11" t="s">
        <v>667</v>
      </c>
      <c r="I1495" s="9"/>
      <c r="J1495" s="12"/>
      <c r="K1495" s="9"/>
      <c r="L1495" s="12"/>
      <c r="M1495" s="11" t="s">
        <v>6713</v>
      </c>
      <c r="N1495" s="11"/>
      <c r="O1495" s="9" t="s">
        <v>103</v>
      </c>
      <c r="P1495" s="9" t="s">
        <v>5973</v>
      </c>
      <c r="Q1495" s="11"/>
      <c r="R1495" s="166" t="s">
        <v>1778</v>
      </c>
      <c r="S1495" s="166" t="s">
        <v>1778</v>
      </c>
      <c r="T1495" s="15" t="s">
        <v>505</v>
      </c>
      <c r="U1495" s="12"/>
      <c r="V1495" s="9"/>
      <c r="W1495" s="12" t="s">
        <v>93</v>
      </c>
      <c r="X1495" s="12"/>
      <c r="Y1495" s="12"/>
      <c r="Z1495" s="11"/>
      <c r="AA1495" s="14">
        <v>0</v>
      </c>
      <c r="AB1495" s="14">
        <v>0</v>
      </c>
      <c r="AC1495" s="14">
        <v>5000</v>
      </c>
      <c r="AD1495" s="14">
        <v>0</v>
      </c>
      <c r="AE1495" s="161">
        <f>SUM(TAMPData2202[[#This Row],[2022 PE Obligations]:[2022 Paving Obligations]])</f>
        <v>5000</v>
      </c>
      <c r="AF1495" s="14">
        <v>0</v>
      </c>
      <c r="AG1495" s="14">
        <v>0</v>
      </c>
      <c r="AH1495" s="14">
        <v>5000</v>
      </c>
      <c r="AI1495" s="14">
        <v>0</v>
      </c>
      <c r="AJ1495" s="14">
        <v>5000</v>
      </c>
      <c r="AK1495" s="16" t="s">
        <v>6714</v>
      </c>
    </row>
    <row r="1496" spans="1:37" ht="36" hidden="1" x14ac:dyDescent="0.35">
      <c r="A1496" s="159">
        <v>130867.81</v>
      </c>
      <c r="B1496" s="8">
        <v>6</v>
      </c>
      <c r="C1496" s="9" t="s">
        <v>85</v>
      </c>
      <c r="D1496" s="10">
        <v>44435</v>
      </c>
      <c r="E1496" s="9" t="s">
        <v>398</v>
      </c>
      <c r="F1496" s="10">
        <v>44435</v>
      </c>
      <c r="G1496" s="9" t="s">
        <v>398</v>
      </c>
      <c r="H1496" s="11" t="s">
        <v>667</v>
      </c>
      <c r="I1496" s="9"/>
      <c r="J1496" s="12"/>
      <c r="K1496" s="9"/>
      <c r="L1496" s="12"/>
      <c r="M1496" s="11" t="s">
        <v>6715</v>
      </c>
      <c r="N1496" s="11"/>
      <c r="O1496" s="9" t="s">
        <v>103</v>
      </c>
      <c r="P1496" s="9" t="s">
        <v>5973</v>
      </c>
      <c r="Q1496" s="11"/>
      <c r="R1496" s="166" t="s">
        <v>1778</v>
      </c>
      <c r="S1496" s="166" t="s">
        <v>1778</v>
      </c>
      <c r="T1496" s="15" t="s">
        <v>505</v>
      </c>
      <c r="U1496" s="12"/>
      <c r="V1496" s="9"/>
      <c r="W1496" s="12" t="s">
        <v>93</v>
      </c>
      <c r="X1496" s="12"/>
      <c r="Y1496" s="12"/>
      <c r="Z1496" s="11"/>
      <c r="AA1496" s="14">
        <v>0</v>
      </c>
      <c r="AB1496" s="14">
        <v>0</v>
      </c>
      <c r="AC1496" s="14">
        <v>5000</v>
      </c>
      <c r="AD1496" s="14">
        <v>0</v>
      </c>
      <c r="AE1496" s="161">
        <f>SUM(TAMPData2202[[#This Row],[2022 PE Obligations]:[2022 Paving Obligations]])</f>
        <v>5000</v>
      </c>
      <c r="AF1496" s="14">
        <v>0</v>
      </c>
      <c r="AG1496" s="14">
        <v>0</v>
      </c>
      <c r="AH1496" s="14">
        <v>5000</v>
      </c>
      <c r="AI1496" s="14">
        <v>0</v>
      </c>
      <c r="AJ1496" s="14">
        <v>5000</v>
      </c>
      <c r="AK1496" s="16" t="s">
        <v>6716</v>
      </c>
    </row>
    <row r="1497" spans="1:37" ht="36" hidden="1" x14ac:dyDescent="0.35">
      <c r="A1497" s="159">
        <v>130867.82</v>
      </c>
      <c r="B1497" s="8">
        <v>6</v>
      </c>
      <c r="C1497" s="9" t="s">
        <v>85</v>
      </c>
      <c r="D1497" s="10">
        <v>44440</v>
      </c>
      <c r="E1497" s="9" t="s">
        <v>398</v>
      </c>
      <c r="F1497" s="10">
        <v>44440</v>
      </c>
      <c r="G1497" s="9" t="s">
        <v>398</v>
      </c>
      <c r="H1497" s="11" t="s">
        <v>667</v>
      </c>
      <c r="I1497" s="9"/>
      <c r="J1497" s="12"/>
      <c r="K1497" s="9"/>
      <c r="L1497" s="12"/>
      <c r="M1497" s="11" t="s">
        <v>6717</v>
      </c>
      <c r="N1497" s="11"/>
      <c r="O1497" s="9" t="s">
        <v>103</v>
      </c>
      <c r="P1497" s="9" t="s">
        <v>5973</v>
      </c>
      <c r="Q1497" s="11"/>
      <c r="R1497" s="166" t="s">
        <v>1778</v>
      </c>
      <c r="S1497" s="166" t="s">
        <v>1778</v>
      </c>
      <c r="T1497" s="15" t="s">
        <v>505</v>
      </c>
      <c r="U1497" s="12"/>
      <c r="V1497" s="9"/>
      <c r="W1497" s="12" t="s">
        <v>93</v>
      </c>
      <c r="X1497" s="12"/>
      <c r="Y1497" s="12"/>
      <c r="Z1497" s="11"/>
      <c r="AA1497" s="14">
        <v>0</v>
      </c>
      <c r="AB1497" s="14">
        <v>0</v>
      </c>
      <c r="AC1497" s="14">
        <v>5000</v>
      </c>
      <c r="AD1497" s="14">
        <v>0</v>
      </c>
      <c r="AE1497" s="161">
        <f>SUM(TAMPData2202[[#This Row],[2022 PE Obligations]:[2022 Paving Obligations]])</f>
        <v>5000</v>
      </c>
      <c r="AF1497" s="14">
        <v>0</v>
      </c>
      <c r="AG1497" s="14">
        <v>0</v>
      </c>
      <c r="AH1497" s="14">
        <v>5000</v>
      </c>
      <c r="AI1497" s="14">
        <v>0</v>
      </c>
      <c r="AJ1497" s="14">
        <v>5000</v>
      </c>
      <c r="AK1497" s="16" t="s">
        <v>6718</v>
      </c>
    </row>
    <row r="1498" spans="1:37" ht="36" hidden="1" x14ac:dyDescent="0.35">
      <c r="A1498" s="159">
        <v>130867.83</v>
      </c>
      <c r="B1498" s="8">
        <v>6</v>
      </c>
      <c r="C1498" s="9" t="s">
        <v>85</v>
      </c>
      <c r="D1498" s="10">
        <v>44440</v>
      </c>
      <c r="E1498" s="9" t="s">
        <v>398</v>
      </c>
      <c r="F1498" s="10">
        <v>44440</v>
      </c>
      <c r="G1498" s="9" t="s">
        <v>398</v>
      </c>
      <c r="H1498" s="11" t="s">
        <v>667</v>
      </c>
      <c r="I1498" s="9"/>
      <c r="J1498" s="12"/>
      <c r="K1498" s="9"/>
      <c r="L1498" s="12"/>
      <c r="M1498" s="11" t="s">
        <v>6719</v>
      </c>
      <c r="N1498" s="11"/>
      <c r="O1498" s="9" t="s">
        <v>103</v>
      </c>
      <c r="P1498" s="9" t="s">
        <v>5973</v>
      </c>
      <c r="Q1498" s="11"/>
      <c r="R1498" s="166" t="s">
        <v>1778</v>
      </c>
      <c r="S1498" s="166" t="s">
        <v>1778</v>
      </c>
      <c r="T1498" s="15" t="s">
        <v>505</v>
      </c>
      <c r="U1498" s="12"/>
      <c r="V1498" s="9"/>
      <c r="W1498" s="12" t="s">
        <v>93</v>
      </c>
      <c r="X1498" s="12"/>
      <c r="Y1498" s="12"/>
      <c r="Z1498" s="11"/>
      <c r="AA1498" s="14">
        <v>0</v>
      </c>
      <c r="AB1498" s="14">
        <v>0</v>
      </c>
      <c r="AC1498" s="14">
        <v>5000</v>
      </c>
      <c r="AD1498" s="14">
        <v>0</v>
      </c>
      <c r="AE1498" s="161">
        <f>SUM(TAMPData2202[[#This Row],[2022 PE Obligations]:[2022 Paving Obligations]])</f>
        <v>5000</v>
      </c>
      <c r="AF1498" s="14">
        <v>0</v>
      </c>
      <c r="AG1498" s="14">
        <v>0</v>
      </c>
      <c r="AH1498" s="14">
        <v>5000</v>
      </c>
      <c r="AI1498" s="14">
        <v>0</v>
      </c>
      <c r="AJ1498" s="14">
        <v>5000</v>
      </c>
      <c r="AK1498" s="16" t="s">
        <v>6720</v>
      </c>
    </row>
    <row r="1499" spans="1:37" ht="36" hidden="1" x14ac:dyDescent="0.35">
      <c r="A1499" s="159">
        <v>130867.84</v>
      </c>
      <c r="B1499" s="8">
        <v>6</v>
      </c>
      <c r="C1499" s="9" t="s">
        <v>114</v>
      </c>
      <c r="D1499" s="10">
        <v>44447</v>
      </c>
      <c r="E1499" s="9" t="s">
        <v>398</v>
      </c>
      <c r="F1499" s="10">
        <v>44573</v>
      </c>
      <c r="G1499" s="9" t="s">
        <v>398</v>
      </c>
      <c r="H1499" s="11" t="s">
        <v>667</v>
      </c>
      <c r="I1499" s="9"/>
      <c r="J1499" s="12"/>
      <c r="K1499" s="9"/>
      <c r="L1499" s="12"/>
      <c r="M1499" s="11" t="s">
        <v>6721</v>
      </c>
      <c r="N1499" s="11"/>
      <c r="O1499" s="9" t="s">
        <v>103</v>
      </c>
      <c r="P1499" s="9" t="s">
        <v>5973</v>
      </c>
      <c r="Q1499" s="11"/>
      <c r="R1499" s="166" t="s">
        <v>1778</v>
      </c>
      <c r="S1499" s="166" t="s">
        <v>1778</v>
      </c>
      <c r="T1499" s="15" t="s">
        <v>505</v>
      </c>
      <c r="U1499" s="12"/>
      <c r="V1499" s="9"/>
      <c r="W1499" s="12" t="s">
        <v>93</v>
      </c>
      <c r="X1499" s="12"/>
      <c r="Y1499" s="12"/>
      <c r="Z1499" s="11"/>
      <c r="AA1499" s="14">
        <v>0</v>
      </c>
      <c r="AB1499" s="14">
        <v>0</v>
      </c>
      <c r="AC1499" s="14">
        <v>2930.3</v>
      </c>
      <c r="AD1499" s="14">
        <v>0</v>
      </c>
      <c r="AE1499" s="161">
        <f>SUM(TAMPData2202[[#This Row],[2022 PE Obligations]:[2022 Paving Obligations]])</f>
        <v>2930.3</v>
      </c>
      <c r="AF1499" s="14">
        <v>0</v>
      </c>
      <c r="AG1499" s="14">
        <v>0</v>
      </c>
      <c r="AH1499" s="14">
        <v>2930.3</v>
      </c>
      <c r="AI1499" s="14">
        <v>0</v>
      </c>
      <c r="AJ1499" s="14">
        <v>2930.3</v>
      </c>
      <c r="AK1499" s="16" t="s">
        <v>6722</v>
      </c>
    </row>
    <row r="1500" spans="1:37" ht="36" hidden="1" x14ac:dyDescent="0.35">
      <c r="A1500" s="159">
        <v>130867.85</v>
      </c>
      <c r="B1500" s="8">
        <v>6</v>
      </c>
      <c r="C1500" s="9" t="s">
        <v>114</v>
      </c>
      <c r="D1500" s="10">
        <v>44447</v>
      </c>
      <c r="E1500" s="9" t="s">
        <v>398</v>
      </c>
      <c r="F1500" s="10">
        <v>44573</v>
      </c>
      <c r="G1500" s="9" t="s">
        <v>398</v>
      </c>
      <c r="H1500" s="11" t="s">
        <v>667</v>
      </c>
      <c r="I1500" s="9"/>
      <c r="J1500" s="12"/>
      <c r="K1500" s="9"/>
      <c r="L1500" s="12"/>
      <c r="M1500" s="11" t="s">
        <v>6723</v>
      </c>
      <c r="N1500" s="11"/>
      <c r="O1500" s="9" t="s">
        <v>103</v>
      </c>
      <c r="P1500" s="9" t="s">
        <v>5973</v>
      </c>
      <c r="Q1500" s="11"/>
      <c r="R1500" s="166" t="s">
        <v>1778</v>
      </c>
      <c r="S1500" s="166" t="s">
        <v>1778</v>
      </c>
      <c r="T1500" s="15" t="s">
        <v>505</v>
      </c>
      <c r="U1500" s="12"/>
      <c r="V1500" s="9"/>
      <c r="W1500" s="12" t="s">
        <v>93</v>
      </c>
      <c r="X1500" s="12"/>
      <c r="Y1500" s="12"/>
      <c r="Z1500" s="11"/>
      <c r="AA1500" s="14">
        <v>0</v>
      </c>
      <c r="AB1500" s="14">
        <v>0</v>
      </c>
      <c r="AC1500" s="14">
        <v>2930.31</v>
      </c>
      <c r="AD1500" s="14">
        <v>0</v>
      </c>
      <c r="AE1500" s="161">
        <f>SUM(TAMPData2202[[#This Row],[2022 PE Obligations]:[2022 Paving Obligations]])</f>
        <v>2930.31</v>
      </c>
      <c r="AF1500" s="14">
        <v>0</v>
      </c>
      <c r="AG1500" s="14">
        <v>0</v>
      </c>
      <c r="AH1500" s="14">
        <v>2930.31</v>
      </c>
      <c r="AI1500" s="14">
        <v>0</v>
      </c>
      <c r="AJ1500" s="14">
        <v>2930.31</v>
      </c>
      <c r="AK1500" s="16" t="s">
        <v>6724</v>
      </c>
    </row>
    <row r="1501" spans="1:37" ht="36" hidden="1" x14ac:dyDescent="0.35">
      <c r="A1501" s="159">
        <v>130867.86</v>
      </c>
      <c r="B1501" s="8">
        <v>6</v>
      </c>
      <c r="C1501" s="9" t="s">
        <v>85</v>
      </c>
      <c r="D1501" s="10">
        <v>44453</v>
      </c>
      <c r="E1501" s="9" t="s">
        <v>398</v>
      </c>
      <c r="F1501" s="10">
        <v>44453</v>
      </c>
      <c r="G1501" s="9" t="s">
        <v>398</v>
      </c>
      <c r="H1501" s="11" t="s">
        <v>667</v>
      </c>
      <c r="I1501" s="9"/>
      <c r="J1501" s="12"/>
      <c r="K1501" s="9"/>
      <c r="L1501" s="12"/>
      <c r="M1501" s="11" t="s">
        <v>6725</v>
      </c>
      <c r="N1501" s="11"/>
      <c r="O1501" s="9" t="s">
        <v>103</v>
      </c>
      <c r="P1501" s="9" t="s">
        <v>5973</v>
      </c>
      <c r="Q1501" s="11"/>
      <c r="R1501" s="166" t="s">
        <v>1778</v>
      </c>
      <c r="S1501" s="166" t="s">
        <v>1778</v>
      </c>
      <c r="T1501" s="15" t="s">
        <v>505</v>
      </c>
      <c r="U1501" s="12"/>
      <c r="V1501" s="9"/>
      <c r="W1501" s="12" t="s">
        <v>93</v>
      </c>
      <c r="X1501" s="12"/>
      <c r="Y1501" s="12"/>
      <c r="Z1501" s="11"/>
      <c r="AA1501" s="14">
        <v>0</v>
      </c>
      <c r="AB1501" s="14">
        <v>0</v>
      </c>
      <c r="AC1501" s="14">
        <v>5000</v>
      </c>
      <c r="AD1501" s="14">
        <v>0</v>
      </c>
      <c r="AE1501" s="161">
        <f>SUM(TAMPData2202[[#This Row],[2022 PE Obligations]:[2022 Paving Obligations]])</f>
        <v>5000</v>
      </c>
      <c r="AF1501" s="14">
        <v>0</v>
      </c>
      <c r="AG1501" s="14">
        <v>0</v>
      </c>
      <c r="AH1501" s="14">
        <v>5000</v>
      </c>
      <c r="AI1501" s="14">
        <v>0</v>
      </c>
      <c r="AJ1501" s="14">
        <v>5000</v>
      </c>
      <c r="AK1501" s="16" t="s">
        <v>6726</v>
      </c>
    </row>
    <row r="1502" spans="1:37" ht="36" hidden="1" x14ac:dyDescent="0.35">
      <c r="A1502" s="159">
        <v>130867.87</v>
      </c>
      <c r="B1502" s="8">
        <v>6</v>
      </c>
      <c r="C1502" s="9" t="s">
        <v>114</v>
      </c>
      <c r="D1502" s="10">
        <v>44453</v>
      </c>
      <c r="E1502" s="9" t="s">
        <v>398</v>
      </c>
      <c r="F1502" s="10">
        <v>44573</v>
      </c>
      <c r="G1502" s="9" t="s">
        <v>398</v>
      </c>
      <c r="H1502" s="11" t="s">
        <v>667</v>
      </c>
      <c r="I1502" s="9"/>
      <c r="J1502" s="12"/>
      <c r="K1502" s="9"/>
      <c r="L1502" s="12"/>
      <c r="M1502" s="11" t="s">
        <v>6727</v>
      </c>
      <c r="N1502" s="11"/>
      <c r="O1502" s="9" t="s">
        <v>103</v>
      </c>
      <c r="P1502" s="9" t="s">
        <v>5973</v>
      </c>
      <c r="Q1502" s="11"/>
      <c r="R1502" s="166" t="s">
        <v>1778</v>
      </c>
      <c r="S1502" s="166" t="s">
        <v>1778</v>
      </c>
      <c r="T1502" s="15" t="s">
        <v>505</v>
      </c>
      <c r="U1502" s="12"/>
      <c r="V1502" s="9"/>
      <c r="W1502" s="12" t="s">
        <v>93</v>
      </c>
      <c r="X1502" s="12"/>
      <c r="Y1502" s="12"/>
      <c r="Z1502" s="11"/>
      <c r="AA1502" s="14">
        <v>0</v>
      </c>
      <c r="AB1502" s="14">
        <v>0</v>
      </c>
      <c r="AC1502" s="14">
        <v>2005.69</v>
      </c>
      <c r="AD1502" s="14">
        <v>0</v>
      </c>
      <c r="AE1502" s="161">
        <f>SUM(TAMPData2202[[#This Row],[2022 PE Obligations]:[2022 Paving Obligations]])</f>
        <v>2005.69</v>
      </c>
      <c r="AF1502" s="14">
        <v>0</v>
      </c>
      <c r="AG1502" s="14">
        <v>0</v>
      </c>
      <c r="AH1502" s="14">
        <v>2005.69</v>
      </c>
      <c r="AI1502" s="14">
        <v>0</v>
      </c>
      <c r="AJ1502" s="14">
        <v>2005.69</v>
      </c>
      <c r="AK1502" s="16" t="s">
        <v>6728</v>
      </c>
    </row>
    <row r="1503" spans="1:37" ht="36" hidden="1" x14ac:dyDescent="0.35">
      <c r="A1503" s="159">
        <v>130867.88</v>
      </c>
      <c r="B1503" s="8">
        <v>6</v>
      </c>
      <c r="C1503" s="9" t="s">
        <v>114</v>
      </c>
      <c r="D1503" s="10">
        <v>44453</v>
      </c>
      <c r="E1503" s="9" t="s">
        <v>398</v>
      </c>
      <c r="F1503" s="10">
        <v>44573</v>
      </c>
      <c r="G1503" s="9" t="s">
        <v>398</v>
      </c>
      <c r="H1503" s="11" t="s">
        <v>667</v>
      </c>
      <c r="I1503" s="9"/>
      <c r="J1503" s="12"/>
      <c r="K1503" s="9"/>
      <c r="L1503" s="12"/>
      <c r="M1503" s="11" t="s">
        <v>6729</v>
      </c>
      <c r="N1503" s="11"/>
      <c r="O1503" s="9" t="s">
        <v>103</v>
      </c>
      <c r="P1503" s="9" t="s">
        <v>5973</v>
      </c>
      <c r="Q1503" s="11"/>
      <c r="R1503" s="166" t="s">
        <v>1778</v>
      </c>
      <c r="S1503" s="166" t="s">
        <v>1778</v>
      </c>
      <c r="T1503" s="15" t="s">
        <v>505</v>
      </c>
      <c r="U1503" s="12"/>
      <c r="V1503" s="9"/>
      <c r="W1503" s="12" t="s">
        <v>93</v>
      </c>
      <c r="X1503" s="12"/>
      <c r="Y1503" s="12"/>
      <c r="Z1503" s="11"/>
      <c r="AA1503" s="14">
        <v>0</v>
      </c>
      <c r="AB1503" s="14">
        <v>0</v>
      </c>
      <c r="AC1503" s="14">
        <v>2005.7</v>
      </c>
      <c r="AD1503" s="14">
        <v>0</v>
      </c>
      <c r="AE1503" s="161">
        <f>SUM(TAMPData2202[[#This Row],[2022 PE Obligations]:[2022 Paving Obligations]])</f>
        <v>2005.7</v>
      </c>
      <c r="AF1503" s="14">
        <v>0</v>
      </c>
      <c r="AG1503" s="14">
        <v>0</v>
      </c>
      <c r="AH1503" s="14">
        <v>2005.7</v>
      </c>
      <c r="AI1503" s="14">
        <v>0</v>
      </c>
      <c r="AJ1503" s="14">
        <v>2005.7</v>
      </c>
      <c r="AK1503" s="16" t="s">
        <v>6730</v>
      </c>
    </row>
    <row r="1504" spans="1:37" ht="36" hidden="1" x14ac:dyDescent="0.35">
      <c r="A1504" s="159">
        <v>130867.89</v>
      </c>
      <c r="B1504" s="8">
        <v>6</v>
      </c>
      <c r="C1504" s="9" t="s">
        <v>114</v>
      </c>
      <c r="D1504" s="10">
        <v>44453</v>
      </c>
      <c r="E1504" s="9" t="s">
        <v>398</v>
      </c>
      <c r="F1504" s="10">
        <v>44573</v>
      </c>
      <c r="G1504" s="9" t="s">
        <v>398</v>
      </c>
      <c r="H1504" s="11" t="s">
        <v>667</v>
      </c>
      <c r="I1504" s="9"/>
      <c r="J1504" s="12"/>
      <c r="K1504" s="9"/>
      <c r="L1504" s="12"/>
      <c r="M1504" s="11" t="s">
        <v>6731</v>
      </c>
      <c r="N1504" s="11"/>
      <c r="O1504" s="9" t="s">
        <v>103</v>
      </c>
      <c r="P1504" s="9" t="s">
        <v>5973</v>
      </c>
      <c r="Q1504" s="11"/>
      <c r="R1504" s="166" t="s">
        <v>1778</v>
      </c>
      <c r="S1504" s="166" t="s">
        <v>1778</v>
      </c>
      <c r="T1504" s="15" t="s">
        <v>505</v>
      </c>
      <c r="U1504" s="12"/>
      <c r="V1504" s="9"/>
      <c r="W1504" s="12" t="s">
        <v>93</v>
      </c>
      <c r="X1504" s="12"/>
      <c r="Y1504" s="12"/>
      <c r="Z1504" s="11"/>
      <c r="AA1504" s="14">
        <v>0</v>
      </c>
      <c r="AB1504" s="14">
        <v>0</v>
      </c>
      <c r="AC1504" s="14">
        <v>2248.13</v>
      </c>
      <c r="AD1504" s="14">
        <v>0</v>
      </c>
      <c r="AE1504" s="161">
        <f>SUM(TAMPData2202[[#This Row],[2022 PE Obligations]:[2022 Paving Obligations]])</f>
        <v>2248.13</v>
      </c>
      <c r="AF1504" s="14">
        <v>0</v>
      </c>
      <c r="AG1504" s="14">
        <v>0</v>
      </c>
      <c r="AH1504" s="14">
        <v>2248.13</v>
      </c>
      <c r="AI1504" s="14">
        <v>0</v>
      </c>
      <c r="AJ1504" s="14">
        <v>2248.13</v>
      </c>
      <c r="AK1504" s="16" t="s">
        <v>6732</v>
      </c>
    </row>
    <row r="1505" spans="1:37" ht="36" hidden="1" x14ac:dyDescent="0.35">
      <c r="A1505" s="159">
        <v>130867.9</v>
      </c>
      <c r="B1505" s="8">
        <v>6</v>
      </c>
      <c r="C1505" s="9" t="s">
        <v>85</v>
      </c>
      <c r="D1505" s="10">
        <v>44462</v>
      </c>
      <c r="E1505" s="9" t="s">
        <v>398</v>
      </c>
      <c r="F1505" s="10">
        <v>44462</v>
      </c>
      <c r="G1505" s="9" t="s">
        <v>398</v>
      </c>
      <c r="H1505" s="11" t="s">
        <v>667</v>
      </c>
      <c r="I1505" s="9"/>
      <c r="J1505" s="12"/>
      <c r="K1505" s="9"/>
      <c r="L1505" s="12"/>
      <c r="M1505" s="11" t="s">
        <v>6733</v>
      </c>
      <c r="N1505" s="11"/>
      <c r="O1505" s="9" t="s">
        <v>103</v>
      </c>
      <c r="P1505" s="9" t="s">
        <v>5973</v>
      </c>
      <c r="Q1505" s="11"/>
      <c r="R1505" s="166" t="s">
        <v>1778</v>
      </c>
      <c r="S1505" s="166" t="s">
        <v>1778</v>
      </c>
      <c r="T1505" s="15" t="s">
        <v>505</v>
      </c>
      <c r="U1505" s="12"/>
      <c r="V1505" s="9"/>
      <c r="W1505" s="12" t="s">
        <v>93</v>
      </c>
      <c r="X1505" s="12"/>
      <c r="Y1505" s="12"/>
      <c r="Z1505" s="11"/>
      <c r="AA1505" s="14">
        <v>0</v>
      </c>
      <c r="AB1505" s="14">
        <v>0</v>
      </c>
      <c r="AC1505" s="14">
        <v>5000</v>
      </c>
      <c r="AD1505" s="14">
        <v>0</v>
      </c>
      <c r="AE1505" s="161">
        <f>SUM(TAMPData2202[[#This Row],[2022 PE Obligations]:[2022 Paving Obligations]])</f>
        <v>5000</v>
      </c>
      <c r="AF1505" s="14">
        <v>0</v>
      </c>
      <c r="AG1505" s="14">
        <v>0</v>
      </c>
      <c r="AH1505" s="14">
        <v>5000</v>
      </c>
      <c r="AI1505" s="14">
        <v>0</v>
      </c>
      <c r="AJ1505" s="14">
        <v>5000</v>
      </c>
      <c r="AK1505" s="16" t="s">
        <v>6734</v>
      </c>
    </row>
    <row r="1506" spans="1:37" ht="36" hidden="1" x14ac:dyDescent="0.35">
      <c r="A1506" s="159">
        <v>130867.91</v>
      </c>
      <c r="B1506" s="8">
        <v>6</v>
      </c>
      <c r="C1506" s="9" t="s">
        <v>85</v>
      </c>
      <c r="D1506" s="10">
        <v>44462</v>
      </c>
      <c r="E1506" s="9" t="s">
        <v>398</v>
      </c>
      <c r="F1506" s="10">
        <v>44462</v>
      </c>
      <c r="G1506" s="9" t="s">
        <v>398</v>
      </c>
      <c r="H1506" s="11" t="s">
        <v>667</v>
      </c>
      <c r="I1506" s="9"/>
      <c r="J1506" s="12"/>
      <c r="K1506" s="9"/>
      <c r="L1506" s="12"/>
      <c r="M1506" s="11" t="s">
        <v>6735</v>
      </c>
      <c r="N1506" s="11"/>
      <c r="O1506" s="9" t="s">
        <v>103</v>
      </c>
      <c r="P1506" s="9" t="s">
        <v>5973</v>
      </c>
      <c r="Q1506" s="11"/>
      <c r="R1506" s="166" t="s">
        <v>1778</v>
      </c>
      <c r="S1506" s="166" t="s">
        <v>1778</v>
      </c>
      <c r="T1506" s="15" t="s">
        <v>505</v>
      </c>
      <c r="U1506" s="12"/>
      <c r="V1506" s="9"/>
      <c r="W1506" s="12" t="s">
        <v>93</v>
      </c>
      <c r="X1506" s="12"/>
      <c r="Y1506" s="12"/>
      <c r="Z1506" s="11"/>
      <c r="AA1506" s="14">
        <v>0</v>
      </c>
      <c r="AB1506" s="14">
        <v>0</v>
      </c>
      <c r="AC1506" s="14">
        <v>5000</v>
      </c>
      <c r="AD1506" s="14">
        <v>0</v>
      </c>
      <c r="AE1506" s="161">
        <f>SUM(TAMPData2202[[#This Row],[2022 PE Obligations]:[2022 Paving Obligations]])</f>
        <v>5000</v>
      </c>
      <c r="AF1506" s="14">
        <v>0</v>
      </c>
      <c r="AG1506" s="14">
        <v>0</v>
      </c>
      <c r="AH1506" s="14">
        <v>5000</v>
      </c>
      <c r="AI1506" s="14">
        <v>0</v>
      </c>
      <c r="AJ1506" s="14">
        <v>5000</v>
      </c>
      <c r="AK1506" s="16" t="s">
        <v>6736</v>
      </c>
    </row>
    <row r="1507" spans="1:37" ht="36" hidden="1" x14ac:dyDescent="0.35">
      <c r="A1507" s="159">
        <v>130867.92</v>
      </c>
      <c r="B1507" s="8">
        <v>6</v>
      </c>
      <c r="C1507" s="9" t="s">
        <v>85</v>
      </c>
      <c r="D1507" s="10">
        <v>44462</v>
      </c>
      <c r="E1507" s="9" t="s">
        <v>398</v>
      </c>
      <c r="F1507" s="10">
        <v>44462</v>
      </c>
      <c r="G1507" s="9" t="s">
        <v>398</v>
      </c>
      <c r="H1507" s="11" t="s">
        <v>667</v>
      </c>
      <c r="I1507" s="9"/>
      <c r="J1507" s="12"/>
      <c r="K1507" s="9"/>
      <c r="L1507" s="12"/>
      <c r="M1507" s="11" t="s">
        <v>6737</v>
      </c>
      <c r="N1507" s="11"/>
      <c r="O1507" s="9" t="s">
        <v>103</v>
      </c>
      <c r="P1507" s="9" t="s">
        <v>5973</v>
      </c>
      <c r="Q1507" s="11"/>
      <c r="R1507" s="166" t="s">
        <v>1778</v>
      </c>
      <c r="S1507" s="166" t="s">
        <v>1778</v>
      </c>
      <c r="T1507" s="15" t="s">
        <v>505</v>
      </c>
      <c r="U1507" s="12"/>
      <c r="V1507" s="9"/>
      <c r="W1507" s="12" t="s">
        <v>93</v>
      </c>
      <c r="X1507" s="12"/>
      <c r="Y1507" s="12"/>
      <c r="Z1507" s="11"/>
      <c r="AA1507" s="14">
        <v>0</v>
      </c>
      <c r="AB1507" s="14">
        <v>0</v>
      </c>
      <c r="AC1507" s="14">
        <v>5000</v>
      </c>
      <c r="AD1507" s="14">
        <v>0</v>
      </c>
      <c r="AE1507" s="161">
        <f>SUM(TAMPData2202[[#This Row],[2022 PE Obligations]:[2022 Paving Obligations]])</f>
        <v>5000</v>
      </c>
      <c r="AF1507" s="14">
        <v>0</v>
      </c>
      <c r="AG1507" s="14">
        <v>0</v>
      </c>
      <c r="AH1507" s="14">
        <v>5000</v>
      </c>
      <c r="AI1507" s="14">
        <v>0</v>
      </c>
      <c r="AJ1507" s="14">
        <v>5000</v>
      </c>
      <c r="AK1507" s="16" t="s">
        <v>6738</v>
      </c>
    </row>
    <row r="1508" spans="1:37" ht="36" hidden="1" x14ac:dyDescent="0.35">
      <c r="A1508" s="159">
        <v>130867.93</v>
      </c>
      <c r="B1508" s="8">
        <v>6</v>
      </c>
      <c r="C1508" s="9" t="s">
        <v>85</v>
      </c>
      <c r="D1508" s="10">
        <v>44467</v>
      </c>
      <c r="E1508" s="9" t="s">
        <v>398</v>
      </c>
      <c r="F1508" s="10">
        <v>44467</v>
      </c>
      <c r="G1508" s="9" t="s">
        <v>398</v>
      </c>
      <c r="H1508" s="11" t="s">
        <v>667</v>
      </c>
      <c r="I1508" s="9"/>
      <c r="J1508" s="12"/>
      <c r="K1508" s="9"/>
      <c r="L1508" s="12"/>
      <c r="M1508" s="11" t="s">
        <v>6739</v>
      </c>
      <c r="N1508" s="11"/>
      <c r="O1508" s="9" t="s">
        <v>103</v>
      </c>
      <c r="P1508" s="9" t="s">
        <v>5973</v>
      </c>
      <c r="Q1508" s="11"/>
      <c r="R1508" s="166" t="s">
        <v>1778</v>
      </c>
      <c r="S1508" s="166" t="s">
        <v>1778</v>
      </c>
      <c r="T1508" s="15" t="s">
        <v>505</v>
      </c>
      <c r="U1508" s="12"/>
      <c r="V1508" s="9"/>
      <c r="W1508" s="12" t="s">
        <v>93</v>
      </c>
      <c r="X1508" s="12"/>
      <c r="Y1508" s="12"/>
      <c r="Z1508" s="11"/>
      <c r="AA1508" s="14">
        <v>0</v>
      </c>
      <c r="AB1508" s="14">
        <v>0</v>
      </c>
      <c r="AC1508" s="14">
        <v>5000</v>
      </c>
      <c r="AD1508" s="14">
        <v>0</v>
      </c>
      <c r="AE1508" s="161">
        <f>SUM(TAMPData2202[[#This Row],[2022 PE Obligations]:[2022 Paving Obligations]])</f>
        <v>5000</v>
      </c>
      <c r="AF1508" s="14">
        <v>0</v>
      </c>
      <c r="AG1508" s="14">
        <v>0</v>
      </c>
      <c r="AH1508" s="14">
        <v>5000</v>
      </c>
      <c r="AI1508" s="14">
        <v>0</v>
      </c>
      <c r="AJ1508" s="14">
        <v>5000</v>
      </c>
      <c r="AK1508" s="16" t="s">
        <v>6740</v>
      </c>
    </row>
    <row r="1509" spans="1:37" ht="36" hidden="1" x14ac:dyDescent="0.35">
      <c r="A1509" s="159">
        <v>130867.94</v>
      </c>
      <c r="B1509" s="8">
        <v>6</v>
      </c>
      <c r="C1509" s="9" t="s">
        <v>85</v>
      </c>
      <c r="D1509" s="10">
        <v>44468</v>
      </c>
      <c r="E1509" s="9" t="s">
        <v>398</v>
      </c>
      <c r="F1509" s="10">
        <v>44468</v>
      </c>
      <c r="G1509" s="9" t="s">
        <v>398</v>
      </c>
      <c r="H1509" s="11" t="s">
        <v>667</v>
      </c>
      <c r="I1509" s="9"/>
      <c r="J1509" s="12"/>
      <c r="K1509" s="9"/>
      <c r="L1509" s="12"/>
      <c r="M1509" s="11" t="s">
        <v>6741</v>
      </c>
      <c r="N1509" s="11"/>
      <c r="O1509" s="9" t="s">
        <v>103</v>
      </c>
      <c r="P1509" s="9" t="s">
        <v>5973</v>
      </c>
      <c r="Q1509" s="11"/>
      <c r="R1509" s="166" t="s">
        <v>1778</v>
      </c>
      <c r="S1509" s="166" t="s">
        <v>1778</v>
      </c>
      <c r="T1509" s="15" t="s">
        <v>505</v>
      </c>
      <c r="U1509" s="12"/>
      <c r="V1509" s="9"/>
      <c r="W1509" s="12" t="s">
        <v>93</v>
      </c>
      <c r="X1509" s="12"/>
      <c r="Y1509" s="12"/>
      <c r="Z1509" s="11"/>
      <c r="AA1509" s="14">
        <v>0</v>
      </c>
      <c r="AB1509" s="14">
        <v>0</v>
      </c>
      <c r="AC1509" s="14">
        <v>5000</v>
      </c>
      <c r="AD1509" s="14">
        <v>0</v>
      </c>
      <c r="AE1509" s="161">
        <f>SUM(TAMPData2202[[#This Row],[2022 PE Obligations]:[2022 Paving Obligations]])</f>
        <v>5000</v>
      </c>
      <c r="AF1509" s="14">
        <v>0</v>
      </c>
      <c r="AG1509" s="14">
        <v>0</v>
      </c>
      <c r="AH1509" s="14">
        <v>5000</v>
      </c>
      <c r="AI1509" s="14">
        <v>0</v>
      </c>
      <c r="AJ1509" s="14">
        <v>5000</v>
      </c>
      <c r="AK1509" s="16" t="s">
        <v>6742</v>
      </c>
    </row>
    <row r="1510" spans="1:37" ht="36" hidden="1" x14ac:dyDescent="0.35">
      <c r="A1510" s="159">
        <v>130867.95</v>
      </c>
      <c r="B1510" s="8">
        <v>6</v>
      </c>
      <c r="C1510" s="9" t="s">
        <v>85</v>
      </c>
      <c r="D1510" s="10">
        <v>44474</v>
      </c>
      <c r="E1510" s="9" t="s">
        <v>398</v>
      </c>
      <c r="F1510" s="10">
        <v>44474</v>
      </c>
      <c r="G1510" s="9" t="s">
        <v>398</v>
      </c>
      <c r="H1510" s="11" t="s">
        <v>667</v>
      </c>
      <c r="I1510" s="9"/>
      <c r="J1510" s="12"/>
      <c r="K1510" s="9"/>
      <c r="L1510" s="12"/>
      <c r="M1510" s="11" t="s">
        <v>6743</v>
      </c>
      <c r="N1510" s="11"/>
      <c r="O1510" s="9" t="s">
        <v>103</v>
      </c>
      <c r="P1510" s="9" t="s">
        <v>5973</v>
      </c>
      <c r="Q1510" s="11"/>
      <c r="R1510" s="166" t="s">
        <v>1778</v>
      </c>
      <c r="S1510" s="166" t="s">
        <v>1778</v>
      </c>
      <c r="T1510" s="15" t="s">
        <v>505</v>
      </c>
      <c r="U1510" s="12"/>
      <c r="V1510" s="9"/>
      <c r="W1510" s="12" t="s">
        <v>93</v>
      </c>
      <c r="X1510" s="12"/>
      <c r="Y1510" s="12"/>
      <c r="Z1510" s="11"/>
      <c r="AA1510" s="14">
        <v>0</v>
      </c>
      <c r="AB1510" s="14">
        <v>0</v>
      </c>
      <c r="AC1510" s="14">
        <v>5000</v>
      </c>
      <c r="AD1510" s="14">
        <v>0</v>
      </c>
      <c r="AE1510" s="161">
        <f>SUM(TAMPData2202[[#This Row],[2022 PE Obligations]:[2022 Paving Obligations]])</f>
        <v>5000</v>
      </c>
      <c r="AF1510" s="14">
        <v>0</v>
      </c>
      <c r="AG1510" s="14">
        <v>0</v>
      </c>
      <c r="AH1510" s="14">
        <v>5000</v>
      </c>
      <c r="AI1510" s="14">
        <v>0</v>
      </c>
      <c r="AJ1510" s="14">
        <v>5000</v>
      </c>
      <c r="AK1510" s="16" t="s">
        <v>6744</v>
      </c>
    </row>
    <row r="1511" spans="1:37" ht="36" hidden="1" x14ac:dyDescent="0.35">
      <c r="A1511" s="159">
        <v>130867.96</v>
      </c>
      <c r="B1511" s="8">
        <v>6</v>
      </c>
      <c r="C1511" s="9" t="s">
        <v>85</v>
      </c>
      <c r="D1511" s="10">
        <v>44482</v>
      </c>
      <c r="E1511" s="9" t="s">
        <v>398</v>
      </c>
      <c r="F1511" s="10">
        <v>44482</v>
      </c>
      <c r="G1511" s="9" t="s">
        <v>398</v>
      </c>
      <c r="H1511" s="11" t="s">
        <v>667</v>
      </c>
      <c r="I1511" s="9"/>
      <c r="J1511" s="12"/>
      <c r="K1511" s="9"/>
      <c r="L1511" s="12"/>
      <c r="M1511" s="11" t="s">
        <v>6745</v>
      </c>
      <c r="N1511" s="11"/>
      <c r="O1511" s="9" t="s">
        <v>103</v>
      </c>
      <c r="P1511" s="9" t="s">
        <v>5973</v>
      </c>
      <c r="Q1511" s="11"/>
      <c r="R1511" s="166" t="s">
        <v>1778</v>
      </c>
      <c r="S1511" s="166" t="s">
        <v>1778</v>
      </c>
      <c r="T1511" s="15" t="s">
        <v>505</v>
      </c>
      <c r="U1511" s="12"/>
      <c r="V1511" s="9"/>
      <c r="W1511" s="12" t="s">
        <v>93</v>
      </c>
      <c r="X1511" s="12"/>
      <c r="Y1511" s="12"/>
      <c r="Z1511" s="11"/>
      <c r="AA1511" s="14">
        <v>0</v>
      </c>
      <c r="AB1511" s="14">
        <v>0</v>
      </c>
      <c r="AC1511" s="14">
        <v>5000</v>
      </c>
      <c r="AD1511" s="14">
        <v>0</v>
      </c>
      <c r="AE1511" s="161">
        <f>SUM(TAMPData2202[[#This Row],[2022 PE Obligations]:[2022 Paving Obligations]])</f>
        <v>5000</v>
      </c>
      <c r="AF1511" s="14">
        <v>0</v>
      </c>
      <c r="AG1511" s="14">
        <v>0</v>
      </c>
      <c r="AH1511" s="14">
        <v>5000</v>
      </c>
      <c r="AI1511" s="14">
        <v>0</v>
      </c>
      <c r="AJ1511" s="14">
        <v>5000</v>
      </c>
      <c r="AK1511" s="16" t="s">
        <v>6746</v>
      </c>
    </row>
    <row r="1512" spans="1:37" ht="36" hidden="1" x14ac:dyDescent="0.35">
      <c r="A1512" s="159">
        <v>130867.97</v>
      </c>
      <c r="B1512" s="8">
        <v>6</v>
      </c>
      <c r="C1512" s="9" t="s">
        <v>85</v>
      </c>
      <c r="D1512" s="10">
        <v>44482</v>
      </c>
      <c r="E1512" s="9" t="s">
        <v>398</v>
      </c>
      <c r="F1512" s="10">
        <v>44482</v>
      </c>
      <c r="G1512" s="9" t="s">
        <v>398</v>
      </c>
      <c r="H1512" s="11" t="s">
        <v>667</v>
      </c>
      <c r="I1512" s="9"/>
      <c r="J1512" s="12"/>
      <c r="K1512" s="9"/>
      <c r="L1512" s="12"/>
      <c r="M1512" s="11" t="s">
        <v>6747</v>
      </c>
      <c r="N1512" s="11"/>
      <c r="O1512" s="9" t="s">
        <v>103</v>
      </c>
      <c r="P1512" s="9" t="s">
        <v>5973</v>
      </c>
      <c r="Q1512" s="11"/>
      <c r="R1512" s="166" t="s">
        <v>1778</v>
      </c>
      <c r="S1512" s="166" t="s">
        <v>1778</v>
      </c>
      <c r="T1512" s="15" t="s">
        <v>505</v>
      </c>
      <c r="U1512" s="12"/>
      <c r="V1512" s="9"/>
      <c r="W1512" s="12" t="s">
        <v>93</v>
      </c>
      <c r="X1512" s="12"/>
      <c r="Y1512" s="12"/>
      <c r="Z1512" s="11"/>
      <c r="AA1512" s="14">
        <v>0</v>
      </c>
      <c r="AB1512" s="14">
        <v>0</v>
      </c>
      <c r="AC1512" s="14">
        <v>5000</v>
      </c>
      <c r="AD1512" s="14">
        <v>0</v>
      </c>
      <c r="AE1512" s="161">
        <f>SUM(TAMPData2202[[#This Row],[2022 PE Obligations]:[2022 Paving Obligations]])</f>
        <v>5000</v>
      </c>
      <c r="AF1512" s="14">
        <v>0</v>
      </c>
      <c r="AG1512" s="14">
        <v>0</v>
      </c>
      <c r="AH1512" s="14">
        <v>5000</v>
      </c>
      <c r="AI1512" s="14">
        <v>0</v>
      </c>
      <c r="AJ1512" s="14">
        <v>5000</v>
      </c>
      <c r="AK1512" s="16" t="s">
        <v>6748</v>
      </c>
    </row>
    <row r="1513" spans="1:37" ht="36" hidden="1" x14ac:dyDescent="0.35">
      <c r="A1513" s="159">
        <v>130867.98</v>
      </c>
      <c r="B1513" s="8">
        <v>6</v>
      </c>
      <c r="C1513" s="9" t="s">
        <v>85</v>
      </c>
      <c r="D1513" s="10">
        <v>44502</v>
      </c>
      <c r="E1513" s="9" t="s">
        <v>398</v>
      </c>
      <c r="F1513" s="10">
        <v>44502</v>
      </c>
      <c r="G1513" s="9" t="s">
        <v>398</v>
      </c>
      <c r="H1513" s="11" t="s">
        <v>667</v>
      </c>
      <c r="I1513" s="9"/>
      <c r="J1513" s="12"/>
      <c r="K1513" s="9"/>
      <c r="L1513" s="12"/>
      <c r="M1513" s="11" t="s">
        <v>6749</v>
      </c>
      <c r="N1513" s="11"/>
      <c r="O1513" s="9" t="s">
        <v>103</v>
      </c>
      <c r="P1513" s="9" t="s">
        <v>5973</v>
      </c>
      <c r="Q1513" s="11"/>
      <c r="R1513" s="166" t="s">
        <v>1778</v>
      </c>
      <c r="S1513" s="166" t="s">
        <v>1778</v>
      </c>
      <c r="T1513" s="15" t="s">
        <v>505</v>
      </c>
      <c r="U1513" s="12"/>
      <c r="V1513" s="9"/>
      <c r="W1513" s="12" t="s">
        <v>93</v>
      </c>
      <c r="X1513" s="12"/>
      <c r="Y1513" s="12"/>
      <c r="Z1513" s="11"/>
      <c r="AA1513" s="14">
        <v>0</v>
      </c>
      <c r="AB1513" s="14">
        <v>0</v>
      </c>
      <c r="AC1513" s="14">
        <v>5000</v>
      </c>
      <c r="AD1513" s="14">
        <v>0</v>
      </c>
      <c r="AE1513" s="161">
        <f>SUM(TAMPData2202[[#This Row],[2022 PE Obligations]:[2022 Paving Obligations]])</f>
        <v>5000</v>
      </c>
      <c r="AF1513" s="14">
        <v>0</v>
      </c>
      <c r="AG1513" s="14">
        <v>0</v>
      </c>
      <c r="AH1513" s="14">
        <v>5000</v>
      </c>
      <c r="AI1513" s="14">
        <v>0</v>
      </c>
      <c r="AJ1513" s="14">
        <v>5000</v>
      </c>
      <c r="AK1513" s="16" t="s">
        <v>6750</v>
      </c>
    </row>
    <row r="1514" spans="1:37" ht="36" hidden="1" x14ac:dyDescent="0.35">
      <c r="A1514" s="159">
        <v>130867.99</v>
      </c>
      <c r="B1514" s="8">
        <v>6</v>
      </c>
      <c r="C1514" s="9" t="s">
        <v>85</v>
      </c>
      <c r="D1514" s="10">
        <v>44502</v>
      </c>
      <c r="E1514" s="9" t="s">
        <v>398</v>
      </c>
      <c r="F1514" s="10">
        <v>44502</v>
      </c>
      <c r="G1514" s="9" t="s">
        <v>398</v>
      </c>
      <c r="H1514" s="11" t="s">
        <v>667</v>
      </c>
      <c r="I1514" s="9"/>
      <c r="J1514" s="12"/>
      <c r="K1514" s="9"/>
      <c r="L1514" s="12"/>
      <c r="M1514" s="11" t="s">
        <v>6751</v>
      </c>
      <c r="N1514" s="11"/>
      <c r="O1514" s="9" t="s">
        <v>103</v>
      </c>
      <c r="P1514" s="9" t="s">
        <v>5973</v>
      </c>
      <c r="Q1514" s="11"/>
      <c r="R1514" s="166" t="s">
        <v>1778</v>
      </c>
      <c r="S1514" s="166" t="s">
        <v>1778</v>
      </c>
      <c r="T1514" s="15" t="s">
        <v>505</v>
      </c>
      <c r="U1514" s="12"/>
      <c r="V1514" s="9"/>
      <c r="W1514" s="12" t="s">
        <v>93</v>
      </c>
      <c r="X1514" s="12"/>
      <c r="Y1514" s="12"/>
      <c r="Z1514" s="11"/>
      <c r="AA1514" s="14">
        <v>0</v>
      </c>
      <c r="AB1514" s="14">
        <v>0</v>
      </c>
      <c r="AC1514" s="14">
        <v>5000</v>
      </c>
      <c r="AD1514" s="14">
        <v>0</v>
      </c>
      <c r="AE1514" s="161">
        <f>SUM(TAMPData2202[[#This Row],[2022 PE Obligations]:[2022 Paving Obligations]])</f>
        <v>5000</v>
      </c>
      <c r="AF1514" s="14">
        <v>0</v>
      </c>
      <c r="AG1514" s="14">
        <v>0</v>
      </c>
      <c r="AH1514" s="14">
        <v>5000</v>
      </c>
      <c r="AI1514" s="14">
        <v>0</v>
      </c>
      <c r="AJ1514" s="14">
        <v>5000</v>
      </c>
      <c r="AK1514" s="16" t="s">
        <v>6752</v>
      </c>
    </row>
    <row r="1515" spans="1:37" hidden="1" x14ac:dyDescent="0.35">
      <c r="A1515" s="159">
        <v>130868.01</v>
      </c>
      <c r="B1515" s="8">
        <v>2</v>
      </c>
      <c r="C1515" s="9" t="s">
        <v>85</v>
      </c>
      <c r="D1515" s="10">
        <v>44418</v>
      </c>
      <c r="E1515" s="9" t="s">
        <v>398</v>
      </c>
      <c r="F1515" s="10">
        <v>44580</v>
      </c>
      <c r="G1515" s="9" t="s">
        <v>217</v>
      </c>
      <c r="H1515" s="11" t="s">
        <v>223</v>
      </c>
      <c r="I1515" s="9" t="s">
        <v>2477</v>
      </c>
      <c r="J1515" s="12" t="s">
        <v>101</v>
      </c>
      <c r="K1515" s="9"/>
      <c r="L1515" s="12" t="s">
        <v>101</v>
      </c>
      <c r="M1515" s="11" t="s">
        <v>4892</v>
      </c>
      <c r="N1515" s="11"/>
      <c r="O1515" s="9" t="s">
        <v>119</v>
      </c>
      <c r="P1515" s="9" t="s">
        <v>104</v>
      </c>
      <c r="Q1515" s="11"/>
      <c r="R1515" s="166" t="s">
        <v>105</v>
      </c>
      <c r="S1515" s="166" t="s">
        <v>45</v>
      </c>
      <c r="T1515" s="15" t="s">
        <v>505</v>
      </c>
      <c r="U1515" s="12"/>
      <c r="V1515" s="9"/>
      <c r="W1515" s="12" t="s">
        <v>93</v>
      </c>
      <c r="X1515" s="12" t="s">
        <v>13</v>
      </c>
      <c r="Y1515" s="12"/>
      <c r="Z1515" s="11"/>
      <c r="AA1515" s="14">
        <v>40000</v>
      </c>
      <c r="AB1515" s="14">
        <v>0</v>
      </c>
      <c r="AC1515" s="14">
        <v>0</v>
      </c>
      <c r="AD1515" s="14">
        <v>0</v>
      </c>
      <c r="AE1515" s="161">
        <f>SUM(TAMPData2202[[#This Row],[2022 PE Obligations]:[2022 Paving Obligations]])</f>
        <v>40000</v>
      </c>
      <c r="AF1515" s="14">
        <v>40000</v>
      </c>
      <c r="AG1515" s="14">
        <v>0</v>
      </c>
      <c r="AH1515" s="14">
        <v>0</v>
      </c>
      <c r="AI1515" s="14">
        <v>0</v>
      </c>
      <c r="AJ1515" s="14">
        <v>40000</v>
      </c>
      <c r="AK1515" s="16" t="s">
        <v>4893</v>
      </c>
    </row>
    <row r="1516" spans="1:37" hidden="1" x14ac:dyDescent="0.35">
      <c r="A1516" s="159">
        <v>130872</v>
      </c>
      <c r="B1516" s="8">
        <v>3</v>
      </c>
      <c r="C1516" s="9" t="s">
        <v>85</v>
      </c>
      <c r="D1516" s="10">
        <v>44091</v>
      </c>
      <c r="E1516" s="9" t="s">
        <v>398</v>
      </c>
      <c r="F1516" s="10">
        <v>44279</v>
      </c>
      <c r="G1516" s="9" t="s">
        <v>152</v>
      </c>
      <c r="H1516" s="11" t="s">
        <v>538</v>
      </c>
      <c r="I1516" s="9" t="s">
        <v>613</v>
      </c>
      <c r="J1516" s="12" t="s">
        <v>299</v>
      </c>
      <c r="K1516" s="9"/>
      <c r="L1516" s="12" t="s">
        <v>300</v>
      </c>
      <c r="M1516" s="11" t="s">
        <v>626</v>
      </c>
      <c r="N1516" s="11"/>
      <c r="O1516" s="9" t="s">
        <v>438</v>
      </c>
      <c r="P1516" s="9" t="s">
        <v>439</v>
      </c>
      <c r="Q1516" s="11"/>
      <c r="R1516" s="9" t="s">
        <v>39</v>
      </c>
      <c r="S1516" s="9" t="s">
        <v>46</v>
      </c>
      <c r="T1516" s="13">
        <v>0</v>
      </c>
      <c r="U1516" s="12"/>
      <c r="V1516" s="9"/>
      <c r="W1516" s="12" t="s">
        <v>93</v>
      </c>
      <c r="X1516" s="12" t="s">
        <v>303</v>
      </c>
      <c r="Y1516" s="153" t="s">
        <v>29</v>
      </c>
      <c r="Z1516" s="11" t="s">
        <v>627</v>
      </c>
      <c r="AA1516" s="14">
        <v>0</v>
      </c>
      <c r="AB1516" s="14">
        <v>0</v>
      </c>
      <c r="AC1516" s="14">
        <v>5000</v>
      </c>
      <c r="AD1516" s="14">
        <v>0</v>
      </c>
      <c r="AE1516" s="161">
        <f>SUM(TAMPData2202[[#This Row],[2022 PE Obligations]:[2022 Paving Obligations]])</f>
        <v>5000</v>
      </c>
      <c r="AF1516" s="14">
        <v>0</v>
      </c>
      <c r="AG1516" s="14">
        <v>0</v>
      </c>
      <c r="AH1516" s="14">
        <v>99500</v>
      </c>
      <c r="AI1516" s="14">
        <v>0</v>
      </c>
      <c r="AJ1516" s="14">
        <v>99500</v>
      </c>
      <c r="AK1516" s="16" t="s">
        <v>628</v>
      </c>
    </row>
    <row r="1517" spans="1:37" hidden="1" x14ac:dyDescent="0.35">
      <c r="A1517" s="159">
        <v>130883</v>
      </c>
      <c r="B1517" s="8">
        <v>4</v>
      </c>
      <c r="C1517" s="9" t="s">
        <v>85</v>
      </c>
      <c r="D1517" s="10">
        <v>44098</v>
      </c>
      <c r="E1517" s="9" t="s">
        <v>3474</v>
      </c>
      <c r="F1517" s="10">
        <v>44545</v>
      </c>
      <c r="G1517" s="9" t="s">
        <v>179</v>
      </c>
      <c r="H1517" s="11" t="s">
        <v>893</v>
      </c>
      <c r="I1517" s="9" t="s">
        <v>2767</v>
      </c>
      <c r="J1517" s="12" t="s">
        <v>101</v>
      </c>
      <c r="K1517" s="9"/>
      <c r="L1517" s="12" t="s">
        <v>101</v>
      </c>
      <c r="M1517" s="11" t="s">
        <v>6753</v>
      </c>
      <c r="N1517" s="11" t="s">
        <v>6001</v>
      </c>
      <c r="O1517" s="9" t="s">
        <v>1836</v>
      </c>
      <c r="P1517" s="9" t="s">
        <v>2935</v>
      </c>
      <c r="Q1517" s="11"/>
      <c r="R1517" s="166" t="s">
        <v>1778</v>
      </c>
      <c r="S1517" s="9"/>
      <c r="T1517" s="13">
        <v>3.8</v>
      </c>
      <c r="U1517" s="10">
        <v>44694</v>
      </c>
      <c r="V1517" s="9"/>
      <c r="W1517" s="12" t="s">
        <v>93</v>
      </c>
      <c r="X1517" s="12" t="s">
        <v>13</v>
      </c>
      <c r="Y1517" s="12"/>
      <c r="Z1517" s="11"/>
      <c r="AA1517" s="14">
        <v>14000</v>
      </c>
      <c r="AB1517" s="14">
        <v>0</v>
      </c>
      <c r="AC1517" s="14">
        <v>0</v>
      </c>
      <c r="AD1517" s="14">
        <v>0</v>
      </c>
      <c r="AE1517" s="161">
        <f>SUM(TAMPData2202[[#This Row],[2022 PE Obligations]:[2022 Paving Obligations]])</f>
        <v>14000</v>
      </c>
      <c r="AF1517" s="14">
        <v>54000</v>
      </c>
      <c r="AG1517" s="14">
        <v>0</v>
      </c>
      <c r="AH1517" s="14">
        <v>0</v>
      </c>
      <c r="AI1517" s="14">
        <v>0</v>
      </c>
      <c r="AJ1517" s="14">
        <v>54000</v>
      </c>
      <c r="AK1517" s="16" t="s">
        <v>6754</v>
      </c>
    </row>
    <row r="1518" spans="1:37" hidden="1" x14ac:dyDescent="0.35">
      <c r="A1518" s="159">
        <v>130884.02</v>
      </c>
      <c r="B1518" s="8">
        <v>2</v>
      </c>
      <c r="C1518" s="9" t="s">
        <v>122</v>
      </c>
      <c r="D1518" s="10">
        <v>44131</v>
      </c>
      <c r="E1518" s="9" t="s">
        <v>134</v>
      </c>
      <c r="F1518" s="10">
        <v>44594</v>
      </c>
      <c r="G1518" s="9" t="s">
        <v>98</v>
      </c>
      <c r="H1518" s="11" t="s">
        <v>135</v>
      </c>
      <c r="I1518" s="9" t="s">
        <v>145</v>
      </c>
      <c r="J1518" s="12" t="s">
        <v>101</v>
      </c>
      <c r="K1518" s="9"/>
      <c r="L1518" s="12" t="s">
        <v>101</v>
      </c>
      <c r="M1518" s="11" t="s">
        <v>834</v>
      </c>
      <c r="N1518" s="11"/>
      <c r="O1518" s="9" t="s">
        <v>438</v>
      </c>
      <c r="P1518" s="9" t="s">
        <v>439</v>
      </c>
      <c r="Q1518" s="11"/>
      <c r="R1518" s="9" t="s">
        <v>39</v>
      </c>
      <c r="S1518" s="9" t="s">
        <v>46</v>
      </c>
      <c r="T1518" s="13">
        <v>0</v>
      </c>
      <c r="U1518" s="10">
        <v>44551</v>
      </c>
      <c r="V1518" s="9"/>
      <c r="W1518" s="12" t="s">
        <v>93</v>
      </c>
      <c r="X1518" s="12" t="s">
        <v>13</v>
      </c>
      <c r="Y1518" s="153" t="s">
        <v>31</v>
      </c>
      <c r="Z1518" s="11" t="s">
        <v>835</v>
      </c>
      <c r="AA1518" s="14">
        <v>0</v>
      </c>
      <c r="AB1518" s="14">
        <v>0</v>
      </c>
      <c r="AC1518" s="14">
        <v>824926</v>
      </c>
      <c r="AD1518" s="14">
        <v>0</v>
      </c>
      <c r="AE1518" s="161">
        <f>SUM(TAMPData2202[[#This Row],[2022 PE Obligations]:[2022 Paving Obligations]])</f>
        <v>824926</v>
      </c>
      <c r="AF1518" s="14">
        <v>0</v>
      </c>
      <c r="AG1518" s="14">
        <v>0</v>
      </c>
      <c r="AH1518" s="14">
        <v>824926</v>
      </c>
      <c r="AI1518" s="14">
        <v>0</v>
      </c>
      <c r="AJ1518" s="14">
        <v>824926</v>
      </c>
      <c r="AK1518" s="16" t="s">
        <v>837</v>
      </c>
    </row>
    <row r="1519" spans="1:37" hidden="1" x14ac:dyDescent="0.35">
      <c r="A1519" s="159">
        <v>130903</v>
      </c>
      <c r="B1519" s="8">
        <v>3</v>
      </c>
      <c r="C1519" s="9" t="s">
        <v>97</v>
      </c>
      <c r="D1519" s="10">
        <v>44106</v>
      </c>
      <c r="E1519" s="9" t="s">
        <v>398</v>
      </c>
      <c r="F1519" s="10">
        <v>44589.875115740739</v>
      </c>
      <c r="G1519" s="9" t="s">
        <v>108</v>
      </c>
      <c r="H1519" s="11" t="s">
        <v>538</v>
      </c>
      <c r="I1519" s="9" t="s">
        <v>539</v>
      </c>
      <c r="J1519" s="12" t="s">
        <v>299</v>
      </c>
      <c r="K1519" s="9"/>
      <c r="L1519" s="12" t="s">
        <v>300</v>
      </c>
      <c r="M1519" s="11" t="s">
        <v>629</v>
      </c>
      <c r="N1519" s="11"/>
      <c r="O1519" s="9" t="s">
        <v>438</v>
      </c>
      <c r="P1519" s="9" t="s">
        <v>439</v>
      </c>
      <c r="Q1519" s="11"/>
      <c r="R1519" s="9" t="s">
        <v>39</v>
      </c>
      <c r="S1519" s="9" t="s">
        <v>46</v>
      </c>
      <c r="T1519" s="13">
        <v>0</v>
      </c>
      <c r="U1519" s="10">
        <v>44365</v>
      </c>
      <c r="V1519" s="9"/>
      <c r="W1519" s="12" t="s">
        <v>93</v>
      </c>
      <c r="X1519" s="12" t="s">
        <v>303</v>
      </c>
      <c r="Y1519" s="153" t="s">
        <v>29</v>
      </c>
      <c r="Z1519" s="11" t="s">
        <v>630</v>
      </c>
      <c r="AA1519" s="14">
        <v>0</v>
      </c>
      <c r="AB1519" s="14">
        <v>0</v>
      </c>
      <c r="AC1519" s="14">
        <v>993587</v>
      </c>
      <c r="AD1519" s="14">
        <v>0</v>
      </c>
      <c r="AE1519" s="161">
        <f>SUM(TAMPData2202[[#This Row],[2022 PE Obligations]:[2022 Paving Obligations]])</f>
        <v>993587</v>
      </c>
      <c r="AF1519" s="14">
        <v>0</v>
      </c>
      <c r="AG1519" s="14">
        <v>0</v>
      </c>
      <c r="AH1519" s="14">
        <v>1044087</v>
      </c>
      <c r="AI1519" s="14">
        <v>0</v>
      </c>
      <c r="AJ1519" s="14">
        <v>1044087</v>
      </c>
      <c r="AK1519" s="16" t="s">
        <v>632</v>
      </c>
    </row>
    <row r="1520" spans="1:37" hidden="1" x14ac:dyDescent="0.35">
      <c r="A1520" s="159">
        <v>130904.01</v>
      </c>
      <c r="B1520" s="8">
        <v>2</v>
      </c>
      <c r="C1520" s="9" t="s">
        <v>85</v>
      </c>
      <c r="D1520" s="10">
        <v>44224</v>
      </c>
      <c r="E1520" s="9" t="s">
        <v>398</v>
      </c>
      <c r="F1520" s="10">
        <v>44575</v>
      </c>
      <c r="G1520" s="9" t="s">
        <v>98</v>
      </c>
      <c r="H1520" s="11" t="s">
        <v>1613</v>
      </c>
      <c r="I1520" s="9" t="s">
        <v>1673</v>
      </c>
      <c r="J1520" s="12" t="s">
        <v>101</v>
      </c>
      <c r="K1520" s="9"/>
      <c r="L1520" s="12" t="s">
        <v>101</v>
      </c>
      <c r="M1520" s="11" t="s">
        <v>1674</v>
      </c>
      <c r="N1520" s="11"/>
      <c r="O1520" s="9" t="s">
        <v>438</v>
      </c>
      <c r="P1520" s="9" t="s">
        <v>439</v>
      </c>
      <c r="Q1520" s="11"/>
      <c r="R1520" s="9" t="s">
        <v>39</v>
      </c>
      <c r="S1520" s="9" t="s">
        <v>46</v>
      </c>
      <c r="T1520" s="13">
        <v>0</v>
      </c>
      <c r="U1520" s="10">
        <v>44729</v>
      </c>
      <c r="V1520" s="9"/>
      <c r="W1520" s="12" t="s">
        <v>93</v>
      </c>
      <c r="X1520" s="12" t="s">
        <v>103</v>
      </c>
      <c r="Y1520" s="153" t="s">
        <v>32</v>
      </c>
      <c r="Z1520" s="11" t="s">
        <v>1675</v>
      </c>
      <c r="AA1520" s="14">
        <v>0</v>
      </c>
      <c r="AB1520" s="14">
        <v>0</v>
      </c>
      <c r="AC1520" s="14">
        <v>5000</v>
      </c>
      <c r="AD1520" s="14">
        <v>0</v>
      </c>
      <c r="AE1520" s="161">
        <f>SUM(TAMPData2202[[#This Row],[2022 PE Obligations]:[2022 Paving Obligations]])</f>
        <v>5000</v>
      </c>
      <c r="AF1520" s="14">
        <v>0</v>
      </c>
      <c r="AG1520" s="14">
        <v>0</v>
      </c>
      <c r="AH1520" s="14">
        <v>50000</v>
      </c>
      <c r="AI1520" s="14">
        <v>0</v>
      </c>
      <c r="AJ1520" s="14">
        <v>50000</v>
      </c>
      <c r="AK1520" s="16" t="s">
        <v>1676</v>
      </c>
    </row>
    <row r="1521" spans="1:37" hidden="1" x14ac:dyDescent="0.35">
      <c r="A1521" s="159">
        <v>130907</v>
      </c>
      <c r="B1521" s="8">
        <v>4</v>
      </c>
      <c r="C1521" s="9" t="s">
        <v>85</v>
      </c>
      <c r="D1521" s="10">
        <v>44106</v>
      </c>
      <c r="E1521" s="9" t="s">
        <v>228</v>
      </c>
      <c r="F1521" s="10">
        <v>44355</v>
      </c>
      <c r="G1521" s="9" t="s">
        <v>152</v>
      </c>
      <c r="H1521" s="11" t="s">
        <v>229</v>
      </c>
      <c r="I1521" s="9"/>
      <c r="J1521" s="12"/>
      <c r="K1521" s="9"/>
      <c r="L1521" s="12"/>
      <c r="M1521" s="11" t="s">
        <v>1362</v>
      </c>
      <c r="N1521" s="11"/>
      <c r="O1521" s="9" t="s">
        <v>271</v>
      </c>
      <c r="P1521" s="9"/>
      <c r="Q1521" s="11"/>
      <c r="R1521" s="9" t="s">
        <v>39</v>
      </c>
      <c r="S1521" s="9" t="s">
        <v>45</v>
      </c>
      <c r="T1521" s="15" t="s">
        <v>505</v>
      </c>
      <c r="U1521" s="12"/>
      <c r="V1521" s="9"/>
      <c r="W1521" s="12" t="s">
        <v>93</v>
      </c>
      <c r="X1521" s="12" t="s">
        <v>186</v>
      </c>
      <c r="Y1521" s="153" t="s">
        <v>34</v>
      </c>
      <c r="Z1521" s="11" t="s">
        <v>1363</v>
      </c>
      <c r="AA1521" s="14">
        <v>0</v>
      </c>
      <c r="AB1521" s="14">
        <v>0</v>
      </c>
      <c r="AC1521" s="14">
        <v>322542.5</v>
      </c>
      <c r="AD1521" s="14">
        <v>0</v>
      </c>
      <c r="AE1521" s="165">
        <f>SUM(TAMPData2202[[#This Row],[2022 PE Obligations]:[2022 Paving Obligations]])</f>
        <v>322542.5</v>
      </c>
      <c r="AF1521" s="14">
        <v>0</v>
      </c>
      <c r="AG1521" s="14">
        <v>0</v>
      </c>
      <c r="AH1521" s="14">
        <v>322542.5</v>
      </c>
      <c r="AI1521" s="14">
        <v>0</v>
      </c>
      <c r="AJ1521" s="14">
        <v>322542.5</v>
      </c>
      <c r="AK1521" s="16" t="s">
        <v>1364</v>
      </c>
    </row>
    <row r="1522" spans="1:37" hidden="1" x14ac:dyDescent="0.35">
      <c r="A1522" s="159">
        <v>130909</v>
      </c>
      <c r="B1522" s="8">
        <v>4</v>
      </c>
      <c r="C1522" s="9" t="s">
        <v>122</v>
      </c>
      <c r="D1522" s="10">
        <v>44106</v>
      </c>
      <c r="E1522" s="9" t="s">
        <v>228</v>
      </c>
      <c r="F1522" s="10">
        <v>44120</v>
      </c>
      <c r="G1522" s="9" t="s">
        <v>253</v>
      </c>
      <c r="H1522" s="11" t="s">
        <v>196</v>
      </c>
      <c r="I1522" s="9" t="s">
        <v>6755</v>
      </c>
      <c r="J1522" s="12"/>
      <c r="K1522" s="9" t="s">
        <v>6756</v>
      </c>
      <c r="L1522" s="12" t="s">
        <v>183</v>
      </c>
      <c r="M1522" s="11" t="s">
        <v>6757</v>
      </c>
      <c r="N1522" s="11"/>
      <c r="O1522" s="9" t="s">
        <v>4183</v>
      </c>
      <c r="P1522" s="9" t="s">
        <v>157</v>
      </c>
      <c r="Q1522" s="11"/>
      <c r="R1522" s="166" t="s">
        <v>47</v>
      </c>
      <c r="S1522" s="9"/>
      <c r="T1522" s="13">
        <v>0.44</v>
      </c>
      <c r="U1522" s="12"/>
      <c r="V1522" s="9"/>
      <c r="W1522" s="12" t="s">
        <v>93</v>
      </c>
      <c r="X1522" s="12" t="s">
        <v>103</v>
      </c>
      <c r="Y1522" s="153" t="s">
        <v>34</v>
      </c>
      <c r="Z1522" s="11"/>
      <c r="AA1522" s="14">
        <v>0</v>
      </c>
      <c r="AB1522" s="14">
        <v>0</v>
      </c>
      <c r="AC1522" s="14">
        <v>0</v>
      </c>
      <c r="AD1522" s="14">
        <v>11438.27</v>
      </c>
      <c r="AE1522" s="161">
        <f>SUM(TAMPData2202[[#This Row],[2022 PE Obligations]:[2022 Paving Obligations]])</f>
        <v>11438.27</v>
      </c>
      <c r="AF1522" s="14">
        <v>0</v>
      </c>
      <c r="AG1522" s="14">
        <v>0</v>
      </c>
      <c r="AH1522" s="14">
        <v>0</v>
      </c>
      <c r="AI1522" s="14">
        <v>335092.96999999997</v>
      </c>
      <c r="AJ1522" s="14">
        <v>335092.96999999997</v>
      </c>
      <c r="AK1522" s="16" t="s">
        <v>6758</v>
      </c>
    </row>
    <row r="1523" spans="1:37" ht="90" hidden="1" x14ac:dyDescent="0.35">
      <c r="A1523" s="159">
        <v>130935</v>
      </c>
      <c r="B1523" s="8">
        <v>1</v>
      </c>
      <c r="C1523" s="9" t="s">
        <v>85</v>
      </c>
      <c r="D1523" s="10">
        <v>44112</v>
      </c>
      <c r="E1523" s="9" t="s">
        <v>1741</v>
      </c>
      <c r="F1523" s="10">
        <v>44439</v>
      </c>
      <c r="G1523" s="9" t="s">
        <v>161</v>
      </c>
      <c r="H1523" s="11" t="s">
        <v>297</v>
      </c>
      <c r="I1523" s="9"/>
      <c r="J1523" s="12"/>
      <c r="K1523" s="9"/>
      <c r="L1523" s="12"/>
      <c r="M1523" s="11" t="s">
        <v>6759</v>
      </c>
      <c r="N1523" s="11" t="s">
        <v>6760</v>
      </c>
      <c r="O1523" s="9" t="s">
        <v>91</v>
      </c>
      <c r="P1523" s="9" t="s">
        <v>5098</v>
      </c>
      <c r="Q1523" s="11"/>
      <c r="R1523" s="166" t="s">
        <v>1778</v>
      </c>
      <c r="S1523" s="166" t="s">
        <v>1778</v>
      </c>
      <c r="T1523" s="13">
        <v>0</v>
      </c>
      <c r="U1523" s="12"/>
      <c r="V1523" s="9"/>
      <c r="W1523" s="12" t="s">
        <v>93</v>
      </c>
      <c r="X1523" s="12"/>
      <c r="Y1523" s="12"/>
      <c r="Z1523" s="11"/>
      <c r="AA1523" s="14">
        <v>80000</v>
      </c>
      <c r="AB1523" s="14">
        <v>0</v>
      </c>
      <c r="AC1523" s="14">
        <v>0</v>
      </c>
      <c r="AD1523" s="14">
        <v>0</v>
      </c>
      <c r="AE1523" s="161">
        <f>SUM(TAMPData2202[[#This Row],[2022 PE Obligations]:[2022 Paving Obligations]])</f>
        <v>80000</v>
      </c>
      <c r="AF1523" s="14">
        <v>80000</v>
      </c>
      <c r="AG1523" s="14">
        <v>0</v>
      </c>
      <c r="AH1523" s="14">
        <v>0</v>
      </c>
      <c r="AI1523" s="14">
        <v>0</v>
      </c>
      <c r="AJ1523" s="14">
        <v>80000</v>
      </c>
      <c r="AK1523" s="16"/>
    </row>
    <row r="1524" spans="1:37" hidden="1" x14ac:dyDescent="0.35">
      <c r="A1524" s="159">
        <v>130936</v>
      </c>
      <c r="B1524" s="8">
        <v>3</v>
      </c>
      <c r="C1524" s="9" t="s">
        <v>85</v>
      </c>
      <c r="D1524" s="10">
        <v>44112</v>
      </c>
      <c r="E1524" s="9" t="s">
        <v>5969</v>
      </c>
      <c r="F1524" s="10">
        <v>44572</v>
      </c>
      <c r="G1524" s="9" t="s">
        <v>5969</v>
      </c>
      <c r="H1524" s="11" t="s">
        <v>538</v>
      </c>
      <c r="I1524" s="9"/>
      <c r="J1524" s="12"/>
      <c r="K1524" s="9"/>
      <c r="L1524" s="12" t="s">
        <v>4981</v>
      </c>
      <c r="M1524" s="11" t="s">
        <v>6761</v>
      </c>
      <c r="N1524" s="11"/>
      <c r="O1524" s="9" t="s">
        <v>5405</v>
      </c>
      <c r="P1524" s="9"/>
      <c r="Q1524" s="11"/>
      <c r="R1524" s="166" t="s">
        <v>1778</v>
      </c>
      <c r="S1524" s="9"/>
      <c r="T1524" s="15" t="s">
        <v>505</v>
      </c>
      <c r="U1524" s="12"/>
      <c r="V1524" s="9"/>
      <c r="W1524" s="12" t="s">
        <v>93</v>
      </c>
      <c r="X1524" s="12"/>
      <c r="Y1524" s="12"/>
      <c r="Z1524" s="11"/>
      <c r="AA1524" s="14">
        <v>0</v>
      </c>
      <c r="AB1524" s="14">
        <v>0</v>
      </c>
      <c r="AC1524" s="14">
        <v>12</v>
      </c>
      <c r="AD1524" s="14">
        <v>0</v>
      </c>
      <c r="AE1524" s="161">
        <f>SUM(TAMPData2202[[#This Row],[2022 PE Obligations]:[2022 Paving Obligations]])</f>
        <v>12</v>
      </c>
      <c r="AF1524" s="14">
        <v>0</v>
      </c>
      <c r="AG1524" s="14">
        <v>0</v>
      </c>
      <c r="AH1524" s="14">
        <v>3842</v>
      </c>
      <c r="AI1524" s="14">
        <v>0</v>
      </c>
      <c r="AJ1524" s="14">
        <v>3842</v>
      </c>
      <c r="AK1524" s="16" t="s">
        <v>6762</v>
      </c>
    </row>
    <row r="1525" spans="1:37" ht="90" hidden="1" x14ac:dyDescent="0.35">
      <c r="A1525" s="159">
        <v>130938</v>
      </c>
      <c r="B1525" s="8">
        <v>4</v>
      </c>
      <c r="C1525" s="9" t="s">
        <v>85</v>
      </c>
      <c r="D1525" s="10">
        <v>44113</v>
      </c>
      <c r="E1525" s="9" t="s">
        <v>509</v>
      </c>
      <c r="F1525" s="10">
        <v>44536</v>
      </c>
      <c r="G1525" s="9" t="s">
        <v>152</v>
      </c>
      <c r="H1525" s="11" t="s">
        <v>88</v>
      </c>
      <c r="I1525" s="9"/>
      <c r="J1525" s="12"/>
      <c r="K1525" s="9"/>
      <c r="L1525" s="12"/>
      <c r="M1525" s="11" t="s">
        <v>6763</v>
      </c>
      <c r="N1525" s="11" t="s">
        <v>6764</v>
      </c>
      <c r="O1525" s="9" t="s">
        <v>91</v>
      </c>
      <c r="P1525" s="9" t="s">
        <v>5098</v>
      </c>
      <c r="Q1525" s="11"/>
      <c r="R1525" s="166" t="s">
        <v>1778</v>
      </c>
      <c r="S1525" s="166" t="s">
        <v>1778</v>
      </c>
      <c r="T1525" s="15" t="s">
        <v>505</v>
      </c>
      <c r="U1525" s="12"/>
      <c r="V1525" s="9"/>
      <c r="W1525" s="12" t="s">
        <v>93</v>
      </c>
      <c r="X1525" s="12"/>
      <c r="Y1525" s="12"/>
      <c r="Z1525" s="11"/>
      <c r="AA1525" s="14">
        <v>350000</v>
      </c>
      <c r="AB1525" s="14">
        <v>0</v>
      </c>
      <c r="AC1525" s="14">
        <v>0</v>
      </c>
      <c r="AD1525" s="14">
        <v>0</v>
      </c>
      <c r="AE1525" s="161">
        <f>SUM(TAMPData2202[[#This Row],[2022 PE Obligations]:[2022 Paving Obligations]])</f>
        <v>350000</v>
      </c>
      <c r="AF1525" s="14">
        <v>350000</v>
      </c>
      <c r="AG1525" s="14">
        <v>0</v>
      </c>
      <c r="AH1525" s="14">
        <v>0</v>
      </c>
      <c r="AI1525" s="14">
        <v>0</v>
      </c>
      <c r="AJ1525" s="14">
        <v>350000</v>
      </c>
      <c r="AK1525" s="16"/>
    </row>
    <row r="1526" spans="1:37" ht="162" hidden="1" x14ac:dyDescent="0.35">
      <c r="A1526" s="159">
        <v>130939</v>
      </c>
      <c r="B1526" s="8">
        <v>4</v>
      </c>
      <c r="C1526" s="9" t="s">
        <v>85</v>
      </c>
      <c r="D1526" s="10">
        <v>44113</v>
      </c>
      <c r="E1526" s="9" t="s">
        <v>509</v>
      </c>
      <c r="F1526" s="10">
        <v>44377</v>
      </c>
      <c r="G1526" s="9" t="s">
        <v>4070</v>
      </c>
      <c r="H1526" s="11" t="s">
        <v>88</v>
      </c>
      <c r="I1526" s="9"/>
      <c r="J1526" s="12"/>
      <c r="K1526" s="9"/>
      <c r="L1526" s="12"/>
      <c r="M1526" s="11" t="s">
        <v>6765</v>
      </c>
      <c r="N1526" s="11" t="s">
        <v>6766</v>
      </c>
      <c r="O1526" s="9" t="s">
        <v>91</v>
      </c>
      <c r="P1526" s="9" t="s">
        <v>5071</v>
      </c>
      <c r="Q1526" s="11"/>
      <c r="R1526" s="166" t="s">
        <v>1778</v>
      </c>
      <c r="S1526" s="166" t="s">
        <v>1778</v>
      </c>
      <c r="T1526" s="15" t="s">
        <v>505</v>
      </c>
      <c r="U1526" s="12"/>
      <c r="V1526" s="9"/>
      <c r="W1526" s="12" t="s">
        <v>93</v>
      </c>
      <c r="X1526" s="12"/>
      <c r="Y1526" s="12"/>
      <c r="Z1526" s="11"/>
      <c r="AA1526" s="14">
        <v>360000</v>
      </c>
      <c r="AB1526" s="14">
        <v>0</v>
      </c>
      <c r="AC1526" s="14">
        <v>0</v>
      </c>
      <c r="AD1526" s="14">
        <v>0</v>
      </c>
      <c r="AE1526" s="161">
        <f>SUM(TAMPData2202[[#This Row],[2022 PE Obligations]:[2022 Paving Obligations]])</f>
        <v>360000</v>
      </c>
      <c r="AF1526" s="14">
        <v>360000</v>
      </c>
      <c r="AG1526" s="14">
        <v>0</v>
      </c>
      <c r="AH1526" s="14">
        <v>0</v>
      </c>
      <c r="AI1526" s="14">
        <v>0</v>
      </c>
      <c r="AJ1526" s="14">
        <v>360000</v>
      </c>
      <c r="AK1526" s="16"/>
    </row>
    <row r="1527" spans="1:37" ht="36" hidden="1" x14ac:dyDescent="0.35">
      <c r="A1527" s="159">
        <v>130963</v>
      </c>
      <c r="B1527" s="8">
        <v>6</v>
      </c>
      <c r="C1527" s="9" t="s">
        <v>85</v>
      </c>
      <c r="D1527" s="10">
        <v>44126</v>
      </c>
      <c r="E1527" s="9" t="s">
        <v>5969</v>
      </c>
      <c r="F1527" s="10">
        <v>44484</v>
      </c>
      <c r="G1527" s="9" t="s">
        <v>5969</v>
      </c>
      <c r="H1527" s="11" t="s">
        <v>667</v>
      </c>
      <c r="I1527" s="9"/>
      <c r="J1527" s="12"/>
      <c r="K1527" s="9"/>
      <c r="L1527" s="12" t="s">
        <v>4981</v>
      </c>
      <c r="M1527" s="11" t="s">
        <v>6767</v>
      </c>
      <c r="N1527" s="11"/>
      <c r="O1527" s="9" t="s">
        <v>5405</v>
      </c>
      <c r="P1527" s="9"/>
      <c r="Q1527" s="11"/>
      <c r="R1527" s="166" t="s">
        <v>1778</v>
      </c>
      <c r="S1527" s="9"/>
      <c r="T1527" s="15" t="s">
        <v>505</v>
      </c>
      <c r="U1527" s="12"/>
      <c r="V1527" s="9"/>
      <c r="W1527" s="12" t="s">
        <v>93</v>
      </c>
      <c r="X1527" s="12"/>
      <c r="Y1527" s="12"/>
      <c r="Z1527" s="11"/>
      <c r="AA1527" s="14">
        <v>0</v>
      </c>
      <c r="AB1527" s="14">
        <v>0</v>
      </c>
      <c r="AC1527" s="14">
        <v>23313</v>
      </c>
      <c r="AD1527" s="14">
        <v>0</v>
      </c>
      <c r="AE1527" s="161">
        <f>SUM(TAMPData2202[[#This Row],[2022 PE Obligations]:[2022 Paving Obligations]])</f>
        <v>23313</v>
      </c>
      <c r="AF1527" s="14">
        <v>0</v>
      </c>
      <c r="AG1527" s="14">
        <v>0</v>
      </c>
      <c r="AH1527" s="14">
        <v>131313</v>
      </c>
      <c r="AI1527" s="14">
        <v>0</v>
      </c>
      <c r="AJ1527" s="14">
        <v>131313</v>
      </c>
      <c r="AK1527" s="16" t="s">
        <v>6768</v>
      </c>
    </row>
    <row r="1528" spans="1:37" ht="36" hidden="1" x14ac:dyDescent="0.35">
      <c r="A1528" s="159">
        <v>130970</v>
      </c>
      <c r="B1528" s="8">
        <v>6</v>
      </c>
      <c r="C1528" s="9" t="s">
        <v>85</v>
      </c>
      <c r="D1528" s="10">
        <v>44126</v>
      </c>
      <c r="E1528" s="9" t="s">
        <v>5969</v>
      </c>
      <c r="F1528" s="10">
        <v>44484</v>
      </c>
      <c r="G1528" s="9" t="s">
        <v>5969</v>
      </c>
      <c r="H1528" s="11" t="s">
        <v>667</v>
      </c>
      <c r="I1528" s="9"/>
      <c r="J1528" s="12"/>
      <c r="K1528" s="9"/>
      <c r="L1528" s="12" t="s">
        <v>4981</v>
      </c>
      <c r="M1528" s="11" t="s">
        <v>6769</v>
      </c>
      <c r="N1528" s="11"/>
      <c r="O1528" s="9" t="s">
        <v>5405</v>
      </c>
      <c r="P1528" s="9"/>
      <c r="Q1528" s="11"/>
      <c r="R1528" s="166" t="s">
        <v>1778</v>
      </c>
      <c r="S1528" s="9"/>
      <c r="T1528" s="15" t="s">
        <v>505</v>
      </c>
      <c r="U1528" s="12"/>
      <c r="V1528" s="9"/>
      <c r="W1528" s="12" t="s">
        <v>93</v>
      </c>
      <c r="X1528" s="12"/>
      <c r="Y1528" s="12"/>
      <c r="Z1528" s="11"/>
      <c r="AA1528" s="14">
        <v>0</v>
      </c>
      <c r="AB1528" s="14">
        <v>0</v>
      </c>
      <c r="AC1528" s="14">
        <v>38855</v>
      </c>
      <c r="AD1528" s="14">
        <v>0</v>
      </c>
      <c r="AE1528" s="161">
        <f>SUM(TAMPData2202[[#This Row],[2022 PE Obligations]:[2022 Paving Obligations]])</f>
        <v>38855</v>
      </c>
      <c r="AF1528" s="14">
        <v>0</v>
      </c>
      <c r="AG1528" s="14">
        <v>0</v>
      </c>
      <c r="AH1528" s="14">
        <v>218855</v>
      </c>
      <c r="AI1528" s="14">
        <v>0</v>
      </c>
      <c r="AJ1528" s="14">
        <v>218855</v>
      </c>
      <c r="AK1528" s="16" t="s">
        <v>6770</v>
      </c>
    </row>
    <row r="1529" spans="1:37" ht="36" hidden="1" x14ac:dyDescent="0.35">
      <c r="A1529" s="159">
        <v>130971</v>
      </c>
      <c r="B1529" s="8">
        <v>6</v>
      </c>
      <c r="C1529" s="9" t="s">
        <v>85</v>
      </c>
      <c r="D1529" s="10">
        <v>44126</v>
      </c>
      <c r="E1529" s="9" t="s">
        <v>5969</v>
      </c>
      <c r="F1529" s="10">
        <v>44484</v>
      </c>
      <c r="G1529" s="9" t="s">
        <v>5969</v>
      </c>
      <c r="H1529" s="11" t="s">
        <v>667</v>
      </c>
      <c r="I1529" s="9"/>
      <c r="J1529" s="12"/>
      <c r="K1529" s="9"/>
      <c r="L1529" s="12" t="s">
        <v>4981</v>
      </c>
      <c r="M1529" s="11" t="s">
        <v>6771</v>
      </c>
      <c r="N1529" s="11"/>
      <c r="O1529" s="9" t="s">
        <v>5405</v>
      </c>
      <c r="P1529" s="9"/>
      <c r="Q1529" s="11"/>
      <c r="R1529" s="166" t="s">
        <v>1778</v>
      </c>
      <c r="S1529" s="9"/>
      <c r="T1529" s="15" t="s">
        <v>505</v>
      </c>
      <c r="U1529" s="12"/>
      <c r="V1529" s="9"/>
      <c r="W1529" s="12" t="s">
        <v>93</v>
      </c>
      <c r="X1529" s="12"/>
      <c r="Y1529" s="12"/>
      <c r="Z1529" s="11"/>
      <c r="AA1529" s="14">
        <v>0</v>
      </c>
      <c r="AB1529" s="14">
        <v>0</v>
      </c>
      <c r="AC1529" s="14">
        <v>38855</v>
      </c>
      <c r="AD1529" s="14">
        <v>0</v>
      </c>
      <c r="AE1529" s="161">
        <f>SUM(TAMPData2202[[#This Row],[2022 PE Obligations]:[2022 Paving Obligations]])</f>
        <v>38855</v>
      </c>
      <c r="AF1529" s="14">
        <v>0</v>
      </c>
      <c r="AG1529" s="14">
        <v>0</v>
      </c>
      <c r="AH1529" s="14">
        <v>218855</v>
      </c>
      <c r="AI1529" s="14">
        <v>0</v>
      </c>
      <c r="AJ1529" s="14">
        <v>218855</v>
      </c>
      <c r="AK1529" s="16" t="s">
        <v>6772</v>
      </c>
    </row>
    <row r="1530" spans="1:37" ht="36" hidden="1" x14ac:dyDescent="0.35">
      <c r="A1530" s="159">
        <v>130975</v>
      </c>
      <c r="B1530" s="8">
        <v>6</v>
      </c>
      <c r="C1530" s="9" t="s">
        <v>85</v>
      </c>
      <c r="D1530" s="10">
        <v>44126</v>
      </c>
      <c r="E1530" s="9" t="s">
        <v>5969</v>
      </c>
      <c r="F1530" s="10">
        <v>44484</v>
      </c>
      <c r="G1530" s="9" t="s">
        <v>5969</v>
      </c>
      <c r="H1530" s="11" t="s">
        <v>667</v>
      </c>
      <c r="I1530" s="9"/>
      <c r="J1530" s="12"/>
      <c r="K1530" s="9"/>
      <c r="L1530" s="12" t="s">
        <v>4981</v>
      </c>
      <c r="M1530" s="11" t="s">
        <v>6773</v>
      </c>
      <c r="N1530" s="11"/>
      <c r="O1530" s="9" t="s">
        <v>5405</v>
      </c>
      <c r="P1530" s="9"/>
      <c r="Q1530" s="11"/>
      <c r="R1530" s="166" t="s">
        <v>1778</v>
      </c>
      <c r="S1530" s="9"/>
      <c r="T1530" s="15" t="s">
        <v>505</v>
      </c>
      <c r="U1530" s="12"/>
      <c r="V1530" s="9"/>
      <c r="W1530" s="12" t="s">
        <v>93</v>
      </c>
      <c r="X1530" s="12"/>
      <c r="Y1530" s="12"/>
      <c r="Z1530" s="11"/>
      <c r="AA1530" s="14">
        <v>0</v>
      </c>
      <c r="AB1530" s="14">
        <v>0</v>
      </c>
      <c r="AC1530" s="14">
        <v>31084</v>
      </c>
      <c r="AD1530" s="14">
        <v>0</v>
      </c>
      <c r="AE1530" s="161">
        <f>SUM(TAMPData2202[[#This Row],[2022 PE Obligations]:[2022 Paving Obligations]])</f>
        <v>31084</v>
      </c>
      <c r="AF1530" s="14">
        <v>0</v>
      </c>
      <c r="AG1530" s="14">
        <v>0</v>
      </c>
      <c r="AH1530" s="14">
        <v>175084</v>
      </c>
      <c r="AI1530" s="14">
        <v>0</v>
      </c>
      <c r="AJ1530" s="14">
        <v>175084</v>
      </c>
      <c r="AK1530" s="16" t="s">
        <v>6774</v>
      </c>
    </row>
    <row r="1531" spans="1:37" ht="36" hidden="1" x14ac:dyDescent="0.35">
      <c r="A1531" s="159">
        <v>130978</v>
      </c>
      <c r="B1531" s="8">
        <v>6</v>
      </c>
      <c r="C1531" s="9" t="s">
        <v>85</v>
      </c>
      <c r="D1531" s="10">
        <v>44126</v>
      </c>
      <c r="E1531" s="9" t="s">
        <v>5969</v>
      </c>
      <c r="F1531" s="10">
        <v>44484</v>
      </c>
      <c r="G1531" s="9" t="s">
        <v>5969</v>
      </c>
      <c r="H1531" s="11" t="s">
        <v>667</v>
      </c>
      <c r="I1531" s="9"/>
      <c r="J1531" s="12"/>
      <c r="K1531" s="9"/>
      <c r="L1531" s="12" t="s">
        <v>4981</v>
      </c>
      <c r="M1531" s="11" t="s">
        <v>6775</v>
      </c>
      <c r="N1531" s="11"/>
      <c r="O1531" s="9" t="s">
        <v>5405</v>
      </c>
      <c r="P1531" s="9"/>
      <c r="Q1531" s="11"/>
      <c r="R1531" s="166" t="s">
        <v>1778</v>
      </c>
      <c r="S1531" s="9"/>
      <c r="T1531" s="15" t="s">
        <v>505</v>
      </c>
      <c r="U1531" s="12"/>
      <c r="V1531" s="9"/>
      <c r="W1531" s="12" t="s">
        <v>93</v>
      </c>
      <c r="X1531" s="12"/>
      <c r="Y1531" s="12"/>
      <c r="Z1531" s="11"/>
      <c r="AA1531" s="14">
        <v>0</v>
      </c>
      <c r="AB1531" s="14">
        <v>0</v>
      </c>
      <c r="AC1531" s="14">
        <v>15542</v>
      </c>
      <c r="AD1531" s="14">
        <v>0</v>
      </c>
      <c r="AE1531" s="161">
        <f>SUM(TAMPData2202[[#This Row],[2022 PE Obligations]:[2022 Paving Obligations]])</f>
        <v>15542</v>
      </c>
      <c r="AF1531" s="14">
        <v>0</v>
      </c>
      <c r="AG1531" s="14">
        <v>0</v>
      </c>
      <c r="AH1531" s="14">
        <v>189249</v>
      </c>
      <c r="AI1531" s="14">
        <v>0</v>
      </c>
      <c r="AJ1531" s="14">
        <v>189249</v>
      </c>
      <c r="AK1531" s="16" t="s">
        <v>6776</v>
      </c>
    </row>
    <row r="1532" spans="1:37" ht="36" hidden="1" x14ac:dyDescent="0.35">
      <c r="A1532" s="159">
        <v>130979</v>
      </c>
      <c r="B1532" s="8">
        <v>6</v>
      </c>
      <c r="C1532" s="9" t="s">
        <v>85</v>
      </c>
      <c r="D1532" s="10">
        <v>44126</v>
      </c>
      <c r="E1532" s="9" t="s">
        <v>5969</v>
      </c>
      <c r="F1532" s="10">
        <v>44484</v>
      </c>
      <c r="G1532" s="9" t="s">
        <v>5969</v>
      </c>
      <c r="H1532" s="11" t="s">
        <v>667</v>
      </c>
      <c r="I1532" s="9"/>
      <c r="J1532" s="12"/>
      <c r="K1532" s="9"/>
      <c r="L1532" s="12" t="s">
        <v>4981</v>
      </c>
      <c r="M1532" s="11" t="s">
        <v>6777</v>
      </c>
      <c r="N1532" s="11"/>
      <c r="O1532" s="9" t="s">
        <v>5405</v>
      </c>
      <c r="P1532" s="9"/>
      <c r="Q1532" s="11"/>
      <c r="R1532" s="166" t="s">
        <v>1778</v>
      </c>
      <c r="S1532" s="9"/>
      <c r="T1532" s="15" t="s">
        <v>505</v>
      </c>
      <c r="U1532" s="12"/>
      <c r="V1532" s="9"/>
      <c r="W1532" s="12" t="s">
        <v>93</v>
      </c>
      <c r="X1532" s="12"/>
      <c r="Y1532" s="12"/>
      <c r="Z1532" s="11"/>
      <c r="AA1532" s="14">
        <v>0</v>
      </c>
      <c r="AB1532" s="14">
        <v>0</v>
      </c>
      <c r="AC1532" s="14">
        <v>38855</v>
      </c>
      <c r="AD1532" s="14">
        <v>0</v>
      </c>
      <c r="AE1532" s="161">
        <f>SUM(TAMPData2202[[#This Row],[2022 PE Obligations]:[2022 Paving Obligations]])</f>
        <v>38855</v>
      </c>
      <c r="AF1532" s="14">
        <v>0</v>
      </c>
      <c r="AG1532" s="14">
        <v>0</v>
      </c>
      <c r="AH1532" s="14">
        <v>218855</v>
      </c>
      <c r="AI1532" s="14">
        <v>0</v>
      </c>
      <c r="AJ1532" s="14">
        <v>218855</v>
      </c>
      <c r="AK1532" s="16" t="s">
        <v>6778</v>
      </c>
    </row>
    <row r="1533" spans="1:37" hidden="1" x14ac:dyDescent="0.35">
      <c r="A1533" s="159">
        <v>131027</v>
      </c>
      <c r="B1533" s="8">
        <v>1</v>
      </c>
      <c r="C1533" s="9" t="s">
        <v>85</v>
      </c>
      <c r="D1533" s="10">
        <v>44138</v>
      </c>
      <c r="E1533" s="9" t="s">
        <v>3474</v>
      </c>
      <c r="F1533" s="10">
        <v>44466</v>
      </c>
      <c r="G1533" s="9" t="s">
        <v>161</v>
      </c>
      <c r="H1533" s="11" t="s">
        <v>718</v>
      </c>
      <c r="I1533" s="9" t="s">
        <v>697</v>
      </c>
      <c r="J1533" s="12" t="s">
        <v>101</v>
      </c>
      <c r="K1533" s="9"/>
      <c r="L1533" s="12" t="s">
        <v>101</v>
      </c>
      <c r="M1533" s="11" t="s">
        <v>6779</v>
      </c>
      <c r="N1533" s="11" t="s">
        <v>2935</v>
      </c>
      <c r="O1533" s="9" t="s">
        <v>1836</v>
      </c>
      <c r="P1533" s="9" t="s">
        <v>5440</v>
      </c>
      <c r="Q1533" s="11"/>
      <c r="R1533" s="166" t="s">
        <v>1778</v>
      </c>
      <c r="S1533" s="9"/>
      <c r="T1533" s="13">
        <v>0.2</v>
      </c>
      <c r="U1533" s="10">
        <v>45268</v>
      </c>
      <c r="V1533" s="9"/>
      <c r="W1533" s="12" t="s">
        <v>93</v>
      </c>
      <c r="X1533" s="12" t="s">
        <v>13</v>
      </c>
      <c r="Y1533" s="12"/>
      <c r="Z1533" s="11"/>
      <c r="AA1533" s="14">
        <v>20000</v>
      </c>
      <c r="AB1533" s="14">
        <v>0</v>
      </c>
      <c r="AC1533" s="14">
        <v>0</v>
      </c>
      <c r="AD1533" s="14">
        <v>0</v>
      </c>
      <c r="AE1533" s="161">
        <f>SUM(TAMPData2202[[#This Row],[2022 PE Obligations]:[2022 Paving Obligations]])</f>
        <v>20000</v>
      </c>
      <c r="AF1533" s="14">
        <v>85000</v>
      </c>
      <c r="AG1533" s="14">
        <v>0</v>
      </c>
      <c r="AH1533" s="14">
        <v>0</v>
      </c>
      <c r="AI1533" s="14">
        <v>0</v>
      </c>
      <c r="AJ1533" s="14">
        <v>85000</v>
      </c>
      <c r="AK1533" s="16" t="s">
        <v>6780</v>
      </c>
    </row>
    <row r="1534" spans="1:37" hidden="1" x14ac:dyDescent="0.35">
      <c r="A1534" s="159">
        <v>131029</v>
      </c>
      <c r="B1534" s="8">
        <v>3</v>
      </c>
      <c r="C1534" s="9" t="s">
        <v>122</v>
      </c>
      <c r="D1534" s="10">
        <v>44139</v>
      </c>
      <c r="E1534" s="9" t="s">
        <v>228</v>
      </c>
      <c r="F1534" s="10">
        <v>44410</v>
      </c>
      <c r="G1534" s="9" t="s">
        <v>253</v>
      </c>
      <c r="H1534" s="11" t="s">
        <v>242</v>
      </c>
      <c r="I1534" s="9" t="s">
        <v>4239</v>
      </c>
      <c r="J1534" s="12"/>
      <c r="K1534" s="9" t="s">
        <v>4240</v>
      </c>
      <c r="L1534" s="12" t="s">
        <v>183</v>
      </c>
      <c r="M1534" s="11" t="s">
        <v>4241</v>
      </c>
      <c r="N1534" s="11"/>
      <c r="O1534" s="9" t="s">
        <v>4183</v>
      </c>
      <c r="P1534" s="9" t="s">
        <v>157</v>
      </c>
      <c r="Q1534" s="11"/>
      <c r="R1534" s="9" t="s">
        <v>47</v>
      </c>
      <c r="S1534" s="9" t="s">
        <v>43</v>
      </c>
      <c r="T1534" s="13">
        <v>4.7699999999999996</v>
      </c>
      <c r="U1534" s="12"/>
      <c r="V1534" s="9"/>
      <c r="W1534" s="12" t="s">
        <v>93</v>
      </c>
      <c r="X1534" s="12" t="s">
        <v>186</v>
      </c>
      <c r="Y1534" s="153" t="s">
        <v>34</v>
      </c>
      <c r="Z1534" s="11"/>
      <c r="AA1534" s="14">
        <v>0</v>
      </c>
      <c r="AB1534" s="14">
        <v>0</v>
      </c>
      <c r="AC1534" s="14">
        <v>0</v>
      </c>
      <c r="AD1534" s="14">
        <v>433950</v>
      </c>
      <c r="AE1534" s="161">
        <f>SUM(TAMPData2202[[#This Row],[2022 PE Obligations]:[2022 Paving Obligations]])</f>
        <v>433950</v>
      </c>
      <c r="AF1534" s="14">
        <v>0</v>
      </c>
      <c r="AG1534" s="14">
        <v>0</v>
      </c>
      <c r="AH1534" s="14">
        <v>0</v>
      </c>
      <c r="AI1534" s="14">
        <v>433950</v>
      </c>
      <c r="AJ1534" s="14">
        <v>433950</v>
      </c>
      <c r="AK1534" s="16" t="s">
        <v>4242</v>
      </c>
    </row>
    <row r="1535" spans="1:37" hidden="1" x14ac:dyDescent="0.35">
      <c r="A1535" s="159">
        <v>131030</v>
      </c>
      <c r="B1535" s="8">
        <v>3</v>
      </c>
      <c r="C1535" s="9" t="s">
        <v>114</v>
      </c>
      <c r="D1535" s="10">
        <v>44139</v>
      </c>
      <c r="E1535" s="9" t="s">
        <v>228</v>
      </c>
      <c r="F1535" s="10">
        <v>44600</v>
      </c>
      <c r="G1535" s="9" t="s">
        <v>228</v>
      </c>
      <c r="H1535" s="11" t="s">
        <v>313</v>
      </c>
      <c r="I1535" s="9" t="s">
        <v>4243</v>
      </c>
      <c r="J1535" s="12"/>
      <c r="K1535" s="9" t="s">
        <v>4244</v>
      </c>
      <c r="L1535" s="12" t="s">
        <v>183</v>
      </c>
      <c r="M1535" s="11" t="s">
        <v>4245</v>
      </c>
      <c r="N1535" s="11"/>
      <c r="O1535" s="9" t="s">
        <v>4183</v>
      </c>
      <c r="P1535" s="9" t="s">
        <v>157</v>
      </c>
      <c r="Q1535" s="11"/>
      <c r="R1535" s="9" t="s">
        <v>47</v>
      </c>
      <c r="S1535" s="9" t="s">
        <v>43</v>
      </c>
      <c r="T1535" s="13">
        <v>2.319</v>
      </c>
      <c r="U1535" s="12"/>
      <c r="V1535" s="9"/>
      <c r="W1535" s="12" t="s">
        <v>93</v>
      </c>
      <c r="X1535" s="12" t="s">
        <v>186</v>
      </c>
      <c r="Y1535" s="153" t="s">
        <v>34</v>
      </c>
      <c r="Z1535" s="11"/>
      <c r="AA1535" s="14">
        <v>0</v>
      </c>
      <c r="AB1535" s="14">
        <v>0</v>
      </c>
      <c r="AC1535" s="14">
        <v>0</v>
      </c>
      <c r="AD1535" s="14">
        <v>230673</v>
      </c>
      <c r="AE1535" s="161">
        <f>SUM(TAMPData2202[[#This Row],[2022 PE Obligations]:[2022 Paving Obligations]])</f>
        <v>230673</v>
      </c>
      <c r="AF1535" s="14">
        <v>0</v>
      </c>
      <c r="AG1535" s="14">
        <v>0</v>
      </c>
      <c r="AH1535" s="14">
        <v>0</v>
      </c>
      <c r="AI1535" s="14">
        <v>230673</v>
      </c>
      <c r="AJ1535" s="14">
        <v>230673</v>
      </c>
      <c r="AK1535" s="16" t="s">
        <v>4246</v>
      </c>
    </row>
    <row r="1536" spans="1:37" hidden="1" x14ac:dyDescent="0.35">
      <c r="A1536" s="159">
        <v>131031</v>
      </c>
      <c r="B1536" s="8">
        <v>3</v>
      </c>
      <c r="C1536" s="9" t="s">
        <v>114</v>
      </c>
      <c r="D1536" s="10">
        <v>44139</v>
      </c>
      <c r="E1536" s="9" t="s">
        <v>228</v>
      </c>
      <c r="F1536" s="10">
        <v>44600</v>
      </c>
      <c r="G1536" s="9" t="s">
        <v>228</v>
      </c>
      <c r="H1536" s="11" t="s">
        <v>4247</v>
      </c>
      <c r="I1536" s="9" t="s">
        <v>4248</v>
      </c>
      <c r="J1536" s="12"/>
      <c r="K1536" s="9" t="s">
        <v>4249</v>
      </c>
      <c r="L1536" s="12" t="s">
        <v>183</v>
      </c>
      <c r="M1536" s="11" t="s">
        <v>4250</v>
      </c>
      <c r="N1536" s="11"/>
      <c r="O1536" s="9" t="s">
        <v>4183</v>
      </c>
      <c r="P1536" s="9" t="s">
        <v>157</v>
      </c>
      <c r="Q1536" s="11"/>
      <c r="R1536" s="9" t="s">
        <v>47</v>
      </c>
      <c r="S1536" s="9" t="s">
        <v>43</v>
      </c>
      <c r="T1536" s="13">
        <v>4.0999999999999996</v>
      </c>
      <c r="U1536" s="12"/>
      <c r="V1536" s="9"/>
      <c r="W1536" s="12" t="s">
        <v>93</v>
      </c>
      <c r="X1536" s="12" t="s">
        <v>186</v>
      </c>
      <c r="Y1536" s="153" t="s">
        <v>34</v>
      </c>
      <c r="Z1536" s="11"/>
      <c r="AA1536" s="14">
        <v>0</v>
      </c>
      <c r="AB1536" s="14">
        <v>0</v>
      </c>
      <c r="AC1536" s="14">
        <v>0</v>
      </c>
      <c r="AD1536" s="14">
        <v>306640.18</v>
      </c>
      <c r="AE1536" s="161">
        <f>SUM(TAMPData2202[[#This Row],[2022 PE Obligations]:[2022 Paving Obligations]])</f>
        <v>306640.18</v>
      </c>
      <c r="AF1536" s="14">
        <v>0</v>
      </c>
      <c r="AG1536" s="14">
        <v>0</v>
      </c>
      <c r="AH1536" s="14">
        <v>0</v>
      </c>
      <c r="AI1536" s="14">
        <v>306640.18</v>
      </c>
      <c r="AJ1536" s="14">
        <v>306640.18</v>
      </c>
      <c r="AK1536" s="16" t="s">
        <v>4251</v>
      </c>
    </row>
    <row r="1537" spans="1:37" ht="144" hidden="1" x14ac:dyDescent="0.35">
      <c r="A1537" s="159">
        <v>131040</v>
      </c>
      <c r="B1537" s="8">
        <v>3</v>
      </c>
      <c r="C1537" s="9" t="s">
        <v>85</v>
      </c>
      <c r="D1537" s="10">
        <v>44144</v>
      </c>
      <c r="E1537" s="9" t="s">
        <v>4222</v>
      </c>
      <c r="F1537" s="10">
        <v>44540</v>
      </c>
      <c r="G1537" s="9" t="s">
        <v>241</v>
      </c>
      <c r="H1537" s="11" t="s">
        <v>785</v>
      </c>
      <c r="I1537" s="9"/>
      <c r="J1537" s="12"/>
      <c r="K1537" s="9"/>
      <c r="L1537" s="12"/>
      <c r="M1537" s="11" t="s">
        <v>6781</v>
      </c>
      <c r="N1537" s="11" t="s">
        <v>6782</v>
      </c>
      <c r="O1537" s="9" t="s">
        <v>91</v>
      </c>
      <c r="P1537" s="9" t="s">
        <v>3229</v>
      </c>
      <c r="Q1537" s="11"/>
      <c r="R1537" s="166" t="s">
        <v>1778</v>
      </c>
      <c r="S1537" s="9"/>
      <c r="T1537" s="15" t="s">
        <v>505</v>
      </c>
      <c r="U1537" s="12"/>
      <c r="V1537" s="9"/>
      <c r="W1537" s="12" t="s">
        <v>93</v>
      </c>
      <c r="X1537" s="12" t="s">
        <v>94</v>
      </c>
      <c r="Y1537" s="12"/>
      <c r="Z1537" s="11"/>
      <c r="AA1537" s="14">
        <v>87500</v>
      </c>
      <c r="AB1537" s="14">
        <v>0</v>
      </c>
      <c r="AC1537" s="14">
        <v>0</v>
      </c>
      <c r="AD1537" s="14">
        <v>0</v>
      </c>
      <c r="AE1537" s="161">
        <f>SUM(TAMPData2202[[#This Row],[2022 PE Obligations]:[2022 Paving Obligations]])</f>
        <v>87500</v>
      </c>
      <c r="AF1537" s="14">
        <v>117500</v>
      </c>
      <c r="AG1537" s="14">
        <v>0</v>
      </c>
      <c r="AH1537" s="14">
        <v>0</v>
      </c>
      <c r="AI1537" s="14">
        <v>0</v>
      </c>
      <c r="AJ1537" s="14">
        <v>117500</v>
      </c>
      <c r="AK1537" s="16" t="s">
        <v>6783</v>
      </c>
    </row>
    <row r="1538" spans="1:37" hidden="1" x14ac:dyDescent="0.35">
      <c r="A1538" s="159">
        <v>131043</v>
      </c>
      <c r="B1538" s="8">
        <v>1</v>
      </c>
      <c r="C1538" s="9" t="s">
        <v>114</v>
      </c>
      <c r="D1538" s="10">
        <v>44147</v>
      </c>
      <c r="E1538" s="9" t="s">
        <v>228</v>
      </c>
      <c r="F1538" s="10">
        <v>44454</v>
      </c>
      <c r="G1538" s="9" t="s">
        <v>228</v>
      </c>
      <c r="H1538" s="11" t="s">
        <v>1633</v>
      </c>
      <c r="I1538" s="9" t="s">
        <v>4252</v>
      </c>
      <c r="J1538" s="12"/>
      <c r="K1538" s="9" t="s">
        <v>4253</v>
      </c>
      <c r="L1538" s="12" t="s">
        <v>183</v>
      </c>
      <c r="M1538" s="11" t="s">
        <v>4254</v>
      </c>
      <c r="N1538" s="11"/>
      <c r="O1538" s="9" t="s">
        <v>4183</v>
      </c>
      <c r="P1538" s="9" t="s">
        <v>157</v>
      </c>
      <c r="Q1538" s="11"/>
      <c r="R1538" s="9" t="s">
        <v>47</v>
      </c>
      <c r="S1538" s="9" t="s">
        <v>43</v>
      </c>
      <c r="T1538" s="13">
        <v>1.5</v>
      </c>
      <c r="U1538" s="12"/>
      <c r="V1538" s="9"/>
      <c r="W1538" s="12" t="s">
        <v>93</v>
      </c>
      <c r="X1538" s="12" t="s">
        <v>103</v>
      </c>
      <c r="Y1538" s="153" t="s">
        <v>34</v>
      </c>
      <c r="Z1538" s="11"/>
      <c r="AA1538" s="14">
        <v>0</v>
      </c>
      <c r="AB1538" s="14">
        <v>0</v>
      </c>
      <c r="AC1538" s="14">
        <v>0</v>
      </c>
      <c r="AD1538" s="14">
        <v>2559.1</v>
      </c>
      <c r="AE1538" s="161">
        <f>SUM(TAMPData2202[[#This Row],[2022 PE Obligations]:[2022 Paving Obligations]])</f>
        <v>2559.1</v>
      </c>
      <c r="AF1538" s="14">
        <v>0</v>
      </c>
      <c r="AG1538" s="14">
        <v>0</v>
      </c>
      <c r="AH1538" s="14">
        <v>0</v>
      </c>
      <c r="AI1538" s="14">
        <v>119865.1</v>
      </c>
      <c r="AJ1538" s="14">
        <v>119865.1</v>
      </c>
      <c r="AK1538" s="16" t="s">
        <v>4255</v>
      </c>
    </row>
    <row r="1539" spans="1:37" hidden="1" x14ac:dyDescent="0.35">
      <c r="A1539" s="159">
        <v>131045</v>
      </c>
      <c r="B1539" s="8">
        <v>4</v>
      </c>
      <c r="C1539" s="9" t="s">
        <v>85</v>
      </c>
      <c r="D1539" s="10">
        <v>44147</v>
      </c>
      <c r="E1539" s="9" t="s">
        <v>228</v>
      </c>
      <c r="F1539" s="10">
        <v>44260</v>
      </c>
      <c r="G1539" s="9" t="s">
        <v>228</v>
      </c>
      <c r="H1539" s="11" t="s">
        <v>420</v>
      </c>
      <c r="I1539" s="9" t="s">
        <v>4256</v>
      </c>
      <c r="J1539" s="12"/>
      <c r="K1539" s="9" t="s">
        <v>4257</v>
      </c>
      <c r="L1539" s="12" t="s">
        <v>183</v>
      </c>
      <c r="M1539" s="11" t="s">
        <v>4258</v>
      </c>
      <c r="N1539" s="11"/>
      <c r="O1539" s="9" t="s">
        <v>4183</v>
      </c>
      <c r="P1539" s="9"/>
      <c r="Q1539" s="11"/>
      <c r="R1539" s="9" t="s">
        <v>47</v>
      </c>
      <c r="S1539" s="9" t="s">
        <v>43</v>
      </c>
      <c r="T1539" s="13">
        <v>3.02</v>
      </c>
      <c r="U1539" s="12"/>
      <c r="V1539" s="9"/>
      <c r="W1539" s="12" t="s">
        <v>93</v>
      </c>
      <c r="X1539" s="12" t="s">
        <v>186</v>
      </c>
      <c r="Y1539" s="153" t="s">
        <v>34</v>
      </c>
      <c r="Z1539" s="11"/>
      <c r="AA1539" s="14">
        <v>0</v>
      </c>
      <c r="AB1539" s="14">
        <v>0</v>
      </c>
      <c r="AC1539" s="14">
        <v>0</v>
      </c>
      <c r="AD1539" s="14">
        <v>-13209.41</v>
      </c>
      <c r="AE1539" s="161">
        <f>SUM(TAMPData2202[[#This Row],[2022 PE Obligations]:[2022 Paving Obligations]])</f>
        <v>-13209.41</v>
      </c>
      <c r="AF1539" s="14">
        <v>0</v>
      </c>
      <c r="AG1539" s="14">
        <v>0</v>
      </c>
      <c r="AH1539" s="14">
        <v>0</v>
      </c>
      <c r="AI1539" s="14">
        <v>180613.13</v>
      </c>
      <c r="AJ1539" s="14">
        <v>180613.13</v>
      </c>
      <c r="AK1539" s="16" t="s">
        <v>4259</v>
      </c>
    </row>
    <row r="1540" spans="1:37" ht="126" hidden="1" x14ac:dyDescent="0.35">
      <c r="A1540" s="159">
        <v>131049</v>
      </c>
      <c r="B1540" s="8">
        <v>1</v>
      </c>
      <c r="C1540" s="9" t="s">
        <v>85</v>
      </c>
      <c r="D1540" s="10">
        <v>44147</v>
      </c>
      <c r="E1540" s="9" t="s">
        <v>1741</v>
      </c>
      <c r="F1540" s="10">
        <v>44417</v>
      </c>
      <c r="G1540" s="9" t="s">
        <v>152</v>
      </c>
      <c r="H1540" s="11" t="s">
        <v>337</v>
      </c>
      <c r="I1540" s="9"/>
      <c r="J1540" s="12"/>
      <c r="K1540" s="9" t="s">
        <v>4411</v>
      </c>
      <c r="L1540" s="12" t="s">
        <v>183</v>
      </c>
      <c r="M1540" s="11" t="s">
        <v>6784</v>
      </c>
      <c r="N1540" s="11" t="s">
        <v>6785</v>
      </c>
      <c r="O1540" s="9" t="s">
        <v>91</v>
      </c>
      <c r="P1540" s="9" t="s">
        <v>4979</v>
      </c>
      <c r="Q1540" s="11"/>
      <c r="R1540" s="166" t="s">
        <v>1778</v>
      </c>
      <c r="S1540" s="9"/>
      <c r="T1540" s="13">
        <v>0.02</v>
      </c>
      <c r="U1540" s="12"/>
      <c r="V1540" s="9"/>
      <c r="W1540" s="12" t="s">
        <v>93</v>
      </c>
      <c r="X1540" s="12" t="s">
        <v>103</v>
      </c>
      <c r="Y1540" s="12"/>
      <c r="Z1540" s="11"/>
      <c r="AA1540" s="14">
        <v>125000</v>
      </c>
      <c r="AB1540" s="14">
        <v>0</v>
      </c>
      <c r="AC1540" s="14">
        <v>0</v>
      </c>
      <c r="AD1540" s="14">
        <v>0</v>
      </c>
      <c r="AE1540" s="161">
        <f>SUM(TAMPData2202[[#This Row],[2022 PE Obligations]:[2022 Paving Obligations]])</f>
        <v>125000</v>
      </c>
      <c r="AF1540" s="14">
        <v>125000</v>
      </c>
      <c r="AG1540" s="14">
        <v>0</v>
      </c>
      <c r="AH1540" s="14">
        <v>0</v>
      </c>
      <c r="AI1540" s="14">
        <v>0</v>
      </c>
      <c r="AJ1540" s="14">
        <v>125000</v>
      </c>
      <c r="AK1540" s="16" t="s">
        <v>6786</v>
      </c>
    </row>
    <row r="1541" spans="1:37" hidden="1" x14ac:dyDescent="0.35">
      <c r="A1541" s="159">
        <v>131050</v>
      </c>
      <c r="B1541" s="8">
        <v>2</v>
      </c>
      <c r="C1541" s="9" t="s">
        <v>85</v>
      </c>
      <c r="D1541" s="10">
        <v>44148</v>
      </c>
      <c r="E1541" s="9" t="s">
        <v>6787</v>
      </c>
      <c r="F1541" s="10">
        <v>44148</v>
      </c>
      <c r="G1541" s="9" t="s">
        <v>6787</v>
      </c>
      <c r="H1541" s="11" t="s">
        <v>128</v>
      </c>
      <c r="I1541" s="9"/>
      <c r="J1541" s="12"/>
      <c r="K1541" s="9"/>
      <c r="L1541" s="12"/>
      <c r="M1541" s="11" t="s">
        <v>6788</v>
      </c>
      <c r="N1541" s="11"/>
      <c r="O1541" s="9" t="s">
        <v>5122</v>
      </c>
      <c r="P1541" s="9" t="s">
        <v>5123</v>
      </c>
      <c r="Q1541" s="11"/>
      <c r="R1541" s="166" t="s">
        <v>1778</v>
      </c>
      <c r="S1541" s="166" t="s">
        <v>1778</v>
      </c>
      <c r="T1541" s="15" t="s">
        <v>505</v>
      </c>
      <c r="U1541" s="12"/>
      <c r="V1541" s="9"/>
      <c r="W1541" s="12" t="s">
        <v>93</v>
      </c>
      <c r="X1541" s="12"/>
      <c r="Y1541" s="12"/>
      <c r="Z1541" s="11"/>
      <c r="AA1541" s="14">
        <v>0</v>
      </c>
      <c r="AB1541" s="14">
        <v>0</v>
      </c>
      <c r="AC1541" s="14">
        <v>166667</v>
      </c>
      <c r="AD1541" s="14">
        <v>0</v>
      </c>
      <c r="AE1541" s="161">
        <f>SUM(TAMPData2202[[#This Row],[2022 PE Obligations]:[2022 Paving Obligations]])</f>
        <v>166667</v>
      </c>
      <c r="AF1541" s="14">
        <v>0</v>
      </c>
      <c r="AG1541" s="14">
        <v>0</v>
      </c>
      <c r="AH1541" s="14">
        <v>823267</v>
      </c>
      <c r="AI1541" s="14">
        <v>0</v>
      </c>
      <c r="AJ1541" s="14">
        <v>823267</v>
      </c>
      <c r="AK1541" s="16" t="s">
        <v>6789</v>
      </c>
    </row>
    <row r="1542" spans="1:37" ht="54" hidden="1" x14ac:dyDescent="0.35">
      <c r="A1542" s="159">
        <v>131054</v>
      </c>
      <c r="B1542" s="8">
        <v>3</v>
      </c>
      <c r="C1542" s="9" t="s">
        <v>85</v>
      </c>
      <c r="D1542" s="10">
        <v>44151</v>
      </c>
      <c r="E1542" s="9" t="s">
        <v>1397</v>
      </c>
      <c r="F1542" s="10">
        <v>44603</v>
      </c>
      <c r="G1542" s="9" t="s">
        <v>241</v>
      </c>
      <c r="H1542" s="11" t="s">
        <v>365</v>
      </c>
      <c r="I1542" s="9" t="s">
        <v>621</v>
      </c>
      <c r="J1542" s="12" t="s">
        <v>299</v>
      </c>
      <c r="K1542" s="9" t="s">
        <v>6790</v>
      </c>
      <c r="L1542" s="12" t="s">
        <v>300</v>
      </c>
      <c r="M1542" s="11" t="s">
        <v>6791</v>
      </c>
      <c r="N1542" s="11" t="s">
        <v>6792</v>
      </c>
      <c r="O1542" s="9" t="s">
        <v>91</v>
      </c>
      <c r="P1542" s="9" t="s">
        <v>6793</v>
      </c>
      <c r="Q1542" s="11"/>
      <c r="R1542" s="166" t="s">
        <v>1778</v>
      </c>
      <c r="S1542" s="9"/>
      <c r="T1542" s="13">
        <v>0.47</v>
      </c>
      <c r="U1542" s="10">
        <v>44841</v>
      </c>
      <c r="V1542" s="9"/>
      <c r="W1542" s="12" t="s">
        <v>93</v>
      </c>
      <c r="X1542" s="12" t="s">
        <v>303</v>
      </c>
      <c r="Y1542" s="153" t="s">
        <v>29</v>
      </c>
      <c r="Z1542" s="11"/>
      <c r="AA1542" s="14">
        <v>71418</v>
      </c>
      <c r="AB1542" s="14">
        <v>0</v>
      </c>
      <c r="AC1542" s="14">
        <v>0</v>
      </c>
      <c r="AD1542" s="14">
        <v>0</v>
      </c>
      <c r="AE1542" s="161">
        <f>SUM(TAMPData2202[[#This Row],[2022 PE Obligations]:[2022 Paving Obligations]])</f>
        <v>71418</v>
      </c>
      <c r="AF1542" s="14">
        <v>71418</v>
      </c>
      <c r="AG1542" s="14">
        <v>0</v>
      </c>
      <c r="AH1542" s="14">
        <v>0</v>
      </c>
      <c r="AI1542" s="14">
        <v>0</v>
      </c>
      <c r="AJ1542" s="14">
        <v>71418</v>
      </c>
      <c r="AK1542" s="16" t="s">
        <v>6794</v>
      </c>
    </row>
    <row r="1543" spans="1:37" ht="54" hidden="1" x14ac:dyDescent="0.35">
      <c r="A1543" s="159">
        <v>131055</v>
      </c>
      <c r="B1543" s="8">
        <v>3</v>
      </c>
      <c r="C1543" s="9" t="s">
        <v>85</v>
      </c>
      <c r="D1543" s="10">
        <v>44151</v>
      </c>
      <c r="E1543" s="9" t="s">
        <v>1397</v>
      </c>
      <c r="F1543" s="10">
        <v>44403</v>
      </c>
      <c r="G1543" s="9" t="s">
        <v>87</v>
      </c>
      <c r="H1543" s="11" t="s">
        <v>365</v>
      </c>
      <c r="I1543" s="9" t="s">
        <v>539</v>
      </c>
      <c r="J1543" s="12" t="s">
        <v>299</v>
      </c>
      <c r="K1543" s="9" t="s">
        <v>3789</v>
      </c>
      <c r="L1543" s="12" t="s">
        <v>300</v>
      </c>
      <c r="M1543" s="11" t="s">
        <v>6795</v>
      </c>
      <c r="N1543" s="11" t="s">
        <v>6796</v>
      </c>
      <c r="O1543" s="9" t="s">
        <v>91</v>
      </c>
      <c r="P1543" s="9" t="s">
        <v>6793</v>
      </c>
      <c r="Q1543" s="11"/>
      <c r="R1543" s="166" t="s">
        <v>1778</v>
      </c>
      <c r="S1543" s="9"/>
      <c r="T1543" s="13">
        <v>0.68</v>
      </c>
      <c r="U1543" s="10">
        <v>45205</v>
      </c>
      <c r="V1543" s="9"/>
      <c r="W1543" s="12" t="s">
        <v>93</v>
      </c>
      <c r="X1543" s="12" t="s">
        <v>303</v>
      </c>
      <c r="Y1543" s="153" t="s">
        <v>29</v>
      </c>
      <c r="Z1543" s="11"/>
      <c r="AA1543" s="14">
        <v>92934</v>
      </c>
      <c r="AB1543" s="14">
        <v>0</v>
      </c>
      <c r="AC1543" s="14">
        <v>0</v>
      </c>
      <c r="AD1543" s="14">
        <v>0</v>
      </c>
      <c r="AE1543" s="161">
        <f>SUM(TAMPData2202[[#This Row],[2022 PE Obligations]:[2022 Paving Obligations]])</f>
        <v>92934</v>
      </c>
      <c r="AF1543" s="14">
        <v>92934</v>
      </c>
      <c r="AG1543" s="14">
        <v>0</v>
      </c>
      <c r="AH1543" s="14">
        <v>0</v>
      </c>
      <c r="AI1543" s="14">
        <v>0</v>
      </c>
      <c r="AJ1543" s="14">
        <v>92934</v>
      </c>
      <c r="AK1543" s="16" t="s">
        <v>6797</v>
      </c>
    </row>
    <row r="1544" spans="1:37" hidden="1" x14ac:dyDescent="0.35">
      <c r="A1544" s="159">
        <v>131056</v>
      </c>
      <c r="B1544" s="8">
        <v>3</v>
      </c>
      <c r="C1544" s="9" t="s">
        <v>114</v>
      </c>
      <c r="D1544" s="10">
        <v>44151</v>
      </c>
      <c r="E1544" s="9" t="s">
        <v>228</v>
      </c>
      <c r="F1544" s="10">
        <v>44517</v>
      </c>
      <c r="G1544" s="9" t="s">
        <v>228</v>
      </c>
      <c r="H1544" s="11" t="s">
        <v>4260</v>
      </c>
      <c r="I1544" s="9" t="s">
        <v>4261</v>
      </c>
      <c r="J1544" s="12"/>
      <c r="K1544" s="9" t="s">
        <v>4262</v>
      </c>
      <c r="L1544" s="12" t="s">
        <v>183</v>
      </c>
      <c r="M1544" s="11" t="s">
        <v>4263</v>
      </c>
      <c r="N1544" s="11"/>
      <c r="O1544" s="9" t="s">
        <v>4183</v>
      </c>
      <c r="P1544" s="9" t="s">
        <v>157</v>
      </c>
      <c r="Q1544" s="11"/>
      <c r="R1544" s="9" t="s">
        <v>47</v>
      </c>
      <c r="S1544" s="9" t="s">
        <v>43</v>
      </c>
      <c r="T1544" s="13">
        <v>1.8</v>
      </c>
      <c r="U1544" s="12"/>
      <c r="V1544" s="9"/>
      <c r="W1544" s="12" t="s">
        <v>93</v>
      </c>
      <c r="X1544" s="12" t="s">
        <v>186</v>
      </c>
      <c r="Y1544" s="153" t="s">
        <v>34</v>
      </c>
      <c r="Z1544" s="11"/>
      <c r="AA1544" s="14">
        <v>0</v>
      </c>
      <c r="AB1544" s="14">
        <v>0</v>
      </c>
      <c r="AC1544" s="14">
        <v>0</v>
      </c>
      <c r="AD1544" s="14">
        <v>176177.13</v>
      </c>
      <c r="AE1544" s="161">
        <f>SUM(TAMPData2202[[#This Row],[2022 PE Obligations]:[2022 Paving Obligations]])</f>
        <v>176177.13</v>
      </c>
      <c r="AF1544" s="14">
        <v>0</v>
      </c>
      <c r="AG1544" s="14">
        <v>0</v>
      </c>
      <c r="AH1544" s="14">
        <v>0</v>
      </c>
      <c r="AI1544" s="14">
        <v>176177.13</v>
      </c>
      <c r="AJ1544" s="14">
        <v>176177.13</v>
      </c>
      <c r="AK1544" s="16" t="s">
        <v>4264</v>
      </c>
    </row>
    <row r="1545" spans="1:37" hidden="1" x14ac:dyDescent="0.35">
      <c r="A1545" s="159">
        <v>131071</v>
      </c>
      <c r="B1545" s="8">
        <v>3</v>
      </c>
      <c r="C1545" s="9" t="s">
        <v>122</v>
      </c>
      <c r="D1545" s="10">
        <v>44152</v>
      </c>
      <c r="E1545" s="9" t="s">
        <v>398</v>
      </c>
      <c r="F1545" s="10">
        <v>44349.875335648147</v>
      </c>
      <c r="G1545" s="9" t="s">
        <v>108</v>
      </c>
      <c r="H1545" s="11" t="s">
        <v>109</v>
      </c>
      <c r="I1545" s="9" t="s">
        <v>477</v>
      </c>
      <c r="J1545" s="12" t="s">
        <v>299</v>
      </c>
      <c r="K1545" s="9"/>
      <c r="L1545" s="12" t="s">
        <v>300</v>
      </c>
      <c r="M1545" s="11" t="s">
        <v>633</v>
      </c>
      <c r="N1545" s="11"/>
      <c r="O1545" s="9" t="s">
        <v>438</v>
      </c>
      <c r="P1545" s="9" t="s">
        <v>439</v>
      </c>
      <c r="Q1545" s="11"/>
      <c r="R1545" s="9" t="s">
        <v>39</v>
      </c>
      <c r="S1545" s="9" t="s">
        <v>46</v>
      </c>
      <c r="T1545" s="13">
        <v>0</v>
      </c>
      <c r="U1545" s="10">
        <v>44323</v>
      </c>
      <c r="V1545" s="9"/>
      <c r="W1545" s="12" t="s">
        <v>93</v>
      </c>
      <c r="X1545" s="12" t="s">
        <v>303</v>
      </c>
      <c r="Y1545" s="153" t="s">
        <v>29</v>
      </c>
      <c r="Z1545" s="11" t="s">
        <v>634</v>
      </c>
      <c r="AA1545" s="14">
        <v>0</v>
      </c>
      <c r="AB1545" s="14">
        <v>0</v>
      </c>
      <c r="AC1545" s="14">
        <v>2140566</v>
      </c>
      <c r="AD1545" s="14">
        <v>0</v>
      </c>
      <c r="AE1545" s="161">
        <f>SUM(TAMPData2202[[#This Row],[2022 PE Obligations]:[2022 Paving Obligations]])</f>
        <v>2140566</v>
      </c>
      <c r="AF1545" s="14">
        <v>0</v>
      </c>
      <c r="AG1545" s="14">
        <v>0</v>
      </c>
      <c r="AH1545" s="14">
        <v>2238066</v>
      </c>
      <c r="AI1545" s="14">
        <v>0</v>
      </c>
      <c r="AJ1545" s="14">
        <v>2238066</v>
      </c>
      <c r="AK1545" s="16" t="s">
        <v>636</v>
      </c>
    </row>
    <row r="1546" spans="1:37" ht="54" hidden="1" x14ac:dyDescent="0.35">
      <c r="A1546" s="159">
        <v>131079</v>
      </c>
      <c r="B1546" s="8">
        <v>4</v>
      </c>
      <c r="C1546" s="9" t="s">
        <v>85</v>
      </c>
      <c r="D1546" s="10">
        <v>44154</v>
      </c>
      <c r="E1546" s="9" t="s">
        <v>509</v>
      </c>
      <c r="F1546" s="10">
        <v>44536</v>
      </c>
      <c r="G1546" s="9" t="s">
        <v>152</v>
      </c>
      <c r="H1546" s="11" t="s">
        <v>88</v>
      </c>
      <c r="I1546" s="9"/>
      <c r="J1546" s="12"/>
      <c r="K1546" s="9" t="s">
        <v>6798</v>
      </c>
      <c r="L1546" s="12" t="s">
        <v>183</v>
      </c>
      <c r="M1546" s="11" t="s">
        <v>6799</v>
      </c>
      <c r="N1546" s="11" t="s">
        <v>6800</v>
      </c>
      <c r="O1546" s="9" t="s">
        <v>91</v>
      </c>
      <c r="P1546" s="9" t="s">
        <v>3229</v>
      </c>
      <c r="Q1546" s="11"/>
      <c r="R1546" s="166" t="s">
        <v>1778</v>
      </c>
      <c r="S1546" s="9"/>
      <c r="T1546" s="13">
        <v>0.01</v>
      </c>
      <c r="U1546" s="12"/>
      <c r="V1546" s="9"/>
      <c r="W1546" s="12" t="s">
        <v>93</v>
      </c>
      <c r="X1546" s="12" t="s">
        <v>103</v>
      </c>
      <c r="Y1546" s="12"/>
      <c r="Z1546" s="11"/>
      <c r="AA1546" s="14">
        <v>70000</v>
      </c>
      <c r="AB1546" s="14">
        <v>0</v>
      </c>
      <c r="AC1546" s="14">
        <v>0</v>
      </c>
      <c r="AD1546" s="14">
        <v>0</v>
      </c>
      <c r="AE1546" s="161">
        <f>SUM(TAMPData2202[[#This Row],[2022 PE Obligations]:[2022 Paving Obligations]])</f>
        <v>70000</v>
      </c>
      <c r="AF1546" s="14">
        <v>70000</v>
      </c>
      <c r="AG1546" s="14">
        <v>0</v>
      </c>
      <c r="AH1546" s="14">
        <v>0</v>
      </c>
      <c r="AI1546" s="14">
        <v>0</v>
      </c>
      <c r="AJ1546" s="14">
        <v>70000</v>
      </c>
      <c r="AK1546" s="16" t="s">
        <v>6801</v>
      </c>
    </row>
    <row r="1547" spans="1:37" hidden="1" x14ac:dyDescent="0.35">
      <c r="A1547" s="159">
        <v>131081</v>
      </c>
      <c r="B1547" s="8">
        <v>3</v>
      </c>
      <c r="C1547" s="9" t="s">
        <v>85</v>
      </c>
      <c r="D1547" s="10">
        <v>44155</v>
      </c>
      <c r="E1547" s="9" t="s">
        <v>6802</v>
      </c>
      <c r="F1547" s="10">
        <v>44155</v>
      </c>
      <c r="G1547" s="9" t="s">
        <v>6802</v>
      </c>
      <c r="H1547" s="11" t="s">
        <v>242</v>
      </c>
      <c r="I1547" s="9"/>
      <c r="J1547" s="12"/>
      <c r="K1547" s="9"/>
      <c r="L1547" s="12"/>
      <c r="M1547" s="11" t="s">
        <v>6803</v>
      </c>
      <c r="N1547" s="11"/>
      <c r="O1547" s="9" t="s">
        <v>5122</v>
      </c>
      <c r="P1547" s="9" t="s">
        <v>5123</v>
      </c>
      <c r="Q1547" s="11"/>
      <c r="R1547" s="166" t="s">
        <v>1778</v>
      </c>
      <c r="S1547" s="166" t="s">
        <v>1778</v>
      </c>
      <c r="T1547" s="15" t="s">
        <v>505</v>
      </c>
      <c r="U1547" s="12"/>
      <c r="V1547" s="9"/>
      <c r="W1547" s="12" t="s">
        <v>93</v>
      </c>
      <c r="X1547" s="12"/>
      <c r="Y1547" s="12"/>
      <c r="Z1547" s="11"/>
      <c r="AA1547" s="14">
        <v>0</v>
      </c>
      <c r="AB1547" s="14">
        <v>0</v>
      </c>
      <c r="AC1547" s="14">
        <v>95600</v>
      </c>
      <c r="AD1547" s="14">
        <v>0</v>
      </c>
      <c r="AE1547" s="161">
        <f>SUM(TAMPData2202[[#This Row],[2022 PE Obligations]:[2022 Paving Obligations]])</f>
        <v>95600</v>
      </c>
      <c r="AF1547" s="14">
        <v>0</v>
      </c>
      <c r="AG1547" s="14">
        <v>0</v>
      </c>
      <c r="AH1547" s="14">
        <v>113600</v>
      </c>
      <c r="AI1547" s="14">
        <v>0</v>
      </c>
      <c r="AJ1547" s="14">
        <v>113600</v>
      </c>
      <c r="AK1547" s="16" t="s">
        <v>6804</v>
      </c>
    </row>
    <row r="1548" spans="1:37" hidden="1" x14ac:dyDescent="0.35">
      <c r="A1548" s="159">
        <v>131111</v>
      </c>
      <c r="B1548" s="8">
        <v>3</v>
      </c>
      <c r="C1548" s="9" t="s">
        <v>122</v>
      </c>
      <c r="D1548" s="10">
        <v>44172</v>
      </c>
      <c r="E1548" s="9" t="s">
        <v>398</v>
      </c>
      <c r="F1548" s="10">
        <v>44349.875138888892</v>
      </c>
      <c r="G1548" s="9" t="s">
        <v>108</v>
      </c>
      <c r="H1548" s="11" t="s">
        <v>538</v>
      </c>
      <c r="I1548" s="9" t="s">
        <v>613</v>
      </c>
      <c r="J1548" s="12" t="s">
        <v>299</v>
      </c>
      <c r="K1548" s="9"/>
      <c r="L1548" s="12" t="s">
        <v>300</v>
      </c>
      <c r="M1548" s="11" t="s">
        <v>6805</v>
      </c>
      <c r="N1548" s="11" t="s">
        <v>6487</v>
      </c>
      <c r="O1548" s="9" t="s">
        <v>119</v>
      </c>
      <c r="P1548" s="9" t="s">
        <v>5162</v>
      </c>
      <c r="Q1548" s="11"/>
      <c r="R1548" s="166" t="s">
        <v>1778</v>
      </c>
      <c r="S1548" s="9"/>
      <c r="T1548" s="13">
        <v>0</v>
      </c>
      <c r="U1548" s="10">
        <v>44323</v>
      </c>
      <c r="V1548" s="9"/>
      <c r="W1548" s="12" t="s">
        <v>93</v>
      </c>
      <c r="X1548" s="12" t="s">
        <v>303</v>
      </c>
      <c r="Y1548" s="153" t="s">
        <v>29</v>
      </c>
      <c r="Z1548" s="11"/>
      <c r="AA1548" s="14">
        <v>0</v>
      </c>
      <c r="AB1548" s="14">
        <v>0</v>
      </c>
      <c r="AC1548" s="14">
        <v>192333</v>
      </c>
      <c r="AD1548" s="14">
        <v>0</v>
      </c>
      <c r="AE1548" s="161">
        <f>SUM(TAMPData2202[[#This Row],[2022 PE Obligations]:[2022 Paving Obligations]])</f>
        <v>192333</v>
      </c>
      <c r="AF1548" s="14">
        <v>0</v>
      </c>
      <c r="AG1548" s="14">
        <v>0</v>
      </c>
      <c r="AH1548" s="14">
        <v>192333</v>
      </c>
      <c r="AI1548" s="14">
        <v>0</v>
      </c>
      <c r="AJ1548" s="14">
        <v>192333</v>
      </c>
      <c r="AK1548" s="16" t="s">
        <v>6806</v>
      </c>
    </row>
    <row r="1549" spans="1:37" hidden="1" x14ac:dyDescent="0.35">
      <c r="A1549" s="159">
        <v>131115</v>
      </c>
      <c r="B1549" s="8">
        <v>1</v>
      </c>
      <c r="C1549" s="9" t="s">
        <v>85</v>
      </c>
      <c r="D1549" s="10">
        <v>44173</v>
      </c>
      <c r="E1549" s="9" t="s">
        <v>228</v>
      </c>
      <c r="F1549" s="10">
        <v>44173</v>
      </c>
      <c r="G1549" s="9" t="s">
        <v>228</v>
      </c>
      <c r="H1549" s="11" t="s">
        <v>1588</v>
      </c>
      <c r="I1549" s="9" t="s">
        <v>4265</v>
      </c>
      <c r="J1549" s="12"/>
      <c r="K1549" s="9" t="s">
        <v>4266</v>
      </c>
      <c r="L1549" s="12" t="s">
        <v>183</v>
      </c>
      <c r="M1549" s="11" t="s">
        <v>4267</v>
      </c>
      <c r="N1549" s="11"/>
      <c r="O1549" s="9" t="s">
        <v>4183</v>
      </c>
      <c r="P1549" s="9" t="s">
        <v>157</v>
      </c>
      <c r="Q1549" s="11"/>
      <c r="R1549" s="9" t="s">
        <v>47</v>
      </c>
      <c r="S1549" s="9" t="s">
        <v>43</v>
      </c>
      <c r="T1549" s="13">
        <v>4.3899999999999997</v>
      </c>
      <c r="U1549" s="12"/>
      <c r="V1549" s="9"/>
      <c r="W1549" s="12" t="s">
        <v>93</v>
      </c>
      <c r="X1549" s="12" t="s">
        <v>103</v>
      </c>
      <c r="Y1549" s="153" t="s">
        <v>34</v>
      </c>
      <c r="Z1549" s="11"/>
      <c r="AA1549" s="14">
        <v>0</v>
      </c>
      <c r="AB1549" s="14">
        <v>0</v>
      </c>
      <c r="AC1549" s="14">
        <v>0</v>
      </c>
      <c r="AD1549" s="14">
        <v>824376</v>
      </c>
      <c r="AE1549" s="161">
        <f>SUM(TAMPData2202[[#This Row],[2022 PE Obligations]:[2022 Paving Obligations]])</f>
        <v>824376</v>
      </c>
      <c r="AF1549" s="14">
        <v>0</v>
      </c>
      <c r="AG1549" s="14">
        <v>0</v>
      </c>
      <c r="AH1549" s="14">
        <v>0</v>
      </c>
      <c r="AI1549" s="14">
        <v>824376</v>
      </c>
      <c r="AJ1549" s="14">
        <v>824376</v>
      </c>
      <c r="AK1549" s="16" t="s">
        <v>4268</v>
      </c>
    </row>
    <row r="1550" spans="1:37" ht="36" hidden="1" x14ac:dyDescent="0.35">
      <c r="A1550" s="159">
        <v>131126</v>
      </c>
      <c r="B1550" s="8">
        <v>3</v>
      </c>
      <c r="C1550" s="9" t="s">
        <v>85</v>
      </c>
      <c r="D1550" s="10">
        <v>44181</v>
      </c>
      <c r="E1550" s="9" t="s">
        <v>5969</v>
      </c>
      <c r="F1550" s="10">
        <v>44572</v>
      </c>
      <c r="G1550" s="9" t="s">
        <v>5969</v>
      </c>
      <c r="H1550" s="11" t="s">
        <v>538</v>
      </c>
      <c r="I1550" s="9"/>
      <c r="J1550" s="12"/>
      <c r="K1550" s="9"/>
      <c r="L1550" s="12" t="s">
        <v>4981</v>
      </c>
      <c r="M1550" s="11" t="s">
        <v>6807</v>
      </c>
      <c r="N1550" s="11"/>
      <c r="O1550" s="9" t="s">
        <v>5405</v>
      </c>
      <c r="P1550" s="9"/>
      <c r="Q1550" s="11"/>
      <c r="R1550" s="166" t="s">
        <v>1778</v>
      </c>
      <c r="S1550" s="9"/>
      <c r="T1550" s="15" t="s">
        <v>505</v>
      </c>
      <c r="U1550" s="12"/>
      <c r="V1550" s="9"/>
      <c r="W1550" s="12" t="s">
        <v>93</v>
      </c>
      <c r="X1550" s="12"/>
      <c r="Y1550" s="12"/>
      <c r="Z1550" s="11"/>
      <c r="AA1550" s="14">
        <v>0</v>
      </c>
      <c r="AB1550" s="14">
        <v>0</v>
      </c>
      <c r="AC1550" s="14">
        <v>4905</v>
      </c>
      <c r="AD1550" s="14">
        <v>0</v>
      </c>
      <c r="AE1550" s="161">
        <f>SUM(TAMPData2202[[#This Row],[2022 PE Obligations]:[2022 Paving Obligations]])</f>
        <v>4905</v>
      </c>
      <c r="AF1550" s="14">
        <v>0</v>
      </c>
      <c r="AG1550" s="14">
        <v>0</v>
      </c>
      <c r="AH1550" s="14">
        <v>10866</v>
      </c>
      <c r="AI1550" s="14">
        <v>0</v>
      </c>
      <c r="AJ1550" s="14">
        <v>10866</v>
      </c>
      <c r="AK1550" s="16" t="s">
        <v>6808</v>
      </c>
    </row>
    <row r="1551" spans="1:37" hidden="1" x14ac:dyDescent="0.35">
      <c r="A1551" s="159">
        <v>131131</v>
      </c>
      <c r="B1551" s="8">
        <v>4</v>
      </c>
      <c r="C1551" s="9" t="s">
        <v>85</v>
      </c>
      <c r="D1551" s="10">
        <v>44181</v>
      </c>
      <c r="E1551" s="9" t="s">
        <v>5969</v>
      </c>
      <c r="F1551" s="10">
        <v>44473</v>
      </c>
      <c r="G1551" s="9" t="s">
        <v>152</v>
      </c>
      <c r="H1551" s="11" t="s">
        <v>88</v>
      </c>
      <c r="I1551" s="9"/>
      <c r="J1551" s="12"/>
      <c r="K1551" s="9"/>
      <c r="L1551" s="12" t="s">
        <v>4981</v>
      </c>
      <c r="M1551" s="11" t="s">
        <v>6809</v>
      </c>
      <c r="N1551" s="11"/>
      <c r="O1551" s="9" t="s">
        <v>5405</v>
      </c>
      <c r="P1551" s="9"/>
      <c r="Q1551" s="11"/>
      <c r="R1551" s="166" t="s">
        <v>1778</v>
      </c>
      <c r="S1551" s="9"/>
      <c r="T1551" s="15" t="s">
        <v>505</v>
      </c>
      <c r="U1551" s="12"/>
      <c r="V1551" s="9"/>
      <c r="W1551" s="12" t="s">
        <v>93</v>
      </c>
      <c r="X1551" s="12"/>
      <c r="Y1551" s="12"/>
      <c r="Z1551" s="11"/>
      <c r="AA1551" s="14">
        <v>0</v>
      </c>
      <c r="AB1551" s="14">
        <v>0</v>
      </c>
      <c r="AC1551" s="14">
        <v>101888.11</v>
      </c>
      <c r="AD1551" s="14">
        <v>0</v>
      </c>
      <c r="AE1551" s="161">
        <f>SUM(TAMPData2202[[#This Row],[2022 PE Obligations]:[2022 Paving Obligations]])</f>
        <v>101888.11</v>
      </c>
      <c r="AF1551" s="14">
        <v>0</v>
      </c>
      <c r="AG1551" s="14">
        <v>0</v>
      </c>
      <c r="AH1551" s="14">
        <v>101888.11</v>
      </c>
      <c r="AI1551" s="14">
        <v>0</v>
      </c>
      <c r="AJ1551" s="14">
        <v>101888.11</v>
      </c>
      <c r="AK1551" s="16" t="s">
        <v>6810</v>
      </c>
    </row>
    <row r="1552" spans="1:37" ht="54" hidden="1" x14ac:dyDescent="0.35">
      <c r="A1552" s="159">
        <v>131141</v>
      </c>
      <c r="B1552" s="8">
        <v>2</v>
      </c>
      <c r="C1552" s="9" t="s">
        <v>85</v>
      </c>
      <c r="D1552" s="10">
        <v>44200</v>
      </c>
      <c r="E1552" s="9" t="s">
        <v>509</v>
      </c>
      <c r="F1552" s="10">
        <v>44536</v>
      </c>
      <c r="G1552" s="9" t="s">
        <v>152</v>
      </c>
      <c r="H1552" s="11" t="s">
        <v>223</v>
      </c>
      <c r="I1552" s="9"/>
      <c r="J1552" s="12"/>
      <c r="K1552" s="9"/>
      <c r="L1552" s="12"/>
      <c r="M1552" s="11" t="s">
        <v>6811</v>
      </c>
      <c r="N1552" s="11" t="s">
        <v>6812</v>
      </c>
      <c r="O1552" s="9" t="s">
        <v>91</v>
      </c>
      <c r="P1552" s="9" t="s">
        <v>158</v>
      </c>
      <c r="Q1552" s="11"/>
      <c r="R1552" s="166" t="s">
        <v>47</v>
      </c>
      <c r="S1552" s="166" t="s">
        <v>46</v>
      </c>
      <c r="T1552" s="13">
        <v>3.88</v>
      </c>
      <c r="U1552" s="12"/>
      <c r="V1552" s="9"/>
      <c r="W1552" s="12" t="s">
        <v>93</v>
      </c>
      <c r="X1552" s="12" t="s">
        <v>94</v>
      </c>
      <c r="Y1552" s="153" t="s">
        <v>30</v>
      </c>
      <c r="Z1552" s="11"/>
      <c r="AA1552" s="14">
        <v>710909</v>
      </c>
      <c r="AB1552" s="14">
        <v>0</v>
      </c>
      <c r="AC1552" s="14">
        <v>0</v>
      </c>
      <c r="AD1552" s="14">
        <v>0</v>
      </c>
      <c r="AE1552" s="165">
        <f>SUM(TAMPData2202[[#This Row],[2022 PE Obligations]:[2022 Paving Obligations]])</f>
        <v>710909</v>
      </c>
      <c r="AF1552" s="14">
        <v>710909</v>
      </c>
      <c r="AG1552" s="14">
        <v>0</v>
      </c>
      <c r="AH1552" s="14">
        <v>0</v>
      </c>
      <c r="AI1552" s="14">
        <v>0</v>
      </c>
      <c r="AJ1552" s="14">
        <v>710909</v>
      </c>
      <c r="AK1552" s="16" t="s">
        <v>6813</v>
      </c>
    </row>
    <row r="1553" spans="1:37" ht="72" hidden="1" x14ac:dyDescent="0.35">
      <c r="A1553" s="159">
        <v>131146</v>
      </c>
      <c r="B1553" s="8">
        <v>4</v>
      </c>
      <c r="C1553" s="9" t="s">
        <v>85</v>
      </c>
      <c r="D1553" s="10">
        <v>44201</v>
      </c>
      <c r="E1553" s="9" t="s">
        <v>509</v>
      </c>
      <c r="F1553" s="10">
        <v>44536</v>
      </c>
      <c r="G1553" s="9" t="s">
        <v>152</v>
      </c>
      <c r="H1553" s="11" t="s">
        <v>2044</v>
      </c>
      <c r="I1553" s="9" t="s">
        <v>116</v>
      </c>
      <c r="J1553" s="12" t="s">
        <v>101</v>
      </c>
      <c r="K1553" s="9"/>
      <c r="L1553" s="12" t="s">
        <v>101</v>
      </c>
      <c r="M1553" s="11" t="s">
        <v>6814</v>
      </c>
      <c r="N1553" s="11" t="s">
        <v>6815</v>
      </c>
      <c r="O1553" s="9" t="s">
        <v>91</v>
      </c>
      <c r="P1553" s="9" t="s">
        <v>3229</v>
      </c>
      <c r="Q1553" s="11"/>
      <c r="R1553" s="166" t="s">
        <v>1778</v>
      </c>
      <c r="S1553" s="9"/>
      <c r="T1553" s="13">
        <v>4.0599999999999996</v>
      </c>
      <c r="U1553" s="12"/>
      <c r="V1553" s="9"/>
      <c r="W1553" s="12" t="s">
        <v>93</v>
      </c>
      <c r="X1553" s="12" t="s">
        <v>13</v>
      </c>
      <c r="Y1553" s="12"/>
      <c r="Z1553" s="11"/>
      <c r="AA1553" s="14">
        <v>15000</v>
      </c>
      <c r="AB1553" s="14">
        <v>0</v>
      </c>
      <c r="AC1553" s="14">
        <v>0</v>
      </c>
      <c r="AD1553" s="14">
        <v>0</v>
      </c>
      <c r="AE1553" s="161">
        <f>SUM(TAMPData2202[[#This Row],[2022 PE Obligations]:[2022 Paving Obligations]])</f>
        <v>15000</v>
      </c>
      <c r="AF1553" s="14">
        <v>15000</v>
      </c>
      <c r="AG1553" s="14">
        <v>0</v>
      </c>
      <c r="AH1553" s="14">
        <v>0</v>
      </c>
      <c r="AI1553" s="14">
        <v>0</v>
      </c>
      <c r="AJ1553" s="14">
        <v>15000</v>
      </c>
      <c r="AK1553" s="16" t="s">
        <v>6816</v>
      </c>
    </row>
    <row r="1554" spans="1:37" hidden="1" x14ac:dyDescent="0.35">
      <c r="A1554" s="159">
        <v>131158</v>
      </c>
      <c r="B1554" s="8">
        <v>2</v>
      </c>
      <c r="C1554" s="9" t="s">
        <v>114</v>
      </c>
      <c r="D1554" s="10">
        <v>44203</v>
      </c>
      <c r="E1554" s="9" t="s">
        <v>228</v>
      </c>
      <c r="F1554" s="10">
        <v>44599</v>
      </c>
      <c r="G1554" s="9" t="s">
        <v>228</v>
      </c>
      <c r="H1554" s="11" t="s">
        <v>1006</v>
      </c>
      <c r="I1554" s="9" t="s">
        <v>1365</v>
      </c>
      <c r="J1554" s="12"/>
      <c r="K1554" s="9" t="s">
        <v>1366</v>
      </c>
      <c r="L1554" s="12" t="s">
        <v>183</v>
      </c>
      <c r="M1554" s="11" t="s">
        <v>1367</v>
      </c>
      <c r="N1554" s="11"/>
      <c r="O1554" s="9" t="s">
        <v>271</v>
      </c>
      <c r="P1554" s="9" t="s">
        <v>166</v>
      </c>
      <c r="Q1554" s="11"/>
      <c r="R1554" s="9" t="s">
        <v>39</v>
      </c>
      <c r="S1554" s="9" t="s">
        <v>45</v>
      </c>
      <c r="T1554" s="13">
        <v>0.02</v>
      </c>
      <c r="U1554" s="12"/>
      <c r="V1554" s="9"/>
      <c r="W1554" s="12" t="s">
        <v>93</v>
      </c>
      <c r="X1554" s="12" t="s">
        <v>186</v>
      </c>
      <c r="Y1554" s="153" t="s">
        <v>34</v>
      </c>
      <c r="Z1554" s="11" t="s">
        <v>1368</v>
      </c>
      <c r="AA1554" s="14">
        <v>0</v>
      </c>
      <c r="AB1554" s="14">
        <v>0</v>
      </c>
      <c r="AC1554" s="14">
        <v>62304.07</v>
      </c>
      <c r="AD1554" s="14">
        <v>0</v>
      </c>
      <c r="AE1554" s="161">
        <f>SUM(TAMPData2202[[#This Row],[2022 PE Obligations]:[2022 Paving Obligations]])</f>
        <v>62304.07</v>
      </c>
      <c r="AF1554" s="14">
        <v>0</v>
      </c>
      <c r="AG1554" s="14">
        <v>0</v>
      </c>
      <c r="AH1554" s="14">
        <v>62304.07</v>
      </c>
      <c r="AI1554" s="14">
        <v>0</v>
      </c>
      <c r="AJ1554" s="14">
        <v>62304.07</v>
      </c>
      <c r="AK1554" s="16" t="s">
        <v>1369</v>
      </c>
    </row>
    <row r="1555" spans="1:37" hidden="1" x14ac:dyDescent="0.35">
      <c r="A1555" s="159">
        <v>131161</v>
      </c>
      <c r="B1555" s="8">
        <v>3</v>
      </c>
      <c r="C1555" s="9" t="s">
        <v>85</v>
      </c>
      <c r="D1555" s="10">
        <v>44207</v>
      </c>
      <c r="E1555" s="9" t="s">
        <v>398</v>
      </c>
      <c r="F1555" s="10">
        <v>44572</v>
      </c>
      <c r="G1555" s="9" t="s">
        <v>189</v>
      </c>
      <c r="H1555" s="11" t="s">
        <v>538</v>
      </c>
      <c r="I1555" s="9" t="s">
        <v>477</v>
      </c>
      <c r="J1555" s="12" t="s">
        <v>299</v>
      </c>
      <c r="K1555" s="9"/>
      <c r="L1555" s="12" t="s">
        <v>300</v>
      </c>
      <c r="M1555" s="11" t="s">
        <v>637</v>
      </c>
      <c r="N1555" s="11"/>
      <c r="O1555" s="9" t="s">
        <v>438</v>
      </c>
      <c r="P1555" s="9" t="s">
        <v>439</v>
      </c>
      <c r="Q1555" s="11"/>
      <c r="R1555" s="9" t="s">
        <v>39</v>
      </c>
      <c r="S1555" s="9" t="s">
        <v>46</v>
      </c>
      <c r="T1555" s="13">
        <v>0</v>
      </c>
      <c r="U1555" s="10">
        <v>45016</v>
      </c>
      <c r="V1555" s="9"/>
      <c r="W1555" s="12" t="s">
        <v>93</v>
      </c>
      <c r="X1555" s="12" t="s">
        <v>303</v>
      </c>
      <c r="Y1555" s="153" t="s">
        <v>29</v>
      </c>
      <c r="Z1555" s="11" t="s">
        <v>638</v>
      </c>
      <c r="AA1555" s="14">
        <v>0</v>
      </c>
      <c r="AB1555" s="14">
        <v>0</v>
      </c>
      <c r="AC1555" s="14">
        <v>53500</v>
      </c>
      <c r="AD1555" s="14">
        <v>0</v>
      </c>
      <c r="AE1555" s="161">
        <f>SUM(TAMPData2202[[#This Row],[2022 PE Obligations]:[2022 Paving Obligations]])</f>
        <v>53500</v>
      </c>
      <c r="AF1555" s="14">
        <v>0</v>
      </c>
      <c r="AG1555" s="14">
        <v>0</v>
      </c>
      <c r="AH1555" s="14">
        <v>135000</v>
      </c>
      <c r="AI1555" s="14">
        <v>0</v>
      </c>
      <c r="AJ1555" s="14">
        <v>135000</v>
      </c>
      <c r="AK1555" s="16" t="s">
        <v>639</v>
      </c>
    </row>
    <row r="1556" spans="1:37" hidden="1" x14ac:dyDescent="0.35">
      <c r="A1556" s="159">
        <v>131162</v>
      </c>
      <c r="B1556" s="8">
        <v>2</v>
      </c>
      <c r="C1556" s="9" t="s">
        <v>85</v>
      </c>
      <c r="D1556" s="10">
        <v>44207</v>
      </c>
      <c r="E1556" s="9" t="s">
        <v>398</v>
      </c>
      <c r="F1556" s="10">
        <v>44573</v>
      </c>
      <c r="G1556" s="9" t="s">
        <v>189</v>
      </c>
      <c r="H1556" s="11" t="s">
        <v>144</v>
      </c>
      <c r="I1556" s="9" t="s">
        <v>1677</v>
      </c>
      <c r="J1556" s="12" t="s">
        <v>101</v>
      </c>
      <c r="K1556" s="9"/>
      <c r="L1556" s="12" t="s">
        <v>101</v>
      </c>
      <c r="M1556" s="11" t="s">
        <v>1678</v>
      </c>
      <c r="N1556" s="11"/>
      <c r="O1556" s="9" t="s">
        <v>438</v>
      </c>
      <c r="P1556" s="9" t="s">
        <v>439</v>
      </c>
      <c r="Q1556" s="11"/>
      <c r="R1556" s="9" t="s">
        <v>39</v>
      </c>
      <c r="S1556" s="9" t="s">
        <v>46</v>
      </c>
      <c r="T1556" s="13">
        <v>0</v>
      </c>
      <c r="U1556" s="10">
        <v>44645</v>
      </c>
      <c r="V1556" s="9"/>
      <c r="W1556" s="12" t="s">
        <v>93</v>
      </c>
      <c r="X1556" s="12" t="s">
        <v>103</v>
      </c>
      <c r="Y1556" s="153" t="s">
        <v>32</v>
      </c>
      <c r="Z1556" s="11" t="s">
        <v>1679</v>
      </c>
      <c r="AA1556" s="14">
        <v>0</v>
      </c>
      <c r="AB1556" s="14">
        <v>0</v>
      </c>
      <c r="AC1556" s="14">
        <v>27500</v>
      </c>
      <c r="AD1556" s="14">
        <v>0</v>
      </c>
      <c r="AE1556" s="161">
        <f>SUM(TAMPData2202[[#This Row],[2022 PE Obligations]:[2022 Paving Obligations]])</f>
        <v>27500</v>
      </c>
      <c r="AF1556" s="14">
        <v>0</v>
      </c>
      <c r="AG1556" s="14">
        <v>0</v>
      </c>
      <c r="AH1556" s="14">
        <v>82000</v>
      </c>
      <c r="AI1556" s="14">
        <v>0</v>
      </c>
      <c r="AJ1556" s="14">
        <v>82000</v>
      </c>
      <c r="AK1556" s="16" t="s">
        <v>1681</v>
      </c>
    </row>
    <row r="1557" spans="1:37" hidden="1" x14ac:dyDescent="0.35">
      <c r="A1557" s="159">
        <v>131164</v>
      </c>
      <c r="B1557" s="8">
        <v>3</v>
      </c>
      <c r="C1557" s="9" t="s">
        <v>122</v>
      </c>
      <c r="D1557" s="10">
        <v>44207</v>
      </c>
      <c r="E1557" s="9" t="s">
        <v>398</v>
      </c>
      <c r="F1557" s="10">
        <v>44438.875173611108</v>
      </c>
      <c r="G1557" s="9" t="s">
        <v>108</v>
      </c>
      <c r="H1557" s="11" t="s">
        <v>538</v>
      </c>
      <c r="I1557" s="9" t="s">
        <v>477</v>
      </c>
      <c r="J1557" s="12" t="s">
        <v>299</v>
      </c>
      <c r="K1557" s="9"/>
      <c r="L1557" s="12" t="s">
        <v>300</v>
      </c>
      <c r="M1557" s="11" t="s">
        <v>640</v>
      </c>
      <c r="N1557" s="11"/>
      <c r="O1557" s="9" t="s">
        <v>438</v>
      </c>
      <c r="P1557" s="9" t="s">
        <v>439</v>
      </c>
      <c r="Q1557" s="11"/>
      <c r="R1557" s="9" t="s">
        <v>39</v>
      </c>
      <c r="S1557" s="9" t="s">
        <v>46</v>
      </c>
      <c r="T1557" s="13">
        <v>0</v>
      </c>
      <c r="U1557" s="10">
        <v>44428</v>
      </c>
      <c r="V1557" s="9"/>
      <c r="W1557" s="12" t="s">
        <v>93</v>
      </c>
      <c r="X1557" s="12" t="s">
        <v>303</v>
      </c>
      <c r="Y1557" s="153" t="s">
        <v>29</v>
      </c>
      <c r="Z1557" s="11" t="s">
        <v>641</v>
      </c>
      <c r="AA1557" s="14">
        <v>0</v>
      </c>
      <c r="AB1557" s="14">
        <v>0</v>
      </c>
      <c r="AC1557" s="14">
        <v>1452167</v>
      </c>
      <c r="AD1557" s="14">
        <v>0</v>
      </c>
      <c r="AE1557" s="161">
        <f>SUM(TAMPData2202[[#This Row],[2022 PE Obligations]:[2022 Paving Obligations]])</f>
        <v>1452167</v>
      </c>
      <c r="AF1557" s="14">
        <v>0</v>
      </c>
      <c r="AG1557" s="14">
        <v>0</v>
      </c>
      <c r="AH1557" s="14">
        <v>1521667</v>
      </c>
      <c r="AI1557" s="14">
        <v>0</v>
      </c>
      <c r="AJ1557" s="14">
        <v>1521667</v>
      </c>
      <c r="AK1557" s="16" t="s">
        <v>643</v>
      </c>
    </row>
    <row r="1558" spans="1:37" hidden="1" x14ac:dyDescent="0.35">
      <c r="A1558" s="159">
        <v>131168</v>
      </c>
      <c r="B1558" s="8">
        <v>4</v>
      </c>
      <c r="C1558" s="9" t="s">
        <v>85</v>
      </c>
      <c r="D1558" s="10">
        <v>44208</v>
      </c>
      <c r="E1558" s="9" t="s">
        <v>5526</v>
      </c>
      <c r="F1558" s="10">
        <v>44410</v>
      </c>
      <c r="G1558" s="9" t="s">
        <v>510</v>
      </c>
      <c r="H1558" s="11" t="s">
        <v>489</v>
      </c>
      <c r="I1558" s="9" t="s">
        <v>1558</v>
      </c>
      <c r="J1558" s="12" t="s">
        <v>101</v>
      </c>
      <c r="K1558" s="9"/>
      <c r="L1558" s="12" t="s">
        <v>101</v>
      </c>
      <c r="M1558" s="11" t="s">
        <v>6817</v>
      </c>
      <c r="N1558" s="11" t="s">
        <v>5537</v>
      </c>
      <c r="O1558" s="9" t="s">
        <v>103</v>
      </c>
      <c r="P1558" s="9" t="s">
        <v>5027</v>
      </c>
      <c r="Q1558" s="11"/>
      <c r="R1558" s="166" t="s">
        <v>1778</v>
      </c>
      <c r="S1558" s="9"/>
      <c r="T1558" s="13">
        <v>0.01</v>
      </c>
      <c r="U1558" s="12"/>
      <c r="V1558" s="9"/>
      <c r="W1558" s="12" t="s">
        <v>93</v>
      </c>
      <c r="X1558" s="12" t="s">
        <v>13</v>
      </c>
      <c r="Y1558" s="12"/>
      <c r="Z1558" s="11"/>
      <c r="AA1558" s="14">
        <v>15000</v>
      </c>
      <c r="AB1558" s="14">
        <v>0</v>
      </c>
      <c r="AC1558" s="14">
        <v>0</v>
      </c>
      <c r="AD1558" s="14">
        <v>0</v>
      </c>
      <c r="AE1558" s="161">
        <f>SUM(TAMPData2202[[#This Row],[2022 PE Obligations]:[2022 Paving Obligations]])</f>
        <v>15000</v>
      </c>
      <c r="AF1558" s="14">
        <v>15000</v>
      </c>
      <c r="AG1558" s="14">
        <v>0</v>
      </c>
      <c r="AH1558" s="14">
        <v>0</v>
      </c>
      <c r="AI1558" s="14">
        <v>0</v>
      </c>
      <c r="AJ1558" s="14">
        <v>15000</v>
      </c>
      <c r="AK1558" s="16"/>
    </row>
    <row r="1559" spans="1:37" hidden="1" x14ac:dyDescent="0.35">
      <c r="A1559" s="159">
        <v>131169</v>
      </c>
      <c r="B1559" s="8">
        <v>1</v>
      </c>
      <c r="C1559" s="9" t="s">
        <v>85</v>
      </c>
      <c r="D1559" s="10">
        <v>44208</v>
      </c>
      <c r="E1559" s="9" t="s">
        <v>5526</v>
      </c>
      <c r="F1559" s="10">
        <v>44434</v>
      </c>
      <c r="G1559" s="9" t="s">
        <v>161</v>
      </c>
      <c r="H1559" s="11" t="s">
        <v>297</v>
      </c>
      <c r="I1559" s="9" t="s">
        <v>6818</v>
      </c>
      <c r="J1559" s="12"/>
      <c r="K1559" s="9" t="s">
        <v>6819</v>
      </c>
      <c r="L1559" s="12" t="s">
        <v>183</v>
      </c>
      <c r="M1559" s="11" t="s">
        <v>6820</v>
      </c>
      <c r="N1559" s="11" t="s">
        <v>5537</v>
      </c>
      <c r="O1559" s="9" t="s">
        <v>103</v>
      </c>
      <c r="P1559" s="9" t="s">
        <v>5027</v>
      </c>
      <c r="Q1559" s="11"/>
      <c r="R1559" s="166" t="s">
        <v>1778</v>
      </c>
      <c r="S1559" s="9"/>
      <c r="T1559" s="13">
        <v>0.01</v>
      </c>
      <c r="U1559" s="12"/>
      <c r="V1559" s="9"/>
      <c r="W1559" s="12" t="s">
        <v>93</v>
      </c>
      <c r="X1559" s="12" t="s">
        <v>186</v>
      </c>
      <c r="Y1559" s="12"/>
      <c r="Z1559" s="11"/>
      <c r="AA1559" s="14">
        <v>15000</v>
      </c>
      <c r="AB1559" s="14">
        <v>0</v>
      </c>
      <c r="AC1559" s="14">
        <v>0</v>
      </c>
      <c r="AD1559" s="14">
        <v>0</v>
      </c>
      <c r="AE1559" s="161">
        <f>SUM(TAMPData2202[[#This Row],[2022 PE Obligations]:[2022 Paving Obligations]])</f>
        <v>15000</v>
      </c>
      <c r="AF1559" s="14">
        <v>15000</v>
      </c>
      <c r="AG1559" s="14">
        <v>0</v>
      </c>
      <c r="AH1559" s="14">
        <v>0</v>
      </c>
      <c r="AI1559" s="14">
        <v>0</v>
      </c>
      <c r="AJ1559" s="14">
        <v>15000</v>
      </c>
      <c r="AK1559" s="16"/>
    </row>
    <row r="1560" spans="1:37" hidden="1" x14ac:dyDescent="0.35">
      <c r="A1560" s="159">
        <v>131172</v>
      </c>
      <c r="B1560" s="8">
        <v>3</v>
      </c>
      <c r="C1560" s="9" t="s">
        <v>85</v>
      </c>
      <c r="D1560" s="10">
        <v>44208</v>
      </c>
      <c r="E1560" s="9" t="s">
        <v>5526</v>
      </c>
      <c r="F1560" s="10">
        <v>44354</v>
      </c>
      <c r="G1560" s="9" t="s">
        <v>241</v>
      </c>
      <c r="H1560" s="11" t="s">
        <v>1489</v>
      </c>
      <c r="I1560" s="9" t="s">
        <v>6821</v>
      </c>
      <c r="J1560" s="12"/>
      <c r="K1560" s="9" t="s">
        <v>6822</v>
      </c>
      <c r="L1560" s="12" t="s">
        <v>183</v>
      </c>
      <c r="M1560" s="11" t="s">
        <v>6823</v>
      </c>
      <c r="N1560" s="11" t="s">
        <v>5537</v>
      </c>
      <c r="O1560" s="9" t="s">
        <v>103</v>
      </c>
      <c r="P1560" s="9" t="s">
        <v>5027</v>
      </c>
      <c r="Q1560" s="11"/>
      <c r="R1560" s="166" t="s">
        <v>1778</v>
      </c>
      <c r="S1560" s="9"/>
      <c r="T1560" s="13">
        <v>0.01</v>
      </c>
      <c r="U1560" s="12"/>
      <c r="V1560" s="9"/>
      <c r="W1560" s="12" t="s">
        <v>93</v>
      </c>
      <c r="X1560" s="12" t="s">
        <v>186</v>
      </c>
      <c r="Y1560" s="12"/>
      <c r="Z1560" s="11"/>
      <c r="AA1560" s="14">
        <v>15000</v>
      </c>
      <c r="AB1560" s="14">
        <v>0</v>
      </c>
      <c r="AC1560" s="14">
        <v>0</v>
      </c>
      <c r="AD1560" s="14">
        <v>0</v>
      </c>
      <c r="AE1560" s="161">
        <f>SUM(TAMPData2202[[#This Row],[2022 PE Obligations]:[2022 Paving Obligations]])</f>
        <v>15000</v>
      </c>
      <c r="AF1560" s="14">
        <v>15000</v>
      </c>
      <c r="AG1560" s="14">
        <v>0</v>
      </c>
      <c r="AH1560" s="14">
        <v>0</v>
      </c>
      <c r="AI1560" s="14">
        <v>0</v>
      </c>
      <c r="AJ1560" s="14">
        <v>15000</v>
      </c>
      <c r="AK1560" s="16" t="s">
        <v>6824</v>
      </c>
    </row>
    <row r="1561" spans="1:37" hidden="1" x14ac:dyDescent="0.35">
      <c r="A1561" s="159">
        <v>131201</v>
      </c>
      <c r="B1561" s="8">
        <v>3</v>
      </c>
      <c r="C1561" s="9" t="s">
        <v>85</v>
      </c>
      <c r="D1561" s="10">
        <v>44209</v>
      </c>
      <c r="E1561" s="9" t="s">
        <v>3474</v>
      </c>
      <c r="F1561" s="10">
        <v>44567</v>
      </c>
      <c r="G1561" s="9" t="s">
        <v>241</v>
      </c>
      <c r="H1561" s="11" t="s">
        <v>358</v>
      </c>
      <c r="I1561" s="9" t="s">
        <v>1417</v>
      </c>
      <c r="J1561" s="12" t="s">
        <v>101</v>
      </c>
      <c r="K1561" s="9"/>
      <c r="L1561" s="12" t="s">
        <v>101</v>
      </c>
      <c r="M1561" s="11" t="s">
        <v>6825</v>
      </c>
      <c r="N1561" s="11" t="s">
        <v>6826</v>
      </c>
      <c r="O1561" s="9" t="s">
        <v>1836</v>
      </c>
      <c r="P1561" s="9" t="s">
        <v>1836</v>
      </c>
      <c r="Q1561" s="11"/>
      <c r="R1561" s="166" t="s">
        <v>1778</v>
      </c>
      <c r="S1561" s="9"/>
      <c r="T1561" s="13">
        <v>3.2269999999999999</v>
      </c>
      <c r="U1561" s="10">
        <v>44904</v>
      </c>
      <c r="V1561" s="9"/>
      <c r="W1561" s="12" t="s">
        <v>93</v>
      </c>
      <c r="X1561" s="12" t="s">
        <v>103</v>
      </c>
      <c r="Y1561" s="12"/>
      <c r="Z1561" s="11"/>
      <c r="AA1561" s="14">
        <v>5000</v>
      </c>
      <c r="AB1561" s="14">
        <v>0</v>
      </c>
      <c r="AC1561" s="14">
        <v>0</v>
      </c>
      <c r="AD1561" s="14">
        <v>0</v>
      </c>
      <c r="AE1561" s="161">
        <f>SUM(TAMPData2202[[#This Row],[2022 PE Obligations]:[2022 Paving Obligations]])</f>
        <v>5000</v>
      </c>
      <c r="AF1561" s="14">
        <v>45000</v>
      </c>
      <c r="AG1561" s="14">
        <v>0</v>
      </c>
      <c r="AH1561" s="14">
        <v>0</v>
      </c>
      <c r="AI1561" s="14">
        <v>0</v>
      </c>
      <c r="AJ1561" s="14">
        <v>45000</v>
      </c>
      <c r="AK1561" s="16" t="s">
        <v>6827</v>
      </c>
    </row>
    <row r="1562" spans="1:37" hidden="1" x14ac:dyDescent="0.35">
      <c r="A1562" s="162">
        <v>131202</v>
      </c>
      <c r="B1562" s="8">
        <v>3</v>
      </c>
      <c r="C1562" s="9" t="s">
        <v>122</v>
      </c>
      <c r="D1562" s="10">
        <v>44209</v>
      </c>
      <c r="E1562" s="9" t="s">
        <v>152</v>
      </c>
      <c r="F1562" s="10">
        <v>44552.875138888892</v>
      </c>
      <c r="G1562" s="9" t="s">
        <v>241</v>
      </c>
      <c r="H1562" s="11" t="s">
        <v>538</v>
      </c>
      <c r="I1562" s="9" t="s">
        <v>477</v>
      </c>
      <c r="J1562" s="12" t="s">
        <v>299</v>
      </c>
      <c r="K1562" s="9"/>
      <c r="L1562" s="12" t="s">
        <v>300</v>
      </c>
      <c r="M1562" s="11" t="s">
        <v>3857</v>
      </c>
      <c r="N1562" s="11" t="s">
        <v>1793</v>
      </c>
      <c r="O1562" s="9" t="s">
        <v>157</v>
      </c>
      <c r="P1562" s="9" t="s">
        <v>157</v>
      </c>
      <c r="Q1562" s="11" t="s">
        <v>1793</v>
      </c>
      <c r="R1562" s="9" t="s">
        <v>47</v>
      </c>
      <c r="S1562" s="9" t="s">
        <v>43</v>
      </c>
      <c r="T1562" s="13">
        <v>3.72</v>
      </c>
      <c r="U1562" s="10">
        <v>44540</v>
      </c>
      <c r="V1562" s="9" t="s">
        <v>1805</v>
      </c>
      <c r="W1562" s="12" t="s">
        <v>93</v>
      </c>
      <c r="X1562" s="12" t="s">
        <v>303</v>
      </c>
      <c r="Y1562" s="163" t="s">
        <v>29</v>
      </c>
      <c r="Z1562" s="11"/>
      <c r="AA1562" s="14">
        <v>0</v>
      </c>
      <c r="AB1562" s="14">
        <v>0</v>
      </c>
      <c r="AC1562" s="14">
        <v>0</v>
      </c>
      <c r="AD1562" s="14">
        <v>3735160</v>
      </c>
      <c r="AE1562" s="161">
        <f>SUM(TAMPData2202[[#This Row],[2022 PE Obligations]:[2022 Paving Obligations]])</f>
        <v>3735160</v>
      </c>
      <c r="AF1562" s="14">
        <v>0</v>
      </c>
      <c r="AG1562" s="14">
        <v>0</v>
      </c>
      <c r="AH1562" s="14">
        <v>0</v>
      </c>
      <c r="AI1562" s="14">
        <v>3735160</v>
      </c>
      <c r="AJ1562" s="14">
        <v>3735160</v>
      </c>
      <c r="AK1562" s="16" t="s">
        <v>3859</v>
      </c>
    </row>
    <row r="1563" spans="1:37" hidden="1" x14ac:dyDescent="0.35">
      <c r="A1563" s="162">
        <v>131203</v>
      </c>
      <c r="B1563" s="8">
        <v>3</v>
      </c>
      <c r="C1563" s="9" t="s">
        <v>122</v>
      </c>
      <c r="D1563" s="10">
        <v>44209</v>
      </c>
      <c r="E1563" s="9" t="s">
        <v>152</v>
      </c>
      <c r="F1563" s="10">
        <v>44552.875138888892</v>
      </c>
      <c r="G1563" s="9" t="s">
        <v>241</v>
      </c>
      <c r="H1563" s="11" t="s">
        <v>1489</v>
      </c>
      <c r="I1563" s="9" t="s">
        <v>477</v>
      </c>
      <c r="J1563" s="12" t="s">
        <v>299</v>
      </c>
      <c r="K1563" s="9"/>
      <c r="L1563" s="12" t="s">
        <v>300</v>
      </c>
      <c r="M1563" s="11" t="s">
        <v>3860</v>
      </c>
      <c r="N1563" s="11" t="s">
        <v>1793</v>
      </c>
      <c r="O1563" s="9" t="s">
        <v>157</v>
      </c>
      <c r="P1563" s="9" t="s">
        <v>157</v>
      </c>
      <c r="Q1563" s="11" t="s">
        <v>1793</v>
      </c>
      <c r="R1563" s="9" t="s">
        <v>47</v>
      </c>
      <c r="S1563" s="9" t="s">
        <v>43</v>
      </c>
      <c r="T1563" s="13">
        <v>4.6900000000000004</v>
      </c>
      <c r="U1563" s="10">
        <v>44540</v>
      </c>
      <c r="V1563" s="9" t="s">
        <v>1805</v>
      </c>
      <c r="W1563" s="12" t="s">
        <v>93</v>
      </c>
      <c r="X1563" s="12" t="s">
        <v>303</v>
      </c>
      <c r="Y1563" s="163" t="s">
        <v>29</v>
      </c>
      <c r="Z1563" s="11"/>
      <c r="AA1563" s="14">
        <v>0</v>
      </c>
      <c r="AB1563" s="14">
        <v>0</v>
      </c>
      <c r="AC1563" s="14">
        <v>0</v>
      </c>
      <c r="AD1563" s="14">
        <v>2717250</v>
      </c>
      <c r="AE1563" s="161">
        <f>SUM(TAMPData2202[[#This Row],[2022 PE Obligations]:[2022 Paving Obligations]])</f>
        <v>2717250</v>
      </c>
      <c r="AF1563" s="14">
        <v>0</v>
      </c>
      <c r="AG1563" s="14">
        <v>0</v>
      </c>
      <c r="AH1563" s="14">
        <v>0</v>
      </c>
      <c r="AI1563" s="14">
        <v>2717250</v>
      </c>
      <c r="AJ1563" s="14">
        <v>2717250</v>
      </c>
      <c r="AK1563" s="16" t="s">
        <v>3862</v>
      </c>
    </row>
    <row r="1564" spans="1:37" hidden="1" x14ac:dyDescent="0.35">
      <c r="A1564" s="162">
        <v>131204</v>
      </c>
      <c r="B1564" s="8">
        <v>3</v>
      </c>
      <c r="C1564" s="9" t="s">
        <v>122</v>
      </c>
      <c r="D1564" s="10">
        <v>44209</v>
      </c>
      <c r="E1564" s="9" t="s">
        <v>152</v>
      </c>
      <c r="F1564" s="10">
        <v>44552.875138888892</v>
      </c>
      <c r="G1564" s="9" t="s">
        <v>241</v>
      </c>
      <c r="H1564" s="11" t="s">
        <v>109</v>
      </c>
      <c r="I1564" s="9" t="s">
        <v>477</v>
      </c>
      <c r="J1564" s="12" t="s">
        <v>299</v>
      </c>
      <c r="K1564" s="9"/>
      <c r="L1564" s="12" t="s">
        <v>300</v>
      </c>
      <c r="M1564" s="11" t="s">
        <v>3863</v>
      </c>
      <c r="N1564" s="11" t="s">
        <v>1793</v>
      </c>
      <c r="O1564" s="9" t="s">
        <v>157</v>
      </c>
      <c r="P1564" s="9" t="s">
        <v>157</v>
      </c>
      <c r="Q1564" s="11" t="s">
        <v>1793</v>
      </c>
      <c r="R1564" s="9" t="s">
        <v>47</v>
      </c>
      <c r="S1564" s="9" t="s">
        <v>43</v>
      </c>
      <c r="T1564" s="13">
        <v>3.11</v>
      </c>
      <c r="U1564" s="10">
        <v>44540</v>
      </c>
      <c r="V1564" s="9" t="s">
        <v>1805</v>
      </c>
      <c r="W1564" s="12" t="s">
        <v>670</v>
      </c>
      <c r="X1564" s="12" t="s">
        <v>303</v>
      </c>
      <c r="Y1564" s="163" t="s">
        <v>29</v>
      </c>
      <c r="Z1564" s="11"/>
      <c r="AA1564" s="14">
        <v>0</v>
      </c>
      <c r="AB1564" s="14">
        <v>0</v>
      </c>
      <c r="AC1564" s="14">
        <v>0</v>
      </c>
      <c r="AD1564" s="14">
        <v>1996880</v>
      </c>
      <c r="AE1564" s="161">
        <f>SUM(TAMPData2202[[#This Row],[2022 PE Obligations]:[2022 Paving Obligations]])</f>
        <v>1996880</v>
      </c>
      <c r="AF1564" s="14">
        <v>0</v>
      </c>
      <c r="AG1564" s="14">
        <v>0</v>
      </c>
      <c r="AH1564" s="14">
        <v>0</v>
      </c>
      <c r="AI1564" s="14">
        <v>1996880</v>
      </c>
      <c r="AJ1564" s="14">
        <v>1996880</v>
      </c>
      <c r="AK1564" s="16" t="s">
        <v>3864</v>
      </c>
    </row>
    <row r="1565" spans="1:37" hidden="1" x14ac:dyDescent="0.35">
      <c r="A1565" s="162">
        <v>131205</v>
      </c>
      <c r="B1565" s="8">
        <v>3</v>
      </c>
      <c r="C1565" s="9" t="s">
        <v>122</v>
      </c>
      <c r="D1565" s="10">
        <v>44209</v>
      </c>
      <c r="E1565" s="9" t="s">
        <v>152</v>
      </c>
      <c r="F1565" s="10">
        <v>44552.875162037039</v>
      </c>
      <c r="G1565" s="9" t="s">
        <v>241</v>
      </c>
      <c r="H1565" s="11" t="s">
        <v>365</v>
      </c>
      <c r="I1565" s="9" t="s">
        <v>539</v>
      </c>
      <c r="J1565" s="12" t="s">
        <v>299</v>
      </c>
      <c r="K1565" s="9"/>
      <c r="L1565" s="12" t="s">
        <v>300</v>
      </c>
      <c r="M1565" s="11" t="s">
        <v>3865</v>
      </c>
      <c r="N1565" s="11" t="s">
        <v>1793</v>
      </c>
      <c r="O1565" s="9" t="s">
        <v>157</v>
      </c>
      <c r="P1565" s="9" t="s">
        <v>1794</v>
      </c>
      <c r="Q1565" s="11" t="s">
        <v>1793</v>
      </c>
      <c r="R1565" s="9" t="s">
        <v>47</v>
      </c>
      <c r="S1565" s="9" t="s">
        <v>43</v>
      </c>
      <c r="T1565" s="13">
        <v>5.85</v>
      </c>
      <c r="U1565" s="10">
        <v>44540</v>
      </c>
      <c r="V1565" s="9" t="s">
        <v>1805</v>
      </c>
      <c r="W1565" s="12" t="s">
        <v>93</v>
      </c>
      <c r="X1565" s="12" t="s">
        <v>303</v>
      </c>
      <c r="Y1565" s="163" t="s">
        <v>29</v>
      </c>
      <c r="Z1565" s="11" t="s">
        <v>3866</v>
      </c>
      <c r="AA1565" s="14">
        <v>0</v>
      </c>
      <c r="AB1565" s="14">
        <v>0</v>
      </c>
      <c r="AC1565" s="14">
        <v>30578</v>
      </c>
      <c r="AD1565" s="14">
        <v>6151080</v>
      </c>
      <c r="AE1565" s="161">
        <f>SUM(TAMPData2202[[#This Row],[2022 PE Obligations]:[2022 Paving Obligations]])</f>
        <v>6181658</v>
      </c>
      <c r="AF1565" s="14">
        <v>0</v>
      </c>
      <c r="AG1565" s="14">
        <v>0</v>
      </c>
      <c r="AH1565" s="14">
        <v>30578</v>
      </c>
      <c r="AI1565" s="14">
        <v>6151080</v>
      </c>
      <c r="AJ1565" s="14">
        <v>6181658</v>
      </c>
      <c r="AK1565" s="16" t="s">
        <v>3868</v>
      </c>
    </row>
    <row r="1566" spans="1:37" hidden="1" x14ac:dyDescent="0.35">
      <c r="A1566" s="162">
        <v>131206</v>
      </c>
      <c r="B1566" s="8">
        <v>3</v>
      </c>
      <c r="C1566" s="9" t="s">
        <v>122</v>
      </c>
      <c r="D1566" s="10">
        <v>44209</v>
      </c>
      <c r="E1566" s="9" t="s">
        <v>152</v>
      </c>
      <c r="F1566" s="10">
        <v>44552.875162037039</v>
      </c>
      <c r="G1566" s="9" t="s">
        <v>241</v>
      </c>
      <c r="H1566" s="11" t="s">
        <v>140</v>
      </c>
      <c r="I1566" s="9" t="s">
        <v>539</v>
      </c>
      <c r="J1566" s="12" t="s">
        <v>299</v>
      </c>
      <c r="K1566" s="9"/>
      <c r="L1566" s="12" t="s">
        <v>300</v>
      </c>
      <c r="M1566" s="11" t="s">
        <v>3869</v>
      </c>
      <c r="N1566" s="11" t="s">
        <v>1793</v>
      </c>
      <c r="O1566" s="9" t="s">
        <v>157</v>
      </c>
      <c r="P1566" s="9" t="s">
        <v>157</v>
      </c>
      <c r="Q1566" s="11" t="s">
        <v>1793</v>
      </c>
      <c r="R1566" s="9" t="s">
        <v>47</v>
      </c>
      <c r="S1566" s="9" t="s">
        <v>43</v>
      </c>
      <c r="T1566" s="13">
        <v>5</v>
      </c>
      <c r="U1566" s="10">
        <v>44540</v>
      </c>
      <c r="V1566" s="9" t="s">
        <v>1805</v>
      </c>
      <c r="W1566" s="12" t="s">
        <v>93</v>
      </c>
      <c r="X1566" s="12" t="s">
        <v>303</v>
      </c>
      <c r="Y1566" s="163" t="s">
        <v>29</v>
      </c>
      <c r="Z1566" s="11"/>
      <c r="AA1566" s="14">
        <v>0</v>
      </c>
      <c r="AB1566" s="14">
        <v>0</v>
      </c>
      <c r="AC1566" s="14">
        <v>0</v>
      </c>
      <c r="AD1566" s="14">
        <v>2972310</v>
      </c>
      <c r="AE1566" s="161">
        <f>SUM(TAMPData2202[[#This Row],[2022 PE Obligations]:[2022 Paving Obligations]])</f>
        <v>2972310</v>
      </c>
      <c r="AF1566" s="14">
        <v>0</v>
      </c>
      <c r="AG1566" s="14">
        <v>0</v>
      </c>
      <c r="AH1566" s="14">
        <v>0</v>
      </c>
      <c r="AI1566" s="14">
        <v>2972310</v>
      </c>
      <c r="AJ1566" s="14">
        <v>2972310</v>
      </c>
      <c r="AK1566" s="16" t="s">
        <v>3871</v>
      </c>
    </row>
    <row r="1567" spans="1:37" ht="54" hidden="1" x14ac:dyDescent="0.35">
      <c r="A1567" s="162">
        <v>131208</v>
      </c>
      <c r="B1567" s="8">
        <v>3</v>
      </c>
      <c r="C1567" s="9" t="s">
        <v>122</v>
      </c>
      <c r="D1567" s="10">
        <v>44209</v>
      </c>
      <c r="E1567" s="9" t="s">
        <v>152</v>
      </c>
      <c r="F1567" s="10">
        <v>44552.875173611108</v>
      </c>
      <c r="G1567" s="9" t="s">
        <v>241</v>
      </c>
      <c r="H1567" s="11" t="s">
        <v>109</v>
      </c>
      <c r="I1567" s="9" t="s">
        <v>621</v>
      </c>
      <c r="J1567" s="12" t="s">
        <v>299</v>
      </c>
      <c r="K1567" s="9"/>
      <c r="L1567" s="12" t="s">
        <v>300</v>
      </c>
      <c r="M1567" s="11" t="s">
        <v>3872</v>
      </c>
      <c r="N1567" s="11" t="s">
        <v>3873</v>
      </c>
      <c r="O1567" s="9" t="s">
        <v>157</v>
      </c>
      <c r="P1567" s="9" t="s">
        <v>1794</v>
      </c>
      <c r="Q1567" s="11" t="s">
        <v>3874</v>
      </c>
      <c r="R1567" s="9" t="s">
        <v>47</v>
      </c>
      <c r="S1567" s="9" t="s">
        <v>43</v>
      </c>
      <c r="T1567" s="13">
        <v>10.5</v>
      </c>
      <c r="U1567" s="10">
        <v>44540</v>
      </c>
      <c r="V1567" s="9" t="s">
        <v>1805</v>
      </c>
      <c r="W1567" s="12" t="s">
        <v>93</v>
      </c>
      <c r="X1567" s="12" t="s">
        <v>303</v>
      </c>
      <c r="Y1567" s="163" t="s">
        <v>29</v>
      </c>
      <c r="Z1567" s="11" t="s">
        <v>3875</v>
      </c>
      <c r="AA1567" s="14">
        <v>0</v>
      </c>
      <c r="AB1567" s="14">
        <v>0</v>
      </c>
      <c r="AC1567" s="14">
        <v>2557297</v>
      </c>
      <c r="AD1567" s="14">
        <v>7953990</v>
      </c>
      <c r="AE1567" s="161">
        <f>SUM(TAMPData2202[[#This Row],[2022 PE Obligations]:[2022 Paving Obligations]])</f>
        <v>10511287</v>
      </c>
      <c r="AF1567" s="14">
        <v>0</v>
      </c>
      <c r="AG1567" s="14">
        <v>0</v>
      </c>
      <c r="AH1567" s="14">
        <v>2557297</v>
      </c>
      <c r="AI1567" s="14">
        <v>7953990</v>
      </c>
      <c r="AJ1567" s="14">
        <v>10511287</v>
      </c>
      <c r="AK1567" s="16" t="s">
        <v>3877</v>
      </c>
    </row>
    <row r="1568" spans="1:37" hidden="1" x14ac:dyDescent="0.35">
      <c r="A1568" s="162">
        <v>131210</v>
      </c>
      <c r="B1568" s="8">
        <v>3</v>
      </c>
      <c r="C1568" s="9" t="s">
        <v>85</v>
      </c>
      <c r="D1568" s="10">
        <v>44209</v>
      </c>
      <c r="E1568" s="9" t="s">
        <v>152</v>
      </c>
      <c r="F1568" s="10">
        <v>44406</v>
      </c>
      <c r="G1568" s="9" t="s">
        <v>152</v>
      </c>
      <c r="H1568" s="11" t="s">
        <v>538</v>
      </c>
      <c r="I1568" s="9" t="s">
        <v>613</v>
      </c>
      <c r="J1568" s="12" t="s">
        <v>299</v>
      </c>
      <c r="K1568" s="9"/>
      <c r="L1568" s="12" t="s">
        <v>300</v>
      </c>
      <c r="M1568" s="11" t="s">
        <v>4089</v>
      </c>
      <c r="N1568" s="11" t="s">
        <v>1793</v>
      </c>
      <c r="O1568" s="9" t="s">
        <v>157</v>
      </c>
      <c r="P1568" s="9" t="s">
        <v>157</v>
      </c>
      <c r="Q1568" s="11" t="s">
        <v>1793</v>
      </c>
      <c r="R1568" s="9" t="s">
        <v>47</v>
      </c>
      <c r="S1568" s="9" t="s">
        <v>43</v>
      </c>
      <c r="T1568" s="13">
        <v>1.85</v>
      </c>
      <c r="U1568" s="12"/>
      <c r="V1568" s="9" t="s">
        <v>1805</v>
      </c>
      <c r="W1568" s="12" t="s">
        <v>93</v>
      </c>
      <c r="X1568" s="12" t="s">
        <v>303</v>
      </c>
      <c r="Y1568" s="163" t="s">
        <v>29</v>
      </c>
      <c r="Z1568" s="11" t="s">
        <v>4090</v>
      </c>
      <c r="AA1568" s="14">
        <v>0</v>
      </c>
      <c r="AB1568" s="14">
        <v>0</v>
      </c>
      <c r="AC1568" s="14">
        <v>5000</v>
      </c>
      <c r="AD1568" s="14">
        <v>0</v>
      </c>
      <c r="AE1568" s="161">
        <f>SUM(TAMPData2202[[#This Row],[2022 PE Obligations]:[2022 Paving Obligations]])</f>
        <v>5000</v>
      </c>
      <c r="AF1568" s="14">
        <v>0</v>
      </c>
      <c r="AG1568" s="14">
        <v>0</v>
      </c>
      <c r="AH1568" s="14">
        <v>5000</v>
      </c>
      <c r="AI1568" s="14">
        <v>0</v>
      </c>
      <c r="AJ1568" s="14">
        <v>5000</v>
      </c>
      <c r="AK1568" s="16" t="s">
        <v>4091</v>
      </c>
    </row>
    <row r="1569" spans="1:37" ht="90" x14ac:dyDescent="0.35">
      <c r="A1569" s="159">
        <v>131218</v>
      </c>
      <c r="B1569" s="8">
        <v>4</v>
      </c>
      <c r="C1569" s="9" t="s">
        <v>85</v>
      </c>
      <c r="D1569" s="10">
        <v>44217</v>
      </c>
      <c r="E1569" s="9" t="s">
        <v>143</v>
      </c>
      <c r="F1569" s="10">
        <v>44523</v>
      </c>
      <c r="G1569" s="9" t="s">
        <v>1132</v>
      </c>
      <c r="H1569" s="11" t="s">
        <v>6828</v>
      </c>
      <c r="I1569" s="9" t="s">
        <v>477</v>
      </c>
      <c r="J1569" s="12" t="s">
        <v>299</v>
      </c>
      <c r="K1569" s="9"/>
      <c r="L1569" s="12" t="s">
        <v>300</v>
      </c>
      <c r="M1569" s="11" t="s">
        <v>6829</v>
      </c>
      <c r="N1569" s="11" t="s">
        <v>6830</v>
      </c>
      <c r="O1569" s="9" t="s">
        <v>553</v>
      </c>
      <c r="P1569" s="9" t="s">
        <v>1723</v>
      </c>
      <c r="Q1569" s="11"/>
      <c r="R1569" s="166" t="s">
        <v>1724</v>
      </c>
      <c r="S1569" s="166" t="s">
        <v>41</v>
      </c>
      <c r="T1569" s="13">
        <v>143</v>
      </c>
      <c r="U1569" s="12"/>
      <c r="V1569" s="9"/>
      <c r="W1569" s="12" t="s">
        <v>93</v>
      </c>
      <c r="X1569" s="12" t="s">
        <v>303</v>
      </c>
      <c r="Y1569" s="153" t="s">
        <v>29</v>
      </c>
      <c r="Z1569" s="11"/>
      <c r="AA1569" s="14">
        <v>2000000</v>
      </c>
      <c r="AB1569" s="14">
        <v>0</v>
      </c>
      <c r="AC1569" s="14">
        <v>0</v>
      </c>
      <c r="AD1569" s="14">
        <v>0</v>
      </c>
      <c r="AE1569" s="161">
        <f>SUM(TAMPData2202[[#This Row],[2022 PE Obligations]:[2022 Paving Obligations]])</f>
        <v>2000000</v>
      </c>
      <c r="AF1569" s="14">
        <v>2000000</v>
      </c>
      <c r="AG1569" s="14">
        <v>0</v>
      </c>
      <c r="AH1569" s="14">
        <v>0</v>
      </c>
      <c r="AI1569" s="14">
        <v>0</v>
      </c>
      <c r="AJ1569" s="14">
        <v>2000000</v>
      </c>
      <c r="AK1569" s="16" t="s">
        <v>6831</v>
      </c>
    </row>
    <row r="1570" spans="1:37" ht="36" hidden="1" x14ac:dyDescent="0.35">
      <c r="A1570" s="162">
        <v>131223</v>
      </c>
      <c r="B1570" s="8">
        <v>3</v>
      </c>
      <c r="C1570" s="9" t="s">
        <v>85</v>
      </c>
      <c r="D1570" s="10">
        <v>44221</v>
      </c>
      <c r="E1570" s="9" t="s">
        <v>152</v>
      </c>
      <c r="F1570" s="10">
        <v>44546</v>
      </c>
      <c r="G1570" s="9" t="s">
        <v>179</v>
      </c>
      <c r="H1570" s="11" t="s">
        <v>538</v>
      </c>
      <c r="I1570" s="9" t="s">
        <v>680</v>
      </c>
      <c r="J1570" s="12" t="s">
        <v>101</v>
      </c>
      <c r="K1570" s="9"/>
      <c r="L1570" s="12" t="s">
        <v>101</v>
      </c>
      <c r="M1570" s="11" t="s">
        <v>6832</v>
      </c>
      <c r="N1570" s="11" t="s">
        <v>1793</v>
      </c>
      <c r="O1570" s="9" t="s">
        <v>157</v>
      </c>
      <c r="P1570" s="9" t="s">
        <v>1794</v>
      </c>
      <c r="Q1570" s="11" t="s">
        <v>1793</v>
      </c>
      <c r="R1570" s="9" t="s">
        <v>47</v>
      </c>
      <c r="S1570" s="9" t="s">
        <v>43</v>
      </c>
      <c r="T1570" s="13">
        <v>4.3</v>
      </c>
      <c r="U1570" s="10">
        <v>44694</v>
      </c>
      <c r="V1570" s="9" t="s">
        <v>1805</v>
      </c>
      <c r="W1570" s="12" t="s">
        <v>93</v>
      </c>
      <c r="X1570" s="12" t="s">
        <v>13</v>
      </c>
      <c r="Y1570" s="163" t="s">
        <v>31</v>
      </c>
      <c r="Z1570" s="11" t="s">
        <v>2981</v>
      </c>
      <c r="AA1570" s="14">
        <v>0</v>
      </c>
      <c r="AB1570" s="14">
        <v>0</v>
      </c>
      <c r="AC1570" s="14">
        <v>5000</v>
      </c>
      <c r="AD1570" s="14">
        <v>0</v>
      </c>
      <c r="AE1570" s="161">
        <f>SUM(TAMPData2202[[#This Row],[2022 PE Obligations]:[2022 Paving Obligations]])</f>
        <v>5000</v>
      </c>
      <c r="AF1570" s="14">
        <v>0</v>
      </c>
      <c r="AG1570" s="14">
        <v>0</v>
      </c>
      <c r="AH1570" s="14">
        <v>5000</v>
      </c>
      <c r="AI1570" s="14">
        <v>0</v>
      </c>
      <c r="AJ1570" s="14">
        <v>5000</v>
      </c>
      <c r="AK1570" s="16" t="s">
        <v>2982</v>
      </c>
    </row>
    <row r="1571" spans="1:37" hidden="1" x14ac:dyDescent="0.35">
      <c r="A1571" s="162">
        <v>131226</v>
      </c>
      <c r="B1571" s="8">
        <v>3</v>
      </c>
      <c r="C1571" s="9" t="s">
        <v>85</v>
      </c>
      <c r="D1571" s="10">
        <v>44221</v>
      </c>
      <c r="E1571" s="9" t="s">
        <v>152</v>
      </c>
      <c r="F1571" s="10">
        <v>44551</v>
      </c>
      <c r="G1571" s="9" t="s">
        <v>241</v>
      </c>
      <c r="H1571" s="11" t="s">
        <v>365</v>
      </c>
      <c r="I1571" s="9" t="s">
        <v>292</v>
      </c>
      <c r="J1571" s="12" t="s">
        <v>101</v>
      </c>
      <c r="K1571" s="9"/>
      <c r="L1571" s="12" t="s">
        <v>101</v>
      </c>
      <c r="M1571" s="11" t="s">
        <v>2016</v>
      </c>
      <c r="N1571" s="11" t="s">
        <v>1793</v>
      </c>
      <c r="O1571" s="9" t="s">
        <v>157</v>
      </c>
      <c r="P1571" s="9" t="s">
        <v>158</v>
      </c>
      <c r="Q1571" s="11" t="s">
        <v>1793</v>
      </c>
      <c r="R1571" s="9" t="s">
        <v>47</v>
      </c>
      <c r="S1571" s="9" t="s">
        <v>43</v>
      </c>
      <c r="T1571" s="13">
        <v>4.8</v>
      </c>
      <c r="U1571" s="10">
        <v>44603</v>
      </c>
      <c r="V1571" s="9" t="s">
        <v>1805</v>
      </c>
      <c r="W1571" s="12" t="s">
        <v>670</v>
      </c>
      <c r="X1571" s="12" t="s">
        <v>13</v>
      </c>
      <c r="Y1571" s="163" t="s">
        <v>31</v>
      </c>
      <c r="Z1571" s="11"/>
      <c r="AA1571" s="14">
        <v>0</v>
      </c>
      <c r="AB1571" s="14">
        <v>0</v>
      </c>
      <c r="AC1571" s="14">
        <v>13388</v>
      </c>
      <c r="AD1571" s="14">
        <v>2255350</v>
      </c>
      <c r="AE1571" s="161">
        <f>SUM(TAMPData2202[[#This Row],[2022 PE Obligations]:[2022 Paving Obligations]])</f>
        <v>2268738</v>
      </c>
      <c r="AF1571" s="14">
        <v>0</v>
      </c>
      <c r="AG1571" s="14">
        <v>0</v>
      </c>
      <c r="AH1571" s="14">
        <v>13388</v>
      </c>
      <c r="AI1571" s="14">
        <v>2255350</v>
      </c>
      <c r="AJ1571" s="14">
        <v>2268738</v>
      </c>
      <c r="AK1571" s="16" t="s">
        <v>2018</v>
      </c>
    </row>
    <row r="1572" spans="1:37" ht="36" hidden="1" x14ac:dyDescent="0.35">
      <c r="A1572" s="162">
        <v>131234</v>
      </c>
      <c r="B1572" s="8">
        <v>3</v>
      </c>
      <c r="C1572" s="9" t="s">
        <v>85</v>
      </c>
      <c r="D1572" s="10">
        <v>44221</v>
      </c>
      <c r="E1572" s="9" t="s">
        <v>152</v>
      </c>
      <c r="F1572" s="10">
        <v>44602</v>
      </c>
      <c r="G1572" s="9" t="s">
        <v>87</v>
      </c>
      <c r="H1572" s="11" t="s">
        <v>140</v>
      </c>
      <c r="I1572" s="9" t="s">
        <v>2358</v>
      </c>
      <c r="J1572" s="12" t="s">
        <v>101</v>
      </c>
      <c r="K1572" s="9"/>
      <c r="L1572" s="12" t="s">
        <v>101</v>
      </c>
      <c r="M1572" s="11" t="s">
        <v>2359</v>
      </c>
      <c r="N1572" s="11" t="s">
        <v>1793</v>
      </c>
      <c r="O1572" s="9" t="s">
        <v>157</v>
      </c>
      <c r="P1572" s="9" t="s">
        <v>1794</v>
      </c>
      <c r="Q1572" s="11" t="s">
        <v>1793</v>
      </c>
      <c r="R1572" s="9" t="s">
        <v>47</v>
      </c>
      <c r="S1572" s="9" t="s">
        <v>43</v>
      </c>
      <c r="T1572" s="13">
        <v>5.7549999999999999</v>
      </c>
      <c r="U1572" s="10">
        <v>44645</v>
      </c>
      <c r="V1572" s="9" t="s">
        <v>1805</v>
      </c>
      <c r="W1572" s="12" t="s">
        <v>93</v>
      </c>
      <c r="X1572" s="12" t="s">
        <v>103</v>
      </c>
      <c r="Y1572" s="163" t="s">
        <v>32</v>
      </c>
      <c r="Z1572" s="11" t="s">
        <v>2360</v>
      </c>
      <c r="AA1572" s="14">
        <v>0</v>
      </c>
      <c r="AB1572" s="14">
        <v>0</v>
      </c>
      <c r="AC1572" s="14">
        <v>5000</v>
      </c>
      <c r="AD1572" s="14">
        <v>0</v>
      </c>
      <c r="AE1572" s="161">
        <f>SUM(TAMPData2202[[#This Row],[2022 PE Obligations]:[2022 Paving Obligations]])</f>
        <v>5000</v>
      </c>
      <c r="AF1572" s="14">
        <v>0</v>
      </c>
      <c r="AG1572" s="14">
        <v>0</v>
      </c>
      <c r="AH1572" s="14">
        <v>5000</v>
      </c>
      <c r="AI1572" s="14">
        <v>0</v>
      </c>
      <c r="AJ1572" s="14">
        <v>5000</v>
      </c>
      <c r="AK1572" s="16" t="s">
        <v>2362</v>
      </c>
    </row>
    <row r="1573" spans="1:37" hidden="1" x14ac:dyDescent="0.35">
      <c r="A1573" s="162">
        <v>131241</v>
      </c>
      <c r="B1573" s="8">
        <v>3</v>
      </c>
      <c r="C1573" s="9" t="s">
        <v>85</v>
      </c>
      <c r="D1573" s="10">
        <v>44221</v>
      </c>
      <c r="E1573" s="9" t="s">
        <v>152</v>
      </c>
      <c r="F1573" s="10">
        <v>44601</v>
      </c>
      <c r="G1573" s="9" t="s">
        <v>241</v>
      </c>
      <c r="H1573" s="11" t="s">
        <v>538</v>
      </c>
      <c r="I1573" s="9" t="s">
        <v>2983</v>
      </c>
      <c r="J1573" s="12" t="s">
        <v>101</v>
      </c>
      <c r="K1573" s="9"/>
      <c r="L1573" s="12" t="s">
        <v>101</v>
      </c>
      <c r="M1573" s="11" t="s">
        <v>2984</v>
      </c>
      <c r="N1573" s="11" t="s">
        <v>1793</v>
      </c>
      <c r="O1573" s="9" t="s">
        <v>157</v>
      </c>
      <c r="P1573" s="9" t="s">
        <v>1794</v>
      </c>
      <c r="Q1573" s="11" t="s">
        <v>1793</v>
      </c>
      <c r="R1573" s="9" t="s">
        <v>47</v>
      </c>
      <c r="S1573" s="9" t="s">
        <v>43</v>
      </c>
      <c r="T1573" s="13">
        <v>5.36</v>
      </c>
      <c r="U1573" s="10">
        <v>44694</v>
      </c>
      <c r="V1573" s="9" t="s">
        <v>1805</v>
      </c>
      <c r="W1573" s="12" t="s">
        <v>670</v>
      </c>
      <c r="X1573" s="12" t="s">
        <v>13</v>
      </c>
      <c r="Y1573" s="163" t="s">
        <v>31</v>
      </c>
      <c r="Z1573" s="11" t="s">
        <v>2985</v>
      </c>
      <c r="AA1573" s="14">
        <v>0</v>
      </c>
      <c r="AB1573" s="14">
        <v>0</v>
      </c>
      <c r="AC1573" s="14">
        <v>5000</v>
      </c>
      <c r="AD1573" s="14">
        <v>0</v>
      </c>
      <c r="AE1573" s="161">
        <f>SUM(TAMPData2202[[#This Row],[2022 PE Obligations]:[2022 Paving Obligations]])</f>
        <v>5000</v>
      </c>
      <c r="AF1573" s="14">
        <v>0</v>
      </c>
      <c r="AG1573" s="14">
        <v>0</v>
      </c>
      <c r="AH1573" s="14">
        <v>5000</v>
      </c>
      <c r="AI1573" s="14">
        <v>0</v>
      </c>
      <c r="AJ1573" s="14">
        <v>5000</v>
      </c>
      <c r="AK1573" s="16" t="s">
        <v>2986</v>
      </c>
    </row>
    <row r="1574" spans="1:37" hidden="1" x14ac:dyDescent="0.35">
      <c r="A1574" s="162">
        <v>131247</v>
      </c>
      <c r="B1574" s="8">
        <v>3</v>
      </c>
      <c r="C1574" s="9" t="s">
        <v>85</v>
      </c>
      <c r="D1574" s="10">
        <v>44221</v>
      </c>
      <c r="E1574" s="9" t="s">
        <v>152</v>
      </c>
      <c r="F1574" s="10">
        <v>44551</v>
      </c>
      <c r="G1574" s="9" t="s">
        <v>241</v>
      </c>
      <c r="H1574" s="11" t="s">
        <v>99</v>
      </c>
      <c r="I1574" s="9" t="s">
        <v>292</v>
      </c>
      <c r="J1574" s="12" t="s">
        <v>101</v>
      </c>
      <c r="K1574" s="9"/>
      <c r="L1574" s="12" t="s">
        <v>101</v>
      </c>
      <c r="M1574" s="11" t="s">
        <v>2132</v>
      </c>
      <c r="N1574" s="11" t="s">
        <v>1793</v>
      </c>
      <c r="O1574" s="9" t="s">
        <v>157</v>
      </c>
      <c r="P1574" s="9" t="s">
        <v>158</v>
      </c>
      <c r="Q1574" s="11" t="s">
        <v>1793</v>
      </c>
      <c r="R1574" s="9" t="s">
        <v>47</v>
      </c>
      <c r="S1574" s="9" t="s">
        <v>43</v>
      </c>
      <c r="T1574" s="13">
        <v>9.36</v>
      </c>
      <c r="U1574" s="10">
        <v>44603</v>
      </c>
      <c r="V1574" s="9" t="s">
        <v>1805</v>
      </c>
      <c r="W1574" s="12" t="s">
        <v>93</v>
      </c>
      <c r="X1574" s="12" t="s">
        <v>103</v>
      </c>
      <c r="Y1574" s="163" t="s">
        <v>32</v>
      </c>
      <c r="Z1574" s="11"/>
      <c r="AA1574" s="14">
        <v>0</v>
      </c>
      <c r="AB1574" s="14">
        <v>0</v>
      </c>
      <c r="AC1574" s="14">
        <v>91526</v>
      </c>
      <c r="AD1574" s="14">
        <v>1873360</v>
      </c>
      <c r="AE1574" s="161">
        <f>SUM(TAMPData2202[[#This Row],[2022 PE Obligations]:[2022 Paving Obligations]])</f>
        <v>1964886</v>
      </c>
      <c r="AF1574" s="14">
        <v>0</v>
      </c>
      <c r="AG1574" s="14">
        <v>0</v>
      </c>
      <c r="AH1574" s="14">
        <v>91526</v>
      </c>
      <c r="AI1574" s="14">
        <v>1873360</v>
      </c>
      <c r="AJ1574" s="14">
        <v>1964886</v>
      </c>
      <c r="AK1574" s="16" t="s">
        <v>2134</v>
      </c>
    </row>
    <row r="1575" spans="1:37" ht="36" hidden="1" x14ac:dyDescent="0.35">
      <c r="A1575" s="162">
        <v>131256</v>
      </c>
      <c r="B1575" s="8">
        <v>3</v>
      </c>
      <c r="C1575" s="9" t="s">
        <v>85</v>
      </c>
      <c r="D1575" s="10">
        <v>44221</v>
      </c>
      <c r="E1575" s="9" t="s">
        <v>152</v>
      </c>
      <c r="F1575" s="10">
        <v>44551</v>
      </c>
      <c r="G1575" s="9" t="s">
        <v>241</v>
      </c>
      <c r="H1575" s="11" t="s">
        <v>1111</v>
      </c>
      <c r="I1575" s="9" t="s">
        <v>2135</v>
      </c>
      <c r="J1575" s="12" t="s">
        <v>101</v>
      </c>
      <c r="K1575" s="9"/>
      <c r="L1575" s="12" t="s">
        <v>101</v>
      </c>
      <c r="M1575" s="11" t="s">
        <v>2136</v>
      </c>
      <c r="N1575" s="11" t="s">
        <v>2137</v>
      </c>
      <c r="O1575" s="9" t="s">
        <v>157</v>
      </c>
      <c r="P1575" s="9" t="s">
        <v>157</v>
      </c>
      <c r="Q1575" s="11" t="s">
        <v>2137</v>
      </c>
      <c r="R1575" s="9" t="s">
        <v>47</v>
      </c>
      <c r="S1575" s="9" t="s">
        <v>43</v>
      </c>
      <c r="T1575" s="13">
        <v>6.5</v>
      </c>
      <c r="U1575" s="10">
        <v>44603</v>
      </c>
      <c r="V1575" s="9" t="s">
        <v>1867</v>
      </c>
      <c r="W1575" s="12" t="s">
        <v>93</v>
      </c>
      <c r="X1575" s="12" t="s">
        <v>103</v>
      </c>
      <c r="Y1575" s="163" t="s">
        <v>32</v>
      </c>
      <c r="Z1575" s="11"/>
      <c r="AA1575" s="14">
        <v>0</v>
      </c>
      <c r="AB1575" s="14">
        <v>0</v>
      </c>
      <c r="AC1575" s="14">
        <v>0</v>
      </c>
      <c r="AD1575" s="14">
        <v>1217970</v>
      </c>
      <c r="AE1575" s="161">
        <f>SUM(TAMPData2202[[#This Row],[2022 PE Obligations]:[2022 Paving Obligations]])</f>
        <v>1217970</v>
      </c>
      <c r="AF1575" s="14">
        <v>0</v>
      </c>
      <c r="AG1575" s="14">
        <v>0</v>
      </c>
      <c r="AH1575" s="14">
        <v>0</v>
      </c>
      <c r="AI1575" s="14">
        <v>1217970</v>
      </c>
      <c r="AJ1575" s="14">
        <v>1217970</v>
      </c>
      <c r="AK1575" s="16" t="s">
        <v>2139</v>
      </c>
    </row>
    <row r="1576" spans="1:37" ht="36" hidden="1" x14ac:dyDescent="0.35">
      <c r="A1576" s="162">
        <v>131257</v>
      </c>
      <c r="B1576" s="8">
        <v>3</v>
      </c>
      <c r="C1576" s="9" t="s">
        <v>85</v>
      </c>
      <c r="D1576" s="10">
        <v>44221</v>
      </c>
      <c r="E1576" s="9" t="s">
        <v>152</v>
      </c>
      <c r="F1576" s="10">
        <v>44589</v>
      </c>
      <c r="G1576" s="9" t="s">
        <v>189</v>
      </c>
      <c r="H1576" s="11" t="s">
        <v>538</v>
      </c>
      <c r="I1576" s="9" t="s">
        <v>100</v>
      </c>
      <c r="J1576" s="12" t="s">
        <v>101</v>
      </c>
      <c r="K1576" s="9"/>
      <c r="L1576" s="12" t="s">
        <v>101</v>
      </c>
      <c r="M1576" s="11" t="s">
        <v>3824</v>
      </c>
      <c r="N1576" s="11" t="s">
        <v>1793</v>
      </c>
      <c r="O1576" s="9" t="s">
        <v>157</v>
      </c>
      <c r="P1576" s="9" t="s">
        <v>158</v>
      </c>
      <c r="Q1576" s="11" t="s">
        <v>1793</v>
      </c>
      <c r="R1576" s="9" t="s">
        <v>47</v>
      </c>
      <c r="S1576" s="9" t="s">
        <v>43</v>
      </c>
      <c r="T1576" s="13">
        <v>4.3</v>
      </c>
      <c r="U1576" s="10">
        <v>44729</v>
      </c>
      <c r="V1576" s="9" t="s">
        <v>1805</v>
      </c>
      <c r="W1576" s="12" t="s">
        <v>670</v>
      </c>
      <c r="X1576" s="12" t="s">
        <v>13</v>
      </c>
      <c r="Y1576" s="163" t="s">
        <v>31</v>
      </c>
      <c r="Z1576" s="11" t="s">
        <v>3825</v>
      </c>
      <c r="AA1576" s="14">
        <v>0</v>
      </c>
      <c r="AB1576" s="14">
        <v>0</v>
      </c>
      <c r="AC1576" s="14">
        <v>5000</v>
      </c>
      <c r="AD1576" s="14">
        <v>0</v>
      </c>
      <c r="AE1576" s="161">
        <f>SUM(TAMPData2202[[#This Row],[2022 PE Obligations]:[2022 Paving Obligations]])</f>
        <v>5000</v>
      </c>
      <c r="AF1576" s="14">
        <v>0</v>
      </c>
      <c r="AG1576" s="14">
        <v>0</v>
      </c>
      <c r="AH1576" s="14">
        <v>5000</v>
      </c>
      <c r="AI1576" s="14">
        <v>0</v>
      </c>
      <c r="AJ1576" s="14">
        <v>5000</v>
      </c>
      <c r="AK1576" s="16" t="s">
        <v>3826</v>
      </c>
    </row>
    <row r="1577" spans="1:37" ht="36" hidden="1" x14ac:dyDescent="0.35">
      <c r="A1577" s="162">
        <v>131263</v>
      </c>
      <c r="B1577" s="8">
        <v>3</v>
      </c>
      <c r="C1577" s="9" t="s">
        <v>85</v>
      </c>
      <c r="D1577" s="10">
        <v>44221</v>
      </c>
      <c r="E1577" s="9" t="s">
        <v>152</v>
      </c>
      <c r="F1577" s="10">
        <v>44588</v>
      </c>
      <c r="G1577" s="9" t="s">
        <v>179</v>
      </c>
      <c r="H1577" s="11" t="s">
        <v>538</v>
      </c>
      <c r="I1577" s="9" t="s">
        <v>292</v>
      </c>
      <c r="J1577" s="12" t="s">
        <v>101</v>
      </c>
      <c r="K1577" s="9"/>
      <c r="L1577" s="12" t="s">
        <v>101</v>
      </c>
      <c r="M1577" s="11" t="s">
        <v>3827</v>
      </c>
      <c r="N1577" s="11" t="s">
        <v>1793</v>
      </c>
      <c r="O1577" s="9" t="s">
        <v>157</v>
      </c>
      <c r="P1577" s="9" t="s">
        <v>1794</v>
      </c>
      <c r="Q1577" s="11" t="s">
        <v>1793</v>
      </c>
      <c r="R1577" s="9" t="s">
        <v>47</v>
      </c>
      <c r="S1577" s="9" t="s">
        <v>43</v>
      </c>
      <c r="T1577" s="13">
        <v>7.81</v>
      </c>
      <c r="U1577" s="10">
        <v>44729</v>
      </c>
      <c r="V1577" s="9" t="s">
        <v>1805</v>
      </c>
      <c r="W1577" s="12" t="s">
        <v>93</v>
      </c>
      <c r="X1577" s="12" t="s">
        <v>94</v>
      </c>
      <c r="Y1577" s="163" t="s">
        <v>31</v>
      </c>
      <c r="Z1577" s="11" t="s">
        <v>3828</v>
      </c>
      <c r="AA1577" s="14">
        <v>0</v>
      </c>
      <c r="AB1577" s="14">
        <v>0</v>
      </c>
      <c r="AC1577" s="14">
        <v>5000</v>
      </c>
      <c r="AD1577" s="14">
        <v>0</v>
      </c>
      <c r="AE1577" s="161">
        <f>SUM(TAMPData2202[[#This Row],[2022 PE Obligations]:[2022 Paving Obligations]])</f>
        <v>5000</v>
      </c>
      <c r="AF1577" s="14">
        <v>0</v>
      </c>
      <c r="AG1577" s="14">
        <v>0</v>
      </c>
      <c r="AH1577" s="14">
        <v>5000</v>
      </c>
      <c r="AI1577" s="14">
        <v>0</v>
      </c>
      <c r="AJ1577" s="14">
        <v>5000</v>
      </c>
      <c r="AK1577" s="16" t="s">
        <v>3829</v>
      </c>
    </row>
    <row r="1578" spans="1:37" hidden="1" x14ac:dyDescent="0.35">
      <c r="A1578" s="159">
        <v>131264</v>
      </c>
      <c r="B1578" s="8">
        <v>2</v>
      </c>
      <c r="C1578" s="9" t="s">
        <v>85</v>
      </c>
      <c r="D1578" s="10">
        <v>44222</v>
      </c>
      <c r="E1578" s="9" t="s">
        <v>87</v>
      </c>
      <c r="F1578" s="10">
        <v>44280</v>
      </c>
      <c r="G1578" s="9" t="s">
        <v>152</v>
      </c>
      <c r="H1578" s="11" t="s">
        <v>399</v>
      </c>
      <c r="I1578" s="9" t="s">
        <v>2477</v>
      </c>
      <c r="J1578" s="12" t="s">
        <v>101</v>
      </c>
      <c r="K1578" s="9"/>
      <c r="L1578" s="12" t="s">
        <v>101</v>
      </c>
      <c r="M1578" s="11" t="s">
        <v>6833</v>
      </c>
      <c r="N1578" s="11" t="s">
        <v>6834</v>
      </c>
      <c r="O1578" s="9" t="s">
        <v>103</v>
      </c>
      <c r="P1578" s="9" t="s">
        <v>5098</v>
      </c>
      <c r="Q1578" s="11"/>
      <c r="R1578" s="166" t="s">
        <v>1778</v>
      </c>
      <c r="S1578" s="9"/>
      <c r="T1578" s="15" t="s">
        <v>505</v>
      </c>
      <c r="U1578" s="12"/>
      <c r="V1578" s="9"/>
      <c r="W1578" s="12" t="s">
        <v>93</v>
      </c>
      <c r="X1578" s="12"/>
      <c r="Y1578" s="12"/>
      <c r="Z1578" s="11"/>
      <c r="AA1578" s="14">
        <v>74000</v>
      </c>
      <c r="AB1578" s="14">
        <v>0</v>
      </c>
      <c r="AC1578" s="14">
        <v>0</v>
      </c>
      <c r="AD1578" s="14">
        <v>0</v>
      </c>
      <c r="AE1578" s="161">
        <f>SUM(TAMPData2202[[#This Row],[2022 PE Obligations]:[2022 Paving Obligations]])</f>
        <v>74000</v>
      </c>
      <c r="AF1578" s="14">
        <v>111000</v>
      </c>
      <c r="AG1578" s="14">
        <v>0</v>
      </c>
      <c r="AH1578" s="14">
        <v>0</v>
      </c>
      <c r="AI1578" s="14">
        <v>0</v>
      </c>
      <c r="AJ1578" s="14">
        <v>111000</v>
      </c>
      <c r="AK1578" s="16"/>
    </row>
    <row r="1579" spans="1:37" hidden="1" x14ac:dyDescent="0.35">
      <c r="A1579" s="159">
        <v>131266</v>
      </c>
      <c r="B1579" s="8">
        <v>2</v>
      </c>
      <c r="C1579" s="9" t="s">
        <v>122</v>
      </c>
      <c r="D1579" s="10">
        <v>44224</v>
      </c>
      <c r="E1579" s="9" t="s">
        <v>398</v>
      </c>
      <c r="F1579" s="10">
        <v>44552.875115740739</v>
      </c>
      <c r="G1579" s="9" t="s">
        <v>108</v>
      </c>
      <c r="H1579" s="11" t="s">
        <v>1027</v>
      </c>
      <c r="I1579" s="9" t="s">
        <v>1682</v>
      </c>
      <c r="J1579" s="12" t="s">
        <v>101</v>
      </c>
      <c r="K1579" s="9"/>
      <c r="L1579" s="12" t="s">
        <v>101</v>
      </c>
      <c r="M1579" s="11" t="s">
        <v>1683</v>
      </c>
      <c r="N1579" s="11"/>
      <c r="O1579" s="9" t="s">
        <v>438</v>
      </c>
      <c r="P1579" s="9" t="s">
        <v>439</v>
      </c>
      <c r="Q1579" s="11"/>
      <c r="R1579" s="9" t="s">
        <v>39</v>
      </c>
      <c r="S1579" s="9" t="s">
        <v>46</v>
      </c>
      <c r="T1579" s="13">
        <v>0</v>
      </c>
      <c r="U1579" s="10">
        <v>44540</v>
      </c>
      <c r="V1579" s="9"/>
      <c r="W1579" s="12" t="s">
        <v>93</v>
      </c>
      <c r="X1579" s="12" t="s">
        <v>103</v>
      </c>
      <c r="Y1579" s="153" t="s">
        <v>32</v>
      </c>
      <c r="Z1579" s="11" t="s">
        <v>1684</v>
      </c>
      <c r="AA1579" s="14">
        <v>0</v>
      </c>
      <c r="AB1579" s="14">
        <v>0</v>
      </c>
      <c r="AC1579" s="14">
        <v>693834</v>
      </c>
      <c r="AD1579" s="14">
        <v>0</v>
      </c>
      <c r="AE1579" s="161">
        <f>SUM(TAMPData2202[[#This Row],[2022 PE Obligations]:[2022 Paving Obligations]])</f>
        <v>693834</v>
      </c>
      <c r="AF1579" s="14">
        <v>0</v>
      </c>
      <c r="AG1579" s="14">
        <v>0</v>
      </c>
      <c r="AH1579" s="14">
        <v>751334</v>
      </c>
      <c r="AI1579" s="14">
        <v>0</v>
      </c>
      <c r="AJ1579" s="14">
        <v>751334</v>
      </c>
      <c r="AK1579" s="16" t="s">
        <v>1686</v>
      </c>
    </row>
    <row r="1580" spans="1:37" hidden="1" x14ac:dyDescent="0.35">
      <c r="A1580" s="159">
        <v>131269</v>
      </c>
      <c r="B1580" s="8">
        <v>2</v>
      </c>
      <c r="C1580" s="9" t="s">
        <v>85</v>
      </c>
      <c r="D1580" s="10">
        <v>44224</v>
      </c>
      <c r="E1580" s="9" t="s">
        <v>2180</v>
      </c>
      <c r="F1580" s="10">
        <v>44579</v>
      </c>
      <c r="G1580" s="9" t="s">
        <v>426</v>
      </c>
      <c r="H1580" s="11" t="s">
        <v>1572</v>
      </c>
      <c r="I1580" s="9" t="s">
        <v>218</v>
      </c>
      <c r="J1580" s="12" t="s">
        <v>101</v>
      </c>
      <c r="K1580" s="9"/>
      <c r="L1580" s="12" t="s">
        <v>101</v>
      </c>
      <c r="M1580" s="11" t="s">
        <v>6835</v>
      </c>
      <c r="N1580" s="11" t="s">
        <v>5714</v>
      </c>
      <c r="O1580" s="9" t="s">
        <v>1836</v>
      </c>
      <c r="P1580" s="9" t="s">
        <v>5440</v>
      </c>
      <c r="Q1580" s="11"/>
      <c r="R1580" s="166" t="s">
        <v>1778</v>
      </c>
      <c r="S1580" s="9"/>
      <c r="T1580" s="13">
        <v>3.49</v>
      </c>
      <c r="U1580" s="10">
        <v>44841</v>
      </c>
      <c r="V1580" s="9"/>
      <c r="W1580" s="12" t="s">
        <v>93</v>
      </c>
      <c r="X1580" s="12" t="s">
        <v>103</v>
      </c>
      <c r="Y1580" s="12"/>
      <c r="Z1580" s="11"/>
      <c r="AA1580" s="14">
        <v>5000</v>
      </c>
      <c r="AB1580" s="14">
        <v>0</v>
      </c>
      <c r="AC1580" s="14">
        <v>0</v>
      </c>
      <c r="AD1580" s="14">
        <v>0</v>
      </c>
      <c r="AE1580" s="161">
        <f>SUM(TAMPData2202[[#This Row],[2022 PE Obligations]:[2022 Paving Obligations]])</f>
        <v>5000</v>
      </c>
      <c r="AF1580" s="14">
        <v>45000</v>
      </c>
      <c r="AG1580" s="14">
        <v>0</v>
      </c>
      <c r="AH1580" s="14">
        <v>0</v>
      </c>
      <c r="AI1580" s="14">
        <v>0</v>
      </c>
      <c r="AJ1580" s="14">
        <v>45000</v>
      </c>
      <c r="AK1580" s="16" t="s">
        <v>6836</v>
      </c>
    </row>
    <row r="1581" spans="1:37" hidden="1" x14ac:dyDescent="0.35">
      <c r="A1581" s="159">
        <v>131280</v>
      </c>
      <c r="B1581" s="8">
        <v>4</v>
      </c>
      <c r="C1581" s="9" t="s">
        <v>85</v>
      </c>
      <c r="D1581" s="10">
        <v>44225</v>
      </c>
      <c r="E1581" s="9" t="s">
        <v>3474</v>
      </c>
      <c r="F1581" s="10">
        <v>44565</v>
      </c>
      <c r="G1581" s="9" t="s">
        <v>510</v>
      </c>
      <c r="H1581" s="11" t="s">
        <v>2853</v>
      </c>
      <c r="I1581" s="9" t="s">
        <v>2854</v>
      </c>
      <c r="J1581" s="12" t="s">
        <v>101</v>
      </c>
      <c r="K1581" s="9"/>
      <c r="L1581" s="12" t="s">
        <v>101</v>
      </c>
      <c r="M1581" s="11" t="s">
        <v>6837</v>
      </c>
      <c r="N1581" s="11" t="s">
        <v>6001</v>
      </c>
      <c r="O1581" s="9" t="s">
        <v>1836</v>
      </c>
      <c r="P1581" s="9" t="s">
        <v>5440</v>
      </c>
      <c r="Q1581" s="11"/>
      <c r="R1581" s="166" t="s">
        <v>1778</v>
      </c>
      <c r="S1581" s="9"/>
      <c r="T1581" s="13">
        <v>4.76</v>
      </c>
      <c r="U1581" s="10">
        <v>44694</v>
      </c>
      <c r="V1581" s="9"/>
      <c r="W1581" s="12" t="s">
        <v>93</v>
      </c>
      <c r="X1581" s="12" t="s">
        <v>103</v>
      </c>
      <c r="Y1581" s="12"/>
      <c r="Z1581" s="11"/>
      <c r="AA1581" s="14">
        <v>5000</v>
      </c>
      <c r="AB1581" s="14">
        <v>0</v>
      </c>
      <c r="AC1581" s="14">
        <v>0</v>
      </c>
      <c r="AD1581" s="14">
        <v>0</v>
      </c>
      <c r="AE1581" s="161">
        <f>SUM(TAMPData2202[[#This Row],[2022 PE Obligations]:[2022 Paving Obligations]])</f>
        <v>5000</v>
      </c>
      <c r="AF1581" s="14">
        <v>45000</v>
      </c>
      <c r="AG1581" s="14">
        <v>0</v>
      </c>
      <c r="AH1581" s="14">
        <v>0</v>
      </c>
      <c r="AI1581" s="14">
        <v>0</v>
      </c>
      <c r="AJ1581" s="14">
        <v>45000</v>
      </c>
      <c r="AK1581" s="16" t="s">
        <v>6838</v>
      </c>
    </row>
    <row r="1582" spans="1:37" hidden="1" x14ac:dyDescent="0.35">
      <c r="A1582" s="159">
        <v>131282</v>
      </c>
      <c r="B1582" s="8">
        <v>1</v>
      </c>
      <c r="C1582" s="9" t="s">
        <v>122</v>
      </c>
      <c r="D1582" s="10">
        <v>44229</v>
      </c>
      <c r="E1582" s="9" t="s">
        <v>398</v>
      </c>
      <c r="F1582" s="10">
        <v>44349.875196759262</v>
      </c>
      <c r="G1582" s="9" t="s">
        <v>108</v>
      </c>
      <c r="H1582" s="11" t="s">
        <v>297</v>
      </c>
      <c r="I1582" s="9" t="s">
        <v>298</v>
      </c>
      <c r="J1582" s="12" t="s">
        <v>299</v>
      </c>
      <c r="K1582" s="9"/>
      <c r="L1582" s="12" t="s">
        <v>300</v>
      </c>
      <c r="M1582" s="11" t="s">
        <v>6839</v>
      </c>
      <c r="N1582" s="11" t="s">
        <v>6487</v>
      </c>
      <c r="O1582" s="9" t="s">
        <v>119</v>
      </c>
      <c r="P1582" s="9" t="s">
        <v>5162</v>
      </c>
      <c r="Q1582" s="11"/>
      <c r="R1582" s="166" t="s">
        <v>1778</v>
      </c>
      <c r="S1582" s="9"/>
      <c r="T1582" s="13">
        <v>0</v>
      </c>
      <c r="U1582" s="10">
        <v>44323</v>
      </c>
      <c r="V1582" s="9"/>
      <c r="W1582" s="12" t="s">
        <v>93</v>
      </c>
      <c r="X1582" s="12" t="s">
        <v>303</v>
      </c>
      <c r="Y1582" s="153" t="s">
        <v>29</v>
      </c>
      <c r="Z1582" s="11"/>
      <c r="AA1582" s="14">
        <v>0</v>
      </c>
      <c r="AB1582" s="14">
        <v>0</v>
      </c>
      <c r="AC1582" s="14">
        <v>163773</v>
      </c>
      <c r="AD1582" s="14">
        <v>0</v>
      </c>
      <c r="AE1582" s="161">
        <f>SUM(TAMPData2202[[#This Row],[2022 PE Obligations]:[2022 Paving Obligations]])</f>
        <v>163773</v>
      </c>
      <c r="AF1582" s="14">
        <v>0</v>
      </c>
      <c r="AG1582" s="14">
        <v>0</v>
      </c>
      <c r="AH1582" s="14">
        <v>163773</v>
      </c>
      <c r="AI1582" s="14">
        <v>0</v>
      </c>
      <c r="AJ1582" s="14">
        <v>163773</v>
      </c>
      <c r="AK1582" s="16" t="s">
        <v>6840</v>
      </c>
    </row>
    <row r="1583" spans="1:37" hidden="1" x14ac:dyDescent="0.35">
      <c r="A1583" s="159">
        <v>131285</v>
      </c>
      <c r="B1583" s="8">
        <v>4</v>
      </c>
      <c r="C1583" s="9" t="s">
        <v>114</v>
      </c>
      <c r="D1583" s="10">
        <v>44230</v>
      </c>
      <c r="E1583" s="9" t="s">
        <v>228</v>
      </c>
      <c r="F1583" s="10">
        <v>44600</v>
      </c>
      <c r="G1583" s="9" t="s">
        <v>228</v>
      </c>
      <c r="H1583" s="11" t="s">
        <v>254</v>
      </c>
      <c r="I1583" s="9" t="s">
        <v>4269</v>
      </c>
      <c r="J1583" s="12"/>
      <c r="K1583" s="9" t="s">
        <v>4270</v>
      </c>
      <c r="L1583" s="12" t="s">
        <v>183</v>
      </c>
      <c r="M1583" s="11" t="s">
        <v>4271</v>
      </c>
      <c r="N1583" s="11"/>
      <c r="O1583" s="9" t="s">
        <v>4183</v>
      </c>
      <c r="P1583" s="9" t="s">
        <v>157</v>
      </c>
      <c r="Q1583" s="11"/>
      <c r="R1583" s="9" t="s">
        <v>47</v>
      </c>
      <c r="S1583" s="9" t="s">
        <v>43</v>
      </c>
      <c r="T1583" s="13">
        <v>1.06</v>
      </c>
      <c r="U1583" s="12"/>
      <c r="V1583" s="9"/>
      <c r="W1583" s="12" t="s">
        <v>93</v>
      </c>
      <c r="X1583" s="12" t="s">
        <v>186</v>
      </c>
      <c r="Y1583" s="153" t="s">
        <v>34</v>
      </c>
      <c r="Z1583" s="11"/>
      <c r="AA1583" s="14">
        <v>0</v>
      </c>
      <c r="AB1583" s="14">
        <v>0</v>
      </c>
      <c r="AC1583" s="14">
        <v>0</v>
      </c>
      <c r="AD1583" s="14">
        <v>562.11</v>
      </c>
      <c r="AE1583" s="161">
        <f>SUM(TAMPData2202[[#This Row],[2022 PE Obligations]:[2022 Paving Obligations]])</f>
        <v>562.11</v>
      </c>
      <c r="AF1583" s="14">
        <v>0</v>
      </c>
      <c r="AG1583" s="14">
        <v>0</v>
      </c>
      <c r="AH1583" s="14">
        <v>0</v>
      </c>
      <c r="AI1583" s="14">
        <v>75843.259999999995</v>
      </c>
      <c r="AJ1583" s="14">
        <v>75843.259999999995</v>
      </c>
      <c r="AK1583" s="16" t="s">
        <v>4272</v>
      </c>
    </row>
    <row r="1584" spans="1:37" hidden="1" x14ac:dyDescent="0.35">
      <c r="A1584" s="159">
        <v>131291</v>
      </c>
      <c r="B1584" s="8">
        <v>4</v>
      </c>
      <c r="C1584" s="9" t="s">
        <v>85</v>
      </c>
      <c r="D1584" s="10">
        <v>44231</v>
      </c>
      <c r="E1584" s="9" t="s">
        <v>228</v>
      </c>
      <c r="F1584" s="10">
        <v>44231</v>
      </c>
      <c r="G1584" s="9" t="s">
        <v>228</v>
      </c>
      <c r="H1584" s="11" t="s">
        <v>88</v>
      </c>
      <c r="I1584" s="9" t="s">
        <v>4273</v>
      </c>
      <c r="J1584" s="12"/>
      <c r="K1584" s="9" t="s">
        <v>4274</v>
      </c>
      <c r="L1584" s="12" t="s">
        <v>183</v>
      </c>
      <c r="M1584" s="11" t="s">
        <v>4275</v>
      </c>
      <c r="N1584" s="11"/>
      <c r="O1584" s="9" t="s">
        <v>4183</v>
      </c>
      <c r="P1584" s="9" t="s">
        <v>157</v>
      </c>
      <c r="Q1584" s="11"/>
      <c r="R1584" s="9" t="s">
        <v>47</v>
      </c>
      <c r="S1584" s="9" t="s">
        <v>43</v>
      </c>
      <c r="T1584" s="13">
        <v>0.75900000000000001</v>
      </c>
      <c r="U1584" s="12"/>
      <c r="V1584" s="9"/>
      <c r="W1584" s="12" t="s">
        <v>93</v>
      </c>
      <c r="X1584" s="12" t="s">
        <v>186</v>
      </c>
      <c r="Y1584" s="153" t="s">
        <v>34</v>
      </c>
      <c r="Z1584" s="11"/>
      <c r="AA1584" s="14">
        <v>0</v>
      </c>
      <c r="AB1584" s="14">
        <v>0</v>
      </c>
      <c r="AC1584" s="14">
        <v>0</v>
      </c>
      <c r="AD1584" s="14">
        <v>124182.17</v>
      </c>
      <c r="AE1584" s="161">
        <f>SUM(TAMPData2202[[#This Row],[2022 PE Obligations]:[2022 Paving Obligations]])</f>
        <v>124182.17</v>
      </c>
      <c r="AF1584" s="14">
        <v>0</v>
      </c>
      <c r="AG1584" s="14">
        <v>0</v>
      </c>
      <c r="AH1584" s="14">
        <v>0</v>
      </c>
      <c r="AI1584" s="14">
        <v>124182.17</v>
      </c>
      <c r="AJ1584" s="14">
        <v>124182.17</v>
      </c>
      <c r="AK1584" s="16" t="s">
        <v>4276</v>
      </c>
    </row>
    <row r="1585" spans="1:37" hidden="1" x14ac:dyDescent="0.35">
      <c r="A1585" s="159">
        <v>131292</v>
      </c>
      <c r="B1585" s="8">
        <v>4</v>
      </c>
      <c r="C1585" s="9" t="s">
        <v>85</v>
      </c>
      <c r="D1585" s="10">
        <v>44231</v>
      </c>
      <c r="E1585" s="9" t="s">
        <v>228</v>
      </c>
      <c r="F1585" s="10">
        <v>44232</v>
      </c>
      <c r="G1585" s="9" t="s">
        <v>228</v>
      </c>
      <c r="H1585" s="11" t="s">
        <v>88</v>
      </c>
      <c r="I1585" s="9" t="s">
        <v>4277</v>
      </c>
      <c r="J1585" s="12"/>
      <c r="K1585" s="9" t="s">
        <v>4028</v>
      </c>
      <c r="L1585" s="12" t="s">
        <v>183</v>
      </c>
      <c r="M1585" s="11" t="s">
        <v>4278</v>
      </c>
      <c r="N1585" s="11"/>
      <c r="O1585" s="9" t="s">
        <v>4183</v>
      </c>
      <c r="P1585" s="9" t="s">
        <v>157</v>
      </c>
      <c r="Q1585" s="11"/>
      <c r="R1585" s="9" t="s">
        <v>47</v>
      </c>
      <c r="S1585" s="9" t="s">
        <v>43</v>
      </c>
      <c r="T1585" s="13">
        <v>2.14</v>
      </c>
      <c r="U1585" s="12"/>
      <c r="V1585" s="9"/>
      <c r="W1585" s="12" t="s">
        <v>93</v>
      </c>
      <c r="X1585" s="12" t="s">
        <v>103</v>
      </c>
      <c r="Y1585" s="153" t="s">
        <v>34</v>
      </c>
      <c r="Z1585" s="11"/>
      <c r="AA1585" s="14">
        <v>0</v>
      </c>
      <c r="AB1585" s="14">
        <v>0</v>
      </c>
      <c r="AC1585" s="14">
        <v>0</v>
      </c>
      <c r="AD1585" s="14">
        <v>1291600</v>
      </c>
      <c r="AE1585" s="161">
        <f>SUM(TAMPData2202[[#This Row],[2022 PE Obligations]:[2022 Paving Obligations]])</f>
        <v>1291600</v>
      </c>
      <c r="AF1585" s="14">
        <v>0</v>
      </c>
      <c r="AG1585" s="14">
        <v>0</v>
      </c>
      <c r="AH1585" s="14">
        <v>0</v>
      </c>
      <c r="AI1585" s="14">
        <v>1291600</v>
      </c>
      <c r="AJ1585" s="14">
        <v>1291600</v>
      </c>
      <c r="AK1585" s="16" t="s">
        <v>4279</v>
      </c>
    </row>
    <row r="1586" spans="1:37" ht="36" hidden="1" x14ac:dyDescent="0.35">
      <c r="A1586" s="159">
        <v>131293</v>
      </c>
      <c r="B1586" s="8">
        <v>4</v>
      </c>
      <c r="C1586" s="9" t="s">
        <v>85</v>
      </c>
      <c r="D1586" s="10">
        <v>44231</v>
      </c>
      <c r="E1586" s="9" t="s">
        <v>228</v>
      </c>
      <c r="F1586" s="10">
        <v>44231</v>
      </c>
      <c r="G1586" s="9" t="s">
        <v>228</v>
      </c>
      <c r="H1586" s="11" t="s">
        <v>88</v>
      </c>
      <c r="I1586" s="9" t="s">
        <v>4280</v>
      </c>
      <c r="J1586" s="12"/>
      <c r="K1586" s="9" t="s">
        <v>4281</v>
      </c>
      <c r="L1586" s="12" t="s">
        <v>183</v>
      </c>
      <c r="M1586" s="11" t="s">
        <v>4282</v>
      </c>
      <c r="N1586" s="11"/>
      <c r="O1586" s="9" t="s">
        <v>4183</v>
      </c>
      <c r="P1586" s="9" t="s">
        <v>157</v>
      </c>
      <c r="Q1586" s="11"/>
      <c r="R1586" s="9" t="s">
        <v>47</v>
      </c>
      <c r="S1586" s="9" t="s">
        <v>43</v>
      </c>
      <c r="T1586" s="13">
        <v>1.0720000000000001</v>
      </c>
      <c r="U1586" s="12"/>
      <c r="V1586" s="9"/>
      <c r="W1586" s="12" t="s">
        <v>93</v>
      </c>
      <c r="X1586" s="12" t="s">
        <v>186</v>
      </c>
      <c r="Y1586" s="153" t="s">
        <v>34</v>
      </c>
      <c r="Z1586" s="11"/>
      <c r="AA1586" s="14">
        <v>0</v>
      </c>
      <c r="AB1586" s="14">
        <v>0</v>
      </c>
      <c r="AC1586" s="14">
        <v>0</v>
      </c>
      <c r="AD1586" s="14">
        <v>140524.18</v>
      </c>
      <c r="AE1586" s="161">
        <f>SUM(TAMPData2202[[#This Row],[2022 PE Obligations]:[2022 Paving Obligations]])</f>
        <v>140524.18</v>
      </c>
      <c r="AF1586" s="14">
        <v>0</v>
      </c>
      <c r="AG1586" s="14">
        <v>0</v>
      </c>
      <c r="AH1586" s="14">
        <v>0</v>
      </c>
      <c r="AI1586" s="14">
        <v>140524.18</v>
      </c>
      <c r="AJ1586" s="14">
        <v>140524.18</v>
      </c>
      <c r="AK1586" s="16" t="s">
        <v>4283</v>
      </c>
    </row>
    <row r="1587" spans="1:37" hidden="1" x14ac:dyDescent="0.35">
      <c r="A1587" s="159">
        <v>131294</v>
      </c>
      <c r="B1587" s="8">
        <v>4</v>
      </c>
      <c r="C1587" s="9" t="s">
        <v>85</v>
      </c>
      <c r="D1587" s="10">
        <v>44231</v>
      </c>
      <c r="E1587" s="9" t="s">
        <v>228</v>
      </c>
      <c r="F1587" s="10">
        <v>44231</v>
      </c>
      <c r="G1587" s="9" t="s">
        <v>228</v>
      </c>
      <c r="H1587" s="11" t="s">
        <v>88</v>
      </c>
      <c r="I1587" s="9" t="s">
        <v>4284</v>
      </c>
      <c r="J1587" s="12"/>
      <c r="K1587" s="9" t="s">
        <v>4285</v>
      </c>
      <c r="L1587" s="12" t="s">
        <v>183</v>
      </c>
      <c r="M1587" s="11" t="s">
        <v>4286</v>
      </c>
      <c r="N1587" s="11"/>
      <c r="O1587" s="9" t="s">
        <v>4183</v>
      </c>
      <c r="P1587" s="9" t="s">
        <v>157</v>
      </c>
      <c r="Q1587" s="11"/>
      <c r="R1587" s="9" t="s">
        <v>47</v>
      </c>
      <c r="S1587" s="9" t="s">
        <v>43</v>
      </c>
      <c r="T1587" s="13">
        <v>2.9449999999999998</v>
      </c>
      <c r="U1587" s="12"/>
      <c r="V1587" s="9"/>
      <c r="W1587" s="12" t="s">
        <v>93</v>
      </c>
      <c r="X1587" s="12" t="s">
        <v>186</v>
      </c>
      <c r="Y1587" s="153" t="s">
        <v>34</v>
      </c>
      <c r="Z1587" s="11"/>
      <c r="AA1587" s="14">
        <v>0</v>
      </c>
      <c r="AB1587" s="14">
        <v>0</v>
      </c>
      <c r="AC1587" s="14">
        <v>0</v>
      </c>
      <c r="AD1587" s="14">
        <v>428138.64</v>
      </c>
      <c r="AE1587" s="161">
        <f>SUM(TAMPData2202[[#This Row],[2022 PE Obligations]:[2022 Paving Obligations]])</f>
        <v>428138.64</v>
      </c>
      <c r="AF1587" s="14">
        <v>0</v>
      </c>
      <c r="AG1587" s="14">
        <v>0</v>
      </c>
      <c r="AH1587" s="14">
        <v>0</v>
      </c>
      <c r="AI1587" s="14">
        <v>428138.64</v>
      </c>
      <c r="AJ1587" s="14">
        <v>428138.64</v>
      </c>
      <c r="AK1587" s="16" t="s">
        <v>4287</v>
      </c>
    </row>
    <row r="1588" spans="1:37" hidden="1" x14ac:dyDescent="0.35">
      <c r="A1588" s="159">
        <v>131295</v>
      </c>
      <c r="B1588" s="8">
        <v>4</v>
      </c>
      <c r="C1588" s="9" t="s">
        <v>85</v>
      </c>
      <c r="D1588" s="10">
        <v>44231</v>
      </c>
      <c r="E1588" s="9" t="s">
        <v>228</v>
      </c>
      <c r="F1588" s="10">
        <v>44231</v>
      </c>
      <c r="G1588" s="9" t="s">
        <v>228</v>
      </c>
      <c r="H1588" s="11" t="s">
        <v>88</v>
      </c>
      <c r="I1588" s="9" t="s">
        <v>4288</v>
      </c>
      <c r="J1588" s="12"/>
      <c r="K1588" s="9" t="s">
        <v>4289</v>
      </c>
      <c r="L1588" s="12" t="s">
        <v>183</v>
      </c>
      <c r="M1588" s="11" t="s">
        <v>4290</v>
      </c>
      <c r="N1588" s="11"/>
      <c r="O1588" s="9" t="s">
        <v>4183</v>
      </c>
      <c r="P1588" s="9" t="s">
        <v>157</v>
      </c>
      <c r="Q1588" s="11"/>
      <c r="R1588" s="9" t="s">
        <v>47</v>
      </c>
      <c r="S1588" s="9" t="s">
        <v>43</v>
      </c>
      <c r="T1588" s="13">
        <v>2.3340000000000001</v>
      </c>
      <c r="U1588" s="12"/>
      <c r="V1588" s="9"/>
      <c r="W1588" s="12" t="s">
        <v>93</v>
      </c>
      <c r="X1588" s="12" t="s">
        <v>186</v>
      </c>
      <c r="Y1588" s="153" t="s">
        <v>34</v>
      </c>
      <c r="Z1588" s="11"/>
      <c r="AA1588" s="14">
        <v>0</v>
      </c>
      <c r="AB1588" s="14">
        <v>0</v>
      </c>
      <c r="AC1588" s="14">
        <v>0</v>
      </c>
      <c r="AD1588" s="14">
        <v>342902.82</v>
      </c>
      <c r="AE1588" s="161">
        <f>SUM(TAMPData2202[[#This Row],[2022 PE Obligations]:[2022 Paving Obligations]])</f>
        <v>342902.82</v>
      </c>
      <c r="AF1588" s="14">
        <v>0</v>
      </c>
      <c r="AG1588" s="14">
        <v>0</v>
      </c>
      <c r="AH1588" s="14">
        <v>0</v>
      </c>
      <c r="AI1588" s="14">
        <v>342902.82</v>
      </c>
      <c r="AJ1588" s="14">
        <v>342902.82</v>
      </c>
      <c r="AK1588" s="16" t="s">
        <v>4291</v>
      </c>
    </row>
    <row r="1589" spans="1:37" hidden="1" x14ac:dyDescent="0.35">
      <c r="A1589" s="159">
        <v>131310</v>
      </c>
      <c r="B1589" s="8">
        <v>3</v>
      </c>
      <c r="C1589" s="9" t="s">
        <v>122</v>
      </c>
      <c r="D1589" s="10">
        <v>44236</v>
      </c>
      <c r="E1589" s="9" t="s">
        <v>398</v>
      </c>
      <c r="F1589" s="10">
        <v>44349.875138888892</v>
      </c>
      <c r="G1589" s="9" t="s">
        <v>108</v>
      </c>
      <c r="H1589" s="11" t="s">
        <v>538</v>
      </c>
      <c r="I1589" s="9" t="s">
        <v>680</v>
      </c>
      <c r="J1589" s="12" t="s">
        <v>101</v>
      </c>
      <c r="K1589" s="9"/>
      <c r="L1589" s="12" t="s">
        <v>101</v>
      </c>
      <c r="M1589" s="11" t="s">
        <v>6841</v>
      </c>
      <c r="N1589" s="11" t="s">
        <v>6487</v>
      </c>
      <c r="O1589" s="9" t="s">
        <v>119</v>
      </c>
      <c r="P1589" s="9" t="s">
        <v>5162</v>
      </c>
      <c r="Q1589" s="11"/>
      <c r="R1589" s="166" t="s">
        <v>1778</v>
      </c>
      <c r="S1589" s="9"/>
      <c r="T1589" s="13">
        <v>0</v>
      </c>
      <c r="U1589" s="10">
        <v>44323</v>
      </c>
      <c r="V1589" s="9"/>
      <c r="W1589" s="12" t="s">
        <v>93</v>
      </c>
      <c r="X1589" s="12" t="s">
        <v>13</v>
      </c>
      <c r="Y1589" s="12"/>
      <c r="Z1589" s="11"/>
      <c r="AA1589" s="14">
        <v>0</v>
      </c>
      <c r="AB1589" s="14">
        <v>0</v>
      </c>
      <c r="AC1589" s="14">
        <v>137122</v>
      </c>
      <c r="AD1589" s="14">
        <v>0</v>
      </c>
      <c r="AE1589" s="161">
        <f>SUM(TAMPData2202[[#This Row],[2022 PE Obligations]:[2022 Paving Obligations]])</f>
        <v>137122</v>
      </c>
      <c r="AF1589" s="14">
        <v>0</v>
      </c>
      <c r="AG1589" s="14">
        <v>0</v>
      </c>
      <c r="AH1589" s="14">
        <v>137122</v>
      </c>
      <c r="AI1589" s="14">
        <v>0</v>
      </c>
      <c r="AJ1589" s="14">
        <v>137122</v>
      </c>
      <c r="AK1589" s="16" t="s">
        <v>6842</v>
      </c>
    </row>
    <row r="1590" spans="1:37" hidden="1" x14ac:dyDescent="0.35">
      <c r="A1590" s="159">
        <v>131329</v>
      </c>
      <c r="B1590" s="8">
        <v>3</v>
      </c>
      <c r="C1590" s="9" t="s">
        <v>85</v>
      </c>
      <c r="D1590" s="10">
        <v>44239</v>
      </c>
      <c r="E1590" s="9" t="s">
        <v>228</v>
      </c>
      <c r="F1590" s="10">
        <v>44239</v>
      </c>
      <c r="G1590" s="9" t="s">
        <v>228</v>
      </c>
      <c r="H1590" s="11" t="s">
        <v>1489</v>
      </c>
      <c r="I1590" s="9" t="s">
        <v>4292</v>
      </c>
      <c r="J1590" s="12"/>
      <c r="K1590" s="9" t="s">
        <v>4293</v>
      </c>
      <c r="L1590" s="12" t="s">
        <v>183</v>
      </c>
      <c r="M1590" s="11" t="s">
        <v>4294</v>
      </c>
      <c r="N1590" s="11"/>
      <c r="O1590" s="9" t="s">
        <v>4183</v>
      </c>
      <c r="P1590" s="9" t="s">
        <v>157</v>
      </c>
      <c r="Q1590" s="11"/>
      <c r="R1590" s="9" t="s">
        <v>47</v>
      </c>
      <c r="S1590" s="9" t="s">
        <v>43</v>
      </c>
      <c r="T1590" s="13">
        <v>6.056</v>
      </c>
      <c r="U1590" s="12"/>
      <c r="V1590" s="9"/>
      <c r="W1590" s="12" t="s">
        <v>93</v>
      </c>
      <c r="X1590" s="12" t="s">
        <v>186</v>
      </c>
      <c r="Y1590" s="153" t="s">
        <v>34</v>
      </c>
      <c r="Z1590" s="11"/>
      <c r="AA1590" s="14">
        <v>0</v>
      </c>
      <c r="AB1590" s="14">
        <v>0</v>
      </c>
      <c r="AC1590" s="14">
        <v>0</v>
      </c>
      <c r="AD1590" s="14">
        <v>614362</v>
      </c>
      <c r="AE1590" s="161">
        <f>SUM(TAMPData2202[[#This Row],[2022 PE Obligations]:[2022 Paving Obligations]])</f>
        <v>614362</v>
      </c>
      <c r="AF1590" s="14">
        <v>0</v>
      </c>
      <c r="AG1590" s="14">
        <v>0</v>
      </c>
      <c r="AH1590" s="14">
        <v>0</v>
      </c>
      <c r="AI1590" s="14">
        <v>614362</v>
      </c>
      <c r="AJ1590" s="14">
        <v>614362</v>
      </c>
      <c r="AK1590" s="16" t="s">
        <v>4295</v>
      </c>
    </row>
    <row r="1591" spans="1:37" hidden="1" x14ac:dyDescent="0.35">
      <c r="A1591" s="159">
        <v>131331</v>
      </c>
      <c r="B1591" s="8">
        <v>3</v>
      </c>
      <c r="C1591" s="9" t="s">
        <v>114</v>
      </c>
      <c r="D1591" s="10">
        <v>44239</v>
      </c>
      <c r="E1591" s="9" t="s">
        <v>228</v>
      </c>
      <c r="F1591" s="10">
        <v>44517</v>
      </c>
      <c r="G1591" s="9" t="s">
        <v>228</v>
      </c>
      <c r="H1591" s="11" t="s">
        <v>1272</v>
      </c>
      <c r="I1591" s="9" t="s">
        <v>4296</v>
      </c>
      <c r="J1591" s="12"/>
      <c r="K1591" s="9" t="s">
        <v>4297</v>
      </c>
      <c r="L1591" s="12" t="s">
        <v>183</v>
      </c>
      <c r="M1591" s="11" t="s">
        <v>4298</v>
      </c>
      <c r="N1591" s="11"/>
      <c r="O1591" s="9" t="s">
        <v>4183</v>
      </c>
      <c r="P1591" s="9" t="s">
        <v>157</v>
      </c>
      <c r="Q1591" s="11"/>
      <c r="R1591" s="9" t="s">
        <v>47</v>
      </c>
      <c r="S1591" s="9" t="s">
        <v>43</v>
      </c>
      <c r="T1591" s="13">
        <v>3.1579999999999999</v>
      </c>
      <c r="U1591" s="12"/>
      <c r="V1591" s="9"/>
      <c r="W1591" s="12" t="s">
        <v>93</v>
      </c>
      <c r="X1591" s="12" t="s">
        <v>186</v>
      </c>
      <c r="Y1591" s="153" t="s">
        <v>34</v>
      </c>
      <c r="Z1591" s="11"/>
      <c r="AA1591" s="14">
        <v>0</v>
      </c>
      <c r="AB1591" s="14">
        <v>0</v>
      </c>
      <c r="AC1591" s="14">
        <v>0</v>
      </c>
      <c r="AD1591" s="14">
        <v>219129.45</v>
      </c>
      <c r="AE1591" s="161">
        <f>SUM(TAMPData2202[[#This Row],[2022 PE Obligations]:[2022 Paving Obligations]])</f>
        <v>219129.45</v>
      </c>
      <c r="AF1591" s="14">
        <v>0</v>
      </c>
      <c r="AG1591" s="14">
        <v>0</v>
      </c>
      <c r="AH1591" s="14">
        <v>0</v>
      </c>
      <c r="AI1591" s="14">
        <v>219129.45</v>
      </c>
      <c r="AJ1591" s="14">
        <v>219129.45</v>
      </c>
      <c r="AK1591" s="16" t="s">
        <v>4299</v>
      </c>
    </row>
    <row r="1592" spans="1:37" hidden="1" x14ac:dyDescent="0.35">
      <c r="A1592" s="159">
        <v>131333</v>
      </c>
      <c r="B1592" s="8">
        <v>2</v>
      </c>
      <c r="C1592" s="9" t="s">
        <v>85</v>
      </c>
      <c r="D1592" s="10">
        <v>44243</v>
      </c>
      <c r="E1592" s="9" t="s">
        <v>5526</v>
      </c>
      <c r="F1592" s="10">
        <v>44540</v>
      </c>
      <c r="G1592" s="9" t="s">
        <v>426</v>
      </c>
      <c r="H1592" s="11" t="s">
        <v>223</v>
      </c>
      <c r="I1592" s="9" t="s">
        <v>6843</v>
      </c>
      <c r="J1592" s="12"/>
      <c r="K1592" s="9" t="s">
        <v>6844</v>
      </c>
      <c r="L1592" s="12" t="s">
        <v>183</v>
      </c>
      <c r="M1592" s="11" t="s">
        <v>6845</v>
      </c>
      <c r="N1592" s="11" t="s">
        <v>5537</v>
      </c>
      <c r="O1592" s="9" t="s">
        <v>5109</v>
      </c>
      <c r="P1592" s="9" t="s">
        <v>5027</v>
      </c>
      <c r="Q1592" s="11"/>
      <c r="R1592" s="166" t="s">
        <v>1778</v>
      </c>
      <c r="S1592" s="9"/>
      <c r="T1592" s="13">
        <v>0.01</v>
      </c>
      <c r="U1592" s="12"/>
      <c r="V1592" s="9"/>
      <c r="W1592" s="12" t="s">
        <v>93</v>
      </c>
      <c r="X1592" s="12" t="s">
        <v>103</v>
      </c>
      <c r="Y1592" s="12"/>
      <c r="Z1592" s="11"/>
      <c r="AA1592" s="14">
        <v>0</v>
      </c>
      <c r="AB1592" s="14">
        <v>0</v>
      </c>
      <c r="AC1592" s="14">
        <v>146039</v>
      </c>
      <c r="AD1592" s="14">
        <v>0</v>
      </c>
      <c r="AE1592" s="161">
        <f>SUM(TAMPData2202[[#This Row],[2022 PE Obligations]:[2022 Paving Obligations]])</f>
        <v>146039</v>
      </c>
      <c r="AF1592" s="14">
        <v>15000</v>
      </c>
      <c r="AG1592" s="14">
        <v>0</v>
      </c>
      <c r="AH1592" s="14">
        <v>146039</v>
      </c>
      <c r="AI1592" s="14">
        <v>0</v>
      </c>
      <c r="AJ1592" s="14">
        <v>161039</v>
      </c>
      <c r="AK1592" s="16" t="s">
        <v>6846</v>
      </c>
    </row>
    <row r="1593" spans="1:37" ht="36" hidden="1" x14ac:dyDescent="0.35">
      <c r="A1593" s="159">
        <v>131338</v>
      </c>
      <c r="B1593" s="8">
        <v>2</v>
      </c>
      <c r="C1593" s="9" t="s">
        <v>85</v>
      </c>
      <c r="D1593" s="10">
        <v>44246</v>
      </c>
      <c r="E1593" s="9" t="s">
        <v>6608</v>
      </c>
      <c r="F1593" s="10">
        <v>44246</v>
      </c>
      <c r="G1593" s="9" t="s">
        <v>6608</v>
      </c>
      <c r="H1593" s="11" t="s">
        <v>144</v>
      </c>
      <c r="I1593" s="9"/>
      <c r="J1593" s="12"/>
      <c r="K1593" s="9"/>
      <c r="L1593" s="12"/>
      <c r="M1593" s="11" t="s">
        <v>6847</v>
      </c>
      <c r="N1593" s="11"/>
      <c r="O1593" s="9" t="s">
        <v>5122</v>
      </c>
      <c r="P1593" s="9" t="s">
        <v>5123</v>
      </c>
      <c r="Q1593" s="11"/>
      <c r="R1593" s="166" t="s">
        <v>1778</v>
      </c>
      <c r="S1593" s="166" t="s">
        <v>1778</v>
      </c>
      <c r="T1593" s="15" t="s">
        <v>505</v>
      </c>
      <c r="U1593" s="12"/>
      <c r="V1593" s="9"/>
      <c r="W1593" s="12" t="s">
        <v>93</v>
      </c>
      <c r="X1593" s="12"/>
      <c r="Y1593" s="12"/>
      <c r="Z1593" s="11"/>
      <c r="AA1593" s="14">
        <v>0</v>
      </c>
      <c r="AB1593" s="14">
        <v>0</v>
      </c>
      <c r="AC1593" s="14">
        <v>72700</v>
      </c>
      <c r="AD1593" s="14">
        <v>0</v>
      </c>
      <c r="AE1593" s="161">
        <f>SUM(TAMPData2202[[#This Row],[2022 PE Obligations]:[2022 Paving Obligations]])</f>
        <v>72700</v>
      </c>
      <c r="AF1593" s="14">
        <v>0</v>
      </c>
      <c r="AG1593" s="14">
        <v>0</v>
      </c>
      <c r="AH1593" s="14">
        <v>96100</v>
      </c>
      <c r="AI1593" s="14">
        <v>0</v>
      </c>
      <c r="AJ1593" s="14">
        <v>96100</v>
      </c>
      <c r="AK1593" s="16" t="s">
        <v>6848</v>
      </c>
    </row>
    <row r="1594" spans="1:37" hidden="1" x14ac:dyDescent="0.35">
      <c r="A1594" s="159">
        <v>131339</v>
      </c>
      <c r="B1594" s="8">
        <v>2</v>
      </c>
      <c r="C1594" s="9" t="s">
        <v>85</v>
      </c>
      <c r="D1594" s="10">
        <v>44246</v>
      </c>
      <c r="E1594" s="9" t="s">
        <v>6802</v>
      </c>
      <c r="F1594" s="10">
        <v>44246</v>
      </c>
      <c r="G1594" s="9" t="s">
        <v>6802</v>
      </c>
      <c r="H1594" s="11" t="s">
        <v>135</v>
      </c>
      <c r="I1594" s="9"/>
      <c r="J1594" s="12"/>
      <c r="K1594" s="9"/>
      <c r="L1594" s="12"/>
      <c r="M1594" s="11" t="s">
        <v>6849</v>
      </c>
      <c r="N1594" s="11"/>
      <c r="O1594" s="9" t="s">
        <v>5122</v>
      </c>
      <c r="P1594" s="9" t="s">
        <v>5123</v>
      </c>
      <c r="Q1594" s="11"/>
      <c r="R1594" s="166" t="s">
        <v>1778</v>
      </c>
      <c r="S1594" s="166" t="s">
        <v>1778</v>
      </c>
      <c r="T1594" s="15" t="s">
        <v>505</v>
      </c>
      <c r="U1594" s="12"/>
      <c r="V1594" s="9"/>
      <c r="W1594" s="12" t="s">
        <v>93</v>
      </c>
      <c r="X1594" s="12"/>
      <c r="Y1594" s="12"/>
      <c r="Z1594" s="11"/>
      <c r="AA1594" s="14">
        <v>0</v>
      </c>
      <c r="AB1594" s="14">
        <v>0</v>
      </c>
      <c r="AC1594" s="14">
        <v>36100</v>
      </c>
      <c r="AD1594" s="14">
        <v>0</v>
      </c>
      <c r="AE1594" s="161">
        <f>SUM(TAMPData2202[[#This Row],[2022 PE Obligations]:[2022 Paving Obligations]])</f>
        <v>36100</v>
      </c>
      <c r="AF1594" s="14">
        <v>0</v>
      </c>
      <c r="AG1594" s="14">
        <v>0</v>
      </c>
      <c r="AH1594" s="14">
        <v>51100</v>
      </c>
      <c r="AI1594" s="14">
        <v>0</v>
      </c>
      <c r="AJ1594" s="14">
        <v>51100</v>
      </c>
      <c r="AK1594" s="16" t="s">
        <v>6850</v>
      </c>
    </row>
    <row r="1595" spans="1:37" hidden="1" x14ac:dyDescent="0.35">
      <c r="A1595" s="159">
        <v>131342</v>
      </c>
      <c r="B1595" s="8">
        <v>1</v>
      </c>
      <c r="C1595" s="9" t="s">
        <v>85</v>
      </c>
      <c r="D1595" s="10">
        <v>44249</v>
      </c>
      <c r="E1595" s="9" t="s">
        <v>6608</v>
      </c>
      <c r="F1595" s="10">
        <v>44249</v>
      </c>
      <c r="G1595" s="9" t="s">
        <v>6608</v>
      </c>
      <c r="H1595" s="11" t="s">
        <v>204</v>
      </c>
      <c r="I1595" s="9"/>
      <c r="J1595" s="12"/>
      <c r="K1595" s="9"/>
      <c r="L1595" s="12"/>
      <c r="M1595" s="11" t="s">
        <v>6851</v>
      </c>
      <c r="N1595" s="11"/>
      <c r="O1595" s="9" t="s">
        <v>5122</v>
      </c>
      <c r="P1595" s="9" t="s">
        <v>5123</v>
      </c>
      <c r="Q1595" s="11"/>
      <c r="R1595" s="166" t="s">
        <v>1778</v>
      </c>
      <c r="S1595" s="166" t="s">
        <v>1778</v>
      </c>
      <c r="T1595" s="15" t="s">
        <v>505</v>
      </c>
      <c r="U1595" s="12"/>
      <c r="V1595" s="9"/>
      <c r="W1595" s="12" t="s">
        <v>93</v>
      </c>
      <c r="X1595" s="12"/>
      <c r="Y1595" s="12"/>
      <c r="Z1595" s="11"/>
      <c r="AA1595" s="14">
        <v>0</v>
      </c>
      <c r="AB1595" s="14">
        <v>0</v>
      </c>
      <c r="AC1595" s="14">
        <v>24000</v>
      </c>
      <c r="AD1595" s="14">
        <v>0</v>
      </c>
      <c r="AE1595" s="161">
        <f>SUM(TAMPData2202[[#This Row],[2022 PE Obligations]:[2022 Paving Obligations]])</f>
        <v>24000</v>
      </c>
      <c r="AF1595" s="14">
        <v>0</v>
      </c>
      <c r="AG1595" s="14">
        <v>0</v>
      </c>
      <c r="AH1595" s="14">
        <v>46000</v>
      </c>
      <c r="AI1595" s="14">
        <v>0</v>
      </c>
      <c r="AJ1595" s="14">
        <v>46000</v>
      </c>
      <c r="AK1595" s="16" t="s">
        <v>6852</v>
      </c>
    </row>
    <row r="1596" spans="1:37" ht="36" hidden="1" x14ac:dyDescent="0.35">
      <c r="A1596" s="159">
        <v>131346</v>
      </c>
      <c r="B1596" s="8">
        <v>3</v>
      </c>
      <c r="C1596" s="9" t="s">
        <v>85</v>
      </c>
      <c r="D1596" s="10">
        <v>44250</v>
      </c>
      <c r="E1596" s="9" t="s">
        <v>6608</v>
      </c>
      <c r="F1596" s="10">
        <v>44250</v>
      </c>
      <c r="G1596" s="9" t="s">
        <v>6608</v>
      </c>
      <c r="H1596" s="11" t="s">
        <v>180</v>
      </c>
      <c r="I1596" s="9"/>
      <c r="J1596" s="12"/>
      <c r="K1596" s="9"/>
      <c r="L1596" s="12"/>
      <c r="M1596" s="11" t="s">
        <v>6853</v>
      </c>
      <c r="N1596" s="11"/>
      <c r="O1596" s="9" t="s">
        <v>5122</v>
      </c>
      <c r="P1596" s="9" t="s">
        <v>5123</v>
      </c>
      <c r="Q1596" s="11"/>
      <c r="R1596" s="166" t="s">
        <v>1778</v>
      </c>
      <c r="S1596" s="166" t="s">
        <v>1778</v>
      </c>
      <c r="T1596" s="15" t="s">
        <v>505</v>
      </c>
      <c r="U1596" s="12"/>
      <c r="V1596" s="9"/>
      <c r="W1596" s="12" t="s">
        <v>93</v>
      </c>
      <c r="X1596" s="12"/>
      <c r="Y1596" s="12"/>
      <c r="Z1596" s="11"/>
      <c r="AA1596" s="14">
        <v>0</v>
      </c>
      <c r="AB1596" s="14">
        <v>0</v>
      </c>
      <c r="AC1596" s="14">
        <v>209800</v>
      </c>
      <c r="AD1596" s="14">
        <v>0</v>
      </c>
      <c r="AE1596" s="161">
        <f>SUM(TAMPData2202[[#This Row],[2022 PE Obligations]:[2022 Paving Obligations]])</f>
        <v>209800</v>
      </c>
      <c r="AF1596" s="14">
        <v>0</v>
      </c>
      <c r="AG1596" s="14">
        <v>0</v>
      </c>
      <c r="AH1596" s="14">
        <v>244600</v>
      </c>
      <c r="AI1596" s="14">
        <v>0</v>
      </c>
      <c r="AJ1596" s="14">
        <v>244600</v>
      </c>
      <c r="AK1596" s="16" t="s">
        <v>6854</v>
      </c>
    </row>
    <row r="1597" spans="1:37" hidden="1" x14ac:dyDescent="0.35">
      <c r="A1597" s="159">
        <v>131350</v>
      </c>
      <c r="B1597" s="8">
        <v>3</v>
      </c>
      <c r="C1597" s="9" t="s">
        <v>122</v>
      </c>
      <c r="D1597" s="10">
        <v>44251</v>
      </c>
      <c r="E1597" s="9" t="s">
        <v>398</v>
      </c>
      <c r="F1597" s="10">
        <v>44494.875219907408</v>
      </c>
      <c r="G1597" s="9" t="s">
        <v>108</v>
      </c>
      <c r="H1597" s="11" t="s">
        <v>109</v>
      </c>
      <c r="I1597" s="9" t="s">
        <v>621</v>
      </c>
      <c r="J1597" s="12" t="s">
        <v>299</v>
      </c>
      <c r="K1597" s="9"/>
      <c r="L1597" s="12" t="s">
        <v>300</v>
      </c>
      <c r="M1597" s="11" t="s">
        <v>644</v>
      </c>
      <c r="N1597" s="11"/>
      <c r="O1597" s="9" t="s">
        <v>438</v>
      </c>
      <c r="P1597" s="9" t="s">
        <v>439</v>
      </c>
      <c r="Q1597" s="11"/>
      <c r="R1597" s="9" t="s">
        <v>39</v>
      </c>
      <c r="S1597" s="9" t="s">
        <v>46</v>
      </c>
      <c r="T1597" s="13">
        <v>0</v>
      </c>
      <c r="U1597" s="10">
        <v>44477</v>
      </c>
      <c r="V1597" s="9"/>
      <c r="W1597" s="12" t="s">
        <v>93</v>
      </c>
      <c r="X1597" s="12" t="s">
        <v>303</v>
      </c>
      <c r="Y1597" s="153" t="s">
        <v>29</v>
      </c>
      <c r="Z1597" s="11" t="s">
        <v>645</v>
      </c>
      <c r="AA1597" s="14">
        <v>0</v>
      </c>
      <c r="AB1597" s="14">
        <v>0</v>
      </c>
      <c r="AC1597" s="14">
        <v>3873897</v>
      </c>
      <c r="AD1597" s="14">
        <v>0</v>
      </c>
      <c r="AE1597" s="161">
        <f>SUM(TAMPData2202[[#This Row],[2022 PE Obligations]:[2022 Paving Obligations]])</f>
        <v>3873897</v>
      </c>
      <c r="AF1597" s="14">
        <v>0</v>
      </c>
      <c r="AG1597" s="14">
        <v>0</v>
      </c>
      <c r="AH1597" s="14">
        <v>3981897</v>
      </c>
      <c r="AI1597" s="14">
        <v>0</v>
      </c>
      <c r="AJ1597" s="14">
        <v>3981897</v>
      </c>
      <c r="AK1597" s="16" t="s">
        <v>647</v>
      </c>
    </row>
    <row r="1598" spans="1:37" hidden="1" x14ac:dyDescent="0.35">
      <c r="A1598" s="159">
        <v>131361</v>
      </c>
      <c r="B1598" s="8">
        <v>3</v>
      </c>
      <c r="C1598" s="9" t="s">
        <v>122</v>
      </c>
      <c r="D1598" s="10">
        <v>44260</v>
      </c>
      <c r="E1598" s="9" t="s">
        <v>398</v>
      </c>
      <c r="F1598" s="10">
        <v>44494.875185185185</v>
      </c>
      <c r="G1598" s="9" t="s">
        <v>108</v>
      </c>
      <c r="H1598" s="11" t="s">
        <v>306</v>
      </c>
      <c r="I1598" s="9" t="s">
        <v>292</v>
      </c>
      <c r="J1598" s="12" t="s">
        <v>101</v>
      </c>
      <c r="K1598" s="9"/>
      <c r="L1598" s="12" t="s">
        <v>101</v>
      </c>
      <c r="M1598" s="11" t="s">
        <v>1687</v>
      </c>
      <c r="N1598" s="11"/>
      <c r="O1598" s="9" t="s">
        <v>438</v>
      </c>
      <c r="P1598" s="9" t="s">
        <v>439</v>
      </c>
      <c r="Q1598" s="11"/>
      <c r="R1598" s="9" t="s">
        <v>39</v>
      </c>
      <c r="S1598" s="9" t="s">
        <v>46</v>
      </c>
      <c r="T1598" s="13">
        <v>0</v>
      </c>
      <c r="U1598" s="10">
        <v>44477</v>
      </c>
      <c r="V1598" s="9"/>
      <c r="W1598" s="12" t="s">
        <v>93</v>
      </c>
      <c r="X1598" s="12" t="s">
        <v>103</v>
      </c>
      <c r="Y1598" s="153" t="s">
        <v>32</v>
      </c>
      <c r="Z1598" s="11" t="s">
        <v>1688</v>
      </c>
      <c r="AA1598" s="14">
        <v>0</v>
      </c>
      <c r="AB1598" s="14">
        <v>0</v>
      </c>
      <c r="AC1598" s="14">
        <v>670030</v>
      </c>
      <c r="AD1598" s="14">
        <v>0</v>
      </c>
      <c r="AE1598" s="161">
        <f>SUM(TAMPData2202[[#This Row],[2022 PE Obligations]:[2022 Paving Obligations]])</f>
        <v>670030</v>
      </c>
      <c r="AF1598" s="14">
        <v>0</v>
      </c>
      <c r="AG1598" s="14">
        <v>0</v>
      </c>
      <c r="AH1598" s="14">
        <v>742030</v>
      </c>
      <c r="AI1598" s="14">
        <v>0</v>
      </c>
      <c r="AJ1598" s="14">
        <v>742030</v>
      </c>
      <c r="AK1598" s="16" t="s">
        <v>1690</v>
      </c>
    </row>
    <row r="1599" spans="1:37" hidden="1" x14ac:dyDescent="0.35">
      <c r="A1599" s="159">
        <v>131364.07</v>
      </c>
      <c r="B1599" s="8">
        <v>6</v>
      </c>
      <c r="C1599" s="9" t="s">
        <v>85</v>
      </c>
      <c r="D1599" s="10">
        <v>44313</v>
      </c>
      <c r="E1599" s="9" t="s">
        <v>161</v>
      </c>
      <c r="F1599" s="10">
        <v>44313</v>
      </c>
      <c r="G1599" s="9" t="s">
        <v>161</v>
      </c>
      <c r="H1599" s="11" t="s">
        <v>667</v>
      </c>
      <c r="I1599" s="9"/>
      <c r="J1599" s="12"/>
      <c r="K1599" s="9"/>
      <c r="L1599" s="12"/>
      <c r="M1599" s="11" t="s">
        <v>6855</v>
      </c>
      <c r="N1599" s="11"/>
      <c r="O1599" s="9" t="s">
        <v>103</v>
      </c>
      <c r="P1599" s="9" t="s">
        <v>5808</v>
      </c>
      <c r="Q1599" s="11"/>
      <c r="R1599" s="166" t="s">
        <v>1778</v>
      </c>
      <c r="S1599" s="166" t="s">
        <v>1778</v>
      </c>
      <c r="T1599" s="13">
        <v>0</v>
      </c>
      <c r="U1599" s="12"/>
      <c r="V1599" s="9"/>
      <c r="W1599" s="12" t="s">
        <v>93</v>
      </c>
      <c r="X1599" s="12"/>
      <c r="Y1599" s="12"/>
      <c r="Z1599" s="11"/>
      <c r="AA1599" s="14">
        <v>0</v>
      </c>
      <c r="AB1599" s="14">
        <v>0</v>
      </c>
      <c r="AC1599" s="14">
        <v>0</v>
      </c>
      <c r="AD1599" s="14">
        <v>0</v>
      </c>
      <c r="AE1599" s="161">
        <f>SUM(TAMPData2202[[#This Row],[2022 PE Obligations]:[2022 Paving Obligations]])</f>
        <v>0</v>
      </c>
      <c r="AF1599" s="14">
        <v>0</v>
      </c>
      <c r="AG1599" s="14">
        <v>0</v>
      </c>
      <c r="AH1599" s="14">
        <v>0</v>
      </c>
      <c r="AI1599" s="14">
        <v>0</v>
      </c>
      <c r="AJ1599" s="14">
        <v>2000000</v>
      </c>
      <c r="AK1599" s="16"/>
    </row>
    <row r="1600" spans="1:37" hidden="1" x14ac:dyDescent="0.35">
      <c r="A1600" s="159">
        <v>131364.16</v>
      </c>
      <c r="B1600" s="8">
        <v>1</v>
      </c>
      <c r="C1600" s="9" t="s">
        <v>85</v>
      </c>
      <c r="D1600" s="10">
        <v>44336</v>
      </c>
      <c r="E1600" s="9" t="s">
        <v>161</v>
      </c>
      <c r="F1600" s="10">
        <v>44536</v>
      </c>
      <c r="G1600" s="9" t="s">
        <v>152</v>
      </c>
      <c r="H1600" s="11" t="s">
        <v>1105</v>
      </c>
      <c r="I1600" s="9"/>
      <c r="J1600" s="12"/>
      <c r="K1600" s="9"/>
      <c r="L1600" s="12"/>
      <c r="M1600" s="11" t="s">
        <v>6856</v>
      </c>
      <c r="N1600" s="11"/>
      <c r="O1600" s="9" t="s">
        <v>103</v>
      </c>
      <c r="P1600" s="9" t="s">
        <v>5808</v>
      </c>
      <c r="Q1600" s="11"/>
      <c r="R1600" s="166" t="s">
        <v>1778</v>
      </c>
      <c r="S1600" s="166" t="s">
        <v>1778</v>
      </c>
      <c r="T1600" s="13">
        <v>0</v>
      </c>
      <c r="U1600" s="12"/>
      <c r="V1600" s="9"/>
      <c r="W1600" s="12" t="s">
        <v>93</v>
      </c>
      <c r="X1600" s="12"/>
      <c r="Y1600" s="12"/>
      <c r="Z1600" s="11"/>
      <c r="AA1600" s="14">
        <v>0</v>
      </c>
      <c r="AB1600" s="14">
        <v>0</v>
      </c>
      <c r="AC1600" s="14">
        <v>0</v>
      </c>
      <c r="AD1600" s="14">
        <v>0</v>
      </c>
      <c r="AE1600" s="161">
        <f>SUM(TAMPData2202[[#This Row],[2022 PE Obligations]:[2022 Paving Obligations]])</f>
        <v>0</v>
      </c>
      <c r="AF1600" s="14">
        <v>0</v>
      </c>
      <c r="AG1600" s="14">
        <v>0</v>
      </c>
      <c r="AH1600" s="14">
        <v>0</v>
      </c>
      <c r="AI1600" s="14">
        <v>0</v>
      </c>
      <c r="AJ1600" s="14">
        <v>165326</v>
      </c>
      <c r="AK1600" s="16"/>
    </row>
    <row r="1601" spans="1:37" hidden="1" x14ac:dyDescent="0.35">
      <c r="A1601" s="159">
        <v>131364.17000000001</v>
      </c>
      <c r="B1601" s="8">
        <v>6</v>
      </c>
      <c r="C1601" s="9" t="s">
        <v>85</v>
      </c>
      <c r="D1601" s="10">
        <v>44341</v>
      </c>
      <c r="E1601" s="9" t="s">
        <v>161</v>
      </c>
      <c r="F1601" s="10">
        <v>44348</v>
      </c>
      <c r="G1601" s="9" t="s">
        <v>152</v>
      </c>
      <c r="H1601" s="11" t="s">
        <v>667</v>
      </c>
      <c r="I1601" s="9"/>
      <c r="J1601" s="12"/>
      <c r="K1601" s="9"/>
      <c r="L1601" s="12"/>
      <c r="M1601" s="11" t="s">
        <v>6857</v>
      </c>
      <c r="N1601" s="11"/>
      <c r="O1601" s="9" t="s">
        <v>103</v>
      </c>
      <c r="P1601" s="9" t="s">
        <v>5808</v>
      </c>
      <c r="Q1601" s="11"/>
      <c r="R1601" s="166" t="s">
        <v>1778</v>
      </c>
      <c r="S1601" s="166" t="s">
        <v>1778</v>
      </c>
      <c r="T1601" s="13">
        <v>0</v>
      </c>
      <c r="U1601" s="12"/>
      <c r="V1601" s="9"/>
      <c r="W1601" s="12" t="s">
        <v>93</v>
      </c>
      <c r="X1601" s="12"/>
      <c r="Y1601" s="12"/>
      <c r="Z1601" s="11"/>
      <c r="AA1601" s="14">
        <v>0</v>
      </c>
      <c r="AB1601" s="14">
        <v>0</v>
      </c>
      <c r="AC1601" s="14">
        <v>0</v>
      </c>
      <c r="AD1601" s="14">
        <v>0</v>
      </c>
      <c r="AE1601" s="161">
        <f>SUM(TAMPData2202[[#This Row],[2022 PE Obligations]:[2022 Paving Obligations]])</f>
        <v>0</v>
      </c>
      <c r="AF1601" s="14">
        <v>0</v>
      </c>
      <c r="AG1601" s="14">
        <v>0</v>
      </c>
      <c r="AH1601" s="14">
        <v>0</v>
      </c>
      <c r="AI1601" s="14">
        <v>0</v>
      </c>
      <c r="AJ1601" s="14">
        <v>50000</v>
      </c>
      <c r="AK1601" s="16"/>
    </row>
    <row r="1602" spans="1:37" hidden="1" x14ac:dyDescent="0.35">
      <c r="A1602" s="159">
        <v>131364.18</v>
      </c>
      <c r="B1602" s="8">
        <v>6</v>
      </c>
      <c r="C1602" s="9" t="s">
        <v>85</v>
      </c>
      <c r="D1602" s="10">
        <v>44341</v>
      </c>
      <c r="E1602" s="9" t="s">
        <v>161</v>
      </c>
      <c r="F1602" s="10">
        <v>44348</v>
      </c>
      <c r="G1602" s="9" t="s">
        <v>98</v>
      </c>
      <c r="H1602" s="11" t="s">
        <v>667</v>
      </c>
      <c r="I1602" s="9"/>
      <c r="J1602" s="12"/>
      <c r="K1602" s="9"/>
      <c r="L1602" s="12"/>
      <c r="M1602" s="11" t="s">
        <v>6858</v>
      </c>
      <c r="N1602" s="11"/>
      <c r="O1602" s="9" t="s">
        <v>103</v>
      </c>
      <c r="P1602" s="9" t="s">
        <v>5808</v>
      </c>
      <c r="Q1602" s="11"/>
      <c r="R1602" s="166" t="s">
        <v>1778</v>
      </c>
      <c r="S1602" s="166" t="s">
        <v>1778</v>
      </c>
      <c r="T1602" s="13">
        <v>0</v>
      </c>
      <c r="U1602" s="12"/>
      <c r="V1602" s="9"/>
      <c r="W1602" s="12" t="s">
        <v>93</v>
      </c>
      <c r="X1602" s="12"/>
      <c r="Y1602" s="12"/>
      <c r="Z1602" s="11"/>
      <c r="AA1602" s="14">
        <v>0</v>
      </c>
      <c r="AB1602" s="14">
        <v>0</v>
      </c>
      <c r="AC1602" s="14">
        <v>0</v>
      </c>
      <c r="AD1602" s="14">
        <v>0</v>
      </c>
      <c r="AE1602" s="161">
        <f>SUM(TAMPData2202[[#This Row],[2022 PE Obligations]:[2022 Paving Obligations]])</f>
        <v>0</v>
      </c>
      <c r="AF1602" s="14">
        <v>0</v>
      </c>
      <c r="AG1602" s="14">
        <v>0</v>
      </c>
      <c r="AH1602" s="14">
        <v>0</v>
      </c>
      <c r="AI1602" s="14">
        <v>0</v>
      </c>
      <c r="AJ1602" s="14">
        <v>112000</v>
      </c>
      <c r="AK1602" s="16"/>
    </row>
    <row r="1603" spans="1:37" hidden="1" x14ac:dyDescent="0.35">
      <c r="A1603" s="159">
        <v>131364.19</v>
      </c>
      <c r="B1603" s="8">
        <v>6</v>
      </c>
      <c r="C1603" s="9" t="s">
        <v>85</v>
      </c>
      <c r="D1603" s="10">
        <v>44341</v>
      </c>
      <c r="E1603" s="9" t="s">
        <v>161</v>
      </c>
      <c r="F1603" s="10">
        <v>44341</v>
      </c>
      <c r="G1603" s="9" t="s">
        <v>152</v>
      </c>
      <c r="H1603" s="11" t="s">
        <v>667</v>
      </c>
      <c r="I1603" s="9"/>
      <c r="J1603" s="12"/>
      <c r="K1603" s="9"/>
      <c r="L1603" s="12"/>
      <c r="M1603" s="11" t="s">
        <v>6859</v>
      </c>
      <c r="N1603" s="11"/>
      <c r="O1603" s="9" t="s">
        <v>103</v>
      </c>
      <c r="P1603" s="9" t="s">
        <v>5808</v>
      </c>
      <c r="Q1603" s="11"/>
      <c r="R1603" s="166" t="s">
        <v>1778</v>
      </c>
      <c r="S1603" s="166" t="s">
        <v>1778</v>
      </c>
      <c r="T1603" s="15" t="s">
        <v>505</v>
      </c>
      <c r="U1603" s="12"/>
      <c r="V1603" s="9"/>
      <c r="W1603" s="12" t="s">
        <v>93</v>
      </c>
      <c r="X1603" s="12"/>
      <c r="Y1603" s="12"/>
      <c r="Z1603" s="11"/>
      <c r="AA1603" s="14">
        <v>0</v>
      </c>
      <c r="AB1603" s="14">
        <v>0</v>
      </c>
      <c r="AC1603" s="14">
        <v>0</v>
      </c>
      <c r="AD1603" s="14">
        <v>0</v>
      </c>
      <c r="AE1603" s="161">
        <f>SUM(TAMPData2202[[#This Row],[2022 PE Obligations]:[2022 Paving Obligations]])</f>
        <v>0</v>
      </c>
      <c r="AF1603" s="14">
        <v>0</v>
      </c>
      <c r="AG1603" s="14">
        <v>0</v>
      </c>
      <c r="AH1603" s="14">
        <v>0</v>
      </c>
      <c r="AI1603" s="14">
        <v>0</v>
      </c>
      <c r="AJ1603" s="14">
        <v>200000</v>
      </c>
      <c r="AK1603" s="16"/>
    </row>
    <row r="1604" spans="1:37" hidden="1" x14ac:dyDescent="0.35">
      <c r="A1604" s="159">
        <v>131364.21</v>
      </c>
      <c r="B1604" s="8">
        <v>1</v>
      </c>
      <c r="C1604" s="9" t="s">
        <v>85</v>
      </c>
      <c r="D1604" s="10">
        <v>44372</v>
      </c>
      <c r="E1604" s="9" t="s">
        <v>161</v>
      </c>
      <c r="F1604" s="10">
        <v>44536</v>
      </c>
      <c r="G1604" s="9" t="s">
        <v>152</v>
      </c>
      <c r="H1604" s="11" t="s">
        <v>297</v>
      </c>
      <c r="I1604" s="9"/>
      <c r="J1604" s="12"/>
      <c r="K1604" s="9"/>
      <c r="L1604" s="12"/>
      <c r="M1604" s="11" t="s">
        <v>6860</v>
      </c>
      <c r="N1604" s="11"/>
      <c r="O1604" s="9" t="s">
        <v>103</v>
      </c>
      <c r="P1604" s="9" t="s">
        <v>5808</v>
      </c>
      <c r="Q1604" s="11"/>
      <c r="R1604" s="166" t="s">
        <v>1778</v>
      </c>
      <c r="S1604" s="166" t="s">
        <v>1778</v>
      </c>
      <c r="T1604" s="13">
        <v>0</v>
      </c>
      <c r="U1604" s="12"/>
      <c r="V1604" s="9"/>
      <c r="W1604" s="12" t="s">
        <v>93</v>
      </c>
      <c r="X1604" s="12"/>
      <c r="Y1604" s="12"/>
      <c r="Z1604" s="11"/>
      <c r="AA1604" s="14">
        <v>0</v>
      </c>
      <c r="AB1604" s="14">
        <v>0</v>
      </c>
      <c r="AC1604" s="14">
        <v>0</v>
      </c>
      <c r="AD1604" s="14">
        <v>0</v>
      </c>
      <c r="AE1604" s="161">
        <f>SUM(TAMPData2202[[#This Row],[2022 PE Obligations]:[2022 Paving Obligations]])</f>
        <v>0</v>
      </c>
      <c r="AF1604" s="14">
        <v>0</v>
      </c>
      <c r="AG1604" s="14">
        <v>0</v>
      </c>
      <c r="AH1604" s="14">
        <v>0</v>
      </c>
      <c r="AI1604" s="14">
        <v>0</v>
      </c>
      <c r="AJ1604" s="14">
        <v>120930</v>
      </c>
      <c r="AK1604" s="16"/>
    </row>
    <row r="1605" spans="1:37" hidden="1" x14ac:dyDescent="0.35">
      <c r="A1605" s="159">
        <v>131367</v>
      </c>
      <c r="B1605" s="8">
        <v>3</v>
      </c>
      <c r="C1605" s="9" t="s">
        <v>85</v>
      </c>
      <c r="D1605" s="10">
        <v>44264</v>
      </c>
      <c r="E1605" s="9" t="s">
        <v>3474</v>
      </c>
      <c r="F1605" s="10">
        <v>44533</v>
      </c>
      <c r="G1605" s="9" t="s">
        <v>253</v>
      </c>
      <c r="H1605" s="11" t="s">
        <v>910</v>
      </c>
      <c r="I1605" s="9" t="s">
        <v>1809</v>
      </c>
      <c r="J1605" s="12" t="s">
        <v>101</v>
      </c>
      <c r="K1605" s="9"/>
      <c r="L1605" s="12" t="s">
        <v>101</v>
      </c>
      <c r="M1605" s="11" t="s">
        <v>6861</v>
      </c>
      <c r="N1605" s="11" t="s">
        <v>6862</v>
      </c>
      <c r="O1605" s="9" t="s">
        <v>1836</v>
      </c>
      <c r="P1605" s="9" t="s">
        <v>1836</v>
      </c>
      <c r="Q1605" s="11"/>
      <c r="R1605" s="166" t="s">
        <v>1778</v>
      </c>
      <c r="S1605" s="9"/>
      <c r="T1605" s="13">
        <v>0.74</v>
      </c>
      <c r="U1605" s="10">
        <v>44841</v>
      </c>
      <c r="V1605" s="9"/>
      <c r="W1605" s="12" t="s">
        <v>93</v>
      </c>
      <c r="X1605" s="12" t="s">
        <v>103</v>
      </c>
      <c r="Y1605" s="12"/>
      <c r="Z1605" s="11"/>
      <c r="AA1605" s="14">
        <v>92000</v>
      </c>
      <c r="AB1605" s="14">
        <v>0</v>
      </c>
      <c r="AC1605" s="14">
        <v>0</v>
      </c>
      <c r="AD1605" s="14">
        <v>0</v>
      </c>
      <c r="AE1605" s="161">
        <f>SUM(TAMPData2202[[#This Row],[2022 PE Obligations]:[2022 Paving Obligations]])</f>
        <v>92000</v>
      </c>
      <c r="AF1605" s="14">
        <v>152000</v>
      </c>
      <c r="AG1605" s="14">
        <v>0</v>
      </c>
      <c r="AH1605" s="14">
        <v>0</v>
      </c>
      <c r="AI1605" s="14">
        <v>0</v>
      </c>
      <c r="AJ1605" s="14">
        <v>152000</v>
      </c>
      <c r="AK1605" s="16" t="s">
        <v>6863</v>
      </c>
    </row>
    <row r="1606" spans="1:37" ht="36" hidden="1" x14ac:dyDescent="0.35">
      <c r="A1606" s="159">
        <v>131369</v>
      </c>
      <c r="B1606" s="8">
        <v>3</v>
      </c>
      <c r="C1606" s="9" t="s">
        <v>85</v>
      </c>
      <c r="D1606" s="10">
        <v>44265</v>
      </c>
      <c r="E1606" s="9" t="s">
        <v>3474</v>
      </c>
      <c r="F1606" s="10">
        <v>44603</v>
      </c>
      <c r="G1606" s="9" t="s">
        <v>284</v>
      </c>
      <c r="H1606" s="11" t="s">
        <v>1489</v>
      </c>
      <c r="I1606" s="9" t="s">
        <v>292</v>
      </c>
      <c r="J1606" s="12" t="s">
        <v>101</v>
      </c>
      <c r="K1606" s="9"/>
      <c r="L1606" s="12" t="s">
        <v>101</v>
      </c>
      <c r="M1606" s="11" t="s">
        <v>6864</v>
      </c>
      <c r="N1606" s="11" t="s">
        <v>6865</v>
      </c>
      <c r="O1606" s="9" t="s">
        <v>1836</v>
      </c>
      <c r="P1606" s="9" t="s">
        <v>1836</v>
      </c>
      <c r="Q1606" s="11"/>
      <c r="R1606" s="166" t="s">
        <v>1778</v>
      </c>
      <c r="S1606" s="9"/>
      <c r="T1606" s="13">
        <v>0.41</v>
      </c>
      <c r="U1606" s="10">
        <v>44841</v>
      </c>
      <c r="V1606" s="9"/>
      <c r="W1606" s="12" t="s">
        <v>93</v>
      </c>
      <c r="X1606" s="12" t="s">
        <v>13</v>
      </c>
      <c r="Y1606" s="12"/>
      <c r="Z1606" s="11"/>
      <c r="AA1606" s="14">
        <v>20000</v>
      </c>
      <c r="AB1606" s="14">
        <v>0</v>
      </c>
      <c r="AC1606" s="14">
        <v>0</v>
      </c>
      <c r="AD1606" s="14">
        <v>0</v>
      </c>
      <c r="AE1606" s="161">
        <f>SUM(TAMPData2202[[#This Row],[2022 PE Obligations]:[2022 Paving Obligations]])</f>
        <v>20000</v>
      </c>
      <c r="AF1606" s="14">
        <v>80000</v>
      </c>
      <c r="AG1606" s="14">
        <v>0</v>
      </c>
      <c r="AH1606" s="14">
        <v>0</v>
      </c>
      <c r="AI1606" s="14">
        <v>0</v>
      </c>
      <c r="AJ1606" s="14">
        <v>80000</v>
      </c>
      <c r="AK1606" s="16" t="s">
        <v>6866</v>
      </c>
    </row>
    <row r="1607" spans="1:37" hidden="1" x14ac:dyDescent="0.35">
      <c r="A1607" s="159">
        <v>131370</v>
      </c>
      <c r="B1607" s="8">
        <v>2</v>
      </c>
      <c r="C1607" s="9" t="s">
        <v>85</v>
      </c>
      <c r="D1607" s="10">
        <v>44265</v>
      </c>
      <c r="E1607" s="9" t="s">
        <v>3474</v>
      </c>
      <c r="F1607" s="10">
        <v>44547</v>
      </c>
      <c r="G1607" s="9" t="s">
        <v>1397</v>
      </c>
      <c r="H1607" s="11" t="s">
        <v>1006</v>
      </c>
      <c r="I1607" s="9" t="s">
        <v>292</v>
      </c>
      <c r="J1607" s="12" t="s">
        <v>101</v>
      </c>
      <c r="K1607" s="9"/>
      <c r="L1607" s="12" t="s">
        <v>101</v>
      </c>
      <c r="M1607" s="11" t="s">
        <v>6867</v>
      </c>
      <c r="N1607" s="11" t="s">
        <v>5714</v>
      </c>
      <c r="O1607" s="9" t="s">
        <v>1836</v>
      </c>
      <c r="P1607" s="9" t="s">
        <v>1836</v>
      </c>
      <c r="Q1607" s="11"/>
      <c r="R1607" s="166" t="s">
        <v>1778</v>
      </c>
      <c r="S1607" s="9"/>
      <c r="T1607" s="13">
        <v>0</v>
      </c>
      <c r="U1607" s="10">
        <v>44729</v>
      </c>
      <c r="V1607" s="9"/>
      <c r="W1607" s="12" t="s">
        <v>93</v>
      </c>
      <c r="X1607" s="12" t="s">
        <v>13</v>
      </c>
      <c r="Y1607" s="12"/>
      <c r="Z1607" s="11"/>
      <c r="AA1607" s="14">
        <v>20000</v>
      </c>
      <c r="AB1607" s="14">
        <v>0</v>
      </c>
      <c r="AC1607" s="14">
        <v>0</v>
      </c>
      <c r="AD1607" s="14">
        <v>0</v>
      </c>
      <c r="AE1607" s="161">
        <f>SUM(TAMPData2202[[#This Row],[2022 PE Obligations]:[2022 Paving Obligations]])</f>
        <v>20000</v>
      </c>
      <c r="AF1607" s="14">
        <v>80000</v>
      </c>
      <c r="AG1607" s="14">
        <v>0</v>
      </c>
      <c r="AH1607" s="14">
        <v>0</v>
      </c>
      <c r="AI1607" s="14">
        <v>0</v>
      </c>
      <c r="AJ1607" s="14">
        <v>80000</v>
      </c>
      <c r="AK1607" s="16" t="s">
        <v>6868</v>
      </c>
    </row>
    <row r="1608" spans="1:37" ht="36" hidden="1" x14ac:dyDescent="0.35">
      <c r="A1608" s="159">
        <v>131371</v>
      </c>
      <c r="B1608" s="8">
        <v>2</v>
      </c>
      <c r="C1608" s="9" t="s">
        <v>85</v>
      </c>
      <c r="D1608" s="10">
        <v>44265</v>
      </c>
      <c r="E1608" s="9" t="s">
        <v>2180</v>
      </c>
      <c r="F1608" s="10">
        <v>44602</v>
      </c>
      <c r="G1608" s="9" t="s">
        <v>2180</v>
      </c>
      <c r="H1608" s="11" t="s">
        <v>128</v>
      </c>
      <c r="I1608" s="9" t="s">
        <v>471</v>
      </c>
      <c r="J1608" s="12" t="s">
        <v>101</v>
      </c>
      <c r="K1608" s="9"/>
      <c r="L1608" s="12" t="s">
        <v>101</v>
      </c>
      <c r="M1608" s="11" t="s">
        <v>6869</v>
      </c>
      <c r="N1608" s="11" t="s">
        <v>6870</v>
      </c>
      <c r="O1608" s="9" t="s">
        <v>1836</v>
      </c>
      <c r="P1608" s="9" t="s">
        <v>1836</v>
      </c>
      <c r="Q1608" s="11"/>
      <c r="R1608" s="166" t="s">
        <v>1778</v>
      </c>
      <c r="S1608" s="9"/>
      <c r="T1608" s="13">
        <v>0.1</v>
      </c>
      <c r="U1608" s="12"/>
      <c r="V1608" s="9"/>
      <c r="W1608" s="12" t="s">
        <v>93</v>
      </c>
      <c r="X1608" s="12" t="s">
        <v>13</v>
      </c>
      <c r="Y1608" s="12"/>
      <c r="Z1608" s="11"/>
      <c r="AA1608" s="14">
        <v>20000</v>
      </c>
      <c r="AB1608" s="14">
        <v>0</v>
      </c>
      <c r="AC1608" s="14">
        <v>0</v>
      </c>
      <c r="AD1608" s="14">
        <v>0</v>
      </c>
      <c r="AE1608" s="161">
        <f>SUM(TAMPData2202[[#This Row],[2022 PE Obligations]:[2022 Paving Obligations]])</f>
        <v>20000</v>
      </c>
      <c r="AF1608" s="14">
        <v>80000</v>
      </c>
      <c r="AG1608" s="14">
        <v>0</v>
      </c>
      <c r="AH1608" s="14">
        <v>0</v>
      </c>
      <c r="AI1608" s="14">
        <v>0</v>
      </c>
      <c r="AJ1608" s="14">
        <v>80000</v>
      </c>
      <c r="AK1608" s="16" t="s">
        <v>6871</v>
      </c>
    </row>
    <row r="1609" spans="1:37" hidden="1" x14ac:dyDescent="0.35">
      <c r="A1609" s="159">
        <v>131374</v>
      </c>
      <c r="B1609" s="8">
        <v>1</v>
      </c>
      <c r="C1609" s="9" t="s">
        <v>85</v>
      </c>
      <c r="D1609" s="10">
        <v>44265</v>
      </c>
      <c r="E1609" s="9" t="s">
        <v>3474</v>
      </c>
      <c r="F1609" s="10">
        <v>44595</v>
      </c>
      <c r="G1609" s="9" t="s">
        <v>152</v>
      </c>
      <c r="H1609" s="11" t="s">
        <v>1588</v>
      </c>
      <c r="I1609" s="9" t="s">
        <v>6872</v>
      </c>
      <c r="J1609" s="12" t="s">
        <v>101</v>
      </c>
      <c r="K1609" s="9"/>
      <c r="L1609" s="12" t="s">
        <v>101</v>
      </c>
      <c r="M1609" s="11" t="s">
        <v>6873</v>
      </c>
      <c r="N1609" s="11" t="s">
        <v>6874</v>
      </c>
      <c r="O1609" s="9" t="s">
        <v>1836</v>
      </c>
      <c r="P1609" s="9" t="s">
        <v>1836</v>
      </c>
      <c r="Q1609" s="11"/>
      <c r="R1609" s="166" t="s">
        <v>1778</v>
      </c>
      <c r="S1609" s="9"/>
      <c r="T1609" s="13">
        <v>0.1</v>
      </c>
      <c r="U1609" s="10">
        <v>44841</v>
      </c>
      <c r="V1609" s="9"/>
      <c r="W1609" s="12" t="s">
        <v>93</v>
      </c>
      <c r="X1609" s="12" t="s">
        <v>103</v>
      </c>
      <c r="Y1609" s="12"/>
      <c r="Z1609" s="11"/>
      <c r="AA1609" s="14">
        <v>20000</v>
      </c>
      <c r="AB1609" s="14">
        <v>0</v>
      </c>
      <c r="AC1609" s="14">
        <v>0</v>
      </c>
      <c r="AD1609" s="14">
        <v>0</v>
      </c>
      <c r="AE1609" s="161">
        <f>SUM(TAMPData2202[[#This Row],[2022 PE Obligations]:[2022 Paving Obligations]])</f>
        <v>20000</v>
      </c>
      <c r="AF1609" s="14">
        <v>80000</v>
      </c>
      <c r="AG1609" s="14">
        <v>0</v>
      </c>
      <c r="AH1609" s="14">
        <v>0</v>
      </c>
      <c r="AI1609" s="14">
        <v>0</v>
      </c>
      <c r="AJ1609" s="14">
        <v>80000</v>
      </c>
      <c r="AK1609" s="16" t="s">
        <v>6875</v>
      </c>
    </row>
    <row r="1610" spans="1:37" hidden="1" x14ac:dyDescent="0.35">
      <c r="A1610" s="159">
        <v>131375</v>
      </c>
      <c r="B1610" s="8">
        <v>2</v>
      </c>
      <c r="C1610" s="9" t="s">
        <v>85</v>
      </c>
      <c r="D1610" s="10">
        <v>44265</v>
      </c>
      <c r="E1610" s="9" t="s">
        <v>2180</v>
      </c>
      <c r="F1610" s="10">
        <v>44603</v>
      </c>
      <c r="G1610" s="9" t="s">
        <v>1397</v>
      </c>
      <c r="H1610" s="11" t="s">
        <v>135</v>
      </c>
      <c r="I1610" s="9" t="s">
        <v>292</v>
      </c>
      <c r="J1610" s="12" t="s">
        <v>101</v>
      </c>
      <c r="K1610" s="9"/>
      <c r="L1610" s="12" t="s">
        <v>101</v>
      </c>
      <c r="M1610" s="11" t="s">
        <v>6876</v>
      </c>
      <c r="N1610" s="11" t="s">
        <v>6877</v>
      </c>
      <c r="O1610" s="9" t="s">
        <v>1836</v>
      </c>
      <c r="P1610" s="9" t="s">
        <v>1836</v>
      </c>
      <c r="Q1610" s="11"/>
      <c r="R1610" s="166" t="s">
        <v>1778</v>
      </c>
      <c r="S1610" s="9"/>
      <c r="T1610" s="13">
        <v>0</v>
      </c>
      <c r="U1610" s="10">
        <v>44729</v>
      </c>
      <c r="V1610" s="9"/>
      <c r="W1610" s="12" t="s">
        <v>93</v>
      </c>
      <c r="X1610" s="12" t="s">
        <v>103</v>
      </c>
      <c r="Y1610" s="12"/>
      <c r="Z1610" s="11"/>
      <c r="AA1610" s="14">
        <v>5000</v>
      </c>
      <c r="AB1610" s="14">
        <v>0</v>
      </c>
      <c r="AC1610" s="14">
        <v>0</v>
      </c>
      <c r="AD1610" s="14">
        <v>0</v>
      </c>
      <c r="AE1610" s="161">
        <f>SUM(TAMPData2202[[#This Row],[2022 PE Obligations]:[2022 Paving Obligations]])</f>
        <v>5000</v>
      </c>
      <c r="AF1610" s="14">
        <v>65000</v>
      </c>
      <c r="AG1610" s="14">
        <v>0</v>
      </c>
      <c r="AH1610" s="14">
        <v>0</v>
      </c>
      <c r="AI1610" s="14">
        <v>0</v>
      </c>
      <c r="AJ1610" s="14">
        <v>65000</v>
      </c>
      <c r="AK1610" s="16" t="s">
        <v>6878</v>
      </c>
    </row>
    <row r="1611" spans="1:37" hidden="1" x14ac:dyDescent="0.35">
      <c r="A1611" s="159">
        <v>131377</v>
      </c>
      <c r="B1611" s="8">
        <v>2</v>
      </c>
      <c r="C1611" s="9" t="s">
        <v>85</v>
      </c>
      <c r="D1611" s="10">
        <v>44265</v>
      </c>
      <c r="E1611" s="9" t="s">
        <v>2180</v>
      </c>
      <c r="F1611" s="10">
        <v>44596</v>
      </c>
      <c r="G1611" s="9" t="s">
        <v>98</v>
      </c>
      <c r="H1611" s="11" t="s">
        <v>144</v>
      </c>
      <c r="I1611" s="9" t="s">
        <v>145</v>
      </c>
      <c r="J1611" s="12" t="s">
        <v>101</v>
      </c>
      <c r="K1611" s="9"/>
      <c r="L1611" s="12" t="s">
        <v>101</v>
      </c>
      <c r="M1611" s="11" t="s">
        <v>4155</v>
      </c>
      <c r="N1611" s="11" t="s">
        <v>4156</v>
      </c>
      <c r="O1611" s="9" t="s">
        <v>1836</v>
      </c>
      <c r="P1611" s="9" t="s">
        <v>1836</v>
      </c>
      <c r="Q1611" s="11"/>
      <c r="R1611" s="9" t="s">
        <v>47</v>
      </c>
      <c r="S1611" s="9" t="s">
        <v>45</v>
      </c>
      <c r="T1611" s="13">
        <v>0.1</v>
      </c>
      <c r="U1611" s="12"/>
      <c r="V1611" s="9"/>
      <c r="W1611" s="12" t="s">
        <v>93</v>
      </c>
      <c r="X1611" s="12" t="s">
        <v>13</v>
      </c>
      <c r="Y1611" s="153" t="s">
        <v>31</v>
      </c>
      <c r="Z1611" s="11"/>
      <c r="AA1611" s="14">
        <v>20000</v>
      </c>
      <c r="AB1611" s="14">
        <v>0</v>
      </c>
      <c r="AC1611" s="14">
        <v>0</v>
      </c>
      <c r="AD1611" s="14">
        <v>0</v>
      </c>
      <c r="AE1611" s="161">
        <f>SUM(TAMPData2202[[#This Row],[2022 PE Obligations]:[2022 Paving Obligations]])</f>
        <v>20000</v>
      </c>
      <c r="AF1611" s="14">
        <v>80000</v>
      </c>
      <c r="AG1611" s="14">
        <v>0</v>
      </c>
      <c r="AH1611" s="14">
        <v>0</v>
      </c>
      <c r="AI1611" s="14">
        <v>0</v>
      </c>
      <c r="AJ1611" s="14">
        <v>80000</v>
      </c>
      <c r="AK1611" s="16" t="s">
        <v>4157</v>
      </c>
    </row>
    <row r="1612" spans="1:37" hidden="1" x14ac:dyDescent="0.35">
      <c r="A1612" s="159">
        <v>131378</v>
      </c>
      <c r="B1612" s="8">
        <v>1</v>
      </c>
      <c r="C1612" s="9" t="s">
        <v>85</v>
      </c>
      <c r="D1612" s="10">
        <v>44265</v>
      </c>
      <c r="E1612" s="9" t="s">
        <v>2180</v>
      </c>
      <c r="F1612" s="10">
        <v>44543</v>
      </c>
      <c r="G1612" s="9" t="s">
        <v>1397</v>
      </c>
      <c r="H1612" s="11" t="s">
        <v>204</v>
      </c>
      <c r="I1612" s="9" t="s">
        <v>1451</v>
      </c>
      <c r="J1612" s="12" t="s">
        <v>101</v>
      </c>
      <c r="K1612" s="9"/>
      <c r="L1612" s="12" t="s">
        <v>101</v>
      </c>
      <c r="M1612" s="11" t="s">
        <v>6879</v>
      </c>
      <c r="N1612" s="11" t="s">
        <v>6880</v>
      </c>
      <c r="O1612" s="9" t="s">
        <v>1836</v>
      </c>
      <c r="P1612" s="9" t="s">
        <v>1836</v>
      </c>
      <c r="Q1612" s="11"/>
      <c r="R1612" s="166" t="s">
        <v>1778</v>
      </c>
      <c r="S1612" s="9"/>
      <c r="T1612" s="13">
        <v>0.03</v>
      </c>
      <c r="U1612" s="10">
        <v>44792</v>
      </c>
      <c r="V1612" s="9"/>
      <c r="W1612" s="12" t="s">
        <v>93</v>
      </c>
      <c r="X1612" s="12" t="s">
        <v>13</v>
      </c>
      <c r="Y1612" s="12"/>
      <c r="Z1612" s="11"/>
      <c r="AA1612" s="14">
        <v>20000</v>
      </c>
      <c r="AB1612" s="14">
        <v>0</v>
      </c>
      <c r="AC1612" s="14">
        <v>0</v>
      </c>
      <c r="AD1612" s="14">
        <v>0</v>
      </c>
      <c r="AE1612" s="161">
        <f>SUM(TAMPData2202[[#This Row],[2022 PE Obligations]:[2022 Paving Obligations]])</f>
        <v>20000</v>
      </c>
      <c r="AF1612" s="14">
        <v>80000</v>
      </c>
      <c r="AG1612" s="14">
        <v>0</v>
      </c>
      <c r="AH1612" s="14">
        <v>0</v>
      </c>
      <c r="AI1612" s="14">
        <v>0</v>
      </c>
      <c r="AJ1612" s="14">
        <v>80000</v>
      </c>
      <c r="AK1612" s="16" t="s">
        <v>6881</v>
      </c>
    </row>
    <row r="1613" spans="1:37" hidden="1" x14ac:dyDescent="0.35">
      <c r="A1613" s="159">
        <v>131379</v>
      </c>
      <c r="B1613" s="8">
        <v>4</v>
      </c>
      <c r="C1613" s="9" t="s">
        <v>85</v>
      </c>
      <c r="D1613" s="10">
        <v>44266</v>
      </c>
      <c r="E1613" s="9" t="s">
        <v>3474</v>
      </c>
      <c r="F1613" s="10">
        <v>44574</v>
      </c>
      <c r="G1613" s="9" t="s">
        <v>1397</v>
      </c>
      <c r="H1613" s="11" t="s">
        <v>331</v>
      </c>
      <c r="I1613" s="9" t="s">
        <v>6882</v>
      </c>
      <c r="J1613" s="12" t="s">
        <v>101</v>
      </c>
      <c r="K1613" s="9"/>
      <c r="L1613" s="12" t="s">
        <v>101</v>
      </c>
      <c r="M1613" s="11" t="s">
        <v>6883</v>
      </c>
      <c r="N1613" s="11" t="s">
        <v>6884</v>
      </c>
      <c r="O1613" s="9" t="s">
        <v>1836</v>
      </c>
      <c r="P1613" s="9" t="s">
        <v>1836</v>
      </c>
      <c r="Q1613" s="11"/>
      <c r="R1613" s="166" t="s">
        <v>1778</v>
      </c>
      <c r="S1613" s="9"/>
      <c r="T1613" s="13">
        <v>0.23</v>
      </c>
      <c r="U1613" s="10">
        <v>44904</v>
      </c>
      <c r="V1613" s="9"/>
      <c r="W1613" s="12" t="s">
        <v>93</v>
      </c>
      <c r="X1613" s="12" t="s">
        <v>103</v>
      </c>
      <c r="Y1613" s="12"/>
      <c r="Z1613" s="11"/>
      <c r="AA1613" s="14">
        <v>20000</v>
      </c>
      <c r="AB1613" s="14">
        <v>0</v>
      </c>
      <c r="AC1613" s="14">
        <v>0</v>
      </c>
      <c r="AD1613" s="14">
        <v>0</v>
      </c>
      <c r="AE1613" s="161">
        <f>SUM(TAMPData2202[[#This Row],[2022 PE Obligations]:[2022 Paving Obligations]])</f>
        <v>20000</v>
      </c>
      <c r="AF1613" s="14">
        <v>80000</v>
      </c>
      <c r="AG1613" s="14">
        <v>0</v>
      </c>
      <c r="AH1613" s="14">
        <v>0</v>
      </c>
      <c r="AI1613" s="14">
        <v>0</v>
      </c>
      <c r="AJ1613" s="14">
        <v>80000</v>
      </c>
      <c r="AK1613" s="16" t="s">
        <v>6885</v>
      </c>
    </row>
    <row r="1614" spans="1:37" hidden="1" x14ac:dyDescent="0.35">
      <c r="A1614" s="159">
        <v>131380</v>
      </c>
      <c r="B1614" s="8">
        <v>4</v>
      </c>
      <c r="C1614" s="9" t="s">
        <v>85</v>
      </c>
      <c r="D1614" s="10">
        <v>44266</v>
      </c>
      <c r="E1614" s="9" t="s">
        <v>2180</v>
      </c>
      <c r="F1614" s="10">
        <v>44435</v>
      </c>
      <c r="G1614" s="9" t="s">
        <v>179</v>
      </c>
      <c r="H1614" s="11" t="s">
        <v>489</v>
      </c>
      <c r="I1614" s="9" t="s">
        <v>477</v>
      </c>
      <c r="J1614" s="12" t="s">
        <v>299</v>
      </c>
      <c r="K1614" s="9"/>
      <c r="L1614" s="12" t="s">
        <v>300</v>
      </c>
      <c r="M1614" s="11" t="s">
        <v>3471</v>
      </c>
      <c r="N1614" s="11" t="s">
        <v>3472</v>
      </c>
      <c r="O1614" s="9" t="s">
        <v>1836</v>
      </c>
      <c r="P1614" s="9" t="s">
        <v>1836</v>
      </c>
      <c r="Q1614" s="11"/>
      <c r="R1614" s="9" t="s">
        <v>47</v>
      </c>
      <c r="S1614" s="9" t="s">
        <v>45</v>
      </c>
      <c r="T1614" s="13">
        <v>0.53</v>
      </c>
      <c r="U1614" s="10">
        <v>44729</v>
      </c>
      <c r="V1614" s="9"/>
      <c r="W1614" s="12" t="s">
        <v>93</v>
      </c>
      <c r="X1614" s="12" t="s">
        <v>303</v>
      </c>
      <c r="Y1614" s="153" t="s">
        <v>29</v>
      </c>
      <c r="Z1614" s="11"/>
      <c r="AA1614" s="14">
        <v>118151</v>
      </c>
      <c r="AB1614" s="14">
        <v>0</v>
      </c>
      <c r="AC1614" s="14">
        <v>0</v>
      </c>
      <c r="AD1614" s="14">
        <v>0</v>
      </c>
      <c r="AE1614" s="161">
        <f>SUM(TAMPData2202[[#This Row],[2022 PE Obligations]:[2022 Paving Obligations]])</f>
        <v>118151</v>
      </c>
      <c r="AF1614" s="14">
        <v>178151</v>
      </c>
      <c r="AG1614" s="14">
        <v>0</v>
      </c>
      <c r="AH1614" s="14">
        <v>0</v>
      </c>
      <c r="AI1614" s="14">
        <v>0</v>
      </c>
      <c r="AJ1614" s="14">
        <v>178151</v>
      </c>
      <c r="AK1614" s="16" t="s">
        <v>3473</v>
      </c>
    </row>
    <row r="1615" spans="1:37" ht="36" hidden="1" x14ac:dyDescent="0.35">
      <c r="A1615" s="159">
        <v>131382</v>
      </c>
      <c r="B1615" s="8">
        <v>3</v>
      </c>
      <c r="C1615" s="9" t="s">
        <v>85</v>
      </c>
      <c r="D1615" s="10">
        <v>44266</v>
      </c>
      <c r="E1615" s="9" t="s">
        <v>6886</v>
      </c>
      <c r="F1615" s="10">
        <v>44266</v>
      </c>
      <c r="G1615" s="9" t="s">
        <v>6886</v>
      </c>
      <c r="H1615" s="11" t="s">
        <v>538</v>
      </c>
      <c r="I1615" s="9"/>
      <c r="J1615" s="12"/>
      <c r="K1615" s="9"/>
      <c r="L1615" s="12"/>
      <c r="M1615" s="11" t="s">
        <v>6887</v>
      </c>
      <c r="N1615" s="11"/>
      <c r="O1615" s="9" t="s">
        <v>5122</v>
      </c>
      <c r="P1615" s="9" t="s">
        <v>5123</v>
      </c>
      <c r="Q1615" s="11"/>
      <c r="R1615" s="166" t="s">
        <v>1778</v>
      </c>
      <c r="S1615" s="166" t="s">
        <v>1778</v>
      </c>
      <c r="T1615" s="15" t="s">
        <v>505</v>
      </c>
      <c r="U1615" s="12"/>
      <c r="V1615" s="9"/>
      <c r="W1615" s="12" t="s">
        <v>93</v>
      </c>
      <c r="X1615" s="12"/>
      <c r="Y1615" s="12"/>
      <c r="Z1615" s="11"/>
      <c r="AA1615" s="14">
        <v>0</v>
      </c>
      <c r="AB1615" s="14">
        <v>0</v>
      </c>
      <c r="AC1615" s="14">
        <v>21495679</v>
      </c>
      <c r="AD1615" s="14">
        <v>0</v>
      </c>
      <c r="AE1615" s="161">
        <f>SUM(TAMPData2202[[#This Row],[2022 PE Obligations]:[2022 Paving Obligations]])</f>
        <v>21495679</v>
      </c>
      <c r="AF1615" s="14">
        <v>0</v>
      </c>
      <c r="AG1615" s="14">
        <v>0</v>
      </c>
      <c r="AH1615" s="14">
        <v>32891279</v>
      </c>
      <c r="AI1615" s="14">
        <v>0</v>
      </c>
      <c r="AJ1615" s="14">
        <v>32891279</v>
      </c>
      <c r="AK1615" s="16" t="s">
        <v>6888</v>
      </c>
    </row>
    <row r="1616" spans="1:37" hidden="1" x14ac:dyDescent="0.35">
      <c r="A1616" s="159">
        <v>131383</v>
      </c>
      <c r="B1616" s="8">
        <v>1</v>
      </c>
      <c r="C1616" s="9" t="s">
        <v>85</v>
      </c>
      <c r="D1616" s="10">
        <v>44266</v>
      </c>
      <c r="E1616" s="9" t="s">
        <v>2180</v>
      </c>
      <c r="F1616" s="10">
        <v>44566</v>
      </c>
      <c r="G1616" s="9" t="s">
        <v>1397</v>
      </c>
      <c r="H1616" s="11" t="s">
        <v>204</v>
      </c>
      <c r="I1616" s="9" t="s">
        <v>1451</v>
      </c>
      <c r="J1616" s="12" t="s">
        <v>101</v>
      </c>
      <c r="K1616" s="9"/>
      <c r="L1616" s="12" t="s">
        <v>101</v>
      </c>
      <c r="M1616" s="11" t="s">
        <v>6889</v>
      </c>
      <c r="N1616" s="11" t="s">
        <v>6890</v>
      </c>
      <c r="O1616" s="9" t="s">
        <v>1836</v>
      </c>
      <c r="P1616" s="9" t="s">
        <v>1836</v>
      </c>
      <c r="Q1616" s="11"/>
      <c r="R1616" s="166" t="s">
        <v>1778</v>
      </c>
      <c r="S1616" s="9"/>
      <c r="T1616" s="13">
        <v>0.16</v>
      </c>
      <c r="U1616" s="10">
        <v>44792</v>
      </c>
      <c r="V1616" s="9"/>
      <c r="W1616" s="12" t="s">
        <v>93</v>
      </c>
      <c r="X1616" s="12" t="s">
        <v>103</v>
      </c>
      <c r="Y1616" s="12"/>
      <c r="Z1616" s="11"/>
      <c r="AA1616" s="14">
        <v>20000</v>
      </c>
      <c r="AB1616" s="14">
        <v>0</v>
      </c>
      <c r="AC1616" s="14">
        <v>0</v>
      </c>
      <c r="AD1616" s="14">
        <v>0</v>
      </c>
      <c r="AE1616" s="161">
        <f>SUM(TAMPData2202[[#This Row],[2022 PE Obligations]:[2022 Paving Obligations]])</f>
        <v>20000</v>
      </c>
      <c r="AF1616" s="14">
        <v>80000</v>
      </c>
      <c r="AG1616" s="14">
        <v>0</v>
      </c>
      <c r="AH1616" s="14">
        <v>0</v>
      </c>
      <c r="AI1616" s="14">
        <v>0</v>
      </c>
      <c r="AJ1616" s="14">
        <v>80000</v>
      </c>
      <c r="AK1616" s="16" t="s">
        <v>6891</v>
      </c>
    </row>
    <row r="1617" spans="1:37" hidden="1" x14ac:dyDescent="0.35">
      <c r="A1617" s="159">
        <v>131384</v>
      </c>
      <c r="B1617" s="8">
        <v>4</v>
      </c>
      <c r="C1617" s="9" t="s">
        <v>85</v>
      </c>
      <c r="D1617" s="10">
        <v>44266</v>
      </c>
      <c r="E1617" s="9" t="s">
        <v>3474</v>
      </c>
      <c r="F1617" s="10">
        <v>44510</v>
      </c>
      <c r="G1617" s="9" t="s">
        <v>179</v>
      </c>
      <c r="H1617" s="11" t="s">
        <v>196</v>
      </c>
      <c r="I1617" s="9" t="s">
        <v>477</v>
      </c>
      <c r="J1617" s="12" t="s">
        <v>299</v>
      </c>
      <c r="K1617" s="9"/>
      <c r="L1617" s="12" t="s">
        <v>300</v>
      </c>
      <c r="M1617" s="11" t="s">
        <v>3475</v>
      </c>
      <c r="N1617" s="11" t="s">
        <v>3476</v>
      </c>
      <c r="O1617" s="9" t="s">
        <v>1836</v>
      </c>
      <c r="P1617" s="9" t="s">
        <v>1836</v>
      </c>
      <c r="Q1617" s="11"/>
      <c r="R1617" s="9" t="s">
        <v>47</v>
      </c>
      <c r="S1617" s="9" t="s">
        <v>45</v>
      </c>
      <c r="T1617" s="13">
        <v>0.7</v>
      </c>
      <c r="U1617" s="10">
        <v>44729</v>
      </c>
      <c r="V1617" s="9"/>
      <c r="W1617" s="12" t="s">
        <v>93</v>
      </c>
      <c r="X1617" s="12" t="s">
        <v>303</v>
      </c>
      <c r="Y1617" s="153" t="s">
        <v>29</v>
      </c>
      <c r="Z1617" s="11"/>
      <c r="AA1617" s="14">
        <v>70000</v>
      </c>
      <c r="AB1617" s="14">
        <v>0</v>
      </c>
      <c r="AC1617" s="14">
        <v>0</v>
      </c>
      <c r="AD1617" s="14">
        <v>0</v>
      </c>
      <c r="AE1617" s="161">
        <f>SUM(TAMPData2202[[#This Row],[2022 PE Obligations]:[2022 Paving Obligations]])</f>
        <v>70000</v>
      </c>
      <c r="AF1617" s="14">
        <v>130000</v>
      </c>
      <c r="AG1617" s="14">
        <v>0</v>
      </c>
      <c r="AH1617" s="14">
        <v>0</v>
      </c>
      <c r="AI1617" s="14">
        <v>0</v>
      </c>
      <c r="AJ1617" s="14">
        <v>130000</v>
      </c>
      <c r="AK1617" s="16" t="s">
        <v>3477</v>
      </c>
    </row>
    <row r="1618" spans="1:37" ht="36" hidden="1" x14ac:dyDescent="0.35">
      <c r="A1618" s="159">
        <v>131386</v>
      </c>
      <c r="B1618" s="8">
        <v>2</v>
      </c>
      <c r="C1618" s="9" t="s">
        <v>85</v>
      </c>
      <c r="D1618" s="10">
        <v>44267</v>
      </c>
      <c r="E1618" s="9" t="s">
        <v>228</v>
      </c>
      <c r="F1618" s="10">
        <v>44267</v>
      </c>
      <c r="G1618" s="9" t="s">
        <v>228</v>
      </c>
      <c r="H1618" s="11" t="s">
        <v>144</v>
      </c>
      <c r="I1618" s="9" t="s">
        <v>4300</v>
      </c>
      <c r="J1618" s="12"/>
      <c r="K1618" s="9" t="s">
        <v>4301</v>
      </c>
      <c r="L1618" s="12" t="s">
        <v>183</v>
      </c>
      <c r="M1618" s="11" t="s">
        <v>4302</v>
      </c>
      <c r="N1618" s="11"/>
      <c r="O1618" s="9" t="s">
        <v>4183</v>
      </c>
      <c r="P1618" s="9" t="s">
        <v>157</v>
      </c>
      <c r="Q1618" s="11"/>
      <c r="R1618" s="9" t="s">
        <v>47</v>
      </c>
      <c r="S1618" s="9" t="s">
        <v>43</v>
      </c>
      <c r="T1618" s="13">
        <v>4.8099999999999996</v>
      </c>
      <c r="U1618" s="12"/>
      <c r="V1618" s="9"/>
      <c r="W1618" s="12" t="s">
        <v>93</v>
      </c>
      <c r="X1618" s="12" t="s">
        <v>186</v>
      </c>
      <c r="Y1618" s="153" t="s">
        <v>34</v>
      </c>
      <c r="Z1618" s="11"/>
      <c r="AA1618" s="14">
        <v>0</v>
      </c>
      <c r="AB1618" s="14">
        <v>0</v>
      </c>
      <c r="AC1618" s="14">
        <v>0</v>
      </c>
      <c r="AD1618" s="14">
        <v>382115.46</v>
      </c>
      <c r="AE1618" s="161">
        <f>SUM(TAMPData2202[[#This Row],[2022 PE Obligations]:[2022 Paving Obligations]])</f>
        <v>382115.46</v>
      </c>
      <c r="AF1618" s="14">
        <v>0</v>
      </c>
      <c r="AG1618" s="14">
        <v>0</v>
      </c>
      <c r="AH1618" s="14">
        <v>0</v>
      </c>
      <c r="AI1618" s="14">
        <v>382115.46</v>
      </c>
      <c r="AJ1618" s="14">
        <v>382115.46</v>
      </c>
      <c r="AK1618" s="16" t="s">
        <v>4303</v>
      </c>
    </row>
    <row r="1619" spans="1:37" ht="90" hidden="1" x14ac:dyDescent="0.35">
      <c r="A1619" s="159">
        <v>131388</v>
      </c>
      <c r="B1619" s="8">
        <v>2</v>
      </c>
      <c r="C1619" s="9" t="s">
        <v>85</v>
      </c>
      <c r="D1619" s="10">
        <v>44267</v>
      </c>
      <c r="E1619" s="9" t="s">
        <v>2180</v>
      </c>
      <c r="F1619" s="10">
        <v>44537</v>
      </c>
      <c r="G1619" s="9" t="s">
        <v>98</v>
      </c>
      <c r="H1619" s="11" t="s">
        <v>123</v>
      </c>
      <c r="I1619" s="9" t="s">
        <v>1446</v>
      </c>
      <c r="J1619" s="12" t="s">
        <v>101</v>
      </c>
      <c r="K1619" s="9"/>
      <c r="L1619" s="12" t="s">
        <v>101</v>
      </c>
      <c r="M1619" s="11" t="s">
        <v>6892</v>
      </c>
      <c r="N1619" s="11" t="s">
        <v>6893</v>
      </c>
      <c r="O1619" s="9" t="s">
        <v>1836</v>
      </c>
      <c r="P1619" s="9" t="s">
        <v>1836</v>
      </c>
      <c r="Q1619" s="11"/>
      <c r="R1619" s="166" t="s">
        <v>1778</v>
      </c>
      <c r="S1619" s="9"/>
      <c r="T1619" s="13">
        <v>0.38</v>
      </c>
      <c r="U1619" s="10">
        <v>44841</v>
      </c>
      <c r="V1619" s="9"/>
      <c r="W1619" s="12" t="s">
        <v>93</v>
      </c>
      <c r="X1619" s="12" t="s">
        <v>103</v>
      </c>
      <c r="Y1619" s="12"/>
      <c r="Z1619" s="11"/>
      <c r="AA1619" s="14">
        <v>20000</v>
      </c>
      <c r="AB1619" s="14">
        <v>0</v>
      </c>
      <c r="AC1619" s="14">
        <v>0</v>
      </c>
      <c r="AD1619" s="14">
        <v>0</v>
      </c>
      <c r="AE1619" s="161">
        <f>SUM(TAMPData2202[[#This Row],[2022 PE Obligations]:[2022 Paving Obligations]])</f>
        <v>20000</v>
      </c>
      <c r="AF1619" s="14">
        <v>80000</v>
      </c>
      <c r="AG1619" s="14">
        <v>0</v>
      </c>
      <c r="AH1619" s="14">
        <v>0</v>
      </c>
      <c r="AI1619" s="14">
        <v>0</v>
      </c>
      <c r="AJ1619" s="14">
        <v>80000</v>
      </c>
      <c r="AK1619" s="16" t="s">
        <v>6894</v>
      </c>
    </row>
    <row r="1620" spans="1:37" hidden="1" x14ac:dyDescent="0.35">
      <c r="A1620" s="159">
        <v>131391</v>
      </c>
      <c r="B1620" s="8">
        <v>1</v>
      </c>
      <c r="C1620" s="9" t="s">
        <v>85</v>
      </c>
      <c r="D1620" s="10">
        <v>44270</v>
      </c>
      <c r="E1620" s="9" t="s">
        <v>2180</v>
      </c>
      <c r="F1620" s="10">
        <v>44579</v>
      </c>
      <c r="G1620" s="9" t="s">
        <v>1397</v>
      </c>
      <c r="H1620" s="11" t="s">
        <v>2505</v>
      </c>
      <c r="I1620" s="9" t="s">
        <v>292</v>
      </c>
      <c r="J1620" s="12" t="s">
        <v>101</v>
      </c>
      <c r="K1620" s="9"/>
      <c r="L1620" s="12" t="s">
        <v>101</v>
      </c>
      <c r="M1620" s="11" t="s">
        <v>6895</v>
      </c>
      <c r="N1620" s="11" t="s">
        <v>3229</v>
      </c>
      <c r="O1620" s="9" t="s">
        <v>1836</v>
      </c>
      <c r="P1620" s="9" t="s">
        <v>1836</v>
      </c>
      <c r="Q1620" s="11"/>
      <c r="R1620" s="166" t="s">
        <v>1778</v>
      </c>
      <c r="S1620" s="9"/>
      <c r="T1620" s="13">
        <v>0.02</v>
      </c>
      <c r="U1620" s="10">
        <v>44792</v>
      </c>
      <c r="V1620" s="9"/>
      <c r="W1620" s="12" t="s">
        <v>93</v>
      </c>
      <c r="X1620" s="12" t="s">
        <v>103</v>
      </c>
      <c r="Y1620" s="12"/>
      <c r="Z1620" s="11"/>
      <c r="AA1620" s="14">
        <v>20000</v>
      </c>
      <c r="AB1620" s="14">
        <v>0</v>
      </c>
      <c r="AC1620" s="14">
        <v>0</v>
      </c>
      <c r="AD1620" s="14">
        <v>0</v>
      </c>
      <c r="AE1620" s="161">
        <f>SUM(TAMPData2202[[#This Row],[2022 PE Obligations]:[2022 Paving Obligations]])</f>
        <v>20000</v>
      </c>
      <c r="AF1620" s="14">
        <v>80000</v>
      </c>
      <c r="AG1620" s="14">
        <v>0</v>
      </c>
      <c r="AH1620" s="14">
        <v>0</v>
      </c>
      <c r="AI1620" s="14">
        <v>0</v>
      </c>
      <c r="AJ1620" s="14">
        <v>80000</v>
      </c>
      <c r="AK1620" s="16" t="s">
        <v>6896</v>
      </c>
    </row>
    <row r="1621" spans="1:37" hidden="1" x14ac:dyDescent="0.35">
      <c r="A1621" s="159">
        <v>131393</v>
      </c>
      <c r="B1621" s="8">
        <v>2</v>
      </c>
      <c r="C1621" s="9" t="s">
        <v>85</v>
      </c>
      <c r="D1621" s="10">
        <v>44270</v>
      </c>
      <c r="E1621" s="9" t="s">
        <v>228</v>
      </c>
      <c r="F1621" s="10">
        <v>44270</v>
      </c>
      <c r="G1621" s="9" t="s">
        <v>228</v>
      </c>
      <c r="H1621" s="11" t="s">
        <v>223</v>
      </c>
      <c r="I1621" s="9" t="s">
        <v>4304</v>
      </c>
      <c r="J1621" s="12"/>
      <c r="K1621" s="9" t="s">
        <v>4305</v>
      </c>
      <c r="L1621" s="12" t="s">
        <v>183</v>
      </c>
      <c r="M1621" s="11" t="s">
        <v>4306</v>
      </c>
      <c r="N1621" s="11"/>
      <c r="O1621" s="9" t="s">
        <v>4183</v>
      </c>
      <c r="P1621" s="9" t="s">
        <v>157</v>
      </c>
      <c r="Q1621" s="11"/>
      <c r="R1621" s="9" t="s">
        <v>47</v>
      </c>
      <c r="S1621" s="9" t="s">
        <v>43</v>
      </c>
      <c r="T1621" s="13">
        <v>2.92</v>
      </c>
      <c r="U1621" s="12"/>
      <c r="V1621" s="9"/>
      <c r="W1621" s="12" t="s">
        <v>93</v>
      </c>
      <c r="X1621" s="12" t="s">
        <v>103</v>
      </c>
      <c r="Y1621" s="153" t="s">
        <v>34</v>
      </c>
      <c r="Z1621" s="11"/>
      <c r="AA1621" s="14">
        <v>0</v>
      </c>
      <c r="AB1621" s="14">
        <v>0</v>
      </c>
      <c r="AC1621" s="14">
        <v>0</v>
      </c>
      <c r="AD1621" s="14">
        <v>350323.87</v>
      </c>
      <c r="AE1621" s="161">
        <f>SUM(TAMPData2202[[#This Row],[2022 PE Obligations]:[2022 Paving Obligations]])</f>
        <v>350323.87</v>
      </c>
      <c r="AF1621" s="14">
        <v>0</v>
      </c>
      <c r="AG1621" s="14">
        <v>0</v>
      </c>
      <c r="AH1621" s="14">
        <v>0</v>
      </c>
      <c r="AI1621" s="14">
        <v>350323.87</v>
      </c>
      <c r="AJ1621" s="14">
        <v>350323.87</v>
      </c>
      <c r="AK1621" s="16" t="s">
        <v>4307</v>
      </c>
    </row>
    <row r="1622" spans="1:37" hidden="1" x14ac:dyDescent="0.35">
      <c r="A1622" s="159">
        <v>131396</v>
      </c>
      <c r="B1622" s="8">
        <v>2</v>
      </c>
      <c r="C1622" s="9" t="s">
        <v>85</v>
      </c>
      <c r="D1622" s="10">
        <v>44270</v>
      </c>
      <c r="E1622" s="9" t="s">
        <v>228</v>
      </c>
      <c r="F1622" s="10">
        <v>44270</v>
      </c>
      <c r="G1622" s="9" t="s">
        <v>228</v>
      </c>
      <c r="H1622" s="11" t="s">
        <v>223</v>
      </c>
      <c r="I1622" s="9" t="s">
        <v>4308</v>
      </c>
      <c r="J1622" s="12"/>
      <c r="K1622" s="9" t="s">
        <v>4309</v>
      </c>
      <c r="L1622" s="12" t="s">
        <v>183</v>
      </c>
      <c r="M1622" s="11" t="s">
        <v>4310</v>
      </c>
      <c r="N1622" s="11"/>
      <c r="O1622" s="9" t="s">
        <v>4183</v>
      </c>
      <c r="P1622" s="9" t="s">
        <v>157</v>
      </c>
      <c r="Q1622" s="11"/>
      <c r="R1622" s="9" t="s">
        <v>47</v>
      </c>
      <c r="S1622" s="9" t="s">
        <v>43</v>
      </c>
      <c r="T1622" s="13">
        <v>1.1599999999999999</v>
      </c>
      <c r="U1622" s="12"/>
      <c r="V1622" s="9"/>
      <c r="W1622" s="12" t="s">
        <v>93</v>
      </c>
      <c r="X1622" s="12" t="s">
        <v>103</v>
      </c>
      <c r="Y1622" s="153" t="s">
        <v>34</v>
      </c>
      <c r="Z1622" s="11"/>
      <c r="AA1622" s="14">
        <v>0</v>
      </c>
      <c r="AB1622" s="14">
        <v>0</v>
      </c>
      <c r="AC1622" s="14">
        <v>0</v>
      </c>
      <c r="AD1622" s="14">
        <v>142954.34</v>
      </c>
      <c r="AE1622" s="161">
        <f>SUM(TAMPData2202[[#This Row],[2022 PE Obligations]:[2022 Paving Obligations]])</f>
        <v>142954.34</v>
      </c>
      <c r="AF1622" s="14">
        <v>0</v>
      </c>
      <c r="AG1622" s="14">
        <v>0</v>
      </c>
      <c r="AH1622" s="14">
        <v>0</v>
      </c>
      <c r="AI1622" s="14">
        <v>142954.34</v>
      </c>
      <c r="AJ1622" s="14">
        <v>142954.34</v>
      </c>
      <c r="AK1622" s="16" t="s">
        <v>4311</v>
      </c>
    </row>
    <row r="1623" spans="1:37" hidden="1" x14ac:dyDescent="0.35">
      <c r="A1623" s="159">
        <v>131399</v>
      </c>
      <c r="B1623" s="8">
        <v>2</v>
      </c>
      <c r="C1623" s="9" t="s">
        <v>85</v>
      </c>
      <c r="D1623" s="10">
        <v>44270</v>
      </c>
      <c r="E1623" s="9" t="s">
        <v>228</v>
      </c>
      <c r="F1623" s="10">
        <v>44273</v>
      </c>
      <c r="G1623" s="9" t="s">
        <v>228</v>
      </c>
      <c r="H1623" s="11" t="s">
        <v>223</v>
      </c>
      <c r="I1623" s="9" t="s">
        <v>4308</v>
      </c>
      <c r="J1623" s="12"/>
      <c r="K1623" s="9" t="s">
        <v>4309</v>
      </c>
      <c r="L1623" s="12" t="s">
        <v>183</v>
      </c>
      <c r="M1623" s="11" t="s">
        <v>4312</v>
      </c>
      <c r="N1623" s="11"/>
      <c r="O1623" s="9" t="s">
        <v>4183</v>
      </c>
      <c r="P1623" s="9" t="s">
        <v>157</v>
      </c>
      <c r="Q1623" s="11"/>
      <c r="R1623" s="9" t="s">
        <v>47</v>
      </c>
      <c r="S1623" s="9" t="s">
        <v>43</v>
      </c>
      <c r="T1623" s="13">
        <v>2.1019999999999999</v>
      </c>
      <c r="U1623" s="12"/>
      <c r="V1623" s="9"/>
      <c r="W1623" s="12" t="s">
        <v>93</v>
      </c>
      <c r="X1623" s="12" t="s">
        <v>103</v>
      </c>
      <c r="Y1623" s="153" t="s">
        <v>34</v>
      </c>
      <c r="Z1623" s="11"/>
      <c r="AA1623" s="14">
        <v>0</v>
      </c>
      <c r="AB1623" s="14">
        <v>0</v>
      </c>
      <c r="AC1623" s="14">
        <v>0</v>
      </c>
      <c r="AD1623" s="14">
        <v>260460.62</v>
      </c>
      <c r="AE1623" s="161">
        <f>SUM(TAMPData2202[[#This Row],[2022 PE Obligations]:[2022 Paving Obligations]])</f>
        <v>260460.62</v>
      </c>
      <c r="AF1623" s="14">
        <v>0</v>
      </c>
      <c r="AG1623" s="14">
        <v>0</v>
      </c>
      <c r="AH1623" s="14">
        <v>0</v>
      </c>
      <c r="AI1623" s="14">
        <v>260460.62</v>
      </c>
      <c r="AJ1623" s="14">
        <v>260460.62</v>
      </c>
      <c r="AK1623" s="16" t="s">
        <v>4313</v>
      </c>
    </row>
    <row r="1624" spans="1:37" ht="36" hidden="1" x14ac:dyDescent="0.35">
      <c r="A1624" s="159">
        <v>131401</v>
      </c>
      <c r="B1624" s="8">
        <v>2</v>
      </c>
      <c r="C1624" s="9" t="s">
        <v>85</v>
      </c>
      <c r="D1624" s="10">
        <v>44270</v>
      </c>
      <c r="E1624" s="9" t="s">
        <v>2180</v>
      </c>
      <c r="F1624" s="10">
        <v>44586</v>
      </c>
      <c r="G1624" s="9" t="s">
        <v>1397</v>
      </c>
      <c r="H1624" s="11" t="s">
        <v>399</v>
      </c>
      <c r="I1624" s="9" t="s">
        <v>2466</v>
      </c>
      <c r="J1624" s="12" t="s">
        <v>101</v>
      </c>
      <c r="K1624" s="9"/>
      <c r="L1624" s="12" t="s">
        <v>101</v>
      </c>
      <c r="M1624" s="11" t="s">
        <v>6897</v>
      </c>
      <c r="N1624" s="11" t="s">
        <v>6898</v>
      </c>
      <c r="O1624" s="9" t="s">
        <v>1836</v>
      </c>
      <c r="P1624" s="9" t="s">
        <v>1836</v>
      </c>
      <c r="Q1624" s="11"/>
      <c r="R1624" s="166" t="s">
        <v>1778</v>
      </c>
      <c r="S1624" s="9"/>
      <c r="T1624" s="13">
        <v>0.06</v>
      </c>
      <c r="U1624" s="10">
        <v>44904</v>
      </c>
      <c r="V1624" s="9"/>
      <c r="W1624" s="12" t="s">
        <v>93</v>
      </c>
      <c r="X1624" s="12" t="s">
        <v>103</v>
      </c>
      <c r="Y1624" s="12"/>
      <c r="Z1624" s="11"/>
      <c r="AA1624" s="14">
        <v>20000</v>
      </c>
      <c r="AB1624" s="14">
        <v>0</v>
      </c>
      <c r="AC1624" s="14">
        <v>0</v>
      </c>
      <c r="AD1624" s="14">
        <v>0</v>
      </c>
      <c r="AE1624" s="161">
        <f>SUM(TAMPData2202[[#This Row],[2022 PE Obligations]:[2022 Paving Obligations]])</f>
        <v>20000</v>
      </c>
      <c r="AF1624" s="14">
        <v>80000</v>
      </c>
      <c r="AG1624" s="14">
        <v>0</v>
      </c>
      <c r="AH1624" s="14">
        <v>0</v>
      </c>
      <c r="AI1624" s="14">
        <v>0</v>
      </c>
      <c r="AJ1624" s="14">
        <v>80000</v>
      </c>
      <c r="AK1624" s="16" t="s">
        <v>6899</v>
      </c>
    </row>
    <row r="1625" spans="1:37" ht="36" hidden="1" x14ac:dyDescent="0.35">
      <c r="A1625" s="159">
        <v>131408</v>
      </c>
      <c r="B1625" s="8">
        <v>2</v>
      </c>
      <c r="C1625" s="9" t="s">
        <v>85</v>
      </c>
      <c r="D1625" s="10">
        <v>44271</v>
      </c>
      <c r="E1625" s="9" t="s">
        <v>2180</v>
      </c>
      <c r="F1625" s="10">
        <v>44579</v>
      </c>
      <c r="G1625" s="9" t="s">
        <v>1397</v>
      </c>
      <c r="H1625" s="11" t="s">
        <v>399</v>
      </c>
      <c r="I1625" s="9"/>
      <c r="J1625" s="12"/>
      <c r="K1625" s="9"/>
      <c r="L1625" s="12"/>
      <c r="M1625" s="11" t="s">
        <v>6900</v>
      </c>
      <c r="N1625" s="11" t="s">
        <v>6901</v>
      </c>
      <c r="O1625" s="9" t="s">
        <v>1836</v>
      </c>
      <c r="P1625" s="9" t="s">
        <v>1836</v>
      </c>
      <c r="Q1625" s="11"/>
      <c r="R1625" s="166" t="s">
        <v>1778</v>
      </c>
      <c r="S1625" s="9"/>
      <c r="T1625" s="15" t="s">
        <v>505</v>
      </c>
      <c r="U1625" s="10">
        <v>44841</v>
      </c>
      <c r="V1625" s="9"/>
      <c r="W1625" s="12" t="s">
        <v>93</v>
      </c>
      <c r="X1625" s="12" t="s">
        <v>94</v>
      </c>
      <c r="Y1625" s="12"/>
      <c r="Z1625" s="11"/>
      <c r="AA1625" s="14">
        <v>20000</v>
      </c>
      <c r="AB1625" s="14">
        <v>0</v>
      </c>
      <c r="AC1625" s="14">
        <v>0</v>
      </c>
      <c r="AD1625" s="14">
        <v>0</v>
      </c>
      <c r="AE1625" s="161">
        <f>SUM(TAMPData2202[[#This Row],[2022 PE Obligations]:[2022 Paving Obligations]])</f>
        <v>20000</v>
      </c>
      <c r="AF1625" s="14">
        <v>80000</v>
      </c>
      <c r="AG1625" s="14">
        <v>0</v>
      </c>
      <c r="AH1625" s="14">
        <v>0</v>
      </c>
      <c r="AI1625" s="14">
        <v>0</v>
      </c>
      <c r="AJ1625" s="14">
        <v>80000</v>
      </c>
      <c r="AK1625" s="16" t="s">
        <v>6902</v>
      </c>
    </row>
    <row r="1626" spans="1:37" hidden="1" x14ac:dyDescent="0.35">
      <c r="A1626" s="159">
        <v>131409</v>
      </c>
      <c r="B1626" s="8">
        <v>3</v>
      </c>
      <c r="C1626" s="9" t="s">
        <v>114</v>
      </c>
      <c r="D1626" s="10">
        <v>44272</v>
      </c>
      <c r="E1626" s="9" t="s">
        <v>228</v>
      </c>
      <c r="F1626" s="10">
        <v>44516</v>
      </c>
      <c r="G1626" s="9" t="s">
        <v>228</v>
      </c>
      <c r="H1626" s="11" t="s">
        <v>1111</v>
      </c>
      <c r="I1626" s="9" t="s">
        <v>4314</v>
      </c>
      <c r="J1626" s="12"/>
      <c r="K1626" s="9" t="s">
        <v>4315</v>
      </c>
      <c r="L1626" s="12" t="s">
        <v>183</v>
      </c>
      <c r="M1626" s="11" t="s">
        <v>4316</v>
      </c>
      <c r="N1626" s="11"/>
      <c r="O1626" s="9" t="s">
        <v>4183</v>
      </c>
      <c r="P1626" s="9" t="s">
        <v>157</v>
      </c>
      <c r="Q1626" s="11"/>
      <c r="R1626" s="9" t="s">
        <v>47</v>
      </c>
      <c r="S1626" s="9" t="s">
        <v>43</v>
      </c>
      <c r="T1626" s="13">
        <v>1.952</v>
      </c>
      <c r="U1626" s="12"/>
      <c r="V1626" s="9"/>
      <c r="W1626" s="12" t="s">
        <v>93</v>
      </c>
      <c r="X1626" s="12"/>
      <c r="Y1626" s="153" t="s">
        <v>34</v>
      </c>
      <c r="Z1626" s="11"/>
      <c r="AA1626" s="14">
        <v>0</v>
      </c>
      <c r="AB1626" s="14">
        <v>0</v>
      </c>
      <c r="AC1626" s="14">
        <v>0</v>
      </c>
      <c r="AD1626" s="14">
        <v>210071.67</v>
      </c>
      <c r="AE1626" s="161">
        <f>SUM(TAMPData2202[[#This Row],[2022 PE Obligations]:[2022 Paving Obligations]])</f>
        <v>210071.67</v>
      </c>
      <c r="AF1626" s="14">
        <v>0</v>
      </c>
      <c r="AG1626" s="14">
        <v>0</v>
      </c>
      <c r="AH1626" s="14">
        <v>0</v>
      </c>
      <c r="AI1626" s="14">
        <v>210071.67</v>
      </c>
      <c r="AJ1626" s="14">
        <v>210071.67</v>
      </c>
      <c r="AK1626" s="16" t="s">
        <v>4317</v>
      </c>
    </row>
    <row r="1627" spans="1:37" hidden="1" x14ac:dyDescent="0.35">
      <c r="A1627" s="159">
        <v>131410</v>
      </c>
      <c r="B1627" s="8">
        <v>3</v>
      </c>
      <c r="C1627" s="9" t="s">
        <v>85</v>
      </c>
      <c r="D1627" s="10">
        <v>44272</v>
      </c>
      <c r="E1627" s="9" t="s">
        <v>228</v>
      </c>
      <c r="F1627" s="10">
        <v>44272</v>
      </c>
      <c r="G1627" s="9" t="s">
        <v>228</v>
      </c>
      <c r="H1627" s="11" t="s">
        <v>358</v>
      </c>
      <c r="I1627" s="9" t="s">
        <v>4318</v>
      </c>
      <c r="J1627" s="12"/>
      <c r="K1627" s="9" t="s">
        <v>4319</v>
      </c>
      <c r="L1627" s="12" t="s">
        <v>183</v>
      </c>
      <c r="M1627" s="11" t="s">
        <v>4320</v>
      </c>
      <c r="N1627" s="11"/>
      <c r="O1627" s="9" t="s">
        <v>4183</v>
      </c>
      <c r="P1627" s="9" t="s">
        <v>157</v>
      </c>
      <c r="Q1627" s="11"/>
      <c r="R1627" s="9" t="s">
        <v>47</v>
      </c>
      <c r="S1627" s="9" t="s">
        <v>43</v>
      </c>
      <c r="T1627" s="13">
        <v>4.63</v>
      </c>
      <c r="U1627" s="12"/>
      <c r="V1627" s="9"/>
      <c r="W1627" s="12" t="s">
        <v>93</v>
      </c>
      <c r="X1627" s="12" t="s">
        <v>186</v>
      </c>
      <c r="Y1627" s="153" t="s">
        <v>34</v>
      </c>
      <c r="Z1627" s="11"/>
      <c r="AA1627" s="14">
        <v>0</v>
      </c>
      <c r="AB1627" s="14">
        <v>0</v>
      </c>
      <c r="AC1627" s="14">
        <v>0</v>
      </c>
      <c r="AD1627" s="14">
        <v>372225</v>
      </c>
      <c r="AE1627" s="161">
        <f>SUM(TAMPData2202[[#This Row],[2022 PE Obligations]:[2022 Paving Obligations]])</f>
        <v>372225</v>
      </c>
      <c r="AF1627" s="14">
        <v>0</v>
      </c>
      <c r="AG1627" s="14">
        <v>0</v>
      </c>
      <c r="AH1627" s="14">
        <v>0</v>
      </c>
      <c r="AI1627" s="14">
        <v>372225</v>
      </c>
      <c r="AJ1627" s="14">
        <v>372225</v>
      </c>
      <c r="AK1627" s="16" t="s">
        <v>4321</v>
      </c>
    </row>
    <row r="1628" spans="1:37" ht="198" hidden="1" x14ac:dyDescent="0.35">
      <c r="A1628" s="159">
        <v>131411</v>
      </c>
      <c r="B1628" s="8">
        <v>3</v>
      </c>
      <c r="C1628" s="9" t="s">
        <v>85</v>
      </c>
      <c r="D1628" s="10">
        <v>44272</v>
      </c>
      <c r="E1628" s="9" t="s">
        <v>4222</v>
      </c>
      <c r="F1628" s="10">
        <v>44572</v>
      </c>
      <c r="G1628" s="9" t="s">
        <v>241</v>
      </c>
      <c r="H1628" s="11" t="s">
        <v>701</v>
      </c>
      <c r="I1628" s="9"/>
      <c r="J1628" s="12"/>
      <c r="K1628" s="9"/>
      <c r="L1628" s="12"/>
      <c r="M1628" s="11" t="s">
        <v>6903</v>
      </c>
      <c r="N1628" s="11" t="s">
        <v>6904</v>
      </c>
      <c r="O1628" s="9" t="s">
        <v>91</v>
      </c>
      <c r="P1628" s="9" t="s">
        <v>5342</v>
      </c>
      <c r="Q1628" s="11"/>
      <c r="R1628" s="166" t="s">
        <v>1778</v>
      </c>
      <c r="S1628" s="9"/>
      <c r="T1628" s="15" t="s">
        <v>505</v>
      </c>
      <c r="U1628" s="12"/>
      <c r="V1628" s="9"/>
      <c r="W1628" s="12" t="s">
        <v>93</v>
      </c>
      <c r="X1628" s="12" t="s">
        <v>1735</v>
      </c>
      <c r="Y1628" s="12"/>
      <c r="Z1628" s="11"/>
      <c r="AA1628" s="14">
        <v>120000</v>
      </c>
      <c r="AB1628" s="14">
        <v>0</v>
      </c>
      <c r="AC1628" s="14">
        <v>0</v>
      </c>
      <c r="AD1628" s="14">
        <v>0</v>
      </c>
      <c r="AE1628" s="161">
        <f>SUM(TAMPData2202[[#This Row],[2022 PE Obligations]:[2022 Paving Obligations]])</f>
        <v>120000</v>
      </c>
      <c r="AF1628" s="14">
        <v>120000</v>
      </c>
      <c r="AG1628" s="14">
        <v>0</v>
      </c>
      <c r="AH1628" s="14">
        <v>0</v>
      </c>
      <c r="AI1628" s="14">
        <v>0</v>
      </c>
      <c r="AJ1628" s="14">
        <v>120000</v>
      </c>
      <c r="AK1628" s="16" t="s">
        <v>6905</v>
      </c>
    </row>
    <row r="1629" spans="1:37" ht="36" hidden="1" x14ac:dyDescent="0.35">
      <c r="A1629" s="162">
        <v>131412</v>
      </c>
      <c r="B1629" s="8">
        <v>3</v>
      </c>
      <c r="C1629" s="9" t="s">
        <v>85</v>
      </c>
      <c r="D1629" s="10">
        <v>44272</v>
      </c>
      <c r="E1629" s="9" t="s">
        <v>152</v>
      </c>
      <c r="F1629" s="10">
        <v>44551</v>
      </c>
      <c r="G1629" s="9" t="s">
        <v>241</v>
      </c>
      <c r="H1629" s="11" t="s">
        <v>180</v>
      </c>
      <c r="I1629" s="9" t="s">
        <v>848</v>
      </c>
      <c r="J1629" s="12" t="s">
        <v>101</v>
      </c>
      <c r="K1629" s="9"/>
      <c r="L1629" s="12" t="s">
        <v>101</v>
      </c>
      <c r="M1629" s="11" t="s">
        <v>2019</v>
      </c>
      <c r="N1629" s="11" t="s">
        <v>1793</v>
      </c>
      <c r="O1629" s="9" t="s">
        <v>157</v>
      </c>
      <c r="P1629" s="9" t="s">
        <v>1794</v>
      </c>
      <c r="Q1629" s="11" t="s">
        <v>1793</v>
      </c>
      <c r="R1629" s="9" t="s">
        <v>47</v>
      </c>
      <c r="S1629" s="9" t="s">
        <v>43</v>
      </c>
      <c r="T1629" s="13">
        <v>4.72</v>
      </c>
      <c r="U1629" s="10">
        <v>44603</v>
      </c>
      <c r="V1629" s="9" t="s">
        <v>1805</v>
      </c>
      <c r="W1629" s="12" t="s">
        <v>670</v>
      </c>
      <c r="X1629" s="12" t="s">
        <v>13</v>
      </c>
      <c r="Y1629" s="163" t="s">
        <v>31</v>
      </c>
      <c r="Z1629" s="11" t="s">
        <v>2020</v>
      </c>
      <c r="AA1629" s="14">
        <v>0</v>
      </c>
      <c r="AB1629" s="14">
        <v>0</v>
      </c>
      <c r="AC1629" s="14">
        <v>359898</v>
      </c>
      <c r="AD1629" s="14">
        <v>1395190</v>
      </c>
      <c r="AE1629" s="161">
        <f>SUM(TAMPData2202[[#This Row],[2022 PE Obligations]:[2022 Paving Obligations]])</f>
        <v>1755088</v>
      </c>
      <c r="AF1629" s="14">
        <v>0</v>
      </c>
      <c r="AG1629" s="14">
        <v>0</v>
      </c>
      <c r="AH1629" s="14">
        <v>359898</v>
      </c>
      <c r="AI1629" s="14">
        <v>1395190</v>
      </c>
      <c r="AJ1629" s="14">
        <v>1755088</v>
      </c>
      <c r="AK1629" s="16" t="s">
        <v>2022</v>
      </c>
    </row>
    <row r="1630" spans="1:37" hidden="1" x14ac:dyDescent="0.35">
      <c r="A1630" s="159">
        <v>131416</v>
      </c>
      <c r="B1630" s="8">
        <v>1</v>
      </c>
      <c r="C1630" s="9" t="s">
        <v>85</v>
      </c>
      <c r="D1630" s="10">
        <v>44272</v>
      </c>
      <c r="E1630" s="9" t="s">
        <v>3474</v>
      </c>
      <c r="F1630" s="10">
        <v>44523</v>
      </c>
      <c r="G1630" s="9" t="s">
        <v>148</v>
      </c>
      <c r="H1630" s="11" t="s">
        <v>1633</v>
      </c>
      <c r="I1630" s="9" t="s">
        <v>603</v>
      </c>
      <c r="J1630" s="12" t="s">
        <v>299</v>
      </c>
      <c r="K1630" s="9"/>
      <c r="L1630" s="12" t="s">
        <v>300</v>
      </c>
      <c r="M1630" s="11" t="s">
        <v>6906</v>
      </c>
      <c r="N1630" s="11" t="s">
        <v>6907</v>
      </c>
      <c r="O1630" s="9" t="s">
        <v>1836</v>
      </c>
      <c r="P1630" s="9" t="s">
        <v>1836</v>
      </c>
      <c r="Q1630" s="11"/>
      <c r="R1630" s="166" t="s">
        <v>1778</v>
      </c>
      <c r="S1630" s="9"/>
      <c r="T1630" s="13">
        <v>0.1</v>
      </c>
      <c r="U1630" s="10">
        <v>44841</v>
      </c>
      <c r="V1630" s="9"/>
      <c r="W1630" s="12" t="s">
        <v>93</v>
      </c>
      <c r="X1630" s="12" t="s">
        <v>303</v>
      </c>
      <c r="Y1630" s="153" t="s">
        <v>29</v>
      </c>
      <c r="Z1630" s="11"/>
      <c r="AA1630" s="14">
        <v>20000</v>
      </c>
      <c r="AB1630" s="14">
        <v>0</v>
      </c>
      <c r="AC1630" s="14">
        <v>0</v>
      </c>
      <c r="AD1630" s="14">
        <v>0</v>
      </c>
      <c r="AE1630" s="161">
        <f>SUM(TAMPData2202[[#This Row],[2022 PE Obligations]:[2022 Paving Obligations]])</f>
        <v>20000</v>
      </c>
      <c r="AF1630" s="14">
        <v>80000</v>
      </c>
      <c r="AG1630" s="14">
        <v>0</v>
      </c>
      <c r="AH1630" s="14">
        <v>0</v>
      </c>
      <c r="AI1630" s="14">
        <v>0</v>
      </c>
      <c r="AJ1630" s="14">
        <v>80000</v>
      </c>
      <c r="AK1630" s="16" t="s">
        <v>6908</v>
      </c>
    </row>
    <row r="1631" spans="1:37" hidden="1" x14ac:dyDescent="0.35">
      <c r="A1631" s="162">
        <v>131442</v>
      </c>
      <c r="B1631" s="8">
        <v>3</v>
      </c>
      <c r="C1631" s="9" t="s">
        <v>85</v>
      </c>
      <c r="D1631" s="10">
        <v>44273</v>
      </c>
      <c r="E1631" s="9" t="s">
        <v>152</v>
      </c>
      <c r="F1631" s="10">
        <v>44552</v>
      </c>
      <c r="G1631" s="9" t="s">
        <v>241</v>
      </c>
      <c r="H1631" s="11" t="s">
        <v>659</v>
      </c>
      <c r="I1631" s="9" t="s">
        <v>320</v>
      </c>
      <c r="J1631" s="12" t="s">
        <v>101</v>
      </c>
      <c r="K1631" s="9"/>
      <c r="L1631" s="12" t="s">
        <v>101</v>
      </c>
      <c r="M1631" s="11" t="s">
        <v>2023</v>
      </c>
      <c r="N1631" s="11" t="s">
        <v>1793</v>
      </c>
      <c r="O1631" s="9" t="s">
        <v>157</v>
      </c>
      <c r="P1631" s="9" t="s">
        <v>158</v>
      </c>
      <c r="Q1631" s="11" t="s">
        <v>1793</v>
      </c>
      <c r="R1631" s="9" t="s">
        <v>47</v>
      </c>
      <c r="S1631" s="9" t="s">
        <v>43</v>
      </c>
      <c r="T1631" s="13">
        <v>2.2000000000000002</v>
      </c>
      <c r="U1631" s="10">
        <v>44603</v>
      </c>
      <c r="V1631" s="9" t="s">
        <v>1805</v>
      </c>
      <c r="W1631" s="12" t="s">
        <v>670</v>
      </c>
      <c r="X1631" s="12" t="s">
        <v>13</v>
      </c>
      <c r="Y1631" s="163" t="s">
        <v>31</v>
      </c>
      <c r="Z1631" s="11"/>
      <c r="AA1631" s="14">
        <v>0</v>
      </c>
      <c r="AB1631" s="14">
        <v>0</v>
      </c>
      <c r="AC1631" s="14">
        <v>22858</v>
      </c>
      <c r="AD1631" s="14">
        <v>1032660</v>
      </c>
      <c r="AE1631" s="161">
        <f>SUM(TAMPData2202[[#This Row],[2022 PE Obligations]:[2022 Paving Obligations]])</f>
        <v>1055518</v>
      </c>
      <c r="AF1631" s="14">
        <v>0</v>
      </c>
      <c r="AG1631" s="14">
        <v>0</v>
      </c>
      <c r="AH1631" s="14">
        <v>22858</v>
      </c>
      <c r="AI1631" s="14">
        <v>1032660</v>
      </c>
      <c r="AJ1631" s="14">
        <v>1055518</v>
      </c>
      <c r="AK1631" s="16" t="s">
        <v>2025</v>
      </c>
    </row>
    <row r="1632" spans="1:37" hidden="1" x14ac:dyDescent="0.35">
      <c r="A1632" s="159">
        <v>131456</v>
      </c>
      <c r="B1632" s="8">
        <v>1</v>
      </c>
      <c r="C1632" s="9" t="s">
        <v>97</v>
      </c>
      <c r="D1632" s="10">
        <v>44279</v>
      </c>
      <c r="E1632" s="9" t="s">
        <v>87</v>
      </c>
      <c r="F1632" s="10">
        <v>44397</v>
      </c>
      <c r="G1632" s="9" t="s">
        <v>98</v>
      </c>
      <c r="H1632" s="11" t="s">
        <v>285</v>
      </c>
      <c r="I1632" s="9" t="s">
        <v>4537</v>
      </c>
      <c r="J1632" s="12" t="s">
        <v>101</v>
      </c>
      <c r="K1632" s="9"/>
      <c r="L1632" s="12" t="s">
        <v>101</v>
      </c>
      <c r="M1632" s="11" t="s">
        <v>6909</v>
      </c>
      <c r="N1632" s="11"/>
      <c r="O1632" s="9" t="s">
        <v>119</v>
      </c>
      <c r="P1632" s="9" t="s">
        <v>1329</v>
      </c>
      <c r="Q1632" s="11"/>
      <c r="R1632" s="166" t="s">
        <v>4525</v>
      </c>
      <c r="S1632" s="166" t="s">
        <v>42</v>
      </c>
      <c r="T1632" s="15" t="s">
        <v>505</v>
      </c>
      <c r="U1632" s="12"/>
      <c r="V1632" s="9"/>
      <c r="W1632" s="12" t="s">
        <v>93</v>
      </c>
      <c r="X1632" s="12"/>
      <c r="Y1632" s="153" t="s">
        <v>32</v>
      </c>
      <c r="Z1632" s="11"/>
      <c r="AA1632" s="14">
        <v>0</v>
      </c>
      <c r="AB1632" s="14">
        <v>0</v>
      </c>
      <c r="AC1632" s="14">
        <v>449055</v>
      </c>
      <c r="AD1632" s="14">
        <v>0</v>
      </c>
      <c r="AE1632" s="161">
        <f>SUM(TAMPData2202[[#This Row],[2022 PE Obligations]:[2022 Paving Obligations]])</f>
        <v>449055</v>
      </c>
      <c r="AF1632" s="14">
        <v>60000</v>
      </c>
      <c r="AG1632" s="14">
        <v>0</v>
      </c>
      <c r="AH1632" s="14">
        <v>449055</v>
      </c>
      <c r="AI1632" s="14">
        <v>0</v>
      </c>
      <c r="AJ1632" s="14">
        <v>509055</v>
      </c>
      <c r="AK1632" s="16" t="s">
        <v>6910</v>
      </c>
    </row>
    <row r="1633" spans="1:37" ht="36" hidden="1" x14ac:dyDescent="0.35">
      <c r="A1633" s="159">
        <v>131458</v>
      </c>
      <c r="B1633" s="8">
        <v>1</v>
      </c>
      <c r="C1633" s="9" t="s">
        <v>114</v>
      </c>
      <c r="D1633" s="10">
        <v>44280</v>
      </c>
      <c r="E1633" s="9" t="s">
        <v>228</v>
      </c>
      <c r="F1633" s="10">
        <v>44454</v>
      </c>
      <c r="G1633" s="9" t="s">
        <v>228</v>
      </c>
      <c r="H1633" s="11" t="s">
        <v>190</v>
      </c>
      <c r="I1633" s="9" t="s">
        <v>4322</v>
      </c>
      <c r="J1633" s="12"/>
      <c r="K1633" s="9" t="s">
        <v>4323</v>
      </c>
      <c r="L1633" s="12" t="s">
        <v>183</v>
      </c>
      <c r="M1633" s="11" t="s">
        <v>4324</v>
      </c>
      <c r="N1633" s="11"/>
      <c r="O1633" s="9" t="s">
        <v>4183</v>
      </c>
      <c r="P1633" s="9" t="s">
        <v>157</v>
      </c>
      <c r="Q1633" s="11"/>
      <c r="R1633" s="9" t="s">
        <v>47</v>
      </c>
      <c r="S1633" s="9" t="s">
        <v>43</v>
      </c>
      <c r="T1633" s="13">
        <v>1.36</v>
      </c>
      <c r="U1633" s="12"/>
      <c r="V1633" s="9"/>
      <c r="W1633" s="12" t="s">
        <v>93</v>
      </c>
      <c r="X1633" s="12" t="s">
        <v>186</v>
      </c>
      <c r="Y1633" s="153" t="s">
        <v>34</v>
      </c>
      <c r="Z1633" s="11"/>
      <c r="AA1633" s="14">
        <v>0</v>
      </c>
      <c r="AB1633" s="14">
        <v>0</v>
      </c>
      <c r="AC1633" s="14">
        <v>0</v>
      </c>
      <c r="AD1633" s="14">
        <v>210174.59</v>
      </c>
      <c r="AE1633" s="161">
        <f>SUM(TAMPData2202[[#This Row],[2022 PE Obligations]:[2022 Paving Obligations]])</f>
        <v>210174.59</v>
      </c>
      <c r="AF1633" s="14">
        <v>0</v>
      </c>
      <c r="AG1633" s="14">
        <v>0</v>
      </c>
      <c r="AH1633" s="14">
        <v>0</v>
      </c>
      <c r="AI1633" s="14">
        <v>210174.59</v>
      </c>
      <c r="AJ1633" s="14">
        <v>210174.59</v>
      </c>
      <c r="AK1633" s="16" t="s">
        <v>4325</v>
      </c>
    </row>
    <row r="1634" spans="1:37" ht="108" hidden="1" x14ac:dyDescent="0.35">
      <c r="A1634" s="159">
        <v>131469</v>
      </c>
      <c r="B1634" s="8">
        <v>3</v>
      </c>
      <c r="C1634" s="9" t="s">
        <v>85</v>
      </c>
      <c r="D1634" s="10">
        <v>44286</v>
      </c>
      <c r="E1634" s="9" t="s">
        <v>1503</v>
      </c>
      <c r="F1634" s="10">
        <v>44536</v>
      </c>
      <c r="G1634" s="9" t="s">
        <v>152</v>
      </c>
      <c r="H1634" s="11" t="s">
        <v>659</v>
      </c>
      <c r="I1634" s="9" t="s">
        <v>1505</v>
      </c>
      <c r="J1634" s="12" t="s">
        <v>1506</v>
      </c>
      <c r="K1634" s="9"/>
      <c r="L1634" s="12"/>
      <c r="M1634" s="11" t="s">
        <v>3794</v>
      </c>
      <c r="N1634" s="11" t="s">
        <v>3795</v>
      </c>
      <c r="O1634" s="9" t="s">
        <v>1509</v>
      </c>
      <c r="P1634" s="9" t="s">
        <v>92</v>
      </c>
      <c r="Q1634" s="11"/>
      <c r="R1634" s="9" t="s">
        <v>47</v>
      </c>
      <c r="S1634" s="9" t="s">
        <v>41</v>
      </c>
      <c r="T1634" s="15" t="s">
        <v>505</v>
      </c>
      <c r="U1634" s="10">
        <v>45268</v>
      </c>
      <c r="V1634" s="9"/>
      <c r="W1634" s="12" t="s">
        <v>93</v>
      </c>
      <c r="X1634" s="12"/>
      <c r="Y1634" s="153" t="s">
        <v>34</v>
      </c>
      <c r="Z1634" s="11"/>
      <c r="AA1634" s="14">
        <v>193000</v>
      </c>
      <c r="AB1634" s="14">
        <v>0</v>
      </c>
      <c r="AC1634" s="14">
        <v>0</v>
      </c>
      <c r="AD1634" s="14">
        <v>0</v>
      </c>
      <c r="AE1634" s="165">
        <f>SUM(TAMPData2202[[#This Row],[2022 PE Obligations]:[2022 Paving Obligations]])</f>
        <v>193000</v>
      </c>
      <c r="AF1634" s="14">
        <v>193000</v>
      </c>
      <c r="AG1634" s="14">
        <v>0</v>
      </c>
      <c r="AH1634" s="14">
        <v>0</v>
      </c>
      <c r="AI1634" s="14">
        <v>0</v>
      </c>
      <c r="AJ1634" s="14">
        <v>193000</v>
      </c>
      <c r="AK1634" s="16" t="s">
        <v>3796</v>
      </c>
    </row>
    <row r="1635" spans="1:37" hidden="1" x14ac:dyDescent="0.35">
      <c r="A1635" s="159">
        <v>131470</v>
      </c>
      <c r="B1635" s="8">
        <v>3</v>
      </c>
      <c r="C1635" s="9" t="s">
        <v>122</v>
      </c>
      <c r="D1635" s="10">
        <v>44286</v>
      </c>
      <c r="E1635" s="9" t="s">
        <v>98</v>
      </c>
      <c r="F1635" s="10">
        <v>44536</v>
      </c>
      <c r="G1635" s="9" t="s">
        <v>152</v>
      </c>
      <c r="H1635" s="11" t="s">
        <v>538</v>
      </c>
      <c r="I1635" s="9" t="s">
        <v>539</v>
      </c>
      <c r="J1635" s="12" t="s">
        <v>299</v>
      </c>
      <c r="K1635" s="9"/>
      <c r="L1635" s="12" t="s">
        <v>300</v>
      </c>
      <c r="M1635" s="11" t="s">
        <v>3608</v>
      </c>
      <c r="N1635" s="11" t="s">
        <v>3609</v>
      </c>
      <c r="O1635" s="9" t="s">
        <v>119</v>
      </c>
      <c r="P1635" s="9" t="s">
        <v>19</v>
      </c>
      <c r="Q1635" s="11"/>
      <c r="R1635" s="9" t="s">
        <v>47</v>
      </c>
      <c r="S1635" s="9" t="s">
        <v>42</v>
      </c>
      <c r="T1635" s="13">
        <v>0.01</v>
      </c>
      <c r="U1635" s="10">
        <v>44477</v>
      </c>
      <c r="V1635" s="9"/>
      <c r="W1635" s="12" t="s">
        <v>93</v>
      </c>
      <c r="X1635" s="12"/>
      <c r="Y1635" s="153" t="s">
        <v>29</v>
      </c>
      <c r="Z1635" s="11"/>
      <c r="AA1635" s="14">
        <v>0</v>
      </c>
      <c r="AB1635" s="14">
        <v>0</v>
      </c>
      <c r="AC1635" s="14">
        <v>988689</v>
      </c>
      <c r="AD1635" s="14">
        <v>0</v>
      </c>
      <c r="AE1635" s="161">
        <f>SUM(TAMPData2202[[#This Row],[2022 PE Obligations]:[2022 Paving Obligations]])</f>
        <v>988689</v>
      </c>
      <c r="AF1635" s="14">
        <v>50000</v>
      </c>
      <c r="AG1635" s="14">
        <v>0</v>
      </c>
      <c r="AH1635" s="14">
        <v>988689</v>
      </c>
      <c r="AI1635" s="14">
        <v>0</v>
      </c>
      <c r="AJ1635" s="14">
        <v>1043689</v>
      </c>
      <c r="AK1635" s="16" t="s">
        <v>3611</v>
      </c>
    </row>
    <row r="1636" spans="1:37" hidden="1" x14ac:dyDescent="0.35">
      <c r="A1636" s="159">
        <v>131486</v>
      </c>
      <c r="B1636" s="8">
        <v>1</v>
      </c>
      <c r="C1636" s="9" t="s">
        <v>85</v>
      </c>
      <c r="D1636" s="10">
        <v>44294</v>
      </c>
      <c r="E1636" s="9" t="s">
        <v>253</v>
      </c>
      <c r="F1636" s="10">
        <v>44589</v>
      </c>
      <c r="G1636" s="9" t="s">
        <v>228</v>
      </c>
      <c r="H1636" s="11" t="s">
        <v>523</v>
      </c>
      <c r="I1636" s="9" t="s">
        <v>1370</v>
      </c>
      <c r="J1636" s="12"/>
      <c r="K1636" s="9" t="s">
        <v>1371</v>
      </c>
      <c r="L1636" s="12" t="s">
        <v>183</v>
      </c>
      <c r="M1636" s="11" t="s">
        <v>1372</v>
      </c>
      <c r="N1636" s="11"/>
      <c r="O1636" s="9" t="s">
        <v>271</v>
      </c>
      <c r="P1636" s="9" t="s">
        <v>166</v>
      </c>
      <c r="Q1636" s="11"/>
      <c r="R1636" s="9" t="s">
        <v>39</v>
      </c>
      <c r="S1636" s="9" t="s">
        <v>45</v>
      </c>
      <c r="T1636" s="13">
        <v>0</v>
      </c>
      <c r="U1636" s="12"/>
      <c r="V1636" s="9"/>
      <c r="W1636" s="12" t="s">
        <v>93</v>
      </c>
      <c r="X1636" s="12"/>
      <c r="Y1636" s="153" t="s">
        <v>34</v>
      </c>
      <c r="Z1636" s="11" t="s">
        <v>1373</v>
      </c>
      <c r="AA1636" s="14">
        <v>0</v>
      </c>
      <c r="AB1636" s="14">
        <v>0</v>
      </c>
      <c r="AC1636" s="14">
        <v>483286.47</v>
      </c>
      <c r="AD1636" s="14">
        <v>0</v>
      </c>
      <c r="AE1636" s="161">
        <f>SUM(TAMPData2202[[#This Row],[2022 PE Obligations]:[2022 Paving Obligations]])</f>
        <v>483286.47</v>
      </c>
      <c r="AF1636" s="14">
        <v>0</v>
      </c>
      <c r="AG1636" s="14">
        <v>0</v>
      </c>
      <c r="AH1636" s="14">
        <v>483286.47</v>
      </c>
      <c r="AI1636" s="14">
        <v>0</v>
      </c>
      <c r="AJ1636" s="14">
        <v>483286.47</v>
      </c>
      <c r="AK1636" s="16" t="s">
        <v>1374</v>
      </c>
    </row>
    <row r="1637" spans="1:37" hidden="1" x14ac:dyDescent="0.35">
      <c r="A1637" s="159">
        <v>131487.01</v>
      </c>
      <c r="B1637" s="8">
        <v>4</v>
      </c>
      <c r="C1637" s="9" t="s">
        <v>85</v>
      </c>
      <c r="D1637" s="10">
        <v>44531</v>
      </c>
      <c r="E1637" s="9" t="s">
        <v>398</v>
      </c>
      <c r="F1637" s="10">
        <v>44537</v>
      </c>
      <c r="G1637" s="9" t="s">
        <v>143</v>
      </c>
      <c r="H1637" s="11" t="s">
        <v>88</v>
      </c>
      <c r="I1637" s="9" t="s">
        <v>477</v>
      </c>
      <c r="J1637" s="12" t="s">
        <v>299</v>
      </c>
      <c r="K1637" s="9"/>
      <c r="L1637" s="12" t="s">
        <v>300</v>
      </c>
      <c r="M1637" s="11" t="s">
        <v>548</v>
      </c>
      <c r="N1637" s="11"/>
      <c r="O1637" s="9" t="s">
        <v>438</v>
      </c>
      <c r="P1637" s="9" t="s">
        <v>439</v>
      </c>
      <c r="Q1637" s="11"/>
      <c r="R1637" s="9" t="s">
        <v>39</v>
      </c>
      <c r="S1637" s="9" t="s">
        <v>45</v>
      </c>
      <c r="T1637" s="13">
        <v>0</v>
      </c>
      <c r="U1637" s="12"/>
      <c r="V1637" s="9"/>
      <c r="W1637" s="12" t="s">
        <v>93</v>
      </c>
      <c r="X1637" s="12" t="s">
        <v>303</v>
      </c>
      <c r="Y1637" s="153" t="s">
        <v>29</v>
      </c>
      <c r="Z1637" s="11" t="s">
        <v>549</v>
      </c>
      <c r="AA1637" s="14">
        <v>0</v>
      </c>
      <c r="AB1637" s="14">
        <v>0</v>
      </c>
      <c r="AC1637" s="14">
        <v>38000</v>
      </c>
      <c r="AD1637" s="14">
        <v>0</v>
      </c>
      <c r="AE1637" s="161">
        <f>SUM(TAMPData2202[[#This Row],[2022 PE Obligations]:[2022 Paving Obligations]])</f>
        <v>38000</v>
      </c>
      <c r="AF1637" s="14">
        <v>0</v>
      </c>
      <c r="AG1637" s="14">
        <v>0</v>
      </c>
      <c r="AH1637" s="14">
        <v>38000</v>
      </c>
      <c r="AI1637" s="14">
        <v>0</v>
      </c>
      <c r="AJ1637" s="14">
        <v>38000</v>
      </c>
      <c r="AK1637" s="16" t="s">
        <v>550</v>
      </c>
    </row>
    <row r="1638" spans="1:37" hidden="1" x14ac:dyDescent="0.35">
      <c r="A1638" s="162">
        <v>131489</v>
      </c>
      <c r="B1638" s="8">
        <v>1</v>
      </c>
      <c r="C1638" s="9" t="s">
        <v>85</v>
      </c>
      <c r="D1638" s="10">
        <v>44298</v>
      </c>
      <c r="E1638" s="9" t="s">
        <v>152</v>
      </c>
      <c r="F1638" s="10">
        <v>44558</v>
      </c>
      <c r="G1638" s="9" t="s">
        <v>98</v>
      </c>
      <c r="H1638" s="11" t="s">
        <v>297</v>
      </c>
      <c r="I1638" s="9" t="s">
        <v>477</v>
      </c>
      <c r="J1638" s="12" t="s">
        <v>299</v>
      </c>
      <c r="K1638" s="9"/>
      <c r="L1638" s="12" t="s">
        <v>300</v>
      </c>
      <c r="M1638" s="11" t="s">
        <v>3741</v>
      </c>
      <c r="N1638" s="11" t="s">
        <v>3291</v>
      </c>
      <c r="O1638" s="9" t="s">
        <v>157</v>
      </c>
      <c r="P1638" s="9" t="s">
        <v>157</v>
      </c>
      <c r="Q1638" s="11" t="s">
        <v>3291</v>
      </c>
      <c r="R1638" s="9" t="s">
        <v>47</v>
      </c>
      <c r="S1638" s="9" t="s">
        <v>46</v>
      </c>
      <c r="T1638" s="13">
        <v>1.69</v>
      </c>
      <c r="U1638" s="10">
        <v>44603</v>
      </c>
      <c r="V1638" s="9"/>
      <c r="W1638" s="12" t="s">
        <v>93</v>
      </c>
      <c r="X1638" s="12" t="s">
        <v>303</v>
      </c>
      <c r="Y1638" s="163" t="s">
        <v>29</v>
      </c>
      <c r="Z1638" s="11"/>
      <c r="AA1638" s="14">
        <v>0</v>
      </c>
      <c r="AB1638" s="14">
        <v>0</v>
      </c>
      <c r="AC1638" s="14">
        <v>0</v>
      </c>
      <c r="AD1638" s="14">
        <v>3676300</v>
      </c>
      <c r="AE1638" s="161">
        <f>SUM(TAMPData2202[[#This Row],[2022 PE Obligations]:[2022 Paving Obligations]])</f>
        <v>3676300</v>
      </c>
      <c r="AF1638" s="14">
        <v>0</v>
      </c>
      <c r="AG1638" s="14">
        <v>0</v>
      </c>
      <c r="AH1638" s="14">
        <v>0</v>
      </c>
      <c r="AI1638" s="14">
        <v>3676300</v>
      </c>
      <c r="AJ1638" s="14">
        <v>3676300</v>
      </c>
      <c r="AK1638" s="16" t="s">
        <v>3742</v>
      </c>
    </row>
    <row r="1639" spans="1:37" ht="36" hidden="1" x14ac:dyDescent="0.35">
      <c r="A1639" s="159">
        <v>131496</v>
      </c>
      <c r="B1639" s="8">
        <v>4</v>
      </c>
      <c r="C1639" s="9" t="s">
        <v>114</v>
      </c>
      <c r="D1639" s="10">
        <v>44299</v>
      </c>
      <c r="E1639" s="9" t="s">
        <v>228</v>
      </c>
      <c r="F1639" s="10">
        <v>44600</v>
      </c>
      <c r="G1639" s="9" t="s">
        <v>228</v>
      </c>
      <c r="H1639" s="11" t="s">
        <v>750</v>
      </c>
      <c r="I1639" s="9" t="s">
        <v>4326</v>
      </c>
      <c r="J1639" s="12"/>
      <c r="K1639" s="9" t="s">
        <v>4327</v>
      </c>
      <c r="L1639" s="12" t="s">
        <v>183</v>
      </c>
      <c r="M1639" s="11" t="s">
        <v>4328</v>
      </c>
      <c r="N1639" s="11"/>
      <c r="O1639" s="9" t="s">
        <v>4183</v>
      </c>
      <c r="P1639" s="9" t="s">
        <v>157</v>
      </c>
      <c r="Q1639" s="11"/>
      <c r="R1639" s="9" t="s">
        <v>47</v>
      </c>
      <c r="S1639" s="9" t="s">
        <v>43</v>
      </c>
      <c r="T1639" s="13">
        <v>1.3</v>
      </c>
      <c r="U1639" s="12"/>
      <c r="V1639" s="9"/>
      <c r="W1639" s="12" t="s">
        <v>93</v>
      </c>
      <c r="X1639" s="12" t="s">
        <v>186</v>
      </c>
      <c r="Y1639" s="153" t="s">
        <v>34</v>
      </c>
      <c r="Z1639" s="11"/>
      <c r="AA1639" s="14">
        <v>0</v>
      </c>
      <c r="AB1639" s="14">
        <v>0</v>
      </c>
      <c r="AC1639" s="14">
        <v>0</v>
      </c>
      <c r="AD1639" s="14">
        <v>114812.36</v>
      </c>
      <c r="AE1639" s="161">
        <f>SUM(TAMPData2202[[#This Row],[2022 PE Obligations]:[2022 Paving Obligations]])</f>
        <v>114812.36</v>
      </c>
      <c r="AF1639" s="14">
        <v>0</v>
      </c>
      <c r="AG1639" s="14">
        <v>0</v>
      </c>
      <c r="AH1639" s="14">
        <v>0</v>
      </c>
      <c r="AI1639" s="14">
        <v>114812.36</v>
      </c>
      <c r="AJ1639" s="14">
        <v>114812.36</v>
      </c>
      <c r="AK1639" s="16" t="s">
        <v>4329</v>
      </c>
    </row>
    <row r="1640" spans="1:37" ht="36" hidden="1" x14ac:dyDescent="0.35">
      <c r="A1640" s="159">
        <v>131497</v>
      </c>
      <c r="B1640" s="8">
        <v>4</v>
      </c>
      <c r="C1640" s="9" t="s">
        <v>114</v>
      </c>
      <c r="D1640" s="10">
        <v>44299</v>
      </c>
      <c r="E1640" s="9" t="s">
        <v>228</v>
      </c>
      <c r="F1640" s="10">
        <v>44600</v>
      </c>
      <c r="G1640" s="9" t="s">
        <v>228</v>
      </c>
      <c r="H1640" s="11" t="s">
        <v>750</v>
      </c>
      <c r="I1640" s="9" t="s">
        <v>4330</v>
      </c>
      <c r="J1640" s="12"/>
      <c r="K1640" s="9" t="s">
        <v>4331</v>
      </c>
      <c r="L1640" s="12" t="s">
        <v>183</v>
      </c>
      <c r="M1640" s="11" t="s">
        <v>4332</v>
      </c>
      <c r="N1640" s="11"/>
      <c r="O1640" s="9" t="s">
        <v>4183</v>
      </c>
      <c r="P1640" s="9" t="s">
        <v>157</v>
      </c>
      <c r="Q1640" s="11"/>
      <c r="R1640" s="9" t="s">
        <v>47</v>
      </c>
      <c r="S1640" s="9" t="s">
        <v>43</v>
      </c>
      <c r="T1640" s="13">
        <v>1.3</v>
      </c>
      <c r="U1640" s="12"/>
      <c r="V1640" s="9"/>
      <c r="W1640" s="12" t="s">
        <v>93</v>
      </c>
      <c r="X1640" s="12" t="s">
        <v>186</v>
      </c>
      <c r="Y1640" s="153" t="s">
        <v>34</v>
      </c>
      <c r="Z1640" s="11"/>
      <c r="AA1640" s="14">
        <v>0</v>
      </c>
      <c r="AB1640" s="14">
        <v>0</v>
      </c>
      <c r="AC1640" s="14">
        <v>0</v>
      </c>
      <c r="AD1640" s="14">
        <v>114554.18</v>
      </c>
      <c r="AE1640" s="161">
        <f>SUM(TAMPData2202[[#This Row],[2022 PE Obligations]:[2022 Paving Obligations]])</f>
        <v>114554.18</v>
      </c>
      <c r="AF1640" s="14">
        <v>0</v>
      </c>
      <c r="AG1640" s="14">
        <v>0</v>
      </c>
      <c r="AH1640" s="14">
        <v>0</v>
      </c>
      <c r="AI1640" s="14">
        <v>114554.18</v>
      </c>
      <c r="AJ1640" s="14">
        <v>114554.18</v>
      </c>
      <c r="AK1640" s="16" t="s">
        <v>4333</v>
      </c>
    </row>
    <row r="1641" spans="1:37" hidden="1" x14ac:dyDescent="0.35">
      <c r="A1641" s="159">
        <v>131507</v>
      </c>
      <c r="B1641" s="8">
        <v>1</v>
      </c>
      <c r="C1641" s="9" t="s">
        <v>85</v>
      </c>
      <c r="D1641" s="10">
        <v>44302</v>
      </c>
      <c r="E1641" s="9" t="s">
        <v>398</v>
      </c>
      <c r="F1641" s="10">
        <v>44484</v>
      </c>
      <c r="G1641" s="9" t="s">
        <v>152</v>
      </c>
      <c r="H1641" s="11" t="s">
        <v>523</v>
      </c>
      <c r="I1641" s="9" t="s">
        <v>1691</v>
      </c>
      <c r="J1641" s="12" t="s">
        <v>101</v>
      </c>
      <c r="K1641" s="9"/>
      <c r="L1641" s="12" t="s">
        <v>101</v>
      </c>
      <c r="M1641" s="11" t="s">
        <v>1692</v>
      </c>
      <c r="N1641" s="11"/>
      <c r="O1641" s="9" t="s">
        <v>438</v>
      </c>
      <c r="P1641" s="9" t="s">
        <v>439</v>
      </c>
      <c r="Q1641" s="11"/>
      <c r="R1641" s="9" t="s">
        <v>39</v>
      </c>
      <c r="S1641" s="9" t="s">
        <v>46</v>
      </c>
      <c r="T1641" s="13">
        <v>0</v>
      </c>
      <c r="U1641" s="12"/>
      <c r="V1641" s="9"/>
      <c r="W1641" s="12" t="s">
        <v>93</v>
      </c>
      <c r="X1641" s="12" t="s">
        <v>103</v>
      </c>
      <c r="Y1641" s="153" t="s">
        <v>32</v>
      </c>
      <c r="Z1641" s="11" t="s">
        <v>1693</v>
      </c>
      <c r="AA1641" s="14">
        <v>0</v>
      </c>
      <c r="AB1641" s="14">
        <v>0</v>
      </c>
      <c r="AC1641" s="14">
        <v>42000</v>
      </c>
      <c r="AD1641" s="14">
        <v>0</v>
      </c>
      <c r="AE1641" s="161">
        <f>SUM(TAMPData2202[[#This Row],[2022 PE Obligations]:[2022 Paving Obligations]])</f>
        <v>42000</v>
      </c>
      <c r="AF1641" s="14">
        <v>0</v>
      </c>
      <c r="AG1641" s="14">
        <v>0</v>
      </c>
      <c r="AH1641" s="14">
        <v>240500</v>
      </c>
      <c r="AI1641" s="14">
        <v>0</v>
      </c>
      <c r="AJ1641" s="14">
        <v>240500</v>
      </c>
      <c r="AK1641" s="16" t="s">
        <v>1694</v>
      </c>
    </row>
    <row r="1642" spans="1:37" hidden="1" x14ac:dyDescent="0.35">
      <c r="A1642" s="159">
        <v>131508</v>
      </c>
      <c r="B1642" s="8">
        <v>3</v>
      </c>
      <c r="C1642" s="9" t="s">
        <v>122</v>
      </c>
      <c r="D1642" s="10">
        <v>44302</v>
      </c>
      <c r="E1642" s="9" t="s">
        <v>1503</v>
      </c>
      <c r="F1642" s="10">
        <v>44552.875127314815</v>
      </c>
      <c r="G1642" s="9" t="s">
        <v>108</v>
      </c>
      <c r="H1642" s="11" t="s">
        <v>910</v>
      </c>
      <c r="I1642" s="9"/>
      <c r="J1642" s="12"/>
      <c r="K1642" s="9"/>
      <c r="L1642" s="12"/>
      <c r="M1642" s="11" t="s">
        <v>3912</v>
      </c>
      <c r="N1642" s="11" t="s">
        <v>3913</v>
      </c>
      <c r="O1642" s="9" t="s">
        <v>1509</v>
      </c>
      <c r="P1642" s="9" t="s">
        <v>92</v>
      </c>
      <c r="Q1642" s="11"/>
      <c r="R1642" s="9" t="s">
        <v>47</v>
      </c>
      <c r="S1642" s="9" t="s">
        <v>41</v>
      </c>
      <c r="T1642" s="15" t="s">
        <v>505</v>
      </c>
      <c r="U1642" s="10">
        <v>44540</v>
      </c>
      <c r="V1642" s="9"/>
      <c r="W1642" s="12" t="s">
        <v>93</v>
      </c>
      <c r="X1642" s="12"/>
      <c r="Y1642" s="153" t="s">
        <v>34</v>
      </c>
      <c r="Z1642" s="11"/>
      <c r="AA1642" s="14">
        <v>0</v>
      </c>
      <c r="AB1642" s="14">
        <v>0</v>
      </c>
      <c r="AC1642" s="14">
        <v>10254148</v>
      </c>
      <c r="AD1642" s="14">
        <v>0</v>
      </c>
      <c r="AE1642" s="165">
        <f>SUM(TAMPData2202[[#This Row],[2022 PE Obligations]:[2022 Paving Obligations]])</f>
        <v>10254148</v>
      </c>
      <c r="AF1642" s="14">
        <v>1000000</v>
      </c>
      <c r="AG1642" s="14">
        <v>0</v>
      </c>
      <c r="AH1642" s="14">
        <v>10254148</v>
      </c>
      <c r="AI1642" s="14">
        <v>0</v>
      </c>
      <c r="AJ1642" s="14">
        <v>11254148</v>
      </c>
      <c r="AK1642" s="16" t="s">
        <v>3915</v>
      </c>
    </row>
    <row r="1643" spans="1:37" hidden="1" x14ac:dyDescent="0.35">
      <c r="A1643" s="159">
        <v>131510</v>
      </c>
      <c r="B1643" s="8">
        <v>1</v>
      </c>
      <c r="C1643" s="9" t="s">
        <v>122</v>
      </c>
      <c r="D1643" s="10">
        <v>44305</v>
      </c>
      <c r="E1643" s="9" t="s">
        <v>228</v>
      </c>
      <c r="F1643" s="10">
        <v>44410</v>
      </c>
      <c r="G1643" s="9" t="s">
        <v>253</v>
      </c>
      <c r="H1643" s="11" t="s">
        <v>648</v>
      </c>
      <c r="I1643" s="9" t="s">
        <v>4334</v>
      </c>
      <c r="J1643" s="12"/>
      <c r="K1643" s="9" t="s">
        <v>4335</v>
      </c>
      <c r="L1643" s="12" t="s">
        <v>183</v>
      </c>
      <c r="M1643" s="11" t="s">
        <v>4336</v>
      </c>
      <c r="N1643" s="11"/>
      <c r="O1643" s="9" t="s">
        <v>4183</v>
      </c>
      <c r="P1643" s="9" t="s">
        <v>157</v>
      </c>
      <c r="Q1643" s="11"/>
      <c r="R1643" s="9" t="s">
        <v>47</v>
      </c>
      <c r="S1643" s="9" t="s">
        <v>43</v>
      </c>
      <c r="T1643" s="13">
        <v>2.2999999999999998</v>
      </c>
      <c r="U1643" s="12"/>
      <c r="V1643" s="9"/>
      <c r="W1643" s="12" t="s">
        <v>93</v>
      </c>
      <c r="X1643" s="12" t="s">
        <v>186</v>
      </c>
      <c r="Y1643" s="153" t="s">
        <v>34</v>
      </c>
      <c r="Z1643" s="11"/>
      <c r="AA1643" s="14">
        <v>0</v>
      </c>
      <c r="AB1643" s="14">
        <v>0</v>
      </c>
      <c r="AC1643" s="14">
        <v>0</v>
      </c>
      <c r="AD1643" s="14">
        <v>447762</v>
      </c>
      <c r="AE1643" s="161">
        <f>SUM(TAMPData2202[[#This Row],[2022 PE Obligations]:[2022 Paving Obligations]])</f>
        <v>447762</v>
      </c>
      <c r="AF1643" s="14">
        <v>0</v>
      </c>
      <c r="AG1643" s="14">
        <v>0</v>
      </c>
      <c r="AH1643" s="14">
        <v>0</v>
      </c>
      <c r="AI1643" s="14">
        <v>447762</v>
      </c>
      <c r="AJ1643" s="14">
        <v>447762</v>
      </c>
      <c r="AK1643" s="16" t="s">
        <v>4337</v>
      </c>
    </row>
    <row r="1644" spans="1:37" hidden="1" x14ac:dyDescent="0.35">
      <c r="A1644" s="159">
        <v>131515</v>
      </c>
      <c r="B1644" s="8">
        <v>1</v>
      </c>
      <c r="C1644" s="9" t="s">
        <v>122</v>
      </c>
      <c r="D1644" s="10">
        <v>44307</v>
      </c>
      <c r="E1644" s="9" t="s">
        <v>228</v>
      </c>
      <c r="F1644" s="10">
        <v>44410</v>
      </c>
      <c r="G1644" s="9" t="s">
        <v>253</v>
      </c>
      <c r="H1644" s="11" t="s">
        <v>248</v>
      </c>
      <c r="I1644" s="9" t="s">
        <v>4338</v>
      </c>
      <c r="J1644" s="12"/>
      <c r="K1644" s="9" t="s">
        <v>4339</v>
      </c>
      <c r="L1644" s="12" t="s">
        <v>183</v>
      </c>
      <c r="M1644" s="11" t="s">
        <v>4340</v>
      </c>
      <c r="N1644" s="11"/>
      <c r="O1644" s="9" t="s">
        <v>4183</v>
      </c>
      <c r="P1644" s="9" t="s">
        <v>157</v>
      </c>
      <c r="Q1644" s="11"/>
      <c r="R1644" s="9" t="s">
        <v>47</v>
      </c>
      <c r="S1644" s="9" t="s">
        <v>43</v>
      </c>
      <c r="T1644" s="13">
        <v>1.97</v>
      </c>
      <c r="U1644" s="12"/>
      <c r="V1644" s="9"/>
      <c r="W1644" s="12" t="s">
        <v>93</v>
      </c>
      <c r="X1644" s="12" t="s">
        <v>1058</v>
      </c>
      <c r="Y1644" s="153" t="s">
        <v>34</v>
      </c>
      <c r="Z1644" s="11"/>
      <c r="AA1644" s="14">
        <v>0</v>
      </c>
      <c r="AB1644" s="14">
        <v>0</v>
      </c>
      <c r="AC1644" s="14">
        <v>0</v>
      </c>
      <c r="AD1644" s="14">
        <v>199920</v>
      </c>
      <c r="AE1644" s="161">
        <f>SUM(TAMPData2202[[#This Row],[2022 PE Obligations]:[2022 Paving Obligations]])</f>
        <v>199920</v>
      </c>
      <c r="AF1644" s="14">
        <v>0</v>
      </c>
      <c r="AG1644" s="14">
        <v>0</v>
      </c>
      <c r="AH1644" s="14">
        <v>0</v>
      </c>
      <c r="AI1644" s="14">
        <v>199920</v>
      </c>
      <c r="AJ1644" s="14">
        <v>199920</v>
      </c>
      <c r="AK1644" s="16" t="s">
        <v>4341</v>
      </c>
    </row>
    <row r="1645" spans="1:37" hidden="1" x14ac:dyDescent="0.35">
      <c r="A1645" s="159">
        <v>131518</v>
      </c>
      <c r="B1645" s="8">
        <v>1</v>
      </c>
      <c r="C1645" s="9" t="s">
        <v>122</v>
      </c>
      <c r="D1645" s="10">
        <v>44307</v>
      </c>
      <c r="E1645" s="9" t="s">
        <v>228</v>
      </c>
      <c r="F1645" s="10">
        <v>44410</v>
      </c>
      <c r="G1645" s="9" t="s">
        <v>253</v>
      </c>
      <c r="H1645" s="11" t="s">
        <v>718</v>
      </c>
      <c r="I1645" s="9" t="s">
        <v>4342</v>
      </c>
      <c r="J1645" s="12"/>
      <c r="K1645" s="9" t="s">
        <v>4343</v>
      </c>
      <c r="L1645" s="12" t="s">
        <v>183</v>
      </c>
      <c r="M1645" s="11" t="s">
        <v>4344</v>
      </c>
      <c r="N1645" s="11"/>
      <c r="O1645" s="9" t="s">
        <v>4183</v>
      </c>
      <c r="P1645" s="9" t="s">
        <v>157</v>
      </c>
      <c r="Q1645" s="11"/>
      <c r="R1645" s="9" t="s">
        <v>47</v>
      </c>
      <c r="S1645" s="9" t="s">
        <v>43</v>
      </c>
      <c r="T1645" s="13">
        <v>1.06</v>
      </c>
      <c r="U1645" s="12"/>
      <c r="V1645" s="9"/>
      <c r="W1645" s="12" t="s">
        <v>93</v>
      </c>
      <c r="X1645" s="12" t="s">
        <v>186</v>
      </c>
      <c r="Y1645" s="153" t="s">
        <v>34</v>
      </c>
      <c r="Z1645" s="11"/>
      <c r="AA1645" s="14">
        <v>0</v>
      </c>
      <c r="AB1645" s="14">
        <v>0</v>
      </c>
      <c r="AC1645" s="14">
        <v>0</v>
      </c>
      <c r="AD1645" s="14">
        <v>146020</v>
      </c>
      <c r="AE1645" s="161">
        <f>SUM(TAMPData2202[[#This Row],[2022 PE Obligations]:[2022 Paving Obligations]])</f>
        <v>146020</v>
      </c>
      <c r="AF1645" s="14">
        <v>0</v>
      </c>
      <c r="AG1645" s="14">
        <v>0</v>
      </c>
      <c r="AH1645" s="14">
        <v>0</v>
      </c>
      <c r="AI1645" s="14">
        <v>146020</v>
      </c>
      <c r="AJ1645" s="14">
        <v>146020</v>
      </c>
      <c r="AK1645" s="16" t="s">
        <v>4345</v>
      </c>
    </row>
    <row r="1646" spans="1:37" ht="36" hidden="1" x14ac:dyDescent="0.35">
      <c r="A1646" s="159">
        <v>131526</v>
      </c>
      <c r="B1646" s="8">
        <v>4</v>
      </c>
      <c r="C1646" s="9" t="s">
        <v>85</v>
      </c>
      <c r="D1646" s="10">
        <v>44308</v>
      </c>
      <c r="E1646" s="9" t="s">
        <v>228</v>
      </c>
      <c r="F1646" s="10">
        <v>44308</v>
      </c>
      <c r="G1646" s="9" t="s">
        <v>228</v>
      </c>
      <c r="H1646" s="11" t="s">
        <v>254</v>
      </c>
      <c r="I1646" s="9" t="s">
        <v>4346</v>
      </c>
      <c r="J1646" s="12"/>
      <c r="K1646" s="9" t="s">
        <v>4347</v>
      </c>
      <c r="L1646" s="12" t="s">
        <v>183</v>
      </c>
      <c r="M1646" s="11" t="s">
        <v>4348</v>
      </c>
      <c r="N1646" s="11"/>
      <c r="O1646" s="9" t="s">
        <v>4183</v>
      </c>
      <c r="P1646" s="9" t="s">
        <v>157</v>
      </c>
      <c r="Q1646" s="11"/>
      <c r="R1646" s="9" t="s">
        <v>47</v>
      </c>
      <c r="S1646" s="9" t="s">
        <v>43</v>
      </c>
      <c r="T1646" s="13">
        <v>1.42</v>
      </c>
      <c r="U1646" s="12"/>
      <c r="V1646" s="9"/>
      <c r="W1646" s="12" t="s">
        <v>93</v>
      </c>
      <c r="X1646" s="12" t="s">
        <v>186</v>
      </c>
      <c r="Y1646" s="153" t="s">
        <v>34</v>
      </c>
      <c r="Z1646" s="11"/>
      <c r="AA1646" s="14">
        <v>0</v>
      </c>
      <c r="AB1646" s="14">
        <v>0</v>
      </c>
      <c r="AC1646" s="14">
        <v>0</v>
      </c>
      <c r="AD1646" s="14">
        <v>130241.68</v>
      </c>
      <c r="AE1646" s="161">
        <f>SUM(TAMPData2202[[#This Row],[2022 PE Obligations]:[2022 Paving Obligations]])</f>
        <v>130241.68</v>
      </c>
      <c r="AF1646" s="14">
        <v>0</v>
      </c>
      <c r="AG1646" s="14">
        <v>0</v>
      </c>
      <c r="AH1646" s="14">
        <v>0</v>
      </c>
      <c r="AI1646" s="14">
        <v>130241.68</v>
      </c>
      <c r="AJ1646" s="14">
        <v>130241.68</v>
      </c>
      <c r="AK1646" s="16" t="s">
        <v>4349</v>
      </c>
    </row>
    <row r="1647" spans="1:37" ht="54" hidden="1" x14ac:dyDescent="0.35">
      <c r="A1647" s="159">
        <v>131527</v>
      </c>
      <c r="B1647" s="8">
        <v>1</v>
      </c>
      <c r="C1647" s="9" t="s">
        <v>85</v>
      </c>
      <c r="D1647" s="10">
        <v>44309</v>
      </c>
      <c r="E1647" s="9" t="s">
        <v>228</v>
      </c>
      <c r="F1647" s="10">
        <v>44343</v>
      </c>
      <c r="G1647" s="9" t="s">
        <v>228</v>
      </c>
      <c r="H1647" s="11" t="s">
        <v>718</v>
      </c>
      <c r="I1647" s="9" t="s">
        <v>4350</v>
      </c>
      <c r="J1647" s="12"/>
      <c r="K1647" s="9" t="s">
        <v>4351</v>
      </c>
      <c r="L1647" s="12" t="s">
        <v>183</v>
      </c>
      <c r="M1647" s="11" t="s">
        <v>4352</v>
      </c>
      <c r="N1647" s="11"/>
      <c r="O1647" s="9" t="s">
        <v>4183</v>
      </c>
      <c r="P1647" s="9"/>
      <c r="Q1647" s="11"/>
      <c r="R1647" s="9" t="s">
        <v>47</v>
      </c>
      <c r="S1647" s="9" t="s">
        <v>43</v>
      </c>
      <c r="T1647" s="13">
        <v>2.2999999999999998</v>
      </c>
      <c r="U1647" s="12"/>
      <c r="V1647" s="9"/>
      <c r="W1647" s="12" t="s">
        <v>93</v>
      </c>
      <c r="X1647" s="12" t="s">
        <v>186</v>
      </c>
      <c r="Y1647" s="153" t="s">
        <v>34</v>
      </c>
      <c r="Z1647" s="11"/>
      <c r="AA1647" s="14">
        <v>0</v>
      </c>
      <c r="AB1647" s="14">
        <v>0</v>
      </c>
      <c r="AC1647" s="14">
        <v>0</v>
      </c>
      <c r="AD1647" s="14">
        <v>214032</v>
      </c>
      <c r="AE1647" s="161">
        <f>SUM(TAMPData2202[[#This Row],[2022 PE Obligations]:[2022 Paving Obligations]])</f>
        <v>214032</v>
      </c>
      <c r="AF1647" s="14">
        <v>0</v>
      </c>
      <c r="AG1647" s="14">
        <v>0</v>
      </c>
      <c r="AH1647" s="14">
        <v>0</v>
      </c>
      <c r="AI1647" s="14">
        <v>214032</v>
      </c>
      <c r="AJ1647" s="14">
        <v>214032</v>
      </c>
      <c r="AK1647" s="16" t="s">
        <v>4353</v>
      </c>
    </row>
    <row r="1648" spans="1:37" hidden="1" x14ac:dyDescent="0.35">
      <c r="A1648" s="159">
        <v>131535</v>
      </c>
      <c r="B1648" s="8">
        <v>1</v>
      </c>
      <c r="C1648" s="9" t="s">
        <v>85</v>
      </c>
      <c r="D1648" s="10">
        <v>44313</v>
      </c>
      <c r="E1648" s="9" t="s">
        <v>3474</v>
      </c>
      <c r="F1648" s="10">
        <v>44536</v>
      </c>
      <c r="G1648" s="9" t="s">
        <v>152</v>
      </c>
      <c r="H1648" s="11" t="s">
        <v>297</v>
      </c>
      <c r="I1648" s="9" t="s">
        <v>3661</v>
      </c>
      <c r="J1648" s="12" t="s">
        <v>101</v>
      </c>
      <c r="K1648" s="9"/>
      <c r="L1648" s="12" t="s">
        <v>101</v>
      </c>
      <c r="M1648" s="11" t="s">
        <v>6911</v>
      </c>
      <c r="N1648" s="11" t="s">
        <v>2935</v>
      </c>
      <c r="O1648" s="9" t="s">
        <v>1836</v>
      </c>
      <c r="P1648" s="9" t="s">
        <v>5440</v>
      </c>
      <c r="Q1648" s="11"/>
      <c r="R1648" s="166" t="s">
        <v>1778</v>
      </c>
      <c r="S1648" s="9"/>
      <c r="T1648" s="13">
        <v>2</v>
      </c>
      <c r="U1648" s="12"/>
      <c r="V1648" s="9"/>
      <c r="W1648" s="12" t="s">
        <v>93</v>
      </c>
      <c r="X1648" s="12" t="s">
        <v>103</v>
      </c>
      <c r="Y1648" s="12"/>
      <c r="Z1648" s="11"/>
      <c r="AA1648" s="14">
        <v>40000</v>
      </c>
      <c r="AB1648" s="14">
        <v>0</v>
      </c>
      <c r="AC1648" s="14">
        <v>0</v>
      </c>
      <c r="AD1648" s="14">
        <v>0</v>
      </c>
      <c r="AE1648" s="161">
        <f>SUM(TAMPData2202[[#This Row],[2022 PE Obligations]:[2022 Paving Obligations]])</f>
        <v>40000</v>
      </c>
      <c r="AF1648" s="14">
        <v>40000</v>
      </c>
      <c r="AG1648" s="14">
        <v>0</v>
      </c>
      <c r="AH1648" s="14">
        <v>0</v>
      </c>
      <c r="AI1648" s="14">
        <v>0</v>
      </c>
      <c r="AJ1648" s="14">
        <v>40000</v>
      </c>
      <c r="AK1648" s="16" t="s">
        <v>6912</v>
      </c>
    </row>
    <row r="1649" spans="1:37" hidden="1" x14ac:dyDescent="0.35">
      <c r="A1649" s="159">
        <v>131537</v>
      </c>
      <c r="B1649" s="8">
        <v>4</v>
      </c>
      <c r="C1649" s="9" t="s">
        <v>85</v>
      </c>
      <c r="D1649" s="10">
        <v>44313</v>
      </c>
      <c r="E1649" s="9" t="s">
        <v>6913</v>
      </c>
      <c r="F1649" s="10">
        <v>44313</v>
      </c>
      <c r="G1649" s="9" t="s">
        <v>6913</v>
      </c>
      <c r="H1649" s="11" t="s">
        <v>325</v>
      </c>
      <c r="I1649" s="9"/>
      <c r="J1649" s="12"/>
      <c r="K1649" s="9"/>
      <c r="L1649" s="12"/>
      <c r="M1649" s="11" t="s">
        <v>6914</v>
      </c>
      <c r="N1649" s="11"/>
      <c r="O1649" s="9" t="s">
        <v>5122</v>
      </c>
      <c r="P1649" s="9" t="s">
        <v>5123</v>
      </c>
      <c r="Q1649" s="11"/>
      <c r="R1649" s="166" t="s">
        <v>1778</v>
      </c>
      <c r="S1649" s="166" t="s">
        <v>1778</v>
      </c>
      <c r="T1649" s="15" t="s">
        <v>505</v>
      </c>
      <c r="U1649" s="12"/>
      <c r="V1649" s="9"/>
      <c r="W1649" s="12" t="s">
        <v>93</v>
      </c>
      <c r="X1649" s="12"/>
      <c r="Y1649" s="12"/>
      <c r="Z1649" s="11"/>
      <c r="AA1649" s="14">
        <v>0</v>
      </c>
      <c r="AB1649" s="14">
        <v>0</v>
      </c>
      <c r="AC1649" s="14">
        <v>34700</v>
      </c>
      <c r="AD1649" s="14">
        <v>0</v>
      </c>
      <c r="AE1649" s="161">
        <f>SUM(TAMPData2202[[#This Row],[2022 PE Obligations]:[2022 Paving Obligations]])</f>
        <v>34700</v>
      </c>
      <c r="AF1649" s="14">
        <v>0</v>
      </c>
      <c r="AG1649" s="14">
        <v>0</v>
      </c>
      <c r="AH1649" s="14">
        <v>50100</v>
      </c>
      <c r="AI1649" s="14">
        <v>0</v>
      </c>
      <c r="AJ1649" s="14">
        <v>50100</v>
      </c>
      <c r="AK1649" s="16" t="s">
        <v>6915</v>
      </c>
    </row>
    <row r="1650" spans="1:37" hidden="1" x14ac:dyDescent="0.35">
      <c r="A1650" s="159">
        <v>131538</v>
      </c>
      <c r="B1650" s="8">
        <v>4</v>
      </c>
      <c r="C1650" s="9" t="s">
        <v>85</v>
      </c>
      <c r="D1650" s="10">
        <v>44313</v>
      </c>
      <c r="E1650" s="9" t="s">
        <v>6913</v>
      </c>
      <c r="F1650" s="10">
        <v>44313</v>
      </c>
      <c r="G1650" s="9" t="s">
        <v>6913</v>
      </c>
      <c r="H1650" s="11" t="s">
        <v>325</v>
      </c>
      <c r="I1650" s="9"/>
      <c r="J1650" s="12"/>
      <c r="K1650" s="9"/>
      <c r="L1650" s="12"/>
      <c r="M1650" s="11" t="s">
        <v>6916</v>
      </c>
      <c r="N1650" s="11"/>
      <c r="O1650" s="9" t="s">
        <v>5122</v>
      </c>
      <c r="P1650" s="9" t="s">
        <v>5123</v>
      </c>
      <c r="Q1650" s="11"/>
      <c r="R1650" s="166" t="s">
        <v>1778</v>
      </c>
      <c r="S1650" s="166" t="s">
        <v>1778</v>
      </c>
      <c r="T1650" s="15" t="s">
        <v>505</v>
      </c>
      <c r="U1650" s="12"/>
      <c r="V1650" s="9"/>
      <c r="W1650" s="12" t="s">
        <v>93</v>
      </c>
      <c r="X1650" s="12"/>
      <c r="Y1650" s="12"/>
      <c r="Z1650" s="11"/>
      <c r="AA1650" s="14">
        <v>0</v>
      </c>
      <c r="AB1650" s="14">
        <v>0</v>
      </c>
      <c r="AC1650" s="14">
        <v>437800</v>
      </c>
      <c r="AD1650" s="14">
        <v>0</v>
      </c>
      <c r="AE1650" s="161">
        <f>SUM(TAMPData2202[[#This Row],[2022 PE Obligations]:[2022 Paving Obligations]])</f>
        <v>437800</v>
      </c>
      <c r="AF1650" s="14">
        <v>0</v>
      </c>
      <c r="AG1650" s="14">
        <v>0</v>
      </c>
      <c r="AH1650" s="14">
        <v>491700</v>
      </c>
      <c r="AI1650" s="14">
        <v>0</v>
      </c>
      <c r="AJ1650" s="14">
        <v>491700</v>
      </c>
      <c r="AK1650" s="16" t="s">
        <v>6917</v>
      </c>
    </row>
    <row r="1651" spans="1:37" hidden="1" x14ac:dyDescent="0.35">
      <c r="A1651" s="159">
        <v>131543</v>
      </c>
      <c r="B1651" s="8">
        <v>1</v>
      </c>
      <c r="C1651" s="9" t="s">
        <v>85</v>
      </c>
      <c r="D1651" s="10">
        <v>44314</v>
      </c>
      <c r="E1651" s="9" t="s">
        <v>6802</v>
      </c>
      <c r="F1651" s="10">
        <v>44314</v>
      </c>
      <c r="G1651" s="9" t="s">
        <v>6802</v>
      </c>
      <c r="H1651" s="11" t="s">
        <v>297</v>
      </c>
      <c r="I1651" s="9"/>
      <c r="J1651" s="12"/>
      <c r="K1651" s="9"/>
      <c r="L1651" s="12"/>
      <c r="M1651" s="11" t="s">
        <v>6918</v>
      </c>
      <c r="N1651" s="11"/>
      <c r="O1651" s="9" t="s">
        <v>5122</v>
      </c>
      <c r="P1651" s="9" t="s">
        <v>5123</v>
      </c>
      <c r="Q1651" s="11"/>
      <c r="R1651" s="166" t="s">
        <v>1778</v>
      </c>
      <c r="S1651" s="166" t="s">
        <v>1778</v>
      </c>
      <c r="T1651" s="15" t="s">
        <v>505</v>
      </c>
      <c r="U1651" s="12"/>
      <c r="V1651" s="9"/>
      <c r="W1651" s="12" t="s">
        <v>93</v>
      </c>
      <c r="X1651" s="12"/>
      <c r="Y1651" s="12"/>
      <c r="Z1651" s="11"/>
      <c r="AA1651" s="14">
        <v>0</v>
      </c>
      <c r="AB1651" s="14">
        <v>0</v>
      </c>
      <c r="AC1651" s="14">
        <v>143500</v>
      </c>
      <c r="AD1651" s="14">
        <v>0</v>
      </c>
      <c r="AE1651" s="161">
        <f>SUM(TAMPData2202[[#This Row],[2022 PE Obligations]:[2022 Paving Obligations]])</f>
        <v>143500</v>
      </c>
      <c r="AF1651" s="14">
        <v>0</v>
      </c>
      <c r="AG1651" s="14">
        <v>0</v>
      </c>
      <c r="AH1651" s="14">
        <v>2835700</v>
      </c>
      <c r="AI1651" s="14">
        <v>0</v>
      </c>
      <c r="AJ1651" s="14">
        <v>2835700</v>
      </c>
      <c r="AK1651" s="16" t="s">
        <v>6919</v>
      </c>
    </row>
    <row r="1652" spans="1:37" hidden="1" x14ac:dyDescent="0.35">
      <c r="A1652" s="159">
        <v>131547</v>
      </c>
      <c r="B1652" s="8">
        <v>1</v>
      </c>
      <c r="C1652" s="9" t="s">
        <v>85</v>
      </c>
      <c r="D1652" s="10">
        <v>44315</v>
      </c>
      <c r="E1652" s="9" t="s">
        <v>228</v>
      </c>
      <c r="F1652" s="10">
        <v>44315</v>
      </c>
      <c r="G1652" s="9" t="s">
        <v>253</v>
      </c>
      <c r="H1652" s="11" t="s">
        <v>1105</v>
      </c>
      <c r="I1652" s="9" t="s">
        <v>4354</v>
      </c>
      <c r="J1652" s="12"/>
      <c r="K1652" s="9" t="s">
        <v>4355</v>
      </c>
      <c r="L1652" s="12" t="s">
        <v>183</v>
      </c>
      <c r="M1652" s="11" t="s">
        <v>4356</v>
      </c>
      <c r="N1652" s="11"/>
      <c r="O1652" s="9" t="s">
        <v>4183</v>
      </c>
      <c r="P1652" s="9" t="s">
        <v>157</v>
      </c>
      <c r="Q1652" s="11"/>
      <c r="R1652" s="9" t="s">
        <v>47</v>
      </c>
      <c r="S1652" s="9" t="s">
        <v>43</v>
      </c>
      <c r="T1652" s="13">
        <v>0.9</v>
      </c>
      <c r="U1652" s="12"/>
      <c r="V1652" s="9"/>
      <c r="W1652" s="12" t="s">
        <v>93</v>
      </c>
      <c r="X1652" s="12"/>
      <c r="Y1652" s="153" t="s">
        <v>34</v>
      </c>
      <c r="Z1652" s="11"/>
      <c r="AA1652" s="14">
        <v>0</v>
      </c>
      <c r="AB1652" s="14">
        <v>0</v>
      </c>
      <c r="AC1652" s="14">
        <v>0</v>
      </c>
      <c r="AD1652" s="14">
        <v>129570.51</v>
      </c>
      <c r="AE1652" s="161">
        <f>SUM(TAMPData2202[[#This Row],[2022 PE Obligations]:[2022 Paving Obligations]])</f>
        <v>129570.51</v>
      </c>
      <c r="AF1652" s="14">
        <v>0</v>
      </c>
      <c r="AG1652" s="14">
        <v>0</v>
      </c>
      <c r="AH1652" s="14">
        <v>0</v>
      </c>
      <c r="AI1652" s="14">
        <v>129570.51</v>
      </c>
      <c r="AJ1652" s="14">
        <v>129570.51</v>
      </c>
      <c r="AK1652" s="16" t="s">
        <v>4357</v>
      </c>
    </row>
    <row r="1653" spans="1:37" ht="36" hidden="1" x14ac:dyDescent="0.35">
      <c r="A1653" s="159">
        <v>131548</v>
      </c>
      <c r="B1653" s="8">
        <v>1</v>
      </c>
      <c r="C1653" s="9" t="s">
        <v>122</v>
      </c>
      <c r="D1653" s="10">
        <v>44315</v>
      </c>
      <c r="E1653" s="9" t="s">
        <v>228</v>
      </c>
      <c r="F1653" s="10">
        <v>44410</v>
      </c>
      <c r="G1653" s="9" t="s">
        <v>253</v>
      </c>
      <c r="H1653" s="11" t="s">
        <v>1105</v>
      </c>
      <c r="I1653" s="9" t="s">
        <v>4358</v>
      </c>
      <c r="J1653" s="12"/>
      <c r="K1653" s="9" t="s">
        <v>4359</v>
      </c>
      <c r="L1653" s="12" t="s">
        <v>183</v>
      </c>
      <c r="M1653" s="11" t="s">
        <v>4360</v>
      </c>
      <c r="N1653" s="11"/>
      <c r="O1653" s="9" t="s">
        <v>4183</v>
      </c>
      <c r="P1653" s="9" t="s">
        <v>157</v>
      </c>
      <c r="Q1653" s="11"/>
      <c r="R1653" s="9" t="s">
        <v>47</v>
      </c>
      <c r="S1653" s="9" t="s">
        <v>43</v>
      </c>
      <c r="T1653" s="13">
        <v>0.88</v>
      </c>
      <c r="U1653" s="12"/>
      <c r="V1653" s="9"/>
      <c r="W1653" s="12" t="s">
        <v>93</v>
      </c>
      <c r="X1653" s="12"/>
      <c r="Y1653" s="153" t="s">
        <v>34</v>
      </c>
      <c r="Z1653" s="11"/>
      <c r="AA1653" s="14">
        <v>0</v>
      </c>
      <c r="AB1653" s="14">
        <v>0</v>
      </c>
      <c r="AC1653" s="14">
        <v>0</v>
      </c>
      <c r="AD1653" s="14">
        <v>160916</v>
      </c>
      <c r="AE1653" s="161">
        <f>SUM(TAMPData2202[[#This Row],[2022 PE Obligations]:[2022 Paving Obligations]])</f>
        <v>160916</v>
      </c>
      <c r="AF1653" s="14">
        <v>0</v>
      </c>
      <c r="AG1653" s="14">
        <v>0</v>
      </c>
      <c r="AH1653" s="14">
        <v>0</v>
      </c>
      <c r="AI1653" s="14">
        <v>160916</v>
      </c>
      <c r="AJ1653" s="14">
        <v>160916</v>
      </c>
      <c r="AK1653" s="16" t="s">
        <v>4361</v>
      </c>
    </row>
    <row r="1654" spans="1:37" hidden="1" x14ac:dyDescent="0.35">
      <c r="A1654" s="159">
        <v>131550</v>
      </c>
      <c r="B1654" s="8">
        <v>4</v>
      </c>
      <c r="C1654" s="9" t="s">
        <v>85</v>
      </c>
      <c r="D1654" s="10">
        <v>44315</v>
      </c>
      <c r="E1654" s="9" t="s">
        <v>228</v>
      </c>
      <c r="F1654" s="10">
        <v>44536</v>
      </c>
      <c r="G1654" s="9" t="s">
        <v>152</v>
      </c>
      <c r="H1654" s="11" t="s">
        <v>770</v>
      </c>
      <c r="I1654" s="9" t="s">
        <v>1375</v>
      </c>
      <c r="J1654" s="12"/>
      <c r="K1654" s="9" t="s">
        <v>1376</v>
      </c>
      <c r="L1654" s="12" t="s">
        <v>183</v>
      </c>
      <c r="M1654" s="11" t="s">
        <v>1377</v>
      </c>
      <c r="N1654" s="11"/>
      <c r="O1654" s="9" t="s">
        <v>271</v>
      </c>
      <c r="P1654" s="9" t="s">
        <v>166</v>
      </c>
      <c r="Q1654" s="11"/>
      <c r="R1654" s="9" t="s">
        <v>39</v>
      </c>
      <c r="S1654" s="9" t="s">
        <v>45</v>
      </c>
      <c r="T1654" s="13">
        <v>0.21</v>
      </c>
      <c r="U1654" s="12"/>
      <c r="V1654" s="9"/>
      <c r="W1654" s="12" t="s">
        <v>93</v>
      </c>
      <c r="X1654" s="12"/>
      <c r="Y1654" s="153" t="s">
        <v>34</v>
      </c>
      <c r="Z1654" s="11"/>
      <c r="AA1654" s="14">
        <v>0</v>
      </c>
      <c r="AB1654" s="14">
        <v>0</v>
      </c>
      <c r="AC1654" s="14">
        <v>603187.81999999995</v>
      </c>
      <c r="AD1654" s="14">
        <v>0</v>
      </c>
      <c r="AE1654" s="161">
        <f>SUM(TAMPData2202[[#This Row],[2022 PE Obligations]:[2022 Paving Obligations]])</f>
        <v>603187.81999999995</v>
      </c>
      <c r="AF1654" s="14">
        <v>0</v>
      </c>
      <c r="AG1654" s="14">
        <v>0</v>
      </c>
      <c r="AH1654" s="14">
        <v>603187.81999999995</v>
      </c>
      <c r="AI1654" s="14">
        <v>0</v>
      </c>
      <c r="AJ1654" s="14">
        <v>603187.81999999995</v>
      </c>
      <c r="AK1654" s="16" t="s">
        <v>1378</v>
      </c>
    </row>
    <row r="1655" spans="1:37" hidden="1" x14ac:dyDescent="0.35">
      <c r="A1655" s="159">
        <v>131551</v>
      </c>
      <c r="B1655" s="8">
        <v>4</v>
      </c>
      <c r="C1655" s="9" t="s">
        <v>85</v>
      </c>
      <c r="D1655" s="10">
        <v>44315</v>
      </c>
      <c r="E1655" s="9" t="s">
        <v>228</v>
      </c>
      <c r="F1655" s="10">
        <v>44484</v>
      </c>
      <c r="G1655" s="9" t="s">
        <v>228</v>
      </c>
      <c r="H1655" s="11" t="s">
        <v>770</v>
      </c>
      <c r="I1655" s="9" t="s">
        <v>1379</v>
      </c>
      <c r="J1655" s="12"/>
      <c r="K1655" s="9" t="s">
        <v>1380</v>
      </c>
      <c r="L1655" s="12" t="s">
        <v>183</v>
      </c>
      <c r="M1655" s="11" t="s">
        <v>1381</v>
      </c>
      <c r="N1655" s="11"/>
      <c r="O1655" s="9" t="s">
        <v>271</v>
      </c>
      <c r="P1655" s="9" t="s">
        <v>166</v>
      </c>
      <c r="Q1655" s="11"/>
      <c r="R1655" s="9" t="s">
        <v>39</v>
      </c>
      <c r="S1655" s="9" t="s">
        <v>45</v>
      </c>
      <c r="T1655" s="13">
        <v>0.14000000000000001</v>
      </c>
      <c r="U1655" s="12"/>
      <c r="V1655" s="9"/>
      <c r="W1655" s="12" t="s">
        <v>93</v>
      </c>
      <c r="X1655" s="12" t="s">
        <v>186</v>
      </c>
      <c r="Y1655" s="153" t="s">
        <v>34</v>
      </c>
      <c r="Z1655" s="11"/>
      <c r="AA1655" s="14">
        <v>0</v>
      </c>
      <c r="AB1655" s="14">
        <v>0</v>
      </c>
      <c r="AC1655" s="14">
        <v>538610.39</v>
      </c>
      <c r="AD1655" s="14">
        <v>0</v>
      </c>
      <c r="AE1655" s="161">
        <f>SUM(TAMPData2202[[#This Row],[2022 PE Obligations]:[2022 Paving Obligations]])</f>
        <v>538610.39</v>
      </c>
      <c r="AF1655" s="14">
        <v>0</v>
      </c>
      <c r="AG1655" s="14">
        <v>0</v>
      </c>
      <c r="AH1655" s="14">
        <v>538610.39</v>
      </c>
      <c r="AI1655" s="14">
        <v>0</v>
      </c>
      <c r="AJ1655" s="14">
        <v>538610.39</v>
      </c>
      <c r="AK1655" s="16" t="s">
        <v>1382</v>
      </c>
    </row>
    <row r="1656" spans="1:37" ht="36" hidden="1" x14ac:dyDescent="0.35">
      <c r="A1656" s="159">
        <v>131552</v>
      </c>
      <c r="B1656" s="8">
        <v>3</v>
      </c>
      <c r="C1656" s="9" t="s">
        <v>85</v>
      </c>
      <c r="D1656" s="10">
        <v>44320</v>
      </c>
      <c r="E1656" s="9" t="s">
        <v>143</v>
      </c>
      <c r="F1656" s="10">
        <v>44467</v>
      </c>
      <c r="G1656" s="9" t="s">
        <v>152</v>
      </c>
      <c r="H1656" s="11" t="s">
        <v>551</v>
      </c>
      <c r="I1656" s="9" t="s">
        <v>477</v>
      </c>
      <c r="J1656" s="12" t="s">
        <v>299</v>
      </c>
      <c r="K1656" s="9"/>
      <c r="L1656" s="12" t="s">
        <v>300</v>
      </c>
      <c r="M1656" s="11" t="s">
        <v>552</v>
      </c>
      <c r="N1656" s="11"/>
      <c r="O1656" s="9" t="s">
        <v>553</v>
      </c>
      <c r="P1656" s="9" t="s">
        <v>453</v>
      </c>
      <c r="Q1656" s="11"/>
      <c r="R1656" s="9" t="s">
        <v>39</v>
      </c>
      <c r="S1656" s="9" t="s">
        <v>45</v>
      </c>
      <c r="T1656" s="13">
        <v>8.5299999999999994</v>
      </c>
      <c r="U1656" s="12"/>
      <c r="V1656" s="9"/>
      <c r="W1656" s="12" t="s">
        <v>93</v>
      </c>
      <c r="X1656" s="12"/>
      <c r="Y1656" s="153" t="s">
        <v>29</v>
      </c>
      <c r="Z1656" s="11"/>
      <c r="AA1656" s="14">
        <v>100000</v>
      </c>
      <c r="AB1656" s="14">
        <v>0</v>
      </c>
      <c r="AC1656" s="14">
        <v>0</v>
      </c>
      <c r="AD1656" s="14">
        <v>0</v>
      </c>
      <c r="AE1656" s="161">
        <f>SUM(TAMPData2202[[#This Row],[2022 PE Obligations]:[2022 Paving Obligations]])</f>
        <v>100000</v>
      </c>
      <c r="AF1656" s="14">
        <v>100000</v>
      </c>
      <c r="AG1656" s="14">
        <v>0</v>
      </c>
      <c r="AH1656" s="14">
        <v>0</v>
      </c>
      <c r="AI1656" s="14">
        <v>0</v>
      </c>
      <c r="AJ1656" s="14">
        <v>100000</v>
      </c>
      <c r="AK1656" s="16"/>
    </row>
    <row r="1657" spans="1:37" ht="72" x14ac:dyDescent="0.35">
      <c r="A1657" s="159">
        <v>131553</v>
      </c>
      <c r="B1657" s="8">
        <v>3</v>
      </c>
      <c r="C1657" s="9" t="s">
        <v>85</v>
      </c>
      <c r="D1657" s="10">
        <v>44320</v>
      </c>
      <c r="E1657" s="9" t="s">
        <v>4222</v>
      </c>
      <c r="F1657" s="10">
        <v>44536</v>
      </c>
      <c r="G1657" s="9" t="s">
        <v>152</v>
      </c>
      <c r="H1657" s="11" t="s">
        <v>701</v>
      </c>
      <c r="I1657" s="9"/>
      <c r="J1657" s="12"/>
      <c r="K1657" s="9"/>
      <c r="L1657" s="12"/>
      <c r="M1657" s="11" t="s">
        <v>6920</v>
      </c>
      <c r="N1657" s="11" t="s">
        <v>6921</v>
      </c>
      <c r="O1657" s="9" t="s">
        <v>91</v>
      </c>
      <c r="P1657" s="9" t="s">
        <v>1723</v>
      </c>
      <c r="Q1657" s="11"/>
      <c r="R1657" s="166" t="s">
        <v>1724</v>
      </c>
      <c r="S1657" s="166" t="s">
        <v>41</v>
      </c>
      <c r="T1657" s="15" t="s">
        <v>505</v>
      </c>
      <c r="U1657" s="12"/>
      <c r="V1657" s="9"/>
      <c r="W1657" s="12" t="s">
        <v>93</v>
      </c>
      <c r="X1657" s="12" t="s">
        <v>1735</v>
      </c>
      <c r="Y1657" s="153" t="s">
        <v>31</v>
      </c>
      <c r="Z1657" s="11"/>
      <c r="AA1657" s="14">
        <v>20000</v>
      </c>
      <c r="AB1657" s="14">
        <v>0</v>
      </c>
      <c r="AC1657" s="14">
        <v>0</v>
      </c>
      <c r="AD1657" s="14">
        <v>0</v>
      </c>
      <c r="AE1657" s="165">
        <f>SUM(TAMPData2202[[#This Row],[2022 PE Obligations]:[2022 Paving Obligations]])</f>
        <v>20000</v>
      </c>
      <c r="AF1657" s="14">
        <v>20000</v>
      </c>
      <c r="AG1657" s="14">
        <v>0</v>
      </c>
      <c r="AH1657" s="14">
        <v>0</v>
      </c>
      <c r="AI1657" s="14">
        <v>0</v>
      </c>
      <c r="AJ1657" s="14">
        <v>20000</v>
      </c>
      <c r="AK1657" s="16" t="s">
        <v>6922</v>
      </c>
    </row>
    <row r="1658" spans="1:37" ht="36" hidden="1" x14ac:dyDescent="0.35">
      <c r="A1658" s="159">
        <v>131554</v>
      </c>
      <c r="B1658" s="8">
        <v>2</v>
      </c>
      <c r="C1658" s="9" t="s">
        <v>85</v>
      </c>
      <c r="D1658" s="10">
        <v>44321</v>
      </c>
      <c r="E1658" s="9" t="s">
        <v>5969</v>
      </c>
      <c r="F1658" s="10">
        <v>44321</v>
      </c>
      <c r="G1658" s="9" t="s">
        <v>5969</v>
      </c>
      <c r="H1658" s="11" t="s">
        <v>1888</v>
      </c>
      <c r="I1658" s="9"/>
      <c r="J1658" s="12"/>
      <c r="K1658" s="9"/>
      <c r="L1658" s="12" t="s">
        <v>4981</v>
      </c>
      <c r="M1658" s="11" t="s">
        <v>6923</v>
      </c>
      <c r="N1658" s="11"/>
      <c r="O1658" s="9" t="s">
        <v>5405</v>
      </c>
      <c r="P1658" s="9"/>
      <c r="Q1658" s="11"/>
      <c r="R1658" s="166" t="s">
        <v>1778</v>
      </c>
      <c r="S1658" s="9"/>
      <c r="T1658" s="15" t="s">
        <v>505</v>
      </c>
      <c r="U1658" s="12"/>
      <c r="V1658" s="9"/>
      <c r="W1658" s="12" t="s">
        <v>93</v>
      </c>
      <c r="X1658" s="12"/>
      <c r="Y1658" s="12"/>
      <c r="Z1658" s="11"/>
      <c r="AA1658" s="14">
        <v>0</v>
      </c>
      <c r="AB1658" s="14">
        <v>0</v>
      </c>
      <c r="AC1658" s="14">
        <v>0</v>
      </c>
      <c r="AD1658" s="14">
        <v>0</v>
      </c>
      <c r="AE1658" s="161">
        <f>SUM(TAMPData2202[[#This Row],[2022 PE Obligations]:[2022 Paving Obligations]])</f>
        <v>0</v>
      </c>
      <c r="AF1658" s="14">
        <v>0</v>
      </c>
      <c r="AG1658" s="14">
        <v>0</v>
      </c>
      <c r="AH1658" s="14">
        <v>6018688</v>
      </c>
      <c r="AI1658" s="14">
        <v>0</v>
      </c>
      <c r="AJ1658" s="14">
        <v>6018688</v>
      </c>
      <c r="AK1658" s="16" t="s">
        <v>6924</v>
      </c>
    </row>
    <row r="1659" spans="1:37" hidden="1" x14ac:dyDescent="0.35">
      <c r="A1659" s="159">
        <v>131556</v>
      </c>
      <c r="B1659" s="8">
        <v>2</v>
      </c>
      <c r="C1659" s="9" t="s">
        <v>85</v>
      </c>
      <c r="D1659" s="10">
        <v>44321</v>
      </c>
      <c r="E1659" s="9" t="s">
        <v>2180</v>
      </c>
      <c r="F1659" s="10">
        <v>44601</v>
      </c>
      <c r="G1659" s="9" t="s">
        <v>148</v>
      </c>
      <c r="H1659" s="11" t="s">
        <v>404</v>
      </c>
      <c r="I1659" s="9" t="s">
        <v>2576</v>
      </c>
      <c r="J1659" s="12" t="s">
        <v>101</v>
      </c>
      <c r="K1659" s="9"/>
      <c r="L1659" s="12" t="s">
        <v>101</v>
      </c>
      <c r="M1659" s="11" t="s">
        <v>6925</v>
      </c>
      <c r="N1659" s="11" t="s">
        <v>5714</v>
      </c>
      <c r="O1659" s="9" t="s">
        <v>1836</v>
      </c>
      <c r="P1659" s="9" t="s">
        <v>1836</v>
      </c>
      <c r="Q1659" s="11"/>
      <c r="R1659" s="166" t="s">
        <v>1778</v>
      </c>
      <c r="S1659" s="9"/>
      <c r="T1659" s="13">
        <v>2.2999999999999998</v>
      </c>
      <c r="U1659" s="10">
        <v>44645</v>
      </c>
      <c r="V1659" s="9"/>
      <c r="W1659" s="12" t="s">
        <v>93</v>
      </c>
      <c r="X1659" s="12" t="s">
        <v>103</v>
      </c>
      <c r="Y1659" s="12"/>
      <c r="Z1659" s="11"/>
      <c r="AA1659" s="14">
        <v>45000</v>
      </c>
      <c r="AB1659" s="14">
        <v>0</v>
      </c>
      <c r="AC1659" s="14">
        <v>0</v>
      </c>
      <c r="AD1659" s="14">
        <v>0</v>
      </c>
      <c r="AE1659" s="161">
        <f>SUM(TAMPData2202[[#This Row],[2022 PE Obligations]:[2022 Paving Obligations]])</f>
        <v>45000</v>
      </c>
      <c r="AF1659" s="14">
        <v>45000</v>
      </c>
      <c r="AG1659" s="14">
        <v>0</v>
      </c>
      <c r="AH1659" s="14">
        <v>0</v>
      </c>
      <c r="AI1659" s="14">
        <v>0</v>
      </c>
      <c r="AJ1659" s="14">
        <v>45000</v>
      </c>
      <c r="AK1659" s="16" t="s">
        <v>6926</v>
      </c>
    </row>
    <row r="1660" spans="1:37" hidden="1" x14ac:dyDescent="0.35">
      <c r="A1660" s="159">
        <v>131557</v>
      </c>
      <c r="B1660" s="8">
        <v>3</v>
      </c>
      <c r="C1660" s="9" t="s">
        <v>85</v>
      </c>
      <c r="D1660" s="10">
        <v>44321</v>
      </c>
      <c r="E1660" s="9" t="s">
        <v>3474</v>
      </c>
      <c r="F1660" s="10">
        <v>44536</v>
      </c>
      <c r="G1660" s="9" t="s">
        <v>152</v>
      </c>
      <c r="H1660" s="11" t="s">
        <v>313</v>
      </c>
      <c r="I1660" s="9" t="s">
        <v>116</v>
      </c>
      <c r="J1660" s="12" t="s">
        <v>101</v>
      </c>
      <c r="K1660" s="9"/>
      <c r="L1660" s="12" t="s">
        <v>101</v>
      </c>
      <c r="M1660" s="11" t="s">
        <v>6927</v>
      </c>
      <c r="N1660" s="11" t="s">
        <v>6622</v>
      </c>
      <c r="O1660" s="9" t="s">
        <v>1836</v>
      </c>
      <c r="P1660" s="9" t="s">
        <v>1836</v>
      </c>
      <c r="Q1660" s="11"/>
      <c r="R1660" s="166" t="s">
        <v>1778</v>
      </c>
      <c r="S1660" s="9"/>
      <c r="T1660" s="13">
        <v>0.08</v>
      </c>
      <c r="U1660" s="12"/>
      <c r="V1660" s="9"/>
      <c r="W1660" s="12" t="s">
        <v>93</v>
      </c>
      <c r="X1660" s="12" t="s">
        <v>13</v>
      </c>
      <c r="Y1660" s="12"/>
      <c r="Z1660" s="11"/>
      <c r="AA1660" s="14">
        <v>40000</v>
      </c>
      <c r="AB1660" s="14">
        <v>0</v>
      </c>
      <c r="AC1660" s="14">
        <v>0</v>
      </c>
      <c r="AD1660" s="14">
        <v>0</v>
      </c>
      <c r="AE1660" s="161">
        <f>SUM(TAMPData2202[[#This Row],[2022 PE Obligations]:[2022 Paving Obligations]])</f>
        <v>40000</v>
      </c>
      <c r="AF1660" s="14">
        <v>40000</v>
      </c>
      <c r="AG1660" s="14">
        <v>0</v>
      </c>
      <c r="AH1660" s="14">
        <v>0</v>
      </c>
      <c r="AI1660" s="14">
        <v>0</v>
      </c>
      <c r="AJ1660" s="14">
        <v>40000</v>
      </c>
      <c r="AK1660" s="16" t="s">
        <v>6928</v>
      </c>
    </row>
    <row r="1661" spans="1:37" hidden="1" x14ac:dyDescent="0.35">
      <c r="A1661" s="159">
        <v>131559</v>
      </c>
      <c r="B1661" s="8">
        <v>2</v>
      </c>
      <c r="C1661" s="9" t="s">
        <v>85</v>
      </c>
      <c r="D1661" s="10">
        <v>44322</v>
      </c>
      <c r="E1661" s="9" t="s">
        <v>228</v>
      </c>
      <c r="F1661" s="10">
        <v>44322</v>
      </c>
      <c r="G1661" s="9" t="s">
        <v>228</v>
      </c>
      <c r="H1661" s="11" t="s">
        <v>1572</v>
      </c>
      <c r="I1661" s="9" t="s">
        <v>4362</v>
      </c>
      <c r="J1661" s="12"/>
      <c r="K1661" s="9" t="s">
        <v>4363</v>
      </c>
      <c r="L1661" s="12" t="s">
        <v>183</v>
      </c>
      <c r="M1661" s="11" t="s">
        <v>4364</v>
      </c>
      <c r="N1661" s="11"/>
      <c r="O1661" s="9" t="s">
        <v>4183</v>
      </c>
      <c r="P1661" s="9" t="s">
        <v>157</v>
      </c>
      <c r="Q1661" s="11"/>
      <c r="R1661" s="9" t="s">
        <v>47</v>
      </c>
      <c r="S1661" s="9" t="s">
        <v>43</v>
      </c>
      <c r="T1661" s="13">
        <v>4</v>
      </c>
      <c r="U1661" s="12"/>
      <c r="V1661" s="9"/>
      <c r="W1661" s="12" t="s">
        <v>93</v>
      </c>
      <c r="X1661" s="12" t="s">
        <v>186</v>
      </c>
      <c r="Y1661" s="153" t="s">
        <v>34</v>
      </c>
      <c r="Z1661" s="11"/>
      <c r="AA1661" s="14">
        <v>0</v>
      </c>
      <c r="AB1661" s="14">
        <v>0</v>
      </c>
      <c r="AC1661" s="14">
        <v>0</v>
      </c>
      <c r="AD1661" s="14">
        <v>304452.58</v>
      </c>
      <c r="AE1661" s="161">
        <f>SUM(TAMPData2202[[#This Row],[2022 PE Obligations]:[2022 Paving Obligations]])</f>
        <v>304452.58</v>
      </c>
      <c r="AF1661" s="14">
        <v>0</v>
      </c>
      <c r="AG1661" s="14">
        <v>0</v>
      </c>
      <c r="AH1661" s="14">
        <v>0</v>
      </c>
      <c r="AI1661" s="14">
        <v>304452.58</v>
      </c>
      <c r="AJ1661" s="14">
        <v>304452.58</v>
      </c>
      <c r="AK1661" s="16" t="s">
        <v>4365</v>
      </c>
    </row>
    <row r="1662" spans="1:37" hidden="1" x14ac:dyDescent="0.35">
      <c r="A1662" s="159">
        <v>131563</v>
      </c>
      <c r="B1662" s="8">
        <v>2</v>
      </c>
      <c r="C1662" s="9" t="s">
        <v>114</v>
      </c>
      <c r="D1662" s="10">
        <v>44322</v>
      </c>
      <c r="E1662" s="9" t="s">
        <v>228</v>
      </c>
      <c r="F1662" s="10">
        <v>44599</v>
      </c>
      <c r="G1662" s="9" t="s">
        <v>228</v>
      </c>
      <c r="H1662" s="11" t="s">
        <v>410</v>
      </c>
      <c r="I1662" s="9" t="s">
        <v>4366</v>
      </c>
      <c r="J1662" s="12"/>
      <c r="K1662" s="9" t="s">
        <v>4367</v>
      </c>
      <c r="L1662" s="12" t="s">
        <v>183</v>
      </c>
      <c r="M1662" s="11" t="s">
        <v>4368</v>
      </c>
      <c r="N1662" s="11"/>
      <c r="O1662" s="9" t="s">
        <v>4183</v>
      </c>
      <c r="P1662" s="9" t="s">
        <v>157</v>
      </c>
      <c r="Q1662" s="11"/>
      <c r="R1662" s="9" t="s">
        <v>47</v>
      </c>
      <c r="S1662" s="9" t="s">
        <v>43</v>
      </c>
      <c r="T1662" s="13">
        <v>2</v>
      </c>
      <c r="U1662" s="12"/>
      <c r="V1662" s="9"/>
      <c r="W1662" s="12" t="s">
        <v>93</v>
      </c>
      <c r="X1662" s="12" t="s">
        <v>186</v>
      </c>
      <c r="Y1662" s="153" t="s">
        <v>34</v>
      </c>
      <c r="Z1662" s="11"/>
      <c r="AA1662" s="14">
        <v>0</v>
      </c>
      <c r="AB1662" s="14">
        <v>0</v>
      </c>
      <c r="AC1662" s="14">
        <v>0</v>
      </c>
      <c r="AD1662" s="14">
        <v>247786.16</v>
      </c>
      <c r="AE1662" s="161">
        <f>SUM(TAMPData2202[[#This Row],[2022 PE Obligations]:[2022 Paving Obligations]])</f>
        <v>247786.16</v>
      </c>
      <c r="AF1662" s="14">
        <v>0</v>
      </c>
      <c r="AG1662" s="14">
        <v>0</v>
      </c>
      <c r="AH1662" s="14">
        <v>0</v>
      </c>
      <c r="AI1662" s="14">
        <v>247786.16</v>
      </c>
      <c r="AJ1662" s="14">
        <v>247786.16</v>
      </c>
      <c r="AK1662" s="16" t="s">
        <v>4369</v>
      </c>
    </row>
    <row r="1663" spans="1:37" ht="36" hidden="1" x14ac:dyDescent="0.35">
      <c r="A1663" s="159">
        <v>131570</v>
      </c>
      <c r="B1663" s="8">
        <v>1</v>
      </c>
      <c r="C1663" s="9" t="s">
        <v>85</v>
      </c>
      <c r="D1663" s="10">
        <v>44326</v>
      </c>
      <c r="E1663" s="9" t="s">
        <v>98</v>
      </c>
      <c r="F1663" s="10">
        <v>44572</v>
      </c>
      <c r="G1663" s="9" t="s">
        <v>189</v>
      </c>
      <c r="H1663" s="11" t="s">
        <v>648</v>
      </c>
      <c r="I1663" s="9" t="s">
        <v>649</v>
      </c>
      <c r="J1663" s="12" t="s">
        <v>299</v>
      </c>
      <c r="K1663" s="9"/>
      <c r="L1663" s="12" t="s">
        <v>300</v>
      </c>
      <c r="M1663" s="11" t="s">
        <v>650</v>
      </c>
      <c r="N1663" s="11"/>
      <c r="O1663" s="9" t="s">
        <v>438</v>
      </c>
      <c r="P1663" s="9" t="s">
        <v>439</v>
      </c>
      <c r="Q1663" s="11"/>
      <c r="R1663" s="9" t="s">
        <v>39</v>
      </c>
      <c r="S1663" s="9" t="s">
        <v>46</v>
      </c>
      <c r="T1663" s="15" t="s">
        <v>505</v>
      </c>
      <c r="U1663" s="10">
        <v>44729</v>
      </c>
      <c r="V1663" s="9"/>
      <c r="W1663" s="12" t="s">
        <v>93</v>
      </c>
      <c r="X1663" s="12" t="s">
        <v>303</v>
      </c>
      <c r="Y1663" s="153" t="s">
        <v>29</v>
      </c>
      <c r="Z1663" s="11" t="s">
        <v>651</v>
      </c>
      <c r="AA1663" s="14">
        <v>0</v>
      </c>
      <c r="AB1663" s="14">
        <v>0</v>
      </c>
      <c r="AC1663" s="14">
        <v>10000</v>
      </c>
      <c r="AD1663" s="14">
        <v>0</v>
      </c>
      <c r="AE1663" s="161">
        <f>SUM(TAMPData2202[[#This Row],[2022 PE Obligations]:[2022 Paving Obligations]])</f>
        <v>10000</v>
      </c>
      <c r="AF1663" s="14">
        <v>0</v>
      </c>
      <c r="AG1663" s="14">
        <v>0</v>
      </c>
      <c r="AH1663" s="14">
        <v>147500</v>
      </c>
      <c r="AI1663" s="14">
        <v>0</v>
      </c>
      <c r="AJ1663" s="14">
        <v>147500</v>
      </c>
      <c r="AK1663" s="16" t="s">
        <v>652</v>
      </c>
    </row>
    <row r="1664" spans="1:37" ht="36" hidden="1" x14ac:dyDescent="0.35">
      <c r="A1664" s="159">
        <v>131575</v>
      </c>
      <c r="B1664" s="8">
        <v>1</v>
      </c>
      <c r="C1664" s="9" t="s">
        <v>85</v>
      </c>
      <c r="D1664" s="10">
        <v>44327</v>
      </c>
      <c r="E1664" s="9" t="s">
        <v>5969</v>
      </c>
      <c r="F1664" s="10">
        <v>44327</v>
      </c>
      <c r="G1664" s="9" t="s">
        <v>5969</v>
      </c>
      <c r="H1664" s="11" t="s">
        <v>2232</v>
      </c>
      <c r="I1664" s="9"/>
      <c r="J1664" s="12"/>
      <c r="K1664" s="9"/>
      <c r="L1664" s="12" t="s">
        <v>4981</v>
      </c>
      <c r="M1664" s="11" t="s">
        <v>6929</v>
      </c>
      <c r="N1664" s="11"/>
      <c r="O1664" s="9" t="s">
        <v>5405</v>
      </c>
      <c r="P1664" s="9"/>
      <c r="Q1664" s="11"/>
      <c r="R1664" s="166" t="s">
        <v>1778</v>
      </c>
      <c r="S1664" s="9"/>
      <c r="T1664" s="15" t="s">
        <v>505</v>
      </c>
      <c r="U1664" s="12"/>
      <c r="V1664" s="9"/>
      <c r="W1664" s="12" t="s">
        <v>93</v>
      </c>
      <c r="X1664" s="12"/>
      <c r="Y1664" s="12"/>
      <c r="Z1664" s="11"/>
      <c r="AA1664" s="14">
        <v>0</v>
      </c>
      <c r="AB1664" s="14">
        <v>0</v>
      </c>
      <c r="AC1664" s="14">
        <v>5322623</v>
      </c>
      <c r="AD1664" s="14">
        <v>0</v>
      </c>
      <c r="AE1664" s="161">
        <f>SUM(TAMPData2202[[#This Row],[2022 PE Obligations]:[2022 Paving Obligations]])</f>
        <v>5322623</v>
      </c>
      <c r="AF1664" s="14">
        <v>0</v>
      </c>
      <c r="AG1664" s="14">
        <v>0</v>
      </c>
      <c r="AH1664" s="14">
        <v>5322623</v>
      </c>
      <c r="AI1664" s="14">
        <v>0</v>
      </c>
      <c r="AJ1664" s="14">
        <v>5322623</v>
      </c>
      <c r="AK1664" s="16" t="s">
        <v>6930</v>
      </c>
    </row>
    <row r="1665" spans="1:37" hidden="1" x14ac:dyDescent="0.35">
      <c r="A1665" s="159">
        <v>131582</v>
      </c>
      <c r="B1665" s="8">
        <v>4</v>
      </c>
      <c r="C1665" s="9" t="s">
        <v>85</v>
      </c>
      <c r="D1665" s="10">
        <v>44327</v>
      </c>
      <c r="E1665" s="9" t="s">
        <v>228</v>
      </c>
      <c r="F1665" s="10">
        <v>44512</v>
      </c>
      <c r="G1665" s="9" t="s">
        <v>228</v>
      </c>
      <c r="H1665" s="11" t="s">
        <v>371</v>
      </c>
      <c r="I1665" s="9" t="s">
        <v>1383</v>
      </c>
      <c r="J1665" s="12"/>
      <c r="K1665" s="9" t="s">
        <v>1384</v>
      </c>
      <c r="L1665" s="12" t="s">
        <v>183</v>
      </c>
      <c r="M1665" s="11" t="s">
        <v>1385</v>
      </c>
      <c r="N1665" s="11"/>
      <c r="O1665" s="9" t="s">
        <v>271</v>
      </c>
      <c r="P1665" s="9" t="s">
        <v>166</v>
      </c>
      <c r="Q1665" s="11"/>
      <c r="R1665" s="9" t="s">
        <v>39</v>
      </c>
      <c r="S1665" s="9" t="s">
        <v>45</v>
      </c>
      <c r="T1665" s="13">
        <v>0.73</v>
      </c>
      <c r="U1665" s="12"/>
      <c r="V1665" s="9"/>
      <c r="W1665" s="12" t="s">
        <v>93</v>
      </c>
      <c r="X1665" s="12" t="s">
        <v>186</v>
      </c>
      <c r="Y1665" s="153" t="s">
        <v>34</v>
      </c>
      <c r="Z1665" s="11"/>
      <c r="AA1665" s="14">
        <v>0</v>
      </c>
      <c r="AB1665" s="14">
        <v>0</v>
      </c>
      <c r="AC1665" s="14">
        <v>489290.88</v>
      </c>
      <c r="AD1665" s="14">
        <v>0</v>
      </c>
      <c r="AE1665" s="161">
        <f>SUM(TAMPData2202[[#This Row],[2022 PE Obligations]:[2022 Paving Obligations]])</f>
        <v>489290.88</v>
      </c>
      <c r="AF1665" s="14">
        <v>0</v>
      </c>
      <c r="AG1665" s="14">
        <v>0</v>
      </c>
      <c r="AH1665" s="14">
        <v>489290.88</v>
      </c>
      <c r="AI1665" s="14">
        <v>0</v>
      </c>
      <c r="AJ1665" s="14">
        <v>489290.88</v>
      </c>
      <c r="AK1665" s="16" t="s">
        <v>1386</v>
      </c>
    </row>
    <row r="1666" spans="1:37" ht="36" hidden="1" x14ac:dyDescent="0.35">
      <c r="A1666" s="159">
        <v>131584</v>
      </c>
      <c r="B1666" s="8">
        <v>1</v>
      </c>
      <c r="C1666" s="9" t="s">
        <v>85</v>
      </c>
      <c r="D1666" s="10">
        <v>44328</v>
      </c>
      <c r="E1666" s="9" t="s">
        <v>5969</v>
      </c>
      <c r="F1666" s="10">
        <v>44473</v>
      </c>
      <c r="G1666" s="9" t="s">
        <v>152</v>
      </c>
      <c r="H1666" s="11" t="s">
        <v>689</v>
      </c>
      <c r="I1666" s="9"/>
      <c r="J1666" s="12"/>
      <c r="K1666" s="9"/>
      <c r="L1666" s="12" t="s">
        <v>4981</v>
      </c>
      <c r="M1666" s="11" t="s">
        <v>6931</v>
      </c>
      <c r="N1666" s="11"/>
      <c r="O1666" s="9" t="s">
        <v>5405</v>
      </c>
      <c r="P1666" s="9"/>
      <c r="Q1666" s="11"/>
      <c r="R1666" s="166" t="s">
        <v>1778</v>
      </c>
      <c r="S1666" s="9"/>
      <c r="T1666" s="15" t="s">
        <v>505</v>
      </c>
      <c r="U1666" s="12"/>
      <c r="V1666" s="9"/>
      <c r="W1666" s="12" t="s">
        <v>93</v>
      </c>
      <c r="X1666" s="12"/>
      <c r="Y1666" s="12"/>
      <c r="Z1666" s="11"/>
      <c r="AA1666" s="14">
        <v>0</v>
      </c>
      <c r="AB1666" s="14">
        <v>0</v>
      </c>
      <c r="AC1666" s="14">
        <v>625074</v>
      </c>
      <c r="AD1666" s="14">
        <v>0</v>
      </c>
      <c r="AE1666" s="161">
        <f>SUM(TAMPData2202[[#This Row],[2022 PE Obligations]:[2022 Paving Obligations]])</f>
        <v>625074</v>
      </c>
      <c r="AF1666" s="14">
        <v>0</v>
      </c>
      <c r="AG1666" s="14">
        <v>0</v>
      </c>
      <c r="AH1666" s="14">
        <v>625074</v>
      </c>
      <c r="AI1666" s="14">
        <v>0</v>
      </c>
      <c r="AJ1666" s="14">
        <v>625074</v>
      </c>
      <c r="AK1666" s="16" t="s">
        <v>6932</v>
      </c>
    </row>
    <row r="1667" spans="1:37" ht="36" hidden="1" x14ac:dyDescent="0.35">
      <c r="A1667" s="159">
        <v>131585</v>
      </c>
      <c r="B1667" s="8">
        <v>1</v>
      </c>
      <c r="C1667" s="9" t="s">
        <v>85</v>
      </c>
      <c r="D1667" s="10">
        <v>44328</v>
      </c>
      <c r="E1667" s="9" t="s">
        <v>5969</v>
      </c>
      <c r="F1667" s="10">
        <v>44473</v>
      </c>
      <c r="G1667" s="9" t="s">
        <v>152</v>
      </c>
      <c r="H1667" s="11" t="s">
        <v>689</v>
      </c>
      <c r="I1667" s="9"/>
      <c r="J1667" s="12"/>
      <c r="K1667" s="9"/>
      <c r="L1667" s="12" t="s">
        <v>4981</v>
      </c>
      <c r="M1667" s="11" t="s">
        <v>6933</v>
      </c>
      <c r="N1667" s="11"/>
      <c r="O1667" s="9" t="s">
        <v>5405</v>
      </c>
      <c r="P1667" s="9"/>
      <c r="Q1667" s="11"/>
      <c r="R1667" s="166" t="s">
        <v>1778</v>
      </c>
      <c r="S1667" s="9"/>
      <c r="T1667" s="15" t="s">
        <v>505</v>
      </c>
      <c r="U1667" s="12"/>
      <c r="V1667" s="9"/>
      <c r="W1667" s="12" t="s">
        <v>93</v>
      </c>
      <c r="X1667" s="12"/>
      <c r="Y1667" s="12"/>
      <c r="Z1667" s="11"/>
      <c r="AA1667" s="14">
        <v>0</v>
      </c>
      <c r="AB1667" s="14">
        <v>0</v>
      </c>
      <c r="AC1667" s="14">
        <v>625074</v>
      </c>
      <c r="AD1667" s="14">
        <v>0</v>
      </c>
      <c r="AE1667" s="161">
        <f>SUM(TAMPData2202[[#This Row],[2022 PE Obligations]:[2022 Paving Obligations]])</f>
        <v>625074</v>
      </c>
      <c r="AF1667" s="14">
        <v>0</v>
      </c>
      <c r="AG1667" s="14">
        <v>0</v>
      </c>
      <c r="AH1667" s="14">
        <v>625074</v>
      </c>
      <c r="AI1667" s="14">
        <v>0</v>
      </c>
      <c r="AJ1667" s="14">
        <v>625074</v>
      </c>
      <c r="AK1667" s="16" t="s">
        <v>6934</v>
      </c>
    </row>
    <row r="1668" spans="1:37" hidden="1" x14ac:dyDescent="0.35">
      <c r="A1668" s="159">
        <v>131594</v>
      </c>
      <c r="B1668" s="8">
        <v>1</v>
      </c>
      <c r="C1668" s="9" t="s">
        <v>85</v>
      </c>
      <c r="D1668" s="10">
        <v>44333</v>
      </c>
      <c r="E1668" s="9" t="s">
        <v>228</v>
      </c>
      <c r="F1668" s="10">
        <v>44369</v>
      </c>
      <c r="G1668" s="9" t="s">
        <v>228</v>
      </c>
      <c r="H1668" s="11" t="s">
        <v>718</v>
      </c>
      <c r="I1668" s="9" t="s">
        <v>4370</v>
      </c>
      <c r="J1668" s="12"/>
      <c r="K1668" s="9" t="s">
        <v>4371</v>
      </c>
      <c r="L1668" s="12" t="s">
        <v>183</v>
      </c>
      <c r="M1668" s="11" t="s">
        <v>4372</v>
      </c>
      <c r="N1668" s="11"/>
      <c r="O1668" s="9" t="s">
        <v>4183</v>
      </c>
      <c r="P1668" s="9" t="s">
        <v>157</v>
      </c>
      <c r="Q1668" s="11"/>
      <c r="R1668" s="9" t="s">
        <v>47</v>
      </c>
      <c r="S1668" s="9" t="s">
        <v>43</v>
      </c>
      <c r="T1668" s="13">
        <v>2.9</v>
      </c>
      <c r="U1668" s="12"/>
      <c r="V1668" s="9"/>
      <c r="W1668" s="12" t="s">
        <v>93</v>
      </c>
      <c r="X1668" s="12" t="s">
        <v>186</v>
      </c>
      <c r="Y1668" s="153" t="s">
        <v>34</v>
      </c>
      <c r="Z1668" s="11"/>
      <c r="AA1668" s="14">
        <v>0</v>
      </c>
      <c r="AB1668" s="14">
        <v>0</v>
      </c>
      <c r="AC1668" s="14">
        <v>0</v>
      </c>
      <c r="AD1668" s="14">
        <v>267050</v>
      </c>
      <c r="AE1668" s="161">
        <f>SUM(TAMPData2202[[#This Row],[2022 PE Obligations]:[2022 Paving Obligations]])</f>
        <v>267050</v>
      </c>
      <c r="AF1668" s="14">
        <v>0</v>
      </c>
      <c r="AG1668" s="14">
        <v>0</v>
      </c>
      <c r="AH1668" s="14">
        <v>0</v>
      </c>
      <c r="AI1668" s="14">
        <v>267050</v>
      </c>
      <c r="AJ1668" s="14">
        <v>267050</v>
      </c>
      <c r="AK1668" s="16" t="s">
        <v>4373</v>
      </c>
    </row>
    <row r="1669" spans="1:37" ht="36" hidden="1" x14ac:dyDescent="0.35">
      <c r="A1669" s="162">
        <v>131597</v>
      </c>
      <c r="B1669" s="8">
        <v>1</v>
      </c>
      <c r="C1669" s="9" t="s">
        <v>85</v>
      </c>
      <c r="D1669" s="10">
        <v>44333</v>
      </c>
      <c r="E1669" s="9" t="s">
        <v>152</v>
      </c>
      <c r="F1669" s="10">
        <v>44585</v>
      </c>
      <c r="G1669" s="9" t="s">
        <v>161</v>
      </c>
      <c r="H1669" s="11" t="s">
        <v>1160</v>
      </c>
      <c r="I1669" s="9" t="s">
        <v>2380</v>
      </c>
      <c r="J1669" s="12" t="s">
        <v>101</v>
      </c>
      <c r="K1669" s="9"/>
      <c r="L1669" s="12" t="s">
        <v>101</v>
      </c>
      <c r="M1669" s="11" t="s">
        <v>2381</v>
      </c>
      <c r="N1669" s="11" t="s">
        <v>1866</v>
      </c>
      <c r="O1669" s="9" t="s">
        <v>157</v>
      </c>
      <c r="P1669" s="9" t="s">
        <v>158</v>
      </c>
      <c r="Q1669" s="11" t="s">
        <v>1866</v>
      </c>
      <c r="R1669" s="9" t="s">
        <v>47</v>
      </c>
      <c r="S1669" s="9" t="s">
        <v>43</v>
      </c>
      <c r="T1669" s="13">
        <v>20.68</v>
      </c>
      <c r="U1669" s="10">
        <v>44645</v>
      </c>
      <c r="V1669" s="9" t="s">
        <v>1867</v>
      </c>
      <c r="W1669" s="12" t="s">
        <v>93</v>
      </c>
      <c r="X1669" s="12" t="s">
        <v>103</v>
      </c>
      <c r="Y1669" s="163" t="s">
        <v>32</v>
      </c>
      <c r="Z1669" s="11"/>
      <c r="AA1669" s="14">
        <v>0</v>
      </c>
      <c r="AB1669" s="14">
        <v>0</v>
      </c>
      <c r="AC1669" s="14">
        <v>70600</v>
      </c>
      <c r="AD1669" s="14">
        <v>1537200</v>
      </c>
      <c r="AE1669" s="161">
        <f>SUM(TAMPData2202[[#This Row],[2022 PE Obligations]:[2022 Paving Obligations]])</f>
        <v>1607800</v>
      </c>
      <c r="AF1669" s="14">
        <v>0</v>
      </c>
      <c r="AG1669" s="14">
        <v>0</v>
      </c>
      <c r="AH1669" s="14">
        <v>77320</v>
      </c>
      <c r="AI1669" s="14">
        <v>1537200</v>
      </c>
      <c r="AJ1669" s="14">
        <v>1614520</v>
      </c>
      <c r="AK1669" s="16" t="s">
        <v>2383</v>
      </c>
    </row>
    <row r="1670" spans="1:37" ht="90" hidden="1" x14ac:dyDescent="0.35">
      <c r="A1670" s="159">
        <v>131604</v>
      </c>
      <c r="B1670" s="8">
        <v>1</v>
      </c>
      <c r="C1670" s="9" t="s">
        <v>85</v>
      </c>
      <c r="D1670" s="10">
        <v>44334</v>
      </c>
      <c r="E1670" s="9" t="s">
        <v>1741</v>
      </c>
      <c r="F1670" s="10">
        <v>44536</v>
      </c>
      <c r="G1670" s="9" t="s">
        <v>152</v>
      </c>
      <c r="H1670" s="11" t="s">
        <v>297</v>
      </c>
      <c r="I1670" s="9"/>
      <c r="J1670" s="12"/>
      <c r="K1670" s="9"/>
      <c r="L1670" s="12"/>
      <c r="M1670" s="11" t="s">
        <v>6935</v>
      </c>
      <c r="N1670" s="11" t="s">
        <v>6936</v>
      </c>
      <c r="O1670" s="9" t="s">
        <v>91</v>
      </c>
      <c r="P1670" s="9" t="s">
        <v>5098</v>
      </c>
      <c r="Q1670" s="11"/>
      <c r="R1670" s="166" t="s">
        <v>1778</v>
      </c>
      <c r="S1670" s="166" t="s">
        <v>1778</v>
      </c>
      <c r="T1670" s="13">
        <v>0</v>
      </c>
      <c r="U1670" s="12"/>
      <c r="V1670" s="9"/>
      <c r="W1670" s="12" t="s">
        <v>93</v>
      </c>
      <c r="X1670" s="12"/>
      <c r="Y1670" s="12"/>
      <c r="Z1670" s="11"/>
      <c r="AA1670" s="14">
        <v>625000</v>
      </c>
      <c r="AB1670" s="14">
        <v>0</v>
      </c>
      <c r="AC1670" s="14">
        <v>0</v>
      </c>
      <c r="AD1670" s="14">
        <v>0</v>
      </c>
      <c r="AE1670" s="161">
        <f>SUM(TAMPData2202[[#This Row],[2022 PE Obligations]:[2022 Paving Obligations]])</f>
        <v>625000</v>
      </c>
      <c r="AF1670" s="14">
        <v>625000</v>
      </c>
      <c r="AG1670" s="14">
        <v>0</v>
      </c>
      <c r="AH1670" s="14">
        <v>0</v>
      </c>
      <c r="AI1670" s="14">
        <v>0</v>
      </c>
      <c r="AJ1670" s="14">
        <v>625000</v>
      </c>
      <c r="AK1670" s="16"/>
    </row>
    <row r="1671" spans="1:37" hidden="1" x14ac:dyDescent="0.35">
      <c r="A1671" s="159">
        <v>131605</v>
      </c>
      <c r="B1671" s="8">
        <v>3</v>
      </c>
      <c r="C1671" s="9" t="s">
        <v>114</v>
      </c>
      <c r="D1671" s="10">
        <v>44335</v>
      </c>
      <c r="E1671" s="9" t="s">
        <v>228</v>
      </c>
      <c r="F1671" s="10">
        <v>44600</v>
      </c>
      <c r="G1671" s="9" t="s">
        <v>228</v>
      </c>
      <c r="H1671" s="11" t="s">
        <v>1716</v>
      </c>
      <c r="I1671" s="9" t="s">
        <v>4374</v>
      </c>
      <c r="J1671" s="12"/>
      <c r="K1671" s="9" t="s">
        <v>1167</v>
      </c>
      <c r="L1671" s="12" t="s">
        <v>183</v>
      </c>
      <c r="M1671" s="11" t="s">
        <v>4375</v>
      </c>
      <c r="N1671" s="11"/>
      <c r="O1671" s="9" t="s">
        <v>4183</v>
      </c>
      <c r="P1671" s="9" t="s">
        <v>157</v>
      </c>
      <c r="Q1671" s="11"/>
      <c r="R1671" s="9" t="s">
        <v>47</v>
      </c>
      <c r="S1671" s="9" t="s">
        <v>43</v>
      </c>
      <c r="T1671" s="13">
        <v>1.454</v>
      </c>
      <c r="U1671" s="12"/>
      <c r="V1671" s="9"/>
      <c r="W1671" s="12" t="s">
        <v>93</v>
      </c>
      <c r="X1671" s="12" t="s">
        <v>186</v>
      </c>
      <c r="Y1671" s="153" t="s">
        <v>34</v>
      </c>
      <c r="Z1671" s="11"/>
      <c r="AA1671" s="14">
        <v>0</v>
      </c>
      <c r="AB1671" s="14">
        <v>0</v>
      </c>
      <c r="AC1671" s="14">
        <v>0</v>
      </c>
      <c r="AD1671" s="14">
        <v>224681.04</v>
      </c>
      <c r="AE1671" s="161">
        <f>SUM(TAMPData2202[[#This Row],[2022 PE Obligations]:[2022 Paving Obligations]])</f>
        <v>224681.04</v>
      </c>
      <c r="AF1671" s="14">
        <v>0</v>
      </c>
      <c r="AG1671" s="14">
        <v>0</v>
      </c>
      <c r="AH1671" s="14">
        <v>0</v>
      </c>
      <c r="AI1671" s="14">
        <v>224681.04</v>
      </c>
      <c r="AJ1671" s="14">
        <v>224681.04</v>
      </c>
      <c r="AK1671" s="16" t="s">
        <v>4376</v>
      </c>
    </row>
    <row r="1672" spans="1:37" hidden="1" x14ac:dyDescent="0.35">
      <c r="A1672" s="159">
        <v>131614</v>
      </c>
      <c r="B1672" s="8">
        <v>4</v>
      </c>
      <c r="C1672" s="9" t="s">
        <v>85</v>
      </c>
      <c r="D1672" s="10">
        <v>44337</v>
      </c>
      <c r="E1672" s="9" t="s">
        <v>235</v>
      </c>
      <c r="F1672" s="10">
        <v>44337</v>
      </c>
      <c r="G1672" s="9" t="s">
        <v>235</v>
      </c>
      <c r="H1672" s="11" t="s">
        <v>961</v>
      </c>
      <c r="I1672" s="9"/>
      <c r="J1672" s="12"/>
      <c r="K1672" s="9"/>
      <c r="L1672" s="12" t="s">
        <v>4981</v>
      </c>
      <c r="M1672" s="11" t="s">
        <v>6937</v>
      </c>
      <c r="N1672" s="11"/>
      <c r="O1672" s="9" t="s">
        <v>6499</v>
      </c>
      <c r="P1672" s="9" t="s">
        <v>4979</v>
      </c>
      <c r="Q1672" s="11"/>
      <c r="R1672" s="166" t="s">
        <v>1778</v>
      </c>
      <c r="S1672" s="9"/>
      <c r="T1672" s="15" t="s">
        <v>505</v>
      </c>
      <c r="U1672" s="12"/>
      <c r="V1672" s="9"/>
      <c r="W1672" s="12" t="s">
        <v>93</v>
      </c>
      <c r="X1672" s="12"/>
      <c r="Y1672" s="12"/>
      <c r="Z1672" s="11"/>
      <c r="AA1672" s="14">
        <v>0</v>
      </c>
      <c r="AB1672" s="14">
        <v>0</v>
      </c>
      <c r="AC1672" s="14">
        <v>94400</v>
      </c>
      <c r="AD1672" s="14">
        <v>0</v>
      </c>
      <c r="AE1672" s="161">
        <f>SUM(TAMPData2202[[#This Row],[2022 PE Obligations]:[2022 Paving Obligations]])</f>
        <v>94400</v>
      </c>
      <c r="AF1672" s="14">
        <v>0</v>
      </c>
      <c r="AG1672" s="14">
        <v>0</v>
      </c>
      <c r="AH1672" s="14">
        <v>94400</v>
      </c>
      <c r="AI1672" s="14">
        <v>0</v>
      </c>
      <c r="AJ1672" s="14">
        <v>94400</v>
      </c>
      <c r="AK1672" s="16" t="s">
        <v>6938</v>
      </c>
    </row>
    <row r="1673" spans="1:37" ht="90" hidden="1" x14ac:dyDescent="0.35">
      <c r="A1673" s="159">
        <v>131655</v>
      </c>
      <c r="B1673" s="8">
        <v>1</v>
      </c>
      <c r="C1673" s="9" t="s">
        <v>85</v>
      </c>
      <c r="D1673" s="10">
        <v>44344</v>
      </c>
      <c r="E1673" s="9" t="s">
        <v>235</v>
      </c>
      <c r="F1673" s="10">
        <v>44344</v>
      </c>
      <c r="G1673" s="9" t="s">
        <v>235</v>
      </c>
      <c r="H1673" s="11" t="s">
        <v>523</v>
      </c>
      <c r="I1673" s="9"/>
      <c r="J1673" s="12"/>
      <c r="K1673" s="9"/>
      <c r="L1673" s="12" t="s">
        <v>4981</v>
      </c>
      <c r="M1673" s="11" t="s">
        <v>6939</v>
      </c>
      <c r="N1673" s="11" t="s">
        <v>6940</v>
      </c>
      <c r="O1673" s="9" t="s">
        <v>6499</v>
      </c>
      <c r="P1673" s="9" t="s">
        <v>4979</v>
      </c>
      <c r="Q1673" s="11"/>
      <c r="R1673" s="166" t="s">
        <v>1778</v>
      </c>
      <c r="S1673" s="9"/>
      <c r="T1673" s="15" t="s">
        <v>505</v>
      </c>
      <c r="U1673" s="12"/>
      <c r="V1673" s="9"/>
      <c r="W1673" s="12" t="s">
        <v>93</v>
      </c>
      <c r="X1673" s="12"/>
      <c r="Y1673" s="12"/>
      <c r="Z1673" s="11"/>
      <c r="AA1673" s="14">
        <v>0</v>
      </c>
      <c r="AB1673" s="14">
        <v>0</v>
      </c>
      <c r="AC1673" s="14">
        <v>875833</v>
      </c>
      <c r="AD1673" s="14">
        <v>0</v>
      </c>
      <c r="AE1673" s="161">
        <f>SUM(TAMPData2202[[#This Row],[2022 PE Obligations]:[2022 Paving Obligations]])</f>
        <v>875833</v>
      </c>
      <c r="AF1673" s="14">
        <v>0</v>
      </c>
      <c r="AG1673" s="14">
        <v>0</v>
      </c>
      <c r="AH1673" s="14">
        <v>875833</v>
      </c>
      <c r="AI1673" s="14">
        <v>0</v>
      </c>
      <c r="AJ1673" s="14">
        <v>875833</v>
      </c>
      <c r="AK1673" s="16" t="s">
        <v>6941</v>
      </c>
    </row>
    <row r="1674" spans="1:37" ht="54" hidden="1" x14ac:dyDescent="0.35">
      <c r="A1674" s="159">
        <v>131656</v>
      </c>
      <c r="B1674" s="8">
        <v>3</v>
      </c>
      <c r="C1674" s="9" t="s">
        <v>85</v>
      </c>
      <c r="D1674" s="10">
        <v>44344</v>
      </c>
      <c r="E1674" s="9" t="s">
        <v>235</v>
      </c>
      <c r="F1674" s="10">
        <v>44344</v>
      </c>
      <c r="G1674" s="9" t="s">
        <v>235</v>
      </c>
      <c r="H1674" s="11" t="s">
        <v>1489</v>
      </c>
      <c r="I1674" s="9"/>
      <c r="J1674" s="12"/>
      <c r="K1674" s="9"/>
      <c r="L1674" s="12" t="s">
        <v>4981</v>
      </c>
      <c r="M1674" s="11" t="s">
        <v>6942</v>
      </c>
      <c r="N1674" s="11" t="s">
        <v>6943</v>
      </c>
      <c r="O1674" s="9" t="s">
        <v>6499</v>
      </c>
      <c r="P1674" s="9" t="s">
        <v>4979</v>
      </c>
      <c r="Q1674" s="11"/>
      <c r="R1674" s="166" t="s">
        <v>1778</v>
      </c>
      <c r="S1674" s="9"/>
      <c r="T1674" s="15" t="s">
        <v>505</v>
      </c>
      <c r="U1674" s="12"/>
      <c r="V1674" s="9"/>
      <c r="W1674" s="12" t="s">
        <v>93</v>
      </c>
      <c r="X1674" s="12"/>
      <c r="Y1674" s="12"/>
      <c r="Z1674" s="11"/>
      <c r="AA1674" s="14">
        <v>0</v>
      </c>
      <c r="AB1674" s="14">
        <v>0</v>
      </c>
      <c r="AC1674" s="14">
        <v>250000</v>
      </c>
      <c r="AD1674" s="14">
        <v>0</v>
      </c>
      <c r="AE1674" s="161">
        <f>SUM(TAMPData2202[[#This Row],[2022 PE Obligations]:[2022 Paving Obligations]])</f>
        <v>250000</v>
      </c>
      <c r="AF1674" s="14">
        <v>0</v>
      </c>
      <c r="AG1674" s="14">
        <v>0</v>
      </c>
      <c r="AH1674" s="14">
        <v>250000</v>
      </c>
      <c r="AI1674" s="14">
        <v>0</v>
      </c>
      <c r="AJ1674" s="14">
        <v>250000</v>
      </c>
      <c r="AK1674" s="16" t="s">
        <v>6944</v>
      </c>
    </row>
    <row r="1675" spans="1:37" ht="54" hidden="1" x14ac:dyDescent="0.35">
      <c r="A1675" s="159">
        <v>131657</v>
      </c>
      <c r="B1675" s="8">
        <v>1</v>
      </c>
      <c r="C1675" s="9" t="s">
        <v>85</v>
      </c>
      <c r="D1675" s="10">
        <v>44344</v>
      </c>
      <c r="E1675" s="9" t="s">
        <v>235</v>
      </c>
      <c r="F1675" s="10">
        <v>44344</v>
      </c>
      <c r="G1675" s="9" t="s">
        <v>235</v>
      </c>
      <c r="H1675" s="11" t="s">
        <v>248</v>
      </c>
      <c r="I1675" s="9"/>
      <c r="J1675" s="12"/>
      <c r="K1675" s="9"/>
      <c r="L1675" s="12" t="s">
        <v>4981</v>
      </c>
      <c r="M1675" s="11" t="s">
        <v>6945</v>
      </c>
      <c r="N1675" s="11" t="s">
        <v>6946</v>
      </c>
      <c r="O1675" s="9" t="s">
        <v>6499</v>
      </c>
      <c r="P1675" s="9" t="s">
        <v>4979</v>
      </c>
      <c r="Q1675" s="11"/>
      <c r="R1675" s="166" t="s">
        <v>1778</v>
      </c>
      <c r="S1675" s="9"/>
      <c r="T1675" s="15" t="s">
        <v>505</v>
      </c>
      <c r="U1675" s="12"/>
      <c r="V1675" s="9"/>
      <c r="W1675" s="12" t="s">
        <v>93</v>
      </c>
      <c r="X1675" s="12"/>
      <c r="Y1675" s="12"/>
      <c r="Z1675" s="11"/>
      <c r="AA1675" s="14">
        <v>0</v>
      </c>
      <c r="AB1675" s="14">
        <v>0</v>
      </c>
      <c r="AC1675" s="14">
        <v>250000</v>
      </c>
      <c r="AD1675" s="14">
        <v>0</v>
      </c>
      <c r="AE1675" s="161">
        <f>SUM(TAMPData2202[[#This Row],[2022 PE Obligations]:[2022 Paving Obligations]])</f>
        <v>250000</v>
      </c>
      <c r="AF1675" s="14">
        <v>0</v>
      </c>
      <c r="AG1675" s="14">
        <v>0</v>
      </c>
      <c r="AH1675" s="14">
        <v>250000</v>
      </c>
      <c r="AI1675" s="14">
        <v>0</v>
      </c>
      <c r="AJ1675" s="14">
        <v>250000</v>
      </c>
      <c r="AK1675" s="16" t="s">
        <v>6947</v>
      </c>
    </row>
    <row r="1676" spans="1:37" ht="108" hidden="1" x14ac:dyDescent="0.35">
      <c r="A1676" s="159">
        <v>131660</v>
      </c>
      <c r="B1676" s="8">
        <v>3</v>
      </c>
      <c r="C1676" s="9" t="s">
        <v>85</v>
      </c>
      <c r="D1676" s="10">
        <v>44348</v>
      </c>
      <c r="E1676" s="9" t="s">
        <v>4222</v>
      </c>
      <c r="F1676" s="10">
        <v>44412</v>
      </c>
      <c r="G1676" s="9" t="s">
        <v>241</v>
      </c>
      <c r="H1676" s="11" t="s">
        <v>701</v>
      </c>
      <c r="I1676" s="9" t="s">
        <v>6948</v>
      </c>
      <c r="J1676" s="12"/>
      <c r="K1676" s="9" t="s">
        <v>6949</v>
      </c>
      <c r="L1676" s="12" t="s">
        <v>183</v>
      </c>
      <c r="M1676" s="11" t="s">
        <v>6950</v>
      </c>
      <c r="N1676" s="11" t="s">
        <v>6951</v>
      </c>
      <c r="O1676" s="9" t="s">
        <v>91</v>
      </c>
      <c r="P1676" s="9" t="s">
        <v>4979</v>
      </c>
      <c r="Q1676" s="11"/>
      <c r="R1676" s="166" t="s">
        <v>1778</v>
      </c>
      <c r="S1676" s="9"/>
      <c r="T1676" s="13">
        <v>1.9</v>
      </c>
      <c r="U1676" s="12"/>
      <c r="V1676" s="9"/>
      <c r="W1676" s="12" t="s">
        <v>93</v>
      </c>
      <c r="X1676" s="12" t="s">
        <v>186</v>
      </c>
      <c r="Y1676" s="12"/>
      <c r="Z1676" s="11"/>
      <c r="AA1676" s="14">
        <v>100000</v>
      </c>
      <c r="AB1676" s="14">
        <v>0</v>
      </c>
      <c r="AC1676" s="14">
        <v>0</v>
      </c>
      <c r="AD1676" s="14">
        <v>0</v>
      </c>
      <c r="AE1676" s="161">
        <f>SUM(TAMPData2202[[#This Row],[2022 PE Obligations]:[2022 Paving Obligations]])</f>
        <v>100000</v>
      </c>
      <c r="AF1676" s="14">
        <v>100000</v>
      </c>
      <c r="AG1676" s="14">
        <v>0</v>
      </c>
      <c r="AH1676" s="14">
        <v>0</v>
      </c>
      <c r="AI1676" s="14">
        <v>0</v>
      </c>
      <c r="AJ1676" s="14">
        <v>100000</v>
      </c>
      <c r="AK1676" s="16" t="s">
        <v>6952</v>
      </c>
    </row>
    <row r="1677" spans="1:37" hidden="1" x14ac:dyDescent="0.35">
      <c r="A1677" s="162">
        <v>131662</v>
      </c>
      <c r="B1677" s="8">
        <v>3</v>
      </c>
      <c r="C1677" s="9" t="s">
        <v>122</v>
      </c>
      <c r="D1677" s="10">
        <v>44348</v>
      </c>
      <c r="E1677" s="9" t="s">
        <v>152</v>
      </c>
      <c r="F1677" s="10">
        <v>44552.875162037039</v>
      </c>
      <c r="G1677" s="9" t="s">
        <v>241</v>
      </c>
      <c r="H1677" s="11" t="s">
        <v>319</v>
      </c>
      <c r="I1677" s="9" t="s">
        <v>613</v>
      </c>
      <c r="J1677" s="12" t="s">
        <v>299</v>
      </c>
      <c r="K1677" s="9"/>
      <c r="L1677" s="12" t="s">
        <v>300</v>
      </c>
      <c r="M1677" s="11" t="s">
        <v>3878</v>
      </c>
      <c r="N1677" s="11" t="s">
        <v>3879</v>
      </c>
      <c r="O1677" s="9" t="s">
        <v>157</v>
      </c>
      <c r="P1677" s="9" t="s">
        <v>157</v>
      </c>
      <c r="Q1677" s="11" t="s">
        <v>3879</v>
      </c>
      <c r="R1677" s="9" t="s">
        <v>47</v>
      </c>
      <c r="S1677" s="9" t="s">
        <v>43</v>
      </c>
      <c r="T1677" s="13">
        <v>12.42</v>
      </c>
      <c r="U1677" s="10">
        <v>44540</v>
      </c>
      <c r="V1677" s="9"/>
      <c r="W1677" s="12" t="s">
        <v>93</v>
      </c>
      <c r="X1677" s="12" t="s">
        <v>303</v>
      </c>
      <c r="Y1677" s="163" t="s">
        <v>29</v>
      </c>
      <c r="Z1677" s="11"/>
      <c r="AA1677" s="14">
        <v>0</v>
      </c>
      <c r="AB1677" s="14">
        <v>0</v>
      </c>
      <c r="AC1677" s="14">
        <v>0</v>
      </c>
      <c r="AD1677" s="14">
        <v>12029770</v>
      </c>
      <c r="AE1677" s="161">
        <f>SUM(TAMPData2202[[#This Row],[2022 PE Obligations]:[2022 Paving Obligations]])</f>
        <v>12029770</v>
      </c>
      <c r="AF1677" s="14">
        <v>0</v>
      </c>
      <c r="AG1677" s="14">
        <v>0</v>
      </c>
      <c r="AH1677" s="14">
        <v>0</v>
      </c>
      <c r="AI1677" s="14">
        <v>12029770</v>
      </c>
      <c r="AJ1677" s="14">
        <v>12029770</v>
      </c>
      <c r="AK1677" s="16" t="s">
        <v>3881</v>
      </c>
    </row>
    <row r="1678" spans="1:37" hidden="1" x14ac:dyDescent="0.35">
      <c r="A1678" s="159">
        <v>131665</v>
      </c>
      <c r="B1678" s="8">
        <v>2</v>
      </c>
      <c r="C1678" s="9" t="s">
        <v>122</v>
      </c>
      <c r="D1678" s="10">
        <v>44348</v>
      </c>
      <c r="E1678" s="9" t="s">
        <v>228</v>
      </c>
      <c r="F1678" s="10">
        <v>44455</v>
      </c>
      <c r="G1678" s="9" t="s">
        <v>253</v>
      </c>
      <c r="H1678" s="11" t="s">
        <v>404</v>
      </c>
      <c r="I1678" s="9" t="s">
        <v>4377</v>
      </c>
      <c r="J1678" s="12"/>
      <c r="K1678" s="9" t="s">
        <v>4378</v>
      </c>
      <c r="L1678" s="12" t="s">
        <v>183</v>
      </c>
      <c r="M1678" s="11" t="s">
        <v>4379</v>
      </c>
      <c r="N1678" s="11"/>
      <c r="O1678" s="9" t="s">
        <v>4183</v>
      </c>
      <c r="P1678" s="9" t="s">
        <v>157</v>
      </c>
      <c r="Q1678" s="11"/>
      <c r="R1678" s="9" t="s">
        <v>47</v>
      </c>
      <c r="S1678" s="9" t="s">
        <v>43</v>
      </c>
      <c r="T1678" s="13">
        <v>8.25</v>
      </c>
      <c r="U1678" s="12"/>
      <c r="V1678" s="9"/>
      <c r="W1678" s="12" t="s">
        <v>93</v>
      </c>
      <c r="X1678" s="12" t="s">
        <v>186</v>
      </c>
      <c r="Y1678" s="153" t="s">
        <v>34</v>
      </c>
      <c r="Z1678" s="11"/>
      <c r="AA1678" s="14">
        <v>0</v>
      </c>
      <c r="AB1678" s="14">
        <v>0</v>
      </c>
      <c r="AC1678" s="14">
        <v>0</v>
      </c>
      <c r="AD1678" s="14">
        <v>499033.8</v>
      </c>
      <c r="AE1678" s="161">
        <f>SUM(TAMPData2202[[#This Row],[2022 PE Obligations]:[2022 Paving Obligations]])</f>
        <v>499033.8</v>
      </c>
      <c r="AF1678" s="14">
        <v>0</v>
      </c>
      <c r="AG1678" s="14">
        <v>0</v>
      </c>
      <c r="AH1678" s="14">
        <v>0</v>
      </c>
      <c r="AI1678" s="14">
        <v>499033.8</v>
      </c>
      <c r="AJ1678" s="14">
        <v>499033.8</v>
      </c>
      <c r="AK1678" s="16" t="s">
        <v>4380</v>
      </c>
    </row>
    <row r="1679" spans="1:37" ht="36" hidden="1" x14ac:dyDescent="0.35">
      <c r="A1679" s="162">
        <v>131666</v>
      </c>
      <c r="B1679" s="8">
        <v>3</v>
      </c>
      <c r="C1679" s="9" t="s">
        <v>85</v>
      </c>
      <c r="D1679" s="10">
        <v>44348</v>
      </c>
      <c r="E1679" s="9" t="s">
        <v>152</v>
      </c>
      <c r="F1679" s="10">
        <v>44602</v>
      </c>
      <c r="G1679" s="9" t="s">
        <v>87</v>
      </c>
      <c r="H1679" s="11" t="s">
        <v>140</v>
      </c>
      <c r="I1679" s="9" t="s">
        <v>2384</v>
      </c>
      <c r="J1679" s="12" t="s">
        <v>101</v>
      </c>
      <c r="K1679" s="9"/>
      <c r="L1679" s="12" t="s">
        <v>101</v>
      </c>
      <c r="M1679" s="11" t="s">
        <v>2385</v>
      </c>
      <c r="N1679" s="11" t="s">
        <v>1793</v>
      </c>
      <c r="O1679" s="9" t="s">
        <v>157</v>
      </c>
      <c r="P1679" s="9" t="s">
        <v>1794</v>
      </c>
      <c r="Q1679" s="11" t="s">
        <v>1793</v>
      </c>
      <c r="R1679" s="9" t="s">
        <v>47</v>
      </c>
      <c r="S1679" s="9" t="s">
        <v>43</v>
      </c>
      <c r="T1679" s="13">
        <v>6.8250000000000002</v>
      </c>
      <c r="U1679" s="10">
        <v>44645</v>
      </c>
      <c r="V1679" s="9" t="s">
        <v>1805</v>
      </c>
      <c r="W1679" s="12" t="s">
        <v>93</v>
      </c>
      <c r="X1679" s="12" t="s">
        <v>103</v>
      </c>
      <c r="Y1679" s="163" t="s">
        <v>32</v>
      </c>
      <c r="Z1679" s="11" t="s">
        <v>2386</v>
      </c>
      <c r="AA1679" s="14">
        <v>0</v>
      </c>
      <c r="AB1679" s="14">
        <v>0</v>
      </c>
      <c r="AC1679" s="14">
        <v>5000</v>
      </c>
      <c r="AD1679" s="14">
        <v>0</v>
      </c>
      <c r="AE1679" s="161">
        <f>SUM(TAMPData2202[[#This Row],[2022 PE Obligations]:[2022 Paving Obligations]])</f>
        <v>5000</v>
      </c>
      <c r="AF1679" s="14">
        <v>0</v>
      </c>
      <c r="AG1679" s="14">
        <v>0</v>
      </c>
      <c r="AH1679" s="14">
        <v>5000</v>
      </c>
      <c r="AI1679" s="14">
        <v>0</v>
      </c>
      <c r="AJ1679" s="14">
        <v>5000</v>
      </c>
      <c r="AK1679" s="16" t="s">
        <v>2388</v>
      </c>
    </row>
    <row r="1680" spans="1:37" hidden="1" x14ac:dyDescent="0.35">
      <c r="A1680" s="159">
        <v>131669</v>
      </c>
      <c r="B1680" s="8">
        <v>2</v>
      </c>
      <c r="C1680" s="9" t="s">
        <v>85</v>
      </c>
      <c r="D1680" s="10">
        <v>44348</v>
      </c>
      <c r="E1680" s="9" t="s">
        <v>6624</v>
      </c>
      <c r="F1680" s="10">
        <v>44536</v>
      </c>
      <c r="G1680" s="9" t="s">
        <v>152</v>
      </c>
      <c r="H1680" s="11" t="s">
        <v>1572</v>
      </c>
      <c r="I1680" s="9"/>
      <c r="J1680" s="12"/>
      <c r="K1680" s="9"/>
      <c r="L1680" s="12"/>
      <c r="M1680" s="11" t="s">
        <v>6953</v>
      </c>
      <c r="N1680" s="11"/>
      <c r="O1680" s="9" t="s">
        <v>119</v>
      </c>
      <c r="P1680" s="9" t="s">
        <v>19</v>
      </c>
      <c r="Q1680" s="11"/>
      <c r="R1680" s="166" t="s">
        <v>1778</v>
      </c>
      <c r="S1680" s="166" t="s">
        <v>1778</v>
      </c>
      <c r="T1680" s="15" t="s">
        <v>505</v>
      </c>
      <c r="U1680" s="12"/>
      <c r="V1680" s="9"/>
      <c r="W1680" s="12" t="s">
        <v>93</v>
      </c>
      <c r="X1680" s="12"/>
      <c r="Y1680" s="12"/>
      <c r="Z1680" s="11"/>
      <c r="AA1680" s="14">
        <v>0</v>
      </c>
      <c r="AB1680" s="14">
        <v>0</v>
      </c>
      <c r="AC1680" s="14">
        <v>46030.6</v>
      </c>
      <c r="AD1680" s="14">
        <v>0</v>
      </c>
      <c r="AE1680" s="161">
        <f>SUM(TAMPData2202[[#This Row],[2022 PE Obligations]:[2022 Paving Obligations]])</f>
        <v>46030.6</v>
      </c>
      <c r="AF1680" s="14">
        <v>0</v>
      </c>
      <c r="AG1680" s="14">
        <v>0</v>
      </c>
      <c r="AH1680" s="14">
        <v>46030.6</v>
      </c>
      <c r="AI1680" s="14">
        <v>0</v>
      </c>
      <c r="AJ1680" s="14">
        <v>46030.6</v>
      </c>
      <c r="AK1680" s="16" t="s">
        <v>6954</v>
      </c>
    </row>
    <row r="1681" spans="1:37" hidden="1" x14ac:dyDescent="0.35">
      <c r="A1681" s="159">
        <v>131670</v>
      </c>
      <c r="B1681" s="8">
        <v>3</v>
      </c>
      <c r="C1681" s="9" t="s">
        <v>85</v>
      </c>
      <c r="D1681" s="10">
        <v>44348</v>
      </c>
      <c r="E1681" s="9" t="s">
        <v>6624</v>
      </c>
      <c r="F1681" s="10">
        <v>44470</v>
      </c>
      <c r="G1681" s="9" t="s">
        <v>152</v>
      </c>
      <c r="H1681" s="11" t="s">
        <v>785</v>
      </c>
      <c r="I1681" s="9"/>
      <c r="J1681" s="12"/>
      <c r="K1681" s="9"/>
      <c r="L1681" s="12"/>
      <c r="M1681" s="11" t="s">
        <v>6955</v>
      </c>
      <c r="N1681" s="11"/>
      <c r="O1681" s="9" t="s">
        <v>119</v>
      </c>
      <c r="P1681" s="9" t="s">
        <v>19</v>
      </c>
      <c r="Q1681" s="11"/>
      <c r="R1681" s="166" t="s">
        <v>1778</v>
      </c>
      <c r="S1681" s="166" t="s">
        <v>1778</v>
      </c>
      <c r="T1681" s="15" t="s">
        <v>505</v>
      </c>
      <c r="U1681" s="12"/>
      <c r="V1681" s="9"/>
      <c r="W1681" s="12" t="s">
        <v>93</v>
      </c>
      <c r="X1681" s="12"/>
      <c r="Y1681" s="12"/>
      <c r="Z1681" s="11"/>
      <c r="AA1681" s="14">
        <v>0</v>
      </c>
      <c r="AB1681" s="14">
        <v>0</v>
      </c>
      <c r="AC1681" s="14">
        <v>118058.1</v>
      </c>
      <c r="AD1681" s="14">
        <v>0</v>
      </c>
      <c r="AE1681" s="161">
        <f>SUM(TAMPData2202[[#This Row],[2022 PE Obligations]:[2022 Paving Obligations]])</f>
        <v>118058.1</v>
      </c>
      <c r="AF1681" s="14">
        <v>0</v>
      </c>
      <c r="AG1681" s="14">
        <v>0</v>
      </c>
      <c r="AH1681" s="14">
        <v>118058.1</v>
      </c>
      <c r="AI1681" s="14">
        <v>0</v>
      </c>
      <c r="AJ1681" s="14">
        <v>118058.1</v>
      </c>
      <c r="AK1681" s="16" t="s">
        <v>6956</v>
      </c>
    </row>
    <row r="1682" spans="1:37" hidden="1" x14ac:dyDescent="0.35">
      <c r="A1682" s="159">
        <v>131671</v>
      </c>
      <c r="B1682" s="8">
        <v>4</v>
      </c>
      <c r="C1682" s="9" t="s">
        <v>85</v>
      </c>
      <c r="D1682" s="10">
        <v>44348</v>
      </c>
      <c r="E1682" s="9" t="s">
        <v>6886</v>
      </c>
      <c r="F1682" s="10">
        <v>44348</v>
      </c>
      <c r="G1682" s="9" t="s">
        <v>6886</v>
      </c>
      <c r="H1682" s="11" t="s">
        <v>88</v>
      </c>
      <c r="I1682" s="9"/>
      <c r="J1682" s="12"/>
      <c r="K1682" s="9"/>
      <c r="L1682" s="12"/>
      <c r="M1682" s="11" t="s">
        <v>6957</v>
      </c>
      <c r="N1682" s="11"/>
      <c r="O1682" s="9" t="s">
        <v>5122</v>
      </c>
      <c r="P1682" s="9" t="s">
        <v>5123</v>
      </c>
      <c r="Q1682" s="11"/>
      <c r="R1682" s="166" t="s">
        <v>1778</v>
      </c>
      <c r="S1682" s="166" t="s">
        <v>1778</v>
      </c>
      <c r="T1682" s="15" t="s">
        <v>505</v>
      </c>
      <c r="U1682" s="12"/>
      <c r="V1682" s="9"/>
      <c r="W1682" s="12" t="s">
        <v>93</v>
      </c>
      <c r="X1682" s="12"/>
      <c r="Y1682" s="12"/>
      <c r="Z1682" s="11"/>
      <c r="AA1682" s="14">
        <v>0</v>
      </c>
      <c r="AB1682" s="14">
        <v>0</v>
      </c>
      <c r="AC1682" s="14">
        <v>18000</v>
      </c>
      <c r="AD1682" s="14">
        <v>0</v>
      </c>
      <c r="AE1682" s="161">
        <f>SUM(TAMPData2202[[#This Row],[2022 PE Obligations]:[2022 Paving Obligations]])</f>
        <v>18000</v>
      </c>
      <c r="AF1682" s="14">
        <v>0</v>
      </c>
      <c r="AG1682" s="14">
        <v>0</v>
      </c>
      <c r="AH1682" s="14">
        <v>18000</v>
      </c>
      <c r="AI1682" s="14">
        <v>0</v>
      </c>
      <c r="AJ1682" s="14">
        <v>18000</v>
      </c>
      <c r="AK1682" s="16" t="s">
        <v>6958</v>
      </c>
    </row>
    <row r="1683" spans="1:37" hidden="1" x14ac:dyDescent="0.35">
      <c r="A1683" s="159">
        <v>131672</v>
      </c>
      <c r="B1683" s="8">
        <v>4</v>
      </c>
      <c r="C1683" s="9" t="s">
        <v>85</v>
      </c>
      <c r="D1683" s="10">
        <v>44348</v>
      </c>
      <c r="E1683" s="9" t="s">
        <v>6886</v>
      </c>
      <c r="F1683" s="10">
        <v>44348</v>
      </c>
      <c r="G1683" s="9" t="s">
        <v>6886</v>
      </c>
      <c r="H1683" s="11" t="s">
        <v>483</v>
      </c>
      <c r="I1683" s="9"/>
      <c r="J1683" s="12"/>
      <c r="K1683" s="9"/>
      <c r="L1683" s="12"/>
      <c r="M1683" s="11" t="s">
        <v>6959</v>
      </c>
      <c r="N1683" s="11"/>
      <c r="O1683" s="9" t="s">
        <v>5122</v>
      </c>
      <c r="P1683" s="9" t="s">
        <v>5123</v>
      </c>
      <c r="Q1683" s="11"/>
      <c r="R1683" s="166" t="s">
        <v>1778</v>
      </c>
      <c r="S1683" s="166" t="s">
        <v>1778</v>
      </c>
      <c r="T1683" s="15" t="s">
        <v>505</v>
      </c>
      <c r="U1683" s="12"/>
      <c r="V1683" s="9"/>
      <c r="W1683" s="12" t="s">
        <v>93</v>
      </c>
      <c r="X1683" s="12"/>
      <c r="Y1683" s="12"/>
      <c r="Z1683" s="11"/>
      <c r="AA1683" s="14">
        <v>0</v>
      </c>
      <c r="AB1683" s="14">
        <v>0</v>
      </c>
      <c r="AC1683" s="14">
        <v>26600</v>
      </c>
      <c r="AD1683" s="14">
        <v>0</v>
      </c>
      <c r="AE1683" s="161">
        <f>SUM(TAMPData2202[[#This Row],[2022 PE Obligations]:[2022 Paving Obligations]])</f>
        <v>26600</v>
      </c>
      <c r="AF1683" s="14">
        <v>0</v>
      </c>
      <c r="AG1683" s="14">
        <v>0</v>
      </c>
      <c r="AH1683" s="14">
        <v>26600</v>
      </c>
      <c r="AI1683" s="14">
        <v>0</v>
      </c>
      <c r="AJ1683" s="14">
        <v>26600</v>
      </c>
      <c r="AK1683" s="16" t="s">
        <v>6960</v>
      </c>
    </row>
    <row r="1684" spans="1:37" hidden="1" x14ac:dyDescent="0.35">
      <c r="A1684" s="159">
        <v>131673</v>
      </c>
      <c r="B1684" s="8">
        <v>4</v>
      </c>
      <c r="C1684" s="9" t="s">
        <v>85</v>
      </c>
      <c r="D1684" s="10">
        <v>44348</v>
      </c>
      <c r="E1684" s="9" t="s">
        <v>6886</v>
      </c>
      <c r="F1684" s="10">
        <v>44348</v>
      </c>
      <c r="G1684" s="9" t="s">
        <v>6886</v>
      </c>
      <c r="H1684" s="11" t="s">
        <v>2853</v>
      </c>
      <c r="I1684" s="9"/>
      <c r="J1684" s="12"/>
      <c r="K1684" s="9"/>
      <c r="L1684" s="12"/>
      <c r="M1684" s="11" t="s">
        <v>6961</v>
      </c>
      <c r="N1684" s="11"/>
      <c r="O1684" s="9" t="s">
        <v>5122</v>
      </c>
      <c r="P1684" s="9" t="s">
        <v>5123</v>
      </c>
      <c r="Q1684" s="11"/>
      <c r="R1684" s="166" t="s">
        <v>1778</v>
      </c>
      <c r="S1684" s="166" t="s">
        <v>1778</v>
      </c>
      <c r="T1684" s="15" t="s">
        <v>505</v>
      </c>
      <c r="U1684" s="12"/>
      <c r="V1684" s="9"/>
      <c r="W1684" s="12" t="s">
        <v>93</v>
      </c>
      <c r="X1684" s="12"/>
      <c r="Y1684" s="12"/>
      <c r="Z1684" s="11"/>
      <c r="AA1684" s="14">
        <v>0</v>
      </c>
      <c r="AB1684" s="14">
        <v>0</v>
      </c>
      <c r="AC1684" s="14">
        <v>224300</v>
      </c>
      <c r="AD1684" s="14">
        <v>0</v>
      </c>
      <c r="AE1684" s="161">
        <f>SUM(TAMPData2202[[#This Row],[2022 PE Obligations]:[2022 Paving Obligations]])</f>
        <v>224300</v>
      </c>
      <c r="AF1684" s="14">
        <v>0</v>
      </c>
      <c r="AG1684" s="14">
        <v>0</v>
      </c>
      <c r="AH1684" s="14">
        <v>224300</v>
      </c>
      <c r="AI1684" s="14">
        <v>0</v>
      </c>
      <c r="AJ1684" s="14">
        <v>224300</v>
      </c>
      <c r="AK1684" s="16" t="s">
        <v>6962</v>
      </c>
    </row>
    <row r="1685" spans="1:37" hidden="1" x14ac:dyDescent="0.35">
      <c r="A1685" s="159">
        <v>131674</v>
      </c>
      <c r="B1685" s="8">
        <v>2</v>
      </c>
      <c r="C1685" s="9" t="s">
        <v>85</v>
      </c>
      <c r="D1685" s="10">
        <v>44348</v>
      </c>
      <c r="E1685" s="9" t="s">
        <v>5969</v>
      </c>
      <c r="F1685" s="10">
        <v>44348</v>
      </c>
      <c r="G1685" s="9" t="s">
        <v>5969</v>
      </c>
      <c r="H1685" s="11" t="s">
        <v>1888</v>
      </c>
      <c r="I1685" s="9"/>
      <c r="J1685" s="12"/>
      <c r="K1685" s="9"/>
      <c r="L1685" s="12" t="s">
        <v>4981</v>
      </c>
      <c r="M1685" s="11" t="s">
        <v>6963</v>
      </c>
      <c r="N1685" s="11"/>
      <c r="O1685" s="9" t="s">
        <v>5405</v>
      </c>
      <c r="P1685" s="9"/>
      <c r="Q1685" s="11"/>
      <c r="R1685" s="166" t="s">
        <v>1778</v>
      </c>
      <c r="S1685" s="9"/>
      <c r="T1685" s="15" t="s">
        <v>505</v>
      </c>
      <c r="U1685" s="12"/>
      <c r="V1685" s="9"/>
      <c r="W1685" s="12" t="s">
        <v>93</v>
      </c>
      <c r="X1685" s="12"/>
      <c r="Y1685" s="12"/>
      <c r="Z1685" s="11"/>
      <c r="AA1685" s="14">
        <v>0</v>
      </c>
      <c r="AB1685" s="14">
        <v>0</v>
      </c>
      <c r="AC1685" s="14">
        <v>168750</v>
      </c>
      <c r="AD1685" s="14">
        <v>0</v>
      </c>
      <c r="AE1685" s="161">
        <f>SUM(TAMPData2202[[#This Row],[2022 PE Obligations]:[2022 Paving Obligations]])</f>
        <v>168750</v>
      </c>
      <c r="AF1685" s="14">
        <v>0</v>
      </c>
      <c r="AG1685" s="14">
        <v>0</v>
      </c>
      <c r="AH1685" s="14">
        <v>168750</v>
      </c>
      <c r="AI1685" s="14">
        <v>0</v>
      </c>
      <c r="AJ1685" s="14">
        <v>168750</v>
      </c>
      <c r="AK1685" s="16" t="s">
        <v>6964</v>
      </c>
    </row>
    <row r="1686" spans="1:37" ht="36" hidden="1" x14ac:dyDescent="0.35">
      <c r="A1686" s="162">
        <v>131675</v>
      </c>
      <c r="B1686" s="8">
        <v>3</v>
      </c>
      <c r="C1686" s="9" t="s">
        <v>85</v>
      </c>
      <c r="D1686" s="10">
        <v>44348</v>
      </c>
      <c r="E1686" s="9" t="s">
        <v>152</v>
      </c>
      <c r="F1686" s="10">
        <v>44557</v>
      </c>
      <c r="G1686" s="9" t="s">
        <v>152</v>
      </c>
      <c r="H1686" s="11" t="s">
        <v>1272</v>
      </c>
      <c r="I1686" s="9" t="s">
        <v>1417</v>
      </c>
      <c r="J1686" s="12" t="s">
        <v>101</v>
      </c>
      <c r="K1686" s="9"/>
      <c r="L1686" s="12" t="s">
        <v>101</v>
      </c>
      <c r="M1686" s="11" t="s">
        <v>2392</v>
      </c>
      <c r="N1686" s="11" t="s">
        <v>1866</v>
      </c>
      <c r="O1686" s="9" t="s">
        <v>157</v>
      </c>
      <c r="P1686" s="9" t="s">
        <v>1794</v>
      </c>
      <c r="Q1686" s="11" t="s">
        <v>1866</v>
      </c>
      <c r="R1686" s="9" t="s">
        <v>47</v>
      </c>
      <c r="S1686" s="9" t="s">
        <v>43</v>
      </c>
      <c r="T1686" s="13">
        <v>4.9800000000000004</v>
      </c>
      <c r="U1686" s="10">
        <v>44645</v>
      </c>
      <c r="V1686" s="9" t="s">
        <v>1867</v>
      </c>
      <c r="W1686" s="12" t="s">
        <v>93</v>
      </c>
      <c r="X1686" s="12" t="s">
        <v>103</v>
      </c>
      <c r="Y1686" s="163" t="s">
        <v>32</v>
      </c>
      <c r="Z1686" s="11" t="s">
        <v>2393</v>
      </c>
      <c r="AA1686" s="14">
        <v>0</v>
      </c>
      <c r="AB1686" s="14">
        <v>0</v>
      </c>
      <c r="AC1686" s="14">
        <v>285872</v>
      </c>
      <c r="AD1686" s="14">
        <v>456940</v>
      </c>
      <c r="AE1686" s="161">
        <f>SUM(TAMPData2202[[#This Row],[2022 PE Obligations]:[2022 Paving Obligations]])</f>
        <v>742812</v>
      </c>
      <c r="AF1686" s="14">
        <v>0</v>
      </c>
      <c r="AG1686" s="14">
        <v>0</v>
      </c>
      <c r="AH1686" s="14">
        <v>285872</v>
      </c>
      <c r="AI1686" s="14">
        <v>456940</v>
      </c>
      <c r="AJ1686" s="14">
        <v>742812</v>
      </c>
      <c r="AK1686" s="16" t="s">
        <v>2395</v>
      </c>
    </row>
    <row r="1687" spans="1:37" ht="36" hidden="1" x14ac:dyDescent="0.35">
      <c r="A1687" s="162">
        <v>131676</v>
      </c>
      <c r="B1687" s="8">
        <v>3</v>
      </c>
      <c r="C1687" s="9" t="s">
        <v>85</v>
      </c>
      <c r="D1687" s="10">
        <v>44348</v>
      </c>
      <c r="E1687" s="9" t="s">
        <v>152</v>
      </c>
      <c r="F1687" s="10">
        <v>44558</v>
      </c>
      <c r="G1687" s="9" t="s">
        <v>152</v>
      </c>
      <c r="H1687" s="11" t="s">
        <v>1272</v>
      </c>
      <c r="I1687" s="9" t="s">
        <v>2135</v>
      </c>
      <c r="J1687" s="12" t="s">
        <v>101</v>
      </c>
      <c r="K1687" s="9"/>
      <c r="L1687" s="12" t="s">
        <v>101</v>
      </c>
      <c r="M1687" s="11" t="s">
        <v>2396</v>
      </c>
      <c r="N1687" s="11" t="s">
        <v>1866</v>
      </c>
      <c r="O1687" s="9" t="s">
        <v>157</v>
      </c>
      <c r="P1687" s="9" t="s">
        <v>157</v>
      </c>
      <c r="Q1687" s="11" t="s">
        <v>1866</v>
      </c>
      <c r="R1687" s="9" t="s">
        <v>47</v>
      </c>
      <c r="S1687" s="9" t="s">
        <v>43</v>
      </c>
      <c r="T1687" s="13">
        <v>2.74</v>
      </c>
      <c r="U1687" s="10">
        <v>44645</v>
      </c>
      <c r="V1687" s="9" t="s">
        <v>1867</v>
      </c>
      <c r="W1687" s="12" t="s">
        <v>93</v>
      </c>
      <c r="X1687" s="12" t="s">
        <v>103</v>
      </c>
      <c r="Y1687" s="163" t="s">
        <v>32</v>
      </c>
      <c r="Z1687" s="11"/>
      <c r="AA1687" s="14">
        <v>0</v>
      </c>
      <c r="AB1687" s="14">
        <v>0</v>
      </c>
      <c r="AC1687" s="14">
        <v>0</v>
      </c>
      <c r="AD1687" s="14">
        <v>238890</v>
      </c>
      <c r="AE1687" s="161">
        <f>SUM(TAMPData2202[[#This Row],[2022 PE Obligations]:[2022 Paving Obligations]])</f>
        <v>238890</v>
      </c>
      <c r="AF1687" s="14">
        <v>0</v>
      </c>
      <c r="AG1687" s="14">
        <v>0</v>
      </c>
      <c r="AH1687" s="14">
        <v>0</v>
      </c>
      <c r="AI1687" s="14">
        <v>238890</v>
      </c>
      <c r="AJ1687" s="14">
        <v>238890</v>
      </c>
      <c r="AK1687" s="16" t="s">
        <v>2398</v>
      </c>
    </row>
    <row r="1688" spans="1:37" ht="36" hidden="1" x14ac:dyDescent="0.35">
      <c r="A1688" s="162">
        <v>131677</v>
      </c>
      <c r="B1688" s="8">
        <v>3</v>
      </c>
      <c r="C1688" s="9" t="s">
        <v>85</v>
      </c>
      <c r="D1688" s="10">
        <v>44348</v>
      </c>
      <c r="E1688" s="9" t="s">
        <v>152</v>
      </c>
      <c r="F1688" s="10">
        <v>44558</v>
      </c>
      <c r="G1688" s="9" t="s">
        <v>152</v>
      </c>
      <c r="H1688" s="11" t="s">
        <v>358</v>
      </c>
      <c r="I1688" s="9" t="s">
        <v>2135</v>
      </c>
      <c r="J1688" s="12" t="s">
        <v>101</v>
      </c>
      <c r="K1688" s="9"/>
      <c r="L1688" s="12" t="s">
        <v>101</v>
      </c>
      <c r="M1688" s="11" t="s">
        <v>2399</v>
      </c>
      <c r="N1688" s="11" t="s">
        <v>1866</v>
      </c>
      <c r="O1688" s="9" t="s">
        <v>157</v>
      </c>
      <c r="P1688" s="9" t="s">
        <v>157</v>
      </c>
      <c r="Q1688" s="11" t="s">
        <v>1866</v>
      </c>
      <c r="R1688" s="9" t="s">
        <v>47</v>
      </c>
      <c r="S1688" s="9" t="s">
        <v>43</v>
      </c>
      <c r="T1688" s="13">
        <v>0.64</v>
      </c>
      <c r="U1688" s="10">
        <v>44645</v>
      </c>
      <c r="V1688" s="9" t="s">
        <v>1867</v>
      </c>
      <c r="W1688" s="12" t="s">
        <v>93</v>
      </c>
      <c r="X1688" s="12" t="s">
        <v>103</v>
      </c>
      <c r="Y1688" s="163" t="s">
        <v>32</v>
      </c>
      <c r="Z1688" s="11"/>
      <c r="AA1688" s="14">
        <v>0</v>
      </c>
      <c r="AB1688" s="14">
        <v>0</v>
      </c>
      <c r="AC1688" s="14">
        <v>0</v>
      </c>
      <c r="AD1688" s="14">
        <v>58420</v>
      </c>
      <c r="AE1688" s="161">
        <f>SUM(TAMPData2202[[#This Row],[2022 PE Obligations]:[2022 Paving Obligations]])</f>
        <v>58420</v>
      </c>
      <c r="AF1688" s="14">
        <v>0</v>
      </c>
      <c r="AG1688" s="14">
        <v>0</v>
      </c>
      <c r="AH1688" s="14">
        <v>0</v>
      </c>
      <c r="AI1688" s="14">
        <v>58420</v>
      </c>
      <c r="AJ1688" s="14">
        <v>58420</v>
      </c>
      <c r="AK1688" s="16" t="s">
        <v>2400</v>
      </c>
    </row>
    <row r="1689" spans="1:37" hidden="1" x14ac:dyDescent="0.35">
      <c r="A1689" s="159">
        <v>131678</v>
      </c>
      <c r="B1689" s="8">
        <v>2</v>
      </c>
      <c r="C1689" s="9" t="s">
        <v>85</v>
      </c>
      <c r="D1689" s="10">
        <v>44349</v>
      </c>
      <c r="E1689" s="9" t="s">
        <v>6624</v>
      </c>
      <c r="F1689" s="10">
        <v>44536</v>
      </c>
      <c r="G1689" s="9" t="s">
        <v>152</v>
      </c>
      <c r="H1689" s="11" t="s">
        <v>838</v>
      </c>
      <c r="I1689" s="9"/>
      <c r="J1689" s="12"/>
      <c r="K1689" s="9"/>
      <c r="L1689" s="12"/>
      <c r="M1689" s="11" t="s">
        <v>6965</v>
      </c>
      <c r="N1689" s="11"/>
      <c r="O1689" s="9" t="s">
        <v>119</v>
      </c>
      <c r="P1689" s="9" t="s">
        <v>19</v>
      </c>
      <c r="Q1689" s="11"/>
      <c r="R1689" s="166" t="s">
        <v>1778</v>
      </c>
      <c r="S1689" s="166" t="s">
        <v>1778</v>
      </c>
      <c r="T1689" s="15" t="s">
        <v>505</v>
      </c>
      <c r="U1689" s="12"/>
      <c r="V1689" s="9"/>
      <c r="W1689" s="12" t="s">
        <v>93</v>
      </c>
      <c r="X1689" s="12"/>
      <c r="Y1689" s="12"/>
      <c r="Z1689" s="11"/>
      <c r="AA1689" s="14">
        <v>0</v>
      </c>
      <c r="AB1689" s="14">
        <v>0</v>
      </c>
      <c r="AC1689" s="14">
        <v>6168.6</v>
      </c>
      <c r="AD1689" s="14">
        <v>0</v>
      </c>
      <c r="AE1689" s="161">
        <f>SUM(TAMPData2202[[#This Row],[2022 PE Obligations]:[2022 Paving Obligations]])</f>
        <v>6168.6</v>
      </c>
      <c r="AF1689" s="14">
        <v>0</v>
      </c>
      <c r="AG1689" s="14">
        <v>0</v>
      </c>
      <c r="AH1689" s="14">
        <v>6168.6</v>
      </c>
      <c r="AI1689" s="14">
        <v>0</v>
      </c>
      <c r="AJ1689" s="14">
        <v>6168.6</v>
      </c>
      <c r="AK1689" s="16" t="s">
        <v>6966</v>
      </c>
    </row>
    <row r="1690" spans="1:37" hidden="1" x14ac:dyDescent="0.35">
      <c r="A1690" s="159">
        <v>131680</v>
      </c>
      <c r="B1690" s="8">
        <v>1</v>
      </c>
      <c r="C1690" s="9" t="s">
        <v>85</v>
      </c>
      <c r="D1690" s="10">
        <v>44349</v>
      </c>
      <c r="E1690" s="9" t="s">
        <v>6624</v>
      </c>
      <c r="F1690" s="10">
        <v>44470</v>
      </c>
      <c r="G1690" s="9" t="s">
        <v>152</v>
      </c>
      <c r="H1690" s="11" t="s">
        <v>648</v>
      </c>
      <c r="I1690" s="9"/>
      <c r="J1690" s="12"/>
      <c r="K1690" s="9"/>
      <c r="L1690" s="12"/>
      <c r="M1690" s="11" t="s">
        <v>6967</v>
      </c>
      <c r="N1690" s="11"/>
      <c r="O1690" s="9" t="s">
        <v>119</v>
      </c>
      <c r="P1690" s="9" t="s">
        <v>19</v>
      </c>
      <c r="Q1690" s="11"/>
      <c r="R1690" s="166" t="s">
        <v>1778</v>
      </c>
      <c r="S1690" s="166" t="s">
        <v>1778</v>
      </c>
      <c r="T1690" s="15" t="s">
        <v>505</v>
      </c>
      <c r="U1690" s="12"/>
      <c r="V1690" s="9"/>
      <c r="W1690" s="12" t="s">
        <v>93</v>
      </c>
      <c r="X1690" s="12"/>
      <c r="Y1690" s="12"/>
      <c r="Z1690" s="11"/>
      <c r="AA1690" s="14">
        <v>0</v>
      </c>
      <c r="AB1690" s="14">
        <v>0</v>
      </c>
      <c r="AC1690" s="14">
        <v>11145.75</v>
      </c>
      <c r="AD1690" s="14">
        <v>0</v>
      </c>
      <c r="AE1690" s="161">
        <f>SUM(TAMPData2202[[#This Row],[2022 PE Obligations]:[2022 Paving Obligations]])</f>
        <v>11145.75</v>
      </c>
      <c r="AF1690" s="14">
        <v>0</v>
      </c>
      <c r="AG1690" s="14">
        <v>0</v>
      </c>
      <c r="AH1690" s="14">
        <v>11145.75</v>
      </c>
      <c r="AI1690" s="14">
        <v>0</v>
      </c>
      <c r="AJ1690" s="14">
        <v>11145.75</v>
      </c>
      <c r="AK1690" s="16" t="s">
        <v>6968</v>
      </c>
    </row>
    <row r="1691" spans="1:37" hidden="1" x14ac:dyDescent="0.35">
      <c r="A1691" s="159">
        <v>131681</v>
      </c>
      <c r="B1691" s="8">
        <v>1</v>
      </c>
      <c r="C1691" s="9" t="s">
        <v>85</v>
      </c>
      <c r="D1691" s="10">
        <v>44349</v>
      </c>
      <c r="E1691" s="9" t="s">
        <v>6624</v>
      </c>
      <c r="F1691" s="10">
        <v>44470</v>
      </c>
      <c r="G1691" s="9" t="s">
        <v>152</v>
      </c>
      <c r="H1691" s="11" t="s">
        <v>648</v>
      </c>
      <c r="I1691" s="9"/>
      <c r="J1691" s="12"/>
      <c r="K1691" s="9"/>
      <c r="L1691" s="12"/>
      <c r="M1691" s="11" t="s">
        <v>6969</v>
      </c>
      <c r="N1691" s="11"/>
      <c r="O1691" s="9" t="s">
        <v>119</v>
      </c>
      <c r="P1691" s="9" t="s">
        <v>19</v>
      </c>
      <c r="Q1691" s="11"/>
      <c r="R1691" s="166" t="s">
        <v>1778</v>
      </c>
      <c r="S1691" s="166" t="s">
        <v>1778</v>
      </c>
      <c r="T1691" s="15" t="s">
        <v>505</v>
      </c>
      <c r="U1691" s="12"/>
      <c r="V1691" s="9"/>
      <c r="W1691" s="12" t="s">
        <v>93</v>
      </c>
      <c r="X1691" s="12"/>
      <c r="Y1691" s="12"/>
      <c r="Z1691" s="11"/>
      <c r="AA1691" s="14">
        <v>0</v>
      </c>
      <c r="AB1691" s="14">
        <v>0</v>
      </c>
      <c r="AC1691" s="14">
        <v>49005</v>
      </c>
      <c r="AD1691" s="14">
        <v>0</v>
      </c>
      <c r="AE1691" s="161">
        <f>SUM(TAMPData2202[[#This Row],[2022 PE Obligations]:[2022 Paving Obligations]])</f>
        <v>49005</v>
      </c>
      <c r="AF1691" s="14">
        <v>0</v>
      </c>
      <c r="AG1691" s="14">
        <v>0</v>
      </c>
      <c r="AH1691" s="14">
        <v>49005</v>
      </c>
      <c r="AI1691" s="14">
        <v>0</v>
      </c>
      <c r="AJ1691" s="14">
        <v>49005</v>
      </c>
      <c r="AK1691" s="16" t="s">
        <v>6970</v>
      </c>
    </row>
    <row r="1692" spans="1:37" hidden="1" x14ac:dyDescent="0.35">
      <c r="A1692" s="159">
        <v>131682</v>
      </c>
      <c r="B1692" s="8">
        <v>1</v>
      </c>
      <c r="C1692" s="9" t="s">
        <v>85</v>
      </c>
      <c r="D1692" s="10">
        <v>44350</v>
      </c>
      <c r="E1692" s="9" t="s">
        <v>6608</v>
      </c>
      <c r="F1692" s="10">
        <v>44350</v>
      </c>
      <c r="G1692" s="9" t="s">
        <v>6608</v>
      </c>
      <c r="H1692" s="11" t="s">
        <v>718</v>
      </c>
      <c r="I1692" s="9"/>
      <c r="J1692" s="12"/>
      <c r="K1692" s="9"/>
      <c r="L1692" s="12"/>
      <c r="M1692" s="11" t="s">
        <v>6971</v>
      </c>
      <c r="N1692" s="11"/>
      <c r="O1692" s="9" t="s">
        <v>5122</v>
      </c>
      <c r="P1692" s="9" t="s">
        <v>5123</v>
      </c>
      <c r="Q1692" s="11"/>
      <c r="R1692" s="166" t="s">
        <v>1778</v>
      </c>
      <c r="S1692" s="166" t="s">
        <v>1778</v>
      </c>
      <c r="T1692" s="15" t="s">
        <v>505</v>
      </c>
      <c r="U1692" s="12"/>
      <c r="V1692" s="9"/>
      <c r="W1692" s="12" t="s">
        <v>93</v>
      </c>
      <c r="X1692" s="12"/>
      <c r="Y1692" s="12"/>
      <c r="Z1692" s="11"/>
      <c r="AA1692" s="14">
        <v>0</v>
      </c>
      <c r="AB1692" s="14">
        <v>0</v>
      </c>
      <c r="AC1692" s="14">
        <v>49700</v>
      </c>
      <c r="AD1692" s="14">
        <v>0</v>
      </c>
      <c r="AE1692" s="161">
        <f>SUM(TAMPData2202[[#This Row],[2022 PE Obligations]:[2022 Paving Obligations]])</f>
        <v>49700</v>
      </c>
      <c r="AF1692" s="14">
        <v>0</v>
      </c>
      <c r="AG1692" s="14">
        <v>0</v>
      </c>
      <c r="AH1692" s="14">
        <v>49700</v>
      </c>
      <c r="AI1692" s="14">
        <v>0</v>
      </c>
      <c r="AJ1692" s="14">
        <v>49700</v>
      </c>
      <c r="AK1692" s="16" t="s">
        <v>6972</v>
      </c>
    </row>
    <row r="1693" spans="1:37" hidden="1" x14ac:dyDescent="0.35">
      <c r="A1693" s="159">
        <v>131683</v>
      </c>
      <c r="B1693" s="8">
        <v>1</v>
      </c>
      <c r="C1693" s="9" t="s">
        <v>85</v>
      </c>
      <c r="D1693" s="10">
        <v>44350</v>
      </c>
      <c r="E1693" s="9" t="s">
        <v>6608</v>
      </c>
      <c r="F1693" s="10">
        <v>44350</v>
      </c>
      <c r="G1693" s="9" t="s">
        <v>6608</v>
      </c>
      <c r="H1693" s="11" t="s">
        <v>718</v>
      </c>
      <c r="I1693" s="9"/>
      <c r="J1693" s="12"/>
      <c r="K1693" s="9"/>
      <c r="L1693" s="12"/>
      <c r="M1693" s="11" t="s">
        <v>6973</v>
      </c>
      <c r="N1693" s="11"/>
      <c r="O1693" s="9" t="s">
        <v>5122</v>
      </c>
      <c r="P1693" s="9" t="s">
        <v>5123</v>
      </c>
      <c r="Q1693" s="11"/>
      <c r="R1693" s="166" t="s">
        <v>1778</v>
      </c>
      <c r="S1693" s="166" t="s">
        <v>1778</v>
      </c>
      <c r="T1693" s="15" t="s">
        <v>505</v>
      </c>
      <c r="U1693" s="12"/>
      <c r="V1693" s="9"/>
      <c r="W1693" s="12" t="s">
        <v>93</v>
      </c>
      <c r="X1693" s="12"/>
      <c r="Y1693" s="12"/>
      <c r="Z1693" s="11"/>
      <c r="AA1693" s="14">
        <v>0</v>
      </c>
      <c r="AB1693" s="14">
        <v>0</v>
      </c>
      <c r="AC1693" s="14">
        <v>32400</v>
      </c>
      <c r="AD1693" s="14">
        <v>0</v>
      </c>
      <c r="AE1693" s="161">
        <f>SUM(TAMPData2202[[#This Row],[2022 PE Obligations]:[2022 Paving Obligations]])</f>
        <v>32400</v>
      </c>
      <c r="AF1693" s="14">
        <v>0</v>
      </c>
      <c r="AG1693" s="14">
        <v>0</v>
      </c>
      <c r="AH1693" s="14">
        <v>32400</v>
      </c>
      <c r="AI1693" s="14">
        <v>0</v>
      </c>
      <c r="AJ1693" s="14">
        <v>32400</v>
      </c>
      <c r="AK1693" s="16" t="s">
        <v>6974</v>
      </c>
    </row>
    <row r="1694" spans="1:37" hidden="1" x14ac:dyDescent="0.35">
      <c r="A1694" s="159">
        <v>131684</v>
      </c>
      <c r="B1694" s="8">
        <v>3</v>
      </c>
      <c r="C1694" s="9" t="s">
        <v>85</v>
      </c>
      <c r="D1694" s="10">
        <v>44350</v>
      </c>
      <c r="E1694" s="9" t="s">
        <v>6913</v>
      </c>
      <c r="F1694" s="10">
        <v>44350</v>
      </c>
      <c r="G1694" s="9" t="s">
        <v>6913</v>
      </c>
      <c r="H1694" s="11" t="s">
        <v>1272</v>
      </c>
      <c r="I1694" s="9"/>
      <c r="J1694" s="12"/>
      <c r="K1694" s="9"/>
      <c r="L1694" s="12"/>
      <c r="M1694" s="11" t="s">
        <v>6975</v>
      </c>
      <c r="N1694" s="11"/>
      <c r="O1694" s="9" t="s">
        <v>5122</v>
      </c>
      <c r="P1694" s="9" t="s">
        <v>5123</v>
      </c>
      <c r="Q1694" s="11"/>
      <c r="R1694" s="166" t="s">
        <v>1778</v>
      </c>
      <c r="S1694" s="166" t="s">
        <v>1778</v>
      </c>
      <c r="T1694" s="15" t="s">
        <v>505</v>
      </c>
      <c r="U1694" s="12"/>
      <c r="V1694" s="9"/>
      <c r="W1694" s="12" t="s">
        <v>93</v>
      </c>
      <c r="X1694" s="12"/>
      <c r="Y1694" s="12"/>
      <c r="Z1694" s="11"/>
      <c r="AA1694" s="14">
        <v>0</v>
      </c>
      <c r="AB1694" s="14">
        <v>0</v>
      </c>
      <c r="AC1694" s="14">
        <v>312500</v>
      </c>
      <c r="AD1694" s="14">
        <v>0</v>
      </c>
      <c r="AE1694" s="161">
        <f>SUM(TAMPData2202[[#This Row],[2022 PE Obligations]:[2022 Paving Obligations]])</f>
        <v>312500</v>
      </c>
      <c r="AF1694" s="14">
        <v>0</v>
      </c>
      <c r="AG1694" s="14">
        <v>0</v>
      </c>
      <c r="AH1694" s="14">
        <v>312500</v>
      </c>
      <c r="AI1694" s="14">
        <v>0</v>
      </c>
      <c r="AJ1694" s="14">
        <v>312500</v>
      </c>
      <c r="AK1694" s="16" t="s">
        <v>6976</v>
      </c>
    </row>
    <row r="1695" spans="1:37" hidden="1" x14ac:dyDescent="0.35">
      <c r="A1695" s="159">
        <v>131685</v>
      </c>
      <c r="B1695" s="8">
        <v>1</v>
      </c>
      <c r="C1695" s="9" t="s">
        <v>85</v>
      </c>
      <c r="D1695" s="10">
        <v>44350</v>
      </c>
      <c r="E1695" s="9" t="s">
        <v>6608</v>
      </c>
      <c r="F1695" s="10">
        <v>44350</v>
      </c>
      <c r="G1695" s="9" t="s">
        <v>6608</v>
      </c>
      <c r="H1695" s="11" t="s">
        <v>285</v>
      </c>
      <c r="I1695" s="9"/>
      <c r="J1695" s="12"/>
      <c r="K1695" s="9"/>
      <c r="L1695" s="12"/>
      <c r="M1695" s="11" t="s">
        <v>6977</v>
      </c>
      <c r="N1695" s="11"/>
      <c r="O1695" s="9" t="s">
        <v>5122</v>
      </c>
      <c r="P1695" s="9" t="s">
        <v>5123</v>
      </c>
      <c r="Q1695" s="11"/>
      <c r="R1695" s="166" t="s">
        <v>1778</v>
      </c>
      <c r="S1695" s="166" t="s">
        <v>1778</v>
      </c>
      <c r="T1695" s="15" t="s">
        <v>505</v>
      </c>
      <c r="U1695" s="12"/>
      <c r="V1695" s="9"/>
      <c r="W1695" s="12" t="s">
        <v>93</v>
      </c>
      <c r="X1695" s="12"/>
      <c r="Y1695" s="12"/>
      <c r="Z1695" s="11"/>
      <c r="AA1695" s="14">
        <v>0</v>
      </c>
      <c r="AB1695" s="14">
        <v>0</v>
      </c>
      <c r="AC1695" s="14">
        <v>30000</v>
      </c>
      <c r="AD1695" s="14">
        <v>0</v>
      </c>
      <c r="AE1695" s="161">
        <f>SUM(TAMPData2202[[#This Row],[2022 PE Obligations]:[2022 Paving Obligations]])</f>
        <v>30000</v>
      </c>
      <c r="AF1695" s="14">
        <v>0</v>
      </c>
      <c r="AG1695" s="14">
        <v>0</v>
      </c>
      <c r="AH1695" s="14">
        <v>30000</v>
      </c>
      <c r="AI1695" s="14">
        <v>0</v>
      </c>
      <c r="AJ1695" s="14">
        <v>30000</v>
      </c>
      <c r="AK1695" s="16" t="s">
        <v>6978</v>
      </c>
    </row>
    <row r="1696" spans="1:37" hidden="1" x14ac:dyDescent="0.35">
      <c r="A1696" s="159">
        <v>131686</v>
      </c>
      <c r="B1696" s="8">
        <v>3</v>
      </c>
      <c r="C1696" s="9" t="s">
        <v>114</v>
      </c>
      <c r="D1696" s="10">
        <v>44350</v>
      </c>
      <c r="E1696" s="9" t="s">
        <v>6608</v>
      </c>
      <c r="F1696" s="10">
        <v>44440</v>
      </c>
      <c r="G1696" s="9" t="s">
        <v>6886</v>
      </c>
      <c r="H1696" s="11" t="s">
        <v>365</v>
      </c>
      <c r="I1696" s="9"/>
      <c r="J1696" s="12"/>
      <c r="K1696" s="9"/>
      <c r="L1696" s="12"/>
      <c r="M1696" s="11" t="s">
        <v>6979</v>
      </c>
      <c r="N1696" s="11"/>
      <c r="O1696" s="9" t="s">
        <v>5122</v>
      </c>
      <c r="P1696" s="9" t="s">
        <v>5123</v>
      </c>
      <c r="Q1696" s="11"/>
      <c r="R1696" s="166" t="s">
        <v>1778</v>
      </c>
      <c r="S1696" s="166" t="s">
        <v>1778</v>
      </c>
      <c r="T1696" s="15" t="s">
        <v>505</v>
      </c>
      <c r="U1696" s="12"/>
      <c r="V1696" s="9"/>
      <c r="W1696" s="12" t="s">
        <v>93</v>
      </c>
      <c r="X1696" s="12"/>
      <c r="Y1696" s="12"/>
      <c r="Z1696" s="11"/>
      <c r="AA1696" s="14">
        <v>0</v>
      </c>
      <c r="AB1696" s="14">
        <v>0</v>
      </c>
      <c r="AC1696" s="14">
        <v>29336</v>
      </c>
      <c r="AD1696" s="14">
        <v>0</v>
      </c>
      <c r="AE1696" s="161">
        <f>SUM(TAMPData2202[[#This Row],[2022 PE Obligations]:[2022 Paving Obligations]])</f>
        <v>29336</v>
      </c>
      <c r="AF1696" s="14">
        <v>0</v>
      </c>
      <c r="AG1696" s="14">
        <v>0</v>
      </c>
      <c r="AH1696" s="14">
        <v>29336</v>
      </c>
      <c r="AI1696" s="14">
        <v>0</v>
      </c>
      <c r="AJ1696" s="14">
        <v>29336</v>
      </c>
      <c r="AK1696" s="16" t="s">
        <v>6980</v>
      </c>
    </row>
    <row r="1697" spans="1:37" hidden="1" x14ac:dyDescent="0.35">
      <c r="A1697" s="159">
        <v>131687</v>
      </c>
      <c r="B1697" s="8">
        <v>3</v>
      </c>
      <c r="C1697" s="9" t="s">
        <v>85</v>
      </c>
      <c r="D1697" s="10">
        <v>44350</v>
      </c>
      <c r="E1697" s="9" t="s">
        <v>3474</v>
      </c>
      <c r="F1697" s="10">
        <v>44536</v>
      </c>
      <c r="G1697" s="9" t="s">
        <v>152</v>
      </c>
      <c r="H1697" s="11" t="s">
        <v>785</v>
      </c>
      <c r="I1697" s="9" t="s">
        <v>477</v>
      </c>
      <c r="J1697" s="12" t="s">
        <v>299</v>
      </c>
      <c r="K1697" s="9"/>
      <c r="L1697" s="12" t="s">
        <v>300</v>
      </c>
      <c r="M1697" s="11" t="s">
        <v>6981</v>
      </c>
      <c r="N1697" s="11" t="s">
        <v>6982</v>
      </c>
      <c r="O1697" s="9" t="s">
        <v>1836</v>
      </c>
      <c r="P1697" s="9" t="s">
        <v>1836</v>
      </c>
      <c r="Q1697" s="11"/>
      <c r="R1697" s="166" t="s">
        <v>1778</v>
      </c>
      <c r="S1697" s="9"/>
      <c r="T1697" s="13">
        <v>0.28999999999999998</v>
      </c>
      <c r="U1697" s="12"/>
      <c r="V1697" s="9"/>
      <c r="W1697" s="12" t="s">
        <v>93</v>
      </c>
      <c r="X1697" s="12" t="s">
        <v>303</v>
      </c>
      <c r="Y1697" s="153" t="s">
        <v>29</v>
      </c>
      <c r="Z1697" s="11"/>
      <c r="AA1697" s="14">
        <v>40000</v>
      </c>
      <c r="AB1697" s="14">
        <v>0</v>
      </c>
      <c r="AC1697" s="14">
        <v>0</v>
      </c>
      <c r="AD1697" s="14">
        <v>0</v>
      </c>
      <c r="AE1697" s="161">
        <f>SUM(TAMPData2202[[#This Row],[2022 PE Obligations]:[2022 Paving Obligations]])</f>
        <v>40000</v>
      </c>
      <c r="AF1697" s="14">
        <v>40000</v>
      </c>
      <c r="AG1697" s="14">
        <v>0</v>
      </c>
      <c r="AH1697" s="14">
        <v>0</v>
      </c>
      <c r="AI1697" s="14">
        <v>0</v>
      </c>
      <c r="AJ1697" s="14">
        <v>40000</v>
      </c>
      <c r="AK1697" s="16" t="s">
        <v>6983</v>
      </c>
    </row>
    <row r="1698" spans="1:37" hidden="1" x14ac:dyDescent="0.35">
      <c r="A1698" s="159">
        <v>131688</v>
      </c>
      <c r="B1698" s="8">
        <v>1</v>
      </c>
      <c r="C1698" s="9" t="s">
        <v>114</v>
      </c>
      <c r="D1698" s="10">
        <v>44351</v>
      </c>
      <c r="E1698" s="9" t="s">
        <v>228</v>
      </c>
      <c r="F1698" s="10">
        <v>44596</v>
      </c>
      <c r="G1698" s="9" t="s">
        <v>228</v>
      </c>
      <c r="H1698" s="11" t="s">
        <v>1874</v>
      </c>
      <c r="I1698" s="9" t="s">
        <v>6984</v>
      </c>
      <c r="J1698" s="12"/>
      <c r="K1698" s="9" t="s">
        <v>6985</v>
      </c>
      <c r="L1698" s="12" t="s">
        <v>183</v>
      </c>
      <c r="M1698" s="11" t="s">
        <v>6986</v>
      </c>
      <c r="N1698" s="11"/>
      <c r="O1698" s="9" t="s">
        <v>4183</v>
      </c>
      <c r="P1698" s="9"/>
      <c r="Q1698" s="11"/>
      <c r="R1698" s="166" t="s">
        <v>1778</v>
      </c>
      <c r="S1698" s="9"/>
      <c r="T1698" s="13">
        <v>4.3</v>
      </c>
      <c r="U1698" s="12"/>
      <c r="V1698" s="9"/>
      <c r="W1698" s="12" t="s">
        <v>93</v>
      </c>
      <c r="X1698" s="12" t="s">
        <v>186</v>
      </c>
      <c r="Y1698" s="12"/>
      <c r="Z1698" s="11"/>
      <c r="AA1698" s="14">
        <v>0</v>
      </c>
      <c r="AB1698" s="14">
        <v>0</v>
      </c>
      <c r="AC1698" s="14">
        <v>0</v>
      </c>
      <c r="AD1698" s="14">
        <v>286029</v>
      </c>
      <c r="AE1698" s="161">
        <f>SUM(TAMPData2202[[#This Row],[2022 PE Obligations]:[2022 Paving Obligations]])</f>
        <v>286029</v>
      </c>
      <c r="AF1698" s="14">
        <v>0</v>
      </c>
      <c r="AG1698" s="14">
        <v>0</v>
      </c>
      <c r="AH1698" s="14">
        <v>0</v>
      </c>
      <c r="AI1698" s="14">
        <v>286029</v>
      </c>
      <c r="AJ1698" s="14">
        <v>286029</v>
      </c>
      <c r="AK1698" s="16" t="s">
        <v>6987</v>
      </c>
    </row>
    <row r="1699" spans="1:37" hidden="1" x14ac:dyDescent="0.35">
      <c r="A1699" s="159">
        <v>131689</v>
      </c>
      <c r="B1699" s="8">
        <v>1</v>
      </c>
      <c r="C1699" s="9" t="s">
        <v>114</v>
      </c>
      <c r="D1699" s="10">
        <v>44351</v>
      </c>
      <c r="E1699" s="9" t="s">
        <v>228</v>
      </c>
      <c r="F1699" s="10">
        <v>44596</v>
      </c>
      <c r="G1699" s="9" t="s">
        <v>228</v>
      </c>
      <c r="H1699" s="11" t="s">
        <v>1176</v>
      </c>
      <c r="I1699" s="9" t="s">
        <v>6988</v>
      </c>
      <c r="J1699" s="12"/>
      <c r="K1699" s="9" t="s">
        <v>6989</v>
      </c>
      <c r="L1699" s="12" t="s">
        <v>183</v>
      </c>
      <c r="M1699" s="11" t="s">
        <v>6990</v>
      </c>
      <c r="N1699" s="11"/>
      <c r="O1699" s="9" t="s">
        <v>4183</v>
      </c>
      <c r="P1699" s="9" t="s">
        <v>157</v>
      </c>
      <c r="Q1699" s="11"/>
      <c r="R1699" s="166" t="s">
        <v>47</v>
      </c>
      <c r="S1699" s="9"/>
      <c r="T1699" s="13">
        <v>2</v>
      </c>
      <c r="U1699" s="12"/>
      <c r="V1699" s="9"/>
      <c r="W1699" s="12" t="s">
        <v>93</v>
      </c>
      <c r="X1699" s="12" t="s">
        <v>186</v>
      </c>
      <c r="Y1699" s="153" t="s">
        <v>34</v>
      </c>
      <c r="Z1699" s="11"/>
      <c r="AA1699" s="14">
        <v>0</v>
      </c>
      <c r="AB1699" s="14">
        <v>0</v>
      </c>
      <c r="AC1699" s="14">
        <v>0</v>
      </c>
      <c r="AD1699" s="14">
        <v>153243.1</v>
      </c>
      <c r="AE1699" s="161">
        <f>SUM(TAMPData2202[[#This Row],[2022 PE Obligations]:[2022 Paving Obligations]])</f>
        <v>153243.1</v>
      </c>
      <c r="AF1699" s="14">
        <v>0</v>
      </c>
      <c r="AG1699" s="14">
        <v>0</v>
      </c>
      <c r="AH1699" s="14">
        <v>0</v>
      </c>
      <c r="AI1699" s="14">
        <v>153243.1</v>
      </c>
      <c r="AJ1699" s="14">
        <v>153243.1</v>
      </c>
      <c r="AK1699" s="16" t="s">
        <v>6991</v>
      </c>
    </row>
    <row r="1700" spans="1:37" hidden="1" x14ac:dyDescent="0.35">
      <c r="A1700" s="159">
        <v>131690</v>
      </c>
      <c r="B1700" s="8">
        <v>3</v>
      </c>
      <c r="C1700" s="9" t="s">
        <v>85</v>
      </c>
      <c r="D1700" s="10">
        <v>44351</v>
      </c>
      <c r="E1700" s="9" t="s">
        <v>5969</v>
      </c>
      <c r="F1700" s="10">
        <v>44351</v>
      </c>
      <c r="G1700" s="9" t="s">
        <v>5969</v>
      </c>
      <c r="H1700" s="11" t="s">
        <v>1839</v>
      </c>
      <c r="I1700" s="9"/>
      <c r="J1700" s="12"/>
      <c r="K1700" s="9"/>
      <c r="L1700" s="12" t="s">
        <v>4981</v>
      </c>
      <c r="M1700" s="11" t="s">
        <v>6992</v>
      </c>
      <c r="N1700" s="11"/>
      <c r="O1700" s="9" t="s">
        <v>5405</v>
      </c>
      <c r="P1700" s="9"/>
      <c r="Q1700" s="11"/>
      <c r="R1700" s="166" t="s">
        <v>1778</v>
      </c>
      <c r="S1700" s="9"/>
      <c r="T1700" s="15" t="s">
        <v>505</v>
      </c>
      <c r="U1700" s="12"/>
      <c r="V1700" s="9"/>
      <c r="W1700" s="12" t="s">
        <v>93</v>
      </c>
      <c r="X1700" s="12"/>
      <c r="Y1700" s="12"/>
      <c r="Z1700" s="11"/>
      <c r="AA1700" s="14">
        <v>0</v>
      </c>
      <c r="AB1700" s="14">
        <v>0</v>
      </c>
      <c r="AC1700" s="14">
        <v>1500000</v>
      </c>
      <c r="AD1700" s="14">
        <v>0</v>
      </c>
      <c r="AE1700" s="161">
        <f>SUM(TAMPData2202[[#This Row],[2022 PE Obligations]:[2022 Paving Obligations]])</f>
        <v>1500000</v>
      </c>
      <c r="AF1700" s="14">
        <v>0</v>
      </c>
      <c r="AG1700" s="14">
        <v>0</v>
      </c>
      <c r="AH1700" s="14">
        <v>1500000</v>
      </c>
      <c r="AI1700" s="14">
        <v>0</v>
      </c>
      <c r="AJ1700" s="14">
        <v>1500000</v>
      </c>
      <c r="AK1700" s="16" t="s">
        <v>6993</v>
      </c>
    </row>
    <row r="1701" spans="1:37" hidden="1" x14ac:dyDescent="0.35">
      <c r="A1701" s="159">
        <v>131691</v>
      </c>
      <c r="B1701" s="8">
        <v>3</v>
      </c>
      <c r="C1701" s="9" t="s">
        <v>85</v>
      </c>
      <c r="D1701" s="10">
        <v>44351</v>
      </c>
      <c r="E1701" s="9" t="s">
        <v>5969</v>
      </c>
      <c r="F1701" s="10">
        <v>44536</v>
      </c>
      <c r="G1701" s="9" t="s">
        <v>152</v>
      </c>
      <c r="H1701" s="11" t="s">
        <v>538</v>
      </c>
      <c r="I1701" s="9"/>
      <c r="J1701" s="12"/>
      <c r="K1701" s="9"/>
      <c r="L1701" s="12" t="s">
        <v>4981</v>
      </c>
      <c r="M1701" s="11" t="s">
        <v>6994</v>
      </c>
      <c r="N1701" s="11"/>
      <c r="O1701" s="9" t="s">
        <v>5405</v>
      </c>
      <c r="P1701" s="9"/>
      <c r="Q1701" s="11"/>
      <c r="R1701" s="166" t="s">
        <v>1778</v>
      </c>
      <c r="S1701" s="9"/>
      <c r="T1701" s="15" t="s">
        <v>505</v>
      </c>
      <c r="U1701" s="12"/>
      <c r="V1701" s="9"/>
      <c r="W1701" s="12" t="s">
        <v>93</v>
      </c>
      <c r="X1701" s="12"/>
      <c r="Y1701" s="12"/>
      <c r="Z1701" s="11"/>
      <c r="AA1701" s="14">
        <v>0</v>
      </c>
      <c r="AB1701" s="14">
        <v>0</v>
      </c>
      <c r="AC1701" s="14">
        <v>2700000</v>
      </c>
      <c r="AD1701" s="14">
        <v>0</v>
      </c>
      <c r="AE1701" s="161">
        <f>SUM(TAMPData2202[[#This Row],[2022 PE Obligations]:[2022 Paving Obligations]])</f>
        <v>2700000</v>
      </c>
      <c r="AF1701" s="14">
        <v>0</v>
      </c>
      <c r="AG1701" s="14">
        <v>0</v>
      </c>
      <c r="AH1701" s="14">
        <v>2700000</v>
      </c>
      <c r="AI1701" s="14">
        <v>0</v>
      </c>
      <c r="AJ1701" s="14">
        <v>2700000</v>
      </c>
      <c r="AK1701" s="16" t="s">
        <v>6995</v>
      </c>
    </row>
    <row r="1702" spans="1:37" hidden="1" x14ac:dyDescent="0.35">
      <c r="A1702" s="159">
        <v>131693</v>
      </c>
      <c r="B1702" s="8">
        <v>4</v>
      </c>
      <c r="C1702" s="9" t="s">
        <v>85</v>
      </c>
      <c r="D1702" s="10">
        <v>44351</v>
      </c>
      <c r="E1702" s="9" t="s">
        <v>6624</v>
      </c>
      <c r="F1702" s="10">
        <v>44536</v>
      </c>
      <c r="G1702" s="9" t="s">
        <v>152</v>
      </c>
      <c r="H1702" s="11" t="s">
        <v>196</v>
      </c>
      <c r="I1702" s="9"/>
      <c r="J1702" s="12"/>
      <c r="K1702" s="9"/>
      <c r="L1702" s="12"/>
      <c r="M1702" s="11" t="s">
        <v>6996</v>
      </c>
      <c r="N1702" s="11"/>
      <c r="O1702" s="9" t="s">
        <v>119</v>
      </c>
      <c r="P1702" s="9" t="s">
        <v>19</v>
      </c>
      <c r="Q1702" s="11"/>
      <c r="R1702" s="166" t="s">
        <v>1778</v>
      </c>
      <c r="S1702" s="166" t="s">
        <v>1778</v>
      </c>
      <c r="T1702" s="15" t="s">
        <v>505</v>
      </c>
      <c r="U1702" s="12"/>
      <c r="V1702" s="9"/>
      <c r="W1702" s="12" t="s">
        <v>93</v>
      </c>
      <c r="X1702" s="12"/>
      <c r="Y1702" s="12"/>
      <c r="Z1702" s="11"/>
      <c r="AA1702" s="14">
        <v>0</v>
      </c>
      <c r="AB1702" s="14">
        <v>0</v>
      </c>
      <c r="AC1702" s="14">
        <v>175117.05</v>
      </c>
      <c r="AD1702" s="14">
        <v>0</v>
      </c>
      <c r="AE1702" s="161">
        <f>SUM(TAMPData2202[[#This Row],[2022 PE Obligations]:[2022 Paving Obligations]])</f>
        <v>175117.05</v>
      </c>
      <c r="AF1702" s="14">
        <v>0</v>
      </c>
      <c r="AG1702" s="14">
        <v>0</v>
      </c>
      <c r="AH1702" s="14">
        <v>175117.05</v>
      </c>
      <c r="AI1702" s="14">
        <v>0</v>
      </c>
      <c r="AJ1702" s="14">
        <v>175117.05</v>
      </c>
      <c r="AK1702" s="16" t="s">
        <v>6997</v>
      </c>
    </row>
    <row r="1703" spans="1:37" hidden="1" x14ac:dyDescent="0.35">
      <c r="A1703" s="159">
        <v>131694</v>
      </c>
      <c r="B1703" s="8">
        <v>4</v>
      </c>
      <c r="C1703" s="9" t="s">
        <v>85</v>
      </c>
      <c r="D1703" s="10">
        <v>44351</v>
      </c>
      <c r="E1703" s="9" t="s">
        <v>6624</v>
      </c>
      <c r="F1703" s="10">
        <v>44536</v>
      </c>
      <c r="G1703" s="9" t="s">
        <v>152</v>
      </c>
      <c r="H1703" s="11" t="s">
        <v>196</v>
      </c>
      <c r="I1703" s="9"/>
      <c r="J1703" s="12"/>
      <c r="K1703" s="9"/>
      <c r="L1703" s="12"/>
      <c r="M1703" s="11" t="s">
        <v>6998</v>
      </c>
      <c r="N1703" s="11"/>
      <c r="O1703" s="9" t="s">
        <v>119</v>
      </c>
      <c r="P1703" s="9" t="s">
        <v>19</v>
      </c>
      <c r="Q1703" s="11"/>
      <c r="R1703" s="166" t="s">
        <v>1778</v>
      </c>
      <c r="S1703" s="166" t="s">
        <v>1778</v>
      </c>
      <c r="T1703" s="15" t="s">
        <v>505</v>
      </c>
      <c r="U1703" s="12"/>
      <c r="V1703" s="9"/>
      <c r="W1703" s="12" t="s">
        <v>93</v>
      </c>
      <c r="X1703" s="12"/>
      <c r="Y1703" s="12"/>
      <c r="Z1703" s="11"/>
      <c r="AA1703" s="14">
        <v>0</v>
      </c>
      <c r="AB1703" s="14">
        <v>0</v>
      </c>
      <c r="AC1703" s="14">
        <v>71688.600000000006</v>
      </c>
      <c r="AD1703" s="14">
        <v>0</v>
      </c>
      <c r="AE1703" s="161">
        <f>SUM(TAMPData2202[[#This Row],[2022 PE Obligations]:[2022 Paving Obligations]])</f>
        <v>71688.600000000006</v>
      </c>
      <c r="AF1703" s="14">
        <v>0</v>
      </c>
      <c r="AG1703" s="14">
        <v>0</v>
      </c>
      <c r="AH1703" s="14">
        <v>71688.600000000006</v>
      </c>
      <c r="AI1703" s="14">
        <v>0</v>
      </c>
      <c r="AJ1703" s="14">
        <v>71688.600000000006</v>
      </c>
      <c r="AK1703" s="16" t="s">
        <v>6999</v>
      </c>
    </row>
    <row r="1704" spans="1:37" ht="36" hidden="1" x14ac:dyDescent="0.35">
      <c r="A1704" s="159">
        <v>131695</v>
      </c>
      <c r="B1704" s="8">
        <v>3</v>
      </c>
      <c r="C1704" s="9" t="s">
        <v>85</v>
      </c>
      <c r="D1704" s="10">
        <v>44351</v>
      </c>
      <c r="E1704" s="9" t="s">
        <v>98</v>
      </c>
      <c r="F1704" s="10">
        <v>44552</v>
      </c>
      <c r="G1704" s="9" t="s">
        <v>98</v>
      </c>
      <c r="H1704" s="11" t="s">
        <v>140</v>
      </c>
      <c r="I1704" s="9" t="s">
        <v>100</v>
      </c>
      <c r="J1704" s="12" t="s">
        <v>101</v>
      </c>
      <c r="K1704" s="9"/>
      <c r="L1704" s="12" t="s">
        <v>101</v>
      </c>
      <c r="M1704" s="11" t="s">
        <v>141</v>
      </c>
      <c r="N1704" s="11" t="s">
        <v>142</v>
      </c>
      <c r="O1704" s="9" t="s">
        <v>103</v>
      </c>
      <c r="P1704" s="9" t="s">
        <v>104</v>
      </c>
      <c r="Q1704" s="11"/>
      <c r="R1704" s="166" t="s">
        <v>105</v>
      </c>
      <c r="S1704" s="9" t="s">
        <v>45</v>
      </c>
      <c r="T1704" s="13">
        <v>0.01</v>
      </c>
      <c r="U1704" s="10">
        <v>45009</v>
      </c>
      <c r="V1704" s="9"/>
      <c r="W1704" s="12" t="s">
        <v>93</v>
      </c>
      <c r="X1704" s="12" t="s">
        <v>13</v>
      </c>
      <c r="Y1704" s="12"/>
      <c r="Z1704" s="11"/>
      <c r="AA1704" s="14">
        <v>210000</v>
      </c>
      <c r="AB1704" s="14">
        <v>0</v>
      </c>
      <c r="AC1704" s="14">
        <v>0</v>
      </c>
      <c r="AD1704" s="14">
        <v>0</v>
      </c>
      <c r="AE1704" s="161">
        <f>SUM(TAMPData2202[[#This Row],[2022 PE Obligations]:[2022 Paving Obligations]])</f>
        <v>210000</v>
      </c>
      <c r="AF1704" s="14">
        <v>210000</v>
      </c>
      <c r="AG1704" s="14">
        <v>0</v>
      </c>
      <c r="AH1704" s="14">
        <v>0</v>
      </c>
      <c r="AI1704" s="14">
        <v>0</v>
      </c>
      <c r="AJ1704" s="14">
        <v>210000</v>
      </c>
      <c r="AK1704" s="16"/>
    </row>
    <row r="1705" spans="1:37" hidden="1" x14ac:dyDescent="0.35">
      <c r="A1705" s="159">
        <v>131696</v>
      </c>
      <c r="B1705" s="8">
        <v>2</v>
      </c>
      <c r="C1705" s="9" t="s">
        <v>85</v>
      </c>
      <c r="D1705" s="10">
        <v>44351</v>
      </c>
      <c r="E1705" s="9" t="s">
        <v>228</v>
      </c>
      <c r="F1705" s="10">
        <v>44412</v>
      </c>
      <c r="G1705" s="9" t="s">
        <v>228</v>
      </c>
      <c r="H1705" s="11" t="s">
        <v>392</v>
      </c>
      <c r="I1705" s="9" t="s">
        <v>7000</v>
      </c>
      <c r="J1705" s="12"/>
      <c r="K1705" s="9" t="s">
        <v>7001</v>
      </c>
      <c r="L1705" s="12" t="s">
        <v>183</v>
      </c>
      <c r="M1705" s="11" t="s">
        <v>7002</v>
      </c>
      <c r="N1705" s="11"/>
      <c r="O1705" s="9" t="s">
        <v>4183</v>
      </c>
      <c r="P1705" s="9" t="s">
        <v>157</v>
      </c>
      <c r="Q1705" s="11"/>
      <c r="R1705" s="166" t="s">
        <v>47</v>
      </c>
      <c r="S1705" s="9"/>
      <c r="T1705" s="13">
        <v>3.7050000000000001</v>
      </c>
      <c r="U1705" s="12"/>
      <c r="V1705" s="9"/>
      <c r="W1705" s="12" t="s">
        <v>93</v>
      </c>
      <c r="X1705" s="12" t="s">
        <v>186</v>
      </c>
      <c r="Y1705" s="153" t="s">
        <v>34</v>
      </c>
      <c r="Z1705" s="11"/>
      <c r="AA1705" s="14">
        <v>0</v>
      </c>
      <c r="AB1705" s="14">
        <v>0</v>
      </c>
      <c r="AC1705" s="14">
        <v>0</v>
      </c>
      <c r="AD1705" s="14">
        <v>333997.40999999997</v>
      </c>
      <c r="AE1705" s="161">
        <f>SUM(TAMPData2202[[#This Row],[2022 PE Obligations]:[2022 Paving Obligations]])</f>
        <v>333997.40999999997</v>
      </c>
      <c r="AF1705" s="14">
        <v>0</v>
      </c>
      <c r="AG1705" s="14">
        <v>0</v>
      </c>
      <c r="AH1705" s="14">
        <v>0</v>
      </c>
      <c r="AI1705" s="14">
        <v>333997.40999999997</v>
      </c>
      <c r="AJ1705" s="14">
        <v>333997.40999999997</v>
      </c>
      <c r="AK1705" s="16" t="s">
        <v>7003</v>
      </c>
    </row>
    <row r="1706" spans="1:37" hidden="1" x14ac:dyDescent="0.35">
      <c r="A1706" s="159">
        <v>131697</v>
      </c>
      <c r="B1706" s="8">
        <v>2</v>
      </c>
      <c r="C1706" s="9" t="s">
        <v>122</v>
      </c>
      <c r="D1706" s="10">
        <v>44351</v>
      </c>
      <c r="E1706" s="9" t="s">
        <v>228</v>
      </c>
      <c r="F1706" s="10">
        <v>44455</v>
      </c>
      <c r="G1706" s="9" t="s">
        <v>253</v>
      </c>
      <c r="H1706" s="11" t="s">
        <v>2064</v>
      </c>
      <c r="I1706" s="9" t="s">
        <v>7004</v>
      </c>
      <c r="J1706" s="12"/>
      <c r="K1706" s="9" t="s">
        <v>7005</v>
      </c>
      <c r="L1706" s="12" t="s">
        <v>183</v>
      </c>
      <c r="M1706" s="11" t="s">
        <v>7006</v>
      </c>
      <c r="N1706" s="11"/>
      <c r="O1706" s="9" t="s">
        <v>4183</v>
      </c>
      <c r="P1706" s="9" t="s">
        <v>157</v>
      </c>
      <c r="Q1706" s="11"/>
      <c r="R1706" s="166" t="s">
        <v>47</v>
      </c>
      <c r="S1706" s="9"/>
      <c r="T1706" s="13">
        <v>2.6549999999999998</v>
      </c>
      <c r="U1706" s="12"/>
      <c r="V1706" s="9"/>
      <c r="W1706" s="12" t="s">
        <v>93</v>
      </c>
      <c r="X1706" s="12" t="s">
        <v>1058</v>
      </c>
      <c r="Y1706" s="153" t="s">
        <v>34</v>
      </c>
      <c r="Z1706" s="11"/>
      <c r="AA1706" s="14">
        <v>0</v>
      </c>
      <c r="AB1706" s="14">
        <v>0</v>
      </c>
      <c r="AC1706" s="14">
        <v>0</v>
      </c>
      <c r="AD1706" s="14">
        <v>176157.19</v>
      </c>
      <c r="AE1706" s="161">
        <f>SUM(TAMPData2202[[#This Row],[2022 PE Obligations]:[2022 Paving Obligations]])</f>
        <v>176157.19</v>
      </c>
      <c r="AF1706" s="14">
        <v>0</v>
      </c>
      <c r="AG1706" s="14">
        <v>0</v>
      </c>
      <c r="AH1706" s="14">
        <v>0</v>
      </c>
      <c r="AI1706" s="14">
        <v>176157.19</v>
      </c>
      <c r="AJ1706" s="14">
        <v>176157.19</v>
      </c>
      <c r="AK1706" s="16" t="s">
        <v>7007</v>
      </c>
    </row>
    <row r="1707" spans="1:37" hidden="1" x14ac:dyDescent="0.35">
      <c r="A1707" s="159">
        <v>131698</v>
      </c>
      <c r="B1707" s="8">
        <v>2</v>
      </c>
      <c r="C1707" s="9" t="s">
        <v>122</v>
      </c>
      <c r="D1707" s="10">
        <v>44351</v>
      </c>
      <c r="E1707" s="9" t="s">
        <v>228</v>
      </c>
      <c r="F1707" s="10">
        <v>44455</v>
      </c>
      <c r="G1707" s="9" t="s">
        <v>253</v>
      </c>
      <c r="H1707" s="11" t="s">
        <v>2064</v>
      </c>
      <c r="I1707" s="9" t="s">
        <v>7004</v>
      </c>
      <c r="J1707" s="12"/>
      <c r="K1707" s="9" t="s">
        <v>7005</v>
      </c>
      <c r="L1707" s="12" t="s">
        <v>183</v>
      </c>
      <c r="M1707" s="11" t="s">
        <v>7008</v>
      </c>
      <c r="N1707" s="11"/>
      <c r="O1707" s="9" t="s">
        <v>4183</v>
      </c>
      <c r="P1707" s="9" t="s">
        <v>157</v>
      </c>
      <c r="Q1707" s="11"/>
      <c r="R1707" s="166" t="s">
        <v>47</v>
      </c>
      <c r="S1707" s="9"/>
      <c r="T1707" s="13">
        <v>0.36099999999999999</v>
      </c>
      <c r="U1707" s="12"/>
      <c r="V1707" s="9"/>
      <c r="W1707" s="12" t="s">
        <v>93</v>
      </c>
      <c r="X1707" s="12" t="s">
        <v>1058</v>
      </c>
      <c r="Y1707" s="153" t="s">
        <v>34</v>
      </c>
      <c r="Z1707" s="11"/>
      <c r="AA1707" s="14">
        <v>0</v>
      </c>
      <c r="AB1707" s="14">
        <v>0</v>
      </c>
      <c r="AC1707" s="14">
        <v>0</v>
      </c>
      <c r="AD1707" s="14">
        <v>26590.18</v>
      </c>
      <c r="AE1707" s="161">
        <f>SUM(TAMPData2202[[#This Row],[2022 PE Obligations]:[2022 Paving Obligations]])</f>
        <v>26590.18</v>
      </c>
      <c r="AF1707" s="14">
        <v>0</v>
      </c>
      <c r="AG1707" s="14">
        <v>0</v>
      </c>
      <c r="AH1707" s="14">
        <v>0</v>
      </c>
      <c r="AI1707" s="14">
        <v>26590.18</v>
      </c>
      <c r="AJ1707" s="14">
        <v>26590.18</v>
      </c>
      <c r="AK1707" s="16" t="s">
        <v>7009</v>
      </c>
    </row>
    <row r="1708" spans="1:37" hidden="1" x14ac:dyDescent="0.35">
      <c r="A1708" s="159">
        <v>131699</v>
      </c>
      <c r="B1708" s="8">
        <v>3</v>
      </c>
      <c r="C1708" s="9" t="s">
        <v>85</v>
      </c>
      <c r="D1708" s="10">
        <v>44354</v>
      </c>
      <c r="E1708" s="9" t="s">
        <v>6913</v>
      </c>
      <c r="F1708" s="10">
        <v>44354</v>
      </c>
      <c r="G1708" s="9" t="s">
        <v>6913</v>
      </c>
      <c r="H1708" s="11" t="s">
        <v>1272</v>
      </c>
      <c r="I1708" s="9"/>
      <c r="J1708" s="12"/>
      <c r="K1708" s="9"/>
      <c r="L1708" s="12"/>
      <c r="M1708" s="11" t="s">
        <v>7010</v>
      </c>
      <c r="N1708" s="11"/>
      <c r="O1708" s="9" t="s">
        <v>5122</v>
      </c>
      <c r="P1708" s="9" t="s">
        <v>5123</v>
      </c>
      <c r="Q1708" s="11"/>
      <c r="R1708" s="166" t="s">
        <v>1778</v>
      </c>
      <c r="S1708" s="166" t="s">
        <v>1778</v>
      </c>
      <c r="T1708" s="15" t="s">
        <v>505</v>
      </c>
      <c r="U1708" s="12"/>
      <c r="V1708" s="9"/>
      <c r="W1708" s="12" t="s">
        <v>93</v>
      </c>
      <c r="X1708" s="12"/>
      <c r="Y1708" s="12"/>
      <c r="Z1708" s="11"/>
      <c r="AA1708" s="14">
        <v>0</v>
      </c>
      <c r="AB1708" s="14">
        <v>0</v>
      </c>
      <c r="AC1708" s="14">
        <v>243500</v>
      </c>
      <c r="AD1708" s="14">
        <v>0</v>
      </c>
      <c r="AE1708" s="161">
        <f>SUM(TAMPData2202[[#This Row],[2022 PE Obligations]:[2022 Paving Obligations]])</f>
        <v>243500</v>
      </c>
      <c r="AF1708" s="14">
        <v>0</v>
      </c>
      <c r="AG1708" s="14">
        <v>0</v>
      </c>
      <c r="AH1708" s="14">
        <v>243500</v>
      </c>
      <c r="AI1708" s="14">
        <v>0</v>
      </c>
      <c r="AJ1708" s="14">
        <v>243500</v>
      </c>
      <c r="AK1708" s="16" t="s">
        <v>7011</v>
      </c>
    </row>
    <row r="1709" spans="1:37" ht="36" hidden="1" x14ac:dyDescent="0.35">
      <c r="A1709" s="159">
        <v>131700</v>
      </c>
      <c r="B1709" s="8">
        <v>1</v>
      </c>
      <c r="C1709" s="9" t="s">
        <v>85</v>
      </c>
      <c r="D1709" s="10">
        <v>44354</v>
      </c>
      <c r="E1709" s="9" t="s">
        <v>6608</v>
      </c>
      <c r="F1709" s="10">
        <v>44354</v>
      </c>
      <c r="G1709" s="9" t="s">
        <v>6608</v>
      </c>
      <c r="H1709" s="11" t="s">
        <v>689</v>
      </c>
      <c r="I1709" s="9"/>
      <c r="J1709" s="12"/>
      <c r="K1709" s="9"/>
      <c r="L1709" s="12"/>
      <c r="M1709" s="11" t="s">
        <v>7012</v>
      </c>
      <c r="N1709" s="11"/>
      <c r="O1709" s="9" t="s">
        <v>5122</v>
      </c>
      <c r="P1709" s="9" t="s">
        <v>5123</v>
      </c>
      <c r="Q1709" s="11"/>
      <c r="R1709" s="166" t="s">
        <v>1778</v>
      </c>
      <c r="S1709" s="166" t="s">
        <v>1778</v>
      </c>
      <c r="T1709" s="15" t="s">
        <v>505</v>
      </c>
      <c r="U1709" s="12"/>
      <c r="V1709" s="9"/>
      <c r="W1709" s="12" t="s">
        <v>93</v>
      </c>
      <c r="X1709" s="12"/>
      <c r="Y1709" s="12"/>
      <c r="Z1709" s="11"/>
      <c r="AA1709" s="14">
        <v>0</v>
      </c>
      <c r="AB1709" s="14">
        <v>0</v>
      </c>
      <c r="AC1709" s="14">
        <v>386000</v>
      </c>
      <c r="AD1709" s="14">
        <v>0</v>
      </c>
      <c r="AE1709" s="161">
        <f>SUM(TAMPData2202[[#This Row],[2022 PE Obligations]:[2022 Paving Obligations]])</f>
        <v>386000</v>
      </c>
      <c r="AF1709" s="14">
        <v>0</v>
      </c>
      <c r="AG1709" s="14">
        <v>0</v>
      </c>
      <c r="AH1709" s="14">
        <v>386000</v>
      </c>
      <c r="AI1709" s="14">
        <v>0</v>
      </c>
      <c r="AJ1709" s="14">
        <v>386000</v>
      </c>
      <c r="AK1709" s="16" t="s">
        <v>7013</v>
      </c>
    </row>
    <row r="1710" spans="1:37" hidden="1" x14ac:dyDescent="0.35">
      <c r="A1710" s="159">
        <v>131701</v>
      </c>
      <c r="B1710" s="8">
        <v>2</v>
      </c>
      <c r="C1710" s="9" t="s">
        <v>85</v>
      </c>
      <c r="D1710" s="10">
        <v>44354</v>
      </c>
      <c r="E1710" s="9" t="s">
        <v>134</v>
      </c>
      <c r="F1710" s="10">
        <v>44484</v>
      </c>
      <c r="G1710" s="9" t="s">
        <v>152</v>
      </c>
      <c r="H1710" s="11" t="s">
        <v>144</v>
      </c>
      <c r="I1710" s="9" t="s">
        <v>145</v>
      </c>
      <c r="J1710" s="12" t="s">
        <v>101</v>
      </c>
      <c r="K1710" s="9"/>
      <c r="L1710" s="12" t="s">
        <v>101</v>
      </c>
      <c r="M1710" s="11" t="s">
        <v>146</v>
      </c>
      <c r="N1710" s="11"/>
      <c r="O1710" s="9" t="s">
        <v>103</v>
      </c>
      <c r="P1710" s="9" t="s">
        <v>104</v>
      </c>
      <c r="Q1710" s="11"/>
      <c r="R1710" s="166" t="s">
        <v>105</v>
      </c>
      <c r="S1710" s="9" t="s">
        <v>45</v>
      </c>
      <c r="T1710" s="13">
        <v>0</v>
      </c>
      <c r="U1710" s="12"/>
      <c r="V1710" s="9"/>
      <c r="W1710" s="12" t="s">
        <v>93</v>
      </c>
      <c r="X1710" s="12" t="s">
        <v>13</v>
      </c>
      <c r="Y1710" s="12"/>
      <c r="Z1710" s="11"/>
      <c r="AA1710" s="14">
        <v>50000</v>
      </c>
      <c r="AB1710" s="14">
        <v>0</v>
      </c>
      <c r="AC1710" s="14">
        <v>0</v>
      </c>
      <c r="AD1710" s="14">
        <v>0</v>
      </c>
      <c r="AE1710" s="161">
        <f>SUM(TAMPData2202[[#This Row],[2022 PE Obligations]:[2022 Paving Obligations]])</f>
        <v>50000</v>
      </c>
      <c r="AF1710" s="14">
        <v>50000</v>
      </c>
      <c r="AG1710" s="14">
        <v>0</v>
      </c>
      <c r="AH1710" s="14">
        <v>0</v>
      </c>
      <c r="AI1710" s="14">
        <v>0</v>
      </c>
      <c r="AJ1710" s="14">
        <v>50000</v>
      </c>
      <c r="AK1710" s="16" t="s">
        <v>147</v>
      </c>
    </row>
    <row r="1711" spans="1:37" hidden="1" x14ac:dyDescent="0.35">
      <c r="A1711" s="159">
        <v>131702</v>
      </c>
      <c r="B1711" s="8">
        <v>2</v>
      </c>
      <c r="C1711" s="9" t="s">
        <v>85</v>
      </c>
      <c r="D1711" s="10">
        <v>44354</v>
      </c>
      <c r="E1711" s="9" t="s">
        <v>134</v>
      </c>
      <c r="F1711" s="10">
        <v>44512</v>
      </c>
      <c r="G1711" s="9" t="s">
        <v>4894</v>
      </c>
      <c r="H1711" s="11" t="s">
        <v>135</v>
      </c>
      <c r="I1711" s="9" t="s">
        <v>4487</v>
      </c>
      <c r="J1711" s="12" t="s">
        <v>101</v>
      </c>
      <c r="K1711" s="9"/>
      <c r="L1711" s="12" t="s">
        <v>101</v>
      </c>
      <c r="M1711" s="11" t="s">
        <v>4895</v>
      </c>
      <c r="N1711" s="11"/>
      <c r="O1711" s="9" t="s">
        <v>119</v>
      </c>
      <c r="P1711" s="9" t="s">
        <v>104</v>
      </c>
      <c r="Q1711" s="11"/>
      <c r="R1711" s="166" t="s">
        <v>105</v>
      </c>
      <c r="S1711" s="166" t="s">
        <v>45</v>
      </c>
      <c r="T1711" s="13">
        <v>0</v>
      </c>
      <c r="U1711" s="10">
        <v>45100</v>
      </c>
      <c r="V1711" s="9"/>
      <c r="W1711" s="12" t="s">
        <v>93</v>
      </c>
      <c r="X1711" s="12" t="s">
        <v>103</v>
      </c>
      <c r="Y1711" s="12"/>
      <c r="Z1711" s="11"/>
      <c r="AA1711" s="14">
        <v>40000</v>
      </c>
      <c r="AB1711" s="14">
        <v>0</v>
      </c>
      <c r="AC1711" s="14">
        <v>0</v>
      </c>
      <c r="AD1711" s="14">
        <v>0</v>
      </c>
      <c r="AE1711" s="161">
        <f>SUM(TAMPData2202[[#This Row],[2022 PE Obligations]:[2022 Paving Obligations]])</f>
        <v>40000</v>
      </c>
      <c r="AF1711" s="14">
        <v>40000</v>
      </c>
      <c r="AG1711" s="14">
        <v>0</v>
      </c>
      <c r="AH1711" s="14">
        <v>0</v>
      </c>
      <c r="AI1711" s="14">
        <v>0</v>
      </c>
      <c r="AJ1711" s="14">
        <v>40000</v>
      </c>
      <c r="AK1711" s="16" t="s">
        <v>4896</v>
      </c>
    </row>
    <row r="1712" spans="1:37" hidden="1" x14ac:dyDescent="0.35">
      <c r="A1712" s="159">
        <v>131703</v>
      </c>
      <c r="B1712" s="8">
        <v>2</v>
      </c>
      <c r="C1712" s="9" t="s">
        <v>85</v>
      </c>
      <c r="D1712" s="10">
        <v>44354</v>
      </c>
      <c r="E1712" s="9" t="s">
        <v>134</v>
      </c>
      <c r="F1712" s="10">
        <v>44491</v>
      </c>
      <c r="G1712" s="9" t="s">
        <v>673</v>
      </c>
      <c r="H1712" s="11" t="s">
        <v>149</v>
      </c>
      <c r="I1712" s="9" t="s">
        <v>129</v>
      </c>
      <c r="J1712" s="12" t="s">
        <v>101</v>
      </c>
      <c r="K1712" s="9"/>
      <c r="L1712" s="12" t="s">
        <v>101</v>
      </c>
      <c r="M1712" s="11" t="s">
        <v>150</v>
      </c>
      <c r="N1712" s="11"/>
      <c r="O1712" s="9" t="s">
        <v>103</v>
      </c>
      <c r="P1712" s="9" t="s">
        <v>104</v>
      </c>
      <c r="Q1712" s="11"/>
      <c r="R1712" s="166" t="s">
        <v>105</v>
      </c>
      <c r="S1712" s="9" t="s">
        <v>45</v>
      </c>
      <c r="T1712" s="13">
        <v>0</v>
      </c>
      <c r="U1712" s="10">
        <v>45020</v>
      </c>
      <c r="V1712" s="9"/>
      <c r="W1712" s="12" t="s">
        <v>93</v>
      </c>
      <c r="X1712" s="12" t="s">
        <v>13</v>
      </c>
      <c r="Y1712" s="12"/>
      <c r="Z1712" s="11"/>
      <c r="AA1712" s="14">
        <v>61000</v>
      </c>
      <c r="AB1712" s="14">
        <v>0</v>
      </c>
      <c r="AC1712" s="14">
        <v>0</v>
      </c>
      <c r="AD1712" s="14">
        <v>0</v>
      </c>
      <c r="AE1712" s="161">
        <f>SUM(TAMPData2202[[#This Row],[2022 PE Obligations]:[2022 Paving Obligations]])</f>
        <v>61000</v>
      </c>
      <c r="AF1712" s="14">
        <v>61000</v>
      </c>
      <c r="AG1712" s="14">
        <v>0</v>
      </c>
      <c r="AH1712" s="14">
        <v>0</v>
      </c>
      <c r="AI1712" s="14">
        <v>0</v>
      </c>
      <c r="AJ1712" s="14">
        <v>61000</v>
      </c>
      <c r="AK1712" s="16" t="s">
        <v>151</v>
      </c>
    </row>
    <row r="1713" spans="1:37" hidden="1" x14ac:dyDescent="0.35">
      <c r="A1713" s="159">
        <v>131704</v>
      </c>
      <c r="B1713" s="8">
        <v>2</v>
      </c>
      <c r="C1713" s="9" t="s">
        <v>85</v>
      </c>
      <c r="D1713" s="10">
        <v>44355</v>
      </c>
      <c r="E1713" s="9" t="s">
        <v>6802</v>
      </c>
      <c r="F1713" s="10">
        <v>44355</v>
      </c>
      <c r="G1713" s="9" t="s">
        <v>6802</v>
      </c>
      <c r="H1713" s="11" t="s">
        <v>465</v>
      </c>
      <c r="I1713" s="9"/>
      <c r="J1713" s="12"/>
      <c r="K1713" s="9"/>
      <c r="L1713" s="12"/>
      <c r="M1713" s="11" t="s">
        <v>7014</v>
      </c>
      <c r="N1713" s="11"/>
      <c r="O1713" s="9" t="s">
        <v>5122</v>
      </c>
      <c r="P1713" s="9" t="s">
        <v>5123</v>
      </c>
      <c r="Q1713" s="11"/>
      <c r="R1713" s="166" t="s">
        <v>1778</v>
      </c>
      <c r="S1713" s="166" t="s">
        <v>1778</v>
      </c>
      <c r="T1713" s="15" t="s">
        <v>505</v>
      </c>
      <c r="U1713" s="12"/>
      <c r="V1713" s="9"/>
      <c r="W1713" s="12" t="s">
        <v>93</v>
      </c>
      <c r="X1713" s="12"/>
      <c r="Y1713" s="12"/>
      <c r="Z1713" s="11"/>
      <c r="AA1713" s="14">
        <v>0</v>
      </c>
      <c r="AB1713" s="14">
        <v>0</v>
      </c>
      <c r="AC1713" s="14">
        <v>422000</v>
      </c>
      <c r="AD1713" s="14">
        <v>0</v>
      </c>
      <c r="AE1713" s="161">
        <f>SUM(TAMPData2202[[#This Row],[2022 PE Obligations]:[2022 Paving Obligations]])</f>
        <v>422000</v>
      </c>
      <c r="AF1713" s="14">
        <v>0</v>
      </c>
      <c r="AG1713" s="14">
        <v>0</v>
      </c>
      <c r="AH1713" s="14">
        <v>422000</v>
      </c>
      <c r="AI1713" s="14">
        <v>0</v>
      </c>
      <c r="AJ1713" s="14">
        <v>422000</v>
      </c>
      <c r="AK1713" s="16" t="s">
        <v>7015</v>
      </c>
    </row>
    <row r="1714" spans="1:37" ht="72" hidden="1" x14ac:dyDescent="0.35">
      <c r="A1714" s="159">
        <v>131716</v>
      </c>
      <c r="B1714" s="8">
        <v>4</v>
      </c>
      <c r="C1714" s="9" t="s">
        <v>85</v>
      </c>
      <c r="D1714" s="10">
        <v>44356</v>
      </c>
      <c r="E1714" s="9" t="s">
        <v>1503</v>
      </c>
      <c r="F1714" s="10">
        <v>44587</v>
      </c>
      <c r="G1714" s="9" t="s">
        <v>1397</v>
      </c>
      <c r="H1714" s="11" t="s">
        <v>1099</v>
      </c>
      <c r="I1714" s="9" t="s">
        <v>1505</v>
      </c>
      <c r="J1714" s="12" t="s">
        <v>1506</v>
      </c>
      <c r="K1714" s="9"/>
      <c r="L1714" s="12"/>
      <c r="M1714" s="11" t="s">
        <v>4174</v>
      </c>
      <c r="N1714" s="11" t="s">
        <v>4175</v>
      </c>
      <c r="O1714" s="9" t="s">
        <v>1509</v>
      </c>
      <c r="P1714" s="9" t="s">
        <v>2705</v>
      </c>
      <c r="Q1714" s="11"/>
      <c r="R1714" s="9" t="s">
        <v>47</v>
      </c>
      <c r="S1714" s="9" t="s">
        <v>41</v>
      </c>
      <c r="T1714" s="15" t="s">
        <v>505</v>
      </c>
      <c r="U1714" s="12"/>
      <c r="V1714" s="9"/>
      <c r="W1714" s="12" t="s">
        <v>93</v>
      </c>
      <c r="X1714" s="12"/>
      <c r="Y1714" s="153" t="s">
        <v>34</v>
      </c>
      <c r="Z1714" s="11"/>
      <c r="AA1714" s="14">
        <v>0</v>
      </c>
      <c r="AB1714" s="14">
        <v>0</v>
      </c>
      <c r="AC1714" s="14">
        <v>500000</v>
      </c>
      <c r="AD1714" s="14">
        <v>0</v>
      </c>
      <c r="AE1714" s="165">
        <f>SUM(TAMPData2202[[#This Row],[2022 PE Obligations]:[2022 Paving Obligations]])</f>
        <v>500000</v>
      </c>
      <c r="AF1714" s="14">
        <v>0</v>
      </c>
      <c r="AG1714" s="14">
        <v>0</v>
      </c>
      <c r="AH1714" s="14">
        <v>500000</v>
      </c>
      <c r="AI1714" s="14">
        <v>0</v>
      </c>
      <c r="AJ1714" s="14">
        <v>500000</v>
      </c>
      <c r="AK1714" s="16" t="s">
        <v>4176</v>
      </c>
    </row>
    <row r="1715" spans="1:37" hidden="1" x14ac:dyDescent="0.35">
      <c r="A1715" s="159">
        <v>131717</v>
      </c>
      <c r="B1715" s="8">
        <v>1</v>
      </c>
      <c r="C1715" s="9" t="s">
        <v>114</v>
      </c>
      <c r="D1715" s="10">
        <v>44356</v>
      </c>
      <c r="E1715" s="9" t="s">
        <v>228</v>
      </c>
      <c r="F1715" s="10">
        <v>44454</v>
      </c>
      <c r="G1715" s="9" t="s">
        <v>228</v>
      </c>
      <c r="H1715" s="11" t="s">
        <v>443</v>
      </c>
      <c r="I1715" s="9" t="s">
        <v>7016</v>
      </c>
      <c r="J1715" s="12"/>
      <c r="K1715" s="9" t="s">
        <v>7017</v>
      </c>
      <c r="L1715" s="12" t="s">
        <v>183</v>
      </c>
      <c r="M1715" s="11" t="s">
        <v>7018</v>
      </c>
      <c r="N1715" s="11"/>
      <c r="O1715" s="9" t="s">
        <v>4183</v>
      </c>
      <c r="P1715" s="9" t="s">
        <v>157</v>
      </c>
      <c r="Q1715" s="11"/>
      <c r="R1715" s="166" t="s">
        <v>47</v>
      </c>
      <c r="S1715" s="9"/>
      <c r="T1715" s="13">
        <v>1.9</v>
      </c>
      <c r="U1715" s="12"/>
      <c r="V1715" s="9"/>
      <c r="W1715" s="12" t="s">
        <v>93</v>
      </c>
      <c r="X1715" s="12" t="s">
        <v>186</v>
      </c>
      <c r="Y1715" s="153" t="s">
        <v>34</v>
      </c>
      <c r="Z1715" s="11"/>
      <c r="AA1715" s="14">
        <v>0</v>
      </c>
      <c r="AB1715" s="14">
        <v>0</v>
      </c>
      <c r="AC1715" s="14">
        <v>0</v>
      </c>
      <c r="AD1715" s="14">
        <v>114468.15</v>
      </c>
      <c r="AE1715" s="161">
        <f>SUM(TAMPData2202[[#This Row],[2022 PE Obligations]:[2022 Paving Obligations]])</f>
        <v>114468.15</v>
      </c>
      <c r="AF1715" s="14">
        <v>0</v>
      </c>
      <c r="AG1715" s="14">
        <v>0</v>
      </c>
      <c r="AH1715" s="14">
        <v>0</v>
      </c>
      <c r="AI1715" s="14">
        <v>114468.15</v>
      </c>
      <c r="AJ1715" s="14">
        <v>114468.15</v>
      </c>
      <c r="AK1715" s="16" t="s">
        <v>7019</v>
      </c>
    </row>
    <row r="1716" spans="1:37" hidden="1" x14ac:dyDescent="0.35">
      <c r="A1716" s="159">
        <v>131718</v>
      </c>
      <c r="B1716" s="8">
        <v>2</v>
      </c>
      <c r="C1716" s="9" t="s">
        <v>85</v>
      </c>
      <c r="D1716" s="10">
        <v>44357</v>
      </c>
      <c r="E1716" s="9" t="s">
        <v>6802</v>
      </c>
      <c r="F1716" s="10">
        <v>44357</v>
      </c>
      <c r="G1716" s="9" t="s">
        <v>6802</v>
      </c>
      <c r="H1716" s="11" t="s">
        <v>1828</v>
      </c>
      <c r="I1716" s="9"/>
      <c r="J1716" s="12"/>
      <c r="K1716" s="9"/>
      <c r="L1716" s="12"/>
      <c r="M1716" s="11" t="s">
        <v>7020</v>
      </c>
      <c r="N1716" s="11"/>
      <c r="O1716" s="9" t="s">
        <v>5122</v>
      </c>
      <c r="P1716" s="9" t="s">
        <v>5123</v>
      </c>
      <c r="Q1716" s="11"/>
      <c r="R1716" s="166" t="s">
        <v>1778</v>
      </c>
      <c r="S1716" s="166" t="s">
        <v>1778</v>
      </c>
      <c r="T1716" s="15" t="s">
        <v>505</v>
      </c>
      <c r="U1716" s="12"/>
      <c r="V1716" s="9"/>
      <c r="W1716" s="12" t="s">
        <v>93</v>
      </c>
      <c r="X1716" s="12"/>
      <c r="Y1716" s="12"/>
      <c r="Z1716" s="11"/>
      <c r="AA1716" s="14">
        <v>0</v>
      </c>
      <c r="AB1716" s="14">
        <v>0</v>
      </c>
      <c r="AC1716" s="14">
        <v>204000</v>
      </c>
      <c r="AD1716" s="14">
        <v>0</v>
      </c>
      <c r="AE1716" s="161">
        <f>SUM(TAMPData2202[[#This Row],[2022 PE Obligations]:[2022 Paving Obligations]])</f>
        <v>204000</v>
      </c>
      <c r="AF1716" s="14">
        <v>0</v>
      </c>
      <c r="AG1716" s="14">
        <v>0</v>
      </c>
      <c r="AH1716" s="14">
        <v>204000</v>
      </c>
      <c r="AI1716" s="14">
        <v>0</v>
      </c>
      <c r="AJ1716" s="14">
        <v>204000</v>
      </c>
      <c r="AK1716" s="16" t="s">
        <v>7021</v>
      </c>
    </row>
    <row r="1717" spans="1:37" hidden="1" x14ac:dyDescent="0.35">
      <c r="A1717" s="159">
        <v>131719</v>
      </c>
      <c r="B1717" s="8">
        <v>1</v>
      </c>
      <c r="C1717" s="9" t="s">
        <v>85</v>
      </c>
      <c r="D1717" s="10">
        <v>44357</v>
      </c>
      <c r="E1717" s="9" t="s">
        <v>6624</v>
      </c>
      <c r="F1717" s="10">
        <v>44536</v>
      </c>
      <c r="G1717" s="9" t="s">
        <v>152</v>
      </c>
      <c r="H1717" s="11" t="s">
        <v>285</v>
      </c>
      <c r="I1717" s="9"/>
      <c r="J1717" s="12"/>
      <c r="K1717" s="9"/>
      <c r="L1717" s="12"/>
      <c r="M1717" s="11" t="s">
        <v>7022</v>
      </c>
      <c r="N1717" s="11"/>
      <c r="O1717" s="9" t="s">
        <v>119</v>
      </c>
      <c r="P1717" s="9" t="s">
        <v>19</v>
      </c>
      <c r="Q1717" s="11"/>
      <c r="R1717" s="166" t="s">
        <v>1778</v>
      </c>
      <c r="S1717" s="166" t="s">
        <v>1778</v>
      </c>
      <c r="T1717" s="15" t="s">
        <v>505</v>
      </c>
      <c r="U1717" s="12"/>
      <c r="V1717" s="9"/>
      <c r="W1717" s="12" t="s">
        <v>93</v>
      </c>
      <c r="X1717" s="12"/>
      <c r="Y1717" s="12"/>
      <c r="Z1717" s="11"/>
      <c r="AA1717" s="14">
        <v>0</v>
      </c>
      <c r="AB1717" s="14">
        <v>0</v>
      </c>
      <c r="AC1717" s="14">
        <v>32847.15</v>
      </c>
      <c r="AD1717" s="14">
        <v>0</v>
      </c>
      <c r="AE1717" s="161">
        <f>SUM(TAMPData2202[[#This Row],[2022 PE Obligations]:[2022 Paving Obligations]])</f>
        <v>32847.15</v>
      </c>
      <c r="AF1717" s="14">
        <v>0</v>
      </c>
      <c r="AG1717" s="14">
        <v>0</v>
      </c>
      <c r="AH1717" s="14">
        <v>32847.15</v>
      </c>
      <c r="AI1717" s="14">
        <v>0</v>
      </c>
      <c r="AJ1717" s="14">
        <v>32847.15</v>
      </c>
      <c r="AK1717" s="16" t="s">
        <v>7023</v>
      </c>
    </row>
    <row r="1718" spans="1:37" hidden="1" x14ac:dyDescent="0.35">
      <c r="A1718" s="159">
        <v>131720</v>
      </c>
      <c r="B1718" s="8">
        <v>1</v>
      </c>
      <c r="C1718" s="9" t="s">
        <v>85</v>
      </c>
      <c r="D1718" s="10">
        <v>44357</v>
      </c>
      <c r="E1718" s="9" t="s">
        <v>6624</v>
      </c>
      <c r="F1718" s="10">
        <v>44536</v>
      </c>
      <c r="G1718" s="9" t="s">
        <v>152</v>
      </c>
      <c r="H1718" s="11" t="s">
        <v>285</v>
      </c>
      <c r="I1718" s="9"/>
      <c r="J1718" s="12"/>
      <c r="K1718" s="9"/>
      <c r="L1718" s="12"/>
      <c r="M1718" s="11" t="s">
        <v>7024</v>
      </c>
      <c r="N1718" s="11"/>
      <c r="O1718" s="9" t="s">
        <v>119</v>
      </c>
      <c r="P1718" s="9" t="s">
        <v>19</v>
      </c>
      <c r="Q1718" s="11"/>
      <c r="R1718" s="166" t="s">
        <v>1778</v>
      </c>
      <c r="S1718" s="166" t="s">
        <v>1778</v>
      </c>
      <c r="T1718" s="15" t="s">
        <v>505</v>
      </c>
      <c r="U1718" s="12"/>
      <c r="V1718" s="9"/>
      <c r="W1718" s="12" t="s">
        <v>93</v>
      </c>
      <c r="X1718" s="12"/>
      <c r="Y1718" s="12"/>
      <c r="Z1718" s="11"/>
      <c r="AA1718" s="14">
        <v>0</v>
      </c>
      <c r="AB1718" s="14">
        <v>0</v>
      </c>
      <c r="AC1718" s="14">
        <v>67992.899999999994</v>
      </c>
      <c r="AD1718" s="14">
        <v>0</v>
      </c>
      <c r="AE1718" s="161">
        <f>SUM(TAMPData2202[[#This Row],[2022 PE Obligations]:[2022 Paving Obligations]])</f>
        <v>67992.899999999994</v>
      </c>
      <c r="AF1718" s="14">
        <v>0</v>
      </c>
      <c r="AG1718" s="14">
        <v>0</v>
      </c>
      <c r="AH1718" s="14">
        <v>67992.899999999994</v>
      </c>
      <c r="AI1718" s="14">
        <v>0</v>
      </c>
      <c r="AJ1718" s="14">
        <v>67992.899999999994</v>
      </c>
      <c r="AK1718" s="16" t="s">
        <v>7025</v>
      </c>
    </row>
    <row r="1719" spans="1:37" hidden="1" x14ac:dyDescent="0.35">
      <c r="A1719" s="159">
        <v>131721</v>
      </c>
      <c r="B1719" s="8">
        <v>1</v>
      </c>
      <c r="C1719" s="9" t="s">
        <v>85</v>
      </c>
      <c r="D1719" s="10">
        <v>44357</v>
      </c>
      <c r="E1719" s="9" t="s">
        <v>6624</v>
      </c>
      <c r="F1719" s="10">
        <v>44536</v>
      </c>
      <c r="G1719" s="9" t="s">
        <v>152</v>
      </c>
      <c r="H1719" s="11" t="s">
        <v>718</v>
      </c>
      <c r="I1719" s="9"/>
      <c r="J1719" s="12"/>
      <c r="K1719" s="9"/>
      <c r="L1719" s="12"/>
      <c r="M1719" s="11" t="s">
        <v>7026</v>
      </c>
      <c r="N1719" s="11"/>
      <c r="O1719" s="9" t="s">
        <v>119</v>
      </c>
      <c r="P1719" s="9" t="s">
        <v>19</v>
      </c>
      <c r="Q1719" s="11"/>
      <c r="R1719" s="166" t="s">
        <v>1778</v>
      </c>
      <c r="S1719" s="166" t="s">
        <v>1778</v>
      </c>
      <c r="T1719" s="15" t="s">
        <v>505</v>
      </c>
      <c r="U1719" s="12"/>
      <c r="V1719" s="9"/>
      <c r="W1719" s="12" t="s">
        <v>93</v>
      </c>
      <c r="X1719" s="12"/>
      <c r="Y1719" s="12"/>
      <c r="Z1719" s="11"/>
      <c r="AA1719" s="14">
        <v>0</v>
      </c>
      <c r="AB1719" s="14">
        <v>0</v>
      </c>
      <c r="AC1719" s="14">
        <v>120114.45</v>
      </c>
      <c r="AD1719" s="14">
        <v>0</v>
      </c>
      <c r="AE1719" s="161">
        <f>SUM(TAMPData2202[[#This Row],[2022 PE Obligations]:[2022 Paving Obligations]])</f>
        <v>120114.45</v>
      </c>
      <c r="AF1719" s="14">
        <v>0</v>
      </c>
      <c r="AG1719" s="14">
        <v>0</v>
      </c>
      <c r="AH1719" s="14">
        <v>120114.45</v>
      </c>
      <c r="AI1719" s="14">
        <v>0</v>
      </c>
      <c r="AJ1719" s="14">
        <v>120114.45</v>
      </c>
      <c r="AK1719" s="16" t="s">
        <v>7027</v>
      </c>
    </row>
    <row r="1720" spans="1:37" hidden="1" x14ac:dyDescent="0.35">
      <c r="A1720" s="159">
        <v>131722</v>
      </c>
      <c r="B1720" s="8">
        <v>1</v>
      </c>
      <c r="C1720" s="9" t="s">
        <v>85</v>
      </c>
      <c r="D1720" s="10">
        <v>44357</v>
      </c>
      <c r="E1720" s="9" t="s">
        <v>6624</v>
      </c>
      <c r="F1720" s="10">
        <v>44470</v>
      </c>
      <c r="G1720" s="9" t="s">
        <v>152</v>
      </c>
      <c r="H1720" s="11" t="s">
        <v>347</v>
      </c>
      <c r="I1720" s="9"/>
      <c r="J1720" s="12"/>
      <c r="K1720" s="9"/>
      <c r="L1720" s="12"/>
      <c r="M1720" s="11" t="s">
        <v>7028</v>
      </c>
      <c r="N1720" s="11"/>
      <c r="O1720" s="9" t="s">
        <v>119</v>
      </c>
      <c r="P1720" s="9" t="s">
        <v>19</v>
      </c>
      <c r="Q1720" s="11"/>
      <c r="R1720" s="166" t="s">
        <v>1778</v>
      </c>
      <c r="S1720" s="166" t="s">
        <v>1778</v>
      </c>
      <c r="T1720" s="15" t="s">
        <v>505</v>
      </c>
      <c r="U1720" s="12"/>
      <c r="V1720" s="9"/>
      <c r="W1720" s="12" t="s">
        <v>93</v>
      </c>
      <c r="X1720" s="12"/>
      <c r="Y1720" s="12"/>
      <c r="Z1720" s="11"/>
      <c r="AA1720" s="14">
        <v>0</v>
      </c>
      <c r="AB1720" s="14">
        <v>0</v>
      </c>
      <c r="AC1720" s="14">
        <v>302793.75</v>
      </c>
      <c r="AD1720" s="14">
        <v>0</v>
      </c>
      <c r="AE1720" s="161">
        <f>SUM(TAMPData2202[[#This Row],[2022 PE Obligations]:[2022 Paving Obligations]])</f>
        <v>302793.75</v>
      </c>
      <c r="AF1720" s="14">
        <v>0</v>
      </c>
      <c r="AG1720" s="14">
        <v>0</v>
      </c>
      <c r="AH1720" s="14">
        <v>302793.75</v>
      </c>
      <c r="AI1720" s="14">
        <v>0</v>
      </c>
      <c r="AJ1720" s="14">
        <v>302793.75</v>
      </c>
      <c r="AK1720" s="16" t="s">
        <v>7029</v>
      </c>
    </row>
    <row r="1721" spans="1:37" hidden="1" x14ac:dyDescent="0.35">
      <c r="A1721" s="159">
        <v>131723</v>
      </c>
      <c r="B1721" s="8">
        <v>1</v>
      </c>
      <c r="C1721" s="9" t="s">
        <v>85</v>
      </c>
      <c r="D1721" s="10">
        <v>44357</v>
      </c>
      <c r="E1721" s="9" t="s">
        <v>6624</v>
      </c>
      <c r="F1721" s="10">
        <v>44470</v>
      </c>
      <c r="G1721" s="9" t="s">
        <v>152</v>
      </c>
      <c r="H1721" s="11" t="s">
        <v>347</v>
      </c>
      <c r="I1721" s="9"/>
      <c r="J1721" s="12"/>
      <c r="K1721" s="9"/>
      <c r="L1721" s="12"/>
      <c r="M1721" s="11" t="s">
        <v>7030</v>
      </c>
      <c r="N1721" s="11"/>
      <c r="O1721" s="9" t="s">
        <v>119</v>
      </c>
      <c r="P1721" s="9" t="s">
        <v>19</v>
      </c>
      <c r="Q1721" s="11"/>
      <c r="R1721" s="166" t="s">
        <v>1778</v>
      </c>
      <c r="S1721" s="166" t="s">
        <v>1778</v>
      </c>
      <c r="T1721" s="15" t="s">
        <v>505</v>
      </c>
      <c r="U1721" s="12"/>
      <c r="V1721" s="9"/>
      <c r="W1721" s="12" t="s">
        <v>93</v>
      </c>
      <c r="X1721" s="12"/>
      <c r="Y1721" s="12"/>
      <c r="Z1721" s="11"/>
      <c r="AA1721" s="14">
        <v>0</v>
      </c>
      <c r="AB1721" s="14">
        <v>0</v>
      </c>
      <c r="AC1721" s="14">
        <v>59580</v>
      </c>
      <c r="AD1721" s="14">
        <v>0</v>
      </c>
      <c r="AE1721" s="161">
        <f>SUM(TAMPData2202[[#This Row],[2022 PE Obligations]:[2022 Paving Obligations]])</f>
        <v>59580</v>
      </c>
      <c r="AF1721" s="14">
        <v>0</v>
      </c>
      <c r="AG1721" s="14">
        <v>0</v>
      </c>
      <c r="AH1721" s="14">
        <v>59580</v>
      </c>
      <c r="AI1721" s="14">
        <v>0</v>
      </c>
      <c r="AJ1721" s="14">
        <v>59580</v>
      </c>
      <c r="AK1721" s="16" t="s">
        <v>7031</v>
      </c>
    </row>
    <row r="1722" spans="1:37" hidden="1" x14ac:dyDescent="0.35">
      <c r="A1722" s="159">
        <v>131724</v>
      </c>
      <c r="B1722" s="8">
        <v>1</v>
      </c>
      <c r="C1722" s="9" t="s">
        <v>85</v>
      </c>
      <c r="D1722" s="10">
        <v>44357</v>
      </c>
      <c r="E1722" s="9" t="s">
        <v>6624</v>
      </c>
      <c r="F1722" s="10">
        <v>44470</v>
      </c>
      <c r="G1722" s="9" t="s">
        <v>152</v>
      </c>
      <c r="H1722" s="11" t="s">
        <v>337</v>
      </c>
      <c r="I1722" s="9"/>
      <c r="J1722" s="12"/>
      <c r="K1722" s="9"/>
      <c r="L1722" s="12"/>
      <c r="M1722" s="11" t="s">
        <v>7032</v>
      </c>
      <c r="N1722" s="11"/>
      <c r="O1722" s="9" t="s">
        <v>119</v>
      </c>
      <c r="P1722" s="9" t="s">
        <v>19</v>
      </c>
      <c r="Q1722" s="11"/>
      <c r="R1722" s="166" t="s">
        <v>1778</v>
      </c>
      <c r="S1722" s="166" t="s">
        <v>1778</v>
      </c>
      <c r="T1722" s="15" t="s">
        <v>505</v>
      </c>
      <c r="U1722" s="12"/>
      <c r="V1722" s="9"/>
      <c r="W1722" s="12" t="s">
        <v>93</v>
      </c>
      <c r="X1722" s="12"/>
      <c r="Y1722" s="12"/>
      <c r="Z1722" s="11"/>
      <c r="AA1722" s="14">
        <v>0</v>
      </c>
      <c r="AB1722" s="14">
        <v>0</v>
      </c>
      <c r="AC1722" s="14">
        <v>255426.15</v>
      </c>
      <c r="AD1722" s="14">
        <v>0</v>
      </c>
      <c r="AE1722" s="161">
        <f>SUM(TAMPData2202[[#This Row],[2022 PE Obligations]:[2022 Paving Obligations]])</f>
        <v>255426.15</v>
      </c>
      <c r="AF1722" s="14">
        <v>0</v>
      </c>
      <c r="AG1722" s="14">
        <v>0</v>
      </c>
      <c r="AH1722" s="14">
        <v>255426.15</v>
      </c>
      <c r="AI1722" s="14">
        <v>0</v>
      </c>
      <c r="AJ1722" s="14">
        <v>255426.15</v>
      </c>
      <c r="AK1722" s="16" t="s">
        <v>7033</v>
      </c>
    </row>
    <row r="1723" spans="1:37" hidden="1" x14ac:dyDescent="0.35">
      <c r="A1723" s="159">
        <v>131725</v>
      </c>
      <c r="B1723" s="8">
        <v>1</v>
      </c>
      <c r="C1723" s="9" t="s">
        <v>85</v>
      </c>
      <c r="D1723" s="10">
        <v>44357</v>
      </c>
      <c r="E1723" s="9" t="s">
        <v>6624</v>
      </c>
      <c r="F1723" s="10">
        <v>44470</v>
      </c>
      <c r="G1723" s="9" t="s">
        <v>152</v>
      </c>
      <c r="H1723" s="11" t="s">
        <v>337</v>
      </c>
      <c r="I1723" s="9"/>
      <c r="J1723" s="12"/>
      <c r="K1723" s="9"/>
      <c r="L1723" s="12"/>
      <c r="M1723" s="11" t="s">
        <v>7034</v>
      </c>
      <c r="N1723" s="11"/>
      <c r="O1723" s="9" t="s">
        <v>119</v>
      </c>
      <c r="P1723" s="9" t="s">
        <v>19</v>
      </c>
      <c r="Q1723" s="11"/>
      <c r="R1723" s="166" t="s">
        <v>1778</v>
      </c>
      <c r="S1723" s="166" t="s">
        <v>1778</v>
      </c>
      <c r="T1723" s="15" t="s">
        <v>505</v>
      </c>
      <c r="U1723" s="12"/>
      <c r="V1723" s="9"/>
      <c r="W1723" s="12" t="s">
        <v>93</v>
      </c>
      <c r="X1723" s="12"/>
      <c r="Y1723" s="12"/>
      <c r="Z1723" s="11"/>
      <c r="AA1723" s="14">
        <v>0</v>
      </c>
      <c r="AB1723" s="14">
        <v>0</v>
      </c>
      <c r="AC1723" s="14">
        <v>52137</v>
      </c>
      <c r="AD1723" s="14">
        <v>0</v>
      </c>
      <c r="AE1723" s="161">
        <f>SUM(TAMPData2202[[#This Row],[2022 PE Obligations]:[2022 Paving Obligations]])</f>
        <v>52137</v>
      </c>
      <c r="AF1723" s="14">
        <v>0</v>
      </c>
      <c r="AG1723" s="14">
        <v>0</v>
      </c>
      <c r="AH1723" s="14">
        <v>52137</v>
      </c>
      <c r="AI1723" s="14">
        <v>0</v>
      </c>
      <c r="AJ1723" s="14">
        <v>52137</v>
      </c>
      <c r="AK1723" s="16" t="s">
        <v>7035</v>
      </c>
    </row>
    <row r="1724" spans="1:37" hidden="1" x14ac:dyDescent="0.35">
      <c r="A1724" s="159">
        <v>131726</v>
      </c>
      <c r="B1724" s="8">
        <v>1</v>
      </c>
      <c r="C1724" s="9" t="s">
        <v>85</v>
      </c>
      <c r="D1724" s="10">
        <v>44357</v>
      </c>
      <c r="E1724" s="9" t="s">
        <v>6624</v>
      </c>
      <c r="F1724" s="10">
        <v>44470</v>
      </c>
      <c r="G1724" s="9" t="s">
        <v>152</v>
      </c>
      <c r="H1724" s="11" t="s">
        <v>347</v>
      </c>
      <c r="I1724" s="9"/>
      <c r="J1724" s="12"/>
      <c r="K1724" s="9"/>
      <c r="L1724" s="12"/>
      <c r="M1724" s="11" t="s">
        <v>7036</v>
      </c>
      <c r="N1724" s="11"/>
      <c r="O1724" s="9" t="s">
        <v>119</v>
      </c>
      <c r="P1724" s="9" t="s">
        <v>19</v>
      </c>
      <c r="Q1724" s="11"/>
      <c r="R1724" s="166" t="s">
        <v>1778</v>
      </c>
      <c r="S1724" s="166" t="s">
        <v>1778</v>
      </c>
      <c r="T1724" s="15" t="s">
        <v>505</v>
      </c>
      <c r="U1724" s="12"/>
      <c r="V1724" s="9"/>
      <c r="W1724" s="12" t="s">
        <v>93</v>
      </c>
      <c r="X1724" s="12"/>
      <c r="Y1724" s="12"/>
      <c r="Z1724" s="11"/>
      <c r="AA1724" s="14">
        <v>0</v>
      </c>
      <c r="AB1724" s="14">
        <v>0</v>
      </c>
      <c r="AC1724" s="14">
        <v>42377.7</v>
      </c>
      <c r="AD1724" s="14">
        <v>0</v>
      </c>
      <c r="AE1724" s="161">
        <f>SUM(TAMPData2202[[#This Row],[2022 PE Obligations]:[2022 Paving Obligations]])</f>
        <v>42377.7</v>
      </c>
      <c r="AF1724" s="14">
        <v>0</v>
      </c>
      <c r="AG1724" s="14">
        <v>0</v>
      </c>
      <c r="AH1724" s="14">
        <v>42377.7</v>
      </c>
      <c r="AI1724" s="14">
        <v>0</v>
      </c>
      <c r="AJ1724" s="14">
        <v>42377.7</v>
      </c>
      <c r="AK1724" s="16" t="s">
        <v>7037</v>
      </c>
    </row>
    <row r="1725" spans="1:37" hidden="1" x14ac:dyDescent="0.35">
      <c r="A1725" s="159">
        <v>131727</v>
      </c>
      <c r="B1725" s="8">
        <v>1</v>
      </c>
      <c r="C1725" s="9" t="s">
        <v>85</v>
      </c>
      <c r="D1725" s="10">
        <v>44357</v>
      </c>
      <c r="E1725" s="9" t="s">
        <v>6624</v>
      </c>
      <c r="F1725" s="10">
        <v>44470</v>
      </c>
      <c r="G1725" s="9" t="s">
        <v>152</v>
      </c>
      <c r="H1725" s="11" t="s">
        <v>648</v>
      </c>
      <c r="I1725" s="9"/>
      <c r="J1725" s="12"/>
      <c r="K1725" s="9"/>
      <c r="L1725" s="12"/>
      <c r="M1725" s="11" t="s">
        <v>7038</v>
      </c>
      <c r="N1725" s="11"/>
      <c r="O1725" s="9" t="s">
        <v>119</v>
      </c>
      <c r="P1725" s="9" t="s">
        <v>19</v>
      </c>
      <c r="Q1725" s="11"/>
      <c r="R1725" s="166" t="s">
        <v>1778</v>
      </c>
      <c r="S1725" s="166" t="s">
        <v>1778</v>
      </c>
      <c r="T1725" s="15" t="s">
        <v>505</v>
      </c>
      <c r="U1725" s="12"/>
      <c r="V1725" s="9"/>
      <c r="W1725" s="12" t="s">
        <v>93</v>
      </c>
      <c r="X1725" s="12"/>
      <c r="Y1725" s="12"/>
      <c r="Z1725" s="11"/>
      <c r="AA1725" s="14">
        <v>0</v>
      </c>
      <c r="AB1725" s="14">
        <v>0</v>
      </c>
      <c r="AC1725" s="14">
        <v>45099</v>
      </c>
      <c r="AD1725" s="14">
        <v>0</v>
      </c>
      <c r="AE1725" s="161">
        <f>SUM(TAMPData2202[[#This Row],[2022 PE Obligations]:[2022 Paving Obligations]])</f>
        <v>45099</v>
      </c>
      <c r="AF1725" s="14">
        <v>0</v>
      </c>
      <c r="AG1725" s="14">
        <v>0</v>
      </c>
      <c r="AH1725" s="14">
        <v>45099</v>
      </c>
      <c r="AI1725" s="14">
        <v>0</v>
      </c>
      <c r="AJ1725" s="14">
        <v>45099</v>
      </c>
      <c r="AK1725" s="16" t="s">
        <v>7039</v>
      </c>
    </row>
    <row r="1726" spans="1:37" hidden="1" x14ac:dyDescent="0.35">
      <c r="A1726" s="159">
        <v>131728</v>
      </c>
      <c r="B1726" s="8">
        <v>3</v>
      </c>
      <c r="C1726" s="9" t="s">
        <v>85</v>
      </c>
      <c r="D1726" s="10">
        <v>44357</v>
      </c>
      <c r="E1726" s="9" t="s">
        <v>228</v>
      </c>
      <c r="F1726" s="10">
        <v>44484</v>
      </c>
      <c r="G1726" s="9" t="s">
        <v>152</v>
      </c>
      <c r="H1726" s="11" t="s">
        <v>450</v>
      </c>
      <c r="I1726" s="9" t="s">
        <v>1387</v>
      </c>
      <c r="J1726" s="12"/>
      <c r="K1726" s="9" t="s">
        <v>1388</v>
      </c>
      <c r="L1726" s="12" t="s">
        <v>183</v>
      </c>
      <c r="M1726" s="11" t="s">
        <v>1389</v>
      </c>
      <c r="N1726" s="11"/>
      <c r="O1726" s="9" t="s">
        <v>271</v>
      </c>
      <c r="P1726" s="9" t="s">
        <v>166</v>
      </c>
      <c r="Q1726" s="11"/>
      <c r="R1726" s="9" t="s">
        <v>39</v>
      </c>
      <c r="S1726" s="9" t="s">
        <v>45</v>
      </c>
      <c r="T1726" s="13">
        <v>0</v>
      </c>
      <c r="U1726" s="12"/>
      <c r="V1726" s="9"/>
      <c r="W1726" s="12" t="s">
        <v>93</v>
      </c>
      <c r="X1726" s="12" t="s">
        <v>186</v>
      </c>
      <c r="Y1726" s="153" t="s">
        <v>34</v>
      </c>
      <c r="Z1726" s="11"/>
      <c r="AA1726" s="14">
        <v>0</v>
      </c>
      <c r="AB1726" s="14">
        <v>0</v>
      </c>
      <c r="AC1726" s="14">
        <v>361783</v>
      </c>
      <c r="AD1726" s="14">
        <v>0</v>
      </c>
      <c r="AE1726" s="161">
        <f>SUM(TAMPData2202[[#This Row],[2022 PE Obligations]:[2022 Paving Obligations]])</f>
        <v>361783</v>
      </c>
      <c r="AF1726" s="14">
        <v>0</v>
      </c>
      <c r="AG1726" s="14">
        <v>0</v>
      </c>
      <c r="AH1726" s="14">
        <v>361783</v>
      </c>
      <c r="AI1726" s="14">
        <v>0</v>
      </c>
      <c r="AJ1726" s="14">
        <v>361783</v>
      </c>
      <c r="AK1726" s="16" t="s">
        <v>1390</v>
      </c>
    </row>
    <row r="1727" spans="1:37" hidden="1" x14ac:dyDescent="0.35">
      <c r="A1727" s="159">
        <v>131730</v>
      </c>
      <c r="B1727" s="8">
        <v>3</v>
      </c>
      <c r="C1727" s="9" t="s">
        <v>85</v>
      </c>
      <c r="D1727" s="10">
        <v>44358</v>
      </c>
      <c r="E1727" s="9" t="s">
        <v>5969</v>
      </c>
      <c r="F1727" s="10">
        <v>44536</v>
      </c>
      <c r="G1727" s="9" t="s">
        <v>152</v>
      </c>
      <c r="H1727" s="11" t="s">
        <v>538</v>
      </c>
      <c r="I1727" s="9"/>
      <c r="J1727" s="12"/>
      <c r="K1727" s="9"/>
      <c r="L1727" s="12" t="s">
        <v>4981</v>
      </c>
      <c r="M1727" s="11" t="s">
        <v>7040</v>
      </c>
      <c r="N1727" s="11"/>
      <c r="O1727" s="9" t="s">
        <v>5405</v>
      </c>
      <c r="P1727" s="9"/>
      <c r="Q1727" s="11"/>
      <c r="R1727" s="166" t="s">
        <v>1778</v>
      </c>
      <c r="S1727" s="9"/>
      <c r="T1727" s="15" t="s">
        <v>505</v>
      </c>
      <c r="U1727" s="12"/>
      <c r="V1727" s="9"/>
      <c r="W1727" s="12" t="s">
        <v>93</v>
      </c>
      <c r="X1727" s="12"/>
      <c r="Y1727" s="12"/>
      <c r="Z1727" s="11"/>
      <c r="AA1727" s="14">
        <v>0</v>
      </c>
      <c r="AB1727" s="14">
        <v>0</v>
      </c>
      <c r="AC1727" s="14">
        <v>1750000</v>
      </c>
      <c r="AD1727" s="14">
        <v>0</v>
      </c>
      <c r="AE1727" s="161">
        <f>SUM(TAMPData2202[[#This Row],[2022 PE Obligations]:[2022 Paving Obligations]])</f>
        <v>1750000</v>
      </c>
      <c r="AF1727" s="14">
        <v>0</v>
      </c>
      <c r="AG1727" s="14">
        <v>0</v>
      </c>
      <c r="AH1727" s="14">
        <v>1750000</v>
      </c>
      <c r="AI1727" s="14">
        <v>0</v>
      </c>
      <c r="AJ1727" s="14">
        <v>1750000</v>
      </c>
      <c r="AK1727" s="16" t="s">
        <v>7041</v>
      </c>
    </row>
    <row r="1728" spans="1:37" hidden="1" x14ac:dyDescent="0.35">
      <c r="A1728" s="159">
        <v>131732</v>
      </c>
      <c r="B1728" s="8">
        <v>4</v>
      </c>
      <c r="C1728" s="9" t="s">
        <v>85</v>
      </c>
      <c r="D1728" s="10">
        <v>44358</v>
      </c>
      <c r="E1728" s="9" t="s">
        <v>5969</v>
      </c>
      <c r="F1728" s="10">
        <v>44473</v>
      </c>
      <c r="G1728" s="9" t="s">
        <v>152</v>
      </c>
      <c r="H1728" s="11" t="s">
        <v>88</v>
      </c>
      <c r="I1728" s="9"/>
      <c r="J1728" s="12"/>
      <c r="K1728" s="9"/>
      <c r="L1728" s="12" t="s">
        <v>4981</v>
      </c>
      <c r="M1728" s="11" t="s">
        <v>7042</v>
      </c>
      <c r="N1728" s="11"/>
      <c r="O1728" s="9" t="s">
        <v>5405</v>
      </c>
      <c r="P1728" s="9"/>
      <c r="Q1728" s="11"/>
      <c r="R1728" s="166" t="s">
        <v>1778</v>
      </c>
      <c r="S1728" s="9"/>
      <c r="T1728" s="15" t="s">
        <v>505</v>
      </c>
      <c r="U1728" s="12"/>
      <c r="V1728" s="9"/>
      <c r="W1728" s="12" t="s">
        <v>93</v>
      </c>
      <c r="X1728" s="12"/>
      <c r="Y1728" s="12"/>
      <c r="Z1728" s="11"/>
      <c r="AA1728" s="14">
        <v>0</v>
      </c>
      <c r="AB1728" s="14">
        <v>0</v>
      </c>
      <c r="AC1728" s="14">
        <v>100000</v>
      </c>
      <c r="AD1728" s="14">
        <v>0</v>
      </c>
      <c r="AE1728" s="161">
        <f>SUM(TAMPData2202[[#This Row],[2022 PE Obligations]:[2022 Paving Obligations]])</f>
        <v>100000</v>
      </c>
      <c r="AF1728" s="14">
        <v>0</v>
      </c>
      <c r="AG1728" s="14">
        <v>0</v>
      </c>
      <c r="AH1728" s="14">
        <v>100000</v>
      </c>
      <c r="AI1728" s="14">
        <v>0</v>
      </c>
      <c r="AJ1728" s="14">
        <v>100000</v>
      </c>
      <c r="AK1728" s="16" t="s">
        <v>7043</v>
      </c>
    </row>
    <row r="1729" spans="1:37" hidden="1" x14ac:dyDescent="0.35">
      <c r="A1729" s="159">
        <v>131743</v>
      </c>
      <c r="B1729" s="8">
        <v>3</v>
      </c>
      <c r="C1729" s="9" t="s">
        <v>85</v>
      </c>
      <c r="D1729" s="10">
        <v>44362</v>
      </c>
      <c r="E1729" s="9" t="s">
        <v>228</v>
      </c>
      <c r="F1729" s="10">
        <v>44364</v>
      </c>
      <c r="G1729" s="9" t="s">
        <v>228</v>
      </c>
      <c r="H1729" s="11" t="s">
        <v>701</v>
      </c>
      <c r="I1729" s="9" t="s">
        <v>7044</v>
      </c>
      <c r="J1729" s="12"/>
      <c r="K1729" s="9" t="s">
        <v>7045</v>
      </c>
      <c r="L1729" s="12" t="s">
        <v>183</v>
      </c>
      <c r="M1729" s="11" t="s">
        <v>7046</v>
      </c>
      <c r="N1729" s="11"/>
      <c r="O1729" s="9" t="s">
        <v>4183</v>
      </c>
      <c r="P1729" s="9" t="s">
        <v>157</v>
      </c>
      <c r="Q1729" s="11"/>
      <c r="R1729" s="166" t="s">
        <v>47</v>
      </c>
      <c r="S1729" s="9"/>
      <c r="T1729" s="13">
        <v>1.446</v>
      </c>
      <c r="U1729" s="12"/>
      <c r="V1729" s="9"/>
      <c r="W1729" s="12" t="s">
        <v>93</v>
      </c>
      <c r="X1729" s="12" t="s">
        <v>103</v>
      </c>
      <c r="Y1729" s="153" t="s">
        <v>34</v>
      </c>
      <c r="Z1729" s="11"/>
      <c r="AA1729" s="14">
        <v>0</v>
      </c>
      <c r="AB1729" s="14">
        <v>0</v>
      </c>
      <c r="AC1729" s="14">
        <v>0</v>
      </c>
      <c r="AD1729" s="14">
        <v>81225</v>
      </c>
      <c r="AE1729" s="161">
        <f>SUM(TAMPData2202[[#This Row],[2022 PE Obligations]:[2022 Paving Obligations]])</f>
        <v>81225</v>
      </c>
      <c r="AF1729" s="14">
        <v>0</v>
      </c>
      <c r="AG1729" s="14">
        <v>0</v>
      </c>
      <c r="AH1729" s="14">
        <v>0</v>
      </c>
      <c r="AI1729" s="14">
        <v>81225</v>
      </c>
      <c r="AJ1729" s="14">
        <v>81225</v>
      </c>
      <c r="AK1729" s="16" t="s">
        <v>7047</v>
      </c>
    </row>
    <row r="1730" spans="1:37" hidden="1" x14ac:dyDescent="0.35">
      <c r="A1730" s="159">
        <v>131745</v>
      </c>
      <c r="B1730" s="8">
        <v>3</v>
      </c>
      <c r="C1730" s="9" t="s">
        <v>85</v>
      </c>
      <c r="D1730" s="10">
        <v>44362</v>
      </c>
      <c r="E1730" s="9" t="s">
        <v>228</v>
      </c>
      <c r="F1730" s="10">
        <v>44364</v>
      </c>
      <c r="G1730" s="9" t="s">
        <v>253</v>
      </c>
      <c r="H1730" s="11" t="s">
        <v>701</v>
      </c>
      <c r="I1730" s="9" t="s">
        <v>7048</v>
      </c>
      <c r="J1730" s="12"/>
      <c r="K1730" s="9" t="s">
        <v>1080</v>
      </c>
      <c r="L1730" s="12" t="s">
        <v>183</v>
      </c>
      <c r="M1730" s="11" t="s">
        <v>7049</v>
      </c>
      <c r="N1730" s="11"/>
      <c r="O1730" s="9" t="s">
        <v>4183</v>
      </c>
      <c r="P1730" s="9" t="s">
        <v>157</v>
      </c>
      <c r="Q1730" s="11"/>
      <c r="R1730" s="166" t="s">
        <v>47</v>
      </c>
      <c r="S1730" s="9"/>
      <c r="T1730" s="13">
        <v>1.522</v>
      </c>
      <c r="U1730" s="12"/>
      <c r="V1730" s="9"/>
      <c r="W1730" s="12" t="s">
        <v>93</v>
      </c>
      <c r="X1730" s="12" t="s">
        <v>186</v>
      </c>
      <c r="Y1730" s="153" t="s">
        <v>34</v>
      </c>
      <c r="Z1730" s="11"/>
      <c r="AA1730" s="14">
        <v>0</v>
      </c>
      <c r="AB1730" s="14">
        <v>0</v>
      </c>
      <c r="AC1730" s="14">
        <v>0</v>
      </c>
      <c r="AD1730" s="14">
        <v>183150</v>
      </c>
      <c r="AE1730" s="161">
        <f>SUM(TAMPData2202[[#This Row],[2022 PE Obligations]:[2022 Paving Obligations]])</f>
        <v>183150</v>
      </c>
      <c r="AF1730" s="14">
        <v>0</v>
      </c>
      <c r="AG1730" s="14">
        <v>0</v>
      </c>
      <c r="AH1730" s="14">
        <v>0</v>
      </c>
      <c r="AI1730" s="14">
        <v>183150</v>
      </c>
      <c r="AJ1730" s="14">
        <v>183150</v>
      </c>
      <c r="AK1730" s="16" t="s">
        <v>7050</v>
      </c>
    </row>
    <row r="1731" spans="1:37" hidden="1" x14ac:dyDescent="0.35">
      <c r="A1731" s="159">
        <v>131747</v>
      </c>
      <c r="B1731" s="8">
        <v>3</v>
      </c>
      <c r="C1731" s="9" t="s">
        <v>85</v>
      </c>
      <c r="D1731" s="10">
        <v>44362</v>
      </c>
      <c r="E1731" s="9" t="s">
        <v>228</v>
      </c>
      <c r="F1731" s="10">
        <v>44362</v>
      </c>
      <c r="G1731" s="9" t="s">
        <v>228</v>
      </c>
      <c r="H1731" s="11" t="s">
        <v>701</v>
      </c>
      <c r="I1731" s="9" t="s">
        <v>7051</v>
      </c>
      <c r="J1731" s="12"/>
      <c r="K1731" s="9" t="s">
        <v>7052</v>
      </c>
      <c r="L1731" s="12" t="s">
        <v>183</v>
      </c>
      <c r="M1731" s="11" t="s">
        <v>7053</v>
      </c>
      <c r="N1731" s="11"/>
      <c r="O1731" s="9" t="s">
        <v>4183</v>
      </c>
      <c r="P1731" s="9" t="s">
        <v>157</v>
      </c>
      <c r="Q1731" s="11"/>
      <c r="R1731" s="166" t="s">
        <v>47</v>
      </c>
      <c r="S1731" s="9"/>
      <c r="T1731" s="13">
        <v>1.4630000000000001</v>
      </c>
      <c r="U1731" s="12"/>
      <c r="V1731" s="9"/>
      <c r="W1731" s="12" t="s">
        <v>93</v>
      </c>
      <c r="X1731" s="12" t="s">
        <v>186</v>
      </c>
      <c r="Y1731" s="153" t="s">
        <v>34</v>
      </c>
      <c r="Z1731" s="11"/>
      <c r="AA1731" s="14">
        <v>0</v>
      </c>
      <c r="AB1731" s="14">
        <v>0</v>
      </c>
      <c r="AC1731" s="14">
        <v>0</v>
      </c>
      <c r="AD1731" s="14">
        <v>82125</v>
      </c>
      <c r="AE1731" s="161">
        <f>SUM(TAMPData2202[[#This Row],[2022 PE Obligations]:[2022 Paving Obligations]])</f>
        <v>82125</v>
      </c>
      <c r="AF1731" s="14">
        <v>0</v>
      </c>
      <c r="AG1731" s="14">
        <v>0</v>
      </c>
      <c r="AH1731" s="14">
        <v>0</v>
      </c>
      <c r="AI1731" s="14">
        <v>82125</v>
      </c>
      <c r="AJ1731" s="14">
        <v>82125</v>
      </c>
      <c r="AK1731" s="16" t="s">
        <v>7054</v>
      </c>
    </row>
    <row r="1732" spans="1:37" hidden="1" x14ac:dyDescent="0.35">
      <c r="A1732" s="159">
        <v>131749</v>
      </c>
      <c r="B1732" s="8">
        <v>4</v>
      </c>
      <c r="C1732" s="9" t="s">
        <v>85</v>
      </c>
      <c r="D1732" s="10">
        <v>44363</v>
      </c>
      <c r="E1732" s="9" t="s">
        <v>5969</v>
      </c>
      <c r="F1732" s="10">
        <v>44473</v>
      </c>
      <c r="G1732" s="9" t="s">
        <v>152</v>
      </c>
      <c r="H1732" s="11" t="s">
        <v>88</v>
      </c>
      <c r="I1732" s="9"/>
      <c r="J1732" s="12"/>
      <c r="K1732" s="9"/>
      <c r="L1732" s="12" t="s">
        <v>4981</v>
      </c>
      <c r="M1732" s="11" t="s">
        <v>7055</v>
      </c>
      <c r="N1732" s="11"/>
      <c r="O1732" s="9" t="s">
        <v>5405</v>
      </c>
      <c r="P1732" s="9"/>
      <c r="Q1732" s="11"/>
      <c r="R1732" s="166" t="s">
        <v>1778</v>
      </c>
      <c r="S1732" s="9"/>
      <c r="T1732" s="15" t="s">
        <v>505</v>
      </c>
      <c r="U1732" s="12"/>
      <c r="V1732" s="9"/>
      <c r="W1732" s="12" t="s">
        <v>93</v>
      </c>
      <c r="X1732" s="12"/>
      <c r="Y1732" s="12"/>
      <c r="Z1732" s="11"/>
      <c r="AA1732" s="14">
        <v>0</v>
      </c>
      <c r="AB1732" s="14">
        <v>0</v>
      </c>
      <c r="AC1732" s="14">
        <v>500000</v>
      </c>
      <c r="AD1732" s="14">
        <v>0</v>
      </c>
      <c r="AE1732" s="161">
        <f>SUM(TAMPData2202[[#This Row],[2022 PE Obligations]:[2022 Paving Obligations]])</f>
        <v>500000</v>
      </c>
      <c r="AF1732" s="14">
        <v>0</v>
      </c>
      <c r="AG1732" s="14">
        <v>0</v>
      </c>
      <c r="AH1732" s="14">
        <v>500000</v>
      </c>
      <c r="AI1732" s="14">
        <v>0</v>
      </c>
      <c r="AJ1732" s="14">
        <v>500000</v>
      </c>
      <c r="AK1732" s="16" t="s">
        <v>7056</v>
      </c>
    </row>
    <row r="1733" spans="1:37" hidden="1" x14ac:dyDescent="0.35">
      <c r="A1733" s="159">
        <v>131750</v>
      </c>
      <c r="B1733" s="8">
        <v>3</v>
      </c>
      <c r="C1733" s="9" t="s">
        <v>85</v>
      </c>
      <c r="D1733" s="10">
        <v>44363</v>
      </c>
      <c r="E1733" s="9" t="s">
        <v>228</v>
      </c>
      <c r="F1733" s="10">
        <v>44364</v>
      </c>
      <c r="G1733" s="9" t="s">
        <v>253</v>
      </c>
      <c r="H1733" s="11" t="s">
        <v>306</v>
      </c>
      <c r="I1733" s="9" t="s">
        <v>7057</v>
      </c>
      <c r="J1733" s="12"/>
      <c r="K1733" s="9" t="s">
        <v>7058</v>
      </c>
      <c r="L1733" s="12" t="s">
        <v>183</v>
      </c>
      <c r="M1733" s="11" t="s">
        <v>7059</v>
      </c>
      <c r="N1733" s="11"/>
      <c r="O1733" s="9" t="s">
        <v>4183</v>
      </c>
      <c r="P1733" s="9" t="s">
        <v>157</v>
      </c>
      <c r="Q1733" s="11"/>
      <c r="R1733" s="166" t="s">
        <v>47</v>
      </c>
      <c r="S1733" s="9"/>
      <c r="T1733" s="13">
        <v>3.5</v>
      </c>
      <c r="U1733" s="12"/>
      <c r="V1733" s="9"/>
      <c r="W1733" s="12" t="s">
        <v>93</v>
      </c>
      <c r="X1733" s="12" t="s">
        <v>186</v>
      </c>
      <c r="Y1733" s="153" t="s">
        <v>34</v>
      </c>
      <c r="Z1733" s="11"/>
      <c r="AA1733" s="14">
        <v>0</v>
      </c>
      <c r="AB1733" s="14">
        <v>0</v>
      </c>
      <c r="AC1733" s="14">
        <v>0</v>
      </c>
      <c r="AD1733" s="14">
        <v>335258</v>
      </c>
      <c r="AE1733" s="161">
        <f>SUM(TAMPData2202[[#This Row],[2022 PE Obligations]:[2022 Paving Obligations]])</f>
        <v>335258</v>
      </c>
      <c r="AF1733" s="14">
        <v>0</v>
      </c>
      <c r="AG1733" s="14">
        <v>0</v>
      </c>
      <c r="AH1733" s="14">
        <v>0</v>
      </c>
      <c r="AI1733" s="14">
        <v>335258</v>
      </c>
      <c r="AJ1733" s="14">
        <v>335258</v>
      </c>
      <c r="AK1733" s="16" t="s">
        <v>7060</v>
      </c>
    </row>
    <row r="1734" spans="1:37" hidden="1" x14ac:dyDescent="0.35">
      <c r="A1734" s="159">
        <v>131751</v>
      </c>
      <c r="B1734" s="8">
        <v>3</v>
      </c>
      <c r="C1734" s="9" t="s">
        <v>122</v>
      </c>
      <c r="D1734" s="10">
        <v>44363</v>
      </c>
      <c r="E1734" s="9" t="s">
        <v>398</v>
      </c>
      <c r="F1734" s="10">
        <v>44552.875162037039</v>
      </c>
      <c r="G1734" s="9" t="s">
        <v>108</v>
      </c>
      <c r="H1734" s="11" t="s">
        <v>365</v>
      </c>
      <c r="I1734" s="9" t="s">
        <v>539</v>
      </c>
      <c r="J1734" s="12" t="s">
        <v>299</v>
      </c>
      <c r="K1734" s="9"/>
      <c r="L1734" s="12" t="s">
        <v>300</v>
      </c>
      <c r="M1734" s="11" t="s">
        <v>7061</v>
      </c>
      <c r="N1734" s="11" t="s">
        <v>6487</v>
      </c>
      <c r="O1734" s="9" t="s">
        <v>119</v>
      </c>
      <c r="P1734" s="9" t="s">
        <v>5162</v>
      </c>
      <c r="Q1734" s="11"/>
      <c r="R1734" s="166" t="s">
        <v>1778</v>
      </c>
      <c r="S1734" s="9"/>
      <c r="T1734" s="13">
        <v>0</v>
      </c>
      <c r="U1734" s="10">
        <v>44540</v>
      </c>
      <c r="V1734" s="9"/>
      <c r="W1734" s="12" t="s">
        <v>93</v>
      </c>
      <c r="X1734" s="12" t="s">
        <v>303</v>
      </c>
      <c r="Y1734" s="153" t="s">
        <v>29</v>
      </c>
      <c r="Z1734" s="11"/>
      <c r="AA1734" s="14">
        <v>0</v>
      </c>
      <c r="AB1734" s="14">
        <v>0</v>
      </c>
      <c r="AC1734" s="14">
        <v>192389</v>
      </c>
      <c r="AD1734" s="14">
        <v>0</v>
      </c>
      <c r="AE1734" s="161">
        <f>SUM(TAMPData2202[[#This Row],[2022 PE Obligations]:[2022 Paving Obligations]])</f>
        <v>192389</v>
      </c>
      <c r="AF1734" s="14">
        <v>0</v>
      </c>
      <c r="AG1734" s="14">
        <v>0</v>
      </c>
      <c r="AH1734" s="14">
        <v>192389</v>
      </c>
      <c r="AI1734" s="14">
        <v>0</v>
      </c>
      <c r="AJ1734" s="14">
        <v>192389</v>
      </c>
      <c r="AK1734" s="16" t="s">
        <v>7062</v>
      </c>
    </row>
    <row r="1735" spans="1:37" hidden="1" x14ac:dyDescent="0.35">
      <c r="A1735" s="159">
        <v>131752</v>
      </c>
      <c r="B1735" s="8">
        <v>1</v>
      </c>
      <c r="C1735" s="9" t="s">
        <v>85</v>
      </c>
      <c r="D1735" s="10">
        <v>44363</v>
      </c>
      <c r="E1735" s="9" t="s">
        <v>5969</v>
      </c>
      <c r="F1735" s="10">
        <v>44536</v>
      </c>
      <c r="G1735" s="9" t="s">
        <v>152</v>
      </c>
      <c r="H1735" s="11" t="s">
        <v>297</v>
      </c>
      <c r="I1735" s="9"/>
      <c r="J1735" s="12"/>
      <c r="K1735" s="9"/>
      <c r="L1735" s="12" t="s">
        <v>4981</v>
      </c>
      <c r="M1735" s="11" t="s">
        <v>7063</v>
      </c>
      <c r="N1735" s="11"/>
      <c r="O1735" s="9" t="s">
        <v>5405</v>
      </c>
      <c r="P1735" s="9"/>
      <c r="Q1735" s="11"/>
      <c r="R1735" s="166" t="s">
        <v>1778</v>
      </c>
      <c r="S1735" s="9"/>
      <c r="T1735" s="15" t="s">
        <v>505</v>
      </c>
      <c r="U1735" s="12"/>
      <c r="V1735" s="9"/>
      <c r="W1735" s="12" t="s">
        <v>93</v>
      </c>
      <c r="X1735" s="12"/>
      <c r="Y1735" s="12"/>
      <c r="Z1735" s="11"/>
      <c r="AA1735" s="14">
        <v>0</v>
      </c>
      <c r="AB1735" s="14">
        <v>0</v>
      </c>
      <c r="AC1735" s="14">
        <v>315000</v>
      </c>
      <c r="AD1735" s="14">
        <v>0</v>
      </c>
      <c r="AE1735" s="161">
        <f>SUM(TAMPData2202[[#This Row],[2022 PE Obligations]:[2022 Paving Obligations]])</f>
        <v>315000</v>
      </c>
      <c r="AF1735" s="14">
        <v>0</v>
      </c>
      <c r="AG1735" s="14">
        <v>0</v>
      </c>
      <c r="AH1735" s="14">
        <v>315000</v>
      </c>
      <c r="AI1735" s="14">
        <v>0</v>
      </c>
      <c r="AJ1735" s="14">
        <v>315000</v>
      </c>
      <c r="AK1735" s="16" t="s">
        <v>7064</v>
      </c>
    </row>
    <row r="1736" spans="1:37" hidden="1" x14ac:dyDescent="0.35">
      <c r="A1736" s="159">
        <v>131753</v>
      </c>
      <c r="B1736" s="8">
        <v>1</v>
      </c>
      <c r="C1736" s="9" t="s">
        <v>114</v>
      </c>
      <c r="D1736" s="10">
        <v>44365</v>
      </c>
      <c r="E1736" s="9" t="s">
        <v>228</v>
      </c>
      <c r="F1736" s="10">
        <v>44596</v>
      </c>
      <c r="G1736" s="9" t="s">
        <v>228</v>
      </c>
      <c r="H1736" s="11" t="s">
        <v>1192</v>
      </c>
      <c r="I1736" s="9" t="s">
        <v>7065</v>
      </c>
      <c r="J1736" s="12"/>
      <c r="K1736" s="9" t="s">
        <v>7066</v>
      </c>
      <c r="L1736" s="12" t="s">
        <v>183</v>
      </c>
      <c r="M1736" s="11" t="s">
        <v>7067</v>
      </c>
      <c r="N1736" s="11"/>
      <c r="O1736" s="9" t="s">
        <v>4183</v>
      </c>
      <c r="P1736" s="9" t="s">
        <v>157</v>
      </c>
      <c r="Q1736" s="11"/>
      <c r="R1736" s="166" t="s">
        <v>47</v>
      </c>
      <c r="S1736" s="9"/>
      <c r="T1736" s="13">
        <v>2.27</v>
      </c>
      <c r="U1736" s="12"/>
      <c r="V1736" s="9"/>
      <c r="W1736" s="12" t="s">
        <v>93</v>
      </c>
      <c r="X1736" s="12" t="s">
        <v>186</v>
      </c>
      <c r="Y1736" s="153" t="s">
        <v>34</v>
      </c>
      <c r="Z1736" s="11"/>
      <c r="AA1736" s="14">
        <v>0</v>
      </c>
      <c r="AB1736" s="14">
        <v>0</v>
      </c>
      <c r="AC1736" s="14">
        <v>0</v>
      </c>
      <c r="AD1736" s="14">
        <v>273844.28000000003</v>
      </c>
      <c r="AE1736" s="161">
        <f>SUM(TAMPData2202[[#This Row],[2022 PE Obligations]:[2022 Paving Obligations]])</f>
        <v>273844.28000000003</v>
      </c>
      <c r="AF1736" s="14">
        <v>0</v>
      </c>
      <c r="AG1736" s="14">
        <v>0</v>
      </c>
      <c r="AH1736" s="14">
        <v>0</v>
      </c>
      <c r="AI1736" s="14">
        <v>273844.28000000003</v>
      </c>
      <c r="AJ1736" s="14">
        <v>273844.28000000003</v>
      </c>
      <c r="AK1736" s="16" t="s">
        <v>7068</v>
      </c>
    </row>
    <row r="1737" spans="1:37" hidden="1" x14ac:dyDescent="0.35">
      <c r="A1737" s="159">
        <v>131754</v>
      </c>
      <c r="B1737" s="8">
        <v>6</v>
      </c>
      <c r="C1737" s="9" t="s">
        <v>85</v>
      </c>
      <c r="D1737" s="10">
        <v>44365</v>
      </c>
      <c r="E1737" s="9" t="s">
        <v>98</v>
      </c>
      <c r="F1737" s="10">
        <v>44376</v>
      </c>
      <c r="G1737" s="9" t="s">
        <v>143</v>
      </c>
      <c r="H1737" s="11" t="s">
        <v>667</v>
      </c>
      <c r="I1737" s="9"/>
      <c r="J1737" s="12"/>
      <c r="K1737" s="9"/>
      <c r="L1737" s="12"/>
      <c r="M1737" s="11" t="s">
        <v>7069</v>
      </c>
      <c r="N1737" s="11"/>
      <c r="O1737" s="9" t="s">
        <v>119</v>
      </c>
      <c r="P1737" s="9" t="s">
        <v>453</v>
      </c>
      <c r="Q1737" s="11"/>
      <c r="R1737" s="166" t="s">
        <v>1778</v>
      </c>
      <c r="S1737" s="166" t="s">
        <v>1778</v>
      </c>
      <c r="T1737" s="15" t="s">
        <v>505</v>
      </c>
      <c r="U1737" s="12"/>
      <c r="V1737" s="9"/>
      <c r="W1737" s="12" t="s">
        <v>93</v>
      </c>
      <c r="X1737" s="12"/>
      <c r="Y1737" s="12"/>
      <c r="Z1737" s="11"/>
      <c r="AA1737" s="14">
        <v>31284</v>
      </c>
      <c r="AB1737" s="14">
        <v>0</v>
      </c>
      <c r="AC1737" s="14">
        <v>0</v>
      </c>
      <c r="AD1737" s="14">
        <v>0</v>
      </c>
      <c r="AE1737" s="161">
        <f>SUM(TAMPData2202[[#This Row],[2022 PE Obligations]:[2022 Paving Obligations]])</f>
        <v>31284</v>
      </c>
      <c r="AF1737" s="14">
        <v>31284</v>
      </c>
      <c r="AG1737" s="14">
        <v>0</v>
      </c>
      <c r="AH1737" s="14">
        <v>0</v>
      </c>
      <c r="AI1737" s="14">
        <v>0</v>
      </c>
      <c r="AJ1737" s="14">
        <v>31284</v>
      </c>
      <c r="AK1737" s="16"/>
    </row>
    <row r="1738" spans="1:37" hidden="1" x14ac:dyDescent="0.35">
      <c r="A1738" s="159">
        <v>131758</v>
      </c>
      <c r="B1738" s="8">
        <v>1</v>
      </c>
      <c r="C1738" s="9" t="s">
        <v>122</v>
      </c>
      <c r="D1738" s="10">
        <v>44369</v>
      </c>
      <c r="E1738" s="9" t="s">
        <v>228</v>
      </c>
      <c r="F1738" s="10">
        <v>44410</v>
      </c>
      <c r="G1738" s="9" t="s">
        <v>253</v>
      </c>
      <c r="H1738" s="11" t="s">
        <v>204</v>
      </c>
      <c r="I1738" s="9" t="s">
        <v>953</v>
      </c>
      <c r="J1738" s="12"/>
      <c r="K1738" s="9" t="s">
        <v>954</v>
      </c>
      <c r="L1738" s="12" t="s">
        <v>183</v>
      </c>
      <c r="M1738" s="11" t="s">
        <v>7070</v>
      </c>
      <c r="N1738" s="11"/>
      <c r="O1738" s="9" t="s">
        <v>4183</v>
      </c>
      <c r="P1738" s="9" t="s">
        <v>157</v>
      </c>
      <c r="Q1738" s="11"/>
      <c r="R1738" s="166" t="s">
        <v>47</v>
      </c>
      <c r="S1738" s="9"/>
      <c r="T1738" s="13">
        <v>3.5</v>
      </c>
      <c r="U1738" s="12"/>
      <c r="V1738" s="9"/>
      <c r="W1738" s="12" t="s">
        <v>93</v>
      </c>
      <c r="X1738" s="12" t="s">
        <v>186</v>
      </c>
      <c r="Y1738" s="153" t="s">
        <v>34</v>
      </c>
      <c r="Z1738" s="11"/>
      <c r="AA1738" s="14">
        <v>0</v>
      </c>
      <c r="AB1738" s="14">
        <v>0</v>
      </c>
      <c r="AC1738" s="14">
        <v>0</v>
      </c>
      <c r="AD1738" s="14">
        <v>213542</v>
      </c>
      <c r="AE1738" s="161">
        <f>SUM(TAMPData2202[[#This Row],[2022 PE Obligations]:[2022 Paving Obligations]])</f>
        <v>213542</v>
      </c>
      <c r="AF1738" s="14">
        <v>0</v>
      </c>
      <c r="AG1738" s="14">
        <v>0</v>
      </c>
      <c r="AH1738" s="14">
        <v>0</v>
      </c>
      <c r="AI1738" s="14">
        <v>213542</v>
      </c>
      <c r="AJ1738" s="14">
        <v>213542</v>
      </c>
      <c r="AK1738" s="16" t="s">
        <v>7071</v>
      </c>
    </row>
    <row r="1739" spans="1:37" hidden="1" x14ac:dyDescent="0.35">
      <c r="A1739" s="159">
        <v>131759</v>
      </c>
      <c r="B1739" s="8">
        <v>2</v>
      </c>
      <c r="C1739" s="9" t="s">
        <v>85</v>
      </c>
      <c r="D1739" s="10">
        <v>44369</v>
      </c>
      <c r="E1739" s="9" t="s">
        <v>228</v>
      </c>
      <c r="F1739" s="10">
        <v>44420</v>
      </c>
      <c r="G1739" s="9" t="s">
        <v>253</v>
      </c>
      <c r="H1739" s="11" t="s">
        <v>1006</v>
      </c>
      <c r="I1739" s="9" t="s">
        <v>7072</v>
      </c>
      <c r="J1739" s="12"/>
      <c r="K1739" s="9" t="s">
        <v>7073</v>
      </c>
      <c r="L1739" s="12" t="s">
        <v>183</v>
      </c>
      <c r="M1739" s="11" t="s">
        <v>7074</v>
      </c>
      <c r="N1739" s="11"/>
      <c r="O1739" s="9" t="s">
        <v>4183</v>
      </c>
      <c r="P1739" s="9" t="s">
        <v>157</v>
      </c>
      <c r="Q1739" s="11"/>
      <c r="R1739" s="166" t="s">
        <v>47</v>
      </c>
      <c r="S1739" s="9"/>
      <c r="T1739" s="13">
        <v>1.611</v>
      </c>
      <c r="U1739" s="12"/>
      <c r="V1739" s="9"/>
      <c r="W1739" s="12" t="s">
        <v>93</v>
      </c>
      <c r="X1739" s="12" t="s">
        <v>186</v>
      </c>
      <c r="Y1739" s="153" t="s">
        <v>34</v>
      </c>
      <c r="Z1739" s="11"/>
      <c r="AA1739" s="14">
        <v>0</v>
      </c>
      <c r="AB1739" s="14">
        <v>0</v>
      </c>
      <c r="AC1739" s="14">
        <v>0</v>
      </c>
      <c r="AD1739" s="14">
        <v>253563.99</v>
      </c>
      <c r="AE1739" s="161">
        <f>SUM(TAMPData2202[[#This Row],[2022 PE Obligations]:[2022 Paving Obligations]])</f>
        <v>253563.99</v>
      </c>
      <c r="AF1739" s="14">
        <v>0</v>
      </c>
      <c r="AG1739" s="14">
        <v>0</v>
      </c>
      <c r="AH1739" s="14">
        <v>0</v>
      </c>
      <c r="AI1739" s="14">
        <v>253563.99</v>
      </c>
      <c r="AJ1739" s="14">
        <v>253563.99</v>
      </c>
      <c r="AK1739" s="16" t="s">
        <v>7075</v>
      </c>
    </row>
    <row r="1740" spans="1:37" hidden="1" x14ac:dyDescent="0.35">
      <c r="A1740" s="159">
        <v>131761</v>
      </c>
      <c r="B1740" s="8">
        <v>3</v>
      </c>
      <c r="C1740" s="9" t="s">
        <v>85</v>
      </c>
      <c r="D1740" s="10">
        <v>44369</v>
      </c>
      <c r="E1740" s="9" t="s">
        <v>6624</v>
      </c>
      <c r="F1740" s="10">
        <v>44536</v>
      </c>
      <c r="G1740" s="9" t="s">
        <v>152</v>
      </c>
      <c r="H1740" s="11" t="s">
        <v>450</v>
      </c>
      <c r="I1740" s="9"/>
      <c r="J1740" s="12"/>
      <c r="K1740" s="9"/>
      <c r="L1740" s="12"/>
      <c r="M1740" s="11" t="s">
        <v>7076</v>
      </c>
      <c r="N1740" s="11"/>
      <c r="O1740" s="9" t="s">
        <v>119</v>
      </c>
      <c r="P1740" s="9" t="s">
        <v>19</v>
      </c>
      <c r="Q1740" s="11"/>
      <c r="R1740" s="166" t="s">
        <v>1778</v>
      </c>
      <c r="S1740" s="166" t="s">
        <v>1778</v>
      </c>
      <c r="T1740" s="15" t="s">
        <v>505</v>
      </c>
      <c r="U1740" s="12"/>
      <c r="V1740" s="9"/>
      <c r="W1740" s="12" t="s">
        <v>93</v>
      </c>
      <c r="X1740" s="12"/>
      <c r="Y1740" s="12"/>
      <c r="Z1740" s="11"/>
      <c r="AA1740" s="14">
        <v>0</v>
      </c>
      <c r="AB1740" s="14">
        <v>0</v>
      </c>
      <c r="AC1740" s="14">
        <v>41078.1</v>
      </c>
      <c r="AD1740" s="14">
        <v>0</v>
      </c>
      <c r="AE1740" s="161">
        <f>SUM(TAMPData2202[[#This Row],[2022 PE Obligations]:[2022 Paving Obligations]])</f>
        <v>41078.1</v>
      </c>
      <c r="AF1740" s="14">
        <v>0</v>
      </c>
      <c r="AG1740" s="14">
        <v>0</v>
      </c>
      <c r="AH1740" s="14">
        <v>41078.1</v>
      </c>
      <c r="AI1740" s="14">
        <v>0</v>
      </c>
      <c r="AJ1740" s="14">
        <v>41078.1</v>
      </c>
      <c r="AK1740" s="16" t="s">
        <v>7077</v>
      </c>
    </row>
    <row r="1741" spans="1:37" hidden="1" x14ac:dyDescent="0.35">
      <c r="A1741" s="159">
        <v>131762</v>
      </c>
      <c r="B1741" s="8">
        <v>3</v>
      </c>
      <c r="C1741" s="9" t="s">
        <v>85</v>
      </c>
      <c r="D1741" s="10">
        <v>44369</v>
      </c>
      <c r="E1741" s="9" t="s">
        <v>6624</v>
      </c>
      <c r="F1741" s="10">
        <v>44536</v>
      </c>
      <c r="G1741" s="9" t="s">
        <v>152</v>
      </c>
      <c r="H1741" s="11" t="s">
        <v>365</v>
      </c>
      <c r="I1741" s="9"/>
      <c r="J1741" s="12"/>
      <c r="K1741" s="9"/>
      <c r="L1741" s="12"/>
      <c r="M1741" s="11" t="s">
        <v>7078</v>
      </c>
      <c r="N1741" s="11"/>
      <c r="O1741" s="9" t="s">
        <v>119</v>
      </c>
      <c r="P1741" s="9" t="s">
        <v>19</v>
      </c>
      <c r="Q1741" s="11"/>
      <c r="R1741" s="166" t="s">
        <v>1778</v>
      </c>
      <c r="S1741" s="166" t="s">
        <v>1778</v>
      </c>
      <c r="T1741" s="15" t="s">
        <v>505</v>
      </c>
      <c r="U1741" s="12"/>
      <c r="V1741" s="9"/>
      <c r="W1741" s="12" t="s">
        <v>93</v>
      </c>
      <c r="X1741" s="12"/>
      <c r="Y1741" s="12"/>
      <c r="Z1741" s="11"/>
      <c r="AA1741" s="14">
        <v>0</v>
      </c>
      <c r="AB1741" s="14">
        <v>0</v>
      </c>
      <c r="AC1741" s="14">
        <v>26030.7</v>
      </c>
      <c r="AD1741" s="14">
        <v>0</v>
      </c>
      <c r="AE1741" s="161">
        <f>SUM(TAMPData2202[[#This Row],[2022 PE Obligations]:[2022 Paving Obligations]])</f>
        <v>26030.7</v>
      </c>
      <c r="AF1741" s="14">
        <v>0</v>
      </c>
      <c r="AG1741" s="14">
        <v>0</v>
      </c>
      <c r="AH1741" s="14">
        <v>26030.7</v>
      </c>
      <c r="AI1741" s="14">
        <v>0</v>
      </c>
      <c r="AJ1741" s="14">
        <v>26030.7</v>
      </c>
      <c r="AK1741" s="16" t="s">
        <v>7079</v>
      </c>
    </row>
    <row r="1742" spans="1:37" hidden="1" x14ac:dyDescent="0.35">
      <c r="A1742" s="159">
        <v>131763</v>
      </c>
      <c r="B1742" s="8">
        <v>3</v>
      </c>
      <c r="C1742" s="9" t="s">
        <v>85</v>
      </c>
      <c r="D1742" s="10">
        <v>44369</v>
      </c>
      <c r="E1742" s="9" t="s">
        <v>6624</v>
      </c>
      <c r="F1742" s="10">
        <v>44536</v>
      </c>
      <c r="G1742" s="9" t="s">
        <v>152</v>
      </c>
      <c r="H1742" s="11" t="s">
        <v>365</v>
      </c>
      <c r="I1742" s="9"/>
      <c r="J1742" s="12"/>
      <c r="K1742" s="9"/>
      <c r="L1742" s="12"/>
      <c r="M1742" s="11" t="s">
        <v>7080</v>
      </c>
      <c r="N1742" s="11"/>
      <c r="O1742" s="9" t="s">
        <v>119</v>
      </c>
      <c r="P1742" s="9" t="s">
        <v>19</v>
      </c>
      <c r="Q1742" s="11"/>
      <c r="R1742" s="166" t="s">
        <v>1778</v>
      </c>
      <c r="S1742" s="166" t="s">
        <v>1778</v>
      </c>
      <c r="T1742" s="15" t="s">
        <v>505</v>
      </c>
      <c r="U1742" s="12"/>
      <c r="V1742" s="9"/>
      <c r="W1742" s="12" t="s">
        <v>93</v>
      </c>
      <c r="X1742" s="12"/>
      <c r="Y1742" s="12"/>
      <c r="Z1742" s="11"/>
      <c r="AA1742" s="14">
        <v>0</v>
      </c>
      <c r="AB1742" s="14">
        <v>0</v>
      </c>
      <c r="AC1742" s="14">
        <v>341260.65</v>
      </c>
      <c r="AD1742" s="14">
        <v>0</v>
      </c>
      <c r="AE1742" s="161">
        <f>SUM(TAMPData2202[[#This Row],[2022 PE Obligations]:[2022 Paving Obligations]])</f>
        <v>341260.65</v>
      </c>
      <c r="AF1742" s="14">
        <v>0</v>
      </c>
      <c r="AG1742" s="14">
        <v>0</v>
      </c>
      <c r="AH1742" s="14">
        <v>341260.65</v>
      </c>
      <c r="AI1742" s="14">
        <v>0</v>
      </c>
      <c r="AJ1742" s="14">
        <v>341260.65</v>
      </c>
      <c r="AK1742" s="16" t="s">
        <v>7081</v>
      </c>
    </row>
    <row r="1743" spans="1:37" hidden="1" x14ac:dyDescent="0.35">
      <c r="A1743" s="159">
        <v>131764</v>
      </c>
      <c r="B1743" s="8">
        <v>3</v>
      </c>
      <c r="C1743" s="9" t="s">
        <v>85</v>
      </c>
      <c r="D1743" s="10">
        <v>44369</v>
      </c>
      <c r="E1743" s="9" t="s">
        <v>6624</v>
      </c>
      <c r="F1743" s="10">
        <v>44536</v>
      </c>
      <c r="G1743" s="9" t="s">
        <v>152</v>
      </c>
      <c r="H1743" s="11" t="s">
        <v>365</v>
      </c>
      <c r="I1743" s="9"/>
      <c r="J1743" s="12"/>
      <c r="K1743" s="9"/>
      <c r="L1743" s="12"/>
      <c r="M1743" s="11" t="s">
        <v>7082</v>
      </c>
      <c r="N1743" s="11"/>
      <c r="O1743" s="9" t="s">
        <v>119</v>
      </c>
      <c r="P1743" s="9" t="s">
        <v>19</v>
      </c>
      <c r="Q1743" s="11"/>
      <c r="R1743" s="166" t="s">
        <v>1778</v>
      </c>
      <c r="S1743" s="166" t="s">
        <v>1778</v>
      </c>
      <c r="T1743" s="15" t="s">
        <v>505</v>
      </c>
      <c r="U1743" s="12"/>
      <c r="V1743" s="9"/>
      <c r="W1743" s="12" t="s">
        <v>93</v>
      </c>
      <c r="X1743" s="12"/>
      <c r="Y1743" s="12"/>
      <c r="Z1743" s="11"/>
      <c r="AA1743" s="14">
        <v>0</v>
      </c>
      <c r="AB1743" s="14">
        <v>0</v>
      </c>
      <c r="AC1743" s="14">
        <v>212486.64</v>
      </c>
      <c r="AD1743" s="14">
        <v>0</v>
      </c>
      <c r="AE1743" s="161">
        <f>SUM(TAMPData2202[[#This Row],[2022 PE Obligations]:[2022 Paving Obligations]])</f>
        <v>212486.64</v>
      </c>
      <c r="AF1743" s="14">
        <v>0</v>
      </c>
      <c r="AG1743" s="14">
        <v>0</v>
      </c>
      <c r="AH1743" s="14">
        <v>212486.64</v>
      </c>
      <c r="AI1743" s="14">
        <v>0</v>
      </c>
      <c r="AJ1743" s="14">
        <v>212486.64</v>
      </c>
      <c r="AK1743" s="16" t="s">
        <v>7083</v>
      </c>
    </row>
    <row r="1744" spans="1:37" hidden="1" x14ac:dyDescent="0.35">
      <c r="A1744" s="159">
        <v>131765</v>
      </c>
      <c r="B1744" s="8">
        <v>2</v>
      </c>
      <c r="C1744" s="9" t="s">
        <v>114</v>
      </c>
      <c r="D1744" s="10">
        <v>44369</v>
      </c>
      <c r="E1744" s="9" t="s">
        <v>228</v>
      </c>
      <c r="F1744" s="10">
        <v>44599</v>
      </c>
      <c r="G1744" s="9" t="s">
        <v>228</v>
      </c>
      <c r="H1744" s="11" t="s">
        <v>399</v>
      </c>
      <c r="I1744" s="9" t="s">
        <v>7084</v>
      </c>
      <c r="J1744" s="12"/>
      <c r="K1744" s="9" t="s">
        <v>7085</v>
      </c>
      <c r="L1744" s="12" t="s">
        <v>183</v>
      </c>
      <c r="M1744" s="11" t="s">
        <v>7086</v>
      </c>
      <c r="N1744" s="11"/>
      <c r="O1744" s="9" t="s">
        <v>4183</v>
      </c>
      <c r="P1744" s="9" t="s">
        <v>157</v>
      </c>
      <c r="Q1744" s="11"/>
      <c r="R1744" s="166" t="s">
        <v>47</v>
      </c>
      <c r="S1744" s="9"/>
      <c r="T1744" s="13">
        <v>2.3450000000000002</v>
      </c>
      <c r="U1744" s="12"/>
      <c r="V1744" s="9"/>
      <c r="W1744" s="12" t="s">
        <v>93</v>
      </c>
      <c r="X1744" s="12" t="s">
        <v>186</v>
      </c>
      <c r="Y1744" s="153" t="s">
        <v>34</v>
      </c>
      <c r="Z1744" s="11"/>
      <c r="AA1744" s="14">
        <v>0</v>
      </c>
      <c r="AB1744" s="14">
        <v>0</v>
      </c>
      <c r="AC1744" s="14">
        <v>0</v>
      </c>
      <c r="AD1744" s="14">
        <v>154095.99</v>
      </c>
      <c r="AE1744" s="161">
        <f>SUM(TAMPData2202[[#This Row],[2022 PE Obligations]:[2022 Paving Obligations]])</f>
        <v>154095.99</v>
      </c>
      <c r="AF1744" s="14">
        <v>0</v>
      </c>
      <c r="AG1744" s="14">
        <v>0</v>
      </c>
      <c r="AH1744" s="14">
        <v>0</v>
      </c>
      <c r="AI1744" s="14">
        <v>154095.99</v>
      </c>
      <c r="AJ1744" s="14">
        <v>154095.99</v>
      </c>
      <c r="AK1744" s="16" t="s">
        <v>7087</v>
      </c>
    </row>
    <row r="1745" spans="1:37" hidden="1" x14ac:dyDescent="0.35">
      <c r="A1745" s="159">
        <v>131766</v>
      </c>
      <c r="B1745" s="8">
        <v>2</v>
      </c>
      <c r="C1745" s="9" t="s">
        <v>114</v>
      </c>
      <c r="D1745" s="10">
        <v>44369</v>
      </c>
      <c r="E1745" s="9" t="s">
        <v>228</v>
      </c>
      <c r="F1745" s="10">
        <v>44599</v>
      </c>
      <c r="G1745" s="9" t="s">
        <v>228</v>
      </c>
      <c r="H1745" s="11" t="s">
        <v>399</v>
      </c>
      <c r="I1745" s="9" t="s">
        <v>7088</v>
      </c>
      <c r="J1745" s="12"/>
      <c r="K1745" s="9" t="s">
        <v>7089</v>
      </c>
      <c r="L1745" s="12" t="s">
        <v>183</v>
      </c>
      <c r="M1745" s="11" t="s">
        <v>7090</v>
      </c>
      <c r="N1745" s="11"/>
      <c r="O1745" s="9" t="s">
        <v>4183</v>
      </c>
      <c r="P1745" s="9" t="s">
        <v>157</v>
      </c>
      <c r="Q1745" s="11"/>
      <c r="R1745" s="166" t="s">
        <v>47</v>
      </c>
      <c r="S1745" s="9"/>
      <c r="T1745" s="13">
        <v>2.56</v>
      </c>
      <c r="U1745" s="12"/>
      <c r="V1745" s="9"/>
      <c r="W1745" s="12" t="s">
        <v>93</v>
      </c>
      <c r="X1745" s="12" t="s">
        <v>186</v>
      </c>
      <c r="Y1745" s="153" t="s">
        <v>34</v>
      </c>
      <c r="Z1745" s="11"/>
      <c r="AA1745" s="14">
        <v>0</v>
      </c>
      <c r="AB1745" s="14">
        <v>0</v>
      </c>
      <c r="AC1745" s="14">
        <v>0</v>
      </c>
      <c r="AD1745" s="14">
        <v>172468.98</v>
      </c>
      <c r="AE1745" s="161">
        <f>SUM(TAMPData2202[[#This Row],[2022 PE Obligations]:[2022 Paving Obligations]])</f>
        <v>172468.98</v>
      </c>
      <c r="AF1745" s="14">
        <v>0</v>
      </c>
      <c r="AG1745" s="14">
        <v>0</v>
      </c>
      <c r="AH1745" s="14">
        <v>0</v>
      </c>
      <c r="AI1745" s="14">
        <v>172468.98</v>
      </c>
      <c r="AJ1745" s="14">
        <v>172468.98</v>
      </c>
      <c r="AK1745" s="16" t="s">
        <v>7091</v>
      </c>
    </row>
    <row r="1746" spans="1:37" hidden="1" x14ac:dyDescent="0.35">
      <c r="A1746" s="159">
        <v>131767</v>
      </c>
      <c r="B1746" s="8">
        <v>3</v>
      </c>
      <c r="C1746" s="9" t="s">
        <v>85</v>
      </c>
      <c r="D1746" s="10">
        <v>44369</v>
      </c>
      <c r="E1746" s="9" t="s">
        <v>6624</v>
      </c>
      <c r="F1746" s="10">
        <v>44536</v>
      </c>
      <c r="G1746" s="9" t="s">
        <v>152</v>
      </c>
      <c r="H1746" s="11" t="s">
        <v>365</v>
      </c>
      <c r="I1746" s="9"/>
      <c r="J1746" s="12"/>
      <c r="K1746" s="9"/>
      <c r="L1746" s="12"/>
      <c r="M1746" s="11" t="s">
        <v>7092</v>
      </c>
      <c r="N1746" s="11"/>
      <c r="O1746" s="9" t="s">
        <v>119</v>
      </c>
      <c r="P1746" s="9" t="s">
        <v>19</v>
      </c>
      <c r="Q1746" s="11"/>
      <c r="R1746" s="166" t="s">
        <v>1778</v>
      </c>
      <c r="S1746" s="166" t="s">
        <v>1778</v>
      </c>
      <c r="T1746" s="15" t="s">
        <v>505</v>
      </c>
      <c r="U1746" s="12"/>
      <c r="V1746" s="9"/>
      <c r="W1746" s="12" t="s">
        <v>93</v>
      </c>
      <c r="X1746" s="12"/>
      <c r="Y1746" s="12"/>
      <c r="Z1746" s="11"/>
      <c r="AA1746" s="14">
        <v>0</v>
      </c>
      <c r="AB1746" s="14">
        <v>0</v>
      </c>
      <c r="AC1746" s="14">
        <v>88844.25</v>
      </c>
      <c r="AD1746" s="14">
        <v>0</v>
      </c>
      <c r="AE1746" s="161">
        <f>SUM(TAMPData2202[[#This Row],[2022 PE Obligations]:[2022 Paving Obligations]])</f>
        <v>88844.25</v>
      </c>
      <c r="AF1746" s="14">
        <v>0</v>
      </c>
      <c r="AG1746" s="14">
        <v>0</v>
      </c>
      <c r="AH1746" s="14">
        <v>88844.25</v>
      </c>
      <c r="AI1746" s="14">
        <v>0</v>
      </c>
      <c r="AJ1746" s="14">
        <v>88844.25</v>
      </c>
      <c r="AK1746" s="16" t="s">
        <v>7093</v>
      </c>
    </row>
    <row r="1747" spans="1:37" hidden="1" x14ac:dyDescent="0.35">
      <c r="A1747" s="159">
        <v>131768</v>
      </c>
      <c r="B1747" s="8">
        <v>2</v>
      </c>
      <c r="C1747" s="9" t="s">
        <v>114</v>
      </c>
      <c r="D1747" s="10">
        <v>44369</v>
      </c>
      <c r="E1747" s="9" t="s">
        <v>228</v>
      </c>
      <c r="F1747" s="10">
        <v>44596</v>
      </c>
      <c r="G1747" s="9" t="s">
        <v>228</v>
      </c>
      <c r="H1747" s="11" t="s">
        <v>1539</v>
      </c>
      <c r="I1747" s="9" t="s">
        <v>7094</v>
      </c>
      <c r="J1747" s="12"/>
      <c r="K1747" s="9" t="s">
        <v>7095</v>
      </c>
      <c r="L1747" s="12" t="s">
        <v>183</v>
      </c>
      <c r="M1747" s="11" t="s">
        <v>7096</v>
      </c>
      <c r="N1747" s="11"/>
      <c r="O1747" s="9" t="s">
        <v>4183</v>
      </c>
      <c r="P1747" s="9" t="s">
        <v>157</v>
      </c>
      <c r="Q1747" s="11"/>
      <c r="R1747" s="166" t="s">
        <v>47</v>
      </c>
      <c r="S1747" s="9"/>
      <c r="T1747" s="13">
        <v>2.875</v>
      </c>
      <c r="U1747" s="12"/>
      <c r="V1747" s="9"/>
      <c r="W1747" s="12" t="s">
        <v>93</v>
      </c>
      <c r="X1747" s="12" t="s">
        <v>186</v>
      </c>
      <c r="Y1747" s="153" t="s">
        <v>34</v>
      </c>
      <c r="Z1747" s="11"/>
      <c r="AA1747" s="14">
        <v>0</v>
      </c>
      <c r="AB1747" s="14">
        <v>0</v>
      </c>
      <c r="AC1747" s="14">
        <v>0</v>
      </c>
      <c r="AD1747" s="14">
        <v>393964.31</v>
      </c>
      <c r="AE1747" s="161">
        <f>SUM(TAMPData2202[[#This Row],[2022 PE Obligations]:[2022 Paving Obligations]])</f>
        <v>393964.31</v>
      </c>
      <c r="AF1747" s="14">
        <v>0</v>
      </c>
      <c r="AG1747" s="14">
        <v>0</v>
      </c>
      <c r="AH1747" s="14">
        <v>0</v>
      </c>
      <c r="AI1747" s="14">
        <v>393964.31</v>
      </c>
      <c r="AJ1747" s="14">
        <v>393964.31</v>
      </c>
      <c r="AK1747" s="16" t="s">
        <v>7097</v>
      </c>
    </row>
    <row r="1748" spans="1:37" hidden="1" x14ac:dyDescent="0.35">
      <c r="A1748" s="159">
        <v>131769</v>
      </c>
      <c r="B1748" s="8">
        <v>1</v>
      </c>
      <c r="C1748" s="9" t="s">
        <v>85</v>
      </c>
      <c r="D1748" s="10">
        <v>44369</v>
      </c>
      <c r="E1748" s="9" t="s">
        <v>5969</v>
      </c>
      <c r="F1748" s="10">
        <v>44473</v>
      </c>
      <c r="G1748" s="9" t="s">
        <v>152</v>
      </c>
      <c r="H1748" s="11" t="s">
        <v>689</v>
      </c>
      <c r="I1748" s="9"/>
      <c r="J1748" s="12"/>
      <c r="K1748" s="9"/>
      <c r="L1748" s="12" t="s">
        <v>4981</v>
      </c>
      <c r="M1748" s="11" t="s">
        <v>7098</v>
      </c>
      <c r="N1748" s="11"/>
      <c r="O1748" s="9" t="s">
        <v>5405</v>
      </c>
      <c r="P1748" s="9"/>
      <c r="Q1748" s="11"/>
      <c r="R1748" s="166" t="s">
        <v>1778</v>
      </c>
      <c r="S1748" s="9"/>
      <c r="T1748" s="15" t="s">
        <v>505</v>
      </c>
      <c r="U1748" s="12"/>
      <c r="V1748" s="9"/>
      <c r="W1748" s="12" t="s">
        <v>93</v>
      </c>
      <c r="X1748" s="12"/>
      <c r="Y1748" s="12"/>
      <c r="Z1748" s="11"/>
      <c r="AA1748" s="14">
        <v>0</v>
      </c>
      <c r="AB1748" s="14">
        <v>0</v>
      </c>
      <c r="AC1748" s="14">
        <v>2000000</v>
      </c>
      <c r="AD1748" s="14">
        <v>0</v>
      </c>
      <c r="AE1748" s="161">
        <f>SUM(TAMPData2202[[#This Row],[2022 PE Obligations]:[2022 Paving Obligations]])</f>
        <v>2000000</v>
      </c>
      <c r="AF1748" s="14">
        <v>0</v>
      </c>
      <c r="AG1748" s="14">
        <v>0</v>
      </c>
      <c r="AH1748" s="14">
        <v>2000000</v>
      </c>
      <c r="AI1748" s="14">
        <v>0</v>
      </c>
      <c r="AJ1748" s="14">
        <v>2000000</v>
      </c>
      <c r="AK1748" s="16" t="s">
        <v>7099</v>
      </c>
    </row>
    <row r="1749" spans="1:37" hidden="1" x14ac:dyDescent="0.35">
      <c r="A1749" s="159">
        <v>131784</v>
      </c>
      <c r="B1749" s="8">
        <v>4</v>
      </c>
      <c r="C1749" s="9" t="s">
        <v>85</v>
      </c>
      <c r="D1749" s="10">
        <v>44370</v>
      </c>
      <c r="E1749" s="9" t="s">
        <v>5969</v>
      </c>
      <c r="F1749" s="10">
        <v>44536</v>
      </c>
      <c r="G1749" s="9" t="s">
        <v>152</v>
      </c>
      <c r="H1749" s="11" t="s">
        <v>196</v>
      </c>
      <c r="I1749" s="9"/>
      <c r="J1749" s="12"/>
      <c r="K1749" s="9"/>
      <c r="L1749" s="12" t="s">
        <v>4981</v>
      </c>
      <c r="M1749" s="11" t="s">
        <v>7100</v>
      </c>
      <c r="N1749" s="11"/>
      <c r="O1749" s="9" t="s">
        <v>5405</v>
      </c>
      <c r="P1749" s="9"/>
      <c r="Q1749" s="11"/>
      <c r="R1749" s="166" t="s">
        <v>1778</v>
      </c>
      <c r="S1749" s="9"/>
      <c r="T1749" s="15" t="s">
        <v>505</v>
      </c>
      <c r="U1749" s="12"/>
      <c r="V1749" s="9"/>
      <c r="W1749" s="12" t="s">
        <v>93</v>
      </c>
      <c r="X1749" s="12"/>
      <c r="Y1749" s="12"/>
      <c r="Z1749" s="11"/>
      <c r="AA1749" s="14">
        <v>0</v>
      </c>
      <c r="AB1749" s="14">
        <v>0</v>
      </c>
      <c r="AC1749" s="14">
        <v>2575</v>
      </c>
      <c r="AD1749" s="14">
        <v>0</v>
      </c>
      <c r="AE1749" s="161">
        <f>SUM(TAMPData2202[[#This Row],[2022 PE Obligations]:[2022 Paving Obligations]])</f>
        <v>2575</v>
      </c>
      <c r="AF1749" s="14">
        <v>0</v>
      </c>
      <c r="AG1749" s="14">
        <v>0</v>
      </c>
      <c r="AH1749" s="14">
        <v>2575</v>
      </c>
      <c r="AI1749" s="14">
        <v>0</v>
      </c>
      <c r="AJ1749" s="14">
        <v>2575</v>
      </c>
      <c r="AK1749" s="16" t="s">
        <v>7101</v>
      </c>
    </row>
    <row r="1750" spans="1:37" hidden="1" x14ac:dyDescent="0.35">
      <c r="A1750" s="159">
        <v>131785</v>
      </c>
      <c r="B1750" s="8">
        <v>4</v>
      </c>
      <c r="C1750" s="9" t="s">
        <v>85</v>
      </c>
      <c r="D1750" s="10">
        <v>44371</v>
      </c>
      <c r="E1750" s="9" t="s">
        <v>2180</v>
      </c>
      <c r="F1750" s="10">
        <v>44536</v>
      </c>
      <c r="G1750" s="9" t="s">
        <v>152</v>
      </c>
      <c r="H1750" s="11" t="s">
        <v>331</v>
      </c>
      <c r="I1750" s="9" t="s">
        <v>484</v>
      </c>
      <c r="J1750" s="12" t="s">
        <v>101</v>
      </c>
      <c r="K1750" s="9"/>
      <c r="L1750" s="12" t="s">
        <v>101</v>
      </c>
      <c r="M1750" s="11" t="s">
        <v>7102</v>
      </c>
      <c r="N1750" s="11" t="s">
        <v>6001</v>
      </c>
      <c r="O1750" s="9" t="s">
        <v>1836</v>
      </c>
      <c r="P1750" s="9" t="s">
        <v>5440</v>
      </c>
      <c r="Q1750" s="11"/>
      <c r="R1750" s="166" t="s">
        <v>1778</v>
      </c>
      <c r="S1750" s="9"/>
      <c r="T1750" s="13">
        <v>2.56</v>
      </c>
      <c r="U1750" s="12"/>
      <c r="V1750" s="9"/>
      <c r="W1750" s="12" t="s">
        <v>93</v>
      </c>
      <c r="X1750" s="12" t="s">
        <v>13</v>
      </c>
      <c r="Y1750" s="12"/>
      <c r="Z1750" s="11"/>
      <c r="AA1750" s="14">
        <v>40000</v>
      </c>
      <c r="AB1750" s="14">
        <v>0</v>
      </c>
      <c r="AC1750" s="14">
        <v>0</v>
      </c>
      <c r="AD1750" s="14">
        <v>0</v>
      </c>
      <c r="AE1750" s="161">
        <f>SUM(TAMPData2202[[#This Row],[2022 PE Obligations]:[2022 Paving Obligations]])</f>
        <v>40000</v>
      </c>
      <c r="AF1750" s="14">
        <v>40000</v>
      </c>
      <c r="AG1750" s="14">
        <v>0</v>
      </c>
      <c r="AH1750" s="14">
        <v>0</v>
      </c>
      <c r="AI1750" s="14">
        <v>0</v>
      </c>
      <c r="AJ1750" s="14">
        <v>40000</v>
      </c>
      <c r="AK1750" s="16" t="s">
        <v>7103</v>
      </c>
    </row>
    <row r="1751" spans="1:37" hidden="1" x14ac:dyDescent="0.35">
      <c r="A1751" s="159">
        <v>131786</v>
      </c>
      <c r="B1751" s="8">
        <v>3</v>
      </c>
      <c r="C1751" s="9" t="s">
        <v>122</v>
      </c>
      <c r="D1751" s="10">
        <v>44371</v>
      </c>
      <c r="E1751" s="9" t="s">
        <v>398</v>
      </c>
      <c r="F1751" s="10">
        <v>44552.875150462962</v>
      </c>
      <c r="G1751" s="9" t="s">
        <v>108</v>
      </c>
      <c r="H1751" s="11" t="s">
        <v>538</v>
      </c>
      <c r="I1751" s="9" t="s">
        <v>680</v>
      </c>
      <c r="J1751" s="12" t="s">
        <v>101</v>
      </c>
      <c r="K1751" s="9"/>
      <c r="L1751" s="12" t="s">
        <v>101</v>
      </c>
      <c r="M1751" s="11" t="s">
        <v>7104</v>
      </c>
      <c r="N1751" s="11" t="s">
        <v>6487</v>
      </c>
      <c r="O1751" s="9" t="s">
        <v>119</v>
      </c>
      <c r="P1751" s="9" t="s">
        <v>5162</v>
      </c>
      <c r="Q1751" s="11"/>
      <c r="R1751" s="166" t="s">
        <v>1778</v>
      </c>
      <c r="S1751" s="9"/>
      <c r="T1751" s="13">
        <v>0</v>
      </c>
      <c r="U1751" s="10">
        <v>44540</v>
      </c>
      <c r="V1751" s="9"/>
      <c r="W1751" s="12" t="s">
        <v>93</v>
      </c>
      <c r="X1751" s="12" t="s">
        <v>13</v>
      </c>
      <c r="Y1751" s="12"/>
      <c r="Z1751" s="11"/>
      <c r="AA1751" s="14">
        <v>0</v>
      </c>
      <c r="AB1751" s="14">
        <v>0</v>
      </c>
      <c r="AC1751" s="14">
        <v>121566</v>
      </c>
      <c r="AD1751" s="14">
        <v>0</v>
      </c>
      <c r="AE1751" s="161">
        <f>SUM(TAMPData2202[[#This Row],[2022 PE Obligations]:[2022 Paving Obligations]])</f>
        <v>121566</v>
      </c>
      <c r="AF1751" s="14">
        <v>0</v>
      </c>
      <c r="AG1751" s="14">
        <v>0</v>
      </c>
      <c r="AH1751" s="14">
        <v>121566</v>
      </c>
      <c r="AI1751" s="14">
        <v>0</v>
      </c>
      <c r="AJ1751" s="14">
        <v>121566</v>
      </c>
      <c r="AK1751" s="16" t="s">
        <v>7105</v>
      </c>
    </row>
    <row r="1752" spans="1:37" hidden="1" x14ac:dyDescent="0.35">
      <c r="A1752" s="159">
        <v>131788</v>
      </c>
      <c r="B1752" s="8">
        <v>3</v>
      </c>
      <c r="C1752" s="9" t="s">
        <v>114</v>
      </c>
      <c r="D1752" s="10">
        <v>44371</v>
      </c>
      <c r="E1752" s="9" t="s">
        <v>228</v>
      </c>
      <c r="F1752" s="10">
        <v>44600</v>
      </c>
      <c r="G1752" s="9" t="s">
        <v>228</v>
      </c>
      <c r="H1752" s="11" t="s">
        <v>910</v>
      </c>
      <c r="I1752" s="9" t="s">
        <v>7106</v>
      </c>
      <c r="J1752" s="12"/>
      <c r="K1752" s="9" t="s">
        <v>7107</v>
      </c>
      <c r="L1752" s="12" t="s">
        <v>183</v>
      </c>
      <c r="M1752" s="11" t="s">
        <v>7108</v>
      </c>
      <c r="N1752" s="11"/>
      <c r="O1752" s="9" t="s">
        <v>4183</v>
      </c>
      <c r="P1752" s="9" t="s">
        <v>157</v>
      </c>
      <c r="Q1752" s="11"/>
      <c r="R1752" s="166" t="s">
        <v>47</v>
      </c>
      <c r="S1752" s="9"/>
      <c r="T1752" s="13">
        <v>0.2</v>
      </c>
      <c r="U1752" s="12"/>
      <c r="V1752" s="9"/>
      <c r="W1752" s="12" t="s">
        <v>93</v>
      </c>
      <c r="X1752" s="12" t="s">
        <v>186</v>
      </c>
      <c r="Y1752" s="153" t="s">
        <v>34</v>
      </c>
      <c r="Z1752" s="11"/>
      <c r="AA1752" s="14">
        <v>0</v>
      </c>
      <c r="AB1752" s="14">
        <v>0</v>
      </c>
      <c r="AC1752" s="14">
        <v>0</v>
      </c>
      <c r="AD1752" s="14">
        <v>324075.61</v>
      </c>
      <c r="AE1752" s="161">
        <f>SUM(TAMPData2202[[#This Row],[2022 PE Obligations]:[2022 Paving Obligations]])</f>
        <v>324075.61</v>
      </c>
      <c r="AF1752" s="14">
        <v>0</v>
      </c>
      <c r="AG1752" s="14">
        <v>0</v>
      </c>
      <c r="AH1752" s="14">
        <v>0</v>
      </c>
      <c r="AI1752" s="14">
        <v>324075.61</v>
      </c>
      <c r="AJ1752" s="14">
        <v>324075.61</v>
      </c>
      <c r="AK1752" s="16" t="s">
        <v>7109</v>
      </c>
    </row>
    <row r="1753" spans="1:37" hidden="1" x14ac:dyDescent="0.35">
      <c r="A1753" s="159">
        <v>131789</v>
      </c>
      <c r="B1753" s="8">
        <v>4</v>
      </c>
      <c r="C1753" s="9" t="s">
        <v>85</v>
      </c>
      <c r="D1753" s="10">
        <v>44372</v>
      </c>
      <c r="E1753" s="9" t="s">
        <v>5969</v>
      </c>
      <c r="F1753" s="10">
        <v>44473</v>
      </c>
      <c r="G1753" s="9" t="s">
        <v>152</v>
      </c>
      <c r="H1753" s="11" t="s">
        <v>88</v>
      </c>
      <c r="I1753" s="9"/>
      <c r="J1753" s="12"/>
      <c r="K1753" s="9"/>
      <c r="L1753" s="12" t="s">
        <v>4981</v>
      </c>
      <c r="M1753" s="11" t="s">
        <v>7110</v>
      </c>
      <c r="N1753" s="11"/>
      <c r="O1753" s="9" t="s">
        <v>5405</v>
      </c>
      <c r="P1753" s="9"/>
      <c r="Q1753" s="11"/>
      <c r="R1753" s="166" t="s">
        <v>1778</v>
      </c>
      <c r="S1753" s="9"/>
      <c r="T1753" s="15" t="s">
        <v>505</v>
      </c>
      <c r="U1753" s="12"/>
      <c r="V1753" s="9"/>
      <c r="W1753" s="12" t="s">
        <v>93</v>
      </c>
      <c r="X1753" s="12"/>
      <c r="Y1753" s="12"/>
      <c r="Z1753" s="11"/>
      <c r="AA1753" s="14">
        <v>0</v>
      </c>
      <c r="AB1753" s="14">
        <v>0</v>
      </c>
      <c r="AC1753" s="14">
        <v>2500000</v>
      </c>
      <c r="AD1753" s="14">
        <v>0</v>
      </c>
      <c r="AE1753" s="161">
        <f>SUM(TAMPData2202[[#This Row],[2022 PE Obligations]:[2022 Paving Obligations]])</f>
        <v>2500000</v>
      </c>
      <c r="AF1753" s="14">
        <v>0</v>
      </c>
      <c r="AG1753" s="14">
        <v>0</v>
      </c>
      <c r="AH1753" s="14">
        <v>2500000</v>
      </c>
      <c r="AI1753" s="14">
        <v>0</v>
      </c>
      <c r="AJ1753" s="14">
        <v>2500000</v>
      </c>
      <c r="AK1753" s="16" t="s">
        <v>7111</v>
      </c>
    </row>
    <row r="1754" spans="1:37" hidden="1" x14ac:dyDescent="0.35">
      <c r="A1754" s="159">
        <v>131790</v>
      </c>
      <c r="B1754" s="8">
        <v>4</v>
      </c>
      <c r="C1754" s="9" t="s">
        <v>85</v>
      </c>
      <c r="D1754" s="10">
        <v>44372</v>
      </c>
      <c r="E1754" s="9" t="s">
        <v>228</v>
      </c>
      <c r="F1754" s="10">
        <v>44484</v>
      </c>
      <c r="G1754" s="9" t="s">
        <v>228</v>
      </c>
      <c r="H1754" s="11" t="s">
        <v>863</v>
      </c>
      <c r="I1754" s="9" t="s">
        <v>1391</v>
      </c>
      <c r="J1754" s="12"/>
      <c r="K1754" s="9" t="s">
        <v>433</v>
      </c>
      <c r="L1754" s="12" t="s">
        <v>183</v>
      </c>
      <c r="M1754" s="11" t="s">
        <v>1392</v>
      </c>
      <c r="N1754" s="11"/>
      <c r="O1754" s="9" t="s">
        <v>271</v>
      </c>
      <c r="P1754" s="9" t="s">
        <v>166</v>
      </c>
      <c r="Q1754" s="11"/>
      <c r="R1754" s="9" t="s">
        <v>39</v>
      </c>
      <c r="S1754" s="9" t="s">
        <v>45</v>
      </c>
      <c r="T1754" s="13">
        <v>3.68</v>
      </c>
      <c r="U1754" s="12"/>
      <c r="V1754" s="9"/>
      <c r="W1754" s="12" t="s">
        <v>93</v>
      </c>
      <c r="X1754" s="12" t="s">
        <v>186</v>
      </c>
      <c r="Y1754" s="153" t="s">
        <v>34</v>
      </c>
      <c r="Z1754" s="11"/>
      <c r="AA1754" s="14">
        <v>0</v>
      </c>
      <c r="AB1754" s="14">
        <v>0</v>
      </c>
      <c r="AC1754" s="14">
        <v>663185.5</v>
      </c>
      <c r="AD1754" s="14">
        <v>0</v>
      </c>
      <c r="AE1754" s="161">
        <f>SUM(TAMPData2202[[#This Row],[2022 PE Obligations]:[2022 Paving Obligations]])</f>
        <v>663185.5</v>
      </c>
      <c r="AF1754" s="14">
        <v>0</v>
      </c>
      <c r="AG1754" s="14">
        <v>0</v>
      </c>
      <c r="AH1754" s="14">
        <v>663185.5</v>
      </c>
      <c r="AI1754" s="14">
        <v>0</v>
      </c>
      <c r="AJ1754" s="14">
        <v>663185.5</v>
      </c>
      <c r="AK1754" s="16" t="s">
        <v>1393</v>
      </c>
    </row>
    <row r="1755" spans="1:37" hidden="1" x14ac:dyDescent="0.35">
      <c r="A1755" s="159">
        <v>131791</v>
      </c>
      <c r="B1755" s="8">
        <v>1</v>
      </c>
      <c r="C1755" s="9" t="s">
        <v>85</v>
      </c>
      <c r="D1755" s="10">
        <v>44372</v>
      </c>
      <c r="E1755" s="9" t="s">
        <v>5969</v>
      </c>
      <c r="F1755" s="10">
        <v>44473</v>
      </c>
      <c r="G1755" s="9" t="s">
        <v>152</v>
      </c>
      <c r="H1755" s="11" t="s">
        <v>689</v>
      </c>
      <c r="I1755" s="9"/>
      <c r="J1755" s="12"/>
      <c r="K1755" s="9"/>
      <c r="L1755" s="12" t="s">
        <v>4981</v>
      </c>
      <c r="M1755" s="11" t="s">
        <v>7112</v>
      </c>
      <c r="N1755" s="11"/>
      <c r="O1755" s="9" t="s">
        <v>5405</v>
      </c>
      <c r="P1755" s="9"/>
      <c r="Q1755" s="11"/>
      <c r="R1755" s="166" t="s">
        <v>1778</v>
      </c>
      <c r="S1755" s="9"/>
      <c r="T1755" s="15" t="s">
        <v>505</v>
      </c>
      <c r="U1755" s="12"/>
      <c r="V1755" s="9"/>
      <c r="W1755" s="12" t="s">
        <v>93</v>
      </c>
      <c r="X1755" s="12"/>
      <c r="Y1755" s="12"/>
      <c r="Z1755" s="11"/>
      <c r="AA1755" s="14">
        <v>0</v>
      </c>
      <c r="AB1755" s="14">
        <v>0</v>
      </c>
      <c r="AC1755" s="14">
        <v>536248</v>
      </c>
      <c r="AD1755" s="14">
        <v>0</v>
      </c>
      <c r="AE1755" s="161">
        <f>SUM(TAMPData2202[[#This Row],[2022 PE Obligations]:[2022 Paving Obligations]])</f>
        <v>536248</v>
      </c>
      <c r="AF1755" s="14">
        <v>0</v>
      </c>
      <c r="AG1755" s="14">
        <v>0</v>
      </c>
      <c r="AH1755" s="14">
        <v>536248</v>
      </c>
      <c r="AI1755" s="14">
        <v>0</v>
      </c>
      <c r="AJ1755" s="14">
        <v>536248</v>
      </c>
      <c r="AK1755" s="16" t="s">
        <v>7113</v>
      </c>
    </row>
    <row r="1756" spans="1:37" hidden="1" x14ac:dyDescent="0.35">
      <c r="A1756" s="159">
        <v>131792</v>
      </c>
      <c r="B1756" s="8">
        <v>4</v>
      </c>
      <c r="C1756" s="9" t="s">
        <v>85</v>
      </c>
      <c r="D1756" s="10">
        <v>44372</v>
      </c>
      <c r="E1756" s="9" t="s">
        <v>5969</v>
      </c>
      <c r="F1756" s="10">
        <v>44372</v>
      </c>
      <c r="G1756" s="9" t="s">
        <v>5969</v>
      </c>
      <c r="H1756" s="11" t="s">
        <v>1760</v>
      </c>
      <c r="I1756" s="9"/>
      <c r="J1756" s="12"/>
      <c r="K1756" s="9"/>
      <c r="L1756" s="12" t="s">
        <v>4981</v>
      </c>
      <c r="M1756" s="11" t="s">
        <v>7114</v>
      </c>
      <c r="N1756" s="11"/>
      <c r="O1756" s="9" t="s">
        <v>5405</v>
      </c>
      <c r="P1756" s="9"/>
      <c r="Q1756" s="11"/>
      <c r="R1756" s="166" t="s">
        <v>1778</v>
      </c>
      <c r="S1756" s="9"/>
      <c r="T1756" s="15" t="s">
        <v>505</v>
      </c>
      <c r="U1756" s="12"/>
      <c r="V1756" s="9"/>
      <c r="W1756" s="12" t="s">
        <v>93</v>
      </c>
      <c r="X1756" s="12"/>
      <c r="Y1756" s="12"/>
      <c r="Z1756" s="11"/>
      <c r="AA1756" s="14">
        <v>0</v>
      </c>
      <c r="AB1756" s="14">
        <v>0</v>
      </c>
      <c r="AC1756" s="14">
        <v>120000</v>
      </c>
      <c r="AD1756" s="14">
        <v>0</v>
      </c>
      <c r="AE1756" s="161">
        <f>SUM(TAMPData2202[[#This Row],[2022 PE Obligations]:[2022 Paving Obligations]])</f>
        <v>120000</v>
      </c>
      <c r="AF1756" s="14">
        <v>0</v>
      </c>
      <c r="AG1756" s="14">
        <v>0</v>
      </c>
      <c r="AH1756" s="14">
        <v>120000</v>
      </c>
      <c r="AI1756" s="14">
        <v>0</v>
      </c>
      <c r="AJ1756" s="14">
        <v>120000</v>
      </c>
      <c r="AK1756" s="16" t="s">
        <v>7115</v>
      </c>
    </row>
    <row r="1757" spans="1:37" hidden="1" x14ac:dyDescent="0.35">
      <c r="A1757" s="159">
        <v>131795</v>
      </c>
      <c r="B1757" s="8">
        <v>3</v>
      </c>
      <c r="C1757" s="9" t="s">
        <v>85</v>
      </c>
      <c r="D1757" s="10">
        <v>44375</v>
      </c>
      <c r="E1757" s="9" t="s">
        <v>3474</v>
      </c>
      <c r="F1757" s="10">
        <v>44536</v>
      </c>
      <c r="G1757" s="9" t="s">
        <v>152</v>
      </c>
      <c r="H1757" s="11" t="s">
        <v>242</v>
      </c>
      <c r="I1757" s="9" t="s">
        <v>786</v>
      </c>
      <c r="J1757" s="12" t="s">
        <v>101</v>
      </c>
      <c r="K1757" s="9"/>
      <c r="L1757" s="12" t="s">
        <v>101</v>
      </c>
      <c r="M1757" s="11" t="s">
        <v>7116</v>
      </c>
      <c r="N1757" s="11" t="s">
        <v>6622</v>
      </c>
      <c r="O1757" s="9" t="s">
        <v>1836</v>
      </c>
      <c r="P1757" s="9" t="s">
        <v>1836</v>
      </c>
      <c r="Q1757" s="11"/>
      <c r="R1757" s="166" t="s">
        <v>1778</v>
      </c>
      <c r="S1757" s="9"/>
      <c r="T1757" s="13">
        <v>0.2</v>
      </c>
      <c r="U1757" s="12"/>
      <c r="V1757" s="9"/>
      <c r="W1757" s="12" t="s">
        <v>93</v>
      </c>
      <c r="X1757" s="12" t="s">
        <v>13</v>
      </c>
      <c r="Y1757" s="12"/>
      <c r="Z1757" s="11"/>
      <c r="AA1757" s="14">
        <v>40000</v>
      </c>
      <c r="AB1757" s="14">
        <v>0</v>
      </c>
      <c r="AC1757" s="14">
        <v>0</v>
      </c>
      <c r="AD1757" s="14">
        <v>0</v>
      </c>
      <c r="AE1757" s="161">
        <f>SUM(TAMPData2202[[#This Row],[2022 PE Obligations]:[2022 Paving Obligations]])</f>
        <v>40000</v>
      </c>
      <c r="AF1757" s="14">
        <v>40000</v>
      </c>
      <c r="AG1757" s="14">
        <v>0</v>
      </c>
      <c r="AH1757" s="14">
        <v>0</v>
      </c>
      <c r="AI1757" s="14">
        <v>0</v>
      </c>
      <c r="AJ1757" s="14">
        <v>40000</v>
      </c>
      <c r="AK1757" s="16" t="s">
        <v>7117</v>
      </c>
    </row>
    <row r="1758" spans="1:37" hidden="1" x14ac:dyDescent="0.35">
      <c r="A1758" s="159">
        <v>131796</v>
      </c>
      <c r="B1758" s="8">
        <v>1</v>
      </c>
      <c r="C1758" s="9" t="s">
        <v>85</v>
      </c>
      <c r="D1758" s="10">
        <v>44375</v>
      </c>
      <c r="E1758" s="9" t="s">
        <v>6624</v>
      </c>
      <c r="F1758" s="10">
        <v>44470</v>
      </c>
      <c r="G1758" s="9" t="s">
        <v>152</v>
      </c>
      <c r="H1758" s="11" t="s">
        <v>337</v>
      </c>
      <c r="I1758" s="9"/>
      <c r="J1758" s="12"/>
      <c r="K1758" s="9"/>
      <c r="L1758" s="12"/>
      <c r="M1758" s="11" t="s">
        <v>7118</v>
      </c>
      <c r="N1758" s="11"/>
      <c r="O1758" s="9" t="s">
        <v>119</v>
      </c>
      <c r="P1758" s="9" t="s">
        <v>19</v>
      </c>
      <c r="Q1758" s="11"/>
      <c r="R1758" s="166" t="s">
        <v>1778</v>
      </c>
      <c r="S1758" s="166" t="s">
        <v>1778</v>
      </c>
      <c r="T1758" s="15" t="s">
        <v>505</v>
      </c>
      <c r="U1758" s="12"/>
      <c r="V1758" s="9"/>
      <c r="W1758" s="12" t="s">
        <v>93</v>
      </c>
      <c r="X1758" s="12"/>
      <c r="Y1758" s="12"/>
      <c r="Z1758" s="11"/>
      <c r="AA1758" s="14">
        <v>0</v>
      </c>
      <c r="AB1758" s="14">
        <v>0</v>
      </c>
      <c r="AC1758" s="14">
        <v>206044.2</v>
      </c>
      <c r="AD1758" s="14">
        <v>0</v>
      </c>
      <c r="AE1758" s="161">
        <f>SUM(TAMPData2202[[#This Row],[2022 PE Obligations]:[2022 Paving Obligations]])</f>
        <v>206044.2</v>
      </c>
      <c r="AF1758" s="14">
        <v>0</v>
      </c>
      <c r="AG1758" s="14">
        <v>0</v>
      </c>
      <c r="AH1758" s="14">
        <v>206044.2</v>
      </c>
      <c r="AI1758" s="14">
        <v>0</v>
      </c>
      <c r="AJ1758" s="14">
        <v>206044.2</v>
      </c>
      <c r="AK1758" s="16" t="s">
        <v>7119</v>
      </c>
    </row>
    <row r="1759" spans="1:37" hidden="1" x14ac:dyDescent="0.35">
      <c r="A1759" s="159">
        <v>131798</v>
      </c>
      <c r="B1759" s="8">
        <v>2</v>
      </c>
      <c r="C1759" s="9" t="s">
        <v>85</v>
      </c>
      <c r="D1759" s="10">
        <v>44375</v>
      </c>
      <c r="E1759" s="9" t="s">
        <v>5969</v>
      </c>
      <c r="F1759" s="10">
        <v>44536</v>
      </c>
      <c r="G1759" s="9" t="s">
        <v>152</v>
      </c>
      <c r="H1759" s="11" t="s">
        <v>128</v>
      </c>
      <c r="I1759" s="9"/>
      <c r="J1759" s="12"/>
      <c r="K1759" s="9"/>
      <c r="L1759" s="12" t="s">
        <v>4981</v>
      </c>
      <c r="M1759" s="11" t="s">
        <v>7120</v>
      </c>
      <c r="N1759" s="11"/>
      <c r="O1759" s="9" t="s">
        <v>5405</v>
      </c>
      <c r="P1759" s="9"/>
      <c r="Q1759" s="11"/>
      <c r="R1759" s="166" t="s">
        <v>1778</v>
      </c>
      <c r="S1759" s="9"/>
      <c r="T1759" s="15" t="s">
        <v>505</v>
      </c>
      <c r="U1759" s="12"/>
      <c r="V1759" s="9"/>
      <c r="W1759" s="12" t="s">
        <v>93</v>
      </c>
      <c r="X1759" s="12"/>
      <c r="Y1759" s="12"/>
      <c r="Z1759" s="11"/>
      <c r="AA1759" s="14">
        <v>0</v>
      </c>
      <c r="AB1759" s="14">
        <v>0</v>
      </c>
      <c r="AC1759" s="14">
        <v>150000</v>
      </c>
      <c r="AD1759" s="14">
        <v>0</v>
      </c>
      <c r="AE1759" s="161">
        <f>SUM(TAMPData2202[[#This Row],[2022 PE Obligations]:[2022 Paving Obligations]])</f>
        <v>150000</v>
      </c>
      <c r="AF1759" s="14">
        <v>0</v>
      </c>
      <c r="AG1759" s="14">
        <v>0</v>
      </c>
      <c r="AH1759" s="14">
        <v>150000</v>
      </c>
      <c r="AI1759" s="14">
        <v>0</v>
      </c>
      <c r="AJ1759" s="14">
        <v>150000</v>
      </c>
      <c r="AK1759" s="16" t="s">
        <v>7121</v>
      </c>
    </row>
    <row r="1760" spans="1:37" hidden="1" x14ac:dyDescent="0.35">
      <c r="A1760" s="159">
        <v>131799</v>
      </c>
      <c r="B1760" s="8">
        <v>2</v>
      </c>
      <c r="C1760" s="9" t="s">
        <v>85</v>
      </c>
      <c r="D1760" s="10">
        <v>44375</v>
      </c>
      <c r="E1760" s="9" t="s">
        <v>5969</v>
      </c>
      <c r="F1760" s="10">
        <v>44375</v>
      </c>
      <c r="G1760" s="9" t="s">
        <v>5969</v>
      </c>
      <c r="H1760" s="11" t="s">
        <v>1888</v>
      </c>
      <c r="I1760" s="9"/>
      <c r="J1760" s="12"/>
      <c r="K1760" s="9"/>
      <c r="L1760" s="12" t="s">
        <v>4981</v>
      </c>
      <c r="M1760" s="11" t="s">
        <v>7122</v>
      </c>
      <c r="N1760" s="11"/>
      <c r="O1760" s="9" t="s">
        <v>5405</v>
      </c>
      <c r="P1760" s="9"/>
      <c r="Q1760" s="11"/>
      <c r="R1760" s="166" t="s">
        <v>1778</v>
      </c>
      <c r="S1760" s="9"/>
      <c r="T1760" s="15" t="s">
        <v>505</v>
      </c>
      <c r="U1760" s="12"/>
      <c r="V1760" s="9"/>
      <c r="W1760" s="12" t="s">
        <v>93</v>
      </c>
      <c r="X1760" s="12"/>
      <c r="Y1760" s="12"/>
      <c r="Z1760" s="11"/>
      <c r="AA1760" s="14">
        <v>0</v>
      </c>
      <c r="AB1760" s="14">
        <v>0</v>
      </c>
      <c r="AC1760" s="14">
        <v>337500</v>
      </c>
      <c r="AD1760" s="14">
        <v>0</v>
      </c>
      <c r="AE1760" s="161">
        <f>SUM(TAMPData2202[[#This Row],[2022 PE Obligations]:[2022 Paving Obligations]])</f>
        <v>337500</v>
      </c>
      <c r="AF1760" s="14">
        <v>0</v>
      </c>
      <c r="AG1760" s="14">
        <v>0</v>
      </c>
      <c r="AH1760" s="14">
        <v>337500</v>
      </c>
      <c r="AI1760" s="14">
        <v>0</v>
      </c>
      <c r="AJ1760" s="14">
        <v>337500</v>
      </c>
      <c r="AK1760" s="16" t="s">
        <v>7123</v>
      </c>
    </row>
    <row r="1761" spans="1:37" hidden="1" x14ac:dyDescent="0.35">
      <c r="A1761" s="159">
        <v>131800</v>
      </c>
      <c r="B1761" s="8">
        <v>1</v>
      </c>
      <c r="C1761" s="9" t="s">
        <v>85</v>
      </c>
      <c r="D1761" s="10">
        <v>44375</v>
      </c>
      <c r="E1761" s="9" t="s">
        <v>6624</v>
      </c>
      <c r="F1761" s="10">
        <v>44536</v>
      </c>
      <c r="G1761" s="9" t="s">
        <v>152</v>
      </c>
      <c r="H1761" s="11" t="s">
        <v>248</v>
      </c>
      <c r="I1761" s="9"/>
      <c r="J1761" s="12"/>
      <c r="K1761" s="9"/>
      <c r="L1761" s="12"/>
      <c r="M1761" s="11" t="s">
        <v>7124</v>
      </c>
      <c r="N1761" s="11"/>
      <c r="O1761" s="9" t="s">
        <v>119</v>
      </c>
      <c r="P1761" s="9" t="s">
        <v>19</v>
      </c>
      <c r="Q1761" s="11"/>
      <c r="R1761" s="166" t="s">
        <v>1778</v>
      </c>
      <c r="S1761" s="166" t="s">
        <v>1778</v>
      </c>
      <c r="T1761" s="15" t="s">
        <v>505</v>
      </c>
      <c r="U1761" s="12"/>
      <c r="V1761" s="9"/>
      <c r="W1761" s="12" t="s">
        <v>93</v>
      </c>
      <c r="X1761" s="12"/>
      <c r="Y1761" s="12"/>
      <c r="Z1761" s="11"/>
      <c r="AA1761" s="14">
        <v>0</v>
      </c>
      <c r="AB1761" s="14">
        <v>0</v>
      </c>
      <c r="AC1761" s="14">
        <v>73088.25</v>
      </c>
      <c r="AD1761" s="14">
        <v>0</v>
      </c>
      <c r="AE1761" s="161">
        <f>SUM(TAMPData2202[[#This Row],[2022 PE Obligations]:[2022 Paving Obligations]])</f>
        <v>73088.25</v>
      </c>
      <c r="AF1761" s="14">
        <v>0</v>
      </c>
      <c r="AG1761" s="14">
        <v>0</v>
      </c>
      <c r="AH1761" s="14">
        <v>73088.25</v>
      </c>
      <c r="AI1761" s="14">
        <v>0</v>
      </c>
      <c r="AJ1761" s="14">
        <v>73088.25</v>
      </c>
      <c r="AK1761" s="16" t="s">
        <v>7125</v>
      </c>
    </row>
    <row r="1762" spans="1:37" ht="36" hidden="1" x14ac:dyDescent="0.35">
      <c r="A1762" s="159">
        <v>131801</v>
      </c>
      <c r="B1762" s="8">
        <v>3</v>
      </c>
      <c r="C1762" s="9" t="s">
        <v>85</v>
      </c>
      <c r="D1762" s="10">
        <v>44375</v>
      </c>
      <c r="E1762" s="9" t="s">
        <v>98</v>
      </c>
      <c r="F1762" s="10">
        <v>44470</v>
      </c>
      <c r="G1762" s="9" t="s">
        <v>152</v>
      </c>
      <c r="H1762" s="11" t="s">
        <v>785</v>
      </c>
      <c r="I1762" s="9" t="s">
        <v>477</v>
      </c>
      <c r="J1762" s="12" t="s">
        <v>299</v>
      </c>
      <c r="K1762" s="9"/>
      <c r="L1762" s="12" t="s">
        <v>300</v>
      </c>
      <c r="M1762" s="11" t="s">
        <v>4897</v>
      </c>
      <c r="N1762" s="11" t="s">
        <v>4898</v>
      </c>
      <c r="O1762" s="9" t="s">
        <v>119</v>
      </c>
      <c r="P1762" s="9" t="s">
        <v>439</v>
      </c>
      <c r="Q1762" s="11"/>
      <c r="R1762" s="166" t="s">
        <v>39</v>
      </c>
      <c r="S1762" s="9" t="s">
        <v>42</v>
      </c>
      <c r="T1762" s="13">
        <v>0.01</v>
      </c>
      <c r="U1762" s="12"/>
      <c r="V1762" s="9"/>
      <c r="W1762" s="12" t="s">
        <v>93</v>
      </c>
      <c r="X1762" s="12" t="s">
        <v>303</v>
      </c>
      <c r="Y1762" s="153" t="s">
        <v>29</v>
      </c>
      <c r="Z1762" s="11"/>
      <c r="AA1762" s="14">
        <v>0</v>
      </c>
      <c r="AB1762" s="14">
        <v>0</v>
      </c>
      <c r="AC1762" s="14">
        <v>220000</v>
      </c>
      <c r="AD1762" s="14">
        <v>0</v>
      </c>
      <c r="AE1762" s="161">
        <f>SUM(TAMPData2202[[#This Row],[2022 PE Obligations]:[2022 Paving Obligations]])</f>
        <v>220000</v>
      </c>
      <c r="AF1762" s="14">
        <v>0</v>
      </c>
      <c r="AG1762" s="14">
        <v>0</v>
      </c>
      <c r="AH1762" s="14">
        <v>220000</v>
      </c>
      <c r="AI1762" s="14">
        <v>0</v>
      </c>
      <c r="AJ1762" s="14">
        <v>220000</v>
      </c>
      <c r="AK1762" s="16" t="s">
        <v>4900</v>
      </c>
    </row>
    <row r="1763" spans="1:37" hidden="1" x14ac:dyDescent="0.35">
      <c r="A1763" s="159">
        <v>131803</v>
      </c>
      <c r="B1763" s="8">
        <v>1</v>
      </c>
      <c r="C1763" s="9" t="s">
        <v>85</v>
      </c>
      <c r="D1763" s="10">
        <v>44376</v>
      </c>
      <c r="E1763" s="9" t="s">
        <v>5969</v>
      </c>
      <c r="F1763" s="10">
        <v>44470</v>
      </c>
      <c r="G1763" s="9" t="s">
        <v>152</v>
      </c>
      <c r="H1763" s="11" t="s">
        <v>347</v>
      </c>
      <c r="I1763" s="9"/>
      <c r="J1763" s="12"/>
      <c r="K1763" s="9"/>
      <c r="L1763" s="12" t="s">
        <v>4981</v>
      </c>
      <c r="M1763" s="11" t="s">
        <v>7126</v>
      </c>
      <c r="N1763" s="11"/>
      <c r="O1763" s="9" t="s">
        <v>5405</v>
      </c>
      <c r="P1763" s="9"/>
      <c r="Q1763" s="11"/>
      <c r="R1763" s="166" t="s">
        <v>1778</v>
      </c>
      <c r="S1763" s="9"/>
      <c r="T1763" s="15" t="s">
        <v>505</v>
      </c>
      <c r="U1763" s="12"/>
      <c r="V1763" s="9"/>
      <c r="W1763" s="12" t="s">
        <v>93</v>
      </c>
      <c r="X1763" s="12"/>
      <c r="Y1763" s="12"/>
      <c r="Z1763" s="11"/>
      <c r="AA1763" s="14">
        <v>0</v>
      </c>
      <c r="AB1763" s="14">
        <v>0</v>
      </c>
      <c r="AC1763" s="14">
        <v>362268.8</v>
      </c>
      <c r="AD1763" s="14">
        <v>0</v>
      </c>
      <c r="AE1763" s="161">
        <f>SUM(TAMPData2202[[#This Row],[2022 PE Obligations]:[2022 Paving Obligations]])</f>
        <v>362268.8</v>
      </c>
      <c r="AF1763" s="14">
        <v>0</v>
      </c>
      <c r="AG1763" s="14">
        <v>0</v>
      </c>
      <c r="AH1763" s="14">
        <v>362268.8</v>
      </c>
      <c r="AI1763" s="14">
        <v>0</v>
      </c>
      <c r="AJ1763" s="14">
        <v>362268.8</v>
      </c>
      <c r="AK1763" s="16" t="s">
        <v>7127</v>
      </c>
    </row>
    <row r="1764" spans="1:37" ht="36" hidden="1" x14ac:dyDescent="0.35">
      <c r="A1764" s="159">
        <v>131804</v>
      </c>
      <c r="B1764" s="8">
        <v>4</v>
      </c>
      <c r="C1764" s="9" t="s">
        <v>85</v>
      </c>
      <c r="D1764" s="10">
        <v>44376</v>
      </c>
      <c r="E1764" s="9" t="s">
        <v>5969</v>
      </c>
      <c r="F1764" s="10">
        <v>44536</v>
      </c>
      <c r="G1764" s="9" t="s">
        <v>152</v>
      </c>
      <c r="H1764" s="11" t="s">
        <v>196</v>
      </c>
      <c r="I1764" s="9"/>
      <c r="J1764" s="12"/>
      <c r="K1764" s="9"/>
      <c r="L1764" s="12" t="s">
        <v>4981</v>
      </c>
      <c r="M1764" s="11" t="s">
        <v>7128</v>
      </c>
      <c r="N1764" s="11"/>
      <c r="O1764" s="9" t="s">
        <v>5405</v>
      </c>
      <c r="P1764" s="9"/>
      <c r="Q1764" s="11"/>
      <c r="R1764" s="166" t="s">
        <v>1778</v>
      </c>
      <c r="S1764" s="9"/>
      <c r="T1764" s="15" t="s">
        <v>505</v>
      </c>
      <c r="U1764" s="12"/>
      <c r="V1764" s="9"/>
      <c r="W1764" s="12" t="s">
        <v>93</v>
      </c>
      <c r="X1764" s="12"/>
      <c r="Y1764" s="12"/>
      <c r="Z1764" s="11"/>
      <c r="AA1764" s="14">
        <v>0</v>
      </c>
      <c r="AB1764" s="14">
        <v>0</v>
      </c>
      <c r="AC1764" s="14">
        <v>61477</v>
      </c>
      <c r="AD1764" s="14">
        <v>0</v>
      </c>
      <c r="AE1764" s="161">
        <f>SUM(TAMPData2202[[#This Row],[2022 PE Obligations]:[2022 Paving Obligations]])</f>
        <v>61477</v>
      </c>
      <c r="AF1764" s="14">
        <v>0</v>
      </c>
      <c r="AG1764" s="14">
        <v>0</v>
      </c>
      <c r="AH1764" s="14">
        <v>61477</v>
      </c>
      <c r="AI1764" s="14">
        <v>0</v>
      </c>
      <c r="AJ1764" s="14">
        <v>61477</v>
      </c>
      <c r="AK1764" s="16" t="s">
        <v>7129</v>
      </c>
    </row>
    <row r="1765" spans="1:37" hidden="1" x14ac:dyDescent="0.35">
      <c r="A1765" s="159">
        <v>131805</v>
      </c>
      <c r="B1765" s="8">
        <v>3</v>
      </c>
      <c r="C1765" s="9" t="s">
        <v>85</v>
      </c>
      <c r="D1765" s="10">
        <v>44376</v>
      </c>
      <c r="E1765" s="9" t="s">
        <v>5969</v>
      </c>
      <c r="F1765" s="10">
        <v>44536</v>
      </c>
      <c r="G1765" s="9" t="s">
        <v>152</v>
      </c>
      <c r="H1765" s="11" t="s">
        <v>365</v>
      </c>
      <c r="I1765" s="9"/>
      <c r="J1765" s="12"/>
      <c r="K1765" s="9"/>
      <c r="L1765" s="12" t="s">
        <v>4981</v>
      </c>
      <c r="M1765" s="11" t="s">
        <v>7130</v>
      </c>
      <c r="N1765" s="11"/>
      <c r="O1765" s="9" t="s">
        <v>5405</v>
      </c>
      <c r="P1765" s="9"/>
      <c r="Q1765" s="11"/>
      <c r="R1765" s="166" t="s">
        <v>1778</v>
      </c>
      <c r="S1765" s="9"/>
      <c r="T1765" s="15" t="s">
        <v>505</v>
      </c>
      <c r="U1765" s="12"/>
      <c r="V1765" s="9"/>
      <c r="W1765" s="12" t="s">
        <v>93</v>
      </c>
      <c r="X1765" s="12"/>
      <c r="Y1765" s="12"/>
      <c r="Z1765" s="11"/>
      <c r="AA1765" s="14">
        <v>0</v>
      </c>
      <c r="AB1765" s="14">
        <v>0</v>
      </c>
      <c r="AC1765" s="14">
        <v>71111</v>
      </c>
      <c r="AD1765" s="14">
        <v>0</v>
      </c>
      <c r="AE1765" s="161">
        <f>SUM(TAMPData2202[[#This Row],[2022 PE Obligations]:[2022 Paving Obligations]])</f>
        <v>71111</v>
      </c>
      <c r="AF1765" s="14">
        <v>0</v>
      </c>
      <c r="AG1765" s="14">
        <v>0</v>
      </c>
      <c r="AH1765" s="14">
        <v>71111</v>
      </c>
      <c r="AI1765" s="14">
        <v>0</v>
      </c>
      <c r="AJ1765" s="14">
        <v>71111</v>
      </c>
      <c r="AK1765" s="16" t="s">
        <v>7131</v>
      </c>
    </row>
    <row r="1766" spans="1:37" hidden="1" x14ac:dyDescent="0.35">
      <c r="A1766" s="159">
        <v>131806</v>
      </c>
      <c r="B1766" s="8">
        <v>1</v>
      </c>
      <c r="C1766" s="9" t="s">
        <v>85</v>
      </c>
      <c r="D1766" s="10">
        <v>44376</v>
      </c>
      <c r="E1766" s="9" t="s">
        <v>6624</v>
      </c>
      <c r="F1766" s="10">
        <v>44536</v>
      </c>
      <c r="G1766" s="9" t="s">
        <v>152</v>
      </c>
      <c r="H1766" s="11" t="s">
        <v>285</v>
      </c>
      <c r="I1766" s="9"/>
      <c r="J1766" s="12"/>
      <c r="K1766" s="9"/>
      <c r="L1766" s="12"/>
      <c r="M1766" s="11" t="s">
        <v>7132</v>
      </c>
      <c r="N1766" s="11"/>
      <c r="O1766" s="9" t="s">
        <v>119</v>
      </c>
      <c r="P1766" s="9" t="s">
        <v>19</v>
      </c>
      <c r="Q1766" s="11"/>
      <c r="R1766" s="166" t="s">
        <v>1778</v>
      </c>
      <c r="S1766" s="166" t="s">
        <v>1778</v>
      </c>
      <c r="T1766" s="15" t="s">
        <v>505</v>
      </c>
      <c r="U1766" s="12"/>
      <c r="V1766" s="9"/>
      <c r="W1766" s="12" t="s">
        <v>93</v>
      </c>
      <c r="X1766" s="12"/>
      <c r="Y1766" s="12"/>
      <c r="Z1766" s="11"/>
      <c r="AA1766" s="14">
        <v>0</v>
      </c>
      <c r="AB1766" s="14">
        <v>0</v>
      </c>
      <c r="AC1766" s="14">
        <v>85694.55</v>
      </c>
      <c r="AD1766" s="14">
        <v>0</v>
      </c>
      <c r="AE1766" s="161">
        <f>SUM(TAMPData2202[[#This Row],[2022 PE Obligations]:[2022 Paving Obligations]])</f>
        <v>85694.55</v>
      </c>
      <c r="AF1766" s="14">
        <v>0</v>
      </c>
      <c r="AG1766" s="14">
        <v>0</v>
      </c>
      <c r="AH1766" s="14">
        <v>85694.55</v>
      </c>
      <c r="AI1766" s="14">
        <v>0</v>
      </c>
      <c r="AJ1766" s="14">
        <v>85694.55</v>
      </c>
      <c r="AK1766" s="16" t="s">
        <v>7133</v>
      </c>
    </row>
    <row r="1767" spans="1:37" ht="36" hidden="1" x14ac:dyDescent="0.35">
      <c r="A1767" s="159">
        <v>131807</v>
      </c>
      <c r="B1767" s="8">
        <v>3</v>
      </c>
      <c r="C1767" s="9" t="s">
        <v>85</v>
      </c>
      <c r="D1767" s="10">
        <v>44376</v>
      </c>
      <c r="E1767" s="9" t="s">
        <v>5969</v>
      </c>
      <c r="F1767" s="10">
        <v>44536</v>
      </c>
      <c r="G1767" s="9" t="s">
        <v>152</v>
      </c>
      <c r="H1767" s="11" t="s">
        <v>365</v>
      </c>
      <c r="I1767" s="9"/>
      <c r="J1767" s="12"/>
      <c r="K1767" s="9"/>
      <c r="L1767" s="12" t="s">
        <v>4981</v>
      </c>
      <c r="M1767" s="11" t="s">
        <v>7134</v>
      </c>
      <c r="N1767" s="11"/>
      <c r="O1767" s="9" t="s">
        <v>5405</v>
      </c>
      <c r="P1767" s="9"/>
      <c r="Q1767" s="11"/>
      <c r="R1767" s="166" t="s">
        <v>1778</v>
      </c>
      <c r="S1767" s="9"/>
      <c r="T1767" s="15" t="s">
        <v>505</v>
      </c>
      <c r="U1767" s="12"/>
      <c r="V1767" s="9"/>
      <c r="W1767" s="12" t="s">
        <v>93</v>
      </c>
      <c r="X1767" s="12"/>
      <c r="Y1767" s="12"/>
      <c r="Z1767" s="11"/>
      <c r="AA1767" s="14">
        <v>0</v>
      </c>
      <c r="AB1767" s="14">
        <v>0</v>
      </c>
      <c r="AC1767" s="14">
        <v>417284</v>
      </c>
      <c r="AD1767" s="14">
        <v>0</v>
      </c>
      <c r="AE1767" s="161">
        <f>SUM(TAMPData2202[[#This Row],[2022 PE Obligations]:[2022 Paving Obligations]])</f>
        <v>417284</v>
      </c>
      <c r="AF1767" s="14">
        <v>0</v>
      </c>
      <c r="AG1767" s="14">
        <v>0</v>
      </c>
      <c r="AH1767" s="14">
        <v>417284</v>
      </c>
      <c r="AI1767" s="14">
        <v>0</v>
      </c>
      <c r="AJ1767" s="14">
        <v>417284</v>
      </c>
      <c r="AK1767" s="16" t="s">
        <v>7135</v>
      </c>
    </row>
    <row r="1768" spans="1:37" ht="36" hidden="1" x14ac:dyDescent="0.35">
      <c r="A1768" s="159">
        <v>131808</v>
      </c>
      <c r="B1768" s="8">
        <v>1</v>
      </c>
      <c r="C1768" s="9" t="s">
        <v>85</v>
      </c>
      <c r="D1768" s="10">
        <v>44376</v>
      </c>
      <c r="E1768" s="9" t="s">
        <v>5969</v>
      </c>
      <c r="F1768" s="10">
        <v>44536</v>
      </c>
      <c r="G1768" s="9" t="s">
        <v>152</v>
      </c>
      <c r="H1768" s="11" t="s">
        <v>297</v>
      </c>
      <c r="I1768" s="9"/>
      <c r="J1768" s="12"/>
      <c r="K1768" s="9"/>
      <c r="L1768" s="12" t="s">
        <v>4981</v>
      </c>
      <c r="M1768" s="11" t="s">
        <v>7136</v>
      </c>
      <c r="N1768" s="11"/>
      <c r="O1768" s="9" t="s">
        <v>5405</v>
      </c>
      <c r="P1768" s="9"/>
      <c r="Q1768" s="11"/>
      <c r="R1768" s="166" t="s">
        <v>1778</v>
      </c>
      <c r="S1768" s="9"/>
      <c r="T1768" s="15" t="s">
        <v>505</v>
      </c>
      <c r="U1768" s="12"/>
      <c r="V1768" s="9"/>
      <c r="W1768" s="12" t="s">
        <v>93</v>
      </c>
      <c r="X1768" s="12"/>
      <c r="Y1768" s="12"/>
      <c r="Z1768" s="11"/>
      <c r="AA1768" s="14">
        <v>0</v>
      </c>
      <c r="AB1768" s="14">
        <v>0</v>
      </c>
      <c r="AC1768" s="14">
        <v>21562</v>
      </c>
      <c r="AD1768" s="14">
        <v>0</v>
      </c>
      <c r="AE1768" s="161">
        <f>SUM(TAMPData2202[[#This Row],[2022 PE Obligations]:[2022 Paving Obligations]])</f>
        <v>21562</v>
      </c>
      <c r="AF1768" s="14">
        <v>0</v>
      </c>
      <c r="AG1768" s="14">
        <v>0</v>
      </c>
      <c r="AH1768" s="14">
        <v>21562</v>
      </c>
      <c r="AI1768" s="14">
        <v>0</v>
      </c>
      <c r="AJ1768" s="14">
        <v>21562</v>
      </c>
      <c r="AK1768" s="16" t="s">
        <v>7137</v>
      </c>
    </row>
    <row r="1769" spans="1:37" hidden="1" x14ac:dyDescent="0.35">
      <c r="A1769" s="159">
        <v>131809</v>
      </c>
      <c r="B1769" s="8">
        <v>4</v>
      </c>
      <c r="C1769" s="9" t="s">
        <v>85</v>
      </c>
      <c r="D1769" s="10">
        <v>44376</v>
      </c>
      <c r="E1769" s="9" t="s">
        <v>5969</v>
      </c>
      <c r="F1769" s="10">
        <v>44473</v>
      </c>
      <c r="G1769" s="9" t="s">
        <v>152</v>
      </c>
      <c r="H1769" s="11" t="s">
        <v>88</v>
      </c>
      <c r="I1769" s="9"/>
      <c r="J1769" s="12"/>
      <c r="K1769" s="9"/>
      <c r="L1769" s="12" t="s">
        <v>4981</v>
      </c>
      <c r="M1769" s="11" t="s">
        <v>7138</v>
      </c>
      <c r="N1769" s="11"/>
      <c r="O1769" s="9" t="s">
        <v>5405</v>
      </c>
      <c r="P1769" s="9"/>
      <c r="Q1769" s="11"/>
      <c r="R1769" s="166" t="s">
        <v>1778</v>
      </c>
      <c r="S1769" s="9"/>
      <c r="T1769" s="15" t="s">
        <v>505</v>
      </c>
      <c r="U1769" s="12"/>
      <c r="V1769" s="9"/>
      <c r="W1769" s="12" t="s">
        <v>93</v>
      </c>
      <c r="X1769" s="12"/>
      <c r="Y1769" s="12"/>
      <c r="Z1769" s="11"/>
      <c r="AA1769" s="14">
        <v>0</v>
      </c>
      <c r="AB1769" s="14">
        <v>0</v>
      </c>
      <c r="AC1769" s="14">
        <v>142697</v>
      </c>
      <c r="AD1769" s="14">
        <v>0</v>
      </c>
      <c r="AE1769" s="161">
        <f>SUM(TAMPData2202[[#This Row],[2022 PE Obligations]:[2022 Paving Obligations]])</f>
        <v>142697</v>
      </c>
      <c r="AF1769" s="14">
        <v>0</v>
      </c>
      <c r="AG1769" s="14">
        <v>0</v>
      </c>
      <c r="AH1769" s="14">
        <v>142697</v>
      </c>
      <c r="AI1769" s="14">
        <v>0</v>
      </c>
      <c r="AJ1769" s="14">
        <v>142697</v>
      </c>
      <c r="AK1769" s="16" t="s">
        <v>7139</v>
      </c>
    </row>
    <row r="1770" spans="1:37" hidden="1" x14ac:dyDescent="0.35">
      <c r="A1770" s="159">
        <v>131810</v>
      </c>
      <c r="B1770" s="8">
        <v>3</v>
      </c>
      <c r="C1770" s="9" t="s">
        <v>85</v>
      </c>
      <c r="D1770" s="10">
        <v>44376</v>
      </c>
      <c r="E1770" s="9" t="s">
        <v>5969</v>
      </c>
      <c r="F1770" s="10">
        <v>44536</v>
      </c>
      <c r="G1770" s="9" t="s">
        <v>152</v>
      </c>
      <c r="H1770" s="11" t="s">
        <v>365</v>
      </c>
      <c r="I1770" s="9"/>
      <c r="J1770" s="12"/>
      <c r="K1770" s="9"/>
      <c r="L1770" s="12" t="s">
        <v>4981</v>
      </c>
      <c r="M1770" s="11" t="s">
        <v>7140</v>
      </c>
      <c r="N1770" s="11"/>
      <c r="O1770" s="9" t="s">
        <v>5405</v>
      </c>
      <c r="P1770" s="9"/>
      <c r="Q1770" s="11"/>
      <c r="R1770" s="166" t="s">
        <v>1778</v>
      </c>
      <c r="S1770" s="9"/>
      <c r="T1770" s="15" t="s">
        <v>505</v>
      </c>
      <c r="U1770" s="12"/>
      <c r="V1770" s="9"/>
      <c r="W1770" s="12" t="s">
        <v>93</v>
      </c>
      <c r="X1770" s="12"/>
      <c r="Y1770" s="12"/>
      <c r="Z1770" s="11"/>
      <c r="AA1770" s="14">
        <v>0</v>
      </c>
      <c r="AB1770" s="14">
        <v>0</v>
      </c>
      <c r="AC1770" s="14">
        <v>65366.9</v>
      </c>
      <c r="AD1770" s="14">
        <v>0</v>
      </c>
      <c r="AE1770" s="161">
        <f>SUM(TAMPData2202[[#This Row],[2022 PE Obligations]:[2022 Paving Obligations]])</f>
        <v>65366.9</v>
      </c>
      <c r="AF1770" s="14">
        <v>0</v>
      </c>
      <c r="AG1770" s="14">
        <v>0</v>
      </c>
      <c r="AH1770" s="14">
        <v>65366.9</v>
      </c>
      <c r="AI1770" s="14">
        <v>0</v>
      </c>
      <c r="AJ1770" s="14">
        <v>65366.9</v>
      </c>
      <c r="AK1770" s="16" t="s">
        <v>7141</v>
      </c>
    </row>
    <row r="1771" spans="1:37" hidden="1" x14ac:dyDescent="0.35">
      <c r="A1771" s="159">
        <v>131811</v>
      </c>
      <c r="B1771" s="8">
        <v>2</v>
      </c>
      <c r="C1771" s="9" t="s">
        <v>85</v>
      </c>
      <c r="D1771" s="10">
        <v>44376</v>
      </c>
      <c r="E1771" s="9" t="s">
        <v>6624</v>
      </c>
      <c r="F1771" s="10">
        <v>44536</v>
      </c>
      <c r="G1771" s="9" t="s">
        <v>152</v>
      </c>
      <c r="H1771" s="11" t="s">
        <v>123</v>
      </c>
      <c r="I1771" s="9"/>
      <c r="J1771" s="12"/>
      <c r="K1771" s="9"/>
      <c r="L1771" s="12"/>
      <c r="M1771" s="11" t="s">
        <v>7142</v>
      </c>
      <c r="N1771" s="11"/>
      <c r="O1771" s="9" t="s">
        <v>119</v>
      </c>
      <c r="P1771" s="9" t="s">
        <v>19</v>
      </c>
      <c r="Q1771" s="11"/>
      <c r="R1771" s="166" t="s">
        <v>1778</v>
      </c>
      <c r="S1771" s="166" t="s">
        <v>1778</v>
      </c>
      <c r="T1771" s="15" t="s">
        <v>505</v>
      </c>
      <c r="U1771" s="12"/>
      <c r="V1771" s="9"/>
      <c r="W1771" s="12" t="s">
        <v>93</v>
      </c>
      <c r="X1771" s="12"/>
      <c r="Y1771" s="12"/>
      <c r="Z1771" s="11"/>
      <c r="AA1771" s="14">
        <v>0</v>
      </c>
      <c r="AB1771" s="14">
        <v>0</v>
      </c>
      <c r="AC1771" s="14">
        <v>75050.5</v>
      </c>
      <c r="AD1771" s="14">
        <v>0</v>
      </c>
      <c r="AE1771" s="161">
        <f>SUM(TAMPData2202[[#This Row],[2022 PE Obligations]:[2022 Paving Obligations]])</f>
        <v>75050.5</v>
      </c>
      <c r="AF1771" s="14">
        <v>0</v>
      </c>
      <c r="AG1771" s="14">
        <v>0</v>
      </c>
      <c r="AH1771" s="14">
        <v>75050.5</v>
      </c>
      <c r="AI1771" s="14">
        <v>0</v>
      </c>
      <c r="AJ1771" s="14">
        <v>75050.5</v>
      </c>
      <c r="AK1771" s="16" t="s">
        <v>7143</v>
      </c>
    </row>
    <row r="1772" spans="1:37" hidden="1" x14ac:dyDescent="0.35">
      <c r="A1772" s="159">
        <v>131812</v>
      </c>
      <c r="B1772" s="8">
        <v>3</v>
      </c>
      <c r="C1772" s="9" t="s">
        <v>85</v>
      </c>
      <c r="D1772" s="10">
        <v>44377</v>
      </c>
      <c r="E1772" s="9" t="s">
        <v>3474</v>
      </c>
      <c r="F1772" s="10">
        <v>44536</v>
      </c>
      <c r="G1772" s="9" t="s">
        <v>152</v>
      </c>
      <c r="H1772" s="11" t="s">
        <v>365</v>
      </c>
      <c r="I1772" s="9" t="s">
        <v>539</v>
      </c>
      <c r="J1772" s="12" t="s">
        <v>299</v>
      </c>
      <c r="K1772" s="9"/>
      <c r="L1772" s="12" t="s">
        <v>300</v>
      </c>
      <c r="M1772" s="11" t="s">
        <v>7144</v>
      </c>
      <c r="N1772" s="11" t="s">
        <v>7145</v>
      </c>
      <c r="O1772" s="9" t="s">
        <v>1836</v>
      </c>
      <c r="P1772" s="9" t="s">
        <v>1836</v>
      </c>
      <c r="Q1772" s="11"/>
      <c r="R1772" s="166" t="s">
        <v>1778</v>
      </c>
      <c r="S1772" s="9"/>
      <c r="T1772" s="13">
        <v>0.21</v>
      </c>
      <c r="U1772" s="12"/>
      <c r="V1772" s="9"/>
      <c r="W1772" s="12" t="s">
        <v>93</v>
      </c>
      <c r="X1772" s="12" t="s">
        <v>303</v>
      </c>
      <c r="Y1772" s="153" t="s">
        <v>29</v>
      </c>
      <c r="Z1772" s="11"/>
      <c r="AA1772" s="14">
        <v>40000</v>
      </c>
      <c r="AB1772" s="14">
        <v>0</v>
      </c>
      <c r="AC1772" s="14">
        <v>0</v>
      </c>
      <c r="AD1772" s="14">
        <v>0</v>
      </c>
      <c r="AE1772" s="161">
        <f>SUM(TAMPData2202[[#This Row],[2022 PE Obligations]:[2022 Paving Obligations]])</f>
        <v>40000</v>
      </c>
      <c r="AF1772" s="14">
        <v>40000</v>
      </c>
      <c r="AG1772" s="14">
        <v>0</v>
      </c>
      <c r="AH1772" s="14">
        <v>0</v>
      </c>
      <c r="AI1772" s="14">
        <v>0</v>
      </c>
      <c r="AJ1772" s="14">
        <v>40000</v>
      </c>
      <c r="AK1772" s="16" t="s">
        <v>7146</v>
      </c>
    </row>
    <row r="1773" spans="1:37" hidden="1" x14ac:dyDescent="0.35">
      <c r="A1773" s="159">
        <v>131814</v>
      </c>
      <c r="B1773" s="8">
        <v>4</v>
      </c>
      <c r="C1773" s="9" t="s">
        <v>85</v>
      </c>
      <c r="D1773" s="10">
        <v>44378</v>
      </c>
      <c r="E1773" s="9" t="s">
        <v>3474</v>
      </c>
      <c r="F1773" s="10">
        <v>44536</v>
      </c>
      <c r="G1773" s="9" t="s">
        <v>152</v>
      </c>
      <c r="H1773" s="11" t="s">
        <v>331</v>
      </c>
      <c r="I1773" s="9" t="s">
        <v>484</v>
      </c>
      <c r="J1773" s="12" t="s">
        <v>101</v>
      </c>
      <c r="K1773" s="9"/>
      <c r="L1773" s="12" t="s">
        <v>101</v>
      </c>
      <c r="M1773" s="11" t="s">
        <v>7147</v>
      </c>
      <c r="N1773" s="11" t="s">
        <v>6001</v>
      </c>
      <c r="O1773" s="9" t="s">
        <v>1836</v>
      </c>
      <c r="P1773" s="9" t="s">
        <v>1836</v>
      </c>
      <c r="Q1773" s="11"/>
      <c r="R1773" s="166" t="s">
        <v>1778</v>
      </c>
      <c r="S1773" s="9"/>
      <c r="T1773" s="13">
        <v>2.8</v>
      </c>
      <c r="U1773" s="12"/>
      <c r="V1773" s="9"/>
      <c r="W1773" s="12" t="s">
        <v>93</v>
      </c>
      <c r="X1773" s="12" t="s">
        <v>13</v>
      </c>
      <c r="Y1773" s="12"/>
      <c r="Z1773" s="11"/>
      <c r="AA1773" s="14">
        <v>40000</v>
      </c>
      <c r="AB1773" s="14">
        <v>0</v>
      </c>
      <c r="AC1773" s="14">
        <v>0</v>
      </c>
      <c r="AD1773" s="14">
        <v>0</v>
      </c>
      <c r="AE1773" s="161">
        <f>SUM(TAMPData2202[[#This Row],[2022 PE Obligations]:[2022 Paving Obligations]])</f>
        <v>40000</v>
      </c>
      <c r="AF1773" s="14">
        <v>40000</v>
      </c>
      <c r="AG1773" s="14">
        <v>0</v>
      </c>
      <c r="AH1773" s="14">
        <v>0</v>
      </c>
      <c r="AI1773" s="14">
        <v>0</v>
      </c>
      <c r="AJ1773" s="14">
        <v>40000</v>
      </c>
      <c r="AK1773" s="16" t="s">
        <v>7148</v>
      </c>
    </row>
    <row r="1774" spans="1:37" hidden="1" x14ac:dyDescent="0.35">
      <c r="A1774" s="159">
        <v>131815</v>
      </c>
      <c r="B1774" s="8">
        <v>1</v>
      </c>
      <c r="C1774" s="9" t="s">
        <v>85</v>
      </c>
      <c r="D1774" s="10">
        <v>44378</v>
      </c>
      <c r="E1774" s="9" t="s">
        <v>398</v>
      </c>
      <c r="F1774" s="10">
        <v>44572</v>
      </c>
      <c r="G1774" s="9" t="s">
        <v>143</v>
      </c>
      <c r="H1774" s="11" t="s">
        <v>297</v>
      </c>
      <c r="I1774" s="9" t="s">
        <v>477</v>
      </c>
      <c r="J1774" s="12" t="s">
        <v>299</v>
      </c>
      <c r="K1774" s="9"/>
      <c r="L1774" s="12" t="s">
        <v>300</v>
      </c>
      <c r="M1774" s="11" t="s">
        <v>653</v>
      </c>
      <c r="N1774" s="11"/>
      <c r="O1774" s="9" t="s">
        <v>438</v>
      </c>
      <c r="P1774" s="9" t="s">
        <v>439</v>
      </c>
      <c r="Q1774" s="11"/>
      <c r="R1774" s="9" t="s">
        <v>39</v>
      </c>
      <c r="S1774" s="9" t="s">
        <v>46</v>
      </c>
      <c r="T1774" s="13">
        <v>0</v>
      </c>
      <c r="U1774" s="10">
        <v>44792</v>
      </c>
      <c r="V1774" s="9"/>
      <c r="W1774" s="12" t="s">
        <v>93</v>
      </c>
      <c r="X1774" s="12" t="s">
        <v>303</v>
      </c>
      <c r="Y1774" s="153" t="s">
        <v>29</v>
      </c>
      <c r="Z1774" s="11" t="s">
        <v>654</v>
      </c>
      <c r="AA1774" s="14">
        <v>0</v>
      </c>
      <c r="AB1774" s="14">
        <v>0</v>
      </c>
      <c r="AC1774" s="14">
        <v>201000</v>
      </c>
      <c r="AD1774" s="14">
        <v>0</v>
      </c>
      <c r="AE1774" s="161">
        <f>SUM(TAMPData2202[[#This Row],[2022 PE Obligations]:[2022 Paving Obligations]])</f>
        <v>201000</v>
      </c>
      <c r="AF1774" s="14">
        <v>0</v>
      </c>
      <c r="AG1774" s="14">
        <v>0</v>
      </c>
      <c r="AH1774" s="14">
        <v>201000</v>
      </c>
      <c r="AI1774" s="14">
        <v>0</v>
      </c>
      <c r="AJ1774" s="14">
        <v>201000</v>
      </c>
      <c r="AK1774" s="16" t="s">
        <v>655</v>
      </c>
    </row>
    <row r="1775" spans="1:37" hidden="1" x14ac:dyDescent="0.35">
      <c r="A1775" s="159">
        <v>131816</v>
      </c>
      <c r="B1775" s="8">
        <v>2</v>
      </c>
      <c r="C1775" s="9" t="s">
        <v>114</v>
      </c>
      <c r="D1775" s="10">
        <v>44378</v>
      </c>
      <c r="E1775" s="9" t="s">
        <v>6608</v>
      </c>
      <c r="F1775" s="10">
        <v>44558</v>
      </c>
      <c r="G1775" s="9" t="s">
        <v>6886</v>
      </c>
      <c r="H1775" s="11" t="s">
        <v>144</v>
      </c>
      <c r="I1775" s="9"/>
      <c r="J1775" s="12"/>
      <c r="K1775" s="9"/>
      <c r="L1775" s="12"/>
      <c r="M1775" s="11" t="s">
        <v>7149</v>
      </c>
      <c r="N1775" s="11"/>
      <c r="O1775" s="9" t="s">
        <v>5122</v>
      </c>
      <c r="P1775" s="9" t="s">
        <v>5123</v>
      </c>
      <c r="Q1775" s="11"/>
      <c r="R1775" s="166" t="s">
        <v>1778</v>
      </c>
      <c r="S1775" s="166" t="s">
        <v>1778</v>
      </c>
      <c r="T1775" s="15" t="s">
        <v>505</v>
      </c>
      <c r="U1775" s="12"/>
      <c r="V1775" s="9"/>
      <c r="W1775" s="12" t="s">
        <v>93</v>
      </c>
      <c r="X1775" s="12"/>
      <c r="Y1775" s="12"/>
      <c r="Z1775" s="11"/>
      <c r="AA1775" s="14">
        <v>0</v>
      </c>
      <c r="AB1775" s="14">
        <v>0</v>
      </c>
      <c r="AC1775" s="14">
        <v>43038.69</v>
      </c>
      <c r="AD1775" s="14">
        <v>0</v>
      </c>
      <c r="AE1775" s="161">
        <f>SUM(TAMPData2202[[#This Row],[2022 PE Obligations]:[2022 Paving Obligations]])</f>
        <v>43038.69</v>
      </c>
      <c r="AF1775" s="14">
        <v>0</v>
      </c>
      <c r="AG1775" s="14">
        <v>0</v>
      </c>
      <c r="AH1775" s="14">
        <v>43038.69</v>
      </c>
      <c r="AI1775" s="14">
        <v>0</v>
      </c>
      <c r="AJ1775" s="14">
        <v>43038.69</v>
      </c>
      <c r="AK1775" s="16" t="s">
        <v>7150</v>
      </c>
    </row>
    <row r="1776" spans="1:37" hidden="1" x14ac:dyDescent="0.35">
      <c r="A1776" s="159">
        <v>131817</v>
      </c>
      <c r="B1776" s="8">
        <v>2</v>
      </c>
      <c r="C1776" s="9" t="s">
        <v>85</v>
      </c>
      <c r="D1776" s="10">
        <v>44378</v>
      </c>
      <c r="E1776" s="9" t="s">
        <v>5969</v>
      </c>
      <c r="F1776" s="10">
        <v>44378</v>
      </c>
      <c r="G1776" s="9" t="s">
        <v>5969</v>
      </c>
      <c r="H1776" s="11" t="s">
        <v>1888</v>
      </c>
      <c r="I1776" s="9"/>
      <c r="J1776" s="12"/>
      <c r="K1776" s="9"/>
      <c r="L1776" s="12" t="s">
        <v>4981</v>
      </c>
      <c r="M1776" s="11" t="s">
        <v>7151</v>
      </c>
      <c r="N1776" s="11"/>
      <c r="O1776" s="9" t="s">
        <v>5405</v>
      </c>
      <c r="P1776" s="9"/>
      <c r="Q1776" s="11"/>
      <c r="R1776" s="166" t="s">
        <v>1778</v>
      </c>
      <c r="S1776" s="9"/>
      <c r="T1776" s="15" t="s">
        <v>505</v>
      </c>
      <c r="U1776" s="12"/>
      <c r="V1776" s="9"/>
      <c r="W1776" s="12" t="s">
        <v>93</v>
      </c>
      <c r="X1776" s="12"/>
      <c r="Y1776" s="12"/>
      <c r="Z1776" s="11"/>
      <c r="AA1776" s="14">
        <v>0</v>
      </c>
      <c r="AB1776" s="14">
        <v>0</v>
      </c>
      <c r="AC1776" s="14">
        <v>270000</v>
      </c>
      <c r="AD1776" s="14">
        <v>0</v>
      </c>
      <c r="AE1776" s="161">
        <f>SUM(TAMPData2202[[#This Row],[2022 PE Obligations]:[2022 Paving Obligations]])</f>
        <v>270000</v>
      </c>
      <c r="AF1776" s="14">
        <v>0</v>
      </c>
      <c r="AG1776" s="14">
        <v>0</v>
      </c>
      <c r="AH1776" s="14">
        <v>270000</v>
      </c>
      <c r="AI1776" s="14">
        <v>0</v>
      </c>
      <c r="AJ1776" s="14">
        <v>270000</v>
      </c>
      <c r="AK1776" s="16" t="s">
        <v>7152</v>
      </c>
    </row>
    <row r="1777" spans="1:37" hidden="1" x14ac:dyDescent="0.35">
      <c r="A1777" s="159">
        <v>131818</v>
      </c>
      <c r="B1777" s="8">
        <v>2</v>
      </c>
      <c r="C1777" s="9" t="s">
        <v>85</v>
      </c>
      <c r="D1777" s="10">
        <v>44379</v>
      </c>
      <c r="E1777" s="9" t="s">
        <v>3474</v>
      </c>
      <c r="F1777" s="10">
        <v>44484</v>
      </c>
      <c r="G1777" s="9" t="s">
        <v>152</v>
      </c>
      <c r="H1777" s="11" t="s">
        <v>223</v>
      </c>
      <c r="I1777" s="9" t="s">
        <v>813</v>
      </c>
      <c r="J1777" s="12" t="s">
        <v>101</v>
      </c>
      <c r="K1777" s="9"/>
      <c r="L1777" s="12" t="s">
        <v>101</v>
      </c>
      <c r="M1777" s="11" t="s">
        <v>7153</v>
      </c>
      <c r="N1777" s="11" t="s">
        <v>5714</v>
      </c>
      <c r="O1777" s="9" t="s">
        <v>1836</v>
      </c>
      <c r="P1777" s="9" t="s">
        <v>1836</v>
      </c>
      <c r="Q1777" s="11"/>
      <c r="R1777" s="166" t="s">
        <v>1778</v>
      </c>
      <c r="S1777" s="9"/>
      <c r="T1777" s="13">
        <v>1.06</v>
      </c>
      <c r="U1777" s="12"/>
      <c r="V1777" s="9"/>
      <c r="W1777" s="12" t="s">
        <v>93</v>
      </c>
      <c r="X1777" s="12" t="s">
        <v>13</v>
      </c>
      <c r="Y1777" s="12"/>
      <c r="Z1777" s="11"/>
      <c r="AA1777" s="14">
        <v>40000</v>
      </c>
      <c r="AB1777" s="14">
        <v>0</v>
      </c>
      <c r="AC1777" s="14">
        <v>0</v>
      </c>
      <c r="AD1777" s="14">
        <v>0</v>
      </c>
      <c r="AE1777" s="161">
        <f>SUM(TAMPData2202[[#This Row],[2022 PE Obligations]:[2022 Paving Obligations]])</f>
        <v>40000</v>
      </c>
      <c r="AF1777" s="14">
        <v>40000</v>
      </c>
      <c r="AG1777" s="14">
        <v>0</v>
      </c>
      <c r="AH1777" s="14">
        <v>0</v>
      </c>
      <c r="AI1777" s="14">
        <v>0</v>
      </c>
      <c r="AJ1777" s="14">
        <v>40000</v>
      </c>
      <c r="AK1777" s="16" t="s">
        <v>7154</v>
      </c>
    </row>
    <row r="1778" spans="1:37" hidden="1" x14ac:dyDescent="0.35">
      <c r="A1778" s="159">
        <v>131819</v>
      </c>
      <c r="B1778" s="8">
        <v>3</v>
      </c>
      <c r="C1778" s="9" t="s">
        <v>85</v>
      </c>
      <c r="D1778" s="10">
        <v>44379</v>
      </c>
      <c r="E1778" s="9" t="s">
        <v>6913</v>
      </c>
      <c r="F1778" s="10">
        <v>44379</v>
      </c>
      <c r="G1778" s="9" t="s">
        <v>6913</v>
      </c>
      <c r="H1778" s="11" t="s">
        <v>140</v>
      </c>
      <c r="I1778" s="9"/>
      <c r="J1778" s="12"/>
      <c r="K1778" s="9"/>
      <c r="L1778" s="12"/>
      <c r="M1778" s="11" t="s">
        <v>7155</v>
      </c>
      <c r="N1778" s="11"/>
      <c r="O1778" s="9" t="s">
        <v>5122</v>
      </c>
      <c r="P1778" s="9" t="s">
        <v>5123</v>
      </c>
      <c r="Q1778" s="11"/>
      <c r="R1778" s="166" t="s">
        <v>1778</v>
      </c>
      <c r="S1778" s="166" t="s">
        <v>1778</v>
      </c>
      <c r="T1778" s="15" t="s">
        <v>505</v>
      </c>
      <c r="U1778" s="12"/>
      <c r="V1778" s="9"/>
      <c r="W1778" s="12" t="s">
        <v>93</v>
      </c>
      <c r="X1778" s="12"/>
      <c r="Y1778" s="12"/>
      <c r="Z1778" s="11"/>
      <c r="AA1778" s="14">
        <v>0</v>
      </c>
      <c r="AB1778" s="14">
        <v>0</v>
      </c>
      <c r="AC1778" s="14">
        <v>15000</v>
      </c>
      <c r="AD1778" s="14">
        <v>0</v>
      </c>
      <c r="AE1778" s="161">
        <f>SUM(TAMPData2202[[#This Row],[2022 PE Obligations]:[2022 Paving Obligations]])</f>
        <v>15000</v>
      </c>
      <c r="AF1778" s="14">
        <v>0</v>
      </c>
      <c r="AG1778" s="14">
        <v>0</v>
      </c>
      <c r="AH1778" s="14">
        <v>15000</v>
      </c>
      <c r="AI1778" s="14">
        <v>0</v>
      </c>
      <c r="AJ1778" s="14">
        <v>15000</v>
      </c>
      <c r="AK1778" s="16" t="s">
        <v>7156</v>
      </c>
    </row>
    <row r="1779" spans="1:37" hidden="1" x14ac:dyDescent="0.35">
      <c r="A1779" s="159">
        <v>131820</v>
      </c>
      <c r="B1779" s="8">
        <v>4</v>
      </c>
      <c r="C1779" s="9" t="s">
        <v>85</v>
      </c>
      <c r="D1779" s="10">
        <v>44379</v>
      </c>
      <c r="E1779" s="9" t="s">
        <v>5969</v>
      </c>
      <c r="F1779" s="10">
        <v>44536</v>
      </c>
      <c r="G1779" s="9" t="s">
        <v>152</v>
      </c>
      <c r="H1779" s="11" t="s">
        <v>196</v>
      </c>
      <c r="I1779" s="9"/>
      <c r="J1779" s="12"/>
      <c r="K1779" s="9"/>
      <c r="L1779" s="12" t="s">
        <v>4981</v>
      </c>
      <c r="M1779" s="11" t="s">
        <v>7157</v>
      </c>
      <c r="N1779" s="11"/>
      <c r="O1779" s="9" t="s">
        <v>5405</v>
      </c>
      <c r="P1779" s="9"/>
      <c r="Q1779" s="11"/>
      <c r="R1779" s="166" t="s">
        <v>1778</v>
      </c>
      <c r="S1779" s="9"/>
      <c r="T1779" s="15" t="s">
        <v>505</v>
      </c>
      <c r="U1779" s="12"/>
      <c r="V1779" s="9"/>
      <c r="W1779" s="12" t="s">
        <v>93</v>
      </c>
      <c r="X1779" s="12"/>
      <c r="Y1779" s="12"/>
      <c r="Z1779" s="11"/>
      <c r="AA1779" s="14">
        <v>0</v>
      </c>
      <c r="AB1779" s="14">
        <v>0</v>
      </c>
      <c r="AC1779" s="14">
        <v>1319906</v>
      </c>
      <c r="AD1779" s="14">
        <v>0</v>
      </c>
      <c r="AE1779" s="161">
        <f>SUM(TAMPData2202[[#This Row],[2022 PE Obligations]:[2022 Paving Obligations]])</f>
        <v>1319906</v>
      </c>
      <c r="AF1779" s="14">
        <v>0</v>
      </c>
      <c r="AG1779" s="14">
        <v>0</v>
      </c>
      <c r="AH1779" s="14">
        <v>1319906</v>
      </c>
      <c r="AI1779" s="14">
        <v>0</v>
      </c>
      <c r="AJ1779" s="14">
        <v>1319906</v>
      </c>
      <c r="AK1779" s="16" t="s">
        <v>7158</v>
      </c>
    </row>
    <row r="1780" spans="1:37" hidden="1" x14ac:dyDescent="0.35">
      <c r="A1780" s="159">
        <v>131821</v>
      </c>
      <c r="B1780" s="8">
        <v>3</v>
      </c>
      <c r="C1780" s="9" t="s">
        <v>85</v>
      </c>
      <c r="D1780" s="10">
        <v>44379</v>
      </c>
      <c r="E1780" s="9" t="s">
        <v>6913</v>
      </c>
      <c r="F1780" s="10">
        <v>44379</v>
      </c>
      <c r="G1780" s="9" t="s">
        <v>6913</v>
      </c>
      <c r="H1780" s="11" t="s">
        <v>701</v>
      </c>
      <c r="I1780" s="9"/>
      <c r="J1780" s="12"/>
      <c r="K1780" s="9"/>
      <c r="L1780" s="12"/>
      <c r="M1780" s="11" t="s">
        <v>7159</v>
      </c>
      <c r="N1780" s="11"/>
      <c r="O1780" s="9" t="s">
        <v>5122</v>
      </c>
      <c r="P1780" s="9" t="s">
        <v>5123</v>
      </c>
      <c r="Q1780" s="11"/>
      <c r="R1780" s="166" t="s">
        <v>1778</v>
      </c>
      <c r="S1780" s="166" t="s">
        <v>1778</v>
      </c>
      <c r="T1780" s="15" t="s">
        <v>505</v>
      </c>
      <c r="U1780" s="12"/>
      <c r="V1780" s="9"/>
      <c r="W1780" s="12" t="s">
        <v>93</v>
      </c>
      <c r="X1780" s="12"/>
      <c r="Y1780" s="12"/>
      <c r="Z1780" s="11"/>
      <c r="AA1780" s="14">
        <v>0</v>
      </c>
      <c r="AB1780" s="14">
        <v>0</v>
      </c>
      <c r="AC1780" s="14">
        <v>51300</v>
      </c>
      <c r="AD1780" s="14">
        <v>0</v>
      </c>
      <c r="AE1780" s="161">
        <f>SUM(TAMPData2202[[#This Row],[2022 PE Obligations]:[2022 Paving Obligations]])</f>
        <v>51300</v>
      </c>
      <c r="AF1780" s="14">
        <v>0</v>
      </c>
      <c r="AG1780" s="14">
        <v>0</v>
      </c>
      <c r="AH1780" s="14">
        <v>51300</v>
      </c>
      <c r="AI1780" s="14">
        <v>0</v>
      </c>
      <c r="AJ1780" s="14">
        <v>51300</v>
      </c>
      <c r="AK1780" s="16" t="s">
        <v>7160</v>
      </c>
    </row>
    <row r="1781" spans="1:37" hidden="1" x14ac:dyDescent="0.35">
      <c r="A1781" s="159">
        <v>131822</v>
      </c>
      <c r="B1781" s="8">
        <v>3</v>
      </c>
      <c r="C1781" s="9" t="s">
        <v>85</v>
      </c>
      <c r="D1781" s="10">
        <v>44379</v>
      </c>
      <c r="E1781" s="9" t="s">
        <v>5969</v>
      </c>
      <c r="F1781" s="10">
        <v>44379</v>
      </c>
      <c r="G1781" s="9" t="s">
        <v>5969</v>
      </c>
      <c r="H1781" s="11" t="s">
        <v>1839</v>
      </c>
      <c r="I1781" s="9"/>
      <c r="J1781" s="12"/>
      <c r="K1781" s="9"/>
      <c r="L1781" s="12" t="s">
        <v>4981</v>
      </c>
      <c r="M1781" s="11" t="s">
        <v>7161</v>
      </c>
      <c r="N1781" s="11"/>
      <c r="O1781" s="9" t="s">
        <v>5405</v>
      </c>
      <c r="P1781" s="9"/>
      <c r="Q1781" s="11"/>
      <c r="R1781" s="166" t="s">
        <v>1778</v>
      </c>
      <c r="S1781" s="9"/>
      <c r="T1781" s="15" t="s">
        <v>505</v>
      </c>
      <c r="U1781" s="12"/>
      <c r="V1781" s="9"/>
      <c r="W1781" s="12" t="s">
        <v>93</v>
      </c>
      <c r="X1781" s="12"/>
      <c r="Y1781" s="12"/>
      <c r="Z1781" s="11"/>
      <c r="AA1781" s="14">
        <v>0</v>
      </c>
      <c r="AB1781" s="14">
        <v>0</v>
      </c>
      <c r="AC1781" s="14">
        <v>1567800</v>
      </c>
      <c r="AD1781" s="14">
        <v>0</v>
      </c>
      <c r="AE1781" s="161">
        <f>SUM(TAMPData2202[[#This Row],[2022 PE Obligations]:[2022 Paving Obligations]])</f>
        <v>1567800</v>
      </c>
      <c r="AF1781" s="14">
        <v>0</v>
      </c>
      <c r="AG1781" s="14">
        <v>0</v>
      </c>
      <c r="AH1781" s="14">
        <v>1567800</v>
      </c>
      <c r="AI1781" s="14">
        <v>0</v>
      </c>
      <c r="AJ1781" s="14">
        <v>1567800</v>
      </c>
      <c r="AK1781" s="16" t="s">
        <v>7162</v>
      </c>
    </row>
    <row r="1782" spans="1:37" hidden="1" x14ac:dyDescent="0.35">
      <c r="A1782" s="159">
        <v>131823</v>
      </c>
      <c r="B1782" s="8">
        <v>4</v>
      </c>
      <c r="C1782" s="9" t="s">
        <v>85</v>
      </c>
      <c r="D1782" s="10">
        <v>44379</v>
      </c>
      <c r="E1782" s="9" t="s">
        <v>5969</v>
      </c>
      <c r="F1782" s="10">
        <v>44379</v>
      </c>
      <c r="G1782" s="9" t="s">
        <v>5969</v>
      </c>
      <c r="H1782" s="11" t="s">
        <v>1760</v>
      </c>
      <c r="I1782" s="9"/>
      <c r="J1782" s="12"/>
      <c r="K1782" s="9"/>
      <c r="L1782" s="12" t="s">
        <v>4981</v>
      </c>
      <c r="M1782" s="11" t="s">
        <v>7163</v>
      </c>
      <c r="N1782" s="11"/>
      <c r="O1782" s="9" t="s">
        <v>5405</v>
      </c>
      <c r="P1782" s="9"/>
      <c r="Q1782" s="11"/>
      <c r="R1782" s="166" t="s">
        <v>1778</v>
      </c>
      <c r="S1782" s="9"/>
      <c r="T1782" s="15" t="s">
        <v>505</v>
      </c>
      <c r="U1782" s="12"/>
      <c r="V1782" s="9"/>
      <c r="W1782" s="12" t="s">
        <v>93</v>
      </c>
      <c r="X1782" s="12"/>
      <c r="Y1782" s="12"/>
      <c r="Z1782" s="11"/>
      <c r="AA1782" s="14">
        <v>0</v>
      </c>
      <c r="AB1782" s="14">
        <v>0</v>
      </c>
      <c r="AC1782" s="14">
        <v>469346</v>
      </c>
      <c r="AD1782" s="14">
        <v>0</v>
      </c>
      <c r="AE1782" s="161">
        <f>SUM(TAMPData2202[[#This Row],[2022 PE Obligations]:[2022 Paving Obligations]])</f>
        <v>469346</v>
      </c>
      <c r="AF1782" s="14">
        <v>0</v>
      </c>
      <c r="AG1782" s="14">
        <v>0</v>
      </c>
      <c r="AH1782" s="14">
        <v>469346</v>
      </c>
      <c r="AI1782" s="14">
        <v>0</v>
      </c>
      <c r="AJ1782" s="14">
        <v>469346</v>
      </c>
      <c r="AK1782" s="16" t="s">
        <v>7164</v>
      </c>
    </row>
    <row r="1783" spans="1:37" hidden="1" x14ac:dyDescent="0.35">
      <c r="A1783" s="159">
        <v>131824</v>
      </c>
      <c r="B1783" s="8">
        <v>3</v>
      </c>
      <c r="C1783" s="9" t="s">
        <v>85</v>
      </c>
      <c r="D1783" s="10">
        <v>44379</v>
      </c>
      <c r="E1783" s="9" t="s">
        <v>6913</v>
      </c>
      <c r="F1783" s="10">
        <v>44379</v>
      </c>
      <c r="G1783" s="9" t="s">
        <v>6913</v>
      </c>
      <c r="H1783" s="11" t="s">
        <v>358</v>
      </c>
      <c r="I1783" s="9"/>
      <c r="J1783" s="12"/>
      <c r="K1783" s="9"/>
      <c r="L1783" s="12"/>
      <c r="M1783" s="11" t="s">
        <v>7165</v>
      </c>
      <c r="N1783" s="11"/>
      <c r="O1783" s="9" t="s">
        <v>5122</v>
      </c>
      <c r="P1783" s="9" t="s">
        <v>5123</v>
      </c>
      <c r="Q1783" s="11"/>
      <c r="R1783" s="166" t="s">
        <v>1778</v>
      </c>
      <c r="S1783" s="166" t="s">
        <v>1778</v>
      </c>
      <c r="T1783" s="15" t="s">
        <v>505</v>
      </c>
      <c r="U1783" s="12"/>
      <c r="V1783" s="9"/>
      <c r="W1783" s="12" t="s">
        <v>93</v>
      </c>
      <c r="X1783" s="12"/>
      <c r="Y1783" s="12"/>
      <c r="Z1783" s="11"/>
      <c r="AA1783" s="14">
        <v>0</v>
      </c>
      <c r="AB1783" s="14">
        <v>0</v>
      </c>
      <c r="AC1783" s="14">
        <v>99800</v>
      </c>
      <c r="AD1783" s="14">
        <v>0</v>
      </c>
      <c r="AE1783" s="161">
        <f>SUM(TAMPData2202[[#This Row],[2022 PE Obligations]:[2022 Paving Obligations]])</f>
        <v>99800</v>
      </c>
      <c r="AF1783" s="14">
        <v>0</v>
      </c>
      <c r="AG1783" s="14">
        <v>0</v>
      </c>
      <c r="AH1783" s="14">
        <v>99800</v>
      </c>
      <c r="AI1783" s="14">
        <v>0</v>
      </c>
      <c r="AJ1783" s="14">
        <v>99800</v>
      </c>
      <c r="AK1783" s="16" t="s">
        <v>7166</v>
      </c>
    </row>
    <row r="1784" spans="1:37" hidden="1" x14ac:dyDescent="0.35">
      <c r="A1784" s="159">
        <v>131825</v>
      </c>
      <c r="B1784" s="8">
        <v>4</v>
      </c>
      <c r="C1784" s="9" t="s">
        <v>85</v>
      </c>
      <c r="D1784" s="10">
        <v>44379</v>
      </c>
      <c r="E1784" s="9" t="s">
        <v>6913</v>
      </c>
      <c r="F1784" s="10">
        <v>44379</v>
      </c>
      <c r="G1784" s="9" t="s">
        <v>6913</v>
      </c>
      <c r="H1784" s="11" t="s">
        <v>325</v>
      </c>
      <c r="I1784" s="9"/>
      <c r="J1784" s="12"/>
      <c r="K1784" s="9"/>
      <c r="L1784" s="12"/>
      <c r="M1784" s="11" t="s">
        <v>7167</v>
      </c>
      <c r="N1784" s="11"/>
      <c r="O1784" s="9" t="s">
        <v>5122</v>
      </c>
      <c r="P1784" s="9" t="s">
        <v>5123</v>
      </c>
      <c r="Q1784" s="11"/>
      <c r="R1784" s="166" t="s">
        <v>1778</v>
      </c>
      <c r="S1784" s="166" t="s">
        <v>1778</v>
      </c>
      <c r="T1784" s="15" t="s">
        <v>505</v>
      </c>
      <c r="U1784" s="12"/>
      <c r="V1784" s="9"/>
      <c r="W1784" s="12" t="s">
        <v>93</v>
      </c>
      <c r="X1784" s="12"/>
      <c r="Y1784" s="12"/>
      <c r="Z1784" s="11"/>
      <c r="AA1784" s="14">
        <v>0</v>
      </c>
      <c r="AB1784" s="14">
        <v>0</v>
      </c>
      <c r="AC1784" s="14">
        <v>33300</v>
      </c>
      <c r="AD1784" s="14">
        <v>0</v>
      </c>
      <c r="AE1784" s="161">
        <f>SUM(TAMPData2202[[#This Row],[2022 PE Obligations]:[2022 Paving Obligations]])</f>
        <v>33300</v>
      </c>
      <c r="AF1784" s="14">
        <v>0</v>
      </c>
      <c r="AG1784" s="14">
        <v>0</v>
      </c>
      <c r="AH1784" s="14">
        <v>33300</v>
      </c>
      <c r="AI1784" s="14">
        <v>0</v>
      </c>
      <c r="AJ1784" s="14">
        <v>33300</v>
      </c>
      <c r="AK1784" s="16" t="s">
        <v>7168</v>
      </c>
    </row>
    <row r="1785" spans="1:37" hidden="1" x14ac:dyDescent="0.35">
      <c r="A1785" s="159">
        <v>131827</v>
      </c>
      <c r="B1785" s="8">
        <v>4</v>
      </c>
      <c r="C1785" s="9" t="s">
        <v>85</v>
      </c>
      <c r="D1785" s="10">
        <v>44379</v>
      </c>
      <c r="E1785" s="9" t="s">
        <v>6913</v>
      </c>
      <c r="F1785" s="10">
        <v>44379</v>
      </c>
      <c r="G1785" s="9" t="s">
        <v>6913</v>
      </c>
      <c r="H1785" s="11" t="s">
        <v>893</v>
      </c>
      <c r="I1785" s="9"/>
      <c r="J1785" s="12"/>
      <c r="K1785" s="9"/>
      <c r="L1785" s="12"/>
      <c r="M1785" s="11" t="s">
        <v>7169</v>
      </c>
      <c r="N1785" s="11"/>
      <c r="O1785" s="9" t="s">
        <v>5122</v>
      </c>
      <c r="P1785" s="9" t="s">
        <v>5123</v>
      </c>
      <c r="Q1785" s="11"/>
      <c r="R1785" s="166" t="s">
        <v>1778</v>
      </c>
      <c r="S1785" s="166" t="s">
        <v>1778</v>
      </c>
      <c r="T1785" s="15" t="s">
        <v>505</v>
      </c>
      <c r="U1785" s="12"/>
      <c r="V1785" s="9"/>
      <c r="W1785" s="12" t="s">
        <v>93</v>
      </c>
      <c r="X1785" s="12"/>
      <c r="Y1785" s="12"/>
      <c r="Z1785" s="11"/>
      <c r="AA1785" s="14">
        <v>0</v>
      </c>
      <c r="AB1785" s="14">
        <v>0</v>
      </c>
      <c r="AC1785" s="14">
        <v>17500</v>
      </c>
      <c r="AD1785" s="14">
        <v>0</v>
      </c>
      <c r="AE1785" s="161">
        <f>SUM(TAMPData2202[[#This Row],[2022 PE Obligations]:[2022 Paving Obligations]])</f>
        <v>17500</v>
      </c>
      <c r="AF1785" s="14">
        <v>0</v>
      </c>
      <c r="AG1785" s="14">
        <v>0</v>
      </c>
      <c r="AH1785" s="14">
        <v>17500</v>
      </c>
      <c r="AI1785" s="14">
        <v>0</v>
      </c>
      <c r="AJ1785" s="14">
        <v>17500</v>
      </c>
      <c r="AK1785" s="16" t="s">
        <v>7170</v>
      </c>
    </row>
    <row r="1786" spans="1:37" hidden="1" x14ac:dyDescent="0.35">
      <c r="A1786" s="159">
        <v>131828</v>
      </c>
      <c r="B1786" s="8">
        <v>4</v>
      </c>
      <c r="C1786" s="9" t="s">
        <v>85</v>
      </c>
      <c r="D1786" s="10">
        <v>44379</v>
      </c>
      <c r="E1786" s="9" t="s">
        <v>6913</v>
      </c>
      <c r="F1786" s="10">
        <v>44379</v>
      </c>
      <c r="G1786" s="9" t="s">
        <v>6913</v>
      </c>
      <c r="H1786" s="11" t="s">
        <v>770</v>
      </c>
      <c r="I1786" s="9"/>
      <c r="J1786" s="12"/>
      <c r="K1786" s="9"/>
      <c r="L1786" s="12"/>
      <c r="M1786" s="11" t="s">
        <v>7171</v>
      </c>
      <c r="N1786" s="11"/>
      <c r="O1786" s="9" t="s">
        <v>5122</v>
      </c>
      <c r="P1786" s="9" t="s">
        <v>5123</v>
      </c>
      <c r="Q1786" s="11"/>
      <c r="R1786" s="166" t="s">
        <v>1778</v>
      </c>
      <c r="S1786" s="166" t="s">
        <v>1778</v>
      </c>
      <c r="T1786" s="15" t="s">
        <v>505</v>
      </c>
      <c r="U1786" s="12"/>
      <c r="V1786" s="9"/>
      <c r="W1786" s="12" t="s">
        <v>93</v>
      </c>
      <c r="X1786" s="12"/>
      <c r="Y1786" s="12"/>
      <c r="Z1786" s="11"/>
      <c r="AA1786" s="14">
        <v>0</v>
      </c>
      <c r="AB1786" s="14">
        <v>0</v>
      </c>
      <c r="AC1786" s="14">
        <v>99900</v>
      </c>
      <c r="AD1786" s="14">
        <v>0</v>
      </c>
      <c r="AE1786" s="161">
        <f>SUM(TAMPData2202[[#This Row],[2022 PE Obligations]:[2022 Paving Obligations]])</f>
        <v>99900</v>
      </c>
      <c r="AF1786" s="14">
        <v>0</v>
      </c>
      <c r="AG1786" s="14">
        <v>0</v>
      </c>
      <c r="AH1786" s="14">
        <v>99900</v>
      </c>
      <c r="AI1786" s="14">
        <v>0</v>
      </c>
      <c r="AJ1786" s="14">
        <v>99900</v>
      </c>
      <c r="AK1786" s="16" t="s">
        <v>7172</v>
      </c>
    </row>
    <row r="1787" spans="1:37" hidden="1" x14ac:dyDescent="0.35">
      <c r="A1787" s="159">
        <v>131829</v>
      </c>
      <c r="B1787" s="8">
        <v>1</v>
      </c>
      <c r="C1787" s="9" t="s">
        <v>114</v>
      </c>
      <c r="D1787" s="10">
        <v>44379</v>
      </c>
      <c r="E1787" s="9" t="s">
        <v>228</v>
      </c>
      <c r="F1787" s="10">
        <v>44596</v>
      </c>
      <c r="G1787" s="9" t="s">
        <v>228</v>
      </c>
      <c r="H1787" s="11" t="s">
        <v>523</v>
      </c>
      <c r="I1787" s="9" t="s">
        <v>7173</v>
      </c>
      <c r="J1787" s="12"/>
      <c r="K1787" s="9" t="s">
        <v>7174</v>
      </c>
      <c r="L1787" s="12" t="s">
        <v>183</v>
      </c>
      <c r="M1787" s="11" t="s">
        <v>7175</v>
      </c>
      <c r="N1787" s="11"/>
      <c r="O1787" s="9" t="s">
        <v>4183</v>
      </c>
      <c r="P1787" s="9" t="s">
        <v>157</v>
      </c>
      <c r="Q1787" s="11"/>
      <c r="R1787" s="166" t="s">
        <v>47</v>
      </c>
      <c r="S1787" s="9"/>
      <c r="T1787" s="13">
        <v>3.6480000000000001</v>
      </c>
      <c r="U1787" s="12"/>
      <c r="V1787" s="9"/>
      <c r="W1787" s="12" t="s">
        <v>93</v>
      </c>
      <c r="X1787" s="12" t="s">
        <v>186</v>
      </c>
      <c r="Y1787" s="153" t="s">
        <v>34</v>
      </c>
      <c r="Z1787" s="11"/>
      <c r="AA1787" s="14">
        <v>0</v>
      </c>
      <c r="AB1787" s="14">
        <v>0</v>
      </c>
      <c r="AC1787" s="14">
        <v>0</v>
      </c>
      <c r="AD1787" s="14">
        <v>202139.68</v>
      </c>
      <c r="AE1787" s="161">
        <f>SUM(TAMPData2202[[#This Row],[2022 PE Obligations]:[2022 Paving Obligations]])</f>
        <v>202139.68</v>
      </c>
      <c r="AF1787" s="14">
        <v>0</v>
      </c>
      <c r="AG1787" s="14">
        <v>0</v>
      </c>
      <c r="AH1787" s="14">
        <v>0</v>
      </c>
      <c r="AI1787" s="14">
        <v>202139.68</v>
      </c>
      <c r="AJ1787" s="14">
        <v>202139.68</v>
      </c>
      <c r="AK1787" s="16" t="s">
        <v>7176</v>
      </c>
    </row>
    <row r="1788" spans="1:37" hidden="1" x14ac:dyDescent="0.35">
      <c r="A1788" s="159">
        <v>131830</v>
      </c>
      <c r="B1788" s="8">
        <v>1</v>
      </c>
      <c r="C1788" s="9" t="s">
        <v>85</v>
      </c>
      <c r="D1788" s="10">
        <v>44379</v>
      </c>
      <c r="E1788" s="9" t="s">
        <v>5969</v>
      </c>
      <c r="F1788" s="10">
        <v>44379</v>
      </c>
      <c r="G1788" s="9" t="s">
        <v>5969</v>
      </c>
      <c r="H1788" s="11" t="s">
        <v>2232</v>
      </c>
      <c r="I1788" s="9"/>
      <c r="J1788" s="12"/>
      <c r="K1788" s="9"/>
      <c r="L1788" s="12" t="s">
        <v>4981</v>
      </c>
      <c r="M1788" s="11" t="s">
        <v>7177</v>
      </c>
      <c r="N1788" s="11"/>
      <c r="O1788" s="9" t="s">
        <v>5405</v>
      </c>
      <c r="P1788" s="9"/>
      <c r="Q1788" s="11"/>
      <c r="R1788" s="166" t="s">
        <v>1778</v>
      </c>
      <c r="S1788" s="9"/>
      <c r="T1788" s="15" t="s">
        <v>505</v>
      </c>
      <c r="U1788" s="12"/>
      <c r="V1788" s="9"/>
      <c r="W1788" s="12" t="s">
        <v>93</v>
      </c>
      <c r="X1788" s="12"/>
      <c r="Y1788" s="12"/>
      <c r="Z1788" s="11"/>
      <c r="AA1788" s="14">
        <v>0</v>
      </c>
      <c r="AB1788" s="14">
        <v>0</v>
      </c>
      <c r="AC1788" s="14">
        <v>1469495</v>
      </c>
      <c r="AD1788" s="14">
        <v>0</v>
      </c>
      <c r="AE1788" s="161">
        <f>SUM(TAMPData2202[[#This Row],[2022 PE Obligations]:[2022 Paving Obligations]])</f>
        <v>1469495</v>
      </c>
      <c r="AF1788" s="14">
        <v>0</v>
      </c>
      <c r="AG1788" s="14">
        <v>0</v>
      </c>
      <c r="AH1788" s="14">
        <v>1469495</v>
      </c>
      <c r="AI1788" s="14">
        <v>0</v>
      </c>
      <c r="AJ1788" s="14">
        <v>1469495</v>
      </c>
      <c r="AK1788" s="16" t="s">
        <v>7178</v>
      </c>
    </row>
    <row r="1789" spans="1:37" hidden="1" x14ac:dyDescent="0.35">
      <c r="A1789" s="159">
        <v>131831</v>
      </c>
      <c r="B1789" s="8">
        <v>3</v>
      </c>
      <c r="C1789" s="9" t="s">
        <v>85</v>
      </c>
      <c r="D1789" s="10">
        <v>44379</v>
      </c>
      <c r="E1789" s="9" t="s">
        <v>5969</v>
      </c>
      <c r="F1789" s="10">
        <v>44379</v>
      </c>
      <c r="G1789" s="9" t="s">
        <v>5969</v>
      </c>
      <c r="H1789" s="11" t="s">
        <v>1839</v>
      </c>
      <c r="I1789" s="9"/>
      <c r="J1789" s="12"/>
      <c r="K1789" s="9"/>
      <c r="L1789" s="12" t="s">
        <v>4981</v>
      </c>
      <c r="M1789" s="11" t="s">
        <v>7179</v>
      </c>
      <c r="N1789" s="11"/>
      <c r="O1789" s="9" t="s">
        <v>5405</v>
      </c>
      <c r="P1789" s="9"/>
      <c r="Q1789" s="11"/>
      <c r="R1789" s="166" t="s">
        <v>1778</v>
      </c>
      <c r="S1789" s="9"/>
      <c r="T1789" s="15" t="s">
        <v>505</v>
      </c>
      <c r="U1789" s="12"/>
      <c r="V1789" s="9"/>
      <c r="W1789" s="12" t="s">
        <v>93</v>
      </c>
      <c r="X1789" s="12"/>
      <c r="Y1789" s="12"/>
      <c r="Z1789" s="11"/>
      <c r="AA1789" s="14">
        <v>0</v>
      </c>
      <c r="AB1789" s="14">
        <v>0</v>
      </c>
      <c r="AC1789" s="14">
        <v>2268000</v>
      </c>
      <c r="AD1789" s="14">
        <v>0</v>
      </c>
      <c r="AE1789" s="161">
        <f>SUM(TAMPData2202[[#This Row],[2022 PE Obligations]:[2022 Paving Obligations]])</f>
        <v>2268000</v>
      </c>
      <c r="AF1789" s="14">
        <v>0</v>
      </c>
      <c r="AG1789" s="14">
        <v>0</v>
      </c>
      <c r="AH1789" s="14">
        <v>2268000</v>
      </c>
      <c r="AI1789" s="14">
        <v>0</v>
      </c>
      <c r="AJ1789" s="14">
        <v>2268000</v>
      </c>
      <c r="AK1789" s="16" t="s">
        <v>7180</v>
      </c>
    </row>
    <row r="1790" spans="1:37" hidden="1" x14ac:dyDescent="0.35">
      <c r="A1790" s="159">
        <v>131832</v>
      </c>
      <c r="B1790" s="8">
        <v>1</v>
      </c>
      <c r="C1790" s="9" t="s">
        <v>85</v>
      </c>
      <c r="D1790" s="10">
        <v>44379</v>
      </c>
      <c r="E1790" s="9" t="s">
        <v>5969</v>
      </c>
      <c r="F1790" s="10">
        <v>44379</v>
      </c>
      <c r="G1790" s="9" t="s">
        <v>5969</v>
      </c>
      <c r="H1790" s="11" t="s">
        <v>2232</v>
      </c>
      <c r="I1790" s="9"/>
      <c r="J1790" s="12"/>
      <c r="K1790" s="9"/>
      <c r="L1790" s="12" t="s">
        <v>4981</v>
      </c>
      <c r="M1790" s="11" t="s">
        <v>7181</v>
      </c>
      <c r="N1790" s="11"/>
      <c r="O1790" s="9" t="s">
        <v>5405</v>
      </c>
      <c r="P1790" s="9"/>
      <c r="Q1790" s="11"/>
      <c r="R1790" s="166" t="s">
        <v>1778</v>
      </c>
      <c r="S1790" s="9"/>
      <c r="T1790" s="15" t="s">
        <v>505</v>
      </c>
      <c r="U1790" s="12"/>
      <c r="V1790" s="9"/>
      <c r="W1790" s="12" t="s">
        <v>93</v>
      </c>
      <c r="X1790" s="12"/>
      <c r="Y1790" s="12"/>
      <c r="Z1790" s="11"/>
      <c r="AA1790" s="14">
        <v>0</v>
      </c>
      <c r="AB1790" s="14">
        <v>0</v>
      </c>
      <c r="AC1790" s="14">
        <v>2217510</v>
      </c>
      <c r="AD1790" s="14">
        <v>0</v>
      </c>
      <c r="AE1790" s="161">
        <f>SUM(TAMPData2202[[#This Row],[2022 PE Obligations]:[2022 Paving Obligations]])</f>
        <v>2217510</v>
      </c>
      <c r="AF1790" s="14">
        <v>0</v>
      </c>
      <c r="AG1790" s="14">
        <v>0</v>
      </c>
      <c r="AH1790" s="14">
        <v>2217510</v>
      </c>
      <c r="AI1790" s="14">
        <v>0</v>
      </c>
      <c r="AJ1790" s="14">
        <v>2217510</v>
      </c>
      <c r="AK1790" s="16" t="s">
        <v>7182</v>
      </c>
    </row>
    <row r="1791" spans="1:37" hidden="1" x14ac:dyDescent="0.35">
      <c r="A1791" s="159">
        <v>131833</v>
      </c>
      <c r="B1791" s="8">
        <v>2</v>
      </c>
      <c r="C1791" s="9" t="s">
        <v>85</v>
      </c>
      <c r="D1791" s="10">
        <v>44379</v>
      </c>
      <c r="E1791" s="9" t="s">
        <v>5969</v>
      </c>
      <c r="F1791" s="10">
        <v>44379</v>
      </c>
      <c r="G1791" s="9" t="s">
        <v>5969</v>
      </c>
      <c r="H1791" s="11" t="s">
        <v>1888</v>
      </c>
      <c r="I1791" s="9"/>
      <c r="J1791" s="12"/>
      <c r="K1791" s="9"/>
      <c r="L1791" s="12" t="s">
        <v>4981</v>
      </c>
      <c r="M1791" s="11" t="s">
        <v>7183</v>
      </c>
      <c r="N1791" s="11"/>
      <c r="O1791" s="9" t="s">
        <v>5405</v>
      </c>
      <c r="P1791" s="9"/>
      <c r="Q1791" s="11"/>
      <c r="R1791" s="166" t="s">
        <v>1778</v>
      </c>
      <c r="S1791" s="9"/>
      <c r="T1791" s="15" t="s">
        <v>505</v>
      </c>
      <c r="U1791" s="12"/>
      <c r="V1791" s="9"/>
      <c r="W1791" s="12" t="s">
        <v>93</v>
      </c>
      <c r="X1791" s="12"/>
      <c r="Y1791" s="12"/>
      <c r="Z1791" s="11"/>
      <c r="AA1791" s="14">
        <v>0</v>
      </c>
      <c r="AB1791" s="14">
        <v>0</v>
      </c>
      <c r="AC1791" s="14">
        <v>515700</v>
      </c>
      <c r="AD1791" s="14">
        <v>0</v>
      </c>
      <c r="AE1791" s="161">
        <f>SUM(TAMPData2202[[#This Row],[2022 PE Obligations]:[2022 Paving Obligations]])</f>
        <v>515700</v>
      </c>
      <c r="AF1791" s="14">
        <v>0</v>
      </c>
      <c r="AG1791" s="14">
        <v>0</v>
      </c>
      <c r="AH1791" s="14">
        <v>515700</v>
      </c>
      <c r="AI1791" s="14">
        <v>0</v>
      </c>
      <c r="AJ1791" s="14">
        <v>515700</v>
      </c>
      <c r="AK1791" s="16" t="s">
        <v>7184</v>
      </c>
    </row>
    <row r="1792" spans="1:37" hidden="1" x14ac:dyDescent="0.35">
      <c r="A1792" s="159">
        <v>131834</v>
      </c>
      <c r="B1792" s="8">
        <v>2</v>
      </c>
      <c r="C1792" s="9" t="s">
        <v>85</v>
      </c>
      <c r="D1792" s="10">
        <v>44379</v>
      </c>
      <c r="E1792" s="9" t="s">
        <v>5969</v>
      </c>
      <c r="F1792" s="10">
        <v>44379</v>
      </c>
      <c r="G1792" s="9" t="s">
        <v>5969</v>
      </c>
      <c r="H1792" s="11" t="s">
        <v>1888</v>
      </c>
      <c r="I1792" s="9"/>
      <c r="J1792" s="12"/>
      <c r="K1792" s="9"/>
      <c r="L1792" s="12" t="s">
        <v>4981</v>
      </c>
      <c r="M1792" s="11" t="s">
        <v>7185</v>
      </c>
      <c r="N1792" s="11"/>
      <c r="O1792" s="9" t="s">
        <v>5405</v>
      </c>
      <c r="P1792" s="9"/>
      <c r="Q1792" s="11"/>
      <c r="R1792" s="166" t="s">
        <v>1778</v>
      </c>
      <c r="S1792" s="9"/>
      <c r="T1792" s="15" t="s">
        <v>505</v>
      </c>
      <c r="U1792" s="12"/>
      <c r="V1792" s="9"/>
      <c r="W1792" s="12" t="s">
        <v>93</v>
      </c>
      <c r="X1792" s="12"/>
      <c r="Y1792" s="12"/>
      <c r="Z1792" s="11"/>
      <c r="AA1792" s="14">
        <v>0</v>
      </c>
      <c r="AB1792" s="14">
        <v>0</v>
      </c>
      <c r="AC1792" s="14">
        <v>1229964</v>
      </c>
      <c r="AD1792" s="14">
        <v>0</v>
      </c>
      <c r="AE1792" s="161">
        <f>SUM(TAMPData2202[[#This Row],[2022 PE Obligations]:[2022 Paving Obligations]])</f>
        <v>1229964</v>
      </c>
      <c r="AF1792" s="14">
        <v>0</v>
      </c>
      <c r="AG1792" s="14">
        <v>0</v>
      </c>
      <c r="AH1792" s="14">
        <v>1229964</v>
      </c>
      <c r="AI1792" s="14">
        <v>0</v>
      </c>
      <c r="AJ1792" s="14">
        <v>1229964</v>
      </c>
      <c r="AK1792" s="16" t="s">
        <v>7186</v>
      </c>
    </row>
    <row r="1793" spans="1:37" hidden="1" x14ac:dyDescent="0.35">
      <c r="A1793" s="159">
        <v>131835</v>
      </c>
      <c r="B1793" s="8">
        <v>3</v>
      </c>
      <c r="C1793" s="9" t="s">
        <v>85</v>
      </c>
      <c r="D1793" s="10">
        <v>44379</v>
      </c>
      <c r="E1793" s="9" t="s">
        <v>6913</v>
      </c>
      <c r="F1793" s="10">
        <v>44379</v>
      </c>
      <c r="G1793" s="9" t="s">
        <v>6913</v>
      </c>
      <c r="H1793" s="11" t="s">
        <v>1489</v>
      </c>
      <c r="I1793" s="9"/>
      <c r="J1793" s="12"/>
      <c r="K1793" s="9"/>
      <c r="L1793" s="12"/>
      <c r="M1793" s="11" t="s">
        <v>7187</v>
      </c>
      <c r="N1793" s="11"/>
      <c r="O1793" s="9" t="s">
        <v>5122</v>
      </c>
      <c r="P1793" s="9" t="s">
        <v>5123</v>
      </c>
      <c r="Q1793" s="11"/>
      <c r="R1793" s="166" t="s">
        <v>1778</v>
      </c>
      <c r="S1793" s="166" t="s">
        <v>1778</v>
      </c>
      <c r="T1793" s="15" t="s">
        <v>505</v>
      </c>
      <c r="U1793" s="12"/>
      <c r="V1793" s="9"/>
      <c r="W1793" s="12" t="s">
        <v>93</v>
      </c>
      <c r="X1793" s="12"/>
      <c r="Y1793" s="12"/>
      <c r="Z1793" s="11"/>
      <c r="AA1793" s="14">
        <v>0</v>
      </c>
      <c r="AB1793" s="14">
        <v>0</v>
      </c>
      <c r="AC1793" s="14">
        <v>15000</v>
      </c>
      <c r="AD1793" s="14">
        <v>0</v>
      </c>
      <c r="AE1793" s="161">
        <f>SUM(TAMPData2202[[#This Row],[2022 PE Obligations]:[2022 Paving Obligations]])</f>
        <v>15000</v>
      </c>
      <c r="AF1793" s="14">
        <v>0</v>
      </c>
      <c r="AG1793" s="14">
        <v>0</v>
      </c>
      <c r="AH1793" s="14">
        <v>15000</v>
      </c>
      <c r="AI1793" s="14">
        <v>0</v>
      </c>
      <c r="AJ1793" s="14">
        <v>15000</v>
      </c>
      <c r="AK1793" s="16" t="s">
        <v>7188</v>
      </c>
    </row>
    <row r="1794" spans="1:37" hidden="1" x14ac:dyDescent="0.35">
      <c r="A1794" s="159">
        <v>131836</v>
      </c>
      <c r="B1794" s="8">
        <v>3</v>
      </c>
      <c r="C1794" s="9" t="s">
        <v>85</v>
      </c>
      <c r="D1794" s="10">
        <v>44379</v>
      </c>
      <c r="E1794" s="9" t="s">
        <v>6913</v>
      </c>
      <c r="F1794" s="10">
        <v>44379</v>
      </c>
      <c r="G1794" s="9" t="s">
        <v>6913</v>
      </c>
      <c r="H1794" s="11" t="s">
        <v>701</v>
      </c>
      <c r="I1794" s="9"/>
      <c r="J1794" s="12"/>
      <c r="K1794" s="9"/>
      <c r="L1794" s="12"/>
      <c r="M1794" s="11" t="s">
        <v>7189</v>
      </c>
      <c r="N1794" s="11"/>
      <c r="O1794" s="9" t="s">
        <v>5122</v>
      </c>
      <c r="P1794" s="9" t="s">
        <v>5123</v>
      </c>
      <c r="Q1794" s="11"/>
      <c r="R1794" s="166" t="s">
        <v>1778</v>
      </c>
      <c r="S1794" s="166" t="s">
        <v>1778</v>
      </c>
      <c r="T1794" s="15" t="s">
        <v>505</v>
      </c>
      <c r="U1794" s="12"/>
      <c r="V1794" s="9"/>
      <c r="W1794" s="12" t="s">
        <v>93</v>
      </c>
      <c r="X1794" s="12"/>
      <c r="Y1794" s="12"/>
      <c r="Z1794" s="11"/>
      <c r="AA1794" s="14">
        <v>0</v>
      </c>
      <c r="AB1794" s="14">
        <v>0</v>
      </c>
      <c r="AC1794" s="14">
        <v>15000</v>
      </c>
      <c r="AD1794" s="14">
        <v>0</v>
      </c>
      <c r="AE1794" s="161">
        <f>SUM(TAMPData2202[[#This Row],[2022 PE Obligations]:[2022 Paving Obligations]])</f>
        <v>15000</v>
      </c>
      <c r="AF1794" s="14">
        <v>0</v>
      </c>
      <c r="AG1794" s="14">
        <v>0</v>
      </c>
      <c r="AH1794" s="14">
        <v>15000</v>
      </c>
      <c r="AI1794" s="14">
        <v>0</v>
      </c>
      <c r="AJ1794" s="14">
        <v>15000</v>
      </c>
      <c r="AK1794" s="16" t="s">
        <v>7190</v>
      </c>
    </row>
    <row r="1795" spans="1:37" hidden="1" x14ac:dyDescent="0.35">
      <c r="A1795" s="159">
        <v>131837</v>
      </c>
      <c r="B1795" s="8">
        <v>3</v>
      </c>
      <c r="C1795" s="9" t="s">
        <v>85</v>
      </c>
      <c r="D1795" s="10">
        <v>44379</v>
      </c>
      <c r="E1795" s="9" t="s">
        <v>6913</v>
      </c>
      <c r="F1795" s="10">
        <v>44379</v>
      </c>
      <c r="G1795" s="9" t="s">
        <v>6913</v>
      </c>
      <c r="H1795" s="11" t="s">
        <v>1716</v>
      </c>
      <c r="I1795" s="9"/>
      <c r="J1795" s="12"/>
      <c r="K1795" s="9"/>
      <c r="L1795" s="12"/>
      <c r="M1795" s="11" t="s">
        <v>7191</v>
      </c>
      <c r="N1795" s="11"/>
      <c r="O1795" s="9" t="s">
        <v>5122</v>
      </c>
      <c r="P1795" s="9" t="s">
        <v>5123</v>
      </c>
      <c r="Q1795" s="11"/>
      <c r="R1795" s="166" t="s">
        <v>1778</v>
      </c>
      <c r="S1795" s="166" t="s">
        <v>1778</v>
      </c>
      <c r="T1795" s="15" t="s">
        <v>505</v>
      </c>
      <c r="U1795" s="12"/>
      <c r="V1795" s="9"/>
      <c r="W1795" s="12" t="s">
        <v>93</v>
      </c>
      <c r="X1795" s="12"/>
      <c r="Y1795" s="12"/>
      <c r="Z1795" s="11"/>
      <c r="AA1795" s="14">
        <v>0</v>
      </c>
      <c r="AB1795" s="14">
        <v>0</v>
      </c>
      <c r="AC1795" s="14">
        <v>15000</v>
      </c>
      <c r="AD1795" s="14">
        <v>0</v>
      </c>
      <c r="AE1795" s="161">
        <f>SUM(TAMPData2202[[#This Row],[2022 PE Obligations]:[2022 Paving Obligations]])</f>
        <v>15000</v>
      </c>
      <c r="AF1795" s="14">
        <v>0</v>
      </c>
      <c r="AG1795" s="14">
        <v>0</v>
      </c>
      <c r="AH1795" s="14">
        <v>15000</v>
      </c>
      <c r="AI1795" s="14">
        <v>0</v>
      </c>
      <c r="AJ1795" s="14">
        <v>15000</v>
      </c>
      <c r="AK1795" s="16" t="s">
        <v>7192</v>
      </c>
    </row>
    <row r="1796" spans="1:37" hidden="1" x14ac:dyDescent="0.35">
      <c r="A1796" s="159">
        <v>131838</v>
      </c>
      <c r="B1796" s="8">
        <v>4</v>
      </c>
      <c r="C1796" s="9" t="s">
        <v>85</v>
      </c>
      <c r="D1796" s="10">
        <v>44383</v>
      </c>
      <c r="E1796" s="9" t="s">
        <v>6913</v>
      </c>
      <c r="F1796" s="10">
        <v>44383</v>
      </c>
      <c r="G1796" s="9" t="s">
        <v>6913</v>
      </c>
      <c r="H1796" s="11" t="s">
        <v>325</v>
      </c>
      <c r="I1796" s="9"/>
      <c r="J1796" s="12"/>
      <c r="K1796" s="9"/>
      <c r="L1796" s="12"/>
      <c r="M1796" s="11" t="s">
        <v>7193</v>
      </c>
      <c r="N1796" s="11"/>
      <c r="O1796" s="9" t="s">
        <v>5122</v>
      </c>
      <c r="P1796" s="9" t="s">
        <v>5123</v>
      </c>
      <c r="Q1796" s="11"/>
      <c r="R1796" s="166" t="s">
        <v>1778</v>
      </c>
      <c r="S1796" s="166" t="s">
        <v>1778</v>
      </c>
      <c r="T1796" s="15" t="s">
        <v>505</v>
      </c>
      <c r="U1796" s="12"/>
      <c r="V1796" s="9"/>
      <c r="W1796" s="12" t="s">
        <v>93</v>
      </c>
      <c r="X1796" s="12"/>
      <c r="Y1796" s="12"/>
      <c r="Z1796" s="11"/>
      <c r="AA1796" s="14">
        <v>0</v>
      </c>
      <c r="AB1796" s="14">
        <v>0</v>
      </c>
      <c r="AC1796" s="14">
        <v>15000</v>
      </c>
      <c r="AD1796" s="14">
        <v>0</v>
      </c>
      <c r="AE1796" s="161">
        <f>SUM(TAMPData2202[[#This Row],[2022 PE Obligations]:[2022 Paving Obligations]])</f>
        <v>15000</v>
      </c>
      <c r="AF1796" s="14">
        <v>0</v>
      </c>
      <c r="AG1796" s="14">
        <v>0</v>
      </c>
      <c r="AH1796" s="14">
        <v>15000</v>
      </c>
      <c r="AI1796" s="14">
        <v>0</v>
      </c>
      <c r="AJ1796" s="14">
        <v>15000</v>
      </c>
      <c r="AK1796" s="16" t="s">
        <v>7194</v>
      </c>
    </row>
    <row r="1797" spans="1:37" hidden="1" x14ac:dyDescent="0.35">
      <c r="A1797" s="159">
        <v>131839</v>
      </c>
      <c r="B1797" s="8">
        <v>3</v>
      </c>
      <c r="C1797" s="9" t="s">
        <v>85</v>
      </c>
      <c r="D1797" s="10">
        <v>44383</v>
      </c>
      <c r="E1797" s="9" t="s">
        <v>6913</v>
      </c>
      <c r="F1797" s="10">
        <v>44383</v>
      </c>
      <c r="G1797" s="9" t="s">
        <v>6913</v>
      </c>
      <c r="H1797" s="11" t="s">
        <v>659</v>
      </c>
      <c r="I1797" s="9"/>
      <c r="J1797" s="12"/>
      <c r="K1797" s="9"/>
      <c r="L1797" s="12"/>
      <c r="M1797" s="11" t="s">
        <v>7195</v>
      </c>
      <c r="N1797" s="11"/>
      <c r="O1797" s="9" t="s">
        <v>5122</v>
      </c>
      <c r="P1797" s="9" t="s">
        <v>5123</v>
      </c>
      <c r="Q1797" s="11"/>
      <c r="R1797" s="166" t="s">
        <v>1778</v>
      </c>
      <c r="S1797" s="166" t="s">
        <v>1778</v>
      </c>
      <c r="T1797" s="15" t="s">
        <v>505</v>
      </c>
      <c r="U1797" s="12"/>
      <c r="V1797" s="9"/>
      <c r="W1797" s="12" t="s">
        <v>93</v>
      </c>
      <c r="X1797" s="12"/>
      <c r="Y1797" s="12"/>
      <c r="Z1797" s="11"/>
      <c r="AA1797" s="14">
        <v>0</v>
      </c>
      <c r="AB1797" s="14">
        <v>0</v>
      </c>
      <c r="AC1797" s="14">
        <v>15000</v>
      </c>
      <c r="AD1797" s="14">
        <v>0</v>
      </c>
      <c r="AE1797" s="161">
        <f>SUM(TAMPData2202[[#This Row],[2022 PE Obligations]:[2022 Paving Obligations]])</f>
        <v>15000</v>
      </c>
      <c r="AF1797" s="14">
        <v>0</v>
      </c>
      <c r="AG1797" s="14">
        <v>0</v>
      </c>
      <c r="AH1797" s="14">
        <v>15000</v>
      </c>
      <c r="AI1797" s="14">
        <v>0</v>
      </c>
      <c r="AJ1797" s="14">
        <v>15000</v>
      </c>
      <c r="AK1797" s="16" t="s">
        <v>7196</v>
      </c>
    </row>
    <row r="1798" spans="1:37" hidden="1" x14ac:dyDescent="0.35">
      <c r="A1798" s="159">
        <v>131840</v>
      </c>
      <c r="B1798" s="8">
        <v>4</v>
      </c>
      <c r="C1798" s="9" t="s">
        <v>85</v>
      </c>
      <c r="D1798" s="10">
        <v>44383</v>
      </c>
      <c r="E1798" s="9" t="s">
        <v>6913</v>
      </c>
      <c r="F1798" s="10">
        <v>44383</v>
      </c>
      <c r="G1798" s="9" t="s">
        <v>6913</v>
      </c>
      <c r="H1798" s="11" t="s">
        <v>770</v>
      </c>
      <c r="I1798" s="9"/>
      <c r="J1798" s="12"/>
      <c r="K1798" s="9"/>
      <c r="L1798" s="12"/>
      <c r="M1798" s="11" t="s">
        <v>7197</v>
      </c>
      <c r="N1798" s="11"/>
      <c r="O1798" s="9" t="s">
        <v>5122</v>
      </c>
      <c r="P1798" s="9" t="s">
        <v>5123</v>
      </c>
      <c r="Q1798" s="11"/>
      <c r="R1798" s="166" t="s">
        <v>1778</v>
      </c>
      <c r="S1798" s="166" t="s">
        <v>1778</v>
      </c>
      <c r="T1798" s="15" t="s">
        <v>505</v>
      </c>
      <c r="U1798" s="12"/>
      <c r="V1798" s="9"/>
      <c r="W1798" s="12" t="s">
        <v>93</v>
      </c>
      <c r="X1798" s="12"/>
      <c r="Y1798" s="12"/>
      <c r="Z1798" s="11"/>
      <c r="AA1798" s="14">
        <v>0</v>
      </c>
      <c r="AB1798" s="14">
        <v>0</v>
      </c>
      <c r="AC1798" s="14">
        <v>15000</v>
      </c>
      <c r="AD1798" s="14">
        <v>0</v>
      </c>
      <c r="AE1798" s="161">
        <f>SUM(TAMPData2202[[#This Row],[2022 PE Obligations]:[2022 Paving Obligations]])</f>
        <v>15000</v>
      </c>
      <c r="AF1798" s="14">
        <v>0</v>
      </c>
      <c r="AG1798" s="14">
        <v>0</v>
      </c>
      <c r="AH1798" s="14">
        <v>15000</v>
      </c>
      <c r="AI1798" s="14">
        <v>0</v>
      </c>
      <c r="AJ1798" s="14">
        <v>15000</v>
      </c>
      <c r="AK1798" s="16" t="s">
        <v>7198</v>
      </c>
    </row>
    <row r="1799" spans="1:37" hidden="1" x14ac:dyDescent="0.35">
      <c r="A1799" s="159">
        <v>131841</v>
      </c>
      <c r="B1799" s="8">
        <v>3</v>
      </c>
      <c r="C1799" s="9" t="s">
        <v>85</v>
      </c>
      <c r="D1799" s="10">
        <v>44383</v>
      </c>
      <c r="E1799" s="9" t="s">
        <v>6913</v>
      </c>
      <c r="F1799" s="10">
        <v>44383</v>
      </c>
      <c r="G1799" s="9" t="s">
        <v>6913</v>
      </c>
      <c r="H1799" s="11" t="s">
        <v>306</v>
      </c>
      <c r="I1799" s="9"/>
      <c r="J1799" s="12"/>
      <c r="K1799" s="9"/>
      <c r="L1799" s="12"/>
      <c r="M1799" s="11" t="s">
        <v>7199</v>
      </c>
      <c r="N1799" s="11"/>
      <c r="O1799" s="9" t="s">
        <v>5122</v>
      </c>
      <c r="P1799" s="9" t="s">
        <v>5123</v>
      </c>
      <c r="Q1799" s="11"/>
      <c r="R1799" s="166" t="s">
        <v>1778</v>
      </c>
      <c r="S1799" s="166" t="s">
        <v>1778</v>
      </c>
      <c r="T1799" s="15" t="s">
        <v>505</v>
      </c>
      <c r="U1799" s="12"/>
      <c r="V1799" s="9"/>
      <c r="W1799" s="12" t="s">
        <v>93</v>
      </c>
      <c r="X1799" s="12"/>
      <c r="Y1799" s="12"/>
      <c r="Z1799" s="11"/>
      <c r="AA1799" s="14">
        <v>0</v>
      </c>
      <c r="AB1799" s="14">
        <v>0</v>
      </c>
      <c r="AC1799" s="14">
        <v>15000</v>
      </c>
      <c r="AD1799" s="14">
        <v>0</v>
      </c>
      <c r="AE1799" s="161">
        <f>SUM(TAMPData2202[[#This Row],[2022 PE Obligations]:[2022 Paving Obligations]])</f>
        <v>15000</v>
      </c>
      <c r="AF1799" s="14">
        <v>0</v>
      </c>
      <c r="AG1799" s="14">
        <v>0</v>
      </c>
      <c r="AH1799" s="14">
        <v>15000</v>
      </c>
      <c r="AI1799" s="14">
        <v>0</v>
      </c>
      <c r="AJ1799" s="14">
        <v>15000</v>
      </c>
      <c r="AK1799" s="16" t="s">
        <v>7200</v>
      </c>
    </row>
    <row r="1800" spans="1:37" hidden="1" x14ac:dyDescent="0.35">
      <c r="A1800" s="159">
        <v>131842</v>
      </c>
      <c r="B1800" s="8">
        <v>4</v>
      </c>
      <c r="C1800" s="9" t="s">
        <v>85</v>
      </c>
      <c r="D1800" s="10">
        <v>44383</v>
      </c>
      <c r="E1800" s="9" t="s">
        <v>6913</v>
      </c>
      <c r="F1800" s="10">
        <v>44383</v>
      </c>
      <c r="G1800" s="9" t="s">
        <v>6913</v>
      </c>
      <c r="H1800" s="11" t="s">
        <v>415</v>
      </c>
      <c r="I1800" s="9"/>
      <c r="J1800" s="12"/>
      <c r="K1800" s="9"/>
      <c r="L1800" s="12"/>
      <c r="M1800" s="11" t="s">
        <v>7201</v>
      </c>
      <c r="N1800" s="11"/>
      <c r="O1800" s="9" t="s">
        <v>5122</v>
      </c>
      <c r="P1800" s="9" t="s">
        <v>5123</v>
      </c>
      <c r="Q1800" s="11"/>
      <c r="R1800" s="166" t="s">
        <v>1778</v>
      </c>
      <c r="S1800" s="166" t="s">
        <v>1778</v>
      </c>
      <c r="T1800" s="15" t="s">
        <v>505</v>
      </c>
      <c r="U1800" s="12"/>
      <c r="V1800" s="9"/>
      <c r="W1800" s="12" t="s">
        <v>93</v>
      </c>
      <c r="X1800" s="12"/>
      <c r="Y1800" s="12"/>
      <c r="Z1800" s="11"/>
      <c r="AA1800" s="14">
        <v>0</v>
      </c>
      <c r="AB1800" s="14">
        <v>0</v>
      </c>
      <c r="AC1800" s="14">
        <v>15000</v>
      </c>
      <c r="AD1800" s="14">
        <v>0</v>
      </c>
      <c r="AE1800" s="161">
        <f>SUM(TAMPData2202[[#This Row],[2022 PE Obligations]:[2022 Paving Obligations]])</f>
        <v>15000</v>
      </c>
      <c r="AF1800" s="14">
        <v>0</v>
      </c>
      <c r="AG1800" s="14">
        <v>0</v>
      </c>
      <c r="AH1800" s="14">
        <v>15000</v>
      </c>
      <c r="AI1800" s="14">
        <v>0</v>
      </c>
      <c r="AJ1800" s="14">
        <v>15000</v>
      </c>
      <c r="AK1800" s="16" t="s">
        <v>7202</v>
      </c>
    </row>
    <row r="1801" spans="1:37" hidden="1" x14ac:dyDescent="0.35">
      <c r="A1801" s="159">
        <v>131843</v>
      </c>
      <c r="B1801" s="8">
        <v>4</v>
      </c>
      <c r="C1801" s="9" t="s">
        <v>85</v>
      </c>
      <c r="D1801" s="10">
        <v>44383</v>
      </c>
      <c r="E1801" s="9" t="s">
        <v>6913</v>
      </c>
      <c r="F1801" s="10">
        <v>44383</v>
      </c>
      <c r="G1801" s="9" t="s">
        <v>6913</v>
      </c>
      <c r="H1801" s="11" t="s">
        <v>961</v>
      </c>
      <c r="I1801" s="9"/>
      <c r="J1801" s="12"/>
      <c r="K1801" s="9"/>
      <c r="L1801" s="12"/>
      <c r="M1801" s="11" t="s">
        <v>7203</v>
      </c>
      <c r="N1801" s="11"/>
      <c r="O1801" s="9" t="s">
        <v>5122</v>
      </c>
      <c r="P1801" s="9" t="s">
        <v>5123</v>
      </c>
      <c r="Q1801" s="11"/>
      <c r="R1801" s="166" t="s">
        <v>1778</v>
      </c>
      <c r="S1801" s="166" t="s">
        <v>1778</v>
      </c>
      <c r="T1801" s="15" t="s">
        <v>505</v>
      </c>
      <c r="U1801" s="12"/>
      <c r="V1801" s="9"/>
      <c r="W1801" s="12" t="s">
        <v>93</v>
      </c>
      <c r="X1801" s="12"/>
      <c r="Y1801" s="12"/>
      <c r="Z1801" s="11"/>
      <c r="AA1801" s="14">
        <v>0</v>
      </c>
      <c r="AB1801" s="14">
        <v>0</v>
      </c>
      <c r="AC1801" s="14">
        <v>15000</v>
      </c>
      <c r="AD1801" s="14">
        <v>0</v>
      </c>
      <c r="AE1801" s="161">
        <f>SUM(TAMPData2202[[#This Row],[2022 PE Obligations]:[2022 Paving Obligations]])</f>
        <v>15000</v>
      </c>
      <c r="AF1801" s="14">
        <v>0</v>
      </c>
      <c r="AG1801" s="14">
        <v>0</v>
      </c>
      <c r="AH1801" s="14">
        <v>15000</v>
      </c>
      <c r="AI1801" s="14">
        <v>0</v>
      </c>
      <c r="AJ1801" s="14">
        <v>15000</v>
      </c>
      <c r="AK1801" s="16" t="s">
        <v>7204</v>
      </c>
    </row>
    <row r="1802" spans="1:37" hidden="1" x14ac:dyDescent="0.35">
      <c r="A1802" s="159">
        <v>131844</v>
      </c>
      <c r="B1802" s="8">
        <v>3</v>
      </c>
      <c r="C1802" s="9" t="s">
        <v>85</v>
      </c>
      <c r="D1802" s="10">
        <v>44383</v>
      </c>
      <c r="E1802" s="9" t="s">
        <v>6913</v>
      </c>
      <c r="F1802" s="10">
        <v>44383</v>
      </c>
      <c r="G1802" s="9" t="s">
        <v>6913</v>
      </c>
      <c r="H1802" s="11" t="s">
        <v>1272</v>
      </c>
      <c r="I1802" s="9"/>
      <c r="J1802" s="12"/>
      <c r="K1802" s="9"/>
      <c r="L1802" s="12"/>
      <c r="M1802" s="11" t="s">
        <v>7205</v>
      </c>
      <c r="N1802" s="11"/>
      <c r="O1802" s="9" t="s">
        <v>5122</v>
      </c>
      <c r="P1802" s="9" t="s">
        <v>5123</v>
      </c>
      <c r="Q1802" s="11"/>
      <c r="R1802" s="166" t="s">
        <v>1778</v>
      </c>
      <c r="S1802" s="166" t="s">
        <v>1778</v>
      </c>
      <c r="T1802" s="15" t="s">
        <v>505</v>
      </c>
      <c r="U1802" s="12"/>
      <c r="V1802" s="9"/>
      <c r="W1802" s="12" t="s">
        <v>93</v>
      </c>
      <c r="X1802" s="12"/>
      <c r="Y1802" s="12"/>
      <c r="Z1802" s="11"/>
      <c r="AA1802" s="14">
        <v>0</v>
      </c>
      <c r="AB1802" s="14">
        <v>0</v>
      </c>
      <c r="AC1802" s="14">
        <v>15000</v>
      </c>
      <c r="AD1802" s="14">
        <v>0</v>
      </c>
      <c r="AE1802" s="161">
        <f>SUM(TAMPData2202[[#This Row],[2022 PE Obligations]:[2022 Paving Obligations]])</f>
        <v>15000</v>
      </c>
      <c r="AF1802" s="14">
        <v>0</v>
      </c>
      <c r="AG1802" s="14">
        <v>0</v>
      </c>
      <c r="AH1802" s="14">
        <v>15000</v>
      </c>
      <c r="AI1802" s="14">
        <v>0</v>
      </c>
      <c r="AJ1802" s="14">
        <v>15000</v>
      </c>
      <c r="AK1802" s="16" t="s">
        <v>7206</v>
      </c>
    </row>
    <row r="1803" spans="1:37" hidden="1" x14ac:dyDescent="0.35">
      <c r="A1803" s="159">
        <v>131845</v>
      </c>
      <c r="B1803" s="8">
        <v>3</v>
      </c>
      <c r="C1803" s="9" t="s">
        <v>85</v>
      </c>
      <c r="D1803" s="10">
        <v>44383</v>
      </c>
      <c r="E1803" s="9" t="s">
        <v>6913</v>
      </c>
      <c r="F1803" s="10">
        <v>44383</v>
      </c>
      <c r="G1803" s="9" t="s">
        <v>6913</v>
      </c>
      <c r="H1803" s="11" t="s">
        <v>4260</v>
      </c>
      <c r="I1803" s="9"/>
      <c r="J1803" s="12"/>
      <c r="K1803" s="9"/>
      <c r="L1803" s="12"/>
      <c r="M1803" s="11" t="s">
        <v>7207</v>
      </c>
      <c r="N1803" s="11"/>
      <c r="O1803" s="9" t="s">
        <v>5122</v>
      </c>
      <c r="P1803" s="9" t="s">
        <v>5123</v>
      </c>
      <c r="Q1803" s="11"/>
      <c r="R1803" s="166" t="s">
        <v>1778</v>
      </c>
      <c r="S1803" s="166" t="s">
        <v>1778</v>
      </c>
      <c r="T1803" s="15" t="s">
        <v>505</v>
      </c>
      <c r="U1803" s="12"/>
      <c r="V1803" s="9"/>
      <c r="W1803" s="12" t="s">
        <v>93</v>
      </c>
      <c r="X1803" s="12"/>
      <c r="Y1803" s="12"/>
      <c r="Z1803" s="11"/>
      <c r="AA1803" s="14">
        <v>0</v>
      </c>
      <c r="AB1803" s="14">
        <v>0</v>
      </c>
      <c r="AC1803" s="14">
        <v>15000</v>
      </c>
      <c r="AD1803" s="14">
        <v>0</v>
      </c>
      <c r="AE1803" s="161">
        <f>SUM(TAMPData2202[[#This Row],[2022 PE Obligations]:[2022 Paving Obligations]])</f>
        <v>15000</v>
      </c>
      <c r="AF1803" s="14">
        <v>0</v>
      </c>
      <c r="AG1803" s="14">
        <v>0</v>
      </c>
      <c r="AH1803" s="14">
        <v>15000</v>
      </c>
      <c r="AI1803" s="14">
        <v>0</v>
      </c>
      <c r="AJ1803" s="14">
        <v>15000</v>
      </c>
      <c r="AK1803" s="16" t="s">
        <v>7208</v>
      </c>
    </row>
    <row r="1804" spans="1:37" hidden="1" x14ac:dyDescent="0.35">
      <c r="A1804" s="159">
        <v>131846</v>
      </c>
      <c r="B1804" s="8">
        <v>4</v>
      </c>
      <c r="C1804" s="9" t="s">
        <v>85</v>
      </c>
      <c r="D1804" s="10">
        <v>44383</v>
      </c>
      <c r="E1804" s="9" t="s">
        <v>6913</v>
      </c>
      <c r="F1804" s="10">
        <v>44383</v>
      </c>
      <c r="G1804" s="9" t="s">
        <v>6913</v>
      </c>
      <c r="H1804" s="11" t="s">
        <v>1099</v>
      </c>
      <c r="I1804" s="9"/>
      <c r="J1804" s="12"/>
      <c r="K1804" s="9"/>
      <c r="L1804" s="12"/>
      <c r="M1804" s="11" t="s">
        <v>7209</v>
      </c>
      <c r="N1804" s="11"/>
      <c r="O1804" s="9" t="s">
        <v>5122</v>
      </c>
      <c r="P1804" s="9" t="s">
        <v>5123</v>
      </c>
      <c r="Q1804" s="11"/>
      <c r="R1804" s="166" t="s">
        <v>1778</v>
      </c>
      <c r="S1804" s="166" t="s">
        <v>1778</v>
      </c>
      <c r="T1804" s="15" t="s">
        <v>505</v>
      </c>
      <c r="U1804" s="12"/>
      <c r="V1804" s="9"/>
      <c r="W1804" s="12" t="s">
        <v>93</v>
      </c>
      <c r="X1804" s="12"/>
      <c r="Y1804" s="12"/>
      <c r="Z1804" s="11"/>
      <c r="AA1804" s="14">
        <v>0</v>
      </c>
      <c r="AB1804" s="14">
        <v>0</v>
      </c>
      <c r="AC1804" s="14">
        <v>15000</v>
      </c>
      <c r="AD1804" s="14">
        <v>0</v>
      </c>
      <c r="AE1804" s="161">
        <f>SUM(TAMPData2202[[#This Row],[2022 PE Obligations]:[2022 Paving Obligations]])</f>
        <v>15000</v>
      </c>
      <c r="AF1804" s="14">
        <v>0</v>
      </c>
      <c r="AG1804" s="14">
        <v>0</v>
      </c>
      <c r="AH1804" s="14">
        <v>15000</v>
      </c>
      <c r="AI1804" s="14">
        <v>0</v>
      </c>
      <c r="AJ1804" s="14">
        <v>15000</v>
      </c>
      <c r="AK1804" s="16" t="s">
        <v>7210</v>
      </c>
    </row>
    <row r="1805" spans="1:37" hidden="1" x14ac:dyDescent="0.35">
      <c r="A1805" s="159">
        <v>131847</v>
      </c>
      <c r="B1805" s="8">
        <v>4</v>
      </c>
      <c r="C1805" s="9" t="s">
        <v>85</v>
      </c>
      <c r="D1805" s="10">
        <v>44383</v>
      </c>
      <c r="E1805" s="9" t="s">
        <v>6913</v>
      </c>
      <c r="F1805" s="10">
        <v>44383</v>
      </c>
      <c r="G1805" s="9" t="s">
        <v>6913</v>
      </c>
      <c r="H1805" s="11" t="s">
        <v>196</v>
      </c>
      <c r="I1805" s="9"/>
      <c r="J1805" s="12"/>
      <c r="K1805" s="9"/>
      <c r="L1805" s="12"/>
      <c r="M1805" s="11" t="s">
        <v>7211</v>
      </c>
      <c r="N1805" s="11"/>
      <c r="O1805" s="9" t="s">
        <v>5122</v>
      </c>
      <c r="P1805" s="9" t="s">
        <v>5123</v>
      </c>
      <c r="Q1805" s="11"/>
      <c r="R1805" s="166" t="s">
        <v>1778</v>
      </c>
      <c r="S1805" s="166" t="s">
        <v>1778</v>
      </c>
      <c r="T1805" s="15" t="s">
        <v>505</v>
      </c>
      <c r="U1805" s="12"/>
      <c r="V1805" s="9"/>
      <c r="W1805" s="12" t="s">
        <v>93</v>
      </c>
      <c r="X1805" s="12"/>
      <c r="Y1805" s="12"/>
      <c r="Z1805" s="11"/>
      <c r="AA1805" s="14">
        <v>0</v>
      </c>
      <c r="AB1805" s="14">
        <v>0</v>
      </c>
      <c r="AC1805" s="14">
        <v>25000</v>
      </c>
      <c r="AD1805" s="14">
        <v>0</v>
      </c>
      <c r="AE1805" s="161">
        <f>SUM(TAMPData2202[[#This Row],[2022 PE Obligations]:[2022 Paving Obligations]])</f>
        <v>25000</v>
      </c>
      <c r="AF1805" s="14">
        <v>0</v>
      </c>
      <c r="AG1805" s="14">
        <v>0</v>
      </c>
      <c r="AH1805" s="14">
        <v>25000</v>
      </c>
      <c r="AI1805" s="14">
        <v>0</v>
      </c>
      <c r="AJ1805" s="14">
        <v>25000</v>
      </c>
      <c r="AK1805" s="16" t="s">
        <v>7212</v>
      </c>
    </row>
    <row r="1806" spans="1:37" hidden="1" x14ac:dyDescent="0.35">
      <c r="A1806" s="159">
        <v>131848</v>
      </c>
      <c r="B1806" s="8">
        <v>3</v>
      </c>
      <c r="C1806" s="9" t="s">
        <v>85</v>
      </c>
      <c r="D1806" s="10">
        <v>44383</v>
      </c>
      <c r="E1806" s="9" t="s">
        <v>6913</v>
      </c>
      <c r="F1806" s="10">
        <v>44383</v>
      </c>
      <c r="G1806" s="9" t="s">
        <v>6913</v>
      </c>
      <c r="H1806" s="11" t="s">
        <v>358</v>
      </c>
      <c r="I1806" s="9"/>
      <c r="J1806" s="12"/>
      <c r="K1806" s="9"/>
      <c r="L1806" s="12"/>
      <c r="M1806" s="11" t="s">
        <v>7213</v>
      </c>
      <c r="N1806" s="11"/>
      <c r="O1806" s="9" t="s">
        <v>5122</v>
      </c>
      <c r="P1806" s="9" t="s">
        <v>5123</v>
      </c>
      <c r="Q1806" s="11"/>
      <c r="R1806" s="166" t="s">
        <v>1778</v>
      </c>
      <c r="S1806" s="166" t="s">
        <v>1778</v>
      </c>
      <c r="T1806" s="15" t="s">
        <v>505</v>
      </c>
      <c r="U1806" s="12"/>
      <c r="V1806" s="9"/>
      <c r="W1806" s="12" t="s">
        <v>93</v>
      </c>
      <c r="X1806" s="12"/>
      <c r="Y1806" s="12"/>
      <c r="Z1806" s="11"/>
      <c r="AA1806" s="14">
        <v>0</v>
      </c>
      <c r="AB1806" s="14">
        <v>0</v>
      </c>
      <c r="AC1806" s="14">
        <v>15000</v>
      </c>
      <c r="AD1806" s="14">
        <v>0</v>
      </c>
      <c r="AE1806" s="161">
        <f>SUM(TAMPData2202[[#This Row],[2022 PE Obligations]:[2022 Paving Obligations]])</f>
        <v>15000</v>
      </c>
      <c r="AF1806" s="14">
        <v>0</v>
      </c>
      <c r="AG1806" s="14">
        <v>0</v>
      </c>
      <c r="AH1806" s="14">
        <v>15000</v>
      </c>
      <c r="AI1806" s="14">
        <v>0</v>
      </c>
      <c r="AJ1806" s="14">
        <v>15000</v>
      </c>
      <c r="AK1806" s="16" t="s">
        <v>7214</v>
      </c>
    </row>
    <row r="1807" spans="1:37" hidden="1" x14ac:dyDescent="0.35">
      <c r="A1807" s="159">
        <v>131849</v>
      </c>
      <c r="B1807" s="8">
        <v>4</v>
      </c>
      <c r="C1807" s="9" t="s">
        <v>85</v>
      </c>
      <c r="D1807" s="10">
        <v>44383</v>
      </c>
      <c r="E1807" s="9" t="s">
        <v>6913</v>
      </c>
      <c r="F1807" s="10">
        <v>44383</v>
      </c>
      <c r="G1807" s="9" t="s">
        <v>6913</v>
      </c>
      <c r="H1807" s="11" t="s">
        <v>420</v>
      </c>
      <c r="I1807" s="9"/>
      <c r="J1807" s="12"/>
      <c r="K1807" s="9"/>
      <c r="L1807" s="12"/>
      <c r="M1807" s="11" t="s">
        <v>7215</v>
      </c>
      <c r="N1807" s="11"/>
      <c r="O1807" s="9" t="s">
        <v>5122</v>
      </c>
      <c r="P1807" s="9" t="s">
        <v>5123</v>
      </c>
      <c r="Q1807" s="11"/>
      <c r="R1807" s="166" t="s">
        <v>1778</v>
      </c>
      <c r="S1807" s="166" t="s">
        <v>1778</v>
      </c>
      <c r="T1807" s="15" t="s">
        <v>505</v>
      </c>
      <c r="U1807" s="12"/>
      <c r="V1807" s="9"/>
      <c r="W1807" s="12" t="s">
        <v>93</v>
      </c>
      <c r="X1807" s="12"/>
      <c r="Y1807" s="12"/>
      <c r="Z1807" s="11"/>
      <c r="AA1807" s="14">
        <v>0</v>
      </c>
      <c r="AB1807" s="14">
        <v>0</v>
      </c>
      <c r="AC1807" s="14">
        <v>15000</v>
      </c>
      <c r="AD1807" s="14">
        <v>0</v>
      </c>
      <c r="AE1807" s="161">
        <f>SUM(TAMPData2202[[#This Row],[2022 PE Obligations]:[2022 Paving Obligations]])</f>
        <v>15000</v>
      </c>
      <c r="AF1807" s="14">
        <v>0</v>
      </c>
      <c r="AG1807" s="14">
        <v>0</v>
      </c>
      <c r="AH1807" s="14">
        <v>15000</v>
      </c>
      <c r="AI1807" s="14">
        <v>0</v>
      </c>
      <c r="AJ1807" s="14">
        <v>15000</v>
      </c>
      <c r="AK1807" s="16" t="s">
        <v>7216</v>
      </c>
    </row>
    <row r="1808" spans="1:37" hidden="1" x14ac:dyDescent="0.35">
      <c r="A1808" s="159">
        <v>131850</v>
      </c>
      <c r="B1808" s="8">
        <v>4</v>
      </c>
      <c r="C1808" s="9" t="s">
        <v>85</v>
      </c>
      <c r="D1808" s="10">
        <v>44383</v>
      </c>
      <c r="E1808" s="9" t="s">
        <v>6913</v>
      </c>
      <c r="F1808" s="10">
        <v>44383</v>
      </c>
      <c r="G1808" s="9" t="s">
        <v>6913</v>
      </c>
      <c r="H1808" s="11" t="s">
        <v>893</v>
      </c>
      <c r="I1808" s="9"/>
      <c r="J1808" s="12"/>
      <c r="K1808" s="9"/>
      <c r="L1808" s="12"/>
      <c r="M1808" s="11" t="s">
        <v>7217</v>
      </c>
      <c r="N1808" s="11"/>
      <c r="O1808" s="9" t="s">
        <v>5122</v>
      </c>
      <c r="P1808" s="9" t="s">
        <v>5123</v>
      </c>
      <c r="Q1808" s="11"/>
      <c r="R1808" s="166" t="s">
        <v>1778</v>
      </c>
      <c r="S1808" s="166" t="s">
        <v>1778</v>
      </c>
      <c r="T1808" s="15" t="s">
        <v>505</v>
      </c>
      <c r="U1808" s="12"/>
      <c r="V1808" s="9"/>
      <c r="W1808" s="12" t="s">
        <v>93</v>
      </c>
      <c r="X1808" s="12"/>
      <c r="Y1808" s="12"/>
      <c r="Z1808" s="11"/>
      <c r="AA1808" s="14">
        <v>0</v>
      </c>
      <c r="AB1808" s="14">
        <v>0</v>
      </c>
      <c r="AC1808" s="14">
        <v>15000</v>
      </c>
      <c r="AD1808" s="14">
        <v>0</v>
      </c>
      <c r="AE1808" s="161">
        <f>SUM(TAMPData2202[[#This Row],[2022 PE Obligations]:[2022 Paving Obligations]])</f>
        <v>15000</v>
      </c>
      <c r="AF1808" s="14">
        <v>0</v>
      </c>
      <c r="AG1808" s="14">
        <v>0</v>
      </c>
      <c r="AH1808" s="14">
        <v>15000</v>
      </c>
      <c r="AI1808" s="14">
        <v>0</v>
      </c>
      <c r="AJ1808" s="14">
        <v>15000</v>
      </c>
      <c r="AK1808" s="16" t="s">
        <v>7218</v>
      </c>
    </row>
    <row r="1809" spans="1:37" hidden="1" x14ac:dyDescent="0.35">
      <c r="A1809" s="159">
        <v>131851</v>
      </c>
      <c r="B1809" s="8">
        <v>4</v>
      </c>
      <c r="C1809" s="9" t="s">
        <v>85</v>
      </c>
      <c r="D1809" s="10">
        <v>44383</v>
      </c>
      <c r="E1809" s="9" t="s">
        <v>6913</v>
      </c>
      <c r="F1809" s="10">
        <v>44383</v>
      </c>
      <c r="G1809" s="9" t="s">
        <v>6913</v>
      </c>
      <c r="H1809" s="11" t="s">
        <v>2044</v>
      </c>
      <c r="I1809" s="9"/>
      <c r="J1809" s="12"/>
      <c r="K1809" s="9"/>
      <c r="L1809" s="12"/>
      <c r="M1809" s="11" t="s">
        <v>7219</v>
      </c>
      <c r="N1809" s="11"/>
      <c r="O1809" s="9" t="s">
        <v>5122</v>
      </c>
      <c r="P1809" s="9" t="s">
        <v>5123</v>
      </c>
      <c r="Q1809" s="11"/>
      <c r="R1809" s="166" t="s">
        <v>1778</v>
      </c>
      <c r="S1809" s="166" t="s">
        <v>1778</v>
      </c>
      <c r="T1809" s="15" t="s">
        <v>505</v>
      </c>
      <c r="U1809" s="12"/>
      <c r="V1809" s="9"/>
      <c r="W1809" s="12" t="s">
        <v>93</v>
      </c>
      <c r="X1809" s="12"/>
      <c r="Y1809" s="12"/>
      <c r="Z1809" s="11"/>
      <c r="AA1809" s="14">
        <v>0</v>
      </c>
      <c r="AB1809" s="14">
        <v>0</v>
      </c>
      <c r="AC1809" s="14">
        <v>15000</v>
      </c>
      <c r="AD1809" s="14">
        <v>0</v>
      </c>
      <c r="AE1809" s="161">
        <f>SUM(TAMPData2202[[#This Row],[2022 PE Obligations]:[2022 Paving Obligations]])</f>
        <v>15000</v>
      </c>
      <c r="AF1809" s="14">
        <v>0</v>
      </c>
      <c r="AG1809" s="14">
        <v>0</v>
      </c>
      <c r="AH1809" s="14">
        <v>15000</v>
      </c>
      <c r="AI1809" s="14">
        <v>0</v>
      </c>
      <c r="AJ1809" s="14">
        <v>15000</v>
      </c>
      <c r="AK1809" s="16" t="s">
        <v>7220</v>
      </c>
    </row>
    <row r="1810" spans="1:37" ht="36" hidden="1" x14ac:dyDescent="0.35">
      <c r="A1810" s="159">
        <v>131852</v>
      </c>
      <c r="B1810" s="8">
        <v>4</v>
      </c>
      <c r="C1810" s="9" t="s">
        <v>85</v>
      </c>
      <c r="D1810" s="10">
        <v>44383</v>
      </c>
      <c r="E1810" s="9" t="s">
        <v>5969</v>
      </c>
      <c r="F1810" s="10">
        <v>44536</v>
      </c>
      <c r="G1810" s="9" t="s">
        <v>152</v>
      </c>
      <c r="H1810" s="11" t="s">
        <v>196</v>
      </c>
      <c r="I1810" s="9"/>
      <c r="J1810" s="12"/>
      <c r="K1810" s="9"/>
      <c r="L1810" s="12" t="s">
        <v>4981</v>
      </c>
      <c r="M1810" s="11" t="s">
        <v>7221</v>
      </c>
      <c r="N1810" s="11"/>
      <c r="O1810" s="9" t="s">
        <v>5405</v>
      </c>
      <c r="P1810" s="9"/>
      <c r="Q1810" s="11"/>
      <c r="R1810" s="166" t="s">
        <v>1778</v>
      </c>
      <c r="S1810" s="9"/>
      <c r="T1810" s="15" t="s">
        <v>505</v>
      </c>
      <c r="U1810" s="12"/>
      <c r="V1810" s="9"/>
      <c r="W1810" s="12" t="s">
        <v>93</v>
      </c>
      <c r="X1810" s="12"/>
      <c r="Y1810" s="12"/>
      <c r="Z1810" s="11"/>
      <c r="AA1810" s="14">
        <v>0</v>
      </c>
      <c r="AB1810" s="14">
        <v>0</v>
      </c>
      <c r="AC1810" s="14">
        <v>457021</v>
      </c>
      <c r="AD1810" s="14">
        <v>0</v>
      </c>
      <c r="AE1810" s="161">
        <f>SUM(TAMPData2202[[#This Row],[2022 PE Obligations]:[2022 Paving Obligations]])</f>
        <v>457021</v>
      </c>
      <c r="AF1810" s="14">
        <v>0</v>
      </c>
      <c r="AG1810" s="14">
        <v>0</v>
      </c>
      <c r="AH1810" s="14">
        <v>457021</v>
      </c>
      <c r="AI1810" s="14">
        <v>0</v>
      </c>
      <c r="AJ1810" s="14">
        <v>457021</v>
      </c>
      <c r="AK1810" s="16" t="s">
        <v>7222</v>
      </c>
    </row>
    <row r="1811" spans="1:37" hidden="1" x14ac:dyDescent="0.35">
      <c r="A1811" s="159">
        <v>131853</v>
      </c>
      <c r="B1811" s="8">
        <v>1</v>
      </c>
      <c r="C1811" s="9" t="s">
        <v>85</v>
      </c>
      <c r="D1811" s="10">
        <v>44383</v>
      </c>
      <c r="E1811" s="9" t="s">
        <v>6624</v>
      </c>
      <c r="F1811" s="10">
        <v>44536</v>
      </c>
      <c r="G1811" s="9" t="s">
        <v>152</v>
      </c>
      <c r="H1811" s="11" t="s">
        <v>162</v>
      </c>
      <c r="I1811" s="9"/>
      <c r="J1811" s="12"/>
      <c r="K1811" s="9"/>
      <c r="L1811" s="12"/>
      <c r="M1811" s="11" t="s">
        <v>7223</v>
      </c>
      <c r="N1811" s="11"/>
      <c r="O1811" s="9" t="s">
        <v>119</v>
      </c>
      <c r="P1811" s="9" t="s">
        <v>19</v>
      </c>
      <c r="Q1811" s="11"/>
      <c r="R1811" s="166" t="s">
        <v>1778</v>
      </c>
      <c r="S1811" s="166" t="s">
        <v>1778</v>
      </c>
      <c r="T1811" s="15" t="s">
        <v>505</v>
      </c>
      <c r="U1811" s="12"/>
      <c r="V1811" s="9"/>
      <c r="W1811" s="12" t="s">
        <v>93</v>
      </c>
      <c r="X1811" s="12"/>
      <c r="Y1811" s="12"/>
      <c r="Z1811" s="11"/>
      <c r="AA1811" s="14">
        <v>0</v>
      </c>
      <c r="AB1811" s="14">
        <v>0</v>
      </c>
      <c r="AC1811" s="14">
        <v>110951.7</v>
      </c>
      <c r="AD1811" s="14">
        <v>0</v>
      </c>
      <c r="AE1811" s="161">
        <f>SUM(TAMPData2202[[#This Row],[2022 PE Obligations]:[2022 Paving Obligations]])</f>
        <v>110951.7</v>
      </c>
      <c r="AF1811" s="14">
        <v>0</v>
      </c>
      <c r="AG1811" s="14">
        <v>0</v>
      </c>
      <c r="AH1811" s="14">
        <v>110951.7</v>
      </c>
      <c r="AI1811" s="14">
        <v>0</v>
      </c>
      <c r="AJ1811" s="14">
        <v>110951.7</v>
      </c>
      <c r="AK1811" s="16" t="s">
        <v>7224</v>
      </c>
    </row>
    <row r="1812" spans="1:37" hidden="1" x14ac:dyDescent="0.35">
      <c r="A1812" s="159">
        <v>131854</v>
      </c>
      <c r="B1812" s="8">
        <v>4</v>
      </c>
      <c r="C1812" s="9" t="s">
        <v>85</v>
      </c>
      <c r="D1812" s="10">
        <v>44383</v>
      </c>
      <c r="E1812" s="9" t="s">
        <v>6624</v>
      </c>
      <c r="F1812" s="10">
        <v>44536</v>
      </c>
      <c r="G1812" s="9" t="s">
        <v>152</v>
      </c>
      <c r="H1812" s="11" t="s">
        <v>415</v>
      </c>
      <c r="I1812" s="9"/>
      <c r="J1812" s="12"/>
      <c r="K1812" s="9"/>
      <c r="L1812" s="12"/>
      <c r="M1812" s="11" t="s">
        <v>7225</v>
      </c>
      <c r="N1812" s="11"/>
      <c r="O1812" s="9" t="s">
        <v>119</v>
      </c>
      <c r="P1812" s="9" t="s">
        <v>19</v>
      </c>
      <c r="Q1812" s="11"/>
      <c r="R1812" s="166" t="s">
        <v>1778</v>
      </c>
      <c r="S1812" s="166" t="s">
        <v>1778</v>
      </c>
      <c r="T1812" s="15" t="s">
        <v>505</v>
      </c>
      <c r="U1812" s="12"/>
      <c r="V1812" s="9"/>
      <c r="W1812" s="12" t="s">
        <v>93</v>
      </c>
      <c r="X1812" s="12"/>
      <c r="Y1812" s="12"/>
      <c r="Z1812" s="11"/>
      <c r="AA1812" s="14">
        <v>0</v>
      </c>
      <c r="AB1812" s="14">
        <v>0</v>
      </c>
      <c r="AC1812" s="14">
        <v>91710.15</v>
      </c>
      <c r="AD1812" s="14">
        <v>0</v>
      </c>
      <c r="AE1812" s="161">
        <f>SUM(TAMPData2202[[#This Row],[2022 PE Obligations]:[2022 Paving Obligations]])</f>
        <v>91710.15</v>
      </c>
      <c r="AF1812" s="14">
        <v>0</v>
      </c>
      <c r="AG1812" s="14">
        <v>0</v>
      </c>
      <c r="AH1812" s="14">
        <v>91710.15</v>
      </c>
      <c r="AI1812" s="14">
        <v>0</v>
      </c>
      <c r="AJ1812" s="14">
        <v>91710.15</v>
      </c>
      <c r="AK1812" s="16" t="s">
        <v>7226</v>
      </c>
    </row>
    <row r="1813" spans="1:37" hidden="1" x14ac:dyDescent="0.35">
      <c r="A1813" s="159">
        <v>131855</v>
      </c>
      <c r="B1813" s="8">
        <v>3</v>
      </c>
      <c r="C1813" s="9" t="s">
        <v>85</v>
      </c>
      <c r="D1813" s="10">
        <v>44383</v>
      </c>
      <c r="E1813" s="9" t="s">
        <v>6913</v>
      </c>
      <c r="F1813" s="10">
        <v>44383</v>
      </c>
      <c r="G1813" s="9" t="s">
        <v>6913</v>
      </c>
      <c r="H1813" s="11" t="s">
        <v>1111</v>
      </c>
      <c r="I1813" s="9"/>
      <c r="J1813" s="12"/>
      <c r="K1813" s="9"/>
      <c r="L1813" s="12"/>
      <c r="M1813" s="11" t="s">
        <v>7227</v>
      </c>
      <c r="N1813" s="11"/>
      <c r="O1813" s="9" t="s">
        <v>5122</v>
      </c>
      <c r="P1813" s="9" t="s">
        <v>5123</v>
      </c>
      <c r="Q1813" s="11"/>
      <c r="R1813" s="166" t="s">
        <v>1778</v>
      </c>
      <c r="S1813" s="166" t="s">
        <v>1778</v>
      </c>
      <c r="T1813" s="15" t="s">
        <v>505</v>
      </c>
      <c r="U1813" s="12"/>
      <c r="V1813" s="9"/>
      <c r="W1813" s="12" t="s">
        <v>93</v>
      </c>
      <c r="X1813" s="12"/>
      <c r="Y1813" s="12"/>
      <c r="Z1813" s="11"/>
      <c r="AA1813" s="14">
        <v>0</v>
      </c>
      <c r="AB1813" s="14">
        <v>0</v>
      </c>
      <c r="AC1813" s="14">
        <v>15000</v>
      </c>
      <c r="AD1813" s="14">
        <v>0</v>
      </c>
      <c r="AE1813" s="161">
        <f>SUM(TAMPData2202[[#This Row],[2022 PE Obligations]:[2022 Paving Obligations]])</f>
        <v>15000</v>
      </c>
      <c r="AF1813" s="14">
        <v>0</v>
      </c>
      <c r="AG1813" s="14">
        <v>0</v>
      </c>
      <c r="AH1813" s="14">
        <v>15000</v>
      </c>
      <c r="AI1813" s="14">
        <v>0</v>
      </c>
      <c r="AJ1813" s="14">
        <v>15000</v>
      </c>
      <c r="AK1813" s="16" t="s">
        <v>7228</v>
      </c>
    </row>
    <row r="1814" spans="1:37" hidden="1" x14ac:dyDescent="0.35">
      <c r="A1814" s="159">
        <v>131856</v>
      </c>
      <c r="B1814" s="8">
        <v>4</v>
      </c>
      <c r="C1814" s="9" t="s">
        <v>85</v>
      </c>
      <c r="D1814" s="10">
        <v>44383</v>
      </c>
      <c r="E1814" s="9" t="s">
        <v>6913</v>
      </c>
      <c r="F1814" s="10">
        <v>44383</v>
      </c>
      <c r="G1814" s="9" t="s">
        <v>6913</v>
      </c>
      <c r="H1814" s="11" t="s">
        <v>229</v>
      </c>
      <c r="I1814" s="9"/>
      <c r="J1814" s="12"/>
      <c r="K1814" s="9"/>
      <c r="L1814" s="12"/>
      <c r="M1814" s="11" t="s">
        <v>7229</v>
      </c>
      <c r="N1814" s="11"/>
      <c r="O1814" s="9" t="s">
        <v>5122</v>
      </c>
      <c r="P1814" s="9" t="s">
        <v>5123</v>
      </c>
      <c r="Q1814" s="11"/>
      <c r="R1814" s="166" t="s">
        <v>1778</v>
      </c>
      <c r="S1814" s="166" t="s">
        <v>1778</v>
      </c>
      <c r="T1814" s="15" t="s">
        <v>505</v>
      </c>
      <c r="U1814" s="12"/>
      <c r="V1814" s="9"/>
      <c r="W1814" s="12" t="s">
        <v>93</v>
      </c>
      <c r="X1814" s="12"/>
      <c r="Y1814" s="12"/>
      <c r="Z1814" s="11"/>
      <c r="AA1814" s="14">
        <v>0</v>
      </c>
      <c r="AB1814" s="14">
        <v>0</v>
      </c>
      <c r="AC1814" s="14">
        <v>15000</v>
      </c>
      <c r="AD1814" s="14">
        <v>0</v>
      </c>
      <c r="AE1814" s="161">
        <f>SUM(TAMPData2202[[#This Row],[2022 PE Obligations]:[2022 Paving Obligations]])</f>
        <v>15000</v>
      </c>
      <c r="AF1814" s="14">
        <v>0</v>
      </c>
      <c r="AG1814" s="14">
        <v>0</v>
      </c>
      <c r="AH1814" s="14">
        <v>15000</v>
      </c>
      <c r="AI1814" s="14">
        <v>0</v>
      </c>
      <c r="AJ1814" s="14">
        <v>15000</v>
      </c>
      <c r="AK1814" s="16" t="s">
        <v>7230</v>
      </c>
    </row>
    <row r="1815" spans="1:37" hidden="1" x14ac:dyDescent="0.35">
      <c r="A1815" s="159">
        <v>131857</v>
      </c>
      <c r="B1815" s="8">
        <v>4</v>
      </c>
      <c r="C1815" s="9" t="s">
        <v>85</v>
      </c>
      <c r="D1815" s="10">
        <v>44383</v>
      </c>
      <c r="E1815" s="9" t="s">
        <v>6913</v>
      </c>
      <c r="F1815" s="10">
        <v>44383</v>
      </c>
      <c r="G1815" s="9" t="s">
        <v>6913</v>
      </c>
      <c r="H1815" s="11" t="s">
        <v>2853</v>
      </c>
      <c r="I1815" s="9"/>
      <c r="J1815" s="12"/>
      <c r="K1815" s="9"/>
      <c r="L1815" s="12"/>
      <c r="M1815" s="11" t="s">
        <v>7231</v>
      </c>
      <c r="N1815" s="11"/>
      <c r="O1815" s="9" t="s">
        <v>5122</v>
      </c>
      <c r="P1815" s="9" t="s">
        <v>5123</v>
      </c>
      <c r="Q1815" s="11"/>
      <c r="R1815" s="166" t="s">
        <v>1778</v>
      </c>
      <c r="S1815" s="166" t="s">
        <v>1778</v>
      </c>
      <c r="T1815" s="15" t="s">
        <v>505</v>
      </c>
      <c r="U1815" s="12"/>
      <c r="V1815" s="9"/>
      <c r="W1815" s="12" t="s">
        <v>93</v>
      </c>
      <c r="X1815" s="12"/>
      <c r="Y1815" s="12"/>
      <c r="Z1815" s="11"/>
      <c r="AA1815" s="14">
        <v>0</v>
      </c>
      <c r="AB1815" s="14">
        <v>0</v>
      </c>
      <c r="AC1815" s="14">
        <v>15000</v>
      </c>
      <c r="AD1815" s="14">
        <v>0</v>
      </c>
      <c r="AE1815" s="161">
        <f>SUM(TAMPData2202[[#This Row],[2022 PE Obligations]:[2022 Paving Obligations]])</f>
        <v>15000</v>
      </c>
      <c r="AF1815" s="14">
        <v>0</v>
      </c>
      <c r="AG1815" s="14">
        <v>0</v>
      </c>
      <c r="AH1815" s="14">
        <v>15000</v>
      </c>
      <c r="AI1815" s="14">
        <v>0</v>
      </c>
      <c r="AJ1815" s="14">
        <v>15000</v>
      </c>
      <c r="AK1815" s="16" t="s">
        <v>7232</v>
      </c>
    </row>
    <row r="1816" spans="1:37" hidden="1" x14ac:dyDescent="0.35">
      <c r="A1816" s="159">
        <v>131858</v>
      </c>
      <c r="B1816" s="8">
        <v>4</v>
      </c>
      <c r="C1816" s="9" t="s">
        <v>85</v>
      </c>
      <c r="D1816" s="10">
        <v>44383</v>
      </c>
      <c r="E1816" s="9" t="s">
        <v>6913</v>
      </c>
      <c r="F1816" s="10">
        <v>44383</v>
      </c>
      <c r="G1816" s="9" t="s">
        <v>6913</v>
      </c>
      <c r="H1816" s="11" t="s">
        <v>483</v>
      </c>
      <c r="I1816" s="9"/>
      <c r="J1816" s="12"/>
      <c r="K1816" s="9"/>
      <c r="L1816" s="12"/>
      <c r="M1816" s="11" t="s">
        <v>7233</v>
      </c>
      <c r="N1816" s="11"/>
      <c r="O1816" s="9" t="s">
        <v>5122</v>
      </c>
      <c r="P1816" s="9" t="s">
        <v>5123</v>
      </c>
      <c r="Q1816" s="11"/>
      <c r="R1816" s="166" t="s">
        <v>1778</v>
      </c>
      <c r="S1816" s="166" t="s">
        <v>1778</v>
      </c>
      <c r="T1816" s="15" t="s">
        <v>505</v>
      </c>
      <c r="U1816" s="12"/>
      <c r="V1816" s="9"/>
      <c r="W1816" s="12" t="s">
        <v>93</v>
      </c>
      <c r="X1816" s="12"/>
      <c r="Y1816" s="12"/>
      <c r="Z1816" s="11"/>
      <c r="AA1816" s="14">
        <v>0</v>
      </c>
      <c r="AB1816" s="14">
        <v>0</v>
      </c>
      <c r="AC1816" s="14">
        <v>15000</v>
      </c>
      <c r="AD1816" s="14">
        <v>0</v>
      </c>
      <c r="AE1816" s="161">
        <f>SUM(TAMPData2202[[#This Row],[2022 PE Obligations]:[2022 Paving Obligations]])</f>
        <v>15000</v>
      </c>
      <c r="AF1816" s="14">
        <v>0</v>
      </c>
      <c r="AG1816" s="14">
        <v>0</v>
      </c>
      <c r="AH1816" s="14">
        <v>15000</v>
      </c>
      <c r="AI1816" s="14">
        <v>0</v>
      </c>
      <c r="AJ1816" s="14">
        <v>15000</v>
      </c>
      <c r="AK1816" s="16" t="s">
        <v>7234</v>
      </c>
    </row>
    <row r="1817" spans="1:37" hidden="1" x14ac:dyDescent="0.35">
      <c r="A1817" s="159">
        <v>131859</v>
      </c>
      <c r="B1817" s="8">
        <v>4</v>
      </c>
      <c r="C1817" s="9" t="s">
        <v>85</v>
      </c>
      <c r="D1817" s="10">
        <v>44383</v>
      </c>
      <c r="E1817" s="9" t="s">
        <v>6913</v>
      </c>
      <c r="F1817" s="10">
        <v>44383</v>
      </c>
      <c r="G1817" s="9" t="s">
        <v>6913</v>
      </c>
      <c r="H1817" s="11" t="s">
        <v>331</v>
      </c>
      <c r="I1817" s="9"/>
      <c r="J1817" s="12"/>
      <c r="K1817" s="9"/>
      <c r="L1817" s="12"/>
      <c r="M1817" s="11" t="s">
        <v>7235</v>
      </c>
      <c r="N1817" s="11"/>
      <c r="O1817" s="9" t="s">
        <v>5122</v>
      </c>
      <c r="P1817" s="9" t="s">
        <v>5123</v>
      </c>
      <c r="Q1817" s="11"/>
      <c r="R1817" s="166" t="s">
        <v>1778</v>
      </c>
      <c r="S1817" s="166" t="s">
        <v>1778</v>
      </c>
      <c r="T1817" s="15" t="s">
        <v>505</v>
      </c>
      <c r="U1817" s="12"/>
      <c r="V1817" s="9"/>
      <c r="W1817" s="12" t="s">
        <v>93</v>
      </c>
      <c r="X1817" s="12"/>
      <c r="Y1817" s="12"/>
      <c r="Z1817" s="11"/>
      <c r="AA1817" s="14">
        <v>0</v>
      </c>
      <c r="AB1817" s="14">
        <v>0</v>
      </c>
      <c r="AC1817" s="14">
        <v>15000</v>
      </c>
      <c r="AD1817" s="14">
        <v>0</v>
      </c>
      <c r="AE1817" s="161">
        <f>SUM(TAMPData2202[[#This Row],[2022 PE Obligations]:[2022 Paving Obligations]])</f>
        <v>15000</v>
      </c>
      <c r="AF1817" s="14">
        <v>0</v>
      </c>
      <c r="AG1817" s="14">
        <v>0</v>
      </c>
      <c r="AH1817" s="14">
        <v>15000</v>
      </c>
      <c r="AI1817" s="14">
        <v>0</v>
      </c>
      <c r="AJ1817" s="14">
        <v>15000</v>
      </c>
      <c r="AK1817" s="16" t="s">
        <v>7236</v>
      </c>
    </row>
    <row r="1818" spans="1:37" hidden="1" x14ac:dyDescent="0.35">
      <c r="A1818" s="159">
        <v>131860</v>
      </c>
      <c r="B1818" s="8">
        <v>4</v>
      </c>
      <c r="C1818" s="9" t="s">
        <v>85</v>
      </c>
      <c r="D1818" s="10">
        <v>44383</v>
      </c>
      <c r="E1818" s="9" t="s">
        <v>6913</v>
      </c>
      <c r="F1818" s="10">
        <v>44383</v>
      </c>
      <c r="G1818" s="9" t="s">
        <v>6913</v>
      </c>
      <c r="H1818" s="11" t="s">
        <v>750</v>
      </c>
      <c r="I1818" s="9"/>
      <c r="J1818" s="12"/>
      <c r="K1818" s="9"/>
      <c r="L1818" s="12"/>
      <c r="M1818" s="11" t="s">
        <v>7237</v>
      </c>
      <c r="N1818" s="11"/>
      <c r="O1818" s="9" t="s">
        <v>5122</v>
      </c>
      <c r="P1818" s="9" t="s">
        <v>5123</v>
      </c>
      <c r="Q1818" s="11"/>
      <c r="R1818" s="166" t="s">
        <v>1778</v>
      </c>
      <c r="S1818" s="166" t="s">
        <v>1778</v>
      </c>
      <c r="T1818" s="15" t="s">
        <v>505</v>
      </c>
      <c r="U1818" s="12"/>
      <c r="V1818" s="9"/>
      <c r="W1818" s="12" t="s">
        <v>93</v>
      </c>
      <c r="X1818" s="12"/>
      <c r="Y1818" s="12"/>
      <c r="Z1818" s="11"/>
      <c r="AA1818" s="14">
        <v>0</v>
      </c>
      <c r="AB1818" s="14">
        <v>0</v>
      </c>
      <c r="AC1818" s="14">
        <v>15000</v>
      </c>
      <c r="AD1818" s="14">
        <v>0</v>
      </c>
      <c r="AE1818" s="161">
        <f>SUM(TAMPData2202[[#This Row],[2022 PE Obligations]:[2022 Paving Obligations]])</f>
        <v>15000</v>
      </c>
      <c r="AF1818" s="14">
        <v>0</v>
      </c>
      <c r="AG1818" s="14">
        <v>0</v>
      </c>
      <c r="AH1818" s="14">
        <v>15000</v>
      </c>
      <c r="AI1818" s="14">
        <v>0</v>
      </c>
      <c r="AJ1818" s="14">
        <v>15000</v>
      </c>
      <c r="AK1818" s="16" t="s">
        <v>7238</v>
      </c>
    </row>
    <row r="1819" spans="1:37" hidden="1" x14ac:dyDescent="0.35">
      <c r="A1819" s="159">
        <v>131861</v>
      </c>
      <c r="B1819" s="8">
        <v>3</v>
      </c>
      <c r="C1819" s="9" t="s">
        <v>85</v>
      </c>
      <c r="D1819" s="10">
        <v>44384</v>
      </c>
      <c r="E1819" s="9" t="s">
        <v>6886</v>
      </c>
      <c r="F1819" s="10">
        <v>44384</v>
      </c>
      <c r="G1819" s="9" t="s">
        <v>6886</v>
      </c>
      <c r="H1819" s="11" t="s">
        <v>910</v>
      </c>
      <c r="I1819" s="9"/>
      <c r="J1819" s="12"/>
      <c r="K1819" s="9"/>
      <c r="L1819" s="12"/>
      <c r="M1819" s="11" t="s">
        <v>7239</v>
      </c>
      <c r="N1819" s="11"/>
      <c r="O1819" s="9" t="s">
        <v>5122</v>
      </c>
      <c r="P1819" s="9" t="s">
        <v>5123</v>
      </c>
      <c r="Q1819" s="11"/>
      <c r="R1819" s="166" t="s">
        <v>1778</v>
      </c>
      <c r="S1819" s="166" t="s">
        <v>1778</v>
      </c>
      <c r="T1819" s="15" t="s">
        <v>505</v>
      </c>
      <c r="U1819" s="12"/>
      <c r="V1819" s="9"/>
      <c r="W1819" s="12" t="s">
        <v>93</v>
      </c>
      <c r="X1819" s="12"/>
      <c r="Y1819" s="12"/>
      <c r="Z1819" s="11"/>
      <c r="AA1819" s="14">
        <v>0</v>
      </c>
      <c r="AB1819" s="14">
        <v>0</v>
      </c>
      <c r="AC1819" s="14">
        <v>15000</v>
      </c>
      <c r="AD1819" s="14">
        <v>0</v>
      </c>
      <c r="AE1819" s="161">
        <f>SUM(TAMPData2202[[#This Row],[2022 PE Obligations]:[2022 Paving Obligations]])</f>
        <v>15000</v>
      </c>
      <c r="AF1819" s="14">
        <v>0</v>
      </c>
      <c r="AG1819" s="14">
        <v>0</v>
      </c>
      <c r="AH1819" s="14">
        <v>15000</v>
      </c>
      <c r="AI1819" s="14">
        <v>0</v>
      </c>
      <c r="AJ1819" s="14">
        <v>15000</v>
      </c>
      <c r="AK1819" s="16" t="s">
        <v>7240</v>
      </c>
    </row>
    <row r="1820" spans="1:37" hidden="1" x14ac:dyDescent="0.35">
      <c r="A1820" s="159">
        <v>131862</v>
      </c>
      <c r="B1820" s="8">
        <v>2</v>
      </c>
      <c r="C1820" s="9" t="s">
        <v>85</v>
      </c>
      <c r="D1820" s="10">
        <v>44384</v>
      </c>
      <c r="E1820" s="9" t="s">
        <v>6886</v>
      </c>
      <c r="F1820" s="10">
        <v>44384</v>
      </c>
      <c r="G1820" s="9" t="s">
        <v>6886</v>
      </c>
      <c r="H1820" s="11" t="s">
        <v>144</v>
      </c>
      <c r="I1820" s="9"/>
      <c r="J1820" s="12"/>
      <c r="K1820" s="9"/>
      <c r="L1820" s="12"/>
      <c r="M1820" s="11" t="s">
        <v>7241</v>
      </c>
      <c r="N1820" s="11"/>
      <c r="O1820" s="9" t="s">
        <v>5122</v>
      </c>
      <c r="P1820" s="9" t="s">
        <v>5123</v>
      </c>
      <c r="Q1820" s="11"/>
      <c r="R1820" s="166" t="s">
        <v>1778</v>
      </c>
      <c r="S1820" s="166" t="s">
        <v>1778</v>
      </c>
      <c r="T1820" s="15" t="s">
        <v>505</v>
      </c>
      <c r="U1820" s="12"/>
      <c r="V1820" s="9"/>
      <c r="W1820" s="12" t="s">
        <v>93</v>
      </c>
      <c r="X1820" s="12"/>
      <c r="Y1820" s="12"/>
      <c r="Z1820" s="11"/>
      <c r="AA1820" s="14">
        <v>0</v>
      </c>
      <c r="AB1820" s="14">
        <v>0</v>
      </c>
      <c r="AC1820" s="14">
        <v>15000</v>
      </c>
      <c r="AD1820" s="14">
        <v>0</v>
      </c>
      <c r="AE1820" s="161">
        <f>SUM(TAMPData2202[[#This Row],[2022 PE Obligations]:[2022 Paving Obligations]])</f>
        <v>15000</v>
      </c>
      <c r="AF1820" s="14">
        <v>0</v>
      </c>
      <c r="AG1820" s="14">
        <v>0</v>
      </c>
      <c r="AH1820" s="14">
        <v>15000</v>
      </c>
      <c r="AI1820" s="14">
        <v>0</v>
      </c>
      <c r="AJ1820" s="14">
        <v>15000</v>
      </c>
      <c r="AK1820" s="16" t="s">
        <v>7242</v>
      </c>
    </row>
    <row r="1821" spans="1:37" hidden="1" x14ac:dyDescent="0.35">
      <c r="A1821" s="159">
        <v>131863</v>
      </c>
      <c r="B1821" s="8">
        <v>3</v>
      </c>
      <c r="C1821" s="9" t="s">
        <v>85</v>
      </c>
      <c r="D1821" s="10">
        <v>44384</v>
      </c>
      <c r="E1821" s="9" t="s">
        <v>6886</v>
      </c>
      <c r="F1821" s="10">
        <v>44384</v>
      </c>
      <c r="G1821" s="9" t="s">
        <v>6886</v>
      </c>
      <c r="H1821" s="11" t="s">
        <v>180</v>
      </c>
      <c r="I1821" s="9"/>
      <c r="J1821" s="12"/>
      <c r="K1821" s="9"/>
      <c r="L1821" s="12"/>
      <c r="M1821" s="11" t="s">
        <v>7243</v>
      </c>
      <c r="N1821" s="11"/>
      <c r="O1821" s="9" t="s">
        <v>5122</v>
      </c>
      <c r="P1821" s="9" t="s">
        <v>5123</v>
      </c>
      <c r="Q1821" s="11"/>
      <c r="R1821" s="166" t="s">
        <v>1778</v>
      </c>
      <c r="S1821" s="166" t="s">
        <v>1778</v>
      </c>
      <c r="T1821" s="15" t="s">
        <v>505</v>
      </c>
      <c r="U1821" s="12"/>
      <c r="V1821" s="9"/>
      <c r="W1821" s="12" t="s">
        <v>93</v>
      </c>
      <c r="X1821" s="12"/>
      <c r="Y1821" s="12"/>
      <c r="Z1821" s="11"/>
      <c r="AA1821" s="14">
        <v>0</v>
      </c>
      <c r="AB1821" s="14">
        <v>0</v>
      </c>
      <c r="AC1821" s="14">
        <v>15000</v>
      </c>
      <c r="AD1821" s="14">
        <v>0</v>
      </c>
      <c r="AE1821" s="161">
        <f>SUM(TAMPData2202[[#This Row],[2022 PE Obligations]:[2022 Paving Obligations]])</f>
        <v>15000</v>
      </c>
      <c r="AF1821" s="14">
        <v>0</v>
      </c>
      <c r="AG1821" s="14">
        <v>0</v>
      </c>
      <c r="AH1821" s="14">
        <v>15000</v>
      </c>
      <c r="AI1821" s="14">
        <v>0</v>
      </c>
      <c r="AJ1821" s="14">
        <v>15000</v>
      </c>
      <c r="AK1821" s="16" t="s">
        <v>7244</v>
      </c>
    </row>
    <row r="1822" spans="1:37" hidden="1" x14ac:dyDescent="0.35">
      <c r="A1822" s="159">
        <v>131864</v>
      </c>
      <c r="B1822" s="8">
        <v>3</v>
      </c>
      <c r="C1822" s="9" t="s">
        <v>85</v>
      </c>
      <c r="D1822" s="10">
        <v>44384</v>
      </c>
      <c r="E1822" s="9" t="s">
        <v>6886</v>
      </c>
      <c r="F1822" s="10">
        <v>44384</v>
      </c>
      <c r="G1822" s="9" t="s">
        <v>6886</v>
      </c>
      <c r="H1822" s="11" t="s">
        <v>785</v>
      </c>
      <c r="I1822" s="9"/>
      <c r="J1822" s="12"/>
      <c r="K1822" s="9"/>
      <c r="L1822" s="12"/>
      <c r="M1822" s="11" t="s">
        <v>7245</v>
      </c>
      <c r="N1822" s="11"/>
      <c r="O1822" s="9" t="s">
        <v>5122</v>
      </c>
      <c r="P1822" s="9" t="s">
        <v>5123</v>
      </c>
      <c r="Q1822" s="11"/>
      <c r="R1822" s="166" t="s">
        <v>1778</v>
      </c>
      <c r="S1822" s="166" t="s">
        <v>1778</v>
      </c>
      <c r="T1822" s="15" t="s">
        <v>505</v>
      </c>
      <c r="U1822" s="12"/>
      <c r="V1822" s="9"/>
      <c r="W1822" s="12" t="s">
        <v>93</v>
      </c>
      <c r="X1822" s="12"/>
      <c r="Y1822" s="12"/>
      <c r="Z1822" s="11"/>
      <c r="AA1822" s="14">
        <v>0</v>
      </c>
      <c r="AB1822" s="14">
        <v>0</v>
      </c>
      <c r="AC1822" s="14">
        <v>15000</v>
      </c>
      <c r="AD1822" s="14">
        <v>0</v>
      </c>
      <c r="AE1822" s="161">
        <f>SUM(TAMPData2202[[#This Row],[2022 PE Obligations]:[2022 Paving Obligations]])</f>
        <v>15000</v>
      </c>
      <c r="AF1822" s="14">
        <v>0</v>
      </c>
      <c r="AG1822" s="14">
        <v>0</v>
      </c>
      <c r="AH1822" s="14">
        <v>15000</v>
      </c>
      <c r="AI1822" s="14">
        <v>0</v>
      </c>
      <c r="AJ1822" s="14">
        <v>15000</v>
      </c>
      <c r="AK1822" s="16" t="s">
        <v>7246</v>
      </c>
    </row>
    <row r="1823" spans="1:37" hidden="1" x14ac:dyDescent="0.35">
      <c r="A1823" s="159">
        <v>131865</v>
      </c>
      <c r="B1823" s="8">
        <v>4</v>
      </c>
      <c r="C1823" s="9" t="s">
        <v>85</v>
      </c>
      <c r="D1823" s="10">
        <v>44384</v>
      </c>
      <c r="E1823" s="9" t="s">
        <v>6913</v>
      </c>
      <c r="F1823" s="10">
        <v>44384</v>
      </c>
      <c r="G1823" s="9" t="s">
        <v>6913</v>
      </c>
      <c r="H1823" s="11" t="s">
        <v>88</v>
      </c>
      <c r="I1823" s="9"/>
      <c r="J1823" s="12"/>
      <c r="K1823" s="9"/>
      <c r="L1823" s="12"/>
      <c r="M1823" s="11" t="s">
        <v>7247</v>
      </c>
      <c r="N1823" s="11"/>
      <c r="O1823" s="9" t="s">
        <v>5122</v>
      </c>
      <c r="P1823" s="9" t="s">
        <v>5123</v>
      </c>
      <c r="Q1823" s="11"/>
      <c r="R1823" s="166" t="s">
        <v>1778</v>
      </c>
      <c r="S1823" s="166" t="s">
        <v>1778</v>
      </c>
      <c r="T1823" s="15" t="s">
        <v>505</v>
      </c>
      <c r="U1823" s="12"/>
      <c r="V1823" s="9"/>
      <c r="W1823" s="12" t="s">
        <v>93</v>
      </c>
      <c r="X1823" s="12"/>
      <c r="Y1823" s="12"/>
      <c r="Z1823" s="11"/>
      <c r="AA1823" s="14">
        <v>0</v>
      </c>
      <c r="AB1823" s="14">
        <v>0</v>
      </c>
      <c r="AC1823" s="14">
        <v>15000</v>
      </c>
      <c r="AD1823" s="14">
        <v>0</v>
      </c>
      <c r="AE1823" s="161">
        <f>SUM(TAMPData2202[[#This Row],[2022 PE Obligations]:[2022 Paving Obligations]])</f>
        <v>15000</v>
      </c>
      <c r="AF1823" s="14">
        <v>0</v>
      </c>
      <c r="AG1823" s="14">
        <v>0</v>
      </c>
      <c r="AH1823" s="14">
        <v>15000</v>
      </c>
      <c r="AI1823" s="14">
        <v>0</v>
      </c>
      <c r="AJ1823" s="14">
        <v>15000</v>
      </c>
      <c r="AK1823" s="16" t="s">
        <v>7248</v>
      </c>
    </row>
    <row r="1824" spans="1:37" hidden="1" x14ac:dyDescent="0.35">
      <c r="A1824" s="159">
        <v>131866</v>
      </c>
      <c r="B1824" s="8">
        <v>2</v>
      </c>
      <c r="C1824" s="9" t="s">
        <v>85</v>
      </c>
      <c r="D1824" s="10">
        <v>44384</v>
      </c>
      <c r="E1824" s="9" t="s">
        <v>6886</v>
      </c>
      <c r="F1824" s="10">
        <v>44384</v>
      </c>
      <c r="G1824" s="9" t="s">
        <v>6886</v>
      </c>
      <c r="H1824" s="11" t="s">
        <v>1613</v>
      </c>
      <c r="I1824" s="9"/>
      <c r="J1824" s="12"/>
      <c r="K1824" s="9"/>
      <c r="L1824" s="12"/>
      <c r="M1824" s="11" t="s">
        <v>7249</v>
      </c>
      <c r="N1824" s="11"/>
      <c r="O1824" s="9" t="s">
        <v>5122</v>
      </c>
      <c r="P1824" s="9" t="s">
        <v>5123</v>
      </c>
      <c r="Q1824" s="11"/>
      <c r="R1824" s="166" t="s">
        <v>1778</v>
      </c>
      <c r="S1824" s="166" t="s">
        <v>1778</v>
      </c>
      <c r="T1824" s="15" t="s">
        <v>505</v>
      </c>
      <c r="U1824" s="12"/>
      <c r="V1824" s="9"/>
      <c r="W1824" s="12" t="s">
        <v>93</v>
      </c>
      <c r="X1824" s="12"/>
      <c r="Y1824" s="12"/>
      <c r="Z1824" s="11"/>
      <c r="AA1824" s="14">
        <v>0</v>
      </c>
      <c r="AB1824" s="14">
        <v>0</v>
      </c>
      <c r="AC1824" s="14">
        <v>15000</v>
      </c>
      <c r="AD1824" s="14">
        <v>0</v>
      </c>
      <c r="AE1824" s="161">
        <f>SUM(TAMPData2202[[#This Row],[2022 PE Obligations]:[2022 Paving Obligations]])</f>
        <v>15000</v>
      </c>
      <c r="AF1824" s="14">
        <v>0</v>
      </c>
      <c r="AG1824" s="14">
        <v>0</v>
      </c>
      <c r="AH1824" s="14">
        <v>15000</v>
      </c>
      <c r="AI1824" s="14">
        <v>0</v>
      </c>
      <c r="AJ1824" s="14">
        <v>15000</v>
      </c>
      <c r="AK1824" s="16" t="s">
        <v>7250</v>
      </c>
    </row>
    <row r="1825" spans="1:37" hidden="1" x14ac:dyDescent="0.35">
      <c r="A1825" s="159">
        <v>131867</v>
      </c>
      <c r="B1825" s="8">
        <v>3</v>
      </c>
      <c r="C1825" s="9" t="s">
        <v>85</v>
      </c>
      <c r="D1825" s="10">
        <v>44384</v>
      </c>
      <c r="E1825" s="9" t="s">
        <v>6886</v>
      </c>
      <c r="F1825" s="10">
        <v>44384</v>
      </c>
      <c r="G1825" s="9" t="s">
        <v>6886</v>
      </c>
      <c r="H1825" s="11" t="s">
        <v>365</v>
      </c>
      <c r="I1825" s="9"/>
      <c r="J1825" s="12"/>
      <c r="K1825" s="9"/>
      <c r="L1825" s="12"/>
      <c r="M1825" s="11" t="s">
        <v>7251</v>
      </c>
      <c r="N1825" s="11"/>
      <c r="O1825" s="9" t="s">
        <v>5122</v>
      </c>
      <c r="P1825" s="9" t="s">
        <v>5123</v>
      </c>
      <c r="Q1825" s="11"/>
      <c r="R1825" s="166" t="s">
        <v>1778</v>
      </c>
      <c r="S1825" s="166" t="s">
        <v>1778</v>
      </c>
      <c r="T1825" s="15" t="s">
        <v>505</v>
      </c>
      <c r="U1825" s="12"/>
      <c r="V1825" s="9"/>
      <c r="W1825" s="12" t="s">
        <v>93</v>
      </c>
      <c r="X1825" s="12"/>
      <c r="Y1825" s="12"/>
      <c r="Z1825" s="11"/>
      <c r="AA1825" s="14">
        <v>0</v>
      </c>
      <c r="AB1825" s="14">
        <v>0</v>
      </c>
      <c r="AC1825" s="14">
        <v>15000</v>
      </c>
      <c r="AD1825" s="14">
        <v>0</v>
      </c>
      <c r="AE1825" s="161">
        <f>SUM(TAMPData2202[[#This Row],[2022 PE Obligations]:[2022 Paving Obligations]])</f>
        <v>15000</v>
      </c>
      <c r="AF1825" s="14">
        <v>0</v>
      </c>
      <c r="AG1825" s="14">
        <v>0</v>
      </c>
      <c r="AH1825" s="14">
        <v>15000</v>
      </c>
      <c r="AI1825" s="14">
        <v>0</v>
      </c>
      <c r="AJ1825" s="14">
        <v>15000</v>
      </c>
      <c r="AK1825" s="16" t="s">
        <v>7252</v>
      </c>
    </row>
    <row r="1826" spans="1:37" hidden="1" x14ac:dyDescent="0.35">
      <c r="A1826" s="159">
        <v>131868</v>
      </c>
      <c r="B1826" s="8">
        <v>4</v>
      </c>
      <c r="C1826" s="9" t="s">
        <v>85</v>
      </c>
      <c r="D1826" s="10">
        <v>44384</v>
      </c>
      <c r="E1826" s="9" t="s">
        <v>6913</v>
      </c>
      <c r="F1826" s="10">
        <v>44384</v>
      </c>
      <c r="G1826" s="9" t="s">
        <v>6913</v>
      </c>
      <c r="H1826" s="11" t="s">
        <v>88</v>
      </c>
      <c r="I1826" s="9"/>
      <c r="J1826" s="12"/>
      <c r="K1826" s="9"/>
      <c r="L1826" s="12"/>
      <c r="M1826" s="11" t="s">
        <v>7253</v>
      </c>
      <c r="N1826" s="11"/>
      <c r="O1826" s="9" t="s">
        <v>5122</v>
      </c>
      <c r="P1826" s="9" t="s">
        <v>5123</v>
      </c>
      <c r="Q1826" s="11"/>
      <c r="R1826" s="166" t="s">
        <v>1778</v>
      </c>
      <c r="S1826" s="166" t="s">
        <v>1778</v>
      </c>
      <c r="T1826" s="15" t="s">
        <v>505</v>
      </c>
      <c r="U1826" s="12"/>
      <c r="V1826" s="9"/>
      <c r="W1826" s="12" t="s">
        <v>93</v>
      </c>
      <c r="X1826" s="12"/>
      <c r="Y1826" s="12"/>
      <c r="Z1826" s="11"/>
      <c r="AA1826" s="14">
        <v>0</v>
      </c>
      <c r="AB1826" s="14">
        <v>0</v>
      </c>
      <c r="AC1826" s="14">
        <v>15000</v>
      </c>
      <c r="AD1826" s="14">
        <v>0</v>
      </c>
      <c r="AE1826" s="161">
        <f>SUM(TAMPData2202[[#This Row],[2022 PE Obligations]:[2022 Paving Obligations]])</f>
        <v>15000</v>
      </c>
      <c r="AF1826" s="14">
        <v>0</v>
      </c>
      <c r="AG1826" s="14">
        <v>0</v>
      </c>
      <c r="AH1826" s="14">
        <v>15000</v>
      </c>
      <c r="AI1826" s="14">
        <v>0</v>
      </c>
      <c r="AJ1826" s="14">
        <v>15000</v>
      </c>
      <c r="AK1826" s="16" t="s">
        <v>7254</v>
      </c>
    </row>
    <row r="1827" spans="1:37" hidden="1" x14ac:dyDescent="0.35">
      <c r="A1827" s="159">
        <v>131869</v>
      </c>
      <c r="B1827" s="8">
        <v>3</v>
      </c>
      <c r="C1827" s="9" t="s">
        <v>85</v>
      </c>
      <c r="D1827" s="10">
        <v>44384</v>
      </c>
      <c r="E1827" s="9" t="s">
        <v>6886</v>
      </c>
      <c r="F1827" s="10">
        <v>44384</v>
      </c>
      <c r="G1827" s="9" t="s">
        <v>6886</v>
      </c>
      <c r="H1827" s="11" t="s">
        <v>538</v>
      </c>
      <c r="I1827" s="9"/>
      <c r="J1827" s="12"/>
      <c r="K1827" s="9"/>
      <c r="L1827" s="12"/>
      <c r="M1827" s="11" t="s">
        <v>7255</v>
      </c>
      <c r="N1827" s="11"/>
      <c r="O1827" s="9" t="s">
        <v>5122</v>
      </c>
      <c r="P1827" s="9" t="s">
        <v>5123</v>
      </c>
      <c r="Q1827" s="11"/>
      <c r="R1827" s="166" t="s">
        <v>1778</v>
      </c>
      <c r="S1827" s="166" t="s">
        <v>1778</v>
      </c>
      <c r="T1827" s="15" t="s">
        <v>505</v>
      </c>
      <c r="U1827" s="12"/>
      <c r="V1827" s="9"/>
      <c r="W1827" s="12" t="s">
        <v>93</v>
      </c>
      <c r="X1827" s="12"/>
      <c r="Y1827" s="12"/>
      <c r="Z1827" s="11"/>
      <c r="AA1827" s="14">
        <v>0</v>
      </c>
      <c r="AB1827" s="14">
        <v>0</v>
      </c>
      <c r="AC1827" s="14">
        <v>15000</v>
      </c>
      <c r="AD1827" s="14">
        <v>0</v>
      </c>
      <c r="AE1827" s="161">
        <f>SUM(TAMPData2202[[#This Row],[2022 PE Obligations]:[2022 Paving Obligations]])</f>
        <v>15000</v>
      </c>
      <c r="AF1827" s="14">
        <v>0</v>
      </c>
      <c r="AG1827" s="14">
        <v>0</v>
      </c>
      <c r="AH1827" s="14">
        <v>15000</v>
      </c>
      <c r="AI1827" s="14">
        <v>0</v>
      </c>
      <c r="AJ1827" s="14">
        <v>15000</v>
      </c>
      <c r="AK1827" s="16" t="s">
        <v>7256</v>
      </c>
    </row>
    <row r="1828" spans="1:37" hidden="1" x14ac:dyDescent="0.35">
      <c r="A1828" s="159">
        <v>131870</v>
      </c>
      <c r="B1828" s="8">
        <v>4</v>
      </c>
      <c r="C1828" s="9" t="s">
        <v>85</v>
      </c>
      <c r="D1828" s="10">
        <v>44384</v>
      </c>
      <c r="E1828" s="9" t="s">
        <v>6913</v>
      </c>
      <c r="F1828" s="10">
        <v>44384</v>
      </c>
      <c r="G1828" s="9" t="s">
        <v>6913</v>
      </c>
      <c r="H1828" s="11" t="s">
        <v>1099</v>
      </c>
      <c r="I1828" s="9"/>
      <c r="J1828" s="12"/>
      <c r="K1828" s="9"/>
      <c r="L1828" s="12"/>
      <c r="M1828" s="11" t="s">
        <v>7257</v>
      </c>
      <c r="N1828" s="11"/>
      <c r="O1828" s="9" t="s">
        <v>5122</v>
      </c>
      <c r="P1828" s="9" t="s">
        <v>5123</v>
      </c>
      <c r="Q1828" s="11"/>
      <c r="R1828" s="166" t="s">
        <v>1778</v>
      </c>
      <c r="S1828" s="166" t="s">
        <v>1778</v>
      </c>
      <c r="T1828" s="15" t="s">
        <v>505</v>
      </c>
      <c r="U1828" s="12"/>
      <c r="V1828" s="9"/>
      <c r="W1828" s="12" t="s">
        <v>93</v>
      </c>
      <c r="X1828" s="12"/>
      <c r="Y1828" s="12"/>
      <c r="Z1828" s="11"/>
      <c r="AA1828" s="14">
        <v>0</v>
      </c>
      <c r="AB1828" s="14">
        <v>0</v>
      </c>
      <c r="AC1828" s="14">
        <v>15000</v>
      </c>
      <c r="AD1828" s="14">
        <v>0</v>
      </c>
      <c r="AE1828" s="161">
        <f>SUM(TAMPData2202[[#This Row],[2022 PE Obligations]:[2022 Paving Obligations]])</f>
        <v>15000</v>
      </c>
      <c r="AF1828" s="14">
        <v>0</v>
      </c>
      <c r="AG1828" s="14">
        <v>0</v>
      </c>
      <c r="AH1828" s="14">
        <v>15000</v>
      </c>
      <c r="AI1828" s="14">
        <v>0</v>
      </c>
      <c r="AJ1828" s="14">
        <v>15000</v>
      </c>
      <c r="AK1828" s="16" t="s">
        <v>7258</v>
      </c>
    </row>
    <row r="1829" spans="1:37" hidden="1" x14ac:dyDescent="0.35">
      <c r="A1829" s="159">
        <v>131871</v>
      </c>
      <c r="B1829" s="8">
        <v>3</v>
      </c>
      <c r="C1829" s="9" t="s">
        <v>85</v>
      </c>
      <c r="D1829" s="10">
        <v>44384</v>
      </c>
      <c r="E1829" s="9" t="s">
        <v>6886</v>
      </c>
      <c r="F1829" s="10">
        <v>44384</v>
      </c>
      <c r="G1829" s="9" t="s">
        <v>6886</v>
      </c>
      <c r="H1829" s="11" t="s">
        <v>701</v>
      </c>
      <c r="I1829" s="9"/>
      <c r="J1829" s="12"/>
      <c r="K1829" s="9"/>
      <c r="L1829" s="12"/>
      <c r="M1829" s="11" t="s">
        <v>7259</v>
      </c>
      <c r="N1829" s="11"/>
      <c r="O1829" s="9" t="s">
        <v>5122</v>
      </c>
      <c r="P1829" s="9" t="s">
        <v>5123</v>
      </c>
      <c r="Q1829" s="11"/>
      <c r="R1829" s="166" t="s">
        <v>1778</v>
      </c>
      <c r="S1829" s="166" t="s">
        <v>1778</v>
      </c>
      <c r="T1829" s="15" t="s">
        <v>505</v>
      </c>
      <c r="U1829" s="12"/>
      <c r="V1829" s="9"/>
      <c r="W1829" s="12" t="s">
        <v>93</v>
      </c>
      <c r="X1829" s="12"/>
      <c r="Y1829" s="12"/>
      <c r="Z1829" s="11"/>
      <c r="AA1829" s="14">
        <v>0</v>
      </c>
      <c r="AB1829" s="14">
        <v>0</v>
      </c>
      <c r="AC1829" s="14">
        <v>15000</v>
      </c>
      <c r="AD1829" s="14">
        <v>0</v>
      </c>
      <c r="AE1829" s="161">
        <f>SUM(TAMPData2202[[#This Row],[2022 PE Obligations]:[2022 Paving Obligations]])</f>
        <v>15000</v>
      </c>
      <c r="AF1829" s="14">
        <v>0</v>
      </c>
      <c r="AG1829" s="14">
        <v>0</v>
      </c>
      <c r="AH1829" s="14">
        <v>15000</v>
      </c>
      <c r="AI1829" s="14">
        <v>0</v>
      </c>
      <c r="AJ1829" s="14">
        <v>15000</v>
      </c>
      <c r="AK1829" s="16" t="s">
        <v>7260</v>
      </c>
    </row>
    <row r="1830" spans="1:37" hidden="1" x14ac:dyDescent="0.35">
      <c r="A1830" s="159">
        <v>131872</v>
      </c>
      <c r="B1830" s="8">
        <v>4</v>
      </c>
      <c r="C1830" s="9" t="s">
        <v>85</v>
      </c>
      <c r="D1830" s="10">
        <v>44384</v>
      </c>
      <c r="E1830" s="9" t="s">
        <v>6913</v>
      </c>
      <c r="F1830" s="10">
        <v>44384</v>
      </c>
      <c r="G1830" s="9" t="s">
        <v>6913</v>
      </c>
      <c r="H1830" s="11" t="s">
        <v>88</v>
      </c>
      <c r="I1830" s="9"/>
      <c r="J1830" s="12"/>
      <c r="K1830" s="9"/>
      <c r="L1830" s="12"/>
      <c r="M1830" s="11" t="s">
        <v>7261</v>
      </c>
      <c r="N1830" s="11"/>
      <c r="O1830" s="9" t="s">
        <v>5122</v>
      </c>
      <c r="P1830" s="9" t="s">
        <v>5123</v>
      </c>
      <c r="Q1830" s="11"/>
      <c r="R1830" s="166" t="s">
        <v>1778</v>
      </c>
      <c r="S1830" s="166" t="s">
        <v>1778</v>
      </c>
      <c r="T1830" s="15" t="s">
        <v>505</v>
      </c>
      <c r="U1830" s="12"/>
      <c r="V1830" s="9"/>
      <c r="W1830" s="12" t="s">
        <v>93</v>
      </c>
      <c r="X1830" s="12"/>
      <c r="Y1830" s="12"/>
      <c r="Z1830" s="11"/>
      <c r="AA1830" s="14">
        <v>0</v>
      </c>
      <c r="AB1830" s="14">
        <v>0</v>
      </c>
      <c r="AC1830" s="14">
        <v>25000</v>
      </c>
      <c r="AD1830" s="14">
        <v>0</v>
      </c>
      <c r="AE1830" s="161">
        <f>SUM(TAMPData2202[[#This Row],[2022 PE Obligations]:[2022 Paving Obligations]])</f>
        <v>25000</v>
      </c>
      <c r="AF1830" s="14">
        <v>0</v>
      </c>
      <c r="AG1830" s="14">
        <v>0</v>
      </c>
      <c r="AH1830" s="14">
        <v>25000</v>
      </c>
      <c r="AI1830" s="14">
        <v>0</v>
      </c>
      <c r="AJ1830" s="14">
        <v>25000</v>
      </c>
      <c r="AK1830" s="16" t="s">
        <v>7262</v>
      </c>
    </row>
    <row r="1831" spans="1:37" hidden="1" x14ac:dyDescent="0.35">
      <c r="A1831" s="159">
        <v>131873</v>
      </c>
      <c r="B1831" s="8">
        <v>3</v>
      </c>
      <c r="C1831" s="9" t="s">
        <v>85</v>
      </c>
      <c r="D1831" s="10">
        <v>44384</v>
      </c>
      <c r="E1831" s="9" t="s">
        <v>6886</v>
      </c>
      <c r="F1831" s="10">
        <v>44384</v>
      </c>
      <c r="G1831" s="9" t="s">
        <v>6886</v>
      </c>
      <c r="H1831" s="11" t="s">
        <v>365</v>
      </c>
      <c r="I1831" s="9"/>
      <c r="J1831" s="12"/>
      <c r="K1831" s="9"/>
      <c r="L1831" s="12"/>
      <c r="M1831" s="11" t="s">
        <v>7263</v>
      </c>
      <c r="N1831" s="11"/>
      <c r="O1831" s="9" t="s">
        <v>5122</v>
      </c>
      <c r="P1831" s="9" t="s">
        <v>5123</v>
      </c>
      <c r="Q1831" s="11"/>
      <c r="R1831" s="166" t="s">
        <v>1778</v>
      </c>
      <c r="S1831" s="166" t="s">
        <v>1778</v>
      </c>
      <c r="T1831" s="15" t="s">
        <v>505</v>
      </c>
      <c r="U1831" s="12"/>
      <c r="V1831" s="9"/>
      <c r="W1831" s="12" t="s">
        <v>93</v>
      </c>
      <c r="X1831" s="12"/>
      <c r="Y1831" s="12"/>
      <c r="Z1831" s="11"/>
      <c r="AA1831" s="14">
        <v>0</v>
      </c>
      <c r="AB1831" s="14">
        <v>0</v>
      </c>
      <c r="AC1831" s="14">
        <v>25000</v>
      </c>
      <c r="AD1831" s="14">
        <v>0</v>
      </c>
      <c r="AE1831" s="161">
        <f>SUM(TAMPData2202[[#This Row],[2022 PE Obligations]:[2022 Paving Obligations]])</f>
        <v>25000</v>
      </c>
      <c r="AF1831" s="14">
        <v>0</v>
      </c>
      <c r="AG1831" s="14">
        <v>0</v>
      </c>
      <c r="AH1831" s="14">
        <v>25000</v>
      </c>
      <c r="AI1831" s="14">
        <v>0</v>
      </c>
      <c r="AJ1831" s="14">
        <v>25000</v>
      </c>
      <c r="AK1831" s="16" t="s">
        <v>7264</v>
      </c>
    </row>
    <row r="1832" spans="1:37" ht="198" hidden="1" x14ac:dyDescent="0.35">
      <c r="A1832" s="159">
        <v>131874</v>
      </c>
      <c r="B1832" s="8">
        <v>4</v>
      </c>
      <c r="C1832" s="9" t="s">
        <v>85</v>
      </c>
      <c r="D1832" s="10">
        <v>44384</v>
      </c>
      <c r="E1832" s="9" t="s">
        <v>509</v>
      </c>
      <c r="F1832" s="10">
        <v>44558</v>
      </c>
      <c r="G1832" s="9" t="s">
        <v>4418</v>
      </c>
      <c r="H1832" s="11" t="s">
        <v>483</v>
      </c>
      <c r="I1832" s="9" t="s">
        <v>7265</v>
      </c>
      <c r="J1832" s="12"/>
      <c r="K1832" s="9"/>
      <c r="L1832" s="12"/>
      <c r="M1832" s="11" t="s">
        <v>7265</v>
      </c>
      <c r="N1832" s="11" t="s">
        <v>7266</v>
      </c>
      <c r="O1832" s="9" t="s">
        <v>91</v>
      </c>
      <c r="P1832" s="9" t="s">
        <v>157</v>
      </c>
      <c r="Q1832" s="11"/>
      <c r="R1832" s="166" t="s">
        <v>47</v>
      </c>
      <c r="S1832" s="9"/>
      <c r="T1832" s="15" t="s">
        <v>505</v>
      </c>
      <c r="U1832" s="12"/>
      <c r="V1832" s="9"/>
      <c r="W1832" s="12" t="s">
        <v>93</v>
      </c>
      <c r="X1832" s="12" t="s">
        <v>103</v>
      </c>
      <c r="Y1832" s="153" t="s">
        <v>34</v>
      </c>
      <c r="Z1832" s="11"/>
      <c r="AA1832" s="14">
        <v>26511</v>
      </c>
      <c r="AB1832" s="14">
        <v>0</v>
      </c>
      <c r="AC1832" s="14">
        <v>0</v>
      </c>
      <c r="AD1832" s="14">
        <v>0</v>
      </c>
      <c r="AE1832" s="165">
        <f>SUM(TAMPData2202[[#This Row],[2022 PE Obligations]:[2022 Paving Obligations]])</f>
        <v>26511</v>
      </c>
      <c r="AF1832" s="14">
        <v>26511</v>
      </c>
      <c r="AG1832" s="14">
        <v>0</v>
      </c>
      <c r="AH1832" s="14">
        <v>0</v>
      </c>
      <c r="AI1832" s="14">
        <v>0</v>
      </c>
      <c r="AJ1832" s="14">
        <v>26511</v>
      </c>
      <c r="AK1832" s="16" t="s">
        <v>7267</v>
      </c>
    </row>
    <row r="1833" spans="1:37" hidden="1" x14ac:dyDescent="0.35">
      <c r="A1833" s="159">
        <v>131875</v>
      </c>
      <c r="B1833" s="8">
        <v>3</v>
      </c>
      <c r="C1833" s="9" t="s">
        <v>85</v>
      </c>
      <c r="D1833" s="10">
        <v>44384</v>
      </c>
      <c r="E1833" s="9" t="s">
        <v>6624</v>
      </c>
      <c r="F1833" s="10">
        <v>44536</v>
      </c>
      <c r="G1833" s="9" t="s">
        <v>152</v>
      </c>
      <c r="H1833" s="11" t="s">
        <v>538</v>
      </c>
      <c r="I1833" s="9"/>
      <c r="J1833" s="12"/>
      <c r="K1833" s="9"/>
      <c r="L1833" s="12"/>
      <c r="M1833" s="11" t="s">
        <v>7268</v>
      </c>
      <c r="N1833" s="11"/>
      <c r="O1833" s="9" t="s">
        <v>119</v>
      </c>
      <c r="P1833" s="9" t="s">
        <v>19</v>
      </c>
      <c r="Q1833" s="11"/>
      <c r="R1833" s="166" t="s">
        <v>1778</v>
      </c>
      <c r="S1833" s="166" t="s">
        <v>1778</v>
      </c>
      <c r="T1833" s="15" t="s">
        <v>505</v>
      </c>
      <c r="U1833" s="12"/>
      <c r="V1833" s="9"/>
      <c r="W1833" s="12" t="s">
        <v>93</v>
      </c>
      <c r="X1833" s="12"/>
      <c r="Y1833" s="12"/>
      <c r="Z1833" s="11"/>
      <c r="AA1833" s="14">
        <v>0</v>
      </c>
      <c r="AB1833" s="14">
        <v>0</v>
      </c>
      <c r="AC1833" s="14">
        <v>15190.68</v>
      </c>
      <c r="AD1833" s="14">
        <v>0</v>
      </c>
      <c r="AE1833" s="161">
        <f>SUM(TAMPData2202[[#This Row],[2022 PE Obligations]:[2022 Paving Obligations]])</f>
        <v>15190.68</v>
      </c>
      <c r="AF1833" s="14">
        <v>0</v>
      </c>
      <c r="AG1833" s="14">
        <v>0</v>
      </c>
      <c r="AH1833" s="14">
        <v>15190.68</v>
      </c>
      <c r="AI1833" s="14">
        <v>0</v>
      </c>
      <c r="AJ1833" s="14">
        <v>15190.68</v>
      </c>
      <c r="AK1833" s="16" t="s">
        <v>7269</v>
      </c>
    </row>
    <row r="1834" spans="1:37" hidden="1" x14ac:dyDescent="0.35">
      <c r="A1834" s="159">
        <v>131876</v>
      </c>
      <c r="B1834" s="8">
        <v>4</v>
      </c>
      <c r="C1834" s="9" t="s">
        <v>114</v>
      </c>
      <c r="D1834" s="10">
        <v>44384</v>
      </c>
      <c r="E1834" s="9" t="s">
        <v>228</v>
      </c>
      <c r="F1834" s="10">
        <v>44600</v>
      </c>
      <c r="G1834" s="9" t="s">
        <v>228</v>
      </c>
      <c r="H1834" s="11" t="s">
        <v>331</v>
      </c>
      <c r="I1834" s="9" t="s">
        <v>7270</v>
      </c>
      <c r="J1834" s="12"/>
      <c r="K1834" s="9" t="s">
        <v>1040</v>
      </c>
      <c r="L1834" s="12" t="s">
        <v>183</v>
      </c>
      <c r="M1834" s="11" t="s">
        <v>7271</v>
      </c>
      <c r="N1834" s="11"/>
      <c r="O1834" s="9" t="s">
        <v>4183</v>
      </c>
      <c r="P1834" s="9" t="s">
        <v>157</v>
      </c>
      <c r="Q1834" s="11"/>
      <c r="R1834" s="166" t="s">
        <v>47</v>
      </c>
      <c r="S1834" s="9"/>
      <c r="T1834" s="13">
        <v>0.55000000000000004</v>
      </c>
      <c r="U1834" s="12"/>
      <c r="V1834" s="9"/>
      <c r="W1834" s="12" t="s">
        <v>93</v>
      </c>
      <c r="X1834" s="12" t="s">
        <v>186</v>
      </c>
      <c r="Y1834" s="153" t="s">
        <v>34</v>
      </c>
      <c r="Z1834" s="11"/>
      <c r="AA1834" s="14">
        <v>0</v>
      </c>
      <c r="AB1834" s="14">
        <v>0</v>
      </c>
      <c r="AC1834" s="14">
        <v>0</v>
      </c>
      <c r="AD1834" s="14">
        <v>61987.31</v>
      </c>
      <c r="AE1834" s="161">
        <f>SUM(TAMPData2202[[#This Row],[2022 PE Obligations]:[2022 Paving Obligations]])</f>
        <v>61987.31</v>
      </c>
      <c r="AF1834" s="14">
        <v>0</v>
      </c>
      <c r="AG1834" s="14">
        <v>0</v>
      </c>
      <c r="AH1834" s="14">
        <v>0</v>
      </c>
      <c r="AI1834" s="14">
        <v>61987.31</v>
      </c>
      <c r="AJ1834" s="14">
        <v>61987.31</v>
      </c>
      <c r="AK1834" s="16" t="s">
        <v>7272</v>
      </c>
    </row>
    <row r="1835" spans="1:37" hidden="1" x14ac:dyDescent="0.35">
      <c r="A1835" s="159">
        <v>131877</v>
      </c>
      <c r="B1835" s="8">
        <v>4</v>
      </c>
      <c r="C1835" s="9" t="s">
        <v>85</v>
      </c>
      <c r="D1835" s="10">
        <v>44384</v>
      </c>
      <c r="E1835" s="9" t="s">
        <v>228</v>
      </c>
      <c r="F1835" s="10">
        <v>44384</v>
      </c>
      <c r="G1835" s="9" t="s">
        <v>228</v>
      </c>
      <c r="H1835" s="11" t="s">
        <v>371</v>
      </c>
      <c r="I1835" s="9" t="s">
        <v>7273</v>
      </c>
      <c r="J1835" s="12"/>
      <c r="K1835" s="9" t="s">
        <v>7274</v>
      </c>
      <c r="L1835" s="12" t="s">
        <v>183</v>
      </c>
      <c r="M1835" s="11" t="s">
        <v>7275</v>
      </c>
      <c r="N1835" s="11"/>
      <c r="O1835" s="9" t="s">
        <v>4183</v>
      </c>
      <c r="P1835" s="9" t="s">
        <v>157</v>
      </c>
      <c r="Q1835" s="11"/>
      <c r="R1835" s="166" t="s">
        <v>47</v>
      </c>
      <c r="S1835" s="9"/>
      <c r="T1835" s="13">
        <v>3.29</v>
      </c>
      <c r="U1835" s="12"/>
      <c r="V1835" s="9"/>
      <c r="W1835" s="12" t="s">
        <v>93</v>
      </c>
      <c r="X1835" s="12" t="s">
        <v>186</v>
      </c>
      <c r="Y1835" s="153" t="s">
        <v>34</v>
      </c>
      <c r="Z1835" s="11"/>
      <c r="AA1835" s="14">
        <v>0</v>
      </c>
      <c r="AB1835" s="14">
        <v>0</v>
      </c>
      <c r="AC1835" s="14">
        <v>0</v>
      </c>
      <c r="AD1835" s="14">
        <v>59904.87</v>
      </c>
      <c r="AE1835" s="161">
        <f>SUM(TAMPData2202[[#This Row],[2022 PE Obligations]:[2022 Paving Obligations]])</f>
        <v>59904.87</v>
      </c>
      <c r="AF1835" s="14">
        <v>0</v>
      </c>
      <c r="AG1835" s="14">
        <v>0</v>
      </c>
      <c r="AH1835" s="14">
        <v>0</v>
      </c>
      <c r="AI1835" s="14">
        <v>59904.87</v>
      </c>
      <c r="AJ1835" s="14">
        <v>59904.87</v>
      </c>
      <c r="AK1835" s="16" t="s">
        <v>7276</v>
      </c>
    </row>
    <row r="1836" spans="1:37" hidden="1" x14ac:dyDescent="0.35">
      <c r="A1836" s="159">
        <v>131878</v>
      </c>
      <c r="B1836" s="8">
        <v>4</v>
      </c>
      <c r="C1836" s="9" t="s">
        <v>85</v>
      </c>
      <c r="D1836" s="10">
        <v>44384</v>
      </c>
      <c r="E1836" s="9" t="s">
        <v>228</v>
      </c>
      <c r="F1836" s="10">
        <v>44384</v>
      </c>
      <c r="G1836" s="9" t="s">
        <v>228</v>
      </c>
      <c r="H1836" s="11" t="s">
        <v>371</v>
      </c>
      <c r="I1836" s="9" t="s">
        <v>7277</v>
      </c>
      <c r="J1836" s="12"/>
      <c r="K1836" s="9" t="s">
        <v>1237</v>
      </c>
      <c r="L1836" s="12" t="s">
        <v>183</v>
      </c>
      <c r="M1836" s="11" t="s">
        <v>7278</v>
      </c>
      <c r="N1836" s="11"/>
      <c r="O1836" s="9" t="s">
        <v>4183</v>
      </c>
      <c r="P1836" s="9" t="s">
        <v>157</v>
      </c>
      <c r="Q1836" s="11"/>
      <c r="R1836" s="166" t="s">
        <v>47</v>
      </c>
      <c r="S1836" s="9"/>
      <c r="T1836" s="13">
        <v>1.6</v>
      </c>
      <c r="U1836" s="12"/>
      <c r="V1836" s="9"/>
      <c r="W1836" s="12" t="s">
        <v>93</v>
      </c>
      <c r="X1836" s="12" t="s">
        <v>186</v>
      </c>
      <c r="Y1836" s="153" t="s">
        <v>34</v>
      </c>
      <c r="Z1836" s="11"/>
      <c r="AA1836" s="14">
        <v>0</v>
      </c>
      <c r="AB1836" s="14">
        <v>0</v>
      </c>
      <c r="AC1836" s="14">
        <v>0</v>
      </c>
      <c r="AD1836" s="14">
        <v>65969.56</v>
      </c>
      <c r="AE1836" s="161">
        <f>SUM(TAMPData2202[[#This Row],[2022 PE Obligations]:[2022 Paving Obligations]])</f>
        <v>65969.56</v>
      </c>
      <c r="AF1836" s="14">
        <v>0</v>
      </c>
      <c r="AG1836" s="14">
        <v>0</v>
      </c>
      <c r="AH1836" s="14">
        <v>0</v>
      </c>
      <c r="AI1836" s="14">
        <v>65969.56</v>
      </c>
      <c r="AJ1836" s="14">
        <v>65969.56</v>
      </c>
      <c r="AK1836" s="16" t="s">
        <v>7279</v>
      </c>
    </row>
    <row r="1837" spans="1:37" hidden="1" x14ac:dyDescent="0.35">
      <c r="A1837" s="159">
        <v>131880</v>
      </c>
      <c r="B1837" s="8">
        <v>2</v>
      </c>
      <c r="C1837" s="9" t="s">
        <v>85</v>
      </c>
      <c r="D1837" s="10">
        <v>44385</v>
      </c>
      <c r="E1837" s="9" t="s">
        <v>6802</v>
      </c>
      <c r="F1837" s="10">
        <v>44385</v>
      </c>
      <c r="G1837" s="9" t="s">
        <v>6802</v>
      </c>
      <c r="H1837" s="11" t="s">
        <v>236</v>
      </c>
      <c r="I1837" s="9"/>
      <c r="J1837" s="12"/>
      <c r="K1837" s="9"/>
      <c r="L1837" s="12"/>
      <c r="M1837" s="11" t="s">
        <v>7280</v>
      </c>
      <c r="N1837" s="11"/>
      <c r="O1837" s="9" t="s">
        <v>5122</v>
      </c>
      <c r="P1837" s="9" t="s">
        <v>5123</v>
      </c>
      <c r="Q1837" s="11"/>
      <c r="R1837" s="166" t="s">
        <v>1778</v>
      </c>
      <c r="S1837" s="166" t="s">
        <v>1778</v>
      </c>
      <c r="T1837" s="15" t="s">
        <v>505</v>
      </c>
      <c r="U1837" s="12"/>
      <c r="V1837" s="9"/>
      <c r="W1837" s="12" t="s">
        <v>93</v>
      </c>
      <c r="X1837" s="12"/>
      <c r="Y1837" s="12"/>
      <c r="Z1837" s="11"/>
      <c r="AA1837" s="14">
        <v>0</v>
      </c>
      <c r="AB1837" s="14">
        <v>0</v>
      </c>
      <c r="AC1837" s="14">
        <v>15000</v>
      </c>
      <c r="AD1837" s="14">
        <v>0</v>
      </c>
      <c r="AE1837" s="161">
        <f>SUM(TAMPData2202[[#This Row],[2022 PE Obligations]:[2022 Paving Obligations]])</f>
        <v>15000</v>
      </c>
      <c r="AF1837" s="14">
        <v>0</v>
      </c>
      <c r="AG1837" s="14">
        <v>0</v>
      </c>
      <c r="AH1837" s="14">
        <v>15000</v>
      </c>
      <c r="AI1837" s="14">
        <v>0</v>
      </c>
      <c r="AJ1837" s="14">
        <v>15000</v>
      </c>
      <c r="AK1837" s="16" t="s">
        <v>7281</v>
      </c>
    </row>
    <row r="1838" spans="1:37" hidden="1" x14ac:dyDescent="0.35">
      <c r="A1838" s="159">
        <v>131881</v>
      </c>
      <c r="B1838" s="8">
        <v>2</v>
      </c>
      <c r="C1838" s="9" t="s">
        <v>85</v>
      </c>
      <c r="D1838" s="10">
        <v>44385</v>
      </c>
      <c r="E1838" s="9" t="s">
        <v>6802</v>
      </c>
      <c r="F1838" s="10">
        <v>44385</v>
      </c>
      <c r="G1838" s="9" t="s">
        <v>6802</v>
      </c>
      <c r="H1838" s="11" t="s">
        <v>128</v>
      </c>
      <c r="I1838" s="9"/>
      <c r="J1838" s="12"/>
      <c r="K1838" s="9"/>
      <c r="L1838" s="12"/>
      <c r="M1838" s="11" t="s">
        <v>7282</v>
      </c>
      <c r="N1838" s="11"/>
      <c r="O1838" s="9" t="s">
        <v>5122</v>
      </c>
      <c r="P1838" s="9" t="s">
        <v>5123</v>
      </c>
      <c r="Q1838" s="11"/>
      <c r="R1838" s="166" t="s">
        <v>1778</v>
      </c>
      <c r="S1838" s="166" t="s">
        <v>1778</v>
      </c>
      <c r="T1838" s="15" t="s">
        <v>505</v>
      </c>
      <c r="U1838" s="12"/>
      <c r="V1838" s="9"/>
      <c r="W1838" s="12" t="s">
        <v>93</v>
      </c>
      <c r="X1838" s="12"/>
      <c r="Y1838" s="12"/>
      <c r="Z1838" s="11"/>
      <c r="AA1838" s="14">
        <v>0</v>
      </c>
      <c r="AB1838" s="14">
        <v>0</v>
      </c>
      <c r="AC1838" s="14">
        <v>15000</v>
      </c>
      <c r="AD1838" s="14">
        <v>0</v>
      </c>
      <c r="AE1838" s="161">
        <f>SUM(TAMPData2202[[#This Row],[2022 PE Obligations]:[2022 Paving Obligations]])</f>
        <v>15000</v>
      </c>
      <c r="AF1838" s="14">
        <v>0</v>
      </c>
      <c r="AG1838" s="14">
        <v>0</v>
      </c>
      <c r="AH1838" s="14">
        <v>15000</v>
      </c>
      <c r="AI1838" s="14">
        <v>0</v>
      </c>
      <c r="AJ1838" s="14">
        <v>15000</v>
      </c>
      <c r="AK1838" s="16" t="s">
        <v>7283</v>
      </c>
    </row>
    <row r="1839" spans="1:37" hidden="1" x14ac:dyDescent="0.35">
      <c r="A1839" s="159">
        <v>131882</v>
      </c>
      <c r="B1839" s="8">
        <v>2</v>
      </c>
      <c r="C1839" s="9" t="s">
        <v>85</v>
      </c>
      <c r="D1839" s="10">
        <v>44385</v>
      </c>
      <c r="E1839" s="9" t="s">
        <v>6802</v>
      </c>
      <c r="F1839" s="10">
        <v>44385</v>
      </c>
      <c r="G1839" s="9" t="s">
        <v>6802</v>
      </c>
      <c r="H1839" s="11" t="s">
        <v>223</v>
      </c>
      <c r="I1839" s="9"/>
      <c r="J1839" s="12"/>
      <c r="K1839" s="9"/>
      <c r="L1839" s="12"/>
      <c r="M1839" s="11" t="s">
        <v>7284</v>
      </c>
      <c r="N1839" s="11"/>
      <c r="O1839" s="9" t="s">
        <v>5122</v>
      </c>
      <c r="P1839" s="9" t="s">
        <v>5123</v>
      </c>
      <c r="Q1839" s="11"/>
      <c r="R1839" s="166" t="s">
        <v>1778</v>
      </c>
      <c r="S1839" s="166" t="s">
        <v>1778</v>
      </c>
      <c r="T1839" s="15" t="s">
        <v>505</v>
      </c>
      <c r="U1839" s="12"/>
      <c r="V1839" s="9"/>
      <c r="W1839" s="12" t="s">
        <v>93</v>
      </c>
      <c r="X1839" s="12"/>
      <c r="Y1839" s="12"/>
      <c r="Z1839" s="11"/>
      <c r="AA1839" s="14">
        <v>0</v>
      </c>
      <c r="AB1839" s="14">
        <v>0</v>
      </c>
      <c r="AC1839" s="14">
        <v>15000</v>
      </c>
      <c r="AD1839" s="14">
        <v>0</v>
      </c>
      <c r="AE1839" s="161">
        <f>SUM(TAMPData2202[[#This Row],[2022 PE Obligations]:[2022 Paving Obligations]])</f>
        <v>15000</v>
      </c>
      <c r="AF1839" s="14">
        <v>0</v>
      </c>
      <c r="AG1839" s="14">
        <v>0</v>
      </c>
      <c r="AH1839" s="14">
        <v>15000</v>
      </c>
      <c r="AI1839" s="14">
        <v>0</v>
      </c>
      <c r="AJ1839" s="14">
        <v>15000</v>
      </c>
      <c r="AK1839" s="16" t="s">
        <v>7285</v>
      </c>
    </row>
    <row r="1840" spans="1:37" hidden="1" x14ac:dyDescent="0.35">
      <c r="A1840" s="159">
        <v>131883</v>
      </c>
      <c r="B1840" s="8">
        <v>2</v>
      </c>
      <c r="C1840" s="9" t="s">
        <v>85</v>
      </c>
      <c r="D1840" s="10">
        <v>44385</v>
      </c>
      <c r="E1840" s="9" t="s">
        <v>6802</v>
      </c>
      <c r="F1840" s="10">
        <v>44385</v>
      </c>
      <c r="G1840" s="9" t="s">
        <v>6802</v>
      </c>
      <c r="H1840" s="11" t="s">
        <v>460</v>
      </c>
      <c r="I1840" s="9"/>
      <c r="J1840" s="12"/>
      <c r="K1840" s="9"/>
      <c r="L1840" s="12"/>
      <c r="M1840" s="11" t="s">
        <v>7286</v>
      </c>
      <c r="N1840" s="11"/>
      <c r="O1840" s="9" t="s">
        <v>5122</v>
      </c>
      <c r="P1840" s="9" t="s">
        <v>5123</v>
      </c>
      <c r="Q1840" s="11"/>
      <c r="R1840" s="166" t="s">
        <v>1778</v>
      </c>
      <c r="S1840" s="166" t="s">
        <v>1778</v>
      </c>
      <c r="T1840" s="15" t="s">
        <v>505</v>
      </c>
      <c r="U1840" s="12"/>
      <c r="V1840" s="9"/>
      <c r="W1840" s="12" t="s">
        <v>93</v>
      </c>
      <c r="X1840" s="12"/>
      <c r="Y1840" s="12"/>
      <c r="Z1840" s="11"/>
      <c r="AA1840" s="14">
        <v>0</v>
      </c>
      <c r="AB1840" s="14">
        <v>0</v>
      </c>
      <c r="AC1840" s="14">
        <v>15000</v>
      </c>
      <c r="AD1840" s="14">
        <v>0</v>
      </c>
      <c r="AE1840" s="161">
        <f>SUM(TAMPData2202[[#This Row],[2022 PE Obligations]:[2022 Paving Obligations]])</f>
        <v>15000</v>
      </c>
      <c r="AF1840" s="14">
        <v>0</v>
      </c>
      <c r="AG1840" s="14">
        <v>0</v>
      </c>
      <c r="AH1840" s="14">
        <v>15000</v>
      </c>
      <c r="AI1840" s="14">
        <v>0</v>
      </c>
      <c r="AJ1840" s="14">
        <v>15000</v>
      </c>
      <c r="AK1840" s="16" t="s">
        <v>7287</v>
      </c>
    </row>
    <row r="1841" spans="1:37" hidden="1" x14ac:dyDescent="0.35">
      <c r="A1841" s="159">
        <v>131884</v>
      </c>
      <c r="B1841" s="8">
        <v>2</v>
      </c>
      <c r="C1841" s="9" t="s">
        <v>85</v>
      </c>
      <c r="D1841" s="10">
        <v>44385</v>
      </c>
      <c r="E1841" s="9" t="s">
        <v>6802</v>
      </c>
      <c r="F1841" s="10">
        <v>44385</v>
      </c>
      <c r="G1841" s="9" t="s">
        <v>6802</v>
      </c>
      <c r="H1841" s="11" t="s">
        <v>1828</v>
      </c>
      <c r="I1841" s="9"/>
      <c r="J1841" s="12"/>
      <c r="K1841" s="9"/>
      <c r="L1841" s="12"/>
      <c r="M1841" s="11" t="s">
        <v>7288</v>
      </c>
      <c r="N1841" s="11"/>
      <c r="O1841" s="9" t="s">
        <v>5122</v>
      </c>
      <c r="P1841" s="9" t="s">
        <v>5123</v>
      </c>
      <c r="Q1841" s="11"/>
      <c r="R1841" s="166" t="s">
        <v>1778</v>
      </c>
      <c r="S1841" s="166" t="s">
        <v>1778</v>
      </c>
      <c r="T1841" s="15" t="s">
        <v>505</v>
      </c>
      <c r="U1841" s="12"/>
      <c r="V1841" s="9"/>
      <c r="W1841" s="12" t="s">
        <v>93</v>
      </c>
      <c r="X1841" s="12"/>
      <c r="Y1841" s="12"/>
      <c r="Z1841" s="11"/>
      <c r="AA1841" s="14">
        <v>0</v>
      </c>
      <c r="AB1841" s="14">
        <v>0</v>
      </c>
      <c r="AC1841" s="14">
        <v>15000</v>
      </c>
      <c r="AD1841" s="14">
        <v>0</v>
      </c>
      <c r="AE1841" s="161">
        <f>SUM(TAMPData2202[[#This Row],[2022 PE Obligations]:[2022 Paving Obligations]])</f>
        <v>15000</v>
      </c>
      <c r="AF1841" s="14">
        <v>0</v>
      </c>
      <c r="AG1841" s="14">
        <v>0</v>
      </c>
      <c r="AH1841" s="14">
        <v>15000</v>
      </c>
      <c r="AI1841" s="14">
        <v>0</v>
      </c>
      <c r="AJ1841" s="14">
        <v>15000</v>
      </c>
      <c r="AK1841" s="16" t="s">
        <v>7289</v>
      </c>
    </row>
    <row r="1842" spans="1:37" hidden="1" x14ac:dyDescent="0.35">
      <c r="A1842" s="159">
        <v>131885</v>
      </c>
      <c r="B1842" s="8">
        <v>3</v>
      </c>
      <c r="C1842" s="9" t="s">
        <v>114</v>
      </c>
      <c r="D1842" s="10">
        <v>44385</v>
      </c>
      <c r="E1842" s="9" t="s">
        <v>6802</v>
      </c>
      <c r="F1842" s="10">
        <v>44594</v>
      </c>
      <c r="G1842" s="9" t="s">
        <v>6802</v>
      </c>
      <c r="H1842" s="11" t="s">
        <v>450</v>
      </c>
      <c r="I1842" s="9"/>
      <c r="J1842" s="12"/>
      <c r="K1842" s="9"/>
      <c r="L1842" s="12"/>
      <c r="M1842" s="11" t="s">
        <v>7290</v>
      </c>
      <c r="N1842" s="11"/>
      <c r="O1842" s="9" t="s">
        <v>5122</v>
      </c>
      <c r="P1842" s="9" t="s">
        <v>5123</v>
      </c>
      <c r="Q1842" s="11"/>
      <c r="R1842" s="166" t="s">
        <v>1778</v>
      </c>
      <c r="S1842" s="166" t="s">
        <v>1778</v>
      </c>
      <c r="T1842" s="15" t="s">
        <v>505</v>
      </c>
      <c r="U1842" s="12"/>
      <c r="V1842" s="9"/>
      <c r="W1842" s="12" t="s">
        <v>93</v>
      </c>
      <c r="X1842" s="12"/>
      <c r="Y1842" s="12"/>
      <c r="Z1842" s="11"/>
      <c r="AA1842" s="14">
        <v>0</v>
      </c>
      <c r="AB1842" s="14">
        <v>0</v>
      </c>
      <c r="AC1842" s="14">
        <v>15000</v>
      </c>
      <c r="AD1842" s="14">
        <v>0</v>
      </c>
      <c r="AE1842" s="161">
        <f>SUM(TAMPData2202[[#This Row],[2022 PE Obligations]:[2022 Paving Obligations]])</f>
        <v>15000</v>
      </c>
      <c r="AF1842" s="14">
        <v>0</v>
      </c>
      <c r="AG1842" s="14">
        <v>0</v>
      </c>
      <c r="AH1842" s="14">
        <v>15000</v>
      </c>
      <c r="AI1842" s="14">
        <v>0</v>
      </c>
      <c r="AJ1842" s="14">
        <v>15000</v>
      </c>
      <c r="AK1842" s="16" t="s">
        <v>7291</v>
      </c>
    </row>
    <row r="1843" spans="1:37" hidden="1" x14ac:dyDescent="0.35">
      <c r="A1843" s="159">
        <v>131886</v>
      </c>
      <c r="B1843" s="8">
        <v>2</v>
      </c>
      <c r="C1843" s="9" t="s">
        <v>114</v>
      </c>
      <c r="D1843" s="10">
        <v>44385</v>
      </c>
      <c r="E1843" s="9" t="s">
        <v>6802</v>
      </c>
      <c r="F1843" s="10">
        <v>44594</v>
      </c>
      <c r="G1843" s="9" t="s">
        <v>6802</v>
      </c>
      <c r="H1843" s="11" t="s">
        <v>838</v>
      </c>
      <c r="I1843" s="9"/>
      <c r="J1843" s="12"/>
      <c r="K1843" s="9"/>
      <c r="L1843" s="12"/>
      <c r="M1843" s="11" t="s">
        <v>7292</v>
      </c>
      <c r="N1843" s="11"/>
      <c r="O1843" s="9" t="s">
        <v>5122</v>
      </c>
      <c r="P1843" s="9" t="s">
        <v>5123</v>
      </c>
      <c r="Q1843" s="11"/>
      <c r="R1843" s="166" t="s">
        <v>1778</v>
      </c>
      <c r="S1843" s="166" t="s">
        <v>1778</v>
      </c>
      <c r="T1843" s="15" t="s">
        <v>505</v>
      </c>
      <c r="U1843" s="12"/>
      <c r="V1843" s="9"/>
      <c r="W1843" s="12" t="s">
        <v>93</v>
      </c>
      <c r="X1843" s="12"/>
      <c r="Y1843" s="12"/>
      <c r="Z1843" s="11"/>
      <c r="AA1843" s="14">
        <v>0</v>
      </c>
      <c r="AB1843" s="14">
        <v>0</v>
      </c>
      <c r="AC1843" s="14">
        <v>15000</v>
      </c>
      <c r="AD1843" s="14">
        <v>0</v>
      </c>
      <c r="AE1843" s="161">
        <f>SUM(TAMPData2202[[#This Row],[2022 PE Obligations]:[2022 Paving Obligations]])</f>
        <v>15000</v>
      </c>
      <c r="AF1843" s="14">
        <v>0</v>
      </c>
      <c r="AG1843" s="14">
        <v>0</v>
      </c>
      <c r="AH1843" s="14">
        <v>15000</v>
      </c>
      <c r="AI1843" s="14">
        <v>0</v>
      </c>
      <c r="AJ1843" s="14">
        <v>15000</v>
      </c>
      <c r="AK1843" s="16" t="s">
        <v>7293</v>
      </c>
    </row>
    <row r="1844" spans="1:37" hidden="1" x14ac:dyDescent="0.35">
      <c r="A1844" s="159">
        <v>131887</v>
      </c>
      <c r="B1844" s="8">
        <v>3</v>
      </c>
      <c r="C1844" s="9" t="s">
        <v>85</v>
      </c>
      <c r="D1844" s="10">
        <v>44385</v>
      </c>
      <c r="E1844" s="9" t="s">
        <v>6802</v>
      </c>
      <c r="F1844" s="10">
        <v>44385</v>
      </c>
      <c r="G1844" s="9" t="s">
        <v>6802</v>
      </c>
      <c r="H1844" s="11" t="s">
        <v>313</v>
      </c>
      <c r="I1844" s="9"/>
      <c r="J1844" s="12"/>
      <c r="K1844" s="9"/>
      <c r="L1844" s="12"/>
      <c r="M1844" s="11" t="s">
        <v>7294</v>
      </c>
      <c r="N1844" s="11"/>
      <c r="O1844" s="9" t="s">
        <v>5122</v>
      </c>
      <c r="P1844" s="9" t="s">
        <v>5123</v>
      </c>
      <c r="Q1844" s="11"/>
      <c r="R1844" s="166" t="s">
        <v>1778</v>
      </c>
      <c r="S1844" s="166" t="s">
        <v>1778</v>
      </c>
      <c r="T1844" s="15" t="s">
        <v>505</v>
      </c>
      <c r="U1844" s="12"/>
      <c r="V1844" s="9"/>
      <c r="W1844" s="12" t="s">
        <v>93</v>
      </c>
      <c r="X1844" s="12"/>
      <c r="Y1844" s="12"/>
      <c r="Z1844" s="11"/>
      <c r="AA1844" s="14">
        <v>0</v>
      </c>
      <c r="AB1844" s="14">
        <v>0</v>
      </c>
      <c r="AC1844" s="14">
        <v>15000</v>
      </c>
      <c r="AD1844" s="14">
        <v>0</v>
      </c>
      <c r="AE1844" s="161">
        <f>SUM(TAMPData2202[[#This Row],[2022 PE Obligations]:[2022 Paving Obligations]])</f>
        <v>15000</v>
      </c>
      <c r="AF1844" s="14">
        <v>0</v>
      </c>
      <c r="AG1844" s="14">
        <v>0</v>
      </c>
      <c r="AH1844" s="14">
        <v>15000</v>
      </c>
      <c r="AI1844" s="14">
        <v>0</v>
      </c>
      <c r="AJ1844" s="14">
        <v>15000</v>
      </c>
      <c r="AK1844" s="16" t="s">
        <v>7295</v>
      </c>
    </row>
    <row r="1845" spans="1:37" hidden="1" x14ac:dyDescent="0.35">
      <c r="A1845" s="159">
        <v>131888</v>
      </c>
      <c r="B1845" s="8">
        <v>3</v>
      </c>
      <c r="C1845" s="9" t="s">
        <v>85</v>
      </c>
      <c r="D1845" s="10">
        <v>44385</v>
      </c>
      <c r="E1845" s="9" t="s">
        <v>6802</v>
      </c>
      <c r="F1845" s="10">
        <v>44385</v>
      </c>
      <c r="G1845" s="9" t="s">
        <v>6802</v>
      </c>
      <c r="H1845" s="11" t="s">
        <v>319</v>
      </c>
      <c r="I1845" s="9"/>
      <c r="J1845" s="12"/>
      <c r="K1845" s="9"/>
      <c r="L1845" s="12"/>
      <c r="M1845" s="11" t="s">
        <v>7296</v>
      </c>
      <c r="N1845" s="11"/>
      <c r="O1845" s="9" t="s">
        <v>5122</v>
      </c>
      <c r="P1845" s="9" t="s">
        <v>5123</v>
      </c>
      <c r="Q1845" s="11"/>
      <c r="R1845" s="166" t="s">
        <v>1778</v>
      </c>
      <c r="S1845" s="166" t="s">
        <v>1778</v>
      </c>
      <c r="T1845" s="15" t="s">
        <v>505</v>
      </c>
      <c r="U1845" s="12"/>
      <c r="V1845" s="9"/>
      <c r="W1845" s="12" t="s">
        <v>93</v>
      </c>
      <c r="X1845" s="12"/>
      <c r="Y1845" s="12"/>
      <c r="Z1845" s="11"/>
      <c r="AA1845" s="14">
        <v>0</v>
      </c>
      <c r="AB1845" s="14">
        <v>0</v>
      </c>
      <c r="AC1845" s="14">
        <v>15000</v>
      </c>
      <c r="AD1845" s="14">
        <v>0</v>
      </c>
      <c r="AE1845" s="161">
        <f>SUM(TAMPData2202[[#This Row],[2022 PE Obligations]:[2022 Paving Obligations]])</f>
        <v>15000</v>
      </c>
      <c r="AF1845" s="14">
        <v>0</v>
      </c>
      <c r="AG1845" s="14">
        <v>0</v>
      </c>
      <c r="AH1845" s="14">
        <v>15000</v>
      </c>
      <c r="AI1845" s="14">
        <v>0</v>
      </c>
      <c r="AJ1845" s="14">
        <v>15000</v>
      </c>
      <c r="AK1845" s="16" t="s">
        <v>7297</v>
      </c>
    </row>
    <row r="1846" spans="1:37" hidden="1" x14ac:dyDescent="0.35">
      <c r="A1846" s="159">
        <v>131889</v>
      </c>
      <c r="B1846" s="8">
        <v>2</v>
      </c>
      <c r="C1846" s="9" t="s">
        <v>85</v>
      </c>
      <c r="D1846" s="10">
        <v>44385</v>
      </c>
      <c r="E1846" s="9" t="s">
        <v>6802</v>
      </c>
      <c r="F1846" s="10">
        <v>44385</v>
      </c>
      <c r="G1846" s="9" t="s">
        <v>6802</v>
      </c>
      <c r="H1846" s="11" t="s">
        <v>1539</v>
      </c>
      <c r="I1846" s="9"/>
      <c r="J1846" s="12"/>
      <c r="K1846" s="9"/>
      <c r="L1846" s="12"/>
      <c r="M1846" s="11" t="s">
        <v>7298</v>
      </c>
      <c r="N1846" s="11"/>
      <c r="O1846" s="9" t="s">
        <v>5122</v>
      </c>
      <c r="P1846" s="9" t="s">
        <v>5123</v>
      </c>
      <c r="Q1846" s="11"/>
      <c r="R1846" s="166" t="s">
        <v>1778</v>
      </c>
      <c r="S1846" s="166" t="s">
        <v>1778</v>
      </c>
      <c r="T1846" s="15" t="s">
        <v>505</v>
      </c>
      <c r="U1846" s="12"/>
      <c r="V1846" s="9"/>
      <c r="W1846" s="12" t="s">
        <v>93</v>
      </c>
      <c r="X1846" s="12"/>
      <c r="Y1846" s="12"/>
      <c r="Z1846" s="11"/>
      <c r="AA1846" s="14">
        <v>0</v>
      </c>
      <c r="AB1846" s="14">
        <v>0</v>
      </c>
      <c r="AC1846" s="14">
        <v>15000</v>
      </c>
      <c r="AD1846" s="14">
        <v>0</v>
      </c>
      <c r="AE1846" s="161">
        <f>SUM(TAMPData2202[[#This Row],[2022 PE Obligations]:[2022 Paving Obligations]])</f>
        <v>15000</v>
      </c>
      <c r="AF1846" s="14">
        <v>0</v>
      </c>
      <c r="AG1846" s="14">
        <v>0</v>
      </c>
      <c r="AH1846" s="14">
        <v>15000</v>
      </c>
      <c r="AI1846" s="14">
        <v>0</v>
      </c>
      <c r="AJ1846" s="14">
        <v>15000</v>
      </c>
      <c r="AK1846" s="16" t="s">
        <v>7299</v>
      </c>
    </row>
    <row r="1847" spans="1:37" hidden="1" x14ac:dyDescent="0.35">
      <c r="A1847" s="159">
        <v>131890</v>
      </c>
      <c r="B1847" s="8">
        <v>3</v>
      </c>
      <c r="C1847" s="9" t="s">
        <v>85</v>
      </c>
      <c r="D1847" s="10">
        <v>44385</v>
      </c>
      <c r="E1847" s="9" t="s">
        <v>6802</v>
      </c>
      <c r="F1847" s="10">
        <v>44385</v>
      </c>
      <c r="G1847" s="9" t="s">
        <v>6802</v>
      </c>
      <c r="H1847" s="11" t="s">
        <v>115</v>
      </c>
      <c r="I1847" s="9"/>
      <c r="J1847" s="12"/>
      <c r="K1847" s="9"/>
      <c r="L1847" s="12"/>
      <c r="M1847" s="11" t="s">
        <v>7300</v>
      </c>
      <c r="N1847" s="11"/>
      <c r="O1847" s="9" t="s">
        <v>5122</v>
      </c>
      <c r="P1847" s="9" t="s">
        <v>5123</v>
      </c>
      <c r="Q1847" s="11"/>
      <c r="R1847" s="166" t="s">
        <v>1778</v>
      </c>
      <c r="S1847" s="166" t="s">
        <v>1778</v>
      </c>
      <c r="T1847" s="15" t="s">
        <v>505</v>
      </c>
      <c r="U1847" s="12"/>
      <c r="V1847" s="9"/>
      <c r="W1847" s="12" t="s">
        <v>93</v>
      </c>
      <c r="X1847" s="12"/>
      <c r="Y1847" s="12"/>
      <c r="Z1847" s="11"/>
      <c r="AA1847" s="14">
        <v>0</v>
      </c>
      <c r="AB1847" s="14">
        <v>0</v>
      </c>
      <c r="AC1847" s="14">
        <v>15000</v>
      </c>
      <c r="AD1847" s="14">
        <v>0</v>
      </c>
      <c r="AE1847" s="161">
        <f>SUM(TAMPData2202[[#This Row],[2022 PE Obligations]:[2022 Paving Obligations]])</f>
        <v>15000</v>
      </c>
      <c r="AF1847" s="14">
        <v>0</v>
      </c>
      <c r="AG1847" s="14">
        <v>0</v>
      </c>
      <c r="AH1847" s="14">
        <v>15000</v>
      </c>
      <c r="AI1847" s="14">
        <v>0</v>
      </c>
      <c r="AJ1847" s="14">
        <v>15000</v>
      </c>
      <c r="AK1847" s="16" t="s">
        <v>7301</v>
      </c>
    </row>
    <row r="1848" spans="1:37" hidden="1" x14ac:dyDescent="0.35">
      <c r="A1848" s="159">
        <v>131891</v>
      </c>
      <c r="B1848" s="8">
        <v>2</v>
      </c>
      <c r="C1848" s="9" t="s">
        <v>85</v>
      </c>
      <c r="D1848" s="10">
        <v>44385</v>
      </c>
      <c r="E1848" s="9" t="s">
        <v>6802</v>
      </c>
      <c r="F1848" s="10">
        <v>44385</v>
      </c>
      <c r="G1848" s="9" t="s">
        <v>6802</v>
      </c>
      <c r="H1848" s="11" t="s">
        <v>123</v>
      </c>
      <c r="I1848" s="9"/>
      <c r="J1848" s="12"/>
      <c r="K1848" s="9"/>
      <c r="L1848" s="12"/>
      <c r="M1848" s="11" t="s">
        <v>7302</v>
      </c>
      <c r="N1848" s="11"/>
      <c r="O1848" s="9" t="s">
        <v>5122</v>
      </c>
      <c r="P1848" s="9" t="s">
        <v>5123</v>
      </c>
      <c r="Q1848" s="11"/>
      <c r="R1848" s="166" t="s">
        <v>1778</v>
      </c>
      <c r="S1848" s="166" t="s">
        <v>1778</v>
      </c>
      <c r="T1848" s="15" t="s">
        <v>505</v>
      </c>
      <c r="U1848" s="12"/>
      <c r="V1848" s="9"/>
      <c r="W1848" s="12" t="s">
        <v>93</v>
      </c>
      <c r="X1848" s="12"/>
      <c r="Y1848" s="12"/>
      <c r="Z1848" s="11"/>
      <c r="AA1848" s="14">
        <v>0</v>
      </c>
      <c r="AB1848" s="14">
        <v>0</v>
      </c>
      <c r="AC1848" s="14">
        <v>15000</v>
      </c>
      <c r="AD1848" s="14">
        <v>0</v>
      </c>
      <c r="AE1848" s="161">
        <f>SUM(TAMPData2202[[#This Row],[2022 PE Obligations]:[2022 Paving Obligations]])</f>
        <v>15000</v>
      </c>
      <c r="AF1848" s="14">
        <v>0</v>
      </c>
      <c r="AG1848" s="14">
        <v>0</v>
      </c>
      <c r="AH1848" s="14">
        <v>15000</v>
      </c>
      <c r="AI1848" s="14">
        <v>0</v>
      </c>
      <c r="AJ1848" s="14">
        <v>15000</v>
      </c>
      <c r="AK1848" s="16" t="s">
        <v>7303</v>
      </c>
    </row>
    <row r="1849" spans="1:37" hidden="1" x14ac:dyDescent="0.35">
      <c r="A1849" s="159">
        <v>131892</v>
      </c>
      <c r="B1849" s="8">
        <v>3</v>
      </c>
      <c r="C1849" s="9" t="s">
        <v>85</v>
      </c>
      <c r="D1849" s="10">
        <v>44385</v>
      </c>
      <c r="E1849" s="9" t="s">
        <v>6802</v>
      </c>
      <c r="F1849" s="10">
        <v>44385</v>
      </c>
      <c r="G1849" s="9" t="s">
        <v>6802</v>
      </c>
      <c r="H1849" s="11" t="s">
        <v>242</v>
      </c>
      <c r="I1849" s="9"/>
      <c r="J1849" s="12"/>
      <c r="K1849" s="9"/>
      <c r="L1849" s="12"/>
      <c r="M1849" s="11" t="s">
        <v>7304</v>
      </c>
      <c r="N1849" s="11"/>
      <c r="O1849" s="9" t="s">
        <v>5122</v>
      </c>
      <c r="P1849" s="9" t="s">
        <v>5123</v>
      </c>
      <c r="Q1849" s="11"/>
      <c r="R1849" s="166" t="s">
        <v>1778</v>
      </c>
      <c r="S1849" s="166" t="s">
        <v>1778</v>
      </c>
      <c r="T1849" s="15" t="s">
        <v>505</v>
      </c>
      <c r="U1849" s="12"/>
      <c r="V1849" s="9"/>
      <c r="W1849" s="12" t="s">
        <v>93</v>
      </c>
      <c r="X1849" s="12"/>
      <c r="Y1849" s="12"/>
      <c r="Z1849" s="11"/>
      <c r="AA1849" s="14">
        <v>0</v>
      </c>
      <c r="AB1849" s="14">
        <v>0</v>
      </c>
      <c r="AC1849" s="14">
        <v>15000</v>
      </c>
      <c r="AD1849" s="14">
        <v>0</v>
      </c>
      <c r="AE1849" s="161">
        <f>SUM(TAMPData2202[[#This Row],[2022 PE Obligations]:[2022 Paving Obligations]])</f>
        <v>15000</v>
      </c>
      <c r="AF1849" s="14">
        <v>0</v>
      </c>
      <c r="AG1849" s="14">
        <v>0</v>
      </c>
      <c r="AH1849" s="14">
        <v>15000</v>
      </c>
      <c r="AI1849" s="14">
        <v>0</v>
      </c>
      <c r="AJ1849" s="14">
        <v>15000</v>
      </c>
      <c r="AK1849" s="16" t="s">
        <v>7305</v>
      </c>
    </row>
    <row r="1850" spans="1:37" hidden="1" x14ac:dyDescent="0.35">
      <c r="A1850" s="159">
        <v>131893</v>
      </c>
      <c r="B1850" s="8">
        <v>2</v>
      </c>
      <c r="C1850" s="9" t="s">
        <v>85</v>
      </c>
      <c r="D1850" s="10">
        <v>44385</v>
      </c>
      <c r="E1850" s="9" t="s">
        <v>6802</v>
      </c>
      <c r="F1850" s="10">
        <v>44385</v>
      </c>
      <c r="G1850" s="9" t="s">
        <v>6802</v>
      </c>
      <c r="H1850" s="11" t="s">
        <v>465</v>
      </c>
      <c r="I1850" s="9"/>
      <c r="J1850" s="12"/>
      <c r="K1850" s="9"/>
      <c r="L1850" s="12"/>
      <c r="M1850" s="11" t="s">
        <v>7306</v>
      </c>
      <c r="N1850" s="11"/>
      <c r="O1850" s="9" t="s">
        <v>5122</v>
      </c>
      <c r="P1850" s="9" t="s">
        <v>5123</v>
      </c>
      <c r="Q1850" s="11"/>
      <c r="R1850" s="166" t="s">
        <v>1778</v>
      </c>
      <c r="S1850" s="166" t="s">
        <v>1778</v>
      </c>
      <c r="T1850" s="15" t="s">
        <v>505</v>
      </c>
      <c r="U1850" s="12"/>
      <c r="V1850" s="9"/>
      <c r="W1850" s="12" t="s">
        <v>93</v>
      </c>
      <c r="X1850" s="12"/>
      <c r="Y1850" s="12"/>
      <c r="Z1850" s="11"/>
      <c r="AA1850" s="14">
        <v>0</v>
      </c>
      <c r="AB1850" s="14">
        <v>0</v>
      </c>
      <c r="AC1850" s="14">
        <v>15000</v>
      </c>
      <c r="AD1850" s="14">
        <v>0</v>
      </c>
      <c r="AE1850" s="161">
        <f>SUM(TAMPData2202[[#This Row],[2022 PE Obligations]:[2022 Paving Obligations]])</f>
        <v>15000</v>
      </c>
      <c r="AF1850" s="14">
        <v>0</v>
      </c>
      <c r="AG1850" s="14">
        <v>0</v>
      </c>
      <c r="AH1850" s="14">
        <v>15000</v>
      </c>
      <c r="AI1850" s="14">
        <v>0</v>
      </c>
      <c r="AJ1850" s="14">
        <v>15000</v>
      </c>
      <c r="AK1850" s="16" t="s">
        <v>7307</v>
      </c>
    </row>
    <row r="1851" spans="1:37" hidden="1" x14ac:dyDescent="0.35">
      <c r="A1851" s="159">
        <v>131894</v>
      </c>
      <c r="B1851" s="8">
        <v>2</v>
      </c>
      <c r="C1851" s="9" t="s">
        <v>85</v>
      </c>
      <c r="D1851" s="10">
        <v>44385</v>
      </c>
      <c r="E1851" s="9" t="s">
        <v>6802</v>
      </c>
      <c r="F1851" s="10">
        <v>44385</v>
      </c>
      <c r="G1851" s="9" t="s">
        <v>6802</v>
      </c>
      <c r="H1851" s="11" t="s">
        <v>123</v>
      </c>
      <c r="I1851" s="9"/>
      <c r="J1851" s="12"/>
      <c r="K1851" s="9"/>
      <c r="L1851" s="12"/>
      <c r="M1851" s="11" t="s">
        <v>7308</v>
      </c>
      <c r="N1851" s="11"/>
      <c r="O1851" s="9" t="s">
        <v>5122</v>
      </c>
      <c r="P1851" s="9" t="s">
        <v>5123</v>
      </c>
      <c r="Q1851" s="11"/>
      <c r="R1851" s="166" t="s">
        <v>1778</v>
      </c>
      <c r="S1851" s="166" t="s">
        <v>1778</v>
      </c>
      <c r="T1851" s="15" t="s">
        <v>505</v>
      </c>
      <c r="U1851" s="12"/>
      <c r="V1851" s="9"/>
      <c r="W1851" s="12" t="s">
        <v>93</v>
      </c>
      <c r="X1851" s="12"/>
      <c r="Y1851" s="12"/>
      <c r="Z1851" s="11"/>
      <c r="AA1851" s="14">
        <v>0</v>
      </c>
      <c r="AB1851" s="14">
        <v>0</v>
      </c>
      <c r="AC1851" s="14">
        <v>15000</v>
      </c>
      <c r="AD1851" s="14">
        <v>0</v>
      </c>
      <c r="AE1851" s="161">
        <f>SUM(TAMPData2202[[#This Row],[2022 PE Obligations]:[2022 Paving Obligations]])</f>
        <v>15000</v>
      </c>
      <c r="AF1851" s="14">
        <v>0</v>
      </c>
      <c r="AG1851" s="14">
        <v>0</v>
      </c>
      <c r="AH1851" s="14">
        <v>15000</v>
      </c>
      <c r="AI1851" s="14">
        <v>0</v>
      </c>
      <c r="AJ1851" s="14">
        <v>15000</v>
      </c>
      <c r="AK1851" s="16" t="s">
        <v>7309</v>
      </c>
    </row>
    <row r="1852" spans="1:37" hidden="1" x14ac:dyDescent="0.35">
      <c r="A1852" s="159">
        <v>131895</v>
      </c>
      <c r="B1852" s="8">
        <v>2</v>
      </c>
      <c r="C1852" s="9" t="s">
        <v>85</v>
      </c>
      <c r="D1852" s="10">
        <v>44389</v>
      </c>
      <c r="E1852" s="9" t="s">
        <v>228</v>
      </c>
      <c r="F1852" s="10">
        <v>44461</v>
      </c>
      <c r="G1852" s="9" t="s">
        <v>228</v>
      </c>
      <c r="H1852" s="11" t="s">
        <v>847</v>
      </c>
      <c r="I1852" s="9" t="s">
        <v>7310</v>
      </c>
      <c r="J1852" s="12"/>
      <c r="K1852" s="9"/>
      <c r="L1852" s="12"/>
      <c r="M1852" s="11" t="s">
        <v>7311</v>
      </c>
      <c r="N1852" s="11"/>
      <c r="O1852" s="9" t="s">
        <v>4183</v>
      </c>
      <c r="P1852" s="9" t="s">
        <v>157</v>
      </c>
      <c r="Q1852" s="11"/>
      <c r="R1852" s="166" t="s">
        <v>47</v>
      </c>
      <c r="S1852" s="9"/>
      <c r="T1852" s="13">
        <v>77.355000000000004</v>
      </c>
      <c r="U1852" s="12"/>
      <c r="V1852" s="9"/>
      <c r="W1852" s="12" t="s">
        <v>93</v>
      </c>
      <c r="X1852" s="12"/>
      <c r="Y1852" s="153" t="s">
        <v>34</v>
      </c>
      <c r="Z1852" s="11"/>
      <c r="AA1852" s="14">
        <v>0</v>
      </c>
      <c r="AB1852" s="14">
        <v>0</v>
      </c>
      <c r="AC1852" s="14">
        <v>0</v>
      </c>
      <c r="AD1852" s="14">
        <v>154363</v>
      </c>
      <c r="AE1852" s="165">
        <f>SUM(TAMPData2202[[#This Row],[2022 PE Obligations]:[2022 Paving Obligations]])</f>
        <v>154363</v>
      </c>
      <c r="AF1852" s="14">
        <v>0</v>
      </c>
      <c r="AG1852" s="14">
        <v>0</v>
      </c>
      <c r="AH1852" s="14">
        <v>0</v>
      </c>
      <c r="AI1852" s="14">
        <v>154363</v>
      </c>
      <c r="AJ1852" s="14">
        <v>154363</v>
      </c>
      <c r="AK1852" s="16" t="s">
        <v>7312</v>
      </c>
    </row>
    <row r="1853" spans="1:37" hidden="1" x14ac:dyDescent="0.35">
      <c r="A1853" s="159">
        <v>131896</v>
      </c>
      <c r="B1853" s="8">
        <v>4</v>
      </c>
      <c r="C1853" s="9" t="s">
        <v>85</v>
      </c>
      <c r="D1853" s="10">
        <v>44389</v>
      </c>
      <c r="E1853" s="9" t="s">
        <v>2180</v>
      </c>
      <c r="F1853" s="10">
        <v>44536</v>
      </c>
      <c r="G1853" s="9" t="s">
        <v>152</v>
      </c>
      <c r="H1853" s="11" t="s">
        <v>2044</v>
      </c>
      <c r="I1853" s="9" t="s">
        <v>292</v>
      </c>
      <c r="J1853" s="12" t="s">
        <v>101</v>
      </c>
      <c r="K1853" s="9"/>
      <c r="L1853" s="12" t="s">
        <v>101</v>
      </c>
      <c r="M1853" s="11" t="s">
        <v>7313</v>
      </c>
      <c r="N1853" s="11" t="s">
        <v>2935</v>
      </c>
      <c r="O1853" s="9" t="s">
        <v>1836</v>
      </c>
      <c r="P1853" s="9" t="s">
        <v>5440</v>
      </c>
      <c r="Q1853" s="11"/>
      <c r="R1853" s="166" t="s">
        <v>1778</v>
      </c>
      <c r="S1853" s="9"/>
      <c r="T1853" s="13">
        <v>4.7</v>
      </c>
      <c r="U1853" s="12"/>
      <c r="V1853" s="9"/>
      <c r="W1853" s="12" t="s">
        <v>93</v>
      </c>
      <c r="X1853" s="12" t="s">
        <v>13</v>
      </c>
      <c r="Y1853" s="12"/>
      <c r="Z1853" s="11"/>
      <c r="AA1853" s="14">
        <v>40000</v>
      </c>
      <c r="AB1853" s="14">
        <v>0</v>
      </c>
      <c r="AC1853" s="14">
        <v>0</v>
      </c>
      <c r="AD1853" s="14">
        <v>0</v>
      </c>
      <c r="AE1853" s="161">
        <f>SUM(TAMPData2202[[#This Row],[2022 PE Obligations]:[2022 Paving Obligations]])</f>
        <v>40000</v>
      </c>
      <c r="AF1853" s="14">
        <v>40000</v>
      </c>
      <c r="AG1853" s="14">
        <v>0</v>
      </c>
      <c r="AH1853" s="14">
        <v>0</v>
      </c>
      <c r="AI1853" s="14">
        <v>0</v>
      </c>
      <c r="AJ1853" s="14">
        <v>40000</v>
      </c>
      <c r="AK1853" s="16" t="s">
        <v>7314</v>
      </c>
    </row>
    <row r="1854" spans="1:37" hidden="1" x14ac:dyDescent="0.35">
      <c r="A1854" s="159">
        <v>131896.01</v>
      </c>
      <c r="B1854" s="8">
        <v>4</v>
      </c>
      <c r="C1854" s="9" t="s">
        <v>85</v>
      </c>
      <c r="D1854" s="10">
        <v>44572</v>
      </c>
      <c r="E1854" s="9" t="s">
        <v>3474</v>
      </c>
      <c r="F1854" s="10">
        <v>44595</v>
      </c>
      <c r="G1854" s="9" t="s">
        <v>152</v>
      </c>
      <c r="H1854" s="11" t="s">
        <v>2044</v>
      </c>
      <c r="I1854" s="9" t="s">
        <v>292</v>
      </c>
      <c r="J1854" s="12" t="s">
        <v>101</v>
      </c>
      <c r="K1854" s="9"/>
      <c r="L1854" s="12" t="s">
        <v>101</v>
      </c>
      <c r="M1854" s="11" t="s">
        <v>7315</v>
      </c>
      <c r="N1854" s="11" t="s">
        <v>7316</v>
      </c>
      <c r="O1854" s="9" t="s">
        <v>1836</v>
      </c>
      <c r="P1854" s="9" t="s">
        <v>5440</v>
      </c>
      <c r="Q1854" s="11"/>
      <c r="R1854" s="166" t="s">
        <v>1778</v>
      </c>
      <c r="S1854" s="9"/>
      <c r="T1854" s="13">
        <v>0.08</v>
      </c>
      <c r="U1854" s="12"/>
      <c r="V1854" s="9"/>
      <c r="W1854" s="12" t="s">
        <v>93</v>
      </c>
      <c r="X1854" s="12" t="s">
        <v>13</v>
      </c>
      <c r="Y1854" s="12"/>
      <c r="Z1854" s="11"/>
      <c r="AA1854" s="14">
        <v>40000</v>
      </c>
      <c r="AB1854" s="14">
        <v>0</v>
      </c>
      <c r="AC1854" s="14">
        <v>0</v>
      </c>
      <c r="AD1854" s="14">
        <v>0</v>
      </c>
      <c r="AE1854" s="161">
        <f>SUM(TAMPData2202[[#This Row],[2022 PE Obligations]:[2022 Paving Obligations]])</f>
        <v>40000</v>
      </c>
      <c r="AF1854" s="14">
        <v>40000</v>
      </c>
      <c r="AG1854" s="14">
        <v>0</v>
      </c>
      <c r="AH1854" s="14">
        <v>0</v>
      </c>
      <c r="AI1854" s="14">
        <v>0</v>
      </c>
      <c r="AJ1854" s="14">
        <v>40000</v>
      </c>
      <c r="AK1854" s="16" t="s">
        <v>7317</v>
      </c>
    </row>
    <row r="1855" spans="1:37" hidden="1" x14ac:dyDescent="0.35">
      <c r="A1855" s="162">
        <v>131924</v>
      </c>
      <c r="B1855" s="8">
        <v>2</v>
      </c>
      <c r="C1855" s="9" t="s">
        <v>122</v>
      </c>
      <c r="D1855" s="10">
        <v>44390</v>
      </c>
      <c r="E1855" s="9" t="s">
        <v>152</v>
      </c>
      <c r="F1855" s="10">
        <v>44552.875127314815</v>
      </c>
      <c r="G1855" s="9" t="s">
        <v>426</v>
      </c>
      <c r="H1855" s="11" t="s">
        <v>135</v>
      </c>
      <c r="I1855" s="9" t="s">
        <v>3918</v>
      </c>
      <c r="J1855" s="12" t="s">
        <v>101</v>
      </c>
      <c r="K1855" s="9"/>
      <c r="L1855" s="12" t="s">
        <v>101</v>
      </c>
      <c r="M1855" s="11" t="s">
        <v>3919</v>
      </c>
      <c r="N1855" s="11" t="s">
        <v>1793</v>
      </c>
      <c r="O1855" s="9" t="s">
        <v>157</v>
      </c>
      <c r="P1855" s="9" t="s">
        <v>157</v>
      </c>
      <c r="Q1855" s="11" t="s">
        <v>1793</v>
      </c>
      <c r="R1855" s="164" t="s">
        <v>47</v>
      </c>
      <c r="S1855" s="164" t="s">
        <v>43</v>
      </c>
      <c r="T1855" s="13">
        <v>0.08</v>
      </c>
      <c r="U1855" s="10">
        <v>44540</v>
      </c>
      <c r="V1855" s="9" t="s">
        <v>1805</v>
      </c>
      <c r="W1855" s="12" t="s">
        <v>93</v>
      </c>
      <c r="X1855" s="12" t="s">
        <v>103</v>
      </c>
      <c r="Y1855" s="163" t="s">
        <v>32</v>
      </c>
      <c r="Z1855" s="11"/>
      <c r="AA1855" s="14">
        <v>0</v>
      </c>
      <c r="AB1855" s="14">
        <v>0</v>
      </c>
      <c r="AC1855" s="14">
        <v>0</v>
      </c>
      <c r="AD1855" s="14">
        <v>51405</v>
      </c>
      <c r="AE1855" s="161">
        <f>SUM(TAMPData2202[[#This Row],[2022 PE Obligations]:[2022 Paving Obligations]])</f>
        <v>51405</v>
      </c>
      <c r="AF1855" s="14">
        <v>0</v>
      </c>
      <c r="AG1855" s="14">
        <v>0</v>
      </c>
      <c r="AH1855" s="14">
        <v>0</v>
      </c>
      <c r="AI1855" s="14">
        <v>51405</v>
      </c>
      <c r="AJ1855" s="14">
        <v>51405</v>
      </c>
      <c r="AK1855" s="16" t="s">
        <v>3920</v>
      </c>
    </row>
    <row r="1856" spans="1:37" ht="36" hidden="1" x14ac:dyDescent="0.35">
      <c r="A1856" s="162">
        <v>131925</v>
      </c>
      <c r="B1856" s="8">
        <v>1</v>
      </c>
      <c r="C1856" s="9" t="s">
        <v>122</v>
      </c>
      <c r="D1856" s="10">
        <v>44390</v>
      </c>
      <c r="E1856" s="9" t="s">
        <v>152</v>
      </c>
      <c r="F1856" s="10">
        <v>44552.875127314815</v>
      </c>
      <c r="G1856" s="9" t="s">
        <v>108</v>
      </c>
      <c r="H1856" s="11" t="s">
        <v>1192</v>
      </c>
      <c r="I1856" s="9" t="s">
        <v>3918</v>
      </c>
      <c r="J1856" s="12" t="s">
        <v>101</v>
      </c>
      <c r="K1856" s="9"/>
      <c r="L1856" s="12" t="s">
        <v>101</v>
      </c>
      <c r="M1856" s="11" t="s">
        <v>3921</v>
      </c>
      <c r="N1856" s="11" t="s">
        <v>3922</v>
      </c>
      <c r="O1856" s="9" t="s">
        <v>157</v>
      </c>
      <c r="P1856" s="9" t="s">
        <v>157</v>
      </c>
      <c r="Q1856" s="11" t="s">
        <v>1793</v>
      </c>
      <c r="R1856" s="164" t="s">
        <v>47</v>
      </c>
      <c r="S1856" s="164" t="s">
        <v>43</v>
      </c>
      <c r="T1856" s="13">
        <v>0.17</v>
      </c>
      <c r="U1856" s="10">
        <v>44540</v>
      </c>
      <c r="V1856" s="9" t="s">
        <v>1805</v>
      </c>
      <c r="W1856" s="12" t="s">
        <v>93</v>
      </c>
      <c r="X1856" s="12" t="s">
        <v>103</v>
      </c>
      <c r="Y1856" s="163" t="s">
        <v>32</v>
      </c>
      <c r="Z1856" s="11"/>
      <c r="AA1856" s="14">
        <v>0</v>
      </c>
      <c r="AB1856" s="14">
        <v>0</v>
      </c>
      <c r="AC1856" s="14">
        <v>0</v>
      </c>
      <c r="AD1856" s="14">
        <v>50800</v>
      </c>
      <c r="AE1856" s="161">
        <f>SUM(TAMPData2202[[#This Row],[2022 PE Obligations]:[2022 Paving Obligations]])</f>
        <v>50800</v>
      </c>
      <c r="AF1856" s="14">
        <v>0</v>
      </c>
      <c r="AG1856" s="14">
        <v>0</v>
      </c>
      <c r="AH1856" s="14">
        <v>0</v>
      </c>
      <c r="AI1856" s="14">
        <v>50800</v>
      </c>
      <c r="AJ1856" s="14">
        <v>50800</v>
      </c>
      <c r="AK1856" s="16" t="s">
        <v>3923</v>
      </c>
    </row>
    <row r="1857" spans="1:37" hidden="1" x14ac:dyDescent="0.35">
      <c r="A1857" s="159">
        <v>131926</v>
      </c>
      <c r="B1857" s="8">
        <v>4</v>
      </c>
      <c r="C1857" s="9" t="s">
        <v>85</v>
      </c>
      <c r="D1857" s="10">
        <v>44391</v>
      </c>
      <c r="E1857" s="9" t="s">
        <v>3474</v>
      </c>
      <c r="F1857" s="10">
        <v>44536</v>
      </c>
      <c r="G1857" s="9" t="s">
        <v>152</v>
      </c>
      <c r="H1857" s="11" t="s">
        <v>371</v>
      </c>
      <c r="I1857" s="9"/>
      <c r="J1857" s="12"/>
      <c r="K1857" s="9" t="s">
        <v>7318</v>
      </c>
      <c r="L1857" s="12" t="s">
        <v>183</v>
      </c>
      <c r="M1857" s="11" t="s">
        <v>7319</v>
      </c>
      <c r="N1857" s="11" t="s">
        <v>2935</v>
      </c>
      <c r="O1857" s="9" t="s">
        <v>1836</v>
      </c>
      <c r="P1857" s="9" t="s">
        <v>5440</v>
      </c>
      <c r="Q1857" s="11"/>
      <c r="R1857" s="166" t="s">
        <v>1778</v>
      </c>
      <c r="S1857" s="9"/>
      <c r="T1857" s="13">
        <v>2.69</v>
      </c>
      <c r="U1857" s="12"/>
      <c r="V1857" s="9"/>
      <c r="W1857" s="12" t="s">
        <v>93</v>
      </c>
      <c r="X1857" s="12" t="s">
        <v>13</v>
      </c>
      <c r="Y1857" s="12"/>
      <c r="Z1857" s="11"/>
      <c r="AA1857" s="14">
        <v>40000</v>
      </c>
      <c r="AB1857" s="14">
        <v>0</v>
      </c>
      <c r="AC1857" s="14">
        <v>0</v>
      </c>
      <c r="AD1857" s="14">
        <v>0</v>
      </c>
      <c r="AE1857" s="161">
        <f>SUM(TAMPData2202[[#This Row],[2022 PE Obligations]:[2022 Paving Obligations]])</f>
        <v>40000</v>
      </c>
      <c r="AF1857" s="14">
        <v>40000</v>
      </c>
      <c r="AG1857" s="14">
        <v>0</v>
      </c>
      <c r="AH1857" s="14">
        <v>0</v>
      </c>
      <c r="AI1857" s="14">
        <v>0</v>
      </c>
      <c r="AJ1857" s="14">
        <v>40000</v>
      </c>
      <c r="AK1857" s="16" t="s">
        <v>7320</v>
      </c>
    </row>
    <row r="1858" spans="1:37" ht="54" hidden="1" x14ac:dyDescent="0.35">
      <c r="A1858" s="159">
        <v>131927</v>
      </c>
      <c r="B1858" s="8">
        <v>4</v>
      </c>
      <c r="C1858" s="9" t="s">
        <v>85</v>
      </c>
      <c r="D1858" s="10">
        <v>44391</v>
      </c>
      <c r="E1858" s="9" t="s">
        <v>1503</v>
      </c>
      <c r="F1858" s="10">
        <v>44533</v>
      </c>
      <c r="G1858" s="9" t="s">
        <v>152</v>
      </c>
      <c r="H1858" s="11" t="s">
        <v>2044</v>
      </c>
      <c r="I1858" s="9" t="s">
        <v>3800</v>
      </c>
      <c r="J1858" s="12" t="s">
        <v>101</v>
      </c>
      <c r="K1858" s="9"/>
      <c r="L1858" s="12" t="s">
        <v>101</v>
      </c>
      <c r="M1858" s="11" t="s">
        <v>3801</v>
      </c>
      <c r="N1858" s="11" t="s">
        <v>3802</v>
      </c>
      <c r="O1858" s="9" t="s">
        <v>1509</v>
      </c>
      <c r="P1858" s="9" t="s">
        <v>1783</v>
      </c>
      <c r="Q1858" s="11"/>
      <c r="R1858" s="9" t="s">
        <v>47</v>
      </c>
      <c r="S1858" s="9" t="s">
        <v>41</v>
      </c>
      <c r="T1858" s="13">
        <v>0.45</v>
      </c>
      <c r="U1858" s="10">
        <v>45156</v>
      </c>
      <c r="V1858" s="9"/>
      <c r="W1858" s="12" t="s">
        <v>93</v>
      </c>
      <c r="X1858" s="12" t="s">
        <v>103</v>
      </c>
      <c r="Y1858" s="153" t="s">
        <v>32</v>
      </c>
      <c r="Z1858" s="11"/>
      <c r="AA1858" s="14">
        <v>116000</v>
      </c>
      <c r="AB1858" s="14">
        <v>0</v>
      </c>
      <c r="AC1858" s="14">
        <v>0</v>
      </c>
      <c r="AD1858" s="14">
        <v>0</v>
      </c>
      <c r="AE1858" s="161">
        <f>SUM(TAMPData2202[[#This Row],[2022 PE Obligations]:[2022 Paving Obligations]])</f>
        <v>116000</v>
      </c>
      <c r="AF1858" s="14">
        <v>116000</v>
      </c>
      <c r="AG1858" s="14">
        <v>0</v>
      </c>
      <c r="AH1858" s="14">
        <v>0</v>
      </c>
      <c r="AI1858" s="14">
        <v>0</v>
      </c>
      <c r="AJ1858" s="14">
        <v>116000</v>
      </c>
      <c r="AK1858" s="16" t="s">
        <v>3803</v>
      </c>
    </row>
    <row r="1859" spans="1:37" hidden="1" x14ac:dyDescent="0.35">
      <c r="A1859" s="159">
        <v>131929</v>
      </c>
      <c r="B1859" s="8">
        <v>3</v>
      </c>
      <c r="C1859" s="9" t="s">
        <v>85</v>
      </c>
      <c r="D1859" s="10">
        <v>44391</v>
      </c>
      <c r="E1859" s="9" t="s">
        <v>5969</v>
      </c>
      <c r="F1859" s="10">
        <v>44391</v>
      </c>
      <c r="G1859" s="9" t="s">
        <v>5969</v>
      </c>
      <c r="H1859" s="11" t="s">
        <v>1839</v>
      </c>
      <c r="I1859" s="9"/>
      <c r="J1859" s="12"/>
      <c r="K1859" s="9"/>
      <c r="L1859" s="12" t="s">
        <v>4981</v>
      </c>
      <c r="M1859" s="11" t="s">
        <v>7321</v>
      </c>
      <c r="N1859" s="11"/>
      <c r="O1859" s="9" t="s">
        <v>5405</v>
      </c>
      <c r="P1859" s="9"/>
      <c r="Q1859" s="11"/>
      <c r="R1859" s="166" t="s">
        <v>1778</v>
      </c>
      <c r="S1859" s="9"/>
      <c r="T1859" s="15" t="s">
        <v>505</v>
      </c>
      <c r="U1859" s="12"/>
      <c r="V1859" s="9"/>
      <c r="W1859" s="12" t="s">
        <v>93</v>
      </c>
      <c r="X1859" s="12"/>
      <c r="Y1859" s="12"/>
      <c r="Z1859" s="11"/>
      <c r="AA1859" s="14">
        <v>0</v>
      </c>
      <c r="AB1859" s="14">
        <v>0</v>
      </c>
      <c r="AC1859" s="14">
        <v>50157</v>
      </c>
      <c r="AD1859" s="14">
        <v>0</v>
      </c>
      <c r="AE1859" s="161">
        <f>SUM(TAMPData2202[[#This Row],[2022 PE Obligations]:[2022 Paving Obligations]])</f>
        <v>50157</v>
      </c>
      <c r="AF1859" s="14">
        <v>0</v>
      </c>
      <c r="AG1859" s="14">
        <v>0</v>
      </c>
      <c r="AH1859" s="14">
        <v>50157</v>
      </c>
      <c r="AI1859" s="14">
        <v>0</v>
      </c>
      <c r="AJ1859" s="14">
        <v>50157</v>
      </c>
      <c r="AK1859" s="16" t="s">
        <v>7322</v>
      </c>
    </row>
    <row r="1860" spans="1:37" hidden="1" x14ac:dyDescent="0.35">
      <c r="A1860" s="159">
        <v>131930</v>
      </c>
      <c r="B1860" s="8">
        <v>4</v>
      </c>
      <c r="C1860" s="9" t="s">
        <v>85</v>
      </c>
      <c r="D1860" s="10">
        <v>44392</v>
      </c>
      <c r="E1860" s="9" t="s">
        <v>6624</v>
      </c>
      <c r="F1860" s="10">
        <v>44470</v>
      </c>
      <c r="G1860" s="9" t="s">
        <v>152</v>
      </c>
      <c r="H1860" s="11" t="s">
        <v>2853</v>
      </c>
      <c r="I1860" s="9"/>
      <c r="J1860" s="12"/>
      <c r="K1860" s="9"/>
      <c r="L1860" s="12"/>
      <c r="M1860" s="11" t="s">
        <v>7323</v>
      </c>
      <c r="N1860" s="11"/>
      <c r="O1860" s="9" t="s">
        <v>119</v>
      </c>
      <c r="P1860" s="9" t="s">
        <v>19</v>
      </c>
      <c r="Q1860" s="11"/>
      <c r="R1860" s="166" t="s">
        <v>1778</v>
      </c>
      <c r="S1860" s="166" t="s">
        <v>1778</v>
      </c>
      <c r="T1860" s="15" t="s">
        <v>505</v>
      </c>
      <c r="U1860" s="12"/>
      <c r="V1860" s="9"/>
      <c r="W1860" s="12" t="s">
        <v>93</v>
      </c>
      <c r="X1860" s="12"/>
      <c r="Y1860" s="12"/>
      <c r="Z1860" s="11"/>
      <c r="AA1860" s="14">
        <v>0</v>
      </c>
      <c r="AB1860" s="14">
        <v>0</v>
      </c>
      <c r="AC1860" s="14">
        <v>65520</v>
      </c>
      <c r="AD1860" s="14">
        <v>0</v>
      </c>
      <c r="AE1860" s="161">
        <f>SUM(TAMPData2202[[#This Row],[2022 PE Obligations]:[2022 Paving Obligations]])</f>
        <v>65520</v>
      </c>
      <c r="AF1860" s="14">
        <v>0</v>
      </c>
      <c r="AG1860" s="14">
        <v>0</v>
      </c>
      <c r="AH1860" s="14">
        <v>65520</v>
      </c>
      <c r="AI1860" s="14">
        <v>0</v>
      </c>
      <c r="AJ1860" s="14">
        <v>65520</v>
      </c>
      <c r="AK1860" s="16" t="s">
        <v>7324</v>
      </c>
    </row>
    <row r="1861" spans="1:37" hidden="1" x14ac:dyDescent="0.35">
      <c r="A1861" s="159">
        <v>131931</v>
      </c>
      <c r="B1861" s="8">
        <v>3</v>
      </c>
      <c r="C1861" s="9" t="s">
        <v>85</v>
      </c>
      <c r="D1861" s="10">
        <v>44393</v>
      </c>
      <c r="E1861" s="9" t="s">
        <v>6802</v>
      </c>
      <c r="F1861" s="10">
        <v>44393</v>
      </c>
      <c r="G1861" s="9" t="s">
        <v>6802</v>
      </c>
      <c r="H1861" s="11" t="s">
        <v>242</v>
      </c>
      <c r="I1861" s="9"/>
      <c r="J1861" s="12"/>
      <c r="K1861" s="9"/>
      <c r="L1861" s="12"/>
      <c r="M1861" s="11" t="s">
        <v>7325</v>
      </c>
      <c r="N1861" s="11"/>
      <c r="O1861" s="9" t="s">
        <v>5122</v>
      </c>
      <c r="P1861" s="9" t="s">
        <v>5123</v>
      </c>
      <c r="Q1861" s="11"/>
      <c r="R1861" s="166" t="s">
        <v>1778</v>
      </c>
      <c r="S1861" s="166" t="s">
        <v>1778</v>
      </c>
      <c r="T1861" s="15" t="s">
        <v>505</v>
      </c>
      <c r="U1861" s="12"/>
      <c r="V1861" s="9"/>
      <c r="W1861" s="12" t="s">
        <v>93</v>
      </c>
      <c r="X1861" s="12"/>
      <c r="Y1861" s="12"/>
      <c r="Z1861" s="11"/>
      <c r="AA1861" s="14">
        <v>0</v>
      </c>
      <c r="AB1861" s="14">
        <v>0</v>
      </c>
      <c r="AC1861" s="14">
        <v>65500</v>
      </c>
      <c r="AD1861" s="14">
        <v>0</v>
      </c>
      <c r="AE1861" s="161">
        <f>SUM(TAMPData2202[[#This Row],[2022 PE Obligations]:[2022 Paving Obligations]])</f>
        <v>65500</v>
      </c>
      <c r="AF1861" s="14">
        <v>0</v>
      </c>
      <c r="AG1861" s="14">
        <v>0</v>
      </c>
      <c r="AH1861" s="14">
        <v>65500</v>
      </c>
      <c r="AI1861" s="14">
        <v>0</v>
      </c>
      <c r="AJ1861" s="14">
        <v>65500</v>
      </c>
      <c r="AK1861" s="16" t="s">
        <v>7326</v>
      </c>
    </row>
    <row r="1862" spans="1:37" hidden="1" x14ac:dyDescent="0.35">
      <c r="A1862" s="159">
        <v>131932</v>
      </c>
      <c r="B1862" s="8">
        <v>2</v>
      </c>
      <c r="C1862" s="9" t="s">
        <v>85</v>
      </c>
      <c r="D1862" s="10">
        <v>44396</v>
      </c>
      <c r="E1862" s="9" t="s">
        <v>6608</v>
      </c>
      <c r="F1862" s="10">
        <v>44396</v>
      </c>
      <c r="G1862" s="9" t="s">
        <v>6608</v>
      </c>
      <c r="H1862" s="11" t="s">
        <v>1572</v>
      </c>
      <c r="I1862" s="9"/>
      <c r="J1862" s="12"/>
      <c r="K1862" s="9"/>
      <c r="L1862" s="12"/>
      <c r="M1862" s="11" t="s">
        <v>7327</v>
      </c>
      <c r="N1862" s="11"/>
      <c r="O1862" s="9" t="s">
        <v>5122</v>
      </c>
      <c r="P1862" s="9" t="s">
        <v>5123</v>
      </c>
      <c r="Q1862" s="11"/>
      <c r="R1862" s="166" t="s">
        <v>1778</v>
      </c>
      <c r="S1862" s="166" t="s">
        <v>1778</v>
      </c>
      <c r="T1862" s="15" t="s">
        <v>505</v>
      </c>
      <c r="U1862" s="12"/>
      <c r="V1862" s="9"/>
      <c r="W1862" s="12" t="s">
        <v>93</v>
      </c>
      <c r="X1862" s="12"/>
      <c r="Y1862" s="12"/>
      <c r="Z1862" s="11"/>
      <c r="AA1862" s="14">
        <v>0</v>
      </c>
      <c r="AB1862" s="14">
        <v>0</v>
      </c>
      <c r="AC1862" s="14">
        <v>15000</v>
      </c>
      <c r="AD1862" s="14">
        <v>0</v>
      </c>
      <c r="AE1862" s="161">
        <f>SUM(TAMPData2202[[#This Row],[2022 PE Obligations]:[2022 Paving Obligations]])</f>
        <v>15000</v>
      </c>
      <c r="AF1862" s="14">
        <v>0</v>
      </c>
      <c r="AG1862" s="14">
        <v>0</v>
      </c>
      <c r="AH1862" s="14">
        <v>15000</v>
      </c>
      <c r="AI1862" s="14">
        <v>0</v>
      </c>
      <c r="AJ1862" s="14">
        <v>15000</v>
      </c>
      <c r="AK1862" s="16" t="s">
        <v>7328</v>
      </c>
    </row>
    <row r="1863" spans="1:37" hidden="1" x14ac:dyDescent="0.35">
      <c r="A1863" s="159">
        <v>131933</v>
      </c>
      <c r="B1863" s="8">
        <v>1</v>
      </c>
      <c r="C1863" s="9" t="s">
        <v>85</v>
      </c>
      <c r="D1863" s="10">
        <v>44396</v>
      </c>
      <c r="E1863" s="9" t="s">
        <v>6608</v>
      </c>
      <c r="F1863" s="10">
        <v>44396</v>
      </c>
      <c r="G1863" s="9" t="s">
        <v>6608</v>
      </c>
      <c r="H1863" s="11" t="s">
        <v>248</v>
      </c>
      <c r="I1863" s="9"/>
      <c r="J1863" s="12"/>
      <c r="K1863" s="9"/>
      <c r="L1863" s="12"/>
      <c r="M1863" s="11" t="s">
        <v>7329</v>
      </c>
      <c r="N1863" s="11"/>
      <c r="O1863" s="9" t="s">
        <v>5122</v>
      </c>
      <c r="P1863" s="9" t="s">
        <v>5123</v>
      </c>
      <c r="Q1863" s="11"/>
      <c r="R1863" s="166" t="s">
        <v>1778</v>
      </c>
      <c r="S1863" s="166" t="s">
        <v>1778</v>
      </c>
      <c r="T1863" s="15" t="s">
        <v>505</v>
      </c>
      <c r="U1863" s="12"/>
      <c r="V1863" s="9"/>
      <c r="W1863" s="12" t="s">
        <v>93</v>
      </c>
      <c r="X1863" s="12"/>
      <c r="Y1863" s="12"/>
      <c r="Z1863" s="11"/>
      <c r="AA1863" s="14">
        <v>0</v>
      </c>
      <c r="AB1863" s="14">
        <v>0</v>
      </c>
      <c r="AC1863" s="14">
        <v>15000</v>
      </c>
      <c r="AD1863" s="14">
        <v>0</v>
      </c>
      <c r="AE1863" s="161">
        <f>SUM(TAMPData2202[[#This Row],[2022 PE Obligations]:[2022 Paving Obligations]])</f>
        <v>15000</v>
      </c>
      <c r="AF1863" s="14">
        <v>0</v>
      </c>
      <c r="AG1863" s="14">
        <v>0</v>
      </c>
      <c r="AH1863" s="14">
        <v>15000</v>
      </c>
      <c r="AI1863" s="14">
        <v>0</v>
      </c>
      <c r="AJ1863" s="14">
        <v>15000</v>
      </c>
      <c r="AK1863" s="16" t="s">
        <v>7330</v>
      </c>
    </row>
    <row r="1864" spans="1:37" hidden="1" x14ac:dyDescent="0.35">
      <c r="A1864" s="159">
        <v>131934</v>
      </c>
      <c r="B1864" s="8">
        <v>1</v>
      </c>
      <c r="C1864" s="9" t="s">
        <v>85</v>
      </c>
      <c r="D1864" s="10">
        <v>44396</v>
      </c>
      <c r="E1864" s="9" t="s">
        <v>6608</v>
      </c>
      <c r="F1864" s="10">
        <v>44396</v>
      </c>
      <c r="G1864" s="9" t="s">
        <v>6608</v>
      </c>
      <c r="H1864" s="11" t="s">
        <v>204</v>
      </c>
      <c r="I1864" s="9"/>
      <c r="J1864" s="12"/>
      <c r="K1864" s="9"/>
      <c r="L1864" s="12"/>
      <c r="M1864" s="11" t="s">
        <v>7331</v>
      </c>
      <c r="N1864" s="11"/>
      <c r="O1864" s="9" t="s">
        <v>5122</v>
      </c>
      <c r="P1864" s="9" t="s">
        <v>5123</v>
      </c>
      <c r="Q1864" s="11"/>
      <c r="R1864" s="166" t="s">
        <v>1778</v>
      </c>
      <c r="S1864" s="166" t="s">
        <v>1778</v>
      </c>
      <c r="T1864" s="15" t="s">
        <v>505</v>
      </c>
      <c r="U1864" s="12"/>
      <c r="V1864" s="9"/>
      <c r="W1864" s="12" t="s">
        <v>93</v>
      </c>
      <c r="X1864" s="12"/>
      <c r="Y1864" s="12"/>
      <c r="Z1864" s="11"/>
      <c r="AA1864" s="14">
        <v>0</v>
      </c>
      <c r="AB1864" s="14">
        <v>0</v>
      </c>
      <c r="AC1864" s="14">
        <v>15000</v>
      </c>
      <c r="AD1864" s="14">
        <v>0</v>
      </c>
      <c r="AE1864" s="161">
        <f>SUM(TAMPData2202[[#This Row],[2022 PE Obligations]:[2022 Paving Obligations]])</f>
        <v>15000</v>
      </c>
      <c r="AF1864" s="14">
        <v>0</v>
      </c>
      <c r="AG1864" s="14">
        <v>0</v>
      </c>
      <c r="AH1864" s="14">
        <v>15000</v>
      </c>
      <c r="AI1864" s="14">
        <v>0</v>
      </c>
      <c r="AJ1864" s="14">
        <v>15000</v>
      </c>
      <c r="AK1864" s="16" t="s">
        <v>7332</v>
      </c>
    </row>
    <row r="1865" spans="1:37" hidden="1" x14ac:dyDescent="0.35">
      <c r="A1865" s="159">
        <v>131935</v>
      </c>
      <c r="B1865" s="8">
        <v>1</v>
      </c>
      <c r="C1865" s="9" t="s">
        <v>85</v>
      </c>
      <c r="D1865" s="10">
        <v>44396</v>
      </c>
      <c r="E1865" s="9" t="s">
        <v>6608</v>
      </c>
      <c r="F1865" s="10">
        <v>44396</v>
      </c>
      <c r="G1865" s="9" t="s">
        <v>6608</v>
      </c>
      <c r="H1865" s="11" t="s">
        <v>285</v>
      </c>
      <c r="I1865" s="9"/>
      <c r="J1865" s="12"/>
      <c r="K1865" s="9"/>
      <c r="L1865" s="12"/>
      <c r="M1865" s="11" t="s">
        <v>7333</v>
      </c>
      <c r="N1865" s="11"/>
      <c r="O1865" s="9" t="s">
        <v>5122</v>
      </c>
      <c r="P1865" s="9" t="s">
        <v>5123</v>
      </c>
      <c r="Q1865" s="11"/>
      <c r="R1865" s="166" t="s">
        <v>1778</v>
      </c>
      <c r="S1865" s="166" t="s">
        <v>1778</v>
      </c>
      <c r="T1865" s="15" t="s">
        <v>505</v>
      </c>
      <c r="U1865" s="12"/>
      <c r="V1865" s="9"/>
      <c r="W1865" s="12" t="s">
        <v>93</v>
      </c>
      <c r="X1865" s="12"/>
      <c r="Y1865" s="12"/>
      <c r="Z1865" s="11"/>
      <c r="AA1865" s="14">
        <v>0</v>
      </c>
      <c r="AB1865" s="14">
        <v>0</v>
      </c>
      <c r="AC1865" s="14">
        <v>15000</v>
      </c>
      <c r="AD1865" s="14">
        <v>0</v>
      </c>
      <c r="AE1865" s="161">
        <f>SUM(TAMPData2202[[#This Row],[2022 PE Obligations]:[2022 Paving Obligations]])</f>
        <v>15000</v>
      </c>
      <c r="AF1865" s="14">
        <v>0</v>
      </c>
      <c r="AG1865" s="14">
        <v>0</v>
      </c>
      <c r="AH1865" s="14">
        <v>15000</v>
      </c>
      <c r="AI1865" s="14">
        <v>0</v>
      </c>
      <c r="AJ1865" s="14">
        <v>15000</v>
      </c>
      <c r="AK1865" s="16" t="s">
        <v>7334</v>
      </c>
    </row>
    <row r="1866" spans="1:37" hidden="1" x14ac:dyDescent="0.35">
      <c r="A1866" s="159">
        <v>131936</v>
      </c>
      <c r="B1866" s="8">
        <v>1</v>
      </c>
      <c r="C1866" s="9" t="s">
        <v>85</v>
      </c>
      <c r="D1866" s="10">
        <v>44396</v>
      </c>
      <c r="E1866" s="9" t="s">
        <v>6608</v>
      </c>
      <c r="F1866" s="10">
        <v>44396</v>
      </c>
      <c r="G1866" s="9" t="s">
        <v>6608</v>
      </c>
      <c r="H1866" s="11" t="s">
        <v>1160</v>
      </c>
      <c r="I1866" s="9"/>
      <c r="J1866" s="12"/>
      <c r="K1866" s="9"/>
      <c r="L1866" s="12"/>
      <c r="M1866" s="11" t="s">
        <v>7335</v>
      </c>
      <c r="N1866" s="11"/>
      <c r="O1866" s="9" t="s">
        <v>5122</v>
      </c>
      <c r="P1866" s="9" t="s">
        <v>5123</v>
      </c>
      <c r="Q1866" s="11"/>
      <c r="R1866" s="166" t="s">
        <v>1778</v>
      </c>
      <c r="S1866" s="166" t="s">
        <v>1778</v>
      </c>
      <c r="T1866" s="15" t="s">
        <v>505</v>
      </c>
      <c r="U1866" s="12"/>
      <c r="V1866" s="9"/>
      <c r="W1866" s="12" t="s">
        <v>93</v>
      </c>
      <c r="X1866" s="12"/>
      <c r="Y1866" s="12"/>
      <c r="Z1866" s="11"/>
      <c r="AA1866" s="14">
        <v>0</v>
      </c>
      <c r="AB1866" s="14">
        <v>0</v>
      </c>
      <c r="AC1866" s="14">
        <v>15000</v>
      </c>
      <c r="AD1866" s="14">
        <v>0</v>
      </c>
      <c r="AE1866" s="161">
        <f>SUM(TAMPData2202[[#This Row],[2022 PE Obligations]:[2022 Paving Obligations]])</f>
        <v>15000</v>
      </c>
      <c r="AF1866" s="14">
        <v>0</v>
      </c>
      <c r="AG1866" s="14">
        <v>0</v>
      </c>
      <c r="AH1866" s="14">
        <v>15000</v>
      </c>
      <c r="AI1866" s="14">
        <v>0</v>
      </c>
      <c r="AJ1866" s="14">
        <v>15000</v>
      </c>
      <c r="AK1866" s="16" t="s">
        <v>7336</v>
      </c>
    </row>
    <row r="1867" spans="1:37" hidden="1" x14ac:dyDescent="0.35">
      <c r="A1867" s="159">
        <v>131937</v>
      </c>
      <c r="B1867" s="8">
        <v>2</v>
      </c>
      <c r="C1867" s="9" t="s">
        <v>85</v>
      </c>
      <c r="D1867" s="10">
        <v>44396</v>
      </c>
      <c r="E1867" s="9" t="s">
        <v>6608</v>
      </c>
      <c r="F1867" s="10">
        <v>44396</v>
      </c>
      <c r="G1867" s="9" t="s">
        <v>6608</v>
      </c>
      <c r="H1867" s="11" t="s">
        <v>135</v>
      </c>
      <c r="I1867" s="9"/>
      <c r="J1867" s="12"/>
      <c r="K1867" s="9"/>
      <c r="L1867" s="12"/>
      <c r="M1867" s="11" t="s">
        <v>7337</v>
      </c>
      <c r="N1867" s="11"/>
      <c r="O1867" s="9" t="s">
        <v>5122</v>
      </c>
      <c r="P1867" s="9" t="s">
        <v>5123</v>
      </c>
      <c r="Q1867" s="11"/>
      <c r="R1867" s="166" t="s">
        <v>1778</v>
      </c>
      <c r="S1867" s="166" t="s">
        <v>1778</v>
      </c>
      <c r="T1867" s="15" t="s">
        <v>505</v>
      </c>
      <c r="U1867" s="12"/>
      <c r="V1867" s="9"/>
      <c r="W1867" s="12" t="s">
        <v>93</v>
      </c>
      <c r="X1867" s="12"/>
      <c r="Y1867" s="12"/>
      <c r="Z1867" s="11"/>
      <c r="AA1867" s="14">
        <v>0</v>
      </c>
      <c r="AB1867" s="14">
        <v>0</v>
      </c>
      <c r="AC1867" s="14">
        <v>15000</v>
      </c>
      <c r="AD1867" s="14">
        <v>0</v>
      </c>
      <c r="AE1867" s="161">
        <f>SUM(TAMPData2202[[#This Row],[2022 PE Obligations]:[2022 Paving Obligations]])</f>
        <v>15000</v>
      </c>
      <c r="AF1867" s="14">
        <v>0</v>
      </c>
      <c r="AG1867" s="14">
        <v>0</v>
      </c>
      <c r="AH1867" s="14">
        <v>15000</v>
      </c>
      <c r="AI1867" s="14">
        <v>0</v>
      </c>
      <c r="AJ1867" s="14">
        <v>15000</v>
      </c>
      <c r="AK1867" s="16" t="s">
        <v>7338</v>
      </c>
    </row>
    <row r="1868" spans="1:37" hidden="1" x14ac:dyDescent="0.35">
      <c r="A1868" s="159">
        <v>131938</v>
      </c>
      <c r="B1868" s="8">
        <v>1</v>
      </c>
      <c r="C1868" s="9" t="s">
        <v>85</v>
      </c>
      <c r="D1868" s="10">
        <v>44396</v>
      </c>
      <c r="E1868" s="9" t="s">
        <v>6608</v>
      </c>
      <c r="F1868" s="10">
        <v>44396</v>
      </c>
      <c r="G1868" s="9" t="s">
        <v>6608</v>
      </c>
      <c r="H1868" s="11" t="s">
        <v>718</v>
      </c>
      <c r="I1868" s="9"/>
      <c r="J1868" s="12"/>
      <c r="K1868" s="9"/>
      <c r="L1868" s="12"/>
      <c r="M1868" s="11" t="s">
        <v>7339</v>
      </c>
      <c r="N1868" s="11"/>
      <c r="O1868" s="9" t="s">
        <v>5122</v>
      </c>
      <c r="P1868" s="9" t="s">
        <v>5123</v>
      </c>
      <c r="Q1868" s="11"/>
      <c r="R1868" s="166" t="s">
        <v>1778</v>
      </c>
      <c r="S1868" s="166" t="s">
        <v>1778</v>
      </c>
      <c r="T1868" s="15" t="s">
        <v>505</v>
      </c>
      <c r="U1868" s="12"/>
      <c r="V1868" s="9"/>
      <c r="W1868" s="12" t="s">
        <v>93</v>
      </c>
      <c r="X1868" s="12"/>
      <c r="Y1868" s="12"/>
      <c r="Z1868" s="11"/>
      <c r="AA1868" s="14">
        <v>0</v>
      </c>
      <c r="AB1868" s="14">
        <v>0</v>
      </c>
      <c r="AC1868" s="14">
        <v>15000</v>
      </c>
      <c r="AD1868" s="14">
        <v>0</v>
      </c>
      <c r="AE1868" s="161">
        <f>SUM(TAMPData2202[[#This Row],[2022 PE Obligations]:[2022 Paving Obligations]])</f>
        <v>15000</v>
      </c>
      <c r="AF1868" s="14">
        <v>0</v>
      </c>
      <c r="AG1868" s="14">
        <v>0</v>
      </c>
      <c r="AH1868" s="14">
        <v>15000</v>
      </c>
      <c r="AI1868" s="14">
        <v>0</v>
      </c>
      <c r="AJ1868" s="14">
        <v>15000</v>
      </c>
      <c r="AK1868" s="16" t="s">
        <v>7340</v>
      </c>
    </row>
    <row r="1869" spans="1:37" hidden="1" x14ac:dyDescent="0.35">
      <c r="A1869" s="159">
        <v>131939</v>
      </c>
      <c r="B1869" s="8">
        <v>1</v>
      </c>
      <c r="C1869" s="9" t="s">
        <v>85</v>
      </c>
      <c r="D1869" s="10">
        <v>44396</v>
      </c>
      <c r="E1869" s="9" t="s">
        <v>6608</v>
      </c>
      <c r="F1869" s="10">
        <v>44396</v>
      </c>
      <c r="G1869" s="9" t="s">
        <v>6608</v>
      </c>
      <c r="H1869" s="11" t="s">
        <v>297</v>
      </c>
      <c r="I1869" s="9"/>
      <c r="J1869" s="12"/>
      <c r="K1869" s="9"/>
      <c r="L1869" s="12"/>
      <c r="M1869" s="11" t="s">
        <v>7341</v>
      </c>
      <c r="N1869" s="11"/>
      <c r="O1869" s="9" t="s">
        <v>5122</v>
      </c>
      <c r="P1869" s="9" t="s">
        <v>5123</v>
      </c>
      <c r="Q1869" s="11"/>
      <c r="R1869" s="166" t="s">
        <v>1778</v>
      </c>
      <c r="S1869" s="166" t="s">
        <v>1778</v>
      </c>
      <c r="T1869" s="15" t="s">
        <v>505</v>
      </c>
      <c r="U1869" s="12"/>
      <c r="V1869" s="9"/>
      <c r="W1869" s="12" t="s">
        <v>93</v>
      </c>
      <c r="X1869" s="12"/>
      <c r="Y1869" s="12"/>
      <c r="Z1869" s="11"/>
      <c r="AA1869" s="14">
        <v>0</v>
      </c>
      <c r="AB1869" s="14">
        <v>0</v>
      </c>
      <c r="AC1869" s="14">
        <v>15000</v>
      </c>
      <c r="AD1869" s="14">
        <v>0</v>
      </c>
      <c r="AE1869" s="161">
        <f>SUM(TAMPData2202[[#This Row],[2022 PE Obligations]:[2022 Paving Obligations]])</f>
        <v>15000</v>
      </c>
      <c r="AF1869" s="14">
        <v>0</v>
      </c>
      <c r="AG1869" s="14">
        <v>0</v>
      </c>
      <c r="AH1869" s="14">
        <v>15000</v>
      </c>
      <c r="AI1869" s="14">
        <v>0</v>
      </c>
      <c r="AJ1869" s="14">
        <v>15000</v>
      </c>
      <c r="AK1869" s="16" t="s">
        <v>7342</v>
      </c>
    </row>
    <row r="1870" spans="1:37" hidden="1" x14ac:dyDescent="0.35">
      <c r="A1870" s="159">
        <v>131940</v>
      </c>
      <c r="B1870" s="8">
        <v>1</v>
      </c>
      <c r="C1870" s="9" t="s">
        <v>85</v>
      </c>
      <c r="D1870" s="10">
        <v>44396</v>
      </c>
      <c r="E1870" s="9" t="s">
        <v>6608</v>
      </c>
      <c r="F1870" s="10">
        <v>44396</v>
      </c>
      <c r="G1870" s="9" t="s">
        <v>6608</v>
      </c>
      <c r="H1870" s="11" t="s">
        <v>1105</v>
      </c>
      <c r="I1870" s="9"/>
      <c r="J1870" s="12"/>
      <c r="K1870" s="9"/>
      <c r="L1870" s="12"/>
      <c r="M1870" s="11" t="s">
        <v>7343</v>
      </c>
      <c r="N1870" s="11"/>
      <c r="O1870" s="9" t="s">
        <v>5122</v>
      </c>
      <c r="P1870" s="9" t="s">
        <v>5123</v>
      </c>
      <c r="Q1870" s="11"/>
      <c r="R1870" s="166" t="s">
        <v>1778</v>
      </c>
      <c r="S1870" s="166" t="s">
        <v>1778</v>
      </c>
      <c r="T1870" s="15" t="s">
        <v>505</v>
      </c>
      <c r="U1870" s="12"/>
      <c r="V1870" s="9"/>
      <c r="W1870" s="12" t="s">
        <v>93</v>
      </c>
      <c r="X1870" s="12"/>
      <c r="Y1870" s="12"/>
      <c r="Z1870" s="11"/>
      <c r="AA1870" s="14">
        <v>0</v>
      </c>
      <c r="AB1870" s="14">
        <v>0</v>
      </c>
      <c r="AC1870" s="14">
        <v>15000</v>
      </c>
      <c r="AD1870" s="14">
        <v>0</v>
      </c>
      <c r="AE1870" s="161">
        <f>SUM(TAMPData2202[[#This Row],[2022 PE Obligations]:[2022 Paving Obligations]])</f>
        <v>15000</v>
      </c>
      <c r="AF1870" s="14">
        <v>0</v>
      </c>
      <c r="AG1870" s="14">
        <v>0</v>
      </c>
      <c r="AH1870" s="14">
        <v>15000</v>
      </c>
      <c r="AI1870" s="14">
        <v>0</v>
      </c>
      <c r="AJ1870" s="14">
        <v>15000</v>
      </c>
      <c r="AK1870" s="16" t="s">
        <v>7344</v>
      </c>
    </row>
    <row r="1871" spans="1:37" hidden="1" x14ac:dyDescent="0.35">
      <c r="A1871" s="159">
        <v>131941</v>
      </c>
      <c r="B1871" s="8">
        <v>1</v>
      </c>
      <c r="C1871" s="9" t="s">
        <v>85</v>
      </c>
      <c r="D1871" s="10">
        <v>44396</v>
      </c>
      <c r="E1871" s="9" t="s">
        <v>6608</v>
      </c>
      <c r="F1871" s="10">
        <v>44396</v>
      </c>
      <c r="G1871" s="9" t="s">
        <v>6608</v>
      </c>
      <c r="H1871" s="11" t="s">
        <v>153</v>
      </c>
      <c r="I1871" s="9"/>
      <c r="J1871" s="12"/>
      <c r="K1871" s="9"/>
      <c r="L1871" s="12"/>
      <c r="M1871" s="11" t="s">
        <v>7345</v>
      </c>
      <c r="N1871" s="11"/>
      <c r="O1871" s="9" t="s">
        <v>5122</v>
      </c>
      <c r="P1871" s="9" t="s">
        <v>5123</v>
      </c>
      <c r="Q1871" s="11"/>
      <c r="R1871" s="166" t="s">
        <v>1778</v>
      </c>
      <c r="S1871" s="166" t="s">
        <v>1778</v>
      </c>
      <c r="T1871" s="15" t="s">
        <v>505</v>
      </c>
      <c r="U1871" s="12"/>
      <c r="V1871" s="9"/>
      <c r="W1871" s="12" t="s">
        <v>93</v>
      </c>
      <c r="X1871" s="12"/>
      <c r="Y1871" s="12"/>
      <c r="Z1871" s="11"/>
      <c r="AA1871" s="14">
        <v>0</v>
      </c>
      <c r="AB1871" s="14">
        <v>0</v>
      </c>
      <c r="AC1871" s="14">
        <v>15000</v>
      </c>
      <c r="AD1871" s="14">
        <v>0</v>
      </c>
      <c r="AE1871" s="161">
        <f>SUM(TAMPData2202[[#This Row],[2022 PE Obligations]:[2022 Paving Obligations]])</f>
        <v>15000</v>
      </c>
      <c r="AF1871" s="14">
        <v>0</v>
      </c>
      <c r="AG1871" s="14">
        <v>0</v>
      </c>
      <c r="AH1871" s="14">
        <v>15000</v>
      </c>
      <c r="AI1871" s="14">
        <v>0</v>
      </c>
      <c r="AJ1871" s="14">
        <v>15000</v>
      </c>
      <c r="AK1871" s="16" t="s">
        <v>7346</v>
      </c>
    </row>
    <row r="1872" spans="1:37" hidden="1" x14ac:dyDescent="0.35">
      <c r="A1872" s="159">
        <v>131942</v>
      </c>
      <c r="B1872" s="8">
        <v>1</v>
      </c>
      <c r="C1872" s="9" t="s">
        <v>85</v>
      </c>
      <c r="D1872" s="10">
        <v>44397</v>
      </c>
      <c r="E1872" s="9" t="s">
        <v>6608</v>
      </c>
      <c r="F1872" s="10">
        <v>44397</v>
      </c>
      <c r="G1872" s="9" t="s">
        <v>6608</v>
      </c>
      <c r="H1872" s="11" t="s">
        <v>386</v>
      </c>
      <c r="I1872" s="9"/>
      <c r="J1872" s="12"/>
      <c r="K1872" s="9"/>
      <c r="L1872" s="12"/>
      <c r="M1872" s="11" t="s">
        <v>7347</v>
      </c>
      <c r="N1872" s="11"/>
      <c r="O1872" s="9" t="s">
        <v>5122</v>
      </c>
      <c r="P1872" s="9" t="s">
        <v>5123</v>
      </c>
      <c r="Q1872" s="11"/>
      <c r="R1872" s="166" t="s">
        <v>1778</v>
      </c>
      <c r="S1872" s="166" t="s">
        <v>1778</v>
      </c>
      <c r="T1872" s="15" t="s">
        <v>505</v>
      </c>
      <c r="U1872" s="12"/>
      <c r="V1872" s="9"/>
      <c r="W1872" s="12" t="s">
        <v>93</v>
      </c>
      <c r="X1872" s="12"/>
      <c r="Y1872" s="12"/>
      <c r="Z1872" s="11"/>
      <c r="AA1872" s="14">
        <v>0</v>
      </c>
      <c r="AB1872" s="14">
        <v>0</v>
      </c>
      <c r="AC1872" s="14">
        <v>15000</v>
      </c>
      <c r="AD1872" s="14">
        <v>0</v>
      </c>
      <c r="AE1872" s="161">
        <f>SUM(TAMPData2202[[#This Row],[2022 PE Obligations]:[2022 Paving Obligations]])</f>
        <v>15000</v>
      </c>
      <c r="AF1872" s="14">
        <v>0</v>
      </c>
      <c r="AG1872" s="14">
        <v>0</v>
      </c>
      <c r="AH1872" s="14">
        <v>15000</v>
      </c>
      <c r="AI1872" s="14">
        <v>0</v>
      </c>
      <c r="AJ1872" s="14">
        <v>15000</v>
      </c>
      <c r="AK1872" s="16" t="s">
        <v>7348</v>
      </c>
    </row>
    <row r="1873" spans="1:37" hidden="1" x14ac:dyDescent="0.35">
      <c r="A1873" s="159">
        <v>131943</v>
      </c>
      <c r="B1873" s="8">
        <v>1</v>
      </c>
      <c r="C1873" s="9" t="s">
        <v>85</v>
      </c>
      <c r="D1873" s="10">
        <v>44397</v>
      </c>
      <c r="E1873" s="9" t="s">
        <v>6608</v>
      </c>
      <c r="F1873" s="10">
        <v>44397</v>
      </c>
      <c r="G1873" s="9" t="s">
        <v>6608</v>
      </c>
      <c r="H1873" s="11" t="s">
        <v>523</v>
      </c>
      <c r="I1873" s="9"/>
      <c r="J1873" s="12"/>
      <c r="K1873" s="9"/>
      <c r="L1873" s="12"/>
      <c r="M1873" s="11" t="s">
        <v>7349</v>
      </c>
      <c r="N1873" s="11"/>
      <c r="O1873" s="9" t="s">
        <v>5122</v>
      </c>
      <c r="P1873" s="9" t="s">
        <v>5123</v>
      </c>
      <c r="Q1873" s="11"/>
      <c r="R1873" s="166" t="s">
        <v>1778</v>
      </c>
      <c r="S1873" s="166" t="s">
        <v>1778</v>
      </c>
      <c r="T1873" s="15" t="s">
        <v>505</v>
      </c>
      <c r="U1873" s="12"/>
      <c r="V1873" s="9"/>
      <c r="W1873" s="12" t="s">
        <v>93</v>
      </c>
      <c r="X1873" s="12"/>
      <c r="Y1873" s="12"/>
      <c r="Z1873" s="11"/>
      <c r="AA1873" s="14">
        <v>0</v>
      </c>
      <c r="AB1873" s="14">
        <v>0</v>
      </c>
      <c r="AC1873" s="14">
        <v>15000</v>
      </c>
      <c r="AD1873" s="14">
        <v>0</v>
      </c>
      <c r="AE1873" s="161">
        <f>SUM(TAMPData2202[[#This Row],[2022 PE Obligations]:[2022 Paving Obligations]])</f>
        <v>15000</v>
      </c>
      <c r="AF1873" s="14">
        <v>0</v>
      </c>
      <c r="AG1873" s="14">
        <v>0</v>
      </c>
      <c r="AH1873" s="14">
        <v>15000</v>
      </c>
      <c r="AI1873" s="14">
        <v>0</v>
      </c>
      <c r="AJ1873" s="14">
        <v>15000</v>
      </c>
      <c r="AK1873" s="16" t="s">
        <v>7350</v>
      </c>
    </row>
    <row r="1874" spans="1:37" hidden="1" x14ac:dyDescent="0.35">
      <c r="A1874" s="159">
        <v>131944</v>
      </c>
      <c r="B1874" s="8">
        <v>1</v>
      </c>
      <c r="C1874" s="9" t="s">
        <v>85</v>
      </c>
      <c r="D1874" s="10">
        <v>44397</v>
      </c>
      <c r="E1874" s="9" t="s">
        <v>6608</v>
      </c>
      <c r="F1874" s="10">
        <v>44397</v>
      </c>
      <c r="G1874" s="9" t="s">
        <v>6608</v>
      </c>
      <c r="H1874" s="11" t="s">
        <v>1192</v>
      </c>
      <c r="I1874" s="9"/>
      <c r="J1874" s="12"/>
      <c r="K1874" s="9"/>
      <c r="L1874" s="12"/>
      <c r="M1874" s="11" t="s">
        <v>7351</v>
      </c>
      <c r="N1874" s="11"/>
      <c r="O1874" s="9" t="s">
        <v>5122</v>
      </c>
      <c r="P1874" s="9" t="s">
        <v>5123</v>
      </c>
      <c r="Q1874" s="11"/>
      <c r="R1874" s="166" t="s">
        <v>1778</v>
      </c>
      <c r="S1874" s="166" t="s">
        <v>1778</v>
      </c>
      <c r="T1874" s="15" t="s">
        <v>505</v>
      </c>
      <c r="U1874" s="12"/>
      <c r="V1874" s="9"/>
      <c r="W1874" s="12" t="s">
        <v>93</v>
      </c>
      <c r="X1874" s="12"/>
      <c r="Y1874" s="12"/>
      <c r="Z1874" s="11"/>
      <c r="AA1874" s="14">
        <v>0</v>
      </c>
      <c r="AB1874" s="14">
        <v>0</v>
      </c>
      <c r="AC1874" s="14">
        <v>15000</v>
      </c>
      <c r="AD1874" s="14">
        <v>0</v>
      </c>
      <c r="AE1874" s="161">
        <f>SUM(TAMPData2202[[#This Row],[2022 PE Obligations]:[2022 Paving Obligations]])</f>
        <v>15000</v>
      </c>
      <c r="AF1874" s="14">
        <v>0</v>
      </c>
      <c r="AG1874" s="14">
        <v>0</v>
      </c>
      <c r="AH1874" s="14">
        <v>15000</v>
      </c>
      <c r="AI1874" s="14">
        <v>0</v>
      </c>
      <c r="AJ1874" s="14">
        <v>15000</v>
      </c>
      <c r="AK1874" s="16" t="s">
        <v>7352</v>
      </c>
    </row>
    <row r="1875" spans="1:37" hidden="1" x14ac:dyDescent="0.35">
      <c r="A1875" s="159">
        <v>131945</v>
      </c>
      <c r="B1875" s="8">
        <v>1</v>
      </c>
      <c r="C1875" s="9" t="s">
        <v>85</v>
      </c>
      <c r="D1875" s="10">
        <v>44397</v>
      </c>
      <c r="E1875" s="9" t="s">
        <v>6608</v>
      </c>
      <c r="F1875" s="10">
        <v>44397</v>
      </c>
      <c r="G1875" s="9" t="s">
        <v>6608</v>
      </c>
      <c r="H1875" s="11" t="s">
        <v>689</v>
      </c>
      <c r="I1875" s="9"/>
      <c r="J1875" s="12"/>
      <c r="K1875" s="9"/>
      <c r="L1875" s="12"/>
      <c r="M1875" s="11" t="s">
        <v>7353</v>
      </c>
      <c r="N1875" s="11"/>
      <c r="O1875" s="9" t="s">
        <v>5122</v>
      </c>
      <c r="P1875" s="9" t="s">
        <v>5123</v>
      </c>
      <c r="Q1875" s="11"/>
      <c r="R1875" s="166" t="s">
        <v>1778</v>
      </c>
      <c r="S1875" s="166" t="s">
        <v>1778</v>
      </c>
      <c r="T1875" s="15" t="s">
        <v>505</v>
      </c>
      <c r="U1875" s="12"/>
      <c r="V1875" s="9"/>
      <c r="W1875" s="12" t="s">
        <v>93</v>
      </c>
      <c r="X1875" s="12"/>
      <c r="Y1875" s="12"/>
      <c r="Z1875" s="11"/>
      <c r="AA1875" s="14">
        <v>0</v>
      </c>
      <c r="AB1875" s="14">
        <v>0</v>
      </c>
      <c r="AC1875" s="14">
        <v>15000</v>
      </c>
      <c r="AD1875" s="14">
        <v>0</v>
      </c>
      <c r="AE1875" s="161">
        <f>SUM(TAMPData2202[[#This Row],[2022 PE Obligations]:[2022 Paving Obligations]])</f>
        <v>15000</v>
      </c>
      <c r="AF1875" s="14">
        <v>0</v>
      </c>
      <c r="AG1875" s="14">
        <v>0</v>
      </c>
      <c r="AH1875" s="14">
        <v>15000</v>
      </c>
      <c r="AI1875" s="14">
        <v>0</v>
      </c>
      <c r="AJ1875" s="14">
        <v>15000</v>
      </c>
      <c r="AK1875" s="16" t="s">
        <v>7354</v>
      </c>
    </row>
    <row r="1876" spans="1:37" hidden="1" x14ac:dyDescent="0.35">
      <c r="A1876" s="159">
        <v>131946</v>
      </c>
      <c r="B1876" s="8">
        <v>2</v>
      </c>
      <c r="C1876" s="9" t="s">
        <v>85</v>
      </c>
      <c r="D1876" s="10">
        <v>44397</v>
      </c>
      <c r="E1876" s="9" t="s">
        <v>6608</v>
      </c>
      <c r="F1876" s="10">
        <v>44397</v>
      </c>
      <c r="G1876" s="9" t="s">
        <v>6608</v>
      </c>
      <c r="H1876" s="11" t="s">
        <v>404</v>
      </c>
      <c r="I1876" s="9"/>
      <c r="J1876" s="12"/>
      <c r="K1876" s="9"/>
      <c r="L1876" s="12"/>
      <c r="M1876" s="11" t="s">
        <v>7355</v>
      </c>
      <c r="N1876" s="11"/>
      <c r="O1876" s="9" t="s">
        <v>5122</v>
      </c>
      <c r="P1876" s="9" t="s">
        <v>5123</v>
      </c>
      <c r="Q1876" s="11"/>
      <c r="R1876" s="166" t="s">
        <v>1778</v>
      </c>
      <c r="S1876" s="166" t="s">
        <v>1778</v>
      </c>
      <c r="T1876" s="15" t="s">
        <v>505</v>
      </c>
      <c r="U1876" s="12"/>
      <c r="V1876" s="9"/>
      <c r="W1876" s="12" t="s">
        <v>93</v>
      </c>
      <c r="X1876" s="12"/>
      <c r="Y1876" s="12"/>
      <c r="Z1876" s="11"/>
      <c r="AA1876" s="14">
        <v>0</v>
      </c>
      <c r="AB1876" s="14">
        <v>0</v>
      </c>
      <c r="AC1876" s="14">
        <v>15000</v>
      </c>
      <c r="AD1876" s="14">
        <v>0</v>
      </c>
      <c r="AE1876" s="161">
        <f>SUM(TAMPData2202[[#This Row],[2022 PE Obligations]:[2022 Paving Obligations]])</f>
        <v>15000</v>
      </c>
      <c r="AF1876" s="14">
        <v>0</v>
      </c>
      <c r="AG1876" s="14">
        <v>0</v>
      </c>
      <c r="AH1876" s="14">
        <v>15000</v>
      </c>
      <c r="AI1876" s="14">
        <v>0</v>
      </c>
      <c r="AJ1876" s="14">
        <v>15000</v>
      </c>
      <c r="AK1876" s="16" t="s">
        <v>7356</v>
      </c>
    </row>
    <row r="1877" spans="1:37" hidden="1" x14ac:dyDescent="0.35">
      <c r="A1877" s="159">
        <v>131947</v>
      </c>
      <c r="B1877" s="8">
        <v>2</v>
      </c>
      <c r="C1877" s="9" t="s">
        <v>85</v>
      </c>
      <c r="D1877" s="10">
        <v>44397</v>
      </c>
      <c r="E1877" s="9" t="s">
        <v>6608</v>
      </c>
      <c r="F1877" s="10">
        <v>44397</v>
      </c>
      <c r="G1877" s="9" t="s">
        <v>6608</v>
      </c>
      <c r="H1877" s="11" t="s">
        <v>2064</v>
      </c>
      <c r="I1877" s="9"/>
      <c r="J1877" s="12"/>
      <c r="K1877" s="9"/>
      <c r="L1877" s="12"/>
      <c r="M1877" s="11" t="s">
        <v>7357</v>
      </c>
      <c r="N1877" s="11"/>
      <c r="O1877" s="9" t="s">
        <v>5122</v>
      </c>
      <c r="P1877" s="9" t="s">
        <v>5123</v>
      </c>
      <c r="Q1877" s="11"/>
      <c r="R1877" s="166" t="s">
        <v>1778</v>
      </c>
      <c r="S1877" s="166" t="s">
        <v>1778</v>
      </c>
      <c r="T1877" s="15" t="s">
        <v>505</v>
      </c>
      <c r="U1877" s="12"/>
      <c r="V1877" s="9"/>
      <c r="W1877" s="12" t="s">
        <v>93</v>
      </c>
      <c r="X1877" s="12"/>
      <c r="Y1877" s="12"/>
      <c r="Z1877" s="11"/>
      <c r="AA1877" s="14">
        <v>0</v>
      </c>
      <c r="AB1877" s="14">
        <v>0</v>
      </c>
      <c r="AC1877" s="14">
        <v>25000</v>
      </c>
      <c r="AD1877" s="14">
        <v>0</v>
      </c>
      <c r="AE1877" s="161">
        <f>SUM(TAMPData2202[[#This Row],[2022 PE Obligations]:[2022 Paving Obligations]])</f>
        <v>25000</v>
      </c>
      <c r="AF1877" s="14">
        <v>0</v>
      </c>
      <c r="AG1877" s="14">
        <v>0</v>
      </c>
      <c r="AH1877" s="14">
        <v>25000</v>
      </c>
      <c r="AI1877" s="14">
        <v>0</v>
      </c>
      <c r="AJ1877" s="14">
        <v>25000</v>
      </c>
      <c r="AK1877" s="16" t="s">
        <v>7358</v>
      </c>
    </row>
    <row r="1878" spans="1:37" hidden="1" x14ac:dyDescent="0.35">
      <c r="A1878" s="159">
        <v>131948</v>
      </c>
      <c r="B1878" s="8">
        <v>3</v>
      </c>
      <c r="C1878" s="9" t="s">
        <v>114</v>
      </c>
      <c r="D1878" s="10">
        <v>44397</v>
      </c>
      <c r="E1878" s="9" t="s">
        <v>228</v>
      </c>
      <c r="F1878" s="10">
        <v>44600</v>
      </c>
      <c r="G1878" s="9" t="s">
        <v>228</v>
      </c>
      <c r="H1878" s="11" t="s">
        <v>365</v>
      </c>
      <c r="I1878" s="9" t="s">
        <v>7359</v>
      </c>
      <c r="J1878" s="12"/>
      <c r="K1878" s="9" t="s">
        <v>7360</v>
      </c>
      <c r="L1878" s="12" t="s">
        <v>183</v>
      </c>
      <c r="M1878" s="11" t="s">
        <v>7361</v>
      </c>
      <c r="N1878" s="11"/>
      <c r="O1878" s="9" t="s">
        <v>4183</v>
      </c>
      <c r="P1878" s="9" t="s">
        <v>157</v>
      </c>
      <c r="Q1878" s="11"/>
      <c r="R1878" s="166" t="s">
        <v>47</v>
      </c>
      <c r="S1878" s="9"/>
      <c r="T1878" s="13">
        <v>0.36099999999999999</v>
      </c>
      <c r="U1878" s="12"/>
      <c r="V1878" s="9"/>
      <c r="W1878" s="12" t="s">
        <v>93</v>
      </c>
      <c r="X1878" s="12" t="s">
        <v>103</v>
      </c>
      <c r="Y1878" s="153" t="s">
        <v>34</v>
      </c>
      <c r="Z1878" s="11"/>
      <c r="AA1878" s="14">
        <v>0</v>
      </c>
      <c r="AB1878" s="14">
        <v>0</v>
      </c>
      <c r="AC1878" s="14">
        <v>0</v>
      </c>
      <c r="AD1878" s="14">
        <v>195230.19</v>
      </c>
      <c r="AE1878" s="161">
        <f>SUM(TAMPData2202[[#This Row],[2022 PE Obligations]:[2022 Paving Obligations]])</f>
        <v>195230.19</v>
      </c>
      <c r="AF1878" s="14">
        <v>0</v>
      </c>
      <c r="AG1878" s="14">
        <v>0</v>
      </c>
      <c r="AH1878" s="14">
        <v>0</v>
      </c>
      <c r="AI1878" s="14">
        <v>195230.19</v>
      </c>
      <c r="AJ1878" s="14">
        <v>195230.19</v>
      </c>
      <c r="AK1878" s="16" t="s">
        <v>7362</v>
      </c>
    </row>
    <row r="1879" spans="1:37" hidden="1" x14ac:dyDescent="0.35">
      <c r="A1879" s="159">
        <v>131949</v>
      </c>
      <c r="B1879" s="8">
        <v>2</v>
      </c>
      <c r="C1879" s="9" t="s">
        <v>85</v>
      </c>
      <c r="D1879" s="10">
        <v>44397</v>
      </c>
      <c r="E1879" s="9" t="s">
        <v>3474</v>
      </c>
      <c r="F1879" s="10">
        <v>44536</v>
      </c>
      <c r="G1879" s="9" t="s">
        <v>152</v>
      </c>
      <c r="H1879" s="11" t="s">
        <v>404</v>
      </c>
      <c r="I1879" s="9" t="s">
        <v>2270</v>
      </c>
      <c r="J1879" s="12" t="s">
        <v>101</v>
      </c>
      <c r="K1879" s="9"/>
      <c r="L1879" s="12" t="s">
        <v>101</v>
      </c>
      <c r="M1879" s="11" t="s">
        <v>7363</v>
      </c>
      <c r="N1879" s="11" t="s">
        <v>5714</v>
      </c>
      <c r="O1879" s="9" t="s">
        <v>1836</v>
      </c>
      <c r="P1879" s="9" t="s">
        <v>5440</v>
      </c>
      <c r="Q1879" s="11"/>
      <c r="R1879" s="166" t="s">
        <v>1778</v>
      </c>
      <c r="S1879" s="9"/>
      <c r="T1879" s="13">
        <v>4.76</v>
      </c>
      <c r="U1879" s="12"/>
      <c r="V1879" s="9"/>
      <c r="W1879" s="12" t="s">
        <v>93</v>
      </c>
      <c r="X1879" s="12" t="s">
        <v>103</v>
      </c>
      <c r="Y1879" s="12"/>
      <c r="Z1879" s="11"/>
      <c r="AA1879" s="14">
        <v>40000</v>
      </c>
      <c r="AB1879" s="14">
        <v>0</v>
      </c>
      <c r="AC1879" s="14">
        <v>0</v>
      </c>
      <c r="AD1879" s="14">
        <v>0</v>
      </c>
      <c r="AE1879" s="161">
        <f>SUM(TAMPData2202[[#This Row],[2022 PE Obligations]:[2022 Paving Obligations]])</f>
        <v>40000</v>
      </c>
      <c r="AF1879" s="14">
        <v>40000</v>
      </c>
      <c r="AG1879" s="14">
        <v>0</v>
      </c>
      <c r="AH1879" s="14">
        <v>0</v>
      </c>
      <c r="AI1879" s="14">
        <v>0</v>
      </c>
      <c r="AJ1879" s="14">
        <v>40000</v>
      </c>
      <c r="AK1879" s="16" t="s">
        <v>7364</v>
      </c>
    </row>
    <row r="1880" spans="1:37" hidden="1" x14ac:dyDescent="0.35">
      <c r="A1880" s="159">
        <v>131950</v>
      </c>
      <c r="B1880" s="8">
        <v>2</v>
      </c>
      <c r="C1880" s="9" t="s">
        <v>85</v>
      </c>
      <c r="D1880" s="10">
        <v>44397</v>
      </c>
      <c r="E1880" s="9" t="s">
        <v>2180</v>
      </c>
      <c r="F1880" s="10">
        <v>44536</v>
      </c>
      <c r="G1880" s="9" t="s">
        <v>152</v>
      </c>
      <c r="H1880" s="11" t="s">
        <v>517</v>
      </c>
      <c r="I1880" s="9" t="s">
        <v>145</v>
      </c>
      <c r="J1880" s="12" t="s">
        <v>101</v>
      </c>
      <c r="K1880" s="9"/>
      <c r="L1880" s="12" t="s">
        <v>101</v>
      </c>
      <c r="M1880" s="11" t="s">
        <v>7365</v>
      </c>
      <c r="N1880" s="11" t="s">
        <v>5714</v>
      </c>
      <c r="O1880" s="9" t="s">
        <v>1836</v>
      </c>
      <c r="P1880" s="9" t="s">
        <v>5440</v>
      </c>
      <c r="Q1880" s="11"/>
      <c r="R1880" s="166" t="s">
        <v>1778</v>
      </c>
      <c r="S1880" s="9"/>
      <c r="T1880" s="13">
        <v>6.02</v>
      </c>
      <c r="U1880" s="12"/>
      <c r="V1880" s="9"/>
      <c r="W1880" s="12" t="s">
        <v>93</v>
      </c>
      <c r="X1880" s="12" t="s">
        <v>13</v>
      </c>
      <c r="Y1880" s="12"/>
      <c r="Z1880" s="11"/>
      <c r="AA1880" s="14">
        <v>40000</v>
      </c>
      <c r="AB1880" s="14">
        <v>0</v>
      </c>
      <c r="AC1880" s="14">
        <v>0</v>
      </c>
      <c r="AD1880" s="14">
        <v>0</v>
      </c>
      <c r="AE1880" s="161">
        <f>SUM(TAMPData2202[[#This Row],[2022 PE Obligations]:[2022 Paving Obligations]])</f>
        <v>40000</v>
      </c>
      <c r="AF1880" s="14">
        <v>40000</v>
      </c>
      <c r="AG1880" s="14">
        <v>0</v>
      </c>
      <c r="AH1880" s="14">
        <v>0</v>
      </c>
      <c r="AI1880" s="14">
        <v>0</v>
      </c>
      <c r="AJ1880" s="14">
        <v>40000</v>
      </c>
      <c r="AK1880" s="16" t="s">
        <v>7366</v>
      </c>
    </row>
    <row r="1881" spans="1:37" hidden="1" x14ac:dyDescent="0.35">
      <c r="A1881" s="159">
        <v>131951</v>
      </c>
      <c r="B1881" s="8">
        <v>3</v>
      </c>
      <c r="C1881" s="9" t="s">
        <v>85</v>
      </c>
      <c r="D1881" s="10">
        <v>44397</v>
      </c>
      <c r="E1881" s="9" t="s">
        <v>398</v>
      </c>
      <c r="F1881" s="10">
        <v>44484</v>
      </c>
      <c r="G1881" s="9" t="s">
        <v>152</v>
      </c>
      <c r="H1881" s="11" t="s">
        <v>99</v>
      </c>
      <c r="I1881" s="9" t="s">
        <v>477</v>
      </c>
      <c r="J1881" s="12" t="s">
        <v>299</v>
      </c>
      <c r="K1881" s="9"/>
      <c r="L1881" s="12" t="s">
        <v>300</v>
      </c>
      <c r="M1881" s="11" t="s">
        <v>656</v>
      </c>
      <c r="N1881" s="11"/>
      <c r="O1881" s="9" t="s">
        <v>438</v>
      </c>
      <c r="P1881" s="9" t="s">
        <v>439</v>
      </c>
      <c r="Q1881" s="11"/>
      <c r="R1881" s="9" t="s">
        <v>39</v>
      </c>
      <c r="S1881" s="9" t="s">
        <v>46</v>
      </c>
      <c r="T1881" s="13">
        <v>0.06</v>
      </c>
      <c r="U1881" s="12"/>
      <c r="V1881" s="9"/>
      <c r="W1881" s="12" t="s">
        <v>93</v>
      </c>
      <c r="X1881" s="12" t="s">
        <v>303</v>
      </c>
      <c r="Y1881" s="153" t="s">
        <v>29</v>
      </c>
      <c r="Z1881" s="11" t="s">
        <v>657</v>
      </c>
      <c r="AA1881" s="14">
        <v>0</v>
      </c>
      <c r="AB1881" s="14">
        <v>0</v>
      </c>
      <c r="AC1881" s="14">
        <v>66000</v>
      </c>
      <c r="AD1881" s="14">
        <v>0</v>
      </c>
      <c r="AE1881" s="161">
        <f>SUM(TAMPData2202[[#This Row],[2022 PE Obligations]:[2022 Paving Obligations]])</f>
        <v>66000</v>
      </c>
      <c r="AF1881" s="14">
        <v>0</v>
      </c>
      <c r="AG1881" s="14">
        <v>0</v>
      </c>
      <c r="AH1881" s="14">
        <v>66000</v>
      </c>
      <c r="AI1881" s="14">
        <v>0</v>
      </c>
      <c r="AJ1881" s="14">
        <v>66000</v>
      </c>
      <c r="AK1881" s="16" t="s">
        <v>658</v>
      </c>
    </row>
    <row r="1882" spans="1:37" hidden="1" x14ac:dyDescent="0.35">
      <c r="A1882" s="159">
        <v>131952</v>
      </c>
      <c r="B1882" s="8">
        <v>1</v>
      </c>
      <c r="C1882" s="9" t="s">
        <v>85</v>
      </c>
      <c r="D1882" s="10">
        <v>44398</v>
      </c>
      <c r="E1882" s="9" t="s">
        <v>98</v>
      </c>
      <c r="F1882" s="10">
        <v>44533</v>
      </c>
      <c r="G1882" s="9" t="s">
        <v>152</v>
      </c>
      <c r="H1882" s="11" t="s">
        <v>153</v>
      </c>
      <c r="I1882" s="9" t="s">
        <v>4664</v>
      </c>
      <c r="J1882" s="12" t="s">
        <v>101</v>
      </c>
      <c r="K1882" s="9"/>
      <c r="L1882" s="12" t="s">
        <v>101</v>
      </c>
      <c r="M1882" s="11" t="s">
        <v>4901</v>
      </c>
      <c r="N1882" s="11"/>
      <c r="O1882" s="9" t="s">
        <v>119</v>
      </c>
      <c r="P1882" s="9" t="s">
        <v>1329</v>
      </c>
      <c r="Q1882" s="11"/>
      <c r="R1882" s="166" t="s">
        <v>4525</v>
      </c>
      <c r="S1882" s="9" t="s">
        <v>42</v>
      </c>
      <c r="T1882" s="13">
        <v>0.05</v>
      </c>
      <c r="U1882" s="12"/>
      <c r="V1882" s="9"/>
      <c r="W1882" s="12" t="s">
        <v>93</v>
      </c>
      <c r="X1882" s="12"/>
      <c r="Y1882" s="153" t="s">
        <v>32</v>
      </c>
      <c r="Z1882" s="11"/>
      <c r="AA1882" s="14">
        <v>50000</v>
      </c>
      <c r="AB1882" s="14">
        <v>0</v>
      </c>
      <c r="AC1882" s="14">
        <v>0</v>
      </c>
      <c r="AD1882" s="14">
        <v>0</v>
      </c>
      <c r="AE1882" s="161">
        <f>SUM(TAMPData2202[[#This Row],[2022 PE Obligations]:[2022 Paving Obligations]])</f>
        <v>50000</v>
      </c>
      <c r="AF1882" s="14">
        <v>50000</v>
      </c>
      <c r="AG1882" s="14">
        <v>0</v>
      </c>
      <c r="AH1882" s="14">
        <v>0</v>
      </c>
      <c r="AI1882" s="14">
        <v>0</v>
      </c>
      <c r="AJ1882" s="14">
        <v>50000</v>
      </c>
      <c r="AK1882" s="16"/>
    </row>
    <row r="1883" spans="1:37" hidden="1" x14ac:dyDescent="0.35">
      <c r="A1883" s="159">
        <v>131954</v>
      </c>
      <c r="B1883" s="8">
        <v>1</v>
      </c>
      <c r="C1883" s="9" t="s">
        <v>85</v>
      </c>
      <c r="D1883" s="10">
        <v>44403</v>
      </c>
      <c r="E1883" s="9" t="s">
        <v>6886</v>
      </c>
      <c r="F1883" s="10">
        <v>44403</v>
      </c>
      <c r="G1883" s="9" t="s">
        <v>6886</v>
      </c>
      <c r="H1883" s="11" t="s">
        <v>722</v>
      </c>
      <c r="I1883" s="9"/>
      <c r="J1883" s="12"/>
      <c r="K1883" s="9"/>
      <c r="L1883" s="12"/>
      <c r="M1883" s="11" t="s">
        <v>7367</v>
      </c>
      <c r="N1883" s="11"/>
      <c r="O1883" s="9" t="s">
        <v>5122</v>
      </c>
      <c r="P1883" s="9" t="s">
        <v>5123</v>
      </c>
      <c r="Q1883" s="11"/>
      <c r="R1883" s="166" t="s">
        <v>1778</v>
      </c>
      <c r="S1883" s="166" t="s">
        <v>1778</v>
      </c>
      <c r="T1883" s="15" t="s">
        <v>505</v>
      </c>
      <c r="U1883" s="12"/>
      <c r="V1883" s="9"/>
      <c r="W1883" s="12" t="s">
        <v>93</v>
      </c>
      <c r="X1883" s="12"/>
      <c r="Y1883" s="12"/>
      <c r="Z1883" s="11"/>
      <c r="AA1883" s="14">
        <v>0</v>
      </c>
      <c r="AB1883" s="14">
        <v>0</v>
      </c>
      <c r="AC1883" s="14">
        <v>399672</v>
      </c>
      <c r="AD1883" s="14">
        <v>0</v>
      </c>
      <c r="AE1883" s="161">
        <f>SUM(TAMPData2202[[#This Row],[2022 PE Obligations]:[2022 Paving Obligations]])</f>
        <v>399672</v>
      </c>
      <c r="AF1883" s="14">
        <v>0</v>
      </c>
      <c r="AG1883" s="14">
        <v>0</v>
      </c>
      <c r="AH1883" s="14">
        <v>399672</v>
      </c>
      <c r="AI1883" s="14">
        <v>0</v>
      </c>
      <c r="AJ1883" s="14">
        <v>399672</v>
      </c>
      <c r="AK1883" s="16" t="s">
        <v>7368</v>
      </c>
    </row>
    <row r="1884" spans="1:37" ht="36" hidden="1" x14ac:dyDescent="0.35">
      <c r="A1884" s="159">
        <v>131955</v>
      </c>
      <c r="B1884" s="8">
        <v>4</v>
      </c>
      <c r="C1884" s="9" t="s">
        <v>85</v>
      </c>
      <c r="D1884" s="10">
        <v>44403</v>
      </c>
      <c r="E1884" s="9" t="s">
        <v>5969</v>
      </c>
      <c r="F1884" s="10">
        <v>44405</v>
      </c>
      <c r="G1884" s="9" t="s">
        <v>5969</v>
      </c>
      <c r="H1884" s="11" t="s">
        <v>1760</v>
      </c>
      <c r="I1884" s="9"/>
      <c r="J1884" s="12"/>
      <c r="K1884" s="9"/>
      <c r="L1884" s="12" t="s">
        <v>4981</v>
      </c>
      <c r="M1884" s="11" t="s">
        <v>7369</v>
      </c>
      <c r="N1884" s="11"/>
      <c r="O1884" s="9" t="s">
        <v>5405</v>
      </c>
      <c r="P1884" s="9"/>
      <c r="Q1884" s="11"/>
      <c r="R1884" s="166" t="s">
        <v>1778</v>
      </c>
      <c r="S1884" s="9"/>
      <c r="T1884" s="15" t="s">
        <v>505</v>
      </c>
      <c r="U1884" s="12"/>
      <c r="V1884" s="9"/>
      <c r="W1884" s="12" t="s">
        <v>93</v>
      </c>
      <c r="X1884" s="12"/>
      <c r="Y1884" s="12"/>
      <c r="Z1884" s="11"/>
      <c r="AA1884" s="14">
        <v>0</v>
      </c>
      <c r="AB1884" s="14">
        <v>0</v>
      </c>
      <c r="AC1884" s="14">
        <v>1184338</v>
      </c>
      <c r="AD1884" s="14">
        <v>0</v>
      </c>
      <c r="AE1884" s="161">
        <f>SUM(TAMPData2202[[#This Row],[2022 PE Obligations]:[2022 Paving Obligations]])</f>
        <v>1184338</v>
      </c>
      <c r="AF1884" s="14">
        <v>0</v>
      </c>
      <c r="AG1884" s="14">
        <v>0</v>
      </c>
      <c r="AH1884" s="14">
        <v>1184338</v>
      </c>
      <c r="AI1884" s="14">
        <v>0</v>
      </c>
      <c r="AJ1884" s="14">
        <v>1184338</v>
      </c>
      <c r="AK1884" s="16" t="s">
        <v>7370</v>
      </c>
    </row>
    <row r="1885" spans="1:37" hidden="1" x14ac:dyDescent="0.35">
      <c r="A1885" s="159">
        <v>131956</v>
      </c>
      <c r="B1885" s="8">
        <v>1</v>
      </c>
      <c r="C1885" s="9" t="s">
        <v>85</v>
      </c>
      <c r="D1885" s="10">
        <v>44403</v>
      </c>
      <c r="E1885" s="9" t="s">
        <v>6381</v>
      </c>
      <c r="F1885" s="10">
        <v>44601</v>
      </c>
      <c r="G1885" s="9" t="s">
        <v>161</v>
      </c>
      <c r="H1885" s="11" t="s">
        <v>718</v>
      </c>
      <c r="I1885" s="9" t="s">
        <v>7371</v>
      </c>
      <c r="J1885" s="12"/>
      <c r="K1885" s="9" t="s">
        <v>7372</v>
      </c>
      <c r="L1885" s="12" t="s">
        <v>183</v>
      </c>
      <c r="M1885" s="11" t="s">
        <v>7373</v>
      </c>
      <c r="N1885" s="11" t="s">
        <v>5537</v>
      </c>
      <c r="O1885" s="9" t="s">
        <v>103</v>
      </c>
      <c r="P1885" s="9" t="s">
        <v>5027</v>
      </c>
      <c r="Q1885" s="11"/>
      <c r="R1885" s="166" t="s">
        <v>1778</v>
      </c>
      <c r="S1885" s="9"/>
      <c r="T1885" s="13">
        <v>0.01</v>
      </c>
      <c r="U1885" s="12"/>
      <c r="V1885" s="9"/>
      <c r="W1885" s="12" t="s">
        <v>93</v>
      </c>
      <c r="X1885" s="12" t="s">
        <v>186</v>
      </c>
      <c r="Y1885" s="12"/>
      <c r="Z1885" s="11"/>
      <c r="AA1885" s="14">
        <v>15000</v>
      </c>
      <c r="AB1885" s="14">
        <v>0</v>
      </c>
      <c r="AC1885" s="14">
        <v>0</v>
      </c>
      <c r="AD1885" s="14">
        <v>0</v>
      </c>
      <c r="AE1885" s="161">
        <f>SUM(TAMPData2202[[#This Row],[2022 PE Obligations]:[2022 Paving Obligations]])</f>
        <v>15000</v>
      </c>
      <c r="AF1885" s="14">
        <v>15000</v>
      </c>
      <c r="AG1885" s="14">
        <v>0</v>
      </c>
      <c r="AH1885" s="14">
        <v>0</v>
      </c>
      <c r="AI1885" s="14">
        <v>0</v>
      </c>
      <c r="AJ1885" s="14">
        <v>15000</v>
      </c>
      <c r="AK1885" s="16"/>
    </row>
    <row r="1886" spans="1:37" hidden="1" x14ac:dyDescent="0.35">
      <c r="A1886" s="159">
        <v>131957</v>
      </c>
      <c r="B1886" s="8">
        <v>3</v>
      </c>
      <c r="C1886" s="9" t="s">
        <v>85</v>
      </c>
      <c r="D1886" s="10">
        <v>44403</v>
      </c>
      <c r="E1886" s="9" t="s">
        <v>6381</v>
      </c>
      <c r="F1886" s="10">
        <v>44470</v>
      </c>
      <c r="G1886" s="9" t="s">
        <v>152</v>
      </c>
      <c r="H1886" s="11" t="s">
        <v>701</v>
      </c>
      <c r="I1886" s="9" t="s">
        <v>7374</v>
      </c>
      <c r="J1886" s="12"/>
      <c r="K1886" s="9" t="s">
        <v>7375</v>
      </c>
      <c r="L1886" s="12" t="s">
        <v>183</v>
      </c>
      <c r="M1886" s="11" t="s">
        <v>7376</v>
      </c>
      <c r="N1886" s="11" t="s">
        <v>5537</v>
      </c>
      <c r="O1886" s="9" t="s">
        <v>103</v>
      </c>
      <c r="P1886" s="9" t="s">
        <v>5027</v>
      </c>
      <c r="Q1886" s="11"/>
      <c r="R1886" s="166" t="s">
        <v>1778</v>
      </c>
      <c r="S1886" s="9"/>
      <c r="T1886" s="13">
        <v>0.01</v>
      </c>
      <c r="U1886" s="12"/>
      <c r="V1886" s="9"/>
      <c r="W1886" s="12" t="s">
        <v>93</v>
      </c>
      <c r="X1886" s="12" t="s">
        <v>186</v>
      </c>
      <c r="Y1886" s="12"/>
      <c r="Z1886" s="11"/>
      <c r="AA1886" s="14">
        <v>15000</v>
      </c>
      <c r="AB1886" s="14">
        <v>0</v>
      </c>
      <c r="AC1886" s="14">
        <v>0</v>
      </c>
      <c r="AD1886" s="14">
        <v>0</v>
      </c>
      <c r="AE1886" s="161">
        <f>SUM(TAMPData2202[[#This Row],[2022 PE Obligations]:[2022 Paving Obligations]])</f>
        <v>15000</v>
      </c>
      <c r="AF1886" s="14">
        <v>15000</v>
      </c>
      <c r="AG1886" s="14">
        <v>0</v>
      </c>
      <c r="AH1886" s="14">
        <v>0</v>
      </c>
      <c r="AI1886" s="14">
        <v>0</v>
      </c>
      <c r="AJ1886" s="14">
        <v>15000</v>
      </c>
      <c r="AK1886" s="16" t="s">
        <v>7377</v>
      </c>
    </row>
    <row r="1887" spans="1:37" hidden="1" x14ac:dyDescent="0.35">
      <c r="A1887" s="159">
        <v>131958</v>
      </c>
      <c r="B1887" s="8">
        <v>4</v>
      </c>
      <c r="C1887" s="9" t="s">
        <v>85</v>
      </c>
      <c r="D1887" s="10">
        <v>44403</v>
      </c>
      <c r="E1887" s="9" t="s">
        <v>6381</v>
      </c>
      <c r="F1887" s="10">
        <v>44470</v>
      </c>
      <c r="G1887" s="9" t="s">
        <v>152</v>
      </c>
      <c r="H1887" s="11" t="s">
        <v>2853</v>
      </c>
      <c r="I1887" s="9" t="s">
        <v>7378</v>
      </c>
      <c r="J1887" s="12"/>
      <c r="K1887" s="9" t="s">
        <v>7379</v>
      </c>
      <c r="L1887" s="12" t="s">
        <v>183</v>
      </c>
      <c r="M1887" s="11" t="s">
        <v>7380</v>
      </c>
      <c r="N1887" s="11" t="s">
        <v>5537</v>
      </c>
      <c r="O1887" s="9" t="s">
        <v>103</v>
      </c>
      <c r="P1887" s="9" t="s">
        <v>5027</v>
      </c>
      <c r="Q1887" s="11"/>
      <c r="R1887" s="166" t="s">
        <v>1778</v>
      </c>
      <c r="S1887" s="9"/>
      <c r="T1887" s="13">
        <v>0.01</v>
      </c>
      <c r="U1887" s="12"/>
      <c r="V1887" s="9"/>
      <c r="W1887" s="12" t="s">
        <v>93</v>
      </c>
      <c r="X1887" s="12" t="s">
        <v>186</v>
      </c>
      <c r="Y1887" s="12"/>
      <c r="Z1887" s="11"/>
      <c r="AA1887" s="14">
        <v>15000</v>
      </c>
      <c r="AB1887" s="14">
        <v>0</v>
      </c>
      <c r="AC1887" s="14">
        <v>0</v>
      </c>
      <c r="AD1887" s="14">
        <v>0</v>
      </c>
      <c r="AE1887" s="161">
        <f>SUM(TAMPData2202[[#This Row],[2022 PE Obligations]:[2022 Paving Obligations]])</f>
        <v>15000</v>
      </c>
      <c r="AF1887" s="14">
        <v>15000</v>
      </c>
      <c r="AG1887" s="14">
        <v>0</v>
      </c>
      <c r="AH1887" s="14">
        <v>0</v>
      </c>
      <c r="AI1887" s="14">
        <v>0</v>
      </c>
      <c r="AJ1887" s="14">
        <v>15000</v>
      </c>
      <c r="AK1887" s="16"/>
    </row>
    <row r="1888" spans="1:37" hidden="1" x14ac:dyDescent="0.35">
      <c r="A1888" s="159">
        <v>131959</v>
      </c>
      <c r="B1888" s="8">
        <v>1</v>
      </c>
      <c r="C1888" s="9" t="s">
        <v>85</v>
      </c>
      <c r="D1888" s="10">
        <v>44403</v>
      </c>
      <c r="E1888" s="9" t="s">
        <v>6381</v>
      </c>
      <c r="F1888" s="10">
        <v>44601</v>
      </c>
      <c r="G1888" s="9" t="s">
        <v>161</v>
      </c>
      <c r="H1888" s="11" t="s">
        <v>347</v>
      </c>
      <c r="I1888" s="9" t="s">
        <v>7381</v>
      </c>
      <c r="J1888" s="12"/>
      <c r="K1888" s="9" t="s">
        <v>7382</v>
      </c>
      <c r="L1888" s="12" t="s">
        <v>183</v>
      </c>
      <c r="M1888" s="11" t="s">
        <v>7383</v>
      </c>
      <c r="N1888" s="11" t="s">
        <v>5537</v>
      </c>
      <c r="O1888" s="9" t="s">
        <v>103</v>
      </c>
      <c r="P1888" s="9" t="s">
        <v>5027</v>
      </c>
      <c r="Q1888" s="11"/>
      <c r="R1888" s="166" t="s">
        <v>1778</v>
      </c>
      <c r="S1888" s="9"/>
      <c r="T1888" s="13">
        <v>0.01</v>
      </c>
      <c r="U1888" s="12"/>
      <c r="V1888" s="9"/>
      <c r="W1888" s="12" t="s">
        <v>93</v>
      </c>
      <c r="X1888" s="12" t="s">
        <v>186</v>
      </c>
      <c r="Y1888" s="12"/>
      <c r="Z1888" s="11"/>
      <c r="AA1888" s="14">
        <v>15000</v>
      </c>
      <c r="AB1888" s="14">
        <v>0</v>
      </c>
      <c r="AC1888" s="14">
        <v>0</v>
      </c>
      <c r="AD1888" s="14">
        <v>0</v>
      </c>
      <c r="AE1888" s="161">
        <f>SUM(TAMPData2202[[#This Row],[2022 PE Obligations]:[2022 Paving Obligations]])</f>
        <v>15000</v>
      </c>
      <c r="AF1888" s="14">
        <v>15000</v>
      </c>
      <c r="AG1888" s="14">
        <v>0</v>
      </c>
      <c r="AH1888" s="14">
        <v>0</v>
      </c>
      <c r="AI1888" s="14">
        <v>0</v>
      </c>
      <c r="AJ1888" s="14">
        <v>15000</v>
      </c>
      <c r="AK1888" s="16"/>
    </row>
    <row r="1889" spans="1:37" hidden="1" x14ac:dyDescent="0.35">
      <c r="A1889" s="159">
        <v>131960</v>
      </c>
      <c r="B1889" s="8">
        <v>1</v>
      </c>
      <c r="C1889" s="9" t="s">
        <v>85</v>
      </c>
      <c r="D1889" s="10">
        <v>44403</v>
      </c>
      <c r="E1889" s="9" t="s">
        <v>6381</v>
      </c>
      <c r="F1889" s="10">
        <v>44601</v>
      </c>
      <c r="G1889" s="9" t="s">
        <v>161</v>
      </c>
      <c r="H1889" s="11" t="s">
        <v>347</v>
      </c>
      <c r="I1889" s="9" t="s">
        <v>7384</v>
      </c>
      <c r="J1889" s="12"/>
      <c r="K1889" s="9" t="s">
        <v>7385</v>
      </c>
      <c r="L1889" s="12" t="s">
        <v>183</v>
      </c>
      <c r="M1889" s="11" t="s">
        <v>7386</v>
      </c>
      <c r="N1889" s="11" t="s">
        <v>5537</v>
      </c>
      <c r="O1889" s="9" t="s">
        <v>103</v>
      </c>
      <c r="P1889" s="9" t="s">
        <v>5027</v>
      </c>
      <c r="Q1889" s="11"/>
      <c r="R1889" s="166" t="s">
        <v>1778</v>
      </c>
      <c r="S1889" s="9"/>
      <c r="T1889" s="13">
        <v>0.01</v>
      </c>
      <c r="U1889" s="12"/>
      <c r="V1889" s="9"/>
      <c r="W1889" s="12" t="s">
        <v>93</v>
      </c>
      <c r="X1889" s="12" t="s">
        <v>103</v>
      </c>
      <c r="Y1889" s="12"/>
      <c r="Z1889" s="11"/>
      <c r="AA1889" s="14">
        <v>15000</v>
      </c>
      <c r="AB1889" s="14">
        <v>0</v>
      </c>
      <c r="AC1889" s="14">
        <v>0</v>
      </c>
      <c r="AD1889" s="14">
        <v>0</v>
      </c>
      <c r="AE1889" s="161">
        <f>SUM(TAMPData2202[[#This Row],[2022 PE Obligations]:[2022 Paving Obligations]])</f>
        <v>15000</v>
      </c>
      <c r="AF1889" s="14">
        <v>15000</v>
      </c>
      <c r="AG1889" s="14">
        <v>0</v>
      </c>
      <c r="AH1889" s="14">
        <v>0</v>
      </c>
      <c r="AI1889" s="14">
        <v>0</v>
      </c>
      <c r="AJ1889" s="14">
        <v>15000</v>
      </c>
      <c r="AK1889" s="16"/>
    </row>
    <row r="1890" spans="1:37" hidden="1" x14ac:dyDescent="0.35">
      <c r="A1890" s="159">
        <v>131961</v>
      </c>
      <c r="B1890" s="8">
        <v>1</v>
      </c>
      <c r="C1890" s="9" t="s">
        <v>85</v>
      </c>
      <c r="D1890" s="10">
        <v>44403</v>
      </c>
      <c r="E1890" s="9" t="s">
        <v>6381</v>
      </c>
      <c r="F1890" s="10">
        <v>44601</v>
      </c>
      <c r="G1890" s="9" t="s">
        <v>161</v>
      </c>
      <c r="H1890" s="11" t="s">
        <v>347</v>
      </c>
      <c r="I1890" s="9" t="s">
        <v>7387</v>
      </c>
      <c r="J1890" s="12"/>
      <c r="K1890" s="9" t="s">
        <v>7388</v>
      </c>
      <c r="L1890" s="12" t="s">
        <v>183</v>
      </c>
      <c r="M1890" s="11" t="s">
        <v>7389</v>
      </c>
      <c r="N1890" s="11" t="s">
        <v>5537</v>
      </c>
      <c r="O1890" s="9" t="s">
        <v>103</v>
      </c>
      <c r="P1890" s="9" t="s">
        <v>5027</v>
      </c>
      <c r="Q1890" s="11"/>
      <c r="R1890" s="166" t="s">
        <v>1778</v>
      </c>
      <c r="S1890" s="9"/>
      <c r="T1890" s="13">
        <v>0.01</v>
      </c>
      <c r="U1890" s="12"/>
      <c r="V1890" s="9"/>
      <c r="W1890" s="12" t="s">
        <v>93</v>
      </c>
      <c r="X1890" s="12" t="s">
        <v>186</v>
      </c>
      <c r="Y1890" s="12"/>
      <c r="Z1890" s="11"/>
      <c r="AA1890" s="14">
        <v>15000</v>
      </c>
      <c r="AB1890" s="14">
        <v>0</v>
      </c>
      <c r="AC1890" s="14">
        <v>0</v>
      </c>
      <c r="AD1890" s="14">
        <v>0</v>
      </c>
      <c r="AE1890" s="161">
        <f>SUM(TAMPData2202[[#This Row],[2022 PE Obligations]:[2022 Paving Obligations]])</f>
        <v>15000</v>
      </c>
      <c r="AF1890" s="14">
        <v>15000</v>
      </c>
      <c r="AG1890" s="14">
        <v>0</v>
      </c>
      <c r="AH1890" s="14">
        <v>0</v>
      </c>
      <c r="AI1890" s="14">
        <v>0</v>
      </c>
      <c r="AJ1890" s="14">
        <v>15000</v>
      </c>
      <c r="AK1890" s="16"/>
    </row>
    <row r="1891" spans="1:37" ht="36" hidden="1" x14ac:dyDescent="0.35">
      <c r="A1891" s="159">
        <v>131962</v>
      </c>
      <c r="B1891" s="8">
        <v>1</v>
      </c>
      <c r="C1891" s="9" t="s">
        <v>85</v>
      </c>
      <c r="D1891" s="10">
        <v>44403</v>
      </c>
      <c r="E1891" s="9" t="s">
        <v>5969</v>
      </c>
      <c r="F1891" s="10">
        <v>44405</v>
      </c>
      <c r="G1891" s="9" t="s">
        <v>5969</v>
      </c>
      <c r="H1891" s="11" t="s">
        <v>2232</v>
      </c>
      <c r="I1891" s="9"/>
      <c r="J1891" s="12"/>
      <c r="K1891" s="9"/>
      <c r="L1891" s="12" t="s">
        <v>4981</v>
      </c>
      <c r="M1891" s="11" t="s">
        <v>7390</v>
      </c>
      <c r="N1891" s="11"/>
      <c r="O1891" s="9" t="s">
        <v>5405</v>
      </c>
      <c r="P1891" s="9"/>
      <c r="Q1891" s="11"/>
      <c r="R1891" s="166" t="s">
        <v>1778</v>
      </c>
      <c r="S1891" s="9"/>
      <c r="T1891" s="15" t="s">
        <v>505</v>
      </c>
      <c r="U1891" s="12"/>
      <c r="V1891" s="9"/>
      <c r="W1891" s="12" t="s">
        <v>93</v>
      </c>
      <c r="X1891" s="12"/>
      <c r="Y1891" s="12"/>
      <c r="Z1891" s="11"/>
      <c r="AA1891" s="14">
        <v>0</v>
      </c>
      <c r="AB1891" s="14">
        <v>0</v>
      </c>
      <c r="AC1891" s="14">
        <v>2381806</v>
      </c>
      <c r="AD1891" s="14">
        <v>0</v>
      </c>
      <c r="AE1891" s="161">
        <f>SUM(TAMPData2202[[#This Row],[2022 PE Obligations]:[2022 Paving Obligations]])</f>
        <v>2381806</v>
      </c>
      <c r="AF1891" s="14">
        <v>0</v>
      </c>
      <c r="AG1891" s="14">
        <v>0</v>
      </c>
      <c r="AH1891" s="14">
        <v>2381806</v>
      </c>
      <c r="AI1891" s="14">
        <v>0</v>
      </c>
      <c r="AJ1891" s="14">
        <v>2381806</v>
      </c>
      <c r="AK1891" s="16" t="s">
        <v>7391</v>
      </c>
    </row>
    <row r="1892" spans="1:37" ht="36" hidden="1" x14ac:dyDescent="0.35">
      <c r="A1892" s="159">
        <v>131963</v>
      </c>
      <c r="B1892" s="8">
        <v>1</v>
      </c>
      <c r="C1892" s="9" t="s">
        <v>85</v>
      </c>
      <c r="D1892" s="10">
        <v>44403</v>
      </c>
      <c r="E1892" s="9" t="s">
        <v>5969</v>
      </c>
      <c r="F1892" s="10">
        <v>44405</v>
      </c>
      <c r="G1892" s="9" t="s">
        <v>5969</v>
      </c>
      <c r="H1892" s="11" t="s">
        <v>2232</v>
      </c>
      <c r="I1892" s="9"/>
      <c r="J1892" s="12"/>
      <c r="K1892" s="9"/>
      <c r="L1892" s="12" t="s">
        <v>4981</v>
      </c>
      <c r="M1892" s="11" t="s">
        <v>7392</v>
      </c>
      <c r="N1892" s="11"/>
      <c r="O1892" s="9" t="s">
        <v>5405</v>
      </c>
      <c r="P1892" s="9"/>
      <c r="Q1892" s="11"/>
      <c r="R1892" s="166" t="s">
        <v>1778</v>
      </c>
      <c r="S1892" s="9"/>
      <c r="T1892" s="15" t="s">
        <v>505</v>
      </c>
      <c r="U1892" s="12"/>
      <c r="V1892" s="9"/>
      <c r="W1892" s="12" t="s">
        <v>93</v>
      </c>
      <c r="X1892" s="12"/>
      <c r="Y1892" s="12"/>
      <c r="Z1892" s="11"/>
      <c r="AA1892" s="14">
        <v>0</v>
      </c>
      <c r="AB1892" s="14">
        <v>0</v>
      </c>
      <c r="AC1892" s="14">
        <v>1702516</v>
      </c>
      <c r="AD1892" s="14">
        <v>0</v>
      </c>
      <c r="AE1892" s="161">
        <f>SUM(TAMPData2202[[#This Row],[2022 PE Obligations]:[2022 Paving Obligations]])</f>
        <v>1702516</v>
      </c>
      <c r="AF1892" s="14">
        <v>0</v>
      </c>
      <c r="AG1892" s="14">
        <v>0</v>
      </c>
      <c r="AH1892" s="14">
        <v>1702516</v>
      </c>
      <c r="AI1892" s="14">
        <v>0</v>
      </c>
      <c r="AJ1892" s="14">
        <v>1702516</v>
      </c>
      <c r="AK1892" s="16" t="s">
        <v>7393</v>
      </c>
    </row>
    <row r="1893" spans="1:37" hidden="1" x14ac:dyDescent="0.35">
      <c r="A1893" s="159">
        <v>131964</v>
      </c>
      <c r="B1893" s="8">
        <v>3</v>
      </c>
      <c r="C1893" s="9" t="s">
        <v>85</v>
      </c>
      <c r="D1893" s="10">
        <v>44403</v>
      </c>
      <c r="E1893" s="9" t="s">
        <v>6802</v>
      </c>
      <c r="F1893" s="10">
        <v>44403</v>
      </c>
      <c r="G1893" s="9" t="s">
        <v>6802</v>
      </c>
      <c r="H1893" s="11" t="s">
        <v>313</v>
      </c>
      <c r="I1893" s="9"/>
      <c r="J1893" s="12"/>
      <c r="K1893" s="9"/>
      <c r="L1893" s="12"/>
      <c r="M1893" s="11" t="s">
        <v>7394</v>
      </c>
      <c r="N1893" s="11"/>
      <c r="O1893" s="9" t="s">
        <v>5122</v>
      </c>
      <c r="P1893" s="9" t="s">
        <v>5123</v>
      </c>
      <c r="Q1893" s="11"/>
      <c r="R1893" s="166" t="s">
        <v>1778</v>
      </c>
      <c r="S1893" s="166" t="s">
        <v>1778</v>
      </c>
      <c r="T1893" s="15" t="s">
        <v>505</v>
      </c>
      <c r="U1893" s="12"/>
      <c r="V1893" s="9"/>
      <c r="W1893" s="12" t="s">
        <v>93</v>
      </c>
      <c r="X1893" s="12"/>
      <c r="Y1893" s="12"/>
      <c r="Z1893" s="11"/>
      <c r="AA1893" s="14">
        <v>0</v>
      </c>
      <c r="AB1893" s="14">
        <v>0</v>
      </c>
      <c r="AC1893" s="14">
        <v>175300</v>
      </c>
      <c r="AD1893" s="14">
        <v>0</v>
      </c>
      <c r="AE1893" s="161">
        <f>SUM(TAMPData2202[[#This Row],[2022 PE Obligations]:[2022 Paving Obligations]])</f>
        <v>175300</v>
      </c>
      <c r="AF1893" s="14">
        <v>0</v>
      </c>
      <c r="AG1893" s="14">
        <v>0</v>
      </c>
      <c r="AH1893" s="14">
        <v>175300</v>
      </c>
      <c r="AI1893" s="14">
        <v>0</v>
      </c>
      <c r="AJ1893" s="14">
        <v>175300</v>
      </c>
      <c r="AK1893" s="16" t="s">
        <v>7395</v>
      </c>
    </row>
    <row r="1894" spans="1:37" ht="36" hidden="1" x14ac:dyDescent="0.35">
      <c r="A1894" s="159">
        <v>131965</v>
      </c>
      <c r="B1894" s="8">
        <v>1</v>
      </c>
      <c r="C1894" s="9" t="s">
        <v>85</v>
      </c>
      <c r="D1894" s="10">
        <v>44403</v>
      </c>
      <c r="E1894" s="9" t="s">
        <v>5969</v>
      </c>
      <c r="F1894" s="10">
        <v>44405</v>
      </c>
      <c r="G1894" s="9" t="s">
        <v>5969</v>
      </c>
      <c r="H1894" s="11" t="s">
        <v>2232</v>
      </c>
      <c r="I1894" s="9"/>
      <c r="J1894" s="12"/>
      <c r="K1894" s="9"/>
      <c r="L1894" s="12" t="s">
        <v>4981</v>
      </c>
      <c r="M1894" s="11" t="s">
        <v>7396</v>
      </c>
      <c r="N1894" s="11"/>
      <c r="O1894" s="9" t="s">
        <v>5405</v>
      </c>
      <c r="P1894" s="9"/>
      <c r="Q1894" s="11"/>
      <c r="R1894" s="166" t="s">
        <v>1778</v>
      </c>
      <c r="S1894" s="9"/>
      <c r="T1894" s="15" t="s">
        <v>505</v>
      </c>
      <c r="U1894" s="12"/>
      <c r="V1894" s="9"/>
      <c r="W1894" s="12" t="s">
        <v>93</v>
      </c>
      <c r="X1894" s="12"/>
      <c r="Y1894" s="12"/>
      <c r="Z1894" s="11"/>
      <c r="AA1894" s="14">
        <v>0</v>
      </c>
      <c r="AB1894" s="14">
        <v>0</v>
      </c>
      <c r="AC1894" s="14">
        <v>5068198</v>
      </c>
      <c r="AD1894" s="14">
        <v>0</v>
      </c>
      <c r="AE1894" s="161">
        <f>SUM(TAMPData2202[[#This Row],[2022 PE Obligations]:[2022 Paving Obligations]])</f>
        <v>5068198</v>
      </c>
      <c r="AF1894" s="14">
        <v>0</v>
      </c>
      <c r="AG1894" s="14">
        <v>0</v>
      </c>
      <c r="AH1894" s="14">
        <v>5068198</v>
      </c>
      <c r="AI1894" s="14">
        <v>0</v>
      </c>
      <c r="AJ1894" s="14">
        <v>5068198</v>
      </c>
      <c r="AK1894" s="16" t="s">
        <v>7397</v>
      </c>
    </row>
    <row r="1895" spans="1:37" hidden="1" x14ac:dyDescent="0.35">
      <c r="A1895" s="159">
        <v>131966</v>
      </c>
      <c r="B1895" s="8">
        <v>3</v>
      </c>
      <c r="C1895" s="9" t="s">
        <v>85</v>
      </c>
      <c r="D1895" s="10">
        <v>44404</v>
      </c>
      <c r="E1895" s="9" t="s">
        <v>6886</v>
      </c>
      <c r="F1895" s="10">
        <v>44404</v>
      </c>
      <c r="G1895" s="9" t="s">
        <v>6886</v>
      </c>
      <c r="H1895" s="11" t="s">
        <v>1272</v>
      </c>
      <c r="I1895" s="9"/>
      <c r="J1895" s="12"/>
      <c r="K1895" s="9"/>
      <c r="L1895" s="12"/>
      <c r="M1895" s="11" t="s">
        <v>7398</v>
      </c>
      <c r="N1895" s="11"/>
      <c r="O1895" s="9" t="s">
        <v>5122</v>
      </c>
      <c r="P1895" s="9" t="s">
        <v>5123</v>
      </c>
      <c r="Q1895" s="11"/>
      <c r="R1895" s="166" t="s">
        <v>1778</v>
      </c>
      <c r="S1895" s="166" t="s">
        <v>1778</v>
      </c>
      <c r="T1895" s="15" t="s">
        <v>505</v>
      </c>
      <c r="U1895" s="12"/>
      <c r="V1895" s="9"/>
      <c r="W1895" s="12" t="s">
        <v>93</v>
      </c>
      <c r="X1895" s="12"/>
      <c r="Y1895" s="12"/>
      <c r="Z1895" s="11"/>
      <c r="AA1895" s="14">
        <v>0</v>
      </c>
      <c r="AB1895" s="14">
        <v>0</v>
      </c>
      <c r="AC1895" s="14">
        <v>9000</v>
      </c>
      <c r="AD1895" s="14">
        <v>0</v>
      </c>
      <c r="AE1895" s="161">
        <f>SUM(TAMPData2202[[#This Row],[2022 PE Obligations]:[2022 Paving Obligations]])</f>
        <v>9000</v>
      </c>
      <c r="AF1895" s="14">
        <v>0</v>
      </c>
      <c r="AG1895" s="14">
        <v>0</v>
      </c>
      <c r="AH1895" s="14">
        <v>9000</v>
      </c>
      <c r="AI1895" s="14">
        <v>0</v>
      </c>
      <c r="AJ1895" s="14">
        <v>9000</v>
      </c>
      <c r="AK1895" s="16" t="s">
        <v>7399</v>
      </c>
    </row>
    <row r="1896" spans="1:37" hidden="1" x14ac:dyDescent="0.35">
      <c r="A1896" s="159">
        <v>131967</v>
      </c>
      <c r="B1896" s="8">
        <v>3</v>
      </c>
      <c r="C1896" s="9" t="s">
        <v>85</v>
      </c>
      <c r="D1896" s="10">
        <v>44404</v>
      </c>
      <c r="E1896" s="9" t="s">
        <v>6886</v>
      </c>
      <c r="F1896" s="10">
        <v>44404</v>
      </c>
      <c r="G1896" s="9" t="s">
        <v>6886</v>
      </c>
      <c r="H1896" s="11" t="s">
        <v>180</v>
      </c>
      <c r="I1896" s="9"/>
      <c r="J1896" s="12"/>
      <c r="K1896" s="9"/>
      <c r="L1896" s="12"/>
      <c r="M1896" s="11" t="s">
        <v>7400</v>
      </c>
      <c r="N1896" s="11"/>
      <c r="O1896" s="9" t="s">
        <v>5122</v>
      </c>
      <c r="P1896" s="9" t="s">
        <v>5123</v>
      </c>
      <c r="Q1896" s="11"/>
      <c r="R1896" s="166" t="s">
        <v>1778</v>
      </c>
      <c r="S1896" s="166" t="s">
        <v>1778</v>
      </c>
      <c r="T1896" s="15" t="s">
        <v>505</v>
      </c>
      <c r="U1896" s="12"/>
      <c r="V1896" s="9"/>
      <c r="W1896" s="12" t="s">
        <v>93</v>
      </c>
      <c r="X1896" s="12"/>
      <c r="Y1896" s="12"/>
      <c r="Z1896" s="11"/>
      <c r="AA1896" s="14">
        <v>0</v>
      </c>
      <c r="AB1896" s="14">
        <v>0</v>
      </c>
      <c r="AC1896" s="14">
        <v>13000</v>
      </c>
      <c r="AD1896" s="14">
        <v>0</v>
      </c>
      <c r="AE1896" s="161">
        <f>SUM(TAMPData2202[[#This Row],[2022 PE Obligations]:[2022 Paving Obligations]])</f>
        <v>13000</v>
      </c>
      <c r="AF1896" s="14">
        <v>0</v>
      </c>
      <c r="AG1896" s="14">
        <v>0</v>
      </c>
      <c r="AH1896" s="14">
        <v>13000</v>
      </c>
      <c r="AI1896" s="14">
        <v>0</v>
      </c>
      <c r="AJ1896" s="14">
        <v>13000</v>
      </c>
      <c r="AK1896" s="16" t="s">
        <v>7401</v>
      </c>
    </row>
    <row r="1897" spans="1:37" hidden="1" x14ac:dyDescent="0.35">
      <c r="A1897" s="159">
        <v>131968</v>
      </c>
      <c r="B1897" s="8">
        <v>3</v>
      </c>
      <c r="C1897" s="9" t="s">
        <v>114</v>
      </c>
      <c r="D1897" s="10">
        <v>44404</v>
      </c>
      <c r="E1897" s="9" t="s">
        <v>6886</v>
      </c>
      <c r="F1897" s="10">
        <v>44587</v>
      </c>
      <c r="G1897" s="9" t="s">
        <v>6886</v>
      </c>
      <c r="H1897" s="11" t="s">
        <v>785</v>
      </c>
      <c r="I1897" s="9"/>
      <c r="J1897" s="12"/>
      <c r="K1897" s="9"/>
      <c r="L1897" s="12"/>
      <c r="M1897" s="11" t="s">
        <v>7402</v>
      </c>
      <c r="N1897" s="11"/>
      <c r="O1897" s="9" t="s">
        <v>5122</v>
      </c>
      <c r="P1897" s="9" t="s">
        <v>5123</v>
      </c>
      <c r="Q1897" s="11"/>
      <c r="R1897" s="166" t="s">
        <v>1778</v>
      </c>
      <c r="S1897" s="166" t="s">
        <v>1778</v>
      </c>
      <c r="T1897" s="15" t="s">
        <v>505</v>
      </c>
      <c r="U1897" s="12"/>
      <c r="V1897" s="9"/>
      <c r="W1897" s="12" t="s">
        <v>93</v>
      </c>
      <c r="X1897" s="12"/>
      <c r="Y1897" s="12"/>
      <c r="Z1897" s="11"/>
      <c r="AA1897" s="14">
        <v>0</v>
      </c>
      <c r="AB1897" s="14">
        <v>0</v>
      </c>
      <c r="AC1897" s="14">
        <v>23000</v>
      </c>
      <c r="AD1897" s="14">
        <v>0</v>
      </c>
      <c r="AE1897" s="161">
        <f>SUM(TAMPData2202[[#This Row],[2022 PE Obligations]:[2022 Paving Obligations]])</f>
        <v>23000</v>
      </c>
      <c r="AF1897" s="14">
        <v>0</v>
      </c>
      <c r="AG1897" s="14">
        <v>0</v>
      </c>
      <c r="AH1897" s="14">
        <v>23000</v>
      </c>
      <c r="AI1897" s="14">
        <v>0</v>
      </c>
      <c r="AJ1897" s="14">
        <v>23000</v>
      </c>
      <c r="AK1897" s="16" t="s">
        <v>7403</v>
      </c>
    </row>
    <row r="1898" spans="1:37" hidden="1" x14ac:dyDescent="0.35">
      <c r="A1898" s="159">
        <v>131969</v>
      </c>
      <c r="B1898" s="8">
        <v>2</v>
      </c>
      <c r="C1898" s="9" t="s">
        <v>85</v>
      </c>
      <c r="D1898" s="10">
        <v>44404</v>
      </c>
      <c r="E1898" s="9" t="s">
        <v>6886</v>
      </c>
      <c r="F1898" s="10">
        <v>44404</v>
      </c>
      <c r="G1898" s="9" t="s">
        <v>6886</v>
      </c>
      <c r="H1898" s="11" t="s">
        <v>1613</v>
      </c>
      <c r="I1898" s="9"/>
      <c r="J1898" s="12"/>
      <c r="K1898" s="9"/>
      <c r="L1898" s="12"/>
      <c r="M1898" s="11" t="s">
        <v>7404</v>
      </c>
      <c r="N1898" s="11"/>
      <c r="O1898" s="9" t="s">
        <v>5122</v>
      </c>
      <c r="P1898" s="9" t="s">
        <v>5123</v>
      </c>
      <c r="Q1898" s="11"/>
      <c r="R1898" s="166" t="s">
        <v>1778</v>
      </c>
      <c r="S1898" s="166" t="s">
        <v>1778</v>
      </c>
      <c r="T1898" s="15" t="s">
        <v>505</v>
      </c>
      <c r="U1898" s="12"/>
      <c r="V1898" s="9"/>
      <c r="W1898" s="12" t="s">
        <v>93</v>
      </c>
      <c r="X1898" s="12"/>
      <c r="Y1898" s="12"/>
      <c r="Z1898" s="11"/>
      <c r="AA1898" s="14">
        <v>0</v>
      </c>
      <c r="AB1898" s="14">
        <v>0</v>
      </c>
      <c r="AC1898" s="14">
        <v>13000</v>
      </c>
      <c r="AD1898" s="14">
        <v>0</v>
      </c>
      <c r="AE1898" s="161">
        <f>SUM(TAMPData2202[[#This Row],[2022 PE Obligations]:[2022 Paving Obligations]])</f>
        <v>13000</v>
      </c>
      <c r="AF1898" s="14">
        <v>0</v>
      </c>
      <c r="AG1898" s="14">
        <v>0</v>
      </c>
      <c r="AH1898" s="14">
        <v>13000</v>
      </c>
      <c r="AI1898" s="14">
        <v>0</v>
      </c>
      <c r="AJ1898" s="14">
        <v>13000</v>
      </c>
      <c r="AK1898" s="16" t="s">
        <v>7405</v>
      </c>
    </row>
    <row r="1899" spans="1:37" hidden="1" x14ac:dyDescent="0.35">
      <c r="A1899" s="159">
        <v>131970</v>
      </c>
      <c r="B1899" s="8">
        <v>4</v>
      </c>
      <c r="C1899" s="9" t="s">
        <v>85</v>
      </c>
      <c r="D1899" s="10">
        <v>44404</v>
      </c>
      <c r="E1899" s="9" t="s">
        <v>6886</v>
      </c>
      <c r="F1899" s="10">
        <v>44404</v>
      </c>
      <c r="G1899" s="9" t="s">
        <v>6886</v>
      </c>
      <c r="H1899" s="11" t="s">
        <v>420</v>
      </c>
      <c r="I1899" s="9"/>
      <c r="J1899" s="12"/>
      <c r="K1899" s="9"/>
      <c r="L1899" s="12"/>
      <c r="M1899" s="11" t="s">
        <v>7406</v>
      </c>
      <c r="N1899" s="11"/>
      <c r="O1899" s="9" t="s">
        <v>5122</v>
      </c>
      <c r="P1899" s="9" t="s">
        <v>5123</v>
      </c>
      <c r="Q1899" s="11"/>
      <c r="R1899" s="166" t="s">
        <v>1778</v>
      </c>
      <c r="S1899" s="166" t="s">
        <v>1778</v>
      </c>
      <c r="T1899" s="15" t="s">
        <v>505</v>
      </c>
      <c r="U1899" s="12"/>
      <c r="V1899" s="9"/>
      <c r="W1899" s="12" t="s">
        <v>93</v>
      </c>
      <c r="X1899" s="12"/>
      <c r="Y1899" s="12"/>
      <c r="Z1899" s="11"/>
      <c r="AA1899" s="14">
        <v>0</v>
      </c>
      <c r="AB1899" s="14">
        <v>0</v>
      </c>
      <c r="AC1899" s="14">
        <v>9000</v>
      </c>
      <c r="AD1899" s="14">
        <v>0</v>
      </c>
      <c r="AE1899" s="161">
        <f>SUM(TAMPData2202[[#This Row],[2022 PE Obligations]:[2022 Paving Obligations]])</f>
        <v>9000</v>
      </c>
      <c r="AF1899" s="14">
        <v>0</v>
      </c>
      <c r="AG1899" s="14">
        <v>0</v>
      </c>
      <c r="AH1899" s="14">
        <v>9000</v>
      </c>
      <c r="AI1899" s="14">
        <v>0</v>
      </c>
      <c r="AJ1899" s="14">
        <v>9000</v>
      </c>
      <c r="AK1899" s="16" t="s">
        <v>7407</v>
      </c>
    </row>
    <row r="1900" spans="1:37" hidden="1" x14ac:dyDescent="0.35">
      <c r="A1900" s="159">
        <v>131971</v>
      </c>
      <c r="B1900" s="8">
        <v>4</v>
      </c>
      <c r="C1900" s="9" t="s">
        <v>85</v>
      </c>
      <c r="D1900" s="10">
        <v>44404</v>
      </c>
      <c r="E1900" s="9" t="s">
        <v>6886</v>
      </c>
      <c r="F1900" s="10">
        <v>44404</v>
      </c>
      <c r="G1900" s="9" t="s">
        <v>6886</v>
      </c>
      <c r="H1900" s="11" t="s">
        <v>2044</v>
      </c>
      <c r="I1900" s="9"/>
      <c r="J1900" s="12"/>
      <c r="K1900" s="9"/>
      <c r="L1900" s="12"/>
      <c r="M1900" s="11" t="s">
        <v>7408</v>
      </c>
      <c r="N1900" s="11"/>
      <c r="O1900" s="9" t="s">
        <v>5122</v>
      </c>
      <c r="P1900" s="9" t="s">
        <v>5123</v>
      </c>
      <c r="Q1900" s="11"/>
      <c r="R1900" s="166" t="s">
        <v>1778</v>
      </c>
      <c r="S1900" s="166" t="s">
        <v>1778</v>
      </c>
      <c r="T1900" s="15" t="s">
        <v>505</v>
      </c>
      <c r="U1900" s="12"/>
      <c r="V1900" s="9"/>
      <c r="W1900" s="12" t="s">
        <v>93</v>
      </c>
      <c r="X1900" s="12"/>
      <c r="Y1900" s="12"/>
      <c r="Z1900" s="11"/>
      <c r="AA1900" s="14">
        <v>0</v>
      </c>
      <c r="AB1900" s="14">
        <v>0</v>
      </c>
      <c r="AC1900" s="14">
        <v>13000</v>
      </c>
      <c r="AD1900" s="14">
        <v>0</v>
      </c>
      <c r="AE1900" s="161">
        <f>SUM(TAMPData2202[[#This Row],[2022 PE Obligations]:[2022 Paving Obligations]])</f>
        <v>13000</v>
      </c>
      <c r="AF1900" s="14">
        <v>0</v>
      </c>
      <c r="AG1900" s="14">
        <v>0</v>
      </c>
      <c r="AH1900" s="14">
        <v>13000</v>
      </c>
      <c r="AI1900" s="14">
        <v>0</v>
      </c>
      <c r="AJ1900" s="14">
        <v>13000</v>
      </c>
      <c r="AK1900" s="16" t="s">
        <v>7409</v>
      </c>
    </row>
    <row r="1901" spans="1:37" hidden="1" x14ac:dyDescent="0.35">
      <c r="A1901" s="159">
        <v>131972</v>
      </c>
      <c r="B1901" s="8">
        <v>3</v>
      </c>
      <c r="C1901" s="9" t="s">
        <v>114</v>
      </c>
      <c r="D1901" s="10">
        <v>44404</v>
      </c>
      <c r="E1901" s="9" t="s">
        <v>6886</v>
      </c>
      <c r="F1901" s="10">
        <v>44587</v>
      </c>
      <c r="G1901" s="9" t="s">
        <v>6886</v>
      </c>
      <c r="H1901" s="11" t="s">
        <v>365</v>
      </c>
      <c r="I1901" s="9"/>
      <c r="J1901" s="12"/>
      <c r="K1901" s="9"/>
      <c r="L1901" s="12"/>
      <c r="M1901" s="11" t="s">
        <v>7410</v>
      </c>
      <c r="N1901" s="11"/>
      <c r="O1901" s="9" t="s">
        <v>5122</v>
      </c>
      <c r="P1901" s="9" t="s">
        <v>5123</v>
      </c>
      <c r="Q1901" s="11"/>
      <c r="R1901" s="166" t="s">
        <v>1778</v>
      </c>
      <c r="S1901" s="166" t="s">
        <v>1778</v>
      </c>
      <c r="T1901" s="15" t="s">
        <v>505</v>
      </c>
      <c r="U1901" s="12"/>
      <c r="V1901" s="9"/>
      <c r="W1901" s="12" t="s">
        <v>93</v>
      </c>
      <c r="X1901" s="12"/>
      <c r="Y1901" s="12"/>
      <c r="Z1901" s="11"/>
      <c r="AA1901" s="14">
        <v>0</v>
      </c>
      <c r="AB1901" s="14">
        <v>0</v>
      </c>
      <c r="AC1901" s="14">
        <v>57000</v>
      </c>
      <c r="AD1901" s="14">
        <v>0</v>
      </c>
      <c r="AE1901" s="161">
        <f>SUM(TAMPData2202[[#This Row],[2022 PE Obligations]:[2022 Paving Obligations]])</f>
        <v>57000</v>
      </c>
      <c r="AF1901" s="14">
        <v>0</v>
      </c>
      <c r="AG1901" s="14">
        <v>0</v>
      </c>
      <c r="AH1901" s="14">
        <v>57000</v>
      </c>
      <c r="AI1901" s="14">
        <v>0</v>
      </c>
      <c r="AJ1901" s="14">
        <v>57000</v>
      </c>
      <c r="AK1901" s="16" t="s">
        <v>7411</v>
      </c>
    </row>
    <row r="1902" spans="1:37" hidden="1" x14ac:dyDescent="0.35">
      <c r="A1902" s="159">
        <v>131973</v>
      </c>
      <c r="B1902" s="8">
        <v>3</v>
      </c>
      <c r="C1902" s="9" t="s">
        <v>85</v>
      </c>
      <c r="D1902" s="10">
        <v>44404</v>
      </c>
      <c r="E1902" s="9" t="s">
        <v>6886</v>
      </c>
      <c r="F1902" s="10">
        <v>44404</v>
      </c>
      <c r="G1902" s="9" t="s">
        <v>6886</v>
      </c>
      <c r="H1902" s="11" t="s">
        <v>365</v>
      </c>
      <c r="I1902" s="9"/>
      <c r="J1902" s="12"/>
      <c r="K1902" s="9"/>
      <c r="L1902" s="12"/>
      <c r="M1902" s="11" t="s">
        <v>7412</v>
      </c>
      <c r="N1902" s="11"/>
      <c r="O1902" s="9" t="s">
        <v>5122</v>
      </c>
      <c r="P1902" s="9" t="s">
        <v>5123</v>
      </c>
      <c r="Q1902" s="11"/>
      <c r="R1902" s="166" t="s">
        <v>1778</v>
      </c>
      <c r="S1902" s="166" t="s">
        <v>1778</v>
      </c>
      <c r="T1902" s="15" t="s">
        <v>505</v>
      </c>
      <c r="U1902" s="12"/>
      <c r="V1902" s="9"/>
      <c r="W1902" s="12" t="s">
        <v>93</v>
      </c>
      <c r="X1902" s="12"/>
      <c r="Y1902" s="12"/>
      <c r="Z1902" s="11"/>
      <c r="AA1902" s="14">
        <v>0</v>
      </c>
      <c r="AB1902" s="14">
        <v>0</v>
      </c>
      <c r="AC1902" s="14">
        <v>34162</v>
      </c>
      <c r="AD1902" s="14">
        <v>0</v>
      </c>
      <c r="AE1902" s="161">
        <f>SUM(TAMPData2202[[#This Row],[2022 PE Obligations]:[2022 Paving Obligations]])</f>
        <v>34162</v>
      </c>
      <c r="AF1902" s="14">
        <v>0</v>
      </c>
      <c r="AG1902" s="14">
        <v>0</v>
      </c>
      <c r="AH1902" s="14">
        <v>34162</v>
      </c>
      <c r="AI1902" s="14">
        <v>0</v>
      </c>
      <c r="AJ1902" s="14">
        <v>34162</v>
      </c>
      <c r="AK1902" s="16" t="s">
        <v>7413</v>
      </c>
    </row>
    <row r="1903" spans="1:37" ht="36" hidden="1" x14ac:dyDescent="0.35">
      <c r="A1903" s="159">
        <v>131974</v>
      </c>
      <c r="B1903" s="8">
        <v>3</v>
      </c>
      <c r="C1903" s="9" t="s">
        <v>85</v>
      </c>
      <c r="D1903" s="10">
        <v>44404</v>
      </c>
      <c r="E1903" s="9" t="s">
        <v>5969</v>
      </c>
      <c r="F1903" s="10">
        <v>44405</v>
      </c>
      <c r="G1903" s="9" t="s">
        <v>5969</v>
      </c>
      <c r="H1903" s="11" t="s">
        <v>1839</v>
      </c>
      <c r="I1903" s="9"/>
      <c r="J1903" s="12"/>
      <c r="K1903" s="9"/>
      <c r="L1903" s="12" t="s">
        <v>4981</v>
      </c>
      <c r="M1903" s="11" t="s">
        <v>7414</v>
      </c>
      <c r="N1903" s="11"/>
      <c r="O1903" s="9" t="s">
        <v>5405</v>
      </c>
      <c r="P1903" s="9"/>
      <c r="Q1903" s="11"/>
      <c r="R1903" s="166" t="s">
        <v>1778</v>
      </c>
      <c r="S1903" s="9"/>
      <c r="T1903" s="15" t="s">
        <v>505</v>
      </c>
      <c r="U1903" s="12"/>
      <c r="V1903" s="9"/>
      <c r="W1903" s="12" t="s">
        <v>93</v>
      </c>
      <c r="X1903" s="12"/>
      <c r="Y1903" s="12"/>
      <c r="Z1903" s="11"/>
      <c r="AA1903" s="14">
        <v>0</v>
      </c>
      <c r="AB1903" s="14">
        <v>0</v>
      </c>
      <c r="AC1903" s="14">
        <v>2951843</v>
      </c>
      <c r="AD1903" s="14">
        <v>0</v>
      </c>
      <c r="AE1903" s="161">
        <f>SUM(TAMPData2202[[#This Row],[2022 PE Obligations]:[2022 Paving Obligations]])</f>
        <v>2951843</v>
      </c>
      <c r="AF1903" s="14">
        <v>0</v>
      </c>
      <c r="AG1903" s="14">
        <v>0</v>
      </c>
      <c r="AH1903" s="14">
        <v>2951843</v>
      </c>
      <c r="AI1903" s="14">
        <v>0</v>
      </c>
      <c r="AJ1903" s="14">
        <v>2951843</v>
      </c>
      <c r="AK1903" s="16" t="s">
        <v>7415</v>
      </c>
    </row>
    <row r="1904" spans="1:37" ht="36" hidden="1" x14ac:dyDescent="0.35">
      <c r="A1904" s="159">
        <v>131975</v>
      </c>
      <c r="B1904" s="8">
        <v>4</v>
      </c>
      <c r="C1904" s="9" t="s">
        <v>85</v>
      </c>
      <c r="D1904" s="10">
        <v>44404</v>
      </c>
      <c r="E1904" s="9" t="s">
        <v>5969</v>
      </c>
      <c r="F1904" s="10">
        <v>44405</v>
      </c>
      <c r="G1904" s="9" t="s">
        <v>5969</v>
      </c>
      <c r="H1904" s="11" t="s">
        <v>1760</v>
      </c>
      <c r="I1904" s="9"/>
      <c r="J1904" s="12"/>
      <c r="K1904" s="9"/>
      <c r="L1904" s="12" t="s">
        <v>4981</v>
      </c>
      <c r="M1904" s="11" t="s">
        <v>7416</v>
      </c>
      <c r="N1904" s="11"/>
      <c r="O1904" s="9" t="s">
        <v>5405</v>
      </c>
      <c r="P1904" s="9"/>
      <c r="Q1904" s="11"/>
      <c r="R1904" s="166" t="s">
        <v>1778</v>
      </c>
      <c r="S1904" s="9"/>
      <c r="T1904" s="15" t="s">
        <v>505</v>
      </c>
      <c r="U1904" s="12"/>
      <c r="V1904" s="9"/>
      <c r="W1904" s="12" t="s">
        <v>93</v>
      </c>
      <c r="X1904" s="12"/>
      <c r="Y1904" s="12"/>
      <c r="Z1904" s="11"/>
      <c r="AA1904" s="14">
        <v>0</v>
      </c>
      <c r="AB1904" s="14">
        <v>0</v>
      </c>
      <c r="AC1904" s="14">
        <v>2838988</v>
      </c>
      <c r="AD1904" s="14">
        <v>0</v>
      </c>
      <c r="AE1904" s="161">
        <f>SUM(TAMPData2202[[#This Row],[2022 PE Obligations]:[2022 Paving Obligations]])</f>
        <v>2838988</v>
      </c>
      <c r="AF1904" s="14">
        <v>0</v>
      </c>
      <c r="AG1904" s="14">
        <v>0</v>
      </c>
      <c r="AH1904" s="14">
        <v>2838988</v>
      </c>
      <c r="AI1904" s="14">
        <v>0</v>
      </c>
      <c r="AJ1904" s="14">
        <v>2838988</v>
      </c>
      <c r="AK1904" s="16" t="s">
        <v>7417</v>
      </c>
    </row>
    <row r="1905" spans="1:37" hidden="1" x14ac:dyDescent="0.35">
      <c r="A1905" s="159">
        <v>131976</v>
      </c>
      <c r="B1905" s="8">
        <v>2</v>
      </c>
      <c r="C1905" s="9" t="s">
        <v>85</v>
      </c>
      <c r="D1905" s="10">
        <v>44404</v>
      </c>
      <c r="E1905" s="9" t="s">
        <v>6802</v>
      </c>
      <c r="F1905" s="10">
        <v>44404</v>
      </c>
      <c r="G1905" s="9" t="s">
        <v>6802</v>
      </c>
      <c r="H1905" s="11" t="s">
        <v>838</v>
      </c>
      <c r="I1905" s="9"/>
      <c r="J1905" s="12"/>
      <c r="K1905" s="9"/>
      <c r="L1905" s="12"/>
      <c r="M1905" s="11" t="s">
        <v>7418</v>
      </c>
      <c r="N1905" s="11"/>
      <c r="O1905" s="9" t="s">
        <v>5122</v>
      </c>
      <c r="P1905" s="9" t="s">
        <v>5123</v>
      </c>
      <c r="Q1905" s="11"/>
      <c r="R1905" s="166" t="s">
        <v>1778</v>
      </c>
      <c r="S1905" s="166" t="s">
        <v>1778</v>
      </c>
      <c r="T1905" s="15" t="s">
        <v>505</v>
      </c>
      <c r="U1905" s="12"/>
      <c r="V1905" s="9"/>
      <c r="W1905" s="12" t="s">
        <v>93</v>
      </c>
      <c r="X1905" s="12"/>
      <c r="Y1905" s="12"/>
      <c r="Z1905" s="11"/>
      <c r="AA1905" s="14">
        <v>0</v>
      </c>
      <c r="AB1905" s="14">
        <v>0</v>
      </c>
      <c r="AC1905" s="14">
        <v>13000</v>
      </c>
      <c r="AD1905" s="14">
        <v>0</v>
      </c>
      <c r="AE1905" s="161">
        <f>SUM(TAMPData2202[[#This Row],[2022 PE Obligations]:[2022 Paving Obligations]])</f>
        <v>13000</v>
      </c>
      <c r="AF1905" s="14">
        <v>0</v>
      </c>
      <c r="AG1905" s="14">
        <v>0</v>
      </c>
      <c r="AH1905" s="14">
        <v>13000</v>
      </c>
      <c r="AI1905" s="14">
        <v>0</v>
      </c>
      <c r="AJ1905" s="14">
        <v>13000</v>
      </c>
      <c r="AK1905" s="16" t="s">
        <v>7419</v>
      </c>
    </row>
    <row r="1906" spans="1:37" ht="36" hidden="1" x14ac:dyDescent="0.35">
      <c r="A1906" s="159">
        <v>131977</v>
      </c>
      <c r="B1906" s="8">
        <v>3</v>
      </c>
      <c r="C1906" s="9" t="s">
        <v>85</v>
      </c>
      <c r="D1906" s="10">
        <v>44404</v>
      </c>
      <c r="E1906" s="9" t="s">
        <v>5969</v>
      </c>
      <c r="F1906" s="10">
        <v>44405</v>
      </c>
      <c r="G1906" s="9" t="s">
        <v>5969</v>
      </c>
      <c r="H1906" s="11" t="s">
        <v>1839</v>
      </c>
      <c r="I1906" s="9"/>
      <c r="J1906" s="12"/>
      <c r="K1906" s="9"/>
      <c r="L1906" s="12" t="s">
        <v>4981</v>
      </c>
      <c r="M1906" s="11" t="s">
        <v>7420</v>
      </c>
      <c r="N1906" s="11"/>
      <c r="O1906" s="9" t="s">
        <v>5405</v>
      </c>
      <c r="P1906" s="9"/>
      <c r="Q1906" s="11"/>
      <c r="R1906" s="166" t="s">
        <v>1778</v>
      </c>
      <c r="S1906" s="9"/>
      <c r="T1906" s="15" t="s">
        <v>505</v>
      </c>
      <c r="U1906" s="12"/>
      <c r="V1906" s="9"/>
      <c r="W1906" s="12" t="s">
        <v>93</v>
      </c>
      <c r="X1906" s="12"/>
      <c r="Y1906" s="12"/>
      <c r="Z1906" s="11"/>
      <c r="AA1906" s="14">
        <v>0</v>
      </c>
      <c r="AB1906" s="14">
        <v>0</v>
      </c>
      <c r="AC1906" s="14">
        <v>4315343</v>
      </c>
      <c r="AD1906" s="14">
        <v>0</v>
      </c>
      <c r="AE1906" s="161">
        <f>SUM(TAMPData2202[[#This Row],[2022 PE Obligations]:[2022 Paving Obligations]])</f>
        <v>4315343</v>
      </c>
      <c r="AF1906" s="14">
        <v>0</v>
      </c>
      <c r="AG1906" s="14">
        <v>0</v>
      </c>
      <c r="AH1906" s="14">
        <v>4315343</v>
      </c>
      <c r="AI1906" s="14">
        <v>0</v>
      </c>
      <c r="AJ1906" s="14">
        <v>4315343</v>
      </c>
      <c r="AK1906" s="16" t="s">
        <v>7421</v>
      </c>
    </row>
    <row r="1907" spans="1:37" ht="36" hidden="1" x14ac:dyDescent="0.35">
      <c r="A1907" s="159">
        <v>131978</v>
      </c>
      <c r="B1907" s="8">
        <v>1</v>
      </c>
      <c r="C1907" s="9" t="s">
        <v>85</v>
      </c>
      <c r="D1907" s="10">
        <v>44404</v>
      </c>
      <c r="E1907" s="9" t="s">
        <v>5969</v>
      </c>
      <c r="F1907" s="10">
        <v>44473</v>
      </c>
      <c r="G1907" s="9" t="s">
        <v>152</v>
      </c>
      <c r="H1907" s="11" t="s">
        <v>689</v>
      </c>
      <c r="I1907" s="9"/>
      <c r="J1907" s="12"/>
      <c r="K1907" s="9"/>
      <c r="L1907" s="12" t="s">
        <v>4981</v>
      </c>
      <c r="M1907" s="11" t="s">
        <v>7422</v>
      </c>
      <c r="N1907" s="11"/>
      <c r="O1907" s="9" t="s">
        <v>5405</v>
      </c>
      <c r="P1907" s="9"/>
      <c r="Q1907" s="11"/>
      <c r="R1907" s="166" t="s">
        <v>1778</v>
      </c>
      <c r="S1907" s="9"/>
      <c r="T1907" s="15" t="s">
        <v>505</v>
      </c>
      <c r="U1907" s="12"/>
      <c r="V1907" s="9"/>
      <c r="W1907" s="12" t="s">
        <v>93</v>
      </c>
      <c r="X1907" s="12"/>
      <c r="Y1907" s="12"/>
      <c r="Z1907" s="11"/>
      <c r="AA1907" s="14">
        <v>0</v>
      </c>
      <c r="AB1907" s="14">
        <v>0</v>
      </c>
      <c r="AC1907" s="14">
        <v>533231</v>
      </c>
      <c r="AD1907" s="14">
        <v>0</v>
      </c>
      <c r="AE1907" s="161">
        <f>SUM(TAMPData2202[[#This Row],[2022 PE Obligations]:[2022 Paving Obligations]])</f>
        <v>533231</v>
      </c>
      <c r="AF1907" s="14">
        <v>0</v>
      </c>
      <c r="AG1907" s="14">
        <v>0</v>
      </c>
      <c r="AH1907" s="14">
        <v>533231</v>
      </c>
      <c r="AI1907" s="14">
        <v>0</v>
      </c>
      <c r="AJ1907" s="14">
        <v>533231</v>
      </c>
      <c r="AK1907" s="16" t="s">
        <v>7423</v>
      </c>
    </row>
    <row r="1908" spans="1:37" ht="36" hidden="1" x14ac:dyDescent="0.35">
      <c r="A1908" s="159">
        <v>131979</v>
      </c>
      <c r="B1908" s="8">
        <v>1</v>
      </c>
      <c r="C1908" s="9" t="s">
        <v>85</v>
      </c>
      <c r="D1908" s="10">
        <v>44404</v>
      </c>
      <c r="E1908" s="9" t="s">
        <v>5969</v>
      </c>
      <c r="F1908" s="10">
        <v>44473</v>
      </c>
      <c r="G1908" s="9" t="s">
        <v>152</v>
      </c>
      <c r="H1908" s="11" t="s">
        <v>689</v>
      </c>
      <c r="I1908" s="9"/>
      <c r="J1908" s="12"/>
      <c r="K1908" s="9"/>
      <c r="L1908" s="12" t="s">
        <v>4981</v>
      </c>
      <c r="M1908" s="11" t="s">
        <v>7424</v>
      </c>
      <c r="N1908" s="11"/>
      <c r="O1908" s="9" t="s">
        <v>5405</v>
      </c>
      <c r="P1908" s="9"/>
      <c r="Q1908" s="11"/>
      <c r="R1908" s="166" t="s">
        <v>1778</v>
      </c>
      <c r="S1908" s="9"/>
      <c r="T1908" s="15" t="s">
        <v>505</v>
      </c>
      <c r="U1908" s="12"/>
      <c r="V1908" s="9"/>
      <c r="W1908" s="12" t="s">
        <v>93</v>
      </c>
      <c r="X1908" s="12"/>
      <c r="Y1908" s="12"/>
      <c r="Z1908" s="11"/>
      <c r="AA1908" s="14">
        <v>0</v>
      </c>
      <c r="AB1908" s="14">
        <v>0</v>
      </c>
      <c r="AC1908" s="14">
        <v>533231</v>
      </c>
      <c r="AD1908" s="14">
        <v>0</v>
      </c>
      <c r="AE1908" s="161">
        <f>SUM(TAMPData2202[[#This Row],[2022 PE Obligations]:[2022 Paving Obligations]])</f>
        <v>533231</v>
      </c>
      <c r="AF1908" s="14">
        <v>0</v>
      </c>
      <c r="AG1908" s="14">
        <v>0</v>
      </c>
      <c r="AH1908" s="14">
        <v>533231</v>
      </c>
      <c r="AI1908" s="14">
        <v>0</v>
      </c>
      <c r="AJ1908" s="14">
        <v>533231</v>
      </c>
      <c r="AK1908" s="16" t="s">
        <v>7425</v>
      </c>
    </row>
    <row r="1909" spans="1:37" ht="36" hidden="1" x14ac:dyDescent="0.35">
      <c r="A1909" s="159">
        <v>131980</v>
      </c>
      <c r="B1909" s="8">
        <v>2</v>
      </c>
      <c r="C1909" s="9" t="s">
        <v>85</v>
      </c>
      <c r="D1909" s="10">
        <v>44404</v>
      </c>
      <c r="E1909" s="9" t="s">
        <v>5969</v>
      </c>
      <c r="F1909" s="10">
        <v>44404</v>
      </c>
      <c r="G1909" s="9" t="s">
        <v>5969</v>
      </c>
      <c r="H1909" s="11" t="s">
        <v>1888</v>
      </c>
      <c r="I1909" s="9"/>
      <c r="J1909" s="12"/>
      <c r="K1909" s="9"/>
      <c r="L1909" s="12" t="s">
        <v>4981</v>
      </c>
      <c r="M1909" s="11" t="s">
        <v>7426</v>
      </c>
      <c r="N1909" s="11"/>
      <c r="O1909" s="9" t="s">
        <v>5405</v>
      </c>
      <c r="P1909" s="9"/>
      <c r="Q1909" s="11"/>
      <c r="R1909" s="166" t="s">
        <v>1778</v>
      </c>
      <c r="S1909" s="9"/>
      <c r="T1909" s="15" t="s">
        <v>505</v>
      </c>
      <c r="U1909" s="12"/>
      <c r="V1909" s="9"/>
      <c r="W1909" s="12" t="s">
        <v>93</v>
      </c>
      <c r="X1909" s="12"/>
      <c r="Y1909" s="12"/>
      <c r="Z1909" s="11"/>
      <c r="AA1909" s="14">
        <v>0</v>
      </c>
      <c r="AB1909" s="14">
        <v>0</v>
      </c>
      <c r="AC1909" s="14">
        <v>5044460</v>
      </c>
      <c r="AD1909" s="14">
        <v>0</v>
      </c>
      <c r="AE1909" s="161">
        <f>SUM(TAMPData2202[[#This Row],[2022 PE Obligations]:[2022 Paving Obligations]])</f>
        <v>5044460</v>
      </c>
      <c r="AF1909" s="14">
        <v>0</v>
      </c>
      <c r="AG1909" s="14">
        <v>0</v>
      </c>
      <c r="AH1909" s="14">
        <v>5044460</v>
      </c>
      <c r="AI1909" s="14">
        <v>0</v>
      </c>
      <c r="AJ1909" s="14">
        <v>5044460</v>
      </c>
      <c r="AK1909" s="16" t="s">
        <v>7427</v>
      </c>
    </row>
    <row r="1910" spans="1:37" hidden="1" x14ac:dyDescent="0.35">
      <c r="A1910" s="159">
        <v>131981</v>
      </c>
      <c r="B1910" s="8">
        <v>3</v>
      </c>
      <c r="C1910" s="9" t="s">
        <v>85</v>
      </c>
      <c r="D1910" s="10">
        <v>44404</v>
      </c>
      <c r="E1910" s="9" t="s">
        <v>6802</v>
      </c>
      <c r="F1910" s="10">
        <v>44404</v>
      </c>
      <c r="G1910" s="9" t="s">
        <v>6802</v>
      </c>
      <c r="H1910" s="11" t="s">
        <v>115</v>
      </c>
      <c r="I1910" s="9"/>
      <c r="J1910" s="12"/>
      <c r="K1910" s="9"/>
      <c r="L1910" s="12"/>
      <c r="M1910" s="11" t="s">
        <v>7428</v>
      </c>
      <c r="N1910" s="11"/>
      <c r="O1910" s="9" t="s">
        <v>5122</v>
      </c>
      <c r="P1910" s="9" t="s">
        <v>5123</v>
      </c>
      <c r="Q1910" s="11"/>
      <c r="R1910" s="166" t="s">
        <v>1778</v>
      </c>
      <c r="S1910" s="166" t="s">
        <v>1778</v>
      </c>
      <c r="T1910" s="15" t="s">
        <v>505</v>
      </c>
      <c r="U1910" s="12"/>
      <c r="V1910" s="9"/>
      <c r="W1910" s="12" t="s">
        <v>93</v>
      </c>
      <c r="X1910" s="12"/>
      <c r="Y1910" s="12"/>
      <c r="Z1910" s="11"/>
      <c r="AA1910" s="14">
        <v>0</v>
      </c>
      <c r="AB1910" s="14">
        <v>0</v>
      </c>
      <c r="AC1910" s="14">
        <v>13000</v>
      </c>
      <c r="AD1910" s="14">
        <v>0</v>
      </c>
      <c r="AE1910" s="161">
        <f>SUM(TAMPData2202[[#This Row],[2022 PE Obligations]:[2022 Paving Obligations]])</f>
        <v>13000</v>
      </c>
      <c r="AF1910" s="14">
        <v>0</v>
      </c>
      <c r="AG1910" s="14">
        <v>0</v>
      </c>
      <c r="AH1910" s="14">
        <v>13000</v>
      </c>
      <c r="AI1910" s="14">
        <v>0</v>
      </c>
      <c r="AJ1910" s="14">
        <v>13000</v>
      </c>
      <c r="AK1910" s="16" t="s">
        <v>7429</v>
      </c>
    </row>
    <row r="1911" spans="1:37" hidden="1" x14ac:dyDescent="0.35">
      <c r="A1911" s="159">
        <v>131982</v>
      </c>
      <c r="B1911" s="8">
        <v>2</v>
      </c>
      <c r="C1911" s="9" t="s">
        <v>114</v>
      </c>
      <c r="D1911" s="10">
        <v>44404</v>
      </c>
      <c r="E1911" s="9" t="s">
        <v>6802</v>
      </c>
      <c r="F1911" s="10">
        <v>44496</v>
      </c>
      <c r="G1911" s="9" t="s">
        <v>6802</v>
      </c>
      <c r="H1911" s="11" t="s">
        <v>123</v>
      </c>
      <c r="I1911" s="9"/>
      <c r="J1911" s="12"/>
      <c r="K1911" s="9"/>
      <c r="L1911" s="12"/>
      <c r="M1911" s="11" t="s">
        <v>7430</v>
      </c>
      <c r="N1911" s="11"/>
      <c r="O1911" s="9" t="s">
        <v>5122</v>
      </c>
      <c r="P1911" s="9" t="s">
        <v>5123</v>
      </c>
      <c r="Q1911" s="11"/>
      <c r="R1911" s="166" t="s">
        <v>1778</v>
      </c>
      <c r="S1911" s="166" t="s">
        <v>1778</v>
      </c>
      <c r="T1911" s="15" t="s">
        <v>505</v>
      </c>
      <c r="U1911" s="12"/>
      <c r="V1911" s="9"/>
      <c r="W1911" s="12" t="s">
        <v>93</v>
      </c>
      <c r="X1911" s="12"/>
      <c r="Y1911" s="12"/>
      <c r="Z1911" s="11"/>
      <c r="AA1911" s="14">
        <v>0</v>
      </c>
      <c r="AB1911" s="14">
        <v>0</v>
      </c>
      <c r="AC1911" s="14">
        <v>23000</v>
      </c>
      <c r="AD1911" s="14">
        <v>0</v>
      </c>
      <c r="AE1911" s="161">
        <f>SUM(TAMPData2202[[#This Row],[2022 PE Obligations]:[2022 Paving Obligations]])</f>
        <v>23000</v>
      </c>
      <c r="AF1911" s="14">
        <v>0</v>
      </c>
      <c r="AG1911" s="14">
        <v>0</v>
      </c>
      <c r="AH1911" s="14">
        <v>23000</v>
      </c>
      <c r="AI1911" s="14">
        <v>0</v>
      </c>
      <c r="AJ1911" s="14">
        <v>23000</v>
      </c>
      <c r="AK1911" s="16" t="s">
        <v>7431</v>
      </c>
    </row>
    <row r="1912" spans="1:37" ht="36" hidden="1" x14ac:dyDescent="0.35">
      <c r="A1912" s="159">
        <v>131983</v>
      </c>
      <c r="B1912" s="8">
        <v>2</v>
      </c>
      <c r="C1912" s="9" t="s">
        <v>85</v>
      </c>
      <c r="D1912" s="10">
        <v>44404</v>
      </c>
      <c r="E1912" s="9" t="s">
        <v>5969</v>
      </c>
      <c r="F1912" s="10">
        <v>44405</v>
      </c>
      <c r="G1912" s="9" t="s">
        <v>5969</v>
      </c>
      <c r="H1912" s="11" t="s">
        <v>1888</v>
      </c>
      <c r="I1912" s="9"/>
      <c r="J1912" s="12"/>
      <c r="K1912" s="9"/>
      <c r="L1912" s="12" t="s">
        <v>4981</v>
      </c>
      <c r="M1912" s="11" t="s">
        <v>7432</v>
      </c>
      <c r="N1912" s="11"/>
      <c r="O1912" s="9" t="s">
        <v>5405</v>
      </c>
      <c r="P1912" s="9"/>
      <c r="Q1912" s="11"/>
      <c r="R1912" s="166" t="s">
        <v>1778</v>
      </c>
      <c r="S1912" s="9"/>
      <c r="T1912" s="15" t="s">
        <v>505</v>
      </c>
      <c r="U1912" s="12"/>
      <c r="V1912" s="9"/>
      <c r="W1912" s="12" t="s">
        <v>93</v>
      </c>
      <c r="X1912" s="12"/>
      <c r="Y1912" s="12"/>
      <c r="Z1912" s="11"/>
      <c r="AA1912" s="14">
        <v>0</v>
      </c>
      <c r="AB1912" s="14">
        <v>0</v>
      </c>
      <c r="AC1912" s="14">
        <v>2486173</v>
      </c>
      <c r="AD1912" s="14">
        <v>0</v>
      </c>
      <c r="AE1912" s="161">
        <f>SUM(TAMPData2202[[#This Row],[2022 PE Obligations]:[2022 Paving Obligations]])</f>
        <v>2486173</v>
      </c>
      <c r="AF1912" s="14">
        <v>0</v>
      </c>
      <c r="AG1912" s="14">
        <v>0</v>
      </c>
      <c r="AH1912" s="14">
        <v>2486173</v>
      </c>
      <c r="AI1912" s="14">
        <v>0</v>
      </c>
      <c r="AJ1912" s="14">
        <v>2486173</v>
      </c>
      <c r="AK1912" s="16" t="s">
        <v>7433</v>
      </c>
    </row>
    <row r="1913" spans="1:37" ht="72" hidden="1" x14ac:dyDescent="0.35">
      <c r="A1913" s="159">
        <v>131984</v>
      </c>
      <c r="B1913" s="8">
        <v>4</v>
      </c>
      <c r="C1913" s="9" t="s">
        <v>85</v>
      </c>
      <c r="D1913" s="10">
        <v>44404</v>
      </c>
      <c r="E1913" s="9" t="s">
        <v>235</v>
      </c>
      <c r="F1913" s="10">
        <v>44404</v>
      </c>
      <c r="G1913" s="9" t="s">
        <v>235</v>
      </c>
      <c r="H1913" s="11" t="s">
        <v>961</v>
      </c>
      <c r="I1913" s="9"/>
      <c r="J1913" s="12"/>
      <c r="K1913" s="9"/>
      <c r="L1913" s="12" t="s">
        <v>4981</v>
      </c>
      <c r="M1913" s="11" t="s">
        <v>7434</v>
      </c>
      <c r="N1913" s="11" t="s">
        <v>7435</v>
      </c>
      <c r="O1913" s="9" t="s">
        <v>6499</v>
      </c>
      <c r="P1913" s="9" t="s">
        <v>4979</v>
      </c>
      <c r="Q1913" s="11"/>
      <c r="R1913" s="166" t="s">
        <v>1778</v>
      </c>
      <c r="S1913" s="9"/>
      <c r="T1913" s="15" t="s">
        <v>505</v>
      </c>
      <c r="U1913" s="12"/>
      <c r="V1913" s="9"/>
      <c r="W1913" s="12" t="s">
        <v>93</v>
      </c>
      <c r="X1913" s="12"/>
      <c r="Y1913" s="12"/>
      <c r="Z1913" s="11"/>
      <c r="AA1913" s="14">
        <v>0</v>
      </c>
      <c r="AB1913" s="14">
        <v>0</v>
      </c>
      <c r="AC1913" s="14">
        <v>192472</v>
      </c>
      <c r="AD1913" s="14">
        <v>0</v>
      </c>
      <c r="AE1913" s="161">
        <f>SUM(TAMPData2202[[#This Row],[2022 PE Obligations]:[2022 Paving Obligations]])</f>
        <v>192472</v>
      </c>
      <c r="AF1913" s="14">
        <v>0</v>
      </c>
      <c r="AG1913" s="14">
        <v>0</v>
      </c>
      <c r="AH1913" s="14">
        <v>192472</v>
      </c>
      <c r="AI1913" s="14">
        <v>0</v>
      </c>
      <c r="AJ1913" s="14">
        <v>192472</v>
      </c>
      <c r="AK1913" s="16" t="s">
        <v>7436</v>
      </c>
    </row>
    <row r="1914" spans="1:37" ht="36" hidden="1" x14ac:dyDescent="0.35">
      <c r="A1914" s="159">
        <v>131985</v>
      </c>
      <c r="B1914" s="8">
        <v>1</v>
      </c>
      <c r="C1914" s="9" t="s">
        <v>114</v>
      </c>
      <c r="D1914" s="10">
        <v>44405</v>
      </c>
      <c r="E1914" s="9" t="s">
        <v>228</v>
      </c>
      <c r="F1914" s="10">
        <v>44596</v>
      </c>
      <c r="G1914" s="9" t="s">
        <v>228</v>
      </c>
      <c r="H1914" s="11" t="s">
        <v>689</v>
      </c>
      <c r="I1914" s="9" t="s">
        <v>7437</v>
      </c>
      <c r="J1914" s="12"/>
      <c r="K1914" s="9" t="s">
        <v>7438</v>
      </c>
      <c r="L1914" s="12" t="s">
        <v>183</v>
      </c>
      <c r="M1914" s="11" t="s">
        <v>7439</v>
      </c>
      <c r="N1914" s="11"/>
      <c r="O1914" s="9" t="s">
        <v>4183</v>
      </c>
      <c r="P1914" s="9" t="s">
        <v>157</v>
      </c>
      <c r="Q1914" s="11"/>
      <c r="R1914" s="166" t="s">
        <v>47</v>
      </c>
      <c r="S1914" s="9"/>
      <c r="T1914" s="13">
        <v>1.474</v>
      </c>
      <c r="U1914" s="12"/>
      <c r="V1914" s="9"/>
      <c r="W1914" s="12" t="s">
        <v>93</v>
      </c>
      <c r="X1914" s="12" t="s">
        <v>186</v>
      </c>
      <c r="Y1914" s="153" t="s">
        <v>34</v>
      </c>
      <c r="Z1914" s="11"/>
      <c r="AA1914" s="14">
        <v>0</v>
      </c>
      <c r="AB1914" s="14">
        <v>0</v>
      </c>
      <c r="AC1914" s="14">
        <v>0</v>
      </c>
      <c r="AD1914" s="14">
        <v>128227.94</v>
      </c>
      <c r="AE1914" s="161">
        <f>SUM(TAMPData2202[[#This Row],[2022 PE Obligations]:[2022 Paving Obligations]])</f>
        <v>128227.94</v>
      </c>
      <c r="AF1914" s="14">
        <v>0</v>
      </c>
      <c r="AG1914" s="14">
        <v>0</v>
      </c>
      <c r="AH1914" s="14">
        <v>0</v>
      </c>
      <c r="AI1914" s="14">
        <v>128227.94</v>
      </c>
      <c r="AJ1914" s="14">
        <v>128227.94</v>
      </c>
      <c r="AK1914" s="16" t="s">
        <v>7440</v>
      </c>
    </row>
    <row r="1915" spans="1:37" hidden="1" x14ac:dyDescent="0.35">
      <c r="A1915" s="159">
        <v>131987</v>
      </c>
      <c r="B1915" s="8">
        <v>4</v>
      </c>
      <c r="C1915" s="9" t="s">
        <v>85</v>
      </c>
      <c r="D1915" s="10">
        <v>44405</v>
      </c>
      <c r="E1915" s="9" t="s">
        <v>6624</v>
      </c>
      <c r="F1915" s="10">
        <v>44536</v>
      </c>
      <c r="G1915" s="9" t="s">
        <v>152</v>
      </c>
      <c r="H1915" s="11" t="s">
        <v>331</v>
      </c>
      <c r="I1915" s="9"/>
      <c r="J1915" s="12"/>
      <c r="K1915" s="9"/>
      <c r="L1915" s="12"/>
      <c r="M1915" s="11" t="s">
        <v>7441</v>
      </c>
      <c r="N1915" s="11"/>
      <c r="O1915" s="9" t="s">
        <v>119</v>
      </c>
      <c r="P1915" s="9" t="s">
        <v>19</v>
      </c>
      <c r="Q1915" s="11"/>
      <c r="R1915" s="166" t="s">
        <v>1778</v>
      </c>
      <c r="S1915" s="166" t="s">
        <v>1778</v>
      </c>
      <c r="T1915" s="15" t="s">
        <v>505</v>
      </c>
      <c r="U1915" s="12"/>
      <c r="V1915" s="9"/>
      <c r="W1915" s="12" t="s">
        <v>93</v>
      </c>
      <c r="X1915" s="12"/>
      <c r="Y1915" s="12"/>
      <c r="Z1915" s="11"/>
      <c r="AA1915" s="14">
        <v>0</v>
      </c>
      <c r="AB1915" s="14">
        <v>0</v>
      </c>
      <c r="AC1915" s="14">
        <v>104173.65</v>
      </c>
      <c r="AD1915" s="14">
        <v>0</v>
      </c>
      <c r="AE1915" s="161">
        <f>SUM(TAMPData2202[[#This Row],[2022 PE Obligations]:[2022 Paving Obligations]])</f>
        <v>104173.65</v>
      </c>
      <c r="AF1915" s="14">
        <v>0</v>
      </c>
      <c r="AG1915" s="14">
        <v>0</v>
      </c>
      <c r="AH1915" s="14">
        <v>104173.65</v>
      </c>
      <c r="AI1915" s="14">
        <v>0</v>
      </c>
      <c r="AJ1915" s="14">
        <v>104173.65</v>
      </c>
      <c r="AK1915" s="16" t="s">
        <v>7442</v>
      </c>
    </row>
    <row r="1916" spans="1:37" hidden="1" x14ac:dyDescent="0.35">
      <c r="A1916" s="159">
        <v>131988</v>
      </c>
      <c r="B1916" s="8">
        <v>1</v>
      </c>
      <c r="C1916" s="9" t="s">
        <v>85</v>
      </c>
      <c r="D1916" s="10">
        <v>44405</v>
      </c>
      <c r="E1916" s="9" t="s">
        <v>6624</v>
      </c>
      <c r="F1916" s="10">
        <v>44536</v>
      </c>
      <c r="G1916" s="9" t="s">
        <v>152</v>
      </c>
      <c r="H1916" s="11" t="s">
        <v>1192</v>
      </c>
      <c r="I1916" s="9"/>
      <c r="J1916" s="12"/>
      <c r="K1916" s="9"/>
      <c r="L1916" s="12"/>
      <c r="M1916" s="11" t="s">
        <v>7443</v>
      </c>
      <c r="N1916" s="11"/>
      <c r="O1916" s="9" t="s">
        <v>119</v>
      </c>
      <c r="P1916" s="9" t="s">
        <v>19</v>
      </c>
      <c r="Q1916" s="11"/>
      <c r="R1916" s="166" t="s">
        <v>1778</v>
      </c>
      <c r="S1916" s="166" t="s">
        <v>1778</v>
      </c>
      <c r="T1916" s="15" t="s">
        <v>505</v>
      </c>
      <c r="U1916" s="12"/>
      <c r="V1916" s="9"/>
      <c r="W1916" s="12" t="s">
        <v>93</v>
      </c>
      <c r="X1916" s="12"/>
      <c r="Y1916" s="12"/>
      <c r="Z1916" s="11"/>
      <c r="AA1916" s="14">
        <v>0</v>
      </c>
      <c r="AB1916" s="14">
        <v>0</v>
      </c>
      <c r="AC1916" s="14">
        <v>80484</v>
      </c>
      <c r="AD1916" s="14">
        <v>0</v>
      </c>
      <c r="AE1916" s="161">
        <f>SUM(TAMPData2202[[#This Row],[2022 PE Obligations]:[2022 Paving Obligations]])</f>
        <v>80484</v>
      </c>
      <c r="AF1916" s="14">
        <v>0</v>
      </c>
      <c r="AG1916" s="14">
        <v>0</v>
      </c>
      <c r="AH1916" s="14">
        <v>80484</v>
      </c>
      <c r="AI1916" s="14">
        <v>0</v>
      </c>
      <c r="AJ1916" s="14">
        <v>80484</v>
      </c>
      <c r="AK1916" s="16" t="s">
        <v>7444</v>
      </c>
    </row>
    <row r="1917" spans="1:37" hidden="1" x14ac:dyDescent="0.35">
      <c r="A1917" s="159">
        <v>131989</v>
      </c>
      <c r="B1917" s="8">
        <v>1</v>
      </c>
      <c r="C1917" s="9" t="s">
        <v>85</v>
      </c>
      <c r="D1917" s="10">
        <v>44406</v>
      </c>
      <c r="E1917" s="9" t="s">
        <v>5969</v>
      </c>
      <c r="F1917" s="10">
        <v>44536</v>
      </c>
      <c r="G1917" s="9" t="s">
        <v>152</v>
      </c>
      <c r="H1917" s="11" t="s">
        <v>297</v>
      </c>
      <c r="I1917" s="9"/>
      <c r="J1917" s="12"/>
      <c r="K1917" s="9"/>
      <c r="L1917" s="12" t="s">
        <v>4981</v>
      </c>
      <c r="M1917" s="11" t="s">
        <v>7445</v>
      </c>
      <c r="N1917" s="11"/>
      <c r="O1917" s="9" t="s">
        <v>5405</v>
      </c>
      <c r="P1917" s="9"/>
      <c r="Q1917" s="11"/>
      <c r="R1917" s="166" t="s">
        <v>1778</v>
      </c>
      <c r="S1917" s="9"/>
      <c r="T1917" s="15" t="s">
        <v>505</v>
      </c>
      <c r="U1917" s="12"/>
      <c r="V1917" s="9"/>
      <c r="W1917" s="12" t="s">
        <v>93</v>
      </c>
      <c r="X1917" s="12"/>
      <c r="Y1917" s="12"/>
      <c r="Z1917" s="11"/>
      <c r="AA1917" s="14">
        <v>0</v>
      </c>
      <c r="AB1917" s="14">
        <v>0</v>
      </c>
      <c r="AC1917" s="14">
        <v>33500</v>
      </c>
      <c r="AD1917" s="14">
        <v>0</v>
      </c>
      <c r="AE1917" s="161">
        <f>SUM(TAMPData2202[[#This Row],[2022 PE Obligations]:[2022 Paving Obligations]])</f>
        <v>33500</v>
      </c>
      <c r="AF1917" s="14">
        <v>0</v>
      </c>
      <c r="AG1917" s="14">
        <v>0</v>
      </c>
      <c r="AH1917" s="14">
        <v>33500</v>
      </c>
      <c r="AI1917" s="14">
        <v>0</v>
      </c>
      <c r="AJ1917" s="14">
        <v>33500</v>
      </c>
      <c r="AK1917" s="16" t="s">
        <v>7446</v>
      </c>
    </row>
    <row r="1918" spans="1:37" hidden="1" x14ac:dyDescent="0.35">
      <c r="A1918" s="159">
        <v>131990</v>
      </c>
      <c r="B1918" s="8">
        <v>4</v>
      </c>
      <c r="C1918" s="9" t="s">
        <v>85</v>
      </c>
      <c r="D1918" s="10">
        <v>44406</v>
      </c>
      <c r="E1918" s="9" t="s">
        <v>5969</v>
      </c>
      <c r="F1918" s="10">
        <v>44406</v>
      </c>
      <c r="G1918" s="9" t="s">
        <v>5969</v>
      </c>
      <c r="H1918" s="11" t="s">
        <v>1760</v>
      </c>
      <c r="I1918" s="9"/>
      <c r="J1918" s="12"/>
      <c r="K1918" s="9"/>
      <c r="L1918" s="12" t="s">
        <v>4981</v>
      </c>
      <c r="M1918" s="11" t="s">
        <v>7447</v>
      </c>
      <c r="N1918" s="11"/>
      <c r="O1918" s="9" t="s">
        <v>5405</v>
      </c>
      <c r="P1918" s="9"/>
      <c r="Q1918" s="11"/>
      <c r="R1918" s="166" t="s">
        <v>1778</v>
      </c>
      <c r="S1918" s="9"/>
      <c r="T1918" s="15" t="s">
        <v>505</v>
      </c>
      <c r="U1918" s="12"/>
      <c r="V1918" s="9"/>
      <c r="W1918" s="12" t="s">
        <v>93</v>
      </c>
      <c r="X1918" s="12"/>
      <c r="Y1918" s="12"/>
      <c r="Z1918" s="11"/>
      <c r="AA1918" s="14">
        <v>0</v>
      </c>
      <c r="AB1918" s="14">
        <v>0</v>
      </c>
      <c r="AC1918" s="14">
        <v>5000</v>
      </c>
      <c r="AD1918" s="14">
        <v>0</v>
      </c>
      <c r="AE1918" s="161">
        <f>SUM(TAMPData2202[[#This Row],[2022 PE Obligations]:[2022 Paving Obligations]])</f>
        <v>5000</v>
      </c>
      <c r="AF1918" s="14">
        <v>0</v>
      </c>
      <c r="AG1918" s="14">
        <v>0</v>
      </c>
      <c r="AH1918" s="14">
        <v>5000</v>
      </c>
      <c r="AI1918" s="14">
        <v>0</v>
      </c>
      <c r="AJ1918" s="14">
        <v>5000</v>
      </c>
      <c r="AK1918" s="16" t="s">
        <v>7448</v>
      </c>
    </row>
    <row r="1919" spans="1:37" hidden="1" x14ac:dyDescent="0.35">
      <c r="A1919" s="159">
        <v>131991</v>
      </c>
      <c r="B1919" s="8">
        <v>1</v>
      </c>
      <c r="C1919" s="9" t="s">
        <v>85</v>
      </c>
      <c r="D1919" s="10">
        <v>44406</v>
      </c>
      <c r="E1919" s="9" t="s">
        <v>5969</v>
      </c>
      <c r="F1919" s="10">
        <v>44473</v>
      </c>
      <c r="G1919" s="9" t="s">
        <v>152</v>
      </c>
      <c r="H1919" s="11" t="s">
        <v>689</v>
      </c>
      <c r="I1919" s="9"/>
      <c r="J1919" s="12"/>
      <c r="K1919" s="9"/>
      <c r="L1919" s="12" t="s">
        <v>4981</v>
      </c>
      <c r="M1919" s="11" t="s">
        <v>7449</v>
      </c>
      <c r="N1919" s="11"/>
      <c r="O1919" s="9" t="s">
        <v>5405</v>
      </c>
      <c r="P1919" s="9"/>
      <c r="Q1919" s="11"/>
      <c r="R1919" s="166" t="s">
        <v>1778</v>
      </c>
      <c r="S1919" s="9"/>
      <c r="T1919" s="15" t="s">
        <v>505</v>
      </c>
      <c r="U1919" s="12"/>
      <c r="V1919" s="9"/>
      <c r="W1919" s="12" t="s">
        <v>93</v>
      </c>
      <c r="X1919" s="12"/>
      <c r="Y1919" s="12"/>
      <c r="Z1919" s="11"/>
      <c r="AA1919" s="14">
        <v>0</v>
      </c>
      <c r="AB1919" s="14">
        <v>0</v>
      </c>
      <c r="AC1919" s="14">
        <v>1181251.99</v>
      </c>
      <c r="AD1919" s="14">
        <v>0</v>
      </c>
      <c r="AE1919" s="161">
        <f>SUM(TAMPData2202[[#This Row],[2022 PE Obligations]:[2022 Paving Obligations]])</f>
        <v>1181251.99</v>
      </c>
      <c r="AF1919" s="14">
        <v>0</v>
      </c>
      <c r="AG1919" s="14">
        <v>0</v>
      </c>
      <c r="AH1919" s="14">
        <v>1181251.99</v>
      </c>
      <c r="AI1919" s="14">
        <v>0</v>
      </c>
      <c r="AJ1919" s="14">
        <v>1181251.99</v>
      </c>
      <c r="AK1919" s="16" t="s">
        <v>7450</v>
      </c>
    </row>
    <row r="1920" spans="1:37" hidden="1" x14ac:dyDescent="0.35">
      <c r="A1920" s="159">
        <v>131992</v>
      </c>
      <c r="B1920" s="8">
        <v>2</v>
      </c>
      <c r="C1920" s="9" t="s">
        <v>85</v>
      </c>
      <c r="D1920" s="10">
        <v>44407</v>
      </c>
      <c r="E1920" s="9" t="s">
        <v>6608</v>
      </c>
      <c r="F1920" s="10">
        <v>44407</v>
      </c>
      <c r="G1920" s="9" t="s">
        <v>6608</v>
      </c>
      <c r="H1920" s="11" t="s">
        <v>399</v>
      </c>
      <c r="I1920" s="9"/>
      <c r="J1920" s="12"/>
      <c r="K1920" s="9"/>
      <c r="L1920" s="12"/>
      <c r="M1920" s="11" t="s">
        <v>7451</v>
      </c>
      <c r="N1920" s="11"/>
      <c r="O1920" s="9" t="s">
        <v>5122</v>
      </c>
      <c r="P1920" s="9" t="s">
        <v>5123</v>
      </c>
      <c r="Q1920" s="11"/>
      <c r="R1920" s="166" t="s">
        <v>1778</v>
      </c>
      <c r="S1920" s="166" t="s">
        <v>1778</v>
      </c>
      <c r="T1920" s="15" t="s">
        <v>505</v>
      </c>
      <c r="U1920" s="12"/>
      <c r="V1920" s="9"/>
      <c r="W1920" s="12" t="s">
        <v>93</v>
      </c>
      <c r="X1920" s="12"/>
      <c r="Y1920" s="12"/>
      <c r="Z1920" s="11"/>
      <c r="AA1920" s="14">
        <v>0</v>
      </c>
      <c r="AB1920" s="14">
        <v>0</v>
      </c>
      <c r="AC1920" s="14">
        <v>859800</v>
      </c>
      <c r="AD1920" s="14">
        <v>0</v>
      </c>
      <c r="AE1920" s="161">
        <f>SUM(TAMPData2202[[#This Row],[2022 PE Obligations]:[2022 Paving Obligations]])</f>
        <v>859800</v>
      </c>
      <c r="AF1920" s="14">
        <v>0</v>
      </c>
      <c r="AG1920" s="14">
        <v>0</v>
      </c>
      <c r="AH1920" s="14">
        <v>859800</v>
      </c>
      <c r="AI1920" s="14">
        <v>0</v>
      </c>
      <c r="AJ1920" s="14">
        <v>859800</v>
      </c>
      <c r="AK1920" s="16" t="s">
        <v>7452</v>
      </c>
    </row>
    <row r="1921" spans="1:37" hidden="1" x14ac:dyDescent="0.35">
      <c r="A1921" s="159">
        <v>131993</v>
      </c>
      <c r="B1921" s="8">
        <v>1</v>
      </c>
      <c r="C1921" s="9" t="s">
        <v>85</v>
      </c>
      <c r="D1921" s="10">
        <v>44407</v>
      </c>
      <c r="E1921" s="9" t="s">
        <v>6608</v>
      </c>
      <c r="F1921" s="10">
        <v>44407</v>
      </c>
      <c r="G1921" s="9" t="s">
        <v>6608</v>
      </c>
      <c r="H1921" s="11" t="s">
        <v>689</v>
      </c>
      <c r="I1921" s="9"/>
      <c r="J1921" s="12"/>
      <c r="K1921" s="9"/>
      <c r="L1921" s="12"/>
      <c r="M1921" s="11" t="s">
        <v>7453</v>
      </c>
      <c r="N1921" s="11"/>
      <c r="O1921" s="9" t="s">
        <v>5122</v>
      </c>
      <c r="P1921" s="9" t="s">
        <v>5123</v>
      </c>
      <c r="Q1921" s="11"/>
      <c r="R1921" s="166" t="s">
        <v>1778</v>
      </c>
      <c r="S1921" s="166" t="s">
        <v>1778</v>
      </c>
      <c r="T1921" s="15" t="s">
        <v>505</v>
      </c>
      <c r="U1921" s="12"/>
      <c r="V1921" s="9"/>
      <c r="W1921" s="12" t="s">
        <v>93</v>
      </c>
      <c r="X1921" s="12"/>
      <c r="Y1921" s="12"/>
      <c r="Z1921" s="11"/>
      <c r="AA1921" s="14">
        <v>0</v>
      </c>
      <c r="AB1921" s="14">
        <v>0</v>
      </c>
      <c r="AC1921" s="14">
        <v>27000</v>
      </c>
      <c r="AD1921" s="14">
        <v>0</v>
      </c>
      <c r="AE1921" s="161">
        <f>SUM(TAMPData2202[[#This Row],[2022 PE Obligations]:[2022 Paving Obligations]])</f>
        <v>27000</v>
      </c>
      <c r="AF1921" s="14">
        <v>0</v>
      </c>
      <c r="AG1921" s="14">
        <v>0</v>
      </c>
      <c r="AH1921" s="14">
        <v>27000</v>
      </c>
      <c r="AI1921" s="14">
        <v>0</v>
      </c>
      <c r="AJ1921" s="14">
        <v>27000</v>
      </c>
      <c r="AK1921" s="16" t="s">
        <v>7454</v>
      </c>
    </row>
    <row r="1922" spans="1:37" hidden="1" x14ac:dyDescent="0.35">
      <c r="A1922" s="159">
        <v>131996</v>
      </c>
      <c r="B1922" s="8">
        <v>1</v>
      </c>
      <c r="C1922" s="9" t="s">
        <v>85</v>
      </c>
      <c r="D1922" s="10">
        <v>44410</v>
      </c>
      <c r="E1922" s="9" t="s">
        <v>6624</v>
      </c>
      <c r="F1922" s="10">
        <v>44536</v>
      </c>
      <c r="G1922" s="9" t="s">
        <v>152</v>
      </c>
      <c r="H1922" s="11" t="s">
        <v>722</v>
      </c>
      <c r="I1922" s="9"/>
      <c r="J1922" s="12"/>
      <c r="K1922" s="9"/>
      <c r="L1922" s="12"/>
      <c r="M1922" s="11" t="s">
        <v>7455</v>
      </c>
      <c r="N1922" s="11"/>
      <c r="O1922" s="9" t="s">
        <v>119</v>
      </c>
      <c r="P1922" s="9" t="s">
        <v>19</v>
      </c>
      <c r="Q1922" s="11"/>
      <c r="R1922" s="166" t="s">
        <v>1778</v>
      </c>
      <c r="S1922" s="166" t="s">
        <v>1778</v>
      </c>
      <c r="T1922" s="15" t="s">
        <v>505</v>
      </c>
      <c r="U1922" s="12"/>
      <c r="V1922" s="9"/>
      <c r="W1922" s="12" t="s">
        <v>93</v>
      </c>
      <c r="X1922" s="12"/>
      <c r="Y1922" s="12"/>
      <c r="Z1922" s="11"/>
      <c r="AA1922" s="14">
        <v>0</v>
      </c>
      <c r="AB1922" s="14">
        <v>0</v>
      </c>
      <c r="AC1922" s="14">
        <v>33727.35</v>
      </c>
      <c r="AD1922" s="14">
        <v>0</v>
      </c>
      <c r="AE1922" s="161">
        <f>SUM(TAMPData2202[[#This Row],[2022 PE Obligations]:[2022 Paving Obligations]])</f>
        <v>33727.35</v>
      </c>
      <c r="AF1922" s="14">
        <v>0</v>
      </c>
      <c r="AG1922" s="14">
        <v>0</v>
      </c>
      <c r="AH1922" s="14">
        <v>33727.35</v>
      </c>
      <c r="AI1922" s="14">
        <v>0</v>
      </c>
      <c r="AJ1922" s="14">
        <v>33727.35</v>
      </c>
      <c r="AK1922" s="16" t="s">
        <v>7456</v>
      </c>
    </row>
    <row r="1923" spans="1:37" ht="36" x14ac:dyDescent="0.35">
      <c r="A1923" s="159">
        <v>131998</v>
      </c>
      <c r="B1923" s="8">
        <v>6</v>
      </c>
      <c r="C1923" s="9" t="s">
        <v>85</v>
      </c>
      <c r="D1923" s="10">
        <v>44411</v>
      </c>
      <c r="E1923" s="9" t="s">
        <v>143</v>
      </c>
      <c r="F1923" s="10">
        <v>44523</v>
      </c>
      <c r="G1923" s="9" t="s">
        <v>1132</v>
      </c>
      <c r="H1923" s="11" t="s">
        <v>667</v>
      </c>
      <c r="I1923" s="9"/>
      <c r="J1923" s="12"/>
      <c r="K1923" s="9"/>
      <c r="L1923" s="12" t="s">
        <v>4981</v>
      </c>
      <c r="M1923" s="11" t="s">
        <v>7457</v>
      </c>
      <c r="N1923" s="11" t="s">
        <v>7458</v>
      </c>
      <c r="O1923" s="9" t="s">
        <v>7459</v>
      </c>
      <c r="P1923" s="9" t="s">
        <v>1723</v>
      </c>
      <c r="Q1923" s="11"/>
      <c r="R1923" s="166" t="s">
        <v>1724</v>
      </c>
      <c r="S1923" s="166" t="s">
        <v>41</v>
      </c>
      <c r="T1923" s="15" t="s">
        <v>505</v>
      </c>
      <c r="U1923" s="10">
        <v>44841</v>
      </c>
      <c r="V1923" s="9"/>
      <c r="W1923" s="12" t="s">
        <v>93</v>
      </c>
      <c r="X1923" s="12" t="s">
        <v>2167</v>
      </c>
      <c r="Y1923" s="153" t="s">
        <v>29</v>
      </c>
      <c r="Z1923" s="11"/>
      <c r="AA1923" s="14">
        <v>600000</v>
      </c>
      <c r="AB1923" s="14">
        <v>0</v>
      </c>
      <c r="AC1923" s="14">
        <v>0</v>
      </c>
      <c r="AD1923" s="14">
        <v>0</v>
      </c>
      <c r="AE1923" s="161">
        <f>SUM(TAMPData2202[[#This Row],[2022 PE Obligations]:[2022 Paving Obligations]])</f>
        <v>600000</v>
      </c>
      <c r="AF1923" s="14">
        <v>600000</v>
      </c>
      <c r="AG1923" s="14">
        <v>0</v>
      </c>
      <c r="AH1923" s="14">
        <v>0</v>
      </c>
      <c r="AI1923" s="14">
        <v>0</v>
      </c>
      <c r="AJ1923" s="14">
        <v>600000</v>
      </c>
      <c r="AK1923" s="16" t="s">
        <v>7460</v>
      </c>
    </row>
    <row r="1924" spans="1:37" hidden="1" x14ac:dyDescent="0.35">
      <c r="A1924" s="159">
        <v>131999</v>
      </c>
      <c r="B1924" s="8">
        <v>3</v>
      </c>
      <c r="C1924" s="9" t="s">
        <v>85</v>
      </c>
      <c r="D1924" s="10">
        <v>44411</v>
      </c>
      <c r="E1924" s="9" t="s">
        <v>6624</v>
      </c>
      <c r="F1924" s="10">
        <v>44536</v>
      </c>
      <c r="G1924" s="9" t="s">
        <v>152</v>
      </c>
      <c r="H1924" s="11" t="s">
        <v>242</v>
      </c>
      <c r="I1924" s="9"/>
      <c r="J1924" s="12"/>
      <c r="K1924" s="9"/>
      <c r="L1924" s="12"/>
      <c r="M1924" s="11" t="s">
        <v>7461</v>
      </c>
      <c r="N1924" s="11"/>
      <c r="O1924" s="9" t="s">
        <v>119</v>
      </c>
      <c r="P1924" s="9" t="s">
        <v>19</v>
      </c>
      <c r="Q1924" s="11"/>
      <c r="R1924" s="166" t="s">
        <v>1778</v>
      </c>
      <c r="S1924" s="166" t="s">
        <v>1778</v>
      </c>
      <c r="T1924" s="15" t="s">
        <v>505</v>
      </c>
      <c r="U1924" s="12"/>
      <c r="V1924" s="9"/>
      <c r="W1924" s="12" t="s">
        <v>93</v>
      </c>
      <c r="X1924" s="12"/>
      <c r="Y1924" s="12"/>
      <c r="Z1924" s="11"/>
      <c r="AA1924" s="14">
        <v>0</v>
      </c>
      <c r="AB1924" s="14">
        <v>0</v>
      </c>
      <c r="AC1924" s="14">
        <v>90784.93</v>
      </c>
      <c r="AD1924" s="14">
        <v>0</v>
      </c>
      <c r="AE1924" s="161">
        <f>SUM(TAMPData2202[[#This Row],[2022 PE Obligations]:[2022 Paving Obligations]])</f>
        <v>90784.93</v>
      </c>
      <c r="AF1924" s="14">
        <v>0</v>
      </c>
      <c r="AG1924" s="14">
        <v>0</v>
      </c>
      <c r="AH1924" s="14">
        <v>90784.93</v>
      </c>
      <c r="AI1924" s="14">
        <v>0</v>
      </c>
      <c r="AJ1924" s="14">
        <v>90784.93</v>
      </c>
      <c r="AK1924" s="16" t="s">
        <v>7462</v>
      </c>
    </row>
    <row r="1925" spans="1:37" ht="90" hidden="1" x14ac:dyDescent="0.35">
      <c r="A1925" s="159">
        <v>132000</v>
      </c>
      <c r="B1925" s="8">
        <v>4</v>
      </c>
      <c r="C1925" s="9" t="s">
        <v>85</v>
      </c>
      <c r="D1925" s="10">
        <v>44411</v>
      </c>
      <c r="E1925" s="9" t="s">
        <v>235</v>
      </c>
      <c r="F1925" s="10">
        <v>44411</v>
      </c>
      <c r="G1925" s="9" t="s">
        <v>235</v>
      </c>
      <c r="H1925" s="11" t="s">
        <v>415</v>
      </c>
      <c r="I1925" s="9"/>
      <c r="J1925" s="12"/>
      <c r="K1925" s="9"/>
      <c r="L1925" s="12" t="s">
        <v>4981</v>
      </c>
      <c r="M1925" s="11" t="s">
        <v>7463</v>
      </c>
      <c r="N1925" s="11" t="s">
        <v>7464</v>
      </c>
      <c r="O1925" s="9" t="s">
        <v>6499</v>
      </c>
      <c r="P1925" s="9" t="s">
        <v>4979</v>
      </c>
      <c r="Q1925" s="11"/>
      <c r="R1925" s="166" t="s">
        <v>1778</v>
      </c>
      <c r="S1925" s="9"/>
      <c r="T1925" s="15" t="s">
        <v>505</v>
      </c>
      <c r="U1925" s="12"/>
      <c r="V1925" s="9"/>
      <c r="W1925" s="12" t="s">
        <v>93</v>
      </c>
      <c r="X1925" s="12"/>
      <c r="Y1925" s="12"/>
      <c r="Z1925" s="11"/>
      <c r="AA1925" s="14">
        <v>0</v>
      </c>
      <c r="AB1925" s="14">
        <v>0</v>
      </c>
      <c r="AC1925" s="14">
        <v>55900</v>
      </c>
      <c r="AD1925" s="14">
        <v>0</v>
      </c>
      <c r="AE1925" s="161">
        <f>SUM(TAMPData2202[[#This Row],[2022 PE Obligations]:[2022 Paving Obligations]])</f>
        <v>55900</v>
      </c>
      <c r="AF1925" s="14">
        <v>0</v>
      </c>
      <c r="AG1925" s="14">
        <v>0</v>
      </c>
      <c r="AH1925" s="14">
        <v>55900</v>
      </c>
      <c r="AI1925" s="14">
        <v>0</v>
      </c>
      <c r="AJ1925" s="14">
        <v>55900</v>
      </c>
      <c r="AK1925" s="16" t="s">
        <v>7465</v>
      </c>
    </row>
    <row r="1926" spans="1:37" hidden="1" x14ac:dyDescent="0.35">
      <c r="A1926" s="159">
        <v>132001</v>
      </c>
      <c r="B1926" s="8">
        <v>3</v>
      </c>
      <c r="C1926" s="9" t="s">
        <v>85</v>
      </c>
      <c r="D1926" s="10">
        <v>44411</v>
      </c>
      <c r="E1926" s="9" t="s">
        <v>228</v>
      </c>
      <c r="F1926" s="10">
        <v>44411</v>
      </c>
      <c r="G1926" s="9" t="s">
        <v>253</v>
      </c>
      <c r="H1926" s="11" t="s">
        <v>99</v>
      </c>
      <c r="I1926" s="9" t="s">
        <v>7466</v>
      </c>
      <c r="J1926" s="12"/>
      <c r="K1926" s="9" t="s">
        <v>7467</v>
      </c>
      <c r="L1926" s="12" t="s">
        <v>183</v>
      </c>
      <c r="M1926" s="11" t="s">
        <v>7468</v>
      </c>
      <c r="N1926" s="11"/>
      <c r="O1926" s="9" t="s">
        <v>4183</v>
      </c>
      <c r="P1926" s="9" t="s">
        <v>157</v>
      </c>
      <c r="Q1926" s="11"/>
      <c r="R1926" s="166" t="s">
        <v>47</v>
      </c>
      <c r="S1926" s="9"/>
      <c r="T1926" s="13">
        <v>2.331</v>
      </c>
      <c r="U1926" s="12"/>
      <c r="V1926" s="9"/>
      <c r="W1926" s="12" t="s">
        <v>93</v>
      </c>
      <c r="X1926" s="12" t="s">
        <v>186</v>
      </c>
      <c r="Y1926" s="153" t="s">
        <v>34</v>
      </c>
      <c r="Z1926" s="11"/>
      <c r="AA1926" s="14">
        <v>0</v>
      </c>
      <c r="AB1926" s="14">
        <v>0</v>
      </c>
      <c r="AC1926" s="14">
        <v>0</v>
      </c>
      <c r="AD1926" s="14">
        <v>330946</v>
      </c>
      <c r="AE1926" s="161">
        <f>SUM(TAMPData2202[[#This Row],[2022 PE Obligations]:[2022 Paving Obligations]])</f>
        <v>330946</v>
      </c>
      <c r="AF1926" s="14">
        <v>0</v>
      </c>
      <c r="AG1926" s="14">
        <v>0</v>
      </c>
      <c r="AH1926" s="14">
        <v>0</v>
      </c>
      <c r="AI1926" s="14">
        <v>330946</v>
      </c>
      <c r="AJ1926" s="14">
        <v>330946</v>
      </c>
      <c r="AK1926" s="16" t="s">
        <v>7469</v>
      </c>
    </row>
    <row r="1927" spans="1:37" hidden="1" x14ac:dyDescent="0.35">
      <c r="A1927" s="159">
        <v>132002</v>
      </c>
      <c r="B1927" s="8">
        <v>1</v>
      </c>
      <c r="C1927" s="9" t="s">
        <v>85</v>
      </c>
      <c r="D1927" s="10">
        <v>44411</v>
      </c>
      <c r="E1927" s="9" t="s">
        <v>6624</v>
      </c>
      <c r="F1927" s="10">
        <v>44536</v>
      </c>
      <c r="G1927" s="9" t="s">
        <v>152</v>
      </c>
      <c r="H1927" s="11" t="s">
        <v>162</v>
      </c>
      <c r="I1927" s="9"/>
      <c r="J1927" s="12"/>
      <c r="K1927" s="9"/>
      <c r="L1927" s="12"/>
      <c r="M1927" s="11" t="s">
        <v>7470</v>
      </c>
      <c r="N1927" s="11"/>
      <c r="O1927" s="9" t="s">
        <v>119</v>
      </c>
      <c r="P1927" s="9" t="s">
        <v>19</v>
      </c>
      <c r="Q1927" s="11"/>
      <c r="R1927" s="166" t="s">
        <v>1778</v>
      </c>
      <c r="S1927" s="166" t="s">
        <v>1778</v>
      </c>
      <c r="T1927" s="15" t="s">
        <v>505</v>
      </c>
      <c r="U1927" s="12"/>
      <c r="V1927" s="9"/>
      <c r="W1927" s="12" t="s">
        <v>93</v>
      </c>
      <c r="X1927" s="12"/>
      <c r="Y1927" s="12"/>
      <c r="Z1927" s="11"/>
      <c r="AA1927" s="14">
        <v>0</v>
      </c>
      <c r="AB1927" s="14">
        <v>0</v>
      </c>
      <c r="AC1927" s="14">
        <v>29145.599999999999</v>
      </c>
      <c r="AD1927" s="14">
        <v>0</v>
      </c>
      <c r="AE1927" s="161">
        <f>SUM(TAMPData2202[[#This Row],[2022 PE Obligations]:[2022 Paving Obligations]])</f>
        <v>29145.599999999999</v>
      </c>
      <c r="AF1927" s="14">
        <v>0</v>
      </c>
      <c r="AG1927" s="14">
        <v>0</v>
      </c>
      <c r="AH1927" s="14">
        <v>29145.599999999999</v>
      </c>
      <c r="AI1927" s="14">
        <v>0</v>
      </c>
      <c r="AJ1927" s="14">
        <v>29145.599999999999</v>
      </c>
      <c r="AK1927" s="16" t="s">
        <v>7471</v>
      </c>
    </row>
    <row r="1928" spans="1:37" hidden="1" x14ac:dyDescent="0.35">
      <c r="A1928" s="159">
        <v>132003</v>
      </c>
      <c r="B1928" s="8">
        <v>4</v>
      </c>
      <c r="C1928" s="9" t="s">
        <v>85</v>
      </c>
      <c r="D1928" s="10">
        <v>44412</v>
      </c>
      <c r="E1928" s="9" t="s">
        <v>1397</v>
      </c>
      <c r="F1928" s="10">
        <v>44579</v>
      </c>
      <c r="G1928" s="9" t="s">
        <v>87</v>
      </c>
      <c r="H1928" s="11" t="s">
        <v>88</v>
      </c>
      <c r="I1928" s="9" t="s">
        <v>477</v>
      </c>
      <c r="J1928" s="12" t="s">
        <v>299</v>
      </c>
      <c r="K1928" s="9"/>
      <c r="L1928" s="12" t="s">
        <v>300</v>
      </c>
      <c r="M1928" s="11" t="s">
        <v>7472</v>
      </c>
      <c r="N1928" s="11" t="s">
        <v>7473</v>
      </c>
      <c r="O1928" s="9" t="s">
        <v>91</v>
      </c>
      <c r="P1928" s="9" t="s">
        <v>5098</v>
      </c>
      <c r="Q1928" s="11"/>
      <c r="R1928" s="166" t="s">
        <v>1778</v>
      </c>
      <c r="S1928" s="9"/>
      <c r="T1928" s="15" t="s">
        <v>505</v>
      </c>
      <c r="U1928" s="12"/>
      <c r="V1928" s="9"/>
      <c r="W1928" s="12" t="s">
        <v>93</v>
      </c>
      <c r="X1928" s="12" t="s">
        <v>6163</v>
      </c>
      <c r="Y1928" s="153" t="s">
        <v>29</v>
      </c>
      <c r="Z1928" s="11"/>
      <c r="AA1928" s="14">
        <v>150000</v>
      </c>
      <c r="AB1928" s="14">
        <v>0</v>
      </c>
      <c r="AC1928" s="14">
        <v>0</v>
      </c>
      <c r="AD1928" s="14">
        <v>0</v>
      </c>
      <c r="AE1928" s="161">
        <f>SUM(TAMPData2202[[#This Row],[2022 PE Obligations]:[2022 Paving Obligations]])</f>
        <v>150000</v>
      </c>
      <c r="AF1928" s="14">
        <v>150000</v>
      </c>
      <c r="AG1928" s="14">
        <v>0</v>
      </c>
      <c r="AH1928" s="14">
        <v>0</v>
      </c>
      <c r="AI1928" s="14">
        <v>0</v>
      </c>
      <c r="AJ1928" s="14">
        <v>150000</v>
      </c>
      <c r="AK1928" s="16"/>
    </row>
    <row r="1929" spans="1:37" ht="72" hidden="1" x14ac:dyDescent="0.35">
      <c r="A1929" s="159">
        <v>132004</v>
      </c>
      <c r="B1929" s="8">
        <v>4</v>
      </c>
      <c r="C1929" s="9" t="s">
        <v>85</v>
      </c>
      <c r="D1929" s="10">
        <v>44412</v>
      </c>
      <c r="E1929" s="9" t="s">
        <v>1503</v>
      </c>
      <c r="F1929" s="10">
        <v>44560</v>
      </c>
      <c r="G1929" s="9" t="s">
        <v>98</v>
      </c>
      <c r="H1929" s="11" t="s">
        <v>750</v>
      </c>
      <c r="I1929" s="9" t="s">
        <v>1505</v>
      </c>
      <c r="J1929" s="12" t="s">
        <v>1506</v>
      </c>
      <c r="K1929" s="9"/>
      <c r="L1929" s="12"/>
      <c r="M1929" s="11" t="s">
        <v>2201</v>
      </c>
      <c r="N1929" s="11" t="s">
        <v>2202</v>
      </c>
      <c r="O1929" s="9" t="s">
        <v>1509</v>
      </c>
      <c r="P1929" s="9" t="s">
        <v>1789</v>
      </c>
      <c r="Q1929" s="11"/>
      <c r="R1929" s="9" t="s">
        <v>47</v>
      </c>
      <c r="S1929" s="9" t="s">
        <v>45</v>
      </c>
      <c r="T1929" s="15" t="s">
        <v>505</v>
      </c>
      <c r="U1929" s="12"/>
      <c r="V1929" s="9"/>
      <c r="W1929" s="12" t="s">
        <v>93</v>
      </c>
      <c r="X1929" s="12"/>
      <c r="Y1929" s="153" t="s">
        <v>34</v>
      </c>
      <c r="Z1929" s="11"/>
      <c r="AA1929" s="14">
        <v>131400</v>
      </c>
      <c r="AB1929" s="14">
        <v>0</v>
      </c>
      <c r="AC1929" s="14">
        <v>0</v>
      </c>
      <c r="AD1929" s="14">
        <v>0</v>
      </c>
      <c r="AE1929" s="165">
        <f>SUM(TAMPData2202[[#This Row],[2022 PE Obligations]:[2022 Paving Obligations]])</f>
        <v>131400</v>
      </c>
      <c r="AF1929" s="14">
        <v>131400</v>
      </c>
      <c r="AG1929" s="14">
        <v>0</v>
      </c>
      <c r="AH1929" s="14">
        <v>0</v>
      </c>
      <c r="AI1929" s="14">
        <v>0</v>
      </c>
      <c r="AJ1929" s="14">
        <v>131400</v>
      </c>
      <c r="AK1929" s="16" t="s">
        <v>2203</v>
      </c>
    </row>
    <row r="1930" spans="1:37" hidden="1" x14ac:dyDescent="0.35">
      <c r="A1930" s="159">
        <v>132005</v>
      </c>
      <c r="B1930" s="8">
        <v>3</v>
      </c>
      <c r="C1930" s="9" t="s">
        <v>85</v>
      </c>
      <c r="D1930" s="10">
        <v>44412</v>
      </c>
      <c r="E1930" s="9" t="s">
        <v>6445</v>
      </c>
      <c r="F1930" s="10">
        <v>44536</v>
      </c>
      <c r="G1930" s="9" t="s">
        <v>152</v>
      </c>
      <c r="H1930" s="11" t="s">
        <v>99</v>
      </c>
      <c r="I1930" s="9"/>
      <c r="J1930" s="12"/>
      <c r="K1930" s="9"/>
      <c r="L1930" s="12"/>
      <c r="M1930" s="11" t="s">
        <v>7474</v>
      </c>
      <c r="N1930" s="11"/>
      <c r="O1930" s="9" t="s">
        <v>6017</v>
      </c>
      <c r="P1930" s="9"/>
      <c r="Q1930" s="11"/>
      <c r="R1930" s="166" t="s">
        <v>1778</v>
      </c>
      <c r="S1930" s="166" t="s">
        <v>1778</v>
      </c>
      <c r="T1930" s="15" t="s">
        <v>505</v>
      </c>
      <c r="U1930" s="12"/>
      <c r="V1930" s="9"/>
      <c r="W1930" s="12" t="s">
        <v>93</v>
      </c>
      <c r="X1930" s="12"/>
      <c r="Y1930" s="12"/>
      <c r="Z1930" s="11"/>
      <c r="AA1930" s="14">
        <v>0</v>
      </c>
      <c r="AB1930" s="14">
        <v>0</v>
      </c>
      <c r="AC1930" s="14">
        <v>310403.84000000003</v>
      </c>
      <c r="AD1930" s="14">
        <v>0</v>
      </c>
      <c r="AE1930" s="161">
        <f>SUM(TAMPData2202[[#This Row],[2022 PE Obligations]:[2022 Paving Obligations]])</f>
        <v>310403.84000000003</v>
      </c>
      <c r="AF1930" s="14">
        <v>0</v>
      </c>
      <c r="AG1930" s="14">
        <v>0</v>
      </c>
      <c r="AH1930" s="14">
        <v>310403.84000000003</v>
      </c>
      <c r="AI1930" s="14">
        <v>0</v>
      </c>
      <c r="AJ1930" s="14">
        <v>310403.84000000003</v>
      </c>
      <c r="AK1930" s="16" t="s">
        <v>7475</v>
      </c>
    </row>
    <row r="1931" spans="1:37" hidden="1" x14ac:dyDescent="0.35">
      <c r="A1931" s="159">
        <v>132006</v>
      </c>
      <c r="B1931" s="8">
        <v>3</v>
      </c>
      <c r="C1931" s="9" t="s">
        <v>85</v>
      </c>
      <c r="D1931" s="10">
        <v>44412</v>
      </c>
      <c r="E1931" s="9" t="s">
        <v>6445</v>
      </c>
      <c r="F1931" s="10">
        <v>44470</v>
      </c>
      <c r="G1931" s="9" t="s">
        <v>152</v>
      </c>
      <c r="H1931" s="11" t="s">
        <v>785</v>
      </c>
      <c r="I1931" s="9"/>
      <c r="J1931" s="12"/>
      <c r="K1931" s="9"/>
      <c r="L1931" s="12"/>
      <c r="M1931" s="11" t="s">
        <v>7476</v>
      </c>
      <c r="N1931" s="11"/>
      <c r="O1931" s="9" t="s">
        <v>6017</v>
      </c>
      <c r="P1931" s="9"/>
      <c r="Q1931" s="11"/>
      <c r="R1931" s="166" t="s">
        <v>1778</v>
      </c>
      <c r="S1931" s="166" t="s">
        <v>1778</v>
      </c>
      <c r="T1931" s="15" t="s">
        <v>505</v>
      </c>
      <c r="U1931" s="12"/>
      <c r="V1931" s="9"/>
      <c r="W1931" s="12" t="s">
        <v>93</v>
      </c>
      <c r="X1931" s="12"/>
      <c r="Y1931" s="12"/>
      <c r="Z1931" s="11"/>
      <c r="AA1931" s="14">
        <v>0</v>
      </c>
      <c r="AB1931" s="14">
        <v>0</v>
      </c>
      <c r="AC1931" s="14">
        <v>8204912.8799999999</v>
      </c>
      <c r="AD1931" s="14">
        <v>0</v>
      </c>
      <c r="AE1931" s="161">
        <f>SUM(TAMPData2202[[#This Row],[2022 PE Obligations]:[2022 Paving Obligations]])</f>
        <v>8204912.8799999999</v>
      </c>
      <c r="AF1931" s="14">
        <v>0</v>
      </c>
      <c r="AG1931" s="14">
        <v>0</v>
      </c>
      <c r="AH1931" s="14">
        <v>8204912.8799999999</v>
      </c>
      <c r="AI1931" s="14">
        <v>0</v>
      </c>
      <c r="AJ1931" s="14">
        <v>8204912.8799999999</v>
      </c>
      <c r="AK1931" s="16" t="s">
        <v>7477</v>
      </c>
    </row>
    <row r="1932" spans="1:37" hidden="1" x14ac:dyDescent="0.35">
      <c r="A1932" s="159">
        <v>132007</v>
      </c>
      <c r="B1932" s="8">
        <v>1</v>
      </c>
      <c r="C1932" s="9" t="s">
        <v>85</v>
      </c>
      <c r="D1932" s="10">
        <v>44413</v>
      </c>
      <c r="E1932" s="9" t="s">
        <v>6624</v>
      </c>
      <c r="F1932" s="10">
        <v>44536</v>
      </c>
      <c r="G1932" s="9" t="s">
        <v>152</v>
      </c>
      <c r="H1932" s="11" t="s">
        <v>1633</v>
      </c>
      <c r="I1932" s="9"/>
      <c r="J1932" s="12"/>
      <c r="K1932" s="9"/>
      <c r="L1932" s="12"/>
      <c r="M1932" s="11" t="s">
        <v>7478</v>
      </c>
      <c r="N1932" s="11"/>
      <c r="O1932" s="9" t="s">
        <v>119</v>
      </c>
      <c r="P1932" s="9" t="s">
        <v>19</v>
      </c>
      <c r="Q1932" s="11"/>
      <c r="R1932" s="166" t="s">
        <v>1778</v>
      </c>
      <c r="S1932" s="166" t="s">
        <v>1778</v>
      </c>
      <c r="T1932" s="15" t="s">
        <v>505</v>
      </c>
      <c r="U1932" s="12"/>
      <c r="V1932" s="9"/>
      <c r="W1932" s="12" t="s">
        <v>93</v>
      </c>
      <c r="X1932" s="12"/>
      <c r="Y1932" s="12"/>
      <c r="Z1932" s="11"/>
      <c r="AA1932" s="14">
        <v>0</v>
      </c>
      <c r="AB1932" s="14">
        <v>0</v>
      </c>
      <c r="AC1932" s="14">
        <v>44456.1</v>
      </c>
      <c r="AD1932" s="14">
        <v>0</v>
      </c>
      <c r="AE1932" s="161">
        <f>SUM(TAMPData2202[[#This Row],[2022 PE Obligations]:[2022 Paving Obligations]])</f>
        <v>44456.1</v>
      </c>
      <c r="AF1932" s="14">
        <v>0</v>
      </c>
      <c r="AG1932" s="14">
        <v>0</v>
      </c>
      <c r="AH1932" s="14">
        <v>44456.1</v>
      </c>
      <c r="AI1932" s="14">
        <v>0</v>
      </c>
      <c r="AJ1932" s="14">
        <v>44456.1</v>
      </c>
      <c r="AK1932" s="16" t="s">
        <v>7479</v>
      </c>
    </row>
    <row r="1933" spans="1:37" hidden="1" x14ac:dyDescent="0.35">
      <c r="A1933" s="159">
        <v>132008</v>
      </c>
      <c r="B1933" s="8">
        <v>1</v>
      </c>
      <c r="C1933" s="9" t="s">
        <v>85</v>
      </c>
      <c r="D1933" s="10">
        <v>44413</v>
      </c>
      <c r="E1933" s="9" t="s">
        <v>2180</v>
      </c>
      <c r="F1933" s="10">
        <v>44536</v>
      </c>
      <c r="G1933" s="9" t="s">
        <v>152</v>
      </c>
      <c r="H1933" s="11" t="s">
        <v>297</v>
      </c>
      <c r="I1933" s="9" t="s">
        <v>7480</v>
      </c>
      <c r="J1933" s="12" t="s">
        <v>101</v>
      </c>
      <c r="K1933" s="9"/>
      <c r="L1933" s="12" t="s">
        <v>101</v>
      </c>
      <c r="M1933" s="11" t="s">
        <v>7481</v>
      </c>
      <c r="N1933" s="11" t="s">
        <v>2935</v>
      </c>
      <c r="O1933" s="9" t="s">
        <v>1836</v>
      </c>
      <c r="P1933" s="9" t="s">
        <v>5440</v>
      </c>
      <c r="Q1933" s="11"/>
      <c r="R1933" s="166" t="s">
        <v>1778</v>
      </c>
      <c r="S1933" s="9"/>
      <c r="T1933" s="13">
        <v>0.51</v>
      </c>
      <c r="U1933" s="12"/>
      <c r="V1933" s="9"/>
      <c r="W1933" s="12" t="s">
        <v>93</v>
      </c>
      <c r="X1933" s="12" t="s">
        <v>103</v>
      </c>
      <c r="Y1933" s="12"/>
      <c r="Z1933" s="11"/>
      <c r="AA1933" s="14">
        <v>40000</v>
      </c>
      <c r="AB1933" s="14">
        <v>0</v>
      </c>
      <c r="AC1933" s="14">
        <v>0</v>
      </c>
      <c r="AD1933" s="14">
        <v>0</v>
      </c>
      <c r="AE1933" s="161">
        <f>SUM(TAMPData2202[[#This Row],[2022 PE Obligations]:[2022 Paving Obligations]])</f>
        <v>40000</v>
      </c>
      <c r="AF1933" s="14">
        <v>40000</v>
      </c>
      <c r="AG1933" s="14">
        <v>0</v>
      </c>
      <c r="AH1933" s="14">
        <v>0</v>
      </c>
      <c r="AI1933" s="14">
        <v>0</v>
      </c>
      <c r="AJ1933" s="14">
        <v>40000</v>
      </c>
      <c r="AK1933" s="16" t="s">
        <v>7482</v>
      </c>
    </row>
    <row r="1934" spans="1:37" hidden="1" x14ac:dyDescent="0.35">
      <c r="A1934" s="159">
        <v>132009</v>
      </c>
      <c r="B1934" s="8">
        <v>6</v>
      </c>
      <c r="C1934" s="9" t="s">
        <v>85</v>
      </c>
      <c r="D1934" s="10">
        <v>44414</v>
      </c>
      <c r="E1934" s="9" t="s">
        <v>5869</v>
      </c>
      <c r="F1934" s="10">
        <v>44414</v>
      </c>
      <c r="G1934" s="9" t="s">
        <v>5665</v>
      </c>
      <c r="H1934" s="11" t="s">
        <v>667</v>
      </c>
      <c r="I1934" s="9"/>
      <c r="J1934" s="12"/>
      <c r="K1934" s="9"/>
      <c r="L1934" s="12"/>
      <c r="M1934" s="11" t="s">
        <v>7483</v>
      </c>
      <c r="N1934" s="11"/>
      <c r="O1934" s="9" t="s">
        <v>5122</v>
      </c>
      <c r="P1934" s="9" t="s">
        <v>5123</v>
      </c>
      <c r="Q1934" s="11"/>
      <c r="R1934" s="166" t="s">
        <v>1778</v>
      </c>
      <c r="S1934" s="166" t="s">
        <v>1778</v>
      </c>
      <c r="T1934" s="15" t="s">
        <v>505</v>
      </c>
      <c r="U1934" s="12"/>
      <c r="V1934" s="9"/>
      <c r="W1934" s="12" t="s">
        <v>93</v>
      </c>
      <c r="X1934" s="12"/>
      <c r="Y1934" s="12"/>
      <c r="Z1934" s="11"/>
      <c r="AA1934" s="14">
        <v>0</v>
      </c>
      <c r="AB1934" s="14">
        <v>0</v>
      </c>
      <c r="AC1934" s="14">
        <v>500000</v>
      </c>
      <c r="AD1934" s="14">
        <v>0</v>
      </c>
      <c r="AE1934" s="161">
        <f>SUM(TAMPData2202[[#This Row],[2022 PE Obligations]:[2022 Paving Obligations]])</f>
        <v>500000</v>
      </c>
      <c r="AF1934" s="14">
        <v>0</v>
      </c>
      <c r="AG1934" s="14">
        <v>0</v>
      </c>
      <c r="AH1934" s="14">
        <v>500000</v>
      </c>
      <c r="AI1934" s="14">
        <v>0</v>
      </c>
      <c r="AJ1934" s="14">
        <v>500000</v>
      </c>
      <c r="AK1934" s="16" t="s">
        <v>7484</v>
      </c>
    </row>
    <row r="1935" spans="1:37" hidden="1" x14ac:dyDescent="0.35">
      <c r="A1935" s="159">
        <v>132010</v>
      </c>
      <c r="B1935" s="8">
        <v>6</v>
      </c>
      <c r="C1935" s="9" t="s">
        <v>85</v>
      </c>
      <c r="D1935" s="10">
        <v>44414</v>
      </c>
      <c r="E1935" s="9" t="s">
        <v>5869</v>
      </c>
      <c r="F1935" s="10">
        <v>44414</v>
      </c>
      <c r="G1935" s="9" t="s">
        <v>5665</v>
      </c>
      <c r="H1935" s="11" t="s">
        <v>667</v>
      </c>
      <c r="I1935" s="9"/>
      <c r="J1935" s="12"/>
      <c r="K1935" s="9"/>
      <c r="L1935" s="12"/>
      <c r="M1935" s="11" t="s">
        <v>7485</v>
      </c>
      <c r="N1935" s="11"/>
      <c r="O1935" s="9" t="s">
        <v>5122</v>
      </c>
      <c r="P1935" s="9" t="s">
        <v>5123</v>
      </c>
      <c r="Q1935" s="11"/>
      <c r="R1935" s="166" t="s">
        <v>1778</v>
      </c>
      <c r="S1935" s="166" t="s">
        <v>1778</v>
      </c>
      <c r="T1935" s="15" t="s">
        <v>505</v>
      </c>
      <c r="U1935" s="12"/>
      <c r="V1935" s="9"/>
      <c r="W1935" s="12" t="s">
        <v>93</v>
      </c>
      <c r="X1935" s="12"/>
      <c r="Y1935" s="12"/>
      <c r="Z1935" s="11"/>
      <c r="AA1935" s="14">
        <v>0</v>
      </c>
      <c r="AB1935" s="14">
        <v>0</v>
      </c>
      <c r="AC1935" s="14">
        <v>500000</v>
      </c>
      <c r="AD1935" s="14">
        <v>0</v>
      </c>
      <c r="AE1935" s="161">
        <f>SUM(TAMPData2202[[#This Row],[2022 PE Obligations]:[2022 Paving Obligations]])</f>
        <v>500000</v>
      </c>
      <c r="AF1935" s="14">
        <v>0</v>
      </c>
      <c r="AG1935" s="14">
        <v>0</v>
      </c>
      <c r="AH1935" s="14">
        <v>500000</v>
      </c>
      <c r="AI1935" s="14">
        <v>0</v>
      </c>
      <c r="AJ1935" s="14">
        <v>500000</v>
      </c>
      <c r="AK1935" s="16" t="s">
        <v>7486</v>
      </c>
    </row>
    <row r="1936" spans="1:37" hidden="1" x14ac:dyDescent="0.35">
      <c r="A1936" s="159">
        <v>132011</v>
      </c>
      <c r="B1936" s="8">
        <v>1</v>
      </c>
      <c r="C1936" s="9" t="s">
        <v>85</v>
      </c>
      <c r="D1936" s="10">
        <v>44414</v>
      </c>
      <c r="E1936" s="9" t="s">
        <v>6608</v>
      </c>
      <c r="F1936" s="10">
        <v>44414</v>
      </c>
      <c r="G1936" s="9" t="s">
        <v>6608</v>
      </c>
      <c r="H1936" s="11" t="s">
        <v>1160</v>
      </c>
      <c r="I1936" s="9"/>
      <c r="J1936" s="12"/>
      <c r="K1936" s="9"/>
      <c r="L1936" s="12"/>
      <c r="M1936" s="11" t="s">
        <v>7487</v>
      </c>
      <c r="N1936" s="11"/>
      <c r="O1936" s="9" t="s">
        <v>5122</v>
      </c>
      <c r="P1936" s="9" t="s">
        <v>5123</v>
      </c>
      <c r="Q1936" s="11"/>
      <c r="R1936" s="166" t="s">
        <v>1778</v>
      </c>
      <c r="S1936" s="166" t="s">
        <v>1778</v>
      </c>
      <c r="T1936" s="15" t="s">
        <v>505</v>
      </c>
      <c r="U1936" s="12"/>
      <c r="V1936" s="9"/>
      <c r="W1936" s="12" t="s">
        <v>93</v>
      </c>
      <c r="X1936" s="12"/>
      <c r="Y1936" s="12"/>
      <c r="Z1936" s="11"/>
      <c r="AA1936" s="14">
        <v>0</v>
      </c>
      <c r="AB1936" s="14">
        <v>0</v>
      </c>
      <c r="AC1936" s="14">
        <v>13000</v>
      </c>
      <c r="AD1936" s="14">
        <v>0</v>
      </c>
      <c r="AE1936" s="161">
        <f>SUM(TAMPData2202[[#This Row],[2022 PE Obligations]:[2022 Paving Obligations]])</f>
        <v>13000</v>
      </c>
      <c r="AF1936" s="14">
        <v>0</v>
      </c>
      <c r="AG1936" s="14">
        <v>0</v>
      </c>
      <c r="AH1936" s="14">
        <v>13000</v>
      </c>
      <c r="AI1936" s="14">
        <v>0</v>
      </c>
      <c r="AJ1936" s="14">
        <v>13000</v>
      </c>
      <c r="AK1936" s="16" t="s">
        <v>7488</v>
      </c>
    </row>
    <row r="1937" spans="1:37" hidden="1" x14ac:dyDescent="0.35">
      <c r="A1937" s="159">
        <v>132012</v>
      </c>
      <c r="B1937" s="8">
        <v>1</v>
      </c>
      <c r="C1937" s="9" t="s">
        <v>85</v>
      </c>
      <c r="D1937" s="10">
        <v>44414</v>
      </c>
      <c r="E1937" s="9" t="s">
        <v>6608</v>
      </c>
      <c r="F1937" s="10">
        <v>44414</v>
      </c>
      <c r="G1937" s="9" t="s">
        <v>6608</v>
      </c>
      <c r="H1937" s="11" t="s">
        <v>386</v>
      </c>
      <c r="I1937" s="9"/>
      <c r="J1937" s="12"/>
      <c r="K1937" s="9"/>
      <c r="L1937" s="12"/>
      <c r="M1937" s="11" t="s">
        <v>7489</v>
      </c>
      <c r="N1937" s="11"/>
      <c r="O1937" s="9" t="s">
        <v>5122</v>
      </c>
      <c r="P1937" s="9" t="s">
        <v>5123</v>
      </c>
      <c r="Q1937" s="11"/>
      <c r="R1937" s="166" t="s">
        <v>1778</v>
      </c>
      <c r="S1937" s="166" t="s">
        <v>1778</v>
      </c>
      <c r="T1937" s="15" t="s">
        <v>505</v>
      </c>
      <c r="U1937" s="12"/>
      <c r="V1937" s="9"/>
      <c r="W1937" s="12" t="s">
        <v>93</v>
      </c>
      <c r="X1937" s="12"/>
      <c r="Y1937" s="12"/>
      <c r="Z1937" s="11"/>
      <c r="AA1937" s="14">
        <v>0</v>
      </c>
      <c r="AB1937" s="14">
        <v>0</v>
      </c>
      <c r="AC1937" s="14">
        <v>13000</v>
      </c>
      <c r="AD1937" s="14">
        <v>0</v>
      </c>
      <c r="AE1937" s="161">
        <f>SUM(TAMPData2202[[#This Row],[2022 PE Obligations]:[2022 Paving Obligations]])</f>
        <v>13000</v>
      </c>
      <c r="AF1937" s="14">
        <v>0</v>
      </c>
      <c r="AG1937" s="14">
        <v>0</v>
      </c>
      <c r="AH1937" s="14">
        <v>13000</v>
      </c>
      <c r="AI1937" s="14">
        <v>0</v>
      </c>
      <c r="AJ1937" s="14">
        <v>13000</v>
      </c>
      <c r="AK1937" s="16" t="s">
        <v>7490</v>
      </c>
    </row>
    <row r="1938" spans="1:37" hidden="1" x14ac:dyDescent="0.35">
      <c r="A1938" s="159">
        <v>132013</v>
      </c>
      <c r="B1938" s="8">
        <v>1</v>
      </c>
      <c r="C1938" s="9" t="s">
        <v>85</v>
      </c>
      <c r="D1938" s="10">
        <v>44414</v>
      </c>
      <c r="E1938" s="9" t="s">
        <v>6608</v>
      </c>
      <c r="F1938" s="10">
        <v>44414</v>
      </c>
      <c r="G1938" s="9" t="s">
        <v>6608</v>
      </c>
      <c r="H1938" s="11" t="s">
        <v>523</v>
      </c>
      <c r="I1938" s="9"/>
      <c r="J1938" s="12"/>
      <c r="K1938" s="9"/>
      <c r="L1938" s="12"/>
      <c r="M1938" s="11" t="s">
        <v>7491</v>
      </c>
      <c r="N1938" s="11"/>
      <c r="O1938" s="9" t="s">
        <v>5122</v>
      </c>
      <c r="P1938" s="9" t="s">
        <v>5123</v>
      </c>
      <c r="Q1938" s="11"/>
      <c r="R1938" s="166" t="s">
        <v>1778</v>
      </c>
      <c r="S1938" s="166" t="s">
        <v>1778</v>
      </c>
      <c r="T1938" s="15" t="s">
        <v>505</v>
      </c>
      <c r="U1938" s="12"/>
      <c r="V1938" s="9"/>
      <c r="W1938" s="12" t="s">
        <v>93</v>
      </c>
      <c r="X1938" s="12"/>
      <c r="Y1938" s="12"/>
      <c r="Z1938" s="11"/>
      <c r="AA1938" s="14">
        <v>0</v>
      </c>
      <c r="AB1938" s="14">
        <v>0</v>
      </c>
      <c r="AC1938" s="14">
        <v>13000</v>
      </c>
      <c r="AD1938" s="14">
        <v>0</v>
      </c>
      <c r="AE1938" s="161">
        <f>SUM(TAMPData2202[[#This Row],[2022 PE Obligations]:[2022 Paving Obligations]])</f>
        <v>13000</v>
      </c>
      <c r="AF1938" s="14">
        <v>0</v>
      </c>
      <c r="AG1938" s="14">
        <v>0</v>
      </c>
      <c r="AH1938" s="14">
        <v>13000</v>
      </c>
      <c r="AI1938" s="14">
        <v>0</v>
      </c>
      <c r="AJ1938" s="14">
        <v>13000</v>
      </c>
      <c r="AK1938" s="16" t="s">
        <v>7492</v>
      </c>
    </row>
    <row r="1939" spans="1:37" hidden="1" x14ac:dyDescent="0.35">
      <c r="A1939" s="159">
        <v>132014</v>
      </c>
      <c r="B1939" s="8">
        <v>2</v>
      </c>
      <c r="C1939" s="9" t="s">
        <v>85</v>
      </c>
      <c r="D1939" s="10">
        <v>44414</v>
      </c>
      <c r="E1939" s="9" t="s">
        <v>6608</v>
      </c>
      <c r="F1939" s="10">
        <v>44414</v>
      </c>
      <c r="G1939" s="9" t="s">
        <v>6608</v>
      </c>
      <c r="H1939" s="11" t="s">
        <v>404</v>
      </c>
      <c r="I1939" s="9"/>
      <c r="J1939" s="12"/>
      <c r="K1939" s="9"/>
      <c r="L1939" s="12"/>
      <c r="M1939" s="11" t="s">
        <v>7493</v>
      </c>
      <c r="N1939" s="11"/>
      <c r="O1939" s="9" t="s">
        <v>5122</v>
      </c>
      <c r="P1939" s="9" t="s">
        <v>5123</v>
      </c>
      <c r="Q1939" s="11"/>
      <c r="R1939" s="166" t="s">
        <v>1778</v>
      </c>
      <c r="S1939" s="166" t="s">
        <v>1778</v>
      </c>
      <c r="T1939" s="15" t="s">
        <v>505</v>
      </c>
      <c r="U1939" s="12"/>
      <c r="V1939" s="9"/>
      <c r="W1939" s="12" t="s">
        <v>93</v>
      </c>
      <c r="X1939" s="12"/>
      <c r="Y1939" s="12"/>
      <c r="Z1939" s="11"/>
      <c r="AA1939" s="14">
        <v>0</v>
      </c>
      <c r="AB1939" s="14">
        <v>0</v>
      </c>
      <c r="AC1939" s="14">
        <v>13000</v>
      </c>
      <c r="AD1939" s="14">
        <v>0</v>
      </c>
      <c r="AE1939" s="161">
        <f>SUM(TAMPData2202[[#This Row],[2022 PE Obligations]:[2022 Paving Obligations]])</f>
        <v>13000</v>
      </c>
      <c r="AF1939" s="14">
        <v>0</v>
      </c>
      <c r="AG1939" s="14">
        <v>0</v>
      </c>
      <c r="AH1939" s="14">
        <v>13000</v>
      </c>
      <c r="AI1939" s="14">
        <v>0</v>
      </c>
      <c r="AJ1939" s="14">
        <v>13000</v>
      </c>
      <c r="AK1939" s="16" t="s">
        <v>7494</v>
      </c>
    </row>
    <row r="1940" spans="1:37" hidden="1" x14ac:dyDescent="0.35">
      <c r="A1940" s="159">
        <v>132015</v>
      </c>
      <c r="B1940" s="8">
        <v>1</v>
      </c>
      <c r="C1940" s="9" t="s">
        <v>85</v>
      </c>
      <c r="D1940" s="10">
        <v>44414</v>
      </c>
      <c r="E1940" s="9" t="s">
        <v>6608</v>
      </c>
      <c r="F1940" s="10">
        <v>44414</v>
      </c>
      <c r="G1940" s="9" t="s">
        <v>6608</v>
      </c>
      <c r="H1940" s="11" t="s">
        <v>248</v>
      </c>
      <c r="I1940" s="9"/>
      <c r="J1940" s="12"/>
      <c r="K1940" s="9"/>
      <c r="L1940" s="12"/>
      <c r="M1940" s="11" t="s">
        <v>7495</v>
      </c>
      <c r="N1940" s="11"/>
      <c r="O1940" s="9" t="s">
        <v>5122</v>
      </c>
      <c r="P1940" s="9" t="s">
        <v>5123</v>
      </c>
      <c r="Q1940" s="11"/>
      <c r="R1940" s="166" t="s">
        <v>1778</v>
      </c>
      <c r="S1940" s="166" t="s">
        <v>1778</v>
      </c>
      <c r="T1940" s="15" t="s">
        <v>505</v>
      </c>
      <c r="U1940" s="12"/>
      <c r="V1940" s="9"/>
      <c r="W1940" s="12" t="s">
        <v>93</v>
      </c>
      <c r="X1940" s="12"/>
      <c r="Y1940" s="12"/>
      <c r="Z1940" s="11"/>
      <c r="AA1940" s="14">
        <v>0</v>
      </c>
      <c r="AB1940" s="14">
        <v>0</v>
      </c>
      <c r="AC1940" s="14">
        <v>23000</v>
      </c>
      <c r="AD1940" s="14">
        <v>0</v>
      </c>
      <c r="AE1940" s="161">
        <f>SUM(TAMPData2202[[#This Row],[2022 PE Obligations]:[2022 Paving Obligations]])</f>
        <v>23000</v>
      </c>
      <c r="AF1940" s="14">
        <v>0</v>
      </c>
      <c r="AG1940" s="14">
        <v>0</v>
      </c>
      <c r="AH1940" s="14">
        <v>23000</v>
      </c>
      <c r="AI1940" s="14">
        <v>0</v>
      </c>
      <c r="AJ1940" s="14">
        <v>23000</v>
      </c>
      <c r="AK1940" s="16" t="s">
        <v>7496</v>
      </c>
    </row>
    <row r="1941" spans="1:37" hidden="1" x14ac:dyDescent="0.35">
      <c r="A1941" s="159">
        <v>132016</v>
      </c>
      <c r="B1941" s="8">
        <v>1</v>
      </c>
      <c r="C1941" s="9" t="s">
        <v>85</v>
      </c>
      <c r="D1941" s="10">
        <v>44414</v>
      </c>
      <c r="E1941" s="9" t="s">
        <v>6608</v>
      </c>
      <c r="F1941" s="10">
        <v>44414</v>
      </c>
      <c r="G1941" s="9" t="s">
        <v>6608</v>
      </c>
      <c r="H1941" s="11" t="s">
        <v>285</v>
      </c>
      <c r="I1941" s="9"/>
      <c r="J1941" s="12"/>
      <c r="K1941" s="9"/>
      <c r="L1941" s="12"/>
      <c r="M1941" s="11" t="s">
        <v>7497</v>
      </c>
      <c r="N1941" s="11"/>
      <c r="O1941" s="9" t="s">
        <v>5122</v>
      </c>
      <c r="P1941" s="9" t="s">
        <v>5123</v>
      </c>
      <c r="Q1941" s="11"/>
      <c r="R1941" s="166" t="s">
        <v>1778</v>
      </c>
      <c r="S1941" s="166" t="s">
        <v>1778</v>
      </c>
      <c r="T1941" s="15" t="s">
        <v>505</v>
      </c>
      <c r="U1941" s="12"/>
      <c r="V1941" s="9"/>
      <c r="W1941" s="12" t="s">
        <v>93</v>
      </c>
      <c r="X1941" s="12"/>
      <c r="Y1941" s="12"/>
      <c r="Z1941" s="11"/>
      <c r="AA1941" s="14">
        <v>0</v>
      </c>
      <c r="AB1941" s="14">
        <v>0</v>
      </c>
      <c r="AC1941" s="14">
        <v>9000</v>
      </c>
      <c r="AD1941" s="14">
        <v>0</v>
      </c>
      <c r="AE1941" s="161">
        <f>SUM(TAMPData2202[[#This Row],[2022 PE Obligations]:[2022 Paving Obligations]])</f>
        <v>9000</v>
      </c>
      <c r="AF1941" s="14">
        <v>0</v>
      </c>
      <c r="AG1941" s="14">
        <v>0</v>
      </c>
      <c r="AH1941" s="14">
        <v>9000</v>
      </c>
      <c r="AI1941" s="14">
        <v>0</v>
      </c>
      <c r="AJ1941" s="14">
        <v>9000</v>
      </c>
      <c r="AK1941" s="16" t="s">
        <v>7498</v>
      </c>
    </row>
    <row r="1942" spans="1:37" ht="72" hidden="1" x14ac:dyDescent="0.35">
      <c r="A1942" s="159">
        <v>132017</v>
      </c>
      <c r="B1942" s="8">
        <v>1</v>
      </c>
      <c r="C1942" s="9" t="s">
        <v>85</v>
      </c>
      <c r="D1942" s="10">
        <v>44414</v>
      </c>
      <c r="E1942" s="9" t="s">
        <v>1503</v>
      </c>
      <c r="F1942" s="10">
        <v>44601</v>
      </c>
      <c r="G1942" s="9" t="s">
        <v>1785</v>
      </c>
      <c r="H1942" s="11" t="s">
        <v>1160</v>
      </c>
      <c r="I1942" s="9" t="s">
        <v>1505</v>
      </c>
      <c r="J1942" s="12" t="s">
        <v>1506</v>
      </c>
      <c r="K1942" s="9"/>
      <c r="L1942" s="12"/>
      <c r="M1942" s="11" t="s">
        <v>1507</v>
      </c>
      <c r="N1942" s="11" t="s">
        <v>1508</v>
      </c>
      <c r="O1942" s="9" t="s">
        <v>1509</v>
      </c>
      <c r="P1942" s="9" t="s">
        <v>166</v>
      </c>
      <c r="Q1942" s="11"/>
      <c r="R1942" s="9" t="s">
        <v>39</v>
      </c>
      <c r="S1942" s="9" t="s">
        <v>45</v>
      </c>
      <c r="T1942" s="15" t="s">
        <v>505</v>
      </c>
      <c r="U1942" s="10">
        <v>45156</v>
      </c>
      <c r="V1942" s="9"/>
      <c r="W1942" s="12" t="s">
        <v>93</v>
      </c>
      <c r="X1942" s="12" t="s">
        <v>103</v>
      </c>
      <c r="Y1942" s="153" t="s">
        <v>32</v>
      </c>
      <c r="Z1942" s="11" t="s">
        <v>1510</v>
      </c>
      <c r="AA1942" s="14">
        <v>983000</v>
      </c>
      <c r="AB1942" s="14">
        <v>0</v>
      </c>
      <c r="AC1942" s="14">
        <v>0</v>
      </c>
      <c r="AD1942" s="14">
        <v>0</v>
      </c>
      <c r="AE1942" s="165">
        <f>SUM(TAMPData2202[[#This Row],[2022 PE Obligations]:[2022 Paving Obligations]])</f>
        <v>983000</v>
      </c>
      <c r="AF1942" s="14">
        <v>983000</v>
      </c>
      <c r="AG1942" s="14">
        <v>0</v>
      </c>
      <c r="AH1942" s="14">
        <v>0</v>
      </c>
      <c r="AI1942" s="14">
        <v>0</v>
      </c>
      <c r="AJ1942" s="14">
        <v>983000</v>
      </c>
      <c r="AK1942" s="16" t="s">
        <v>1511</v>
      </c>
    </row>
    <row r="1943" spans="1:37" hidden="1" x14ac:dyDescent="0.35">
      <c r="A1943" s="159">
        <v>132018</v>
      </c>
      <c r="B1943" s="8">
        <v>1</v>
      </c>
      <c r="C1943" s="9" t="s">
        <v>114</v>
      </c>
      <c r="D1943" s="10">
        <v>44417</v>
      </c>
      <c r="E1943" s="9" t="s">
        <v>228</v>
      </c>
      <c r="F1943" s="10">
        <v>44596</v>
      </c>
      <c r="G1943" s="9" t="s">
        <v>228</v>
      </c>
      <c r="H1943" s="11" t="s">
        <v>2505</v>
      </c>
      <c r="I1943" s="9" t="s">
        <v>7499</v>
      </c>
      <c r="J1943" s="12"/>
      <c r="K1943" s="9" t="s">
        <v>7500</v>
      </c>
      <c r="L1943" s="12" t="s">
        <v>183</v>
      </c>
      <c r="M1943" s="11" t="s">
        <v>7501</v>
      </c>
      <c r="N1943" s="11"/>
      <c r="O1943" s="9" t="s">
        <v>4183</v>
      </c>
      <c r="P1943" s="9" t="s">
        <v>157</v>
      </c>
      <c r="Q1943" s="11"/>
      <c r="R1943" s="166" t="s">
        <v>47</v>
      </c>
      <c r="S1943" s="9"/>
      <c r="T1943" s="13">
        <v>1.2</v>
      </c>
      <c r="U1943" s="12"/>
      <c r="V1943" s="9"/>
      <c r="W1943" s="12" t="s">
        <v>93</v>
      </c>
      <c r="X1943" s="12" t="s">
        <v>186</v>
      </c>
      <c r="Y1943" s="153" t="s">
        <v>34</v>
      </c>
      <c r="Z1943" s="11"/>
      <c r="AA1943" s="14">
        <v>0</v>
      </c>
      <c r="AB1943" s="14">
        <v>0</v>
      </c>
      <c r="AC1943" s="14">
        <v>0</v>
      </c>
      <c r="AD1943" s="14">
        <v>82764.23</v>
      </c>
      <c r="AE1943" s="161">
        <f>SUM(TAMPData2202[[#This Row],[2022 PE Obligations]:[2022 Paving Obligations]])</f>
        <v>82764.23</v>
      </c>
      <c r="AF1943" s="14">
        <v>0</v>
      </c>
      <c r="AG1943" s="14">
        <v>0</v>
      </c>
      <c r="AH1943" s="14">
        <v>0</v>
      </c>
      <c r="AI1943" s="14">
        <v>82764.23</v>
      </c>
      <c r="AJ1943" s="14">
        <v>82764.23</v>
      </c>
      <c r="AK1943" s="16" t="s">
        <v>7502</v>
      </c>
    </row>
    <row r="1944" spans="1:37" hidden="1" x14ac:dyDescent="0.35">
      <c r="A1944" s="159">
        <v>132019</v>
      </c>
      <c r="B1944" s="8">
        <v>1</v>
      </c>
      <c r="C1944" s="9" t="s">
        <v>114</v>
      </c>
      <c r="D1944" s="10">
        <v>44417</v>
      </c>
      <c r="E1944" s="9" t="s">
        <v>228</v>
      </c>
      <c r="F1944" s="10">
        <v>44596</v>
      </c>
      <c r="G1944" s="9" t="s">
        <v>228</v>
      </c>
      <c r="H1944" s="11" t="s">
        <v>2505</v>
      </c>
      <c r="I1944" s="9" t="s">
        <v>7503</v>
      </c>
      <c r="J1944" s="12"/>
      <c r="K1944" s="9" t="s">
        <v>7504</v>
      </c>
      <c r="L1944" s="12" t="s">
        <v>183</v>
      </c>
      <c r="M1944" s="11" t="s">
        <v>7505</v>
      </c>
      <c r="N1944" s="11"/>
      <c r="O1944" s="9" t="s">
        <v>4183</v>
      </c>
      <c r="P1944" s="9" t="s">
        <v>157</v>
      </c>
      <c r="Q1944" s="11"/>
      <c r="R1944" s="166" t="s">
        <v>47</v>
      </c>
      <c r="S1944" s="9"/>
      <c r="T1944" s="13">
        <v>1.1000000000000001</v>
      </c>
      <c r="U1944" s="12"/>
      <c r="V1944" s="9"/>
      <c r="W1944" s="12" t="s">
        <v>93</v>
      </c>
      <c r="X1944" s="12" t="s">
        <v>186</v>
      </c>
      <c r="Y1944" s="153" t="s">
        <v>34</v>
      </c>
      <c r="Z1944" s="11"/>
      <c r="AA1944" s="14">
        <v>0</v>
      </c>
      <c r="AB1944" s="14">
        <v>0</v>
      </c>
      <c r="AC1944" s="14">
        <v>0</v>
      </c>
      <c r="AD1944" s="14">
        <v>85245.54</v>
      </c>
      <c r="AE1944" s="161">
        <f>SUM(TAMPData2202[[#This Row],[2022 PE Obligations]:[2022 Paving Obligations]])</f>
        <v>85245.54</v>
      </c>
      <c r="AF1944" s="14">
        <v>0</v>
      </c>
      <c r="AG1944" s="14">
        <v>0</v>
      </c>
      <c r="AH1944" s="14">
        <v>0</v>
      </c>
      <c r="AI1944" s="14">
        <v>85245.54</v>
      </c>
      <c r="AJ1944" s="14">
        <v>85245.54</v>
      </c>
      <c r="AK1944" s="16" t="s">
        <v>7506</v>
      </c>
    </row>
    <row r="1945" spans="1:37" hidden="1" x14ac:dyDescent="0.35">
      <c r="A1945" s="159">
        <v>132020</v>
      </c>
      <c r="B1945" s="8">
        <v>3</v>
      </c>
      <c r="C1945" s="9" t="s">
        <v>85</v>
      </c>
      <c r="D1945" s="10">
        <v>44418</v>
      </c>
      <c r="E1945" s="9" t="s">
        <v>398</v>
      </c>
      <c r="F1945" s="10">
        <v>44484</v>
      </c>
      <c r="G1945" s="9" t="s">
        <v>152</v>
      </c>
      <c r="H1945" s="11" t="s">
        <v>1111</v>
      </c>
      <c r="I1945" s="9" t="s">
        <v>2135</v>
      </c>
      <c r="J1945" s="12" t="s">
        <v>101</v>
      </c>
      <c r="K1945" s="9"/>
      <c r="L1945" s="12" t="s">
        <v>101</v>
      </c>
      <c r="M1945" s="11" t="s">
        <v>4903</v>
      </c>
      <c r="N1945" s="11" t="s">
        <v>1711</v>
      </c>
      <c r="O1945" s="9" t="s">
        <v>119</v>
      </c>
      <c r="P1945" s="9" t="s">
        <v>4904</v>
      </c>
      <c r="Q1945" s="11"/>
      <c r="R1945" s="166" t="s">
        <v>105</v>
      </c>
      <c r="S1945" s="166" t="s">
        <v>45</v>
      </c>
      <c r="T1945" s="13">
        <v>0</v>
      </c>
      <c r="U1945" s="12"/>
      <c r="V1945" s="9"/>
      <c r="W1945" s="12" t="s">
        <v>93</v>
      </c>
      <c r="X1945" s="12" t="s">
        <v>103</v>
      </c>
      <c r="Y1945" s="12"/>
      <c r="Z1945" s="11"/>
      <c r="AA1945" s="14">
        <v>40000</v>
      </c>
      <c r="AB1945" s="14">
        <v>0</v>
      </c>
      <c r="AC1945" s="14">
        <v>0</v>
      </c>
      <c r="AD1945" s="14">
        <v>0</v>
      </c>
      <c r="AE1945" s="161">
        <f>SUM(TAMPData2202[[#This Row],[2022 PE Obligations]:[2022 Paving Obligations]])</f>
        <v>40000</v>
      </c>
      <c r="AF1945" s="14">
        <v>40000</v>
      </c>
      <c r="AG1945" s="14">
        <v>0</v>
      </c>
      <c r="AH1945" s="14">
        <v>0</v>
      </c>
      <c r="AI1945" s="14">
        <v>0</v>
      </c>
      <c r="AJ1945" s="14">
        <v>40000</v>
      </c>
      <c r="AK1945" s="16" t="s">
        <v>4905</v>
      </c>
    </row>
    <row r="1946" spans="1:37" hidden="1" x14ac:dyDescent="0.35">
      <c r="A1946" s="159">
        <v>132021</v>
      </c>
      <c r="B1946" s="8">
        <v>3</v>
      </c>
      <c r="C1946" s="9" t="s">
        <v>85</v>
      </c>
      <c r="D1946" s="10">
        <v>44418</v>
      </c>
      <c r="E1946" s="9" t="s">
        <v>398</v>
      </c>
      <c r="F1946" s="10">
        <v>44484</v>
      </c>
      <c r="G1946" s="9" t="s">
        <v>152</v>
      </c>
      <c r="H1946" s="11" t="s">
        <v>1111</v>
      </c>
      <c r="I1946" s="9" t="s">
        <v>1893</v>
      </c>
      <c r="J1946" s="12" t="s">
        <v>101</v>
      </c>
      <c r="K1946" s="9"/>
      <c r="L1946" s="12" t="s">
        <v>101</v>
      </c>
      <c r="M1946" s="11" t="s">
        <v>4906</v>
      </c>
      <c r="N1946" s="11" t="s">
        <v>1711</v>
      </c>
      <c r="O1946" s="9" t="s">
        <v>119</v>
      </c>
      <c r="P1946" s="9" t="s">
        <v>4904</v>
      </c>
      <c r="Q1946" s="11"/>
      <c r="R1946" s="166" t="s">
        <v>105</v>
      </c>
      <c r="S1946" s="166" t="s">
        <v>45</v>
      </c>
      <c r="T1946" s="13">
        <v>0</v>
      </c>
      <c r="U1946" s="12"/>
      <c r="V1946" s="9"/>
      <c r="W1946" s="12" t="s">
        <v>93</v>
      </c>
      <c r="X1946" s="12" t="s">
        <v>103</v>
      </c>
      <c r="Y1946" s="12"/>
      <c r="Z1946" s="11"/>
      <c r="AA1946" s="14">
        <v>40000</v>
      </c>
      <c r="AB1946" s="14">
        <v>0</v>
      </c>
      <c r="AC1946" s="14">
        <v>0</v>
      </c>
      <c r="AD1946" s="14">
        <v>0</v>
      </c>
      <c r="AE1946" s="161">
        <f>SUM(TAMPData2202[[#This Row],[2022 PE Obligations]:[2022 Paving Obligations]])</f>
        <v>40000</v>
      </c>
      <c r="AF1946" s="14">
        <v>40000</v>
      </c>
      <c r="AG1946" s="14">
        <v>0</v>
      </c>
      <c r="AH1946" s="14">
        <v>0</v>
      </c>
      <c r="AI1946" s="14">
        <v>0</v>
      </c>
      <c r="AJ1946" s="14">
        <v>40000</v>
      </c>
      <c r="AK1946" s="16" t="s">
        <v>4907</v>
      </c>
    </row>
    <row r="1947" spans="1:37" hidden="1" x14ac:dyDescent="0.35">
      <c r="A1947" s="159">
        <v>132022</v>
      </c>
      <c r="B1947" s="8">
        <v>3</v>
      </c>
      <c r="C1947" s="9" t="s">
        <v>85</v>
      </c>
      <c r="D1947" s="10">
        <v>44418</v>
      </c>
      <c r="E1947" s="9" t="s">
        <v>398</v>
      </c>
      <c r="F1947" s="10">
        <v>44484</v>
      </c>
      <c r="G1947" s="9" t="s">
        <v>152</v>
      </c>
      <c r="H1947" s="11" t="s">
        <v>319</v>
      </c>
      <c r="I1947" s="9" t="s">
        <v>4908</v>
      </c>
      <c r="J1947" s="12" t="s">
        <v>101</v>
      </c>
      <c r="K1947" s="9"/>
      <c r="L1947" s="12" t="s">
        <v>101</v>
      </c>
      <c r="M1947" s="11" t="s">
        <v>4909</v>
      </c>
      <c r="N1947" s="11" t="s">
        <v>1711</v>
      </c>
      <c r="O1947" s="9" t="s">
        <v>119</v>
      </c>
      <c r="P1947" s="9" t="s">
        <v>4904</v>
      </c>
      <c r="Q1947" s="11"/>
      <c r="R1947" s="166" t="s">
        <v>105</v>
      </c>
      <c r="S1947" s="166" t="s">
        <v>45</v>
      </c>
      <c r="T1947" s="13">
        <v>0</v>
      </c>
      <c r="U1947" s="12"/>
      <c r="V1947" s="9"/>
      <c r="W1947" s="12" t="s">
        <v>93</v>
      </c>
      <c r="X1947" s="12" t="s">
        <v>103</v>
      </c>
      <c r="Y1947" s="12"/>
      <c r="Z1947" s="11"/>
      <c r="AA1947" s="14">
        <v>40000</v>
      </c>
      <c r="AB1947" s="14">
        <v>0</v>
      </c>
      <c r="AC1947" s="14">
        <v>0</v>
      </c>
      <c r="AD1947" s="14">
        <v>0</v>
      </c>
      <c r="AE1947" s="161">
        <f>SUM(TAMPData2202[[#This Row],[2022 PE Obligations]:[2022 Paving Obligations]])</f>
        <v>40000</v>
      </c>
      <c r="AF1947" s="14">
        <v>40000</v>
      </c>
      <c r="AG1947" s="14">
        <v>0</v>
      </c>
      <c r="AH1947" s="14">
        <v>0</v>
      </c>
      <c r="AI1947" s="14">
        <v>0</v>
      </c>
      <c r="AJ1947" s="14">
        <v>40000</v>
      </c>
      <c r="AK1947" s="16" t="s">
        <v>4910</v>
      </c>
    </row>
    <row r="1948" spans="1:37" hidden="1" x14ac:dyDescent="0.35">
      <c r="A1948" s="159">
        <v>132023</v>
      </c>
      <c r="B1948" s="8">
        <v>3</v>
      </c>
      <c r="C1948" s="9" t="s">
        <v>85</v>
      </c>
      <c r="D1948" s="10">
        <v>44418</v>
      </c>
      <c r="E1948" s="9" t="s">
        <v>398</v>
      </c>
      <c r="F1948" s="10">
        <v>44484</v>
      </c>
      <c r="G1948" s="9" t="s">
        <v>152</v>
      </c>
      <c r="H1948" s="11" t="s">
        <v>319</v>
      </c>
      <c r="I1948" s="9" t="s">
        <v>4908</v>
      </c>
      <c r="J1948" s="12" t="s">
        <v>101</v>
      </c>
      <c r="K1948" s="9"/>
      <c r="L1948" s="12" t="s">
        <v>101</v>
      </c>
      <c r="M1948" s="11" t="s">
        <v>4911</v>
      </c>
      <c r="N1948" s="11" t="s">
        <v>1711</v>
      </c>
      <c r="O1948" s="9" t="s">
        <v>119</v>
      </c>
      <c r="P1948" s="9" t="s">
        <v>4904</v>
      </c>
      <c r="Q1948" s="11"/>
      <c r="R1948" s="166" t="s">
        <v>105</v>
      </c>
      <c r="S1948" s="166" t="s">
        <v>45</v>
      </c>
      <c r="T1948" s="13">
        <v>0</v>
      </c>
      <c r="U1948" s="12"/>
      <c r="V1948" s="9"/>
      <c r="W1948" s="12" t="s">
        <v>93</v>
      </c>
      <c r="X1948" s="12" t="s">
        <v>103</v>
      </c>
      <c r="Y1948" s="12"/>
      <c r="Z1948" s="11"/>
      <c r="AA1948" s="14">
        <v>40000</v>
      </c>
      <c r="AB1948" s="14">
        <v>0</v>
      </c>
      <c r="AC1948" s="14">
        <v>0</v>
      </c>
      <c r="AD1948" s="14">
        <v>0</v>
      </c>
      <c r="AE1948" s="161">
        <f>SUM(TAMPData2202[[#This Row],[2022 PE Obligations]:[2022 Paving Obligations]])</f>
        <v>40000</v>
      </c>
      <c r="AF1948" s="14">
        <v>40000</v>
      </c>
      <c r="AG1948" s="14">
        <v>0</v>
      </c>
      <c r="AH1948" s="14">
        <v>0</v>
      </c>
      <c r="AI1948" s="14">
        <v>0</v>
      </c>
      <c r="AJ1948" s="14">
        <v>40000</v>
      </c>
      <c r="AK1948" s="16" t="s">
        <v>4912</v>
      </c>
    </row>
    <row r="1949" spans="1:37" hidden="1" x14ac:dyDescent="0.35">
      <c r="A1949" s="159">
        <v>132024</v>
      </c>
      <c r="B1949" s="8">
        <v>2</v>
      </c>
      <c r="C1949" s="9" t="s">
        <v>85</v>
      </c>
      <c r="D1949" s="10">
        <v>44418</v>
      </c>
      <c r="E1949" s="9" t="s">
        <v>398</v>
      </c>
      <c r="F1949" s="10">
        <v>44484</v>
      </c>
      <c r="G1949" s="9" t="s">
        <v>152</v>
      </c>
      <c r="H1949" s="11" t="s">
        <v>135</v>
      </c>
      <c r="I1949" s="9" t="s">
        <v>292</v>
      </c>
      <c r="J1949" s="12" t="s">
        <v>101</v>
      </c>
      <c r="K1949" s="9"/>
      <c r="L1949" s="12" t="s">
        <v>101</v>
      </c>
      <c r="M1949" s="11" t="s">
        <v>4913</v>
      </c>
      <c r="N1949" s="11"/>
      <c r="O1949" s="9" t="s">
        <v>119</v>
      </c>
      <c r="P1949" s="9" t="s">
        <v>104</v>
      </c>
      <c r="Q1949" s="11"/>
      <c r="R1949" s="166" t="s">
        <v>105</v>
      </c>
      <c r="S1949" s="166" t="s">
        <v>45</v>
      </c>
      <c r="T1949" s="13">
        <v>0</v>
      </c>
      <c r="U1949" s="12"/>
      <c r="V1949" s="9"/>
      <c r="W1949" s="12" t="s">
        <v>93</v>
      </c>
      <c r="X1949" s="12" t="s">
        <v>103</v>
      </c>
      <c r="Y1949" s="12"/>
      <c r="Z1949" s="11"/>
      <c r="AA1949" s="14">
        <v>40000</v>
      </c>
      <c r="AB1949" s="14">
        <v>0</v>
      </c>
      <c r="AC1949" s="14">
        <v>0</v>
      </c>
      <c r="AD1949" s="14">
        <v>0</v>
      </c>
      <c r="AE1949" s="161">
        <f>SUM(TAMPData2202[[#This Row],[2022 PE Obligations]:[2022 Paving Obligations]])</f>
        <v>40000</v>
      </c>
      <c r="AF1949" s="14">
        <v>40000</v>
      </c>
      <c r="AG1949" s="14">
        <v>0</v>
      </c>
      <c r="AH1949" s="14">
        <v>0</v>
      </c>
      <c r="AI1949" s="14">
        <v>0</v>
      </c>
      <c r="AJ1949" s="14">
        <v>40000</v>
      </c>
      <c r="AK1949" s="16" t="s">
        <v>4914</v>
      </c>
    </row>
    <row r="1950" spans="1:37" hidden="1" x14ac:dyDescent="0.35">
      <c r="A1950" s="159">
        <v>132025</v>
      </c>
      <c r="B1950" s="8">
        <v>3</v>
      </c>
      <c r="C1950" s="9" t="s">
        <v>85</v>
      </c>
      <c r="D1950" s="10">
        <v>44418</v>
      </c>
      <c r="E1950" s="9" t="s">
        <v>6624</v>
      </c>
      <c r="F1950" s="10">
        <v>44536</v>
      </c>
      <c r="G1950" s="9" t="s">
        <v>152</v>
      </c>
      <c r="H1950" s="11" t="s">
        <v>4247</v>
      </c>
      <c r="I1950" s="9"/>
      <c r="J1950" s="12"/>
      <c r="K1950" s="9"/>
      <c r="L1950" s="12"/>
      <c r="M1950" s="11" t="s">
        <v>7507</v>
      </c>
      <c r="N1950" s="11"/>
      <c r="O1950" s="9" t="s">
        <v>119</v>
      </c>
      <c r="P1950" s="9" t="s">
        <v>19</v>
      </c>
      <c r="Q1950" s="11"/>
      <c r="R1950" s="166" t="s">
        <v>1778</v>
      </c>
      <c r="S1950" s="166" t="s">
        <v>1778</v>
      </c>
      <c r="T1950" s="15" t="s">
        <v>505</v>
      </c>
      <c r="U1950" s="12"/>
      <c r="V1950" s="9"/>
      <c r="W1950" s="12" t="s">
        <v>93</v>
      </c>
      <c r="X1950" s="12"/>
      <c r="Y1950" s="12"/>
      <c r="Z1950" s="11"/>
      <c r="AA1950" s="14">
        <v>0</v>
      </c>
      <c r="AB1950" s="14">
        <v>0</v>
      </c>
      <c r="AC1950" s="14">
        <v>10620</v>
      </c>
      <c r="AD1950" s="14">
        <v>0</v>
      </c>
      <c r="AE1950" s="161">
        <f>SUM(TAMPData2202[[#This Row],[2022 PE Obligations]:[2022 Paving Obligations]])</f>
        <v>10620</v>
      </c>
      <c r="AF1950" s="14">
        <v>0</v>
      </c>
      <c r="AG1950" s="14">
        <v>0</v>
      </c>
      <c r="AH1950" s="14">
        <v>10620</v>
      </c>
      <c r="AI1950" s="14">
        <v>0</v>
      </c>
      <c r="AJ1950" s="14">
        <v>10620</v>
      </c>
      <c r="AK1950" s="16" t="s">
        <v>7508</v>
      </c>
    </row>
    <row r="1951" spans="1:37" hidden="1" x14ac:dyDescent="0.35">
      <c r="A1951" s="159">
        <v>132026</v>
      </c>
      <c r="B1951" s="8">
        <v>3</v>
      </c>
      <c r="C1951" s="9" t="s">
        <v>85</v>
      </c>
      <c r="D1951" s="10">
        <v>44418</v>
      </c>
      <c r="E1951" s="9" t="s">
        <v>398</v>
      </c>
      <c r="F1951" s="10">
        <v>44484</v>
      </c>
      <c r="G1951" s="9" t="s">
        <v>152</v>
      </c>
      <c r="H1951" s="11" t="s">
        <v>1111</v>
      </c>
      <c r="I1951" s="9" t="s">
        <v>2135</v>
      </c>
      <c r="J1951" s="12" t="s">
        <v>101</v>
      </c>
      <c r="K1951" s="9"/>
      <c r="L1951" s="12" t="s">
        <v>101</v>
      </c>
      <c r="M1951" s="11" t="s">
        <v>4915</v>
      </c>
      <c r="N1951" s="11" t="s">
        <v>1711</v>
      </c>
      <c r="O1951" s="9" t="s">
        <v>119</v>
      </c>
      <c r="P1951" s="9" t="s">
        <v>4904</v>
      </c>
      <c r="Q1951" s="11"/>
      <c r="R1951" s="166" t="s">
        <v>105</v>
      </c>
      <c r="S1951" s="166" t="s">
        <v>45</v>
      </c>
      <c r="T1951" s="13">
        <v>0</v>
      </c>
      <c r="U1951" s="12"/>
      <c r="V1951" s="9"/>
      <c r="W1951" s="12" t="s">
        <v>93</v>
      </c>
      <c r="X1951" s="12" t="s">
        <v>103</v>
      </c>
      <c r="Y1951" s="12"/>
      <c r="Z1951" s="11"/>
      <c r="AA1951" s="14">
        <v>40000</v>
      </c>
      <c r="AB1951" s="14">
        <v>0</v>
      </c>
      <c r="AC1951" s="14">
        <v>0</v>
      </c>
      <c r="AD1951" s="14">
        <v>0</v>
      </c>
      <c r="AE1951" s="161">
        <f>SUM(TAMPData2202[[#This Row],[2022 PE Obligations]:[2022 Paving Obligations]])</f>
        <v>40000</v>
      </c>
      <c r="AF1951" s="14">
        <v>40000</v>
      </c>
      <c r="AG1951" s="14">
        <v>0</v>
      </c>
      <c r="AH1951" s="14">
        <v>0</v>
      </c>
      <c r="AI1951" s="14">
        <v>0</v>
      </c>
      <c r="AJ1951" s="14">
        <v>40000</v>
      </c>
      <c r="AK1951" s="16" t="s">
        <v>4916</v>
      </c>
    </row>
    <row r="1952" spans="1:37" ht="180" hidden="1" x14ac:dyDescent="0.35">
      <c r="A1952" s="159">
        <v>132027</v>
      </c>
      <c r="B1952" s="8">
        <v>3</v>
      </c>
      <c r="C1952" s="9" t="s">
        <v>85</v>
      </c>
      <c r="D1952" s="10">
        <v>44419</v>
      </c>
      <c r="E1952" s="9" t="s">
        <v>4222</v>
      </c>
      <c r="F1952" s="10">
        <v>44530</v>
      </c>
      <c r="G1952" s="9" t="s">
        <v>152</v>
      </c>
      <c r="H1952" s="11" t="s">
        <v>701</v>
      </c>
      <c r="I1952" s="9" t="s">
        <v>680</v>
      </c>
      <c r="J1952" s="12" t="s">
        <v>101</v>
      </c>
      <c r="K1952" s="9"/>
      <c r="L1952" s="12" t="s">
        <v>101</v>
      </c>
      <c r="M1952" s="11" t="s">
        <v>7509</v>
      </c>
      <c r="N1952" s="11" t="s">
        <v>7510</v>
      </c>
      <c r="O1952" s="9" t="s">
        <v>91</v>
      </c>
      <c r="P1952" s="9" t="s">
        <v>4979</v>
      </c>
      <c r="Q1952" s="11"/>
      <c r="R1952" s="166" t="s">
        <v>1778</v>
      </c>
      <c r="S1952" s="9"/>
      <c r="T1952" s="13">
        <v>0.32</v>
      </c>
      <c r="U1952" s="12"/>
      <c r="V1952" s="9"/>
      <c r="W1952" s="12" t="s">
        <v>93</v>
      </c>
      <c r="X1952" s="12" t="s">
        <v>13</v>
      </c>
      <c r="Y1952" s="12"/>
      <c r="Z1952" s="11"/>
      <c r="AA1952" s="14">
        <v>75000</v>
      </c>
      <c r="AB1952" s="14">
        <v>0</v>
      </c>
      <c r="AC1952" s="14">
        <v>0</v>
      </c>
      <c r="AD1952" s="14">
        <v>0</v>
      </c>
      <c r="AE1952" s="161">
        <f>SUM(TAMPData2202[[#This Row],[2022 PE Obligations]:[2022 Paving Obligations]])</f>
        <v>75000</v>
      </c>
      <c r="AF1952" s="14">
        <v>75000</v>
      </c>
      <c r="AG1952" s="14">
        <v>0</v>
      </c>
      <c r="AH1952" s="14">
        <v>0</v>
      </c>
      <c r="AI1952" s="14">
        <v>0</v>
      </c>
      <c r="AJ1952" s="14">
        <v>75000</v>
      </c>
      <c r="AK1952" s="16" t="s">
        <v>7511</v>
      </c>
    </row>
    <row r="1953" spans="1:37" ht="36" hidden="1" x14ac:dyDescent="0.35">
      <c r="A1953" s="159">
        <v>132030</v>
      </c>
      <c r="B1953" s="8">
        <v>3</v>
      </c>
      <c r="C1953" s="9" t="s">
        <v>85</v>
      </c>
      <c r="D1953" s="10">
        <v>44420</v>
      </c>
      <c r="E1953" s="9" t="s">
        <v>6445</v>
      </c>
      <c r="F1953" s="10">
        <v>44536</v>
      </c>
      <c r="G1953" s="9" t="s">
        <v>152</v>
      </c>
      <c r="H1953" s="11" t="s">
        <v>242</v>
      </c>
      <c r="I1953" s="9"/>
      <c r="J1953" s="12"/>
      <c r="K1953" s="9"/>
      <c r="L1953" s="12"/>
      <c r="M1953" s="11" t="s">
        <v>7512</v>
      </c>
      <c r="N1953" s="11"/>
      <c r="O1953" s="9" t="s">
        <v>6017</v>
      </c>
      <c r="P1953" s="9"/>
      <c r="Q1953" s="11"/>
      <c r="R1953" s="166" t="s">
        <v>1778</v>
      </c>
      <c r="S1953" s="166" t="s">
        <v>1778</v>
      </c>
      <c r="T1953" s="15" t="s">
        <v>505</v>
      </c>
      <c r="U1953" s="12"/>
      <c r="V1953" s="9"/>
      <c r="W1953" s="12" t="s">
        <v>93</v>
      </c>
      <c r="X1953" s="12"/>
      <c r="Y1953" s="12"/>
      <c r="Z1953" s="11"/>
      <c r="AA1953" s="14">
        <v>0</v>
      </c>
      <c r="AB1953" s="14">
        <v>0</v>
      </c>
      <c r="AC1953" s="14">
        <v>396297</v>
      </c>
      <c r="AD1953" s="14">
        <v>0</v>
      </c>
      <c r="AE1953" s="161">
        <f>SUM(TAMPData2202[[#This Row],[2022 PE Obligations]:[2022 Paving Obligations]])</f>
        <v>396297</v>
      </c>
      <c r="AF1953" s="14">
        <v>0</v>
      </c>
      <c r="AG1953" s="14">
        <v>0</v>
      </c>
      <c r="AH1953" s="14">
        <v>396297</v>
      </c>
      <c r="AI1953" s="14">
        <v>0</v>
      </c>
      <c r="AJ1953" s="14">
        <v>396297</v>
      </c>
      <c r="AK1953" s="16" t="s">
        <v>7513</v>
      </c>
    </row>
    <row r="1954" spans="1:37" ht="36" hidden="1" x14ac:dyDescent="0.35">
      <c r="A1954" s="159">
        <v>132031</v>
      </c>
      <c r="B1954" s="8">
        <v>2</v>
      </c>
      <c r="C1954" s="9" t="s">
        <v>85</v>
      </c>
      <c r="D1954" s="10">
        <v>44420</v>
      </c>
      <c r="E1954" s="9" t="s">
        <v>6445</v>
      </c>
      <c r="F1954" s="10">
        <v>44536</v>
      </c>
      <c r="G1954" s="9" t="s">
        <v>152</v>
      </c>
      <c r="H1954" s="11" t="s">
        <v>838</v>
      </c>
      <c r="I1954" s="9"/>
      <c r="J1954" s="12"/>
      <c r="K1954" s="9"/>
      <c r="L1954" s="12"/>
      <c r="M1954" s="11" t="s">
        <v>7514</v>
      </c>
      <c r="N1954" s="11"/>
      <c r="O1954" s="9" t="s">
        <v>6017</v>
      </c>
      <c r="P1954" s="9"/>
      <c r="Q1954" s="11"/>
      <c r="R1954" s="166" t="s">
        <v>1778</v>
      </c>
      <c r="S1954" s="166" t="s">
        <v>1778</v>
      </c>
      <c r="T1954" s="15" t="s">
        <v>505</v>
      </c>
      <c r="U1954" s="12"/>
      <c r="V1954" s="9"/>
      <c r="W1954" s="12" t="s">
        <v>93</v>
      </c>
      <c r="X1954" s="12"/>
      <c r="Y1954" s="12"/>
      <c r="Z1954" s="11"/>
      <c r="AA1954" s="14">
        <v>0</v>
      </c>
      <c r="AB1954" s="14">
        <v>0</v>
      </c>
      <c r="AC1954" s="14">
        <v>405000</v>
      </c>
      <c r="AD1954" s="14">
        <v>0</v>
      </c>
      <c r="AE1954" s="161">
        <f>SUM(TAMPData2202[[#This Row],[2022 PE Obligations]:[2022 Paving Obligations]])</f>
        <v>405000</v>
      </c>
      <c r="AF1954" s="14">
        <v>0</v>
      </c>
      <c r="AG1954" s="14">
        <v>0</v>
      </c>
      <c r="AH1954" s="14">
        <v>405000</v>
      </c>
      <c r="AI1954" s="14">
        <v>0</v>
      </c>
      <c r="AJ1954" s="14">
        <v>405000</v>
      </c>
      <c r="AK1954" s="16" t="s">
        <v>7515</v>
      </c>
    </row>
    <row r="1955" spans="1:37" ht="36" hidden="1" x14ac:dyDescent="0.35">
      <c r="A1955" s="159">
        <v>132032</v>
      </c>
      <c r="B1955" s="8">
        <v>3</v>
      </c>
      <c r="C1955" s="9" t="s">
        <v>85</v>
      </c>
      <c r="D1955" s="10">
        <v>44421</v>
      </c>
      <c r="E1955" s="9" t="s">
        <v>98</v>
      </c>
      <c r="F1955" s="10">
        <v>44421</v>
      </c>
      <c r="G1955" s="9" t="s">
        <v>98</v>
      </c>
      <c r="H1955" s="11" t="s">
        <v>701</v>
      </c>
      <c r="I1955" s="9"/>
      <c r="J1955" s="12"/>
      <c r="K1955" s="9"/>
      <c r="L1955" s="12"/>
      <c r="M1955" s="11" t="s">
        <v>7516</v>
      </c>
      <c r="N1955" s="11"/>
      <c r="O1955" s="9" t="s">
        <v>5122</v>
      </c>
      <c r="P1955" s="9"/>
      <c r="Q1955" s="11"/>
      <c r="R1955" s="166" t="s">
        <v>1778</v>
      </c>
      <c r="S1955" s="166" t="s">
        <v>1778</v>
      </c>
      <c r="T1955" s="15" t="s">
        <v>505</v>
      </c>
      <c r="U1955" s="12"/>
      <c r="V1955" s="9"/>
      <c r="W1955" s="12" t="s">
        <v>93</v>
      </c>
      <c r="X1955" s="12"/>
      <c r="Y1955" s="12"/>
      <c r="Z1955" s="11"/>
      <c r="AA1955" s="14">
        <v>0</v>
      </c>
      <c r="AB1955" s="14">
        <v>0</v>
      </c>
      <c r="AC1955" s="14">
        <v>2000000</v>
      </c>
      <c r="AD1955" s="14">
        <v>0</v>
      </c>
      <c r="AE1955" s="161">
        <f>SUM(TAMPData2202[[#This Row],[2022 PE Obligations]:[2022 Paving Obligations]])</f>
        <v>2000000</v>
      </c>
      <c r="AF1955" s="14">
        <v>0</v>
      </c>
      <c r="AG1955" s="14">
        <v>0</v>
      </c>
      <c r="AH1955" s="14">
        <v>2000000</v>
      </c>
      <c r="AI1955" s="14">
        <v>0</v>
      </c>
      <c r="AJ1955" s="14">
        <v>2000000</v>
      </c>
      <c r="AK1955" s="16" t="s">
        <v>7517</v>
      </c>
    </row>
    <row r="1956" spans="1:37" ht="36" hidden="1" x14ac:dyDescent="0.35">
      <c r="A1956" s="159">
        <v>132033</v>
      </c>
      <c r="B1956" s="8">
        <v>3</v>
      </c>
      <c r="C1956" s="9" t="s">
        <v>85</v>
      </c>
      <c r="D1956" s="10">
        <v>44421</v>
      </c>
      <c r="E1956" s="9" t="s">
        <v>6445</v>
      </c>
      <c r="F1956" s="10">
        <v>44421</v>
      </c>
      <c r="G1956" s="9" t="s">
        <v>6445</v>
      </c>
      <c r="H1956" s="11" t="s">
        <v>1839</v>
      </c>
      <c r="I1956" s="9"/>
      <c r="J1956" s="12"/>
      <c r="K1956" s="9"/>
      <c r="L1956" s="12"/>
      <c r="M1956" s="11" t="s">
        <v>7518</v>
      </c>
      <c r="N1956" s="11"/>
      <c r="O1956" s="9" t="s">
        <v>6017</v>
      </c>
      <c r="P1956" s="9"/>
      <c r="Q1956" s="11"/>
      <c r="R1956" s="166" t="s">
        <v>1778</v>
      </c>
      <c r="S1956" s="166" t="s">
        <v>1778</v>
      </c>
      <c r="T1956" s="15" t="s">
        <v>505</v>
      </c>
      <c r="U1956" s="12"/>
      <c r="V1956" s="9"/>
      <c r="W1956" s="12" t="s">
        <v>93</v>
      </c>
      <c r="X1956" s="12"/>
      <c r="Y1956" s="12"/>
      <c r="Z1956" s="11"/>
      <c r="AA1956" s="14">
        <v>0</v>
      </c>
      <c r="AB1956" s="14">
        <v>0</v>
      </c>
      <c r="AC1956" s="14">
        <v>685080</v>
      </c>
      <c r="AD1956" s="14">
        <v>0</v>
      </c>
      <c r="AE1956" s="161">
        <f>SUM(TAMPData2202[[#This Row],[2022 PE Obligations]:[2022 Paving Obligations]])</f>
        <v>685080</v>
      </c>
      <c r="AF1956" s="14">
        <v>0</v>
      </c>
      <c r="AG1956" s="14">
        <v>0</v>
      </c>
      <c r="AH1956" s="14">
        <v>685080</v>
      </c>
      <c r="AI1956" s="14">
        <v>0</v>
      </c>
      <c r="AJ1956" s="14">
        <v>685080</v>
      </c>
      <c r="AK1956" s="16" t="s">
        <v>7519</v>
      </c>
    </row>
    <row r="1957" spans="1:37" ht="36" hidden="1" x14ac:dyDescent="0.35">
      <c r="A1957" s="159">
        <v>132034</v>
      </c>
      <c r="B1957" s="8">
        <v>3</v>
      </c>
      <c r="C1957" s="9" t="s">
        <v>85</v>
      </c>
      <c r="D1957" s="10">
        <v>44421</v>
      </c>
      <c r="E1957" s="9" t="s">
        <v>6445</v>
      </c>
      <c r="F1957" s="10">
        <v>44421</v>
      </c>
      <c r="G1957" s="9" t="s">
        <v>6445</v>
      </c>
      <c r="H1957" s="11" t="s">
        <v>1839</v>
      </c>
      <c r="I1957" s="9"/>
      <c r="J1957" s="12"/>
      <c r="K1957" s="9"/>
      <c r="L1957" s="12"/>
      <c r="M1957" s="11" t="s">
        <v>7520</v>
      </c>
      <c r="N1957" s="11"/>
      <c r="O1957" s="9" t="s">
        <v>6017</v>
      </c>
      <c r="P1957" s="9"/>
      <c r="Q1957" s="11"/>
      <c r="R1957" s="166" t="s">
        <v>1778</v>
      </c>
      <c r="S1957" s="166" t="s">
        <v>1778</v>
      </c>
      <c r="T1957" s="15" t="s">
        <v>505</v>
      </c>
      <c r="U1957" s="12"/>
      <c r="V1957" s="9"/>
      <c r="W1957" s="12" t="s">
        <v>93</v>
      </c>
      <c r="X1957" s="12"/>
      <c r="Y1957" s="12"/>
      <c r="Z1957" s="11"/>
      <c r="AA1957" s="14">
        <v>0</v>
      </c>
      <c r="AB1957" s="14">
        <v>0</v>
      </c>
      <c r="AC1957" s="14">
        <v>1294353</v>
      </c>
      <c r="AD1957" s="14">
        <v>0</v>
      </c>
      <c r="AE1957" s="161">
        <f>SUM(TAMPData2202[[#This Row],[2022 PE Obligations]:[2022 Paving Obligations]])</f>
        <v>1294353</v>
      </c>
      <c r="AF1957" s="14">
        <v>0</v>
      </c>
      <c r="AG1957" s="14">
        <v>0</v>
      </c>
      <c r="AH1957" s="14">
        <v>1294353</v>
      </c>
      <c r="AI1957" s="14">
        <v>0</v>
      </c>
      <c r="AJ1957" s="14">
        <v>1294353</v>
      </c>
      <c r="AK1957" s="16" t="s">
        <v>7521</v>
      </c>
    </row>
    <row r="1958" spans="1:37" hidden="1" x14ac:dyDescent="0.35">
      <c r="A1958" s="162">
        <v>132035</v>
      </c>
      <c r="B1958" s="8">
        <v>3</v>
      </c>
      <c r="C1958" s="9" t="s">
        <v>85</v>
      </c>
      <c r="D1958" s="10">
        <v>44421</v>
      </c>
      <c r="E1958" s="9" t="s">
        <v>152</v>
      </c>
      <c r="F1958" s="10">
        <v>44557</v>
      </c>
      <c r="G1958" s="9" t="s">
        <v>241</v>
      </c>
      <c r="H1958" s="11" t="s">
        <v>701</v>
      </c>
      <c r="I1958" s="9" t="s">
        <v>613</v>
      </c>
      <c r="J1958" s="12" t="s">
        <v>299</v>
      </c>
      <c r="K1958" s="9"/>
      <c r="L1958" s="12" t="s">
        <v>300</v>
      </c>
      <c r="M1958" s="11" t="s">
        <v>1965</v>
      </c>
      <c r="N1958" s="11" t="s">
        <v>1793</v>
      </c>
      <c r="O1958" s="9" t="s">
        <v>157</v>
      </c>
      <c r="P1958" s="9" t="s">
        <v>1794</v>
      </c>
      <c r="Q1958" s="11" t="s">
        <v>1793</v>
      </c>
      <c r="R1958" s="9" t="s">
        <v>47</v>
      </c>
      <c r="S1958" s="9" t="s">
        <v>43</v>
      </c>
      <c r="T1958" s="13">
        <v>4.92</v>
      </c>
      <c r="U1958" s="10">
        <v>44603</v>
      </c>
      <c r="V1958" s="9"/>
      <c r="W1958" s="12" t="s">
        <v>93</v>
      </c>
      <c r="X1958" s="12" t="s">
        <v>303</v>
      </c>
      <c r="Y1958" s="163" t="s">
        <v>29</v>
      </c>
      <c r="Z1958" s="11" t="s">
        <v>1966</v>
      </c>
      <c r="AA1958" s="14">
        <v>0</v>
      </c>
      <c r="AB1958" s="14">
        <v>0</v>
      </c>
      <c r="AC1958" s="14">
        <v>156854</v>
      </c>
      <c r="AD1958" s="14">
        <v>3044680</v>
      </c>
      <c r="AE1958" s="161">
        <f>SUM(TAMPData2202[[#This Row],[2022 PE Obligations]:[2022 Paving Obligations]])</f>
        <v>3201534</v>
      </c>
      <c r="AF1958" s="14">
        <v>0</v>
      </c>
      <c r="AG1958" s="14">
        <v>0</v>
      </c>
      <c r="AH1958" s="14">
        <v>156854</v>
      </c>
      <c r="AI1958" s="14">
        <v>3044680</v>
      </c>
      <c r="AJ1958" s="14">
        <v>3201534</v>
      </c>
      <c r="AK1958" s="16" t="s">
        <v>1968</v>
      </c>
    </row>
    <row r="1959" spans="1:37" ht="36" hidden="1" x14ac:dyDescent="0.35">
      <c r="A1959" s="159">
        <v>132036</v>
      </c>
      <c r="B1959" s="8">
        <v>4</v>
      </c>
      <c r="C1959" s="9" t="s">
        <v>85</v>
      </c>
      <c r="D1959" s="10">
        <v>44424</v>
      </c>
      <c r="E1959" s="9" t="s">
        <v>228</v>
      </c>
      <c r="F1959" s="10">
        <v>44424</v>
      </c>
      <c r="G1959" s="9" t="s">
        <v>228</v>
      </c>
      <c r="H1959" s="11" t="s">
        <v>2853</v>
      </c>
      <c r="I1959" s="9" t="s">
        <v>7522</v>
      </c>
      <c r="J1959" s="12"/>
      <c r="K1959" s="9" t="s">
        <v>7523</v>
      </c>
      <c r="L1959" s="12" t="s">
        <v>183</v>
      </c>
      <c r="M1959" s="11" t="s">
        <v>7524</v>
      </c>
      <c r="N1959" s="11"/>
      <c r="O1959" s="9" t="s">
        <v>4183</v>
      </c>
      <c r="P1959" s="9" t="s">
        <v>157</v>
      </c>
      <c r="Q1959" s="11"/>
      <c r="R1959" s="166" t="s">
        <v>47</v>
      </c>
      <c r="S1959" s="9"/>
      <c r="T1959" s="13">
        <v>1.64</v>
      </c>
      <c r="U1959" s="12"/>
      <c r="V1959" s="9"/>
      <c r="W1959" s="12" t="s">
        <v>93</v>
      </c>
      <c r="X1959" s="12" t="s">
        <v>186</v>
      </c>
      <c r="Y1959" s="153" t="s">
        <v>34</v>
      </c>
      <c r="Z1959" s="11"/>
      <c r="AA1959" s="14">
        <v>0</v>
      </c>
      <c r="AB1959" s="14">
        <v>0</v>
      </c>
      <c r="AC1959" s="14">
        <v>0</v>
      </c>
      <c r="AD1959" s="14">
        <v>159479.04999999999</v>
      </c>
      <c r="AE1959" s="161">
        <f>SUM(TAMPData2202[[#This Row],[2022 PE Obligations]:[2022 Paving Obligations]])</f>
        <v>159479.04999999999</v>
      </c>
      <c r="AF1959" s="14">
        <v>0</v>
      </c>
      <c r="AG1959" s="14">
        <v>0</v>
      </c>
      <c r="AH1959" s="14">
        <v>0</v>
      </c>
      <c r="AI1959" s="14">
        <v>159479.04999999999</v>
      </c>
      <c r="AJ1959" s="14">
        <v>159479.04999999999</v>
      </c>
      <c r="AK1959" s="16" t="s">
        <v>7525</v>
      </c>
    </row>
    <row r="1960" spans="1:37" ht="36" hidden="1" x14ac:dyDescent="0.35">
      <c r="A1960" s="159">
        <v>132037</v>
      </c>
      <c r="B1960" s="8">
        <v>4</v>
      </c>
      <c r="C1960" s="9" t="s">
        <v>85</v>
      </c>
      <c r="D1960" s="10">
        <v>44424</v>
      </c>
      <c r="E1960" s="9" t="s">
        <v>228</v>
      </c>
      <c r="F1960" s="10">
        <v>44424</v>
      </c>
      <c r="G1960" s="9" t="s">
        <v>228</v>
      </c>
      <c r="H1960" s="11" t="s">
        <v>2853</v>
      </c>
      <c r="I1960" s="9" t="s">
        <v>7526</v>
      </c>
      <c r="J1960" s="12"/>
      <c r="K1960" s="9" t="s">
        <v>7527</v>
      </c>
      <c r="L1960" s="12" t="s">
        <v>183</v>
      </c>
      <c r="M1960" s="11" t="s">
        <v>7528</v>
      </c>
      <c r="N1960" s="11"/>
      <c r="O1960" s="9" t="s">
        <v>4183</v>
      </c>
      <c r="P1960" s="9" t="s">
        <v>157</v>
      </c>
      <c r="Q1960" s="11"/>
      <c r="R1960" s="166" t="s">
        <v>47</v>
      </c>
      <c r="S1960" s="9"/>
      <c r="T1960" s="13">
        <v>1.08</v>
      </c>
      <c r="U1960" s="12"/>
      <c r="V1960" s="9"/>
      <c r="W1960" s="12" t="s">
        <v>93</v>
      </c>
      <c r="X1960" s="12" t="s">
        <v>186</v>
      </c>
      <c r="Y1960" s="153" t="s">
        <v>34</v>
      </c>
      <c r="Z1960" s="11"/>
      <c r="AA1960" s="14">
        <v>0</v>
      </c>
      <c r="AB1960" s="14">
        <v>0</v>
      </c>
      <c r="AC1960" s="14">
        <v>0</v>
      </c>
      <c r="AD1960" s="14">
        <v>98680.59</v>
      </c>
      <c r="AE1960" s="161">
        <f>SUM(TAMPData2202[[#This Row],[2022 PE Obligations]:[2022 Paving Obligations]])</f>
        <v>98680.59</v>
      </c>
      <c r="AF1960" s="14">
        <v>0</v>
      </c>
      <c r="AG1960" s="14">
        <v>0</v>
      </c>
      <c r="AH1960" s="14">
        <v>0</v>
      </c>
      <c r="AI1960" s="14">
        <v>98680.59</v>
      </c>
      <c r="AJ1960" s="14">
        <v>98680.59</v>
      </c>
      <c r="AK1960" s="16" t="s">
        <v>7529</v>
      </c>
    </row>
    <row r="1961" spans="1:37" ht="36" hidden="1" x14ac:dyDescent="0.35">
      <c r="A1961" s="159">
        <v>132038</v>
      </c>
      <c r="B1961" s="8">
        <v>4</v>
      </c>
      <c r="C1961" s="9" t="s">
        <v>85</v>
      </c>
      <c r="D1961" s="10">
        <v>44424</v>
      </c>
      <c r="E1961" s="9" t="s">
        <v>6445</v>
      </c>
      <c r="F1961" s="10">
        <v>44424</v>
      </c>
      <c r="G1961" s="9" t="s">
        <v>6445</v>
      </c>
      <c r="H1961" s="11" t="s">
        <v>1760</v>
      </c>
      <c r="I1961" s="9"/>
      <c r="J1961" s="12"/>
      <c r="K1961" s="9"/>
      <c r="L1961" s="12"/>
      <c r="M1961" s="11" t="s">
        <v>7530</v>
      </c>
      <c r="N1961" s="11"/>
      <c r="O1961" s="9" t="s">
        <v>6017</v>
      </c>
      <c r="P1961" s="9"/>
      <c r="Q1961" s="11"/>
      <c r="R1961" s="166" t="s">
        <v>1778</v>
      </c>
      <c r="S1961" s="166" t="s">
        <v>1778</v>
      </c>
      <c r="T1961" s="15" t="s">
        <v>505</v>
      </c>
      <c r="U1961" s="12"/>
      <c r="V1961" s="9"/>
      <c r="W1961" s="12" t="s">
        <v>93</v>
      </c>
      <c r="X1961" s="12"/>
      <c r="Y1961" s="12"/>
      <c r="Z1961" s="11"/>
      <c r="AA1961" s="14">
        <v>0</v>
      </c>
      <c r="AB1961" s="14">
        <v>0</v>
      </c>
      <c r="AC1961" s="14">
        <v>1134000</v>
      </c>
      <c r="AD1961" s="14">
        <v>0</v>
      </c>
      <c r="AE1961" s="161">
        <f>SUM(TAMPData2202[[#This Row],[2022 PE Obligations]:[2022 Paving Obligations]])</f>
        <v>1134000</v>
      </c>
      <c r="AF1961" s="14">
        <v>0</v>
      </c>
      <c r="AG1961" s="14">
        <v>0</v>
      </c>
      <c r="AH1961" s="14">
        <v>1134000</v>
      </c>
      <c r="AI1961" s="14">
        <v>0</v>
      </c>
      <c r="AJ1961" s="14">
        <v>1134000</v>
      </c>
      <c r="AK1961" s="16" t="s">
        <v>7531</v>
      </c>
    </row>
    <row r="1962" spans="1:37" ht="90" hidden="1" x14ac:dyDescent="0.35">
      <c r="A1962" s="159">
        <v>132039</v>
      </c>
      <c r="B1962" s="8">
        <v>4</v>
      </c>
      <c r="C1962" s="9" t="s">
        <v>85</v>
      </c>
      <c r="D1962" s="10">
        <v>44425</v>
      </c>
      <c r="E1962" s="9" t="s">
        <v>1503</v>
      </c>
      <c r="F1962" s="10">
        <v>44559</v>
      </c>
      <c r="G1962" s="9" t="s">
        <v>98</v>
      </c>
      <c r="H1962" s="11" t="s">
        <v>415</v>
      </c>
      <c r="I1962" s="9"/>
      <c r="J1962" s="12"/>
      <c r="K1962" s="9"/>
      <c r="L1962" s="12"/>
      <c r="M1962" s="11" t="s">
        <v>2910</v>
      </c>
      <c r="N1962" s="11" t="s">
        <v>2911</v>
      </c>
      <c r="O1962" s="9" t="s">
        <v>1509</v>
      </c>
      <c r="P1962" s="9" t="s">
        <v>1789</v>
      </c>
      <c r="Q1962" s="11"/>
      <c r="R1962" s="9" t="s">
        <v>47</v>
      </c>
      <c r="S1962" s="9" t="s">
        <v>45</v>
      </c>
      <c r="T1962" s="15" t="s">
        <v>505</v>
      </c>
      <c r="U1962" s="12"/>
      <c r="V1962" s="9"/>
      <c r="W1962" s="12" t="s">
        <v>93</v>
      </c>
      <c r="X1962" s="12"/>
      <c r="Y1962" s="153" t="s">
        <v>34</v>
      </c>
      <c r="Z1962" s="11"/>
      <c r="AA1962" s="14">
        <v>32100</v>
      </c>
      <c r="AB1962" s="14">
        <v>0</v>
      </c>
      <c r="AC1962" s="14">
        <v>0</v>
      </c>
      <c r="AD1962" s="14">
        <v>0</v>
      </c>
      <c r="AE1962" s="165">
        <f>SUM(TAMPData2202[[#This Row],[2022 PE Obligations]:[2022 Paving Obligations]])</f>
        <v>32100</v>
      </c>
      <c r="AF1962" s="14">
        <v>32100</v>
      </c>
      <c r="AG1962" s="14">
        <v>0</v>
      </c>
      <c r="AH1962" s="14">
        <v>0</v>
      </c>
      <c r="AI1962" s="14">
        <v>0</v>
      </c>
      <c r="AJ1962" s="14">
        <v>32100</v>
      </c>
      <c r="AK1962" s="16" t="s">
        <v>2912</v>
      </c>
    </row>
    <row r="1963" spans="1:37" hidden="1" x14ac:dyDescent="0.35">
      <c r="A1963" s="159">
        <v>132040</v>
      </c>
      <c r="B1963" s="8">
        <v>1</v>
      </c>
      <c r="C1963" s="9" t="s">
        <v>85</v>
      </c>
      <c r="D1963" s="10">
        <v>44425</v>
      </c>
      <c r="E1963" s="9" t="s">
        <v>7532</v>
      </c>
      <c r="F1963" s="10">
        <v>44484</v>
      </c>
      <c r="G1963" s="9" t="s">
        <v>152</v>
      </c>
      <c r="H1963" s="11" t="s">
        <v>297</v>
      </c>
      <c r="I1963" s="9" t="s">
        <v>7533</v>
      </c>
      <c r="J1963" s="12"/>
      <c r="K1963" s="9" t="s">
        <v>7534</v>
      </c>
      <c r="L1963" s="12" t="s">
        <v>183</v>
      </c>
      <c r="M1963" s="11" t="s">
        <v>7535</v>
      </c>
      <c r="N1963" s="11" t="s">
        <v>5537</v>
      </c>
      <c r="O1963" s="9" t="s">
        <v>103</v>
      </c>
      <c r="P1963" s="9" t="s">
        <v>5027</v>
      </c>
      <c r="Q1963" s="11"/>
      <c r="R1963" s="166" t="s">
        <v>1778</v>
      </c>
      <c r="S1963" s="9"/>
      <c r="T1963" s="13">
        <v>0.01</v>
      </c>
      <c r="U1963" s="12"/>
      <c r="V1963" s="9"/>
      <c r="W1963" s="12" t="s">
        <v>93</v>
      </c>
      <c r="X1963" s="12" t="s">
        <v>186</v>
      </c>
      <c r="Y1963" s="12"/>
      <c r="Z1963" s="11"/>
      <c r="AA1963" s="14">
        <v>15000</v>
      </c>
      <c r="AB1963" s="14">
        <v>0</v>
      </c>
      <c r="AC1963" s="14">
        <v>0</v>
      </c>
      <c r="AD1963" s="14">
        <v>0</v>
      </c>
      <c r="AE1963" s="161">
        <f>SUM(TAMPData2202[[#This Row],[2022 PE Obligations]:[2022 Paving Obligations]])</f>
        <v>15000</v>
      </c>
      <c r="AF1963" s="14">
        <v>15000</v>
      </c>
      <c r="AG1963" s="14">
        <v>0</v>
      </c>
      <c r="AH1963" s="14">
        <v>0</v>
      </c>
      <c r="AI1963" s="14">
        <v>0</v>
      </c>
      <c r="AJ1963" s="14">
        <v>15000</v>
      </c>
      <c r="AK1963" s="16"/>
    </row>
    <row r="1964" spans="1:37" ht="36" hidden="1" x14ac:dyDescent="0.35">
      <c r="A1964" s="159">
        <v>132042</v>
      </c>
      <c r="B1964" s="8">
        <v>1</v>
      </c>
      <c r="C1964" s="9" t="s">
        <v>85</v>
      </c>
      <c r="D1964" s="10">
        <v>44425</v>
      </c>
      <c r="E1964" s="9" t="s">
        <v>7532</v>
      </c>
      <c r="F1964" s="10">
        <v>44484</v>
      </c>
      <c r="G1964" s="9" t="s">
        <v>152</v>
      </c>
      <c r="H1964" s="11" t="s">
        <v>297</v>
      </c>
      <c r="I1964" s="9" t="s">
        <v>7536</v>
      </c>
      <c r="J1964" s="12"/>
      <c r="K1964" s="9" t="s">
        <v>7537</v>
      </c>
      <c r="L1964" s="12" t="s">
        <v>183</v>
      </c>
      <c r="M1964" s="11" t="s">
        <v>7538</v>
      </c>
      <c r="N1964" s="11" t="s">
        <v>5537</v>
      </c>
      <c r="O1964" s="9" t="s">
        <v>103</v>
      </c>
      <c r="P1964" s="9" t="s">
        <v>5027</v>
      </c>
      <c r="Q1964" s="11"/>
      <c r="R1964" s="166" t="s">
        <v>1778</v>
      </c>
      <c r="S1964" s="9"/>
      <c r="T1964" s="13">
        <v>0.1</v>
      </c>
      <c r="U1964" s="12"/>
      <c r="V1964" s="9"/>
      <c r="W1964" s="12" t="s">
        <v>93</v>
      </c>
      <c r="X1964" s="12" t="s">
        <v>186</v>
      </c>
      <c r="Y1964" s="12"/>
      <c r="Z1964" s="11"/>
      <c r="AA1964" s="14">
        <v>15000</v>
      </c>
      <c r="AB1964" s="14">
        <v>0</v>
      </c>
      <c r="AC1964" s="14">
        <v>0</v>
      </c>
      <c r="AD1964" s="14">
        <v>0</v>
      </c>
      <c r="AE1964" s="161">
        <f>SUM(TAMPData2202[[#This Row],[2022 PE Obligations]:[2022 Paving Obligations]])</f>
        <v>15000</v>
      </c>
      <c r="AF1964" s="14">
        <v>15000</v>
      </c>
      <c r="AG1964" s="14">
        <v>0</v>
      </c>
      <c r="AH1964" s="14">
        <v>0</v>
      </c>
      <c r="AI1964" s="14">
        <v>0</v>
      </c>
      <c r="AJ1964" s="14">
        <v>15000</v>
      </c>
      <c r="AK1964" s="16"/>
    </row>
    <row r="1965" spans="1:37" hidden="1" x14ac:dyDescent="0.35">
      <c r="A1965" s="159">
        <v>132044</v>
      </c>
      <c r="B1965" s="8">
        <v>3</v>
      </c>
      <c r="C1965" s="9" t="s">
        <v>85</v>
      </c>
      <c r="D1965" s="10">
        <v>44426</v>
      </c>
      <c r="E1965" s="9" t="s">
        <v>3474</v>
      </c>
      <c r="F1965" s="10">
        <v>44536</v>
      </c>
      <c r="G1965" s="9" t="s">
        <v>152</v>
      </c>
      <c r="H1965" s="11" t="s">
        <v>140</v>
      </c>
      <c r="I1965" s="9" t="s">
        <v>100</v>
      </c>
      <c r="J1965" s="12" t="s">
        <v>101</v>
      </c>
      <c r="K1965" s="9"/>
      <c r="L1965" s="12" t="s">
        <v>101</v>
      </c>
      <c r="M1965" s="11" t="s">
        <v>7539</v>
      </c>
      <c r="N1965" s="11" t="s">
        <v>7540</v>
      </c>
      <c r="O1965" s="9" t="s">
        <v>1836</v>
      </c>
      <c r="P1965" s="9" t="s">
        <v>1836</v>
      </c>
      <c r="Q1965" s="11"/>
      <c r="R1965" s="166" t="s">
        <v>1778</v>
      </c>
      <c r="S1965" s="9"/>
      <c r="T1965" s="13">
        <v>3</v>
      </c>
      <c r="U1965" s="12"/>
      <c r="V1965" s="9"/>
      <c r="W1965" s="12" t="s">
        <v>93</v>
      </c>
      <c r="X1965" s="12" t="s">
        <v>13</v>
      </c>
      <c r="Y1965" s="12"/>
      <c r="Z1965" s="11"/>
      <c r="AA1965" s="14">
        <v>40000</v>
      </c>
      <c r="AB1965" s="14">
        <v>0</v>
      </c>
      <c r="AC1965" s="14">
        <v>0</v>
      </c>
      <c r="AD1965" s="14">
        <v>0</v>
      </c>
      <c r="AE1965" s="161">
        <f>SUM(TAMPData2202[[#This Row],[2022 PE Obligations]:[2022 Paving Obligations]])</f>
        <v>40000</v>
      </c>
      <c r="AF1965" s="14">
        <v>40000</v>
      </c>
      <c r="AG1965" s="14">
        <v>0</v>
      </c>
      <c r="AH1965" s="14">
        <v>0</v>
      </c>
      <c r="AI1965" s="14">
        <v>0</v>
      </c>
      <c r="AJ1965" s="14">
        <v>40000</v>
      </c>
      <c r="AK1965" s="16" t="s">
        <v>7541</v>
      </c>
    </row>
    <row r="1966" spans="1:37" ht="36" hidden="1" x14ac:dyDescent="0.35">
      <c r="A1966" s="159">
        <v>132046</v>
      </c>
      <c r="B1966" s="8">
        <v>4</v>
      </c>
      <c r="C1966" s="9" t="s">
        <v>85</v>
      </c>
      <c r="D1966" s="10">
        <v>44426</v>
      </c>
      <c r="E1966" s="9" t="s">
        <v>235</v>
      </c>
      <c r="F1966" s="10">
        <v>44426</v>
      </c>
      <c r="G1966" s="9" t="s">
        <v>235</v>
      </c>
      <c r="H1966" s="11" t="s">
        <v>893</v>
      </c>
      <c r="I1966" s="9"/>
      <c r="J1966" s="12"/>
      <c r="K1966" s="9"/>
      <c r="L1966" s="12" t="s">
        <v>4981</v>
      </c>
      <c r="M1966" s="11" t="s">
        <v>7542</v>
      </c>
      <c r="N1966" s="11" t="s">
        <v>7543</v>
      </c>
      <c r="O1966" s="9" t="s">
        <v>6499</v>
      </c>
      <c r="P1966" s="9" t="s">
        <v>4979</v>
      </c>
      <c r="Q1966" s="11"/>
      <c r="R1966" s="166" t="s">
        <v>1778</v>
      </c>
      <c r="S1966" s="9"/>
      <c r="T1966" s="15" t="s">
        <v>505</v>
      </c>
      <c r="U1966" s="12"/>
      <c r="V1966" s="9"/>
      <c r="W1966" s="12" t="s">
        <v>93</v>
      </c>
      <c r="X1966" s="12"/>
      <c r="Y1966" s="12"/>
      <c r="Z1966" s="11"/>
      <c r="AA1966" s="14">
        <v>0</v>
      </c>
      <c r="AB1966" s="14">
        <v>0</v>
      </c>
      <c r="AC1966" s="14">
        <v>71500</v>
      </c>
      <c r="AD1966" s="14">
        <v>0</v>
      </c>
      <c r="AE1966" s="161">
        <f>SUM(TAMPData2202[[#This Row],[2022 PE Obligations]:[2022 Paving Obligations]])</f>
        <v>71500</v>
      </c>
      <c r="AF1966" s="14">
        <v>0</v>
      </c>
      <c r="AG1966" s="14">
        <v>0</v>
      </c>
      <c r="AH1966" s="14">
        <v>71500</v>
      </c>
      <c r="AI1966" s="14">
        <v>0</v>
      </c>
      <c r="AJ1966" s="14">
        <v>71500</v>
      </c>
      <c r="AK1966" s="16" t="s">
        <v>7544</v>
      </c>
    </row>
    <row r="1967" spans="1:37" ht="36" hidden="1" x14ac:dyDescent="0.35">
      <c r="A1967" s="159">
        <v>132048</v>
      </c>
      <c r="B1967" s="8">
        <v>4</v>
      </c>
      <c r="C1967" s="9" t="s">
        <v>85</v>
      </c>
      <c r="D1967" s="10">
        <v>44427</v>
      </c>
      <c r="E1967" s="9" t="s">
        <v>6445</v>
      </c>
      <c r="F1967" s="10">
        <v>44427</v>
      </c>
      <c r="G1967" s="9" t="s">
        <v>6445</v>
      </c>
      <c r="H1967" s="11" t="s">
        <v>1760</v>
      </c>
      <c r="I1967" s="9"/>
      <c r="J1967" s="12"/>
      <c r="K1967" s="9"/>
      <c r="L1967" s="12"/>
      <c r="M1967" s="11" t="s">
        <v>7545</v>
      </c>
      <c r="N1967" s="11"/>
      <c r="O1967" s="9" t="s">
        <v>6017</v>
      </c>
      <c r="P1967" s="9"/>
      <c r="Q1967" s="11"/>
      <c r="R1967" s="166" t="s">
        <v>1778</v>
      </c>
      <c r="S1967" s="166" t="s">
        <v>1778</v>
      </c>
      <c r="T1967" s="15" t="s">
        <v>505</v>
      </c>
      <c r="U1967" s="12"/>
      <c r="V1967" s="9"/>
      <c r="W1967" s="12" t="s">
        <v>93</v>
      </c>
      <c r="X1967" s="12"/>
      <c r="Y1967" s="12"/>
      <c r="Z1967" s="11"/>
      <c r="AA1967" s="14">
        <v>0</v>
      </c>
      <c r="AB1967" s="14">
        <v>0</v>
      </c>
      <c r="AC1967" s="14">
        <v>495000</v>
      </c>
      <c r="AD1967" s="14">
        <v>0</v>
      </c>
      <c r="AE1967" s="161">
        <f>SUM(TAMPData2202[[#This Row],[2022 PE Obligations]:[2022 Paving Obligations]])</f>
        <v>495000</v>
      </c>
      <c r="AF1967" s="14">
        <v>0</v>
      </c>
      <c r="AG1967" s="14">
        <v>0</v>
      </c>
      <c r="AH1967" s="14">
        <v>495000</v>
      </c>
      <c r="AI1967" s="14">
        <v>0</v>
      </c>
      <c r="AJ1967" s="14">
        <v>495000</v>
      </c>
      <c r="AK1967" s="16" t="s">
        <v>7546</v>
      </c>
    </row>
    <row r="1968" spans="1:37" hidden="1" x14ac:dyDescent="0.35">
      <c r="A1968" s="159">
        <v>132050</v>
      </c>
      <c r="B1968" s="8">
        <v>4</v>
      </c>
      <c r="C1968" s="9" t="s">
        <v>122</v>
      </c>
      <c r="D1968" s="10">
        <v>44427</v>
      </c>
      <c r="E1968" s="9" t="s">
        <v>228</v>
      </c>
      <c r="F1968" s="10">
        <v>44455</v>
      </c>
      <c r="G1968" s="9" t="s">
        <v>253</v>
      </c>
      <c r="H1968" s="11" t="s">
        <v>420</v>
      </c>
      <c r="I1968" s="9" t="s">
        <v>7547</v>
      </c>
      <c r="J1968" s="12"/>
      <c r="K1968" s="9" t="s">
        <v>4359</v>
      </c>
      <c r="L1968" s="12" t="s">
        <v>183</v>
      </c>
      <c r="M1968" s="11" t="s">
        <v>7548</v>
      </c>
      <c r="N1968" s="11"/>
      <c r="O1968" s="9" t="s">
        <v>4183</v>
      </c>
      <c r="P1968" s="9" t="s">
        <v>157</v>
      </c>
      <c r="Q1968" s="11"/>
      <c r="R1968" s="166" t="s">
        <v>47</v>
      </c>
      <c r="S1968" s="9"/>
      <c r="T1968" s="13">
        <v>1.95</v>
      </c>
      <c r="U1968" s="12"/>
      <c r="V1968" s="9"/>
      <c r="W1968" s="12" t="s">
        <v>93</v>
      </c>
      <c r="X1968" s="12" t="s">
        <v>1058</v>
      </c>
      <c r="Y1968" s="153" t="s">
        <v>34</v>
      </c>
      <c r="Z1968" s="11"/>
      <c r="AA1968" s="14">
        <v>0</v>
      </c>
      <c r="AB1968" s="14">
        <v>0</v>
      </c>
      <c r="AC1968" s="14">
        <v>0</v>
      </c>
      <c r="AD1968" s="14">
        <v>183388.38</v>
      </c>
      <c r="AE1968" s="161">
        <f>SUM(TAMPData2202[[#This Row],[2022 PE Obligations]:[2022 Paving Obligations]])</f>
        <v>183388.38</v>
      </c>
      <c r="AF1968" s="14">
        <v>0</v>
      </c>
      <c r="AG1968" s="14">
        <v>0</v>
      </c>
      <c r="AH1968" s="14">
        <v>0</v>
      </c>
      <c r="AI1968" s="14">
        <v>183388.38</v>
      </c>
      <c r="AJ1968" s="14">
        <v>183388.38</v>
      </c>
      <c r="AK1968" s="16" t="s">
        <v>7549</v>
      </c>
    </row>
    <row r="1969" spans="1:37" hidden="1" x14ac:dyDescent="0.35">
      <c r="A1969" s="159">
        <v>132053</v>
      </c>
      <c r="B1969" s="8">
        <v>4</v>
      </c>
      <c r="C1969" s="9" t="s">
        <v>122</v>
      </c>
      <c r="D1969" s="10">
        <v>44428</v>
      </c>
      <c r="E1969" s="9" t="s">
        <v>228</v>
      </c>
      <c r="F1969" s="10">
        <v>44455</v>
      </c>
      <c r="G1969" s="9" t="s">
        <v>253</v>
      </c>
      <c r="H1969" s="11" t="s">
        <v>420</v>
      </c>
      <c r="I1969" s="9" t="s">
        <v>7547</v>
      </c>
      <c r="J1969" s="12"/>
      <c r="K1969" s="9" t="s">
        <v>4359</v>
      </c>
      <c r="L1969" s="12" t="s">
        <v>183</v>
      </c>
      <c r="M1969" s="11" t="s">
        <v>7550</v>
      </c>
      <c r="N1969" s="11"/>
      <c r="O1969" s="9" t="s">
        <v>4183</v>
      </c>
      <c r="P1969" s="9" t="s">
        <v>157</v>
      </c>
      <c r="Q1969" s="11"/>
      <c r="R1969" s="166" t="s">
        <v>47</v>
      </c>
      <c r="S1969" s="9"/>
      <c r="T1969" s="13">
        <v>2</v>
      </c>
      <c r="U1969" s="12"/>
      <c r="V1969" s="9"/>
      <c r="W1969" s="12" t="s">
        <v>93</v>
      </c>
      <c r="X1969" s="12" t="s">
        <v>186</v>
      </c>
      <c r="Y1969" s="153" t="s">
        <v>34</v>
      </c>
      <c r="Z1969" s="11"/>
      <c r="AA1969" s="14">
        <v>0</v>
      </c>
      <c r="AB1969" s="14">
        <v>0</v>
      </c>
      <c r="AC1969" s="14">
        <v>0</v>
      </c>
      <c r="AD1969" s="14">
        <v>173983.32</v>
      </c>
      <c r="AE1969" s="161">
        <f>SUM(TAMPData2202[[#This Row],[2022 PE Obligations]:[2022 Paving Obligations]])</f>
        <v>173983.32</v>
      </c>
      <c r="AF1969" s="14">
        <v>0</v>
      </c>
      <c r="AG1969" s="14">
        <v>0</v>
      </c>
      <c r="AH1969" s="14">
        <v>0</v>
      </c>
      <c r="AI1969" s="14">
        <v>173983.32</v>
      </c>
      <c r="AJ1969" s="14">
        <v>173983.32</v>
      </c>
      <c r="AK1969" s="16" t="s">
        <v>7551</v>
      </c>
    </row>
    <row r="1970" spans="1:37" hidden="1" x14ac:dyDescent="0.35">
      <c r="A1970" s="159">
        <v>132054</v>
      </c>
      <c r="B1970" s="8">
        <v>4</v>
      </c>
      <c r="C1970" s="9" t="s">
        <v>85</v>
      </c>
      <c r="D1970" s="10">
        <v>44431</v>
      </c>
      <c r="E1970" s="9" t="s">
        <v>5526</v>
      </c>
      <c r="F1970" s="10">
        <v>44484</v>
      </c>
      <c r="G1970" s="9" t="s">
        <v>152</v>
      </c>
      <c r="H1970" s="11" t="s">
        <v>1099</v>
      </c>
      <c r="I1970" s="9" t="s">
        <v>7552</v>
      </c>
      <c r="J1970" s="12"/>
      <c r="K1970" s="9" t="s">
        <v>6550</v>
      </c>
      <c r="L1970" s="12" t="s">
        <v>183</v>
      </c>
      <c r="M1970" s="11" t="s">
        <v>7553</v>
      </c>
      <c r="N1970" s="11" t="s">
        <v>5537</v>
      </c>
      <c r="O1970" s="9" t="s">
        <v>103</v>
      </c>
      <c r="P1970" s="9" t="s">
        <v>5027</v>
      </c>
      <c r="Q1970" s="11"/>
      <c r="R1970" s="166" t="s">
        <v>1778</v>
      </c>
      <c r="S1970" s="9"/>
      <c r="T1970" s="13">
        <v>0.01</v>
      </c>
      <c r="U1970" s="12"/>
      <c r="V1970" s="9"/>
      <c r="W1970" s="12" t="s">
        <v>93</v>
      </c>
      <c r="X1970" s="12" t="s">
        <v>186</v>
      </c>
      <c r="Y1970" s="12"/>
      <c r="Z1970" s="11"/>
      <c r="AA1970" s="14">
        <v>15000</v>
      </c>
      <c r="AB1970" s="14">
        <v>0</v>
      </c>
      <c r="AC1970" s="14">
        <v>0</v>
      </c>
      <c r="AD1970" s="14">
        <v>0</v>
      </c>
      <c r="AE1970" s="161">
        <f>SUM(TAMPData2202[[#This Row],[2022 PE Obligations]:[2022 Paving Obligations]])</f>
        <v>15000</v>
      </c>
      <c r="AF1970" s="14">
        <v>15000</v>
      </c>
      <c r="AG1970" s="14">
        <v>0</v>
      </c>
      <c r="AH1970" s="14">
        <v>0</v>
      </c>
      <c r="AI1970" s="14">
        <v>0</v>
      </c>
      <c r="AJ1970" s="14">
        <v>15000</v>
      </c>
      <c r="AK1970" s="16"/>
    </row>
    <row r="1971" spans="1:37" ht="36" hidden="1" x14ac:dyDescent="0.35">
      <c r="A1971" s="159">
        <v>132055</v>
      </c>
      <c r="B1971" s="8">
        <v>4</v>
      </c>
      <c r="C1971" s="9" t="s">
        <v>85</v>
      </c>
      <c r="D1971" s="10">
        <v>44431</v>
      </c>
      <c r="E1971" s="9" t="s">
        <v>6445</v>
      </c>
      <c r="F1971" s="10">
        <v>44431</v>
      </c>
      <c r="G1971" s="9" t="s">
        <v>6445</v>
      </c>
      <c r="H1971" s="11" t="s">
        <v>1760</v>
      </c>
      <c r="I1971" s="9"/>
      <c r="J1971" s="12"/>
      <c r="K1971" s="9"/>
      <c r="L1971" s="12"/>
      <c r="M1971" s="11" t="s">
        <v>7554</v>
      </c>
      <c r="N1971" s="11"/>
      <c r="O1971" s="9" t="s">
        <v>6017</v>
      </c>
      <c r="P1971" s="9"/>
      <c r="Q1971" s="11"/>
      <c r="R1971" s="166" t="s">
        <v>1778</v>
      </c>
      <c r="S1971" s="166" t="s">
        <v>1778</v>
      </c>
      <c r="T1971" s="15" t="s">
        <v>505</v>
      </c>
      <c r="U1971" s="12"/>
      <c r="V1971" s="9"/>
      <c r="W1971" s="12" t="s">
        <v>93</v>
      </c>
      <c r="X1971" s="12"/>
      <c r="Y1971" s="12"/>
      <c r="Z1971" s="11"/>
      <c r="AA1971" s="14">
        <v>0</v>
      </c>
      <c r="AB1971" s="14">
        <v>0</v>
      </c>
      <c r="AC1971" s="14">
        <v>2050353</v>
      </c>
      <c r="AD1971" s="14">
        <v>0</v>
      </c>
      <c r="AE1971" s="161">
        <f>SUM(TAMPData2202[[#This Row],[2022 PE Obligations]:[2022 Paving Obligations]])</f>
        <v>2050353</v>
      </c>
      <c r="AF1971" s="14">
        <v>0</v>
      </c>
      <c r="AG1971" s="14">
        <v>0</v>
      </c>
      <c r="AH1971" s="14">
        <v>2050353</v>
      </c>
      <c r="AI1971" s="14">
        <v>0</v>
      </c>
      <c r="AJ1971" s="14">
        <v>2050353</v>
      </c>
      <c r="AK1971" s="16" t="s">
        <v>7555</v>
      </c>
    </row>
    <row r="1972" spans="1:37" hidden="1" x14ac:dyDescent="0.35">
      <c r="A1972" s="159">
        <v>132056</v>
      </c>
      <c r="B1972" s="8">
        <v>3</v>
      </c>
      <c r="C1972" s="9" t="s">
        <v>85</v>
      </c>
      <c r="D1972" s="10">
        <v>44432</v>
      </c>
      <c r="E1972" s="9" t="s">
        <v>6802</v>
      </c>
      <c r="F1972" s="10">
        <v>44432</v>
      </c>
      <c r="G1972" s="9" t="s">
        <v>6802</v>
      </c>
      <c r="H1972" s="11" t="s">
        <v>450</v>
      </c>
      <c r="I1972" s="9"/>
      <c r="J1972" s="12"/>
      <c r="K1972" s="9"/>
      <c r="L1972" s="12"/>
      <c r="M1972" s="11" t="s">
        <v>7556</v>
      </c>
      <c r="N1972" s="11"/>
      <c r="O1972" s="9" t="s">
        <v>5122</v>
      </c>
      <c r="P1972" s="9" t="s">
        <v>5123</v>
      </c>
      <c r="Q1972" s="11"/>
      <c r="R1972" s="166" t="s">
        <v>1778</v>
      </c>
      <c r="S1972" s="166" t="s">
        <v>1778</v>
      </c>
      <c r="T1972" s="15" t="s">
        <v>505</v>
      </c>
      <c r="U1972" s="12"/>
      <c r="V1972" s="9"/>
      <c r="W1972" s="12" t="s">
        <v>93</v>
      </c>
      <c r="X1972" s="12"/>
      <c r="Y1972" s="12"/>
      <c r="Z1972" s="11"/>
      <c r="AA1972" s="14">
        <v>0</v>
      </c>
      <c r="AB1972" s="14">
        <v>0</v>
      </c>
      <c r="AC1972" s="14">
        <v>13000</v>
      </c>
      <c r="AD1972" s="14">
        <v>0</v>
      </c>
      <c r="AE1972" s="161">
        <f>SUM(TAMPData2202[[#This Row],[2022 PE Obligations]:[2022 Paving Obligations]])</f>
        <v>13000</v>
      </c>
      <c r="AF1972" s="14">
        <v>0</v>
      </c>
      <c r="AG1972" s="14">
        <v>0</v>
      </c>
      <c r="AH1972" s="14">
        <v>13000</v>
      </c>
      <c r="AI1972" s="14">
        <v>0</v>
      </c>
      <c r="AJ1972" s="14">
        <v>13000</v>
      </c>
      <c r="AK1972" s="16" t="s">
        <v>7557</v>
      </c>
    </row>
    <row r="1973" spans="1:37" hidden="1" x14ac:dyDescent="0.35">
      <c r="A1973" s="159">
        <v>132057</v>
      </c>
      <c r="B1973" s="8">
        <v>3</v>
      </c>
      <c r="C1973" s="9" t="s">
        <v>85</v>
      </c>
      <c r="D1973" s="10">
        <v>44432</v>
      </c>
      <c r="E1973" s="9" t="s">
        <v>6802</v>
      </c>
      <c r="F1973" s="10">
        <v>44432</v>
      </c>
      <c r="G1973" s="9" t="s">
        <v>6802</v>
      </c>
      <c r="H1973" s="11" t="s">
        <v>313</v>
      </c>
      <c r="I1973" s="9"/>
      <c r="J1973" s="12"/>
      <c r="K1973" s="9"/>
      <c r="L1973" s="12"/>
      <c r="M1973" s="11" t="s">
        <v>7558</v>
      </c>
      <c r="N1973" s="11"/>
      <c r="O1973" s="9" t="s">
        <v>5122</v>
      </c>
      <c r="P1973" s="9" t="s">
        <v>5123</v>
      </c>
      <c r="Q1973" s="11"/>
      <c r="R1973" s="166" t="s">
        <v>1778</v>
      </c>
      <c r="S1973" s="166" t="s">
        <v>1778</v>
      </c>
      <c r="T1973" s="15" t="s">
        <v>505</v>
      </c>
      <c r="U1973" s="12"/>
      <c r="V1973" s="9"/>
      <c r="W1973" s="12" t="s">
        <v>93</v>
      </c>
      <c r="X1973" s="12"/>
      <c r="Y1973" s="12"/>
      <c r="Z1973" s="11"/>
      <c r="AA1973" s="14">
        <v>0</v>
      </c>
      <c r="AB1973" s="14">
        <v>0</v>
      </c>
      <c r="AC1973" s="14">
        <v>13000</v>
      </c>
      <c r="AD1973" s="14">
        <v>0</v>
      </c>
      <c r="AE1973" s="161">
        <f>SUM(TAMPData2202[[#This Row],[2022 PE Obligations]:[2022 Paving Obligations]])</f>
        <v>13000</v>
      </c>
      <c r="AF1973" s="14">
        <v>0</v>
      </c>
      <c r="AG1973" s="14">
        <v>0</v>
      </c>
      <c r="AH1973" s="14">
        <v>13000</v>
      </c>
      <c r="AI1973" s="14">
        <v>0</v>
      </c>
      <c r="AJ1973" s="14">
        <v>13000</v>
      </c>
      <c r="AK1973" s="16" t="s">
        <v>7559</v>
      </c>
    </row>
    <row r="1974" spans="1:37" hidden="1" x14ac:dyDescent="0.35">
      <c r="A1974" s="159">
        <v>132058</v>
      </c>
      <c r="B1974" s="8">
        <v>2</v>
      </c>
      <c r="C1974" s="9" t="s">
        <v>85</v>
      </c>
      <c r="D1974" s="10">
        <v>44432</v>
      </c>
      <c r="E1974" s="9" t="s">
        <v>6802</v>
      </c>
      <c r="F1974" s="10">
        <v>44432</v>
      </c>
      <c r="G1974" s="9" t="s">
        <v>6802</v>
      </c>
      <c r="H1974" s="11" t="s">
        <v>223</v>
      </c>
      <c r="I1974" s="9"/>
      <c r="J1974" s="12"/>
      <c r="K1974" s="9"/>
      <c r="L1974" s="12"/>
      <c r="M1974" s="11" t="s">
        <v>7560</v>
      </c>
      <c r="N1974" s="11"/>
      <c r="O1974" s="9" t="s">
        <v>5122</v>
      </c>
      <c r="P1974" s="9" t="s">
        <v>5123</v>
      </c>
      <c r="Q1974" s="11"/>
      <c r="R1974" s="166" t="s">
        <v>1778</v>
      </c>
      <c r="S1974" s="166" t="s">
        <v>1778</v>
      </c>
      <c r="T1974" s="15" t="s">
        <v>505</v>
      </c>
      <c r="U1974" s="12"/>
      <c r="V1974" s="9"/>
      <c r="W1974" s="12" t="s">
        <v>93</v>
      </c>
      <c r="X1974" s="12"/>
      <c r="Y1974" s="12"/>
      <c r="Z1974" s="11"/>
      <c r="AA1974" s="14">
        <v>0</v>
      </c>
      <c r="AB1974" s="14">
        <v>0</v>
      </c>
      <c r="AC1974" s="14">
        <v>34700</v>
      </c>
      <c r="AD1974" s="14">
        <v>0</v>
      </c>
      <c r="AE1974" s="161">
        <f>SUM(TAMPData2202[[#This Row],[2022 PE Obligations]:[2022 Paving Obligations]])</f>
        <v>34700</v>
      </c>
      <c r="AF1974" s="14">
        <v>0</v>
      </c>
      <c r="AG1974" s="14">
        <v>0</v>
      </c>
      <c r="AH1974" s="14">
        <v>34700</v>
      </c>
      <c r="AI1974" s="14">
        <v>0</v>
      </c>
      <c r="AJ1974" s="14">
        <v>34700</v>
      </c>
      <c r="AK1974" s="16" t="s">
        <v>7561</v>
      </c>
    </row>
    <row r="1975" spans="1:37" hidden="1" x14ac:dyDescent="0.35">
      <c r="A1975" s="159">
        <v>132059</v>
      </c>
      <c r="B1975" s="8">
        <v>3</v>
      </c>
      <c r="C1975" s="9" t="s">
        <v>85</v>
      </c>
      <c r="D1975" s="10">
        <v>44432</v>
      </c>
      <c r="E1975" s="9" t="s">
        <v>6802</v>
      </c>
      <c r="F1975" s="10">
        <v>44432</v>
      </c>
      <c r="G1975" s="9" t="s">
        <v>6802</v>
      </c>
      <c r="H1975" s="11" t="s">
        <v>313</v>
      </c>
      <c r="I1975" s="9"/>
      <c r="J1975" s="12"/>
      <c r="K1975" s="9"/>
      <c r="L1975" s="12"/>
      <c r="M1975" s="11" t="s">
        <v>7562</v>
      </c>
      <c r="N1975" s="11"/>
      <c r="O1975" s="9" t="s">
        <v>5122</v>
      </c>
      <c r="P1975" s="9" t="s">
        <v>5123</v>
      </c>
      <c r="Q1975" s="11"/>
      <c r="R1975" s="166" t="s">
        <v>1778</v>
      </c>
      <c r="S1975" s="166" t="s">
        <v>1778</v>
      </c>
      <c r="T1975" s="15" t="s">
        <v>505</v>
      </c>
      <c r="U1975" s="12"/>
      <c r="V1975" s="9"/>
      <c r="W1975" s="12" t="s">
        <v>93</v>
      </c>
      <c r="X1975" s="12"/>
      <c r="Y1975" s="12"/>
      <c r="Z1975" s="11"/>
      <c r="AA1975" s="14">
        <v>0</v>
      </c>
      <c r="AB1975" s="14">
        <v>0</v>
      </c>
      <c r="AC1975" s="14">
        <v>20000</v>
      </c>
      <c r="AD1975" s="14">
        <v>0</v>
      </c>
      <c r="AE1975" s="161">
        <f>SUM(TAMPData2202[[#This Row],[2022 PE Obligations]:[2022 Paving Obligations]])</f>
        <v>20000</v>
      </c>
      <c r="AF1975" s="14">
        <v>0</v>
      </c>
      <c r="AG1975" s="14">
        <v>0</v>
      </c>
      <c r="AH1975" s="14">
        <v>20000</v>
      </c>
      <c r="AI1975" s="14">
        <v>0</v>
      </c>
      <c r="AJ1975" s="14">
        <v>20000</v>
      </c>
      <c r="AK1975" s="16" t="s">
        <v>7563</v>
      </c>
    </row>
    <row r="1976" spans="1:37" ht="36" hidden="1" x14ac:dyDescent="0.35">
      <c r="A1976" s="159">
        <v>132060</v>
      </c>
      <c r="B1976" s="8">
        <v>4</v>
      </c>
      <c r="C1976" s="9" t="s">
        <v>85</v>
      </c>
      <c r="D1976" s="10">
        <v>44432</v>
      </c>
      <c r="E1976" s="9" t="s">
        <v>6445</v>
      </c>
      <c r="F1976" s="10">
        <v>44536</v>
      </c>
      <c r="G1976" s="9" t="s">
        <v>152</v>
      </c>
      <c r="H1976" s="11" t="s">
        <v>196</v>
      </c>
      <c r="I1976" s="9"/>
      <c r="J1976" s="12"/>
      <c r="K1976" s="9"/>
      <c r="L1976" s="12"/>
      <c r="M1976" s="11" t="s">
        <v>7564</v>
      </c>
      <c r="N1976" s="11"/>
      <c r="O1976" s="9" t="s">
        <v>6017</v>
      </c>
      <c r="P1976" s="9"/>
      <c r="Q1976" s="11"/>
      <c r="R1976" s="166" t="s">
        <v>1778</v>
      </c>
      <c r="S1976" s="166" t="s">
        <v>1778</v>
      </c>
      <c r="T1976" s="15" t="s">
        <v>505</v>
      </c>
      <c r="U1976" s="12"/>
      <c r="V1976" s="9"/>
      <c r="W1976" s="12" t="s">
        <v>93</v>
      </c>
      <c r="X1976" s="12"/>
      <c r="Y1976" s="12"/>
      <c r="Z1976" s="11"/>
      <c r="AA1976" s="14">
        <v>0</v>
      </c>
      <c r="AB1976" s="14">
        <v>0</v>
      </c>
      <c r="AC1976" s="14">
        <v>450000</v>
      </c>
      <c r="AD1976" s="14">
        <v>0</v>
      </c>
      <c r="AE1976" s="161">
        <f>SUM(TAMPData2202[[#This Row],[2022 PE Obligations]:[2022 Paving Obligations]])</f>
        <v>450000</v>
      </c>
      <c r="AF1976" s="14">
        <v>0</v>
      </c>
      <c r="AG1976" s="14">
        <v>0</v>
      </c>
      <c r="AH1976" s="14">
        <v>450000</v>
      </c>
      <c r="AI1976" s="14">
        <v>0</v>
      </c>
      <c r="AJ1976" s="14">
        <v>450000</v>
      </c>
      <c r="AK1976" s="16" t="s">
        <v>7565</v>
      </c>
    </row>
    <row r="1977" spans="1:37" ht="36" hidden="1" x14ac:dyDescent="0.35">
      <c r="A1977" s="159">
        <v>132061</v>
      </c>
      <c r="B1977" s="8">
        <v>4</v>
      </c>
      <c r="C1977" s="9" t="s">
        <v>85</v>
      </c>
      <c r="D1977" s="10">
        <v>44432</v>
      </c>
      <c r="E1977" s="9" t="s">
        <v>6445</v>
      </c>
      <c r="F1977" s="10">
        <v>44432</v>
      </c>
      <c r="G1977" s="9" t="s">
        <v>6445</v>
      </c>
      <c r="H1977" s="11" t="s">
        <v>1760</v>
      </c>
      <c r="I1977" s="9"/>
      <c r="J1977" s="12"/>
      <c r="K1977" s="9"/>
      <c r="L1977" s="12"/>
      <c r="M1977" s="11" t="s">
        <v>7566</v>
      </c>
      <c r="N1977" s="11"/>
      <c r="O1977" s="9" t="s">
        <v>6017</v>
      </c>
      <c r="P1977" s="9"/>
      <c r="Q1977" s="11"/>
      <c r="R1977" s="166" t="s">
        <v>1778</v>
      </c>
      <c r="S1977" s="166" t="s">
        <v>1778</v>
      </c>
      <c r="T1977" s="15" t="s">
        <v>505</v>
      </c>
      <c r="U1977" s="12"/>
      <c r="V1977" s="9"/>
      <c r="W1977" s="12" t="s">
        <v>93</v>
      </c>
      <c r="X1977" s="12"/>
      <c r="Y1977" s="12"/>
      <c r="Z1977" s="11"/>
      <c r="AA1977" s="14">
        <v>0</v>
      </c>
      <c r="AB1977" s="14">
        <v>0</v>
      </c>
      <c r="AC1977" s="14">
        <v>821700</v>
      </c>
      <c r="AD1977" s="14">
        <v>0</v>
      </c>
      <c r="AE1977" s="161">
        <f>SUM(TAMPData2202[[#This Row],[2022 PE Obligations]:[2022 Paving Obligations]])</f>
        <v>821700</v>
      </c>
      <c r="AF1977" s="14">
        <v>0</v>
      </c>
      <c r="AG1977" s="14">
        <v>0</v>
      </c>
      <c r="AH1977" s="14">
        <v>821700</v>
      </c>
      <c r="AI1977" s="14">
        <v>0</v>
      </c>
      <c r="AJ1977" s="14">
        <v>821700</v>
      </c>
      <c r="AK1977" s="16" t="s">
        <v>7567</v>
      </c>
    </row>
    <row r="1978" spans="1:37" ht="36" hidden="1" x14ac:dyDescent="0.35">
      <c r="A1978" s="159">
        <v>132062</v>
      </c>
      <c r="B1978" s="8">
        <v>4</v>
      </c>
      <c r="C1978" s="9" t="s">
        <v>85</v>
      </c>
      <c r="D1978" s="10">
        <v>44432</v>
      </c>
      <c r="E1978" s="9" t="s">
        <v>6445</v>
      </c>
      <c r="F1978" s="10">
        <v>44536</v>
      </c>
      <c r="G1978" s="9" t="s">
        <v>152</v>
      </c>
      <c r="H1978" s="11" t="s">
        <v>1099</v>
      </c>
      <c r="I1978" s="9"/>
      <c r="J1978" s="12"/>
      <c r="K1978" s="9"/>
      <c r="L1978" s="12"/>
      <c r="M1978" s="11" t="s">
        <v>7568</v>
      </c>
      <c r="N1978" s="11"/>
      <c r="O1978" s="9" t="s">
        <v>6017</v>
      </c>
      <c r="P1978" s="9"/>
      <c r="Q1978" s="11"/>
      <c r="R1978" s="166" t="s">
        <v>1778</v>
      </c>
      <c r="S1978" s="166" t="s">
        <v>1778</v>
      </c>
      <c r="T1978" s="15" t="s">
        <v>505</v>
      </c>
      <c r="U1978" s="12"/>
      <c r="V1978" s="9"/>
      <c r="W1978" s="12" t="s">
        <v>93</v>
      </c>
      <c r="X1978" s="12"/>
      <c r="Y1978" s="12"/>
      <c r="Z1978" s="11"/>
      <c r="AA1978" s="14">
        <v>0</v>
      </c>
      <c r="AB1978" s="14">
        <v>0</v>
      </c>
      <c r="AC1978" s="14">
        <v>742500</v>
      </c>
      <c r="AD1978" s="14">
        <v>0</v>
      </c>
      <c r="AE1978" s="161">
        <f>SUM(TAMPData2202[[#This Row],[2022 PE Obligations]:[2022 Paving Obligations]])</f>
        <v>742500</v>
      </c>
      <c r="AF1978" s="14">
        <v>0</v>
      </c>
      <c r="AG1978" s="14">
        <v>0</v>
      </c>
      <c r="AH1978" s="14">
        <v>742500</v>
      </c>
      <c r="AI1978" s="14">
        <v>0</v>
      </c>
      <c r="AJ1978" s="14">
        <v>742500</v>
      </c>
      <c r="AK1978" s="16" t="s">
        <v>7569</v>
      </c>
    </row>
    <row r="1979" spans="1:37" ht="36" hidden="1" x14ac:dyDescent="0.35">
      <c r="A1979" s="159">
        <v>132064</v>
      </c>
      <c r="B1979" s="8">
        <v>4</v>
      </c>
      <c r="C1979" s="9" t="s">
        <v>85</v>
      </c>
      <c r="D1979" s="10">
        <v>44433</v>
      </c>
      <c r="E1979" s="9" t="s">
        <v>6445</v>
      </c>
      <c r="F1979" s="10">
        <v>44453</v>
      </c>
      <c r="G1979" s="9" t="s">
        <v>152</v>
      </c>
      <c r="H1979" s="11" t="s">
        <v>1099</v>
      </c>
      <c r="I1979" s="9"/>
      <c r="J1979" s="12"/>
      <c r="K1979" s="9"/>
      <c r="L1979" s="12"/>
      <c r="M1979" s="11" t="s">
        <v>7570</v>
      </c>
      <c r="N1979" s="11"/>
      <c r="O1979" s="9" t="s">
        <v>6017</v>
      </c>
      <c r="P1979" s="9"/>
      <c r="Q1979" s="11"/>
      <c r="R1979" s="166" t="s">
        <v>1778</v>
      </c>
      <c r="S1979" s="166" t="s">
        <v>1778</v>
      </c>
      <c r="T1979" s="15" t="s">
        <v>505</v>
      </c>
      <c r="U1979" s="12"/>
      <c r="V1979" s="9"/>
      <c r="W1979" s="12" t="s">
        <v>93</v>
      </c>
      <c r="X1979" s="12"/>
      <c r="Y1979" s="12"/>
      <c r="Z1979" s="11"/>
      <c r="AA1979" s="14">
        <v>0</v>
      </c>
      <c r="AB1979" s="14">
        <v>0</v>
      </c>
      <c r="AC1979" s="14">
        <v>683100</v>
      </c>
      <c r="AD1979" s="14">
        <v>0</v>
      </c>
      <c r="AE1979" s="161">
        <f>SUM(TAMPData2202[[#This Row],[2022 PE Obligations]:[2022 Paving Obligations]])</f>
        <v>683100</v>
      </c>
      <c r="AF1979" s="14">
        <v>0</v>
      </c>
      <c r="AG1979" s="14">
        <v>0</v>
      </c>
      <c r="AH1979" s="14">
        <v>683100</v>
      </c>
      <c r="AI1979" s="14">
        <v>0</v>
      </c>
      <c r="AJ1979" s="14">
        <v>683100</v>
      </c>
      <c r="AK1979" s="16" t="s">
        <v>7571</v>
      </c>
    </row>
    <row r="1980" spans="1:37" hidden="1" x14ac:dyDescent="0.35">
      <c r="A1980" s="159">
        <v>132065</v>
      </c>
      <c r="B1980" s="8">
        <v>2</v>
      </c>
      <c r="C1980" s="9" t="s">
        <v>122</v>
      </c>
      <c r="D1980" s="10">
        <v>44433</v>
      </c>
      <c r="E1980" s="9" t="s">
        <v>398</v>
      </c>
      <c r="F1980" s="10">
        <v>44522.875277777777</v>
      </c>
      <c r="G1980" s="9" t="s">
        <v>108</v>
      </c>
      <c r="H1980" s="11" t="s">
        <v>1888</v>
      </c>
      <c r="I1980" s="9" t="s">
        <v>790</v>
      </c>
      <c r="J1980" s="12" t="s">
        <v>101</v>
      </c>
      <c r="K1980" s="9"/>
      <c r="L1980" s="12" t="s">
        <v>101</v>
      </c>
      <c r="M1980" s="11" t="s">
        <v>7572</v>
      </c>
      <c r="N1980" s="11"/>
      <c r="O1980" s="9" t="s">
        <v>119</v>
      </c>
      <c r="P1980" s="9" t="s">
        <v>5041</v>
      </c>
      <c r="Q1980" s="11"/>
      <c r="R1980" s="166" t="s">
        <v>1778</v>
      </c>
      <c r="S1980" s="9"/>
      <c r="T1980" s="13">
        <v>205.1</v>
      </c>
      <c r="U1980" s="10">
        <v>44505</v>
      </c>
      <c r="V1980" s="9"/>
      <c r="W1980" s="12" t="s">
        <v>93</v>
      </c>
      <c r="X1980" s="12"/>
      <c r="Y1980" s="12"/>
      <c r="Z1980" s="11"/>
      <c r="AA1980" s="14">
        <v>0</v>
      </c>
      <c r="AB1980" s="14">
        <v>0</v>
      </c>
      <c r="AC1980" s="14">
        <v>367765</v>
      </c>
      <c r="AD1980" s="14">
        <v>0</v>
      </c>
      <c r="AE1980" s="161">
        <f>SUM(TAMPData2202[[#This Row],[2022 PE Obligations]:[2022 Paving Obligations]])</f>
        <v>367765</v>
      </c>
      <c r="AF1980" s="14">
        <v>0</v>
      </c>
      <c r="AG1980" s="14">
        <v>0</v>
      </c>
      <c r="AH1980" s="14">
        <v>367765</v>
      </c>
      <c r="AI1980" s="14">
        <v>0</v>
      </c>
      <c r="AJ1980" s="14">
        <v>367765</v>
      </c>
      <c r="AK1980" s="16" t="s">
        <v>7573</v>
      </c>
    </row>
    <row r="1981" spans="1:37" hidden="1" x14ac:dyDescent="0.35">
      <c r="A1981" s="159">
        <v>132066</v>
      </c>
      <c r="B1981" s="8">
        <v>2</v>
      </c>
      <c r="C1981" s="9" t="s">
        <v>122</v>
      </c>
      <c r="D1981" s="10">
        <v>44433</v>
      </c>
      <c r="E1981" s="9" t="s">
        <v>398</v>
      </c>
      <c r="F1981" s="10">
        <v>44522.875185185185</v>
      </c>
      <c r="G1981" s="9" t="s">
        <v>108</v>
      </c>
      <c r="H1981" s="11" t="s">
        <v>1888</v>
      </c>
      <c r="I1981" s="9" t="s">
        <v>790</v>
      </c>
      <c r="J1981" s="12" t="s">
        <v>101</v>
      </c>
      <c r="K1981" s="9"/>
      <c r="L1981" s="12" t="s">
        <v>101</v>
      </c>
      <c r="M1981" s="11" t="s">
        <v>7574</v>
      </c>
      <c r="N1981" s="11"/>
      <c r="O1981" s="9" t="s">
        <v>119</v>
      </c>
      <c r="P1981" s="9" t="s">
        <v>5041</v>
      </c>
      <c r="Q1981" s="11"/>
      <c r="R1981" s="166" t="s">
        <v>1778</v>
      </c>
      <c r="S1981" s="9"/>
      <c r="T1981" s="13">
        <v>384.19</v>
      </c>
      <c r="U1981" s="10">
        <v>44505</v>
      </c>
      <c r="V1981" s="9"/>
      <c r="W1981" s="12" t="s">
        <v>93</v>
      </c>
      <c r="X1981" s="12"/>
      <c r="Y1981" s="12"/>
      <c r="Z1981" s="11"/>
      <c r="AA1981" s="14">
        <v>0</v>
      </c>
      <c r="AB1981" s="14">
        <v>0</v>
      </c>
      <c r="AC1981" s="14">
        <v>629445</v>
      </c>
      <c r="AD1981" s="14">
        <v>0</v>
      </c>
      <c r="AE1981" s="161">
        <f>SUM(TAMPData2202[[#This Row],[2022 PE Obligations]:[2022 Paving Obligations]])</f>
        <v>629445</v>
      </c>
      <c r="AF1981" s="14">
        <v>0</v>
      </c>
      <c r="AG1981" s="14">
        <v>0</v>
      </c>
      <c r="AH1981" s="14">
        <v>629445</v>
      </c>
      <c r="AI1981" s="14">
        <v>0</v>
      </c>
      <c r="AJ1981" s="14">
        <v>629445</v>
      </c>
      <c r="AK1981" s="16" t="s">
        <v>7575</v>
      </c>
    </row>
    <row r="1982" spans="1:37" ht="36" hidden="1" x14ac:dyDescent="0.35">
      <c r="A1982" s="159">
        <v>132067</v>
      </c>
      <c r="B1982" s="8">
        <v>2</v>
      </c>
      <c r="C1982" s="9" t="s">
        <v>85</v>
      </c>
      <c r="D1982" s="10">
        <v>44433</v>
      </c>
      <c r="E1982" s="9" t="s">
        <v>228</v>
      </c>
      <c r="F1982" s="10">
        <v>44433</v>
      </c>
      <c r="G1982" s="9" t="s">
        <v>228</v>
      </c>
      <c r="H1982" s="11" t="s">
        <v>1828</v>
      </c>
      <c r="I1982" s="9" t="s">
        <v>7576</v>
      </c>
      <c r="J1982" s="12"/>
      <c r="K1982" s="9" t="s">
        <v>7577</v>
      </c>
      <c r="L1982" s="12" t="s">
        <v>183</v>
      </c>
      <c r="M1982" s="11" t="s">
        <v>7578</v>
      </c>
      <c r="N1982" s="11"/>
      <c r="O1982" s="9" t="s">
        <v>4183</v>
      </c>
      <c r="P1982" s="9" t="s">
        <v>157</v>
      </c>
      <c r="Q1982" s="11"/>
      <c r="R1982" s="166" t="s">
        <v>47</v>
      </c>
      <c r="S1982" s="9"/>
      <c r="T1982" s="13">
        <v>2.99</v>
      </c>
      <c r="U1982" s="12"/>
      <c r="V1982" s="9"/>
      <c r="W1982" s="12" t="s">
        <v>93</v>
      </c>
      <c r="X1982" s="12" t="s">
        <v>186</v>
      </c>
      <c r="Y1982" s="153" t="s">
        <v>34</v>
      </c>
      <c r="Z1982" s="11"/>
      <c r="AA1982" s="14">
        <v>0</v>
      </c>
      <c r="AB1982" s="14">
        <v>0</v>
      </c>
      <c r="AC1982" s="14">
        <v>0</v>
      </c>
      <c r="AD1982" s="14">
        <v>585833.75</v>
      </c>
      <c r="AE1982" s="161">
        <f>SUM(TAMPData2202[[#This Row],[2022 PE Obligations]:[2022 Paving Obligations]])</f>
        <v>585833.75</v>
      </c>
      <c r="AF1982" s="14">
        <v>0</v>
      </c>
      <c r="AG1982" s="14">
        <v>0</v>
      </c>
      <c r="AH1982" s="14">
        <v>0</v>
      </c>
      <c r="AI1982" s="14">
        <v>585833.75</v>
      </c>
      <c r="AJ1982" s="14">
        <v>585833.75</v>
      </c>
      <c r="AK1982" s="16" t="s">
        <v>7579</v>
      </c>
    </row>
    <row r="1983" spans="1:37" hidden="1" x14ac:dyDescent="0.35">
      <c r="A1983" s="159">
        <v>132068</v>
      </c>
      <c r="B1983" s="8">
        <v>2</v>
      </c>
      <c r="C1983" s="9" t="s">
        <v>85</v>
      </c>
      <c r="D1983" s="10">
        <v>44433</v>
      </c>
      <c r="E1983" s="9" t="s">
        <v>228</v>
      </c>
      <c r="F1983" s="10">
        <v>44433</v>
      </c>
      <c r="G1983" s="9" t="s">
        <v>228</v>
      </c>
      <c r="H1983" s="11" t="s">
        <v>1828</v>
      </c>
      <c r="I1983" s="9" t="s">
        <v>7576</v>
      </c>
      <c r="J1983" s="12"/>
      <c r="K1983" s="9" t="s">
        <v>7577</v>
      </c>
      <c r="L1983" s="12" t="s">
        <v>183</v>
      </c>
      <c r="M1983" s="11" t="s">
        <v>7580</v>
      </c>
      <c r="N1983" s="11"/>
      <c r="O1983" s="9" t="s">
        <v>4183</v>
      </c>
      <c r="P1983" s="9" t="s">
        <v>157</v>
      </c>
      <c r="Q1983" s="11"/>
      <c r="R1983" s="166" t="s">
        <v>47</v>
      </c>
      <c r="S1983" s="9"/>
      <c r="T1983" s="13">
        <v>0.17</v>
      </c>
      <c r="U1983" s="12"/>
      <c r="V1983" s="9"/>
      <c r="W1983" s="12" t="s">
        <v>93</v>
      </c>
      <c r="X1983" s="12" t="s">
        <v>186</v>
      </c>
      <c r="Y1983" s="153" t="s">
        <v>34</v>
      </c>
      <c r="Z1983" s="11"/>
      <c r="AA1983" s="14">
        <v>0</v>
      </c>
      <c r="AB1983" s="14">
        <v>0</v>
      </c>
      <c r="AC1983" s="14">
        <v>0</v>
      </c>
      <c r="AD1983" s="14">
        <v>34749.18</v>
      </c>
      <c r="AE1983" s="161">
        <f>SUM(TAMPData2202[[#This Row],[2022 PE Obligations]:[2022 Paving Obligations]])</f>
        <v>34749.18</v>
      </c>
      <c r="AF1983" s="14">
        <v>0</v>
      </c>
      <c r="AG1983" s="14">
        <v>0</v>
      </c>
      <c r="AH1983" s="14">
        <v>0</v>
      </c>
      <c r="AI1983" s="14">
        <v>34749.18</v>
      </c>
      <c r="AJ1983" s="14">
        <v>34749.18</v>
      </c>
      <c r="AK1983" s="16" t="s">
        <v>7581</v>
      </c>
    </row>
    <row r="1984" spans="1:37" hidden="1" x14ac:dyDescent="0.35">
      <c r="A1984" s="159">
        <v>132069</v>
      </c>
      <c r="B1984" s="8">
        <v>3</v>
      </c>
      <c r="C1984" s="9" t="s">
        <v>85</v>
      </c>
      <c r="D1984" s="10">
        <v>44433</v>
      </c>
      <c r="E1984" s="9" t="s">
        <v>98</v>
      </c>
      <c r="F1984" s="10">
        <v>44501</v>
      </c>
      <c r="G1984" s="9" t="s">
        <v>143</v>
      </c>
      <c r="H1984" s="11" t="s">
        <v>306</v>
      </c>
      <c r="I1984" s="9" t="s">
        <v>1427</v>
      </c>
      <c r="J1984" s="12" t="s">
        <v>101</v>
      </c>
      <c r="K1984" s="9"/>
      <c r="L1984" s="12" t="s">
        <v>101</v>
      </c>
      <c r="M1984" s="11" t="s">
        <v>4917</v>
      </c>
      <c r="N1984" s="11" t="s">
        <v>4918</v>
      </c>
      <c r="O1984" s="9" t="s">
        <v>119</v>
      </c>
      <c r="P1984" s="9" t="s">
        <v>19</v>
      </c>
      <c r="Q1984" s="11"/>
      <c r="R1984" s="166" t="s">
        <v>39</v>
      </c>
      <c r="S1984" s="9" t="s">
        <v>42</v>
      </c>
      <c r="T1984" s="13">
        <v>0.01</v>
      </c>
      <c r="U1984" s="12"/>
      <c r="V1984" s="9"/>
      <c r="W1984" s="12" t="s">
        <v>93</v>
      </c>
      <c r="X1984" s="12" t="s">
        <v>103</v>
      </c>
      <c r="Y1984" s="153" t="s">
        <v>32</v>
      </c>
      <c r="Z1984" s="11"/>
      <c r="AA1984" s="14">
        <v>0</v>
      </c>
      <c r="AB1984" s="14">
        <v>0</v>
      </c>
      <c r="AC1984" s="14">
        <v>200000</v>
      </c>
      <c r="AD1984" s="14">
        <v>0</v>
      </c>
      <c r="AE1984" s="161">
        <f>SUM(TAMPData2202[[#This Row],[2022 PE Obligations]:[2022 Paving Obligations]])</f>
        <v>200000</v>
      </c>
      <c r="AF1984" s="14">
        <v>0</v>
      </c>
      <c r="AG1984" s="14">
        <v>0</v>
      </c>
      <c r="AH1984" s="14">
        <v>200000</v>
      </c>
      <c r="AI1984" s="14">
        <v>0</v>
      </c>
      <c r="AJ1984" s="14">
        <v>200000</v>
      </c>
      <c r="AK1984" s="16" t="s">
        <v>4919</v>
      </c>
    </row>
    <row r="1985" spans="1:37" hidden="1" x14ac:dyDescent="0.35">
      <c r="A1985" s="159">
        <v>132070</v>
      </c>
      <c r="B1985" s="8">
        <v>3</v>
      </c>
      <c r="C1985" s="9" t="s">
        <v>85</v>
      </c>
      <c r="D1985" s="10">
        <v>44433</v>
      </c>
      <c r="E1985" s="9" t="s">
        <v>98</v>
      </c>
      <c r="F1985" s="10">
        <v>44501</v>
      </c>
      <c r="G1985" s="9" t="s">
        <v>143</v>
      </c>
      <c r="H1985" s="11" t="s">
        <v>1489</v>
      </c>
      <c r="I1985" s="9" t="s">
        <v>1490</v>
      </c>
      <c r="J1985" s="12" t="s">
        <v>101</v>
      </c>
      <c r="K1985" s="9"/>
      <c r="L1985" s="12" t="s">
        <v>101</v>
      </c>
      <c r="M1985" s="11" t="s">
        <v>4920</v>
      </c>
      <c r="N1985" s="11" t="s">
        <v>4921</v>
      </c>
      <c r="O1985" s="9" t="s">
        <v>119</v>
      </c>
      <c r="P1985" s="9" t="s">
        <v>19</v>
      </c>
      <c r="Q1985" s="11"/>
      <c r="R1985" s="166" t="s">
        <v>47</v>
      </c>
      <c r="S1985" s="9" t="s">
        <v>42</v>
      </c>
      <c r="T1985" s="13">
        <v>0.01</v>
      </c>
      <c r="U1985" s="12"/>
      <c r="V1985" s="9"/>
      <c r="W1985" s="12" t="s">
        <v>93</v>
      </c>
      <c r="X1985" s="12" t="s">
        <v>103</v>
      </c>
      <c r="Y1985" s="153" t="s">
        <v>32</v>
      </c>
      <c r="Z1985" s="11"/>
      <c r="AA1985" s="14">
        <v>0</v>
      </c>
      <c r="AB1985" s="14">
        <v>0</v>
      </c>
      <c r="AC1985" s="14">
        <v>5000</v>
      </c>
      <c r="AD1985" s="14">
        <v>0</v>
      </c>
      <c r="AE1985" s="161">
        <f>SUM(TAMPData2202[[#This Row],[2022 PE Obligations]:[2022 Paving Obligations]])</f>
        <v>5000</v>
      </c>
      <c r="AF1985" s="14">
        <v>0</v>
      </c>
      <c r="AG1985" s="14">
        <v>0</v>
      </c>
      <c r="AH1985" s="14">
        <v>5000</v>
      </c>
      <c r="AI1985" s="14">
        <v>0</v>
      </c>
      <c r="AJ1985" s="14">
        <v>5000</v>
      </c>
      <c r="AK1985" s="16" t="s">
        <v>4922</v>
      </c>
    </row>
    <row r="1986" spans="1:37" hidden="1" x14ac:dyDescent="0.35">
      <c r="A1986" s="159">
        <v>132071</v>
      </c>
      <c r="B1986" s="8">
        <v>3</v>
      </c>
      <c r="C1986" s="9" t="s">
        <v>85</v>
      </c>
      <c r="D1986" s="10">
        <v>44433</v>
      </c>
      <c r="E1986" s="9" t="s">
        <v>98</v>
      </c>
      <c r="F1986" s="10">
        <v>44501</v>
      </c>
      <c r="G1986" s="9" t="s">
        <v>143</v>
      </c>
      <c r="H1986" s="11" t="s">
        <v>1489</v>
      </c>
      <c r="I1986" s="9" t="s">
        <v>292</v>
      </c>
      <c r="J1986" s="12" t="s">
        <v>101</v>
      </c>
      <c r="K1986" s="9"/>
      <c r="L1986" s="12" t="s">
        <v>101</v>
      </c>
      <c r="M1986" s="11" t="s">
        <v>7582</v>
      </c>
      <c r="N1986" s="11" t="s">
        <v>7583</v>
      </c>
      <c r="O1986" s="9" t="s">
        <v>119</v>
      </c>
      <c r="P1986" s="9" t="s">
        <v>1836</v>
      </c>
      <c r="Q1986" s="11"/>
      <c r="R1986" s="9" t="s">
        <v>4525</v>
      </c>
      <c r="S1986" s="9"/>
      <c r="T1986" s="13">
        <v>0.01</v>
      </c>
      <c r="U1986" s="12"/>
      <c r="V1986" s="9"/>
      <c r="W1986" s="12" t="s">
        <v>93</v>
      </c>
      <c r="X1986" s="12" t="s">
        <v>103</v>
      </c>
      <c r="Y1986" s="153" t="s">
        <v>32</v>
      </c>
      <c r="Z1986" s="11"/>
      <c r="AA1986" s="14">
        <v>0</v>
      </c>
      <c r="AB1986" s="14">
        <v>0</v>
      </c>
      <c r="AC1986" s="14">
        <v>5000</v>
      </c>
      <c r="AD1986" s="14">
        <v>0</v>
      </c>
      <c r="AE1986" s="161">
        <f>SUM(TAMPData2202[[#This Row],[2022 PE Obligations]:[2022 Paving Obligations]])</f>
        <v>5000</v>
      </c>
      <c r="AF1986" s="14">
        <v>0</v>
      </c>
      <c r="AG1986" s="14">
        <v>0</v>
      </c>
      <c r="AH1986" s="14">
        <v>5000</v>
      </c>
      <c r="AI1986" s="14">
        <v>0</v>
      </c>
      <c r="AJ1986" s="14">
        <v>5000</v>
      </c>
      <c r="AK1986" s="16" t="s">
        <v>7584</v>
      </c>
    </row>
    <row r="1987" spans="1:37" hidden="1" x14ac:dyDescent="0.35">
      <c r="A1987" s="159">
        <v>132072</v>
      </c>
      <c r="B1987" s="8">
        <v>3</v>
      </c>
      <c r="C1987" s="9" t="s">
        <v>85</v>
      </c>
      <c r="D1987" s="10">
        <v>44433</v>
      </c>
      <c r="E1987" s="9" t="s">
        <v>98</v>
      </c>
      <c r="F1987" s="10">
        <v>44501</v>
      </c>
      <c r="G1987" s="9" t="s">
        <v>143</v>
      </c>
      <c r="H1987" s="11" t="s">
        <v>1111</v>
      </c>
      <c r="I1987" s="9" t="s">
        <v>1427</v>
      </c>
      <c r="J1987" s="12" t="s">
        <v>101</v>
      </c>
      <c r="K1987" s="9"/>
      <c r="L1987" s="12" t="s">
        <v>101</v>
      </c>
      <c r="M1987" s="11" t="s">
        <v>4923</v>
      </c>
      <c r="N1987" s="11" t="s">
        <v>4924</v>
      </c>
      <c r="O1987" s="9" t="s">
        <v>119</v>
      </c>
      <c r="P1987" s="9" t="s">
        <v>19</v>
      </c>
      <c r="Q1987" s="11"/>
      <c r="R1987" s="166" t="s">
        <v>39</v>
      </c>
      <c r="S1987" s="9" t="s">
        <v>42</v>
      </c>
      <c r="T1987" s="13">
        <v>6.4000000000000001E-2</v>
      </c>
      <c r="U1987" s="12"/>
      <c r="V1987" s="9"/>
      <c r="W1987" s="12" t="s">
        <v>93</v>
      </c>
      <c r="X1987" s="12" t="s">
        <v>103</v>
      </c>
      <c r="Y1987" s="153" t="s">
        <v>32</v>
      </c>
      <c r="Z1987" s="11"/>
      <c r="AA1987" s="14">
        <v>0</v>
      </c>
      <c r="AB1987" s="14">
        <v>0</v>
      </c>
      <c r="AC1987" s="14">
        <v>30000</v>
      </c>
      <c r="AD1987" s="14">
        <v>0</v>
      </c>
      <c r="AE1987" s="161">
        <f>SUM(TAMPData2202[[#This Row],[2022 PE Obligations]:[2022 Paving Obligations]])</f>
        <v>30000</v>
      </c>
      <c r="AF1987" s="14">
        <v>0</v>
      </c>
      <c r="AG1987" s="14">
        <v>0</v>
      </c>
      <c r="AH1987" s="14">
        <v>30000</v>
      </c>
      <c r="AI1987" s="14">
        <v>0</v>
      </c>
      <c r="AJ1987" s="14">
        <v>30000</v>
      </c>
      <c r="AK1987" s="16" t="s">
        <v>4925</v>
      </c>
    </row>
    <row r="1988" spans="1:37" hidden="1" x14ac:dyDescent="0.35">
      <c r="A1988" s="159">
        <v>132073</v>
      </c>
      <c r="B1988" s="8">
        <v>3</v>
      </c>
      <c r="C1988" s="9" t="s">
        <v>85</v>
      </c>
      <c r="D1988" s="10">
        <v>44433</v>
      </c>
      <c r="E1988" s="9" t="s">
        <v>98</v>
      </c>
      <c r="F1988" s="10">
        <v>44501</v>
      </c>
      <c r="G1988" s="9" t="s">
        <v>143</v>
      </c>
      <c r="H1988" s="11" t="s">
        <v>1111</v>
      </c>
      <c r="I1988" s="9" t="s">
        <v>1427</v>
      </c>
      <c r="J1988" s="12" t="s">
        <v>101</v>
      </c>
      <c r="K1988" s="9"/>
      <c r="L1988" s="12" t="s">
        <v>101</v>
      </c>
      <c r="M1988" s="11" t="s">
        <v>4926</v>
      </c>
      <c r="N1988" s="11" t="s">
        <v>4927</v>
      </c>
      <c r="O1988" s="9" t="s">
        <v>119</v>
      </c>
      <c r="P1988" s="9" t="s">
        <v>19</v>
      </c>
      <c r="Q1988" s="11"/>
      <c r="R1988" s="166" t="s">
        <v>105</v>
      </c>
      <c r="S1988" s="9" t="s">
        <v>42</v>
      </c>
      <c r="T1988" s="13">
        <v>0.01</v>
      </c>
      <c r="U1988" s="12"/>
      <c r="V1988" s="9"/>
      <c r="W1988" s="12" t="s">
        <v>93</v>
      </c>
      <c r="X1988" s="12" t="s">
        <v>103</v>
      </c>
      <c r="Y1988" s="12"/>
      <c r="Z1988" s="11"/>
      <c r="AA1988" s="14">
        <v>0</v>
      </c>
      <c r="AB1988" s="14">
        <v>0</v>
      </c>
      <c r="AC1988" s="14">
        <v>5000</v>
      </c>
      <c r="AD1988" s="14">
        <v>0</v>
      </c>
      <c r="AE1988" s="161">
        <f>SUM(TAMPData2202[[#This Row],[2022 PE Obligations]:[2022 Paving Obligations]])</f>
        <v>5000</v>
      </c>
      <c r="AF1988" s="14">
        <v>0</v>
      </c>
      <c r="AG1988" s="14">
        <v>0</v>
      </c>
      <c r="AH1988" s="14">
        <v>5000</v>
      </c>
      <c r="AI1988" s="14">
        <v>0</v>
      </c>
      <c r="AJ1988" s="14">
        <v>5000</v>
      </c>
      <c r="AK1988" s="16" t="s">
        <v>4928</v>
      </c>
    </row>
    <row r="1989" spans="1:37" hidden="1" x14ac:dyDescent="0.35">
      <c r="A1989" s="159">
        <v>132074</v>
      </c>
      <c r="B1989" s="8">
        <v>3</v>
      </c>
      <c r="C1989" s="9" t="s">
        <v>85</v>
      </c>
      <c r="D1989" s="10">
        <v>44433</v>
      </c>
      <c r="E1989" s="9" t="s">
        <v>98</v>
      </c>
      <c r="F1989" s="10">
        <v>44501</v>
      </c>
      <c r="G1989" s="9" t="s">
        <v>143</v>
      </c>
      <c r="H1989" s="11" t="s">
        <v>1716</v>
      </c>
      <c r="I1989" s="9" t="s">
        <v>1490</v>
      </c>
      <c r="J1989" s="12" t="s">
        <v>101</v>
      </c>
      <c r="K1989" s="9"/>
      <c r="L1989" s="12" t="s">
        <v>101</v>
      </c>
      <c r="M1989" s="11" t="s">
        <v>7585</v>
      </c>
      <c r="N1989" s="11" t="s">
        <v>7586</v>
      </c>
      <c r="O1989" s="9" t="s">
        <v>119</v>
      </c>
      <c r="P1989" s="9" t="s">
        <v>1836</v>
      </c>
      <c r="Q1989" s="11"/>
      <c r="R1989" s="9" t="s">
        <v>4525</v>
      </c>
      <c r="S1989" s="9"/>
      <c r="T1989" s="13">
        <v>0.01</v>
      </c>
      <c r="U1989" s="12"/>
      <c r="V1989" s="9"/>
      <c r="W1989" s="12" t="s">
        <v>93</v>
      </c>
      <c r="X1989" s="12" t="s">
        <v>103</v>
      </c>
      <c r="Y1989" s="153" t="s">
        <v>32</v>
      </c>
      <c r="Z1989" s="11"/>
      <c r="AA1989" s="14">
        <v>0</v>
      </c>
      <c r="AB1989" s="14">
        <v>0</v>
      </c>
      <c r="AC1989" s="14">
        <v>5000</v>
      </c>
      <c r="AD1989" s="14">
        <v>0</v>
      </c>
      <c r="AE1989" s="161">
        <f>SUM(TAMPData2202[[#This Row],[2022 PE Obligations]:[2022 Paving Obligations]])</f>
        <v>5000</v>
      </c>
      <c r="AF1989" s="14">
        <v>0</v>
      </c>
      <c r="AG1989" s="14">
        <v>0</v>
      </c>
      <c r="AH1989" s="14">
        <v>5000</v>
      </c>
      <c r="AI1989" s="14">
        <v>0</v>
      </c>
      <c r="AJ1989" s="14">
        <v>5000</v>
      </c>
      <c r="AK1989" s="16" t="s">
        <v>7587</v>
      </c>
    </row>
    <row r="1990" spans="1:37" hidden="1" x14ac:dyDescent="0.35">
      <c r="A1990" s="159">
        <v>132075</v>
      </c>
      <c r="B1990" s="8">
        <v>3</v>
      </c>
      <c r="C1990" s="9" t="s">
        <v>85</v>
      </c>
      <c r="D1990" s="10">
        <v>44433</v>
      </c>
      <c r="E1990" s="9" t="s">
        <v>98</v>
      </c>
      <c r="F1990" s="10">
        <v>44501</v>
      </c>
      <c r="G1990" s="9" t="s">
        <v>143</v>
      </c>
      <c r="H1990" s="11" t="s">
        <v>306</v>
      </c>
      <c r="I1990" s="9" t="s">
        <v>292</v>
      </c>
      <c r="J1990" s="12" t="s">
        <v>101</v>
      </c>
      <c r="K1990" s="9"/>
      <c r="L1990" s="12" t="s">
        <v>101</v>
      </c>
      <c r="M1990" s="11" t="s">
        <v>7588</v>
      </c>
      <c r="N1990" s="11" t="s">
        <v>7586</v>
      </c>
      <c r="O1990" s="9" t="s">
        <v>119</v>
      </c>
      <c r="P1990" s="9" t="s">
        <v>1836</v>
      </c>
      <c r="Q1990" s="11"/>
      <c r="R1990" s="9" t="s">
        <v>4525</v>
      </c>
      <c r="S1990" s="9"/>
      <c r="T1990" s="13">
        <v>0.01</v>
      </c>
      <c r="U1990" s="12"/>
      <c r="V1990" s="9"/>
      <c r="W1990" s="12" t="s">
        <v>93</v>
      </c>
      <c r="X1990" s="12" t="s">
        <v>103</v>
      </c>
      <c r="Y1990" s="153" t="s">
        <v>32</v>
      </c>
      <c r="Z1990" s="11"/>
      <c r="AA1990" s="14">
        <v>0</v>
      </c>
      <c r="AB1990" s="14">
        <v>0</v>
      </c>
      <c r="AC1990" s="14">
        <v>50000</v>
      </c>
      <c r="AD1990" s="14">
        <v>0</v>
      </c>
      <c r="AE1990" s="161">
        <f>SUM(TAMPData2202[[#This Row],[2022 PE Obligations]:[2022 Paving Obligations]])</f>
        <v>50000</v>
      </c>
      <c r="AF1990" s="14">
        <v>0</v>
      </c>
      <c r="AG1990" s="14">
        <v>0</v>
      </c>
      <c r="AH1990" s="14">
        <v>50000</v>
      </c>
      <c r="AI1990" s="14">
        <v>0</v>
      </c>
      <c r="AJ1990" s="14">
        <v>50000</v>
      </c>
      <c r="AK1990" s="16" t="s">
        <v>7589</v>
      </c>
    </row>
    <row r="1991" spans="1:37" hidden="1" x14ac:dyDescent="0.35">
      <c r="A1991" s="159">
        <v>132076</v>
      </c>
      <c r="B1991" s="8">
        <v>3</v>
      </c>
      <c r="C1991" s="9" t="s">
        <v>85</v>
      </c>
      <c r="D1991" s="10">
        <v>44433</v>
      </c>
      <c r="E1991" s="9" t="s">
        <v>98</v>
      </c>
      <c r="F1991" s="10">
        <v>44501</v>
      </c>
      <c r="G1991" s="9" t="s">
        <v>143</v>
      </c>
      <c r="H1991" s="11" t="s">
        <v>306</v>
      </c>
      <c r="I1991" s="9" t="s">
        <v>292</v>
      </c>
      <c r="J1991" s="12" t="s">
        <v>101</v>
      </c>
      <c r="K1991" s="9"/>
      <c r="L1991" s="12" t="s">
        <v>101</v>
      </c>
      <c r="M1991" s="11" t="s">
        <v>4929</v>
      </c>
      <c r="N1991" s="11" t="s">
        <v>4930</v>
      </c>
      <c r="O1991" s="9" t="s">
        <v>119</v>
      </c>
      <c r="P1991" s="9" t="s">
        <v>19</v>
      </c>
      <c r="Q1991" s="11"/>
      <c r="R1991" s="166" t="s">
        <v>47</v>
      </c>
      <c r="S1991" s="9" t="s">
        <v>42</v>
      </c>
      <c r="T1991" s="13">
        <v>0.01</v>
      </c>
      <c r="U1991" s="12"/>
      <c r="V1991" s="9"/>
      <c r="W1991" s="12" t="s">
        <v>93</v>
      </c>
      <c r="X1991" s="12" t="s">
        <v>103</v>
      </c>
      <c r="Y1991" s="153" t="s">
        <v>32</v>
      </c>
      <c r="Z1991" s="11"/>
      <c r="AA1991" s="14">
        <v>0</v>
      </c>
      <c r="AB1991" s="14">
        <v>0</v>
      </c>
      <c r="AC1991" s="14">
        <v>70000</v>
      </c>
      <c r="AD1991" s="14">
        <v>0</v>
      </c>
      <c r="AE1991" s="161">
        <f>SUM(TAMPData2202[[#This Row],[2022 PE Obligations]:[2022 Paving Obligations]])</f>
        <v>70000</v>
      </c>
      <c r="AF1991" s="14">
        <v>0</v>
      </c>
      <c r="AG1991" s="14">
        <v>0</v>
      </c>
      <c r="AH1991" s="14">
        <v>70000</v>
      </c>
      <c r="AI1991" s="14">
        <v>0</v>
      </c>
      <c r="AJ1991" s="14">
        <v>70000</v>
      </c>
      <c r="AK1991" s="16" t="s">
        <v>4931</v>
      </c>
    </row>
    <row r="1992" spans="1:37" ht="36" hidden="1" x14ac:dyDescent="0.35">
      <c r="A1992" s="159">
        <v>132077</v>
      </c>
      <c r="B1992" s="8">
        <v>3</v>
      </c>
      <c r="C1992" s="9" t="s">
        <v>85</v>
      </c>
      <c r="D1992" s="10">
        <v>44433</v>
      </c>
      <c r="E1992" s="9" t="s">
        <v>98</v>
      </c>
      <c r="F1992" s="10">
        <v>44501</v>
      </c>
      <c r="G1992" s="9" t="s">
        <v>143</v>
      </c>
      <c r="H1992" s="11" t="s">
        <v>306</v>
      </c>
      <c r="I1992" s="9" t="s">
        <v>292</v>
      </c>
      <c r="J1992" s="12" t="s">
        <v>101</v>
      </c>
      <c r="K1992" s="9"/>
      <c r="L1992" s="12" t="s">
        <v>101</v>
      </c>
      <c r="M1992" s="11" t="s">
        <v>4932</v>
      </c>
      <c r="N1992" s="11" t="s">
        <v>4933</v>
      </c>
      <c r="O1992" s="9" t="s">
        <v>119</v>
      </c>
      <c r="P1992" s="9" t="s">
        <v>19</v>
      </c>
      <c r="Q1992" s="11"/>
      <c r="R1992" s="166" t="s">
        <v>39</v>
      </c>
      <c r="S1992" s="166" t="s">
        <v>45</v>
      </c>
      <c r="T1992" s="13">
        <v>3.5000000000000003E-2</v>
      </c>
      <c r="U1992" s="12"/>
      <c r="V1992" s="9"/>
      <c r="W1992" s="12" t="s">
        <v>93</v>
      </c>
      <c r="X1992" s="12" t="s">
        <v>103</v>
      </c>
      <c r="Y1992" s="153" t="s">
        <v>32</v>
      </c>
      <c r="Z1992" s="11"/>
      <c r="AA1992" s="14">
        <v>0</v>
      </c>
      <c r="AB1992" s="14">
        <v>0</v>
      </c>
      <c r="AC1992" s="14">
        <v>2000000</v>
      </c>
      <c r="AD1992" s="14">
        <v>0</v>
      </c>
      <c r="AE1992" s="161">
        <f>SUM(TAMPData2202[[#This Row],[2022 PE Obligations]:[2022 Paving Obligations]])</f>
        <v>2000000</v>
      </c>
      <c r="AF1992" s="14">
        <v>0</v>
      </c>
      <c r="AG1992" s="14">
        <v>0</v>
      </c>
      <c r="AH1992" s="14">
        <v>2000000</v>
      </c>
      <c r="AI1992" s="14">
        <v>0</v>
      </c>
      <c r="AJ1992" s="14">
        <v>2000000</v>
      </c>
      <c r="AK1992" s="16" t="s">
        <v>4934</v>
      </c>
    </row>
    <row r="1993" spans="1:37" hidden="1" x14ac:dyDescent="0.35">
      <c r="A1993" s="159">
        <v>132077.01</v>
      </c>
      <c r="B1993" s="8">
        <v>3</v>
      </c>
      <c r="C1993" s="9" t="s">
        <v>85</v>
      </c>
      <c r="D1993" s="10">
        <v>44454</v>
      </c>
      <c r="E1993" s="9" t="s">
        <v>98</v>
      </c>
      <c r="F1993" s="10">
        <v>44484</v>
      </c>
      <c r="G1993" s="9" t="s">
        <v>152</v>
      </c>
      <c r="H1993" s="11" t="s">
        <v>306</v>
      </c>
      <c r="I1993" s="9" t="s">
        <v>292</v>
      </c>
      <c r="J1993" s="12" t="s">
        <v>101</v>
      </c>
      <c r="K1993" s="9"/>
      <c r="L1993" s="12" t="s">
        <v>101</v>
      </c>
      <c r="M1993" s="11" t="s">
        <v>1512</v>
      </c>
      <c r="N1993" s="11" t="s">
        <v>1513</v>
      </c>
      <c r="O1993" s="9" t="s">
        <v>438</v>
      </c>
      <c r="P1993" s="9" t="s">
        <v>166</v>
      </c>
      <c r="Q1993" s="11"/>
      <c r="R1993" s="9" t="s">
        <v>39</v>
      </c>
      <c r="S1993" s="9" t="s">
        <v>45</v>
      </c>
      <c r="T1993" s="13">
        <v>0</v>
      </c>
      <c r="U1993" s="12"/>
      <c r="V1993" s="9"/>
      <c r="W1993" s="12" t="s">
        <v>93</v>
      </c>
      <c r="X1993" s="12" t="s">
        <v>103</v>
      </c>
      <c r="Y1993" s="153" t="s">
        <v>32</v>
      </c>
      <c r="Z1993" s="11" t="s">
        <v>1514</v>
      </c>
      <c r="AA1993" s="14">
        <v>549000</v>
      </c>
      <c r="AB1993" s="14">
        <v>0</v>
      </c>
      <c r="AC1993" s="14">
        <v>0</v>
      </c>
      <c r="AD1993" s="14">
        <v>0</v>
      </c>
      <c r="AE1993" s="161">
        <f>SUM(TAMPData2202[[#This Row],[2022 PE Obligations]:[2022 Paving Obligations]])</f>
        <v>549000</v>
      </c>
      <c r="AF1993" s="14">
        <v>549000</v>
      </c>
      <c r="AG1993" s="14">
        <v>0</v>
      </c>
      <c r="AH1993" s="14">
        <v>0</v>
      </c>
      <c r="AI1993" s="14">
        <v>0</v>
      </c>
      <c r="AJ1993" s="14">
        <v>549000</v>
      </c>
      <c r="AK1993" s="16"/>
    </row>
    <row r="1994" spans="1:37" ht="36" hidden="1" x14ac:dyDescent="0.35">
      <c r="A1994" s="159">
        <v>132078</v>
      </c>
      <c r="B1994" s="8">
        <v>3</v>
      </c>
      <c r="C1994" s="9" t="s">
        <v>85</v>
      </c>
      <c r="D1994" s="10">
        <v>44433</v>
      </c>
      <c r="E1994" s="9" t="s">
        <v>98</v>
      </c>
      <c r="F1994" s="10">
        <v>44501</v>
      </c>
      <c r="G1994" s="9" t="s">
        <v>143</v>
      </c>
      <c r="H1994" s="11" t="s">
        <v>306</v>
      </c>
      <c r="I1994" s="9" t="s">
        <v>1427</v>
      </c>
      <c r="J1994" s="12" t="s">
        <v>101</v>
      </c>
      <c r="K1994" s="9"/>
      <c r="L1994" s="12" t="s">
        <v>101</v>
      </c>
      <c r="M1994" s="11" t="s">
        <v>4935</v>
      </c>
      <c r="N1994" s="11" t="s">
        <v>4936</v>
      </c>
      <c r="O1994" s="9" t="s">
        <v>119</v>
      </c>
      <c r="P1994" s="9" t="s">
        <v>19</v>
      </c>
      <c r="Q1994" s="11"/>
      <c r="R1994" s="166" t="s">
        <v>39</v>
      </c>
      <c r="S1994" s="9" t="s">
        <v>42</v>
      </c>
      <c r="T1994" s="13">
        <v>0.01</v>
      </c>
      <c r="U1994" s="12"/>
      <c r="V1994" s="9"/>
      <c r="W1994" s="12" t="s">
        <v>93</v>
      </c>
      <c r="X1994" s="12" t="s">
        <v>103</v>
      </c>
      <c r="Y1994" s="153" t="s">
        <v>32</v>
      </c>
      <c r="Z1994" s="11"/>
      <c r="AA1994" s="14">
        <v>0</v>
      </c>
      <c r="AB1994" s="14">
        <v>0</v>
      </c>
      <c r="AC1994" s="14">
        <v>50000</v>
      </c>
      <c r="AD1994" s="14">
        <v>0</v>
      </c>
      <c r="AE1994" s="161">
        <f>SUM(TAMPData2202[[#This Row],[2022 PE Obligations]:[2022 Paving Obligations]])</f>
        <v>50000</v>
      </c>
      <c r="AF1994" s="14">
        <v>0</v>
      </c>
      <c r="AG1994" s="14">
        <v>0</v>
      </c>
      <c r="AH1994" s="14">
        <v>50000</v>
      </c>
      <c r="AI1994" s="14">
        <v>0</v>
      </c>
      <c r="AJ1994" s="14">
        <v>50000</v>
      </c>
      <c r="AK1994" s="16" t="s">
        <v>4937</v>
      </c>
    </row>
    <row r="1995" spans="1:37" ht="36" hidden="1" x14ac:dyDescent="0.35">
      <c r="A1995" s="159">
        <v>132079</v>
      </c>
      <c r="B1995" s="8">
        <v>3</v>
      </c>
      <c r="C1995" s="9" t="s">
        <v>85</v>
      </c>
      <c r="D1995" s="10">
        <v>44433</v>
      </c>
      <c r="E1995" s="9" t="s">
        <v>98</v>
      </c>
      <c r="F1995" s="10">
        <v>44501</v>
      </c>
      <c r="G1995" s="9" t="s">
        <v>143</v>
      </c>
      <c r="H1995" s="11" t="s">
        <v>1839</v>
      </c>
      <c r="I1995" s="9"/>
      <c r="J1995" s="12"/>
      <c r="K1995" s="9"/>
      <c r="L1995" s="12"/>
      <c r="M1995" s="11" t="s">
        <v>7590</v>
      </c>
      <c r="N1995" s="11" t="s">
        <v>7591</v>
      </c>
      <c r="O1995" s="9" t="s">
        <v>119</v>
      </c>
      <c r="P1995" s="9" t="s">
        <v>1836</v>
      </c>
      <c r="Q1995" s="11"/>
      <c r="R1995" s="166" t="s">
        <v>1778</v>
      </c>
      <c r="S1995" s="166" t="s">
        <v>1778</v>
      </c>
      <c r="T1995" s="15" t="s">
        <v>505</v>
      </c>
      <c r="U1995" s="12"/>
      <c r="V1995" s="9"/>
      <c r="W1995" s="12" t="s">
        <v>93</v>
      </c>
      <c r="X1995" s="12"/>
      <c r="Y1995" s="12"/>
      <c r="Z1995" s="11"/>
      <c r="AA1995" s="14">
        <v>0</v>
      </c>
      <c r="AB1995" s="14">
        <v>0</v>
      </c>
      <c r="AC1995" s="14">
        <v>5000</v>
      </c>
      <c r="AD1995" s="14">
        <v>0</v>
      </c>
      <c r="AE1995" s="161">
        <f>SUM(TAMPData2202[[#This Row],[2022 PE Obligations]:[2022 Paving Obligations]])</f>
        <v>5000</v>
      </c>
      <c r="AF1995" s="14">
        <v>0</v>
      </c>
      <c r="AG1995" s="14">
        <v>0</v>
      </c>
      <c r="AH1995" s="14">
        <v>5000</v>
      </c>
      <c r="AI1995" s="14">
        <v>0</v>
      </c>
      <c r="AJ1995" s="14">
        <v>5000</v>
      </c>
      <c r="AK1995" s="16" t="s">
        <v>7592</v>
      </c>
    </row>
    <row r="1996" spans="1:37" hidden="1" x14ac:dyDescent="0.35">
      <c r="A1996" s="159">
        <v>132085</v>
      </c>
      <c r="B1996" s="8">
        <v>3</v>
      </c>
      <c r="C1996" s="9" t="s">
        <v>85</v>
      </c>
      <c r="D1996" s="10">
        <v>44435</v>
      </c>
      <c r="E1996" s="9" t="s">
        <v>6886</v>
      </c>
      <c r="F1996" s="10">
        <v>44435</v>
      </c>
      <c r="G1996" s="9" t="s">
        <v>6886</v>
      </c>
      <c r="H1996" s="11" t="s">
        <v>365</v>
      </c>
      <c r="I1996" s="9"/>
      <c r="J1996" s="12"/>
      <c r="K1996" s="9"/>
      <c r="L1996" s="12"/>
      <c r="M1996" s="11" t="s">
        <v>7593</v>
      </c>
      <c r="N1996" s="11"/>
      <c r="O1996" s="9" t="s">
        <v>5122</v>
      </c>
      <c r="P1996" s="9" t="s">
        <v>5123</v>
      </c>
      <c r="Q1996" s="11"/>
      <c r="R1996" s="166" t="s">
        <v>1778</v>
      </c>
      <c r="S1996" s="166" t="s">
        <v>1778</v>
      </c>
      <c r="T1996" s="15" t="s">
        <v>505</v>
      </c>
      <c r="U1996" s="12"/>
      <c r="V1996" s="9"/>
      <c r="W1996" s="12" t="s">
        <v>93</v>
      </c>
      <c r="X1996" s="12"/>
      <c r="Y1996" s="12"/>
      <c r="Z1996" s="11"/>
      <c r="AA1996" s="14">
        <v>0</v>
      </c>
      <c r="AB1996" s="14">
        <v>0</v>
      </c>
      <c r="AC1996" s="14">
        <v>97900</v>
      </c>
      <c r="AD1996" s="14">
        <v>0</v>
      </c>
      <c r="AE1996" s="161">
        <f>SUM(TAMPData2202[[#This Row],[2022 PE Obligations]:[2022 Paving Obligations]])</f>
        <v>97900</v>
      </c>
      <c r="AF1996" s="14">
        <v>0</v>
      </c>
      <c r="AG1996" s="14">
        <v>0</v>
      </c>
      <c r="AH1996" s="14">
        <v>97900</v>
      </c>
      <c r="AI1996" s="14">
        <v>0</v>
      </c>
      <c r="AJ1996" s="14">
        <v>97900</v>
      </c>
      <c r="AK1996" s="16" t="s">
        <v>7594</v>
      </c>
    </row>
    <row r="1997" spans="1:37" hidden="1" x14ac:dyDescent="0.35">
      <c r="A1997" s="159">
        <v>132086</v>
      </c>
      <c r="B1997" s="8">
        <v>3</v>
      </c>
      <c r="C1997" s="9" t="s">
        <v>85</v>
      </c>
      <c r="D1997" s="10">
        <v>44435</v>
      </c>
      <c r="E1997" s="9" t="s">
        <v>6913</v>
      </c>
      <c r="F1997" s="10">
        <v>44435</v>
      </c>
      <c r="G1997" s="9" t="s">
        <v>6913</v>
      </c>
      <c r="H1997" s="11" t="s">
        <v>1489</v>
      </c>
      <c r="I1997" s="9"/>
      <c r="J1997" s="12"/>
      <c r="K1997" s="9"/>
      <c r="L1997" s="12"/>
      <c r="M1997" s="11" t="s">
        <v>7595</v>
      </c>
      <c r="N1997" s="11"/>
      <c r="O1997" s="9" t="s">
        <v>5122</v>
      </c>
      <c r="P1997" s="9" t="s">
        <v>5123</v>
      </c>
      <c r="Q1997" s="11"/>
      <c r="R1997" s="166" t="s">
        <v>1778</v>
      </c>
      <c r="S1997" s="166" t="s">
        <v>1778</v>
      </c>
      <c r="T1997" s="15" t="s">
        <v>505</v>
      </c>
      <c r="U1997" s="12"/>
      <c r="V1997" s="9"/>
      <c r="W1997" s="12" t="s">
        <v>93</v>
      </c>
      <c r="X1997" s="12"/>
      <c r="Y1997" s="12"/>
      <c r="Z1997" s="11"/>
      <c r="AA1997" s="14">
        <v>0</v>
      </c>
      <c r="AB1997" s="14">
        <v>0</v>
      </c>
      <c r="AC1997" s="14">
        <v>13000</v>
      </c>
      <c r="AD1997" s="14">
        <v>0</v>
      </c>
      <c r="AE1997" s="161">
        <f>SUM(TAMPData2202[[#This Row],[2022 PE Obligations]:[2022 Paving Obligations]])</f>
        <v>13000</v>
      </c>
      <c r="AF1997" s="14">
        <v>0</v>
      </c>
      <c r="AG1997" s="14">
        <v>0</v>
      </c>
      <c r="AH1997" s="14">
        <v>13000</v>
      </c>
      <c r="AI1997" s="14">
        <v>0</v>
      </c>
      <c r="AJ1997" s="14">
        <v>13000</v>
      </c>
      <c r="AK1997" s="16" t="s">
        <v>7596</v>
      </c>
    </row>
    <row r="1998" spans="1:37" hidden="1" x14ac:dyDescent="0.35">
      <c r="A1998" s="159">
        <v>132087</v>
      </c>
      <c r="B1998" s="8">
        <v>3</v>
      </c>
      <c r="C1998" s="9" t="s">
        <v>85</v>
      </c>
      <c r="D1998" s="10">
        <v>44435</v>
      </c>
      <c r="E1998" s="9" t="s">
        <v>6913</v>
      </c>
      <c r="F1998" s="10">
        <v>44435</v>
      </c>
      <c r="G1998" s="9" t="s">
        <v>6913</v>
      </c>
      <c r="H1998" s="11" t="s">
        <v>701</v>
      </c>
      <c r="I1998" s="9"/>
      <c r="J1998" s="12"/>
      <c r="K1998" s="9"/>
      <c r="L1998" s="12"/>
      <c r="M1998" s="11" t="s">
        <v>7597</v>
      </c>
      <c r="N1998" s="11"/>
      <c r="O1998" s="9" t="s">
        <v>5122</v>
      </c>
      <c r="P1998" s="9" t="s">
        <v>5123</v>
      </c>
      <c r="Q1998" s="11"/>
      <c r="R1998" s="166" t="s">
        <v>1778</v>
      </c>
      <c r="S1998" s="166" t="s">
        <v>1778</v>
      </c>
      <c r="T1998" s="15" t="s">
        <v>505</v>
      </c>
      <c r="U1998" s="12"/>
      <c r="V1998" s="9"/>
      <c r="W1998" s="12" t="s">
        <v>93</v>
      </c>
      <c r="X1998" s="12"/>
      <c r="Y1998" s="12"/>
      <c r="Z1998" s="11"/>
      <c r="AA1998" s="14">
        <v>0</v>
      </c>
      <c r="AB1998" s="14">
        <v>0</v>
      </c>
      <c r="AC1998" s="14">
        <v>23000</v>
      </c>
      <c r="AD1998" s="14">
        <v>0</v>
      </c>
      <c r="AE1998" s="161">
        <f>SUM(TAMPData2202[[#This Row],[2022 PE Obligations]:[2022 Paving Obligations]])</f>
        <v>23000</v>
      </c>
      <c r="AF1998" s="14">
        <v>0</v>
      </c>
      <c r="AG1998" s="14">
        <v>0</v>
      </c>
      <c r="AH1998" s="14">
        <v>23000</v>
      </c>
      <c r="AI1998" s="14">
        <v>0</v>
      </c>
      <c r="AJ1998" s="14">
        <v>23000</v>
      </c>
      <c r="AK1998" s="16" t="s">
        <v>7598</v>
      </c>
    </row>
    <row r="1999" spans="1:37" ht="36" hidden="1" x14ac:dyDescent="0.35">
      <c r="A1999" s="159">
        <v>132088</v>
      </c>
      <c r="B1999" s="8">
        <v>4</v>
      </c>
      <c r="C1999" s="9" t="s">
        <v>85</v>
      </c>
      <c r="D1999" s="10">
        <v>44435</v>
      </c>
      <c r="E1999" s="9" t="s">
        <v>228</v>
      </c>
      <c r="F1999" s="10">
        <v>44435</v>
      </c>
      <c r="G1999" s="9" t="s">
        <v>228</v>
      </c>
      <c r="H1999" s="11" t="s">
        <v>331</v>
      </c>
      <c r="I1999" s="9" t="s">
        <v>7599</v>
      </c>
      <c r="J1999" s="12"/>
      <c r="K1999" s="9" t="s">
        <v>7600</v>
      </c>
      <c r="L1999" s="12" t="s">
        <v>183</v>
      </c>
      <c r="M1999" s="11" t="s">
        <v>7601</v>
      </c>
      <c r="N1999" s="11"/>
      <c r="O1999" s="9" t="s">
        <v>4183</v>
      </c>
      <c r="P1999" s="9" t="s">
        <v>157</v>
      </c>
      <c r="Q1999" s="11"/>
      <c r="R1999" s="166" t="s">
        <v>47</v>
      </c>
      <c r="S1999" s="9"/>
      <c r="T1999" s="13">
        <v>4.0999999999999996</v>
      </c>
      <c r="U1999" s="12"/>
      <c r="V1999" s="9"/>
      <c r="W1999" s="12" t="s">
        <v>93</v>
      </c>
      <c r="X1999" s="12" t="s">
        <v>186</v>
      </c>
      <c r="Y1999" s="153" t="s">
        <v>34</v>
      </c>
      <c r="Z1999" s="11"/>
      <c r="AA1999" s="14">
        <v>0</v>
      </c>
      <c r="AB1999" s="14">
        <v>0</v>
      </c>
      <c r="AC1999" s="14">
        <v>0</v>
      </c>
      <c r="AD1999" s="14">
        <v>363883.21</v>
      </c>
      <c r="AE1999" s="161">
        <f>SUM(TAMPData2202[[#This Row],[2022 PE Obligations]:[2022 Paving Obligations]])</f>
        <v>363883.21</v>
      </c>
      <c r="AF1999" s="14">
        <v>0</v>
      </c>
      <c r="AG1999" s="14">
        <v>0</v>
      </c>
      <c r="AH1999" s="14">
        <v>0</v>
      </c>
      <c r="AI1999" s="14">
        <v>363883.21</v>
      </c>
      <c r="AJ1999" s="14">
        <v>363883.21</v>
      </c>
      <c r="AK1999" s="16" t="s">
        <v>7602</v>
      </c>
    </row>
    <row r="2000" spans="1:37" hidden="1" x14ac:dyDescent="0.35">
      <c r="A2000" s="159">
        <v>132089</v>
      </c>
      <c r="B2000" s="8">
        <v>4</v>
      </c>
      <c r="C2000" s="9" t="s">
        <v>85</v>
      </c>
      <c r="D2000" s="10">
        <v>44435</v>
      </c>
      <c r="E2000" s="9" t="s">
        <v>6913</v>
      </c>
      <c r="F2000" s="10">
        <v>44435</v>
      </c>
      <c r="G2000" s="9" t="s">
        <v>6913</v>
      </c>
      <c r="H2000" s="11" t="s">
        <v>415</v>
      </c>
      <c r="I2000" s="9"/>
      <c r="J2000" s="12"/>
      <c r="K2000" s="9"/>
      <c r="L2000" s="12"/>
      <c r="M2000" s="11" t="s">
        <v>7603</v>
      </c>
      <c r="N2000" s="11"/>
      <c r="O2000" s="9" t="s">
        <v>5122</v>
      </c>
      <c r="P2000" s="9" t="s">
        <v>5123</v>
      </c>
      <c r="Q2000" s="11"/>
      <c r="R2000" s="166" t="s">
        <v>1778</v>
      </c>
      <c r="S2000" s="166" t="s">
        <v>1778</v>
      </c>
      <c r="T2000" s="15" t="s">
        <v>505</v>
      </c>
      <c r="U2000" s="12"/>
      <c r="V2000" s="9"/>
      <c r="W2000" s="12" t="s">
        <v>93</v>
      </c>
      <c r="X2000" s="12"/>
      <c r="Y2000" s="12"/>
      <c r="Z2000" s="11"/>
      <c r="AA2000" s="14">
        <v>0</v>
      </c>
      <c r="AB2000" s="14">
        <v>0</v>
      </c>
      <c r="AC2000" s="14">
        <v>13000</v>
      </c>
      <c r="AD2000" s="14">
        <v>0</v>
      </c>
      <c r="AE2000" s="161">
        <f>SUM(TAMPData2202[[#This Row],[2022 PE Obligations]:[2022 Paving Obligations]])</f>
        <v>13000</v>
      </c>
      <c r="AF2000" s="14">
        <v>0</v>
      </c>
      <c r="AG2000" s="14">
        <v>0</v>
      </c>
      <c r="AH2000" s="14">
        <v>13000</v>
      </c>
      <c r="AI2000" s="14">
        <v>0</v>
      </c>
      <c r="AJ2000" s="14">
        <v>13000</v>
      </c>
      <c r="AK2000" s="16" t="s">
        <v>7604</v>
      </c>
    </row>
    <row r="2001" spans="1:37" hidden="1" x14ac:dyDescent="0.35">
      <c r="A2001" s="159">
        <v>132090</v>
      </c>
      <c r="B2001" s="8">
        <v>4</v>
      </c>
      <c r="C2001" s="9" t="s">
        <v>85</v>
      </c>
      <c r="D2001" s="10">
        <v>44435</v>
      </c>
      <c r="E2001" s="9" t="s">
        <v>6913</v>
      </c>
      <c r="F2001" s="10">
        <v>44435</v>
      </c>
      <c r="G2001" s="9" t="s">
        <v>6913</v>
      </c>
      <c r="H2001" s="11" t="s">
        <v>325</v>
      </c>
      <c r="I2001" s="9"/>
      <c r="J2001" s="12"/>
      <c r="K2001" s="9"/>
      <c r="L2001" s="12"/>
      <c r="M2001" s="11" t="s">
        <v>7605</v>
      </c>
      <c r="N2001" s="11"/>
      <c r="O2001" s="9" t="s">
        <v>5122</v>
      </c>
      <c r="P2001" s="9" t="s">
        <v>5123</v>
      </c>
      <c r="Q2001" s="11"/>
      <c r="R2001" s="166" t="s">
        <v>1778</v>
      </c>
      <c r="S2001" s="166" t="s">
        <v>1778</v>
      </c>
      <c r="T2001" s="15" t="s">
        <v>505</v>
      </c>
      <c r="U2001" s="12"/>
      <c r="V2001" s="9"/>
      <c r="W2001" s="12" t="s">
        <v>93</v>
      </c>
      <c r="X2001" s="12"/>
      <c r="Y2001" s="12"/>
      <c r="Z2001" s="11"/>
      <c r="AA2001" s="14">
        <v>0</v>
      </c>
      <c r="AB2001" s="14">
        <v>0</v>
      </c>
      <c r="AC2001" s="14">
        <v>13000</v>
      </c>
      <c r="AD2001" s="14">
        <v>0</v>
      </c>
      <c r="AE2001" s="161">
        <f>SUM(TAMPData2202[[#This Row],[2022 PE Obligations]:[2022 Paving Obligations]])</f>
        <v>13000</v>
      </c>
      <c r="AF2001" s="14">
        <v>0</v>
      </c>
      <c r="AG2001" s="14">
        <v>0</v>
      </c>
      <c r="AH2001" s="14">
        <v>13000</v>
      </c>
      <c r="AI2001" s="14">
        <v>0</v>
      </c>
      <c r="AJ2001" s="14">
        <v>13000</v>
      </c>
      <c r="AK2001" s="16" t="s">
        <v>7606</v>
      </c>
    </row>
    <row r="2002" spans="1:37" hidden="1" x14ac:dyDescent="0.35">
      <c r="A2002" s="159">
        <v>132091</v>
      </c>
      <c r="B2002" s="8">
        <v>4</v>
      </c>
      <c r="C2002" s="9" t="s">
        <v>85</v>
      </c>
      <c r="D2002" s="10">
        <v>44435</v>
      </c>
      <c r="E2002" s="9" t="s">
        <v>6913</v>
      </c>
      <c r="F2002" s="10">
        <v>44435</v>
      </c>
      <c r="G2002" s="9" t="s">
        <v>6913</v>
      </c>
      <c r="H2002" s="11" t="s">
        <v>893</v>
      </c>
      <c r="I2002" s="9"/>
      <c r="J2002" s="12"/>
      <c r="K2002" s="9"/>
      <c r="L2002" s="12"/>
      <c r="M2002" s="11" t="s">
        <v>7607</v>
      </c>
      <c r="N2002" s="11"/>
      <c r="O2002" s="9" t="s">
        <v>5122</v>
      </c>
      <c r="P2002" s="9" t="s">
        <v>5123</v>
      </c>
      <c r="Q2002" s="11"/>
      <c r="R2002" s="166" t="s">
        <v>1778</v>
      </c>
      <c r="S2002" s="166" t="s">
        <v>1778</v>
      </c>
      <c r="T2002" s="15" t="s">
        <v>505</v>
      </c>
      <c r="U2002" s="12"/>
      <c r="V2002" s="9"/>
      <c r="W2002" s="12" t="s">
        <v>93</v>
      </c>
      <c r="X2002" s="12"/>
      <c r="Y2002" s="12"/>
      <c r="Z2002" s="11"/>
      <c r="AA2002" s="14">
        <v>0</v>
      </c>
      <c r="AB2002" s="14">
        <v>0</v>
      </c>
      <c r="AC2002" s="14">
        <v>13000</v>
      </c>
      <c r="AD2002" s="14">
        <v>0</v>
      </c>
      <c r="AE2002" s="161">
        <f>SUM(TAMPData2202[[#This Row],[2022 PE Obligations]:[2022 Paving Obligations]])</f>
        <v>13000</v>
      </c>
      <c r="AF2002" s="14">
        <v>0</v>
      </c>
      <c r="AG2002" s="14">
        <v>0</v>
      </c>
      <c r="AH2002" s="14">
        <v>13000</v>
      </c>
      <c r="AI2002" s="14">
        <v>0</v>
      </c>
      <c r="AJ2002" s="14">
        <v>13000</v>
      </c>
      <c r="AK2002" s="16" t="s">
        <v>7608</v>
      </c>
    </row>
    <row r="2003" spans="1:37" hidden="1" x14ac:dyDescent="0.35">
      <c r="A2003" s="159">
        <v>132092</v>
      </c>
      <c r="B2003" s="8">
        <v>3</v>
      </c>
      <c r="C2003" s="9" t="s">
        <v>85</v>
      </c>
      <c r="D2003" s="10">
        <v>44435</v>
      </c>
      <c r="E2003" s="9" t="s">
        <v>6913</v>
      </c>
      <c r="F2003" s="10">
        <v>44435</v>
      </c>
      <c r="G2003" s="9" t="s">
        <v>6913</v>
      </c>
      <c r="H2003" s="11" t="s">
        <v>659</v>
      </c>
      <c r="I2003" s="9"/>
      <c r="J2003" s="12"/>
      <c r="K2003" s="9"/>
      <c r="L2003" s="12"/>
      <c r="M2003" s="11" t="s">
        <v>7609</v>
      </c>
      <c r="N2003" s="11"/>
      <c r="O2003" s="9" t="s">
        <v>5122</v>
      </c>
      <c r="P2003" s="9" t="s">
        <v>5123</v>
      </c>
      <c r="Q2003" s="11"/>
      <c r="R2003" s="166" t="s">
        <v>1778</v>
      </c>
      <c r="S2003" s="166" t="s">
        <v>1778</v>
      </c>
      <c r="T2003" s="15" t="s">
        <v>505</v>
      </c>
      <c r="U2003" s="12"/>
      <c r="V2003" s="9"/>
      <c r="W2003" s="12" t="s">
        <v>93</v>
      </c>
      <c r="X2003" s="12"/>
      <c r="Y2003" s="12"/>
      <c r="Z2003" s="11"/>
      <c r="AA2003" s="14">
        <v>0</v>
      </c>
      <c r="AB2003" s="14">
        <v>0</v>
      </c>
      <c r="AC2003" s="14">
        <v>13000</v>
      </c>
      <c r="AD2003" s="14">
        <v>0</v>
      </c>
      <c r="AE2003" s="161">
        <f>SUM(TAMPData2202[[#This Row],[2022 PE Obligations]:[2022 Paving Obligations]])</f>
        <v>13000</v>
      </c>
      <c r="AF2003" s="14">
        <v>0</v>
      </c>
      <c r="AG2003" s="14">
        <v>0</v>
      </c>
      <c r="AH2003" s="14">
        <v>13000</v>
      </c>
      <c r="AI2003" s="14">
        <v>0</v>
      </c>
      <c r="AJ2003" s="14">
        <v>13000</v>
      </c>
      <c r="AK2003" s="16" t="s">
        <v>7610</v>
      </c>
    </row>
    <row r="2004" spans="1:37" hidden="1" x14ac:dyDescent="0.35">
      <c r="A2004" s="159">
        <v>132093</v>
      </c>
      <c r="B2004" s="8">
        <v>4</v>
      </c>
      <c r="C2004" s="9" t="s">
        <v>85</v>
      </c>
      <c r="D2004" s="10">
        <v>44435</v>
      </c>
      <c r="E2004" s="9" t="s">
        <v>6913</v>
      </c>
      <c r="F2004" s="10">
        <v>44435</v>
      </c>
      <c r="G2004" s="9" t="s">
        <v>6913</v>
      </c>
      <c r="H2004" s="11" t="s">
        <v>770</v>
      </c>
      <c r="I2004" s="9"/>
      <c r="J2004" s="12"/>
      <c r="K2004" s="9"/>
      <c r="L2004" s="12"/>
      <c r="M2004" s="11" t="s">
        <v>7611</v>
      </c>
      <c r="N2004" s="11"/>
      <c r="O2004" s="9" t="s">
        <v>5122</v>
      </c>
      <c r="P2004" s="9" t="s">
        <v>5123</v>
      </c>
      <c r="Q2004" s="11"/>
      <c r="R2004" s="166" t="s">
        <v>1778</v>
      </c>
      <c r="S2004" s="166" t="s">
        <v>1778</v>
      </c>
      <c r="T2004" s="15" t="s">
        <v>505</v>
      </c>
      <c r="U2004" s="12"/>
      <c r="V2004" s="9"/>
      <c r="W2004" s="12" t="s">
        <v>93</v>
      </c>
      <c r="X2004" s="12"/>
      <c r="Y2004" s="12"/>
      <c r="Z2004" s="11"/>
      <c r="AA2004" s="14">
        <v>0</v>
      </c>
      <c r="AB2004" s="14">
        <v>0</v>
      </c>
      <c r="AC2004" s="14">
        <v>13000</v>
      </c>
      <c r="AD2004" s="14">
        <v>0</v>
      </c>
      <c r="AE2004" s="161">
        <f>SUM(TAMPData2202[[#This Row],[2022 PE Obligations]:[2022 Paving Obligations]])</f>
        <v>13000</v>
      </c>
      <c r="AF2004" s="14">
        <v>0</v>
      </c>
      <c r="AG2004" s="14">
        <v>0</v>
      </c>
      <c r="AH2004" s="14">
        <v>13000</v>
      </c>
      <c r="AI2004" s="14">
        <v>0</v>
      </c>
      <c r="AJ2004" s="14">
        <v>13000</v>
      </c>
      <c r="AK2004" s="16" t="s">
        <v>7612</v>
      </c>
    </row>
    <row r="2005" spans="1:37" hidden="1" x14ac:dyDescent="0.35">
      <c r="A2005" s="159">
        <v>132094</v>
      </c>
      <c r="B2005" s="8">
        <v>3</v>
      </c>
      <c r="C2005" s="9" t="s">
        <v>85</v>
      </c>
      <c r="D2005" s="10">
        <v>44435</v>
      </c>
      <c r="E2005" s="9" t="s">
        <v>6913</v>
      </c>
      <c r="F2005" s="10">
        <v>44435</v>
      </c>
      <c r="G2005" s="9" t="s">
        <v>6913</v>
      </c>
      <c r="H2005" s="11" t="s">
        <v>306</v>
      </c>
      <c r="I2005" s="9"/>
      <c r="J2005" s="12"/>
      <c r="K2005" s="9"/>
      <c r="L2005" s="12"/>
      <c r="M2005" s="11" t="s">
        <v>7613</v>
      </c>
      <c r="N2005" s="11"/>
      <c r="O2005" s="9" t="s">
        <v>5122</v>
      </c>
      <c r="P2005" s="9" t="s">
        <v>5123</v>
      </c>
      <c r="Q2005" s="11"/>
      <c r="R2005" s="166" t="s">
        <v>1778</v>
      </c>
      <c r="S2005" s="166" t="s">
        <v>1778</v>
      </c>
      <c r="T2005" s="15" t="s">
        <v>505</v>
      </c>
      <c r="U2005" s="12"/>
      <c r="V2005" s="9"/>
      <c r="W2005" s="12" t="s">
        <v>93</v>
      </c>
      <c r="X2005" s="12"/>
      <c r="Y2005" s="12"/>
      <c r="Z2005" s="11"/>
      <c r="AA2005" s="14">
        <v>0</v>
      </c>
      <c r="AB2005" s="14">
        <v>0</v>
      </c>
      <c r="AC2005" s="14">
        <v>9000</v>
      </c>
      <c r="AD2005" s="14">
        <v>0</v>
      </c>
      <c r="AE2005" s="161">
        <f>SUM(TAMPData2202[[#This Row],[2022 PE Obligations]:[2022 Paving Obligations]])</f>
        <v>9000</v>
      </c>
      <c r="AF2005" s="14">
        <v>0</v>
      </c>
      <c r="AG2005" s="14">
        <v>0</v>
      </c>
      <c r="AH2005" s="14">
        <v>9000</v>
      </c>
      <c r="AI2005" s="14">
        <v>0</v>
      </c>
      <c r="AJ2005" s="14">
        <v>9000</v>
      </c>
      <c r="AK2005" s="16" t="s">
        <v>7614</v>
      </c>
    </row>
    <row r="2006" spans="1:37" ht="36" hidden="1" x14ac:dyDescent="0.35">
      <c r="A2006" s="159">
        <v>132095</v>
      </c>
      <c r="B2006" s="8">
        <v>1</v>
      </c>
      <c r="C2006" s="9" t="s">
        <v>85</v>
      </c>
      <c r="D2006" s="10">
        <v>44435</v>
      </c>
      <c r="E2006" s="9" t="s">
        <v>98</v>
      </c>
      <c r="F2006" s="10">
        <v>44501</v>
      </c>
      <c r="G2006" s="9" t="s">
        <v>143</v>
      </c>
      <c r="H2006" s="11" t="s">
        <v>1176</v>
      </c>
      <c r="I2006" s="9" t="s">
        <v>1467</v>
      </c>
      <c r="J2006" s="12" t="s">
        <v>101</v>
      </c>
      <c r="K2006" s="9"/>
      <c r="L2006" s="12" t="s">
        <v>101</v>
      </c>
      <c r="M2006" s="11" t="s">
        <v>4938</v>
      </c>
      <c r="N2006" s="11" t="s">
        <v>4939</v>
      </c>
      <c r="O2006" s="9" t="s">
        <v>119</v>
      </c>
      <c r="P2006" s="9" t="s">
        <v>1329</v>
      </c>
      <c r="Q2006" s="11"/>
      <c r="R2006" s="166" t="s">
        <v>4525</v>
      </c>
      <c r="S2006" s="9" t="s">
        <v>42</v>
      </c>
      <c r="T2006" s="13">
        <v>0.01</v>
      </c>
      <c r="U2006" s="12"/>
      <c r="V2006" s="9"/>
      <c r="W2006" s="12" t="s">
        <v>93</v>
      </c>
      <c r="X2006" s="12" t="s">
        <v>103</v>
      </c>
      <c r="Y2006" s="153" t="s">
        <v>32</v>
      </c>
      <c r="Z2006" s="11"/>
      <c r="AA2006" s="14">
        <v>10000</v>
      </c>
      <c r="AB2006" s="14">
        <v>10000</v>
      </c>
      <c r="AC2006" s="14">
        <v>100000</v>
      </c>
      <c r="AD2006" s="14">
        <v>0</v>
      </c>
      <c r="AE2006" s="161">
        <f>SUM(TAMPData2202[[#This Row],[2022 PE Obligations]:[2022 Paving Obligations]])</f>
        <v>120000</v>
      </c>
      <c r="AF2006" s="14">
        <v>10000</v>
      </c>
      <c r="AG2006" s="14">
        <v>10000</v>
      </c>
      <c r="AH2006" s="14">
        <v>100000</v>
      </c>
      <c r="AI2006" s="14">
        <v>0</v>
      </c>
      <c r="AJ2006" s="14">
        <v>120000</v>
      </c>
      <c r="AK2006" s="16" t="s">
        <v>4940</v>
      </c>
    </row>
    <row r="2007" spans="1:37" hidden="1" x14ac:dyDescent="0.35">
      <c r="A2007" s="159">
        <v>132096</v>
      </c>
      <c r="B2007" s="8">
        <v>1</v>
      </c>
      <c r="C2007" s="9" t="s">
        <v>85</v>
      </c>
      <c r="D2007" s="10">
        <v>44438</v>
      </c>
      <c r="E2007" s="9" t="s">
        <v>5969</v>
      </c>
      <c r="F2007" s="10">
        <v>44470</v>
      </c>
      <c r="G2007" s="9" t="s">
        <v>152</v>
      </c>
      <c r="H2007" s="11" t="s">
        <v>337</v>
      </c>
      <c r="I2007" s="9"/>
      <c r="J2007" s="12"/>
      <c r="K2007" s="9"/>
      <c r="L2007" s="12" t="s">
        <v>4981</v>
      </c>
      <c r="M2007" s="11" t="s">
        <v>7615</v>
      </c>
      <c r="N2007" s="11"/>
      <c r="O2007" s="9" t="s">
        <v>5405</v>
      </c>
      <c r="P2007" s="9"/>
      <c r="Q2007" s="11"/>
      <c r="R2007" s="166" t="s">
        <v>1778</v>
      </c>
      <c r="S2007" s="9"/>
      <c r="T2007" s="15" t="s">
        <v>505</v>
      </c>
      <c r="U2007" s="12"/>
      <c r="V2007" s="9"/>
      <c r="W2007" s="12" t="s">
        <v>93</v>
      </c>
      <c r="X2007" s="12"/>
      <c r="Y2007" s="12"/>
      <c r="Z2007" s="11"/>
      <c r="AA2007" s="14">
        <v>0</v>
      </c>
      <c r="AB2007" s="14">
        <v>0</v>
      </c>
      <c r="AC2007" s="14">
        <v>210000</v>
      </c>
      <c r="AD2007" s="14">
        <v>0</v>
      </c>
      <c r="AE2007" s="161">
        <f>SUM(TAMPData2202[[#This Row],[2022 PE Obligations]:[2022 Paving Obligations]])</f>
        <v>210000</v>
      </c>
      <c r="AF2007" s="14">
        <v>0</v>
      </c>
      <c r="AG2007" s="14">
        <v>0</v>
      </c>
      <c r="AH2007" s="14">
        <v>210000</v>
      </c>
      <c r="AI2007" s="14">
        <v>0</v>
      </c>
      <c r="AJ2007" s="14">
        <v>210000</v>
      </c>
      <c r="AK2007" s="16" t="s">
        <v>7616</v>
      </c>
    </row>
    <row r="2008" spans="1:37" hidden="1" x14ac:dyDescent="0.35">
      <c r="A2008" s="159">
        <v>132097</v>
      </c>
      <c r="B2008" s="8">
        <v>3</v>
      </c>
      <c r="C2008" s="9" t="s">
        <v>85</v>
      </c>
      <c r="D2008" s="10">
        <v>44438</v>
      </c>
      <c r="E2008" s="9" t="s">
        <v>5969</v>
      </c>
      <c r="F2008" s="10">
        <v>44438</v>
      </c>
      <c r="G2008" s="9" t="s">
        <v>5969</v>
      </c>
      <c r="H2008" s="11" t="s">
        <v>1839</v>
      </c>
      <c r="I2008" s="9"/>
      <c r="J2008" s="12"/>
      <c r="K2008" s="9"/>
      <c r="L2008" s="12" t="s">
        <v>4981</v>
      </c>
      <c r="M2008" s="11" t="s">
        <v>7617</v>
      </c>
      <c r="N2008" s="11"/>
      <c r="O2008" s="9" t="s">
        <v>5405</v>
      </c>
      <c r="P2008" s="9"/>
      <c r="Q2008" s="11"/>
      <c r="R2008" s="166" t="s">
        <v>1778</v>
      </c>
      <c r="S2008" s="9"/>
      <c r="T2008" s="15" t="s">
        <v>505</v>
      </c>
      <c r="U2008" s="12"/>
      <c r="V2008" s="9"/>
      <c r="W2008" s="12" t="s">
        <v>93</v>
      </c>
      <c r="X2008" s="12"/>
      <c r="Y2008" s="12"/>
      <c r="Z2008" s="11"/>
      <c r="AA2008" s="14">
        <v>0</v>
      </c>
      <c r="AB2008" s="14">
        <v>0</v>
      </c>
      <c r="AC2008" s="14">
        <v>440131</v>
      </c>
      <c r="AD2008" s="14">
        <v>0</v>
      </c>
      <c r="AE2008" s="161">
        <f>SUM(TAMPData2202[[#This Row],[2022 PE Obligations]:[2022 Paving Obligations]])</f>
        <v>440131</v>
      </c>
      <c r="AF2008" s="14">
        <v>0</v>
      </c>
      <c r="AG2008" s="14">
        <v>0</v>
      </c>
      <c r="AH2008" s="14">
        <v>440131</v>
      </c>
      <c r="AI2008" s="14">
        <v>0</v>
      </c>
      <c r="AJ2008" s="14">
        <v>440131</v>
      </c>
      <c r="AK2008" s="16" t="s">
        <v>7618</v>
      </c>
    </row>
    <row r="2009" spans="1:37" hidden="1" x14ac:dyDescent="0.35">
      <c r="A2009" s="159">
        <v>132098</v>
      </c>
      <c r="B2009" s="8">
        <v>4</v>
      </c>
      <c r="C2009" s="9" t="s">
        <v>85</v>
      </c>
      <c r="D2009" s="10">
        <v>44438</v>
      </c>
      <c r="E2009" s="9" t="s">
        <v>5969</v>
      </c>
      <c r="F2009" s="10">
        <v>44473</v>
      </c>
      <c r="G2009" s="9" t="s">
        <v>152</v>
      </c>
      <c r="H2009" s="11" t="s">
        <v>88</v>
      </c>
      <c r="I2009" s="9"/>
      <c r="J2009" s="12"/>
      <c r="K2009" s="9"/>
      <c r="L2009" s="12" t="s">
        <v>4981</v>
      </c>
      <c r="M2009" s="11" t="s">
        <v>7619</v>
      </c>
      <c r="N2009" s="11"/>
      <c r="O2009" s="9" t="s">
        <v>5405</v>
      </c>
      <c r="P2009" s="9"/>
      <c r="Q2009" s="11"/>
      <c r="R2009" s="166" t="s">
        <v>1778</v>
      </c>
      <c r="S2009" s="9"/>
      <c r="T2009" s="15" t="s">
        <v>505</v>
      </c>
      <c r="U2009" s="12"/>
      <c r="V2009" s="9"/>
      <c r="W2009" s="12" t="s">
        <v>93</v>
      </c>
      <c r="X2009" s="12"/>
      <c r="Y2009" s="12"/>
      <c r="Z2009" s="11"/>
      <c r="AA2009" s="14">
        <v>0</v>
      </c>
      <c r="AB2009" s="14">
        <v>0</v>
      </c>
      <c r="AC2009" s="14">
        <v>461474</v>
      </c>
      <c r="AD2009" s="14">
        <v>0</v>
      </c>
      <c r="AE2009" s="161">
        <f>SUM(TAMPData2202[[#This Row],[2022 PE Obligations]:[2022 Paving Obligations]])</f>
        <v>461474</v>
      </c>
      <c r="AF2009" s="14">
        <v>0</v>
      </c>
      <c r="AG2009" s="14">
        <v>0</v>
      </c>
      <c r="AH2009" s="14">
        <v>461474</v>
      </c>
      <c r="AI2009" s="14">
        <v>0</v>
      </c>
      <c r="AJ2009" s="14">
        <v>461474</v>
      </c>
      <c r="AK2009" s="16" t="s">
        <v>7620</v>
      </c>
    </row>
    <row r="2010" spans="1:37" hidden="1" x14ac:dyDescent="0.35">
      <c r="A2010" s="159">
        <v>132099</v>
      </c>
      <c r="B2010" s="8">
        <v>2</v>
      </c>
      <c r="C2010" s="9" t="s">
        <v>85</v>
      </c>
      <c r="D2010" s="10">
        <v>44438</v>
      </c>
      <c r="E2010" s="9" t="s">
        <v>6886</v>
      </c>
      <c r="F2010" s="10">
        <v>44438</v>
      </c>
      <c r="G2010" s="9" t="s">
        <v>6886</v>
      </c>
      <c r="H2010" s="11" t="s">
        <v>144</v>
      </c>
      <c r="I2010" s="9"/>
      <c r="J2010" s="12"/>
      <c r="K2010" s="9"/>
      <c r="L2010" s="12"/>
      <c r="M2010" s="11" t="s">
        <v>7621</v>
      </c>
      <c r="N2010" s="11"/>
      <c r="O2010" s="9" t="s">
        <v>5122</v>
      </c>
      <c r="P2010" s="9" t="s">
        <v>5123</v>
      </c>
      <c r="Q2010" s="11"/>
      <c r="R2010" s="166" t="s">
        <v>1778</v>
      </c>
      <c r="S2010" s="166" t="s">
        <v>1778</v>
      </c>
      <c r="T2010" s="15" t="s">
        <v>505</v>
      </c>
      <c r="U2010" s="12"/>
      <c r="V2010" s="9"/>
      <c r="W2010" s="12" t="s">
        <v>93</v>
      </c>
      <c r="X2010" s="12"/>
      <c r="Y2010" s="12"/>
      <c r="Z2010" s="11"/>
      <c r="AA2010" s="14">
        <v>0</v>
      </c>
      <c r="AB2010" s="14">
        <v>0</v>
      </c>
      <c r="AC2010" s="14">
        <v>9000</v>
      </c>
      <c r="AD2010" s="14">
        <v>0</v>
      </c>
      <c r="AE2010" s="161">
        <f>SUM(TAMPData2202[[#This Row],[2022 PE Obligations]:[2022 Paving Obligations]])</f>
        <v>9000</v>
      </c>
      <c r="AF2010" s="14">
        <v>0</v>
      </c>
      <c r="AG2010" s="14">
        <v>0</v>
      </c>
      <c r="AH2010" s="14">
        <v>9000</v>
      </c>
      <c r="AI2010" s="14">
        <v>0</v>
      </c>
      <c r="AJ2010" s="14">
        <v>9000</v>
      </c>
      <c r="AK2010" s="16" t="s">
        <v>7622</v>
      </c>
    </row>
    <row r="2011" spans="1:37" hidden="1" x14ac:dyDescent="0.35">
      <c r="A2011" s="159">
        <v>132103</v>
      </c>
      <c r="B2011" s="8">
        <v>1</v>
      </c>
      <c r="C2011" s="9" t="s">
        <v>85</v>
      </c>
      <c r="D2011" s="10">
        <v>44439</v>
      </c>
      <c r="E2011" s="9" t="s">
        <v>3474</v>
      </c>
      <c r="F2011" s="10">
        <v>44536</v>
      </c>
      <c r="G2011" s="9" t="s">
        <v>152</v>
      </c>
      <c r="H2011" s="11" t="s">
        <v>347</v>
      </c>
      <c r="I2011" s="9" t="s">
        <v>697</v>
      </c>
      <c r="J2011" s="12" t="s">
        <v>101</v>
      </c>
      <c r="K2011" s="9"/>
      <c r="L2011" s="12" t="s">
        <v>101</v>
      </c>
      <c r="M2011" s="11" t="s">
        <v>7623</v>
      </c>
      <c r="N2011" s="11" t="s">
        <v>1897</v>
      </c>
      <c r="O2011" s="9" t="s">
        <v>1836</v>
      </c>
      <c r="P2011" s="9" t="s">
        <v>5440</v>
      </c>
      <c r="Q2011" s="11"/>
      <c r="R2011" s="166" t="s">
        <v>1778</v>
      </c>
      <c r="S2011" s="9"/>
      <c r="T2011" s="13">
        <v>0.6</v>
      </c>
      <c r="U2011" s="12"/>
      <c r="V2011" s="9"/>
      <c r="W2011" s="12" t="s">
        <v>93</v>
      </c>
      <c r="X2011" s="12" t="s">
        <v>13</v>
      </c>
      <c r="Y2011" s="12"/>
      <c r="Z2011" s="11"/>
      <c r="AA2011" s="14">
        <v>40000</v>
      </c>
      <c r="AB2011" s="14">
        <v>0</v>
      </c>
      <c r="AC2011" s="14">
        <v>0</v>
      </c>
      <c r="AD2011" s="14">
        <v>0</v>
      </c>
      <c r="AE2011" s="161">
        <f>SUM(TAMPData2202[[#This Row],[2022 PE Obligations]:[2022 Paving Obligations]])</f>
        <v>40000</v>
      </c>
      <c r="AF2011" s="14">
        <v>40000</v>
      </c>
      <c r="AG2011" s="14">
        <v>0</v>
      </c>
      <c r="AH2011" s="14">
        <v>0</v>
      </c>
      <c r="AI2011" s="14">
        <v>0</v>
      </c>
      <c r="AJ2011" s="14">
        <v>40000</v>
      </c>
      <c r="AK2011" s="16" t="s">
        <v>7624</v>
      </c>
    </row>
    <row r="2012" spans="1:37" ht="36" hidden="1" x14ac:dyDescent="0.35">
      <c r="A2012" s="159">
        <v>132107</v>
      </c>
      <c r="B2012" s="8">
        <v>4</v>
      </c>
      <c r="C2012" s="9" t="s">
        <v>122</v>
      </c>
      <c r="D2012" s="10">
        <v>44440</v>
      </c>
      <c r="E2012" s="9" t="s">
        <v>228</v>
      </c>
      <c r="F2012" s="10">
        <v>44455</v>
      </c>
      <c r="G2012" s="9" t="s">
        <v>253</v>
      </c>
      <c r="H2012" s="11" t="s">
        <v>1099</v>
      </c>
      <c r="I2012" s="9" t="s">
        <v>7625</v>
      </c>
      <c r="J2012" s="12"/>
      <c r="K2012" s="9" t="s">
        <v>7626</v>
      </c>
      <c r="L2012" s="12" t="s">
        <v>183</v>
      </c>
      <c r="M2012" s="11" t="s">
        <v>7627</v>
      </c>
      <c r="N2012" s="11"/>
      <c r="O2012" s="9" t="s">
        <v>4183</v>
      </c>
      <c r="P2012" s="9" t="s">
        <v>157</v>
      </c>
      <c r="Q2012" s="11"/>
      <c r="R2012" s="166" t="s">
        <v>47</v>
      </c>
      <c r="S2012" s="9"/>
      <c r="T2012" s="13">
        <v>2.59</v>
      </c>
      <c r="U2012" s="12"/>
      <c r="V2012" s="9"/>
      <c r="W2012" s="12" t="s">
        <v>93</v>
      </c>
      <c r="X2012" s="12" t="s">
        <v>186</v>
      </c>
      <c r="Y2012" s="153" t="s">
        <v>34</v>
      </c>
      <c r="Z2012" s="11"/>
      <c r="AA2012" s="14">
        <v>0</v>
      </c>
      <c r="AB2012" s="14">
        <v>0</v>
      </c>
      <c r="AC2012" s="14">
        <v>0</v>
      </c>
      <c r="AD2012" s="14">
        <v>195314.49</v>
      </c>
      <c r="AE2012" s="161">
        <f>SUM(TAMPData2202[[#This Row],[2022 PE Obligations]:[2022 Paving Obligations]])</f>
        <v>195314.49</v>
      </c>
      <c r="AF2012" s="14">
        <v>0</v>
      </c>
      <c r="AG2012" s="14">
        <v>0</v>
      </c>
      <c r="AH2012" s="14">
        <v>0</v>
      </c>
      <c r="AI2012" s="14">
        <v>195314.49</v>
      </c>
      <c r="AJ2012" s="14">
        <v>195314.49</v>
      </c>
      <c r="AK2012" s="16" t="s">
        <v>7628</v>
      </c>
    </row>
    <row r="2013" spans="1:37" hidden="1" x14ac:dyDescent="0.35">
      <c r="A2013" s="159">
        <v>132108</v>
      </c>
      <c r="B2013" s="8">
        <v>2</v>
      </c>
      <c r="C2013" s="9" t="s">
        <v>85</v>
      </c>
      <c r="D2013" s="10">
        <v>44440</v>
      </c>
      <c r="E2013" s="9" t="s">
        <v>5969</v>
      </c>
      <c r="F2013" s="10">
        <v>44536</v>
      </c>
      <c r="G2013" s="9" t="s">
        <v>152</v>
      </c>
      <c r="H2013" s="11" t="s">
        <v>223</v>
      </c>
      <c r="I2013" s="9"/>
      <c r="J2013" s="12"/>
      <c r="K2013" s="9"/>
      <c r="L2013" s="12" t="s">
        <v>4981</v>
      </c>
      <c r="M2013" s="11" t="s">
        <v>7629</v>
      </c>
      <c r="N2013" s="11"/>
      <c r="O2013" s="9" t="s">
        <v>5405</v>
      </c>
      <c r="P2013" s="9"/>
      <c r="Q2013" s="11"/>
      <c r="R2013" s="166" t="s">
        <v>1778</v>
      </c>
      <c r="S2013" s="9"/>
      <c r="T2013" s="15" t="s">
        <v>505</v>
      </c>
      <c r="U2013" s="12"/>
      <c r="V2013" s="9"/>
      <c r="W2013" s="12" t="s">
        <v>93</v>
      </c>
      <c r="X2013" s="12"/>
      <c r="Y2013" s="12"/>
      <c r="Z2013" s="11"/>
      <c r="AA2013" s="14">
        <v>0</v>
      </c>
      <c r="AB2013" s="14">
        <v>0</v>
      </c>
      <c r="AC2013" s="14">
        <v>41477.050000000003</v>
      </c>
      <c r="AD2013" s="14">
        <v>0</v>
      </c>
      <c r="AE2013" s="161">
        <f>SUM(TAMPData2202[[#This Row],[2022 PE Obligations]:[2022 Paving Obligations]])</f>
        <v>41477.050000000003</v>
      </c>
      <c r="AF2013" s="14">
        <v>0</v>
      </c>
      <c r="AG2013" s="14">
        <v>0</v>
      </c>
      <c r="AH2013" s="14">
        <v>41477.050000000003</v>
      </c>
      <c r="AI2013" s="14">
        <v>0</v>
      </c>
      <c r="AJ2013" s="14">
        <v>41477.050000000003</v>
      </c>
      <c r="AK2013" s="16" t="s">
        <v>7630</v>
      </c>
    </row>
    <row r="2014" spans="1:37" hidden="1" x14ac:dyDescent="0.35">
      <c r="A2014" s="159">
        <v>132109</v>
      </c>
      <c r="B2014" s="8">
        <v>4</v>
      </c>
      <c r="C2014" s="9" t="s">
        <v>122</v>
      </c>
      <c r="D2014" s="10">
        <v>44440</v>
      </c>
      <c r="E2014" s="9" t="s">
        <v>228</v>
      </c>
      <c r="F2014" s="10">
        <v>44449</v>
      </c>
      <c r="G2014" s="9" t="s">
        <v>253</v>
      </c>
      <c r="H2014" s="11" t="s">
        <v>1099</v>
      </c>
      <c r="I2014" s="9" t="s">
        <v>7631</v>
      </c>
      <c r="J2014" s="12"/>
      <c r="K2014" s="9" t="s">
        <v>7632</v>
      </c>
      <c r="L2014" s="12" t="s">
        <v>183</v>
      </c>
      <c r="M2014" s="11" t="s">
        <v>7633</v>
      </c>
      <c r="N2014" s="11"/>
      <c r="O2014" s="9" t="s">
        <v>4183</v>
      </c>
      <c r="P2014" s="9" t="s">
        <v>157</v>
      </c>
      <c r="Q2014" s="11"/>
      <c r="R2014" s="166" t="s">
        <v>47</v>
      </c>
      <c r="S2014" s="9"/>
      <c r="T2014" s="13">
        <v>1.87</v>
      </c>
      <c r="U2014" s="12"/>
      <c r="V2014" s="9"/>
      <c r="W2014" s="12" t="s">
        <v>93</v>
      </c>
      <c r="X2014" s="12" t="s">
        <v>186</v>
      </c>
      <c r="Y2014" s="153" t="s">
        <v>34</v>
      </c>
      <c r="Z2014" s="11"/>
      <c r="AA2014" s="14">
        <v>0</v>
      </c>
      <c r="AB2014" s="14">
        <v>0</v>
      </c>
      <c r="AC2014" s="14">
        <v>0</v>
      </c>
      <c r="AD2014" s="14">
        <v>155780.31</v>
      </c>
      <c r="AE2014" s="161">
        <f>SUM(TAMPData2202[[#This Row],[2022 PE Obligations]:[2022 Paving Obligations]])</f>
        <v>155780.31</v>
      </c>
      <c r="AF2014" s="14">
        <v>0</v>
      </c>
      <c r="AG2014" s="14">
        <v>0</v>
      </c>
      <c r="AH2014" s="14">
        <v>0</v>
      </c>
      <c r="AI2014" s="14">
        <v>155780.31</v>
      </c>
      <c r="AJ2014" s="14">
        <v>155780.31</v>
      </c>
      <c r="AK2014" s="16" t="s">
        <v>7634</v>
      </c>
    </row>
    <row r="2015" spans="1:37" hidden="1" x14ac:dyDescent="0.35">
      <c r="A2015" s="159">
        <v>132110</v>
      </c>
      <c r="B2015" s="8">
        <v>4</v>
      </c>
      <c r="C2015" s="9" t="s">
        <v>85</v>
      </c>
      <c r="D2015" s="10">
        <v>44440</v>
      </c>
      <c r="E2015" s="9" t="s">
        <v>3474</v>
      </c>
      <c r="F2015" s="10">
        <v>44536</v>
      </c>
      <c r="G2015" s="9" t="s">
        <v>152</v>
      </c>
      <c r="H2015" s="11" t="s">
        <v>770</v>
      </c>
      <c r="I2015" s="9" t="s">
        <v>2924</v>
      </c>
      <c r="J2015" s="12" t="s">
        <v>101</v>
      </c>
      <c r="K2015" s="9"/>
      <c r="L2015" s="12" t="s">
        <v>101</v>
      </c>
      <c r="M2015" s="11" t="s">
        <v>7635</v>
      </c>
      <c r="N2015" s="11" t="s">
        <v>6001</v>
      </c>
      <c r="O2015" s="9" t="s">
        <v>1836</v>
      </c>
      <c r="P2015" s="9" t="s">
        <v>5440</v>
      </c>
      <c r="Q2015" s="11"/>
      <c r="R2015" s="166" t="s">
        <v>1778</v>
      </c>
      <c r="S2015" s="9"/>
      <c r="T2015" s="13">
        <v>1.2</v>
      </c>
      <c r="U2015" s="12"/>
      <c r="V2015" s="9"/>
      <c r="W2015" s="12" t="s">
        <v>93</v>
      </c>
      <c r="X2015" s="12" t="s">
        <v>13</v>
      </c>
      <c r="Y2015" s="12"/>
      <c r="Z2015" s="11"/>
      <c r="AA2015" s="14">
        <v>40000</v>
      </c>
      <c r="AB2015" s="14">
        <v>0</v>
      </c>
      <c r="AC2015" s="14">
        <v>0</v>
      </c>
      <c r="AD2015" s="14">
        <v>0</v>
      </c>
      <c r="AE2015" s="161">
        <f>SUM(TAMPData2202[[#This Row],[2022 PE Obligations]:[2022 Paving Obligations]])</f>
        <v>40000</v>
      </c>
      <c r="AF2015" s="14">
        <v>40000</v>
      </c>
      <c r="AG2015" s="14">
        <v>0</v>
      </c>
      <c r="AH2015" s="14">
        <v>0</v>
      </c>
      <c r="AI2015" s="14">
        <v>0</v>
      </c>
      <c r="AJ2015" s="14">
        <v>40000</v>
      </c>
      <c r="AK2015" s="16" t="s">
        <v>7636</v>
      </c>
    </row>
    <row r="2016" spans="1:37" hidden="1" x14ac:dyDescent="0.35">
      <c r="A2016" s="159">
        <v>132111</v>
      </c>
      <c r="B2016" s="8">
        <v>4</v>
      </c>
      <c r="C2016" s="9" t="s">
        <v>85</v>
      </c>
      <c r="D2016" s="10">
        <v>44440</v>
      </c>
      <c r="E2016" s="9" t="s">
        <v>3474</v>
      </c>
      <c r="F2016" s="10">
        <v>44536</v>
      </c>
      <c r="G2016" s="9" t="s">
        <v>152</v>
      </c>
      <c r="H2016" s="11" t="s">
        <v>770</v>
      </c>
      <c r="I2016" s="9" t="s">
        <v>2924</v>
      </c>
      <c r="J2016" s="12" t="s">
        <v>101</v>
      </c>
      <c r="K2016" s="9"/>
      <c r="L2016" s="12" t="s">
        <v>101</v>
      </c>
      <c r="M2016" s="11" t="s">
        <v>7637</v>
      </c>
      <c r="N2016" s="11" t="s">
        <v>6001</v>
      </c>
      <c r="O2016" s="9" t="s">
        <v>1836</v>
      </c>
      <c r="P2016" s="9" t="s">
        <v>5440</v>
      </c>
      <c r="Q2016" s="11"/>
      <c r="R2016" s="166" t="s">
        <v>1778</v>
      </c>
      <c r="S2016" s="9"/>
      <c r="T2016" s="13">
        <v>0.45</v>
      </c>
      <c r="U2016" s="12"/>
      <c r="V2016" s="9"/>
      <c r="W2016" s="12" t="s">
        <v>93</v>
      </c>
      <c r="X2016" s="12" t="s">
        <v>13</v>
      </c>
      <c r="Y2016" s="12"/>
      <c r="Z2016" s="11"/>
      <c r="AA2016" s="14">
        <v>40000</v>
      </c>
      <c r="AB2016" s="14">
        <v>0</v>
      </c>
      <c r="AC2016" s="14">
        <v>0</v>
      </c>
      <c r="AD2016" s="14">
        <v>0</v>
      </c>
      <c r="AE2016" s="161">
        <f>SUM(TAMPData2202[[#This Row],[2022 PE Obligations]:[2022 Paving Obligations]])</f>
        <v>40000</v>
      </c>
      <c r="AF2016" s="14">
        <v>40000</v>
      </c>
      <c r="AG2016" s="14">
        <v>0</v>
      </c>
      <c r="AH2016" s="14">
        <v>0</v>
      </c>
      <c r="AI2016" s="14">
        <v>0</v>
      </c>
      <c r="AJ2016" s="14">
        <v>40000</v>
      </c>
      <c r="AK2016" s="16" t="s">
        <v>7638</v>
      </c>
    </row>
    <row r="2017" spans="1:37" hidden="1" x14ac:dyDescent="0.35">
      <c r="A2017" s="159">
        <v>132112</v>
      </c>
      <c r="B2017" s="8">
        <v>3</v>
      </c>
      <c r="C2017" s="9" t="s">
        <v>85</v>
      </c>
      <c r="D2017" s="10">
        <v>44440</v>
      </c>
      <c r="E2017" s="9" t="s">
        <v>98</v>
      </c>
      <c r="F2017" s="10">
        <v>44501</v>
      </c>
      <c r="G2017" s="9" t="s">
        <v>143</v>
      </c>
      <c r="H2017" s="11" t="s">
        <v>1111</v>
      </c>
      <c r="I2017" s="9" t="s">
        <v>2135</v>
      </c>
      <c r="J2017" s="12" t="s">
        <v>101</v>
      </c>
      <c r="K2017" s="9"/>
      <c r="L2017" s="12" t="s">
        <v>101</v>
      </c>
      <c r="M2017" s="11" t="s">
        <v>4941</v>
      </c>
      <c r="N2017" s="11" t="s">
        <v>4942</v>
      </c>
      <c r="O2017" s="9" t="s">
        <v>119</v>
      </c>
      <c r="P2017" s="9" t="s">
        <v>19</v>
      </c>
      <c r="Q2017" s="11"/>
      <c r="R2017" s="166" t="s">
        <v>47</v>
      </c>
      <c r="S2017" s="9" t="s">
        <v>42</v>
      </c>
      <c r="T2017" s="13">
        <v>0.01</v>
      </c>
      <c r="U2017" s="12"/>
      <c r="V2017" s="9"/>
      <c r="W2017" s="12" t="s">
        <v>93</v>
      </c>
      <c r="X2017" s="12" t="s">
        <v>103</v>
      </c>
      <c r="Y2017" s="153" t="s">
        <v>32</v>
      </c>
      <c r="Z2017" s="11"/>
      <c r="AA2017" s="14">
        <v>0</v>
      </c>
      <c r="AB2017" s="14">
        <v>0</v>
      </c>
      <c r="AC2017" s="14">
        <v>20000</v>
      </c>
      <c r="AD2017" s="14">
        <v>0</v>
      </c>
      <c r="AE2017" s="161">
        <f>SUM(TAMPData2202[[#This Row],[2022 PE Obligations]:[2022 Paving Obligations]])</f>
        <v>20000</v>
      </c>
      <c r="AF2017" s="14">
        <v>0</v>
      </c>
      <c r="AG2017" s="14">
        <v>0</v>
      </c>
      <c r="AH2017" s="14">
        <v>20000</v>
      </c>
      <c r="AI2017" s="14">
        <v>0</v>
      </c>
      <c r="AJ2017" s="14">
        <v>20000</v>
      </c>
      <c r="AK2017" s="16" t="s">
        <v>4943</v>
      </c>
    </row>
    <row r="2018" spans="1:37" hidden="1" x14ac:dyDescent="0.35">
      <c r="A2018" s="159">
        <v>132113</v>
      </c>
      <c r="B2018" s="8">
        <v>2</v>
      </c>
      <c r="C2018" s="9" t="s">
        <v>85</v>
      </c>
      <c r="D2018" s="10">
        <v>44440</v>
      </c>
      <c r="E2018" s="9" t="s">
        <v>5969</v>
      </c>
      <c r="F2018" s="10">
        <v>44536</v>
      </c>
      <c r="G2018" s="9" t="s">
        <v>152</v>
      </c>
      <c r="H2018" s="11" t="s">
        <v>223</v>
      </c>
      <c r="I2018" s="9"/>
      <c r="J2018" s="12"/>
      <c r="K2018" s="9"/>
      <c r="L2018" s="12" t="s">
        <v>4981</v>
      </c>
      <c r="M2018" s="11" t="s">
        <v>7639</v>
      </c>
      <c r="N2018" s="11"/>
      <c r="O2018" s="9" t="s">
        <v>5405</v>
      </c>
      <c r="P2018" s="9"/>
      <c r="Q2018" s="11"/>
      <c r="R2018" s="166" t="s">
        <v>1778</v>
      </c>
      <c r="S2018" s="9"/>
      <c r="T2018" s="15" t="s">
        <v>505</v>
      </c>
      <c r="U2018" s="12"/>
      <c r="V2018" s="9"/>
      <c r="W2018" s="12" t="s">
        <v>93</v>
      </c>
      <c r="X2018" s="12"/>
      <c r="Y2018" s="12"/>
      <c r="Z2018" s="11"/>
      <c r="AA2018" s="14">
        <v>0</v>
      </c>
      <c r="AB2018" s="14">
        <v>0</v>
      </c>
      <c r="AC2018" s="14">
        <v>1168551.3600000001</v>
      </c>
      <c r="AD2018" s="14">
        <v>0</v>
      </c>
      <c r="AE2018" s="161">
        <f>SUM(TAMPData2202[[#This Row],[2022 PE Obligations]:[2022 Paving Obligations]])</f>
        <v>1168551.3600000001</v>
      </c>
      <c r="AF2018" s="14">
        <v>0</v>
      </c>
      <c r="AG2018" s="14">
        <v>0</v>
      </c>
      <c r="AH2018" s="14">
        <v>1168551.3600000001</v>
      </c>
      <c r="AI2018" s="14">
        <v>0</v>
      </c>
      <c r="AJ2018" s="14">
        <v>1168551.3600000001</v>
      </c>
      <c r="AK2018" s="16" t="s">
        <v>7640</v>
      </c>
    </row>
    <row r="2019" spans="1:37" hidden="1" x14ac:dyDescent="0.35">
      <c r="A2019" s="159">
        <v>132114</v>
      </c>
      <c r="B2019" s="8">
        <v>2</v>
      </c>
      <c r="C2019" s="9" t="s">
        <v>85</v>
      </c>
      <c r="D2019" s="10">
        <v>44440</v>
      </c>
      <c r="E2019" s="9" t="s">
        <v>5969</v>
      </c>
      <c r="F2019" s="10">
        <v>44536</v>
      </c>
      <c r="G2019" s="9" t="s">
        <v>152</v>
      </c>
      <c r="H2019" s="11" t="s">
        <v>223</v>
      </c>
      <c r="I2019" s="9"/>
      <c r="J2019" s="12"/>
      <c r="K2019" s="9"/>
      <c r="L2019" s="12" t="s">
        <v>4981</v>
      </c>
      <c r="M2019" s="11" t="s">
        <v>7641</v>
      </c>
      <c r="N2019" s="11"/>
      <c r="O2019" s="9" t="s">
        <v>5405</v>
      </c>
      <c r="P2019" s="9"/>
      <c r="Q2019" s="11"/>
      <c r="R2019" s="166" t="s">
        <v>1778</v>
      </c>
      <c r="S2019" s="9"/>
      <c r="T2019" s="15" t="s">
        <v>505</v>
      </c>
      <c r="U2019" s="12"/>
      <c r="V2019" s="9"/>
      <c r="W2019" s="12" t="s">
        <v>93</v>
      </c>
      <c r="X2019" s="12"/>
      <c r="Y2019" s="12"/>
      <c r="Z2019" s="11"/>
      <c r="AA2019" s="14">
        <v>0</v>
      </c>
      <c r="AB2019" s="14">
        <v>0</v>
      </c>
      <c r="AC2019" s="14">
        <v>6739.68</v>
      </c>
      <c r="AD2019" s="14">
        <v>0</v>
      </c>
      <c r="AE2019" s="161">
        <f>SUM(TAMPData2202[[#This Row],[2022 PE Obligations]:[2022 Paving Obligations]])</f>
        <v>6739.68</v>
      </c>
      <c r="AF2019" s="14">
        <v>0</v>
      </c>
      <c r="AG2019" s="14">
        <v>0</v>
      </c>
      <c r="AH2019" s="14">
        <v>6739.68</v>
      </c>
      <c r="AI2019" s="14">
        <v>0</v>
      </c>
      <c r="AJ2019" s="14">
        <v>6739.68</v>
      </c>
      <c r="AK2019" s="16" t="s">
        <v>7642</v>
      </c>
    </row>
    <row r="2020" spans="1:37" hidden="1" x14ac:dyDescent="0.35">
      <c r="A2020" s="159">
        <v>132115</v>
      </c>
      <c r="B2020" s="8">
        <v>3</v>
      </c>
      <c r="C2020" s="9" t="s">
        <v>85</v>
      </c>
      <c r="D2020" s="10">
        <v>44440</v>
      </c>
      <c r="E2020" s="9" t="s">
        <v>98</v>
      </c>
      <c r="F2020" s="10">
        <v>44501</v>
      </c>
      <c r="G2020" s="9" t="s">
        <v>152</v>
      </c>
      <c r="H2020" s="11" t="s">
        <v>306</v>
      </c>
      <c r="I2020" s="9" t="s">
        <v>1417</v>
      </c>
      <c r="J2020" s="12" t="s">
        <v>101</v>
      </c>
      <c r="K2020" s="9"/>
      <c r="L2020" s="12" t="s">
        <v>101</v>
      </c>
      <c r="M2020" s="11" t="s">
        <v>4944</v>
      </c>
      <c r="N2020" s="11" t="s">
        <v>4945</v>
      </c>
      <c r="O2020" s="9" t="s">
        <v>119</v>
      </c>
      <c r="P2020" s="9" t="s">
        <v>19</v>
      </c>
      <c r="Q2020" s="11"/>
      <c r="R2020" s="166" t="s">
        <v>39</v>
      </c>
      <c r="S2020" s="9" t="s">
        <v>42</v>
      </c>
      <c r="T2020" s="13">
        <v>0.03</v>
      </c>
      <c r="U2020" s="12"/>
      <c r="V2020" s="9"/>
      <c r="W2020" s="12" t="s">
        <v>93</v>
      </c>
      <c r="X2020" s="12" t="s">
        <v>103</v>
      </c>
      <c r="Y2020" s="153" t="s">
        <v>32</v>
      </c>
      <c r="Z2020" s="11"/>
      <c r="AA2020" s="14">
        <v>0</v>
      </c>
      <c r="AB2020" s="14">
        <v>0</v>
      </c>
      <c r="AC2020" s="14">
        <v>50000</v>
      </c>
      <c r="AD2020" s="14">
        <v>0</v>
      </c>
      <c r="AE2020" s="161">
        <f>SUM(TAMPData2202[[#This Row],[2022 PE Obligations]:[2022 Paving Obligations]])</f>
        <v>50000</v>
      </c>
      <c r="AF2020" s="14">
        <v>0</v>
      </c>
      <c r="AG2020" s="14">
        <v>0</v>
      </c>
      <c r="AH2020" s="14">
        <v>50000</v>
      </c>
      <c r="AI2020" s="14">
        <v>0</v>
      </c>
      <c r="AJ2020" s="14">
        <v>50000</v>
      </c>
      <c r="AK2020" s="16" t="s">
        <v>4946</v>
      </c>
    </row>
    <row r="2021" spans="1:37" hidden="1" x14ac:dyDescent="0.35">
      <c r="A2021" s="159">
        <v>132116</v>
      </c>
      <c r="B2021" s="8">
        <v>3</v>
      </c>
      <c r="C2021" s="9" t="s">
        <v>85</v>
      </c>
      <c r="D2021" s="10">
        <v>44440</v>
      </c>
      <c r="E2021" s="9" t="s">
        <v>98</v>
      </c>
      <c r="F2021" s="10">
        <v>44501</v>
      </c>
      <c r="G2021" s="9" t="s">
        <v>143</v>
      </c>
      <c r="H2021" s="11" t="s">
        <v>306</v>
      </c>
      <c r="I2021" s="9" t="s">
        <v>292</v>
      </c>
      <c r="J2021" s="12" t="s">
        <v>101</v>
      </c>
      <c r="K2021" s="9"/>
      <c r="L2021" s="12" t="s">
        <v>101</v>
      </c>
      <c r="M2021" s="11" t="s">
        <v>4947</v>
      </c>
      <c r="N2021" s="11" t="s">
        <v>4948</v>
      </c>
      <c r="O2021" s="9" t="s">
        <v>119</v>
      </c>
      <c r="P2021" s="9" t="s">
        <v>19</v>
      </c>
      <c r="Q2021" s="11"/>
      <c r="R2021" s="166" t="s">
        <v>105</v>
      </c>
      <c r="S2021" s="9" t="s">
        <v>42</v>
      </c>
      <c r="T2021" s="13">
        <v>0.01</v>
      </c>
      <c r="U2021" s="12"/>
      <c r="V2021" s="9"/>
      <c r="W2021" s="12" t="s">
        <v>93</v>
      </c>
      <c r="X2021" s="12" t="s">
        <v>103</v>
      </c>
      <c r="Y2021" s="12"/>
      <c r="Z2021" s="11"/>
      <c r="AA2021" s="14">
        <v>0</v>
      </c>
      <c r="AB2021" s="14">
        <v>0</v>
      </c>
      <c r="AC2021" s="14">
        <v>5000</v>
      </c>
      <c r="AD2021" s="14">
        <v>0</v>
      </c>
      <c r="AE2021" s="161">
        <f>SUM(TAMPData2202[[#This Row],[2022 PE Obligations]:[2022 Paving Obligations]])</f>
        <v>5000</v>
      </c>
      <c r="AF2021" s="14">
        <v>0</v>
      </c>
      <c r="AG2021" s="14">
        <v>0</v>
      </c>
      <c r="AH2021" s="14">
        <v>5000</v>
      </c>
      <c r="AI2021" s="14">
        <v>0</v>
      </c>
      <c r="AJ2021" s="14">
        <v>5000</v>
      </c>
      <c r="AK2021" s="16" t="s">
        <v>4949</v>
      </c>
    </row>
    <row r="2022" spans="1:37" hidden="1" x14ac:dyDescent="0.35">
      <c r="A2022" s="159">
        <v>132117</v>
      </c>
      <c r="B2022" s="8">
        <v>3</v>
      </c>
      <c r="C2022" s="9" t="s">
        <v>85</v>
      </c>
      <c r="D2022" s="10">
        <v>44440</v>
      </c>
      <c r="E2022" s="9" t="s">
        <v>5969</v>
      </c>
      <c r="F2022" s="10">
        <v>44536</v>
      </c>
      <c r="G2022" s="9" t="s">
        <v>152</v>
      </c>
      <c r="H2022" s="11" t="s">
        <v>538</v>
      </c>
      <c r="I2022" s="9"/>
      <c r="J2022" s="12"/>
      <c r="K2022" s="9"/>
      <c r="L2022" s="12" t="s">
        <v>4981</v>
      </c>
      <c r="M2022" s="11" t="s">
        <v>7643</v>
      </c>
      <c r="N2022" s="11"/>
      <c r="O2022" s="9" t="s">
        <v>5405</v>
      </c>
      <c r="P2022" s="9"/>
      <c r="Q2022" s="11"/>
      <c r="R2022" s="166" t="s">
        <v>1778</v>
      </c>
      <c r="S2022" s="9"/>
      <c r="T2022" s="15" t="s">
        <v>505</v>
      </c>
      <c r="U2022" s="12"/>
      <c r="V2022" s="9"/>
      <c r="W2022" s="12" t="s">
        <v>93</v>
      </c>
      <c r="X2022" s="12"/>
      <c r="Y2022" s="12"/>
      <c r="Z2022" s="11"/>
      <c r="AA2022" s="14">
        <v>0</v>
      </c>
      <c r="AB2022" s="14">
        <v>0</v>
      </c>
      <c r="AC2022" s="14">
        <v>204378.6</v>
      </c>
      <c r="AD2022" s="14">
        <v>0</v>
      </c>
      <c r="AE2022" s="161">
        <f>SUM(TAMPData2202[[#This Row],[2022 PE Obligations]:[2022 Paving Obligations]])</f>
        <v>204378.6</v>
      </c>
      <c r="AF2022" s="14">
        <v>0</v>
      </c>
      <c r="AG2022" s="14">
        <v>0</v>
      </c>
      <c r="AH2022" s="14">
        <v>204378.6</v>
      </c>
      <c r="AI2022" s="14">
        <v>0</v>
      </c>
      <c r="AJ2022" s="14">
        <v>204378.6</v>
      </c>
      <c r="AK2022" s="16" t="s">
        <v>7644</v>
      </c>
    </row>
    <row r="2023" spans="1:37" hidden="1" x14ac:dyDescent="0.35">
      <c r="A2023" s="159">
        <v>132118</v>
      </c>
      <c r="B2023" s="8">
        <v>2</v>
      </c>
      <c r="C2023" s="9" t="s">
        <v>85</v>
      </c>
      <c r="D2023" s="10">
        <v>44440</v>
      </c>
      <c r="E2023" s="9" t="s">
        <v>5969</v>
      </c>
      <c r="F2023" s="10">
        <v>44536</v>
      </c>
      <c r="G2023" s="9" t="s">
        <v>152</v>
      </c>
      <c r="H2023" s="11" t="s">
        <v>223</v>
      </c>
      <c r="I2023" s="9"/>
      <c r="J2023" s="12"/>
      <c r="K2023" s="9"/>
      <c r="L2023" s="12" t="s">
        <v>4981</v>
      </c>
      <c r="M2023" s="11" t="s">
        <v>7645</v>
      </c>
      <c r="N2023" s="11"/>
      <c r="O2023" s="9" t="s">
        <v>5405</v>
      </c>
      <c r="P2023" s="9"/>
      <c r="Q2023" s="11"/>
      <c r="R2023" s="166" t="s">
        <v>1778</v>
      </c>
      <c r="S2023" s="9"/>
      <c r="T2023" s="15" t="s">
        <v>505</v>
      </c>
      <c r="U2023" s="12"/>
      <c r="V2023" s="9"/>
      <c r="W2023" s="12" t="s">
        <v>93</v>
      </c>
      <c r="X2023" s="12"/>
      <c r="Y2023" s="12"/>
      <c r="Z2023" s="11"/>
      <c r="AA2023" s="14">
        <v>0</v>
      </c>
      <c r="AB2023" s="14">
        <v>0</v>
      </c>
      <c r="AC2023" s="14">
        <v>72623.039999999994</v>
      </c>
      <c r="AD2023" s="14">
        <v>0</v>
      </c>
      <c r="AE2023" s="161">
        <f>SUM(TAMPData2202[[#This Row],[2022 PE Obligations]:[2022 Paving Obligations]])</f>
        <v>72623.039999999994</v>
      </c>
      <c r="AF2023" s="14">
        <v>0</v>
      </c>
      <c r="AG2023" s="14">
        <v>0</v>
      </c>
      <c r="AH2023" s="14">
        <v>72623.039999999994</v>
      </c>
      <c r="AI2023" s="14">
        <v>0</v>
      </c>
      <c r="AJ2023" s="14">
        <v>72623.039999999994</v>
      </c>
      <c r="AK2023" s="16" t="s">
        <v>7646</v>
      </c>
    </row>
    <row r="2024" spans="1:37" hidden="1" x14ac:dyDescent="0.35">
      <c r="A2024" s="159">
        <v>132119</v>
      </c>
      <c r="B2024" s="8">
        <v>6</v>
      </c>
      <c r="C2024" s="9" t="s">
        <v>85</v>
      </c>
      <c r="D2024" s="10">
        <v>44440</v>
      </c>
      <c r="E2024" s="9" t="s">
        <v>6662</v>
      </c>
      <c r="F2024" s="10">
        <v>44446</v>
      </c>
      <c r="G2024" s="9" t="s">
        <v>161</v>
      </c>
      <c r="H2024" s="11" t="s">
        <v>667</v>
      </c>
      <c r="I2024" s="9"/>
      <c r="J2024" s="12"/>
      <c r="K2024" s="9"/>
      <c r="L2024" s="12"/>
      <c r="M2024" s="11" t="s">
        <v>7647</v>
      </c>
      <c r="N2024" s="11"/>
      <c r="O2024" s="9" t="s">
        <v>5875</v>
      </c>
      <c r="P2024" s="9" t="s">
        <v>103</v>
      </c>
      <c r="Q2024" s="11"/>
      <c r="R2024" s="166" t="s">
        <v>1778</v>
      </c>
      <c r="S2024" s="166" t="s">
        <v>1778</v>
      </c>
      <c r="T2024" s="13">
        <v>0</v>
      </c>
      <c r="U2024" s="12"/>
      <c r="V2024" s="9"/>
      <c r="W2024" s="12" t="s">
        <v>93</v>
      </c>
      <c r="X2024" s="12"/>
      <c r="Y2024" s="12"/>
      <c r="Z2024" s="11"/>
      <c r="AA2024" s="14">
        <v>0</v>
      </c>
      <c r="AB2024" s="14">
        <v>0</v>
      </c>
      <c r="AC2024" s="14">
        <v>0</v>
      </c>
      <c r="AD2024" s="14">
        <v>0</v>
      </c>
      <c r="AE2024" s="161">
        <f>SUM(TAMPData2202[[#This Row],[2022 PE Obligations]:[2022 Paving Obligations]])</f>
        <v>0</v>
      </c>
      <c r="AF2024" s="14">
        <v>0</v>
      </c>
      <c r="AG2024" s="14">
        <v>0</v>
      </c>
      <c r="AH2024" s="14">
        <v>0</v>
      </c>
      <c r="AI2024" s="14">
        <v>0</v>
      </c>
      <c r="AJ2024" s="14">
        <v>125000</v>
      </c>
      <c r="AK2024" s="16"/>
    </row>
    <row r="2025" spans="1:37" ht="36" hidden="1" x14ac:dyDescent="0.35">
      <c r="A2025" s="159">
        <v>132120</v>
      </c>
      <c r="B2025" s="8">
        <v>3</v>
      </c>
      <c r="C2025" s="9" t="s">
        <v>85</v>
      </c>
      <c r="D2025" s="10">
        <v>44441</v>
      </c>
      <c r="E2025" s="9" t="s">
        <v>6445</v>
      </c>
      <c r="F2025" s="10">
        <v>44441</v>
      </c>
      <c r="G2025" s="9" t="s">
        <v>6445</v>
      </c>
      <c r="H2025" s="11" t="s">
        <v>1839</v>
      </c>
      <c r="I2025" s="9"/>
      <c r="J2025" s="12"/>
      <c r="K2025" s="9"/>
      <c r="L2025" s="12"/>
      <c r="M2025" s="11" t="s">
        <v>7648</v>
      </c>
      <c r="N2025" s="11"/>
      <c r="O2025" s="9" t="s">
        <v>6017</v>
      </c>
      <c r="P2025" s="9"/>
      <c r="Q2025" s="11"/>
      <c r="R2025" s="166" t="s">
        <v>1778</v>
      </c>
      <c r="S2025" s="166" t="s">
        <v>1778</v>
      </c>
      <c r="T2025" s="15" t="s">
        <v>505</v>
      </c>
      <c r="U2025" s="12"/>
      <c r="V2025" s="9"/>
      <c r="W2025" s="12" t="s">
        <v>93</v>
      </c>
      <c r="X2025" s="12"/>
      <c r="Y2025" s="12"/>
      <c r="Z2025" s="11"/>
      <c r="AA2025" s="14">
        <v>0</v>
      </c>
      <c r="AB2025" s="14">
        <v>0</v>
      </c>
      <c r="AC2025" s="14">
        <v>438480</v>
      </c>
      <c r="AD2025" s="14">
        <v>0</v>
      </c>
      <c r="AE2025" s="161">
        <f>SUM(TAMPData2202[[#This Row],[2022 PE Obligations]:[2022 Paving Obligations]])</f>
        <v>438480</v>
      </c>
      <c r="AF2025" s="14">
        <v>0</v>
      </c>
      <c r="AG2025" s="14">
        <v>0</v>
      </c>
      <c r="AH2025" s="14">
        <v>438480</v>
      </c>
      <c r="AI2025" s="14">
        <v>0</v>
      </c>
      <c r="AJ2025" s="14">
        <v>438480</v>
      </c>
      <c r="AK2025" s="16" t="s">
        <v>7649</v>
      </c>
    </row>
    <row r="2026" spans="1:37" hidden="1" x14ac:dyDescent="0.35">
      <c r="A2026" s="159">
        <v>132121</v>
      </c>
      <c r="B2026" s="8">
        <v>4</v>
      </c>
      <c r="C2026" s="9" t="s">
        <v>85</v>
      </c>
      <c r="D2026" s="10">
        <v>44442</v>
      </c>
      <c r="E2026" s="9" t="s">
        <v>6913</v>
      </c>
      <c r="F2026" s="10">
        <v>44442</v>
      </c>
      <c r="G2026" s="9" t="s">
        <v>6913</v>
      </c>
      <c r="H2026" s="11" t="s">
        <v>229</v>
      </c>
      <c r="I2026" s="9"/>
      <c r="J2026" s="12"/>
      <c r="K2026" s="9"/>
      <c r="L2026" s="12"/>
      <c r="M2026" s="11" t="s">
        <v>7650</v>
      </c>
      <c r="N2026" s="11"/>
      <c r="O2026" s="9" t="s">
        <v>5122</v>
      </c>
      <c r="P2026" s="9" t="s">
        <v>5123</v>
      </c>
      <c r="Q2026" s="11"/>
      <c r="R2026" s="166" t="s">
        <v>1778</v>
      </c>
      <c r="S2026" s="166" t="s">
        <v>1778</v>
      </c>
      <c r="T2026" s="15" t="s">
        <v>505</v>
      </c>
      <c r="U2026" s="12"/>
      <c r="V2026" s="9"/>
      <c r="W2026" s="12" t="s">
        <v>93</v>
      </c>
      <c r="X2026" s="12"/>
      <c r="Y2026" s="12"/>
      <c r="Z2026" s="11"/>
      <c r="AA2026" s="14">
        <v>0</v>
      </c>
      <c r="AB2026" s="14">
        <v>0</v>
      </c>
      <c r="AC2026" s="14">
        <v>13000</v>
      </c>
      <c r="AD2026" s="14">
        <v>0</v>
      </c>
      <c r="AE2026" s="161">
        <f>SUM(TAMPData2202[[#This Row],[2022 PE Obligations]:[2022 Paving Obligations]])</f>
        <v>13000</v>
      </c>
      <c r="AF2026" s="14">
        <v>0</v>
      </c>
      <c r="AG2026" s="14">
        <v>0</v>
      </c>
      <c r="AH2026" s="14">
        <v>13000</v>
      </c>
      <c r="AI2026" s="14">
        <v>0</v>
      </c>
      <c r="AJ2026" s="14">
        <v>13000</v>
      </c>
      <c r="AK2026" s="16" t="s">
        <v>7651</v>
      </c>
    </row>
    <row r="2027" spans="1:37" hidden="1" x14ac:dyDescent="0.35">
      <c r="A2027" s="159">
        <v>132122</v>
      </c>
      <c r="B2027" s="8">
        <v>1</v>
      </c>
      <c r="C2027" s="9" t="s">
        <v>85</v>
      </c>
      <c r="D2027" s="10">
        <v>44442</v>
      </c>
      <c r="E2027" s="9" t="s">
        <v>6608</v>
      </c>
      <c r="F2027" s="10">
        <v>44442</v>
      </c>
      <c r="G2027" s="9" t="s">
        <v>6608</v>
      </c>
      <c r="H2027" s="11" t="s">
        <v>689</v>
      </c>
      <c r="I2027" s="9"/>
      <c r="J2027" s="12"/>
      <c r="K2027" s="9"/>
      <c r="L2027" s="12"/>
      <c r="M2027" s="11" t="s">
        <v>7652</v>
      </c>
      <c r="N2027" s="11"/>
      <c r="O2027" s="9" t="s">
        <v>5122</v>
      </c>
      <c r="P2027" s="9" t="s">
        <v>5123</v>
      </c>
      <c r="Q2027" s="11"/>
      <c r="R2027" s="166" t="s">
        <v>1778</v>
      </c>
      <c r="S2027" s="166" t="s">
        <v>1778</v>
      </c>
      <c r="T2027" s="15" t="s">
        <v>505</v>
      </c>
      <c r="U2027" s="12"/>
      <c r="V2027" s="9"/>
      <c r="W2027" s="12" t="s">
        <v>93</v>
      </c>
      <c r="X2027" s="12"/>
      <c r="Y2027" s="12"/>
      <c r="Z2027" s="11"/>
      <c r="AA2027" s="14">
        <v>0</v>
      </c>
      <c r="AB2027" s="14">
        <v>0</v>
      </c>
      <c r="AC2027" s="14">
        <v>23000</v>
      </c>
      <c r="AD2027" s="14">
        <v>0</v>
      </c>
      <c r="AE2027" s="161">
        <f>SUM(TAMPData2202[[#This Row],[2022 PE Obligations]:[2022 Paving Obligations]])</f>
        <v>23000</v>
      </c>
      <c r="AF2027" s="14">
        <v>0</v>
      </c>
      <c r="AG2027" s="14">
        <v>0</v>
      </c>
      <c r="AH2027" s="14">
        <v>23000</v>
      </c>
      <c r="AI2027" s="14">
        <v>0</v>
      </c>
      <c r="AJ2027" s="14">
        <v>23000</v>
      </c>
      <c r="AK2027" s="16" t="s">
        <v>7653</v>
      </c>
    </row>
    <row r="2028" spans="1:37" ht="36" hidden="1" x14ac:dyDescent="0.35">
      <c r="A2028" s="159">
        <v>132124</v>
      </c>
      <c r="B2028" s="8">
        <v>3</v>
      </c>
      <c r="C2028" s="9" t="s">
        <v>85</v>
      </c>
      <c r="D2028" s="10">
        <v>44444</v>
      </c>
      <c r="E2028" s="9" t="s">
        <v>253</v>
      </c>
      <c r="F2028" s="10">
        <v>44487</v>
      </c>
      <c r="G2028" s="9" t="s">
        <v>228</v>
      </c>
      <c r="H2028" s="11" t="s">
        <v>109</v>
      </c>
      <c r="I2028" s="9"/>
      <c r="J2028" s="12"/>
      <c r="K2028" s="9"/>
      <c r="L2028" s="12"/>
      <c r="M2028" s="11" t="s">
        <v>7654</v>
      </c>
      <c r="N2028" s="11"/>
      <c r="O2028" s="9" t="s">
        <v>4183</v>
      </c>
      <c r="P2028" s="9"/>
      <c r="Q2028" s="11"/>
      <c r="R2028" s="166" t="s">
        <v>1778</v>
      </c>
      <c r="S2028" s="166" t="s">
        <v>1778</v>
      </c>
      <c r="T2028" s="15" t="s">
        <v>505</v>
      </c>
      <c r="U2028" s="12"/>
      <c r="V2028" s="9"/>
      <c r="W2028" s="12" t="s">
        <v>93</v>
      </c>
      <c r="X2028" s="12"/>
      <c r="Y2028" s="12"/>
      <c r="Z2028" s="11"/>
      <c r="AA2028" s="14">
        <v>0</v>
      </c>
      <c r="AB2028" s="14">
        <v>0</v>
      </c>
      <c r="AC2028" s="14">
        <v>0</v>
      </c>
      <c r="AD2028" s="14">
        <v>353486</v>
      </c>
      <c r="AE2028" s="161">
        <f>SUM(TAMPData2202[[#This Row],[2022 PE Obligations]:[2022 Paving Obligations]])</f>
        <v>353486</v>
      </c>
      <c r="AF2028" s="14">
        <v>0</v>
      </c>
      <c r="AG2028" s="14">
        <v>0</v>
      </c>
      <c r="AH2028" s="14">
        <v>0</v>
      </c>
      <c r="AI2028" s="14">
        <v>353486</v>
      </c>
      <c r="AJ2028" s="14">
        <v>353486</v>
      </c>
      <c r="AK2028" s="16" t="s">
        <v>7655</v>
      </c>
    </row>
    <row r="2029" spans="1:37" ht="36" hidden="1" x14ac:dyDescent="0.35">
      <c r="A2029" s="159">
        <v>132125</v>
      </c>
      <c r="B2029" s="8">
        <v>3</v>
      </c>
      <c r="C2029" s="9" t="s">
        <v>85</v>
      </c>
      <c r="D2029" s="10">
        <v>44444</v>
      </c>
      <c r="E2029" s="9" t="s">
        <v>253</v>
      </c>
      <c r="F2029" s="10">
        <v>44487</v>
      </c>
      <c r="G2029" s="9" t="s">
        <v>228</v>
      </c>
      <c r="H2029" s="11" t="s">
        <v>109</v>
      </c>
      <c r="I2029" s="9"/>
      <c r="J2029" s="12"/>
      <c r="K2029" s="9"/>
      <c r="L2029" s="12"/>
      <c r="M2029" s="11" t="s">
        <v>7656</v>
      </c>
      <c r="N2029" s="11"/>
      <c r="O2029" s="9" t="s">
        <v>157</v>
      </c>
      <c r="P2029" s="9"/>
      <c r="Q2029" s="11"/>
      <c r="R2029" s="166" t="s">
        <v>1778</v>
      </c>
      <c r="S2029" s="166" t="s">
        <v>1778</v>
      </c>
      <c r="T2029" s="15" t="s">
        <v>505</v>
      </c>
      <c r="U2029" s="12"/>
      <c r="V2029" s="9"/>
      <c r="W2029" s="12" t="s">
        <v>93</v>
      </c>
      <c r="X2029" s="12"/>
      <c r="Y2029" s="12"/>
      <c r="Z2029" s="11"/>
      <c r="AA2029" s="14">
        <v>0</v>
      </c>
      <c r="AB2029" s="14">
        <v>0</v>
      </c>
      <c r="AC2029" s="14">
        <v>0</v>
      </c>
      <c r="AD2029" s="14">
        <v>247646</v>
      </c>
      <c r="AE2029" s="161">
        <f>SUM(TAMPData2202[[#This Row],[2022 PE Obligations]:[2022 Paving Obligations]])</f>
        <v>247646</v>
      </c>
      <c r="AF2029" s="14">
        <v>0</v>
      </c>
      <c r="AG2029" s="14">
        <v>0</v>
      </c>
      <c r="AH2029" s="14">
        <v>0</v>
      </c>
      <c r="AI2029" s="14">
        <v>247646</v>
      </c>
      <c r="AJ2029" s="14">
        <v>247646</v>
      </c>
      <c r="AK2029" s="16" t="s">
        <v>7657</v>
      </c>
    </row>
    <row r="2030" spans="1:37" hidden="1" x14ac:dyDescent="0.35">
      <c r="A2030" s="159">
        <v>132126</v>
      </c>
      <c r="B2030" s="8">
        <v>1</v>
      </c>
      <c r="C2030" s="9" t="s">
        <v>85</v>
      </c>
      <c r="D2030" s="10">
        <v>44446</v>
      </c>
      <c r="E2030" s="9" t="s">
        <v>6608</v>
      </c>
      <c r="F2030" s="10">
        <v>44446</v>
      </c>
      <c r="G2030" s="9" t="s">
        <v>6608</v>
      </c>
      <c r="H2030" s="11" t="s">
        <v>1105</v>
      </c>
      <c r="I2030" s="9"/>
      <c r="J2030" s="12"/>
      <c r="K2030" s="9"/>
      <c r="L2030" s="12"/>
      <c r="M2030" s="11" t="s">
        <v>7658</v>
      </c>
      <c r="N2030" s="11"/>
      <c r="O2030" s="9" t="s">
        <v>5122</v>
      </c>
      <c r="P2030" s="9" t="s">
        <v>5123</v>
      </c>
      <c r="Q2030" s="11"/>
      <c r="R2030" s="166" t="s">
        <v>1778</v>
      </c>
      <c r="S2030" s="166" t="s">
        <v>1778</v>
      </c>
      <c r="T2030" s="15" t="s">
        <v>505</v>
      </c>
      <c r="U2030" s="12"/>
      <c r="V2030" s="9"/>
      <c r="W2030" s="12" t="s">
        <v>93</v>
      </c>
      <c r="X2030" s="12"/>
      <c r="Y2030" s="12"/>
      <c r="Z2030" s="11"/>
      <c r="AA2030" s="14">
        <v>0</v>
      </c>
      <c r="AB2030" s="14">
        <v>0</v>
      </c>
      <c r="AC2030" s="14">
        <v>23000</v>
      </c>
      <c r="AD2030" s="14">
        <v>0</v>
      </c>
      <c r="AE2030" s="161">
        <f>SUM(TAMPData2202[[#This Row],[2022 PE Obligations]:[2022 Paving Obligations]])</f>
        <v>23000</v>
      </c>
      <c r="AF2030" s="14">
        <v>0</v>
      </c>
      <c r="AG2030" s="14">
        <v>0</v>
      </c>
      <c r="AH2030" s="14">
        <v>23000</v>
      </c>
      <c r="AI2030" s="14">
        <v>0</v>
      </c>
      <c r="AJ2030" s="14">
        <v>23000</v>
      </c>
      <c r="AK2030" s="16" t="s">
        <v>7659</v>
      </c>
    </row>
    <row r="2031" spans="1:37" hidden="1" x14ac:dyDescent="0.35">
      <c r="A2031" s="159">
        <v>132127</v>
      </c>
      <c r="B2031" s="8">
        <v>1</v>
      </c>
      <c r="C2031" s="9" t="s">
        <v>85</v>
      </c>
      <c r="D2031" s="10">
        <v>44446</v>
      </c>
      <c r="E2031" s="9" t="s">
        <v>6608</v>
      </c>
      <c r="F2031" s="10">
        <v>44446</v>
      </c>
      <c r="G2031" s="9" t="s">
        <v>6608</v>
      </c>
      <c r="H2031" s="11" t="s">
        <v>204</v>
      </c>
      <c r="I2031" s="9"/>
      <c r="J2031" s="12"/>
      <c r="K2031" s="9"/>
      <c r="L2031" s="12"/>
      <c r="M2031" s="11" t="s">
        <v>7660</v>
      </c>
      <c r="N2031" s="11"/>
      <c r="O2031" s="9" t="s">
        <v>5122</v>
      </c>
      <c r="P2031" s="9" t="s">
        <v>5123</v>
      </c>
      <c r="Q2031" s="11"/>
      <c r="R2031" s="166" t="s">
        <v>1778</v>
      </c>
      <c r="S2031" s="166" t="s">
        <v>1778</v>
      </c>
      <c r="T2031" s="15" t="s">
        <v>505</v>
      </c>
      <c r="U2031" s="12"/>
      <c r="V2031" s="9"/>
      <c r="W2031" s="12" t="s">
        <v>93</v>
      </c>
      <c r="X2031" s="12"/>
      <c r="Y2031" s="12"/>
      <c r="Z2031" s="11"/>
      <c r="AA2031" s="14">
        <v>0</v>
      </c>
      <c r="AB2031" s="14">
        <v>0</v>
      </c>
      <c r="AC2031" s="14">
        <v>13000</v>
      </c>
      <c r="AD2031" s="14">
        <v>0</v>
      </c>
      <c r="AE2031" s="161">
        <f>SUM(TAMPData2202[[#This Row],[2022 PE Obligations]:[2022 Paving Obligations]])</f>
        <v>13000</v>
      </c>
      <c r="AF2031" s="14">
        <v>0</v>
      </c>
      <c r="AG2031" s="14">
        <v>0</v>
      </c>
      <c r="AH2031" s="14">
        <v>13000</v>
      </c>
      <c r="AI2031" s="14">
        <v>0</v>
      </c>
      <c r="AJ2031" s="14">
        <v>13000</v>
      </c>
      <c r="AK2031" s="16" t="s">
        <v>7661</v>
      </c>
    </row>
    <row r="2032" spans="1:37" ht="36" hidden="1" x14ac:dyDescent="0.35">
      <c r="A2032" s="159">
        <v>132128</v>
      </c>
      <c r="B2032" s="8">
        <v>3</v>
      </c>
      <c r="C2032" s="9" t="s">
        <v>85</v>
      </c>
      <c r="D2032" s="10">
        <v>44446</v>
      </c>
      <c r="E2032" s="9" t="s">
        <v>6445</v>
      </c>
      <c r="F2032" s="10">
        <v>44446</v>
      </c>
      <c r="G2032" s="9" t="s">
        <v>6445</v>
      </c>
      <c r="H2032" s="11" t="s">
        <v>1839</v>
      </c>
      <c r="I2032" s="9"/>
      <c r="J2032" s="12"/>
      <c r="K2032" s="9"/>
      <c r="L2032" s="12"/>
      <c r="M2032" s="11" t="s">
        <v>7662</v>
      </c>
      <c r="N2032" s="11"/>
      <c r="O2032" s="9" t="s">
        <v>6017</v>
      </c>
      <c r="P2032" s="9"/>
      <c r="Q2032" s="11"/>
      <c r="R2032" s="166" t="s">
        <v>1778</v>
      </c>
      <c r="S2032" s="166" t="s">
        <v>1778</v>
      </c>
      <c r="T2032" s="15" t="s">
        <v>505</v>
      </c>
      <c r="U2032" s="12"/>
      <c r="V2032" s="9"/>
      <c r="W2032" s="12" t="s">
        <v>93</v>
      </c>
      <c r="X2032" s="12"/>
      <c r="Y2032" s="12"/>
      <c r="Z2032" s="11"/>
      <c r="AA2032" s="14">
        <v>0</v>
      </c>
      <c r="AB2032" s="14">
        <v>0</v>
      </c>
      <c r="AC2032" s="14">
        <v>1256301</v>
      </c>
      <c r="AD2032" s="14">
        <v>0</v>
      </c>
      <c r="AE2032" s="161">
        <f>SUM(TAMPData2202[[#This Row],[2022 PE Obligations]:[2022 Paving Obligations]])</f>
        <v>1256301</v>
      </c>
      <c r="AF2032" s="14">
        <v>0</v>
      </c>
      <c r="AG2032" s="14">
        <v>0</v>
      </c>
      <c r="AH2032" s="14">
        <v>1256301</v>
      </c>
      <c r="AI2032" s="14">
        <v>0</v>
      </c>
      <c r="AJ2032" s="14">
        <v>1256301</v>
      </c>
      <c r="AK2032" s="16" t="s">
        <v>7663</v>
      </c>
    </row>
    <row r="2033" spans="1:37" hidden="1" x14ac:dyDescent="0.35">
      <c r="A2033" s="159">
        <v>132130</v>
      </c>
      <c r="B2033" s="8">
        <v>3</v>
      </c>
      <c r="C2033" s="9" t="s">
        <v>114</v>
      </c>
      <c r="D2033" s="10">
        <v>44447</v>
      </c>
      <c r="E2033" s="9" t="s">
        <v>6886</v>
      </c>
      <c r="F2033" s="10">
        <v>44587</v>
      </c>
      <c r="G2033" s="9" t="s">
        <v>6886</v>
      </c>
      <c r="H2033" s="11" t="s">
        <v>910</v>
      </c>
      <c r="I2033" s="9"/>
      <c r="J2033" s="12"/>
      <c r="K2033" s="9"/>
      <c r="L2033" s="12"/>
      <c r="M2033" s="11" t="s">
        <v>7664</v>
      </c>
      <c r="N2033" s="11"/>
      <c r="O2033" s="9" t="s">
        <v>5122</v>
      </c>
      <c r="P2033" s="9" t="s">
        <v>5123</v>
      </c>
      <c r="Q2033" s="11"/>
      <c r="R2033" s="166" t="s">
        <v>1778</v>
      </c>
      <c r="S2033" s="166" t="s">
        <v>1778</v>
      </c>
      <c r="T2033" s="15" t="s">
        <v>505</v>
      </c>
      <c r="U2033" s="12"/>
      <c r="V2033" s="9"/>
      <c r="W2033" s="12" t="s">
        <v>93</v>
      </c>
      <c r="X2033" s="12"/>
      <c r="Y2033" s="12"/>
      <c r="Z2033" s="11"/>
      <c r="AA2033" s="14">
        <v>0</v>
      </c>
      <c r="AB2033" s="14">
        <v>0</v>
      </c>
      <c r="AC2033" s="14">
        <v>23000</v>
      </c>
      <c r="AD2033" s="14">
        <v>0</v>
      </c>
      <c r="AE2033" s="161">
        <f>SUM(TAMPData2202[[#This Row],[2022 PE Obligations]:[2022 Paving Obligations]])</f>
        <v>23000</v>
      </c>
      <c r="AF2033" s="14">
        <v>0</v>
      </c>
      <c r="AG2033" s="14">
        <v>0</v>
      </c>
      <c r="AH2033" s="14">
        <v>23000</v>
      </c>
      <c r="AI2033" s="14">
        <v>0</v>
      </c>
      <c r="AJ2033" s="14">
        <v>23000</v>
      </c>
      <c r="AK2033" s="16" t="s">
        <v>7665</v>
      </c>
    </row>
    <row r="2034" spans="1:37" hidden="1" x14ac:dyDescent="0.35">
      <c r="A2034" s="159">
        <v>132131</v>
      </c>
      <c r="B2034" s="8">
        <v>2</v>
      </c>
      <c r="C2034" s="9" t="s">
        <v>85</v>
      </c>
      <c r="D2034" s="10">
        <v>44447</v>
      </c>
      <c r="E2034" s="9" t="s">
        <v>5969</v>
      </c>
      <c r="F2034" s="10">
        <v>44536</v>
      </c>
      <c r="G2034" s="9" t="s">
        <v>152</v>
      </c>
      <c r="H2034" s="11" t="s">
        <v>223</v>
      </c>
      <c r="I2034" s="9"/>
      <c r="J2034" s="12"/>
      <c r="K2034" s="9"/>
      <c r="L2034" s="12" t="s">
        <v>4981</v>
      </c>
      <c r="M2034" s="11" t="s">
        <v>7666</v>
      </c>
      <c r="N2034" s="11"/>
      <c r="O2034" s="9" t="s">
        <v>5405</v>
      </c>
      <c r="P2034" s="9"/>
      <c r="Q2034" s="11"/>
      <c r="R2034" s="166" t="s">
        <v>1778</v>
      </c>
      <c r="S2034" s="9"/>
      <c r="T2034" s="15" t="s">
        <v>505</v>
      </c>
      <c r="U2034" s="12"/>
      <c r="V2034" s="9"/>
      <c r="W2034" s="12" t="s">
        <v>93</v>
      </c>
      <c r="X2034" s="12"/>
      <c r="Y2034" s="12"/>
      <c r="Z2034" s="11"/>
      <c r="AA2034" s="14">
        <v>0</v>
      </c>
      <c r="AB2034" s="14">
        <v>0</v>
      </c>
      <c r="AC2034" s="14">
        <v>11481.22</v>
      </c>
      <c r="AD2034" s="14">
        <v>0</v>
      </c>
      <c r="AE2034" s="161">
        <f>SUM(TAMPData2202[[#This Row],[2022 PE Obligations]:[2022 Paving Obligations]])</f>
        <v>11481.22</v>
      </c>
      <c r="AF2034" s="14">
        <v>0</v>
      </c>
      <c r="AG2034" s="14">
        <v>0</v>
      </c>
      <c r="AH2034" s="14">
        <v>11481.22</v>
      </c>
      <c r="AI2034" s="14">
        <v>0</v>
      </c>
      <c r="AJ2034" s="14">
        <v>11481.22</v>
      </c>
      <c r="AK2034" s="16" t="s">
        <v>7667</v>
      </c>
    </row>
    <row r="2035" spans="1:37" hidden="1" x14ac:dyDescent="0.35">
      <c r="A2035" s="159">
        <v>132132</v>
      </c>
      <c r="B2035" s="8">
        <v>4</v>
      </c>
      <c r="C2035" s="9" t="s">
        <v>85</v>
      </c>
      <c r="D2035" s="10">
        <v>44447</v>
      </c>
      <c r="E2035" s="9" t="s">
        <v>87</v>
      </c>
      <c r="F2035" s="10">
        <v>44516</v>
      </c>
      <c r="G2035" s="9" t="s">
        <v>2427</v>
      </c>
      <c r="H2035" s="11" t="s">
        <v>2044</v>
      </c>
      <c r="I2035" s="9" t="s">
        <v>477</v>
      </c>
      <c r="J2035" s="12" t="s">
        <v>299</v>
      </c>
      <c r="K2035" s="9"/>
      <c r="L2035" s="12" t="s">
        <v>300</v>
      </c>
      <c r="M2035" s="11" t="s">
        <v>4084</v>
      </c>
      <c r="N2035" s="11"/>
      <c r="O2035" s="9" t="s">
        <v>1509</v>
      </c>
      <c r="P2035" s="9" t="s">
        <v>2919</v>
      </c>
      <c r="Q2035" s="11"/>
      <c r="R2035" s="9" t="s">
        <v>47</v>
      </c>
      <c r="S2035" s="9" t="s">
        <v>41</v>
      </c>
      <c r="T2035" s="13">
        <v>1</v>
      </c>
      <c r="U2035" s="12"/>
      <c r="V2035" s="9"/>
      <c r="W2035" s="12" t="s">
        <v>93</v>
      </c>
      <c r="X2035" s="12" t="s">
        <v>303</v>
      </c>
      <c r="Y2035" s="153" t="s">
        <v>29</v>
      </c>
      <c r="Z2035" s="11"/>
      <c r="AA2035" s="14">
        <v>100000</v>
      </c>
      <c r="AB2035" s="14">
        <v>0</v>
      </c>
      <c r="AC2035" s="14">
        <v>0</v>
      </c>
      <c r="AD2035" s="14">
        <v>0</v>
      </c>
      <c r="AE2035" s="161">
        <f>SUM(TAMPData2202[[#This Row],[2022 PE Obligations]:[2022 Paving Obligations]])</f>
        <v>100000</v>
      </c>
      <c r="AF2035" s="14">
        <v>100000</v>
      </c>
      <c r="AG2035" s="14">
        <v>0</v>
      </c>
      <c r="AH2035" s="14">
        <v>0</v>
      </c>
      <c r="AI2035" s="14">
        <v>0</v>
      </c>
      <c r="AJ2035" s="14">
        <v>100000</v>
      </c>
      <c r="AK2035" s="16"/>
    </row>
    <row r="2036" spans="1:37" ht="36" hidden="1" x14ac:dyDescent="0.35">
      <c r="A2036" s="159">
        <v>132132.01</v>
      </c>
      <c r="B2036" s="8">
        <v>4</v>
      </c>
      <c r="C2036" s="9" t="s">
        <v>85</v>
      </c>
      <c r="D2036" s="10">
        <v>44480</v>
      </c>
      <c r="E2036" s="9" t="s">
        <v>189</v>
      </c>
      <c r="F2036" s="10">
        <v>44575</v>
      </c>
      <c r="G2036" s="9" t="s">
        <v>148</v>
      </c>
      <c r="H2036" s="11" t="s">
        <v>7668</v>
      </c>
      <c r="I2036" s="9" t="s">
        <v>2916</v>
      </c>
      <c r="J2036" s="12" t="s">
        <v>101</v>
      </c>
      <c r="K2036" s="9"/>
      <c r="L2036" s="12" t="s">
        <v>101</v>
      </c>
      <c r="M2036" s="11" t="s">
        <v>2917</v>
      </c>
      <c r="N2036" s="11" t="s">
        <v>2918</v>
      </c>
      <c r="O2036" s="9" t="s">
        <v>553</v>
      </c>
      <c r="P2036" s="9" t="s">
        <v>2919</v>
      </c>
      <c r="Q2036" s="11"/>
      <c r="R2036" s="9" t="s">
        <v>47</v>
      </c>
      <c r="S2036" s="9" t="s">
        <v>41</v>
      </c>
      <c r="T2036" s="13">
        <v>11.4</v>
      </c>
      <c r="U2036" s="10">
        <v>45422</v>
      </c>
      <c r="V2036" s="9"/>
      <c r="W2036" s="12" t="s">
        <v>93</v>
      </c>
      <c r="X2036" s="12" t="s">
        <v>103</v>
      </c>
      <c r="Y2036" s="153" t="s">
        <v>32</v>
      </c>
      <c r="Z2036" s="11"/>
      <c r="AA2036" s="14">
        <v>24154000</v>
      </c>
      <c r="AB2036" s="14">
        <v>24000000</v>
      </c>
      <c r="AC2036" s="14">
        <v>0</v>
      </c>
      <c r="AD2036" s="14">
        <v>0</v>
      </c>
      <c r="AE2036" s="161">
        <f>SUM(TAMPData2202[[#This Row],[2022 PE Obligations]:[2022 Paving Obligations]])</f>
        <v>48154000</v>
      </c>
      <c r="AF2036" s="14">
        <v>24154000</v>
      </c>
      <c r="AG2036" s="14">
        <v>24000000</v>
      </c>
      <c r="AH2036" s="14">
        <v>0</v>
      </c>
      <c r="AI2036" s="14">
        <v>0</v>
      </c>
      <c r="AJ2036" s="14">
        <v>48154000</v>
      </c>
      <c r="AK2036" s="16"/>
    </row>
    <row r="2037" spans="1:37" hidden="1" x14ac:dyDescent="0.35">
      <c r="A2037" s="159">
        <v>132133</v>
      </c>
      <c r="B2037" s="8">
        <v>1</v>
      </c>
      <c r="C2037" s="9" t="s">
        <v>85</v>
      </c>
      <c r="D2037" s="10">
        <v>44448</v>
      </c>
      <c r="E2037" s="9" t="s">
        <v>5969</v>
      </c>
      <c r="F2037" s="10">
        <v>44448</v>
      </c>
      <c r="G2037" s="9" t="s">
        <v>5969</v>
      </c>
      <c r="H2037" s="11" t="s">
        <v>2232</v>
      </c>
      <c r="I2037" s="9"/>
      <c r="J2037" s="12"/>
      <c r="K2037" s="9"/>
      <c r="L2037" s="12" t="s">
        <v>4981</v>
      </c>
      <c r="M2037" s="11" t="s">
        <v>7669</v>
      </c>
      <c r="N2037" s="11"/>
      <c r="O2037" s="9" t="s">
        <v>5405</v>
      </c>
      <c r="P2037" s="9"/>
      <c r="Q2037" s="11"/>
      <c r="R2037" s="166" t="s">
        <v>1778</v>
      </c>
      <c r="S2037" s="9"/>
      <c r="T2037" s="15" t="s">
        <v>505</v>
      </c>
      <c r="U2037" s="12"/>
      <c r="V2037" s="9"/>
      <c r="W2037" s="12" t="s">
        <v>93</v>
      </c>
      <c r="X2037" s="12"/>
      <c r="Y2037" s="12"/>
      <c r="Z2037" s="11"/>
      <c r="AA2037" s="14">
        <v>0</v>
      </c>
      <c r="AB2037" s="14">
        <v>0</v>
      </c>
      <c r="AC2037" s="14">
        <v>60879.37</v>
      </c>
      <c r="AD2037" s="14">
        <v>0</v>
      </c>
      <c r="AE2037" s="161">
        <f>SUM(TAMPData2202[[#This Row],[2022 PE Obligations]:[2022 Paving Obligations]])</f>
        <v>60879.37</v>
      </c>
      <c r="AF2037" s="14">
        <v>0</v>
      </c>
      <c r="AG2037" s="14">
        <v>0</v>
      </c>
      <c r="AH2037" s="14">
        <v>60879.37</v>
      </c>
      <c r="AI2037" s="14">
        <v>0</v>
      </c>
      <c r="AJ2037" s="14">
        <v>60879.37</v>
      </c>
      <c r="AK2037" s="16" t="s">
        <v>7670</v>
      </c>
    </row>
    <row r="2038" spans="1:37" ht="36" hidden="1" x14ac:dyDescent="0.35">
      <c r="A2038" s="159">
        <v>132134</v>
      </c>
      <c r="B2038" s="8">
        <v>1</v>
      </c>
      <c r="C2038" s="9" t="s">
        <v>85</v>
      </c>
      <c r="D2038" s="10">
        <v>44453</v>
      </c>
      <c r="E2038" s="9" t="s">
        <v>98</v>
      </c>
      <c r="F2038" s="10">
        <v>44501</v>
      </c>
      <c r="G2038" s="9" t="s">
        <v>143</v>
      </c>
      <c r="H2038" s="11" t="s">
        <v>297</v>
      </c>
      <c r="I2038" s="9" t="s">
        <v>4950</v>
      </c>
      <c r="J2038" s="12" t="s">
        <v>101</v>
      </c>
      <c r="K2038" s="9"/>
      <c r="L2038" s="12" t="s">
        <v>101</v>
      </c>
      <c r="M2038" s="11" t="s">
        <v>4951</v>
      </c>
      <c r="N2038" s="11" t="s">
        <v>4952</v>
      </c>
      <c r="O2038" s="9" t="s">
        <v>119</v>
      </c>
      <c r="P2038" s="9" t="s">
        <v>1329</v>
      </c>
      <c r="Q2038" s="11"/>
      <c r="R2038" s="166" t="s">
        <v>4525</v>
      </c>
      <c r="S2038" s="9" t="s">
        <v>42</v>
      </c>
      <c r="T2038" s="13">
        <v>0.03</v>
      </c>
      <c r="U2038" s="12"/>
      <c r="V2038" s="9"/>
      <c r="W2038" s="12" t="s">
        <v>93</v>
      </c>
      <c r="X2038" s="12" t="s">
        <v>13</v>
      </c>
      <c r="Y2038" s="153" t="s">
        <v>31</v>
      </c>
      <c r="Z2038" s="11"/>
      <c r="AA2038" s="14">
        <v>0</v>
      </c>
      <c r="AB2038" s="14">
        <v>0</v>
      </c>
      <c r="AC2038" s="14">
        <v>500000</v>
      </c>
      <c r="AD2038" s="14">
        <v>0</v>
      </c>
      <c r="AE2038" s="161">
        <f>SUM(TAMPData2202[[#This Row],[2022 PE Obligations]:[2022 Paving Obligations]])</f>
        <v>500000</v>
      </c>
      <c r="AF2038" s="14">
        <v>0</v>
      </c>
      <c r="AG2038" s="14">
        <v>0</v>
      </c>
      <c r="AH2038" s="14">
        <v>500000</v>
      </c>
      <c r="AI2038" s="14">
        <v>0</v>
      </c>
      <c r="AJ2038" s="14">
        <v>500000</v>
      </c>
      <c r="AK2038" s="16" t="s">
        <v>4953</v>
      </c>
    </row>
    <row r="2039" spans="1:37" hidden="1" x14ac:dyDescent="0.35">
      <c r="A2039" s="159">
        <v>132135</v>
      </c>
      <c r="B2039" s="8">
        <v>1</v>
      </c>
      <c r="C2039" s="9" t="s">
        <v>85</v>
      </c>
      <c r="D2039" s="10">
        <v>44453</v>
      </c>
      <c r="E2039" s="9" t="s">
        <v>228</v>
      </c>
      <c r="F2039" s="10">
        <v>44453</v>
      </c>
      <c r="G2039" s="9" t="s">
        <v>228</v>
      </c>
      <c r="H2039" s="11" t="s">
        <v>1633</v>
      </c>
      <c r="I2039" s="9" t="s">
        <v>7671</v>
      </c>
      <c r="J2039" s="12"/>
      <c r="K2039" s="9" t="s">
        <v>7672</v>
      </c>
      <c r="L2039" s="12" t="s">
        <v>183</v>
      </c>
      <c r="M2039" s="11" t="s">
        <v>7673</v>
      </c>
      <c r="N2039" s="11"/>
      <c r="O2039" s="9" t="s">
        <v>4183</v>
      </c>
      <c r="P2039" s="9" t="s">
        <v>157</v>
      </c>
      <c r="Q2039" s="11"/>
      <c r="R2039" s="166" t="s">
        <v>47</v>
      </c>
      <c r="S2039" s="9"/>
      <c r="T2039" s="13">
        <v>2.23</v>
      </c>
      <c r="U2039" s="12"/>
      <c r="V2039" s="9"/>
      <c r="W2039" s="12" t="s">
        <v>93</v>
      </c>
      <c r="X2039" s="12" t="s">
        <v>1058</v>
      </c>
      <c r="Y2039" s="153" t="s">
        <v>34</v>
      </c>
      <c r="Z2039" s="11"/>
      <c r="AA2039" s="14">
        <v>0</v>
      </c>
      <c r="AB2039" s="14">
        <v>0</v>
      </c>
      <c r="AC2039" s="14">
        <v>0</v>
      </c>
      <c r="AD2039" s="14">
        <v>196588</v>
      </c>
      <c r="AE2039" s="161">
        <f>SUM(TAMPData2202[[#This Row],[2022 PE Obligations]:[2022 Paving Obligations]])</f>
        <v>196588</v>
      </c>
      <c r="AF2039" s="14">
        <v>0</v>
      </c>
      <c r="AG2039" s="14">
        <v>0</v>
      </c>
      <c r="AH2039" s="14">
        <v>0</v>
      </c>
      <c r="AI2039" s="14">
        <v>196588</v>
      </c>
      <c r="AJ2039" s="14">
        <v>196588</v>
      </c>
      <c r="AK2039" s="16" t="s">
        <v>7674</v>
      </c>
    </row>
    <row r="2040" spans="1:37" hidden="1" x14ac:dyDescent="0.35">
      <c r="A2040" s="159">
        <v>132136</v>
      </c>
      <c r="B2040" s="8">
        <v>3</v>
      </c>
      <c r="C2040" s="9" t="s">
        <v>85</v>
      </c>
      <c r="D2040" s="10">
        <v>44453</v>
      </c>
      <c r="E2040" s="9" t="s">
        <v>98</v>
      </c>
      <c r="F2040" s="10">
        <v>44536</v>
      </c>
      <c r="G2040" s="9" t="s">
        <v>152</v>
      </c>
      <c r="H2040" s="11" t="s">
        <v>306</v>
      </c>
      <c r="I2040" s="9"/>
      <c r="J2040" s="12"/>
      <c r="K2040" s="9"/>
      <c r="L2040" s="12"/>
      <c r="M2040" s="11" t="s">
        <v>7675</v>
      </c>
      <c r="N2040" s="11" t="s">
        <v>7676</v>
      </c>
      <c r="O2040" s="9" t="s">
        <v>119</v>
      </c>
      <c r="P2040" s="9" t="s">
        <v>453</v>
      </c>
      <c r="Q2040" s="11"/>
      <c r="R2040" s="166" t="s">
        <v>1778</v>
      </c>
      <c r="S2040" s="166" t="s">
        <v>1778</v>
      </c>
      <c r="T2040" s="15" t="s">
        <v>505</v>
      </c>
      <c r="U2040" s="12"/>
      <c r="V2040" s="9"/>
      <c r="W2040" s="12" t="s">
        <v>93</v>
      </c>
      <c r="X2040" s="12"/>
      <c r="Y2040" s="12"/>
      <c r="Z2040" s="11"/>
      <c r="AA2040" s="14">
        <v>115766</v>
      </c>
      <c r="AB2040" s="14">
        <v>0</v>
      </c>
      <c r="AC2040" s="14">
        <v>0</v>
      </c>
      <c r="AD2040" s="14">
        <v>0</v>
      </c>
      <c r="AE2040" s="161">
        <f>SUM(TAMPData2202[[#This Row],[2022 PE Obligations]:[2022 Paving Obligations]])</f>
        <v>115766</v>
      </c>
      <c r="AF2040" s="14">
        <v>115766</v>
      </c>
      <c r="AG2040" s="14">
        <v>0</v>
      </c>
      <c r="AH2040" s="14">
        <v>0</v>
      </c>
      <c r="AI2040" s="14">
        <v>0</v>
      </c>
      <c r="AJ2040" s="14">
        <v>115766</v>
      </c>
      <c r="AK2040" s="16"/>
    </row>
    <row r="2041" spans="1:37" hidden="1" x14ac:dyDescent="0.35">
      <c r="A2041" s="159">
        <v>132137</v>
      </c>
      <c r="B2041" s="8">
        <v>1</v>
      </c>
      <c r="C2041" s="9" t="s">
        <v>85</v>
      </c>
      <c r="D2041" s="10">
        <v>44454</v>
      </c>
      <c r="E2041" s="9" t="s">
        <v>6608</v>
      </c>
      <c r="F2041" s="10">
        <v>44454</v>
      </c>
      <c r="G2041" s="9" t="s">
        <v>6608</v>
      </c>
      <c r="H2041" s="11" t="s">
        <v>337</v>
      </c>
      <c r="I2041" s="9"/>
      <c r="J2041" s="12"/>
      <c r="K2041" s="9"/>
      <c r="L2041" s="12"/>
      <c r="M2041" s="11" t="s">
        <v>7677</v>
      </c>
      <c r="N2041" s="11"/>
      <c r="O2041" s="9" t="s">
        <v>5122</v>
      </c>
      <c r="P2041" s="9" t="s">
        <v>5123</v>
      </c>
      <c r="Q2041" s="11"/>
      <c r="R2041" s="166" t="s">
        <v>1778</v>
      </c>
      <c r="S2041" s="166" t="s">
        <v>1778</v>
      </c>
      <c r="T2041" s="15" t="s">
        <v>505</v>
      </c>
      <c r="U2041" s="12"/>
      <c r="V2041" s="9"/>
      <c r="W2041" s="12" t="s">
        <v>93</v>
      </c>
      <c r="X2041" s="12"/>
      <c r="Y2041" s="12"/>
      <c r="Z2041" s="11"/>
      <c r="AA2041" s="14">
        <v>0</v>
      </c>
      <c r="AB2041" s="14">
        <v>0</v>
      </c>
      <c r="AC2041" s="14">
        <v>549600</v>
      </c>
      <c r="AD2041" s="14">
        <v>0</v>
      </c>
      <c r="AE2041" s="161">
        <f>SUM(TAMPData2202[[#This Row],[2022 PE Obligations]:[2022 Paving Obligations]])</f>
        <v>549600</v>
      </c>
      <c r="AF2041" s="14">
        <v>0</v>
      </c>
      <c r="AG2041" s="14">
        <v>0</v>
      </c>
      <c r="AH2041" s="14">
        <v>549600</v>
      </c>
      <c r="AI2041" s="14">
        <v>0</v>
      </c>
      <c r="AJ2041" s="14">
        <v>549600</v>
      </c>
      <c r="AK2041" s="16" t="s">
        <v>7678</v>
      </c>
    </row>
    <row r="2042" spans="1:37" hidden="1" x14ac:dyDescent="0.35">
      <c r="A2042" s="159">
        <v>132138</v>
      </c>
      <c r="B2042" s="8">
        <v>1</v>
      </c>
      <c r="C2042" s="9" t="s">
        <v>85</v>
      </c>
      <c r="D2042" s="10">
        <v>44455</v>
      </c>
      <c r="E2042" s="9" t="s">
        <v>6608</v>
      </c>
      <c r="F2042" s="10">
        <v>44455</v>
      </c>
      <c r="G2042" s="9" t="s">
        <v>6608</v>
      </c>
      <c r="H2042" s="11" t="s">
        <v>689</v>
      </c>
      <c r="I2042" s="9"/>
      <c r="J2042" s="12"/>
      <c r="K2042" s="9"/>
      <c r="L2042" s="12"/>
      <c r="M2042" s="11" t="s">
        <v>7679</v>
      </c>
      <c r="N2042" s="11"/>
      <c r="O2042" s="9" t="s">
        <v>5122</v>
      </c>
      <c r="P2042" s="9" t="s">
        <v>5123</v>
      </c>
      <c r="Q2042" s="11"/>
      <c r="R2042" s="166" t="s">
        <v>1778</v>
      </c>
      <c r="S2042" s="166" t="s">
        <v>1778</v>
      </c>
      <c r="T2042" s="15" t="s">
        <v>505</v>
      </c>
      <c r="U2042" s="12"/>
      <c r="V2042" s="9"/>
      <c r="W2042" s="12" t="s">
        <v>93</v>
      </c>
      <c r="X2042" s="12"/>
      <c r="Y2042" s="12"/>
      <c r="Z2042" s="11"/>
      <c r="AA2042" s="14">
        <v>0</v>
      </c>
      <c r="AB2042" s="14">
        <v>0</v>
      </c>
      <c r="AC2042" s="14">
        <v>54400</v>
      </c>
      <c r="AD2042" s="14">
        <v>0</v>
      </c>
      <c r="AE2042" s="161">
        <f>SUM(TAMPData2202[[#This Row],[2022 PE Obligations]:[2022 Paving Obligations]])</f>
        <v>54400</v>
      </c>
      <c r="AF2042" s="14">
        <v>0</v>
      </c>
      <c r="AG2042" s="14">
        <v>0</v>
      </c>
      <c r="AH2042" s="14">
        <v>54400</v>
      </c>
      <c r="AI2042" s="14">
        <v>0</v>
      </c>
      <c r="AJ2042" s="14">
        <v>54400</v>
      </c>
      <c r="AK2042" s="16" t="s">
        <v>7680</v>
      </c>
    </row>
    <row r="2043" spans="1:37" hidden="1" x14ac:dyDescent="0.35">
      <c r="A2043" s="159">
        <v>132139</v>
      </c>
      <c r="B2043" s="8">
        <v>2</v>
      </c>
      <c r="C2043" s="9" t="s">
        <v>85</v>
      </c>
      <c r="D2043" s="10">
        <v>44455</v>
      </c>
      <c r="E2043" s="9" t="s">
        <v>6608</v>
      </c>
      <c r="F2043" s="10">
        <v>44455</v>
      </c>
      <c r="G2043" s="9" t="s">
        <v>6608</v>
      </c>
      <c r="H2043" s="11" t="s">
        <v>135</v>
      </c>
      <c r="I2043" s="9"/>
      <c r="J2043" s="12"/>
      <c r="K2043" s="9"/>
      <c r="L2043" s="12"/>
      <c r="M2043" s="11" t="s">
        <v>7681</v>
      </c>
      <c r="N2043" s="11"/>
      <c r="O2043" s="9" t="s">
        <v>5122</v>
      </c>
      <c r="P2043" s="9" t="s">
        <v>5123</v>
      </c>
      <c r="Q2043" s="11"/>
      <c r="R2043" s="166" t="s">
        <v>1778</v>
      </c>
      <c r="S2043" s="166" t="s">
        <v>1778</v>
      </c>
      <c r="T2043" s="15" t="s">
        <v>505</v>
      </c>
      <c r="U2043" s="12"/>
      <c r="V2043" s="9"/>
      <c r="W2043" s="12" t="s">
        <v>93</v>
      </c>
      <c r="X2043" s="12"/>
      <c r="Y2043" s="12"/>
      <c r="Z2043" s="11"/>
      <c r="AA2043" s="14">
        <v>0</v>
      </c>
      <c r="AB2043" s="14">
        <v>0</v>
      </c>
      <c r="AC2043" s="14">
        <v>36700</v>
      </c>
      <c r="AD2043" s="14">
        <v>0</v>
      </c>
      <c r="AE2043" s="161">
        <f>SUM(TAMPData2202[[#This Row],[2022 PE Obligations]:[2022 Paving Obligations]])</f>
        <v>36700</v>
      </c>
      <c r="AF2043" s="14">
        <v>0</v>
      </c>
      <c r="AG2043" s="14">
        <v>0</v>
      </c>
      <c r="AH2043" s="14">
        <v>36700</v>
      </c>
      <c r="AI2043" s="14">
        <v>0</v>
      </c>
      <c r="AJ2043" s="14">
        <v>36700</v>
      </c>
      <c r="AK2043" s="16" t="s">
        <v>7682</v>
      </c>
    </row>
    <row r="2044" spans="1:37" ht="54" hidden="1" x14ac:dyDescent="0.35">
      <c r="A2044" s="159">
        <v>132142</v>
      </c>
      <c r="B2044" s="8">
        <v>2</v>
      </c>
      <c r="C2044" s="9" t="s">
        <v>85</v>
      </c>
      <c r="D2044" s="10">
        <v>44459</v>
      </c>
      <c r="E2044" s="9" t="s">
        <v>5576</v>
      </c>
      <c r="F2044" s="10">
        <v>44531</v>
      </c>
      <c r="G2044" s="9" t="s">
        <v>143</v>
      </c>
      <c r="H2044" s="11" t="s">
        <v>465</v>
      </c>
      <c r="I2044" s="9" t="s">
        <v>466</v>
      </c>
      <c r="J2044" s="12" t="s">
        <v>101</v>
      </c>
      <c r="K2044" s="9"/>
      <c r="L2044" s="12" t="s">
        <v>101</v>
      </c>
      <c r="M2044" s="11" t="s">
        <v>7683</v>
      </c>
      <c r="N2044" s="11" t="s">
        <v>7684</v>
      </c>
      <c r="O2044" s="9" t="s">
        <v>91</v>
      </c>
      <c r="P2044" s="9" t="s">
        <v>4979</v>
      </c>
      <c r="Q2044" s="11"/>
      <c r="R2044" s="166" t="s">
        <v>1778</v>
      </c>
      <c r="S2044" s="9"/>
      <c r="T2044" s="13">
        <v>2.92</v>
      </c>
      <c r="U2044" s="10">
        <v>45100</v>
      </c>
      <c r="V2044" s="9"/>
      <c r="W2044" s="12" t="s">
        <v>93</v>
      </c>
      <c r="X2044" s="12" t="s">
        <v>103</v>
      </c>
      <c r="Y2044" s="12"/>
      <c r="Z2044" s="11"/>
      <c r="AA2044" s="14">
        <v>25000</v>
      </c>
      <c r="AB2044" s="14">
        <v>0</v>
      </c>
      <c r="AC2044" s="14">
        <v>0</v>
      </c>
      <c r="AD2044" s="14">
        <v>0</v>
      </c>
      <c r="AE2044" s="161">
        <f>SUM(TAMPData2202[[#This Row],[2022 PE Obligations]:[2022 Paving Obligations]])</f>
        <v>25000</v>
      </c>
      <c r="AF2044" s="14">
        <v>25000</v>
      </c>
      <c r="AG2044" s="14">
        <v>0</v>
      </c>
      <c r="AH2044" s="14">
        <v>0</v>
      </c>
      <c r="AI2044" s="14">
        <v>0</v>
      </c>
      <c r="AJ2044" s="14">
        <v>25000</v>
      </c>
      <c r="AK2044" s="16" t="s">
        <v>7685</v>
      </c>
    </row>
    <row r="2045" spans="1:37" ht="54" hidden="1" x14ac:dyDescent="0.35">
      <c r="A2045" s="159">
        <v>132143</v>
      </c>
      <c r="B2045" s="8">
        <v>3</v>
      </c>
      <c r="C2045" s="9" t="s">
        <v>85</v>
      </c>
      <c r="D2045" s="10">
        <v>44459</v>
      </c>
      <c r="E2045" s="9" t="s">
        <v>5576</v>
      </c>
      <c r="F2045" s="10">
        <v>44536</v>
      </c>
      <c r="G2045" s="9" t="s">
        <v>189</v>
      </c>
      <c r="H2045" s="11" t="s">
        <v>99</v>
      </c>
      <c r="I2045" s="9" t="s">
        <v>100</v>
      </c>
      <c r="J2045" s="12" t="s">
        <v>101</v>
      </c>
      <c r="K2045" s="9"/>
      <c r="L2045" s="12" t="s">
        <v>101</v>
      </c>
      <c r="M2045" s="11" t="s">
        <v>7686</v>
      </c>
      <c r="N2045" s="11" t="s">
        <v>7687</v>
      </c>
      <c r="O2045" s="9" t="s">
        <v>91</v>
      </c>
      <c r="P2045" s="9" t="s">
        <v>4979</v>
      </c>
      <c r="Q2045" s="11"/>
      <c r="R2045" s="166" t="s">
        <v>1778</v>
      </c>
      <c r="S2045" s="9"/>
      <c r="T2045" s="13">
        <v>0.49</v>
      </c>
      <c r="U2045" s="10">
        <v>45373</v>
      </c>
      <c r="V2045" s="9"/>
      <c r="W2045" s="12" t="s">
        <v>93</v>
      </c>
      <c r="X2045" s="12" t="s">
        <v>103</v>
      </c>
      <c r="Y2045" s="12"/>
      <c r="Z2045" s="11"/>
      <c r="AA2045" s="14">
        <v>80000</v>
      </c>
      <c r="AB2045" s="14">
        <v>0</v>
      </c>
      <c r="AC2045" s="14">
        <v>0</v>
      </c>
      <c r="AD2045" s="14">
        <v>0</v>
      </c>
      <c r="AE2045" s="161">
        <f>SUM(TAMPData2202[[#This Row],[2022 PE Obligations]:[2022 Paving Obligations]])</f>
        <v>80000</v>
      </c>
      <c r="AF2045" s="14">
        <v>80000</v>
      </c>
      <c r="AG2045" s="14">
        <v>0</v>
      </c>
      <c r="AH2045" s="14">
        <v>0</v>
      </c>
      <c r="AI2045" s="14">
        <v>0</v>
      </c>
      <c r="AJ2045" s="14">
        <v>80000</v>
      </c>
      <c r="AK2045" s="16" t="s">
        <v>7688</v>
      </c>
    </row>
    <row r="2046" spans="1:37" ht="54" hidden="1" x14ac:dyDescent="0.35">
      <c r="A2046" s="159">
        <v>132144</v>
      </c>
      <c r="B2046" s="8">
        <v>4</v>
      </c>
      <c r="C2046" s="9" t="s">
        <v>85</v>
      </c>
      <c r="D2046" s="10">
        <v>44459</v>
      </c>
      <c r="E2046" s="9" t="s">
        <v>5576</v>
      </c>
      <c r="F2046" s="10">
        <v>44572</v>
      </c>
      <c r="G2046" s="9" t="s">
        <v>1132</v>
      </c>
      <c r="H2046" s="11" t="s">
        <v>2853</v>
      </c>
      <c r="I2046" s="9" t="s">
        <v>5356</v>
      </c>
      <c r="J2046" s="12" t="s">
        <v>101</v>
      </c>
      <c r="K2046" s="9"/>
      <c r="L2046" s="12" t="s">
        <v>101</v>
      </c>
      <c r="M2046" s="11" t="s">
        <v>7689</v>
      </c>
      <c r="N2046" s="11" t="s">
        <v>7690</v>
      </c>
      <c r="O2046" s="9" t="s">
        <v>91</v>
      </c>
      <c r="P2046" s="9" t="s">
        <v>4979</v>
      </c>
      <c r="Q2046" s="11"/>
      <c r="R2046" s="166" t="s">
        <v>1778</v>
      </c>
      <c r="S2046" s="9"/>
      <c r="T2046" s="13">
        <v>0.72</v>
      </c>
      <c r="U2046" s="10">
        <v>45156</v>
      </c>
      <c r="V2046" s="9"/>
      <c r="W2046" s="12" t="s">
        <v>93</v>
      </c>
      <c r="X2046" s="12" t="s">
        <v>103</v>
      </c>
      <c r="Y2046" s="12"/>
      <c r="Z2046" s="11"/>
      <c r="AA2046" s="14">
        <v>80000</v>
      </c>
      <c r="AB2046" s="14">
        <v>0</v>
      </c>
      <c r="AC2046" s="14">
        <v>0</v>
      </c>
      <c r="AD2046" s="14">
        <v>0</v>
      </c>
      <c r="AE2046" s="161">
        <f>SUM(TAMPData2202[[#This Row],[2022 PE Obligations]:[2022 Paving Obligations]])</f>
        <v>80000</v>
      </c>
      <c r="AF2046" s="14">
        <v>80000</v>
      </c>
      <c r="AG2046" s="14">
        <v>0</v>
      </c>
      <c r="AH2046" s="14">
        <v>0</v>
      </c>
      <c r="AI2046" s="14">
        <v>0</v>
      </c>
      <c r="AJ2046" s="14">
        <v>80000</v>
      </c>
      <c r="AK2046" s="16" t="s">
        <v>7691</v>
      </c>
    </row>
    <row r="2047" spans="1:37" ht="36" hidden="1" x14ac:dyDescent="0.35">
      <c r="A2047" s="159">
        <v>132146</v>
      </c>
      <c r="B2047" s="8">
        <v>4</v>
      </c>
      <c r="C2047" s="9" t="s">
        <v>85</v>
      </c>
      <c r="D2047" s="10">
        <v>44459</v>
      </c>
      <c r="E2047" s="9" t="s">
        <v>5576</v>
      </c>
      <c r="F2047" s="10">
        <v>44533</v>
      </c>
      <c r="G2047" s="9" t="s">
        <v>1132</v>
      </c>
      <c r="H2047" s="11" t="s">
        <v>483</v>
      </c>
      <c r="I2047" s="9" t="s">
        <v>5803</v>
      </c>
      <c r="J2047" s="12" t="s">
        <v>101</v>
      </c>
      <c r="K2047" s="9"/>
      <c r="L2047" s="12" t="s">
        <v>101</v>
      </c>
      <c r="M2047" s="11" t="s">
        <v>7692</v>
      </c>
      <c r="N2047" s="11" t="s">
        <v>7693</v>
      </c>
      <c r="O2047" s="9" t="s">
        <v>91</v>
      </c>
      <c r="P2047" s="9" t="s">
        <v>4979</v>
      </c>
      <c r="Q2047" s="11"/>
      <c r="R2047" s="166" t="s">
        <v>1778</v>
      </c>
      <c r="S2047" s="9"/>
      <c r="T2047" s="13">
        <v>0.62</v>
      </c>
      <c r="U2047" s="10">
        <v>45373</v>
      </c>
      <c r="V2047" s="9"/>
      <c r="W2047" s="12" t="s">
        <v>93</v>
      </c>
      <c r="X2047" s="12" t="s">
        <v>103</v>
      </c>
      <c r="Y2047" s="12"/>
      <c r="Z2047" s="11"/>
      <c r="AA2047" s="14">
        <v>30918.01</v>
      </c>
      <c r="AB2047" s="14">
        <v>0</v>
      </c>
      <c r="AC2047" s="14">
        <v>0</v>
      </c>
      <c r="AD2047" s="14">
        <v>0</v>
      </c>
      <c r="AE2047" s="161">
        <f>SUM(TAMPData2202[[#This Row],[2022 PE Obligations]:[2022 Paving Obligations]])</f>
        <v>30918.01</v>
      </c>
      <c r="AF2047" s="14">
        <v>30918.01</v>
      </c>
      <c r="AG2047" s="14">
        <v>0</v>
      </c>
      <c r="AH2047" s="14">
        <v>0</v>
      </c>
      <c r="AI2047" s="14">
        <v>0</v>
      </c>
      <c r="AJ2047" s="14">
        <v>30918.01</v>
      </c>
      <c r="AK2047" s="16" t="s">
        <v>7694</v>
      </c>
    </row>
    <row r="2048" spans="1:37" ht="54" hidden="1" x14ac:dyDescent="0.35">
      <c r="A2048" s="159">
        <v>132147</v>
      </c>
      <c r="B2048" s="8">
        <v>4</v>
      </c>
      <c r="C2048" s="9" t="s">
        <v>85</v>
      </c>
      <c r="D2048" s="10">
        <v>44459</v>
      </c>
      <c r="E2048" s="9" t="s">
        <v>5576</v>
      </c>
      <c r="F2048" s="10">
        <v>44581</v>
      </c>
      <c r="G2048" s="9" t="s">
        <v>1132</v>
      </c>
      <c r="H2048" s="11" t="s">
        <v>750</v>
      </c>
      <c r="I2048" s="9" t="s">
        <v>1558</v>
      </c>
      <c r="J2048" s="12" t="s">
        <v>101</v>
      </c>
      <c r="K2048" s="9"/>
      <c r="L2048" s="12" t="s">
        <v>101</v>
      </c>
      <c r="M2048" s="11" t="s">
        <v>7695</v>
      </c>
      <c r="N2048" s="11" t="s">
        <v>7696</v>
      </c>
      <c r="O2048" s="9" t="s">
        <v>91</v>
      </c>
      <c r="P2048" s="9" t="s">
        <v>4979</v>
      </c>
      <c r="Q2048" s="11"/>
      <c r="R2048" s="166" t="s">
        <v>1778</v>
      </c>
      <c r="S2048" s="9"/>
      <c r="T2048" s="13">
        <v>0.38</v>
      </c>
      <c r="U2048" s="10">
        <v>45268</v>
      </c>
      <c r="V2048" s="9"/>
      <c r="W2048" s="12" t="s">
        <v>93</v>
      </c>
      <c r="X2048" s="12" t="s">
        <v>13</v>
      </c>
      <c r="Y2048" s="12"/>
      <c r="Z2048" s="11"/>
      <c r="AA2048" s="14">
        <v>49000</v>
      </c>
      <c r="AB2048" s="14">
        <v>0</v>
      </c>
      <c r="AC2048" s="14">
        <v>0</v>
      </c>
      <c r="AD2048" s="14">
        <v>0</v>
      </c>
      <c r="AE2048" s="161">
        <f>SUM(TAMPData2202[[#This Row],[2022 PE Obligations]:[2022 Paving Obligations]])</f>
        <v>49000</v>
      </c>
      <c r="AF2048" s="14">
        <v>49000</v>
      </c>
      <c r="AG2048" s="14">
        <v>0</v>
      </c>
      <c r="AH2048" s="14">
        <v>0</v>
      </c>
      <c r="AI2048" s="14">
        <v>0</v>
      </c>
      <c r="AJ2048" s="14">
        <v>49000</v>
      </c>
      <c r="AK2048" s="16" t="s">
        <v>7697</v>
      </c>
    </row>
    <row r="2049" spans="1:37" hidden="1" x14ac:dyDescent="0.35">
      <c r="A2049" s="159">
        <v>132148</v>
      </c>
      <c r="B2049" s="8">
        <v>2</v>
      </c>
      <c r="C2049" s="9" t="s">
        <v>85</v>
      </c>
      <c r="D2049" s="10">
        <v>44460</v>
      </c>
      <c r="E2049" s="9" t="s">
        <v>6802</v>
      </c>
      <c r="F2049" s="10">
        <v>44460</v>
      </c>
      <c r="G2049" s="9" t="s">
        <v>6802</v>
      </c>
      <c r="H2049" s="11" t="s">
        <v>838</v>
      </c>
      <c r="I2049" s="9"/>
      <c r="J2049" s="12"/>
      <c r="K2049" s="9"/>
      <c r="L2049" s="12"/>
      <c r="M2049" s="11" t="s">
        <v>7698</v>
      </c>
      <c r="N2049" s="11"/>
      <c r="O2049" s="9" t="s">
        <v>5122</v>
      </c>
      <c r="P2049" s="9" t="s">
        <v>5123</v>
      </c>
      <c r="Q2049" s="11"/>
      <c r="R2049" s="166" t="s">
        <v>1778</v>
      </c>
      <c r="S2049" s="166" t="s">
        <v>1778</v>
      </c>
      <c r="T2049" s="15" t="s">
        <v>505</v>
      </c>
      <c r="U2049" s="12"/>
      <c r="V2049" s="9"/>
      <c r="W2049" s="12" t="s">
        <v>93</v>
      </c>
      <c r="X2049" s="12"/>
      <c r="Y2049" s="12"/>
      <c r="Z2049" s="11"/>
      <c r="AA2049" s="14">
        <v>0</v>
      </c>
      <c r="AB2049" s="14">
        <v>0</v>
      </c>
      <c r="AC2049" s="14">
        <v>47500</v>
      </c>
      <c r="AD2049" s="14">
        <v>0</v>
      </c>
      <c r="AE2049" s="161">
        <f>SUM(TAMPData2202[[#This Row],[2022 PE Obligations]:[2022 Paving Obligations]])</f>
        <v>47500</v>
      </c>
      <c r="AF2049" s="14">
        <v>0</v>
      </c>
      <c r="AG2049" s="14">
        <v>0</v>
      </c>
      <c r="AH2049" s="14">
        <v>47500</v>
      </c>
      <c r="AI2049" s="14">
        <v>0</v>
      </c>
      <c r="AJ2049" s="14">
        <v>47500</v>
      </c>
      <c r="AK2049" s="16" t="s">
        <v>7699</v>
      </c>
    </row>
    <row r="2050" spans="1:37" hidden="1" x14ac:dyDescent="0.35">
      <c r="A2050" s="159">
        <v>132149</v>
      </c>
      <c r="B2050" s="8">
        <v>3</v>
      </c>
      <c r="C2050" s="9" t="s">
        <v>85</v>
      </c>
      <c r="D2050" s="10">
        <v>44461</v>
      </c>
      <c r="E2050" s="9" t="s">
        <v>6886</v>
      </c>
      <c r="F2050" s="10">
        <v>44461</v>
      </c>
      <c r="G2050" s="9" t="s">
        <v>6886</v>
      </c>
      <c r="H2050" s="11" t="s">
        <v>785</v>
      </c>
      <c r="I2050" s="9"/>
      <c r="J2050" s="12"/>
      <c r="K2050" s="9"/>
      <c r="L2050" s="12"/>
      <c r="M2050" s="11" t="s">
        <v>7700</v>
      </c>
      <c r="N2050" s="11"/>
      <c r="O2050" s="9" t="s">
        <v>5122</v>
      </c>
      <c r="P2050" s="9" t="s">
        <v>5123</v>
      </c>
      <c r="Q2050" s="11"/>
      <c r="R2050" s="166" t="s">
        <v>1778</v>
      </c>
      <c r="S2050" s="166" t="s">
        <v>1778</v>
      </c>
      <c r="T2050" s="15" t="s">
        <v>505</v>
      </c>
      <c r="U2050" s="12"/>
      <c r="V2050" s="9"/>
      <c r="W2050" s="12" t="s">
        <v>93</v>
      </c>
      <c r="X2050" s="12"/>
      <c r="Y2050" s="12"/>
      <c r="Z2050" s="11"/>
      <c r="AA2050" s="14">
        <v>0</v>
      </c>
      <c r="AB2050" s="14">
        <v>0</v>
      </c>
      <c r="AC2050" s="14">
        <v>34700</v>
      </c>
      <c r="AD2050" s="14">
        <v>0</v>
      </c>
      <c r="AE2050" s="161">
        <f>SUM(TAMPData2202[[#This Row],[2022 PE Obligations]:[2022 Paving Obligations]])</f>
        <v>34700</v>
      </c>
      <c r="AF2050" s="14">
        <v>0</v>
      </c>
      <c r="AG2050" s="14">
        <v>0</v>
      </c>
      <c r="AH2050" s="14">
        <v>34700</v>
      </c>
      <c r="AI2050" s="14">
        <v>0</v>
      </c>
      <c r="AJ2050" s="14">
        <v>34700</v>
      </c>
      <c r="AK2050" s="16" t="s">
        <v>7701</v>
      </c>
    </row>
    <row r="2051" spans="1:37" hidden="1" x14ac:dyDescent="0.35">
      <c r="A2051" s="159">
        <v>132150</v>
      </c>
      <c r="B2051" s="8">
        <v>1</v>
      </c>
      <c r="C2051" s="9" t="s">
        <v>85</v>
      </c>
      <c r="D2051" s="10">
        <v>44461</v>
      </c>
      <c r="E2051" s="9" t="s">
        <v>6608</v>
      </c>
      <c r="F2051" s="10">
        <v>44461</v>
      </c>
      <c r="G2051" s="9" t="s">
        <v>6608</v>
      </c>
      <c r="H2051" s="11" t="s">
        <v>285</v>
      </c>
      <c r="I2051" s="9"/>
      <c r="J2051" s="12"/>
      <c r="K2051" s="9"/>
      <c r="L2051" s="12"/>
      <c r="M2051" s="11" t="s">
        <v>7702</v>
      </c>
      <c r="N2051" s="11"/>
      <c r="O2051" s="9" t="s">
        <v>5122</v>
      </c>
      <c r="P2051" s="9" t="s">
        <v>5123</v>
      </c>
      <c r="Q2051" s="11"/>
      <c r="R2051" s="166" t="s">
        <v>1778</v>
      </c>
      <c r="S2051" s="166" t="s">
        <v>1778</v>
      </c>
      <c r="T2051" s="15" t="s">
        <v>505</v>
      </c>
      <c r="U2051" s="12"/>
      <c r="V2051" s="9"/>
      <c r="W2051" s="12" t="s">
        <v>93</v>
      </c>
      <c r="X2051" s="12"/>
      <c r="Y2051" s="12"/>
      <c r="Z2051" s="11"/>
      <c r="AA2051" s="14">
        <v>0</v>
      </c>
      <c r="AB2051" s="14">
        <v>0</v>
      </c>
      <c r="AC2051" s="14">
        <v>99800</v>
      </c>
      <c r="AD2051" s="14">
        <v>0</v>
      </c>
      <c r="AE2051" s="161">
        <f>SUM(TAMPData2202[[#This Row],[2022 PE Obligations]:[2022 Paving Obligations]])</f>
        <v>99800</v>
      </c>
      <c r="AF2051" s="14">
        <v>0</v>
      </c>
      <c r="AG2051" s="14">
        <v>0</v>
      </c>
      <c r="AH2051" s="14">
        <v>99800</v>
      </c>
      <c r="AI2051" s="14">
        <v>0</v>
      </c>
      <c r="AJ2051" s="14">
        <v>99800</v>
      </c>
      <c r="AK2051" s="16" t="s">
        <v>7703</v>
      </c>
    </row>
    <row r="2052" spans="1:37" hidden="1" x14ac:dyDescent="0.35">
      <c r="A2052" s="159">
        <v>132151</v>
      </c>
      <c r="B2052" s="8">
        <v>2</v>
      </c>
      <c r="C2052" s="9" t="s">
        <v>85</v>
      </c>
      <c r="D2052" s="10">
        <v>44462</v>
      </c>
      <c r="E2052" s="9" t="s">
        <v>98</v>
      </c>
      <c r="F2052" s="10">
        <v>44501</v>
      </c>
      <c r="G2052" s="9" t="s">
        <v>143</v>
      </c>
      <c r="H2052" s="11" t="s">
        <v>1888</v>
      </c>
      <c r="I2052" s="9"/>
      <c r="J2052" s="12"/>
      <c r="K2052" s="9"/>
      <c r="L2052" s="12"/>
      <c r="M2052" s="11" t="s">
        <v>7704</v>
      </c>
      <c r="N2052" s="11" t="s">
        <v>7705</v>
      </c>
      <c r="O2052" s="9" t="s">
        <v>119</v>
      </c>
      <c r="P2052" s="9" t="s">
        <v>453</v>
      </c>
      <c r="Q2052" s="11"/>
      <c r="R2052" s="166" t="s">
        <v>1778</v>
      </c>
      <c r="S2052" s="166" t="s">
        <v>1778</v>
      </c>
      <c r="T2052" s="15" t="s">
        <v>505</v>
      </c>
      <c r="U2052" s="12"/>
      <c r="V2052" s="9"/>
      <c r="W2052" s="12" t="s">
        <v>93</v>
      </c>
      <c r="X2052" s="12"/>
      <c r="Y2052" s="12"/>
      <c r="Z2052" s="11"/>
      <c r="AA2052" s="14">
        <v>77788</v>
      </c>
      <c r="AB2052" s="14">
        <v>0</v>
      </c>
      <c r="AC2052" s="14">
        <v>0</v>
      </c>
      <c r="AD2052" s="14">
        <v>0</v>
      </c>
      <c r="AE2052" s="161">
        <f>SUM(TAMPData2202[[#This Row],[2022 PE Obligations]:[2022 Paving Obligations]])</f>
        <v>77788</v>
      </c>
      <c r="AF2052" s="14">
        <v>77788</v>
      </c>
      <c r="AG2052" s="14">
        <v>0</v>
      </c>
      <c r="AH2052" s="14">
        <v>0</v>
      </c>
      <c r="AI2052" s="14">
        <v>0</v>
      </c>
      <c r="AJ2052" s="14">
        <v>77788</v>
      </c>
      <c r="AK2052" s="16"/>
    </row>
    <row r="2053" spans="1:37" hidden="1" x14ac:dyDescent="0.35">
      <c r="A2053" s="159">
        <v>132152</v>
      </c>
      <c r="B2053" s="8">
        <v>4</v>
      </c>
      <c r="C2053" s="9" t="s">
        <v>85</v>
      </c>
      <c r="D2053" s="10">
        <v>44462</v>
      </c>
      <c r="E2053" s="9" t="s">
        <v>98</v>
      </c>
      <c r="F2053" s="10">
        <v>44501</v>
      </c>
      <c r="G2053" s="9" t="s">
        <v>143</v>
      </c>
      <c r="H2053" s="11" t="s">
        <v>1760</v>
      </c>
      <c r="I2053" s="9"/>
      <c r="J2053" s="12"/>
      <c r="K2053" s="9"/>
      <c r="L2053" s="12"/>
      <c r="M2053" s="11" t="s">
        <v>7706</v>
      </c>
      <c r="N2053" s="11" t="s">
        <v>7707</v>
      </c>
      <c r="O2053" s="9" t="s">
        <v>119</v>
      </c>
      <c r="P2053" s="9" t="s">
        <v>453</v>
      </c>
      <c r="Q2053" s="11"/>
      <c r="R2053" s="166" t="s">
        <v>1778</v>
      </c>
      <c r="S2053" s="166" t="s">
        <v>1778</v>
      </c>
      <c r="T2053" s="15" t="s">
        <v>505</v>
      </c>
      <c r="U2053" s="12"/>
      <c r="V2053" s="9"/>
      <c r="W2053" s="12" t="s">
        <v>93</v>
      </c>
      <c r="X2053" s="12"/>
      <c r="Y2053" s="12"/>
      <c r="Z2053" s="11"/>
      <c r="AA2053" s="14">
        <v>70400</v>
      </c>
      <c r="AB2053" s="14">
        <v>0</v>
      </c>
      <c r="AC2053" s="14">
        <v>0</v>
      </c>
      <c r="AD2053" s="14">
        <v>0</v>
      </c>
      <c r="AE2053" s="161">
        <f>SUM(TAMPData2202[[#This Row],[2022 PE Obligations]:[2022 Paving Obligations]])</f>
        <v>70400</v>
      </c>
      <c r="AF2053" s="14">
        <v>70400</v>
      </c>
      <c r="AG2053" s="14">
        <v>0</v>
      </c>
      <c r="AH2053" s="14">
        <v>0</v>
      </c>
      <c r="AI2053" s="14">
        <v>0</v>
      </c>
      <c r="AJ2053" s="14">
        <v>70400</v>
      </c>
      <c r="AK2053" s="16"/>
    </row>
    <row r="2054" spans="1:37" ht="36" hidden="1" x14ac:dyDescent="0.35">
      <c r="A2054" s="159">
        <v>132153</v>
      </c>
      <c r="B2054" s="8">
        <v>3</v>
      </c>
      <c r="C2054" s="9" t="s">
        <v>85</v>
      </c>
      <c r="D2054" s="10">
        <v>44462</v>
      </c>
      <c r="E2054" s="9" t="s">
        <v>6445</v>
      </c>
      <c r="F2054" s="10">
        <v>44536</v>
      </c>
      <c r="G2054" s="9" t="s">
        <v>152</v>
      </c>
      <c r="H2054" s="11" t="s">
        <v>538</v>
      </c>
      <c r="I2054" s="9"/>
      <c r="J2054" s="12"/>
      <c r="K2054" s="9"/>
      <c r="L2054" s="12"/>
      <c r="M2054" s="11" t="s">
        <v>7708</v>
      </c>
      <c r="N2054" s="11"/>
      <c r="O2054" s="9" t="s">
        <v>6017</v>
      </c>
      <c r="P2054" s="9"/>
      <c r="Q2054" s="11"/>
      <c r="R2054" s="166" t="s">
        <v>1778</v>
      </c>
      <c r="S2054" s="166" t="s">
        <v>1778</v>
      </c>
      <c r="T2054" s="15" t="s">
        <v>505</v>
      </c>
      <c r="U2054" s="12"/>
      <c r="V2054" s="9"/>
      <c r="W2054" s="12" t="s">
        <v>93</v>
      </c>
      <c r="X2054" s="12"/>
      <c r="Y2054" s="12"/>
      <c r="Z2054" s="11"/>
      <c r="AA2054" s="14">
        <v>0</v>
      </c>
      <c r="AB2054" s="14">
        <v>0</v>
      </c>
      <c r="AC2054" s="14">
        <v>604422</v>
      </c>
      <c r="AD2054" s="14">
        <v>0</v>
      </c>
      <c r="AE2054" s="161">
        <f>SUM(TAMPData2202[[#This Row],[2022 PE Obligations]:[2022 Paving Obligations]])</f>
        <v>604422</v>
      </c>
      <c r="AF2054" s="14">
        <v>0</v>
      </c>
      <c r="AG2054" s="14">
        <v>0</v>
      </c>
      <c r="AH2054" s="14">
        <v>604422</v>
      </c>
      <c r="AI2054" s="14">
        <v>0</v>
      </c>
      <c r="AJ2054" s="14">
        <v>604422</v>
      </c>
      <c r="AK2054" s="16" t="s">
        <v>7709</v>
      </c>
    </row>
    <row r="2055" spans="1:37" ht="36" hidden="1" x14ac:dyDescent="0.35">
      <c r="A2055" s="159">
        <v>132154</v>
      </c>
      <c r="B2055" s="8">
        <v>3</v>
      </c>
      <c r="C2055" s="9" t="s">
        <v>85</v>
      </c>
      <c r="D2055" s="10">
        <v>44462</v>
      </c>
      <c r="E2055" s="9" t="s">
        <v>6445</v>
      </c>
      <c r="F2055" s="10">
        <v>44536</v>
      </c>
      <c r="G2055" s="9" t="s">
        <v>152</v>
      </c>
      <c r="H2055" s="11" t="s">
        <v>538</v>
      </c>
      <c r="I2055" s="9"/>
      <c r="J2055" s="12"/>
      <c r="K2055" s="9"/>
      <c r="L2055" s="12"/>
      <c r="M2055" s="11" t="s">
        <v>7710</v>
      </c>
      <c r="N2055" s="11"/>
      <c r="O2055" s="9" t="s">
        <v>6017</v>
      </c>
      <c r="P2055" s="9"/>
      <c r="Q2055" s="11"/>
      <c r="R2055" s="166" t="s">
        <v>1778</v>
      </c>
      <c r="S2055" s="166" t="s">
        <v>1778</v>
      </c>
      <c r="T2055" s="15" t="s">
        <v>505</v>
      </c>
      <c r="U2055" s="12"/>
      <c r="V2055" s="9"/>
      <c r="W2055" s="12" t="s">
        <v>93</v>
      </c>
      <c r="X2055" s="12"/>
      <c r="Y2055" s="12"/>
      <c r="Z2055" s="11"/>
      <c r="AA2055" s="14">
        <v>0</v>
      </c>
      <c r="AB2055" s="14">
        <v>0</v>
      </c>
      <c r="AC2055" s="14">
        <v>471600</v>
      </c>
      <c r="AD2055" s="14">
        <v>0</v>
      </c>
      <c r="AE2055" s="161">
        <f>SUM(TAMPData2202[[#This Row],[2022 PE Obligations]:[2022 Paving Obligations]])</f>
        <v>471600</v>
      </c>
      <c r="AF2055" s="14">
        <v>0</v>
      </c>
      <c r="AG2055" s="14">
        <v>0</v>
      </c>
      <c r="AH2055" s="14">
        <v>471600</v>
      </c>
      <c r="AI2055" s="14">
        <v>0</v>
      </c>
      <c r="AJ2055" s="14">
        <v>471600</v>
      </c>
      <c r="AK2055" s="16" t="s">
        <v>7711</v>
      </c>
    </row>
    <row r="2056" spans="1:37" hidden="1" x14ac:dyDescent="0.35">
      <c r="A2056" s="159">
        <v>132155</v>
      </c>
      <c r="B2056" s="8">
        <v>1</v>
      </c>
      <c r="C2056" s="9" t="s">
        <v>85</v>
      </c>
      <c r="D2056" s="10">
        <v>44463</v>
      </c>
      <c r="E2056" s="9" t="s">
        <v>228</v>
      </c>
      <c r="F2056" s="10">
        <v>44501</v>
      </c>
      <c r="G2056" s="9" t="s">
        <v>143</v>
      </c>
      <c r="H2056" s="11" t="s">
        <v>162</v>
      </c>
      <c r="I2056" s="9" t="s">
        <v>7712</v>
      </c>
      <c r="J2056" s="12"/>
      <c r="K2056" s="9" t="s">
        <v>7713</v>
      </c>
      <c r="L2056" s="12" t="s">
        <v>183</v>
      </c>
      <c r="M2056" s="11" t="s">
        <v>7714</v>
      </c>
      <c r="N2056" s="11"/>
      <c r="O2056" s="9" t="s">
        <v>4183</v>
      </c>
      <c r="P2056" s="9" t="s">
        <v>157</v>
      </c>
      <c r="Q2056" s="11"/>
      <c r="R2056" s="166" t="s">
        <v>47</v>
      </c>
      <c r="S2056" s="9"/>
      <c r="T2056" s="13">
        <v>2.46</v>
      </c>
      <c r="U2056" s="12"/>
      <c r="V2056" s="9"/>
      <c r="W2056" s="12" t="s">
        <v>93</v>
      </c>
      <c r="X2056" s="12" t="s">
        <v>186</v>
      </c>
      <c r="Y2056" s="153" t="s">
        <v>34</v>
      </c>
      <c r="Z2056" s="11"/>
      <c r="AA2056" s="14">
        <v>0</v>
      </c>
      <c r="AB2056" s="14">
        <v>0</v>
      </c>
      <c r="AC2056" s="14">
        <v>0</v>
      </c>
      <c r="AD2056" s="14">
        <v>354270</v>
      </c>
      <c r="AE2056" s="161">
        <f>SUM(TAMPData2202[[#This Row],[2022 PE Obligations]:[2022 Paving Obligations]])</f>
        <v>354270</v>
      </c>
      <c r="AF2056" s="14">
        <v>0</v>
      </c>
      <c r="AG2056" s="14">
        <v>0</v>
      </c>
      <c r="AH2056" s="14">
        <v>0</v>
      </c>
      <c r="AI2056" s="14">
        <v>354270</v>
      </c>
      <c r="AJ2056" s="14">
        <v>354270</v>
      </c>
      <c r="AK2056" s="16" t="s">
        <v>7715</v>
      </c>
    </row>
    <row r="2057" spans="1:37" ht="36" hidden="1" x14ac:dyDescent="0.35">
      <c r="A2057" s="159">
        <v>132156</v>
      </c>
      <c r="B2057" s="8">
        <v>6</v>
      </c>
      <c r="C2057" s="9" t="s">
        <v>85</v>
      </c>
      <c r="D2057" s="10">
        <v>44463</v>
      </c>
      <c r="E2057" s="9" t="s">
        <v>5969</v>
      </c>
      <c r="F2057" s="10">
        <v>44463</v>
      </c>
      <c r="G2057" s="9" t="s">
        <v>5969</v>
      </c>
      <c r="H2057" s="11" t="s">
        <v>667</v>
      </c>
      <c r="I2057" s="9"/>
      <c r="J2057" s="12"/>
      <c r="K2057" s="9"/>
      <c r="L2057" s="12" t="s">
        <v>4981</v>
      </c>
      <c r="M2057" s="11" t="s">
        <v>7716</v>
      </c>
      <c r="N2057" s="11"/>
      <c r="O2057" s="9" t="s">
        <v>5405</v>
      </c>
      <c r="P2057" s="9"/>
      <c r="Q2057" s="11"/>
      <c r="R2057" s="166" t="s">
        <v>1778</v>
      </c>
      <c r="S2057" s="9"/>
      <c r="T2057" s="15" t="s">
        <v>505</v>
      </c>
      <c r="U2057" s="12"/>
      <c r="V2057" s="9"/>
      <c r="W2057" s="12" t="s">
        <v>93</v>
      </c>
      <c r="X2057" s="12"/>
      <c r="Y2057" s="12"/>
      <c r="Z2057" s="11"/>
      <c r="AA2057" s="14">
        <v>0</v>
      </c>
      <c r="AB2057" s="14">
        <v>0</v>
      </c>
      <c r="AC2057" s="14">
        <v>138191.44</v>
      </c>
      <c r="AD2057" s="14">
        <v>0</v>
      </c>
      <c r="AE2057" s="161">
        <f>SUM(TAMPData2202[[#This Row],[2022 PE Obligations]:[2022 Paving Obligations]])</f>
        <v>138191.44</v>
      </c>
      <c r="AF2057" s="14">
        <v>0</v>
      </c>
      <c r="AG2057" s="14">
        <v>0</v>
      </c>
      <c r="AH2057" s="14">
        <v>138191.44</v>
      </c>
      <c r="AI2057" s="14">
        <v>0</v>
      </c>
      <c r="AJ2057" s="14">
        <v>138191.44</v>
      </c>
      <c r="AK2057" s="16" t="s">
        <v>7717</v>
      </c>
    </row>
    <row r="2058" spans="1:37" ht="36" hidden="1" x14ac:dyDescent="0.35">
      <c r="A2058" s="159">
        <v>132157</v>
      </c>
      <c r="B2058" s="8">
        <v>3</v>
      </c>
      <c r="C2058" s="9" t="s">
        <v>85</v>
      </c>
      <c r="D2058" s="10">
        <v>44463</v>
      </c>
      <c r="E2058" s="9" t="s">
        <v>6445</v>
      </c>
      <c r="F2058" s="10">
        <v>44536</v>
      </c>
      <c r="G2058" s="9" t="s">
        <v>152</v>
      </c>
      <c r="H2058" s="11" t="s">
        <v>140</v>
      </c>
      <c r="I2058" s="9"/>
      <c r="J2058" s="12"/>
      <c r="K2058" s="9"/>
      <c r="L2058" s="12"/>
      <c r="M2058" s="11" t="s">
        <v>7718</v>
      </c>
      <c r="N2058" s="11"/>
      <c r="O2058" s="9" t="s">
        <v>6017</v>
      </c>
      <c r="P2058" s="9"/>
      <c r="Q2058" s="11"/>
      <c r="R2058" s="166" t="s">
        <v>1778</v>
      </c>
      <c r="S2058" s="166" t="s">
        <v>1778</v>
      </c>
      <c r="T2058" s="15" t="s">
        <v>505</v>
      </c>
      <c r="U2058" s="12"/>
      <c r="V2058" s="9"/>
      <c r="W2058" s="12" t="s">
        <v>93</v>
      </c>
      <c r="X2058" s="12"/>
      <c r="Y2058" s="12"/>
      <c r="Z2058" s="11"/>
      <c r="AA2058" s="14">
        <v>0</v>
      </c>
      <c r="AB2058" s="14">
        <v>0</v>
      </c>
      <c r="AC2058" s="14">
        <v>778500</v>
      </c>
      <c r="AD2058" s="14">
        <v>0</v>
      </c>
      <c r="AE2058" s="161">
        <f>SUM(TAMPData2202[[#This Row],[2022 PE Obligations]:[2022 Paving Obligations]])</f>
        <v>778500</v>
      </c>
      <c r="AF2058" s="14">
        <v>0</v>
      </c>
      <c r="AG2058" s="14">
        <v>0</v>
      </c>
      <c r="AH2058" s="14">
        <v>778500</v>
      </c>
      <c r="AI2058" s="14">
        <v>0</v>
      </c>
      <c r="AJ2058" s="14">
        <v>778500</v>
      </c>
      <c r="AK2058" s="16" t="s">
        <v>7719</v>
      </c>
    </row>
    <row r="2059" spans="1:37" ht="36" hidden="1" x14ac:dyDescent="0.35">
      <c r="A2059" s="159">
        <v>132158</v>
      </c>
      <c r="B2059" s="8">
        <v>4</v>
      </c>
      <c r="C2059" s="9" t="s">
        <v>85</v>
      </c>
      <c r="D2059" s="10">
        <v>44463</v>
      </c>
      <c r="E2059" s="9" t="s">
        <v>4418</v>
      </c>
      <c r="F2059" s="10">
        <v>44581</v>
      </c>
      <c r="G2059" s="9" t="s">
        <v>510</v>
      </c>
      <c r="H2059" s="11" t="s">
        <v>415</v>
      </c>
      <c r="I2059" s="9" t="s">
        <v>7720</v>
      </c>
      <c r="J2059" s="12"/>
      <c r="K2059" s="9" t="s">
        <v>7721</v>
      </c>
      <c r="L2059" s="12" t="s">
        <v>183</v>
      </c>
      <c r="M2059" s="11" t="s">
        <v>7722</v>
      </c>
      <c r="N2059" s="11" t="s">
        <v>7723</v>
      </c>
      <c r="O2059" s="9" t="s">
        <v>91</v>
      </c>
      <c r="P2059" s="9" t="s">
        <v>158</v>
      </c>
      <c r="Q2059" s="11"/>
      <c r="R2059" s="166" t="s">
        <v>47</v>
      </c>
      <c r="S2059" s="166" t="s">
        <v>46</v>
      </c>
      <c r="T2059" s="13">
        <v>0.43</v>
      </c>
      <c r="U2059" s="12"/>
      <c r="V2059" s="9"/>
      <c r="W2059" s="12" t="s">
        <v>93</v>
      </c>
      <c r="X2059" s="12" t="s">
        <v>103</v>
      </c>
      <c r="Y2059" s="153" t="s">
        <v>34</v>
      </c>
      <c r="Z2059" s="11"/>
      <c r="AA2059" s="14">
        <v>30000</v>
      </c>
      <c r="AB2059" s="14">
        <v>0</v>
      </c>
      <c r="AC2059" s="14">
        <v>0</v>
      </c>
      <c r="AD2059" s="14">
        <v>0</v>
      </c>
      <c r="AE2059" s="161">
        <f>SUM(TAMPData2202[[#This Row],[2022 PE Obligations]:[2022 Paving Obligations]])</f>
        <v>30000</v>
      </c>
      <c r="AF2059" s="14">
        <v>30000</v>
      </c>
      <c r="AG2059" s="14">
        <v>0</v>
      </c>
      <c r="AH2059" s="14">
        <v>0</v>
      </c>
      <c r="AI2059" s="14">
        <v>0</v>
      </c>
      <c r="AJ2059" s="14">
        <v>30000</v>
      </c>
      <c r="AK2059" s="16" t="s">
        <v>7724</v>
      </c>
    </row>
    <row r="2060" spans="1:37" hidden="1" x14ac:dyDescent="0.35">
      <c r="A2060" s="159">
        <v>132159</v>
      </c>
      <c r="B2060" s="8">
        <v>1</v>
      </c>
      <c r="C2060" s="9" t="s">
        <v>85</v>
      </c>
      <c r="D2060" s="10">
        <v>44463</v>
      </c>
      <c r="E2060" s="9" t="s">
        <v>189</v>
      </c>
      <c r="F2060" s="10">
        <v>44475</v>
      </c>
      <c r="G2060" s="9" t="s">
        <v>152</v>
      </c>
      <c r="H2060" s="11" t="s">
        <v>190</v>
      </c>
      <c r="I2060" s="9" t="s">
        <v>477</v>
      </c>
      <c r="J2060" s="12" t="s">
        <v>299</v>
      </c>
      <c r="K2060" s="9"/>
      <c r="L2060" s="12" t="s">
        <v>300</v>
      </c>
      <c r="M2060" s="11" t="s">
        <v>554</v>
      </c>
      <c r="N2060" s="11" t="s">
        <v>555</v>
      </c>
      <c r="O2060" s="9" t="s">
        <v>40</v>
      </c>
      <c r="P2060" s="9" t="s">
        <v>166</v>
      </c>
      <c r="Q2060" s="11"/>
      <c r="R2060" s="9" t="s">
        <v>39</v>
      </c>
      <c r="S2060" s="9" t="s">
        <v>45</v>
      </c>
      <c r="T2060" s="13">
        <v>2.5000000000000001E-2</v>
      </c>
      <c r="U2060" s="12"/>
      <c r="V2060" s="9"/>
      <c r="W2060" s="12" t="s">
        <v>93</v>
      </c>
      <c r="X2060" s="12" t="s">
        <v>303</v>
      </c>
      <c r="Y2060" s="153" t="s">
        <v>29</v>
      </c>
      <c r="Z2060" s="11" t="s">
        <v>556</v>
      </c>
      <c r="AA2060" s="14">
        <v>20000</v>
      </c>
      <c r="AB2060" s="14">
        <v>0</v>
      </c>
      <c r="AC2060" s="14">
        <v>0</v>
      </c>
      <c r="AD2060" s="14">
        <v>0</v>
      </c>
      <c r="AE2060" s="161">
        <f>SUM(TAMPData2202[[#This Row],[2022 PE Obligations]:[2022 Paving Obligations]])</f>
        <v>20000</v>
      </c>
      <c r="AF2060" s="14">
        <v>20000</v>
      </c>
      <c r="AG2060" s="14">
        <v>0</v>
      </c>
      <c r="AH2060" s="14">
        <v>0</v>
      </c>
      <c r="AI2060" s="14">
        <v>0</v>
      </c>
      <c r="AJ2060" s="14">
        <v>20000</v>
      </c>
      <c r="AK2060" s="16" t="s">
        <v>557</v>
      </c>
    </row>
    <row r="2061" spans="1:37" ht="36" hidden="1" x14ac:dyDescent="0.35">
      <c r="A2061" s="159">
        <v>132161</v>
      </c>
      <c r="B2061" s="8">
        <v>3</v>
      </c>
      <c r="C2061" s="9" t="s">
        <v>85</v>
      </c>
      <c r="D2061" s="10">
        <v>44463</v>
      </c>
      <c r="E2061" s="9" t="s">
        <v>6445</v>
      </c>
      <c r="F2061" s="10">
        <v>44536</v>
      </c>
      <c r="G2061" s="9" t="s">
        <v>152</v>
      </c>
      <c r="H2061" s="11" t="s">
        <v>140</v>
      </c>
      <c r="I2061" s="9"/>
      <c r="J2061" s="12"/>
      <c r="K2061" s="9"/>
      <c r="L2061" s="12"/>
      <c r="M2061" s="11" t="s">
        <v>7725</v>
      </c>
      <c r="N2061" s="11"/>
      <c r="O2061" s="9" t="s">
        <v>6017</v>
      </c>
      <c r="P2061" s="9"/>
      <c r="Q2061" s="11"/>
      <c r="R2061" s="166" t="s">
        <v>1778</v>
      </c>
      <c r="S2061" s="166" t="s">
        <v>1778</v>
      </c>
      <c r="T2061" s="15" t="s">
        <v>505</v>
      </c>
      <c r="U2061" s="12"/>
      <c r="V2061" s="9"/>
      <c r="W2061" s="12" t="s">
        <v>93</v>
      </c>
      <c r="X2061" s="12"/>
      <c r="Y2061" s="12"/>
      <c r="Z2061" s="11"/>
      <c r="AA2061" s="14">
        <v>0</v>
      </c>
      <c r="AB2061" s="14">
        <v>0</v>
      </c>
      <c r="AC2061" s="14">
        <v>110340</v>
      </c>
      <c r="AD2061" s="14">
        <v>0</v>
      </c>
      <c r="AE2061" s="161">
        <f>SUM(TAMPData2202[[#This Row],[2022 PE Obligations]:[2022 Paving Obligations]])</f>
        <v>110340</v>
      </c>
      <c r="AF2061" s="14">
        <v>0</v>
      </c>
      <c r="AG2061" s="14">
        <v>0</v>
      </c>
      <c r="AH2061" s="14">
        <v>110340</v>
      </c>
      <c r="AI2061" s="14">
        <v>0</v>
      </c>
      <c r="AJ2061" s="14">
        <v>110340</v>
      </c>
      <c r="AK2061" s="16" t="s">
        <v>7726</v>
      </c>
    </row>
    <row r="2062" spans="1:37" hidden="1" x14ac:dyDescent="0.35">
      <c r="A2062" s="159">
        <v>132162</v>
      </c>
      <c r="B2062" s="8">
        <v>1</v>
      </c>
      <c r="C2062" s="9" t="s">
        <v>85</v>
      </c>
      <c r="D2062" s="10">
        <v>44466</v>
      </c>
      <c r="E2062" s="9" t="s">
        <v>98</v>
      </c>
      <c r="F2062" s="10">
        <v>44501</v>
      </c>
      <c r="G2062" s="9" t="s">
        <v>143</v>
      </c>
      <c r="H2062" s="11" t="s">
        <v>2232</v>
      </c>
      <c r="I2062" s="9"/>
      <c r="J2062" s="12"/>
      <c r="K2062" s="9"/>
      <c r="L2062" s="12"/>
      <c r="M2062" s="11" t="s">
        <v>7727</v>
      </c>
      <c r="N2062" s="11" t="s">
        <v>7707</v>
      </c>
      <c r="O2062" s="9" t="s">
        <v>119</v>
      </c>
      <c r="P2062" s="9" t="s">
        <v>453</v>
      </c>
      <c r="Q2062" s="11"/>
      <c r="R2062" s="166" t="s">
        <v>1778</v>
      </c>
      <c r="S2062" s="166" t="s">
        <v>1778</v>
      </c>
      <c r="T2062" s="15" t="s">
        <v>505</v>
      </c>
      <c r="U2062" s="12"/>
      <c r="V2062" s="9"/>
      <c r="W2062" s="12" t="s">
        <v>93</v>
      </c>
      <c r="X2062" s="12"/>
      <c r="Y2062" s="12"/>
      <c r="Z2062" s="11"/>
      <c r="AA2062" s="14">
        <v>114996</v>
      </c>
      <c r="AB2062" s="14">
        <v>0</v>
      </c>
      <c r="AC2062" s="14">
        <v>0</v>
      </c>
      <c r="AD2062" s="14">
        <v>0</v>
      </c>
      <c r="AE2062" s="161">
        <f>SUM(TAMPData2202[[#This Row],[2022 PE Obligations]:[2022 Paving Obligations]])</f>
        <v>114996</v>
      </c>
      <c r="AF2062" s="14">
        <v>114996</v>
      </c>
      <c r="AG2062" s="14">
        <v>0</v>
      </c>
      <c r="AH2062" s="14">
        <v>0</v>
      </c>
      <c r="AI2062" s="14">
        <v>0</v>
      </c>
      <c r="AJ2062" s="14">
        <v>114996</v>
      </c>
      <c r="AK2062" s="16"/>
    </row>
    <row r="2063" spans="1:37" hidden="1" x14ac:dyDescent="0.35">
      <c r="A2063" s="159">
        <v>132163</v>
      </c>
      <c r="B2063" s="8">
        <v>1</v>
      </c>
      <c r="C2063" s="9" t="s">
        <v>85</v>
      </c>
      <c r="D2063" s="10">
        <v>44466</v>
      </c>
      <c r="E2063" s="9" t="s">
        <v>189</v>
      </c>
      <c r="F2063" s="10">
        <v>44475</v>
      </c>
      <c r="G2063" s="9" t="s">
        <v>152</v>
      </c>
      <c r="H2063" s="11" t="s">
        <v>190</v>
      </c>
      <c r="I2063" s="9" t="s">
        <v>477</v>
      </c>
      <c r="J2063" s="12" t="s">
        <v>299</v>
      </c>
      <c r="K2063" s="9"/>
      <c r="L2063" s="12" t="s">
        <v>300</v>
      </c>
      <c r="M2063" s="11" t="s">
        <v>558</v>
      </c>
      <c r="N2063" s="11" t="s">
        <v>559</v>
      </c>
      <c r="O2063" s="9" t="s">
        <v>40</v>
      </c>
      <c r="P2063" s="9" t="s">
        <v>166</v>
      </c>
      <c r="Q2063" s="11"/>
      <c r="R2063" s="9" t="s">
        <v>39</v>
      </c>
      <c r="S2063" s="9" t="s">
        <v>45</v>
      </c>
      <c r="T2063" s="13">
        <v>2.5000000000000001E-2</v>
      </c>
      <c r="U2063" s="12"/>
      <c r="V2063" s="9"/>
      <c r="W2063" s="12" t="s">
        <v>93</v>
      </c>
      <c r="X2063" s="12" t="s">
        <v>303</v>
      </c>
      <c r="Y2063" s="153" t="s">
        <v>29</v>
      </c>
      <c r="Z2063" s="11" t="s">
        <v>560</v>
      </c>
      <c r="AA2063" s="14">
        <v>20000</v>
      </c>
      <c r="AB2063" s="14">
        <v>0</v>
      </c>
      <c r="AC2063" s="14">
        <v>0</v>
      </c>
      <c r="AD2063" s="14">
        <v>0</v>
      </c>
      <c r="AE2063" s="161">
        <f>SUM(TAMPData2202[[#This Row],[2022 PE Obligations]:[2022 Paving Obligations]])</f>
        <v>20000</v>
      </c>
      <c r="AF2063" s="14">
        <v>20000</v>
      </c>
      <c r="AG2063" s="14">
        <v>0</v>
      </c>
      <c r="AH2063" s="14">
        <v>0</v>
      </c>
      <c r="AI2063" s="14">
        <v>0</v>
      </c>
      <c r="AJ2063" s="14">
        <v>20000</v>
      </c>
      <c r="AK2063" s="16" t="s">
        <v>561</v>
      </c>
    </row>
    <row r="2064" spans="1:37" hidden="1" x14ac:dyDescent="0.35">
      <c r="A2064" s="159">
        <v>132164</v>
      </c>
      <c r="B2064" s="8">
        <v>1</v>
      </c>
      <c r="C2064" s="9" t="s">
        <v>85</v>
      </c>
      <c r="D2064" s="10">
        <v>44466</v>
      </c>
      <c r="E2064" s="9" t="s">
        <v>189</v>
      </c>
      <c r="F2064" s="10">
        <v>44475</v>
      </c>
      <c r="G2064" s="9" t="s">
        <v>152</v>
      </c>
      <c r="H2064" s="11" t="s">
        <v>190</v>
      </c>
      <c r="I2064" s="9" t="s">
        <v>477</v>
      </c>
      <c r="J2064" s="12" t="s">
        <v>299</v>
      </c>
      <c r="K2064" s="9"/>
      <c r="L2064" s="12" t="s">
        <v>300</v>
      </c>
      <c r="M2064" s="11" t="s">
        <v>562</v>
      </c>
      <c r="N2064" s="11" t="s">
        <v>563</v>
      </c>
      <c r="O2064" s="9" t="s">
        <v>40</v>
      </c>
      <c r="P2064" s="9" t="s">
        <v>166</v>
      </c>
      <c r="Q2064" s="11"/>
      <c r="R2064" s="9" t="s">
        <v>39</v>
      </c>
      <c r="S2064" s="9" t="s">
        <v>45</v>
      </c>
      <c r="T2064" s="13">
        <v>0</v>
      </c>
      <c r="U2064" s="12"/>
      <c r="V2064" s="9"/>
      <c r="W2064" s="12" t="s">
        <v>93</v>
      </c>
      <c r="X2064" s="12" t="s">
        <v>303</v>
      </c>
      <c r="Y2064" s="153" t="s">
        <v>29</v>
      </c>
      <c r="Z2064" s="11" t="s">
        <v>564</v>
      </c>
      <c r="AA2064" s="14">
        <v>20000</v>
      </c>
      <c r="AB2064" s="14">
        <v>0</v>
      </c>
      <c r="AC2064" s="14">
        <v>0</v>
      </c>
      <c r="AD2064" s="14">
        <v>0</v>
      </c>
      <c r="AE2064" s="161">
        <f>SUM(TAMPData2202[[#This Row],[2022 PE Obligations]:[2022 Paving Obligations]])</f>
        <v>20000</v>
      </c>
      <c r="AF2064" s="14">
        <v>20000</v>
      </c>
      <c r="AG2064" s="14">
        <v>0</v>
      </c>
      <c r="AH2064" s="14">
        <v>0</v>
      </c>
      <c r="AI2064" s="14">
        <v>0</v>
      </c>
      <c r="AJ2064" s="14">
        <v>20000</v>
      </c>
      <c r="AK2064" s="16" t="s">
        <v>565</v>
      </c>
    </row>
    <row r="2065" spans="1:37" hidden="1" x14ac:dyDescent="0.35">
      <c r="A2065" s="159">
        <v>132165</v>
      </c>
      <c r="B2065" s="8">
        <v>1</v>
      </c>
      <c r="C2065" s="9" t="s">
        <v>85</v>
      </c>
      <c r="D2065" s="10">
        <v>44466</v>
      </c>
      <c r="E2065" s="9" t="s">
        <v>189</v>
      </c>
      <c r="F2065" s="10">
        <v>44475</v>
      </c>
      <c r="G2065" s="9" t="s">
        <v>152</v>
      </c>
      <c r="H2065" s="11" t="s">
        <v>190</v>
      </c>
      <c r="I2065" s="9" t="s">
        <v>477</v>
      </c>
      <c r="J2065" s="12" t="s">
        <v>299</v>
      </c>
      <c r="K2065" s="9"/>
      <c r="L2065" s="12" t="s">
        <v>300</v>
      </c>
      <c r="M2065" s="11" t="s">
        <v>566</v>
      </c>
      <c r="N2065" s="11" t="s">
        <v>567</v>
      </c>
      <c r="O2065" s="9" t="s">
        <v>40</v>
      </c>
      <c r="P2065" s="9" t="s">
        <v>166</v>
      </c>
      <c r="Q2065" s="11"/>
      <c r="R2065" s="9" t="s">
        <v>39</v>
      </c>
      <c r="S2065" s="9" t="s">
        <v>45</v>
      </c>
      <c r="T2065" s="13">
        <v>0.01</v>
      </c>
      <c r="U2065" s="12"/>
      <c r="V2065" s="9"/>
      <c r="W2065" s="12" t="s">
        <v>93</v>
      </c>
      <c r="X2065" s="12" t="s">
        <v>303</v>
      </c>
      <c r="Y2065" s="153" t="s">
        <v>29</v>
      </c>
      <c r="Z2065" s="11" t="s">
        <v>568</v>
      </c>
      <c r="AA2065" s="14">
        <v>20000</v>
      </c>
      <c r="AB2065" s="14">
        <v>0</v>
      </c>
      <c r="AC2065" s="14">
        <v>0</v>
      </c>
      <c r="AD2065" s="14">
        <v>0</v>
      </c>
      <c r="AE2065" s="161">
        <f>SUM(TAMPData2202[[#This Row],[2022 PE Obligations]:[2022 Paving Obligations]])</f>
        <v>20000</v>
      </c>
      <c r="AF2065" s="14">
        <v>20000</v>
      </c>
      <c r="AG2065" s="14">
        <v>0</v>
      </c>
      <c r="AH2065" s="14">
        <v>0</v>
      </c>
      <c r="AI2065" s="14">
        <v>0</v>
      </c>
      <c r="AJ2065" s="14">
        <v>20000</v>
      </c>
      <c r="AK2065" s="16" t="s">
        <v>569</v>
      </c>
    </row>
    <row r="2066" spans="1:37" hidden="1" x14ac:dyDescent="0.35">
      <c r="A2066" s="159">
        <v>132166</v>
      </c>
      <c r="B2066" s="8">
        <v>1</v>
      </c>
      <c r="C2066" s="9" t="s">
        <v>85</v>
      </c>
      <c r="D2066" s="10">
        <v>44466</v>
      </c>
      <c r="E2066" s="9" t="s">
        <v>189</v>
      </c>
      <c r="F2066" s="10">
        <v>44475</v>
      </c>
      <c r="G2066" s="9" t="s">
        <v>152</v>
      </c>
      <c r="H2066" s="11" t="s">
        <v>190</v>
      </c>
      <c r="I2066" s="9" t="s">
        <v>477</v>
      </c>
      <c r="J2066" s="12" t="s">
        <v>299</v>
      </c>
      <c r="K2066" s="9"/>
      <c r="L2066" s="12" t="s">
        <v>300</v>
      </c>
      <c r="M2066" s="11" t="s">
        <v>570</v>
      </c>
      <c r="N2066" s="11" t="s">
        <v>571</v>
      </c>
      <c r="O2066" s="9" t="s">
        <v>40</v>
      </c>
      <c r="P2066" s="9" t="s">
        <v>166</v>
      </c>
      <c r="Q2066" s="11"/>
      <c r="R2066" s="9" t="s">
        <v>39</v>
      </c>
      <c r="S2066" s="9" t="s">
        <v>45</v>
      </c>
      <c r="T2066" s="13">
        <v>0.01</v>
      </c>
      <c r="U2066" s="12"/>
      <c r="V2066" s="9"/>
      <c r="W2066" s="12" t="s">
        <v>93</v>
      </c>
      <c r="X2066" s="12" t="s">
        <v>303</v>
      </c>
      <c r="Y2066" s="153" t="s">
        <v>29</v>
      </c>
      <c r="Z2066" s="11" t="s">
        <v>572</v>
      </c>
      <c r="AA2066" s="14">
        <v>20000</v>
      </c>
      <c r="AB2066" s="14">
        <v>0</v>
      </c>
      <c r="AC2066" s="14">
        <v>0</v>
      </c>
      <c r="AD2066" s="14">
        <v>0</v>
      </c>
      <c r="AE2066" s="161">
        <f>SUM(TAMPData2202[[#This Row],[2022 PE Obligations]:[2022 Paving Obligations]])</f>
        <v>20000</v>
      </c>
      <c r="AF2066" s="14">
        <v>20000</v>
      </c>
      <c r="AG2066" s="14">
        <v>0</v>
      </c>
      <c r="AH2066" s="14">
        <v>0</v>
      </c>
      <c r="AI2066" s="14">
        <v>0</v>
      </c>
      <c r="AJ2066" s="14">
        <v>20000</v>
      </c>
      <c r="AK2066" s="16" t="s">
        <v>573</v>
      </c>
    </row>
    <row r="2067" spans="1:37" hidden="1" x14ac:dyDescent="0.35">
      <c r="A2067" s="159">
        <v>132167</v>
      </c>
      <c r="B2067" s="8">
        <v>3</v>
      </c>
      <c r="C2067" s="9" t="s">
        <v>85</v>
      </c>
      <c r="D2067" s="10">
        <v>44466</v>
      </c>
      <c r="E2067" s="9" t="s">
        <v>98</v>
      </c>
      <c r="F2067" s="10">
        <v>44501</v>
      </c>
      <c r="G2067" s="9" t="s">
        <v>143</v>
      </c>
      <c r="H2067" s="11" t="s">
        <v>1839</v>
      </c>
      <c r="I2067" s="9"/>
      <c r="J2067" s="12"/>
      <c r="K2067" s="9"/>
      <c r="L2067" s="12"/>
      <c r="M2067" s="11" t="s">
        <v>7728</v>
      </c>
      <c r="N2067" s="11" t="s">
        <v>7707</v>
      </c>
      <c r="O2067" s="9" t="s">
        <v>119</v>
      </c>
      <c r="P2067" s="9" t="s">
        <v>453</v>
      </c>
      <c r="Q2067" s="11"/>
      <c r="R2067" s="166" t="s">
        <v>1778</v>
      </c>
      <c r="S2067" s="166" t="s">
        <v>1778</v>
      </c>
      <c r="T2067" s="15" t="s">
        <v>505</v>
      </c>
      <c r="U2067" s="12"/>
      <c r="V2067" s="9"/>
      <c r="W2067" s="12" t="s">
        <v>93</v>
      </c>
      <c r="X2067" s="12"/>
      <c r="Y2067" s="12"/>
      <c r="Z2067" s="11"/>
      <c r="AA2067" s="14">
        <v>107802</v>
      </c>
      <c r="AB2067" s="14">
        <v>0</v>
      </c>
      <c r="AC2067" s="14">
        <v>0</v>
      </c>
      <c r="AD2067" s="14">
        <v>0</v>
      </c>
      <c r="AE2067" s="161">
        <f>SUM(TAMPData2202[[#This Row],[2022 PE Obligations]:[2022 Paving Obligations]])</f>
        <v>107802</v>
      </c>
      <c r="AF2067" s="14">
        <v>107802</v>
      </c>
      <c r="AG2067" s="14">
        <v>0</v>
      </c>
      <c r="AH2067" s="14">
        <v>0</v>
      </c>
      <c r="AI2067" s="14">
        <v>0</v>
      </c>
      <c r="AJ2067" s="14">
        <v>107802</v>
      </c>
      <c r="AK2067" s="16"/>
    </row>
    <row r="2068" spans="1:37" ht="36" hidden="1" x14ac:dyDescent="0.35">
      <c r="A2068" s="159">
        <v>132168</v>
      </c>
      <c r="B2068" s="8">
        <v>1</v>
      </c>
      <c r="C2068" s="9" t="s">
        <v>85</v>
      </c>
      <c r="D2068" s="10">
        <v>44467</v>
      </c>
      <c r="E2068" s="9" t="s">
        <v>1503</v>
      </c>
      <c r="F2068" s="10">
        <v>44596</v>
      </c>
      <c r="G2068" s="9" t="s">
        <v>1503</v>
      </c>
      <c r="H2068" s="11" t="s">
        <v>1588</v>
      </c>
      <c r="I2068" s="9" t="s">
        <v>1589</v>
      </c>
      <c r="J2068" s="12" t="s">
        <v>101</v>
      </c>
      <c r="K2068" s="9"/>
      <c r="L2068" s="12" t="s">
        <v>101</v>
      </c>
      <c r="M2068" s="11" t="s">
        <v>2205</v>
      </c>
      <c r="N2068" s="11" t="s">
        <v>2206</v>
      </c>
      <c r="O2068" s="9" t="s">
        <v>1509</v>
      </c>
      <c r="P2068" s="9" t="s">
        <v>1789</v>
      </c>
      <c r="Q2068" s="11"/>
      <c r="R2068" s="9" t="s">
        <v>47</v>
      </c>
      <c r="S2068" s="9" t="s">
        <v>45</v>
      </c>
      <c r="T2068" s="13">
        <v>0.21</v>
      </c>
      <c r="U2068" s="10">
        <v>45373</v>
      </c>
      <c r="V2068" s="9"/>
      <c r="W2068" s="12" t="s">
        <v>93</v>
      </c>
      <c r="X2068" s="12" t="s">
        <v>103</v>
      </c>
      <c r="Y2068" s="153" t="s">
        <v>32</v>
      </c>
      <c r="Z2068" s="11"/>
      <c r="AA2068" s="14">
        <v>75000</v>
      </c>
      <c r="AB2068" s="14">
        <v>0</v>
      </c>
      <c r="AC2068" s="14">
        <v>0</v>
      </c>
      <c r="AD2068" s="14">
        <v>0</v>
      </c>
      <c r="AE2068" s="161">
        <f>SUM(TAMPData2202[[#This Row],[2022 PE Obligations]:[2022 Paving Obligations]])</f>
        <v>75000</v>
      </c>
      <c r="AF2068" s="14">
        <v>75000</v>
      </c>
      <c r="AG2068" s="14">
        <v>0</v>
      </c>
      <c r="AH2068" s="14">
        <v>0</v>
      </c>
      <c r="AI2068" s="14">
        <v>0</v>
      </c>
      <c r="AJ2068" s="14">
        <v>75000</v>
      </c>
      <c r="AK2068" s="16" t="s">
        <v>2207</v>
      </c>
    </row>
    <row r="2069" spans="1:37" hidden="1" x14ac:dyDescent="0.35">
      <c r="A2069" s="159">
        <v>132169</v>
      </c>
      <c r="B2069" s="8">
        <v>1</v>
      </c>
      <c r="C2069" s="9" t="s">
        <v>85</v>
      </c>
      <c r="D2069" s="10">
        <v>44467</v>
      </c>
      <c r="E2069" s="9" t="s">
        <v>398</v>
      </c>
      <c r="F2069" s="10">
        <v>44484</v>
      </c>
      <c r="G2069" s="9" t="s">
        <v>152</v>
      </c>
      <c r="H2069" s="11" t="s">
        <v>1160</v>
      </c>
      <c r="I2069" s="9" t="s">
        <v>1695</v>
      </c>
      <c r="J2069" s="12" t="s">
        <v>101</v>
      </c>
      <c r="K2069" s="9"/>
      <c r="L2069" s="12" t="s">
        <v>101</v>
      </c>
      <c r="M2069" s="11" t="s">
        <v>1696</v>
      </c>
      <c r="N2069" s="11"/>
      <c r="O2069" s="9" t="s">
        <v>438</v>
      </c>
      <c r="P2069" s="9" t="s">
        <v>439</v>
      </c>
      <c r="Q2069" s="11"/>
      <c r="R2069" s="9" t="s">
        <v>39</v>
      </c>
      <c r="S2069" s="9" t="s">
        <v>46</v>
      </c>
      <c r="T2069" s="13">
        <v>0.03</v>
      </c>
      <c r="U2069" s="12"/>
      <c r="V2069" s="9"/>
      <c r="W2069" s="12" t="s">
        <v>93</v>
      </c>
      <c r="X2069" s="12" t="s">
        <v>103</v>
      </c>
      <c r="Y2069" s="153" t="s">
        <v>32</v>
      </c>
      <c r="Z2069" s="11" t="s">
        <v>1697</v>
      </c>
      <c r="AA2069" s="14">
        <v>0</v>
      </c>
      <c r="AB2069" s="14">
        <v>0</v>
      </c>
      <c r="AC2069" s="14">
        <v>80000</v>
      </c>
      <c r="AD2069" s="14">
        <v>0</v>
      </c>
      <c r="AE2069" s="161">
        <f>SUM(TAMPData2202[[#This Row],[2022 PE Obligations]:[2022 Paving Obligations]])</f>
        <v>80000</v>
      </c>
      <c r="AF2069" s="14">
        <v>0</v>
      </c>
      <c r="AG2069" s="14">
        <v>0</v>
      </c>
      <c r="AH2069" s="14">
        <v>80000</v>
      </c>
      <c r="AI2069" s="14">
        <v>0</v>
      </c>
      <c r="AJ2069" s="14">
        <v>80000</v>
      </c>
      <c r="AK2069" s="16" t="s">
        <v>1698</v>
      </c>
    </row>
    <row r="2070" spans="1:37" hidden="1" x14ac:dyDescent="0.35">
      <c r="A2070" s="159">
        <v>132170</v>
      </c>
      <c r="B2070" s="8">
        <v>2</v>
      </c>
      <c r="C2070" s="9" t="s">
        <v>85</v>
      </c>
      <c r="D2070" s="10">
        <v>44467</v>
      </c>
      <c r="E2070" s="9" t="s">
        <v>398</v>
      </c>
      <c r="F2070" s="10">
        <v>44484</v>
      </c>
      <c r="G2070" s="9" t="s">
        <v>152</v>
      </c>
      <c r="H2070" s="11" t="s">
        <v>838</v>
      </c>
      <c r="I2070" s="9" t="s">
        <v>839</v>
      </c>
      <c r="J2070" s="12" t="s">
        <v>101</v>
      </c>
      <c r="K2070" s="9"/>
      <c r="L2070" s="12" t="s">
        <v>101</v>
      </c>
      <c r="M2070" s="11" t="s">
        <v>840</v>
      </c>
      <c r="N2070" s="11"/>
      <c r="O2070" s="9" t="s">
        <v>438</v>
      </c>
      <c r="P2070" s="9" t="s">
        <v>439</v>
      </c>
      <c r="Q2070" s="11"/>
      <c r="R2070" s="9" t="s">
        <v>39</v>
      </c>
      <c r="S2070" s="9" t="s">
        <v>46</v>
      </c>
      <c r="T2070" s="13">
        <v>0.02</v>
      </c>
      <c r="U2070" s="12"/>
      <c r="V2070" s="9"/>
      <c r="W2070" s="12" t="s">
        <v>93</v>
      </c>
      <c r="X2070" s="12" t="s">
        <v>13</v>
      </c>
      <c r="Y2070" s="153" t="s">
        <v>31</v>
      </c>
      <c r="Z2070" s="11" t="s">
        <v>841</v>
      </c>
      <c r="AA2070" s="14">
        <v>0</v>
      </c>
      <c r="AB2070" s="14">
        <v>0</v>
      </c>
      <c r="AC2070" s="14">
        <v>94000</v>
      </c>
      <c r="AD2070" s="14">
        <v>0</v>
      </c>
      <c r="AE2070" s="161">
        <f>SUM(TAMPData2202[[#This Row],[2022 PE Obligations]:[2022 Paving Obligations]])</f>
        <v>94000</v>
      </c>
      <c r="AF2070" s="14">
        <v>0</v>
      </c>
      <c r="AG2070" s="14">
        <v>0</v>
      </c>
      <c r="AH2070" s="14">
        <v>94000</v>
      </c>
      <c r="AI2070" s="14">
        <v>0</v>
      </c>
      <c r="AJ2070" s="14">
        <v>94000</v>
      </c>
      <c r="AK2070" s="16" t="s">
        <v>842</v>
      </c>
    </row>
    <row r="2071" spans="1:37" hidden="1" x14ac:dyDescent="0.35">
      <c r="A2071" s="159">
        <v>132172</v>
      </c>
      <c r="B2071" s="8">
        <v>4</v>
      </c>
      <c r="C2071" s="9" t="s">
        <v>85</v>
      </c>
      <c r="D2071" s="10">
        <v>44467</v>
      </c>
      <c r="E2071" s="9" t="s">
        <v>1503</v>
      </c>
      <c r="F2071" s="10">
        <v>44594</v>
      </c>
      <c r="G2071" s="9" t="s">
        <v>98</v>
      </c>
      <c r="H2071" s="11" t="s">
        <v>2124</v>
      </c>
      <c r="I2071" s="9" t="s">
        <v>776</v>
      </c>
      <c r="J2071" s="12" t="s">
        <v>101</v>
      </c>
      <c r="K2071" s="9"/>
      <c r="L2071" s="12" t="s">
        <v>101</v>
      </c>
      <c r="M2071" s="11" t="s">
        <v>4466</v>
      </c>
      <c r="N2071" s="11"/>
      <c r="O2071" s="9" t="s">
        <v>1509</v>
      </c>
      <c r="P2071" s="9" t="s">
        <v>1783</v>
      </c>
      <c r="Q2071" s="11"/>
      <c r="R2071" s="9" t="s">
        <v>47</v>
      </c>
      <c r="S2071" s="9" t="s">
        <v>41</v>
      </c>
      <c r="T2071" s="13">
        <v>0.2</v>
      </c>
      <c r="U2071" s="12"/>
      <c r="V2071" s="9"/>
      <c r="W2071" s="12" t="s">
        <v>93</v>
      </c>
      <c r="X2071" s="12" t="s">
        <v>103</v>
      </c>
      <c r="Y2071" s="153" t="s">
        <v>32</v>
      </c>
      <c r="Z2071" s="11"/>
      <c r="AA2071" s="14">
        <v>49000</v>
      </c>
      <c r="AB2071" s="14">
        <v>0</v>
      </c>
      <c r="AC2071" s="14">
        <v>0</v>
      </c>
      <c r="AD2071" s="14">
        <v>0</v>
      </c>
      <c r="AE2071" s="161">
        <f>SUM(TAMPData2202[[#This Row],[2022 PE Obligations]:[2022 Paving Obligations]])</f>
        <v>49000</v>
      </c>
      <c r="AF2071" s="14">
        <v>49000</v>
      </c>
      <c r="AG2071" s="14">
        <v>0</v>
      </c>
      <c r="AH2071" s="14">
        <v>0</v>
      </c>
      <c r="AI2071" s="14">
        <v>0</v>
      </c>
      <c r="AJ2071" s="14">
        <v>49000</v>
      </c>
      <c r="AK2071" s="16" t="s">
        <v>4467</v>
      </c>
    </row>
    <row r="2072" spans="1:37" hidden="1" x14ac:dyDescent="0.35">
      <c r="A2072" s="159">
        <v>132174</v>
      </c>
      <c r="B2072" s="8">
        <v>2</v>
      </c>
      <c r="C2072" s="9" t="s">
        <v>85</v>
      </c>
      <c r="D2072" s="10">
        <v>44467</v>
      </c>
      <c r="E2072" s="9" t="s">
        <v>5969</v>
      </c>
      <c r="F2072" s="10">
        <v>44467</v>
      </c>
      <c r="G2072" s="9" t="s">
        <v>5969</v>
      </c>
      <c r="H2072" s="11" t="s">
        <v>1888</v>
      </c>
      <c r="I2072" s="9"/>
      <c r="J2072" s="12"/>
      <c r="K2072" s="9"/>
      <c r="L2072" s="12" t="s">
        <v>4981</v>
      </c>
      <c r="M2072" s="11" t="s">
        <v>7729</v>
      </c>
      <c r="N2072" s="11"/>
      <c r="O2072" s="9" t="s">
        <v>5405</v>
      </c>
      <c r="P2072" s="9"/>
      <c r="Q2072" s="11"/>
      <c r="R2072" s="166" t="s">
        <v>1778</v>
      </c>
      <c r="S2072" s="9"/>
      <c r="T2072" s="15" t="s">
        <v>505</v>
      </c>
      <c r="U2072" s="12"/>
      <c r="V2072" s="9"/>
      <c r="W2072" s="12" t="s">
        <v>93</v>
      </c>
      <c r="X2072" s="12"/>
      <c r="Y2072" s="12"/>
      <c r="Z2072" s="11"/>
      <c r="AA2072" s="14">
        <v>0</v>
      </c>
      <c r="AB2072" s="14">
        <v>0</v>
      </c>
      <c r="AC2072" s="14">
        <v>361206</v>
      </c>
      <c r="AD2072" s="14">
        <v>0</v>
      </c>
      <c r="AE2072" s="161">
        <f>SUM(TAMPData2202[[#This Row],[2022 PE Obligations]:[2022 Paving Obligations]])</f>
        <v>361206</v>
      </c>
      <c r="AF2072" s="14">
        <v>0</v>
      </c>
      <c r="AG2072" s="14">
        <v>0</v>
      </c>
      <c r="AH2072" s="14">
        <v>361206</v>
      </c>
      <c r="AI2072" s="14">
        <v>0</v>
      </c>
      <c r="AJ2072" s="14">
        <v>361206</v>
      </c>
      <c r="AK2072" s="16" t="s">
        <v>7730</v>
      </c>
    </row>
    <row r="2073" spans="1:37" hidden="1" x14ac:dyDescent="0.35">
      <c r="A2073" s="159">
        <v>132175</v>
      </c>
      <c r="B2073" s="8">
        <v>2</v>
      </c>
      <c r="C2073" s="9" t="s">
        <v>85</v>
      </c>
      <c r="D2073" s="10">
        <v>44467</v>
      </c>
      <c r="E2073" s="9" t="s">
        <v>5969</v>
      </c>
      <c r="F2073" s="10">
        <v>44467</v>
      </c>
      <c r="G2073" s="9" t="s">
        <v>5969</v>
      </c>
      <c r="H2073" s="11" t="s">
        <v>1888</v>
      </c>
      <c r="I2073" s="9"/>
      <c r="J2073" s="12"/>
      <c r="K2073" s="9"/>
      <c r="L2073" s="12" t="s">
        <v>4981</v>
      </c>
      <c r="M2073" s="11" t="s">
        <v>7731</v>
      </c>
      <c r="N2073" s="11"/>
      <c r="O2073" s="9" t="s">
        <v>5405</v>
      </c>
      <c r="P2073" s="9"/>
      <c r="Q2073" s="11"/>
      <c r="R2073" s="166" t="s">
        <v>1778</v>
      </c>
      <c r="S2073" s="9"/>
      <c r="T2073" s="15" t="s">
        <v>505</v>
      </c>
      <c r="U2073" s="12"/>
      <c r="V2073" s="9"/>
      <c r="W2073" s="12" t="s">
        <v>93</v>
      </c>
      <c r="X2073" s="12"/>
      <c r="Y2073" s="12"/>
      <c r="Z2073" s="11"/>
      <c r="AA2073" s="14">
        <v>0</v>
      </c>
      <c r="AB2073" s="14">
        <v>0</v>
      </c>
      <c r="AC2073" s="14">
        <v>168632</v>
      </c>
      <c r="AD2073" s="14">
        <v>0</v>
      </c>
      <c r="AE2073" s="161">
        <f>SUM(TAMPData2202[[#This Row],[2022 PE Obligations]:[2022 Paving Obligations]])</f>
        <v>168632</v>
      </c>
      <c r="AF2073" s="14">
        <v>0</v>
      </c>
      <c r="AG2073" s="14">
        <v>0</v>
      </c>
      <c r="AH2073" s="14">
        <v>168632</v>
      </c>
      <c r="AI2073" s="14">
        <v>0</v>
      </c>
      <c r="AJ2073" s="14">
        <v>168632</v>
      </c>
      <c r="AK2073" s="16" t="s">
        <v>7732</v>
      </c>
    </row>
    <row r="2074" spans="1:37" hidden="1" x14ac:dyDescent="0.35">
      <c r="A2074" s="159">
        <v>132176</v>
      </c>
      <c r="B2074" s="8">
        <v>1</v>
      </c>
      <c r="C2074" s="9" t="s">
        <v>85</v>
      </c>
      <c r="D2074" s="10">
        <v>44467</v>
      </c>
      <c r="E2074" s="9" t="s">
        <v>5969</v>
      </c>
      <c r="F2074" s="10">
        <v>44467</v>
      </c>
      <c r="G2074" s="9" t="s">
        <v>5969</v>
      </c>
      <c r="H2074" s="11" t="s">
        <v>2232</v>
      </c>
      <c r="I2074" s="9"/>
      <c r="J2074" s="12"/>
      <c r="K2074" s="9"/>
      <c r="L2074" s="12" t="s">
        <v>4981</v>
      </c>
      <c r="M2074" s="11" t="s">
        <v>7733</v>
      </c>
      <c r="N2074" s="11"/>
      <c r="O2074" s="9" t="s">
        <v>5405</v>
      </c>
      <c r="P2074" s="9"/>
      <c r="Q2074" s="11"/>
      <c r="R2074" s="166" t="s">
        <v>1778</v>
      </c>
      <c r="S2074" s="9"/>
      <c r="T2074" s="15" t="s">
        <v>505</v>
      </c>
      <c r="U2074" s="12"/>
      <c r="V2074" s="9"/>
      <c r="W2074" s="12" t="s">
        <v>93</v>
      </c>
      <c r="X2074" s="12"/>
      <c r="Y2074" s="12"/>
      <c r="Z2074" s="11"/>
      <c r="AA2074" s="14">
        <v>0</v>
      </c>
      <c r="AB2074" s="14">
        <v>0</v>
      </c>
      <c r="AC2074" s="14">
        <v>192568</v>
      </c>
      <c r="AD2074" s="14">
        <v>0</v>
      </c>
      <c r="AE2074" s="161">
        <f>SUM(TAMPData2202[[#This Row],[2022 PE Obligations]:[2022 Paving Obligations]])</f>
        <v>192568</v>
      </c>
      <c r="AF2074" s="14">
        <v>0</v>
      </c>
      <c r="AG2074" s="14">
        <v>0</v>
      </c>
      <c r="AH2074" s="14">
        <v>192568</v>
      </c>
      <c r="AI2074" s="14">
        <v>0</v>
      </c>
      <c r="AJ2074" s="14">
        <v>192568</v>
      </c>
      <c r="AK2074" s="16" t="s">
        <v>7734</v>
      </c>
    </row>
    <row r="2075" spans="1:37" hidden="1" x14ac:dyDescent="0.35">
      <c r="A2075" s="159">
        <v>132177</v>
      </c>
      <c r="B2075" s="8">
        <v>4</v>
      </c>
      <c r="C2075" s="9" t="s">
        <v>85</v>
      </c>
      <c r="D2075" s="10">
        <v>44467</v>
      </c>
      <c r="E2075" s="9" t="s">
        <v>5969</v>
      </c>
      <c r="F2075" s="10">
        <v>44536</v>
      </c>
      <c r="G2075" s="9" t="s">
        <v>152</v>
      </c>
      <c r="H2075" s="11" t="s">
        <v>196</v>
      </c>
      <c r="I2075" s="9"/>
      <c r="J2075" s="12"/>
      <c r="K2075" s="9"/>
      <c r="L2075" s="12" t="s">
        <v>4981</v>
      </c>
      <c r="M2075" s="11" t="s">
        <v>7735</v>
      </c>
      <c r="N2075" s="11"/>
      <c r="O2075" s="9" t="s">
        <v>5405</v>
      </c>
      <c r="P2075" s="9"/>
      <c r="Q2075" s="11"/>
      <c r="R2075" s="166" t="s">
        <v>1778</v>
      </c>
      <c r="S2075" s="9"/>
      <c r="T2075" s="15" t="s">
        <v>505</v>
      </c>
      <c r="U2075" s="12"/>
      <c r="V2075" s="9"/>
      <c r="W2075" s="12" t="s">
        <v>93</v>
      </c>
      <c r="X2075" s="12"/>
      <c r="Y2075" s="12"/>
      <c r="Z2075" s="11"/>
      <c r="AA2075" s="14">
        <v>0</v>
      </c>
      <c r="AB2075" s="14">
        <v>0</v>
      </c>
      <c r="AC2075" s="14">
        <v>146469</v>
      </c>
      <c r="AD2075" s="14">
        <v>0</v>
      </c>
      <c r="AE2075" s="161">
        <f>SUM(TAMPData2202[[#This Row],[2022 PE Obligations]:[2022 Paving Obligations]])</f>
        <v>146469</v>
      </c>
      <c r="AF2075" s="14">
        <v>0</v>
      </c>
      <c r="AG2075" s="14">
        <v>0</v>
      </c>
      <c r="AH2075" s="14">
        <v>146469</v>
      </c>
      <c r="AI2075" s="14">
        <v>0</v>
      </c>
      <c r="AJ2075" s="14">
        <v>146469</v>
      </c>
      <c r="AK2075" s="16" t="s">
        <v>7736</v>
      </c>
    </row>
    <row r="2076" spans="1:37" hidden="1" x14ac:dyDescent="0.35">
      <c r="A2076" s="159">
        <v>132178</v>
      </c>
      <c r="B2076" s="8">
        <v>4</v>
      </c>
      <c r="C2076" s="9" t="s">
        <v>85</v>
      </c>
      <c r="D2076" s="10">
        <v>44467</v>
      </c>
      <c r="E2076" s="9" t="s">
        <v>5969</v>
      </c>
      <c r="F2076" s="10">
        <v>44536</v>
      </c>
      <c r="G2076" s="9" t="s">
        <v>152</v>
      </c>
      <c r="H2076" s="11" t="s">
        <v>196</v>
      </c>
      <c r="I2076" s="9"/>
      <c r="J2076" s="12"/>
      <c r="K2076" s="9"/>
      <c r="L2076" s="12" t="s">
        <v>4981</v>
      </c>
      <c r="M2076" s="11" t="s">
        <v>7737</v>
      </c>
      <c r="N2076" s="11"/>
      <c r="O2076" s="9" t="s">
        <v>5405</v>
      </c>
      <c r="P2076" s="9"/>
      <c r="Q2076" s="11"/>
      <c r="R2076" s="166" t="s">
        <v>1778</v>
      </c>
      <c r="S2076" s="9"/>
      <c r="T2076" s="15" t="s">
        <v>505</v>
      </c>
      <c r="U2076" s="12"/>
      <c r="V2076" s="9"/>
      <c r="W2076" s="12" t="s">
        <v>93</v>
      </c>
      <c r="X2076" s="12"/>
      <c r="Y2076" s="12"/>
      <c r="Z2076" s="11"/>
      <c r="AA2076" s="14">
        <v>0</v>
      </c>
      <c r="AB2076" s="14">
        <v>0</v>
      </c>
      <c r="AC2076" s="14">
        <v>241031</v>
      </c>
      <c r="AD2076" s="14">
        <v>0</v>
      </c>
      <c r="AE2076" s="161">
        <f>SUM(TAMPData2202[[#This Row],[2022 PE Obligations]:[2022 Paving Obligations]])</f>
        <v>241031</v>
      </c>
      <c r="AF2076" s="14">
        <v>0</v>
      </c>
      <c r="AG2076" s="14">
        <v>0</v>
      </c>
      <c r="AH2076" s="14">
        <v>241031</v>
      </c>
      <c r="AI2076" s="14">
        <v>0</v>
      </c>
      <c r="AJ2076" s="14">
        <v>241031</v>
      </c>
      <c r="AK2076" s="16" t="s">
        <v>7738</v>
      </c>
    </row>
    <row r="2077" spans="1:37" hidden="1" x14ac:dyDescent="0.35">
      <c r="A2077" s="159">
        <v>132179</v>
      </c>
      <c r="B2077" s="8">
        <v>6</v>
      </c>
      <c r="C2077" s="9" t="s">
        <v>85</v>
      </c>
      <c r="D2077" s="10">
        <v>44467</v>
      </c>
      <c r="E2077" s="9" t="s">
        <v>5969</v>
      </c>
      <c r="F2077" s="10">
        <v>44467</v>
      </c>
      <c r="G2077" s="9" t="s">
        <v>5969</v>
      </c>
      <c r="H2077" s="11" t="s">
        <v>667</v>
      </c>
      <c r="I2077" s="9"/>
      <c r="J2077" s="12"/>
      <c r="K2077" s="9"/>
      <c r="L2077" s="12" t="s">
        <v>4981</v>
      </c>
      <c r="M2077" s="11" t="s">
        <v>7739</v>
      </c>
      <c r="N2077" s="11"/>
      <c r="O2077" s="9" t="s">
        <v>5405</v>
      </c>
      <c r="P2077" s="9"/>
      <c r="Q2077" s="11"/>
      <c r="R2077" s="166" t="s">
        <v>1778</v>
      </c>
      <c r="S2077" s="9"/>
      <c r="T2077" s="15" t="s">
        <v>505</v>
      </c>
      <c r="U2077" s="12"/>
      <c r="V2077" s="9"/>
      <c r="W2077" s="12" t="s">
        <v>93</v>
      </c>
      <c r="X2077" s="12"/>
      <c r="Y2077" s="12"/>
      <c r="Z2077" s="11"/>
      <c r="AA2077" s="14">
        <v>0</v>
      </c>
      <c r="AB2077" s="14">
        <v>0</v>
      </c>
      <c r="AC2077" s="14">
        <v>87533</v>
      </c>
      <c r="AD2077" s="14">
        <v>0</v>
      </c>
      <c r="AE2077" s="161">
        <f>SUM(TAMPData2202[[#This Row],[2022 PE Obligations]:[2022 Paving Obligations]])</f>
        <v>87533</v>
      </c>
      <c r="AF2077" s="14">
        <v>0</v>
      </c>
      <c r="AG2077" s="14">
        <v>0</v>
      </c>
      <c r="AH2077" s="14">
        <v>87533</v>
      </c>
      <c r="AI2077" s="14">
        <v>0</v>
      </c>
      <c r="AJ2077" s="14">
        <v>87533</v>
      </c>
      <c r="AK2077" s="16" t="s">
        <v>7740</v>
      </c>
    </row>
    <row r="2078" spans="1:37" hidden="1" x14ac:dyDescent="0.35">
      <c r="A2078" s="159">
        <v>132180</v>
      </c>
      <c r="B2078" s="8">
        <v>6</v>
      </c>
      <c r="C2078" s="9" t="s">
        <v>85</v>
      </c>
      <c r="D2078" s="10">
        <v>44467</v>
      </c>
      <c r="E2078" s="9" t="s">
        <v>5969</v>
      </c>
      <c r="F2078" s="10">
        <v>44467</v>
      </c>
      <c r="G2078" s="9" t="s">
        <v>5969</v>
      </c>
      <c r="H2078" s="11" t="s">
        <v>667</v>
      </c>
      <c r="I2078" s="9"/>
      <c r="J2078" s="12"/>
      <c r="K2078" s="9"/>
      <c r="L2078" s="12" t="s">
        <v>4981</v>
      </c>
      <c r="M2078" s="11" t="s">
        <v>7741</v>
      </c>
      <c r="N2078" s="11"/>
      <c r="O2078" s="9" t="s">
        <v>5405</v>
      </c>
      <c r="P2078" s="9"/>
      <c r="Q2078" s="11"/>
      <c r="R2078" s="166" t="s">
        <v>1778</v>
      </c>
      <c r="S2078" s="9"/>
      <c r="T2078" s="15" t="s">
        <v>505</v>
      </c>
      <c r="U2078" s="12"/>
      <c r="V2078" s="9"/>
      <c r="W2078" s="12" t="s">
        <v>93</v>
      </c>
      <c r="X2078" s="12"/>
      <c r="Y2078" s="12"/>
      <c r="Z2078" s="11"/>
      <c r="AA2078" s="14">
        <v>0</v>
      </c>
      <c r="AB2078" s="14">
        <v>0</v>
      </c>
      <c r="AC2078" s="14">
        <v>43771</v>
      </c>
      <c r="AD2078" s="14">
        <v>0</v>
      </c>
      <c r="AE2078" s="161">
        <f>SUM(TAMPData2202[[#This Row],[2022 PE Obligations]:[2022 Paving Obligations]])</f>
        <v>43771</v>
      </c>
      <c r="AF2078" s="14">
        <v>0</v>
      </c>
      <c r="AG2078" s="14">
        <v>0</v>
      </c>
      <c r="AH2078" s="14">
        <v>43771</v>
      </c>
      <c r="AI2078" s="14">
        <v>0</v>
      </c>
      <c r="AJ2078" s="14">
        <v>43771</v>
      </c>
      <c r="AK2078" s="16" t="s">
        <v>7742</v>
      </c>
    </row>
    <row r="2079" spans="1:37" hidden="1" x14ac:dyDescent="0.35">
      <c r="A2079" s="159">
        <v>132181</v>
      </c>
      <c r="B2079" s="8">
        <v>6</v>
      </c>
      <c r="C2079" s="9" t="s">
        <v>85</v>
      </c>
      <c r="D2079" s="10">
        <v>44467</v>
      </c>
      <c r="E2079" s="9" t="s">
        <v>5969</v>
      </c>
      <c r="F2079" s="10">
        <v>44467</v>
      </c>
      <c r="G2079" s="9" t="s">
        <v>5969</v>
      </c>
      <c r="H2079" s="11" t="s">
        <v>667</v>
      </c>
      <c r="I2079" s="9"/>
      <c r="J2079" s="12"/>
      <c r="K2079" s="9"/>
      <c r="L2079" s="12" t="s">
        <v>4981</v>
      </c>
      <c r="M2079" s="11" t="s">
        <v>7743</v>
      </c>
      <c r="N2079" s="11"/>
      <c r="O2079" s="9" t="s">
        <v>5405</v>
      </c>
      <c r="P2079" s="9"/>
      <c r="Q2079" s="11"/>
      <c r="R2079" s="166" t="s">
        <v>1778</v>
      </c>
      <c r="S2079" s="9"/>
      <c r="T2079" s="15" t="s">
        <v>505</v>
      </c>
      <c r="U2079" s="12"/>
      <c r="V2079" s="9"/>
      <c r="W2079" s="12" t="s">
        <v>93</v>
      </c>
      <c r="X2079" s="12"/>
      <c r="Y2079" s="12"/>
      <c r="Z2079" s="11"/>
      <c r="AA2079" s="14">
        <v>0</v>
      </c>
      <c r="AB2079" s="14">
        <v>0</v>
      </c>
      <c r="AC2079" s="14">
        <v>45176</v>
      </c>
      <c r="AD2079" s="14">
        <v>0</v>
      </c>
      <c r="AE2079" s="161">
        <f>SUM(TAMPData2202[[#This Row],[2022 PE Obligations]:[2022 Paving Obligations]])</f>
        <v>45176</v>
      </c>
      <c r="AF2079" s="14">
        <v>0</v>
      </c>
      <c r="AG2079" s="14">
        <v>0</v>
      </c>
      <c r="AH2079" s="14">
        <v>45176</v>
      </c>
      <c r="AI2079" s="14">
        <v>0</v>
      </c>
      <c r="AJ2079" s="14">
        <v>45176</v>
      </c>
      <c r="AK2079" s="16" t="s">
        <v>7744</v>
      </c>
    </row>
    <row r="2080" spans="1:37" hidden="1" x14ac:dyDescent="0.35">
      <c r="A2080" s="159">
        <v>132182</v>
      </c>
      <c r="B2080" s="8">
        <v>1</v>
      </c>
      <c r="C2080" s="9" t="s">
        <v>85</v>
      </c>
      <c r="D2080" s="10">
        <v>44467</v>
      </c>
      <c r="E2080" s="9" t="s">
        <v>5969</v>
      </c>
      <c r="F2080" s="10">
        <v>44473</v>
      </c>
      <c r="G2080" s="9" t="s">
        <v>152</v>
      </c>
      <c r="H2080" s="11" t="s">
        <v>689</v>
      </c>
      <c r="I2080" s="9"/>
      <c r="J2080" s="12"/>
      <c r="K2080" s="9"/>
      <c r="L2080" s="12" t="s">
        <v>4981</v>
      </c>
      <c r="M2080" s="11" t="s">
        <v>7745</v>
      </c>
      <c r="N2080" s="11"/>
      <c r="O2080" s="9" t="s">
        <v>5405</v>
      </c>
      <c r="P2080" s="9"/>
      <c r="Q2080" s="11"/>
      <c r="R2080" s="166" t="s">
        <v>1778</v>
      </c>
      <c r="S2080" s="9"/>
      <c r="T2080" s="15" t="s">
        <v>505</v>
      </c>
      <c r="U2080" s="12"/>
      <c r="V2080" s="9"/>
      <c r="W2080" s="12" t="s">
        <v>93</v>
      </c>
      <c r="X2080" s="12"/>
      <c r="Y2080" s="12"/>
      <c r="Z2080" s="11"/>
      <c r="AA2080" s="14">
        <v>0</v>
      </c>
      <c r="AB2080" s="14">
        <v>0</v>
      </c>
      <c r="AC2080" s="14">
        <v>855000</v>
      </c>
      <c r="AD2080" s="14">
        <v>0</v>
      </c>
      <c r="AE2080" s="161">
        <f>SUM(TAMPData2202[[#This Row],[2022 PE Obligations]:[2022 Paving Obligations]])</f>
        <v>855000</v>
      </c>
      <c r="AF2080" s="14">
        <v>0</v>
      </c>
      <c r="AG2080" s="14">
        <v>0</v>
      </c>
      <c r="AH2080" s="14">
        <v>855000</v>
      </c>
      <c r="AI2080" s="14">
        <v>0</v>
      </c>
      <c r="AJ2080" s="14">
        <v>855000</v>
      </c>
      <c r="AK2080" s="16" t="s">
        <v>7746</v>
      </c>
    </row>
    <row r="2081" spans="1:37" ht="36" hidden="1" x14ac:dyDescent="0.35">
      <c r="A2081" s="159">
        <v>132183</v>
      </c>
      <c r="B2081" s="8">
        <v>1</v>
      </c>
      <c r="C2081" s="9" t="s">
        <v>85</v>
      </c>
      <c r="D2081" s="10">
        <v>44467</v>
      </c>
      <c r="E2081" s="9" t="s">
        <v>5969</v>
      </c>
      <c r="F2081" s="10">
        <v>44536</v>
      </c>
      <c r="G2081" s="9" t="s">
        <v>152</v>
      </c>
      <c r="H2081" s="11" t="s">
        <v>297</v>
      </c>
      <c r="I2081" s="9"/>
      <c r="J2081" s="12"/>
      <c r="K2081" s="9"/>
      <c r="L2081" s="12" t="s">
        <v>4981</v>
      </c>
      <c r="M2081" s="11" t="s">
        <v>7747</v>
      </c>
      <c r="N2081" s="11"/>
      <c r="O2081" s="9" t="s">
        <v>5405</v>
      </c>
      <c r="P2081" s="9"/>
      <c r="Q2081" s="11"/>
      <c r="R2081" s="166" t="s">
        <v>1778</v>
      </c>
      <c r="S2081" s="9"/>
      <c r="T2081" s="15" t="s">
        <v>505</v>
      </c>
      <c r="U2081" s="12"/>
      <c r="V2081" s="9"/>
      <c r="W2081" s="12" t="s">
        <v>93</v>
      </c>
      <c r="X2081" s="12"/>
      <c r="Y2081" s="12"/>
      <c r="Z2081" s="11"/>
      <c r="AA2081" s="14">
        <v>0</v>
      </c>
      <c r="AB2081" s="14">
        <v>0</v>
      </c>
      <c r="AC2081" s="14">
        <v>508772</v>
      </c>
      <c r="AD2081" s="14">
        <v>0</v>
      </c>
      <c r="AE2081" s="161">
        <f>SUM(TAMPData2202[[#This Row],[2022 PE Obligations]:[2022 Paving Obligations]])</f>
        <v>508772</v>
      </c>
      <c r="AF2081" s="14">
        <v>0</v>
      </c>
      <c r="AG2081" s="14">
        <v>0</v>
      </c>
      <c r="AH2081" s="14">
        <v>508772</v>
      </c>
      <c r="AI2081" s="14">
        <v>0</v>
      </c>
      <c r="AJ2081" s="14">
        <v>508772</v>
      </c>
      <c r="AK2081" s="16" t="s">
        <v>7748</v>
      </c>
    </row>
    <row r="2082" spans="1:37" hidden="1" x14ac:dyDescent="0.35">
      <c r="A2082" s="159">
        <v>132184</v>
      </c>
      <c r="B2082" s="8">
        <v>2</v>
      </c>
      <c r="C2082" s="9" t="s">
        <v>85</v>
      </c>
      <c r="D2082" s="10">
        <v>44467</v>
      </c>
      <c r="E2082" s="9" t="s">
        <v>5969</v>
      </c>
      <c r="F2082" s="10">
        <v>44536</v>
      </c>
      <c r="G2082" s="9" t="s">
        <v>152</v>
      </c>
      <c r="H2082" s="11" t="s">
        <v>223</v>
      </c>
      <c r="I2082" s="9"/>
      <c r="J2082" s="12"/>
      <c r="K2082" s="9"/>
      <c r="L2082" s="12" t="s">
        <v>4981</v>
      </c>
      <c r="M2082" s="11" t="s">
        <v>7749</v>
      </c>
      <c r="N2082" s="11"/>
      <c r="O2082" s="9" t="s">
        <v>5405</v>
      </c>
      <c r="P2082" s="9"/>
      <c r="Q2082" s="11"/>
      <c r="R2082" s="166" t="s">
        <v>1778</v>
      </c>
      <c r="S2082" s="9"/>
      <c r="T2082" s="15" t="s">
        <v>505</v>
      </c>
      <c r="U2082" s="12"/>
      <c r="V2082" s="9"/>
      <c r="W2082" s="12" t="s">
        <v>93</v>
      </c>
      <c r="X2082" s="12"/>
      <c r="Y2082" s="12"/>
      <c r="Z2082" s="11"/>
      <c r="AA2082" s="14">
        <v>0</v>
      </c>
      <c r="AB2082" s="14">
        <v>0</v>
      </c>
      <c r="AC2082" s="14">
        <v>691716</v>
      </c>
      <c r="AD2082" s="14">
        <v>0</v>
      </c>
      <c r="AE2082" s="161">
        <f>SUM(TAMPData2202[[#This Row],[2022 PE Obligations]:[2022 Paving Obligations]])</f>
        <v>691716</v>
      </c>
      <c r="AF2082" s="14">
        <v>0</v>
      </c>
      <c r="AG2082" s="14">
        <v>0</v>
      </c>
      <c r="AH2082" s="14">
        <v>691716</v>
      </c>
      <c r="AI2082" s="14">
        <v>0</v>
      </c>
      <c r="AJ2082" s="14">
        <v>691716</v>
      </c>
      <c r="AK2082" s="16" t="s">
        <v>7750</v>
      </c>
    </row>
    <row r="2083" spans="1:37" hidden="1" x14ac:dyDescent="0.35">
      <c r="A2083" s="159">
        <v>132185</v>
      </c>
      <c r="B2083" s="8">
        <v>6</v>
      </c>
      <c r="C2083" s="9" t="s">
        <v>85</v>
      </c>
      <c r="D2083" s="10">
        <v>44467</v>
      </c>
      <c r="E2083" s="9" t="s">
        <v>5969</v>
      </c>
      <c r="F2083" s="10">
        <v>44467</v>
      </c>
      <c r="G2083" s="9" t="s">
        <v>5969</v>
      </c>
      <c r="H2083" s="11" t="s">
        <v>667</v>
      </c>
      <c r="I2083" s="9"/>
      <c r="J2083" s="12"/>
      <c r="K2083" s="9"/>
      <c r="L2083" s="12" t="s">
        <v>4981</v>
      </c>
      <c r="M2083" s="11" t="s">
        <v>7751</v>
      </c>
      <c r="N2083" s="11"/>
      <c r="O2083" s="9" t="s">
        <v>5405</v>
      </c>
      <c r="P2083" s="9"/>
      <c r="Q2083" s="11"/>
      <c r="R2083" s="166" t="s">
        <v>1778</v>
      </c>
      <c r="S2083" s="9"/>
      <c r="T2083" s="15" t="s">
        <v>505</v>
      </c>
      <c r="U2083" s="12"/>
      <c r="V2083" s="9"/>
      <c r="W2083" s="12" t="s">
        <v>93</v>
      </c>
      <c r="X2083" s="12"/>
      <c r="Y2083" s="12"/>
      <c r="Z2083" s="11"/>
      <c r="AA2083" s="14">
        <v>0</v>
      </c>
      <c r="AB2083" s="14">
        <v>0</v>
      </c>
      <c r="AC2083" s="14">
        <v>43771</v>
      </c>
      <c r="AD2083" s="14">
        <v>0</v>
      </c>
      <c r="AE2083" s="161">
        <f>SUM(TAMPData2202[[#This Row],[2022 PE Obligations]:[2022 Paving Obligations]])</f>
        <v>43771</v>
      </c>
      <c r="AF2083" s="14">
        <v>0</v>
      </c>
      <c r="AG2083" s="14">
        <v>0</v>
      </c>
      <c r="AH2083" s="14">
        <v>43771</v>
      </c>
      <c r="AI2083" s="14">
        <v>0</v>
      </c>
      <c r="AJ2083" s="14">
        <v>43771</v>
      </c>
      <c r="AK2083" s="16" t="s">
        <v>7752</v>
      </c>
    </row>
    <row r="2084" spans="1:37" hidden="1" x14ac:dyDescent="0.35">
      <c r="A2084" s="159">
        <v>132187</v>
      </c>
      <c r="B2084" s="8">
        <v>2</v>
      </c>
      <c r="C2084" s="9" t="s">
        <v>85</v>
      </c>
      <c r="D2084" s="10">
        <v>44467</v>
      </c>
      <c r="E2084" s="9" t="s">
        <v>5969</v>
      </c>
      <c r="F2084" s="10">
        <v>44536</v>
      </c>
      <c r="G2084" s="9" t="s">
        <v>152</v>
      </c>
      <c r="H2084" s="11" t="s">
        <v>128</v>
      </c>
      <c r="I2084" s="9"/>
      <c r="J2084" s="12"/>
      <c r="K2084" s="9"/>
      <c r="L2084" s="12" t="s">
        <v>4981</v>
      </c>
      <c r="M2084" s="11" t="s">
        <v>7753</v>
      </c>
      <c r="N2084" s="11"/>
      <c r="O2084" s="9" t="s">
        <v>5405</v>
      </c>
      <c r="P2084" s="9"/>
      <c r="Q2084" s="11"/>
      <c r="R2084" s="166" t="s">
        <v>1778</v>
      </c>
      <c r="S2084" s="9"/>
      <c r="T2084" s="15" t="s">
        <v>505</v>
      </c>
      <c r="U2084" s="12"/>
      <c r="V2084" s="9"/>
      <c r="W2084" s="12" t="s">
        <v>93</v>
      </c>
      <c r="X2084" s="12"/>
      <c r="Y2084" s="12"/>
      <c r="Z2084" s="11"/>
      <c r="AA2084" s="14">
        <v>0</v>
      </c>
      <c r="AB2084" s="14">
        <v>0</v>
      </c>
      <c r="AC2084" s="14">
        <v>4775</v>
      </c>
      <c r="AD2084" s="14">
        <v>0</v>
      </c>
      <c r="AE2084" s="161">
        <f>SUM(TAMPData2202[[#This Row],[2022 PE Obligations]:[2022 Paving Obligations]])</f>
        <v>4775</v>
      </c>
      <c r="AF2084" s="14">
        <v>0</v>
      </c>
      <c r="AG2084" s="14">
        <v>0</v>
      </c>
      <c r="AH2084" s="14">
        <v>4775</v>
      </c>
      <c r="AI2084" s="14">
        <v>0</v>
      </c>
      <c r="AJ2084" s="14">
        <v>4775</v>
      </c>
      <c r="AK2084" s="16" t="s">
        <v>7754</v>
      </c>
    </row>
    <row r="2085" spans="1:37" hidden="1" x14ac:dyDescent="0.35">
      <c r="A2085" s="159">
        <v>132188</v>
      </c>
      <c r="B2085" s="8">
        <v>2</v>
      </c>
      <c r="C2085" s="9" t="s">
        <v>85</v>
      </c>
      <c r="D2085" s="10">
        <v>44467</v>
      </c>
      <c r="E2085" s="9" t="s">
        <v>5969</v>
      </c>
      <c r="F2085" s="10">
        <v>44536</v>
      </c>
      <c r="G2085" s="9" t="s">
        <v>152</v>
      </c>
      <c r="H2085" s="11" t="s">
        <v>128</v>
      </c>
      <c r="I2085" s="9"/>
      <c r="J2085" s="12"/>
      <c r="K2085" s="9"/>
      <c r="L2085" s="12" t="s">
        <v>4981</v>
      </c>
      <c r="M2085" s="11" t="s">
        <v>7755</v>
      </c>
      <c r="N2085" s="11"/>
      <c r="O2085" s="9" t="s">
        <v>5405</v>
      </c>
      <c r="P2085" s="9"/>
      <c r="Q2085" s="11"/>
      <c r="R2085" s="166" t="s">
        <v>1778</v>
      </c>
      <c r="S2085" s="9"/>
      <c r="T2085" s="15" t="s">
        <v>505</v>
      </c>
      <c r="U2085" s="12"/>
      <c r="V2085" s="9"/>
      <c r="W2085" s="12" t="s">
        <v>93</v>
      </c>
      <c r="X2085" s="12"/>
      <c r="Y2085" s="12"/>
      <c r="Z2085" s="11"/>
      <c r="AA2085" s="14">
        <v>0</v>
      </c>
      <c r="AB2085" s="14">
        <v>0</v>
      </c>
      <c r="AC2085" s="14">
        <v>94559</v>
      </c>
      <c r="AD2085" s="14">
        <v>0</v>
      </c>
      <c r="AE2085" s="161">
        <f>SUM(TAMPData2202[[#This Row],[2022 PE Obligations]:[2022 Paving Obligations]])</f>
        <v>94559</v>
      </c>
      <c r="AF2085" s="14">
        <v>0</v>
      </c>
      <c r="AG2085" s="14">
        <v>0</v>
      </c>
      <c r="AH2085" s="14">
        <v>94559</v>
      </c>
      <c r="AI2085" s="14">
        <v>0</v>
      </c>
      <c r="AJ2085" s="14">
        <v>94559</v>
      </c>
      <c r="AK2085" s="16" t="s">
        <v>7756</v>
      </c>
    </row>
    <row r="2086" spans="1:37" hidden="1" x14ac:dyDescent="0.35">
      <c r="A2086" s="159">
        <v>132189</v>
      </c>
      <c r="B2086" s="8">
        <v>2</v>
      </c>
      <c r="C2086" s="9" t="s">
        <v>85</v>
      </c>
      <c r="D2086" s="10">
        <v>44467</v>
      </c>
      <c r="E2086" s="9" t="s">
        <v>5969</v>
      </c>
      <c r="F2086" s="10">
        <v>44467</v>
      </c>
      <c r="G2086" s="9" t="s">
        <v>5969</v>
      </c>
      <c r="H2086" s="11" t="s">
        <v>1888</v>
      </c>
      <c r="I2086" s="9"/>
      <c r="J2086" s="12"/>
      <c r="K2086" s="9"/>
      <c r="L2086" s="12" t="s">
        <v>4981</v>
      </c>
      <c r="M2086" s="11" t="s">
        <v>7757</v>
      </c>
      <c r="N2086" s="11"/>
      <c r="O2086" s="9" t="s">
        <v>5405</v>
      </c>
      <c r="P2086" s="9"/>
      <c r="Q2086" s="11"/>
      <c r="R2086" s="166" t="s">
        <v>1778</v>
      </c>
      <c r="S2086" s="9"/>
      <c r="T2086" s="15" t="s">
        <v>505</v>
      </c>
      <c r="U2086" s="12"/>
      <c r="V2086" s="9"/>
      <c r="W2086" s="12" t="s">
        <v>93</v>
      </c>
      <c r="X2086" s="12"/>
      <c r="Y2086" s="12"/>
      <c r="Z2086" s="11"/>
      <c r="AA2086" s="14">
        <v>0</v>
      </c>
      <c r="AB2086" s="14">
        <v>0</v>
      </c>
      <c r="AC2086" s="14">
        <v>222428</v>
      </c>
      <c r="AD2086" s="14">
        <v>0</v>
      </c>
      <c r="AE2086" s="161">
        <f>SUM(TAMPData2202[[#This Row],[2022 PE Obligations]:[2022 Paving Obligations]])</f>
        <v>222428</v>
      </c>
      <c r="AF2086" s="14">
        <v>0</v>
      </c>
      <c r="AG2086" s="14">
        <v>0</v>
      </c>
      <c r="AH2086" s="14">
        <v>222428</v>
      </c>
      <c r="AI2086" s="14">
        <v>0</v>
      </c>
      <c r="AJ2086" s="14">
        <v>222428</v>
      </c>
      <c r="AK2086" s="16" t="s">
        <v>7758</v>
      </c>
    </row>
    <row r="2087" spans="1:37" hidden="1" x14ac:dyDescent="0.35">
      <c r="A2087" s="159">
        <v>132190</v>
      </c>
      <c r="B2087" s="8">
        <v>3</v>
      </c>
      <c r="C2087" s="9" t="s">
        <v>122</v>
      </c>
      <c r="D2087" s="10">
        <v>44468</v>
      </c>
      <c r="E2087" s="9" t="s">
        <v>98</v>
      </c>
      <c r="F2087" s="10">
        <v>44552.875208333331</v>
      </c>
      <c r="G2087" s="9" t="s">
        <v>241</v>
      </c>
      <c r="H2087" s="11" t="s">
        <v>306</v>
      </c>
      <c r="I2087" s="9" t="s">
        <v>292</v>
      </c>
      <c r="J2087" s="12" t="s">
        <v>101</v>
      </c>
      <c r="K2087" s="9"/>
      <c r="L2087" s="12" t="s">
        <v>101</v>
      </c>
      <c r="M2087" s="11" t="s">
        <v>7759</v>
      </c>
      <c r="N2087" s="11" t="s">
        <v>7760</v>
      </c>
      <c r="O2087" s="9" t="s">
        <v>119</v>
      </c>
      <c r="P2087" s="9" t="s">
        <v>19</v>
      </c>
      <c r="Q2087" s="11"/>
      <c r="R2087" s="166" t="s">
        <v>1778</v>
      </c>
      <c r="S2087" s="9"/>
      <c r="T2087" s="15" t="s">
        <v>505</v>
      </c>
      <c r="U2087" s="10">
        <v>44540</v>
      </c>
      <c r="V2087" s="9"/>
      <c r="W2087" s="12" t="s">
        <v>93</v>
      </c>
      <c r="X2087" s="12"/>
      <c r="Y2087" s="12"/>
      <c r="Z2087" s="11"/>
      <c r="AA2087" s="14">
        <v>10000</v>
      </c>
      <c r="AB2087" s="14">
        <v>0</v>
      </c>
      <c r="AC2087" s="14">
        <v>411898</v>
      </c>
      <c r="AD2087" s="14">
        <v>0</v>
      </c>
      <c r="AE2087" s="161">
        <f>SUM(TAMPData2202[[#This Row],[2022 PE Obligations]:[2022 Paving Obligations]])</f>
        <v>421898</v>
      </c>
      <c r="AF2087" s="14">
        <v>10000</v>
      </c>
      <c r="AG2087" s="14">
        <v>0</v>
      </c>
      <c r="AH2087" s="14">
        <v>411898</v>
      </c>
      <c r="AI2087" s="14">
        <v>0</v>
      </c>
      <c r="AJ2087" s="14">
        <v>421898</v>
      </c>
      <c r="AK2087" s="16" t="s">
        <v>7761</v>
      </c>
    </row>
    <row r="2088" spans="1:37" hidden="1" x14ac:dyDescent="0.35">
      <c r="A2088" s="159">
        <v>132191</v>
      </c>
      <c r="B2088" s="8">
        <v>3</v>
      </c>
      <c r="C2088" s="9" t="s">
        <v>122</v>
      </c>
      <c r="D2088" s="10">
        <v>44468</v>
      </c>
      <c r="E2088" s="9" t="s">
        <v>98</v>
      </c>
      <c r="F2088" s="10">
        <v>44552.875208333331</v>
      </c>
      <c r="G2088" s="9" t="s">
        <v>241</v>
      </c>
      <c r="H2088" s="11" t="s">
        <v>1839</v>
      </c>
      <c r="I2088" s="9" t="s">
        <v>790</v>
      </c>
      <c r="J2088" s="12" t="s">
        <v>101</v>
      </c>
      <c r="K2088" s="9"/>
      <c r="L2088" s="12" t="s">
        <v>101</v>
      </c>
      <c r="M2088" s="11" t="s">
        <v>7762</v>
      </c>
      <c r="N2088" s="11" t="s">
        <v>7763</v>
      </c>
      <c r="O2088" s="9" t="s">
        <v>119</v>
      </c>
      <c r="P2088" s="9" t="s">
        <v>5327</v>
      </c>
      <c r="Q2088" s="11"/>
      <c r="R2088" s="166" t="s">
        <v>1778</v>
      </c>
      <c r="S2088" s="9"/>
      <c r="T2088" s="15" t="s">
        <v>505</v>
      </c>
      <c r="U2088" s="10">
        <v>44540</v>
      </c>
      <c r="V2088" s="9"/>
      <c r="W2088" s="12" t="s">
        <v>93</v>
      </c>
      <c r="X2088" s="12"/>
      <c r="Y2088" s="12"/>
      <c r="Z2088" s="11"/>
      <c r="AA2088" s="14">
        <v>10000</v>
      </c>
      <c r="AB2088" s="14">
        <v>0</v>
      </c>
      <c r="AC2088" s="14">
        <v>191976</v>
      </c>
      <c r="AD2088" s="14">
        <v>0</v>
      </c>
      <c r="AE2088" s="161">
        <f>SUM(TAMPData2202[[#This Row],[2022 PE Obligations]:[2022 Paving Obligations]])</f>
        <v>201976</v>
      </c>
      <c r="AF2088" s="14">
        <v>10000</v>
      </c>
      <c r="AG2088" s="14">
        <v>0</v>
      </c>
      <c r="AH2088" s="14">
        <v>191976</v>
      </c>
      <c r="AI2088" s="14">
        <v>0</v>
      </c>
      <c r="AJ2088" s="14">
        <v>201976</v>
      </c>
      <c r="AK2088" s="16" t="s">
        <v>7764</v>
      </c>
    </row>
    <row r="2089" spans="1:37" ht="36" hidden="1" x14ac:dyDescent="0.35">
      <c r="A2089" s="159">
        <v>132192</v>
      </c>
      <c r="B2089" s="8">
        <v>1</v>
      </c>
      <c r="C2089" s="9" t="s">
        <v>85</v>
      </c>
      <c r="D2089" s="10">
        <v>44468</v>
      </c>
      <c r="E2089" s="9" t="s">
        <v>98</v>
      </c>
      <c r="F2089" s="10">
        <v>44536</v>
      </c>
      <c r="G2089" s="9" t="s">
        <v>152</v>
      </c>
      <c r="H2089" s="11" t="s">
        <v>1588</v>
      </c>
      <c r="I2089" s="9"/>
      <c r="J2089" s="12"/>
      <c r="K2089" s="9"/>
      <c r="L2089" s="12"/>
      <c r="M2089" s="11" t="s">
        <v>7765</v>
      </c>
      <c r="N2089" s="11" t="s">
        <v>7766</v>
      </c>
      <c r="O2089" s="9" t="s">
        <v>103</v>
      </c>
      <c r="P2089" s="9" t="s">
        <v>4992</v>
      </c>
      <c r="Q2089" s="11"/>
      <c r="R2089" s="166" t="s">
        <v>1778</v>
      </c>
      <c r="S2089" s="166" t="s">
        <v>1778</v>
      </c>
      <c r="T2089" s="15" t="s">
        <v>505</v>
      </c>
      <c r="U2089" s="12"/>
      <c r="V2089" s="9"/>
      <c r="W2089" s="12" t="s">
        <v>93</v>
      </c>
      <c r="X2089" s="12"/>
      <c r="Y2089" s="12"/>
      <c r="Z2089" s="11"/>
      <c r="AA2089" s="14">
        <v>0</v>
      </c>
      <c r="AB2089" s="14">
        <v>0</v>
      </c>
      <c r="AC2089" s="14">
        <v>880000</v>
      </c>
      <c r="AD2089" s="14">
        <v>0</v>
      </c>
      <c r="AE2089" s="161">
        <f>SUM(TAMPData2202[[#This Row],[2022 PE Obligations]:[2022 Paving Obligations]])</f>
        <v>880000</v>
      </c>
      <c r="AF2089" s="14">
        <v>0</v>
      </c>
      <c r="AG2089" s="14">
        <v>0</v>
      </c>
      <c r="AH2089" s="14">
        <v>880000</v>
      </c>
      <c r="AI2089" s="14">
        <v>0</v>
      </c>
      <c r="AJ2089" s="14">
        <v>880000</v>
      </c>
      <c r="AK2089" s="16" t="s">
        <v>7767</v>
      </c>
    </row>
    <row r="2090" spans="1:37" hidden="1" x14ac:dyDescent="0.35">
      <c r="A2090" s="159">
        <v>132193</v>
      </c>
      <c r="B2090" s="8">
        <v>1</v>
      </c>
      <c r="C2090" s="9" t="s">
        <v>85</v>
      </c>
      <c r="D2090" s="10">
        <v>44468</v>
      </c>
      <c r="E2090" s="9" t="s">
        <v>98</v>
      </c>
      <c r="F2090" s="10">
        <v>44536</v>
      </c>
      <c r="G2090" s="9" t="s">
        <v>152</v>
      </c>
      <c r="H2090" s="11" t="s">
        <v>204</v>
      </c>
      <c r="I2090" s="9"/>
      <c r="J2090" s="12"/>
      <c r="K2090" s="9"/>
      <c r="L2090" s="12"/>
      <c r="M2090" s="11" t="s">
        <v>7768</v>
      </c>
      <c r="N2090" s="11"/>
      <c r="O2090" s="9" t="s">
        <v>103</v>
      </c>
      <c r="P2090" s="9" t="s">
        <v>4992</v>
      </c>
      <c r="Q2090" s="11"/>
      <c r="R2090" s="166" t="s">
        <v>1778</v>
      </c>
      <c r="S2090" s="166" t="s">
        <v>1778</v>
      </c>
      <c r="T2090" s="15" t="s">
        <v>505</v>
      </c>
      <c r="U2090" s="12"/>
      <c r="V2090" s="9"/>
      <c r="W2090" s="12" t="s">
        <v>93</v>
      </c>
      <c r="X2090" s="12"/>
      <c r="Y2090" s="12"/>
      <c r="Z2090" s="11"/>
      <c r="AA2090" s="14">
        <v>0</v>
      </c>
      <c r="AB2090" s="14">
        <v>0</v>
      </c>
      <c r="AC2090" s="14">
        <v>350000</v>
      </c>
      <c r="AD2090" s="14">
        <v>0</v>
      </c>
      <c r="AE2090" s="161">
        <f>SUM(TAMPData2202[[#This Row],[2022 PE Obligations]:[2022 Paving Obligations]])</f>
        <v>350000</v>
      </c>
      <c r="AF2090" s="14">
        <v>0</v>
      </c>
      <c r="AG2090" s="14">
        <v>0</v>
      </c>
      <c r="AH2090" s="14">
        <v>350000</v>
      </c>
      <c r="AI2090" s="14">
        <v>0</v>
      </c>
      <c r="AJ2090" s="14">
        <v>350000</v>
      </c>
      <c r="AK2090" s="16" t="s">
        <v>7769</v>
      </c>
    </row>
    <row r="2091" spans="1:37" hidden="1" x14ac:dyDescent="0.35">
      <c r="A2091" s="159">
        <v>132194</v>
      </c>
      <c r="B2091" s="8">
        <v>1</v>
      </c>
      <c r="C2091" s="9" t="s">
        <v>85</v>
      </c>
      <c r="D2091" s="10">
        <v>44468</v>
      </c>
      <c r="E2091" s="9" t="s">
        <v>98</v>
      </c>
      <c r="F2091" s="10">
        <v>44536</v>
      </c>
      <c r="G2091" s="9" t="s">
        <v>152</v>
      </c>
      <c r="H2091" s="11" t="s">
        <v>1105</v>
      </c>
      <c r="I2091" s="9"/>
      <c r="J2091" s="12"/>
      <c r="K2091" s="9"/>
      <c r="L2091" s="12"/>
      <c r="M2091" s="11" t="s">
        <v>7770</v>
      </c>
      <c r="N2091" s="11" t="s">
        <v>7771</v>
      </c>
      <c r="O2091" s="9" t="s">
        <v>103</v>
      </c>
      <c r="P2091" s="9" t="s">
        <v>4992</v>
      </c>
      <c r="Q2091" s="11"/>
      <c r="R2091" s="166" t="s">
        <v>1778</v>
      </c>
      <c r="S2091" s="166" t="s">
        <v>1778</v>
      </c>
      <c r="T2091" s="15" t="s">
        <v>505</v>
      </c>
      <c r="U2091" s="12"/>
      <c r="V2091" s="9"/>
      <c r="W2091" s="12" t="s">
        <v>93</v>
      </c>
      <c r="X2091" s="12"/>
      <c r="Y2091" s="12"/>
      <c r="Z2091" s="11"/>
      <c r="AA2091" s="14">
        <v>0</v>
      </c>
      <c r="AB2091" s="14">
        <v>0</v>
      </c>
      <c r="AC2091" s="14">
        <v>880000</v>
      </c>
      <c r="AD2091" s="14">
        <v>0</v>
      </c>
      <c r="AE2091" s="161">
        <f>SUM(TAMPData2202[[#This Row],[2022 PE Obligations]:[2022 Paving Obligations]])</f>
        <v>880000</v>
      </c>
      <c r="AF2091" s="14">
        <v>0</v>
      </c>
      <c r="AG2091" s="14">
        <v>0</v>
      </c>
      <c r="AH2091" s="14">
        <v>880000</v>
      </c>
      <c r="AI2091" s="14">
        <v>0</v>
      </c>
      <c r="AJ2091" s="14">
        <v>880000</v>
      </c>
      <c r="AK2091" s="16" t="s">
        <v>7772</v>
      </c>
    </row>
    <row r="2092" spans="1:37" hidden="1" x14ac:dyDescent="0.35">
      <c r="A2092" s="159">
        <v>132195</v>
      </c>
      <c r="B2092" s="8">
        <v>1</v>
      </c>
      <c r="C2092" s="9" t="s">
        <v>85</v>
      </c>
      <c r="D2092" s="10">
        <v>44468</v>
      </c>
      <c r="E2092" s="9" t="s">
        <v>98</v>
      </c>
      <c r="F2092" s="10">
        <v>44536</v>
      </c>
      <c r="G2092" s="9" t="s">
        <v>152</v>
      </c>
      <c r="H2092" s="11" t="s">
        <v>297</v>
      </c>
      <c r="I2092" s="9"/>
      <c r="J2092" s="12"/>
      <c r="K2092" s="9"/>
      <c r="L2092" s="12"/>
      <c r="M2092" s="11" t="s">
        <v>7773</v>
      </c>
      <c r="N2092" s="11" t="s">
        <v>7774</v>
      </c>
      <c r="O2092" s="9" t="s">
        <v>103</v>
      </c>
      <c r="P2092" s="9" t="s">
        <v>4992</v>
      </c>
      <c r="Q2092" s="11"/>
      <c r="R2092" s="166" t="s">
        <v>1778</v>
      </c>
      <c r="S2092" s="166" t="s">
        <v>1778</v>
      </c>
      <c r="T2092" s="15" t="s">
        <v>505</v>
      </c>
      <c r="U2092" s="12"/>
      <c r="V2092" s="9"/>
      <c r="W2092" s="12" t="s">
        <v>93</v>
      </c>
      <c r="X2092" s="12"/>
      <c r="Y2092" s="12"/>
      <c r="Z2092" s="11"/>
      <c r="AA2092" s="14">
        <v>0</v>
      </c>
      <c r="AB2092" s="14">
        <v>0</v>
      </c>
      <c r="AC2092" s="14">
        <v>2000000</v>
      </c>
      <c r="AD2092" s="14">
        <v>0</v>
      </c>
      <c r="AE2092" s="161">
        <f>SUM(TAMPData2202[[#This Row],[2022 PE Obligations]:[2022 Paving Obligations]])</f>
        <v>2000000</v>
      </c>
      <c r="AF2092" s="14">
        <v>0</v>
      </c>
      <c r="AG2092" s="14">
        <v>0</v>
      </c>
      <c r="AH2092" s="14">
        <v>2000000</v>
      </c>
      <c r="AI2092" s="14">
        <v>0</v>
      </c>
      <c r="AJ2092" s="14">
        <v>2000000</v>
      </c>
      <c r="AK2092" s="16" t="s">
        <v>7775</v>
      </c>
    </row>
    <row r="2093" spans="1:37" hidden="1" x14ac:dyDescent="0.35">
      <c r="A2093" s="159">
        <v>132196</v>
      </c>
      <c r="B2093" s="8">
        <v>1</v>
      </c>
      <c r="C2093" s="9" t="s">
        <v>85</v>
      </c>
      <c r="D2093" s="10">
        <v>44468</v>
      </c>
      <c r="E2093" s="9" t="s">
        <v>98</v>
      </c>
      <c r="F2093" s="10">
        <v>44536</v>
      </c>
      <c r="G2093" s="9" t="s">
        <v>152</v>
      </c>
      <c r="H2093" s="11" t="s">
        <v>297</v>
      </c>
      <c r="I2093" s="9"/>
      <c r="J2093" s="12"/>
      <c r="K2093" s="9"/>
      <c r="L2093" s="12"/>
      <c r="M2093" s="11" t="s">
        <v>7776</v>
      </c>
      <c r="N2093" s="11" t="s">
        <v>7777</v>
      </c>
      <c r="O2093" s="9" t="s">
        <v>103</v>
      </c>
      <c r="P2093" s="9" t="s">
        <v>4992</v>
      </c>
      <c r="Q2093" s="11"/>
      <c r="R2093" s="166" t="s">
        <v>1778</v>
      </c>
      <c r="S2093" s="166" t="s">
        <v>1778</v>
      </c>
      <c r="T2093" s="15" t="s">
        <v>505</v>
      </c>
      <c r="U2093" s="12"/>
      <c r="V2093" s="9"/>
      <c r="W2093" s="12" t="s">
        <v>93</v>
      </c>
      <c r="X2093" s="12"/>
      <c r="Y2093" s="12"/>
      <c r="Z2093" s="11"/>
      <c r="AA2093" s="14">
        <v>0</v>
      </c>
      <c r="AB2093" s="14">
        <v>0</v>
      </c>
      <c r="AC2093" s="14">
        <v>440000</v>
      </c>
      <c r="AD2093" s="14">
        <v>0</v>
      </c>
      <c r="AE2093" s="161">
        <f>SUM(TAMPData2202[[#This Row],[2022 PE Obligations]:[2022 Paving Obligations]])</f>
        <v>440000</v>
      </c>
      <c r="AF2093" s="14">
        <v>0</v>
      </c>
      <c r="AG2093" s="14">
        <v>0</v>
      </c>
      <c r="AH2093" s="14">
        <v>440000</v>
      </c>
      <c r="AI2093" s="14">
        <v>0</v>
      </c>
      <c r="AJ2093" s="14">
        <v>440000</v>
      </c>
      <c r="AK2093" s="16" t="s">
        <v>7778</v>
      </c>
    </row>
    <row r="2094" spans="1:37" ht="36" hidden="1" x14ac:dyDescent="0.35">
      <c r="A2094" s="159">
        <v>132197</v>
      </c>
      <c r="B2094" s="8">
        <v>1</v>
      </c>
      <c r="C2094" s="9" t="s">
        <v>85</v>
      </c>
      <c r="D2094" s="10">
        <v>44468</v>
      </c>
      <c r="E2094" s="9" t="s">
        <v>98</v>
      </c>
      <c r="F2094" s="10">
        <v>44536</v>
      </c>
      <c r="G2094" s="9" t="s">
        <v>152</v>
      </c>
      <c r="H2094" s="11" t="s">
        <v>297</v>
      </c>
      <c r="I2094" s="9"/>
      <c r="J2094" s="12"/>
      <c r="K2094" s="9"/>
      <c r="L2094" s="12"/>
      <c r="M2094" s="11" t="s">
        <v>7779</v>
      </c>
      <c r="N2094" s="11" t="s">
        <v>7780</v>
      </c>
      <c r="O2094" s="9" t="s">
        <v>103</v>
      </c>
      <c r="P2094" s="9" t="s">
        <v>4992</v>
      </c>
      <c r="Q2094" s="11"/>
      <c r="R2094" s="166" t="s">
        <v>1778</v>
      </c>
      <c r="S2094" s="166" t="s">
        <v>1778</v>
      </c>
      <c r="T2094" s="15" t="s">
        <v>505</v>
      </c>
      <c r="U2094" s="12"/>
      <c r="V2094" s="9"/>
      <c r="W2094" s="12" t="s">
        <v>93</v>
      </c>
      <c r="X2094" s="12"/>
      <c r="Y2094" s="12"/>
      <c r="Z2094" s="11"/>
      <c r="AA2094" s="14">
        <v>0</v>
      </c>
      <c r="AB2094" s="14">
        <v>0</v>
      </c>
      <c r="AC2094" s="14">
        <v>300000</v>
      </c>
      <c r="AD2094" s="14">
        <v>0</v>
      </c>
      <c r="AE2094" s="161">
        <f>SUM(TAMPData2202[[#This Row],[2022 PE Obligations]:[2022 Paving Obligations]])</f>
        <v>300000</v>
      </c>
      <c r="AF2094" s="14">
        <v>0</v>
      </c>
      <c r="AG2094" s="14">
        <v>0</v>
      </c>
      <c r="AH2094" s="14">
        <v>300000</v>
      </c>
      <c r="AI2094" s="14">
        <v>0</v>
      </c>
      <c r="AJ2094" s="14">
        <v>300000</v>
      </c>
      <c r="AK2094" s="16" t="s">
        <v>7781</v>
      </c>
    </row>
    <row r="2095" spans="1:37" ht="36" hidden="1" x14ac:dyDescent="0.35">
      <c r="A2095" s="159">
        <v>132198</v>
      </c>
      <c r="B2095" s="8">
        <v>1</v>
      </c>
      <c r="C2095" s="9" t="s">
        <v>85</v>
      </c>
      <c r="D2095" s="10">
        <v>44468</v>
      </c>
      <c r="E2095" s="9" t="s">
        <v>98</v>
      </c>
      <c r="F2095" s="10">
        <v>44536</v>
      </c>
      <c r="G2095" s="9" t="s">
        <v>152</v>
      </c>
      <c r="H2095" s="11" t="s">
        <v>297</v>
      </c>
      <c r="I2095" s="9"/>
      <c r="J2095" s="12"/>
      <c r="K2095" s="9"/>
      <c r="L2095" s="12"/>
      <c r="M2095" s="11" t="s">
        <v>7782</v>
      </c>
      <c r="N2095" s="11" t="s">
        <v>7783</v>
      </c>
      <c r="O2095" s="9" t="s">
        <v>103</v>
      </c>
      <c r="P2095" s="9" t="s">
        <v>4992</v>
      </c>
      <c r="Q2095" s="11"/>
      <c r="R2095" s="166" t="s">
        <v>1778</v>
      </c>
      <c r="S2095" s="166" t="s">
        <v>1778</v>
      </c>
      <c r="T2095" s="15" t="s">
        <v>505</v>
      </c>
      <c r="U2095" s="12"/>
      <c r="V2095" s="9"/>
      <c r="W2095" s="12" t="s">
        <v>93</v>
      </c>
      <c r="X2095" s="12"/>
      <c r="Y2095" s="12"/>
      <c r="Z2095" s="11"/>
      <c r="AA2095" s="14">
        <v>0</v>
      </c>
      <c r="AB2095" s="14">
        <v>0</v>
      </c>
      <c r="AC2095" s="14">
        <v>225000</v>
      </c>
      <c r="AD2095" s="14">
        <v>0</v>
      </c>
      <c r="AE2095" s="161">
        <f>SUM(TAMPData2202[[#This Row],[2022 PE Obligations]:[2022 Paving Obligations]])</f>
        <v>225000</v>
      </c>
      <c r="AF2095" s="14">
        <v>0</v>
      </c>
      <c r="AG2095" s="14">
        <v>0</v>
      </c>
      <c r="AH2095" s="14">
        <v>225000</v>
      </c>
      <c r="AI2095" s="14">
        <v>0</v>
      </c>
      <c r="AJ2095" s="14">
        <v>225000</v>
      </c>
      <c r="AK2095" s="16" t="s">
        <v>7784</v>
      </c>
    </row>
    <row r="2096" spans="1:37" hidden="1" x14ac:dyDescent="0.35">
      <c r="A2096" s="159">
        <v>132199</v>
      </c>
      <c r="B2096" s="8">
        <v>2</v>
      </c>
      <c r="C2096" s="9" t="s">
        <v>85</v>
      </c>
      <c r="D2096" s="10">
        <v>44468</v>
      </c>
      <c r="E2096" s="9" t="s">
        <v>98</v>
      </c>
      <c r="F2096" s="10">
        <v>44536</v>
      </c>
      <c r="G2096" s="9" t="s">
        <v>152</v>
      </c>
      <c r="H2096" s="11" t="s">
        <v>135</v>
      </c>
      <c r="I2096" s="9"/>
      <c r="J2096" s="12"/>
      <c r="K2096" s="9"/>
      <c r="L2096" s="12"/>
      <c r="M2096" s="11" t="s">
        <v>7785</v>
      </c>
      <c r="N2096" s="11" t="s">
        <v>7786</v>
      </c>
      <c r="O2096" s="9" t="s">
        <v>103</v>
      </c>
      <c r="P2096" s="9" t="s">
        <v>4992</v>
      </c>
      <c r="Q2096" s="11"/>
      <c r="R2096" s="166" t="s">
        <v>1778</v>
      </c>
      <c r="S2096" s="166" t="s">
        <v>1778</v>
      </c>
      <c r="T2096" s="15" t="s">
        <v>505</v>
      </c>
      <c r="U2096" s="12"/>
      <c r="V2096" s="9"/>
      <c r="W2096" s="12" t="s">
        <v>93</v>
      </c>
      <c r="X2096" s="12"/>
      <c r="Y2096" s="12"/>
      <c r="Z2096" s="11"/>
      <c r="AA2096" s="14">
        <v>0</v>
      </c>
      <c r="AB2096" s="14">
        <v>0</v>
      </c>
      <c r="AC2096" s="14">
        <v>900000</v>
      </c>
      <c r="AD2096" s="14">
        <v>0</v>
      </c>
      <c r="AE2096" s="161">
        <f>SUM(TAMPData2202[[#This Row],[2022 PE Obligations]:[2022 Paving Obligations]])</f>
        <v>900000</v>
      </c>
      <c r="AF2096" s="14">
        <v>0</v>
      </c>
      <c r="AG2096" s="14">
        <v>0</v>
      </c>
      <c r="AH2096" s="14">
        <v>900000</v>
      </c>
      <c r="AI2096" s="14">
        <v>0</v>
      </c>
      <c r="AJ2096" s="14">
        <v>900000</v>
      </c>
      <c r="AK2096" s="16" t="s">
        <v>7787</v>
      </c>
    </row>
    <row r="2097" spans="1:37" hidden="1" x14ac:dyDescent="0.35">
      <c r="A2097" s="159">
        <v>132200</v>
      </c>
      <c r="B2097" s="8">
        <v>2</v>
      </c>
      <c r="C2097" s="9" t="s">
        <v>85</v>
      </c>
      <c r="D2097" s="10">
        <v>44468</v>
      </c>
      <c r="E2097" s="9" t="s">
        <v>98</v>
      </c>
      <c r="F2097" s="10">
        <v>44536</v>
      </c>
      <c r="G2097" s="9" t="s">
        <v>152</v>
      </c>
      <c r="H2097" s="11" t="s">
        <v>144</v>
      </c>
      <c r="I2097" s="9"/>
      <c r="J2097" s="12"/>
      <c r="K2097" s="9"/>
      <c r="L2097" s="12"/>
      <c r="M2097" s="11" t="s">
        <v>7788</v>
      </c>
      <c r="N2097" s="11" t="s">
        <v>7789</v>
      </c>
      <c r="O2097" s="9" t="s">
        <v>103</v>
      </c>
      <c r="P2097" s="9" t="s">
        <v>4992</v>
      </c>
      <c r="Q2097" s="11"/>
      <c r="R2097" s="166" t="s">
        <v>1778</v>
      </c>
      <c r="S2097" s="166" t="s">
        <v>1778</v>
      </c>
      <c r="T2097" s="15" t="s">
        <v>505</v>
      </c>
      <c r="U2097" s="12"/>
      <c r="V2097" s="9"/>
      <c r="W2097" s="12" t="s">
        <v>93</v>
      </c>
      <c r="X2097" s="12"/>
      <c r="Y2097" s="12"/>
      <c r="Z2097" s="11"/>
      <c r="AA2097" s="14">
        <v>0</v>
      </c>
      <c r="AB2097" s="14">
        <v>0</v>
      </c>
      <c r="AC2097" s="14">
        <v>900000</v>
      </c>
      <c r="AD2097" s="14">
        <v>0</v>
      </c>
      <c r="AE2097" s="161">
        <f>SUM(TAMPData2202[[#This Row],[2022 PE Obligations]:[2022 Paving Obligations]])</f>
        <v>900000</v>
      </c>
      <c r="AF2097" s="14">
        <v>0</v>
      </c>
      <c r="AG2097" s="14">
        <v>0</v>
      </c>
      <c r="AH2097" s="14">
        <v>900000</v>
      </c>
      <c r="AI2097" s="14">
        <v>0</v>
      </c>
      <c r="AJ2097" s="14">
        <v>900000</v>
      </c>
      <c r="AK2097" s="16" t="s">
        <v>7790</v>
      </c>
    </row>
    <row r="2098" spans="1:37" hidden="1" x14ac:dyDescent="0.35">
      <c r="A2098" s="159">
        <v>132201</v>
      </c>
      <c r="B2098" s="8">
        <v>3</v>
      </c>
      <c r="C2098" s="9" t="s">
        <v>85</v>
      </c>
      <c r="D2098" s="10">
        <v>44468</v>
      </c>
      <c r="E2098" s="9" t="s">
        <v>98</v>
      </c>
      <c r="F2098" s="10">
        <v>44470</v>
      </c>
      <c r="G2098" s="9" t="s">
        <v>152</v>
      </c>
      <c r="H2098" s="11" t="s">
        <v>701</v>
      </c>
      <c r="I2098" s="9"/>
      <c r="J2098" s="12"/>
      <c r="K2098" s="9"/>
      <c r="L2098" s="12"/>
      <c r="M2098" s="11" t="s">
        <v>7791</v>
      </c>
      <c r="N2098" s="11" t="s">
        <v>7792</v>
      </c>
      <c r="O2098" s="9" t="s">
        <v>103</v>
      </c>
      <c r="P2098" s="9" t="s">
        <v>4992</v>
      </c>
      <c r="Q2098" s="11"/>
      <c r="R2098" s="166" t="s">
        <v>1778</v>
      </c>
      <c r="S2098" s="166" t="s">
        <v>1778</v>
      </c>
      <c r="T2098" s="15" t="s">
        <v>505</v>
      </c>
      <c r="U2098" s="12"/>
      <c r="V2098" s="9"/>
      <c r="W2098" s="12" t="s">
        <v>93</v>
      </c>
      <c r="X2098" s="12"/>
      <c r="Y2098" s="12"/>
      <c r="Z2098" s="11"/>
      <c r="AA2098" s="14">
        <v>0</v>
      </c>
      <c r="AB2098" s="14">
        <v>0</v>
      </c>
      <c r="AC2098" s="14">
        <v>1250000</v>
      </c>
      <c r="AD2098" s="14">
        <v>0</v>
      </c>
      <c r="AE2098" s="161">
        <f>SUM(TAMPData2202[[#This Row],[2022 PE Obligations]:[2022 Paving Obligations]])</f>
        <v>1250000</v>
      </c>
      <c r="AF2098" s="14">
        <v>0</v>
      </c>
      <c r="AG2098" s="14">
        <v>0</v>
      </c>
      <c r="AH2098" s="14">
        <v>1250000</v>
      </c>
      <c r="AI2098" s="14">
        <v>0</v>
      </c>
      <c r="AJ2098" s="14">
        <v>1250000</v>
      </c>
      <c r="AK2098" s="16" t="s">
        <v>7793</v>
      </c>
    </row>
    <row r="2099" spans="1:37" hidden="1" x14ac:dyDescent="0.35">
      <c r="A2099" s="159">
        <v>132202</v>
      </c>
      <c r="B2099" s="8">
        <v>3</v>
      </c>
      <c r="C2099" s="9" t="s">
        <v>85</v>
      </c>
      <c r="D2099" s="10">
        <v>44468</v>
      </c>
      <c r="E2099" s="9" t="s">
        <v>98</v>
      </c>
      <c r="F2099" s="10">
        <v>44470</v>
      </c>
      <c r="G2099" s="9" t="s">
        <v>152</v>
      </c>
      <c r="H2099" s="11" t="s">
        <v>1272</v>
      </c>
      <c r="I2099" s="9"/>
      <c r="J2099" s="12"/>
      <c r="K2099" s="9"/>
      <c r="L2099" s="12"/>
      <c r="M2099" s="11" t="s">
        <v>7794</v>
      </c>
      <c r="N2099" s="11" t="s">
        <v>7795</v>
      </c>
      <c r="O2099" s="9" t="s">
        <v>103</v>
      </c>
      <c r="P2099" s="9" t="s">
        <v>4992</v>
      </c>
      <c r="Q2099" s="11"/>
      <c r="R2099" s="166" t="s">
        <v>1778</v>
      </c>
      <c r="S2099" s="166" t="s">
        <v>1778</v>
      </c>
      <c r="T2099" s="15" t="s">
        <v>505</v>
      </c>
      <c r="U2099" s="12"/>
      <c r="V2099" s="9"/>
      <c r="W2099" s="12" t="s">
        <v>93</v>
      </c>
      <c r="X2099" s="12"/>
      <c r="Y2099" s="12"/>
      <c r="Z2099" s="11"/>
      <c r="AA2099" s="14">
        <v>0</v>
      </c>
      <c r="AB2099" s="14">
        <v>0</v>
      </c>
      <c r="AC2099" s="14">
        <v>175000</v>
      </c>
      <c r="AD2099" s="14">
        <v>0</v>
      </c>
      <c r="AE2099" s="161">
        <f>SUM(TAMPData2202[[#This Row],[2022 PE Obligations]:[2022 Paving Obligations]])</f>
        <v>175000</v>
      </c>
      <c r="AF2099" s="14">
        <v>0</v>
      </c>
      <c r="AG2099" s="14">
        <v>0</v>
      </c>
      <c r="AH2099" s="14">
        <v>175000</v>
      </c>
      <c r="AI2099" s="14">
        <v>0</v>
      </c>
      <c r="AJ2099" s="14">
        <v>175000</v>
      </c>
      <c r="AK2099" s="16" t="s">
        <v>7796</v>
      </c>
    </row>
    <row r="2100" spans="1:37" hidden="1" x14ac:dyDescent="0.35">
      <c r="A2100" s="159">
        <v>132203</v>
      </c>
      <c r="B2100" s="8">
        <v>3</v>
      </c>
      <c r="C2100" s="9" t="s">
        <v>85</v>
      </c>
      <c r="D2100" s="10">
        <v>44468</v>
      </c>
      <c r="E2100" s="9" t="s">
        <v>98</v>
      </c>
      <c r="F2100" s="10">
        <v>44470</v>
      </c>
      <c r="G2100" s="9" t="s">
        <v>152</v>
      </c>
      <c r="H2100" s="11" t="s">
        <v>1272</v>
      </c>
      <c r="I2100" s="9"/>
      <c r="J2100" s="12"/>
      <c r="K2100" s="9"/>
      <c r="L2100" s="12"/>
      <c r="M2100" s="11" t="s">
        <v>7797</v>
      </c>
      <c r="N2100" s="11" t="s">
        <v>7798</v>
      </c>
      <c r="O2100" s="9" t="s">
        <v>103</v>
      </c>
      <c r="P2100" s="9" t="s">
        <v>4992</v>
      </c>
      <c r="Q2100" s="11"/>
      <c r="R2100" s="166" t="s">
        <v>1778</v>
      </c>
      <c r="S2100" s="166" t="s">
        <v>1778</v>
      </c>
      <c r="T2100" s="15" t="s">
        <v>505</v>
      </c>
      <c r="U2100" s="12"/>
      <c r="V2100" s="9"/>
      <c r="W2100" s="12" t="s">
        <v>93</v>
      </c>
      <c r="X2100" s="12"/>
      <c r="Y2100" s="12"/>
      <c r="Z2100" s="11"/>
      <c r="AA2100" s="14">
        <v>0</v>
      </c>
      <c r="AB2100" s="14">
        <v>0</v>
      </c>
      <c r="AC2100" s="14">
        <v>300000</v>
      </c>
      <c r="AD2100" s="14">
        <v>0</v>
      </c>
      <c r="AE2100" s="161">
        <f>SUM(TAMPData2202[[#This Row],[2022 PE Obligations]:[2022 Paving Obligations]])</f>
        <v>300000</v>
      </c>
      <c r="AF2100" s="14">
        <v>0</v>
      </c>
      <c r="AG2100" s="14">
        <v>0</v>
      </c>
      <c r="AH2100" s="14">
        <v>300000</v>
      </c>
      <c r="AI2100" s="14">
        <v>0</v>
      </c>
      <c r="AJ2100" s="14">
        <v>300000</v>
      </c>
      <c r="AK2100" s="16" t="s">
        <v>7799</v>
      </c>
    </row>
    <row r="2101" spans="1:37" hidden="1" x14ac:dyDescent="0.35">
      <c r="A2101" s="159">
        <v>132204</v>
      </c>
      <c r="B2101" s="8">
        <v>3</v>
      </c>
      <c r="C2101" s="9" t="s">
        <v>85</v>
      </c>
      <c r="D2101" s="10">
        <v>44468</v>
      </c>
      <c r="E2101" s="9" t="s">
        <v>98</v>
      </c>
      <c r="F2101" s="10">
        <v>44580</v>
      </c>
      <c r="G2101" s="9" t="s">
        <v>98</v>
      </c>
      <c r="H2101" s="11" t="s">
        <v>1776</v>
      </c>
      <c r="I2101" s="9"/>
      <c r="J2101" s="12"/>
      <c r="K2101" s="9"/>
      <c r="L2101" s="12"/>
      <c r="M2101" s="11" t="s">
        <v>7800</v>
      </c>
      <c r="N2101" s="11" t="s">
        <v>7801</v>
      </c>
      <c r="O2101" s="9" t="s">
        <v>103</v>
      </c>
      <c r="P2101" s="9" t="s">
        <v>4992</v>
      </c>
      <c r="Q2101" s="11"/>
      <c r="R2101" s="166" t="s">
        <v>1778</v>
      </c>
      <c r="S2101" s="166" t="s">
        <v>1778</v>
      </c>
      <c r="T2101" s="15" t="s">
        <v>505</v>
      </c>
      <c r="U2101" s="12"/>
      <c r="V2101" s="9"/>
      <c r="W2101" s="12" t="s">
        <v>93</v>
      </c>
      <c r="X2101" s="12"/>
      <c r="Y2101" s="12"/>
      <c r="Z2101" s="11"/>
      <c r="AA2101" s="14">
        <v>0</v>
      </c>
      <c r="AB2101" s="14">
        <v>0</v>
      </c>
      <c r="AC2101" s="14">
        <v>900000</v>
      </c>
      <c r="AD2101" s="14">
        <v>0</v>
      </c>
      <c r="AE2101" s="161">
        <f>SUM(TAMPData2202[[#This Row],[2022 PE Obligations]:[2022 Paving Obligations]])</f>
        <v>900000</v>
      </c>
      <c r="AF2101" s="14">
        <v>0</v>
      </c>
      <c r="AG2101" s="14">
        <v>0</v>
      </c>
      <c r="AH2101" s="14">
        <v>900000</v>
      </c>
      <c r="AI2101" s="14">
        <v>0</v>
      </c>
      <c r="AJ2101" s="14">
        <v>900000</v>
      </c>
      <c r="AK2101" s="16" t="s">
        <v>7802</v>
      </c>
    </row>
    <row r="2102" spans="1:37" ht="36" hidden="1" x14ac:dyDescent="0.35">
      <c r="A2102" s="159">
        <v>132205</v>
      </c>
      <c r="B2102" s="8">
        <v>4</v>
      </c>
      <c r="C2102" s="9" t="s">
        <v>85</v>
      </c>
      <c r="D2102" s="10">
        <v>44468</v>
      </c>
      <c r="E2102" s="9" t="s">
        <v>98</v>
      </c>
      <c r="F2102" s="10">
        <v>44473</v>
      </c>
      <c r="G2102" s="9" t="s">
        <v>152</v>
      </c>
      <c r="H2102" s="11" t="s">
        <v>88</v>
      </c>
      <c r="I2102" s="9"/>
      <c r="J2102" s="12"/>
      <c r="K2102" s="9"/>
      <c r="L2102" s="12"/>
      <c r="M2102" s="11" t="s">
        <v>7803</v>
      </c>
      <c r="N2102" s="11" t="s">
        <v>7804</v>
      </c>
      <c r="O2102" s="9" t="s">
        <v>103</v>
      </c>
      <c r="P2102" s="9" t="s">
        <v>4992</v>
      </c>
      <c r="Q2102" s="11"/>
      <c r="R2102" s="166" t="s">
        <v>1778</v>
      </c>
      <c r="S2102" s="166" t="s">
        <v>1778</v>
      </c>
      <c r="T2102" s="15" t="s">
        <v>505</v>
      </c>
      <c r="U2102" s="12"/>
      <c r="V2102" s="9"/>
      <c r="W2102" s="12" t="s">
        <v>93</v>
      </c>
      <c r="X2102" s="12"/>
      <c r="Y2102" s="12"/>
      <c r="Z2102" s="11"/>
      <c r="AA2102" s="14">
        <v>0</v>
      </c>
      <c r="AB2102" s="14">
        <v>0</v>
      </c>
      <c r="AC2102" s="14">
        <v>2000000</v>
      </c>
      <c r="AD2102" s="14">
        <v>0</v>
      </c>
      <c r="AE2102" s="161">
        <f>SUM(TAMPData2202[[#This Row],[2022 PE Obligations]:[2022 Paving Obligations]])</f>
        <v>2000000</v>
      </c>
      <c r="AF2102" s="14">
        <v>0</v>
      </c>
      <c r="AG2102" s="14">
        <v>0</v>
      </c>
      <c r="AH2102" s="14">
        <v>2000000</v>
      </c>
      <c r="AI2102" s="14">
        <v>0</v>
      </c>
      <c r="AJ2102" s="14">
        <v>2000000</v>
      </c>
      <c r="AK2102" s="16" t="s">
        <v>7805</v>
      </c>
    </row>
    <row r="2103" spans="1:37" hidden="1" x14ac:dyDescent="0.35">
      <c r="A2103" s="159">
        <v>132206</v>
      </c>
      <c r="B2103" s="8">
        <v>4</v>
      </c>
      <c r="C2103" s="9" t="s">
        <v>85</v>
      </c>
      <c r="D2103" s="10">
        <v>44468</v>
      </c>
      <c r="E2103" s="9" t="s">
        <v>98</v>
      </c>
      <c r="F2103" s="10">
        <v>44536</v>
      </c>
      <c r="G2103" s="9" t="s">
        <v>152</v>
      </c>
      <c r="H2103" s="11" t="s">
        <v>254</v>
      </c>
      <c r="I2103" s="9"/>
      <c r="J2103" s="12"/>
      <c r="K2103" s="9"/>
      <c r="L2103" s="12"/>
      <c r="M2103" s="11" t="s">
        <v>7806</v>
      </c>
      <c r="N2103" s="11" t="s">
        <v>7789</v>
      </c>
      <c r="O2103" s="9" t="s">
        <v>103</v>
      </c>
      <c r="P2103" s="9" t="s">
        <v>4992</v>
      </c>
      <c r="Q2103" s="11"/>
      <c r="R2103" s="166" t="s">
        <v>1778</v>
      </c>
      <c r="S2103" s="166" t="s">
        <v>1778</v>
      </c>
      <c r="T2103" s="15" t="s">
        <v>505</v>
      </c>
      <c r="U2103" s="12"/>
      <c r="V2103" s="9"/>
      <c r="W2103" s="12" t="s">
        <v>93</v>
      </c>
      <c r="X2103" s="12"/>
      <c r="Y2103" s="12"/>
      <c r="Z2103" s="11"/>
      <c r="AA2103" s="14">
        <v>0</v>
      </c>
      <c r="AB2103" s="14">
        <v>0</v>
      </c>
      <c r="AC2103" s="14">
        <v>900000</v>
      </c>
      <c r="AD2103" s="14">
        <v>0</v>
      </c>
      <c r="AE2103" s="161">
        <f>SUM(TAMPData2202[[#This Row],[2022 PE Obligations]:[2022 Paving Obligations]])</f>
        <v>900000</v>
      </c>
      <c r="AF2103" s="14">
        <v>0</v>
      </c>
      <c r="AG2103" s="14">
        <v>0</v>
      </c>
      <c r="AH2103" s="14">
        <v>900000</v>
      </c>
      <c r="AI2103" s="14">
        <v>0</v>
      </c>
      <c r="AJ2103" s="14">
        <v>900000</v>
      </c>
      <c r="AK2103" s="16" t="s">
        <v>7807</v>
      </c>
    </row>
    <row r="2104" spans="1:37" hidden="1" x14ac:dyDescent="0.35">
      <c r="A2104" s="159">
        <v>132207</v>
      </c>
      <c r="B2104" s="8">
        <v>4</v>
      </c>
      <c r="C2104" s="9" t="s">
        <v>85</v>
      </c>
      <c r="D2104" s="10">
        <v>44468</v>
      </c>
      <c r="E2104" s="9" t="s">
        <v>98</v>
      </c>
      <c r="F2104" s="10">
        <v>44586</v>
      </c>
      <c r="G2104" s="9" t="s">
        <v>189</v>
      </c>
      <c r="H2104" s="11" t="s">
        <v>325</v>
      </c>
      <c r="I2104" s="9"/>
      <c r="J2104" s="12"/>
      <c r="K2104" s="9"/>
      <c r="L2104" s="12"/>
      <c r="M2104" s="11" t="s">
        <v>7808</v>
      </c>
      <c r="N2104" s="11" t="s">
        <v>7789</v>
      </c>
      <c r="O2104" s="9" t="s">
        <v>103</v>
      </c>
      <c r="P2104" s="9" t="s">
        <v>4992</v>
      </c>
      <c r="Q2104" s="11"/>
      <c r="R2104" s="166" t="s">
        <v>1778</v>
      </c>
      <c r="S2104" s="166" t="s">
        <v>1778</v>
      </c>
      <c r="T2104" s="15" t="s">
        <v>505</v>
      </c>
      <c r="U2104" s="10">
        <v>44694</v>
      </c>
      <c r="V2104" s="9"/>
      <c r="W2104" s="12" t="s">
        <v>93</v>
      </c>
      <c r="X2104" s="12"/>
      <c r="Y2104" s="12"/>
      <c r="Z2104" s="11"/>
      <c r="AA2104" s="14">
        <v>0</v>
      </c>
      <c r="AB2104" s="14">
        <v>0</v>
      </c>
      <c r="AC2104" s="14">
        <v>900000</v>
      </c>
      <c r="AD2104" s="14">
        <v>0</v>
      </c>
      <c r="AE2104" s="161">
        <f>SUM(TAMPData2202[[#This Row],[2022 PE Obligations]:[2022 Paving Obligations]])</f>
        <v>900000</v>
      </c>
      <c r="AF2104" s="14">
        <v>0</v>
      </c>
      <c r="AG2104" s="14">
        <v>0</v>
      </c>
      <c r="AH2104" s="14">
        <v>900000</v>
      </c>
      <c r="AI2104" s="14">
        <v>0</v>
      </c>
      <c r="AJ2104" s="14">
        <v>900000</v>
      </c>
      <c r="AK2104" s="16" t="s">
        <v>7809</v>
      </c>
    </row>
    <row r="2105" spans="1:37" ht="36" hidden="1" x14ac:dyDescent="0.35">
      <c r="A2105" s="159">
        <v>132208</v>
      </c>
      <c r="B2105" s="8">
        <v>4</v>
      </c>
      <c r="C2105" s="9" t="s">
        <v>85</v>
      </c>
      <c r="D2105" s="10">
        <v>44468</v>
      </c>
      <c r="E2105" s="9" t="s">
        <v>98</v>
      </c>
      <c r="F2105" s="10">
        <v>44536</v>
      </c>
      <c r="G2105" s="9" t="s">
        <v>152</v>
      </c>
      <c r="H2105" s="11" t="s">
        <v>196</v>
      </c>
      <c r="I2105" s="9"/>
      <c r="J2105" s="12"/>
      <c r="K2105" s="9"/>
      <c r="L2105" s="12"/>
      <c r="M2105" s="11" t="s">
        <v>7810</v>
      </c>
      <c r="N2105" s="11" t="s">
        <v>7811</v>
      </c>
      <c r="O2105" s="9" t="s">
        <v>103</v>
      </c>
      <c r="P2105" s="9" t="s">
        <v>4992</v>
      </c>
      <c r="Q2105" s="11"/>
      <c r="R2105" s="166" t="s">
        <v>1778</v>
      </c>
      <c r="S2105" s="166" t="s">
        <v>1778</v>
      </c>
      <c r="T2105" s="15" t="s">
        <v>505</v>
      </c>
      <c r="U2105" s="12"/>
      <c r="V2105" s="9"/>
      <c r="W2105" s="12" t="s">
        <v>93</v>
      </c>
      <c r="X2105" s="12"/>
      <c r="Y2105" s="12"/>
      <c r="Z2105" s="11"/>
      <c r="AA2105" s="14">
        <v>0</v>
      </c>
      <c r="AB2105" s="14">
        <v>0</v>
      </c>
      <c r="AC2105" s="14">
        <v>2600000</v>
      </c>
      <c r="AD2105" s="14">
        <v>0</v>
      </c>
      <c r="AE2105" s="161">
        <f>SUM(TAMPData2202[[#This Row],[2022 PE Obligations]:[2022 Paving Obligations]])</f>
        <v>2600000</v>
      </c>
      <c r="AF2105" s="14">
        <v>0</v>
      </c>
      <c r="AG2105" s="14">
        <v>0</v>
      </c>
      <c r="AH2105" s="14">
        <v>2600000</v>
      </c>
      <c r="AI2105" s="14">
        <v>0</v>
      </c>
      <c r="AJ2105" s="14">
        <v>2600000</v>
      </c>
      <c r="AK2105" s="16" t="s">
        <v>7812</v>
      </c>
    </row>
    <row r="2106" spans="1:37" hidden="1" x14ac:dyDescent="0.35">
      <c r="A2106" s="159">
        <v>132209</v>
      </c>
      <c r="B2106" s="8">
        <v>1</v>
      </c>
      <c r="C2106" s="9" t="s">
        <v>85</v>
      </c>
      <c r="D2106" s="10">
        <v>44469</v>
      </c>
      <c r="E2106" s="9" t="s">
        <v>6886</v>
      </c>
      <c r="F2106" s="10">
        <v>44469</v>
      </c>
      <c r="G2106" s="9" t="s">
        <v>6886</v>
      </c>
      <c r="H2106" s="11" t="s">
        <v>722</v>
      </c>
      <c r="I2106" s="9"/>
      <c r="J2106" s="12"/>
      <c r="K2106" s="9"/>
      <c r="L2106" s="12"/>
      <c r="M2106" s="11" t="s">
        <v>7813</v>
      </c>
      <c r="N2106" s="11"/>
      <c r="O2106" s="9" t="s">
        <v>5122</v>
      </c>
      <c r="P2106" s="9" t="s">
        <v>5123</v>
      </c>
      <c r="Q2106" s="11"/>
      <c r="R2106" s="166" t="s">
        <v>1778</v>
      </c>
      <c r="S2106" s="166" t="s">
        <v>1778</v>
      </c>
      <c r="T2106" s="15" t="s">
        <v>505</v>
      </c>
      <c r="U2106" s="12"/>
      <c r="V2106" s="9"/>
      <c r="W2106" s="12" t="s">
        <v>93</v>
      </c>
      <c r="X2106" s="12"/>
      <c r="Y2106" s="12"/>
      <c r="Z2106" s="11"/>
      <c r="AA2106" s="14">
        <v>0</v>
      </c>
      <c r="AB2106" s="14">
        <v>0</v>
      </c>
      <c r="AC2106" s="14">
        <v>11630</v>
      </c>
      <c r="AD2106" s="14">
        <v>0</v>
      </c>
      <c r="AE2106" s="161">
        <f>SUM(TAMPData2202[[#This Row],[2022 PE Obligations]:[2022 Paving Obligations]])</f>
        <v>11630</v>
      </c>
      <c r="AF2106" s="14">
        <v>0</v>
      </c>
      <c r="AG2106" s="14">
        <v>0</v>
      </c>
      <c r="AH2106" s="14">
        <v>11630</v>
      </c>
      <c r="AI2106" s="14">
        <v>0</v>
      </c>
      <c r="AJ2106" s="14">
        <v>11630</v>
      </c>
      <c r="AK2106" s="16" t="s">
        <v>7814</v>
      </c>
    </row>
    <row r="2107" spans="1:37" hidden="1" x14ac:dyDescent="0.35">
      <c r="A2107" s="159">
        <v>132210</v>
      </c>
      <c r="B2107" s="8">
        <v>1</v>
      </c>
      <c r="C2107" s="9" t="s">
        <v>85</v>
      </c>
      <c r="D2107" s="10">
        <v>44469</v>
      </c>
      <c r="E2107" s="9" t="s">
        <v>253</v>
      </c>
      <c r="F2107" s="10">
        <v>44476</v>
      </c>
      <c r="G2107" s="9" t="s">
        <v>228</v>
      </c>
      <c r="H2107" s="11" t="s">
        <v>337</v>
      </c>
      <c r="I2107" s="9"/>
      <c r="J2107" s="12"/>
      <c r="K2107" s="9"/>
      <c r="L2107" s="12"/>
      <c r="M2107" s="11" t="s">
        <v>7815</v>
      </c>
      <c r="N2107" s="11"/>
      <c r="O2107" s="9" t="s">
        <v>4183</v>
      </c>
      <c r="P2107" s="9" t="s">
        <v>157</v>
      </c>
      <c r="Q2107" s="11"/>
      <c r="R2107" s="166" t="s">
        <v>47</v>
      </c>
      <c r="S2107" s="9"/>
      <c r="T2107" s="13">
        <v>1.35</v>
      </c>
      <c r="U2107" s="12"/>
      <c r="V2107" s="9"/>
      <c r="W2107" s="12" t="s">
        <v>93</v>
      </c>
      <c r="X2107" s="12"/>
      <c r="Y2107" s="153" t="s">
        <v>34</v>
      </c>
      <c r="Z2107" s="11"/>
      <c r="AA2107" s="14">
        <v>0</v>
      </c>
      <c r="AB2107" s="14">
        <v>0</v>
      </c>
      <c r="AC2107" s="14">
        <v>0</v>
      </c>
      <c r="AD2107" s="14">
        <v>207368</v>
      </c>
      <c r="AE2107" s="165">
        <f>SUM(TAMPData2202[[#This Row],[2022 PE Obligations]:[2022 Paving Obligations]])</f>
        <v>207368</v>
      </c>
      <c r="AF2107" s="14">
        <v>0</v>
      </c>
      <c r="AG2107" s="14">
        <v>0</v>
      </c>
      <c r="AH2107" s="14">
        <v>0</v>
      </c>
      <c r="AI2107" s="14">
        <v>207368</v>
      </c>
      <c r="AJ2107" s="14">
        <v>207368</v>
      </c>
      <c r="AK2107" s="16" t="s">
        <v>7816</v>
      </c>
    </row>
    <row r="2108" spans="1:37" hidden="1" x14ac:dyDescent="0.35">
      <c r="A2108" s="159">
        <v>132211</v>
      </c>
      <c r="B2108" s="8">
        <v>1</v>
      </c>
      <c r="C2108" s="9" t="s">
        <v>85</v>
      </c>
      <c r="D2108" s="10">
        <v>44469</v>
      </c>
      <c r="E2108" s="9" t="s">
        <v>253</v>
      </c>
      <c r="F2108" s="10">
        <v>44487</v>
      </c>
      <c r="G2108" s="9" t="s">
        <v>228</v>
      </c>
      <c r="H2108" s="11" t="s">
        <v>337</v>
      </c>
      <c r="I2108" s="9"/>
      <c r="J2108" s="12"/>
      <c r="K2108" s="9"/>
      <c r="L2108" s="12"/>
      <c r="M2108" s="11" t="s">
        <v>7817</v>
      </c>
      <c r="N2108" s="11"/>
      <c r="O2108" s="9" t="s">
        <v>4183</v>
      </c>
      <c r="P2108" s="9" t="s">
        <v>157</v>
      </c>
      <c r="Q2108" s="11"/>
      <c r="R2108" s="166" t="s">
        <v>47</v>
      </c>
      <c r="S2108" s="9"/>
      <c r="T2108" s="15" t="s">
        <v>505</v>
      </c>
      <c r="U2108" s="12"/>
      <c r="V2108" s="9"/>
      <c r="W2108" s="12" t="s">
        <v>93</v>
      </c>
      <c r="X2108" s="12"/>
      <c r="Y2108" s="153" t="s">
        <v>34</v>
      </c>
      <c r="Z2108" s="11"/>
      <c r="AA2108" s="14">
        <v>0</v>
      </c>
      <c r="AB2108" s="14">
        <v>0</v>
      </c>
      <c r="AC2108" s="14">
        <v>0</v>
      </c>
      <c r="AD2108" s="14">
        <v>325752</v>
      </c>
      <c r="AE2108" s="165">
        <f>SUM(TAMPData2202[[#This Row],[2022 PE Obligations]:[2022 Paving Obligations]])</f>
        <v>325752</v>
      </c>
      <c r="AF2108" s="14">
        <v>0</v>
      </c>
      <c r="AG2108" s="14">
        <v>0</v>
      </c>
      <c r="AH2108" s="14">
        <v>0</v>
      </c>
      <c r="AI2108" s="14">
        <v>325752</v>
      </c>
      <c r="AJ2108" s="14">
        <v>325752</v>
      </c>
      <c r="AK2108" s="16" t="s">
        <v>7818</v>
      </c>
    </row>
    <row r="2109" spans="1:37" hidden="1" x14ac:dyDescent="0.35">
      <c r="A2109" s="159">
        <v>132212</v>
      </c>
      <c r="B2109" s="8">
        <v>3</v>
      </c>
      <c r="C2109" s="9" t="s">
        <v>85</v>
      </c>
      <c r="D2109" s="10">
        <v>44469</v>
      </c>
      <c r="E2109" s="9" t="s">
        <v>98</v>
      </c>
      <c r="F2109" s="10">
        <v>44470</v>
      </c>
      <c r="G2109" s="9" t="s">
        <v>152</v>
      </c>
      <c r="H2109" s="11" t="s">
        <v>1272</v>
      </c>
      <c r="I2109" s="9"/>
      <c r="J2109" s="12"/>
      <c r="K2109" s="9"/>
      <c r="L2109" s="12"/>
      <c r="M2109" s="11" t="s">
        <v>7819</v>
      </c>
      <c r="N2109" s="11" t="s">
        <v>7820</v>
      </c>
      <c r="O2109" s="9" t="s">
        <v>103</v>
      </c>
      <c r="P2109" s="9" t="s">
        <v>4992</v>
      </c>
      <c r="Q2109" s="11"/>
      <c r="R2109" s="166" t="s">
        <v>1778</v>
      </c>
      <c r="S2109" s="166" t="s">
        <v>1778</v>
      </c>
      <c r="T2109" s="15" t="s">
        <v>505</v>
      </c>
      <c r="U2109" s="12"/>
      <c r="V2109" s="9"/>
      <c r="W2109" s="12" t="s">
        <v>93</v>
      </c>
      <c r="X2109" s="12"/>
      <c r="Y2109" s="12"/>
      <c r="Z2109" s="11"/>
      <c r="AA2109" s="14">
        <v>0</v>
      </c>
      <c r="AB2109" s="14">
        <v>0</v>
      </c>
      <c r="AC2109" s="14">
        <v>175000</v>
      </c>
      <c r="AD2109" s="14">
        <v>0</v>
      </c>
      <c r="AE2109" s="161">
        <f>SUM(TAMPData2202[[#This Row],[2022 PE Obligations]:[2022 Paving Obligations]])</f>
        <v>175000</v>
      </c>
      <c r="AF2109" s="14">
        <v>0</v>
      </c>
      <c r="AG2109" s="14">
        <v>0</v>
      </c>
      <c r="AH2109" s="14">
        <v>175000</v>
      </c>
      <c r="AI2109" s="14">
        <v>0</v>
      </c>
      <c r="AJ2109" s="14">
        <v>175000</v>
      </c>
      <c r="AK2109" s="16" t="s">
        <v>7821</v>
      </c>
    </row>
    <row r="2110" spans="1:37" hidden="1" x14ac:dyDescent="0.35">
      <c r="A2110" s="159">
        <v>132213</v>
      </c>
      <c r="B2110" s="8">
        <v>3</v>
      </c>
      <c r="C2110" s="9" t="s">
        <v>85</v>
      </c>
      <c r="D2110" s="10">
        <v>44469</v>
      </c>
      <c r="E2110" s="9" t="s">
        <v>98</v>
      </c>
      <c r="F2110" s="10">
        <v>44536</v>
      </c>
      <c r="G2110" s="9" t="s">
        <v>152</v>
      </c>
      <c r="H2110" s="11" t="s">
        <v>450</v>
      </c>
      <c r="I2110" s="9"/>
      <c r="J2110" s="12"/>
      <c r="K2110" s="9"/>
      <c r="L2110" s="12"/>
      <c r="M2110" s="11" t="s">
        <v>7822</v>
      </c>
      <c r="N2110" s="11" t="s">
        <v>7820</v>
      </c>
      <c r="O2110" s="9" t="s">
        <v>103</v>
      </c>
      <c r="P2110" s="9" t="s">
        <v>4992</v>
      </c>
      <c r="Q2110" s="11"/>
      <c r="R2110" s="166" t="s">
        <v>1778</v>
      </c>
      <c r="S2110" s="166" t="s">
        <v>1778</v>
      </c>
      <c r="T2110" s="15" t="s">
        <v>505</v>
      </c>
      <c r="U2110" s="12"/>
      <c r="V2110" s="9"/>
      <c r="W2110" s="12" t="s">
        <v>93</v>
      </c>
      <c r="X2110" s="12"/>
      <c r="Y2110" s="12"/>
      <c r="Z2110" s="11"/>
      <c r="AA2110" s="14">
        <v>0</v>
      </c>
      <c r="AB2110" s="14">
        <v>0</v>
      </c>
      <c r="AC2110" s="14">
        <v>175000</v>
      </c>
      <c r="AD2110" s="14">
        <v>0</v>
      </c>
      <c r="AE2110" s="161">
        <f>SUM(TAMPData2202[[#This Row],[2022 PE Obligations]:[2022 Paving Obligations]])</f>
        <v>175000</v>
      </c>
      <c r="AF2110" s="14">
        <v>0</v>
      </c>
      <c r="AG2110" s="14">
        <v>0</v>
      </c>
      <c r="AH2110" s="14">
        <v>175000</v>
      </c>
      <c r="AI2110" s="14">
        <v>0</v>
      </c>
      <c r="AJ2110" s="14">
        <v>175000</v>
      </c>
      <c r="AK2110" s="16" t="s">
        <v>7823</v>
      </c>
    </row>
    <row r="2111" spans="1:37" hidden="1" x14ac:dyDescent="0.35">
      <c r="A2111" s="159">
        <v>132214</v>
      </c>
      <c r="B2111" s="8">
        <v>3</v>
      </c>
      <c r="C2111" s="9" t="s">
        <v>85</v>
      </c>
      <c r="D2111" s="10">
        <v>44470</v>
      </c>
      <c r="E2111" s="9" t="s">
        <v>5969</v>
      </c>
      <c r="F2111" s="10">
        <v>44470</v>
      </c>
      <c r="G2111" s="9" t="s">
        <v>5969</v>
      </c>
      <c r="H2111" s="11" t="s">
        <v>1839</v>
      </c>
      <c r="I2111" s="9"/>
      <c r="J2111" s="12"/>
      <c r="K2111" s="9"/>
      <c r="L2111" s="12" t="s">
        <v>4981</v>
      </c>
      <c r="M2111" s="11" t="s">
        <v>7824</v>
      </c>
      <c r="N2111" s="11"/>
      <c r="O2111" s="9" t="s">
        <v>5405</v>
      </c>
      <c r="P2111" s="9"/>
      <c r="Q2111" s="11"/>
      <c r="R2111" s="166" t="s">
        <v>1778</v>
      </c>
      <c r="S2111" s="9"/>
      <c r="T2111" s="15" t="s">
        <v>505</v>
      </c>
      <c r="U2111" s="12"/>
      <c r="V2111" s="9"/>
      <c r="W2111" s="12" t="s">
        <v>93</v>
      </c>
      <c r="X2111" s="12"/>
      <c r="Y2111" s="12"/>
      <c r="Z2111" s="11"/>
      <c r="AA2111" s="14">
        <v>0</v>
      </c>
      <c r="AB2111" s="14">
        <v>0</v>
      </c>
      <c r="AC2111" s="14">
        <v>400000</v>
      </c>
      <c r="AD2111" s="14">
        <v>0</v>
      </c>
      <c r="AE2111" s="161">
        <f>SUM(TAMPData2202[[#This Row],[2022 PE Obligations]:[2022 Paving Obligations]])</f>
        <v>400000</v>
      </c>
      <c r="AF2111" s="14">
        <v>0</v>
      </c>
      <c r="AG2111" s="14">
        <v>0</v>
      </c>
      <c r="AH2111" s="14">
        <v>400000</v>
      </c>
      <c r="AI2111" s="14">
        <v>0</v>
      </c>
      <c r="AJ2111" s="14">
        <v>400000</v>
      </c>
      <c r="AK2111" s="16" t="s">
        <v>7825</v>
      </c>
    </row>
    <row r="2112" spans="1:37" ht="36" hidden="1" x14ac:dyDescent="0.35">
      <c r="A2112" s="159">
        <v>132215</v>
      </c>
      <c r="B2112" s="8">
        <v>6</v>
      </c>
      <c r="C2112" s="9" t="s">
        <v>85</v>
      </c>
      <c r="D2112" s="10">
        <v>44473</v>
      </c>
      <c r="E2112" s="9" t="s">
        <v>5969</v>
      </c>
      <c r="F2112" s="10">
        <v>44473</v>
      </c>
      <c r="G2112" s="9" t="s">
        <v>5969</v>
      </c>
      <c r="H2112" s="11" t="s">
        <v>667</v>
      </c>
      <c r="I2112" s="9"/>
      <c r="J2112" s="12"/>
      <c r="K2112" s="9"/>
      <c r="L2112" s="12" t="s">
        <v>4981</v>
      </c>
      <c r="M2112" s="11" t="s">
        <v>7826</v>
      </c>
      <c r="N2112" s="11"/>
      <c r="O2112" s="9" t="s">
        <v>5405</v>
      </c>
      <c r="P2112" s="9"/>
      <c r="Q2112" s="11"/>
      <c r="R2112" s="166" t="s">
        <v>1778</v>
      </c>
      <c r="S2112" s="9"/>
      <c r="T2112" s="15" t="s">
        <v>505</v>
      </c>
      <c r="U2112" s="12"/>
      <c r="V2112" s="9"/>
      <c r="W2112" s="12" t="s">
        <v>93</v>
      </c>
      <c r="X2112" s="12"/>
      <c r="Y2112" s="12"/>
      <c r="Z2112" s="11"/>
      <c r="AA2112" s="14">
        <v>0</v>
      </c>
      <c r="AB2112" s="14">
        <v>0</v>
      </c>
      <c r="AC2112" s="14">
        <v>43771</v>
      </c>
      <c r="AD2112" s="14">
        <v>0</v>
      </c>
      <c r="AE2112" s="161">
        <f>SUM(TAMPData2202[[#This Row],[2022 PE Obligations]:[2022 Paving Obligations]])</f>
        <v>43771</v>
      </c>
      <c r="AF2112" s="14">
        <v>0</v>
      </c>
      <c r="AG2112" s="14">
        <v>0</v>
      </c>
      <c r="AH2112" s="14">
        <v>43771</v>
      </c>
      <c r="AI2112" s="14">
        <v>0</v>
      </c>
      <c r="AJ2112" s="14">
        <v>43771</v>
      </c>
      <c r="AK2112" s="16" t="s">
        <v>7827</v>
      </c>
    </row>
    <row r="2113" spans="1:37" hidden="1" x14ac:dyDescent="0.35">
      <c r="A2113" s="159">
        <v>132216</v>
      </c>
      <c r="B2113" s="8">
        <v>6</v>
      </c>
      <c r="C2113" s="9" t="s">
        <v>85</v>
      </c>
      <c r="D2113" s="10">
        <v>44473</v>
      </c>
      <c r="E2113" s="9" t="s">
        <v>5969</v>
      </c>
      <c r="F2113" s="10">
        <v>44473</v>
      </c>
      <c r="G2113" s="9" t="s">
        <v>5969</v>
      </c>
      <c r="H2113" s="11" t="s">
        <v>667</v>
      </c>
      <c r="I2113" s="9"/>
      <c r="J2113" s="12"/>
      <c r="K2113" s="9"/>
      <c r="L2113" s="12" t="s">
        <v>4981</v>
      </c>
      <c r="M2113" s="11" t="s">
        <v>7828</v>
      </c>
      <c r="N2113" s="11"/>
      <c r="O2113" s="9" t="s">
        <v>5405</v>
      </c>
      <c r="P2113" s="9"/>
      <c r="Q2113" s="11"/>
      <c r="R2113" s="166" t="s">
        <v>1778</v>
      </c>
      <c r="S2113" s="9"/>
      <c r="T2113" s="15" t="s">
        <v>505</v>
      </c>
      <c r="U2113" s="12"/>
      <c r="V2113" s="9"/>
      <c r="W2113" s="12" t="s">
        <v>93</v>
      </c>
      <c r="X2113" s="12"/>
      <c r="Y2113" s="12"/>
      <c r="Z2113" s="11"/>
      <c r="AA2113" s="14">
        <v>0</v>
      </c>
      <c r="AB2113" s="14">
        <v>0</v>
      </c>
      <c r="AC2113" s="14">
        <v>131286</v>
      </c>
      <c r="AD2113" s="14">
        <v>0</v>
      </c>
      <c r="AE2113" s="161">
        <f>SUM(TAMPData2202[[#This Row],[2022 PE Obligations]:[2022 Paving Obligations]])</f>
        <v>131286</v>
      </c>
      <c r="AF2113" s="14">
        <v>0</v>
      </c>
      <c r="AG2113" s="14">
        <v>0</v>
      </c>
      <c r="AH2113" s="14">
        <v>131286</v>
      </c>
      <c r="AI2113" s="14">
        <v>0</v>
      </c>
      <c r="AJ2113" s="14">
        <v>131286</v>
      </c>
      <c r="AK2113" s="16" t="s">
        <v>7829</v>
      </c>
    </row>
    <row r="2114" spans="1:37" hidden="1" x14ac:dyDescent="0.35">
      <c r="A2114" s="159">
        <v>132217</v>
      </c>
      <c r="B2114" s="8">
        <v>6</v>
      </c>
      <c r="C2114" s="9" t="s">
        <v>85</v>
      </c>
      <c r="D2114" s="10">
        <v>44473</v>
      </c>
      <c r="E2114" s="9" t="s">
        <v>5969</v>
      </c>
      <c r="F2114" s="10">
        <v>44473</v>
      </c>
      <c r="G2114" s="9" t="s">
        <v>5969</v>
      </c>
      <c r="H2114" s="11" t="s">
        <v>667</v>
      </c>
      <c r="I2114" s="9"/>
      <c r="J2114" s="12"/>
      <c r="K2114" s="9"/>
      <c r="L2114" s="12" t="s">
        <v>4981</v>
      </c>
      <c r="M2114" s="11" t="s">
        <v>7830</v>
      </c>
      <c r="N2114" s="11"/>
      <c r="O2114" s="9" t="s">
        <v>5405</v>
      </c>
      <c r="P2114" s="9"/>
      <c r="Q2114" s="11"/>
      <c r="R2114" s="166" t="s">
        <v>1778</v>
      </c>
      <c r="S2114" s="9"/>
      <c r="T2114" s="15" t="s">
        <v>505</v>
      </c>
      <c r="U2114" s="12"/>
      <c r="V2114" s="9"/>
      <c r="W2114" s="12" t="s">
        <v>93</v>
      </c>
      <c r="X2114" s="12"/>
      <c r="Y2114" s="12"/>
      <c r="Z2114" s="11"/>
      <c r="AA2114" s="14">
        <v>0</v>
      </c>
      <c r="AB2114" s="14">
        <v>0</v>
      </c>
      <c r="AC2114" s="14">
        <v>87524</v>
      </c>
      <c r="AD2114" s="14">
        <v>0</v>
      </c>
      <c r="AE2114" s="161">
        <f>SUM(TAMPData2202[[#This Row],[2022 PE Obligations]:[2022 Paving Obligations]])</f>
        <v>87524</v>
      </c>
      <c r="AF2114" s="14">
        <v>0</v>
      </c>
      <c r="AG2114" s="14">
        <v>0</v>
      </c>
      <c r="AH2114" s="14">
        <v>87524</v>
      </c>
      <c r="AI2114" s="14">
        <v>0</v>
      </c>
      <c r="AJ2114" s="14">
        <v>87524</v>
      </c>
      <c r="AK2114" s="16" t="s">
        <v>7831</v>
      </c>
    </row>
    <row r="2115" spans="1:37" ht="36" hidden="1" x14ac:dyDescent="0.35">
      <c r="A2115" s="159">
        <v>132218</v>
      </c>
      <c r="B2115" s="8">
        <v>6</v>
      </c>
      <c r="C2115" s="9" t="s">
        <v>85</v>
      </c>
      <c r="D2115" s="10">
        <v>44473</v>
      </c>
      <c r="E2115" s="9" t="s">
        <v>5969</v>
      </c>
      <c r="F2115" s="10">
        <v>44473</v>
      </c>
      <c r="G2115" s="9" t="s">
        <v>5969</v>
      </c>
      <c r="H2115" s="11" t="s">
        <v>667</v>
      </c>
      <c r="I2115" s="9"/>
      <c r="J2115" s="12"/>
      <c r="K2115" s="9"/>
      <c r="L2115" s="12" t="s">
        <v>4981</v>
      </c>
      <c r="M2115" s="11" t="s">
        <v>7832</v>
      </c>
      <c r="N2115" s="11"/>
      <c r="O2115" s="9" t="s">
        <v>5405</v>
      </c>
      <c r="P2115" s="9"/>
      <c r="Q2115" s="11"/>
      <c r="R2115" s="166" t="s">
        <v>1778</v>
      </c>
      <c r="S2115" s="9"/>
      <c r="T2115" s="15" t="s">
        <v>505</v>
      </c>
      <c r="U2115" s="12"/>
      <c r="V2115" s="9"/>
      <c r="W2115" s="12" t="s">
        <v>93</v>
      </c>
      <c r="X2115" s="12"/>
      <c r="Y2115" s="12"/>
      <c r="Z2115" s="11"/>
      <c r="AA2115" s="14">
        <v>0</v>
      </c>
      <c r="AB2115" s="14">
        <v>0</v>
      </c>
      <c r="AC2115" s="14">
        <v>176480</v>
      </c>
      <c r="AD2115" s="14">
        <v>0</v>
      </c>
      <c r="AE2115" s="161">
        <f>SUM(TAMPData2202[[#This Row],[2022 PE Obligations]:[2022 Paving Obligations]])</f>
        <v>176480</v>
      </c>
      <c r="AF2115" s="14">
        <v>0</v>
      </c>
      <c r="AG2115" s="14">
        <v>0</v>
      </c>
      <c r="AH2115" s="14">
        <v>176480</v>
      </c>
      <c r="AI2115" s="14">
        <v>0</v>
      </c>
      <c r="AJ2115" s="14">
        <v>176480</v>
      </c>
      <c r="AK2115" s="16" t="s">
        <v>7833</v>
      </c>
    </row>
    <row r="2116" spans="1:37" ht="36" hidden="1" x14ac:dyDescent="0.35">
      <c r="A2116" s="159">
        <v>132219</v>
      </c>
      <c r="B2116" s="8">
        <v>6</v>
      </c>
      <c r="C2116" s="9" t="s">
        <v>85</v>
      </c>
      <c r="D2116" s="10">
        <v>44473</v>
      </c>
      <c r="E2116" s="9" t="s">
        <v>5969</v>
      </c>
      <c r="F2116" s="10">
        <v>44473</v>
      </c>
      <c r="G2116" s="9" t="s">
        <v>5969</v>
      </c>
      <c r="H2116" s="11" t="s">
        <v>667</v>
      </c>
      <c r="I2116" s="9"/>
      <c r="J2116" s="12"/>
      <c r="K2116" s="9"/>
      <c r="L2116" s="12" t="s">
        <v>4981</v>
      </c>
      <c r="M2116" s="11" t="s">
        <v>7834</v>
      </c>
      <c r="N2116" s="11"/>
      <c r="O2116" s="9" t="s">
        <v>5405</v>
      </c>
      <c r="P2116" s="9"/>
      <c r="Q2116" s="11"/>
      <c r="R2116" s="166" t="s">
        <v>1778</v>
      </c>
      <c r="S2116" s="9"/>
      <c r="T2116" s="15" t="s">
        <v>505</v>
      </c>
      <c r="U2116" s="12"/>
      <c r="V2116" s="9"/>
      <c r="W2116" s="12" t="s">
        <v>93</v>
      </c>
      <c r="X2116" s="12"/>
      <c r="Y2116" s="12"/>
      <c r="Z2116" s="11"/>
      <c r="AA2116" s="14">
        <v>0</v>
      </c>
      <c r="AB2116" s="14">
        <v>0</v>
      </c>
      <c r="AC2116" s="14">
        <v>87533</v>
      </c>
      <c r="AD2116" s="14">
        <v>0</v>
      </c>
      <c r="AE2116" s="161">
        <f>SUM(TAMPData2202[[#This Row],[2022 PE Obligations]:[2022 Paving Obligations]])</f>
        <v>87533</v>
      </c>
      <c r="AF2116" s="14">
        <v>0</v>
      </c>
      <c r="AG2116" s="14">
        <v>0</v>
      </c>
      <c r="AH2116" s="14">
        <v>87533</v>
      </c>
      <c r="AI2116" s="14">
        <v>0</v>
      </c>
      <c r="AJ2116" s="14">
        <v>87533</v>
      </c>
      <c r="AK2116" s="16" t="s">
        <v>7835</v>
      </c>
    </row>
    <row r="2117" spans="1:37" ht="36" hidden="1" x14ac:dyDescent="0.35">
      <c r="A2117" s="159">
        <v>132222</v>
      </c>
      <c r="B2117" s="8">
        <v>4</v>
      </c>
      <c r="C2117" s="9" t="s">
        <v>85</v>
      </c>
      <c r="D2117" s="10">
        <v>44474</v>
      </c>
      <c r="E2117" s="9" t="s">
        <v>4418</v>
      </c>
      <c r="F2117" s="10">
        <v>44595</v>
      </c>
      <c r="G2117" s="9" t="s">
        <v>87</v>
      </c>
      <c r="H2117" s="11" t="s">
        <v>371</v>
      </c>
      <c r="I2117" s="9"/>
      <c r="J2117" s="12"/>
      <c r="K2117" s="9" t="s">
        <v>7318</v>
      </c>
      <c r="L2117" s="12" t="s">
        <v>183</v>
      </c>
      <c r="M2117" s="11" t="s">
        <v>7836</v>
      </c>
      <c r="N2117" s="11" t="s">
        <v>7837</v>
      </c>
      <c r="O2117" s="9" t="s">
        <v>91</v>
      </c>
      <c r="P2117" s="9" t="s">
        <v>3229</v>
      </c>
      <c r="Q2117" s="11"/>
      <c r="R2117" s="166" t="s">
        <v>1778</v>
      </c>
      <c r="S2117" s="9"/>
      <c r="T2117" s="13">
        <v>0.02</v>
      </c>
      <c r="U2117" s="12"/>
      <c r="V2117" s="9"/>
      <c r="W2117" s="12" t="s">
        <v>93</v>
      </c>
      <c r="X2117" s="12" t="s">
        <v>13</v>
      </c>
      <c r="Y2117" s="12"/>
      <c r="Z2117" s="11"/>
      <c r="AA2117" s="14">
        <v>16000</v>
      </c>
      <c r="AB2117" s="14">
        <v>0</v>
      </c>
      <c r="AC2117" s="14">
        <v>0</v>
      </c>
      <c r="AD2117" s="14">
        <v>0</v>
      </c>
      <c r="AE2117" s="161">
        <f>SUM(TAMPData2202[[#This Row],[2022 PE Obligations]:[2022 Paving Obligations]])</f>
        <v>16000</v>
      </c>
      <c r="AF2117" s="14">
        <v>16000</v>
      </c>
      <c r="AG2117" s="14">
        <v>0</v>
      </c>
      <c r="AH2117" s="14">
        <v>0</v>
      </c>
      <c r="AI2117" s="14">
        <v>0</v>
      </c>
      <c r="AJ2117" s="14">
        <v>16000</v>
      </c>
      <c r="AK2117" s="16" t="s">
        <v>7838</v>
      </c>
    </row>
    <row r="2118" spans="1:37" hidden="1" x14ac:dyDescent="0.35">
      <c r="A2118" s="159">
        <v>132223</v>
      </c>
      <c r="B2118" s="8">
        <v>3</v>
      </c>
      <c r="C2118" s="9" t="s">
        <v>85</v>
      </c>
      <c r="D2118" s="10">
        <v>44474</v>
      </c>
      <c r="E2118" s="9" t="s">
        <v>5969</v>
      </c>
      <c r="F2118" s="10">
        <v>44536</v>
      </c>
      <c r="G2118" s="9" t="s">
        <v>152</v>
      </c>
      <c r="H2118" s="11" t="s">
        <v>140</v>
      </c>
      <c r="I2118" s="9"/>
      <c r="J2118" s="12"/>
      <c r="K2118" s="9"/>
      <c r="L2118" s="12" t="s">
        <v>4981</v>
      </c>
      <c r="M2118" s="11" t="s">
        <v>7839</v>
      </c>
      <c r="N2118" s="11"/>
      <c r="O2118" s="9" t="s">
        <v>5405</v>
      </c>
      <c r="P2118" s="9"/>
      <c r="Q2118" s="11"/>
      <c r="R2118" s="166" t="s">
        <v>1778</v>
      </c>
      <c r="S2118" s="9"/>
      <c r="T2118" s="15" t="s">
        <v>505</v>
      </c>
      <c r="U2118" s="12"/>
      <c r="V2118" s="9"/>
      <c r="W2118" s="12" t="s">
        <v>93</v>
      </c>
      <c r="X2118" s="12"/>
      <c r="Y2118" s="12"/>
      <c r="Z2118" s="11"/>
      <c r="AA2118" s="14">
        <v>0</v>
      </c>
      <c r="AB2118" s="14">
        <v>0</v>
      </c>
      <c r="AC2118" s="14">
        <v>49884</v>
      </c>
      <c r="AD2118" s="14">
        <v>0</v>
      </c>
      <c r="AE2118" s="161">
        <f>SUM(TAMPData2202[[#This Row],[2022 PE Obligations]:[2022 Paving Obligations]])</f>
        <v>49884</v>
      </c>
      <c r="AF2118" s="14">
        <v>0</v>
      </c>
      <c r="AG2118" s="14">
        <v>0</v>
      </c>
      <c r="AH2118" s="14">
        <v>49884</v>
      </c>
      <c r="AI2118" s="14">
        <v>0</v>
      </c>
      <c r="AJ2118" s="14">
        <v>49884</v>
      </c>
      <c r="AK2118" s="16" t="s">
        <v>7840</v>
      </c>
    </row>
    <row r="2119" spans="1:37" hidden="1" x14ac:dyDescent="0.35">
      <c r="A2119" s="159">
        <v>132224</v>
      </c>
      <c r="B2119" s="8">
        <v>1</v>
      </c>
      <c r="C2119" s="9" t="s">
        <v>85</v>
      </c>
      <c r="D2119" s="10">
        <v>44474</v>
      </c>
      <c r="E2119" s="9" t="s">
        <v>5969</v>
      </c>
      <c r="F2119" s="10">
        <v>44474</v>
      </c>
      <c r="G2119" s="9" t="s">
        <v>5969</v>
      </c>
      <c r="H2119" s="11" t="s">
        <v>2232</v>
      </c>
      <c r="I2119" s="9"/>
      <c r="J2119" s="12"/>
      <c r="K2119" s="9"/>
      <c r="L2119" s="12" t="s">
        <v>4981</v>
      </c>
      <c r="M2119" s="11" t="s">
        <v>7841</v>
      </c>
      <c r="N2119" s="11"/>
      <c r="O2119" s="9" t="s">
        <v>5405</v>
      </c>
      <c r="P2119" s="9"/>
      <c r="Q2119" s="11"/>
      <c r="R2119" s="166" t="s">
        <v>1778</v>
      </c>
      <c r="S2119" s="9"/>
      <c r="T2119" s="15" t="s">
        <v>505</v>
      </c>
      <c r="U2119" s="12"/>
      <c r="V2119" s="9"/>
      <c r="W2119" s="12" t="s">
        <v>93</v>
      </c>
      <c r="X2119" s="12"/>
      <c r="Y2119" s="12"/>
      <c r="Z2119" s="11"/>
      <c r="AA2119" s="14">
        <v>0</v>
      </c>
      <c r="AB2119" s="14">
        <v>0</v>
      </c>
      <c r="AC2119" s="14">
        <v>38508</v>
      </c>
      <c r="AD2119" s="14">
        <v>0</v>
      </c>
      <c r="AE2119" s="161">
        <f>SUM(TAMPData2202[[#This Row],[2022 PE Obligations]:[2022 Paving Obligations]])</f>
        <v>38508</v>
      </c>
      <c r="AF2119" s="14">
        <v>0</v>
      </c>
      <c r="AG2119" s="14">
        <v>0</v>
      </c>
      <c r="AH2119" s="14">
        <v>38508</v>
      </c>
      <c r="AI2119" s="14">
        <v>0</v>
      </c>
      <c r="AJ2119" s="14">
        <v>38508</v>
      </c>
      <c r="AK2119" s="16" t="s">
        <v>7842</v>
      </c>
    </row>
    <row r="2120" spans="1:37" hidden="1" x14ac:dyDescent="0.35">
      <c r="A2120" s="159">
        <v>132225</v>
      </c>
      <c r="B2120" s="8">
        <v>6</v>
      </c>
      <c r="C2120" s="9" t="s">
        <v>85</v>
      </c>
      <c r="D2120" s="10">
        <v>44474</v>
      </c>
      <c r="E2120" s="9" t="s">
        <v>5969</v>
      </c>
      <c r="F2120" s="10">
        <v>44474</v>
      </c>
      <c r="G2120" s="9" t="s">
        <v>5969</v>
      </c>
      <c r="H2120" s="11" t="s">
        <v>667</v>
      </c>
      <c r="I2120" s="9"/>
      <c r="J2120" s="12"/>
      <c r="K2120" s="9"/>
      <c r="L2120" s="12" t="s">
        <v>4981</v>
      </c>
      <c r="M2120" s="11" t="s">
        <v>7843</v>
      </c>
      <c r="N2120" s="11"/>
      <c r="O2120" s="9" t="s">
        <v>5405</v>
      </c>
      <c r="P2120" s="9"/>
      <c r="Q2120" s="11"/>
      <c r="R2120" s="166" t="s">
        <v>1778</v>
      </c>
      <c r="S2120" s="9"/>
      <c r="T2120" s="15" t="s">
        <v>505</v>
      </c>
      <c r="U2120" s="12"/>
      <c r="V2120" s="9"/>
      <c r="W2120" s="12" t="s">
        <v>93</v>
      </c>
      <c r="X2120" s="12"/>
      <c r="Y2120" s="12"/>
      <c r="Z2120" s="11"/>
      <c r="AA2120" s="14">
        <v>0</v>
      </c>
      <c r="AB2120" s="14">
        <v>0</v>
      </c>
      <c r="AC2120" s="14">
        <v>218855</v>
      </c>
      <c r="AD2120" s="14">
        <v>0</v>
      </c>
      <c r="AE2120" s="161">
        <f>SUM(TAMPData2202[[#This Row],[2022 PE Obligations]:[2022 Paving Obligations]])</f>
        <v>218855</v>
      </c>
      <c r="AF2120" s="14">
        <v>0</v>
      </c>
      <c r="AG2120" s="14">
        <v>0</v>
      </c>
      <c r="AH2120" s="14">
        <v>218855</v>
      </c>
      <c r="AI2120" s="14">
        <v>0</v>
      </c>
      <c r="AJ2120" s="14">
        <v>218855</v>
      </c>
      <c r="AK2120" s="16" t="s">
        <v>7844</v>
      </c>
    </row>
    <row r="2121" spans="1:37" hidden="1" x14ac:dyDescent="0.35">
      <c r="A2121" s="159">
        <v>132227</v>
      </c>
      <c r="B2121" s="8">
        <v>6</v>
      </c>
      <c r="C2121" s="9" t="s">
        <v>85</v>
      </c>
      <c r="D2121" s="10">
        <v>44475</v>
      </c>
      <c r="E2121" s="9" t="s">
        <v>5969</v>
      </c>
      <c r="F2121" s="10">
        <v>44475</v>
      </c>
      <c r="G2121" s="9" t="s">
        <v>5969</v>
      </c>
      <c r="H2121" s="11" t="s">
        <v>667</v>
      </c>
      <c r="I2121" s="9"/>
      <c r="J2121" s="12"/>
      <c r="K2121" s="9"/>
      <c r="L2121" s="12" t="s">
        <v>4981</v>
      </c>
      <c r="M2121" s="11" t="s">
        <v>7845</v>
      </c>
      <c r="N2121" s="11"/>
      <c r="O2121" s="9" t="s">
        <v>5405</v>
      </c>
      <c r="P2121" s="9"/>
      <c r="Q2121" s="11"/>
      <c r="R2121" s="166" t="s">
        <v>1778</v>
      </c>
      <c r="S2121" s="9"/>
      <c r="T2121" s="15" t="s">
        <v>505</v>
      </c>
      <c r="U2121" s="12"/>
      <c r="V2121" s="9"/>
      <c r="W2121" s="12" t="s">
        <v>93</v>
      </c>
      <c r="X2121" s="12"/>
      <c r="Y2121" s="12"/>
      <c r="Z2121" s="11"/>
      <c r="AA2121" s="14">
        <v>0</v>
      </c>
      <c r="AB2121" s="14">
        <v>0</v>
      </c>
      <c r="AC2121" s="14">
        <v>218855</v>
      </c>
      <c r="AD2121" s="14">
        <v>0</v>
      </c>
      <c r="AE2121" s="161">
        <f>SUM(TAMPData2202[[#This Row],[2022 PE Obligations]:[2022 Paving Obligations]])</f>
        <v>218855</v>
      </c>
      <c r="AF2121" s="14">
        <v>0</v>
      </c>
      <c r="AG2121" s="14">
        <v>0</v>
      </c>
      <c r="AH2121" s="14">
        <v>218855</v>
      </c>
      <c r="AI2121" s="14">
        <v>0</v>
      </c>
      <c r="AJ2121" s="14">
        <v>218855</v>
      </c>
      <c r="AK2121" s="16" t="s">
        <v>7846</v>
      </c>
    </row>
    <row r="2122" spans="1:37" hidden="1" x14ac:dyDescent="0.35">
      <c r="A2122" s="159">
        <v>132228</v>
      </c>
      <c r="B2122" s="8">
        <v>6</v>
      </c>
      <c r="C2122" s="9" t="s">
        <v>85</v>
      </c>
      <c r="D2122" s="10">
        <v>44475</v>
      </c>
      <c r="E2122" s="9" t="s">
        <v>5969</v>
      </c>
      <c r="F2122" s="10">
        <v>44475</v>
      </c>
      <c r="G2122" s="9" t="s">
        <v>5969</v>
      </c>
      <c r="H2122" s="11" t="s">
        <v>667</v>
      </c>
      <c r="I2122" s="9"/>
      <c r="J2122" s="12"/>
      <c r="K2122" s="9"/>
      <c r="L2122" s="12" t="s">
        <v>4981</v>
      </c>
      <c r="M2122" s="11" t="s">
        <v>7847</v>
      </c>
      <c r="N2122" s="11"/>
      <c r="O2122" s="9" t="s">
        <v>5405</v>
      </c>
      <c r="P2122" s="9"/>
      <c r="Q2122" s="11"/>
      <c r="R2122" s="166" t="s">
        <v>1778</v>
      </c>
      <c r="S2122" s="9"/>
      <c r="T2122" s="15" t="s">
        <v>505</v>
      </c>
      <c r="U2122" s="12"/>
      <c r="V2122" s="9"/>
      <c r="W2122" s="12" t="s">
        <v>93</v>
      </c>
      <c r="X2122" s="12"/>
      <c r="Y2122" s="12"/>
      <c r="Z2122" s="11"/>
      <c r="AA2122" s="14">
        <v>0</v>
      </c>
      <c r="AB2122" s="14">
        <v>0</v>
      </c>
      <c r="AC2122" s="14">
        <v>175084</v>
      </c>
      <c r="AD2122" s="14">
        <v>0</v>
      </c>
      <c r="AE2122" s="161">
        <f>SUM(TAMPData2202[[#This Row],[2022 PE Obligations]:[2022 Paving Obligations]])</f>
        <v>175084</v>
      </c>
      <c r="AF2122" s="14">
        <v>0</v>
      </c>
      <c r="AG2122" s="14">
        <v>0</v>
      </c>
      <c r="AH2122" s="14">
        <v>175084</v>
      </c>
      <c r="AI2122" s="14">
        <v>0</v>
      </c>
      <c r="AJ2122" s="14">
        <v>175084</v>
      </c>
      <c r="AK2122" s="16" t="s">
        <v>7848</v>
      </c>
    </row>
    <row r="2123" spans="1:37" hidden="1" x14ac:dyDescent="0.35">
      <c r="A2123" s="159">
        <v>132230</v>
      </c>
      <c r="B2123" s="8">
        <v>1</v>
      </c>
      <c r="C2123" s="9" t="s">
        <v>85</v>
      </c>
      <c r="D2123" s="10">
        <v>44475</v>
      </c>
      <c r="E2123" s="9" t="s">
        <v>6608</v>
      </c>
      <c r="F2123" s="10">
        <v>44475</v>
      </c>
      <c r="G2123" s="9" t="s">
        <v>6608</v>
      </c>
      <c r="H2123" s="11" t="s">
        <v>523</v>
      </c>
      <c r="I2123" s="9"/>
      <c r="J2123" s="12"/>
      <c r="K2123" s="9"/>
      <c r="L2123" s="12"/>
      <c r="M2123" s="11" t="s">
        <v>7849</v>
      </c>
      <c r="N2123" s="11"/>
      <c r="O2123" s="9" t="s">
        <v>5122</v>
      </c>
      <c r="P2123" s="9" t="s">
        <v>5123</v>
      </c>
      <c r="Q2123" s="11"/>
      <c r="R2123" s="166" t="s">
        <v>1778</v>
      </c>
      <c r="S2123" s="166" t="s">
        <v>1778</v>
      </c>
      <c r="T2123" s="15" t="s">
        <v>505</v>
      </c>
      <c r="U2123" s="12"/>
      <c r="V2123" s="9"/>
      <c r="W2123" s="12" t="s">
        <v>93</v>
      </c>
      <c r="X2123" s="12"/>
      <c r="Y2123" s="12"/>
      <c r="Z2123" s="11"/>
      <c r="AA2123" s="14">
        <v>0</v>
      </c>
      <c r="AB2123" s="14">
        <v>0</v>
      </c>
      <c r="AC2123" s="14">
        <v>5133100</v>
      </c>
      <c r="AD2123" s="14">
        <v>0</v>
      </c>
      <c r="AE2123" s="161">
        <f>SUM(TAMPData2202[[#This Row],[2022 PE Obligations]:[2022 Paving Obligations]])</f>
        <v>5133100</v>
      </c>
      <c r="AF2123" s="14">
        <v>0</v>
      </c>
      <c r="AG2123" s="14">
        <v>0</v>
      </c>
      <c r="AH2123" s="14">
        <v>5133100</v>
      </c>
      <c r="AI2123" s="14">
        <v>0</v>
      </c>
      <c r="AJ2123" s="14">
        <v>5133100</v>
      </c>
      <c r="AK2123" s="16" t="s">
        <v>7850</v>
      </c>
    </row>
    <row r="2124" spans="1:37" hidden="1" x14ac:dyDescent="0.35">
      <c r="A2124" s="159">
        <v>132231</v>
      </c>
      <c r="B2124" s="8">
        <v>1</v>
      </c>
      <c r="C2124" s="9" t="s">
        <v>85</v>
      </c>
      <c r="D2124" s="10">
        <v>44475</v>
      </c>
      <c r="E2124" s="9" t="s">
        <v>6608</v>
      </c>
      <c r="F2124" s="10">
        <v>44475</v>
      </c>
      <c r="G2124" s="9" t="s">
        <v>6608</v>
      </c>
      <c r="H2124" s="11" t="s">
        <v>1192</v>
      </c>
      <c r="I2124" s="9"/>
      <c r="J2124" s="12"/>
      <c r="K2124" s="9"/>
      <c r="L2124" s="12"/>
      <c r="M2124" s="11" t="s">
        <v>7851</v>
      </c>
      <c r="N2124" s="11"/>
      <c r="O2124" s="9" t="s">
        <v>5122</v>
      </c>
      <c r="P2124" s="9" t="s">
        <v>5123</v>
      </c>
      <c r="Q2124" s="11"/>
      <c r="R2124" s="166" t="s">
        <v>1778</v>
      </c>
      <c r="S2124" s="166" t="s">
        <v>1778</v>
      </c>
      <c r="T2124" s="15" t="s">
        <v>505</v>
      </c>
      <c r="U2124" s="12"/>
      <c r="V2124" s="9"/>
      <c r="W2124" s="12" t="s">
        <v>93</v>
      </c>
      <c r="X2124" s="12"/>
      <c r="Y2124" s="12"/>
      <c r="Z2124" s="11"/>
      <c r="AA2124" s="14">
        <v>0</v>
      </c>
      <c r="AB2124" s="14">
        <v>0</v>
      </c>
      <c r="AC2124" s="14">
        <v>366000</v>
      </c>
      <c r="AD2124" s="14">
        <v>0</v>
      </c>
      <c r="AE2124" s="161">
        <f>SUM(TAMPData2202[[#This Row],[2022 PE Obligations]:[2022 Paving Obligations]])</f>
        <v>366000</v>
      </c>
      <c r="AF2124" s="14">
        <v>0</v>
      </c>
      <c r="AG2124" s="14">
        <v>0</v>
      </c>
      <c r="AH2124" s="14">
        <v>366000</v>
      </c>
      <c r="AI2124" s="14">
        <v>0</v>
      </c>
      <c r="AJ2124" s="14">
        <v>366000</v>
      </c>
      <c r="AK2124" s="16" t="s">
        <v>7852</v>
      </c>
    </row>
    <row r="2125" spans="1:37" hidden="1" x14ac:dyDescent="0.35">
      <c r="A2125" s="159">
        <v>132232</v>
      </c>
      <c r="B2125" s="8">
        <v>2</v>
      </c>
      <c r="C2125" s="9" t="s">
        <v>85</v>
      </c>
      <c r="D2125" s="10">
        <v>44475</v>
      </c>
      <c r="E2125" s="9" t="s">
        <v>6608</v>
      </c>
      <c r="F2125" s="10">
        <v>44475</v>
      </c>
      <c r="G2125" s="9" t="s">
        <v>6608</v>
      </c>
      <c r="H2125" s="11" t="s">
        <v>404</v>
      </c>
      <c r="I2125" s="9"/>
      <c r="J2125" s="12"/>
      <c r="K2125" s="9"/>
      <c r="L2125" s="12"/>
      <c r="M2125" s="11" t="s">
        <v>7853</v>
      </c>
      <c r="N2125" s="11"/>
      <c r="O2125" s="9" t="s">
        <v>5122</v>
      </c>
      <c r="P2125" s="9" t="s">
        <v>5123</v>
      </c>
      <c r="Q2125" s="11"/>
      <c r="R2125" s="166" t="s">
        <v>1778</v>
      </c>
      <c r="S2125" s="166" t="s">
        <v>1778</v>
      </c>
      <c r="T2125" s="15" t="s">
        <v>505</v>
      </c>
      <c r="U2125" s="12"/>
      <c r="V2125" s="9"/>
      <c r="W2125" s="12" t="s">
        <v>93</v>
      </c>
      <c r="X2125" s="12"/>
      <c r="Y2125" s="12"/>
      <c r="Z2125" s="11"/>
      <c r="AA2125" s="14">
        <v>0</v>
      </c>
      <c r="AB2125" s="14">
        <v>0</v>
      </c>
      <c r="AC2125" s="14">
        <v>131700</v>
      </c>
      <c r="AD2125" s="14">
        <v>0</v>
      </c>
      <c r="AE2125" s="161">
        <f>SUM(TAMPData2202[[#This Row],[2022 PE Obligations]:[2022 Paving Obligations]])</f>
        <v>131700</v>
      </c>
      <c r="AF2125" s="14">
        <v>0</v>
      </c>
      <c r="AG2125" s="14">
        <v>0</v>
      </c>
      <c r="AH2125" s="14">
        <v>131700</v>
      </c>
      <c r="AI2125" s="14">
        <v>0</v>
      </c>
      <c r="AJ2125" s="14">
        <v>131700</v>
      </c>
      <c r="AK2125" s="16" t="s">
        <v>7854</v>
      </c>
    </row>
    <row r="2126" spans="1:37" hidden="1" x14ac:dyDescent="0.35">
      <c r="A2126" s="159">
        <v>132233</v>
      </c>
      <c r="B2126" s="8">
        <v>6</v>
      </c>
      <c r="C2126" s="9" t="s">
        <v>85</v>
      </c>
      <c r="D2126" s="10">
        <v>44475</v>
      </c>
      <c r="E2126" s="9" t="s">
        <v>5969</v>
      </c>
      <c r="F2126" s="10">
        <v>44475</v>
      </c>
      <c r="G2126" s="9" t="s">
        <v>5969</v>
      </c>
      <c r="H2126" s="11" t="s">
        <v>667</v>
      </c>
      <c r="I2126" s="9"/>
      <c r="J2126" s="12"/>
      <c r="K2126" s="9"/>
      <c r="L2126" s="12" t="s">
        <v>4981</v>
      </c>
      <c r="M2126" s="11" t="s">
        <v>7855</v>
      </c>
      <c r="N2126" s="11"/>
      <c r="O2126" s="9" t="s">
        <v>5405</v>
      </c>
      <c r="P2126" s="9"/>
      <c r="Q2126" s="11"/>
      <c r="R2126" s="166" t="s">
        <v>1778</v>
      </c>
      <c r="S2126" s="9"/>
      <c r="T2126" s="15" t="s">
        <v>505</v>
      </c>
      <c r="U2126" s="12"/>
      <c r="V2126" s="9"/>
      <c r="W2126" s="12" t="s">
        <v>93</v>
      </c>
      <c r="X2126" s="12"/>
      <c r="Y2126" s="12"/>
      <c r="Z2126" s="11"/>
      <c r="AA2126" s="14">
        <v>0</v>
      </c>
      <c r="AB2126" s="14">
        <v>0</v>
      </c>
      <c r="AC2126" s="14">
        <v>147941</v>
      </c>
      <c r="AD2126" s="14">
        <v>0</v>
      </c>
      <c r="AE2126" s="161">
        <f>SUM(TAMPData2202[[#This Row],[2022 PE Obligations]:[2022 Paving Obligations]])</f>
        <v>147941</v>
      </c>
      <c r="AF2126" s="14">
        <v>0</v>
      </c>
      <c r="AG2126" s="14">
        <v>0</v>
      </c>
      <c r="AH2126" s="14">
        <v>147941</v>
      </c>
      <c r="AI2126" s="14">
        <v>0</v>
      </c>
      <c r="AJ2126" s="14">
        <v>147941</v>
      </c>
      <c r="AK2126" s="16" t="s">
        <v>7856</v>
      </c>
    </row>
    <row r="2127" spans="1:37" hidden="1" x14ac:dyDescent="0.35">
      <c r="A2127" s="159">
        <v>132234</v>
      </c>
      <c r="B2127" s="8">
        <v>6</v>
      </c>
      <c r="C2127" s="9" t="s">
        <v>85</v>
      </c>
      <c r="D2127" s="10">
        <v>44475</v>
      </c>
      <c r="E2127" s="9" t="s">
        <v>5969</v>
      </c>
      <c r="F2127" s="10">
        <v>44475</v>
      </c>
      <c r="G2127" s="9" t="s">
        <v>5969</v>
      </c>
      <c r="H2127" s="11" t="s">
        <v>667</v>
      </c>
      <c r="I2127" s="9"/>
      <c r="J2127" s="12"/>
      <c r="K2127" s="9"/>
      <c r="L2127" s="12" t="s">
        <v>4981</v>
      </c>
      <c r="M2127" s="11" t="s">
        <v>7857</v>
      </c>
      <c r="N2127" s="11"/>
      <c r="O2127" s="9" t="s">
        <v>5405</v>
      </c>
      <c r="P2127" s="9"/>
      <c r="Q2127" s="11"/>
      <c r="R2127" s="166" t="s">
        <v>1778</v>
      </c>
      <c r="S2127" s="9"/>
      <c r="T2127" s="15" t="s">
        <v>505</v>
      </c>
      <c r="U2127" s="12"/>
      <c r="V2127" s="9"/>
      <c r="W2127" s="12" t="s">
        <v>93</v>
      </c>
      <c r="X2127" s="12"/>
      <c r="Y2127" s="12"/>
      <c r="Z2127" s="11"/>
      <c r="AA2127" s="14">
        <v>0</v>
      </c>
      <c r="AB2127" s="14">
        <v>0</v>
      </c>
      <c r="AC2127" s="14">
        <v>87542</v>
      </c>
      <c r="AD2127" s="14">
        <v>0</v>
      </c>
      <c r="AE2127" s="161">
        <f>SUM(TAMPData2202[[#This Row],[2022 PE Obligations]:[2022 Paving Obligations]])</f>
        <v>87542</v>
      </c>
      <c r="AF2127" s="14">
        <v>0</v>
      </c>
      <c r="AG2127" s="14">
        <v>0</v>
      </c>
      <c r="AH2127" s="14">
        <v>87542</v>
      </c>
      <c r="AI2127" s="14">
        <v>0</v>
      </c>
      <c r="AJ2127" s="14">
        <v>87542</v>
      </c>
      <c r="AK2127" s="16" t="s">
        <v>7858</v>
      </c>
    </row>
    <row r="2128" spans="1:37" ht="36" hidden="1" x14ac:dyDescent="0.35">
      <c r="A2128" s="159">
        <v>132235</v>
      </c>
      <c r="B2128" s="8">
        <v>6</v>
      </c>
      <c r="C2128" s="9" t="s">
        <v>85</v>
      </c>
      <c r="D2128" s="10">
        <v>44475</v>
      </c>
      <c r="E2128" s="9" t="s">
        <v>5969</v>
      </c>
      <c r="F2128" s="10">
        <v>44475</v>
      </c>
      <c r="G2128" s="9" t="s">
        <v>5969</v>
      </c>
      <c r="H2128" s="11" t="s">
        <v>667</v>
      </c>
      <c r="I2128" s="9"/>
      <c r="J2128" s="12"/>
      <c r="K2128" s="9"/>
      <c r="L2128" s="12" t="s">
        <v>4981</v>
      </c>
      <c r="M2128" s="11" t="s">
        <v>7859</v>
      </c>
      <c r="N2128" s="11"/>
      <c r="O2128" s="9" t="s">
        <v>5405</v>
      </c>
      <c r="P2128" s="9"/>
      <c r="Q2128" s="11"/>
      <c r="R2128" s="166" t="s">
        <v>1778</v>
      </c>
      <c r="S2128" s="9"/>
      <c r="T2128" s="15" t="s">
        <v>505</v>
      </c>
      <c r="U2128" s="12"/>
      <c r="V2128" s="9"/>
      <c r="W2128" s="12" t="s">
        <v>93</v>
      </c>
      <c r="X2128" s="12"/>
      <c r="Y2128" s="12"/>
      <c r="Z2128" s="11"/>
      <c r="AA2128" s="14">
        <v>0</v>
      </c>
      <c r="AB2128" s="14">
        <v>0</v>
      </c>
      <c r="AC2128" s="14">
        <v>45176</v>
      </c>
      <c r="AD2128" s="14">
        <v>0</v>
      </c>
      <c r="AE2128" s="161">
        <f>SUM(TAMPData2202[[#This Row],[2022 PE Obligations]:[2022 Paving Obligations]])</f>
        <v>45176</v>
      </c>
      <c r="AF2128" s="14">
        <v>0</v>
      </c>
      <c r="AG2128" s="14">
        <v>0</v>
      </c>
      <c r="AH2128" s="14">
        <v>45176</v>
      </c>
      <c r="AI2128" s="14">
        <v>0</v>
      </c>
      <c r="AJ2128" s="14">
        <v>45176</v>
      </c>
      <c r="AK2128" s="16" t="s">
        <v>7860</v>
      </c>
    </row>
    <row r="2129" spans="1:37" hidden="1" x14ac:dyDescent="0.35">
      <c r="A2129" s="159">
        <v>132236</v>
      </c>
      <c r="B2129" s="8">
        <v>6</v>
      </c>
      <c r="C2129" s="9" t="s">
        <v>85</v>
      </c>
      <c r="D2129" s="10">
        <v>44475</v>
      </c>
      <c r="E2129" s="9" t="s">
        <v>5969</v>
      </c>
      <c r="F2129" s="10">
        <v>44475</v>
      </c>
      <c r="G2129" s="9" t="s">
        <v>5969</v>
      </c>
      <c r="H2129" s="11" t="s">
        <v>667</v>
      </c>
      <c r="I2129" s="9"/>
      <c r="J2129" s="12"/>
      <c r="K2129" s="9"/>
      <c r="L2129" s="12" t="s">
        <v>4981</v>
      </c>
      <c r="M2129" s="11" t="s">
        <v>7861</v>
      </c>
      <c r="N2129" s="11"/>
      <c r="O2129" s="9" t="s">
        <v>5405</v>
      </c>
      <c r="P2129" s="9"/>
      <c r="Q2129" s="11"/>
      <c r="R2129" s="166" t="s">
        <v>1778</v>
      </c>
      <c r="S2129" s="9"/>
      <c r="T2129" s="15" t="s">
        <v>505</v>
      </c>
      <c r="U2129" s="12"/>
      <c r="V2129" s="9"/>
      <c r="W2129" s="12" t="s">
        <v>93</v>
      </c>
      <c r="X2129" s="12"/>
      <c r="Y2129" s="12"/>
      <c r="Z2129" s="11"/>
      <c r="AA2129" s="14">
        <v>0</v>
      </c>
      <c r="AB2129" s="14">
        <v>0</v>
      </c>
      <c r="AC2129" s="14">
        <v>131313</v>
      </c>
      <c r="AD2129" s="14">
        <v>0</v>
      </c>
      <c r="AE2129" s="161">
        <f>SUM(TAMPData2202[[#This Row],[2022 PE Obligations]:[2022 Paving Obligations]])</f>
        <v>131313</v>
      </c>
      <c r="AF2129" s="14">
        <v>0</v>
      </c>
      <c r="AG2129" s="14">
        <v>0</v>
      </c>
      <c r="AH2129" s="14">
        <v>131313</v>
      </c>
      <c r="AI2129" s="14">
        <v>0</v>
      </c>
      <c r="AJ2129" s="14">
        <v>131313</v>
      </c>
      <c r="AK2129" s="16" t="s">
        <v>7862</v>
      </c>
    </row>
    <row r="2130" spans="1:37" hidden="1" x14ac:dyDescent="0.35">
      <c r="A2130" s="159">
        <v>132237</v>
      </c>
      <c r="B2130" s="8">
        <v>6</v>
      </c>
      <c r="C2130" s="9" t="s">
        <v>85</v>
      </c>
      <c r="D2130" s="10">
        <v>44475</v>
      </c>
      <c r="E2130" s="9" t="s">
        <v>5969</v>
      </c>
      <c r="F2130" s="10">
        <v>44475</v>
      </c>
      <c r="G2130" s="9" t="s">
        <v>5969</v>
      </c>
      <c r="H2130" s="11" t="s">
        <v>667</v>
      </c>
      <c r="I2130" s="9"/>
      <c r="J2130" s="12"/>
      <c r="K2130" s="9"/>
      <c r="L2130" s="12" t="s">
        <v>4981</v>
      </c>
      <c r="M2130" s="11" t="s">
        <v>7863</v>
      </c>
      <c r="N2130" s="11"/>
      <c r="O2130" s="9" t="s">
        <v>5405</v>
      </c>
      <c r="P2130" s="9"/>
      <c r="Q2130" s="11"/>
      <c r="R2130" s="166" t="s">
        <v>1778</v>
      </c>
      <c r="S2130" s="9"/>
      <c r="T2130" s="15" t="s">
        <v>505</v>
      </c>
      <c r="U2130" s="12"/>
      <c r="V2130" s="9"/>
      <c r="W2130" s="12" t="s">
        <v>93</v>
      </c>
      <c r="X2130" s="12"/>
      <c r="Y2130" s="12"/>
      <c r="Z2130" s="11"/>
      <c r="AA2130" s="14">
        <v>0</v>
      </c>
      <c r="AB2130" s="14">
        <v>0</v>
      </c>
      <c r="AC2130" s="14">
        <v>45176</v>
      </c>
      <c r="AD2130" s="14">
        <v>0</v>
      </c>
      <c r="AE2130" s="161">
        <f>SUM(TAMPData2202[[#This Row],[2022 PE Obligations]:[2022 Paving Obligations]])</f>
        <v>45176</v>
      </c>
      <c r="AF2130" s="14">
        <v>0</v>
      </c>
      <c r="AG2130" s="14">
        <v>0</v>
      </c>
      <c r="AH2130" s="14">
        <v>45176</v>
      </c>
      <c r="AI2130" s="14">
        <v>0</v>
      </c>
      <c r="AJ2130" s="14">
        <v>45176</v>
      </c>
      <c r="AK2130" s="16" t="s">
        <v>7864</v>
      </c>
    </row>
    <row r="2131" spans="1:37" hidden="1" x14ac:dyDescent="0.35">
      <c r="A2131" s="159">
        <v>132238</v>
      </c>
      <c r="B2131" s="8">
        <v>6</v>
      </c>
      <c r="C2131" s="9" t="s">
        <v>85</v>
      </c>
      <c r="D2131" s="10">
        <v>44475</v>
      </c>
      <c r="E2131" s="9" t="s">
        <v>5969</v>
      </c>
      <c r="F2131" s="10">
        <v>44475</v>
      </c>
      <c r="G2131" s="9" t="s">
        <v>5969</v>
      </c>
      <c r="H2131" s="11" t="s">
        <v>667</v>
      </c>
      <c r="I2131" s="9"/>
      <c r="J2131" s="12"/>
      <c r="K2131" s="9"/>
      <c r="L2131" s="12" t="s">
        <v>4981</v>
      </c>
      <c r="M2131" s="11" t="s">
        <v>7865</v>
      </c>
      <c r="N2131" s="11"/>
      <c r="O2131" s="9" t="s">
        <v>5405</v>
      </c>
      <c r="P2131" s="9"/>
      <c r="Q2131" s="11"/>
      <c r="R2131" s="166" t="s">
        <v>1778</v>
      </c>
      <c r="S2131" s="9"/>
      <c r="T2131" s="15" t="s">
        <v>505</v>
      </c>
      <c r="U2131" s="12"/>
      <c r="V2131" s="9"/>
      <c r="W2131" s="12" t="s">
        <v>93</v>
      </c>
      <c r="X2131" s="12"/>
      <c r="Y2131" s="12"/>
      <c r="Z2131" s="11"/>
      <c r="AA2131" s="14">
        <v>0</v>
      </c>
      <c r="AB2131" s="14">
        <v>0</v>
      </c>
      <c r="AC2131" s="14">
        <v>218855</v>
      </c>
      <c r="AD2131" s="14">
        <v>0</v>
      </c>
      <c r="AE2131" s="161">
        <f>SUM(TAMPData2202[[#This Row],[2022 PE Obligations]:[2022 Paving Obligations]])</f>
        <v>218855</v>
      </c>
      <c r="AF2131" s="14">
        <v>0</v>
      </c>
      <c r="AG2131" s="14">
        <v>0</v>
      </c>
      <c r="AH2131" s="14">
        <v>218855</v>
      </c>
      <c r="AI2131" s="14">
        <v>0</v>
      </c>
      <c r="AJ2131" s="14">
        <v>218855</v>
      </c>
      <c r="AK2131" s="16" t="s">
        <v>7866</v>
      </c>
    </row>
    <row r="2132" spans="1:37" ht="36" hidden="1" x14ac:dyDescent="0.35">
      <c r="A2132" s="159">
        <v>132239</v>
      </c>
      <c r="B2132" s="8">
        <v>6</v>
      </c>
      <c r="C2132" s="9" t="s">
        <v>85</v>
      </c>
      <c r="D2132" s="10">
        <v>44475</v>
      </c>
      <c r="E2132" s="9" t="s">
        <v>5969</v>
      </c>
      <c r="F2132" s="10">
        <v>44475</v>
      </c>
      <c r="G2132" s="9" t="s">
        <v>5969</v>
      </c>
      <c r="H2132" s="11" t="s">
        <v>667</v>
      </c>
      <c r="I2132" s="9"/>
      <c r="J2132" s="12"/>
      <c r="K2132" s="9"/>
      <c r="L2132" s="12" t="s">
        <v>4981</v>
      </c>
      <c r="M2132" s="11" t="s">
        <v>7867</v>
      </c>
      <c r="N2132" s="11"/>
      <c r="O2132" s="9" t="s">
        <v>5405</v>
      </c>
      <c r="P2132" s="9"/>
      <c r="Q2132" s="11"/>
      <c r="R2132" s="166" t="s">
        <v>1778</v>
      </c>
      <c r="S2132" s="9"/>
      <c r="T2132" s="15" t="s">
        <v>505</v>
      </c>
      <c r="U2132" s="12"/>
      <c r="V2132" s="9"/>
      <c r="W2132" s="12" t="s">
        <v>93</v>
      </c>
      <c r="X2132" s="12"/>
      <c r="Y2132" s="12"/>
      <c r="Z2132" s="11"/>
      <c r="AA2132" s="14">
        <v>0</v>
      </c>
      <c r="AB2132" s="14">
        <v>0</v>
      </c>
      <c r="AC2132" s="14">
        <v>48390</v>
      </c>
      <c r="AD2132" s="14">
        <v>0</v>
      </c>
      <c r="AE2132" s="161">
        <f>SUM(TAMPData2202[[#This Row],[2022 PE Obligations]:[2022 Paving Obligations]])</f>
        <v>48390</v>
      </c>
      <c r="AF2132" s="14">
        <v>0</v>
      </c>
      <c r="AG2132" s="14">
        <v>0</v>
      </c>
      <c r="AH2132" s="14">
        <v>48390</v>
      </c>
      <c r="AI2132" s="14">
        <v>0</v>
      </c>
      <c r="AJ2132" s="14">
        <v>48390</v>
      </c>
      <c r="AK2132" s="16" t="s">
        <v>7868</v>
      </c>
    </row>
    <row r="2133" spans="1:37" hidden="1" x14ac:dyDescent="0.35">
      <c r="A2133" s="159">
        <v>132240</v>
      </c>
      <c r="B2133" s="8">
        <v>2</v>
      </c>
      <c r="C2133" s="9" t="s">
        <v>85</v>
      </c>
      <c r="D2133" s="10">
        <v>44475</v>
      </c>
      <c r="E2133" s="9" t="s">
        <v>98</v>
      </c>
      <c r="F2133" s="10">
        <v>44484</v>
      </c>
      <c r="G2133" s="9" t="s">
        <v>143</v>
      </c>
      <c r="H2133" s="11" t="s">
        <v>223</v>
      </c>
      <c r="I2133" s="9" t="s">
        <v>524</v>
      </c>
      <c r="J2133" s="12" t="s">
        <v>101</v>
      </c>
      <c r="K2133" s="9"/>
      <c r="L2133" s="12" t="s">
        <v>101</v>
      </c>
      <c r="M2133" s="11" t="s">
        <v>4954</v>
      </c>
      <c r="N2133" s="11" t="s">
        <v>1707</v>
      </c>
      <c r="O2133" s="9" t="s">
        <v>119</v>
      </c>
      <c r="P2133" s="9" t="s">
        <v>104</v>
      </c>
      <c r="Q2133" s="11"/>
      <c r="R2133" s="166" t="s">
        <v>105</v>
      </c>
      <c r="S2133" s="166" t="s">
        <v>45</v>
      </c>
      <c r="T2133" s="13">
        <v>0</v>
      </c>
      <c r="U2133" s="10">
        <v>45156</v>
      </c>
      <c r="V2133" s="9"/>
      <c r="W2133" s="12" t="s">
        <v>93</v>
      </c>
      <c r="X2133" s="12" t="s">
        <v>13</v>
      </c>
      <c r="Y2133" s="12"/>
      <c r="Z2133" s="11"/>
      <c r="AA2133" s="14">
        <v>80000</v>
      </c>
      <c r="AB2133" s="14">
        <v>0</v>
      </c>
      <c r="AC2133" s="14">
        <v>0</v>
      </c>
      <c r="AD2133" s="14">
        <v>0</v>
      </c>
      <c r="AE2133" s="161">
        <f>SUM(TAMPData2202[[#This Row],[2022 PE Obligations]:[2022 Paving Obligations]])</f>
        <v>80000</v>
      </c>
      <c r="AF2133" s="14">
        <v>80000</v>
      </c>
      <c r="AG2133" s="14">
        <v>0</v>
      </c>
      <c r="AH2133" s="14">
        <v>0</v>
      </c>
      <c r="AI2133" s="14">
        <v>0</v>
      </c>
      <c r="AJ2133" s="14">
        <v>80000</v>
      </c>
      <c r="AK2133" s="16" t="s">
        <v>4955</v>
      </c>
    </row>
    <row r="2134" spans="1:37" hidden="1" x14ac:dyDescent="0.35">
      <c r="A2134" s="159">
        <v>132241</v>
      </c>
      <c r="B2134" s="8">
        <v>6</v>
      </c>
      <c r="C2134" s="9" t="s">
        <v>85</v>
      </c>
      <c r="D2134" s="10">
        <v>44475</v>
      </c>
      <c r="E2134" s="9" t="s">
        <v>5969</v>
      </c>
      <c r="F2134" s="10">
        <v>44475</v>
      </c>
      <c r="G2134" s="9" t="s">
        <v>5969</v>
      </c>
      <c r="H2134" s="11" t="s">
        <v>667</v>
      </c>
      <c r="I2134" s="9"/>
      <c r="J2134" s="12"/>
      <c r="K2134" s="9"/>
      <c r="L2134" s="12" t="s">
        <v>4981</v>
      </c>
      <c r="M2134" s="11" t="s">
        <v>7869</v>
      </c>
      <c r="N2134" s="11"/>
      <c r="O2134" s="9" t="s">
        <v>5405</v>
      </c>
      <c r="P2134" s="9"/>
      <c r="Q2134" s="11"/>
      <c r="R2134" s="166" t="s">
        <v>1778</v>
      </c>
      <c r="S2134" s="9"/>
      <c r="T2134" s="15" t="s">
        <v>505</v>
      </c>
      <c r="U2134" s="12"/>
      <c r="V2134" s="9"/>
      <c r="W2134" s="12" t="s">
        <v>93</v>
      </c>
      <c r="X2134" s="12"/>
      <c r="Y2134" s="12"/>
      <c r="Z2134" s="11"/>
      <c r="AA2134" s="14">
        <v>0</v>
      </c>
      <c r="AB2134" s="14">
        <v>0</v>
      </c>
      <c r="AC2134" s="14">
        <v>137337</v>
      </c>
      <c r="AD2134" s="14">
        <v>0</v>
      </c>
      <c r="AE2134" s="161">
        <f>SUM(TAMPData2202[[#This Row],[2022 PE Obligations]:[2022 Paving Obligations]])</f>
        <v>137337</v>
      </c>
      <c r="AF2134" s="14">
        <v>0</v>
      </c>
      <c r="AG2134" s="14">
        <v>0</v>
      </c>
      <c r="AH2134" s="14">
        <v>137337</v>
      </c>
      <c r="AI2134" s="14">
        <v>0</v>
      </c>
      <c r="AJ2134" s="14">
        <v>137337</v>
      </c>
      <c r="AK2134" s="16" t="s">
        <v>7870</v>
      </c>
    </row>
    <row r="2135" spans="1:37" hidden="1" x14ac:dyDescent="0.35">
      <c r="A2135" s="159">
        <v>132242</v>
      </c>
      <c r="B2135" s="8">
        <v>6</v>
      </c>
      <c r="C2135" s="9" t="s">
        <v>85</v>
      </c>
      <c r="D2135" s="10">
        <v>44475</v>
      </c>
      <c r="E2135" s="9" t="s">
        <v>5969</v>
      </c>
      <c r="F2135" s="10">
        <v>44475</v>
      </c>
      <c r="G2135" s="9" t="s">
        <v>5969</v>
      </c>
      <c r="H2135" s="11" t="s">
        <v>667</v>
      </c>
      <c r="I2135" s="9"/>
      <c r="J2135" s="12"/>
      <c r="K2135" s="9"/>
      <c r="L2135" s="12" t="s">
        <v>4981</v>
      </c>
      <c r="M2135" s="11" t="s">
        <v>7871</v>
      </c>
      <c r="N2135" s="11"/>
      <c r="O2135" s="9" t="s">
        <v>5405</v>
      </c>
      <c r="P2135" s="9"/>
      <c r="Q2135" s="11"/>
      <c r="R2135" s="166" t="s">
        <v>1778</v>
      </c>
      <c r="S2135" s="9"/>
      <c r="T2135" s="15" t="s">
        <v>505</v>
      </c>
      <c r="U2135" s="12"/>
      <c r="V2135" s="9"/>
      <c r="W2135" s="12" t="s">
        <v>93</v>
      </c>
      <c r="X2135" s="12"/>
      <c r="Y2135" s="12"/>
      <c r="Z2135" s="11"/>
      <c r="AA2135" s="14">
        <v>0</v>
      </c>
      <c r="AB2135" s="14">
        <v>0</v>
      </c>
      <c r="AC2135" s="14">
        <v>218855</v>
      </c>
      <c r="AD2135" s="14">
        <v>0</v>
      </c>
      <c r="AE2135" s="161">
        <f>SUM(TAMPData2202[[#This Row],[2022 PE Obligations]:[2022 Paving Obligations]])</f>
        <v>218855</v>
      </c>
      <c r="AF2135" s="14">
        <v>0</v>
      </c>
      <c r="AG2135" s="14">
        <v>0</v>
      </c>
      <c r="AH2135" s="14">
        <v>218855</v>
      </c>
      <c r="AI2135" s="14">
        <v>0</v>
      </c>
      <c r="AJ2135" s="14">
        <v>218855</v>
      </c>
      <c r="AK2135" s="16" t="s">
        <v>7872</v>
      </c>
    </row>
    <row r="2136" spans="1:37" ht="36" hidden="1" x14ac:dyDescent="0.35">
      <c r="A2136" s="159">
        <v>132243</v>
      </c>
      <c r="B2136" s="8">
        <v>6</v>
      </c>
      <c r="C2136" s="9" t="s">
        <v>85</v>
      </c>
      <c r="D2136" s="10">
        <v>44475</v>
      </c>
      <c r="E2136" s="9" t="s">
        <v>5969</v>
      </c>
      <c r="F2136" s="10">
        <v>44475</v>
      </c>
      <c r="G2136" s="9" t="s">
        <v>5969</v>
      </c>
      <c r="H2136" s="11" t="s">
        <v>667</v>
      </c>
      <c r="I2136" s="9"/>
      <c r="J2136" s="12"/>
      <c r="K2136" s="9"/>
      <c r="L2136" s="12" t="s">
        <v>4981</v>
      </c>
      <c r="M2136" s="11" t="s">
        <v>7873</v>
      </c>
      <c r="N2136" s="11"/>
      <c r="O2136" s="9" t="s">
        <v>5405</v>
      </c>
      <c r="P2136" s="9"/>
      <c r="Q2136" s="11"/>
      <c r="R2136" s="166" t="s">
        <v>1778</v>
      </c>
      <c r="S2136" s="9"/>
      <c r="T2136" s="15" t="s">
        <v>505</v>
      </c>
      <c r="U2136" s="12"/>
      <c r="V2136" s="9"/>
      <c r="W2136" s="12" t="s">
        <v>93</v>
      </c>
      <c r="X2136" s="12"/>
      <c r="Y2136" s="12"/>
      <c r="Z2136" s="11"/>
      <c r="AA2136" s="14">
        <v>0</v>
      </c>
      <c r="AB2136" s="14">
        <v>0</v>
      </c>
      <c r="AC2136" s="14">
        <v>87542</v>
      </c>
      <c r="AD2136" s="14">
        <v>0</v>
      </c>
      <c r="AE2136" s="161">
        <f>SUM(TAMPData2202[[#This Row],[2022 PE Obligations]:[2022 Paving Obligations]])</f>
        <v>87542</v>
      </c>
      <c r="AF2136" s="14">
        <v>0</v>
      </c>
      <c r="AG2136" s="14">
        <v>0</v>
      </c>
      <c r="AH2136" s="14">
        <v>87542</v>
      </c>
      <c r="AI2136" s="14">
        <v>0</v>
      </c>
      <c r="AJ2136" s="14">
        <v>87542</v>
      </c>
      <c r="AK2136" s="16" t="s">
        <v>7874</v>
      </c>
    </row>
    <row r="2137" spans="1:37" ht="36" hidden="1" x14ac:dyDescent="0.35">
      <c r="A2137" s="159">
        <v>132244</v>
      </c>
      <c r="B2137" s="8">
        <v>6</v>
      </c>
      <c r="C2137" s="9" t="s">
        <v>85</v>
      </c>
      <c r="D2137" s="10">
        <v>44475</v>
      </c>
      <c r="E2137" s="9" t="s">
        <v>5969</v>
      </c>
      <c r="F2137" s="10">
        <v>44475</v>
      </c>
      <c r="G2137" s="9" t="s">
        <v>5969</v>
      </c>
      <c r="H2137" s="11" t="s">
        <v>667</v>
      </c>
      <c r="I2137" s="9"/>
      <c r="J2137" s="12"/>
      <c r="K2137" s="9"/>
      <c r="L2137" s="12" t="s">
        <v>4981</v>
      </c>
      <c r="M2137" s="11" t="s">
        <v>7875</v>
      </c>
      <c r="N2137" s="11"/>
      <c r="O2137" s="9" t="s">
        <v>5405</v>
      </c>
      <c r="P2137" s="9"/>
      <c r="Q2137" s="11"/>
      <c r="R2137" s="166" t="s">
        <v>1778</v>
      </c>
      <c r="S2137" s="9"/>
      <c r="T2137" s="15" t="s">
        <v>505</v>
      </c>
      <c r="U2137" s="12"/>
      <c r="V2137" s="9"/>
      <c r="W2137" s="12" t="s">
        <v>93</v>
      </c>
      <c r="X2137" s="12"/>
      <c r="Y2137" s="12"/>
      <c r="Z2137" s="11"/>
      <c r="AA2137" s="14">
        <v>0</v>
      </c>
      <c r="AB2137" s="14">
        <v>0</v>
      </c>
      <c r="AC2137" s="14">
        <v>131313</v>
      </c>
      <c r="AD2137" s="14">
        <v>0</v>
      </c>
      <c r="AE2137" s="161">
        <f>SUM(TAMPData2202[[#This Row],[2022 PE Obligations]:[2022 Paving Obligations]])</f>
        <v>131313</v>
      </c>
      <c r="AF2137" s="14">
        <v>0</v>
      </c>
      <c r="AG2137" s="14">
        <v>0</v>
      </c>
      <c r="AH2137" s="14">
        <v>131313</v>
      </c>
      <c r="AI2137" s="14">
        <v>0</v>
      </c>
      <c r="AJ2137" s="14">
        <v>131313</v>
      </c>
      <c r="AK2137" s="16" t="s">
        <v>7876</v>
      </c>
    </row>
    <row r="2138" spans="1:37" ht="36" hidden="1" x14ac:dyDescent="0.35">
      <c r="A2138" s="159">
        <v>132245</v>
      </c>
      <c r="B2138" s="8">
        <v>6</v>
      </c>
      <c r="C2138" s="9" t="s">
        <v>85</v>
      </c>
      <c r="D2138" s="10">
        <v>44475</v>
      </c>
      <c r="E2138" s="9" t="s">
        <v>5969</v>
      </c>
      <c r="F2138" s="10">
        <v>44475</v>
      </c>
      <c r="G2138" s="9" t="s">
        <v>5969</v>
      </c>
      <c r="H2138" s="11" t="s">
        <v>667</v>
      </c>
      <c r="I2138" s="9"/>
      <c r="J2138" s="12"/>
      <c r="K2138" s="9"/>
      <c r="L2138" s="12" t="s">
        <v>4981</v>
      </c>
      <c r="M2138" s="11" t="s">
        <v>7877</v>
      </c>
      <c r="N2138" s="11"/>
      <c r="O2138" s="9" t="s">
        <v>5405</v>
      </c>
      <c r="P2138" s="9"/>
      <c r="Q2138" s="11"/>
      <c r="R2138" s="166" t="s">
        <v>1778</v>
      </c>
      <c r="S2138" s="9"/>
      <c r="T2138" s="15" t="s">
        <v>505</v>
      </c>
      <c r="U2138" s="12"/>
      <c r="V2138" s="9"/>
      <c r="W2138" s="12" t="s">
        <v>93</v>
      </c>
      <c r="X2138" s="12"/>
      <c r="Y2138" s="12"/>
      <c r="Z2138" s="11"/>
      <c r="AA2138" s="14">
        <v>0</v>
      </c>
      <c r="AB2138" s="14">
        <v>0</v>
      </c>
      <c r="AC2138" s="14">
        <v>43762</v>
      </c>
      <c r="AD2138" s="14">
        <v>0</v>
      </c>
      <c r="AE2138" s="161">
        <f>SUM(TAMPData2202[[#This Row],[2022 PE Obligations]:[2022 Paving Obligations]])</f>
        <v>43762</v>
      </c>
      <c r="AF2138" s="14">
        <v>0</v>
      </c>
      <c r="AG2138" s="14">
        <v>0</v>
      </c>
      <c r="AH2138" s="14">
        <v>43762</v>
      </c>
      <c r="AI2138" s="14">
        <v>0</v>
      </c>
      <c r="AJ2138" s="14">
        <v>43762</v>
      </c>
      <c r="AK2138" s="16" t="s">
        <v>7878</v>
      </c>
    </row>
    <row r="2139" spans="1:37" ht="36" hidden="1" x14ac:dyDescent="0.35">
      <c r="A2139" s="159">
        <v>132246</v>
      </c>
      <c r="B2139" s="8">
        <v>6</v>
      </c>
      <c r="C2139" s="9" t="s">
        <v>85</v>
      </c>
      <c r="D2139" s="10">
        <v>44475</v>
      </c>
      <c r="E2139" s="9" t="s">
        <v>5969</v>
      </c>
      <c r="F2139" s="10">
        <v>44475</v>
      </c>
      <c r="G2139" s="9" t="s">
        <v>5969</v>
      </c>
      <c r="H2139" s="11" t="s">
        <v>667</v>
      </c>
      <c r="I2139" s="9"/>
      <c r="J2139" s="12"/>
      <c r="K2139" s="9"/>
      <c r="L2139" s="12" t="s">
        <v>4981</v>
      </c>
      <c r="M2139" s="11" t="s">
        <v>7879</v>
      </c>
      <c r="N2139" s="11"/>
      <c r="O2139" s="9" t="s">
        <v>5405</v>
      </c>
      <c r="P2139" s="9"/>
      <c r="Q2139" s="11"/>
      <c r="R2139" s="166" t="s">
        <v>1778</v>
      </c>
      <c r="S2139" s="9"/>
      <c r="T2139" s="15" t="s">
        <v>505</v>
      </c>
      <c r="U2139" s="12"/>
      <c r="V2139" s="9"/>
      <c r="W2139" s="12" t="s">
        <v>93</v>
      </c>
      <c r="X2139" s="12"/>
      <c r="Y2139" s="12"/>
      <c r="Z2139" s="11"/>
      <c r="AA2139" s="14">
        <v>0</v>
      </c>
      <c r="AB2139" s="14">
        <v>0</v>
      </c>
      <c r="AC2139" s="14">
        <v>43771</v>
      </c>
      <c r="AD2139" s="14">
        <v>0</v>
      </c>
      <c r="AE2139" s="161">
        <f>SUM(TAMPData2202[[#This Row],[2022 PE Obligations]:[2022 Paving Obligations]])</f>
        <v>43771</v>
      </c>
      <c r="AF2139" s="14">
        <v>0</v>
      </c>
      <c r="AG2139" s="14">
        <v>0</v>
      </c>
      <c r="AH2139" s="14">
        <v>43771</v>
      </c>
      <c r="AI2139" s="14">
        <v>0</v>
      </c>
      <c r="AJ2139" s="14">
        <v>43771</v>
      </c>
      <c r="AK2139" s="16" t="s">
        <v>7880</v>
      </c>
    </row>
    <row r="2140" spans="1:37" hidden="1" x14ac:dyDescent="0.35">
      <c r="A2140" s="159">
        <v>132247</v>
      </c>
      <c r="B2140" s="8">
        <v>6</v>
      </c>
      <c r="C2140" s="9" t="s">
        <v>85</v>
      </c>
      <c r="D2140" s="10">
        <v>44475</v>
      </c>
      <c r="E2140" s="9" t="s">
        <v>5969</v>
      </c>
      <c r="F2140" s="10">
        <v>44475</v>
      </c>
      <c r="G2140" s="9" t="s">
        <v>5969</v>
      </c>
      <c r="H2140" s="11" t="s">
        <v>667</v>
      </c>
      <c r="I2140" s="9"/>
      <c r="J2140" s="12"/>
      <c r="K2140" s="9"/>
      <c r="L2140" s="12" t="s">
        <v>4981</v>
      </c>
      <c r="M2140" s="11" t="s">
        <v>7881</v>
      </c>
      <c r="N2140" s="11"/>
      <c r="O2140" s="9" t="s">
        <v>5405</v>
      </c>
      <c r="P2140" s="9"/>
      <c r="Q2140" s="11"/>
      <c r="R2140" s="166" t="s">
        <v>1778</v>
      </c>
      <c r="S2140" s="9"/>
      <c r="T2140" s="15" t="s">
        <v>505</v>
      </c>
      <c r="U2140" s="12"/>
      <c r="V2140" s="9"/>
      <c r="W2140" s="12" t="s">
        <v>93</v>
      </c>
      <c r="X2140" s="12"/>
      <c r="Y2140" s="12"/>
      <c r="Z2140" s="11"/>
      <c r="AA2140" s="14">
        <v>0</v>
      </c>
      <c r="AB2140" s="14">
        <v>0</v>
      </c>
      <c r="AC2140" s="14">
        <v>93438</v>
      </c>
      <c r="AD2140" s="14">
        <v>0</v>
      </c>
      <c r="AE2140" s="161">
        <f>SUM(TAMPData2202[[#This Row],[2022 PE Obligations]:[2022 Paving Obligations]])</f>
        <v>93438</v>
      </c>
      <c r="AF2140" s="14">
        <v>0</v>
      </c>
      <c r="AG2140" s="14">
        <v>0</v>
      </c>
      <c r="AH2140" s="14">
        <v>93438</v>
      </c>
      <c r="AI2140" s="14">
        <v>0</v>
      </c>
      <c r="AJ2140" s="14">
        <v>93438</v>
      </c>
      <c r="AK2140" s="16" t="s">
        <v>7882</v>
      </c>
    </row>
    <row r="2141" spans="1:37" hidden="1" x14ac:dyDescent="0.35">
      <c r="A2141" s="159">
        <v>132248</v>
      </c>
      <c r="B2141" s="8">
        <v>6</v>
      </c>
      <c r="C2141" s="9" t="s">
        <v>85</v>
      </c>
      <c r="D2141" s="10">
        <v>44475</v>
      </c>
      <c r="E2141" s="9" t="s">
        <v>5969</v>
      </c>
      <c r="F2141" s="10">
        <v>44475</v>
      </c>
      <c r="G2141" s="9" t="s">
        <v>5969</v>
      </c>
      <c r="H2141" s="11" t="s">
        <v>667</v>
      </c>
      <c r="I2141" s="9"/>
      <c r="J2141" s="12"/>
      <c r="K2141" s="9"/>
      <c r="L2141" s="12" t="s">
        <v>4981</v>
      </c>
      <c r="M2141" s="11" t="s">
        <v>7883</v>
      </c>
      <c r="N2141" s="11"/>
      <c r="O2141" s="9" t="s">
        <v>5405</v>
      </c>
      <c r="P2141" s="9"/>
      <c r="Q2141" s="11"/>
      <c r="R2141" s="166" t="s">
        <v>1778</v>
      </c>
      <c r="S2141" s="9"/>
      <c r="T2141" s="15" t="s">
        <v>505</v>
      </c>
      <c r="U2141" s="12"/>
      <c r="V2141" s="9"/>
      <c r="W2141" s="12" t="s">
        <v>93</v>
      </c>
      <c r="X2141" s="12"/>
      <c r="Y2141" s="12"/>
      <c r="Z2141" s="11"/>
      <c r="AA2141" s="14">
        <v>0</v>
      </c>
      <c r="AB2141" s="14">
        <v>0</v>
      </c>
      <c r="AC2141" s="14">
        <v>45176</v>
      </c>
      <c r="AD2141" s="14">
        <v>0</v>
      </c>
      <c r="AE2141" s="161">
        <f>SUM(TAMPData2202[[#This Row],[2022 PE Obligations]:[2022 Paving Obligations]])</f>
        <v>45176</v>
      </c>
      <c r="AF2141" s="14">
        <v>0</v>
      </c>
      <c r="AG2141" s="14">
        <v>0</v>
      </c>
      <c r="AH2141" s="14">
        <v>45176</v>
      </c>
      <c r="AI2141" s="14">
        <v>0</v>
      </c>
      <c r="AJ2141" s="14">
        <v>45176</v>
      </c>
      <c r="AK2141" s="16" t="s">
        <v>7884</v>
      </c>
    </row>
    <row r="2142" spans="1:37" hidden="1" x14ac:dyDescent="0.35">
      <c r="A2142" s="159">
        <v>132250</v>
      </c>
      <c r="B2142" s="8">
        <v>1</v>
      </c>
      <c r="C2142" s="9" t="s">
        <v>85</v>
      </c>
      <c r="D2142" s="10">
        <v>44476</v>
      </c>
      <c r="E2142" s="9" t="s">
        <v>5969</v>
      </c>
      <c r="F2142" s="10">
        <v>44536</v>
      </c>
      <c r="G2142" s="9" t="s">
        <v>152</v>
      </c>
      <c r="H2142" s="11" t="s">
        <v>347</v>
      </c>
      <c r="I2142" s="9"/>
      <c r="J2142" s="12"/>
      <c r="K2142" s="9"/>
      <c r="L2142" s="12"/>
      <c r="M2142" s="11" t="s">
        <v>7885</v>
      </c>
      <c r="N2142" s="11"/>
      <c r="O2142" s="9" t="s">
        <v>103</v>
      </c>
      <c r="P2142" s="9"/>
      <c r="Q2142" s="11"/>
      <c r="R2142" s="166" t="s">
        <v>1778</v>
      </c>
      <c r="S2142" s="166" t="s">
        <v>1778</v>
      </c>
      <c r="T2142" s="15" t="s">
        <v>505</v>
      </c>
      <c r="U2142" s="12"/>
      <c r="V2142" s="9"/>
      <c r="W2142" s="12" t="s">
        <v>93</v>
      </c>
      <c r="X2142" s="12"/>
      <c r="Y2142" s="12"/>
      <c r="Z2142" s="11"/>
      <c r="AA2142" s="14">
        <v>0</v>
      </c>
      <c r="AB2142" s="14">
        <v>0</v>
      </c>
      <c r="AC2142" s="14">
        <v>8016.21</v>
      </c>
      <c r="AD2142" s="14">
        <v>0</v>
      </c>
      <c r="AE2142" s="161">
        <f>SUM(TAMPData2202[[#This Row],[2022 PE Obligations]:[2022 Paving Obligations]])</f>
        <v>8016.21</v>
      </c>
      <c r="AF2142" s="14">
        <v>0</v>
      </c>
      <c r="AG2142" s="14">
        <v>0</v>
      </c>
      <c r="AH2142" s="14">
        <v>8016.21</v>
      </c>
      <c r="AI2142" s="14">
        <v>0</v>
      </c>
      <c r="AJ2142" s="14">
        <v>8016.21</v>
      </c>
      <c r="AK2142" s="16" t="s">
        <v>7886</v>
      </c>
    </row>
    <row r="2143" spans="1:37" hidden="1" x14ac:dyDescent="0.35">
      <c r="A2143" s="159">
        <v>132253</v>
      </c>
      <c r="B2143" s="8">
        <v>3</v>
      </c>
      <c r="C2143" s="9" t="s">
        <v>85</v>
      </c>
      <c r="D2143" s="10">
        <v>44476</v>
      </c>
      <c r="E2143" s="9" t="s">
        <v>6802</v>
      </c>
      <c r="F2143" s="10">
        <v>44476</v>
      </c>
      <c r="G2143" s="9" t="s">
        <v>6802</v>
      </c>
      <c r="H2143" s="11" t="s">
        <v>115</v>
      </c>
      <c r="I2143" s="9"/>
      <c r="J2143" s="12"/>
      <c r="K2143" s="9"/>
      <c r="L2143" s="12"/>
      <c r="M2143" s="11" t="s">
        <v>7887</v>
      </c>
      <c r="N2143" s="11"/>
      <c r="O2143" s="9" t="s">
        <v>5122</v>
      </c>
      <c r="P2143" s="9" t="s">
        <v>5123</v>
      </c>
      <c r="Q2143" s="11"/>
      <c r="R2143" s="166" t="s">
        <v>1778</v>
      </c>
      <c r="S2143" s="166" t="s">
        <v>1778</v>
      </c>
      <c r="T2143" s="15" t="s">
        <v>505</v>
      </c>
      <c r="U2143" s="12"/>
      <c r="V2143" s="9"/>
      <c r="W2143" s="12" t="s">
        <v>93</v>
      </c>
      <c r="X2143" s="12"/>
      <c r="Y2143" s="12"/>
      <c r="Z2143" s="11"/>
      <c r="AA2143" s="14">
        <v>0</v>
      </c>
      <c r="AB2143" s="14">
        <v>0</v>
      </c>
      <c r="AC2143" s="14">
        <v>29400</v>
      </c>
      <c r="AD2143" s="14">
        <v>0</v>
      </c>
      <c r="AE2143" s="161">
        <f>SUM(TAMPData2202[[#This Row],[2022 PE Obligations]:[2022 Paving Obligations]])</f>
        <v>29400</v>
      </c>
      <c r="AF2143" s="14">
        <v>0</v>
      </c>
      <c r="AG2143" s="14">
        <v>0</v>
      </c>
      <c r="AH2143" s="14">
        <v>29400</v>
      </c>
      <c r="AI2143" s="14">
        <v>0</v>
      </c>
      <c r="AJ2143" s="14">
        <v>29400</v>
      </c>
      <c r="AK2143" s="16" t="s">
        <v>7888</v>
      </c>
    </row>
    <row r="2144" spans="1:37" hidden="1" x14ac:dyDescent="0.35">
      <c r="A2144" s="159">
        <v>132254</v>
      </c>
      <c r="B2144" s="8">
        <v>3</v>
      </c>
      <c r="C2144" s="9" t="s">
        <v>85</v>
      </c>
      <c r="D2144" s="10">
        <v>44476</v>
      </c>
      <c r="E2144" s="9" t="s">
        <v>6802</v>
      </c>
      <c r="F2144" s="10">
        <v>44476</v>
      </c>
      <c r="G2144" s="9" t="s">
        <v>6802</v>
      </c>
      <c r="H2144" s="11" t="s">
        <v>313</v>
      </c>
      <c r="I2144" s="9"/>
      <c r="J2144" s="12"/>
      <c r="K2144" s="9"/>
      <c r="L2144" s="12"/>
      <c r="M2144" s="11" t="s">
        <v>7889</v>
      </c>
      <c r="N2144" s="11"/>
      <c r="O2144" s="9" t="s">
        <v>5122</v>
      </c>
      <c r="P2144" s="9" t="s">
        <v>5123</v>
      </c>
      <c r="Q2144" s="11"/>
      <c r="R2144" s="166" t="s">
        <v>1778</v>
      </c>
      <c r="S2144" s="166" t="s">
        <v>1778</v>
      </c>
      <c r="T2144" s="15" t="s">
        <v>505</v>
      </c>
      <c r="U2144" s="12"/>
      <c r="V2144" s="9"/>
      <c r="W2144" s="12" t="s">
        <v>93</v>
      </c>
      <c r="X2144" s="12"/>
      <c r="Y2144" s="12"/>
      <c r="Z2144" s="11"/>
      <c r="AA2144" s="14">
        <v>0</v>
      </c>
      <c r="AB2144" s="14">
        <v>0</v>
      </c>
      <c r="AC2144" s="14">
        <v>32400</v>
      </c>
      <c r="AD2144" s="14">
        <v>0</v>
      </c>
      <c r="AE2144" s="161">
        <f>SUM(TAMPData2202[[#This Row],[2022 PE Obligations]:[2022 Paving Obligations]])</f>
        <v>32400</v>
      </c>
      <c r="AF2144" s="14">
        <v>0</v>
      </c>
      <c r="AG2144" s="14">
        <v>0</v>
      </c>
      <c r="AH2144" s="14">
        <v>32400</v>
      </c>
      <c r="AI2144" s="14">
        <v>0</v>
      </c>
      <c r="AJ2144" s="14">
        <v>32400</v>
      </c>
      <c r="AK2144" s="16" t="s">
        <v>7890</v>
      </c>
    </row>
    <row r="2145" spans="1:37" ht="72" hidden="1" x14ac:dyDescent="0.35">
      <c r="A2145" s="159">
        <v>132256</v>
      </c>
      <c r="B2145" s="8">
        <v>4</v>
      </c>
      <c r="C2145" s="9" t="s">
        <v>85</v>
      </c>
      <c r="D2145" s="10">
        <v>44476</v>
      </c>
      <c r="E2145" s="9" t="s">
        <v>4418</v>
      </c>
      <c r="F2145" s="10">
        <v>44540</v>
      </c>
      <c r="G2145" s="9" t="s">
        <v>152</v>
      </c>
      <c r="H2145" s="11" t="s">
        <v>2853</v>
      </c>
      <c r="I2145" s="9"/>
      <c r="J2145" s="12"/>
      <c r="K2145" s="9"/>
      <c r="L2145" s="12"/>
      <c r="M2145" s="11" t="s">
        <v>7891</v>
      </c>
      <c r="N2145" s="11" t="s">
        <v>7892</v>
      </c>
      <c r="O2145" s="9" t="s">
        <v>91</v>
      </c>
      <c r="P2145" s="9" t="s">
        <v>4979</v>
      </c>
      <c r="Q2145" s="11"/>
      <c r="R2145" s="166" t="s">
        <v>1778</v>
      </c>
      <c r="S2145" s="9"/>
      <c r="T2145" s="13">
        <v>0.65</v>
      </c>
      <c r="U2145" s="12"/>
      <c r="V2145" s="9"/>
      <c r="W2145" s="12" t="s">
        <v>93</v>
      </c>
      <c r="X2145" s="12" t="s">
        <v>13</v>
      </c>
      <c r="Y2145" s="12"/>
      <c r="Z2145" s="11"/>
      <c r="AA2145" s="14">
        <v>60000</v>
      </c>
      <c r="AB2145" s="14">
        <v>0</v>
      </c>
      <c r="AC2145" s="14">
        <v>0</v>
      </c>
      <c r="AD2145" s="14">
        <v>0</v>
      </c>
      <c r="AE2145" s="161">
        <f>SUM(TAMPData2202[[#This Row],[2022 PE Obligations]:[2022 Paving Obligations]])</f>
        <v>60000</v>
      </c>
      <c r="AF2145" s="14">
        <v>60000</v>
      </c>
      <c r="AG2145" s="14">
        <v>0</v>
      </c>
      <c r="AH2145" s="14">
        <v>0</v>
      </c>
      <c r="AI2145" s="14">
        <v>0</v>
      </c>
      <c r="AJ2145" s="14">
        <v>60000</v>
      </c>
      <c r="AK2145" s="16" t="s">
        <v>7893</v>
      </c>
    </row>
    <row r="2146" spans="1:37" hidden="1" x14ac:dyDescent="0.35">
      <c r="A2146" s="159">
        <v>132257</v>
      </c>
      <c r="B2146" s="8">
        <v>6</v>
      </c>
      <c r="C2146" s="9" t="s">
        <v>85</v>
      </c>
      <c r="D2146" s="10">
        <v>44477</v>
      </c>
      <c r="E2146" s="9" t="s">
        <v>5969</v>
      </c>
      <c r="F2146" s="10">
        <v>44477</v>
      </c>
      <c r="G2146" s="9" t="s">
        <v>5969</v>
      </c>
      <c r="H2146" s="11" t="s">
        <v>667</v>
      </c>
      <c r="I2146" s="9"/>
      <c r="J2146" s="12"/>
      <c r="K2146" s="9"/>
      <c r="L2146" s="12" t="s">
        <v>4981</v>
      </c>
      <c r="M2146" s="11" t="s">
        <v>7894</v>
      </c>
      <c r="N2146" s="11"/>
      <c r="O2146" s="9" t="s">
        <v>5405</v>
      </c>
      <c r="P2146" s="9"/>
      <c r="Q2146" s="11"/>
      <c r="R2146" s="166" t="s">
        <v>1778</v>
      </c>
      <c r="S2146" s="9"/>
      <c r="T2146" s="15" t="s">
        <v>505</v>
      </c>
      <c r="U2146" s="12"/>
      <c r="V2146" s="9"/>
      <c r="W2146" s="12" t="s">
        <v>93</v>
      </c>
      <c r="X2146" s="12"/>
      <c r="Y2146" s="12"/>
      <c r="Z2146" s="11"/>
      <c r="AA2146" s="14">
        <v>0</v>
      </c>
      <c r="AB2146" s="14">
        <v>0</v>
      </c>
      <c r="AC2146" s="14">
        <v>43771</v>
      </c>
      <c r="AD2146" s="14">
        <v>0</v>
      </c>
      <c r="AE2146" s="161">
        <f>SUM(TAMPData2202[[#This Row],[2022 PE Obligations]:[2022 Paving Obligations]])</f>
        <v>43771</v>
      </c>
      <c r="AF2146" s="14">
        <v>0</v>
      </c>
      <c r="AG2146" s="14">
        <v>0</v>
      </c>
      <c r="AH2146" s="14">
        <v>43771</v>
      </c>
      <c r="AI2146" s="14">
        <v>0</v>
      </c>
      <c r="AJ2146" s="14">
        <v>43771</v>
      </c>
      <c r="AK2146" s="16" t="s">
        <v>7895</v>
      </c>
    </row>
    <row r="2147" spans="1:37" ht="144" hidden="1" x14ac:dyDescent="0.35">
      <c r="A2147" s="159">
        <v>132258</v>
      </c>
      <c r="B2147" s="8">
        <v>2</v>
      </c>
      <c r="C2147" s="9" t="s">
        <v>85</v>
      </c>
      <c r="D2147" s="10">
        <v>44480</v>
      </c>
      <c r="E2147" s="9" t="s">
        <v>425</v>
      </c>
      <c r="F2147" s="10">
        <v>44587</v>
      </c>
      <c r="G2147" s="9" t="s">
        <v>426</v>
      </c>
      <c r="H2147" s="11" t="s">
        <v>236</v>
      </c>
      <c r="I2147" s="9"/>
      <c r="J2147" s="12"/>
      <c r="K2147" s="9"/>
      <c r="L2147" s="12"/>
      <c r="M2147" s="11" t="s">
        <v>4415</v>
      </c>
      <c r="N2147" s="11" t="s">
        <v>7896</v>
      </c>
      <c r="O2147" s="9" t="s">
        <v>91</v>
      </c>
      <c r="P2147" s="9" t="s">
        <v>157</v>
      </c>
      <c r="Q2147" s="11"/>
      <c r="R2147" s="166" t="s">
        <v>47</v>
      </c>
      <c r="S2147" s="9"/>
      <c r="T2147" s="15" t="s">
        <v>505</v>
      </c>
      <c r="U2147" s="12"/>
      <c r="V2147" s="9"/>
      <c r="W2147" s="12" t="s">
        <v>93</v>
      </c>
      <c r="X2147" s="12" t="s">
        <v>103</v>
      </c>
      <c r="Y2147" s="153" t="s">
        <v>34</v>
      </c>
      <c r="Z2147" s="11"/>
      <c r="AA2147" s="14">
        <v>53000</v>
      </c>
      <c r="AB2147" s="14">
        <v>0</v>
      </c>
      <c r="AC2147" s="14">
        <v>0</v>
      </c>
      <c r="AD2147" s="14">
        <v>0</v>
      </c>
      <c r="AE2147" s="165">
        <f>SUM(TAMPData2202[[#This Row],[2022 PE Obligations]:[2022 Paving Obligations]])</f>
        <v>53000</v>
      </c>
      <c r="AF2147" s="14">
        <v>53000</v>
      </c>
      <c r="AG2147" s="14">
        <v>0</v>
      </c>
      <c r="AH2147" s="14">
        <v>0</v>
      </c>
      <c r="AI2147" s="14">
        <v>0</v>
      </c>
      <c r="AJ2147" s="14">
        <v>53000</v>
      </c>
      <c r="AK2147" s="16" t="s">
        <v>7897</v>
      </c>
    </row>
    <row r="2148" spans="1:37" hidden="1" x14ac:dyDescent="0.35">
      <c r="A2148" s="159">
        <v>132259</v>
      </c>
      <c r="B2148" s="8">
        <v>4</v>
      </c>
      <c r="C2148" s="9" t="s">
        <v>85</v>
      </c>
      <c r="D2148" s="10">
        <v>44481</v>
      </c>
      <c r="E2148" s="9" t="s">
        <v>143</v>
      </c>
      <c r="F2148" s="10">
        <v>44585</v>
      </c>
      <c r="G2148" s="9" t="s">
        <v>253</v>
      </c>
      <c r="H2148" s="11" t="s">
        <v>196</v>
      </c>
      <c r="I2148" s="9"/>
      <c r="J2148" s="12"/>
      <c r="K2148" s="9" t="s">
        <v>1394</v>
      </c>
      <c r="L2148" s="12" t="s">
        <v>183</v>
      </c>
      <c r="M2148" s="11" t="s">
        <v>1395</v>
      </c>
      <c r="N2148" s="11"/>
      <c r="O2148" s="9" t="s">
        <v>40</v>
      </c>
      <c r="P2148" s="9" t="s">
        <v>166</v>
      </c>
      <c r="Q2148" s="11"/>
      <c r="R2148" s="9" t="s">
        <v>39</v>
      </c>
      <c r="S2148" s="9" t="s">
        <v>45</v>
      </c>
      <c r="T2148" s="13">
        <v>0.39</v>
      </c>
      <c r="U2148" s="12"/>
      <c r="V2148" s="9"/>
      <c r="W2148" s="12" t="s">
        <v>93</v>
      </c>
      <c r="X2148" s="12" t="s">
        <v>186</v>
      </c>
      <c r="Y2148" s="153" t="s">
        <v>34</v>
      </c>
      <c r="Z2148" s="11" t="s">
        <v>1396</v>
      </c>
      <c r="AA2148" s="14">
        <v>20000</v>
      </c>
      <c r="AB2148" s="14">
        <v>0</v>
      </c>
      <c r="AC2148" s="14">
        <v>0</v>
      </c>
      <c r="AD2148" s="14">
        <v>0</v>
      </c>
      <c r="AE2148" s="161">
        <f>SUM(TAMPData2202[[#This Row],[2022 PE Obligations]:[2022 Paving Obligations]])</f>
        <v>20000</v>
      </c>
      <c r="AF2148" s="14">
        <v>20000</v>
      </c>
      <c r="AG2148" s="14">
        <v>0</v>
      </c>
      <c r="AH2148" s="14">
        <v>0</v>
      </c>
      <c r="AI2148" s="14">
        <v>0</v>
      </c>
      <c r="AJ2148" s="14">
        <v>20000</v>
      </c>
      <c r="AK2148" s="16"/>
    </row>
    <row r="2149" spans="1:37" hidden="1" x14ac:dyDescent="0.35">
      <c r="A2149" s="159">
        <v>132260</v>
      </c>
      <c r="B2149" s="8">
        <v>3</v>
      </c>
      <c r="C2149" s="9" t="s">
        <v>85</v>
      </c>
      <c r="D2149" s="10">
        <v>44482</v>
      </c>
      <c r="E2149" s="9" t="s">
        <v>6913</v>
      </c>
      <c r="F2149" s="10">
        <v>44482</v>
      </c>
      <c r="G2149" s="9" t="s">
        <v>6913</v>
      </c>
      <c r="H2149" s="11" t="s">
        <v>701</v>
      </c>
      <c r="I2149" s="9"/>
      <c r="J2149" s="12"/>
      <c r="K2149" s="9"/>
      <c r="L2149" s="12"/>
      <c r="M2149" s="11" t="s">
        <v>7898</v>
      </c>
      <c r="N2149" s="11"/>
      <c r="O2149" s="9" t="s">
        <v>5122</v>
      </c>
      <c r="P2149" s="9" t="s">
        <v>5123</v>
      </c>
      <c r="Q2149" s="11"/>
      <c r="R2149" s="166" t="s">
        <v>1778</v>
      </c>
      <c r="S2149" s="166" t="s">
        <v>1778</v>
      </c>
      <c r="T2149" s="15" t="s">
        <v>505</v>
      </c>
      <c r="U2149" s="12"/>
      <c r="V2149" s="9"/>
      <c r="W2149" s="12" t="s">
        <v>93</v>
      </c>
      <c r="X2149" s="12"/>
      <c r="Y2149" s="12"/>
      <c r="Z2149" s="11"/>
      <c r="AA2149" s="14">
        <v>0</v>
      </c>
      <c r="AB2149" s="14">
        <v>0</v>
      </c>
      <c r="AC2149" s="14">
        <v>632800</v>
      </c>
      <c r="AD2149" s="14">
        <v>0</v>
      </c>
      <c r="AE2149" s="161">
        <f>SUM(TAMPData2202[[#This Row],[2022 PE Obligations]:[2022 Paving Obligations]])</f>
        <v>632800</v>
      </c>
      <c r="AF2149" s="14">
        <v>0</v>
      </c>
      <c r="AG2149" s="14">
        <v>0</v>
      </c>
      <c r="AH2149" s="14">
        <v>632800</v>
      </c>
      <c r="AI2149" s="14">
        <v>0</v>
      </c>
      <c r="AJ2149" s="14">
        <v>632800</v>
      </c>
      <c r="AK2149" s="16" t="s">
        <v>7899</v>
      </c>
    </row>
    <row r="2150" spans="1:37" hidden="1" x14ac:dyDescent="0.35">
      <c r="A2150" s="159">
        <v>132262</v>
      </c>
      <c r="B2150" s="8">
        <v>4</v>
      </c>
      <c r="C2150" s="9" t="s">
        <v>85</v>
      </c>
      <c r="D2150" s="10">
        <v>44483</v>
      </c>
      <c r="E2150" s="9" t="s">
        <v>2180</v>
      </c>
      <c r="F2150" s="10">
        <v>44538</v>
      </c>
      <c r="G2150" s="9" t="s">
        <v>2404</v>
      </c>
      <c r="H2150" s="11" t="s">
        <v>415</v>
      </c>
      <c r="I2150" s="9" t="s">
        <v>3182</v>
      </c>
      <c r="J2150" s="12" t="s">
        <v>101</v>
      </c>
      <c r="K2150" s="9"/>
      <c r="L2150" s="12" t="s">
        <v>101</v>
      </c>
      <c r="M2150" s="11" t="s">
        <v>7900</v>
      </c>
      <c r="N2150" s="11" t="s">
        <v>7901</v>
      </c>
      <c r="O2150" s="9" t="s">
        <v>1836</v>
      </c>
      <c r="P2150" s="9" t="s">
        <v>5440</v>
      </c>
      <c r="Q2150" s="11"/>
      <c r="R2150" s="166" t="s">
        <v>1778</v>
      </c>
      <c r="S2150" s="9"/>
      <c r="T2150" s="13">
        <v>0.1</v>
      </c>
      <c r="U2150" s="12"/>
      <c r="V2150" s="9"/>
      <c r="W2150" s="12" t="s">
        <v>93</v>
      </c>
      <c r="X2150" s="12" t="s">
        <v>13</v>
      </c>
      <c r="Y2150" s="12"/>
      <c r="Z2150" s="11"/>
      <c r="AA2150" s="14">
        <v>60000</v>
      </c>
      <c r="AB2150" s="14">
        <v>0</v>
      </c>
      <c r="AC2150" s="14">
        <v>0</v>
      </c>
      <c r="AD2150" s="14">
        <v>0</v>
      </c>
      <c r="AE2150" s="161">
        <f>SUM(TAMPData2202[[#This Row],[2022 PE Obligations]:[2022 Paving Obligations]])</f>
        <v>60000</v>
      </c>
      <c r="AF2150" s="14">
        <v>60000</v>
      </c>
      <c r="AG2150" s="14">
        <v>0</v>
      </c>
      <c r="AH2150" s="14">
        <v>0</v>
      </c>
      <c r="AI2150" s="14">
        <v>0</v>
      </c>
      <c r="AJ2150" s="14">
        <v>60000</v>
      </c>
      <c r="AK2150" s="16" t="s">
        <v>7902</v>
      </c>
    </row>
    <row r="2151" spans="1:37" hidden="1" x14ac:dyDescent="0.35">
      <c r="A2151" s="159">
        <v>132263</v>
      </c>
      <c r="B2151" s="8">
        <v>4</v>
      </c>
      <c r="C2151" s="9" t="s">
        <v>85</v>
      </c>
      <c r="D2151" s="10">
        <v>44484</v>
      </c>
      <c r="E2151" s="9" t="s">
        <v>228</v>
      </c>
      <c r="F2151" s="10">
        <v>44484</v>
      </c>
      <c r="G2151" s="9" t="s">
        <v>228</v>
      </c>
      <c r="H2151" s="11" t="s">
        <v>2124</v>
      </c>
      <c r="I2151" s="9" t="s">
        <v>7903</v>
      </c>
      <c r="J2151" s="12"/>
      <c r="K2151" s="9" t="s">
        <v>7904</v>
      </c>
      <c r="L2151" s="12" t="s">
        <v>183</v>
      </c>
      <c r="M2151" s="11" t="s">
        <v>7905</v>
      </c>
      <c r="N2151" s="11"/>
      <c r="O2151" s="9" t="s">
        <v>4183</v>
      </c>
      <c r="P2151" s="9" t="s">
        <v>157</v>
      </c>
      <c r="Q2151" s="11"/>
      <c r="R2151" s="166" t="s">
        <v>47</v>
      </c>
      <c r="S2151" s="9"/>
      <c r="T2151" s="13">
        <v>0.99</v>
      </c>
      <c r="U2151" s="12"/>
      <c r="V2151" s="9"/>
      <c r="W2151" s="12" t="s">
        <v>93</v>
      </c>
      <c r="X2151" s="12" t="s">
        <v>186</v>
      </c>
      <c r="Y2151" s="153" t="s">
        <v>34</v>
      </c>
      <c r="Z2151" s="11"/>
      <c r="AA2151" s="14">
        <v>0</v>
      </c>
      <c r="AB2151" s="14">
        <v>0</v>
      </c>
      <c r="AC2151" s="14">
        <v>0</v>
      </c>
      <c r="AD2151" s="14">
        <v>110188.92</v>
      </c>
      <c r="AE2151" s="161">
        <f>SUM(TAMPData2202[[#This Row],[2022 PE Obligations]:[2022 Paving Obligations]])</f>
        <v>110188.92</v>
      </c>
      <c r="AF2151" s="14">
        <v>0</v>
      </c>
      <c r="AG2151" s="14">
        <v>0</v>
      </c>
      <c r="AH2151" s="14">
        <v>0</v>
      </c>
      <c r="AI2151" s="14">
        <v>110188.92</v>
      </c>
      <c r="AJ2151" s="14">
        <v>110188.92</v>
      </c>
      <c r="AK2151" s="16" t="s">
        <v>7906</v>
      </c>
    </row>
    <row r="2152" spans="1:37" hidden="1" x14ac:dyDescent="0.35">
      <c r="A2152" s="159">
        <v>132264</v>
      </c>
      <c r="B2152" s="8">
        <v>4</v>
      </c>
      <c r="C2152" s="9" t="s">
        <v>85</v>
      </c>
      <c r="D2152" s="10">
        <v>44484</v>
      </c>
      <c r="E2152" s="9" t="s">
        <v>228</v>
      </c>
      <c r="F2152" s="10">
        <v>44484</v>
      </c>
      <c r="G2152" s="9" t="s">
        <v>228</v>
      </c>
      <c r="H2152" s="11" t="s">
        <v>2124</v>
      </c>
      <c r="I2152" s="9" t="s">
        <v>7907</v>
      </c>
      <c r="J2152" s="12"/>
      <c r="K2152" s="9" t="s">
        <v>7908</v>
      </c>
      <c r="L2152" s="12" t="s">
        <v>183</v>
      </c>
      <c r="M2152" s="11" t="s">
        <v>7909</v>
      </c>
      <c r="N2152" s="11"/>
      <c r="O2152" s="9" t="s">
        <v>4183</v>
      </c>
      <c r="P2152" s="9" t="s">
        <v>157</v>
      </c>
      <c r="Q2152" s="11"/>
      <c r="R2152" s="166" t="s">
        <v>47</v>
      </c>
      <c r="S2152" s="9"/>
      <c r="T2152" s="13">
        <v>2.5</v>
      </c>
      <c r="U2152" s="12"/>
      <c r="V2152" s="9"/>
      <c r="W2152" s="12" t="s">
        <v>93</v>
      </c>
      <c r="X2152" s="12" t="s">
        <v>186</v>
      </c>
      <c r="Y2152" s="153" t="s">
        <v>34</v>
      </c>
      <c r="Z2152" s="11"/>
      <c r="AA2152" s="14">
        <v>0</v>
      </c>
      <c r="AB2152" s="14">
        <v>0</v>
      </c>
      <c r="AC2152" s="14">
        <v>0</v>
      </c>
      <c r="AD2152" s="14">
        <v>277147.77</v>
      </c>
      <c r="AE2152" s="161">
        <f>SUM(TAMPData2202[[#This Row],[2022 PE Obligations]:[2022 Paving Obligations]])</f>
        <v>277147.77</v>
      </c>
      <c r="AF2152" s="14">
        <v>0</v>
      </c>
      <c r="AG2152" s="14">
        <v>0</v>
      </c>
      <c r="AH2152" s="14">
        <v>0</v>
      </c>
      <c r="AI2152" s="14">
        <v>277147.77</v>
      </c>
      <c r="AJ2152" s="14">
        <v>277147.77</v>
      </c>
      <c r="AK2152" s="16" t="s">
        <v>7910</v>
      </c>
    </row>
    <row r="2153" spans="1:37" hidden="1" x14ac:dyDescent="0.35">
      <c r="A2153" s="162">
        <v>132265</v>
      </c>
      <c r="B2153" s="8">
        <v>4</v>
      </c>
      <c r="C2153" s="9" t="s">
        <v>85</v>
      </c>
      <c r="D2153" s="10">
        <v>44484</v>
      </c>
      <c r="E2153" s="9" t="s">
        <v>152</v>
      </c>
      <c r="F2153" s="10">
        <v>44547</v>
      </c>
      <c r="G2153" s="9" t="s">
        <v>666</v>
      </c>
      <c r="H2153" s="11" t="s">
        <v>893</v>
      </c>
      <c r="I2153" s="9" t="s">
        <v>3748</v>
      </c>
      <c r="J2153" s="12" t="s">
        <v>101</v>
      </c>
      <c r="K2153" s="9"/>
      <c r="L2153" s="12" t="s">
        <v>101</v>
      </c>
      <c r="M2153" s="11" t="s">
        <v>3749</v>
      </c>
      <c r="N2153" s="11" t="s">
        <v>3750</v>
      </c>
      <c r="O2153" s="9" t="s">
        <v>157</v>
      </c>
      <c r="P2153" s="9" t="s">
        <v>158</v>
      </c>
      <c r="Q2153" s="11" t="s">
        <v>3750</v>
      </c>
      <c r="R2153" s="9" t="s">
        <v>47</v>
      </c>
      <c r="S2153" s="164" t="s">
        <v>46</v>
      </c>
      <c r="T2153" s="13">
        <v>0.27</v>
      </c>
      <c r="U2153" s="10">
        <v>44603</v>
      </c>
      <c r="V2153" s="9"/>
      <c r="W2153" s="12" t="s">
        <v>93</v>
      </c>
      <c r="X2153" s="12" t="s">
        <v>103</v>
      </c>
      <c r="Y2153" s="163" t="s">
        <v>32</v>
      </c>
      <c r="Z2153" s="11"/>
      <c r="AA2153" s="14">
        <v>0</v>
      </c>
      <c r="AB2153" s="14">
        <v>0</v>
      </c>
      <c r="AC2153" s="14">
        <v>26300</v>
      </c>
      <c r="AD2153" s="14">
        <v>197400</v>
      </c>
      <c r="AE2153" s="161">
        <f>SUM(TAMPData2202[[#This Row],[2022 PE Obligations]:[2022 Paving Obligations]])</f>
        <v>223700</v>
      </c>
      <c r="AF2153" s="14">
        <v>0</v>
      </c>
      <c r="AG2153" s="14">
        <v>0</v>
      </c>
      <c r="AH2153" s="14">
        <v>26300</v>
      </c>
      <c r="AI2153" s="14">
        <v>197400</v>
      </c>
      <c r="AJ2153" s="14">
        <v>223700</v>
      </c>
      <c r="AK2153" s="16" t="s">
        <v>3751</v>
      </c>
    </row>
    <row r="2154" spans="1:37" ht="36" hidden="1" x14ac:dyDescent="0.35">
      <c r="A2154" s="159">
        <v>132266</v>
      </c>
      <c r="B2154" s="8">
        <v>6</v>
      </c>
      <c r="C2154" s="9" t="s">
        <v>85</v>
      </c>
      <c r="D2154" s="10">
        <v>44487</v>
      </c>
      <c r="E2154" s="9" t="s">
        <v>5969</v>
      </c>
      <c r="F2154" s="10">
        <v>44487</v>
      </c>
      <c r="G2154" s="9" t="s">
        <v>5969</v>
      </c>
      <c r="H2154" s="11" t="s">
        <v>667</v>
      </c>
      <c r="I2154" s="9"/>
      <c r="J2154" s="12"/>
      <c r="K2154" s="9"/>
      <c r="L2154" s="12" t="s">
        <v>4981</v>
      </c>
      <c r="M2154" s="11" t="s">
        <v>7911</v>
      </c>
      <c r="N2154" s="11"/>
      <c r="O2154" s="9" t="s">
        <v>5405</v>
      </c>
      <c r="P2154" s="9"/>
      <c r="Q2154" s="11"/>
      <c r="R2154" s="166" t="s">
        <v>1778</v>
      </c>
      <c r="S2154" s="9"/>
      <c r="T2154" s="15" t="s">
        <v>505</v>
      </c>
      <c r="U2154" s="12"/>
      <c r="V2154" s="9"/>
      <c r="W2154" s="12" t="s">
        <v>93</v>
      </c>
      <c r="X2154" s="12"/>
      <c r="Y2154" s="12"/>
      <c r="Z2154" s="11"/>
      <c r="AA2154" s="14">
        <v>0</v>
      </c>
      <c r="AB2154" s="14">
        <v>0</v>
      </c>
      <c r="AC2154" s="14">
        <v>9160503</v>
      </c>
      <c r="AD2154" s="14">
        <v>0</v>
      </c>
      <c r="AE2154" s="161">
        <f>SUM(TAMPData2202[[#This Row],[2022 PE Obligations]:[2022 Paving Obligations]])</f>
        <v>9160503</v>
      </c>
      <c r="AF2154" s="14">
        <v>0</v>
      </c>
      <c r="AG2154" s="14">
        <v>0</v>
      </c>
      <c r="AH2154" s="14">
        <v>9160503</v>
      </c>
      <c r="AI2154" s="14">
        <v>0</v>
      </c>
      <c r="AJ2154" s="14">
        <v>9160503</v>
      </c>
      <c r="AK2154" s="16" t="s">
        <v>7912</v>
      </c>
    </row>
    <row r="2155" spans="1:37" ht="36" hidden="1" x14ac:dyDescent="0.35">
      <c r="A2155" s="159">
        <v>132267</v>
      </c>
      <c r="B2155" s="8">
        <v>3</v>
      </c>
      <c r="C2155" s="9" t="s">
        <v>85</v>
      </c>
      <c r="D2155" s="10">
        <v>44487</v>
      </c>
      <c r="E2155" s="9" t="s">
        <v>1503</v>
      </c>
      <c r="F2155" s="10">
        <v>44536</v>
      </c>
      <c r="G2155" s="9" t="s">
        <v>152</v>
      </c>
      <c r="H2155" s="11" t="s">
        <v>910</v>
      </c>
      <c r="I2155" s="9" t="s">
        <v>1505</v>
      </c>
      <c r="J2155" s="12" t="s">
        <v>1506</v>
      </c>
      <c r="K2155" s="9"/>
      <c r="L2155" s="12"/>
      <c r="M2155" s="11" t="s">
        <v>7913</v>
      </c>
      <c r="N2155" s="11" t="s">
        <v>7914</v>
      </c>
      <c r="O2155" s="9" t="s">
        <v>1509</v>
      </c>
      <c r="P2155" s="9"/>
      <c r="Q2155" s="11"/>
      <c r="R2155" s="166" t="s">
        <v>1778</v>
      </c>
      <c r="S2155" s="166" t="s">
        <v>1778</v>
      </c>
      <c r="T2155" s="15" t="s">
        <v>505</v>
      </c>
      <c r="U2155" s="12"/>
      <c r="V2155" s="9"/>
      <c r="W2155" s="12" t="s">
        <v>93</v>
      </c>
      <c r="X2155" s="12"/>
      <c r="Y2155" s="12"/>
      <c r="Z2155" s="11"/>
      <c r="AA2155" s="14">
        <v>0</v>
      </c>
      <c r="AB2155" s="14">
        <v>0</v>
      </c>
      <c r="AC2155" s="14">
        <v>500000</v>
      </c>
      <c r="AD2155" s="14">
        <v>0</v>
      </c>
      <c r="AE2155" s="161">
        <f>SUM(TAMPData2202[[#This Row],[2022 PE Obligations]:[2022 Paving Obligations]])</f>
        <v>500000</v>
      </c>
      <c r="AF2155" s="14">
        <v>0</v>
      </c>
      <c r="AG2155" s="14">
        <v>0</v>
      </c>
      <c r="AH2155" s="14">
        <v>500000</v>
      </c>
      <c r="AI2155" s="14">
        <v>0</v>
      </c>
      <c r="AJ2155" s="14">
        <v>500000</v>
      </c>
      <c r="AK2155" s="16" t="s">
        <v>7915</v>
      </c>
    </row>
    <row r="2156" spans="1:37" hidden="1" x14ac:dyDescent="0.35">
      <c r="A2156" s="159">
        <v>132268</v>
      </c>
      <c r="B2156" s="8">
        <v>1</v>
      </c>
      <c r="C2156" s="9" t="s">
        <v>85</v>
      </c>
      <c r="D2156" s="10">
        <v>44488</v>
      </c>
      <c r="E2156" s="9" t="s">
        <v>5969</v>
      </c>
      <c r="F2156" s="10">
        <v>44536</v>
      </c>
      <c r="G2156" s="9" t="s">
        <v>152</v>
      </c>
      <c r="H2156" s="11" t="s">
        <v>297</v>
      </c>
      <c r="I2156" s="9"/>
      <c r="J2156" s="12"/>
      <c r="K2156" s="9"/>
      <c r="L2156" s="12" t="s">
        <v>4981</v>
      </c>
      <c r="M2156" s="11" t="s">
        <v>7916</v>
      </c>
      <c r="N2156" s="11"/>
      <c r="O2156" s="9" t="s">
        <v>5405</v>
      </c>
      <c r="P2156" s="9"/>
      <c r="Q2156" s="11"/>
      <c r="R2156" s="166" t="s">
        <v>1778</v>
      </c>
      <c r="S2156" s="9"/>
      <c r="T2156" s="15" t="s">
        <v>505</v>
      </c>
      <c r="U2156" s="12"/>
      <c r="V2156" s="9"/>
      <c r="W2156" s="12" t="s">
        <v>93</v>
      </c>
      <c r="X2156" s="12"/>
      <c r="Y2156" s="12"/>
      <c r="Z2156" s="11"/>
      <c r="AA2156" s="14">
        <v>0</v>
      </c>
      <c r="AB2156" s="14">
        <v>0</v>
      </c>
      <c r="AC2156" s="14">
        <v>89563</v>
      </c>
      <c r="AD2156" s="14">
        <v>0</v>
      </c>
      <c r="AE2156" s="161">
        <f>SUM(TAMPData2202[[#This Row],[2022 PE Obligations]:[2022 Paving Obligations]])</f>
        <v>89563</v>
      </c>
      <c r="AF2156" s="14">
        <v>0</v>
      </c>
      <c r="AG2156" s="14">
        <v>0</v>
      </c>
      <c r="AH2156" s="14">
        <v>89563</v>
      </c>
      <c r="AI2156" s="14">
        <v>0</v>
      </c>
      <c r="AJ2156" s="14">
        <v>89563</v>
      </c>
      <c r="AK2156" s="16" t="s">
        <v>7917</v>
      </c>
    </row>
    <row r="2157" spans="1:37" hidden="1" x14ac:dyDescent="0.35">
      <c r="A2157" s="159">
        <v>132269</v>
      </c>
      <c r="B2157" s="8">
        <v>4</v>
      </c>
      <c r="C2157" s="9" t="s">
        <v>85</v>
      </c>
      <c r="D2157" s="10">
        <v>44488</v>
      </c>
      <c r="E2157" s="9" t="s">
        <v>5969</v>
      </c>
      <c r="F2157" s="10">
        <v>44488</v>
      </c>
      <c r="G2157" s="9" t="s">
        <v>5969</v>
      </c>
      <c r="H2157" s="11" t="s">
        <v>1760</v>
      </c>
      <c r="I2157" s="9"/>
      <c r="J2157" s="12"/>
      <c r="K2157" s="9"/>
      <c r="L2157" s="12" t="s">
        <v>4981</v>
      </c>
      <c r="M2157" s="11" t="s">
        <v>7918</v>
      </c>
      <c r="N2157" s="11"/>
      <c r="O2157" s="9" t="s">
        <v>5405</v>
      </c>
      <c r="P2157" s="9"/>
      <c r="Q2157" s="11"/>
      <c r="R2157" s="166" t="s">
        <v>1778</v>
      </c>
      <c r="S2157" s="9"/>
      <c r="T2157" s="15" t="s">
        <v>505</v>
      </c>
      <c r="U2157" s="12"/>
      <c r="V2157" s="9"/>
      <c r="W2157" s="12" t="s">
        <v>93</v>
      </c>
      <c r="X2157" s="12"/>
      <c r="Y2157" s="12"/>
      <c r="Z2157" s="11"/>
      <c r="AA2157" s="14">
        <v>0</v>
      </c>
      <c r="AB2157" s="14">
        <v>0</v>
      </c>
      <c r="AC2157" s="14">
        <v>288720</v>
      </c>
      <c r="AD2157" s="14">
        <v>0</v>
      </c>
      <c r="AE2157" s="161">
        <f>SUM(TAMPData2202[[#This Row],[2022 PE Obligations]:[2022 Paving Obligations]])</f>
        <v>288720</v>
      </c>
      <c r="AF2157" s="14">
        <v>0</v>
      </c>
      <c r="AG2157" s="14">
        <v>0</v>
      </c>
      <c r="AH2157" s="14">
        <v>288720</v>
      </c>
      <c r="AI2157" s="14">
        <v>0</v>
      </c>
      <c r="AJ2157" s="14">
        <v>288720</v>
      </c>
      <c r="AK2157" s="16" t="s">
        <v>7919</v>
      </c>
    </row>
    <row r="2158" spans="1:37" hidden="1" x14ac:dyDescent="0.35">
      <c r="A2158" s="159">
        <v>132271</v>
      </c>
      <c r="B2158" s="8">
        <v>4</v>
      </c>
      <c r="C2158" s="9" t="s">
        <v>85</v>
      </c>
      <c r="D2158" s="10">
        <v>44488</v>
      </c>
      <c r="E2158" s="9" t="s">
        <v>5969</v>
      </c>
      <c r="F2158" s="10">
        <v>44488</v>
      </c>
      <c r="G2158" s="9" t="s">
        <v>5969</v>
      </c>
      <c r="H2158" s="11" t="s">
        <v>1760</v>
      </c>
      <c r="I2158" s="9"/>
      <c r="J2158" s="12"/>
      <c r="K2158" s="9"/>
      <c r="L2158" s="12" t="s">
        <v>4981</v>
      </c>
      <c r="M2158" s="11" t="s">
        <v>7920</v>
      </c>
      <c r="N2158" s="11"/>
      <c r="O2158" s="9" t="s">
        <v>5405</v>
      </c>
      <c r="P2158" s="9"/>
      <c r="Q2158" s="11"/>
      <c r="R2158" s="166" t="s">
        <v>1778</v>
      </c>
      <c r="S2158" s="9"/>
      <c r="T2158" s="15" t="s">
        <v>505</v>
      </c>
      <c r="U2158" s="12"/>
      <c r="V2158" s="9"/>
      <c r="W2158" s="12" t="s">
        <v>93</v>
      </c>
      <c r="X2158" s="12"/>
      <c r="Y2158" s="12"/>
      <c r="Z2158" s="11"/>
      <c r="AA2158" s="14">
        <v>0</v>
      </c>
      <c r="AB2158" s="14">
        <v>0</v>
      </c>
      <c r="AC2158" s="14">
        <v>43689.21</v>
      </c>
      <c r="AD2158" s="14">
        <v>0</v>
      </c>
      <c r="AE2158" s="161">
        <f>SUM(TAMPData2202[[#This Row],[2022 PE Obligations]:[2022 Paving Obligations]])</f>
        <v>43689.21</v>
      </c>
      <c r="AF2158" s="14">
        <v>0</v>
      </c>
      <c r="AG2158" s="14">
        <v>0</v>
      </c>
      <c r="AH2158" s="14">
        <v>43689.21</v>
      </c>
      <c r="AI2158" s="14">
        <v>0</v>
      </c>
      <c r="AJ2158" s="14">
        <v>43689.21</v>
      </c>
      <c r="AK2158" s="16" t="s">
        <v>7921</v>
      </c>
    </row>
    <row r="2159" spans="1:37" hidden="1" x14ac:dyDescent="0.35">
      <c r="A2159" s="159">
        <v>132272</v>
      </c>
      <c r="B2159" s="8">
        <v>4</v>
      </c>
      <c r="C2159" s="9" t="s">
        <v>85</v>
      </c>
      <c r="D2159" s="10">
        <v>44490</v>
      </c>
      <c r="E2159" s="9" t="s">
        <v>2180</v>
      </c>
      <c r="F2159" s="10">
        <v>44558</v>
      </c>
      <c r="G2159" s="9" t="s">
        <v>2404</v>
      </c>
      <c r="H2159" s="11" t="s">
        <v>770</v>
      </c>
      <c r="I2159" s="9" t="s">
        <v>7922</v>
      </c>
      <c r="J2159" s="12" t="s">
        <v>101</v>
      </c>
      <c r="K2159" s="9"/>
      <c r="L2159" s="12" t="s">
        <v>101</v>
      </c>
      <c r="M2159" s="11" t="s">
        <v>7923</v>
      </c>
      <c r="N2159" s="11" t="s">
        <v>6001</v>
      </c>
      <c r="O2159" s="9" t="s">
        <v>1836</v>
      </c>
      <c r="P2159" s="9" t="s">
        <v>5440</v>
      </c>
      <c r="Q2159" s="11"/>
      <c r="R2159" s="166" t="s">
        <v>1778</v>
      </c>
      <c r="S2159" s="9"/>
      <c r="T2159" s="13">
        <v>2.0699999999999998</v>
      </c>
      <c r="U2159" s="12"/>
      <c r="V2159" s="9"/>
      <c r="W2159" s="12" t="s">
        <v>93</v>
      </c>
      <c r="X2159" s="12"/>
      <c r="Y2159" s="12"/>
      <c r="Z2159" s="11"/>
      <c r="AA2159" s="14">
        <v>40000</v>
      </c>
      <c r="AB2159" s="14">
        <v>0</v>
      </c>
      <c r="AC2159" s="14">
        <v>0</v>
      </c>
      <c r="AD2159" s="14">
        <v>0</v>
      </c>
      <c r="AE2159" s="161">
        <f>SUM(TAMPData2202[[#This Row],[2022 PE Obligations]:[2022 Paving Obligations]])</f>
        <v>40000</v>
      </c>
      <c r="AF2159" s="14">
        <v>40000</v>
      </c>
      <c r="AG2159" s="14">
        <v>0</v>
      </c>
      <c r="AH2159" s="14">
        <v>0</v>
      </c>
      <c r="AI2159" s="14">
        <v>0</v>
      </c>
      <c r="AJ2159" s="14">
        <v>40000</v>
      </c>
      <c r="AK2159" s="16" t="s">
        <v>7924</v>
      </c>
    </row>
    <row r="2160" spans="1:37" hidden="1" x14ac:dyDescent="0.35">
      <c r="A2160" s="159">
        <v>132273</v>
      </c>
      <c r="B2160" s="8">
        <v>2</v>
      </c>
      <c r="C2160" s="9" t="s">
        <v>85</v>
      </c>
      <c r="D2160" s="10">
        <v>44491</v>
      </c>
      <c r="E2160" s="9" t="s">
        <v>398</v>
      </c>
      <c r="F2160" s="10">
        <v>44558</v>
      </c>
      <c r="G2160" s="9" t="s">
        <v>189</v>
      </c>
      <c r="H2160" s="11" t="s">
        <v>838</v>
      </c>
      <c r="I2160" s="9" t="s">
        <v>466</v>
      </c>
      <c r="J2160" s="12" t="s">
        <v>101</v>
      </c>
      <c r="K2160" s="9"/>
      <c r="L2160" s="12" t="s">
        <v>101</v>
      </c>
      <c r="M2160" s="11" t="s">
        <v>4956</v>
      </c>
      <c r="N2160" s="11"/>
      <c r="O2160" s="9" t="s">
        <v>119</v>
      </c>
      <c r="P2160" s="9" t="s">
        <v>104</v>
      </c>
      <c r="Q2160" s="11"/>
      <c r="R2160" s="166" t="s">
        <v>105</v>
      </c>
      <c r="S2160" s="166" t="s">
        <v>45</v>
      </c>
      <c r="T2160" s="13">
        <v>0</v>
      </c>
      <c r="U2160" s="10">
        <v>45058</v>
      </c>
      <c r="V2160" s="9"/>
      <c r="W2160" s="12" t="s">
        <v>93</v>
      </c>
      <c r="X2160" s="12" t="s">
        <v>103</v>
      </c>
      <c r="Y2160" s="12"/>
      <c r="Z2160" s="11"/>
      <c r="AA2160" s="14">
        <v>50000</v>
      </c>
      <c r="AB2160" s="14">
        <v>0</v>
      </c>
      <c r="AC2160" s="14">
        <v>0</v>
      </c>
      <c r="AD2160" s="14">
        <v>0</v>
      </c>
      <c r="AE2160" s="161">
        <f>SUM(TAMPData2202[[#This Row],[2022 PE Obligations]:[2022 Paving Obligations]])</f>
        <v>50000</v>
      </c>
      <c r="AF2160" s="14">
        <v>50000</v>
      </c>
      <c r="AG2160" s="14">
        <v>0</v>
      </c>
      <c r="AH2160" s="14">
        <v>0</v>
      </c>
      <c r="AI2160" s="14">
        <v>0</v>
      </c>
      <c r="AJ2160" s="14">
        <v>50000</v>
      </c>
      <c r="AK2160" s="16" t="s">
        <v>4957</v>
      </c>
    </row>
    <row r="2161" spans="1:37" hidden="1" x14ac:dyDescent="0.35">
      <c r="A2161" s="159">
        <v>132274</v>
      </c>
      <c r="B2161" s="8">
        <v>2</v>
      </c>
      <c r="C2161" s="9" t="s">
        <v>85</v>
      </c>
      <c r="D2161" s="10">
        <v>44491</v>
      </c>
      <c r="E2161" s="9" t="s">
        <v>6608</v>
      </c>
      <c r="F2161" s="10">
        <v>44491</v>
      </c>
      <c r="G2161" s="9" t="s">
        <v>6608</v>
      </c>
      <c r="H2161" s="11" t="s">
        <v>135</v>
      </c>
      <c r="I2161" s="9"/>
      <c r="J2161" s="12"/>
      <c r="K2161" s="9"/>
      <c r="L2161" s="12"/>
      <c r="M2161" s="11" t="s">
        <v>7925</v>
      </c>
      <c r="N2161" s="11"/>
      <c r="O2161" s="9" t="s">
        <v>5122</v>
      </c>
      <c r="P2161" s="9" t="s">
        <v>5123</v>
      </c>
      <c r="Q2161" s="11"/>
      <c r="R2161" s="166" t="s">
        <v>1778</v>
      </c>
      <c r="S2161" s="166" t="s">
        <v>1778</v>
      </c>
      <c r="T2161" s="15" t="s">
        <v>505</v>
      </c>
      <c r="U2161" s="12"/>
      <c r="V2161" s="9"/>
      <c r="W2161" s="12" t="s">
        <v>93</v>
      </c>
      <c r="X2161" s="12"/>
      <c r="Y2161" s="12"/>
      <c r="Z2161" s="11"/>
      <c r="AA2161" s="14">
        <v>0</v>
      </c>
      <c r="AB2161" s="14">
        <v>0</v>
      </c>
      <c r="AC2161" s="14">
        <v>29600</v>
      </c>
      <c r="AD2161" s="14">
        <v>0</v>
      </c>
      <c r="AE2161" s="161">
        <f>SUM(TAMPData2202[[#This Row],[2022 PE Obligations]:[2022 Paving Obligations]])</f>
        <v>29600</v>
      </c>
      <c r="AF2161" s="14">
        <v>0</v>
      </c>
      <c r="AG2161" s="14">
        <v>0</v>
      </c>
      <c r="AH2161" s="14">
        <v>29600</v>
      </c>
      <c r="AI2161" s="14">
        <v>0</v>
      </c>
      <c r="AJ2161" s="14">
        <v>29600</v>
      </c>
      <c r="AK2161" s="16" t="s">
        <v>7926</v>
      </c>
    </row>
    <row r="2162" spans="1:37" hidden="1" x14ac:dyDescent="0.35">
      <c r="A2162" s="159">
        <v>132275</v>
      </c>
      <c r="B2162" s="8">
        <v>4</v>
      </c>
      <c r="C2162" s="9" t="s">
        <v>85</v>
      </c>
      <c r="D2162" s="10">
        <v>44494</v>
      </c>
      <c r="E2162" s="9" t="s">
        <v>6913</v>
      </c>
      <c r="F2162" s="10">
        <v>44494</v>
      </c>
      <c r="G2162" s="9" t="s">
        <v>6913</v>
      </c>
      <c r="H2162" s="11" t="s">
        <v>770</v>
      </c>
      <c r="I2162" s="9"/>
      <c r="J2162" s="12"/>
      <c r="K2162" s="9"/>
      <c r="L2162" s="12"/>
      <c r="M2162" s="11" t="s">
        <v>7927</v>
      </c>
      <c r="N2162" s="11"/>
      <c r="O2162" s="9" t="s">
        <v>5122</v>
      </c>
      <c r="P2162" s="9" t="s">
        <v>5123</v>
      </c>
      <c r="Q2162" s="11"/>
      <c r="R2162" s="166" t="s">
        <v>1778</v>
      </c>
      <c r="S2162" s="166" t="s">
        <v>1778</v>
      </c>
      <c r="T2162" s="15" t="s">
        <v>505</v>
      </c>
      <c r="U2162" s="12"/>
      <c r="V2162" s="9"/>
      <c r="W2162" s="12" t="s">
        <v>93</v>
      </c>
      <c r="X2162" s="12"/>
      <c r="Y2162" s="12"/>
      <c r="Z2162" s="11"/>
      <c r="AA2162" s="14">
        <v>0</v>
      </c>
      <c r="AB2162" s="14">
        <v>0</v>
      </c>
      <c r="AC2162" s="14">
        <v>237700</v>
      </c>
      <c r="AD2162" s="14">
        <v>0</v>
      </c>
      <c r="AE2162" s="161">
        <f>SUM(TAMPData2202[[#This Row],[2022 PE Obligations]:[2022 Paving Obligations]])</f>
        <v>237700</v>
      </c>
      <c r="AF2162" s="14">
        <v>0</v>
      </c>
      <c r="AG2162" s="14">
        <v>0</v>
      </c>
      <c r="AH2162" s="14">
        <v>237700</v>
      </c>
      <c r="AI2162" s="14">
        <v>0</v>
      </c>
      <c r="AJ2162" s="14">
        <v>237700</v>
      </c>
      <c r="AK2162" s="16" t="s">
        <v>7928</v>
      </c>
    </row>
    <row r="2163" spans="1:37" hidden="1" x14ac:dyDescent="0.35">
      <c r="A2163" s="159">
        <v>132276</v>
      </c>
      <c r="B2163" s="8">
        <v>3</v>
      </c>
      <c r="C2163" s="9" t="s">
        <v>85</v>
      </c>
      <c r="D2163" s="10">
        <v>44494</v>
      </c>
      <c r="E2163" s="9" t="s">
        <v>6913</v>
      </c>
      <c r="F2163" s="10">
        <v>44494</v>
      </c>
      <c r="G2163" s="9" t="s">
        <v>6913</v>
      </c>
      <c r="H2163" s="11" t="s">
        <v>1489</v>
      </c>
      <c r="I2163" s="9"/>
      <c r="J2163" s="12"/>
      <c r="K2163" s="9"/>
      <c r="L2163" s="12"/>
      <c r="M2163" s="11" t="s">
        <v>7929</v>
      </c>
      <c r="N2163" s="11"/>
      <c r="O2163" s="9" t="s">
        <v>5122</v>
      </c>
      <c r="P2163" s="9" t="s">
        <v>5123</v>
      </c>
      <c r="Q2163" s="11"/>
      <c r="R2163" s="166" t="s">
        <v>1778</v>
      </c>
      <c r="S2163" s="166" t="s">
        <v>1778</v>
      </c>
      <c r="T2163" s="15" t="s">
        <v>505</v>
      </c>
      <c r="U2163" s="12"/>
      <c r="V2163" s="9"/>
      <c r="W2163" s="12" t="s">
        <v>93</v>
      </c>
      <c r="X2163" s="12"/>
      <c r="Y2163" s="12"/>
      <c r="Z2163" s="11"/>
      <c r="AA2163" s="14">
        <v>0</v>
      </c>
      <c r="AB2163" s="14">
        <v>0</v>
      </c>
      <c r="AC2163" s="14">
        <v>42000</v>
      </c>
      <c r="AD2163" s="14">
        <v>0</v>
      </c>
      <c r="AE2163" s="161">
        <f>SUM(TAMPData2202[[#This Row],[2022 PE Obligations]:[2022 Paving Obligations]])</f>
        <v>42000</v>
      </c>
      <c r="AF2163" s="14">
        <v>0</v>
      </c>
      <c r="AG2163" s="14">
        <v>0</v>
      </c>
      <c r="AH2163" s="14">
        <v>42000</v>
      </c>
      <c r="AI2163" s="14">
        <v>0</v>
      </c>
      <c r="AJ2163" s="14">
        <v>42000</v>
      </c>
      <c r="AK2163" s="16" t="s">
        <v>7930</v>
      </c>
    </row>
    <row r="2164" spans="1:37" hidden="1" x14ac:dyDescent="0.35">
      <c r="A2164" s="159">
        <v>132277</v>
      </c>
      <c r="B2164" s="8">
        <v>4</v>
      </c>
      <c r="C2164" s="9" t="s">
        <v>85</v>
      </c>
      <c r="D2164" s="10">
        <v>44494</v>
      </c>
      <c r="E2164" s="9" t="s">
        <v>6913</v>
      </c>
      <c r="F2164" s="10">
        <v>44494</v>
      </c>
      <c r="G2164" s="9" t="s">
        <v>6913</v>
      </c>
      <c r="H2164" s="11" t="s">
        <v>961</v>
      </c>
      <c r="I2164" s="9"/>
      <c r="J2164" s="12"/>
      <c r="K2164" s="9"/>
      <c r="L2164" s="12"/>
      <c r="M2164" s="11" t="s">
        <v>7931</v>
      </c>
      <c r="N2164" s="11"/>
      <c r="O2164" s="9" t="s">
        <v>5122</v>
      </c>
      <c r="P2164" s="9" t="s">
        <v>5123</v>
      </c>
      <c r="Q2164" s="11"/>
      <c r="R2164" s="166" t="s">
        <v>1778</v>
      </c>
      <c r="S2164" s="166" t="s">
        <v>1778</v>
      </c>
      <c r="T2164" s="15" t="s">
        <v>505</v>
      </c>
      <c r="U2164" s="12"/>
      <c r="V2164" s="9"/>
      <c r="W2164" s="12" t="s">
        <v>93</v>
      </c>
      <c r="X2164" s="12"/>
      <c r="Y2164" s="12"/>
      <c r="Z2164" s="11"/>
      <c r="AA2164" s="14">
        <v>0</v>
      </c>
      <c r="AB2164" s="14">
        <v>0</v>
      </c>
      <c r="AC2164" s="14">
        <v>93500</v>
      </c>
      <c r="AD2164" s="14">
        <v>0</v>
      </c>
      <c r="AE2164" s="161">
        <f>SUM(TAMPData2202[[#This Row],[2022 PE Obligations]:[2022 Paving Obligations]])</f>
        <v>93500</v>
      </c>
      <c r="AF2164" s="14">
        <v>0</v>
      </c>
      <c r="AG2164" s="14">
        <v>0</v>
      </c>
      <c r="AH2164" s="14">
        <v>93500</v>
      </c>
      <c r="AI2164" s="14">
        <v>0</v>
      </c>
      <c r="AJ2164" s="14">
        <v>93500</v>
      </c>
      <c r="AK2164" s="16" t="s">
        <v>7932</v>
      </c>
    </row>
    <row r="2165" spans="1:37" hidden="1" x14ac:dyDescent="0.35">
      <c r="A2165" s="159">
        <v>132278</v>
      </c>
      <c r="B2165" s="8">
        <v>3</v>
      </c>
      <c r="C2165" s="9" t="s">
        <v>85</v>
      </c>
      <c r="D2165" s="10">
        <v>44494</v>
      </c>
      <c r="E2165" s="9" t="s">
        <v>6913</v>
      </c>
      <c r="F2165" s="10">
        <v>44494</v>
      </c>
      <c r="G2165" s="9" t="s">
        <v>6913</v>
      </c>
      <c r="H2165" s="11" t="s">
        <v>1111</v>
      </c>
      <c r="I2165" s="9"/>
      <c r="J2165" s="12"/>
      <c r="K2165" s="9"/>
      <c r="L2165" s="12"/>
      <c r="M2165" s="11" t="s">
        <v>7933</v>
      </c>
      <c r="N2165" s="11"/>
      <c r="O2165" s="9" t="s">
        <v>5122</v>
      </c>
      <c r="P2165" s="9" t="s">
        <v>5123</v>
      </c>
      <c r="Q2165" s="11"/>
      <c r="R2165" s="166" t="s">
        <v>1778</v>
      </c>
      <c r="S2165" s="166" t="s">
        <v>1778</v>
      </c>
      <c r="T2165" s="15" t="s">
        <v>505</v>
      </c>
      <c r="U2165" s="12"/>
      <c r="V2165" s="9"/>
      <c r="W2165" s="12" t="s">
        <v>93</v>
      </c>
      <c r="X2165" s="12"/>
      <c r="Y2165" s="12"/>
      <c r="Z2165" s="11"/>
      <c r="AA2165" s="14">
        <v>0</v>
      </c>
      <c r="AB2165" s="14">
        <v>0</v>
      </c>
      <c r="AC2165" s="14">
        <v>59200</v>
      </c>
      <c r="AD2165" s="14">
        <v>0</v>
      </c>
      <c r="AE2165" s="161">
        <f>SUM(TAMPData2202[[#This Row],[2022 PE Obligations]:[2022 Paving Obligations]])</f>
        <v>59200</v>
      </c>
      <c r="AF2165" s="14">
        <v>0</v>
      </c>
      <c r="AG2165" s="14">
        <v>0</v>
      </c>
      <c r="AH2165" s="14">
        <v>59200</v>
      </c>
      <c r="AI2165" s="14">
        <v>0</v>
      </c>
      <c r="AJ2165" s="14">
        <v>59200</v>
      </c>
      <c r="AK2165" s="16" t="s">
        <v>7934</v>
      </c>
    </row>
    <row r="2166" spans="1:37" hidden="1" x14ac:dyDescent="0.35">
      <c r="A2166" s="159">
        <v>132279</v>
      </c>
      <c r="B2166" s="8">
        <v>4</v>
      </c>
      <c r="C2166" s="9" t="s">
        <v>85</v>
      </c>
      <c r="D2166" s="10">
        <v>44494</v>
      </c>
      <c r="E2166" s="9" t="s">
        <v>6913</v>
      </c>
      <c r="F2166" s="10">
        <v>44494</v>
      </c>
      <c r="G2166" s="9" t="s">
        <v>6913</v>
      </c>
      <c r="H2166" s="11" t="s">
        <v>893</v>
      </c>
      <c r="I2166" s="9"/>
      <c r="J2166" s="12"/>
      <c r="K2166" s="9"/>
      <c r="L2166" s="12"/>
      <c r="M2166" s="11" t="s">
        <v>7935</v>
      </c>
      <c r="N2166" s="11"/>
      <c r="O2166" s="9" t="s">
        <v>5122</v>
      </c>
      <c r="P2166" s="9" t="s">
        <v>5123</v>
      </c>
      <c r="Q2166" s="11"/>
      <c r="R2166" s="166" t="s">
        <v>1778</v>
      </c>
      <c r="S2166" s="166" t="s">
        <v>1778</v>
      </c>
      <c r="T2166" s="15" t="s">
        <v>505</v>
      </c>
      <c r="U2166" s="12"/>
      <c r="V2166" s="9"/>
      <c r="W2166" s="12" t="s">
        <v>93</v>
      </c>
      <c r="X2166" s="12"/>
      <c r="Y2166" s="12"/>
      <c r="Z2166" s="11"/>
      <c r="AA2166" s="14">
        <v>0</v>
      </c>
      <c r="AB2166" s="14">
        <v>0</v>
      </c>
      <c r="AC2166" s="14">
        <v>7500</v>
      </c>
      <c r="AD2166" s="14">
        <v>0</v>
      </c>
      <c r="AE2166" s="161">
        <f>SUM(TAMPData2202[[#This Row],[2022 PE Obligations]:[2022 Paving Obligations]])</f>
        <v>7500</v>
      </c>
      <c r="AF2166" s="14">
        <v>0</v>
      </c>
      <c r="AG2166" s="14">
        <v>0</v>
      </c>
      <c r="AH2166" s="14">
        <v>7500</v>
      </c>
      <c r="AI2166" s="14">
        <v>0</v>
      </c>
      <c r="AJ2166" s="14">
        <v>7500</v>
      </c>
      <c r="AK2166" s="16" t="s">
        <v>7936</v>
      </c>
    </row>
    <row r="2167" spans="1:37" hidden="1" x14ac:dyDescent="0.35">
      <c r="A2167" s="159">
        <v>132280</v>
      </c>
      <c r="B2167" s="8">
        <v>4</v>
      </c>
      <c r="C2167" s="9" t="s">
        <v>85</v>
      </c>
      <c r="D2167" s="10">
        <v>44494</v>
      </c>
      <c r="E2167" s="9" t="s">
        <v>6913</v>
      </c>
      <c r="F2167" s="10">
        <v>44494</v>
      </c>
      <c r="G2167" s="9" t="s">
        <v>6913</v>
      </c>
      <c r="H2167" s="11" t="s">
        <v>2044</v>
      </c>
      <c r="I2167" s="9"/>
      <c r="J2167" s="12"/>
      <c r="K2167" s="9"/>
      <c r="L2167" s="12"/>
      <c r="M2167" s="11" t="s">
        <v>7937</v>
      </c>
      <c r="N2167" s="11"/>
      <c r="O2167" s="9" t="s">
        <v>5122</v>
      </c>
      <c r="P2167" s="9" t="s">
        <v>5123</v>
      </c>
      <c r="Q2167" s="11"/>
      <c r="R2167" s="166" t="s">
        <v>1778</v>
      </c>
      <c r="S2167" s="166" t="s">
        <v>1778</v>
      </c>
      <c r="T2167" s="15" t="s">
        <v>505</v>
      </c>
      <c r="U2167" s="12"/>
      <c r="V2167" s="9"/>
      <c r="W2167" s="12" t="s">
        <v>93</v>
      </c>
      <c r="X2167" s="12"/>
      <c r="Y2167" s="12"/>
      <c r="Z2167" s="11"/>
      <c r="AA2167" s="14">
        <v>0</v>
      </c>
      <c r="AB2167" s="14">
        <v>0</v>
      </c>
      <c r="AC2167" s="14">
        <v>11500</v>
      </c>
      <c r="AD2167" s="14">
        <v>0</v>
      </c>
      <c r="AE2167" s="161">
        <f>SUM(TAMPData2202[[#This Row],[2022 PE Obligations]:[2022 Paving Obligations]])</f>
        <v>11500</v>
      </c>
      <c r="AF2167" s="14">
        <v>0</v>
      </c>
      <c r="AG2167" s="14">
        <v>0</v>
      </c>
      <c r="AH2167" s="14">
        <v>11500</v>
      </c>
      <c r="AI2167" s="14">
        <v>0</v>
      </c>
      <c r="AJ2167" s="14">
        <v>11500</v>
      </c>
      <c r="AK2167" s="16" t="s">
        <v>7938</v>
      </c>
    </row>
    <row r="2168" spans="1:37" hidden="1" x14ac:dyDescent="0.35">
      <c r="A2168" s="159">
        <v>132281</v>
      </c>
      <c r="B2168" s="8">
        <v>1</v>
      </c>
      <c r="C2168" s="9" t="s">
        <v>85</v>
      </c>
      <c r="D2168" s="10">
        <v>44494</v>
      </c>
      <c r="E2168" s="9" t="s">
        <v>6608</v>
      </c>
      <c r="F2168" s="10">
        <v>44494</v>
      </c>
      <c r="G2168" s="9" t="s">
        <v>6608</v>
      </c>
      <c r="H2168" s="11" t="s">
        <v>1160</v>
      </c>
      <c r="I2168" s="9"/>
      <c r="J2168" s="12"/>
      <c r="K2168" s="9"/>
      <c r="L2168" s="12"/>
      <c r="M2168" s="11" t="s">
        <v>7939</v>
      </c>
      <c r="N2168" s="11"/>
      <c r="O2168" s="9" t="s">
        <v>5122</v>
      </c>
      <c r="P2168" s="9" t="s">
        <v>5123</v>
      </c>
      <c r="Q2168" s="11"/>
      <c r="R2168" s="166" t="s">
        <v>1778</v>
      </c>
      <c r="S2168" s="166" t="s">
        <v>1778</v>
      </c>
      <c r="T2168" s="15" t="s">
        <v>505</v>
      </c>
      <c r="U2168" s="12"/>
      <c r="V2168" s="9"/>
      <c r="W2168" s="12" t="s">
        <v>93</v>
      </c>
      <c r="X2168" s="12"/>
      <c r="Y2168" s="12"/>
      <c r="Z2168" s="11"/>
      <c r="AA2168" s="14">
        <v>0</v>
      </c>
      <c r="AB2168" s="14">
        <v>0</v>
      </c>
      <c r="AC2168" s="14">
        <v>52500</v>
      </c>
      <c r="AD2168" s="14">
        <v>0</v>
      </c>
      <c r="AE2168" s="161">
        <f>SUM(TAMPData2202[[#This Row],[2022 PE Obligations]:[2022 Paving Obligations]])</f>
        <v>52500</v>
      </c>
      <c r="AF2168" s="14">
        <v>0</v>
      </c>
      <c r="AG2168" s="14">
        <v>0</v>
      </c>
      <c r="AH2168" s="14">
        <v>52500</v>
      </c>
      <c r="AI2168" s="14">
        <v>0</v>
      </c>
      <c r="AJ2168" s="14">
        <v>52500</v>
      </c>
      <c r="AK2168" s="16" t="s">
        <v>7940</v>
      </c>
    </row>
    <row r="2169" spans="1:37" ht="36" hidden="1" x14ac:dyDescent="0.35">
      <c r="A2169" s="159">
        <v>132282</v>
      </c>
      <c r="B2169" s="8">
        <v>1</v>
      </c>
      <c r="C2169" s="9" t="s">
        <v>85</v>
      </c>
      <c r="D2169" s="10">
        <v>44494</v>
      </c>
      <c r="E2169" s="9" t="s">
        <v>6608</v>
      </c>
      <c r="F2169" s="10">
        <v>44494</v>
      </c>
      <c r="G2169" s="9" t="s">
        <v>6608</v>
      </c>
      <c r="H2169" s="11" t="s">
        <v>689</v>
      </c>
      <c r="I2169" s="9"/>
      <c r="J2169" s="12"/>
      <c r="K2169" s="9"/>
      <c r="L2169" s="12"/>
      <c r="M2169" s="11" t="s">
        <v>7941</v>
      </c>
      <c r="N2169" s="11"/>
      <c r="O2169" s="9" t="s">
        <v>5122</v>
      </c>
      <c r="P2169" s="9" t="s">
        <v>5123</v>
      </c>
      <c r="Q2169" s="11"/>
      <c r="R2169" s="166" t="s">
        <v>1778</v>
      </c>
      <c r="S2169" s="166" t="s">
        <v>1778</v>
      </c>
      <c r="T2169" s="15" t="s">
        <v>505</v>
      </c>
      <c r="U2169" s="12"/>
      <c r="V2169" s="9"/>
      <c r="W2169" s="12" t="s">
        <v>93</v>
      </c>
      <c r="X2169" s="12"/>
      <c r="Y2169" s="12"/>
      <c r="Z2169" s="11"/>
      <c r="AA2169" s="14">
        <v>0</v>
      </c>
      <c r="AB2169" s="14">
        <v>0</v>
      </c>
      <c r="AC2169" s="14">
        <v>56000</v>
      </c>
      <c r="AD2169" s="14">
        <v>0</v>
      </c>
      <c r="AE2169" s="161">
        <f>SUM(TAMPData2202[[#This Row],[2022 PE Obligations]:[2022 Paving Obligations]])</f>
        <v>56000</v>
      </c>
      <c r="AF2169" s="14">
        <v>0</v>
      </c>
      <c r="AG2169" s="14">
        <v>0</v>
      </c>
      <c r="AH2169" s="14">
        <v>56000</v>
      </c>
      <c r="AI2169" s="14">
        <v>0</v>
      </c>
      <c r="AJ2169" s="14">
        <v>56000</v>
      </c>
      <c r="AK2169" s="16" t="s">
        <v>7942</v>
      </c>
    </row>
    <row r="2170" spans="1:37" ht="126" hidden="1" x14ac:dyDescent="0.35">
      <c r="A2170" s="159">
        <v>132283</v>
      </c>
      <c r="B2170" s="8">
        <v>3</v>
      </c>
      <c r="C2170" s="9" t="s">
        <v>85</v>
      </c>
      <c r="D2170" s="10">
        <v>44494</v>
      </c>
      <c r="E2170" s="9" t="s">
        <v>1503</v>
      </c>
      <c r="F2170" s="10">
        <v>44539</v>
      </c>
      <c r="G2170" s="9" t="s">
        <v>253</v>
      </c>
      <c r="H2170" s="11" t="s">
        <v>242</v>
      </c>
      <c r="I2170" s="9" t="s">
        <v>1505</v>
      </c>
      <c r="J2170" s="12" t="s">
        <v>1506</v>
      </c>
      <c r="K2170" s="9"/>
      <c r="L2170" s="12"/>
      <c r="M2170" s="11" t="s">
        <v>7943</v>
      </c>
      <c r="N2170" s="11" t="s">
        <v>7944</v>
      </c>
      <c r="O2170" s="9" t="s">
        <v>1509</v>
      </c>
      <c r="P2170" s="9" t="s">
        <v>1789</v>
      </c>
      <c r="Q2170" s="11"/>
      <c r="R2170" s="9" t="s">
        <v>1778</v>
      </c>
      <c r="S2170" s="166" t="s">
        <v>1778</v>
      </c>
      <c r="T2170" s="15" t="s">
        <v>505</v>
      </c>
      <c r="U2170" s="12"/>
      <c r="V2170" s="9"/>
      <c r="W2170" s="12" t="s">
        <v>93</v>
      </c>
      <c r="X2170" s="12"/>
      <c r="Y2170" s="12"/>
      <c r="Z2170" s="11"/>
      <c r="AA2170" s="14">
        <v>365000</v>
      </c>
      <c r="AB2170" s="14">
        <v>0</v>
      </c>
      <c r="AC2170" s="14">
        <v>0</v>
      </c>
      <c r="AD2170" s="14">
        <v>0</v>
      </c>
      <c r="AE2170" s="161">
        <f>SUM(TAMPData2202[[#This Row],[2022 PE Obligations]:[2022 Paving Obligations]])</f>
        <v>365000</v>
      </c>
      <c r="AF2170" s="14">
        <v>365000</v>
      </c>
      <c r="AG2170" s="14">
        <v>0</v>
      </c>
      <c r="AH2170" s="14">
        <v>0</v>
      </c>
      <c r="AI2170" s="14">
        <v>0</v>
      </c>
      <c r="AJ2170" s="14">
        <v>365000</v>
      </c>
      <c r="AK2170" s="16" t="s">
        <v>7945</v>
      </c>
    </row>
    <row r="2171" spans="1:37" hidden="1" x14ac:dyDescent="0.35">
      <c r="A2171" s="159">
        <v>132285</v>
      </c>
      <c r="B2171" s="8">
        <v>2</v>
      </c>
      <c r="C2171" s="9" t="s">
        <v>85</v>
      </c>
      <c r="D2171" s="10">
        <v>44494</v>
      </c>
      <c r="E2171" s="9" t="s">
        <v>6802</v>
      </c>
      <c r="F2171" s="10">
        <v>44494</v>
      </c>
      <c r="G2171" s="9" t="s">
        <v>6802</v>
      </c>
      <c r="H2171" s="11" t="s">
        <v>838</v>
      </c>
      <c r="I2171" s="9"/>
      <c r="J2171" s="12"/>
      <c r="K2171" s="9"/>
      <c r="L2171" s="12"/>
      <c r="M2171" s="11" t="s">
        <v>7946</v>
      </c>
      <c r="N2171" s="11"/>
      <c r="O2171" s="9" t="s">
        <v>5122</v>
      </c>
      <c r="P2171" s="9" t="s">
        <v>5123</v>
      </c>
      <c r="Q2171" s="11"/>
      <c r="R2171" s="166" t="s">
        <v>1778</v>
      </c>
      <c r="S2171" s="166" t="s">
        <v>1778</v>
      </c>
      <c r="T2171" s="15" t="s">
        <v>505</v>
      </c>
      <c r="U2171" s="12"/>
      <c r="V2171" s="9"/>
      <c r="W2171" s="12" t="s">
        <v>93</v>
      </c>
      <c r="X2171" s="12"/>
      <c r="Y2171" s="12"/>
      <c r="Z2171" s="11"/>
      <c r="AA2171" s="14">
        <v>0</v>
      </c>
      <c r="AB2171" s="14">
        <v>0</v>
      </c>
      <c r="AC2171" s="14">
        <v>96700</v>
      </c>
      <c r="AD2171" s="14">
        <v>0</v>
      </c>
      <c r="AE2171" s="161">
        <f>SUM(TAMPData2202[[#This Row],[2022 PE Obligations]:[2022 Paving Obligations]])</f>
        <v>96700</v>
      </c>
      <c r="AF2171" s="14">
        <v>0</v>
      </c>
      <c r="AG2171" s="14">
        <v>0</v>
      </c>
      <c r="AH2171" s="14">
        <v>96700</v>
      </c>
      <c r="AI2171" s="14">
        <v>0</v>
      </c>
      <c r="AJ2171" s="14">
        <v>96700</v>
      </c>
      <c r="AK2171" s="16" t="s">
        <v>7947</v>
      </c>
    </row>
    <row r="2172" spans="1:37" hidden="1" x14ac:dyDescent="0.35">
      <c r="A2172" s="159">
        <v>132286</v>
      </c>
      <c r="B2172" s="8">
        <v>2</v>
      </c>
      <c r="C2172" s="9" t="s">
        <v>85</v>
      </c>
      <c r="D2172" s="10">
        <v>44495</v>
      </c>
      <c r="E2172" s="9" t="s">
        <v>228</v>
      </c>
      <c r="F2172" s="10">
        <v>44495</v>
      </c>
      <c r="G2172" s="9" t="s">
        <v>228</v>
      </c>
      <c r="H2172" s="11" t="s">
        <v>2111</v>
      </c>
      <c r="I2172" s="9" t="s">
        <v>7948</v>
      </c>
      <c r="J2172" s="12"/>
      <c r="K2172" s="9" t="s">
        <v>7949</v>
      </c>
      <c r="L2172" s="12" t="s">
        <v>183</v>
      </c>
      <c r="M2172" s="11" t="s">
        <v>7950</v>
      </c>
      <c r="N2172" s="11"/>
      <c r="O2172" s="9" t="s">
        <v>4183</v>
      </c>
      <c r="P2172" s="9" t="s">
        <v>157</v>
      </c>
      <c r="Q2172" s="11"/>
      <c r="R2172" s="166" t="s">
        <v>47</v>
      </c>
      <c r="S2172" s="9"/>
      <c r="T2172" s="13">
        <v>1.2669999999999999</v>
      </c>
      <c r="U2172" s="12"/>
      <c r="V2172" s="9"/>
      <c r="W2172" s="12" t="s">
        <v>93</v>
      </c>
      <c r="X2172" s="12" t="s">
        <v>186</v>
      </c>
      <c r="Y2172" s="153" t="s">
        <v>34</v>
      </c>
      <c r="Z2172" s="11"/>
      <c r="AA2172" s="14">
        <v>0</v>
      </c>
      <c r="AB2172" s="14">
        <v>0</v>
      </c>
      <c r="AC2172" s="14">
        <v>0</v>
      </c>
      <c r="AD2172" s="14">
        <v>130576.2</v>
      </c>
      <c r="AE2172" s="161">
        <f>SUM(TAMPData2202[[#This Row],[2022 PE Obligations]:[2022 Paving Obligations]])</f>
        <v>130576.2</v>
      </c>
      <c r="AF2172" s="14">
        <v>0</v>
      </c>
      <c r="AG2172" s="14">
        <v>0</v>
      </c>
      <c r="AH2172" s="14">
        <v>0</v>
      </c>
      <c r="AI2172" s="14">
        <v>130576.2</v>
      </c>
      <c r="AJ2172" s="14">
        <v>130576.2</v>
      </c>
      <c r="AK2172" s="16" t="s">
        <v>7951</v>
      </c>
    </row>
    <row r="2173" spans="1:37" hidden="1" x14ac:dyDescent="0.35">
      <c r="A2173" s="159">
        <v>132287</v>
      </c>
      <c r="B2173" s="8">
        <v>2</v>
      </c>
      <c r="C2173" s="9" t="s">
        <v>85</v>
      </c>
      <c r="D2173" s="10">
        <v>44495</v>
      </c>
      <c r="E2173" s="9" t="s">
        <v>6802</v>
      </c>
      <c r="F2173" s="10">
        <v>44495</v>
      </c>
      <c r="G2173" s="9" t="s">
        <v>6802</v>
      </c>
      <c r="H2173" s="11" t="s">
        <v>236</v>
      </c>
      <c r="I2173" s="9"/>
      <c r="J2173" s="12"/>
      <c r="K2173" s="9"/>
      <c r="L2173" s="12"/>
      <c r="M2173" s="11" t="s">
        <v>7952</v>
      </c>
      <c r="N2173" s="11"/>
      <c r="O2173" s="9" t="s">
        <v>5122</v>
      </c>
      <c r="P2173" s="9" t="s">
        <v>5123</v>
      </c>
      <c r="Q2173" s="11"/>
      <c r="R2173" s="166" t="s">
        <v>1778</v>
      </c>
      <c r="S2173" s="166" t="s">
        <v>1778</v>
      </c>
      <c r="T2173" s="15" t="s">
        <v>505</v>
      </c>
      <c r="U2173" s="12"/>
      <c r="V2173" s="9"/>
      <c r="W2173" s="12" t="s">
        <v>93</v>
      </c>
      <c r="X2173" s="12"/>
      <c r="Y2173" s="12"/>
      <c r="Z2173" s="11"/>
      <c r="AA2173" s="14">
        <v>0</v>
      </c>
      <c r="AB2173" s="14">
        <v>0</v>
      </c>
      <c r="AC2173" s="14">
        <v>43400</v>
      </c>
      <c r="AD2173" s="14">
        <v>0</v>
      </c>
      <c r="AE2173" s="161">
        <f>SUM(TAMPData2202[[#This Row],[2022 PE Obligations]:[2022 Paving Obligations]])</f>
        <v>43400</v>
      </c>
      <c r="AF2173" s="14">
        <v>0</v>
      </c>
      <c r="AG2173" s="14">
        <v>0</v>
      </c>
      <c r="AH2173" s="14">
        <v>43400</v>
      </c>
      <c r="AI2173" s="14">
        <v>0</v>
      </c>
      <c r="AJ2173" s="14">
        <v>43400</v>
      </c>
      <c r="AK2173" s="16" t="s">
        <v>7953</v>
      </c>
    </row>
    <row r="2174" spans="1:37" ht="36" hidden="1" x14ac:dyDescent="0.35">
      <c r="A2174" s="159">
        <v>132289</v>
      </c>
      <c r="B2174" s="8">
        <v>3</v>
      </c>
      <c r="C2174" s="9" t="s">
        <v>85</v>
      </c>
      <c r="D2174" s="10">
        <v>44496</v>
      </c>
      <c r="E2174" s="9" t="s">
        <v>195</v>
      </c>
      <c r="F2174" s="10">
        <v>44572</v>
      </c>
      <c r="G2174" s="9" t="s">
        <v>152</v>
      </c>
      <c r="H2174" s="11" t="s">
        <v>538</v>
      </c>
      <c r="I2174" s="9" t="s">
        <v>4158</v>
      </c>
      <c r="J2174" s="12" t="s">
        <v>4159</v>
      </c>
      <c r="K2174" s="9"/>
      <c r="L2174" s="12"/>
      <c r="M2174" s="11" t="s">
        <v>7954</v>
      </c>
      <c r="N2174" s="11" t="s">
        <v>7955</v>
      </c>
      <c r="O2174" s="9" t="s">
        <v>91</v>
      </c>
      <c r="P2174" s="9" t="s">
        <v>4021</v>
      </c>
      <c r="Q2174" s="11"/>
      <c r="R2174" s="9" t="s">
        <v>1778</v>
      </c>
      <c r="S2174" s="166" t="s">
        <v>1778</v>
      </c>
      <c r="T2174" s="15" t="s">
        <v>505</v>
      </c>
      <c r="U2174" s="12"/>
      <c r="V2174" s="9"/>
      <c r="W2174" s="12" t="s">
        <v>93</v>
      </c>
      <c r="X2174" s="12"/>
      <c r="Y2174" s="12"/>
      <c r="Z2174" s="11"/>
      <c r="AA2174" s="14">
        <v>2000000</v>
      </c>
      <c r="AB2174" s="14">
        <v>0</v>
      </c>
      <c r="AC2174" s="14">
        <v>0</v>
      </c>
      <c r="AD2174" s="14">
        <v>0</v>
      </c>
      <c r="AE2174" s="161">
        <f>SUM(TAMPData2202[[#This Row],[2022 PE Obligations]:[2022 Paving Obligations]])</f>
        <v>2000000</v>
      </c>
      <c r="AF2174" s="14">
        <v>2000000</v>
      </c>
      <c r="AG2174" s="14">
        <v>0</v>
      </c>
      <c r="AH2174" s="14">
        <v>0</v>
      </c>
      <c r="AI2174" s="14">
        <v>0</v>
      </c>
      <c r="AJ2174" s="14">
        <v>2000000</v>
      </c>
      <c r="AK2174" s="16"/>
    </row>
    <row r="2175" spans="1:37" hidden="1" x14ac:dyDescent="0.35">
      <c r="A2175" s="159">
        <v>132291</v>
      </c>
      <c r="B2175" s="8">
        <v>3</v>
      </c>
      <c r="C2175" s="9" t="s">
        <v>85</v>
      </c>
      <c r="D2175" s="10">
        <v>44497</v>
      </c>
      <c r="E2175" s="9" t="s">
        <v>6802</v>
      </c>
      <c r="F2175" s="10">
        <v>44497</v>
      </c>
      <c r="G2175" s="9" t="s">
        <v>6802</v>
      </c>
      <c r="H2175" s="11" t="s">
        <v>319</v>
      </c>
      <c r="I2175" s="9"/>
      <c r="J2175" s="12"/>
      <c r="K2175" s="9"/>
      <c r="L2175" s="12"/>
      <c r="M2175" s="11" t="s">
        <v>7956</v>
      </c>
      <c r="N2175" s="11"/>
      <c r="O2175" s="9" t="s">
        <v>5122</v>
      </c>
      <c r="P2175" s="9" t="s">
        <v>5123</v>
      </c>
      <c r="Q2175" s="11"/>
      <c r="R2175" s="166" t="s">
        <v>1778</v>
      </c>
      <c r="S2175" s="166" t="s">
        <v>1778</v>
      </c>
      <c r="T2175" s="15" t="s">
        <v>505</v>
      </c>
      <c r="U2175" s="12"/>
      <c r="V2175" s="9"/>
      <c r="W2175" s="12" t="s">
        <v>93</v>
      </c>
      <c r="X2175" s="12"/>
      <c r="Y2175" s="12"/>
      <c r="Z2175" s="11"/>
      <c r="AA2175" s="14">
        <v>0</v>
      </c>
      <c r="AB2175" s="14">
        <v>0</v>
      </c>
      <c r="AC2175" s="14">
        <v>80000</v>
      </c>
      <c r="AD2175" s="14">
        <v>0</v>
      </c>
      <c r="AE2175" s="161">
        <f>SUM(TAMPData2202[[#This Row],[2022 PE Obligations]:[2022 Paving Obligations]])</f>
        <v>80000</v>
      </c>
      <c r="AF2175" s="14">
        <v>0</v>
      </c>
      <c r="AG2175" s="14">
        <v>0</v>
      </c>
      <c r="AH2175" s="14">
        <v>80000</v>
      </c>
      <c r="AI2175" s="14">
        <v>0</v>
      </c>
      <c r="AJ2175" s="14">
        <v>80000</v>
      </c>
      <c r="AK2175" s="16" t="s">
        <v>7957</v>
      </c>
    </row>
    <row r="2176" spans="1:37" hidden="1" x14ac:dyDescent="0.35">
      <c r="A2176" s="159">
        <v>132297</v>
      </c>
      <c r="B2176" s="8">
        <v>2</v>
      </c>
      <c r="C2176" s="9" t="s">
        <v>85</v>
      </c>
      <c r="D2176" s="10">
        <v>44497</v>
      </c>
      <c r="E2176" s="9" t="s">
        <v>6802</v>
      </c>
      <c r="F2176" s="10">
        <v>44497</v>
      </c>
      <c r="G2176" s="9" t="s">
        <v>6802</v>
      </c>
      <c r="H2176" s="11" t="s">
        <v>123</v>
      </c>
      <c r="I2176" s="9"/>
      <c r="J2176" s="12"/>
      <c r="K2176" s="9"/>
      <c r="L2176" s="12"/>
      <c r="M2176" s="11" t="s">
        <v>7958</v>
      </c>
      <c r="N2176" s="11"/>
      <c r="O2176" s="9" t="s">
        <v>5122</v>
      </c>
      <c r="P2176" s="9" t="s">
        <v>5123</v>
      </c>
      <c r="Q2176" s="11"/>
      <c r="R2176" s="166" t="s">
        <v>1778</v>
      </c>
      <c r="S2176" s="166" t="s">
        <v>1778</v>
      </c>
      <c r="T2176" s="15" t="s">
        <v>505</v>
      </c>
      <c r="U2176" s="12"/>
      <c r="V2176" s="9"/>
      <c r="W2176" s="12" t="s">
        <v>93</v>
      </c>
      <c r="X2176" s="12"/>
      <c r="Y2176" s="12"/>
      <c r="Z2176" s="11"/>
      <c r="AA2176" s="14">
        <v>0</v>
      </c>
      <c r="AB2176" s="14">
        <v>0</v>
      </c>
      <c r="AC2176" s="14">
        <v>79500</v>
      </c>
      <c r="AD2176" s="14">
        <v>0</v>
      </c>
      <c r="AE2176" s="161">
        <f>SUM(TAMPData2202[[#This Row],[2022 PE Obligations]:[2022 Paving Obligations]])</f>
        <v>79500</v>
      </c>
      <c r="AF2176" s="14">
        <v>0</v>
      </c>
      <c r="AG2176" s="14">
        <v>0</v>
      </c>
      <c r="AH2176" s="14">
        <v>79500</v>
      </c>
      <c r="AI2176" s="14">
        <v>0</v>
      </c>
      <c r="AJ2176" s="14">
        <v>79500</v>
      </c>
      <c r="AK2176" s="16" t="s">
        <v>7959</v>
      </c>
    </row>
    <row r="2177" spans="1:37" hidden="1" x14ac:dyDescent="0.35">
      <c r="A2177" s="159">
        <v>132298</v>
      </c>
      <c r="B2177" s="8">
        <v>2</v>
      </c>
      <c r="C2177" s="9" t="s">
        <v>85</v>
      </c>
      <c r="D2177" s="10">
        <v>44497</v>
      </c>
      <c r="E2177" s="9" t="s">
        <v>6802</v>
      </c>
      <c r="F2177" s="10">
        <v>44497</v>
      </c>
      <c r="G2177" s="9" t="s">
        <v>6802</v>
      </c>
      <c r="H2177" s="11" t="s">
        <v>1539</v>
      </c>
      <c r="I2177" s="9"/>
      <c r="J2177" s="12"/>
      <c r="K2177" s="9"/>
      <c r="L2177" s="12"/>
      <c r="M2177" s="11" t="s">
        <v>7960</v>
      </c>
      <c r="N2177" s="11"/>
      <c r="O2177" s="9" t="s">
        <v>5122</v>
      </c>
      <c r="P2177" s="9" t="s">
        <v>5123</v>
      </c>
      <c r="Q2177" s="11"/>
      <c r="R2177" s="166" t="s">
        <v>1778</v>
      </c>
      <c r="S2177" s="166" t="s">
        <v>1778</v>
      </c>
      <c r="T2177" s="15" t="s">
        <v>505</v>
      </c>
      <c r="U2177" s="12"/>
      <c r="V2177" s="9"/>
      <c r="W2177" s="12" t="s">
        <v>93</v>
      </c>
      <c r="X2177" s="12"/>
      <c r="Y2177" s="12"/>
      <c r="Z2177" s="11"/>
      <c r="AA2177" s="14">
        <v>0</v>
      </c>
      <c r="AB2177" s="14">
        <v>0</v>
      </c>
      <c r="AC2177" s="14">
        <v>13000</v>
      </c>
      <c r="AD2177" s="14">
        <v>0</v>
      </c>
      <c r="AE2177" s="161">
        <f>SUM(TAMPData2202[[#This Row],[2022 PE Obligations]:[2022 Paving Obligations]])</f>
        <v>13000</v>
      </c>
      <c r="AF2177" s="14">
        <v>0</v>
      </c>
      <c r="AG2177" s="14">
        <v>0</v>
      </c>
      <c r="AH2177" s="14">
        <v>13000</v>
      </c>
      <c r="AI2177" s="14">
        <v>0</v>
      </c>
      <c r="AJ2177" s="14">
        <v>13000</v>
      </c>
      <c r="AK2177" s="16" t="s">
        <v>7961</v>
      </c>
    </row>
    <row r="2178" spans="1:37" hidden="1" x14ac:dyDescent="0.35">
      <c r="A2178" s="159">
        <v>132299</v>
      </c>
      <c r="B2178" s="8">
        <v>3</v>
      </c>
      <c r="C2178" s="9" t="s">
        <v>85</v>
      </c>
      <c r="D2178" s="10">
        <v>44501</v>
      </c>
      <c r="E2178" s="9" t="s">
        <v>6886</v>
      </c>
      <c r="F2178" s="10">
        <v>44501</v>
      </c>
      <c r="G2178" s="9" t="s">
        <v>6886</v>
      </c>
      <c r="H2178" s="11" t="s">
        <v>701</v>
      </c>
      <c r="I2178" s="9"/>
      <c r="J2178" s="12"/>
      <c r="K2178" s="9"/>
      <c r="L2178" s="12"/>
      <c r="M2178" s="11" t="s">
        <v>7962</v>
      </c>
      <c r="N2178" s="11"/>
      <c r="O2178" s="9" t="s">
        <v>5122</v>
      </c>
      <c r="P2178" s="9" t="s">
        <v>5123</v>
      </c>
      <c r="Q2178" s="11"/>
      <c r="R2178" s="166" t="s">
        <v>1778</v>
      </c>
      <c r="S2178" s="166" t="s">
        <v>1778</v>
      </c>
      <c r="T2178" s="15" t="s">
        <v>505</v>
      </c>
      <c r="U2178" s="12"/>
      <c r="V2178" s="9"/>
      <c r="W2178" s="12" t="s">
        <v>93</v>
      </c>
      <c r="X2178" s="12"/>
      <c r="Y2178" s="12"/>
      <c r="Z2178" s="11"/>
      <c r="AA2178" s="14">
        <v>0</v>
      </c>
      <c r="AB2178" s="14">
        <v>0</v>
      </c>
      <c r="AC2178" s="14">
        <v>13000</v>
      </c>
      <c r="AD2178" s="14">
        <v>0</v>
      </c>
      <c r="AE2178" s="161">
        <f>SUM(TAMPData2202[[#This Row],[2022 PE Obligations]:[2022 Paving Obligations]])</f>
        <v>13000</v>
      </c>
      <c r="AF2178" s="14">
        <v>0</v>
      </c>
      <c r="AG2178" s="14">
        <v>0</v>
      </c>
      <c r="AH2178" s="14">
        <v>13000</v>
      </c>
      <c r="AI2178" s="14">
        <v>0</v>
      </c>
      <c r="AJ2178" s="14">
        <v>13000</v>
      </c>
      <c r="AK2178" s="16" t="s">
        <v>7963</v>
      </c>
    </row>
    <row r="2179" spans="1:37" hidden="1" x14ac:dyDescent="0.35">
      <c r="A2179" s="159">
        <v>132301</v>
      </c>
      <c r="B2179" s="8">
        <v>3</v>
      </c>
      <c r="C2179" s="9" t="s">
        <v>85</v>
      </c>
      <c r="D2179" s="10">
        <v>44502</v>
      </c>
      <c r="E2179" s="9" t="s">
        <v>6913</v>
      </c>
      <c r="F2179" s="10">
        <v>44502</v>
      </c>
      <c r="G2179" s="9" t="s">
        <v>6913</v>
      </c>
      <c r="H2179" s="11" t="s">
        <v>140</v>
      </c>
      <c r="I2179" s="9"/>
      <c r="J2179" s="12"/>
      <c r="K2179" s="9"/>
      <c r="L2179" s="12"/>
      <c r="M2179" s="11" t="s">
        <v>7964</v>
      </c>
      <c r="N2179" s="11"/>
      <c r="O2179" s="9" t="s">
        <v>5122</v>
      </c>
      <c r="P2179" s="9" t="s">
        <v>5123</v>
      </c>
      <c r="Q2179" s="11"/>
      <c r="R2179" s="166" t="s">
        <v>1778</v>
      </c>
      <c r="S2179" s="166" t="s">
        <v>1778</v>
      </c>
      <c r="T2179" s="15" t="s">
        <v>505</v>
      </c>
      <c r="U2179" s="12"/>
      <c r="V2179" s="9"/>
      <c r="W2179" s="12" t="s">
        <v>93</v>
      </c>
      <c r="X2179" s="12"/>
      <c r="Y2179" s="12"/>
      <c r="Z2179" s="11"/>
      <c r="AA2179" s="14">
        <v>0</v>
      </c>
      <c r="AB2179" s="14">
        <v>0</v>
      </c>
      <c r="AC2179" s="14">
        <v>96100</v>
      </c>
      <c r="AD2179" s="14">
        <v>0</v>
      </c>
      <c r="AE2179" s="161">
        <f>SUM(TAMPData2202[[#This Row],[2022 PE Obligations]:[2022 Paving Obligations]])</f>
        <v>96100</v>
      </c>
      <c r="AF2179" s="14">
        <v>0</v>
      </c>
      <c r="AG2179" s="14">
        <v>0</v>
      </c>
      <c r="AH2179" s="14">
        <v>96100</v>
      </c>
      <c r="AI2179" s="14">
        <v>0</v>
      </c>
      <c r="AJ2179" s="14">
        <v>96100</v>
      </c>
      <c r="AK2179" s="16" t="s">
        <v>7965</v>
      </c>
    </row>
    <row r="2180" spans="1:37" hidden="1" x14ac:dyDescent="0.35">
      <c r="A2180" s="159">
        <v>132302</v>
      </c>
      <c r="B2180" s="8">
        <v>2</v>
      </c>
      <c r="C2180" s="9" t="s">
        <v>85</v>
      </c>
      <c r="D2180" s="10">
        <v>44504</v>
      </c>
      <c r="E2180" s="9" t="s">
        <v>6802</v>
      </c>
      <c r="F2180" s="10">
        <v>44504</v>
      </c>
      <c r="G2180" s="9" t="s">
        <v>6802</v>
      </c>
      <c r="H2180" s="11" t="s">
        <v>223</v>
      </c>
      <c r="I2180" s="9"/>
      <c r="J2180" s="12"/>
      <c r="K2180" s="9"/>
      <c r="L2180" s="12"/>
      <c r="M2180" s="11" t="s">
        <v>7966</v>
      </c>
      <c r="N2180" s="11"/>
      <c r="O2180" s="9" t="s">
        <v>5122</v>
      </c>
      <c r="P2180" s="9" t="s">
        <v>5123</v>
      </c>
      <c r="Q2180" s="11"/>
      <c r="R2180" s="166" t="s">
        <v>1778</v>
      </c>
      <c r="S2180" s="166" t="s">
        <v>1778</v>
      </c>
      <c r="T2180" s="15" t="s">
        <v>505</v>
      </c>
      <c r="U2180" s="12"/>
      <c r="V2180" s="9"/>
      <c r="W2180" s="12" t="s">
        <v>93</v>
      </c>
      <c r="X2180" s="12"/>
      <c r="Y2180" s="12"/>
      <c r="Z2180" s="11"/>
      <c r="AA2180" s="14">
        <v>0</v>
      </c>
      <c r="AB2180" s="14">
        <v>0</v>
      </c>
      <c r="AC2180" s="14">
        <v>88200</v>
      </c>
      <c r="AD2180" s="14">
        <v>0</v>
      </c>
      <c r="AE2180" s="161">
        <f>SUM(TAMPData2202[[#This Row],[2022 PE Obligations]:[2022 Paving Obligations]])</f>
        <v>88200</v>
      </c>
      <c r="AF2180" s="14">
        <v>0</v>
      </c>
      <c r="AG2180" s="14">
        <v>0</v>
      </c>
      <c r="AH2180" s="14">
        <v>88200</v>
      </c>
      <c r="AI2180" s="14">
        <v>0</v>
      </c>
      <c r="AJ2180" s="14">
        <v>88200</v>
      </c>
      <c r="AK2180" s="16" t="s">
        <v>7967</v>
      </c>
    </row>
    <row r="2181" spans="1:37" hidden="1" x14ac:dyDescent="0.35">
      <c r="A2181" s="159">
        <v>132303</v>
      </c>
      <c r="B2181" s="8">
        <v>2</v>
      </c>
      <c r="C2181" s="9" t="s">
        <v>85</v>
      </c>
      <c r="D2181" s="10">
        <v>44504</v>
      </c>
      <c r="E2181" s="9" t="s">
        <v>6802</v>
      </c>
      <c r="F2181" s="10">
        <v>44504</v>
      </c>
      <c r="G2181" s="9" t="s">
        <v>6802</v>
      </c>
      <c r="H2181" s="11" t="s">
        <v>460</v>
      </c>
      <c r="I2181" s="9"/>
      <c r="J2181" s="12"/>
      <c r="K2181" s="9"/>
      <c r="L2181" s="12"/>
      <c r="M2181" s="11" t="s">
        <v>7968</v>
      </c>
      <c r="N2181" s="11"/>
      <c r="O2181" s="9" t="s">
        <v>5122</v>
      </c>
      <c r="P2181" s="9" t="s">
        <v>5123</v>
      </c>
      <c r="Q2181" s="11"/>
      <c r="R2181" s="166" t="s">
        <v>1778</v>
      </c>
      <c r="S2181" s="166" t="s">
        <v>1778</v>
      </c>
      <c r="T2181" s="15" t="s">
        <v>505</v>
      </c>
      <c r="U2181" s="12"/>
      <c r="V2181" s="9"/>
      <c r="W2181" s="12" t="s">
        <v>93</v>
      </c>
      <c r="X2181" s="12"/>
      <c r="Y2181" s="12"/>
      <c r="Z2181" s="11"/>
      <c r="AA2181" s="14">
        <v>0</v>
      </c>
      <c r="AB2181" s="14">
        <v>0</v>
      </c>
      <c r="AC2181" s="14">
        <v>68400</v>
      </c>
      <c r="AD2181" s="14">
        <v>0</v>
      </c>
      <c r="AE2181" s="161">
        <f>SUM(TAMPData2202[[#This Row],[2022 PE Obligations]:[2022 Paving Obligations]])</f>
        <v>68400</v>
      </c>
      <c r="AF2181" s="14">
        <v>0</v>
      </c>
      <c r="AG2181" s="14">
        <v>0</v>
      </c>
      <c r="AH2181" s="14">
        <v>68400</v>
      </c>
      <c r="AI2181" s="14">
        <v>0</v>
      </c>
      <c r="AJ2181" s="14">
        <v>68400</v>
      </c>
      <c r="AK2181" s="16" t="s">
        <v>7969</v>
      </c>
    </row>
    <row r="2182" spans="1:37" ht="36" hidden="1" x14ac:dyDescent="0.35">
      <c r="A2182" s="159">
        <v>132304</v>
      </c>
      <c r="B2182" s="8">
        <v>2</v>
      </c>
      <c r="C2182" s="9" t="s">
        <v>85</v>
      </c>
      <c r="D2182" s="10">
        <v>44504</v>
      </c>
      <c r="E2182" s="9" t="s">
        <v>6802</v>
      </c>
      <c r="F2182" s="10">
        <v>44504</v>
      </c>
      <c r="G2182" s="9" t="s">
        <v>6802</v>
      </c>
      <c r="H2182" s="11" t="s">
        <v>465</v>
      </c>
      <c r="I2182" s="9"/>
      <c r="J2182" s="12"/>
      <c r="K2182" s="9"/>
      <c r="L2182" s="12"/>
      <c r="M2182" s="11" t="s">
        <v>7970</v>
      </c>
      <c r="N2182" s="11"/>
      <c r="O2182" s="9" t="s">
        <v>5122</v>
      </c>
      <c r="P2182" s="9" t="s">
        <v>5123</v>
      </c>
      <c r="Q2182" s="11"/>
      <c r="R2182" s="166" t="s">
        <v>1778</v>
      </c>
      <c r="S2182" s="166" t="s">
        <v>1778</v>
      </c>
      <c r="T2182" s="15" t="s">
        <v>505</v>
      </c>
      <c r="U2182" s="12"/>
      <c r="V2182" s="9"/>
      <c r="W2182" s="12" t="s">
        <v>93</v>
      </c>
      <c r="X2182" s="12"/>
      <c r="Y2182" s="12"/>
      <c r="Z2182" s="11"/>
      <c r="AA2182" s="14">
        <v>0</v>
      </c>
      <c r="AB2182" s="14">
        <v>0</v>
      </c>
      <c r="AC2182" s="14">
        <v>90000</v>
      </c>
      <c r="AD2182" s="14">
        <v>0</v>
      </c>
      <c r="AE2182" s="161">
        <f>SUM(TAMPData2202[[#This Row],[2022 PE Obligations]:[2022 Paving Obligations]])</f>
        <v>90000</v>
      </c>
      <c r="AF2182" s="14">
        <v>0</v>
      </c>
      <c r="AG2182" s="14">
        <v>0</v>
      </c>
      <c r="AH2182" s="14">
        <v>90000</v>
      </c>
      <c r="AI2182" s="14">
        <v>0</v>
      </c>
      <c r="AJ2182" s="14">
        <v>90000</v>
      </c>
      <c r="AK2182" s="16" t="s">
        <v>7971</v>
      </c>
    </row>
    <row r="2183" spans="1:37" ht="36" hidden="1" x14ac:dyDescent="0.35">
      <c r="A2183" s="159">
        <v>132305</v>
      </c>
      <c r="B2183" s="8">
        <v>6</v>
      </c>
      <c r="C2183" s="9" t="s">
        <v>85</v>
      </c>
      <c r="D2183" s="10">
        <v>44508</v>
      </c>
      <c r="E2183" s="9" t="s">
        <v>398</v>
      </c>
      <c r="F2183" s="10">
        <v>44508</v>
      </c>
      <c r="G2183" s="9" t="s">
        <v>98</v>
      </c>
      <c r="H2183" s="11" t="s">
        <v>667</v>
      </c>
      <c r="I2183" s="9"/>
      <c r="J2183" s="12"/>
      <c r="K2183" s="9"/>
      <c r="L2183" s="12"/>
      <c r="M2183" s="11" t="s">
        <v>7972</v>
      </c>
      <c r="N2183" s="11"/>
      <c r="O2183" s="9" t="s">
        <v>103</v>
      </c>
      <c r="P2183" s="9" t="s">
        <v>5973</v>
      </c>
      <c r="Q2183" s="11"/>
      <c r="R2183" s="166" t="s">
        <v>1778</v>
      </c>
      <c r="S2183" s="166" t="s">
        <v>1778</v>
      </c>
      <c r="T2183" s="15" t="s">
        <v>505</v>
      </c>
      <c r="U2183" s="12"/>
      <c r="V2183" s="9"/>
      <c r="W2183" s="12" t="s">
        <v>93</v>
      </c>
      <c r="X2183" s="12"/>
      <c r="Y2183" s="12"/>
      <c r="Z2183" s="11"/>
      <c r="AA2183" s="14">
        <v>0</v>
      </c>
      <c r="AB2183" s="14">
        <v>0</v>
      </c>
      <c r="AC2183" s="14">
        <v>5000</v>
      </c>
      <c r="AD2183" s="14">
        <v>0</v>
      </c>
      <c r="AE2183" s="161">
        <f>SUM(TAMPData2202[[#This Row],[2022 PE Obligations]:[2022 Paving Obligations]])</f>
        <v>5000</v>
      </c>
      <c r="AF2183" s="14">
        <v>0</v>
      </c>
      <c r="AG2183" s="14">
        <v>0</v>
      </c>
      <c r="AH2183" s="14">
        <v>5000</v>
      </c>
      <c r="AI2183" s="14">
        <v>0</v>
      </c>
      <c r="AJ2183" s="14">
        <v>5000</v>
      </c>
      <c r="AK2183" s="16" t="s">
        <v>7973</v>
      </c>
    </row>
    <row r="2184" spans="1:37" ht="36" hidden="1" x14ac:dyDescent="0.35">
      <c r="A2184" s="159">
        <v>132305.01</v>
      </c>
      <c r="B2184" s="8">
        <v>6</v>
      </c>
      <c r="C2184" s="9" t="s">
        <v>85</v>
      </c>
      <c r="D2184" s="10">
        <v>44508</v>
      </c>
      <c r="E2184" s="9" t="s">
        <v>398</v>
      </c>
      <c r="F2184" s="10">
        <v>44508</v>
      </c>
      <c r="G2184" s="9" t="s">
        <v>398</v>
      </c>
      <c r="H2184" s="11" t="s">
        <v>667</v>
      </c>
      <c r="I2184" s="9"/>
      <c r="J2184" s="12"/>
      <c r="K2184" s="9"/>
      <c r="L2184" s="12"/>
      <c r="M2184" s="11" t="s">
        <v>7974</v>
      </c>
      <c r="N2184" s="11"/>
      <c r="O2184" s="9" t="s">
        <v>103</v>
      </c>
      <c r="P2184" s="9" t="s">
        <v>5973</v>
      </c>
      <c r="Q2184" s="11"/>
      <c r="R2184" s="166" t="s">
        <v>1778</v>
      </c>
      <c r="S2184" s="166" t="s">
        <v>1778</v>
      </c>
      <c r="T2184" s="15" t="s">
        <v>505</v>
      </c>
      <c r="U2184" s="12"/>
      <c r="V2184" s="9"/>
      <c r="W2184" s="12" t="s">
        <v>93</v>
      </c>
      <c r="X2184" s="12"/>
      <c r="Y2184" s="12"/>
      <c r="Z2184" s="11"/>
      <c r="AA2184" s="14">
        <v>0</v>
      </c>
      <c r="AB2184" s="14">
        <v>0</v>
      </c>
      <c r="AC2184" s="14">
        <v>5000</v>
      </c>
      <c r="AD2184" s="14">
        <v>0</v>
      </c>
      <c r="AE2184" s="161">
        <f>SUM(TAMPData2202[[#This Row],[2022 PE Obligations]:[2022 Paving Obligations]])</f>
        <v>5000</v>
      </c>
      <c r="AF2184" s="14">
        <v>0</v>
      </c>
      <c r="AG2184" s="14">
        <v>0</v>
      </c>
      <c r="AH2184" s="14">
        <v>5000</v>
      </c>
      <c r="AI2184" s="14">
        <v>0</v>
      </c>
      <c r="AJ2184" s="14">
        <v>5000</v>
      </c>
      <c r="AK2184" s="16" t="s">
        <v>7975</v>
      </c>
    </row>
    <row r="2185" spans="1:37" ht="36" hidden="1" x14ac:dyDescent="0.35">
      <c r="A2185" s="159">
        <v>132305.01999999999</v>
      </c>
      <c r="B2185" s="8">
        <v>6</v>
      </c>
      <c r="C2185" s="9" t="s">
        <v>85</v>
      </c>
      <c r="D2185" s="10">
        <v>44508</v>
      </c>
      <c r="E2185" s="9" t="s">
        <v>398</v>
      </c>
      <c r="F2185" s="10">
        <v>44508</v>
      </c>
      <c r="G2185" s="9" t="s">
        <v>134</v>
      </c>
      <c r="H2185" s="11" t="s">
        <v>667</v>
      </c>
      <c r="I2185" s="9"/>
      <c r="J2185" s="12"/>
      <c r="K2185" s="9"/>
      <c r="L2185" s="12"/>
      <c r="M2185" s="11" t="s">
        <v>7976</v>
      </c>
      <c r="N2185" s="11"/>
      <c r="O2185" s="9" t="s">
        <v>103</v>
      </c>
      <c r="P2185" s="9" t="s">
        <v>5973</v>
      </c>
      <c r="Q2185" s="11"/>
      <c r="R2185" s="166" t="s">
        <v>1778</v>
      </c>
      <c r="S2185" s="166" t="s">
        <v>1778</v>
      </c>
      <c r="T2185" s="15" t="s">
        <v>505</v>
      </c>
      <c r="U2185" s="12"/>
      <c r="V2185" s="9"/>
      <c r="W2185" s="12" t="s">
        <v>93</v>
      </c>
      <c r="X2185" s="12"/>
      <c r="Y2185" s="12"/>
      <c r="Z2185" s="11"/>
      <c r="AA2185" s="14">
        <v>0</v>
      </c>
      <c r="AB2185" s="14">
        <v>0</v>
      </c>
      <c r="AC2185" s="14">
        <v>5000</v>
      </c>
      <c r="AD2185" s="14">
        <v>0</v>
      </c>
      <c r="AE2185" s="161">
        <f>SUM(TAMPData2202[[#This Row],[2022 PE Obligations]:[2022 Paving Obligations]])</f>
        <v>5000</v>
      </c>
      <c r="AF2185" s="14">
        <v>0</v>
      </c>
      <c r="AG2185" s="14">
        <v>0</v>
      </c>
      <c r="AH2185" s="14">
        <v>5000</v>
      </c>
      <c r="AI2185" s="14">
        <v>0</v>
      </c>
      <c r="AJ2185" s="14">
        <v>5000</v>
      </c>
      <c r="AK2185" s="16" t="s">
        <v>7977</v>
      </c>
    </row>
    <row r="2186" spans="1:37" ht="36" hidden="1" x14ac:dyDescent="0.35">
      <c r="A2186" s="159">
        <v>132305.03</v>
      </c>
      <c r="B2186" s="8">
        <v>6</v>
      </c>
      <c r="C2186" s="9" t="s">
        <v>85</v>
      </c>
      <c r="D2186" s="10">
        <v>44518</v>
      </c>
      <c r="E2186" s="9" t="s">
        <v>398</v>
      </c>
      <c r="F2186" s="10">
        <v>44518</v>
      </c>
      <c r="G2186" s="9" t="s">
        <v>398</v>
      </c>
      <c r="H2186" s="11" t="s">
        <v>667</v>
      </c>
      <c r="I2186" s="9"/>
      <c r="J2186" s="12"/>
      <c r="K2186" s="9"/>
      <c r="L2186" s="12"/>
      <c r="M2186" s="11" t="s">
        <v>7978</v>
      </c>
      <c r="N2186" s="11"/>
      <c r="O2186" s="9" t="s">
        <v>103</v>
      </c>
      <c r="P2186" s="9" t="s">
        <v>5973</v>
      </c>
      <c r="Q2186" s="11"/>
      <c r="R2186" s="166" t="s">
        <v>1778</v>
      </c>
      <c r="S2186" s="166" t="s">
        <v>1778</v>
      </c>
      <c r="T2186" s="15" t="s">
        <v>505</v>
      </c>
      <c r="U2186" s="12"/>
      <c r="V2186" s="9"/>
      <c r="W2186" s="12" t="s">
        <v>93</v>
      </c>
      <c r="X2186" s="12"/>
      <c r="Y2186" s="12"/>
      <c r="Z2186" s="11"/>
      <c r="AA2186" s="14">
        <v>0</v>
      </c>
      <c r="AB2186" s="14">
        <v>0</v>
      </c>
      <c r="AC2186" s="14">
        <v>5000</v>
      </c>
      <c r="AD2186" s="14">
        <v>0</v>
      </c>
      <c r="AE2186" s="161">
        <f>SUM(TAMPData2202[[#This Row],[2022 PE Obligations]:[2022 Paving Obligations]])</f>
        <v>5000</v>
      </c>
      <c r="AF2186" s="14">
        <v>0</v>
      </c>
      <c r="AG2186" s="14">
        <v>0</v>
      </c>
      <c r="AH2186" s="14">
        <v>5000</v>
      </c>
      <c r="AI2186" s="14">
        <v>0</v>
      </c>
      <c r="AJ2186" s="14">
        <v>5000</v>
      </c>
      <c r="AK2186" s="16" t="s">
        <v>7979</v>
      </c>
    </row>
    <row r="2187" spans="1:37" ht="36" hidden="1" x14ac:dyDescent="0.35">
      <c r="A2187" s="159">
        <v>132305.04</v>
      </c>
      <c r="B2187" s="8">
        <v>6</v>
      </c>
      <c r="C2187" s="9" t="s">
        <v>85</v>
      </c>
      <c r="D2187" s="10">
        <v>44518</v>
      </c>
      <c r="E2187" s="9" t="s">
        <v>398</v>
      </c>
      <c r="F2187" s="10">
        <v>44518</v>
      </c>
      <c r="G2187" s="9" t="s">
        <v>398</v>
      </c>
      <c r="H2187" s="11" t="s">
        <v>667</v>
      </c>
      <c r="I2187" s="9"/>
      <c r="J2187" s="12"/>
      <c r="K2187" s="9"/>
      <c r="L2187" s="12"/>
      <c r="M2187" s="11" t="s">
        <v>7980</v>
      </c>
      <c r="N2187" s="11"/>
      <c r="O2187" s="9" t="s">
        <v>103</v>
      </c>
      <c r="P2187" s="9" t="s">
        <v>5973</v>
      </c>
      <c r="Q2187" s="11"/>
      <c r="R2187" s="166" t="s">
        <v>1778</v>
      </c>
      <c r="S2187" s="166" t="s">
        <v>1778</v>
      </c>
      <c r="T2187" s="15" t="s">
        <v>505</v>
      </c>
      <c r="U2187" s="12"/>
      <c r="V2187" s="9"/>
      <c r="W2187" s="12" t="s">
        <v>93</v>
      </c>
      <c r="X2187" s="12"/>
      <c r="Y2187" s="12"/>
      <c r="Z2187" s="11"/>
      <c r="AA2187" s="14">
        <v>0</v>
      </c>
      <c r="AB2187" s="14">
        <v>0</v>
      </c>
      <c r="AC2187" s="14">
        <v>5000</v>
      </c>
      <c r="AD2187" s="14">
        <v>0</v>
      </c>
      <c r="AE2187" s="161">
        <f>SUM(TAMPData2202[[#This Row],[2022 PE Obligations]:[2022 Paving Obligations]])</f>
        <v>5000</v>
      </c>
      <c r="AF2187" s="14">
        <v>0</v>
      </c>
      <c r="AG2187" s="14">
        <v>0</v>
      </c>
      <c r="AH2187" s="14">
        <v>5000</v>
      </c>
      <c r="AI2187" s="14">
        <v>0</v>
      </c>
      <c r="AJ2187" s="14">
        <v>5000</v>
      </c>
      <c r="AK2187" s="16" t="s">
        <v>7981</v>
      </c>
    </row>
    <row r="2188" spans="1:37" ht="36" hidden="1" x14ac:dyDescent="0.35">
      <c r="A2188" s="159">
        <v>132305.04999999999</v>
      </c>
      <c r="B2188" s="8">
        <v>6</v>
      </c>
      <c r="C2188" s="9" t="s">
        <v>85</v>
      </c>
      <c r="D2188" s="10">
        <v>44519</v>
      </c>
      <c r="E2188" s="9" t="s">
        <v>398</v>
      </c>
      <c r="F2188" s="10">
        <v>44519</v>
      </c>
      <c r="G2188" s="9" t="s">
        <v>398</v>
      </c>
      <c r="H2188" s="11" t="s">
        <v>667</v>
      </c>
      <c r="I2188" s="9"/>
      <c r="J2188" s="12"/>
      <c r="K2188" s="9"/>
      <c r="L2188" s="12"/>
      <c r="M2188" s="11" t="s">
        <v>7982</v>
      </c>
      <c r="N2188" s="11"/>
      <c r="O2188" s="9" t="s">
        <v>103</v>
      </c>
      <c r="P2188" s="9" t="s">
        <v>5973</v>
      </c>
      <c r="Q2188" s="11"/>
      <c r="R2188" s="166" t="s">
        <v>1778</v>
      </c>
      <c r="S2188" s="166" t="s">
        <v>1778</v>
      </c>
      <c r="T2188" s="15" t="s">
        <v>505</v>
      </c>
      <c r="U2188" s="12"/>
      <c r="V2188" s="9"/>
      <c r="W2188" s="12" t="s">
        <v>93</v>
      </c>
      <c r="X2188" s="12"/>
      <c r="Y2188" s="12"/>
      <c r="Z2188" s="11"/>
      <c r="AA2188" s="14">
        <v>0</v>
      </c>
      <c r="AB2188" s="14">
        <v>0</v>
      </c>
      <c r="AC2188" s="14">
        <v>5000</v>
      </c>
      <c r="AD2188" s="14">
        <v>0</v>
      </c>
      <c r="AE2188" s="161">
        <f>SUM(TAMPData2202[[#This Row],[2022 PE Obligations]:[2022 Paving Obligations]])</f>
        <v>5000</v>
      </c>
      <c r="AF2188" s="14">
        <v>0</v>
      </c>
      <c r="AG2188" s="14">
        <v>0</v>
      </c>
      <c r="AH2188" s="14">
        <v>5000</v>
      </c>
      <c r="AI2188" s="14">
        <v>0</v>
      </c>
      <c r="AJ2188" s="14">
        <v>5000</v>
      </c>
      <c r="AK2188" s="16" t="s">
        <v>7983</v>
      </c>
    </row>
    <row r="2189" spans="1:37" ht="36" hidden="1" x14ac:dyDescent="0.35">
      <c r="A2189" s="159">
        <v>132305.06</v>
      </c>
      <c r="B2189" s="8">
        <v>6</v>
      </c>
      <c r="C2189" s="9" t="s">
        <v>85</v>
      </c>
      <c r="D2189" s="10">
        <v>44519</v>
      </c>
      <c r="E2189" s="9" t="s">
        <v>398</v>
      </c>
      <c r="F2189" s="10">
        <v>44519</v>
      </c>
      <c r="G2189" s="9" t="s">
        <v>398</v>
      </c>
      <c r="H2189" s="11" t="s">
        <v>667</v>
      </c>
      <c r="I2189" s="9"/>
      <c r="J2189" s="12"/>
      <c r="K2189" s="9"/>
      <c r="L2189" s="12"/>
      <c r="M2189" s="11" t="s">
        <v>7984</v>
      </c>
      <c r="N2189" s="11"/>
      <c r="O2189" s="9" t="s">
        <v>103</v>
      </c>
      <c r="P2189" s="9" t="s">
        <v>5973</v>
      </c>
      <c r="Q2189" s="11"/>
      <c r="R2189" s="166" t="s">
        <v>1778</v>
      </c>
      <c r="S2189" s="166" t="s">
        <v>1778</v>
      </c>
      <c r="T2189" s="15" t="s">
        <v>505</v>
      </c>
      <c r="U2189" s="12"/>
      <c r="V2189" s="9"/>
      <c r="W2189" s="12" t="s">
        <v>93</v>
      </c>
      <c r="X2189" s="12"/>
      <c r="Y2189" s="12"/>
      <c r="Z2189" s="11"/>
      <c r="AA2189" s="14">
        <v>0</v>
      </c>
      <c r="AB2189" s="14">
        <v>0</v>
      </c>
      <c r="AC2189" s="14">
        <v>5000</v>
      </c>
      <c r="AD2189" s="14">
        <v>0</v>
      </c>
      <c r="AE2189" s="161">
        <f>SUM(TAMPData2202[[#This Row],[2022 PE Obligations]:[2022 Paving Obligations]])</f>
        <v>5000</v>
      </c>
      <c r="AF2189" s="14">
        <v>0</v>
      </c>
      <c r="AG2189" s="14">
        <v>0</v>
      </c>
      <c r="AH2189" s="14">
        <v>5000</v>
      </c>
      <c r="AI2189" s="14">
        <v>0</v>
      </c>
      <c r="AJ2189" s="14">
        <v>5000</v>
      </c>
      <c r="AK2189" s="16" t="s">
        <v>7985</v>
      </c>
    </row>
    <row r="2190" spans="1:37" ht="36" hidden="1" x14ac:dyDescent="0.35">
      <c r="A2190" s="159">
        <v>132305.07</v>
      </c>
      <c r="B2190" s="8">
        <v>6</v>
      </c>
      <c r="C2190" s="9" t="s">
        <v>85</v>
      </c>
      <c r="D2190" s="10">
        <v>44533</v>
      </c>
      <c r="E2190" s="9" t="s">
        <v>398</v>
      </c>
      <c r="F2190" s="10">
        <v>44533</v>
      </c>
      <c r="G2190" s="9" t="s">
        <v>398</v>
      </c>
      <c r="H2190" s="11" t="s">
        <v>667</v>
      </c>
      <c r="I2190" s="9"/>
      <c r="J2190" s="12"/>
      <c r="K2190" s="9"/>
      <c r="L2190" s="12"/>
      <c r="M2190" s="11" t="s">
        <v>7986</v>
      </c>
      <c r="N2190" s="11"/>
      <c r="O2190" s="9" t="s">
        <v>103</v>
      </c>
      <c r="P2190" s="9" t="s">
        <v>5973</v>
      </c>
      <c r="Q2190" s="11"/>
      <c r="R2190" s="166" t="s">
        <v>1778</v>
      </c>
      <c r="S2190" s="166" t="s">
        <v>1778</v>
      </c>
      <c r="T2190" s="15" t="s">
        <v>505</v>
      </c>
      <c r="U2190" s="12"/>
      <c r="V2190" s="9"/>
      <c r="W2190" s="12" t="s">
        <v>93</v>
      </c>
      <c r="X2190" s="12"/>
      <c r="Y2190" s="12"/>
      <c r="Z2190" s="11"/>
      <c r="AA2190" s="14">
        <v>0</v>
      </c>
      <c r="AB2190" s="14">
        <v>0</v>
      </c>
      <c r="AC2190" s="14">
        <v>5000</v>
      </c>
      <c r="AD2190" s="14">
        <v>0</v>
      </c>
      <c r="AE2190" s="161">
        <f>SUM(TAMPData2202[[#This Row],[2022 PE Obligations]:[2022 Paving Obligations]])</f>
        <v>5000</v>
      </c>
      <c r="AF2190" s="14">
        <v>0</v>
      </c>
      <c r="AG2190" s="14">
        <v>0</v>
      </c>
      <c r="AH2190" s="14">
        <v>5000</v>
      </c>
      <c r="AI2190" s="14">
        <v>0</v>
      </c>
      <c r="AJ2190" s="14">
        <v>5000</v>
      </c>
      <c r="AK2190" s="16" t="s">
        <v>7987</v>
      </c>
    </row>
    <row r="2191" spans="1:37" ht="36" hidden="1" x14ac:dyDescent="0.35">
      <c r="A2191" s="159">
        <v>132305.07999999999</v>
      </c>
      <c r="B2191" s="8">
        <v>6</v>
      </c>
      <c r="C2191" s="9" t="s">
        <v>85</v>
      </c>
      <c r="D2191" s="10">
        <v>44533</v>
      </c>
      <c r="E2191" s="9" t="s">
        <v>398</v>
      </c>
      <c r="F2191" s="10">
        <v>44533</v>
      </c>
      <c r="G2191" s="9" t="s">
        <v>398</v>
      </c>
      <c r="H2191" s="11" t="s">
        <v>667</v>
      </c>
      <c r="I2191" s="9"/>
      <c r="J2191" s="12"/>
      <c r="K2191" s="9"/>
      <c r="L2191" s="12"/>
      <c r="M2191" s="11" t="s">
        <v>7988</v>
      </c>
      <c r="N2191" s="11"/>
      <c r="O2191" s="9" t="s">
        <v>103</v>
      </c>
      <c r="P2191" s="9" t="s">
        <v>5973</v>
      </c>
      <c r="Q2191" s="11"/>
      <c r="R2191" s="166" t="s">
        <v>1778</v>
      </c>
      <c r="S2191" s="166" t="s">
        <v>1778</v>
      </c>
      <c r="T2191" s="15" t="s">
        <v>505</v>
      </c>
      <c r="U2191" s="12"/>
      <c r="V2191" s="9"/>
      <c r="W2191" s="12" t="s">
        <v>93</v>
      </c>
      <c r="X2191" s="12"/>
      <c r="Y2191" s="12"/>
      <c r="Z2191" s="11"/>
      <c r="AA2191" s="14">
        <v>0</v>
      </c>
      <c r="AB2191" s="14">
        <v>0</v>
      </c>
      <c r="AC2191" s="14">
        <v>5000</v>
      </c>
      <c r="AD2191" s="14">
        <v>0</v>
      </c>
      <c r="AE2191" s="161">
        <f>SUM(TAMPData2202[[#This Row],[2022 PE Obligations]:[2022 Paving Obligations]])</f>
        <v>5000</v>
      </c>
      <c r="AF2191" s="14">
        <v>0</v>
      </c>
      <c r="AG2191" s="14">
        <v>0</v>
      </c>
      <c r="AH2191" s="14">
        <v>5000</v>
      </c>
      <c r="AI2191" s="14">
        <v>0</v>
      </c>
      <c r="AJ2191" s="14">
        <v>5000</v>
      </c>
      <c r="AK2191" s="16" t="s">
        <v>7989</v>
      </c>
    </row>
    <row r="2192" spans="1:37" ht="36" hidden="1" x14ac:dyDescent="0.35">
      <c r="A2192" s="159">
        <v>132305.09</v>
      </c>
      <c r="B2192" s="8">
        <v>6</v>
      </c>
      <c r="C2192" s="9" t="s">
        <v>85</v>
      </c>
      <c r="D2192" s="10">
        <v>44533</v>
      </c>
      <c r="E2192" s="9" t="s">
        <v>398</v>
      </c>
      <c r="F2192" s="10">
        <v>44533</v>
      </c>
      <c r="G2192" s="9" t="s">
        <v>398</v>
      </c>
      <c r="H2192" s="11" t="s">
        <v>667</v>
      </c>
      <c r="I2192" s="9"/>
      <c r="J2192" s="12"/>
      <c r="K2192" s="9"/>
      <c r="L2192" s="12"/>
      <c r="M2192" s="11" t="s">
        <v>7990</v>
      </c>
      <c r="N2192" s="11"/>
      <c r="O2192" s="9" t="s">
        <v>103</v>
      </c>
      <c r="P2192" s="9" t="s">
        <v>5973</v>
      </c>
      <c r="Q2192" s="11"/>
      <c r="R2192" s="166" t="s">
        <v>1778</v>
      </c>
      <c r="S2192" s="166" t="s">
        <v>1778</v>
      </c>
      <c r="T2192" s="15" t="s">
        <v>505</v>
      </c>
      <c r="U2192" s="12"/>
      <c r="V2192" s="9"/>
      <c r="W2192" s="12" t="s">
        <v>93</v>
      </c>
      <c r="X2192" s="12"/>
      <c r="Y2192" s="12"/>
      <c r="Z2192" s="11"/>
      <c r="AA2192" s="14">
        <v>0</v>
      </c>
      <c r="AB2192" s="14">
        <v>0</v>
      </c>
      <c r="AC2192" s="14">
        <v>5000</v>
      </c>
      <c r="AD2192" s="14">
        <v>0</v>
      </c>
      <c r="AE2192" s="161">
        <f>SUM(TAMPData2202[[#This Row],[2022 PE Obligations]:[2022 Paving Obligations]])</f>
        <v>5000</v>
      </c>
      <c r="AF2192" s="14">
        <v>0</v>
      </c>
      <c r="AG2192" s="14">
        <v>0</v>
      </c>
      <c r="AH2192" s="14">
        <v>5000</v>
      </c>
      <c r="AI2192" s="14">
        <v>0</v>
      </c>
      <c r="AJ2192" s="14">
        <v>5000</v>
      </c>
      <c r="AK2192" s="16" t="s">
        <v>7991</v>
      </c>
    </row>
    <row r="2193" spans="1:37" ht="36" hidden="1" x14ac:dyDescent="0.35">
      <c r="A2193" s="159">
        <v>132305.1</v>
      </c>
      <c r="B2193" s="8">
        <v>6</v>
      </c>
      <c r="C2193" s="9" t="s">
        <v>85</v>
      </c>
      <c r="D2193" s="10">
        <v>44537</v>
      </c>
      <c r="E2193" s="9" t="s">
        <v>398</v>
      </c>
      <c r="F2193" s="10">
        <v>44537</v>
      </c>
      <c r="G2193" s="9" t="s">
        <v>398</v>
      </c>
      <c r="H2193" s="11" t="s">
        <v>667</v>
      </c>
      <c r="I2193" s="9"/>
      <c r="J2193" s="12"/>
      <c r="K2193" s="9"/>
      <c r="L2193" s="12"/>
      <c r="M2193" s="11" t="s">
        <v>7992</v>
      </c>
      <c r="N2193" s="11"/>
      <c r="O2193" s="9" t="s">
        <v>103</v>
      </c>
      <c r="P2193" s="9" t="s">
        <v>5973</v>
      </c>
      <c r="Q2193" s="11"/>
      <c r="R2193" s="166" t="s">
        <v>1778</v>
      </c>
      <c r="S2193" s="166" t="s">
        <v>1778</v>
      </c>
      <c r="T2193" s="15" t="s">
        <v>505</v>
      </c>
      <c r="U2193" s="12"/>
      <c r="V2193" s="9"/>
      <c r="W2193" s="12" t="s">
        <v>93</v>
      </c>
      <c r="X2193" s="12"/>
      <c r="Y2193" s="12"/>
      <c r="Z2193" s="11"/>
      <c r="AA2193" s="14">
        <v>0</v>
      </c>
      <c r="AB2193" s="14">
        <v>0</v>
      </c>
      <c r="AC2193" s="14">
        <v>5000</v>
      </c>
      <c r="AD2193" s="14">
        <v>0</v>
      </c>
      <c r="AE2193" s="161">
        <f>SUM(TAMPData2202[[#This Row],[2022 PE Obligations]:[2022 Paving Obligations]])</f>
        <v>5000</v>
      </c>
      <c r="AF2193" s="14">
        <v>0</v>
      </c>
      <c r="AG2193" s="14">
        <v>0</v>
      </c>
      <c r="AH2193" s="14">
        <v>5000</v>
      </c>
      <c r="AI2193" s="14">
        <v>0</v>
      </c>
      <c r="AJ2193" s="14">
        <v>5000</v>
      </c>
      <c r="AK2193" s="16" t="s">
        <v>7993</v>
      </c>
    </row>
    <row r="2194" spans="1:37" ht="36" hidden="1" x14ac:dyDescent="0.35">
      <c r="A2194" s="159">
        <v>132305.10999999999</v>
      </c>
      <c r="B2194" s="8">
        <v>6</v>
      </c>
      <c r="C2194" s="9" t="s">
        <v>85</v>
      </c>
      <c r="D2194" s="10">
        <v>44559</v>
      </c>
      <c r="E2194" s="9" t="s">
        <v>398</v>
      </c>
      <c r="F2194" s="10">
        <v>44559</v>
      </c>
      <c r="G2194" s="9" t="s">
        <v>398</v>
      </c>
      <c r="H2194" s="11" t="s">
        <v>667</v>
      </c>
      <c r="I2194" s="9"/>
      <c r="J2194" s="12"/>
      <c r="K2194" s="9"/>
      <c r="L2194" s="12"/>
      <c r="M2194" s="11" t="s">
        <v>7994</v>
      </c>
      <c r="N2194" s="11"/>
      <c r="O2194" s="9" t="s">
        <v>103</v>
      </c>
      <c r="P2194" s="9" t="s">
        <v>5973</v>
      </c>
      <c r="Q2194" s="11"/>
      <c r="R2194" s="166" t="s">
        <v>1778</v>
      </c>
      <c r="S2194" s="166" t="s">
        <v>1778</v>
      </c>
      <c r="T2194" s="15" t="s">
        <v>505</v>
      </c>
      <c r="U2194" s="12"/>
      <c r="V2194" s="9"/>
      <c r="W2194" s="12" t="s">
        <v>93</v>
      </c>
      <c r="X2194" s="12"/>
      <c r="Y2194" s="12"/>
      <c r="Z2194" s="11"/>
      <c r="AA2194" s="14">
        <v>0</v>
      </c>
      <c r="AB2194" s="14">
        <v>0</v>
      </c>
      <c r="AC2194" s="14">
        <v>5000</v>
      </c>
      <c r="AD2194" s="14">
        <v>0</v>
      </c>
      <c r="AE2194" s="161">
        <f>SUM(TAMPData2202[[#This Row],[2022 PE Obligations]:[2022 Paving Obligations]])</f>
        <v>5000</v>
      </c>
      <c r="AF2194" s="14">
        <v>0</v>
      </c>
      <c r="AG2194" s="14">
        <v>0</v>
      </c>
      <c r="AH2194" s="14">
        <v>5000</v>
      </c>
      <c r="AI2194" s="14">
        <v>0</v>
      </c>
      <c r="AJ2194" s="14">
        <v>5000</v>
      </c>
      <c r="AK2194" s="16" t="s">
        <v>7995</v>
      </c>
    </row>
    <row r="2195" spans="1:37" ht="36" hidden="1" x14ac:dyDescent="0.35">
      <c r="A2195" s="159">
        <v>132305.12</v>
      </c>
      <c r="B2195" s="8">
        <v>6</v>
      </c>
      <c r="C2195" s="9" t="s">
        <v>85</v>
      </c>
      <c r="D2195" s="10">
        <v>44559</v>
      </c>
      <c r="E2195" s="9" t="s">
        <v>398</v>
      </c>
      <c r="F2195" s="10">
        <v>44559</v>
      </c>
      <c r="G2195" s="9" t="s">
        <v>398</v>
      </c>
      <c r="H2195" s="11" t="s">
        <v>667</v>
      </c>
      <c r="I2195" s="9"/>
      <c r="J2195" s="12"/>
      <c r="K2195" s="9"/>
      <c r="L2195" s="12"/>
      <c r="M2195" s="11" t="s">
        <v>7996</v>
      </c>
      <c r="N2195" s="11"/>
      <c r="O2195" s="9" t="s">
        <v>103</v>
      </c>
      <c r="P2195" s="9" t="s">
        <v>5973</v>
      </c>
      <c r="Q2195" s="11"/>
      <c r="R2195" s="166" t="s">
        <v>1778</v>
      </c>
      <c r="S2195" s="166" t="s">
        <v>1778</v>
      </c>
      <c r="T2195" s="15" t="s">
        <v>505</v>
      </c>
      <c r="U2195" s="12"/>
      <c r="V2195" s="9"/>
      <c r="W2195" s="12" t="s">
        <v>93</v>
      </c>
      <c r="X2195" s="12"/>
      <c r="Y2195" s="12"/>
      <c r="Z2195" s="11"/>
      <c r="AA2195" s="14">
        <v>0</v>
      </c>
      <c r="AB2195" s="14">
        <v>0</v>
      </c>
      <c r="AC2195" s="14">
        <v>5000</v>
      </c>
      <c r="AD2195" s="14">
        <v>0</v>
      </c>
      <c r="AE2195" s="161">
        <f>SUM(TAMPData2202[[#This Row],[2022 PE Obligations]:[2022 Paving Obligations]])</f>
        <v>5000</v>
      </c>
      <c r="AF2195" s="14">
        <v>0</v>
      </c>
      <c r="AG2195" s="14">
        <v>0</v>
      </c>
      <c r="AH2195" s="14">
        <v>5000</v>
      </c>
      <c r="AI2195" s="14">
        <v>0</v>
      </c>
      <c r="AJ2195" s="14">
        <v>5000</v>
      </c>
      <c r="AK2195" s="16" t="s">
        <v>7997</v>
      </c>
    </row>
    <row r="2196" spans="1:37" ht="36" hidden="1" x14ac:dyDescent="0.35">
      <c r="A2196" s="159">
        <v>132305.13</v>
      </c>
      <c r="B2196" s="8">
        <v>6</v>
      </c>
      <c r="C2196" s="9" t="s">
        <v>85</v>
      </c>
      <c r="D2196" s="10">
        <v>44575</v>
      </c>
      <c r="E2196" s="9" t="s">
        <v>398</v>
      </c>
      <c r="F2196" s="10">
        <v>44575</v>
      </c>
      <c r="G2196" s="9" t="s">
        <v>398</v>
      </c>
      <c r="H2196" s="11" t="s">
        <v>667</v>
      </c>
      <c r="I2196" s="9"/>
      <c r="J2196" s="12"/>
      <c r="K2196" s="9"/>
      <c r="L2196" s="12"/>
      <c r="M2196" s="11" t="s">
        <v>7998</v>
      </c>
      <c r="N2196" s="11"/>
      <c r="O2196" s="9" t="s">
        <v>103</v>
      </c>
      <c r="P2196" s="9" t="s">
        <v>5973</v>
      </c>
      <c r="Q2196" s="11"/>
      <c r="R2196" s="166" t="s">
        <v>1778</v>
      </c>
      <c r="S2196" s="166" t="s">
        <v>1778</v>
      </c>
      <c r="T2196" s="15" t="s">
        <v>505</v>
      </c>
      <c r="U2196" s="12"/>
      <c r="V2196" s="9"/>
      <c r="W2196" s="12" t="s">
        <v>93</v>
      </c>
      <c r="X2196" s="12"/>
      <c r="Y2196" s="12"/>
      <c r="Z2196" s="11"/>
      <c r="AA2196" s="14">
        <v>0</v>
      </c>
      <c r="AB2196" s="14">
        <v>0</v>
      </c>
      <c r="AC2196" s="14">
        <v>5000</v>
      </c>
      <c r="AD2196" s="14">
        <v>0</v>
      </c>
      <c r="AE2196" s="161">
        <f>SUM(TAMPData2202[[#This Row],[2022 PE Obligations]:[2022 Paving Obligations]])</f>
        <v>5000</v>
      </c>
      <c r="AF2196" s="14">
        <v>0</v>
      </c>
      <c r="AG2196" s="14">
        <v>0</v>
      </c>
      <c r="AH2196" s="14">
        <v>5000</v>
      </c>
      <c r="AI2196" s="14">
        <v>0</v>
      </c>
      <c r="AJ2196" s="14">
        <v>5000</v>
      </c>
      <c r="AK2196" s="16" t="s">
        <v>7999</v>
      </c>
    </row>
    <row r="2197" spans="1:37" ht="36" hidden="1" x14ac:dyDescent="0.35">
      <c r="A2197" s="159">
        <v>132305.14000000001</v>
      </c>
      <c r="B2197" s="8">
        <v>6</v>
      </c>
      <c r="C2197" s="9" t="s">
        <v>85</v>
      </c>
      <c r="D2197" s="10">
        <v>44575</v>
      </c>
      <c r="E2197" s="9" t="s">
        <v>398</v>
      </c>
      <c r="F2197" s="10">
        <v>44575</v>
      </c>
      <c r="G2197" s="9" t="s">
        <v>398</v>
      </c>
      <c r="H2197" s="11" t="s">
        <v>667</v>
      </c>
      <c r="I2197" s="9"/>
      <c r="J2197" s="12"/>
      <c r="K2197" s="9"/>
      <c r="L2197" s="12"/>
      <c r="M2197" s="11" t="s">
        <v>8000</v>
      </c>
      <c r="N2197" s="11"/>
      <c r="O2197" s="9" t="s">
        <v>103</v>
      </c>
      <c r="P2197" s="9" t="s">
        <v>5973</v>
      </c>
      <c r="Q2197" s="11"/>
      <c r="R2197" s="166" t="s">
        <v>1778</v>
      </c>
      <c r="S2197" s="166" t="s">
        <v>1778</v>
      </c>
      <c r="T2197" s="15" t="s">
        <v>505</v>
      </c>
      <c r="U2197" s="12"/>
      <c r="V2197" s="9"/>
      <c r="W2197" s="12" t="s">
        <v>93</v>
      </c>
      <c r="X2197" s="12"/>
      <c r="Y2197" s="12"/>
      <c r="Z2197" s="11"/>
      <c r="AA2197" s="14">
        <v>0</v>
      </c>
      <c r="AB2197" s="14">
        <v>0</v>
      </c>
      <c r="AC2197" s="14">
        <v>5000</v>
      </c>
      <c r="AD2197" s="14">
        <v>0</v>
      </c>
      <c r="AE2197" s="161">
        <f>SUM(TAMPData2202[[#This Row],[2022 PE Obligations]:[2022 Paving Obligations]])</f>
        <v>5000</v>
      </c>
      <c r="AF2197" s="14">
        <v>0</v>
      </c>
      <c r="AG2197" s="14">
        <v>0</v>
      </c>
      <c r="AH2197" s="14">
        <v>5000</v>
      </c>
      <c r="AI2197" s="14">
        <v>0</v>
      </c>
      <c r="AJ2197" s="14">
        <v>5000</v>
      </c>
      <c r="AK2197" s="16" t="s">
        <v>8001</v>
      </c>
    </row>
    <row r="2198" spans="1:37" ht="36" hidden="1" x14ac:dyDescent="0.35">
      <c r="A2198" s="159">
        <v>132305.15</v>
      </c>
      <c r="B2198" s="8">
        <v>6</v>
      </c>
      <c r="C2198" s="9" t="s">
        <v>85</v>
      </c>
      <c r="D2198" s="10">
        <v>44580</v>
      </c>
      <c r="E2198" s="9" t="s">
        <v>398</v>
      </c>
      <c r="F2198" s="10">
        <v>44580</v>
      </c>
      <c r="G2198" s="9" t="s">
        <v>398</v>
      </c>
      <c r="H2198" s="11" t="s">
        <v>667</v>
      </c>
      <c r="I2198" s="9"/>
      <c r="J2198" s="12"/>
      <c r="K2198" s="9"/>
      <c r="L2198" s="12"/>
      <c r="M2198" s="11" t="s">
        <v>8002</v>
      </c>
      <c r="N2198" s="11"/>
      <c r="O2198" s="9" t="s">
        <v>103</v>
      </c>
      <c r="P2198" s="9" t="s">
        <v>5973</v>
      </c>
      <c r="Q2198" s="11"/>
      <c r="R2198" s="166" t="s">
        <v>1778</v>
      </c>
      <c r="S2198" s="166" t="s">
        <v>1778</v>
      </c>
      <c r="T2198" s="15" t="s">
        <v>505</v>
      </c>
      <c r="U2198" s="12"/>
      <c r="V2198" s="9"/>
      <c r="W2198" s="12" t="s">
        <v>93</v>
      </c>
      <c r="X2198" s="12"/>
      <c r="Y2198" s="12"/>
      <c r="Z2198" s="11"/>
      <c r="AA2198" s="14">
        <v>0</v>
      </c>
      <c r="AB2198" s="14">
        <v>0</v>
      </c>
      <c r="AC2198" s="14">
        <v>5000</v>
      </c>
      <c r="AD2198" s="14">
        <v>0</v>
      </c>
      <c r="AE2198" s="161">
        <f>SUM(TAMPData2202[[#This Row],[2022 PE Obligations]:[2022 Paving Obligations]])</f>
        <v>5000</v>
      </c>
      <c r="AF2198" s="14">
        <v>0</v>
      </c>
      <c r="AG2198" s="14">
        <v>0</v>
      </c>
      <c r="AH2198" s="14">
        <v>5000</v>
      </c>
      <c r="AI2198" s="14">
        <v>0</v>
      </c>
      <c r="AJ2198" s="14">
        <v>5000</v>
      </c>
      <c r="AK2198" s="16" t="s">
        <v>8003</v>
      </c>
    </row>
    <row r="2199" spans="1:37" ht="36" hidden="1" x14ac:dyDescent="0.35">
      <c r="A2199" s="159">
        <v>132305.16</v>
      </c>
      <c r="B2199" s="8">
        <v>6</v>
      </c>
      <c r="C2199" s="9" t="s">
        <v>85</v>
      </c>
      <c r="D2199" s="10">
        <v>44586</v>
      </c>
      <c r="E2199" s="9" t="s">
        <v>398</v>
      </c>
      <c r="F2199" s="10">
        <v>44586</v>
      </c>
      <c r="G2199" s="9" t="s">
        <v>398</v>
      </c>
      <c r="H2199" s="11" t="s">
        <v>667</v>
      </c>
      <c r="I2199" s="9"/>
      <c r="J2199" s="12"/>
      <c r="K2199" s="9"/>
      <c r="L2199" s="12"/>
      <c r="M2199" s="11" t="s">
        <v>8004</v>
      </c>
      <c r="N2199" s="11"/>
      <c r="O2199" s="9" t="s">
        <v>103</v>
      </c>
      <c r="P2199" s="9" t="s">
        <v>5973</v>
      </c>
      <c r="Q2199" s="11"/>
      <c r="R2199" s="166" t="s">
        <v>1778</v>
      </c>
      <c r="S2199" s="166" t="s">
        <v>1778</v>
      </c>
      <c r="T2199" s="15" t="s">
        <v>505</v>
      </c>
      <c r="U2199" s="12"/>
      <c r="V2199" s="9"/>
      <c r="W2199" s="12" t="s">
        <v>93</v>
      </c>
      <c r="X2199" s="12"/>
      <c r="Y2199" s="12"/>
      <c r="Z2199" s="11"/>
      <c r="AA2199" s="14">
        <v>0</v>
      </c>
      <c r="AB2199" s="14">
        <v>0</v>
      </c>
      <c r="AC2199" s="14">
        <v>5000</v>
      </c>
      <c r="AD2199" s="14">
        <v>0</v>
      </c>
      <c r="AE2199" s="161">
        <f>SUM(TAMPData2202[[#This Row],[2022 PE Obligations]:[2022 Paving Obligations]])</f>
        <v>5000</v>
      </c>
      <c r="AF2199" s="14">
        <v>0</v>
      </c>
      <c r="AG2199" s="14">
        <v>0</v>
      </c>
      <c r="AH2199" s="14">
        <v>5000</v>
      </c>
      <c r="AI2199" s="14">
        <v>0</v>
      </c>
      <c r="AJ2199" s="14">
        <v>5000</v>
      </c>
      <c r="AK2199" s="16" t="s">
        <v>8005</v>
      </c>
    </row>
    <row r="2200" spans="1:37" ht="36" hidden="1" x14ac:dyDescent="0.35">
      <c r="A2200" s="159">
        <v>132305.17000000001</v>
      </c>
      <c r="B2200" s="8">
        <v>6</v>
      </c>
      <c r="C2200" s="9" t="s">
        <v>85</v>
      </c>
      <c r="D2200" s="10">
        <v>44593</v>
      </c>
      <c r="E2200" s="9" t="s">
        <v>398</v>
      </c>
      <c r="F2200" s="10">
        <v>44593</v>
      </c>
      <c r="G2200" s="9" t="s">
        <v>398</v>
      </c>
      <c r="H2200" s="11" t="s">
        <v>667</v>
      </c>
      <c r="I2200" s="9"/>
      <c r="J2200" s="12"/>
      <c r="K2200" s="9"/>
      <c r="L2200" s="12"/>
      <c r="M2200" s="11" t="s">
        <v>8006</v>
      </c>
      <c r="N2200" s="11"/>
      <c r="O2200" s="9" t="s">
        <v>103</v>
      </c>
      <c r="P2200" s="9" t="s">
        <v>5973</v>
      </c>
      <c r="Q2200" s="11"/>
      <c r="R2200" s="166" t="s">
        <v>1778</v>
      </c>
      <c r="S2200" s="166" t="s">
        <v>1778</v>
      </c>
      <c r="T2200" s="15" t="s">
        <v>505</v>
      </c>
      <c r="U2200" s="12"/>
      <c r="V2200" s="9"/>
      <c r="W2200" s="12" t="s">
        <v>93</v>
      </c>
      <c r="X2200" s="12"/>
      <c r="Y2200" s="12"/>
      <c r="Z2200" s="11"/>
      <c r="AA2200" s="14">
        <v>0</v>
      </c>
      <c r="AB2200" s="14">
        <v>0</v>
      </c>
      <c r="AC2200" s="14">
        <v>5000</v>
      </c>
      <c r="AD2200" s="14">
        <v>0</v>
      </c>
      <c r="AE2200" s="161">
        <f>SUM(TAMPData2202[[#This Row],[2022 PE Obligations]:[2022 Paving Obligations]])</f>
        <v>5000</v>
      </c>
      <c r="AF2200" s="14">
        <v>0</v>
      </c>
      <c r="AG2200" s="14">
        <v>0</v>
      </c>
      <c r="AH2200" s="14">
        <v>5000</v>
      </c>
      <c r="AI2200" s="14">
        <v>0</v>
      </c>
      <c r="AJ2200" s="14">
        <v>5000</v>
      </c>
      <c r="AK2200" s="16" t="s">
        <v>8007</v>
      </c>
    </row>
    <row r="2201" spans="1:37" ht="36" hidden="1" x14ac:dyDescent="0.35">
      <c r="A2201" s="159">
        <v>132305.18</v>
      </c>
      <c r="B2201" s="8">
        <v>6</v>
      </c>
      <c r="C2201" s="9" t="s">
        <v>85</v>
      </c>
      <c r="D2201" s="10">
        <v>44593</v>
      </c>
      <c r="E2201" s="9" t="s">
        <v>398</v>
      </c>
      <c r="F2201" s="10">
        <v>44593</v>
      </c>
      <c r="G2201" s="9" t="s">
        <v>398</v>
      </c>
      <c r="H2201" s="11" t="s">
        <v>667</v>
      </c>
      <c r="I2201" s="9"/>
      <c r="J2201" s="12"/>
      <c r="K2201" s="9"/>
      <c r="L2201" s="12"/>
      <c r="M2201" s="11" t="s">
        <v>8008</v>
      </c>
      <c r="N2201" s="11"/>
      <c r="O2201" s="9" t="s">
        <v>103</v>
      </c>
      <c r="P2201" s="9" t="s">
        <v>5973</v>
      </c>
      <c r="Q2201" s="11"/>
      <c r="R2201" s="166" t="s">
        <v>1778</v>
      </c>
      <c r="S2201" s="166" t="s">
        <v>1778</v>
      </c>
      <c r="T2201" s="15" t="s">
        <v>505</v>
      </c>
      <c r="U2201" s="12"/>
      <c r="V2201" s="9"/>
      <c r="W2201" s="12" t="s">
        <v>93</v>
      </c>
      <c r="X2201" s="12"/>
      <c r="Y2201" s="12"/>
      <c r="Z2201" s="11"/>
      <c r="AA2201" s="14">
        <v>0</v>
      </c>
      <c r="AB2201" s="14">
        <v>0</v>
      </c>
      <c r="AC2201" s="14">
        <v>5000</v>
      </c>
      <c r="AD2201" s="14">
        <v>0</v>
      </c>
      <c r="AE2201" s="161">
        <f>SUM(TAMPData2202[[#This Row],[2022 PE Obligations]:[2022 Paving Obligations]])</f>
        <v>5000</v>
      </c>
      <c r="AF2201" s="14">
        <v>0</v>
      </c>
      <c r="AG2201" s="14">
        <v>0</v>
      </c>
      <c r="AH2201" s="14">
        <v>5000</v>
      </c>
      <c r="AI2201" s="14">
        <v>0</v>
      </c>
      <c r="AJ2201" s="14">
        <v>5000</v>
      </c>
      <c r="AK2201" s="16" t="s">
        <v>8009</v>
      </c>
    </row>
    <row r="2202" spans="1:37" ht="36" hidden="1" x14ac:dyDescent="0.35">
      <c r="A2202" s="159">
        <v>132305.19</v>
      </c>
      <c r="B2202" s="8">
        <v>6</v>
      </c>
      <c r="C2202" s="9" t="s">
        <v>85</v>
      </c>
      <c r="D2202" s="10">
        <v>44595</v>
      </c>
      <c r="E2202" s="9" t="s">
        <v>398</v>
      </c>
      <c r="F2202" s="10">
        <v>44595</v>
      </c>
      <c r="G2202" s="9" t="s">
        <v>398</v>
      </c>
      <c r="H2202" s="11" t="s">
        <v>667</v>
      </c>
      <c r="I2202" s="9"/>
      <c r="J2202" s="12"/>
      <c r="K2202" s="9"/>
      <c r="L2202" s="12"/>
      <c r="M2202" s="11" t="s">
        <v>8010</v>
      </c>
      <c r="N2202" s="11"/>
      <c r="O2202" s="9" t="s">
        <v>103</v>
      </c>
      <c r="P2202" s="9" t="s">
        <v>5973</v>
      </c>
      <c r="Q2202" s="11"/>
      <c r="R2202" s="166" t="s">
        <v>1778</v>
      </c>
      <c r="S2202" s="166" t="s">
        <v>1778</v>
      </c>
      <c r="T2202" s="15" t="s">
        <v>505</v>
      </c>
      <c r="U2202" s="12"/>
      <c r="V2202" s="9"/>
      <c r="W2202" s="12" t="s">
        <v>93</v>
      </c>
      <c r="X2202" s="12"/>
      <c r="Y2202" s="12"/>
      <c r="Z2202" s="11"/>
      <c r="AA2202" s="14">
        <v>0</v>
      </c>
      <c r="AB2202" s="14">
        <v>0</v>
      </c>
      <c r="AC2202" s="14">
        <v>5000</v>
      </c>
      <c r="AD2202" s="14">
        <v>0</v>
      </c>
      <c r="AE2202" s="161">
        <f>SUM(TAMPData2202[[#This Row],[2022 PE Obligations]:[2022 Paving Obligations]])</f>
        <v>5000</v>
      </c>
      <c r="AF2202" s="14">
        <v>0</v>
      </c>
      <c r="AG2202" s="14">
        <v>0</v>
      </c>
      <c r="AH2202" s="14">
        <v>5000</v>
      </c>
      <c r="AI2202" s="14">
        <v>0</v>
      </c>
      <c r="AJ2202" s="14">
        <v>5000</v>
      </c>
      <c r="AK2202" s="16" t="s">
        <v>8011</v>
      </c>
    </row>
    <row r="2203" spans="1:37" ht="36" hidden="1" x14ac:dyDescent="0.35">
      <c r="A2203" s="159">
        <v>132305.20000000001</v>
      </c>
      <c r="B2203" s="8">
        <v>6</v>
      </c>
      <c r="C2203" s="9" t="s">
        <v>85</v>
      </c>
      <c r="D2203" s="10">
        <v>44595</v>
      </c>
      <c r="E2203" s="9" t="s">
        <v>398</v>
      </c>
      <c r="F2203" s="10">
        <v>44595</v>
      </c>
      <c r="G2203" s="9" t="s">
        <v>398</v>
      </c>
      <c r="H2203" s="11" t="s">
        <v>667</v>
      </c>
      <c r="I2203" s="9"/>
      <c r="J2203" s="12"/>
      <c r="K2203" s="9"/>
      <c r="L2203" s="12"/>
      <c r="M2203" s="11" t="s">
        <v>8012</v>
      </c>
      <c r="N2203" s="11"/>
      <c r="O2203" s="9" t="s">
        <v>103</v>
      </c>
      <c r="P2203" s="9" t="s">
        <v>5973</v>
      </c>
      <c r="Q2203" s="11"/>
      <c r="R2203" s="166" t="s">
        <v>1778</v>
      </c>
      <c r="S2203" s="166" t="s">
        <v>1778</v>
      </c>
      <c r="T2203" s="15" t="s">
        <v>505</v>
      </c>
      <c r="U2203" s="12"/>
      <c r="V2203" s="9"/>
      <c r="W2203" s="12" t="s">
        <v>93</v>
      </c>
      <c r="X2203" s="12"/>
      <c r="Y2203" s="12"/>
      <c r="Z2203" s="11"/>
      <c r="AA2203" s="14">
        <v>0</v>
      </c>
      <c r="AB2203" s="14">
        <v>0</v>
      </c>
      <c r="AC2203" s="14">
        <v>5000</v>
      </c>
      <c r="AD2203" s="14">
        <v>0</v>
      </c>
      <c r="AE2203" s="161">
        <f>SUM(TAMPData2202[[#This Row],[2022 PE Obligations]:[2022 Paving Obligations]])</f>
        <v>5000</v>
      </c>
      <c r="AF2203" s="14">
        <v>0</v>
      </c>
      <c r="AG2203" s="14">
        <v>0</v>
      </c>
      <c r="AH2203" s="14">
        <v>5000</v>
      </c>
      <c r="AI2203" s="14">
        <v>0</v>
      </c>
      <c r="AJ2203" s="14">
        <v>5000</v>
      </c>
      <c r="AK2203" s="16" t="s">
        <v>8013</v>
      </c>
    </row>
    <row r="2204" spans="1:37" ht="36" hidden="1" x14ac:dyDescent="0.35">
      <c r="A2204" s="159">
        <v>132305.21</v>
      </c>
      <c r="B2204" s="8">
        <v>6</v>
      </c>
      <c r="C2204" s="9" t="s">
        <v>85</v>
      </c>
      <c r="D2204" s="10">
        <v>44595</v>
      </c>
      <c r="E2204" s="9" t="s">
        <v>398</v>
      </c>
      <c r="F2204" s="10">
        <v>44595</v>
      </c>
      <c r="G2204" s="9" t="s">
        <v>398</v>
      </c>
      <c r="H2204" s="11" t="s">
        <v>667</v>
      </c>
      <c r="I2204" s="9"/>
      <c r="J2204" s="12"/>
      <c r="K2204" s="9"/>
      <c r="L2204" s="12"/>
      <c r="M2204" s="11" t="s">
        <v>8014</v>
      </c>
      <c r="N2204" s="11"/>
      <c r="O2204" s="9" t="s">
        <v>103</v>
      </c>
      <c r="P2204" s="9" t="s">
        <v>5973</v>
      </c>
      <c r="Q2204" s="11"/>
      <c r="R2204" s="166" t="s">
        <v>1778</v>
      </c>
      <c r="S2204" s="166" t="s">
        <v>1778</v>
      </c>
      <c r="T2204" s="15" t="s">
        <v>505</v>
      </c>
      <c r="U2204" s="12"/>
      <c r="V2204" s="9"/>
      <c r="W2204" s="12" t="s">
        <v>93</v>
      </c>
      <c r="X2204" s="12"/>
      <c r="Y2204" s="12"/>
      <c r="Z2204" s="11"/>
      <c r="AA2204" s="14">
        <v>0</v>
      </c>
      <c r="AB2204" s="14">
        <v>0</v>
      </c>
      <c r="AC2204" s="14">
        <v>5000</v>
      </c>
      <c r="AD2204" s="14">
        <v>0</v>
      </c>
      <c r="AE2204" s="161">
        <f>SUM(TAMPData2202[[#This Row],[2022 PE Obligations]:[2022 Paving Obligations]])</f>
        <v>5000</v>
      </c>
      <c r="AF2204" s="14">
        <v>0</v>
      </c>
      <c r="AG2204" s="14">
        <v>0</v>
      </c>
      <c r="AH2204" s="14">
        <v>5000</v>
      </c>
      <c r="AI2204" s="14">
        <v>0</v>
      </c>
      <c r="AJ2204" s="14">
        <v>5000</v>
      </c>
      <c r="AK2204" s="16" t="s">
        <v>8015</v>
      </c>
    </row>
    <row r="2205" spans="1:37" ht="36" hidden="1" x14ac:dyDescent="0.35">
      <c r="A2205" s="159">
        <v>132305.22</v>
      </c>
      <c r="B2205" s="8">
        <v>6</v>
      </c>
      <c r="C2205" s="9" t="s">
        <v>85</v>
      </c>
      <c r="D2205" s="10">
        <v>44596</v>
      </c>
      <c r="E2205" s="9" t="s">
        <v>398</v>
      </c>
      <c r="F2205" s="10">
        <v>44596</v>
      </c>
      <c r="G2205" s="9" t="s">
        <v>398</v>
      </c>
      <c r="H2205" s="11" t="s">
        <v>667</v>
      </c>
      <c r="I2205" s="9"/>
      <c r="J2205" s="12"/>
      <c r="K2205" s="9"/>
      <c r="L2205" s="12"/>
      <c r="M2205" s="11" t="s">
        <v>8016</v>
      </c>
      <c r="N2205" s="11"/>
      <c r="O2205" s="9" t="s">
        <v>103</v>
      </c>
      <c r="P2205" s="9" t="s">
        <v>5973</v>
      </c>
      <c r="Q2205" s="11"/>
      <c r="R2205" s="166" t="s">
        <v>1778</v>
      </c>
      <c r="S2205" s="166" t="s">
        <v>1778</v>
      </c>
      <c r="T2205" s="15" t="s">
        <v>505</v>
      </c>
      <c r="U2205" s="12"/>
      <c r="V2205" s="9"/>
      <c r="W2205" s="12" t="s">
        <v>93</v>
      </c>
      <c r="X2205" s="12"/>
      <c r="Y2205" s="12"/>
      <c r="Z2205" s="11"/>
      <c r="AA2205" s="14">
        <v>0</v>
      </c>
      <c r="AB2205" s="14">
        <v>0</v>
      </c>
      <c r="AC2205" s="14">
        <v>5000</v>
      </c>
      <c r="AD2205" s="14">
        <v>0</v>
      </c>
      <c r="AE2205" s="161">
        <f>SUM(TAMPData2202[[#This Row],[2022 PE Obligations]:[2022 Paving Obligations]])</f>
        <v>5000</v>
      </c>
      <c r="AF2205" s="14">
        <v>0</v>
      </c>
      <c r="AG2205" s="14">
        <v>0</v>
      </c>
      <c r="AH2205" s="14">
        <v>5000</v>
      </c>
      <c r="AI2205" s="14">
        <v>0</v>
      </c>
      <c r="AJ2205" s="14">
        <v>5000</v>
      </c>
      <c r="AK2205" s="16" t="s">
        <v>8017</v>
      </c>
    </row>
    <row r="2206" spans="1:37" ht="36" hidden="1" x14ac:dyDescent="0.35">
      <c r="A2206" s="159">
        <v>132305.23000000001</v>
      </c>
      <c r="B2206" s="8">
        <v>6</v>
      </c>
      <c r="C2206" s="9" t="s">
        <v>85</v>
      </c>
      <c r="D2206" s="10">
        <v>44599</v>
      </c>
      <c r="E2206" s="9" t="s">
        <v>398</v>
      </c>
      <c r="F2206" s="10">
        <v>44599</v>
      </c>
      <c r="G2206" s="9" t="s">
        <v>398</v>
      </c>
      <c r="H2206" s="11" t="s">
        <v>667</v>
      </c>
      <c r="I2206" s="9"/>
      <c r="J2206" s="12"/>
      <c r="K2206" s="9"/>
      <c r="L2206" s="12"/>
      <c r="M2206" s="11" t="s">
        <v>8018</v>
      </c>
      <c r="N2206" s="11"/>
      <c r="O2206" s="9" t="s">
        <v>103</v>
      </c>
      <c r="P2206" s="9" t="s">
        <v>5973</v>
      </c>
      <c r="Q2206" s="11"/>
      <c r="R2206" s="166" t="s">
        <v>1778</v>
      </c>
      <c r="S2206" s="166" t="s">
        <v>1778</v>
      </c>
      <c r="T2206" s="15" t="s">
        <v>505</v>
      </c>
      <c r="U2206" s="12"/>
      <c r="V2206" s="9"/>
      <c r="W2206" s="12" t="s">
        <v>93</v>
      </c>
      <c r="X2206" s="12"/>
      <c r="Y2206" s="12"/>
      <c r="Z2206" s="11"/>
      <c r="AA2206" s="14">
        <v>0</v>
      </c>
      <c r="AB2206" s="14">
        <v>0</v>
      </c>
      <c r="AC2206" s="14">
        <v>5000</v>
      </c>
      <c r="AD2206" s="14">
        <v>0</v>
      </c>
      <c r="AE2206" s="161">
        <f>SUM(TAMPData2202[[#This Row],[2022 PE Obligations]:[2022 Paving Obligations]])</f>
        <v>5000</v>
      </c>
      <c r="AF2206" s="14">
        <v>0</v>
      </c>
      <c r="AG2206" s="14">
        <v>0</v>
      </c>
      <c r="AH2206" s="14">
        <v>5000</v>
      </c>
      <c r="AI2206" s="14">
        <v>0</v>
      </c>
      <c r="AJ2206" s="14">
        <v>5000</v>
      </c>
      <c r="AK2206" s="16" t="s">
        <v>8019</v>
      </c>
    </row>
    <row r="2207" spans="1:37" hidden="1" x14ac:dyDescent="0.35">
      <c r="A2207" s="159">
        <v>132306</v>
      </c>
      <c r="B2207" s="8">
        <v>1</v>
      </c>
      <c r="C2207" s="9" t="s">
        <v>85</v>
      </c>
      <c r="D2207" s="10">
        <v>44509</v>
      </c>
      <c r="E2207" s="9" t="s">
        <v>189</v>
      </c>
      <c r="F2207" s="10">
        <v>44536</v>
      </c>
      <c r="G2207" s="9" t="s">
        <v>152</v>
      </c>
      <c r="H2207" s="11" t="s">
        <v>204</v>
      </c>
      <c r="I2207" s="9" t="s">
        <v>1515</v>
      </c>
      <c r="J2207" s="12" t="s">
        <v>101</v>
      </c>
      <c r="K2207" s="9"/>
      <c r="L2207" s="12" t="s">
        <v>101</v>
      </c>
      <c r="M2207" s="11" t="s">
        <v>1516</v>
      </c>
      <c r="N2207" s="11"/>
      <c r="O2207" s="9" t="s">
        <v>40</v>
      </c>
      <c r="P2207" s="9" t="s">
        <v>166</v>
      </c>
      <c r="Q2207" s="11"/>
      <c r="R2207" s="9" t="s">
        <v>39</v>
      </c>
      <c r="S2207" s="9" t="s">
        <v>45</v>
      </c>
      <c r="T2207" s="13">
        <v>0.02</v>
      </c>
      <c r="U2207" s="12"/>
      <c r="V2207" s="9"/>
      <c r="W2207" s="12" t="s">
        <v>93</v>
      </c>
      <c r="X2207" s="12" t="s">
        <v>103</v>
      </c>
      <c r="Y2207" s="153" t="s">
        <v>32</v>
      </c>
      <c r="Z2207" s="11" t="s">
        <v>1517</v>
      </c>
      <c r="AA2207" s="14">
        <v>20000</v>
      </c>
      <c r="AB2207" s="14">
        <v>0</v>
      </c>
      <c r="AC2207" s="14">
        <v>0</v>
      </c>
      <c r="AD2207" s="14">
        <v>0</v>
      </c>
      <c r="AE2207" s="161">
        <f>SUM(TAMPData2202[[#This Row],[2022 PE Obligations]:[2022 Paving Obligations]])</f>
        <v>20000</v>
      </c>
      <c r="AF2207" s="14">
        <v>20000</v>
      </c>
      <c r="AG2207" s="14">
        <v>0</v>
      </c>
      <c r="AH2207" s="14">
        <v>0</v>
      </c>
      <c r="AI2207" s="14">
        <v>0</v>
      </c>
      <c r="AJ2207" s="14">
        <v>20000</v>
      </c>
      <c r="AK2207" s="16" t="s">
        <v>1518</v>
      </c>
    </row>
    <row r="2208" spans="1:37" hidden="1" x14ac:dyDescent="0.35">
      <c r="A2208" s="159">
        <v>132307</v>
      </c>
      <c r="B2208" s="8">
        <v>2</v>
      </c>
      <c r="C2208" s="9" t="s">
        <v>85</v>
      </c>
      <c r="D2208" s="10">
        <v>44509</v>
      </c>
      <c r="E2208" s="9" t="s">
        <v>5969</v>
      </c>
      <c r="F2208" s="10">
        <v>44510</v>
      </c>
      <c r="G2208" s="9" t="s">
        <v>5969</v>
      </c>
      <c r="H2208" s="11" t="s">
        <v>1888</v>
      </c>
      <c r="I2208" s="9"/>
      <c r="J2208" s="12"/>
      <c r="K2208" s="9"/>
      <c r="L2208" s="12" t="s">
        <v>4981</v>
      </c>
      <c r="M2208" s="11" t="s">
        <v>8020</v>
      </c>
      <c r="N2208" s="11"/>
      <c r="O2208" s="9" t="s">
        <v>5405</v>
      </c>
      <c r="P2208" s="9"/>
      <c r="Q2208" s="11"/>
      <c r="R2208" s="166" t="s">
        <v>1778</v>
      </c>
      <c r="S2208" s="9"/>
      <c r="T2208" s="15" t="s">
        <v>505</v>
      </c>
      <c r="U2208" s="12"/>
      <c r="V2208" s="9"/>
      <c r="W2208" s="12" t="s">
        <v>93</v>
      </c>
      <c r="X2208" s="12"/>
      <c r="Y2208" s="12"/>
      <c r="Z2208" s="11"/>
      <c r="AA2208" s="14">
        <v>0</v>
      </c>
      <c r="AB2208" s="14">
        <v>0</v>
      </c>
      <c r="AC2208" s="14">
        <v>99261.9</v>
      </c>
      <c r="AD2208" s="14">
        <v>0</v>
      </c>
      <c r="AE2208" s="161">
        <f>SUM(TAMPData2202[[#This Row],[2022 PE Obligations]:[2022 Paving Obligations]])</f>
        <v>99261.9</v>
      </c>
      <c r="AF2208" s="14">
        <v>0</v>
      </c>
      <c r="AG2208" s="14">
        <v>0</v>
      </c>
      <c r="AH2208" s="14">
        <v>99261.9</v>
      </c>
      <c r="AI2208" s="14">
        <v>0</v>
      </c>
      <c r="AJ2208" s="14">
        <v>99261.9</v>
      </c>
      <c r="AK2208" s="16" t="s">
        <v>8021</v>
      </c>
    </row>
    <row r="2209" spans="1:37" ht="36" hidden="1" x14ac:dyDescent="0.35">
      <c r="A2209" s="159">
        <v>132308</v>
      </c>
      <c r="B2209" s="8">
        <v>6</v>
      </c>
      <c r="C2209" s="9" t="s">
        <v>85</v>
      </c>
      <c r="D2209" s="10">
        <v>44510</v>
      </c>
      <c r="E2209" s="9" t="s">
        <v>98</v>
      </c>
      <c r="F2209" s="10">
        <v>44531</v>
      </c>
      <c r="G2209" s="9" t="s">
        <v>143</v>
      </c>
      <c r="H2209" s="11" t="s">
        <v>667</v>
      </c>
      <c r="I2209" s="9"/>
      <c r="J2209" s="12"/>
      <c r="K2209" s="9"/>
      <c r="L2209" s="12"/>
      <c r="M2209" s="11" t="s">
        <v>8022</v>
      </c>
      <c r="N2209" s="11" t="s">
        <v>8023</v>
      </c>
      <c r="O2209" s="9" t="s">
        <v>119</v>
      </c>
      <c r="P2209" s="9" t="s">
        <v>19</v>
      </c>
      <c r="Q2209" s="11"/>
      <c r="R2209" s="166" t="s">
        <v>1778</v>
      </c>
      <c r="S2209" s="166" t="s">
        <v>1778</v>
      </c>
      <c r="T2209" s="15" t="s">
        <v>505</v>
      </c>
      <c r="U2209" s="12"/>
      <c r="V2209" s="9"/>
      <c r="W2209" s="12" t="s">
        <v>93</v>
      </c>
      <c r="X2209" s="12"/>
      <c r="Y2209" s="12"/>
      <c r="Z2209" s="11"/>
      <c r="AA2209" s="14">
        <v>217174</v>
      </c>
      <c r="AB2209" s="14">
        <v>0</v>
      </c>
      <c r="AC2209" s="14">
        <v>0</v>
      </c>
      <c r="AD2209" s="14">
        <v>0</v>
      </c>
      <c r="AE2209" s="161">
        <f>SUM(TAMPData2202[[#This Row],[2022 PE Obligations]:[2022 Paving Obligations]])</f>
        <v>217174</v>
      </c>
      <c r="AF2209" s="14">
        <v>217174</v>
      </c>
      <c r="AG2209" s="14">
        <v>0</v>
      </c>
      <c r="AH2209" s="14">
        <v>0</v>
      </c>
      <c r="AI2209" s="14">
        <v>0</v>
      </c>
      <c r="AJ2209" s="14">
        <v>217174</v>
      </c>
      <c r="AK2209" s="16"/>
    </row>
    <row r="2210" spans="1:37" hidden="1" x14ac:dyDescent="0.35">
      <c r="A2210" s="159">
        <v>132309</v>
      </c>
      <c r="B2210" s="8">
        <v>2</v>
      </c>
      <c r="C2210" s="9" t="s">
        <v>85</v>
      </c>
      <c r="D2210" s="10">
        <v>44512</v>
      </c>
      <c r="E2210" s="9" t="s">
        <v>6802</v>
      </c>
      <c r="F2210" s="10">
        <v>44512</v>
      </c>
      <c r="G2210" s="9" t="s">
        <v>6802</v>
      </c>
      <c r="H2210" s="11" t="s">
        <v>223</v>
      </c>
      <c r="I2210" s="9"/>
      <c r="J2210" s="12"/>
      <c r="K2210" s="9"/>
      <c r="L2210" s="12"/>
      <c r="M2210" s="11" t="s">
        <v>8024</v>
      </c>
      <c r="N2210" s="11"/>
      <c r="O2210" s="9" t="s">
        <v>5122</v>
      </c>
      <c r="P2210" s="9" t="s">
        <v>5123</v>
      </c>
      <c r="Q2210" s="11"/>
      <c r="R2210" s="166" t="s">
        <v>1778</v>
      </c>
      <c r="S2210" s="166" t="s">
        <v>1778</v>
      </c>
      <c r="T2210" s="15" t="s">
        <v>505</v>
      </c>
      <c r="U2210" s="12"/>
      <c r="V2210" s="9"/>
      <c r="W2210" s="12" t="s">
        <v>93</v>
      </c>
      <c r="X2210" s="12"/>
      <c r="Y2210" s="12"/>
      <c r="Z2210" s="11"/>
      <c r="AA2210" s="14">
        <v>0</v>
      </c>
      <c r="AB2210" s="14">
        <v>0</v>
      </c>
      <c r="AC2210" s="14">
        <v>90440</v>
      </c>
      <c r="AD2210" s="14">
        <v>0</v>
      </c>
      <c r="AE2210" s="161">
        <f>SUM(TAMPData2202[[#This Row],[2022 PE Obligations]:[2022 Paving Obligations]])</f>
        <v>90440</v>
      </c>
      <c r="AF2210" s="14">
        <v>0</v>
      </c>
      <c r="AG2210" s="14">
        <v>0</v>
      </c>
      <c r="AH2210" s="14">
        <v>90440</v>
      </c>
      <c r="AI2210" s="14">
        <v>0</v>
      </c>
      <c r="AJ2210" s="14">
        <v>90440</v>
      </c>
      <c r="AK2210" s="16" t="s">
        <v>8025</v>
      </c>
    </row>
    <row r="2211" spans="1:37" hidden="1" x14ac:dyDescent="0.35">
      <c r="A2211" s="159">
        <v>132310</v>
      </c>
      <c r="B2211" s="8">
        <v>2</v>
      </c>
      <c r="C2211" s="9" t="s">
        <v>85</v>
      </c>
      <c r="D2211" s="10">
        <v>44512</v>
      </c>
      <c r="E2211" s="9" t="s">
        <v>6802</v>
      </c>
      <c r="F2211" s="10">
        <v>44512</v>
      </c>
      <c r="G2211" s="9" t="s">
        <v>6802</v>
      </c>
      <c r="H2211" s="11" t="s">
        <v>223</v>
      </c>
      <c r="I2211" s="9"/>
      <c r="J2211" s="12"/>
      <c r="K2211" s="9"/>
      <c r="L2211" s="12"/>
      <c r="M2211" s="11" t="s">
        <v>8026</v>
      </c>
      <c r="N2211" s="11"/>
      <c r="O2211" s="9" t="s">
        <v>5122</v>
      </c>
      <c r="P2211" s="9" t="s">
        <v>5123</v>
      </c>
      <c r="Q2211" s="11"/>
      <c r="R2211" s="166" t="s">
        <v>1778</v>
      </c>
      <c r="S2211" s="166" t="s">
        <v>1778</v>
      </c>
      <c r="T2211" s="15" t="s">
        <v>505</v>
      </c>
      <c r="U2211" s="12"/>
      <c r="V2211" s="9"/>
      <c r="W2211" s="12" t="s">
        <v>93</v>
      </c>
      <c r="X2211" s="12"/>
      <c r="Y2211" s="12"/>
      <c r="Z2211" s="11"/>
      <c r="AA2211" s="14">
        <v>0</v>
      </c>
      <c r="AB2211" s="14">
        <v>0</v>
      </c>
      <c r="AC2211" s="14">
        <v>61655</v>
      </c>
      <c r="AD2211" s="14">
        <v>0</v>
      </c>
      <c r="AE2211" s="161">
        <f>SUM(TAMPData2202[[#This Row],[2022 PE Obligations]:[2022 Paving Obligations]])</f>
        <v>61655</v>
      </c>
      <c r="AF2211" s="14">
        <v>0</v>
      </c>
      <c r="AG2211" s="14">
        <v>0</v>
      </c>
      <c r="AH2211" s="14">
        <v>61655</v>
      </c>
      <c r="AI2211" s="14">
        <v>0</v>
      </c>
      <c r="AJ2211" s="14">
        <v>61655</v>
      </c>
      <c r="AK2211" s="16" t="s">
        <v>8027</v>
      </c>
    </row>
    <row r="2212" spans="1:37" hidden="1" x14ac:dyDescent="0.35">
      <c r="A2212" s="159">
        <v>132311</v>
      </c>
      <c r="B2212" s="8">
        <v>1</v>
      </c>
      <c r="C2212" s="9" t="s">
        <v>85</v>
      </c>
      <c r="D2212" s="10">
        <v>44512</v>
      </c>
      <c r="E2212" s="9" t="s">
        <v>6608</v>
      </c>
      <c r="F2212" s="10">
        <v>44512</v>
      </c>
      <c r="G2212" s="9" t="s">
        <v>6608</v>
      </c>
      <c r="H2212" s="11" t="s">
        <v>1160</v>
      </c>
      <c r="I2212" s="9"/>
      <c r="J2212" s="12"/>
      <c r="K2212" s="9"/>
      <c r="L2212" s="12"/>
      <c r="M2212" s="11" t="s">
        <v>8028</v>
      </c>
      <c r="N2212" s="11"/>
      <c r="O2212" s="9" t="s">
        <v>5122</v>
      </c>
      <c r="P2212" s="9" t="s">
        <v>5123</v>
      </c>
      <c r="Q2212" s="11"/>
      <c r="R2212" s="166" t="s">
        <v>1778</v>
      </c>
      <c r="S2212" s="166" t="s">
        <v>1778</v>
      </c>
      <c r="T2212" s="15" t="s">
        <v>505</v>
      </c>
      <c r="U2212" s="12"/>
      <c r="V2212" s="9"/>
      <c r="W2212" s="12" t="s">
        <v>93</v>
      </c>
      <c r="X2212" s="12"/>
      <c r="Y2212" s="12"/>
      <c r="Z2212" s="11"/>
      <c r="AA2212" s="14">
        <v>0</v>
      </c>
      <c r="AB2212" s="14">
        <v>0</v>
      </c>
      <c r="AC2212" s="14">
        <v>685000</v>
      </c>
      <c r="AD2212" s="14">
        <v>0</v>
      </c>
      <c r="AE2212" s="161">
        <f>SUM(TAMPData2202[[#This Row],[2022 PE Obligations]:[2022 Paving Obligations]])</f>
        <v>685000</v>
      </c>
      <c r="AF2212" s="14">
        <v>0</v>
      </c>
      <c r="AG2212" s="14">
        <v>0</v>
      </c>
      <c r="AH2212" s="14">
        <v>685000</v>
      </c>
      <c r="AI2212" s="14">
        <v>0</v>
      </c>
      <c r="AJ2212" s="14">
        <v>685000</v>
      </c>
      <c r="AK2212" s="16" t="s">
        <v>8029</v>
      </c>
    </row>
    <row r="2213" spans="1:37" hidden="1" x14ac:dyDescent="0.35">
      <c r="A2213" s="159">
        <v>132312</v>
      </c>
      <c r="B2213" s="8">
        <v>2</v>
      </c>
      <c r="C2213" s="9" t="s">
        <v>85</v>
      </c>
      <c r="D2213" s="10">
        <v>44512</v>
      </c>
      <c r="E2213" s="9" t="s">
        <v>6802</v>
      </c>
      <c r="F2213" s="10">
        <v>44512</v>
      </c>
      <c r="G2213" s="9" t="s">
        <v>6802</v>
      </c>
      <c r="H2213" s="11" t="s">
        <v>223</v>
      </c>
      <c r="I2213" s="9"/>
      <c r="J2213" s="12"/>
      <c r="K2213" s="9"/>
      <c r="L2213" s="12"/>
      <c r="M2213" s="11" t="s">
        <v>8030</v>
      </c>
      <c r="N2213" s="11"/>
      <c r="O2213" s="9" t="s">
        <v>5122</v>
      </c>
      <c r="P2213" s="9" t="s">
        <v>5123</v>
      </c>
      <c r="Q2213" s="11"/>
      <c r="R2213" s="166" t="s">
        <v>1778</v>
      </c>
      <c r="S2213" s="166" t="s">
        <v>1778</v>
      </c>
      <c r="T2213" s="15" t="s">
        <v>505</v>
      </c>
      <c r="U2213" s="12"/>
      <c r="V2213" s="9"/>
      <c r="W2213" s="12" t="s">
        <v>93</v>
      </c>
      <c r="X2213" s="12"/>
      <c r="Y2213" s="12"/>
      <c r="Z2213" s="11"/>
      <c r="AA2213" s="14">
        <v>0</v>
      </c>
      <c r="AB2213" s="14">
        <v>0</v>
      </c>
      <c r="AC2213" s="14">
        <v>46265</v>
      </c>
      <c r="AD2213" s="14">
        <v>0</v>
      </c>
      <c r="AE2213" s="161">
        <f>SUM(TAMPData2202[[#This Row],[2022 PE Obligations]:[2022 Paving Obligations]])</f>
        <v>46265</v>
      </c>
      <c r="AF2213" s="14">
        <v>0</v>
      </c>
      <c r="AG2213" s="14">
        <v>0</v>
      </c>
      <c r="AH2213" s="14">
        <v>46265</v>
      </c>
      <c r="AI2213" s="14">
        <v>0</v>
      </c>
      <c r="AJ2213" s="14">
        <v>46265</v>
      </c>
      <c r="AK2213" s="16" t="s">
        <v>8031</v>
      </c>
    </row>
    <row r="2214" spans="1:37" hidden="1" x14ac:dyDescent="0.35">
      <c r="A2214" s="159">
        <v>132313</v>
      </c>
      <c r="B2214" s="8">
        <v>2</v>
      </c>
      <c r="C2214" s="9" t="s">
        <v>85</v>
      </c>
      <c r="D2214" s="10">
        <v>44512</v>
      </c>
      <c r="E2214" s="9" t="s">
        <v>6802</v>
      </c>
      <c r="F2214" s="10">
        <v>44512</v>
      </c>
      <c r="G2214" s="9" t="s">
        <v>6802</v>
      </c>
      <c r="H2214" s="11" t="s">
        <v>223</v>
      </c>
      <c r="I2214" s="9"/>
      <c r="J2214" s="12"/>
      <c r="K2214" s="9"/>
      <c r="L2214" s="12"/>
      <c r="M2214" s="11" t="s">
        <v>8032</v>
      </c>
      <c r="N2214" s="11"/>
      <c r="O2214" s="9" t="s">
        <v>5122</v>
      </c>
      <c r="P2214" s="9" t="s">
        <v>5123</v>
      </c>
      <c r="Q2214" s="11"/>
      <c r="R2214" s="166" t="s">
        <v>1778</v>
      </c>
      <c r="S2214" s="166" t="s">
        <v>1778</v>
      </c>
      <c r="T2214" s="15" t="s">
        <v>505</v>
      </c>
      <c r="U2214" s="12"/>
      <c r="V2214" s="9"/>
      <c r="W2214" s="12" t="s">
        <v>93</v>
      </c>
      <c r="X2214" s="12"/>
      <c r="Y2214" s="12"/>
      <c r="Z2214" s="11"/>
      <c r="AA2214" s="14">
        <v>0</v>
      </c>
      <c r="AB2214" s="14">
        <v>0</v>
      </c>
      <c r="AC2214" s="14">
        <v>169765</v>
      </c>
      <c r="AD2214" s="14">
        <v>0</v>
      </c>
      <c r="AE2214" s="161">
        <f>SUM(TAMPData2202[[#This Row],[2022 PE Obligations]:[2022 Paving Obligations]])</f>
        <v>169765</v>
      </c>
      <c r="AF2214" s="14">
        <v>0</v>
      </c>
      <c r="AG2214" s="14">
        <v>0</v>
      </c>
      <c r="AH2214" s="14">
        <v>169765</v>
      </c>
      <c r="AI2214" s="14">
        <v>0</v>
      </c>
      <c r="AJ2214" s="14">
        <v>169765</v>
      </c>
      <c r="AK2214" s="16" t="s">
        <v>8033</v>
      </c>
    </row>
    <row r="2215" spans="1:37" hidden="1" x14ac:dyDescent="0.35">
      <c r="A2215" s="159">
        <v>132314</v>
      </c>
      <c r="B2215" s="8">
        <v>1</v>
      </c>
      <c r="C2215" s="9" t="s">
        <v>85</v>
      </c>
      <c r="D2215" s="10">
        <v>44512</v>
      </c>
      <c r="E2215" s="9" t="s">
        <v>189</v>
      </c>
      <c r="F2215" s="10">
        <v>44536</v>
      </c>
      <c r="G2215" s="9" t="s">
        <v>152</v>
      </c>
      <c r="H2215" s="11" t="s">
        <v>204</v>
      </c>
      <c r="I2215" s="9" t="s">
        <v>1515</v>
      </c>
      <c r="J2215" s="12" t="s">
        <v>101</v>
      </c>
      <c r="K2215" s="9"/>
      <c r="L2215" s="12" t="s">
        <v>101</v>
      </c>
      <c r="M2215" s="11" t="s">
        <v>1519</v>
      </c>
      <c r="N2215" s="11"/>
      <c r="O2215" s="9" t="s">
        <v>40</v>
      </c>
      <c r="P2215" s="9" t="s">
        <v>166</v>
      </c>
      <c r="Q2215" s="11"/>
      <c r="R2215" s="9" t="s">
        <v>39</v>
      </c>
      <c r="S2215" s="9" t="s">
        <v>45</v>
      </c>
      <c r="T2215" s="13">
        <v>0.02</v>
      </c>
      <c r="U2215" s="12"/>
      <c r="V2215" s="9"/>
      <c r="W2215" s="12" t="s">
        <v>93</v>
      </c>
      <c r="X2215" s="12" t="s">
        <v>103</v>
      </c>
      <c r="Y2215" s="153" t="s">
        <v>32</v>
      </c>
      <c r="Z2215" s="11" t="s">
        <v>1520</v>
      </c>
      <c r="AA2215" s="14">
        <v>20000</v>
      </c>
      <c r="AB2215" s="14">
        <v>0</v>
      </c>
      <c r="AC2215" s="14">
        <v>0</v>
      </c>
      <c r="AD2215" s="14">
        <v>0</v>
      </c>
      <c r="AE2215" s="161">
        <f>SUM(TAMPData2202[[#This Row],[2022 PE Obligations]:[2022 Paving Obligations]])</f>
        <v>20000</v>
      </c>
      <c r="AF2215" s="14">
        <v>20000</v>
      </c>
      <c r="AG2215" s="14">
        <v>0</v>
      </c>
      <c r="AH2215" s="14">
        <v>0</v>
      </c>
      <c r="AI2215" s="14">
        <v>0</v>
      </c>
      <c r="AJ2215" s="14">
        <v>20000</v>
      </c>
      <c r="AK2215" s="16" t="s">
        <v>1521</v>
      </c>
    </row>
    <row r="2216" spans="1:37" hidden="1" x14ac:dyDescent="0.35">
      <c r="A2216" s="159">
        <v>132317</v>
      </c>
      <c r="B2216" s="8">
        <v>2</v>
      </c>
      <c r="C2216" s="9" t="s">
        <v>85</v>
      </c>
      <c r="D2216" s="10">
        <v>44515</v>
      </c>
      <c r="E2216" s="9" t="s">
        <v>6381</v>
      </c>
      <c r="F2216" s="10">
        <v>44547</v>
      </c>
      <c r="G2216" s="9" t="s">
        <v>426</v>
      </c>
      <c r="H2216" s="11" t="s">
        <v>223</v>
      </c>
      <c r="I2216" s="9" t="s">
        <v>8034</v>
      </c>
      <c r="J2216" s="12"/>
      <c r="K2216" s="9" t="s">
        <v>8035</v>
      </c>
      <c r="L2216" s="12" t="s">
        <v>183</v>
      </c>
      <c r="M2216" s="11" t="s">
        <v>8036</v>
      </c>
      <c r="N2216" s="11" t="s">
        <v>5537</v>
      </c>
      <c r="O2216" s="9" t="s">
        <v>103</v>
      </c>
      <c r="P2216" s="9" t="s">
        <v>5027</v>
      </c>
      <c r="Q2216" s="11"/>
      <c r="R2216" s="166" t="s">
        <v>1778</v>
      </c>
      <c r="S2216" s="9"/>
      <c r="T2216" s="13">
        <v>0.01</v>
      </c>
      <c r="U2216" s="12"/>
      <c r="V2216" s="9"/>
      <c r="W2216" s="12" t="s">
        <v>93</v>
      </c>
      <c r="X2216" s="12" t="s">
        <v>103</v>
      </c>
      <c r="Y2216" s="12"/>
      <c r="Z2216" s="11"/>
      <c r="AA2216" s="14">
        <v>15000</v>
      </c>
      <c r="AB2216" s="14">
        <v>0</v>
      </c>
      <c r="AC2216" s="14">
        <v>0</v>
      </c>
      <c r="AD2216" s="14">
        <v>0</v>
      </c>
      <c r="AE2216" s="161">
        <f>SUM(TAMPData2202[[#This Row],[2022 PE Obligations]:[2022 Paving Obligations]])</f>
        <v>15000</v>
      </c>
      <c r="AF2216" s="14">
        <v>15000</v>
      </c>
      <c r="AG2216" s="14">
        <v>0</v>
      </c>
      <c r="AH2216" s="14">
        <v>0</v>
      </c>
      <c r="AI2216" s="14">
        <v>0</v>
      </c>
      <c r="AJ2216" s="14">
        <v>15000</v>
      </c>
      <c r="AK2216" s="16" t="s">
        <v>8037</v>
      </c>
    </row>
    <row r="2217" spans="1:37" hidden="1" x14ac:dyDescent="0.35">
      <c r="A2217" s="159">
        <v>132318</v>
      </c>
      <c r="B2217" s="8">
        <v>2</v>
      </c>
      <c r="C2217" s="9" t="s">
        <v>85</v>
      </c>
      <c r="D2217" s="10">
        <v>44515</v>
      </c>
      <c r="E2217" s="9" t="s">
        <v>6381</v>
      </c>
      <c r="F2217" s="10">
        <v>44547</v>
      </c>
      <c r="G2217" s="9" t="s">
        <v>426</v>
      </c>
      <c r="H2217" s="11" t="s">
        <v>223</v>
      </c>
      <c r="I2217" s="9" t="s">
        <v>8038</v>
      </c>
      <c r="J2217" s="12"/>
      <c r="K2217" s="9" t="s">
        <v>8039</v>
      </c>
      <c r="L2217" s="12" t="s">
        <v>183</v>
      </c>
      <c r="M2217" s="11" t="s">
        <v>8040</v>
      </c>
      <c r="N2217" s="11" t="s">
        <v>6027</v>
      </c>
      <c r="O2217" s="9" t="s">
        <v>103</v>
      </c>
      <c r="P2217" s="9" t="s">
        <v>5027</v>
      </c>
      <c r="Q2217" s="11"/>
      <c r="R2217" s="166" t="s">
        <v>1778</v>
      </c>
      <c r="S2217" s="9"/>
      <c r="T2217" s="13">
        <v>0.01</v>
      </c>
      <c r="U2217" s="12"/>
      <c r="V2217" s="9"/>
      <c r="W2217" s="12" t="s">
        <v>93</v>
      </c>
      <c r="X2217" s="12" t="s">
        <v>186</v>
      </c>
      <c r="Y2217" s="12"/>
      <c r="Z2217" s="11"/>
      <c r="AA2217" s="14">
        <v>15000</v>
      </c>
      <c r="AB2217" s="14">
        <v>0</v>
      </c>
      <c r="AC2217" s="14">
        <v>0</v>
      </c>
      <c r="AD2217" s="14">
        <v>0</v>
      </c>
      <c r="AE2217" s="161">
        <f>SUM(TAMPData2202[[#This Row],[2022 PE Obligations]:[2022 Paving Obligations]])</f>
        <v>15000</v>
      </c>
      <c r="AF2217" s="14">
        <v>15000</v>
      </c>
      <c r="AG2217" s="14">
        <v>0</v>
      </c>
      <c r="AH2217" s="14">
        <v>0</v>
      </c>
      <c r="AI2217" s="14">
        <v>0</v>
      </c>
      <c r="AJ2217" s="14">
        <v>15000</v>
      </c>
      <c r="AK2217" s="16"/>
    </row>
    <row r="2218" spans="1:37" hidden="1" x14ac:dyDescent="0.35">
      <c r="A2218" s="159">
        <v>132319</v>
      </c>
      <c r="B2218" s="8">
        <v>2</v>
      </c>
      <c r="C2218" s="9" t="s">
        <v>85</v>
      </c>
      <c r="D2218" s="10">
        <v>44515</v>
      </c>
      <c r="E2218" s="9" t="s">
        <v>6381</v>
      </c>
      <c r="F2218" s="10">
        <v>44547</v>
      </c>
      <c r="G2218" s="9" t="s">
        <v>426</v>
      </c>
      <c r="H2218" s="11" t="s">
        <v>223</v>
      </c>
      <c r="I2218" s="9" t="s">
        <v>8041</v>
      </c>
      <c r="J2218" s="12"/>
      <c r="K2218" s="9" t="s">
        <v>8042</v>
      </c>
      <c r="L2218" s="12" t="s">
        <v>183</v>
      </c>
      <c r="M2218" s="11" t="s">
        <v>8043</v>
      </c>
      <c r="N2218" s="11" t="s">
        <v>5537</v>
      </c>
      <c r="O2218" s="9" t="s">
        <v>103</v>
      </c>
      <c r="P2218" s="9" t="s">
        <v>5027</v>
      </c>
      <c r="Q2218" s="11"/>
      <c r="R2218" s="166" t="s">
        <v>1778</v>
      </c>
      <c r="S2218" s="9"/>
      <c r="T2218" s="13">
        <v>0.01</v>
      </c>
      <c r="U2218" s="12"/>
      <c r="V2218" s="9"/>
      <c r="W2218" s="12" t="s">
        <v>93</v>
      </c>
      <c r="X2218" s="12" t="s">
        <v>103</v>
      </c>
      <c r="Y2218" s="12"/>
      <c r="Z2218" s="11"/>
      <c r="AA2218" s="14">
        <v>15000</v>
      </c>
      <c r="AB2218" s="14">
        <v>0</v>
      </c>
      <c r="AC2218" s="14">
        <v>0</v>
      </c>
      <c r="AD2218" s="14">
        <v>0</v>
      </c>
      <c r="AE2218" s="161">
        <f>SUM(TAMPData2202[[#This Row],[2022 PE Obligations]:[2022 Paving Obligations]])</f>
        <v>15000</v>
      </c>
      <c r="AF2218" s="14">
        <v>15000</v>
      </c>
      <c r="AG2218" s="14">
        <v>0</v>
      </c>
      <c r="AH2218" s="14">
        <v>0</v>
      </c>
      <c r="AI2218" s="14">
        <v>0</v>
      </c>
      <c r="AJ2218" s="14">
        <v>15000</v>
      </c>
      <c r="AK2218" s="16"/>
    </row>
    <row r="2219" spans="1:37" hidden="1" x14ac:dyDescent="0.35">
      <c r="A2219" s="159">
        <v>132320</v>
      </c>
      <c r="B2219" s="8">
        <v>2</v>
      </c>
      <c r="C2219" s="9" t="s">
        <v>85</v>
      </c>
      <c r="D2219" s="10">
        <v>44515</v>
      </c>
      <c r="E2219" s="9" t="s">
        <v>6381</v>
      </c>
      <c r="F2219" s="10">
        <v>44547</v>
      </c>
      <c r="G2219" s="9" t="s">
        <v>426</v>
      </c>
      <c r="H2219" s="11" t="s">
        <v>223</v>
      </c>
      <c r="I2219" s="9" t="s">
        <v>8044</v>
      </c>
      <c r="J2219" s="12"/>
      <c r="K2219" s="9" t="s">
        <v>912</v>
      </c>
      <c r="L2219" s="12" t="s">
        <v>183</v>
      </c>
      <c r="M2219" s="11" t="s">
        <v>8045</v>
      </c>
      <c r="N2219" s="11" t="s">
        <v>5537</v>
      </c>
      <c r="O2219" s="9" t="s">
        <v>103</v>
      </c>
      <c r="P2219" s="9" t="s">
        <v>5027</v>
      </c>
      <c r="Q2219" s="11"/>
      <c r="R2219" s="166" t="s">
        <v>1778</v>
      </c>
      <c r="S2219" s="9"/>
      <c r="T2219" s="13">
        <v>0.01</v>
      </c>
      <c r="U2219" s="12"/>
      <c r="V2219" s="9"/>
      <c r="W2219" s="12" t="s">
        <v>93</v>
      </c>
      <c r="X2219" s="12" t="s">
        <v>186</v>
      </c>
      <c r="Y2219" s="12"/>
      <c r="Z2219" s="11"/>
      <c r="AA2219" s="14">
        <v>15000</v>
      </c>
      <c r="AB2219" s="14">
        <v>0</v>
      </c>
      <c r="AC2219" s="14">
        <v>0</v>
      </c>
      <c r="AD2219" s="14">
        <v>0</v>
      </c>
      <c r="AE2219" s="161">
        <f>SUM(TAMPData2202[[#This Row],[2022 PE Obligations]:[2022 Paving Obligations]])</f>
        <v>15000</v>
      </c>
      <c r="AF2219" s="14">
        <v>15000</v>
      </c>
      <c r="AG2219" s="14">
        <v>0</v>
      </c>
      <c r="AH2219" s="14">
        <v>0</v>
      </c>
      <c r="AI2219" s="14">
        <v>0</v>
      </c>
      <c r="AJ2219" s="14">
        <v>15000</v>
      </c>
      <c r="AK2219" s="16"/>
    </row>
    <row r="2220" spans="1:37" ht="36" hidden="1" x14ac:dyDescent="0.35">
      <c r="A2220" s="159">
        <v>132321</v>
      </c>
      <c r="B2220" s="8">
        <v>2</v>
      </c>
      <c r="C2220" s="9" t="s">
        <v>85</v>
      </c>
      <c r="D2220" s="10">
        <v>44515</v>
      </c>
      <c r="E2220" s="9" t="s">
        <v>6381</v>
      </c>
      <c r="F2220" s="10">
        <v>44587</v>
      </c>
      <c r="G2220" s="9" t="s">
        <v>6381</v>
      </c>
      <c r="H2220" s="11" t="s">
        <v>223</v>
      </c>
      <c r="I2220" s="9" t="s">
        <v>8046</v>
      </c>
      <c r="J2220" s="12"/>
      <c r="K2220" s="9" t="s">
        <v>8047</v>
      </c>
      <c r="L2220" s="12" t="s">
        <v>183</v>
      </c>
      <c r="M2220" s="11" t="s">
        <v>8048</v>
      </c>
      <c r="N2220" s="11" t="s">
        <v>5537</v>
      </c>
      <c r="O2220" s="9" t="s">
        <v>103</v>
      </c>
      <c r="P2220" s="9" t="s">
        <v>5027</v>
      </c>
      <c r="Q2220" s="11"/>
      <c r="R2220" s="166" t="s">
        <v>1778</v>
      </c>
      <c r="S2220" s="9"/>
      <c r="T2220" s="13">
        <v>0.01</v>
      </c>
      <c r="U2220" s="12"/>
      <c r="V2220" s="9"/>
      <c r="W2220" s="12" t="s">
        <v>93</v>
      </c>
      <c r="X2220" s="12" t="s">
        <v>186</v>
      </c>
      <c r="Y2220" s="12"/>
      <c r="Z2220" s="11"/>
      <c r="AA2220" s="14">
        <v>15000</v>
      </c>
      <c r="AB2220" s="14">
        <v>0</v>
      </c>
      <c r="AC2220" s="14">
        <v>0</v>
      </c>
      <c r="AD2220" s="14">
        <v>0</v>
      </c>
      <c r="AE2220" s="161">
        <f>SUM(TAMPData2202[[#This Row],[2022 PE Obligations]:[2022 Paving Obligations]])</f>
        <v>15000</v>
      </c>
      <c r="AF2220" s="14">
        <v>15000</v>
      </c>
      <c r="AG2220" s="14">
        <v>0</v>
      </c>
      <c r="AH2220" s="14">
        <v>0</v>
      </c>
      <c r="AI2220" s="14">
        <v>0</v>
      </c>
      <c r="AJ2220" s="14">
        <v>15000</v>
      </c>
      <c r="AK2220" s="16"/>
    </row>
    <row r="2221" spans="1:37" hidden="1" x14ac:dyDescent="0.35">
      <c r="A2221" s="159">
        <v>132322</v>
      </c>
      <c r="B2221" s="8">
        <v>2</v>
      </c>
      <c r="C2221" s="9" t="s">
        <v>85</v>
      </c>
      <c r="D2221" s="10">
        <v>44515</v>
      </c>
      <c r="E2221" s="9" t="s">
        <v>6381</v>
      </c>
      <c r="F2221" s="10">
        <v>44547</v>
      </c>
      <c r="G2221" s="9" t="s">
        <v>426</v>
      </c>
      <c r="H2221" s="11" t="s">
        <v>223</v>
      </c>
      <c r="I2221" s="9" t="s">
        <v>8049</v>
      </c>
      <c r="J2221" s="12"/>
      <c r="K2221" s="9" t="s">
        <v>8050</v>
      </c>
      <c r="L2221" s="12" t="s">
        <v>183</v>
      </c>
      <c r="M2221" s="11" t="s">
        <v>8051</v>
      </c>
      <c r="N2221" s="11" t="s">
        <v>5537</v>
      </c>
      <c r="O2221" s="9" t="s">
        <v>103</v>
      </c>
      <c r="P2221" s="9" t="s">
        <v>5027</v>
      </c>
      <c r="Q2221" s="11"/>
      <c r="R2221" s="166" t="s">
        <v>1778</v>
      </c>
      <c r="S2221" s="9"/>
      <c r="T2221" s="13">
        <v>0.01</v>
      </c>
      <c r="U2221" s="12"/>
      <c r="V2221" s="9"/>
      <c r="W2221" s="12" t="s">
        <v>93</v>
      </c>
      <c r="X2221" s="12" t="s">
        <v>186</v>
      </c>
      <c r="Y2221" s="12"/>
      <c r="Z2221" s="11"/>
      <c r="AA2221" s="14">
        <v>15000</v>
      </c>
      <c r="AB2221" s="14">
        <v>0</v>
      </c>
      <c r="AC2221" s="14">
        <v>0</v>
      </c>
      <c r="AD2221" s="14">
        <v>0</v>
      </c>
      <c r="AE2221" s="161">
        <f>SUM(TAMPData2202[[#This Row],[2022 PE Obligations]:[2022 Paving Obligations]])</f>
        <v>15000</v>
      </c>
      <c r="AF2221" s="14">
        <v>15000</v>
      </c>
      <c r="AG2221" s="14">
        <v>0</v>
      </c>
      <c r="AH2221" s="14">
        <v>0</v>
      </c>
      <c r="AI2221" s="14">
        <v>0</v>
      </c>
      <c r="AJ2221" s="14">
        <v>15000</v>
      </c>
      <c r="AK2221" s="16"/>
    </row>
    <row r="2222" spans="1:37" hidden="1" x14ac:dyDescent="0.35">
      <c r="A2222" s="159">
        <v>132324</v>
      </c>
      <c r="B2222" s="8">
        <v>4</v>
      </c>
      <c r="C2222" s="9" t="s">
        <v>85</v>
      </c>
      <c r="D2222" s="10">
        <v>44516</v>
      </c>
      <c r="E2222" s="9" t="s">
        <v>6913</v>
      </c>
      <c r="F2222" s="10">
        <v>44516</v>
      </c>
      <c r="G2222" s="9" t="s">
        <v>6913</v>
      </c>
      <c r="H2222" s="11" t="s">
        <v>196</v>
      </c>
      <c r="I2222" s="9"/>
      <c r="J2222" s="12"/>
      <c r="K2222" s="9"/>
      <c r="L2222" s="12"/>
      <c r="M2222" s="11" t="s">
        <v>8052</v>
      </c>
      <c r="N2222" s="11"/>
      <c r="O2222" s="9" t="s">
        <v>5122</v>
      </c>
      <c r="P2222" s="9" t="s">
        <v>5123</v>
      </c>
      <c r="Q2222" s="11"/>
      <c r="R2222" s="166" t="s">
        <v>1778</v>
      </c>
      <c r="S2222" s="166" t="s">
        <v>1778</v>
      </c>
      <c r="T2222" s="15" t="s">
        <v>505</v>
      </c>
      <c r="U2222" s="12"/>
      <c r="V2222" s="9"/>
      <c r="W2222" s="12" t="s">
        <v>93</v>
      </c>
      <c r="X2222" s="12"/>
      <c r="Y2222" s="12"/>
      <c r="Z2222" s="11"/>
      <c r="AA2222" s="14">
        <v>0</v>
      </c>
      <c r="AB2222" s="14">
        <v>0</v>
      </c>
      <c r="AC2222" s="14">
        <v>200000</v>
      </c>
      <c r="AD2222" s="14">
        <v>0</v>
      </c>
      <c r="AE2222" s="161">
        <f>SUM(TAMPData2202[[#This Row],[2022 PE Obligations]:[2022 Paving Obligations]])</f>
        <v>200000</v>
      </c>
      <c r="AF2222" s="14">
        <v>0</v>
      </c>
      <c r="AG2222" s="14">
        <v>0</v>
      </c>
      <c r="AH2222" s="14">
        <v>200000</v>
      </c>
      <c r="AI2222" s="14">
        <v>0</v>
      </c>
      <c r="AJ2222" s="14">
        <v>200000</v>
      </c>
      <c r="AK2222" s="16" t="s">
        <v>8053</v>
      </c>
    </row>
    <row r="2223" spans="1:37" hidden="1" x14ac:dyDescent="0.35">
      <c r="A2223" s="159">
        <v>132325</v>
      </c>
      <c r="B2223" s="8">
        <v>3</v>
      </c>
      <c r="C2223" s="9" t="s">
        <v>85</v>
      </c>
      <c r="D2223" s="10">
        <v>44516</v>
      </c>
      <c r="E2223" s="9" t="s">
        <v>6913</v>
      </c>
      <c r="F2223" s="10">
        <v>44516</v>
      </c>
      <c r="G2223" s="9" t="s">
        <v>6913</v>
      </c>
      <c r="H2223" s="11" t="s">
        <v>659</v>
      </c>
      <c r="I2223" s="9"/>
      <c r="J2223" s="12"/>
      <c r="K2223" s="9"/>
      <c r="L2223" s="12"/>
      <c r="M2223" s="11" t="s">
        <v>8054</v>
      </c>
      <c r="N2223" s="11"/>
      <c r="O2223" s="9" t="s">
        <v>5122</v>
      </c>
      <c r="P2223" s="9" t="s">
        <v>5123</v>
      </c>
      <c r="Q2223" s="11"/>
      <c r="R2223" s="166" t="s">
        <v>1778</v>
      </c>
      <c r="S2223" s="166" t="s">
        <v>1778</v>
      </c>
      <c r="T2223" s="15" t="s">
        <v>505</v>
      </c>
      <c r="U2223" s="12"/>
      <c r="V2223" s="9"/>
      <c r="W2223" s="12" t="s">
        <v>93</v>
      </c>
      <c r="X2223" s="12"/>
      <c r="Y2223" s="12"/>
      <c r="Z2223" s="11"/>
      <c r="AA2223" s="14">
        <v>0</v>
      </c>
      <c r="AB2223" s="14">
        <v>0</v>
      </c>
      <c r="AC2223" s="14">
        <v>55000</v>
      </c>
      <c r="AD2223" s="14">
        <v>0</v>
      </c>
      <c r="AE2223" s="161">
        <f>SUM(TAMPData2202[[#This Row],[2022 PE Obligations]:[2022 Paving Obligations]])</f>
        <v>55000</v>
      </c>
      <c r="AF2223" s="14">
        <v>0</v>
      </c>
      <c r="AG2223" s="14">
        <v>0</v>
      </c>
      <c r="AH2223" s="14">
        <v>55000</v>
      </c>
      <c r="AI2223" s="14">
        <v>0</v>
      </c>
      <c r="AJ2223" s="14">
        <v>55000</v>
      </c>
      <c r="AK2223" s="16" t="s">
        <v>8055</v>
      </c>
    </row>
    <row r="2224" spans="1:37" hidden="1" x14ac:dyDescent="0.35">
      <c r="A2224" s="159">
        <v>132326</v>
      </c>
      <c r="B2224" s="8">
        <v>3</v>
      </c>
      <c r="C2224" s="9" t="s">
        <v>85</v>
      </c>
      <c r="D2224" s="10">
        <v>44516</v>
      </c>
      <c r="E2224" s="9" t="s">
        <v>6913</v>
      </c>
      <c r="F2224" s="10">
        <v>44516</v>
      </c>
      <c r="G2224" s="9" t="s">
        <v>6913</v>
      </c>
      <c r="H2224" s="11" t="s">
        <v>659</v>
      </c>
      <c r="I2224" s="9"/>
      <c r="J2224" s="12"/>
      <c r="K2224" s="9"/>
      <c r="L2224" s="12"/>
      <c r="M2224" s="11" t="s">
        <v>8056</v>
      </c>
      <c r="N2224" s="11"/>
      <c r="O2224" s="9" t="s">
        <v>5122</v>
      </c>
      <c r="P2224" s="9" t="s">
        <v>5123</v>
      </c>
      <c r="Q2224" s="11"/>
      <c r="R2224" s="166" t="s">
        <v>1778</v>
      </c>
      <c r="S2224" s="166" t="s">
        <v>1778</v>
      </c>
      <c r="T2224" s="15" t="s">
        <v>505</v>
      </c>
      <c r="U2224" s="12"/>
      <c r="V2224" s="9"/>
      <c r="W2224" s="12" t="s">
        <v>93</v>
      </c>
      <c r="X2224" s="12"/>
      <c r="Y2224" s="12"/>
      <c r="Z2224" s="11"/>
      <c r="AA2224" s="14">
        <v>0</v>
      </c>
      <c r="AB2224" s="14">
        <v>0</v>
      </c>
      <c r="AC2224" s="14">
        <v>82500</v>
      </c>
      <c r="AD2224" s="14">
        <v>0</v>
      </c>
      <c r="AE2224" s="161">
        <f>SUM(TAMPData2202[[#This Row],[2022 PE Obligations]:[2022 Paving Obligations]])</f>
        <v>82500</v>
      </c>
      <c r="AF2224" s="14">
        <v>0</v>
      </c>
      <c r="AG2224" s="14">
        <v>0</v>
      </c>
      <c r="AH2224" s="14">
        <v>82500</v>
      </c>
      <c r="AI2224" s="14">
        <v>0</v>
      </c>
      <c r="AJ2224" s="14">
        <v>82500</v>
      </c>
      <c r="AK2224" s="16" t="s">
        <v>8057</v>
      </c>
    </row>
    <row r="2225" spans="1:37" hidden="1" x14ac:dyDescent="0.35">
      <c r="A2225" s="159">
        <v>132327</v>
      </c>
      <c r="B2225" s="8">
        <v>4</v>
      </c>
      <c r="C2225" s="9" t="s">
        <v>85</v>
      </c>
      <c r="D2225" s="10">
        <v>44516</v>
      </c>
      <c r="E2225" s="9" t="s">
        <v>6913</v>
      </c>
      <c r="F2225" s="10">
        <v>44516</v>
      </c>
      <c r="G2225" s="9" t="s">
        <v>6913</v>
      </c>
      <c r="H2225" s="11" t="s">
        <v>88</v>
      </c>
      <c r="I2225" s="9"/>
      <c r="J2225" s="12"/>
      <c r="K2225" s="9"/>
      <c r="L2225" s="12"/>
      <c r="M2225" s="11" t="s">
        <v>8058</v>
      </c>
      <c r="N2225" s="11"/>
      <c r="O2225" s="9" t="s">
        <v>5122</v>
      </c>
      <c r="P2225" s="9" t="s">
        <v>5123</v>
      </c>
      <c r="Q2225" s="11"/>
      <c r="R2225" s="166" t="s">
        <v>1778</v>
      </c>
      <c r="S2225" s="166" t="s">
        <v>1778</v>
      </c>
      <c r="T2225" s="15" t="s">
        <v>505</v>
      </c>
      <c r="U2225" s="12"/>
      <c r="V2225" s="9"/>
      <c r="W2225" s="12" t="s">
        <v>93</v>
      </c>
      <c r="X2225" s="12"/>
      <c r="Y2225" s="12"/>
      <c r="Z2225" s="11"/>
      <c r="AA2225" s="14">
        <v>0</v>
      </c>
      <c r="AB2225" s="14">
        <v>0</v>
      </c>
      <c r="AC2225" s="14">
        <v>34162</v>
      </c>
      <c r="AD2225" s="14">
        <v>0</v>
      </c>
      <c r="AE2225" s="161">
        <f>SUM(TAMPData2202[[#This Row],[2022 PE Obligations]:[2022 Paving Obligations]])</f>
        <v>34162</v>
      </c>
      <c r="AF2225" s="14">
        <v>0</v>
      </c>
      <c r="AG2225" s="14">
        <v>0</v>
      </c>
      <c r="AH2225" s="14">
        <v>34162</v>
      </c>
      <c r="AI2225" s="14">
        <v>0</v>
      </c>
      <c r="AJ2225" s="14">
        <v>34162</v>
      </c>
      <c r="AK2225" s="16" t="s">
        <v>8059</v>
      </c>
    </row>
    <row r="2226" spans="1:37" hidden="1" x14ac:dyDescent="0.35">
      <c r="A2226" s="159">
        <v>132328</v>
      </c>
      <c r="B2226" s="8">
        <v>4</v>
      </c>
      <c r="C2226" s="9" t="s">
        <v>85</v>
      </c>
      <c r="D2226" s="10">
        <v>44516</v>
      </c>
      <c r="E2226" s="9" t="s">
        <v>6913</v>
      </c>
      <c r="F2226" s="10">
        <v>44516</v>
      </c>
      <c r="G2226" s="9" t="s">
        <v>6913</v>
      </c>
      <c r="H2226" s="11" t="s">
        <v>88</v>
      </c>
      <c r="I2226" s="9"/>
      <c r="J2226" s="12"/>
      <c r="K2226" s="9"/>
      <c r="L2226" s="12"/>
      <c r="M2226" s="11" t="s">
        <v>8060</v>
      </c>
      <c r="N2226" s="11"/>
      <c r="O2226" s="9" t="s">
        <v>5122</v>
      </c>
      <c r="P2226" s="9" t="s">
        <v>5123</v>
      </c>
      <c r="Q2226" s="11"/>
      <c r="R2226" s="166" t="s">
        <v>1778</v>
      </c>
      <c r="S2226" s="166" t="s">
        <v>1778</v>
      </c>
      <c r="T2226" s="15" t="s">
        <v>505</v>
      </c>
      <c r="U2226" s="12"/>
      <c r="V2226" s="9"/>
      <c r="W2226" s="12" t="s">
        <v>93</v>
      </c>
      <c r="X2226" s="12"/>
      <c r="Y2226" s="12"/>
      <c r="Z2226" s="11"/>
      <c r="AA2226" s="14">
        <v>0</v>
      </c>
      <c r="AB2226" s="14">
        <v>0</v>
      </c>
      <c r="AC2226" s="14">
        <v>23000</v>
      </c>
      <c r="AD2226" s="14">
        <v>0</v>
      </c>
      <c r="AE2226" s="161">
        <f>SUM(TAMPData2202[[#This Row],[2022 PE Obligations]:[2022 Paving Obligations]])</f>
        <v>23000</v>
      </c>
      <c r="AF2226" s="14">
        <v>0</v>
      </c>
      <c r="AG2226" s="14">
        <v>0</v>
      </c>
      <c r="AH2226" s="14">
        <v>23000</v>
      </c>
      <c r="AI2226" s="14">
        <v>0</v>
      </c>
      <c r="AJ2226" s="14">
        <v>23000</v>
      </c>
      <c r="AK2226" s="16" t="s">
        <v>8061</v>
      </c>
    </row>
    <row r="2227" spans="1:37" hidden="1" x14ac:dyDescent="0.35">
      <c r="A2227" s="159">
        <v>132330</v>
      </c>
      <c r="B2227" s="8">
        <v>2</v>
      </c>
      <c r="C2227" s="9" t="s">
        <v>85</v>
      </c>
      <c r="D2227" s="10">
        <v>44516</v>
      </c>
      <c r="E2227" s="9" t="s">
        <v>3474</v>
      </c>
      <c r="F2227" s="10">
        <v>44547</v>
      </c>
      <c r="G2227" s="9" t="s">
        <v>426</v>
      </c>
      <c r="H2227" s="11" t="s">
        <v>399</v>
      </c>
      <c r="I2227" s="9" t="s">
        <v>8062</v>
      </c>
      <c r="J2227" s="12"/>
      <c r="K2227" s="9" t="s">
        <v>8063</v>
      </c>
      <c r="L2227" s="12" t="s">
        <v>183</v>
      </c>
      <c r="M2227" s="11" t="s">
        <v>8064</v>
      </c>
      <c r="N2227" s="11" t="s">
        <v>5714</v>
      </c>
      <c r="O2227" s="9" t="s">
        <v>1836</v>
      </c>
      <c r="P2227" s="9" t="s">
        <v>5440</v>
      </c>
      <c r="Q2227" s="11"/>
      <c r="R2227" s="166" t="s">
        <v>1778</v>
      </c>
      <c r="S2227" s="9"/>
      <c r="T2227" s="13">
        <v>0.76</v>
      </c>
      <c r="U2227" s="12"/>
      <c r="V2227" s="9"/>
      <c r="W2227" s="12" t="s">
        <v>93</v>
      </c>
      <c r="X2227" s="12" t="s">
        <v>103</v>
      </c>
      <c r="Y2227" s="12"/>
      <c r="Z2227" s="11"/>
      <c r="AA2227" s="14">
        <v>40000</v>
      </c>
      <c r="AB2227" s="14">
        <v>0</v>
      </c>
      <c r="AC2227" s="14">
        <v>0</v>
      </c>
      <c r="AD2227" s="14">
        <v>0</v>
      </c>
      <c r="AE2227" s="161">
        <f>SUM(TAMPData2202[[#This Row],[2022 PE Obligations]:[2022 Paving Obligations]])</f>
        <v>40000</v>
      </c>
      <c r="AF2227" s="14">
        <v>40000</v>
      </c>
      <c r="AG2227" s="14">
        <v>0</v>
      </c>
      <c r="AH2227" s="14">
        <v>0</v>
      </c>
      <c r="AI2227" s="14">
        <v>0</v>
      </c>
      <c r="AJ2227" s="14">
        <v>40000</v>
      </c>
      <c r="AK2227" s="16" t="s">
        <v>8065</v>
      </c>
    </row>
    <row r="2228" spans="1:37" hidden="1" x14ac:dyDescent="0.35">
      <c r="A2228" s="159">
        <v>132336</v>
      </c>
      <c r="B2228" s="8">
        <v>2</v>
      </c>
      <c r="C2228" s="9" t="s">
        <v>85</v>
      </c>
      <c r="D2228" s="10">
        <v>44517</v>
      </c>
      <c r="E2228" s="9" t="s">
        <v>6802</v>
      </c>
      <c r="F2228" s="10">
        <v>44517</v>
      </c>
      <c r="G2228" s="9" t="s">
        <v>6802</v>
      </c>
      <c r="H2228" s="11" t="s">
        <v>1539</v>
      </c>
      <c r="I2228" s="9"/>
      <c r="J2228" s="12"/>
      <c r="K2228" s="9"/>
      <c r="L2228" s="12"/>
      <c r="M2228" s="11" t="s">
        <v>8066</v>
      </c>
      <c r="N2228" s="11"/>
      <c r="O2228" s="9" t="s">
        <v>5122</v>
      </c>
      <c r="P2228" s="9" t="s">
        <v>5123</v>
      </c>
      <c r="Q2228" s="11"/>
      <c r="R2228" s="166" t="s">
        <v>1778</v>
      </c>
      <c r="S2228" s="166" t="s">
        <v>1778</v>
      </c>
      <c r="T2228" s="15" t="s">
        <v>505</v>
      </c>
      <c r="U2228" s="12"/>
      <c r="V2228" s="9"/>
      <c r="W2228" s="12" t="s">
        <v>93</v>
      </c>
      <c r="X2228" s="12"/>
      <c r="Y2228" s="12"/>
      <c r="Z2228" s="11"/>
      <c r="AA2228" s="14">
        <v>0</v>
      </c>
      <c r="AB2228" s="14">
        <v>0</v>
      </c>
      <c r="AC2228" s="14">
        <v>239100</v>
      </c>
      <c r="AD2228" s="14">
        <v>0</v>
      </c>
      <c r="AE2228" s="161">
        <f>SUM(TAMPData2202[[#This Row],[2022 PE Obligations]:[2022 Paving Obligations]])</f>
        <v>239100</v>
      </c>
      <c r="AF2228" s="14">
        <v>0</v>
      </c>
      <c r="AG2228" s="14">
        <v>0</v>
      </c>
      <c r="AH2228" s="14">
        <v>239100</v>
      </c>
      <c r="AI2228" s="14">
        <v>0</v>
      </c>
      <c r="AJ2228" s="14">
        <v>239100</v>
      </c>
      <c r="AK2228" s="16" t="s">
        <v>8067</v>
      </c>
    </row>
    <row r="2229" spans="1:37" ht="144" hidden="1" x14ac:dyDescent="0.35">
      <c r="A2229" s="159">
        <v>132337</v>
      </c>
      <c r="B2229" s="8">
        <v>6</v>
      </c>
      <c r="C2229" s="9" t="s">
        <v>85</v>
      </c>
      <c r="D2229" s="10">
        <v>44517</v>
      </c>
      <c r="E2229" s="9" t="s">
        <v>235</v>
      </c>
      <c r="F2229" s="10">
        <v>44517</v>
      </c>
      <c r="G2229" s="9" t="s">
        <v>235</v>
      </c>
      <c r="H2229" s="11" t="s">
        <v>667</v>
      </c>
      <c r="I2229" s="9"/>
      <c r="J2229" s="12"/>
      <c r="K2229" s="9"/>
      <c r="L2229" s="12" t="s">
        <v>4981</v>
      </c>
      <c r="M2229" s="11" t="s">
        <v>8068</v>
      </c>
      <c r="N2229" s="11" t="s">
        <v>8069</v>
      </c>
      <c r="O2229" s="9" t="s">
        <v>6499</v>
      </c>
      <c r="P2229" s="9" t="s">
        <v>4979</v>
      </c>
      <c r="Q2229" s="11"/>
      <c r="R2229" s="166" t="s">
        <v>1778</v>
      </c>
      <c r="S2229" s="9"/>
      <c r="T2229" s="15" t="s">
        <v>505</v>
      </c>
      <c r="U2229" s="12"/>
      <c r="V2229" s="9"/>
      <c r="W2229" s="12" t="s">
        <v>93</v>
      </c>
      <c r="X2229" s="12"/>
      <c r="Y2229" s="12"/>
      <c r="Z2229" s="11"/>
      <c r="AA2229" s="14">
        <v>143554</v>
      </c>
      <c r="AB2229" s="14">
        <v>0</v>
      </c>
      <c r="AC2229" s="14">
        <v>0</v>
      </c>
      <c r="AD2229" s="14">
        <v>0</v>
      </c>
      <c r="AE2229" s="161">
        <f>SUM(TAMPData2202[[#This Row],[2022 PE Obligations]:[2022 Paving Obligations]])</f>
        <v>143554</v>
      </c>
      <c r="AF2229" s="14">
        <v>143554</v>
      </c>
      <c r="AG2229" s="14">
        <v>0</v>
      </c>
      <c r="AH2229" s="14">
        <v>0</v>
      </c>
      <c r="AI2229" s="14">
        <v>0</v>
      </c>
      <c r="AJ2229" s="14">
        <v>143554</v>
      </c>
      <c r="AK2229" s="16"/>
    </row>
    <row r="2230" spans="1:37" hidden="1" x14ac:dyDescent="0.35">
      <c r="A2230" s="159">
        <v>132338</v>
      </c>
      <c r="B2230" s="8">
        <v>3</v>
      </c>
      <c r="C2230" s="9" t="s">
        <v>85</v>
      </c>
      <c r="D2230" s="10">
        <v>44517</v>
      </c>
      <c r="E2230" s="9" t="s">
        <v>6802</v>
      </c>
      <c r="F2230" s="10">
        <v>44517</v>
      </c>
      <c r="G2230" s="9" t="s">
        <v>6802</v>
      </c>
      <c r="H2230" s="11" t="s">
        <v>115</v>
      </c>
      <c r="I2230" s="9"/>
      <c r="J2230" s="12"/>
      <c r="K2230" s="9"/>
      <c r="L2230" s="12"/>
      <c r="M2230" s="11" t="s">
        <v>8070</v>
      </c>
      <c r="N2230" s="11"/>
      <c r="O2230" s="9" t="s">
        <v>5122</v>
      </c>
      <c r="P2230" s="9" t="s">
        <v>5123</v>
      </c>
      <c r="Q2230" s="11"/>
      <c r="R2230" s="166" t="s">
        <v>1778</v>
      </c>
      <c r="S2230" s="166" t="s">
        <v>1778</v>
      </c>
      <c r="T2230" s="15" t="s">
        <v>505</v>
      </c>
      <c r="U2230" s="12"/>
      <c r="V2230" s="9"/>
      <c r="W2230" s="12" t="s">
        <v>93</v>
      </c>
      <c r="X2230" s="12"/>
      <c r="Y2230" s="12"/>
      <c r="Z2230" s="11"/>
      <c r="AA2230" s="14">
        <v>0</v>
      </c>
      <c r="AB2230" s="14">
        <v>0</v>
      </c>
      <c r="AC2230" s="14">
        <v>250000</v>
      </c>
      <c r="AD2230" s="14">
        <v>0</v>
      </c>
      <c r="AE2230" s="161">
        <f>SUM(TAMPData2202[[#This Row],[2022 PE Obligations]:[2022 Paving Obligations]])</f>
        <v>250000</v>
      </c>
      <c r="AF2230" s="14">
        <v>0</v>
      </c>
      <c r="AG2230" s="14">
        <v>0</v>
      </c>
      <c r="AH2230" s="14">
        <v>250000</v>
      </c>
      <c r="AI2230" s="14">
        <v>0</v>
      </c>
      <c r="AJ2230" s="14">
        <v>250000</v>
      </c>
      <c r="AK2230" s="16" t="s">
        <v>8071</v>
      </c>
    </row>
    <row r="2231" spans="1:37" hidden="1" x14ac:dyDescent="0.35">
      <c r="A2231" s="159">
        <v>132339</v>
      </c>
      <c r="B2231" s="8">
        <v>3</v>
      </c>
      <c r="C2231" s="9" t="s">
        <v>85</v>
      </c>
      <c r="D2231" s="10">
        <v>44517</v>
      </c>
      <c r="E2231" s="9" t="s">
        <v>6886</v>
      </c>
      <c r="F2231" s="10">
        <v>44517</v>
      </c>
      <c r="G2231" s="9" t="s">
        <v>6886</v>
      </c>
      <c r="H2231" s="11" t="s">
        <v>365</v>
      </c>
      <c r="I2231" s="9"/>
      <c r="J2231" s="12"/>
      <c r="K2231" s="9"/>
      <c r="L2231" s="12"/>
      <c r="M2231" s="11" t="s">
        <v>8072</v>
      </c>
      <c r="N2231" s="11"/>
      <c r="O2231" s="9" t="s">
        <v>5122</v>
      </c>
      <c r="P2231" s="9" t="s">
        <v>5123</v>
      </c>
      <c r="Q2231" s="11"/>
      <c r="R2231" s="166" t="s">
        <v>1778</v>
      </c>
      <c r="S2231" s="166" t="s">
        <v>1778</v>
      </c>
      <c r="T2231" s="15" t="s">
        <v>505</v>
      </c>
      <c r="U2231" s="12"/>
      <c r="V2231" s="9"/>
      <c r="W2231" s="12" t="s">
        <v>93</v>
      </c>
      <c r="X2231" s="12"/>
      <c r="Y2231" s="12"/>
      <c r="Z2231" s="11"/>
      <c r="AA2231" s="14">
        <v>0</v>
      </c>
      <c r="AB2231" s="14">
        <v>0</v>
      </c>
      <c r="AC2231" s="14">
        <v>850000</v>
      </c>
      <c r="AD2231" s="14">
        <v>0</v>
      </c>
      <c r="AE2231" s="161">
        <f>SUM(TAMPData2202[[#This Row],[2022 PE Obligations]:[2022 Paving Obligations]])</f>
        <v>850000</v>
      </c>
      <c r="AF2231" s="14">
        <v>0</v>
      </c>
      <c r="AG2231" s="14">
        <v>0</v>
      </c>
      <c r="AH2231" s="14">
        <v>850000</v>
      </c>
      <c r="AI2231" s="14">
        <v>0</v>
      </c>
      <c r="AJ2231" s="14">
        <v>850000</v>
      </c>
      <c r="AK2231" s="16" t="s">
        <v>8073</v>
      </c>
    </row>
    <row r="2232" spans="1:37" ht="72" hidden="1" x14ac:dyDescent="0.35">
      <c r="A2232" s="159">
        <v>132340</v>
      </c>
      <c r="B2232" s="8">
        <v>6</v>
      </c>
      <c r="C2232" s="9" t="s">
        <v>85</v>
      </c>
      <c r="D2232" s="10">
        <v>44518</v>
      </c>
      <c r="E2232" s="9" t="s">
        <v>98</v>
      </c>
      <c r="F2232" s="10">
        <v>44518</v>
      </c>
      <c r="G2232" s="9" t="s">
        <v>98</v>
      </c>
      <c r="H2232" s="11" t="s">
        <v>667</v>
      </c>
      <c r="I2232" s="9"/>
      <c r="J2232" s="12"/>
      <c r="K2232" s="9"/>
      <c r="L2232" s="12"/>
      <c r="M2232" s="11" t="s">
        <v>8074</v>
      </c>
      <c r="N2232" s="11" t="s">
        <v>8075</v>
      </c>
      <c r="O2232" s="9" t="s">
        <v>103</v>
      </c>
      <c r="P2232" s="9" t="s">
        <v>453</v>
      </c>
      <c r="Q2232" s="11"/>
      <c r="R2232" s="166" t="s">
        <v>1778</v>
      </c>
      <c r="S2232" s="166" t="s">
        <v>1778</v>
      </c>
      <c r="T2232" s="15" t="s">
        <v>505</v>
      </c>
      <c r="U2232" s="12"/>
      <c r="V2232" s="9"/>
      <c r="W2232" s="12" t="s">
        <v>93</v>
      </c>
      <c r="X2232" s="12"/>
      <c r="Y2232" s="12"/>
      <c r="Z2232" s="11"/>
      <c r="AA2232" s="14">
        <v>12500</v>
      </c>
      <c r="AB2232" s="14">
        <v>0</v>
      </c>
      <c r="AC2232" s="14">
        <v>0</v>
      </c>
      <c r="AD2232" s="14">
        <v>0</v>
      </c>
      <c r="AE2232" s="161">
        <f>SUM(TAMPData2202[[#This Row],[2022 PE Obligations]:[2022 Paving Obligations]])</f>
        <v>12500</v>
      </c>
      <c r="AF2232" s="14">
        <v>12500</v>
      </c>
      <c r="AG2232" s="14">
        <v>0</v>
      </c>
      <c r="AH2232" s="14">
        <v>0</v>
      </c>
      <c r="AI2232" s="14">
        <v>0</v>
      </c>
      <c r="AJ2232" s="14">
        <v>12500</v>
      </c>
      <c r="AK2232" s="16"/>
    </row>
    <row r="2233" spans="1:37" hidden="1" x14ac:dyDescent="0.35">
      <c r="A2233" s="159">
        <v>132344</v>
      </c>
      <c r="B2233" s="8">
        <v>2</v>
      </c>
      <c r="C2233" s="9" t="s">
        <v>85</v>
      </c>
      <c r="D2233" s="10">
        <v>44524</v>
      </c>
      <c r="E2233" s="9" t="s">
        <v>5969</v>
      </c>
      <c r="F2233" s="10">
        <v>44524</v>
      </c>
      <c r="G2233" s="9" t="s">
        <v>5969</v>
      </c>
      <c r="H2233" s="11" t="s">
        <v>1888</v>
      </c>
      <c r="I2233" s="9"/>
      <c r="J2233" s="12"/>
      <c r="K2233" s="9"/>
      <c r="L2233" s="12" t="s">
        <v>4981</v>
      </c>
      <c r="M2233" s="11" t="s">
        <v>8076</v>
      </c>
      <c r="N2233" s="11"/>
      <c r="O2233" s="9" t="s">
        <v>5405</v>
      </c>
      <c r="P2233" s="9"/>
      <c r="Q2233" s="11"/>
      <c r="R2233" s="166" t="s">
        <v>1778</v>
      </c>
      <c r="S2233" s="9"/>
      <c r="T2233" s="15" t="s">
        <v>505</v>
      </c>
      <c r="U2233" s="12"/>
      <c r="V2233" s="9"/>
      <c r="W2233" s="12" t="s">
        <v>93</v>
      </c>
      <c r="X2233" s="12"/>
      <c r="Y2233" s="12"/>
      <c r="Z2233" s="11"/>
      <c r="AA2233" s="14">
        <v>0</v>
      </c>
      <c r="AB2233" s="14">
        <v>0</v>
      </c>
      <c r="AC2233" s="14">
        <v>18457.419999999998</v>
      </c>
      <c r="AD2233" s="14">
        <v>0</v>
      </c>
      <c r="AE2233" s="161">
        <f>SUM(TAMPData2202[[#This Row],[2022 PE Obligations]:[2022 Paving Obligations]])</f>
        <v>18457.419999999998</v>
      </c>
      <c r="AF2233" s="14">
        <v>0</v>
      </c>
      <c r="AG2233" s="14">
        <v>0</v>
      </c>
      <c r="AH2233" s="14">
        <v>18457.419999999998</v>
      </c>
      <c r="AI2233" s="14">
        <v>0</v>
      </c>
      <c r="AJ2233" s="14">
        <v>18457.419999999998</v>
      </c>
      <c r="AK2233" s="16" t="s">
        <v>8077</v>
      </c>
    </row>
    <row r="2234" spans="1:37" hidden="1" x14ac:dyDescent="0.35">
      <c r="A2234" s="159">
        <v>132346</v>
      </c>
      <c r="B2234" s="8">
        <v>2</v>
      </c>
      <c r="C2234" s="9" t="s">
        <v>85</v>
      </c>
      <c r="D2234" s="10">
        <v>44530</v>
      </c>
      <c r="E2234" s="9" t="s">
        <v>6886</v>
      </c>
      <c r="F2234" s="10">
        <v>44530</v>
      </c>
      <c r="G2234" s="9" t="s">
        <v>6886</v>
      </c>
      <c r="H2234" s="11" t="s">
        <v>1572</v>
      </c>
      <c r="I2234" s="9"/>
      <c r="J2234" s="12"/>
      <c r="K2234" s="9"/>
      <c r="L2234" s="12"/>
      <c r="M2234" s="11" t="s">
        <v>8078</v>
      </c>
      <c r="N2234" s="11"/>
      <c r="O2234" s="9" t="s">
        <v>5122</v>
      </c>
      <c r="P2234" s="9" t="s">
        <v>5123</v>
      </c>
      <c r="Q2234" s="11"/>
      <c r="R2234" s="166" t="s">
        <v>1778</v>
      </c>
      <c r="S2234" s="166" t="s">
        <v>1778</v>
      </c>
      <c r="T2234" s="15" t="s">
        <v>505</v>
      </c>
      <c r="U2234" s="12"/>
      <c r="V2234" s="9"/>
      <c r="W2234" s="12" t="s">
        <v>93</v>
      </c>
      <c r="X2234" s="12"/>
      <c r="Y2234" s="12"/>
      <c r="Z2234" s="11"/>
      <c r="AA2234" s="14">
        <v>0</v>
      </c>
      <c r="AB2234" s="14">
        <v>0</v>
      </c>
      <c r="AC2234" s="14">
        <v>9000</v>
      </c>
      <c r="AD2234" s="14">
        <v>0</v>
      </c>
      <c r="AE2234" s="161">
        <f>SUM(TAMPData2202[[#This Row],[2022 PE Obligations]:[2022 Paving Obligations]])</f>
        <v>9000</v>
      </c>
      <c r="AF2234" s="14">
        <v>0</v>
      </c>
      <c r="AG2234" s="14">
        <v>0</v>
      </c>
      <c r="AH2234" s="14">
        <v>9000</v>
      </c>
      <c r="AI2234" s="14">
        <v>0</v>
      </c>
      <c r="AJ2234" s="14">
        <v>9000</v>
      </c>
      <c r="AK2234" s="16" t="s">
        <v>8079</v>
      </c>
    </row>
    <row r="2235" spans="1:37" hidden="1" x14ac:dyDescent="0.35">
      <c r="A2235" s="159">
        <v>132347</v>
      </c>
      <c r="B2235" s="8">
        <v>2</v>
      </c>
      <c r="C2235" s="9" t="s">
        <v>85</v>
      </c>
      <c r="D2235" s="10">
        <v>44531</v>
      </c>
      <c r="E2235" s="9" t="s">
        <v>398</v>
      </c>
      <c r="F2235" s="10">
        <v>44536</v>
      </c>
      <c r="G2235" s="9" t="s">
        <v>189</v>
      </c>
      <c r="H2235" s="11" t="s">
        <v>465</v>
      </c>
      <c r="I2235" s="9" t="s">
        <v>843</v>
      </c>
      <c r="J2235" s="12" t="s">
        <v>101</v>
      </c>
      <c r="K2235" s="9"/>
      <c r="L2235" s="12" t="s">
        <v>101</v>
      </c>
      <c r="M2235" s="11" t="s">
        <v>844</v>
      </c>
      <c r="N2235" s="11"/>
      <c r="O2235" s="9" t="s">
        <v>438</v>
      </c>
      <c r="P2235" s="9" t="s">
        <v>439</v>
      </c>
      <c r="Q2235" s="11"/>
      <c r="R2235" s="9" t="s">
        <v>39</v>
      </c>
      <c r="S2235" s="9" t="s">
        <v>46</v>
      </c>
      <c r="T2235" s="13">
        <v>0.08</v>
      </c>
      <c r="U2235" s="12"/>
      <c r="V2235" s="9"/>
      <c r="W2235" s="12" t="s">
        <v>93</v>
      </c>
      <c r="X2235" s="12" t="s">
        <v>13</v>
      </c>
      <c r="Y2235" s="153" t="s">
        <v>31</v>
      </c>
      <c r="Z2235" s="11" t="s">
        <v>845</v>
      </c>
      <c r="AA2235" s="14">
        <v>0</v>
      </c>
      <c r="AB2235" s="14">
        <v>0</v>
      </c>
      <c r="AC2235" s="14">
        <v>74000</v>
      </c>
      <c r="AD2235" s="14">
        <v>0</v>
      </c>
      <c r="AE2235" s="161">
        <f>SUM(TAMPData2202[[#This Row],[2022 PE Obligations]:[2022 Paving Obligations]])</f>
        <v>74000</v>
      </c>
      <c r="AF2235" s="14">
        <v>0</v>
      </c>
      <c r="AG2235" s="14">
        <v>0</v>
      </c>
      <c r="AH2235" s="14">
        <v>74000</v>
      </c>
      <c r="AI2235" s="14">
        <v>0</v>
      </c>
      <c r="AJ2235" s="14">
        <v>74000</v>
      </c>
      <c r="AK2235" s="16" t="s">
        <v>846</v>
      </c>
    </row>
    <row r="2236" spans="1:37" hidden="1" x14ac:dyDescent="0.35">
      <c r="A2236" s="159">
        <v>132348</v>
      </c>
      <c r="B2236" s="8">
        <v>1</v>
      </c>
      <c r="C2236" s="9" t="s">
        <v>85</v>
      </c>
      <c r="D2236" s="10">
        <v>44531</v>
      </c>
      <c r="E2236" s="9" t="s">
        <v>6886</v>
      </c>
      <c r="F2236" s="10">
        <v>44531</v>
      </c>
      <c r="G2236" s="9" t="s">
        <v>6886</v>
      </c>
      <c r="H2236" s="11" t="s">
        <v>204</v>
      </c>
      <c r="I2236" s="9"/>
      <c r="J2236" s="12"/>
      <c r="K2236" s="9"/>
      <c r="L2236" s="12"/>
      <c r="M2236" s="11" t="s">
        <v>8080</v>
      </c>
      <c r="N2236" s="11"/>
      <c r="O2236" s="9" t="s">
        <v>5122</v>
      </c>
      <c r="P2236" s="9" t="s">
        <v>5123</v>
      </c>
      <c r="Q2236" s="11"/>
      <c r="R2236" s="166" t="s">
        <v>1778</v>
      </c>
      <c r="S2236" s="166" t="s">
        <v>1778</v>
      </c>
      <c r="T2236" s="15" t="s">
        <v>505</v>
      </c>
      <c r="U2236" s="12"/>
      <c r="V2236" s="9"/>
      <c r="W2236" s="12" t="s">
        <v>93</v>
      </c>
      <c r="X2236" s="12"/>
      <c r="Y2236" s="12"/>
      <c r="Z2236" s="11"/>
      <c r="AA2236" s="14">
        <v>0</v>
      </c>
      <c r="AB2236" s="14">
        <v>0</v>
      </c>
      <c r="AC2236" s="14">
        <v>99500</v>
      </c>
      <c r="AD2236" s="14">
        <v>0</v>
      </c>
      <c r="AE2236" s="161">
        <f>SUM(TAMPData2202[[#This Row],[2022 PE Obligations]:[2022 Paving Obligations]])</f>
        <v>99500</v>
      </c>
      <c r="AF2236" s="14">
        <v>0</v>
      </c>
      <c r="AG2236" s="14">
        <v>0</v>
      </c>
      <c r="AH2236" s="14">
        <v>99500</v>
      </c>
      <c r="AI2236" s="14">
        <v>0</v>
      </c>
      <c r="AJ2236" s="14">
        <v>99500</v>
      </c>
      <c r="AK2236" s="16" t="s">
        <v>8081</v>
      </c>
    </row>
    <row r="2237" spans="1:37" hidden="1" x14ac:dyDescent="0.35">
      <c r="A2237" s="159">
        <v>132349</v>
      </c>
      <c r="B2237" s="8">
        <v>1</v>
      </c>
      <c r="C2237" s="9" t="s">
        <v>85</v>
      </c>
      <c r="D2237" s="10">
        <v>44531</v>
      </c>
      <c r="E2237" s="9" t="s">
        <v>6886</v>
      </c>
      <c r="F2237" s="10">
        <v>44531</v>
      </c>
      <c r="G2237" s="9" t="s">
        <v>6886</v>
      </c>
      <c r="H2237" s="11" t="s">
        <v>337</v>
      </c>
      <c r="I2237" s="9"/>
      <c r="J2237" s="12"/>
      <c r="K2237" s="9"/>
      <c r="L2237" s="12"/>
      <c r="M2237" s="11" t="s">
        <v>8082</v>
      </c>
      <c r="N2237" s="11"/>
      <c r="O2237" s="9" t="s">
        <v>5122</v>
      </c>
      <c r="P2237" s="9" t="s">
        <v>5123</v>
      </c>
      <c r="Q2237" s="11"/>
      <c r="R2237" s="166" t="s">
        <v>1778</v>
      </c>
      <c r="S2237" s="166" t="s">
        <v>1778</v>
      </c>
      <c r="T2237" s="15" t="s">
        <v>505</v>
      </c>
      <c r="U2237" s="12"/>
      <c r="V2237" s="9"/>
      <c r="W2237" s="12" t="s">
        <v>93</v>
      </c>
      <c r="X2237" s="12"/>
      <c r="Y2237" s="12"/>
      <c r="Z2237" s="11"/>
      <c r="AA2237" s="14">
        <v>0</v>
      </c>
      <c r="AB2237" s="14">
        <v>0</v>
      </c>
      <c r="AC2237" s="14">
        <v>90500</v>
      </c>
      <c r="AD2237" s="14">
        <v>0</v>
      </c>
      <c r="AE2237" s="161">
        <f>SUM(TAMPData2202[[#This Row],[2022 PE Obligations]:[2022 Paving Obligations]])</f>
        <v>90500</v>
      </c>
      <c r="AF2237" s="14">
        <v>0</v>
      </c>
      <c r="AG2237" s="14">
        <v>0</v>
      </c>
      <c r="AH2237" s="14">
        <v>90500</v>
      </c>
      <c r="AI2237" s="14">
        <v>0</v>
      </c>
      <c r="AJ2237" s="14">
        <v>90500</v>
      </c>
      <c r="AK2237" s="16" t="s">
        <v>8083</v>
      </c>
    </row>
    <row r="2238" spans="1:37" hidden="1" x14ac:dyDescent="0.35">
      <c r="A2238" s="159">
        <v>132350</v>
      </c>
      <c r="B2238" s="8">
        <v>1</v>
      </c>
      <c r="C2238" s="9" t="s">
        <v>85</v>
      </c>
      <c r="D2238" s="10">
        <v>44531</v>
      </c>
      <c r="E2238" s="9" t="s">
        <v>6886</v>
      </c>
      <c r="F2238" s="10">
        <v>44531</v>
      </c>
      <c r="G2238" s="9" t="s">
        <v>6886</v>
      </c>
      <c r="H2238" s="11" t="s">
        <v>1105</v>
      </c>
      <c r="I2238" s="9"/>
      <c r="J2238" s="12"/>
      <c r="K2238" s="9"/>
      <c r="L2238" s="12"/>
      <c r="M2238" s="11" t="s">
        <v>8084</v>
      </c>
      <c r="N2238" s="11"/>
      <c r="O2238" s="9" t="s">
        <v>5122</v>
      </c>
      <c r="P2238" s="9" t="s">
        <v>5123</v>
      </c>
      <c r="Q2238" s="11"/>
      <c r="R2238" s="166" t="s">
        <v>1778</v>
      </c>
      <c r="S2238" s="166" t="s">
        <v>1778</v>
      </c>
      <c r="T2238" s="15" t="s">
        <v>505</v>
      </c>
      <c r="U2238" s="12"/>
      <c r="V2238" s="9"/>
      <c r="W2238" s="12" t="s">
        <v>93</v>
      </c>
      <c r="X2238" s="12"/>
      <c r="Y2238" s="12"/>
      <c r="Z2238" s="11"/>
      <c r="AA2238" s="14">
        <v>0</v>
      </c>
      <c r="AB2238" s="14">
        <v>0</v>
      </c>
      <c r="AC2238" s="14">
        <v>299800</v>
      </c>
      <c r="AD2238" s="14">
        <v>0</v>
      </c>
      <c r="AE2238" s="161">
        <f>SUM(TAMPData2202[[#This Row],[2022 PE Obligations]:[2022 Paving Obligations]])</f>
        <v>299800</v>
      </c>
      <c r="AF2238" s="14">
        <v>0</v>
      </c>
      <c r="AG2238" s="14">
        <v>0</v>
      </c>
      <c r="AH2238" s="14">
        <v>299800</v>
      </c>
      <c r="AI2238" s="14">
        <v>0</v>
      </c>
      <c r="AJ2238" s="14">
        <v>299800</v>
      </c>
      <c r="AK2238" s="16" t="s">
        <v>8085</v>
      </c>
    </row>
    <row r="2239" spans="1:37" ht="54" hidden="1" x14ac:dyDescent="0.35">
      <c r="A2239" s="159">
        <v>132351</v>
      </c>
      <c r="B2239" s="8">
        <v>6</v>
      </c>
      <c r="C2239" s="9" t="s">
        <v>85</v>
      </c>
      <c r="D2239" s="10">
        <v>44531</v>
      </c>
      <c r="E2239" s="9" t="s">
        <v>98</v>
      </c>
      <c r="F2239" s="10">
        <v>44537</v>
      </c>
      <c r="G2239" s="9" t="s">
        <v>143</v>
      </c>
      <c r="H2239" s="11" t="s">
        <v>667</v>
      </c>
      <c r="I2239" s="9"/>
      <c r="J2239" s="12"/>
      <c r="K2239" s="9"/>
      <c r="L2239" s="12"/>
      <c r="M2239" s="11" t="s">
        <v>8086</v>
      </c>
      <c r="N2239" s="11" t="s">
        <v>8087</v>
      </c>
      <c r="O2239" s="9" t="s">
        <v>119</v>
      </c>
      <c r="P2239" s="9" t="s">
        <v>453</v>
      </c>
      <c r="Q2239" s="11"/>
      <c r="R2239" s="166" t="s">
        <v>1778</v>
      </c>
      <c r="S2239" s="166" t="s">
        <v>1778</v>
      </c>
      <c r="T2239" s="15" t="s">
        <v>505</v>
      </c>
      <c r="U2239" s="12"/>
      <c r="V2239" s="9"/>
      <c r="W2239" s="12" t="s">
        <v>93</v>
      </c>
      <c r="X2239" s="12"/>
      <c r="Y2239" s="12"/>
      <c r="Z2239" s="11"/>
      <c r="AA2239" s="14">
        <v>65109</v>
      </c>
      <c r="AB2239" s="14">
        <v>0</v>
      </c>
      <c r="AC2239" s="14">
        <v>0</v>
      </c>
      <c r="AD2239" s="14">
        <v>0</v>
      </c>
      <c r="AE2239" s="161">
        <f>SUM(TAMPData2202[[#This Row],[2022 PE Obligations]:[2022 Paving Obligations]])</f>
        <v>65109</v>
      </c>
      <c r="AF2239" s="14">
        <v>65109</v>
      </c>
      <c r="AG2239" s="14">
        <v>0</v>
      </c>
      <c r="AH2239" s="14">
        <v>0</v>
      </c>
      <c r="AI2239" s="14">
        <v>0</v>
      </c>
      <c r="AJ2239" s="14">
        <v>65109</v>
      </c>
      <c r="AK2239" s="16"/>
    </row>
    <row r="2240" spans="1:37" ht="36" hidden="1" x14ac:dyDescent="0.35">
      <c r="A2240" s="159">
        <v>132352</v>
      </c>
      <c r="B2240" s="8">
        <v>1</v>
      </c>
      <c r="C2240" s="9" t="s">
        <v>85</v>
      </c>
      <c r="D2240" s="10">
        <v>44531</v>
      </c>
      <c r="E2240" s="9" t="s">
        <v>143</v>
      </c>
      <c r="F2240" s="10">
        <v>44551</v>
      </c>
      <c r="G2240" s="9" t="s">
        <v>143</v>
      </c>
      <c r="H2240" s="11" t="s">
        <v>722</v>
      </c>
      <c r="I2240" s="9" t="s">
        <v>1451</v>
      </c>
      <c r="J2240" s="12" t="s">
        <v>101</v>
      </c>
      <c r="K2240" s="9"/>
      <c r="L2240" s="12" t="s">
        <v>101</v>
      </c>
      <c r="M2240" s="11" t="s">
        <v>8088</v>
      </c>
      <c r="N2240" s="11" t="s">
        <v>8089</v>
      </c>
      <c r="O2240" s="9" t="s">
        <v>103</v>
      </c>
      <c r="P2240" s="9" t="s">
        <v>4979</v>
      </c>
      <c r="Q2240" s="11"/>
      <c r="R2240" s="166" t="s">
        <v>1778</v>
      </c>
      <c r="S2240" s="9"/>
      <c r="T2240" s="13">
        <v>0.75</v>
      </c>
      <c r="U2240" s="10">
        <v>45156</v>
      </c>
      <c r="V2240" s="9"/>
      <c r="W2240" s="12" t="s">
        <v>93</v>
      </c>
      <c r="X2240" s="12" t="s">
        <v>13</v>
      </c>
      <c r="Y2240" s="12"/>
      <c r="Z2240" s="11"/>
      <c r="AA2240" s="14">
        <v>446000</v>
      </c>
      <c r="AB2240" s="14">
        <v>0</v>
      </c>
      <c r="AC2240" s="14">
        <v>0</v>
      </c>
      <c r="AD2240" s="14">
        <v>0</v>
      </c>
      <c r="AE2240" s="161">
        <f>SUM(TAMPData2202[[#This Row],[2022 PE Obligations]:[2022 Paving Obligations]])</f>
        <v>446000</v>
      </c>
      <c r="AF2240" s="14">
        <v>446000</v>
      </c>
      <c r="AG2240" s="14">
        <v>0</v>
      </c>
      <c r="AH2240" s="14">
        <v>0</v>
      </c>
      <c r="AI2240" s="14">
        <v>0</v>
      </c>
      <c r="AJ2240" s="14">
        <v>446000</v>
      </c>
      <c r="AK2240" s="16" t="s">
        <v>8090</v>
      </c>
    </row>
    <row r="2241" spans="1:37" ht="36" hidden="1" x14ac:dyDescent="0.35">
      <c r="A2241" s="159">
        <v>132353</v>
      </c>
      <c r="B2241" s="8">
        <v>2</v>
      </c>
      <c r="C2241" s="9" t="s">
        <v>85</v>
      </c>
      <c r="D2241" s="10">
        <v>44532</v>
      </c>
      <c r="E2241" s="9" t="s">
        <v>253</v>
      </c>
      <c r="F2241" s="10">
        <v>44539</v>
      </c>
      <c r="G2241" s="9" t="s">
        <v>189</v>
      </c>
      <c r="H2241" s="11" t="s">
        <v>392</v>
      </c>
      <c r="I2241" s="9"/>
      <c r="J2241" s="12"/>
      <c r="K2241" s="9"/>
      <c r="L2241" s="12" t="s">
        <v>4001</v>
      </c>
      <c r="M2241" s="11" t="s">
        <v>8091</v>
      </c>
      <c r="N2241" s="11" t="s">
        <v>8092</v>
      </c>
      <c r="O2241" s="9" t="s">
        <v>103</v>
      </c>
      <c r="P2241" s="9" t="s">
        <v>92</v>
      </c>
      <c r="Q2241" s="11"/>
      <c r="R2241" s="166" t="s">
        <v>47</v>
      </c>
      <c r="S2241" s="166" t="s">
        <v>41</v>
      </c>
      <c r="T2241" s="15" t="s">
        <v>505</v>
      </c>
      <c r="U2241" s="10">
        <v>45373</v>
      </c>
      <c r="V2241" s="9"/>
      <c r="W2241" s="12" t="s">
        <v>93</v>
      </c>
      <c r="X2241" s="12"/>
      <c r="Y2241" s="153" t="s">
        <v>33</v>
      </c>
      <c r="Z2241" s="11"/>
      <c r="AA2241" s="14">
        <v>1564742.77</v>
      </c>
      <c r="AB2241" s="14">
        <v>0</v>
      </c>
      <c r="AC2241" s="14">
        <v>0</v>
      </c>
      <c r="AD2241" s="14">
        <v>0</v>
      </c>
      <c r="AE2241" s="161">
        <f>SUM(TAMPData2202[[#This Row],[2022 PE Obligations]:[2022 Paving Obligations]])</f>
        <v>1564742.77</v>
      </c>
      <c r="AF2241" s="14">
        <v>1564742.77</v>
      </c>
      <c r="AG2241" s="14">
        <v>0</v>
      </c>
      <c r="AH2241" s="14">
        <v>0</v>
      </c>
      <c r="AI2241" s="14">
        <v>0</v>
      </c>
      <c r="AJ2241" s="14">
        <v>1564742.77</v>
      </c>
      <c r="AK2241" s="16" t="s">
        <v>8093</v>
      </c>
    </row>
    <row r="2242" spans="1:37" hidden="1" x14ac:dyDescent="0.35">
      <c r="A2242" s="159">
        <v>132354</v>
      </c>
      <c r="B2242" s="8">
        <v>2</v>
      </c>
      <c r="C2242" s="9" t="s">
        <v>85</v>
      </c>
      <c r="D2242" s="10">
        <v>44533</v>
      </c>
      <c r="E2242" s="9" t="s">
        <v>6802</v>
      </c>
      <c r="F2242" s="10">
        <v>44533</v>
      </c>
      <c r="G2242" s="9" t="s">
        <v>6802</v>
      </c>
      <c r="H2242" s="11" t="s">
        <v>123</v>
      </c>
      <c r="I2242" s="9"/>
      <c r="J2242" s="12"/>
      <c r="K2242" s="9"/>
      <c r="L2242" s="12"/>
      <c r="M2242" s="11" t="s">
        <v>8094</v>
      </c>
      <c r="N2242" s="11"/>
      <c r="O2242" s="9" t="s">
        <v>5122</v>
      </c>
      <c r="P2242" s="9" t="s">
        <v>5123</v>
      </c>
      <c r="Q2242" s="11"/>
      <c r="R2242" s="166" t="s">
        <v>1778</v>
      </c>
      <c r="S2242" s="166" t="s">
        <v>1778</v>
      </c>
      <c r="T2242" s="15" t="s">
        <v>505</v>
      </c>
      <c r="U2242" s="12"/>
      <c r="V2242" s="9"/>
      <c r="W2242" s="12" t="s">
        <v>93</v>
      </c>
      <c r="X2242" s="12"/>
      <c r="Y2242" s="12"/>
      <c r="Z2242" s="11"/>
      <c r="AA2242" s="14">
        <v>0</v>
      </c>
      <c r="AB2242" s="14">
        <v>0</v>
      </c>
      <c r="AC2242" s="14">
        <v>90000</v>
      </c>
      <c r="AD2242" s="14">
        <v>0</v>
      </c>
      <c r="AE2242" s="161">
        <f>SUM(TAMPData2202[[#This Row],[2022 PE Obligations]:[2022 Paving Obligations]])</f>
        <v>90000</v>
      </c>
      <c r="AF2242" s="14">
        <v>0</v>
      </c>
      <c r="AG2242" s="14">
        <v>0</v>
      </c>
      <c r="AH2242" s="14">
        <v>90000</v>
      </c>
      <c r="AI2242" s="14">
        <v>0</v>
      </c>
      <c r="AJ2242" s="14">
        <v>90000</v>
      </c>
      <c r="AK2242" s="16" t="s">
        <v>8095</v>
      </c>
    </row>
    <row r="2243" spans="1:37" hidden="1" x14ac:dyDescent="0.35">
      <c r="A2243" s="159">
        <v>132355</v>
      </c>
      <c r="B2243" s="8">
        <v>3</v>
      </c>
      <c r="C2243" s="9" t="s">
        <v>85</v>
      </c>
      <c r="D2243" s="10">
        <v>44533</v>
      </c>
      <c r="E2243" s="9" t="s">
        <v>6445</v>
      </c>
      <c r="F2243" s="10">
        <v>44536</v>
      </c>
      <c r="G2243" s="9" t="s">
        <v>152</v>
      </c>
      <c r="H2243" s="11" t="s">
        <v>1489</v>
      </c>
      <c r="I2243" s="9"/>
      <c r="J2243" s="12"/>
      <c r="K2243" s="9"/>
      <c r="L2243" s="12"/>
      <c r="M2243" s="11" t="s">
        <v>8096</v>
      </c>
      <c r="N2243" s="11"/>
      <c r="O2243" s="9" t="s">
        <v>6017</v>
      </c>
      <c r="P2243" s="9"/>
      <c r="Q2243" s="11"/>
      <c r="R2243" s="166" t="s">
        <v>1778</v>
      </c>
      <c r="S2243" s="166" t="s">
        <v>1778</v>
      </c>
      <c r="T2243" s="15" t="s">
        <v>505</v>
      </c>
      <c r="U2243" s="12"/>
      <c r="V2243" s="9"/>
      <c r="W2243" s="12" t="s">
        <v>93</v>
      </c>
      <c r="X2243" s="12"/>
      <c r="Y2243" s="12"/>
      <c r="Z2243" s="11"/>
      <c r="AA2243" s="14">
        <v>0</v>
      </c>
      <c r="AB2243" s="14">
        <v>0</v>
      </c>
      <c r="AC2243" s="14">
        <v>180000</v>
      </c>
      <c r="AD2243" s="14">
        <v>0</v>
      </c>
      <c r="AE2243" s="161">
        <f>SUM(TAMPData2202[[#This Row],[2022 PE Obligations]:[2022 Paving Obligations]])</f>
        <v>180000</v>
      </c>
      <c r="AF2243" s="14">
        <v>0</v>
      </c>
      <c r="AG2243" s="14">
        <v>0</v>
      </c>
      <c r="AH2243" s="14">
        <v>180000</v>
      </c>
      <c r="AI2243" s="14">
        <v>0</v>
      </c>
      <c r="AJ2243" s="14">
        <v>180000</v>
      </c>
      <c r="AK2243" s="16" t="s">
        <v>8097</v>
      </c>
    </row>
    <row r="2244" spans="1:37" hidden="1" x14ac:dyDescent="0.35">
      <c r="A2244" s="159">
        <v>132358</v>
      </c>
      <c r="B2244" s="8">
        <v>3</v>
      </c>
      <c r="C2244" s="9" t="s">
        <v>85</v>
      </c>
      <c r="D2244" s="10">
        <v>44537</v>
      </c>
      <c r="E2244" s="9" t="s">
        <v>398</v>
      </c>
      <c r="F2244" s="10">
        <v>44550</v>
      </c>
      <c r="G2244" s="9" t="s">
        <v>152</v>
      </c>
      <c r="H2244" s="11" t="s">
        <v>659</v>
      </c>
      <c r="I2244" s="9" t="s">
        <v>613</v>
      </c>
      <c r="J2244" s="12" t="s">
        <v>299</v>
      </c>
      <c r="K2244" s="9"/>
      <c r="L2244" s="12" t="s">
        <v>300</v>
      </c>
      <c r="M2244" s="11" t="s">
        <v>660</v>
      </c>
      <c r="N2244" s="11"/>
      <c r="O2244" s="9" t="s">
        <v>438</v>
      </c>
      <c r="P2244" s="9" t="s">
        <v>439</v>
      </c>
      <c r="Q2244" s="11"/>
      <c r="R2244" s="9" t="s">
        <v>39</v>
      </c>
      <c r="S2244" s="9" t="s">
        <v>46</v>
      </c>
      <c r="T2244" s="13">
        <v>0.04</v>
      </c>
      <c r="U2244" s="12"/>
      <c r="V2244" s="9"/>
      <c r="W2244" s="12" t="s">
        <v>93</v>
      </c>
      <c r="X2244" s="12" t="s">
        <v>303</v>
      </c>
      <c r="Y2244" s="153" t="s">
        <v>29</v>
      </c>
      <c r="Z2244" s="11" t="s">
        <v>661</v>
      </c>
      <c r="AA2244" s="14">
        <v>0</v>
      </c>
      <c r="AB2244" s="14">
        <v>0</v>
      </c>
      <c r="AC2244" s="14">
        <v>45000</v>
      </c>
      <c r="AD2244" s="14">
        <v>0</v>
      </c>
      <c r="AE2244" s="161">
        <f>SUM(TAMPData2202[[#This Row],[2022 PE Obligations]:[2022 Paving Obligations]])</f>
        <v>45000</v>
      </c>
      <c r="AF2244" s="14">
        <v>0</v>
      </c>
      <c r="AG2244" s="14">
        <v>0</v>
      </c>
      <c r="AH2244" s="14">
        <v>45000</v>
      </c>
      <c r="AI2244" s="14">
        <v>0</v>
      </c>
      <c r="AJ2244" s="14">
        <v>45000</v>
      </c>
      <c r="AK2244" s="16" t="s">
        <v>662</v>
      </c>
    </row>
    <row r="2245" spans="1:37" hidden="1" x14ac:dyDescent="0.35">
      <c r="A2245" s="159">
        <v>132359</v>
      </c>
      <c r="B2245" s="8">
        <v>2</v>
      </c>
      <c r="C2245" s="9" t="s">
        <v>85</v>
      </c>
      <c r="D2245" s="10">
        <v>44537</v>
      </c>
      <c r="E2245" s="9" t="s">
        <v>3474</v>
      </c>
      <c r="F2245" s="10">
        <v>44580</v>
      </c>
      <c r="G2245" s="9" t="s">
        <v>426</v>
      </c>
      <c r="H2245" s="11" t="s">
        <v>410</v>
      </c>
      <c r="I2245" s="9" t="s">
        <v>2477</v>
      </c>
      <c r="J2245" s="12" t="s">
        <v>101</v>
      </c>
      <c r="K2245" s="9"/>
      <c r="L2245" s="12" t="s">
        <v>101</v>
      </c>
      <c r="M2245" s="11" t="s">
        <v>8098</v>
      </c>
      <c r="N2245" s="11" t="s">
        <v>5714</v>
      </c>
      <c r="O2245" s="9" t="s">
        <v>1836</v>
      </c>
      <c r="P2245" s="9" t="s">
        <v>5440</v>
      </c>
      <c r="Q2245" s="11"/>
      <c r="R2245" s="166" t="s">
        <v>1778</v>
      </c>
      <c r="S2245" s="9"/>
      <c r="T2245" s="13">
        <v>3.8</v>
      </c>
      <c r="U2245" s="12"/>
      <c r="V2245" s="9"/>
      <c r="W2245" s="12" t="s">
        <v>93</v>
      </c>
      <c r="X2245" s="12" t="s">
        <v>13</v>
      </c>
      <c r="Y2245" s="12"/>
      <c r="Z2245" s="11"/>
      <c r="AA2245" s="14">
        <v>40000</v>
      </c>
      <c r="AB2245" s="14">
        <v>0</v>
      </c>
      <c r="AC2245" s="14">
        <v>0</v>
      </c>
      <c r="AD2245" s="14">
        <v>0</v>
      </c>
      <c r="AE2245" s="161">
        <f>SUM(TAMPData2202[[#This Row],[2022 PE Obligations]:[2022 Paving Obligations]])</f>
        <v>40000</v>
      </c>
      <c r="AF2245" s="14">
        <v>40000</v>
      </c>
      <c r="AG2245" s="14">
        <v>0</v>
      </c>
      <c r="AH2245" s="14">
        <v>0</v>
      </c>
      <c r="AI2245" s="14">
        <v>0</v>
      </c>
      <c r="AJ2245" s="14">
        <v>40000</v>
      </c>
      <c r="AK2245" s="16" t="s">
        <v>8099</v>
      </c>
    </row>
    <row r="2246" spans="1:37" ht="36" hidden="1" x14ac:dyDescent="0.35">
      <c r="A2246" s="159">
        <v>132360</v>
      </c>
      <c r="B2246" s="8">
        <v>1</v>
      </c>
      <c r="C2246" s="9" t="s">
        <v>85</v>
      </c>
      <c r="D2246" s="10">
        <v>44538</v>
      </c>
      <c r="E2246" s="9" t="s">
        <v>98</v>
      </c>
      <c r="F2246" s="10">
        <v>44550</v>
      </c>
      <c r="G2246" s="9" t="s">
        <v>152</v>
      </c>
      <c r="H2246" s="11" t="s">
        <v>1874</v>
      </c>
      <c r="I2246" s="9" t="s">
        <v>1875</v>
      </c>
      <c r="J2246" s="12" t="s">
        <v>101</v>
      </c>
      <c r="K2246" s="9"/>
      <c r="L2246" s="12" t="s">
        <v>101</v>
      </c>
      <c r="M2246" s="11" t="s">
        <v>4962</v>
      </c>
      <c r="N2246" s="11" t="s">
        <v>4963</v>
      </c>
      <c r="O2246" s="9" t="s">
        <v>119</v>
      </c>
      <c r="P2246" s="9" t="s">
        <v>1329</v>
      </c>
      <c r="Q2246" s="11"/>
      <c r="R2246" s="166" t="s">
        <v>4525</v>
      </c>
      <c r="S2246" s="9" t="s">
        <v>42</v>
      </c>
      <c r="T2246" s="13">
        <v>0.01</v>
      </c>
      <c r="U2246" s="12"/>
      <c r="V2246" s="9"/>
      <c r="W2246" s="12" t="s">
        <v>93</v>
      </c>
      <c r="X2246" s="12" t="s">
        <v>103</v>
      </c>
      <c r="Y2246" s="153" t="s">
        <v>32</v>
      </c>
      <c r="Z2246" s="11"/>
      <c r="AA2246" s="14">
        <v>75000</v>
      </c>
      <c r="AB2246" s="14">
        <v>0</v>
      </c>
      <c r="AC2246" s="14">
        <v>0</v>
      </c>
      <c r="AD2246" s="14">
        <v>0</v>
      </c>
      <c r="AE2246" s="161">
        <f>SUM(TAMPData2202[[#This Row],[2022 PE Obligations]:[2022 Paving Obligations]])</f>
        <v>75000</v>
      </c>
      <c r="AF2246" s="14">
        <v>75000</v>
      </c>
      <c r="AG2246" s="14">
        <v>0</v>
      </c>
      <c r="AH2246" s="14">
        <v>0</v>
      </c>
      <c r="AI2246" s="14">
        <v>0</v>
      </c>
      <c r="AJ2246" s="14">
        <v>75000</v>
      </c>
      <c r="AK2246" s="16" t="s">
        <v>4964</v>
      </c>
    </row>
    <row r="2247" spans="1:37" hidden="1" x14ac:dyDescent="0.35">
      <c r="A2247" s="159">
        <v>132361</v>
      </c>
      <c r="B2247" s="8">
        <v>2</v>
      </c>
      <c r="C2247" s="9" t="s">
        <v>85</v>
      </c>
      <c r="D2247" s="10">
        <v>44538</v>
      </c>
      <c r="E2247" s="9" t="s">
        <v>398</v>
      </c>
      <c r="F2247" s="10">
        <v>44550</v>
      </c>
      <c r="G2247" s="9" t="s">
        <v>152</v>
      </c>
      <c r="H2247" s="11" t="s">
        <v>847</v>
      </c>
      <c r="I2247" s="9" t="s">
        <v>848</v>
      </c>
      <c r="J2247" s="12" t="s">
        <v>101</v>
      </c>
      <c r="K2247" s="9"/>
      <c r="L2247" s="12" t="s">
        <v>101</v>
      </c>
      <c r="M2247" s="11" t="s">
        <v>849</v>
      </c>
      <c r="N2247" s="11"/>
      <c r="O2247" s="9" t="s">
        <v>438</v>
      </c>
      <c r="P2247" s="9" t="s">
        <v>439</v>
      </c>
      <c r="Q2247" s="11"/>
      <c r="R2247" s="9" t="s">
        <v>39</v>
      </c>
      <c r="S2247" s="9" t="s">
        <v>46</v>
      </c>
      <c r="T2247" s="13">
        <v>0.03</v>
      </c>
      <c r="U2247" s="12"/>
      <c r="V2247" s="9"/>
      <c r="W2247" s="12" t="s">
        <v>93</v>
      </c>
      <c r="X2247" s="12" t="s">
        <v>13</v>
      </c>
      <c r="Y2247" s="153" t="s">
        <v>31</v>
      </c>
      <c r="Z2247" s="11" t="s">
        <v>850</v>
      </c>
      <c r="AA2247" s="14">
        <v>0</v>
      </c>
      <c r="AB2247" s="14">
        <v>0</v>
      </c>
      <c r="AC2247" s="14">
        <v>57000</v>
      </c>
      <c r="AD2247" s="14">
        <v>0</v>
      </c>
      <c r="AE2247" s="161">
        <f>SUM(TAMPData2202[[#This Row],[2022 PE Obligations]:[2022 Paving Obligations]])</f>
        <v>57000</v>
      </c>
      <c r="AF2247" s="14">
        <v>0</v>
      </c>
      <c r="AG2247" s="14">
        <v>0</v>
      </c>
      <c r="AH2247" s="14">
        <v>57000</v>
      </c>
      <c r="AI2247" s="14">
        <v>0</v>
      </c>
      <c r="AJ2247" s="14">
        <v>57000</v>
      </c>
      <c r="AK2247" s="16" t="s">
        <v>851</v>
      </c>
    </row>
    <row r="2248" spans="1:37" hidden="1" x14ac:dyDescent="0.35">
      <c r="A2248" s="159">
        <v>132364</v>
      </c>
      <c r="B2248" s="8">
        <v>2</v>
      </c>
      <c r="C2248" s="9" t="s">
        <v>85</v>
      </c>
      <c r="D2248" s="10">
        <v>44539</v>
      </c>
      <c r="E2248" s="9" t="s">
        <v>398</v>
      </c>
      <c r="F2248" s="10">
        <v>44550</v>
      </c>
      <c r="G2248" s="9" t="s">
        <v>152</v>
      </c>
      <c r="H2248" s="11" t="s">
        <v>404</v>
      </c>
      <c r="I2248" s="9" t="s">
        <v>1578</v>
      </c>
      <c r="J2248" s="12" t="s">
        <v>101</v>
      </c>
      <c r="K2248" s="9"/>
      <c r="L2248" s="12" t="s">
        <v>101</v>
      </c>
      <c r="M2248" s="11" t="s">
        <v>1699</v>
      </c>
      <c r="N2248" s="11"/>
      <c r="O2248" s="9" t="s">
        <v>438</v>
      </c>
      <c r="P2248" s="9" t="s">
        <v>439</v>
      </c>
      <c r="Q2248" s="11"/>
      <c r="R2248" s="9" t="s">
        <v>39</v>
      </c>
      <c r="S2248" s="9" t="s">
        <v>46</v>
      </c>
      <c r="T2248" s="13">
        <v>0.01</v>
      </c>
      <c r="U2248" s="12"/>
      <c r="V2248" s="9"/>
      <c r="W2248" s="12" t="s">
        <v>93</v>
      </c>
      <c r="X2248" s="12" t="s">
        <v>103</v>
      </c>
      <c r="Y2248" s="153" t="s">
        <v>32</v>
      </c>
      <c r="Z2248" s="11" t="s">
        <v>1700</v>
      </c>
      <c r="AA2248" s="14">
        <v>0</v>
      </c>
      <c r="AB2248" s="14">
        <v>0</v>
      </c>
      <c r="AC2248" s="14">
        <v>51000</v>
      </c>
      <c r="AD2248" s="14">
        <v>0</v>
      </c>
      <c r="AE2248" s="161">
        <f>SUM(TAMPData2202[[#This Row],[2022 PE Obligations]:[2022 Paving Obligations]])</f>
        <v>51000</v>
      </c>
      <c r="AF2248" s="14">
        <v>0</v>
      </c>
      <c r="AG2248" s="14">
        <v>0</v>
      </c>
      <c r="AH2248" s="14">
        <v>51000</v>
      </c>
      <c r="AI2248" s="14">
        <v>0</v>
      </c>
      <c r="AJ2248" s="14">
        <v>51000</v>
      </c>
      <c r="AK2248" s="16" t="s">
        <v>1701</v>
      </c>
    </row>
    <row r="2249" spans="1:37" ht="36" hidden="1" x14ac:dyDescent="0.35">
      <c r="A2249" s="159">
        <v>132365</v>
      </c>
      <c r="B2249" s="8">
        <v>3</v>
      </c>
      <c r="C2249" s="9" t="s">
        <v>85</v>
      </c>
      <c r="D2249" s="10">
        <v>44539</v>
      </c>
      <c r="E2249" s="9" t="s">
        <v>1503</v>
      </c>
      <c r="F2249" s="10">
        <v>44557</v>
      </c>
      <c r="G2249" s="9" t="s">
        <v>284</v>
      </c>
      <c r="H2249" s="11" t="s">
        <v>910</v>
      </c>
      <c r="I2249" s="9" t="s">
        <v>366</v>
      </c>
      <c r="J2249" s="12" t="s">
        <v>101</v>
      </c>
      <c r="K2249" s="9"/>
      <c r="L2249" s="12" t="s">
        <v>101</v>
      </c>
      <c r="M2249" s="11" t="s">
        <v>2660</v>
      </c>
      <c r="N2249" s="11" t="s">
        <v>2661</v>
      </c>
      <c r="O2249" s="9" t="s">
        <v>1509</v>
      </c>
      <c r="P2249" s="9" t="s">
        <v>1783</v>
      </c>
      <c r="Q2249" s="11"/>
      <c r="R2249" s="9" t="s">
        <v>47</v>
      </c>
      <c r="S2249" s="9" t="s">
        <v>41</v>
      </c>
      <c r="T2249" s="13">
        <v>0.3</v>
      </c>
      <c r="U2249" s="12"/>
      <c r="V2249" s="9"/>
      <c r="W2249" s="12" t="s">
        <v>93</v>
      </c>
      <c r="X2249" s="12" t="s">
        <v>13</v>
      </c>
      <c r="Y2249" s="153" t="s">
        <v>31</v>
      </c>
      <c r="Z2249" s="11" t="s">
        <v>2662</v>
      </c>
      <c r="AA2249" s="14">
        <v>320000</v>
      </c>
      <c r="AB2249" s="14">
        <v>0</v>
      </c>
      <c r="AC2249" s="14">
        <v>0</v>
      </c>
      <c r="AD2249" s="14">
        <v>0</v>
      </c>
      <c r="AE2249" s="161">
        <f>SUM(TAMPData2202[[#This Row],[2022 PE Obligations]:[2022 Paving Obligations]])</f>
        <v>320000</v>
      </c>
      <c r="AF2249" s="14">
        <v>320000</v>
      </c>
      <c r="AG2249" s="14">
        <v>0</v>
      </c>
      <c r="AH2249" s="14">
        <v>0</v>
      </c>
      <c r="AI2249" s="14">
        <v>0</v>
      </c>
      <c r="AJ2249" s="14">
        <v>320000</v>
      </c>
      <c r="AK2249" s="16" t="s">
        <v>2663</v>
      </c>
    </row>
    <row r="2250" spans="1:37" hidden="1" x14ac:dyDescent="0.35">
      <c r="A2250" s="159">
        <v>132366</v>
      </c>
      <c r="B2250" s="8">
        <v>6</v>
      </c>
      <c r="C2250" s="9" t="s">
        <v>85</v>
      </c>
      <c r="D2250" s="10">
        <v>44539</v>
      </c>
      <c r="E2250" s="9" t="s">
        <v>98</v>
      </c>
      <c r="F2250" s="10">
        <v>44539</v>
      </c>
      <c r="G2250" s="9" t="s">
        <v>98</v>
      </c>
      <c r="H2250" s="11" t="s">
        <v>667</v>
      </c>
      <c r="I2250" s="9"/>
      <c r="J2250" s="12"/>
      <c r="K2250" s="9"/>
      <c r="L2250" s="12"/>
      <c r="M2250" s="11" t="s">
        <v>8100</v>
      </c>
      <c r="N2250" s="11"/>
      <c r="O2250" s="9" t="s">
        <v>103</v>
      </c>
      <c r="P2250" s="9" t="s">
        <v>103</v>
      </c>
      <c r="Q2250" s="11"/>
      <c r="R2250" s="166" t="s">
        <v>1778</v>
      </c>
      <c r="S2250" s="166" t="s">
        <v>1778</v>
      </c>
      <c r="T2250" s="15" t="s">
        <v>505</v>
      </c>
      <c r="U2250" s="12"/>
      <c r="V2250" s="9"/>
      <c r="W2250" s="12" t="s">
        <v>93</v>
      </c>
      <c r="X2250" s="12"/>
      <c r="Y2250" s="12"/>
      <c r="Z2250" s="11"/>
      <c r="AA2250" s="14">
        <v>0</v>
      </c>
      <c r="AB2250" s="14">
        <v>0</v>
      </c>
      <c r="AC2250" s="14">
        <v>135000</v>
      </c>
      <c r="AD2250" s="14">
        <v>0</v>
      </c>
      <c r="AE2250" s="161">
        <f>SUM(TAMPData2202[[#This Row],[2022 PE Obligations]:[2022 Paving Obligations]])</f>
        <v>135000</v>
      </c>
      <c r="AF2250" s="14">
        <v>0</v>
      </c>
      <c r="AG2250" s="14">
        <v>0</v>
      </c>
      <c r="AH2250" s="14">
        <v>135000</v>
      </c>
      <c r="AI2250" s="14">
        <v>0</v>
      </c>
      <c r="AJ2250" s="14">
        <v>135000</v>
      </c>
      <c r="AK2250" s="16" t="s">
        <v>8101</v>
      </c>
    </row>
    <row r="2251" spans="1:37" ht="36" hidden="1" x14ac:dyDescent="0.35">
      <c r="A2251" s="159">
        <v>132367</v>
      </c>
      <c r="B2251" s="8">
        <v>4</v>
      </c>
      <c r="C2251" s="9" t="s">
        <v>85</v>
      </c>
      <c r="D2251" s="10">
        <v>44540</v>
      </c>
      <c r="E2251" s="9" t="s">
        <v>5969</v>
      </c>
      <c r="F2251" s="10">
        <v>44540</v>
      </c>
      <c r="G2251" s="9" t="s">
        <v>5969</v>
      </c>
      <c r="H2251" s="11" t="s">
        <v>1760</v>
      </c>
      <c r="I2251" s="9"/>
      <c r="J2251" s="12"/>
      <c r="K2251" s="9"/>
      <c r="L2251" s="12" t="s">
        <v>4981</v>
      </c>
      <c r="M2251" s="11" t="s">
        <v>8102</v>
      </c>
      <c r="N2251" s="11"/>
      <c r="O2251" s="9" t="s">
        <v>5405</v>
      </c>
      <c r="P2251" s="9"/>
      <c r="Q2251" s="11"/>
      <c r="R2251" s="166" t="s">
        <v>1778</v>
      </c>
      <c r="S2251" s="9"/>
      <c r="T2251" s="15" t="s">
        <v>505</v>
      </c>
      <c r="U2251" s="12"/>
      <c r="V2251" s="9"/>
      <c r="W2251" s="12" t="s">
        <v>93</v>
      </c>
      <c r="X2251" s="12"/>
      <c r="Y2251" s="12"/>
      <c r="Z2251" s="11"/>
      <c r="AA2251" s="14">
        <v>0</v>
      </c>
      <c r="AB2251" s="14">
        <v>0</v>
      </c>
      <c r="AC2251" s="14">
        <v>518000</v>
      </c>
      <c r="AD2251" s="14">
        <v>0</v>
      </c>
      <c r="AE2251" s="161">
        <f>SUM(TAMPData2202[[#This Row],[2022 PE Obligations]:[2022 Paving Obligations]])</f>
        <v>518000</v>
      </c>
      <c r="AF2251" s="14">
        <v>0</v>
      </c>
      <c r="AG2251" s="14">
        <v>0</v>
      </c>
      <c r="AH2251" s="14">
        <v>518000</v>
      </c>
      <c r="AI2251" s="14">
        <v>0</v>
      </c>
      <c r="AJ2251" s="14">
        <v>518000</v>
      </c>
      <c r="AK2251" s="16" t="s">
        <v>8103</v>
      </c>
    </row>
    <row r="2252" spans="1:37" hidden="1" x14ac:dyDescent="0.35">
      <c r="A2252" s="159">
        <v>132369</v>
      </c>
      <c r="B2252" s="8">
        <v>3</v>
      </c>
      <c r="C2252" s="9" t="s">
        <v>85</v>
      </c>
      <c r="D2252" s="10">
        <v>44540</v>
      </c>
      <c r="E2252" s="9" t="s">
        <v>87</v>
      </c>
      <c r="F2252" s="10">
        <v>44540</v>
      </c>
      <c r="G2252" s="9" t="s">
        <v>98</v>
      </c>
      <c r="H2252" s="11" t="s">
        <v>8104</v>
      </c>
      <c r="I2252" s="9" t="s">
        <v>477</v>
      </c>
      <c r="J2252" s="12" t="s">
        <v>299</v>
      </c>
      <c r="K2252" s="9"/>
      <c r="L2252" s="12" t="s">
        <v>300</v>
      </c>
      <c r="M2252" s="11" t="s">
        <v>8105</v>
      </c>
      <c r="N2252" s="11"/>
      <c r="O2252" s="9" t="s">
        <v>103</v>
      </c>
      <c r="P2252" s="9" t="s">
        <v>1836</v>
      </c>
      <c r="Q2252" s="11"/>
      <c r="R2252" s="9" t="s">
        <v>1778</v>
      </c>
      <c r="S2252" s="9"/>
      <c r="T2252" s="13">
        <v>1.94</v>
      </c>
      <c r="U2252" s="12"/>
      <c r="V2252" s="9"/>
      <c r="W2252" s="12" t="s">
        <v>93</v>
      </c>
      <c r="X2252" s="12"/>
      <c r="Y2252" s="153" t="s">
        <v>29</v>
      </c>
      <c r="Z2252" s="11"/>
      <c r="AA2252" s="14">
        <v>30000</v>
      </c>
      <c r="AB2252" s="14">
        <v>0</v>
      </c>
      <c r="AC2252" s="14">
        <v>0</v>
      </c>
      <c r="AD2252" s="14">
        <v>0</v>
      </c>
      <c r="AE2252" s="161">
        <f>SUM(TAMPData2202[[#This Row],[2022 PE Obligations]:[2022 Paving Obligations]])</f>
        <v>30000</v>
      </c>
      <c r="AF2252" s="14">
        <v>30000</v>
      </c>
      <c r="AG2252" s="14">
        <v>0</v>
      </c>
      <c r="AH2252" s="14">
        <v>0</v>
      </c>
      <c r="AI2252" s="14">
        <v>0</v>
      </c>
      <c r="AJ2252" s="14">
        <v>30000</v>
      </c>
      <c r="AK2252" s="16"/>
    </row>
    <row r="2253" spans="1:37" hidden="1" x14ac:dyDescent="0.35">
      <c r="A2253" s="159">
        <v>132370</v>
      </c>
      <c r="B2253" s="8">
        <v>1</v>
      </c>
      <c r="C2253" s="9" t="s">
        <v>85</v>
      </c>
      <c r="D2253" s="10">
        <v>44540</v>
      </c>
      <c r="E2253" s="9" t="s">
        <v>8106</v>
      </c>
      <c r="F2253" s="10">
        <v>44540</v>
      </c>
      <c r="G2253" s="9" t="s">
        <v>8106</v>
      </c>
      <c r="H2253" s="11" t="s">
        <v>297</v>
      </c>
      <c r="I2253" s="9"/>
      <c r="J2253" s="12"/>
      <c r="K2253" s="9"/>
      <c r="L2253" s="12" t="s">
        <v>4981</v>
      </c>
      <c r="M2253" s="11" t="s">
        <v>8107</v>
      </c>
      <c r="N2253" s="11"/>
      <c r="O2253" s="9" t="s">
        <v>5405</v>
      </c>
      <c r="P2253" s="9"/>
      <c r="Q2253" s="11"/>
      <c r="R2253" s="166" t="s">
        <v>1778</v>
      </c>
      <c r="S2253" s="9"/>
      <c r="T2253" s="15" t="s">
        <v>505</v>
      </c>
      <c r="U2253" s="12"/>
      <c r="V2253" s="9"/>
      <c r="W2253" s="12" t="s">
        <v>93</v>
      </c>
      <c r="X2253" s="12"/>
      <c r="Y2253" s="12"/>
      <c r="Z2253" s="11"/>
      <c r="AA2253" s="14">
        <v>0</v>
      </c>
      <c r="AB2253" s="14">
        <v>0</v>
      </c>
      <c r="AC2253" s="14">
        <v>625764</v>
      </c>
      <c r="AD2253" s="14">
        <v>0</v>
      </c>
      <c r="AE2253" s="161">
        <f>SUM(TAMPData2202[[#This Row],[2022 PE Obligations]:[2022 Paving Obligations]])</f>
        <v>625764</v>
      </c>
      <c r="AF2253" s="14">
        <v>0</v>
      </c>
      <c r="AG2253" s="14">
        <v>0</v>
      </c>
      <c r="AH2253" s="14">
        <v>625764</v>
      </c>
      <c r="AI2253" s="14">
        <v>0</v>
      </c>
      <c r="AJ2253" s="14">
        <v>625764</v>
      </c>
      <c r="AK2253" s="16" t="s">
        <v>8108</v>
      </c>
    </row>
    <row r="2254" spans="1:37" hidden="1" x14ac:dyDescent="0.35">
      <c r="A2254" s="159">
        <v>132371</v>
      </c>
      <c r="B2254" s="8">
        <v>1</v>
      </c>
      <c r="C2254" s="9" t="s">
        <v>85</v>
      </c>
      <c r="D2254" s="10">
        <v>44543</v>
      </c>
      <c r="E2254" s="9" t="s">
        <v>3474</v>
      </c>
      <c r="F2254" s="10">
        <v>44574</v>
      </c>
      <c r="G2254" s="9" t="s">
        <v>284</v>
      </c>
      <c r="H2254" s="11" t="s">
        <v>162</v>
      </c>
      <c r="I2254" s="9" t="s">
        <v>172</v>
      </c>
      <c r="J2254" s="12" t="s">
        <v>101</v>
      </c>
      <c r="K2254" s="9"/>
      <c r="L2254" s="12" t="s">
        <v>101</v>
      </c>
      <c r="M2254" s="11" t="s">
        <v>8109</v>
      </c>
      <c r="N2254" s="11" t="s">
        <v>1897</v>
      </c>
      <c r="O2254" s="9" t="s">
        <v>1836</v>
      </c>
      <c r="P2254" s="9" t="s">
        <v>1836</v>
      </c>
      <c r="Q2254" s="11"/>
      <c r="R2254" s="166" t="s">
        <v>1778</v>
      </c>
      <c r="S2254" s="9"/>
      <c r="T2254" s="13">
        <v>0.4</v>
      </c>
      <c r="U2254" s="10">
        <v>45156</v>
      </c>
      <c r="V2254" s="9"/>
      <c r="W2254" s="12" t="s">
        <v>93</v>
      </c>
      <c r="X2254" s="12" t="s">
        <v>103</v>
      </c>
      <c r="Y2254" s="12"/>
      <c r="Z2254" s="11"/>
      <c r="AA2254" s="14">
        <v>40000</v>
      </c>
      <c r="AB2254" s="14">
        <v>0</v>
      </c>
      <c r="AC2254" s="14">
        <v>0</v>
      </c>
      <c r="AD2254" s="14">
        <v>0</v>
      </c>
      <c r="AE2254" s="161">
        <f>SUM(TAMPData2202[[#This Row],[2022 PE Obligations]:[2022 Paving Obligations]])</f>
        <v>40000</v>
      </c>
      <c r="AF2254" s="14">
        <v>40000</v>
      </c>
      <c r="AG2254" s="14">
        <v>0</v>
      </c>
      <c r="AH2254" s="14">
        <v>0</v>
      </c>
      <c r="AI2254" s="14">
        <v>0</v>
      </c>
      <c r="AJ2254" s="14">
        <v>40000</v>
      </c>
      <c r="AK2254" s="16" t="s">
        <v>8110</v>
      </c>
    </row>
    <row r="2255" spans="1:37" ht="36" hidden="1" x14ac:dyDescent="0.35">
      <c r="A2255" s="159">
        <v>132373</v>
      </c>
      <c r="B2255" s="8">
        <v>4</v>
      </c>
      <c r="C2255" s="9" t="s">
        <v>85</v>
      </c>
      <c r="D2255" s="10">
        <v>44543</v>
      </c>
      <c r="E2255" s="9" t="s">
        <v>8111</v>
      </c>
      <c r="F2255" s="10">
        <v>44543</v>
      </c>
      <c r="G2255" s="9" t="s">
        <v>8111</v>
      </c>
      <c r="H2255" s="11" t="s">
        <v>483</v>
      </c>
      <c r="I2255" s="9"/>
      <c r="J2255" s="12"/>
      <c r="K2255" s="9"/>
      <c r="L2255" s="12"/>
      <c r="M2255" s="11" t="s">
        <v>8112</v>
      </c>
      <c r="N2255" s="11"/>
      <c r="O2255" s="9" t="s">
        <v>6017</v>
      </c>
      <c r="P2255" s="9"/>
      <c r="Q2255" s="11"/>
      <c r="R2255" s="166" t="s">
        <v>1778</v>
      </c>
      <c r="S2255" s="166" t="s">
        <v>1778</v>
      </c>
      <c r="T2255" s="15" t="s">
        <v>505</v>
      </c>
      <c r="U2255" s="12"/>
      <c r="V2255" s="9"/>
      <c r="W2255" s="12" t="s">
        <v>93</v>
      </c>
      <c r="X2255" s="12"/>
      <c r="Y2255" s="12"/>
      <c r="Z2255" s="11"/>
      <c r="AA2255" s="14">
        <v>0</v>
      </c>
      <c r="AB2255" s="14">
        <v>0</v>
      </c>
      <c r="AC2255" s="14">
        <v>889686</v>
      </c>
      <c r="AD2255" s="14">
        <v>0</v>
      </c>
      <c r="AE2255" s="161">
        <f>SUM(TAMPData2202[[#This Row],[2022 PE Obligations]:[2022 Paving Obligations]])</f>
        <v>889686</v>
      </c>
      <c r="AF2255" s="14">
        <v>0</v>
      </c>
      <c r="AG2255" s="14">
        <v>0</v>
      </c>
      <c r="AH2255" s="14">
        <v>889686</v>
      </c>
      <c r="AI2255" s="14">
        <v>0</v>
      </c>
      <c r="AJ2255" s="14">
        <v>889686</v>
      </c>
      <c r="AK2255" s="16" t="s">
        <v>8113</v>
      </c>
    </row>
    <row r="2256" spans="1:37" hidden="1" x14ac:dyDescent="0.35">
      <c r="A2256" s="159">
        <v>132374</v>
      </c>
      <c r="B2256" s="8">
        <v>3</v>
      </c>
      <c r="C2256" s="9" t="s">
        <v>85</v>
      </c>
      <c r="D2256" s="10">
        <v>44543</v>
      </c>
      <c r="E2256" s="9" t="s">
        <v>5969</v>
      </c>
      <c r="F2256" s="10">
        <v>44543</v>
      </c>
      <c r="G2256" s="9" t="s">
        <v>5969</v>
      </c>
      <c r="H2256" s="11" t="s">
        <v>538</v>
      </c>
      <c r="I2256" s="9"/>
      <c r="J2256" s="12"/>
      <c r="K2256" s="9"/>
      <c r="L2256" s="12" t="s">
        <v>4981</v>
      </c>
      <c r="M2256" s="11" t="s">
        <v>8114</v>
      </c>
      <c r="N2256" s="11"/>
      <c r="O2256" s="9" t="s">
        <v>5405</v>
      </c>
      <c r="P2256" s="9"/>
      <c r="Q2256" s="11"/>
      <c r="R2256" s="166" t="s">
        <v>1778</v>
      </c>
      <c r="S2256" s="9"/>
      <c r="T2256" s="15" t="s">
        <v>505</v>
      </c>
      <c r="U2256" s="12"/>
      <c r="V2256" s="9"/>
      <c r="W2256" s="12" t="s">
        <v>93</v>
      </c>
      <c r="X2256" s="12"/>
      <c r="Y2256" s="12"/>
      <c r="Z2256" s="11"/>
      <c r="AA2256" s="14">
        <v>0</v>
      </c>
      <c r="AB2256" s="14">
        <v>0</v>
      </c>
      <c r="AC2256" s="14">
        <v>5170200</v>
      </c>
      <c r="AD2256" s="14">
        <v>0</v>
      </c>
      <c r="AE2256" s="161">
        <f>SUM(TAMPData2202[[#This Row],[2022 PE Obligations]:[2022 Paving Obligations]])</f>
        <v>5170200</v>
      </c>
      <c r="AF2256" s="14">
        <v>0</v>
      </c>
      <c r="AG2256" s="14">
        <v>0</v>
      </c>
      <c r="AH2256" s="14">
        <v>5170200</v>
      </c>
      <c r="AI2256" s="14">
        <v>0</v>
      </c>
      <c r="AJ2256" s="14">
        <v>5170200</v>
      </c>
      <c r="AK2256" s="16" t="s">
        <v>8115</v>
      </c>
    </row>
    <row r="2257" spans="1:37" hidden="1" x14ac:dyDescent="0.35">
      <c r="A2257" s="159">
        <v>132375</v>
      </c>
      <c r="B2257" s="8">
        <v>3</v>
      </c>
      <c r="C2257" s="9" t="s">
        <v>85</v>
      </c>
      <c r="D2257" s="10">
        <v>44543</v>
      </c>
      <c r="E2257" s="9" t="s">
        <v>5969</v>
      </c>
      <c r="F2257" s="10">
        <v>44543</v>
      </c>
      <c r="G2257" s="9" t="s">
        <v>5969</v>
      </c>
      <c r="H2257" s="11" t="s">
        <v>1839</v>
      </c>
      <c r="I2257" s="9"/>
      <c r="J2257" s="12"/>
      <c r="K2257" s="9"/>
      <c r="L2257" s="12" t="s">
        <v>4981</v>
      </c>
      <c r="M2257" s="11" t="s">
        <v>8116</v>
      </c>
      <c r="N2257" s="11"/>
      <c r="O2257" s="9" t="s">
        <v>5405</v>
      </c>
      <c r="P2257" s="9"/>
      <c r="Q2257" s="11"/>
      <c r="R2257" s="166" t="s">
        <v>1778</v>
      </c>
      <c r="S2257" s="9"/>
      <c r="T2257" s="15" t="s">
        <v>505</v>
      </c>
      <c r="U2257" s="12"/>
      <c r="V2257" s="9"/>
      <c r="W2257" s="12" t="s">
        <v>93</v>
      </c>
      <c r="X2257" s="12"/>
      <c r="Y2257" s="12"/>
      <c r="Z2257" s="11"/>
      <c r="AA2257" s="14">
        <v>0</v>
      </c>
      <c r="AB2257" s="14">
        <v>0</v>
      </c>
      <c r="AC2257" s="14">
        <v>642300</v>
      </c>
      <c r="AD2257" s="14">
        <v>0</v>
      </c>
      <c r="AE2257" s="161">
        <f>SUM(TAMPData2202[[#This Row],[2022 PE Obligations]:[2022 Paving Obligations]])</f>
        <v>642300</v>
      </c>
      <c r="AF2257" s="14">
        <v>0</v>
      </c>
      <c r="AG2257" s="14">
        <v>0</v>
      </c>
      <c r="AH2257" s="14">
        <v>642300</v>
      </c>
      <c r="AI2257" s="14">
        <v>0</v>
      </c>
      <c r="AJ2257" s="14">
        <v>642300</v>
      </c>
      <c r="AK2257" s="16" t="s">
        <v>8117</v>
      </c>
    </row>
    <row r="2258" spans="1:37" hidden="1" x14ac:dyDescent="0.35">
      <c r="A2258" s="159">
        <v>132376</v>
      </c>
      <c r="B2258" s="8">
        <v>4</v>
      </c>
      <c r="C2258" s="9" t="s">
        <v>85</v>
      </c>
      <c r="D2258" s="10">
        <v>44543</v>
      </c>
      <c r="E2258" s="9" t="s">
        <v>5969</v>
      </c>
      <c r="F2258" s="10">
        <v>44543</v>
      </c>
      <c r="G2258" s="9" t="s">
        <v>5969</v>
      </c>
      <c r="H2258" s="11" t="s">
        <v>196</v>
      </c>
      <c r="I2258" s="9"/>
      <c r="J2258" s="12"/>
      <c r="K2258" s="9"/>
      <c r="L2258" s="12" t="s">
        <v>4981</v>
      </c>
      <c r="M2258" s="11" t="s">
        <v>8118</v>
      </c>
      <c r="N2258" s="11"/>
      <c r="O2258" s="9" t="s">
        <v>5405</v>
      </c>
      <c r="P2258" s="9"/>
      <c r="Q2258" s="11"/>
      <c r="R2258" s="166" t="s">
        <v>1778</v>
      </c>
      <c r="S2258" s="9"/>
      <c r="T2258" s="15" t="s">
        <v>505</v>
      </c>
      <c r="U2258" s="12"/>
      <c r="V2258" s="9"/>
      <c r="W2258" s="12" t="s">
        <v>93</v>
      </c>
      <c r="X2258" s="12"/>
      <c r="Y2258" s="12"/>
      <c r="Z2258" s="11"/>
      <c r="AA2258" s="14">
        <v>0</v>
      </c>
      <c r="AB2258" s="14">
        <v>0</v>
      </c>
      <c r="AC2258" s="14">
        <v>451800</v>
      </c>
      <c r="AD2258" s="14">
        <v>0</v>
      </c>
      <c r="AE2258" s="161">
        <f>SUM(TAMPData2202[[#This Row],[2022 PE Obligations]:[2022 Paving Obligations]])</f>
        <v>451800</v>
      </c>
      <c r="AF2258" s="14">
        <v>0</v>
      </c>
      <c r="AG2258" s="14">
        <v>0</v>
      </c>
      <c r="AH2258" s="14">
        <v>451800</v>
      </c>
      <c r="AI2258" s="14">
        <v>0</v>
      </c>
      <c r="AJ2258" s="14">
        <v>451800</v>
      </c>
      <c r="AK2258" s="16" t="s">
        <v>8119</v>
      </c>
    </row>
    <row r="2259" spans="1:37" hidden="1" x14ac:dyDescent="0.35">
      <c r="A2259" s="159">
        <v>132377</v>
      </c>
      <c r="B2259" s="8">
        <v>3</v>
      </c>
      <c r="C2259" s="9" t="s">
        <v>85</v>
      </c>
      <c r="D2259" s="10">
        <v>44543</v>
      </c>
      <c r="E2259" s="9" t="s">
        <v>5969</v>
      </c>
      <c r="F2259" s="10">
        <v>44543</v>
      </c>
      <c r="G2259" s="9" t="s">
        <v>5969</v>
      </c>
      <c r="H2259" s="11" t="s">
        <v>365</v>
      </c>
      <c r="I2259" s="9"/>
      <c r="J2259" s="12"/>
      <c r="K2259" s="9"/>
      <c r="L2259" s="12" t="s">
        <v>4981</v>
      </c>
      <c r="M2259" s="11" t="s">
        <v>8120</v>
      </c>
      <c r="N2259" s="11"/>
      <c r="O2259" s="9" t="s">
        <v>5405</v>
      </c>
      <c r="P2259" s="9"/>
      <c r="Q2259" s="11"/>
      <c r="R2259" s="166" t="s">
        <v>1778</v>
      </c>
      <c r="S2259" s="9"/>
      <c r="T2259" s="15" t="s">
        <v>505</v>
      </c>
      <c r="U2259" s="12"/>
      <c r="V2259" s="9"/>
      <c r="W2259" s="12" t="s">
        <v>93</v>
      </c>
      <c r="X2259" s="12"/>
      <c r="Y2259" s="12"/>
      <c r="Z2259" s="11"/>
      <c r="AA2259" s="14">
        <v>0</v>
      </c>
      <c r="AB2259" s="14">
        <v>0</v>
      </c>
      <c r="AC2259" s="14">
        <v>837300</v>
      </c>
      <c r="AD2259" s="14">
        <v>0</v>
      </c>
      <c r="AE2259" s="161">
        <f>SUM(TAMPData2202[[#This Row],[2022 PE Obligations]:[2022 Paving Obligations]])</f>
        <v>837300</v>
      </c>
      <c r="AF2259" s="14">
        <v>0</v>
      </c>
      <c r="AG2259" s="14">
        <v>0</v>
      </c>
      <c r="AH2259" s="14">
        <v>837300</v>
      </c>
      <c r="AI2259" s="14">
        <v>0</v>
      </c>
      <c r="AJ2259" s="14">
        <v>837300</v>
      </c>
      <c r="AK2259" s="16" t="s">
        <v>8121</v>
      </c>
    </row>
    <row r="2260" spans="1:37" hidden="1" x14ac:dyDescent="0.35">
      <c r="A2260" s="159">
        <v>132378</v>
      </c>
      <c r="B2260" s="8">
        <v>1</v>
      </c>
      <c r="C2260" s="9" t="s">
        <v>85</v>
      </c>
      <c r="D2260" s="10">
        <v>44543</v>
      </c>
      <c r="E2260" s="9" t="s">
        <v>5969</v>
      </c>
      <c r="F2260" s="10">
        <v>44543</v>
      </c>
      <c r="G2260" s="9" t="s">
        <v>5969</v>
      </c>
      <c r="H2260" s="11" t="s">
        <v>337</v>
      </c>
      <c r="I2260" s="9"/>
      <c r="J2260" s="12"/>
      <c r="K2260" s="9"/>
      <c r="L2260" s="12" t="s">
        <v>4981</v>
      </c>
      <c r="M2260" s="11" t="s">
        <v>8122</v>
      </c>
      <c r="N2260" s="11"/>
      <c r="O2260" s="9" t="s">
        <v>5405</v>
      </c>
      <c r="P2260" s="9"/>
      <c r="Q2260" s="11"/>
      <c r="R2260" s="166" t="s">
        <v>1778</v>
      </c>
      <c r="S2260" s="9"/>
      <c r="T2260" s="15" t="s">
        <v>505</v>
      </c>
      <c r="U2260" s="12"/>
      <c r="V2260" s="9"/>
      <c r="W2260" s="12" t="s">
        <v>93</v>
      </c>
      <c r="X2260" s="12"/>
      <c r="Y2260" s="12"/>
      <c r="Z2260" s="11"/>
      <c r="AA2260" s="14">
        <v>0</v>
      </c>
      <c r="AB2260" s="14">
        <v>0</v>
      </c>
      <c r="AC2260" s="14">
        <v>669800</v>
      </c>
      <c r="AD2260" s="14">
        <v>0</v>
      </c>
      <c r="AE2260" s="161">
        <f>SUM(TAMPData2202[[#This Row],[2022 PE Obligations]:[2022 Paving Obligations]])</f>
        <v>669800</v>
      </c>
      <c r="AF2260" s="14">
        <v>0</v>
      </c>
      <c r="AG2260" s="14">
        <v>0</v>
      </c>
      <c r="AH2260" s="14">
        <v>669800</v>
      </c>
      <c r="AI2260" s="14">
        <v>0</v>
      </c>
      <c r="AJ2260" s="14">
        <v>669800</v>
      </c>
      <c r="AK2260" s="16" t="s">
        <v>8123</v>
      </c>
    </row>
    <row r="2261" spans="1:37" hidden="1" x14ac:dyDescent="0.35">
      <c r="A2261" s="159">
        <v>132379</v>
      </c>
      <c r="B2261" s="8">
        <v>3</v>
      </c>
      <c r="C2261" s="9" t="s">
        <v>85</v>
      </c>
      <c r="D2261" s="10">
        <v>44543</v>
      </c>
      <c r="E2261" s="9" t="s">
        <v>5969</v>
      </c>
      <c r="F2261" s="10">
        <v>44543</v>
      </c>
      <c r="G2261" s="9" t="s">
        <v>5969</v>
      </c>
      <c r="H2261" s="11" t="s">
        <v>109</v>
      </c>
      <c r="I2261" s="9"/>
      <c r="J2261" s="12"/>
      <c r="K2261" s="9"/>
      <c r="L2261" s="12" t="s">
        <v>4981</v>
      </c>
      <c r="M2261" s="11" t="s">
        <v>8124</v>
      </c>
      <c r="N2261" s="11"/>
      <c r="O2261" s="9" t="s">
        <v>5405</v>
      </c>
      <c r="P2261" s="9"/>
      <c r="Q2261" s="11"/>
      <c r="R2261" s="166" t="s">
        <v>1778</v>
      </c>
      <c r="S2261" s="9"/>
      <c r="T2261" s="15" t="s">
        <v>505</v>
      </c>
      <c r="U2261" s="12"/>
      <c r="V2261" s="9"/>
      <c r="W2261" s="12" t="s">
        <v>93</v>
      </c>
      <c r="X2261" s="12"/>
      <c r="Y2261" s="12"/>
      <c r="Z2261" s="11"/>
      <c r="AA2261" s="14">
        <v>0</v>
      </c>
      <c r="AB2261" s="14">
        <v>0</v>
      </c>
      <c r="AC2261" s="14">
        <v>281400</v>
      </c>
      <c r="AD2261" s="14">
        <v>0</v>
      </c>
      <c r="AE2261" s="161">
        <f>SUM(TAMPData2202[[#This Row],[2022 PE Obligations]:[2022 Paving Obligations]])</f>
        <v>281400</v>
      </c>
      <c r="AF2261" s="14">
        <v>0</v>
      </c>
      <c r="AG2261" s="14">
        <v>0</v>
      </c>
      <c r="AH2261" s="14">
        <v>281400</v>
      </c>
      <c r="AI2261" s="14">
        <v>0</v>
      </c>
      <c r="AJ2261" s="14">
        <v>281400</v>
      </c>
      <c r="AK2261" s="16" t="s">
        <v>8125</v>
      </c>
    </row>
    <row r="2262" spans="1:37" hidden="1" x14ac:dyDescent="0.35">
      <c r="A2262" s="159">
        <v>132380</v>
      </c>
      <c r="B2262" s="8">
        <v>4</v>
      </c>
      <c r="C2262" s="9" t="s">
        <v>85</v>
      </c>
      <c r="D2262" s="10">
        <v>44545</v>
      </c>
      <c r="E2262" s="9" t="s">
        <v>398</v>
      </c>
      <c r="F2262" s="10">
        <v>44550</v>
      </c>
      <c r="G2262" s="9" t="s">
        <v>152</v>
      </c>
      <c r="H2262" s="11" t="s">
        <v>88</v>
      </c>
      <c r="I2262" s="9" t="s">
        <v>477</v>
      </c>
      <c r="J2262" s="12" t="s">
        <v>299</v>
      </c>
      <c r="K2262" s="9"/>
      <c r="L2262" s="12" t="s">
        <v>300</v>
      </c>
      <c r="M2262" s="11" t="s">
        <v>663</v>
      </c>
      <c r="N2262" s="11"/>
      <c r="O2262" s="9" t="s">
        <v>438</v>
      </c>
      <c r="P2262" s="9" t="s">
        <v>439</v>
      </c>
      <c r="Q2262" s="11"/>
      <c r="R2262" s="9" t="s">
        <v>39</v>
      </c>
      <c r="S2262" s="9" t="s">
        <v>46</v>
      </c>
      <c r="T2262" s="13">
        <v>0.05</v>
      </c>
      <c r="U2262" s="12"/>
      <c r="V2262" s="9"/>
      <c r="W2262" s="12" t="s">
        <v>93</v>
      </c>
      <c r="X2262" s="12" t="s">
        <v>303</v>
      </c>
      <c r="Y2262" s="153" t="s">
        <v>29</v>
      </c>
      <c r="Z2262" s="11" t="s">
        <v>664</v>
      </c>
      <c r="AA2262" s="14">
        <v>0</v>
      </c>
      <c r="AB2262" s="14">
        <v>0</v>
      </c>
      <c r="AC2262" s="14">
        <v>32500</v>
      </c>
      <c r="AD2262" s="14">
        <v>0</v>
      </c>
      <c r="AE2262" s="161">
        <f>SUM(TAMPData2202[[#This Row],[2022 PE Obligations]:[2022 Paving Obligations]])</f>
        <v>32500</v>
      </c>
      <c r="AF2262" s="14">
        <v>0</v>
      </c>
      <c r="AG2262" s="14">
        <v>0</v>
      </c>
      <c r="AH2262" s="14">
        <v>32500</v>
      </c>
      <c r="AI2262" s="14">
        <v>0</v>
      </c>
      <c r="AJ2262" s="14">
        <v>32500</v>
      </c>
      <c r="AK2262" s="16" t="s">
        <v>665</v>
      </c>
    </row>
    <row r="2263" spans="1:37" ht="36" hidden="1" x14ac:dyDescent="0.35">
      <c r="A2263" s="159">
        <v>132383</v>
      </c>
      <c r="B2263" s="8">
        <v>6</v>
      </c>
      <c r="C2263" s="9" t="s">
        <v>85</v>
      </c>
      <c r="D2263" s="10">
        <v>44546</v>
      </c>
      <c r="E2263" s="9" t="s">
        <v>5969</v>
      </c>
      <c r="F2263" s="10">
        <v>44566</v>
      </c>
      <c r="G2263" s="9" t="s">
        <v>5969</v>
      </c>
      <c r="H2263" s="11" t="s">
        <v>667</v>
      </c>
      <c r="I2263" s="9"/>
      <c r="J2263" s="12"/>
      <c r="K2263" s="9"/>
      <c r="L2263" s="12" t="s">
        <v>4981</v>
      </c>
      <c r="M2263" s="11" t="s">
        <v>8126</v>
      </c>
      <c r="N2263" s="11"/>
      <c r="O2263" s="9" t="s">
        <v>5405</v>
      </c>
      <c r="P2263" s="9"/>
      <c r="Q2263" s="11"/>
      <c r="R2263" s="166" t="s">
        <v>1778</v>
      </c>
      <c r="S2263" s="9"/>
      <c r="T2263" s="15" t="s">
        <v>505</v>
      </c>
      <c r="U2263" s="12"/>
      <c r="V2263" s="9"/>
      <c r="W2263" s="12" t="s">
        <v>93</v>
      </c>
      <c r="X2263" s="12"/>
      <c r="Y2263" s="12"/>
      <c r="Z2263" s="11"/>
      <c r="AA2263" s="14">
        <v>0</v>
      </c>
      <c r="AB2263" s="14">
        <v>0</v>
      </c>
      <c r="AC2263" s="14">
        <v>246145</v>
      </c>
      <c r="AD2263" s="14">
        <v>0</v>
      </c>
      <c r="AE2263" s="161">
        <f>SUM(TAMPData2202[[#This Row],[2022 PE Obligations]:[2022 Paving Obligations]])</f>
        <v>246145</v>
      </c>
      <c r="AF2263" s="14">
        <v>0</v>
      </c>
      <c r="AG2263" s="14">
        <v>0</v>
      </c>
      <c r="AH2263" s="14">
        <v>246145</v>
      </c>
      <c r="AI2263" s="14">
        <v>0</v>
      </c>
      <c r="AJ2263" s="14">
        <v>246145</v>
      </c>
      <c r="AK2263" s="16" t="s">
        <v>8127</v>
      </c>
    </row>
    <row r="2264" spans="1:37" hidden="1" x14ac:dyDescent="0.35">
      <c r="A2264" s="159">
        <v>132389</v>
      </c>
      <c r="B2264" s="8">
        <v>1</v>
      </c>
      <c r="C2264" s="9" t="s">
        <v>85</v>
      </c>
      <c r="D2264" s="10">
        <v>44550</v>
      </c>
      <c r="E2264" s="9" t="s">
        <v>253</v>
      </c>
      <c r="F2264" s="10">
        <v>44574</v>
      </c>
      <c r="G2264" s="9" t="s">
        <v>228</v>
      </c>
      <c r="H2264" s="11" t="s">
        <v>722</v>
      </c>
      <c r="I2264" s="9"/>
      <c r="J2264" s="12"/>
      <c r="K2264" s="9"/>
      <c r="L2264" s="12"/>
      <c r="M2264" s="11" t="s">
        <v>8128</v>
      </c>
      <c r="N2264" s="11"/>
      <c r="O2264" s="9" t="s">
        <v>4183</v>
      </c>
      <c r="P2264" s="9"/>
      <c r="Q2264" s="11"/>
      <c r="R2264" s="166" t="s">
        <v>1778</v>
      </c>
      <c r="S2264" s="166" t="s">
        <v>1778</v>
      </c>
      <c r="T2264" s="15" t="s">
        <v>505</v>
      </c>
      <c r="U2264" s="12"/>
      <c r="V2264" s="9"/>
      <c r="W2264" s="12" t="s">
        <v>93</v>
      </c>
      <c r="X2264" s="12"/>
      <c r="Y2264" s="12"/>
      <c r="Z2264" s="11"/>
      <c r="AA2264" s="14">
        <v>0</v>
      </c>
      <c r="AB2264" s="14">
        <v>0</v>
      </c>
      <c r="AC2264" s="14">
        <v>0</v>
      </c>
      <c r="AD2264" s="14">
        <v>464912</v>
      </c>
      <c r="AE2264" s="161">
        <f>SUM(TAMPData2202[[#This Row],[2022 PE Obligations]:[2022 Paving Obligations]])</f>
        <v>464912</v>
      </c>
      <c r="AF2264" s="14">
        <v>0</v>
      </c>
      <c r="AG2264" s="14">
        <v>0</v>
      </c>
      <c r="AH2264" s="14">
        <v>0</v>
      </c>
      <c r="AI2264" s="14">
        <v>464912</v>
      </c>
      <c r="AJ2264" s="14">
        <v>464912</v>
      </c>
      <c r="AK2264" s="16" t="s">
        <v>8129</v>
      </c>
    </row>
    <row r="2265" spans="1:37" hidden="1" x14ac:dyDescent="0.35">
      <c r="A2265" s="159">
        <v>132390</v>
      </c>
      <c r="B2265" s="8">
        <v>1</v>
      </c>
      <c r="C2265" s="9" t="s">
        <v>85</v>
      </c>
      <c r="D2265" s="10">
        <v>44550</v>
      </c>
      <c r="E2265" s="9" t="s">
        <v>253</v>
      </c>
      <c r="F2265" s="10">
        <v>44574</v>
      </c>
      <c r="G2265" s="9" t="s">
        <v>228</v>
      </c>
      <c r="H2265" s="11" t="s">
        <v>722</v>
      </c>
      <c r="I2265" s="9"/>
      <c r="J2265" s="12"/>
      <c r="K2265" s="9"/>
      <c r="L2265" s="12"/>
      <c r="M2265" s="11" t="s">
        <v>8130</v>
      </c>
      <c r="N2265" s="11"/>
      <c r="O2265" s="9" t="s">
        <v>4183</v>
      </c>
      <c r="P2265" s="9"/>
      <c r="Q2265" s="11"/>
      <c r="R2265" s="166" t="s">
        <v>1778</v>
      </c>
      <c r="S2265" s="166" t="s">
        <v>1778</v>
      </c>
      <c r="T2265" s="15" t="s">
        <v>505</v>
      </c>
      <c r="U2265" s="12"/>
      <c r="V2265" s="9"/>
      <c r="W2265" s="12" t="s">
        <v>93</v>
      </c>
      <c r="X2265" s="12"/>
      <c r="Y2265" s="12"/>
      <c r="Z2265" s="11"/>
      <c r="AA2265" s="14">
        <v>0</v>
      </c>
      <c r="AB2265" s="14">
        <v>0</v>
      </c>
      <c r="AC2265" s="14">
        <v>0</v>
      </c>
      <c r="AD2265" s="14">
        <v>136710</v>
      </c>
      <c r="AE2265" s="161">
        <f>SUM(TAMPData2202[[#This Row],[2022 PE Obligations]:[2022 Paving Obligations]])</f>
        <v>136710</v>
      </c>
      <c r="AF2265" s="14">
        <v>0</v>
      </c>
      <c r="AG2265" s="14">
        <v>0</v>
      </c>
      <c r="AH2265" s="14">
        <v>0</v>
      </c>
      <c r="AI2265" s="14">
        <v>136710</v>
      </c>
      <c r="AJ2265" s="14">
        <v>136710</v>
      </c>
      <c r="AK2265" s="16" t="s">
        <v>8131</v>
      </c>
    </row>
    <row r="2266" spans="1:37" hidden="1" x14ac:dyDescent="0.35">
      <c r="A2266" s="159">
        <v>132391</v>
      </c>
      <c r="B2266" s="8">
        <v>3</v>
      </c>
      <c r="C2266" s="9" t="s">
        <v>85</v>
      </c>
      <c r="D2266" s="10">
        <v>44550</v>
      </c>
      <c r="E2266" s="9" t="s">
        <v>5969</v>
      </c>
      <c r="F2266" s="10">
        <v>44550</v>
      </c>
      <c r="G2266" s="9" t="s">
        <v>5969</v>
      </c>
      <c r="H2266" s="11" t="s">
        <v>140</v>
      </c>
      <c r="I2266" s="9"/>
      <c r="J2266" s="12"/>
      <c r="K2266" s="9"/>
      <c r="L2266" s="12" t="s">
        <v>4981</v>
      </c>
      <c r="M2266" s="11" t="s">
        <v>8132</v>
      </c>
      <c r="N2266" s="11"/>
      <c r="O2266" s="9" t="s">
        <v>5405</v>
      </c>
      <c r="P2266" s="9"/>
      <c r="Q2266" s="11"/>
      <c r="R2266" s="166" t="s">
        <v>1778</v>
      </c>
      <c r="S2266" s="9"/>
      <c r="T2266" s="15" t="s">
        <v>505</v>
      </c>
      <c r="U2266" s="12"/>
      <c r="V2266" s="9"/>
      <c r="W2266" s="12" t="s">
        <v>93</v>
      </c>
      <c r="X2266" s="12"/>
      <c r="Y2266" s="12"/>
      <c r="Z2266" s="11"/>
      <c r="AA2266" s="14">
        <v>0</v>
      </c>
      <c r="AB2266" s="14">
        <v>0</v>
      </c>
      <c r="AC2266" s="14">
        <v>997100</v>
      </c>
      <c r="AD2266" s="14">
        <v>0</v>
      </c>
      <c r="AE2266" s="161">
        <f>SUM(TAMPData2202[[#This Row],[2022 PE Obligations]:[2022 Paving Obligations]])</f>
        <v>997100</v>
      </c>
      <c r="AF2266" s="14">
        <v>0</v>
      </c>
      <c r="AG2266" s="14">
        <v>0</v>
      </c>
      <c r="AH2266" s="14">
        <v>997100</v>
      </c>
      <c r="AI2266" s="14">
        <v>0</v>
      </c>
      <c r="AJ2266" s="14">
        <v>997100</v>
      </c>
      <c r="AK2266" s="16" t="s">
        <v>8133</v>
      </c>
    </row>
    <row r="2267" spans="1:37" hidden="1" x14ac:dyDescent="0.35">
      <c r="A2267" s="159">
        <v>132392</v>
      </c>
      <c r="B2267" s="8">
        <v>2</v>
      </c>
      <c r="C2267" s="9" t="s">
        <v>85</v>
      </c>
      <c r="D2267" s="10">
        <v>44550</v>
      </c>
      <c r="E2267" s="9" t="s">
        <v>5969</v>
      </c>
      <c r="F2267" s="10">
        <v>44550</v>
      </c>
      <c r="G2267" s="9" t="s">
        <v>5969</v>
      </c>
      <c r="H2267" s="11" t="s">
        <v>128</v>
      </c>
      <c r="I2267" s="9"/>
      <c r="J2267" s="12"/>
      <c r="K2267" s="9"/>
      <c r="L2267" s="12" t="s">
        <v>4981</v>
      </c>
      <c r="M2267" s="11" t="s">
        <v>8134</v>
      </c>
      <c r="N2267" s="11"/>
      <c r="O2267" s="9" t="s">
        <v>5405</v>
      </c>
      <c r="P2267" s="9"/>
      <c r="Q2267" s="11"/>
      <c r="R2267" s="166" t="s">
        <v>1778</v>
      </c>
      <c r="S2267" s="9"/>
      <c r="T2267" s="15" t="s">
        <v>505</v>
      </c>
      <c r="U2267" s="12"/>
      <c r="V2267" s="9"/>
      <c r="W2267" s="12" t="s">
        <v>93</v>
      </c>
      <c r="X2267" s="12"/>
      <c r="Y2267" s="12"/>
      <c r="Z2267" s="11"/>
      <c r="AA2267" s="14">
        <v>0</v>
      </c>
      <c r="AB2267" s="14">
        <v>0</v>
      </c>
      <c r="AC2267" s="14">
        <v>419700</v>
      </c>
      <c r="AD2267" s="14">
        <v>0</v>
      </c>
      <c r="AE2267" s="161">
        <f>SUM(TAMPData2202[[#This Row],[2022 PE Obligations]:[2022 Paving Obligations]])</f>
        <v>419700</v>
      </c>
      <c r="AF2267" s="14">
        <v>0</v>
      </c>
      <c r="AG2267" s="14">
        <v>0</v>
      </c>
      <c r="AH2267" s="14">
        <v>419700</v>
      </c>
      <c r="AI2267" s="14">
        <v>0</v>
      </c>
      <c r="AJ2267" s="14">
        <v>419700</v>
      </c>
      <c r="AK2267" s="16" t="s">
        <v>8135</v>
      </c>
    </row>
    <row r="2268" spans="1:37" hidden="1" x14ac:dyDescent="0.35">
      <c r="A2268" s="159">
        <v>132407</v>
      </c>
      <c r="B2268" s="8">
        <v>1</v>
      </c>
      <c r="C2268" s="9" t="s">
        <v>85</v>
      </c>
      <c r="D2268" s="10">
        <v>44552</v>
      </c>
      <c r="E2268" s="9" t="s">
        <v>8106</v>
      </c>
      <c r="F2268" s="10">
        <v>44552</v>
      </c>
      <c r="G2268" s="9" t="s">
        <v>8106</v>
      </c>
      <c r="H2268" s="11" t="s">
        <v>2232</v>
      </c>
      <c r="I2268" s="9"/>
      <c r="J2268" s="12"/>
      <c r="K2268" s="9"/>
      <c r="L2268" s="12" t="s">
        <v>4981</v>
      </c>
      <c r="M2268" s="11" t="s">
        <v>8136</v>
      </c>
      <c r="N2268" s="11"/>
      <c r="O2268" s="9" t="s">
        <v>5405</v>
      </c>
      <c r="P2268" s="9"/>
      <c r="Q2268" s="11"/>
      <c r="R2268" s="166" t="s">
        <v>1778</v>
      </c>
      <c r="S2268" s="9"/>
      <c r="T2268" s="15" t="s">
        <v>505</v>
      </c>
      <c r="U2268" s="12"/>
      <c r="V2268" s="9"/>
      <c r="W2268" s="12" t="s">
        <v>93</v>
      </c>
      <c r="X2268" s="12"/>
      <c r="Y2268" s="12"/>
      <c r="Z2268" s="11"/>
      <c r="AA2268" s="14">
        <v>0</v>
      </c>
      <c r="AB2268" s="14">
        <v>0</v>
      </c>
      <c r="AC2268" s="14">
        <v>380500</v>
      </c>
      <c r="AD2268" s="14">
        <v>0</v>
      </c>
      <c r="AE2268" s="161">
        <f>SUM(TAMPData2202[[#This Row],[2022 PE Obligations]:[2022 Paving Obligations]])</f>
        <v>380500</v>
      </c>
      <c r="AF2268" s="14">
        <v>0</v>
      </c>
      <c r="AG2268" s="14">
        <v>0</v>
      </c>
      <c r="AH2268" s="14">
        <v>380500</v>
      </c>
      <c r="AI2268" s="14">
        <v>0</v>
      </c>
      <c r="AJ2268" s="14">
        <v>380500</v>
      </c>
      <c r="AK2268" s="16" t="s">
        <v>8137</v>
      </c>
    </row>
    <row r="2269" spans="1:37" ht="36" hidden="1" x14ac:dyDescent="0.35">
      <c r="A2269" s="159">
        <v>132410</v>
      </c>
      <c r="B2269" s="8">
        <v>6</v>
      </c>
      <c r="C2269" s="9" t="s">
        <v>85</v>
      </c>
      <c r="D2269" s="10">
        <v>44558</v>
      </c>
      <c r="E2269" s="9" t="s">
        <v>98</v>
      </c>
      <c r="F2269" s="10">
        <v>44558</v>
      </c>
      <c r="G2269" s="9" t="s">
        <v>98</v>
      </c>
      <c r="H2269" s="11" t="s">
        <v>667</v>
      </c>
      <c r="I2269" s="9"/>
      <c r="J2269" s="12"/>
      <c r="K2269" s="9"/>
      <c r="L2269" s="12"/>
      <c r="M2269" s="11" t="s">
        <v>8138</v>
      </c>
      <c r="N2269" s="11" t="s">
        <v>8139</v>
      </c>
      <c r="O2269" s="9" t="s">
        <v>103</v>
      </c>
      <c r="P2269" s="9" t="s">
        <v>453</v>
      </c>
      <c r="Q2269" s="11"/>
      <c r="R2269" s="166" t="s">
        <v>1778</v>
      </c>
      <c r="S2269" s="166" t="s">
        <v>1778</v>
      </c>
      <c r="T2269" s="15" t="s">
        <v>505</v>
      </c>
      <c r="U2269" s="12"/>
      <c r="V2269" s="9"/>
      <c r="W2269" s="12" t="s">
        <v>93</v>
      </c>
      <c r="X2269" s="12"/>
      <c r="Y2269" s="12"/>
      <c r="Z2269" s="11"/>
      <c r="AA2269" s="14">
        <v>174857.01</v>
      </c>
      <c r="AB2269" s="14">
        <v>0</v>
      </c>
      <c r="AC2269" s="14">
        <v>0</v>
      </c>
      <c r="AD2269" s="14">
        <v>0</v>
      </c>
      <c r="AE2269" s="161">
        <f>SUM(TAMPData2202[[#This Row],[2022 PE Obligations]:[2022 Paving Obligations]])</f>
        <v>174857.01</v>
      </c>
      <c r="AF2269" s="14">
        <v>174857.01</v>
      </c>
      <c r="AG2269" s="14">
        <v>0</v>
      </c>
      <c r="AH2269" s="14">
        <v>0</v>
      </c>
      <c r="AI2269" s="14">
        <v>0</v>
      </c>
      <c r="AJ2269" s="14">
        <v>174857.01</v>
      </c>
      <c r="AK2269" s="16"/>
    </row>
    <row r="2270" spans="1:37" hidden="1" x14ac:dyDescent="0.35">
      <c r="A2270" s="159">
        <v>132411</v>
      </c>
      <c r="B2270" s="8">
        <v>1</v>
      </c>
      <c r="C2270" s="9" t="s">
        <v>85</v>
      </c>
      <c r="D2270" s="10">
        <v>44558</v>
      </c>
      <c r="E2270" s="9" t="s">
        <v>87</v>
      </c>
      <c r="F2270" s="10">
        <v>44558</v>
      </c>
      <c r="G2270" s="9" t="s">
        <v>98</v>
      </c>
      <c r="H2270" s="11" t="s">
        <v>2232</v>
      </c>
      <c r="I2270" s="9"/>
      <c r="J2270" s="12"/>
      <c r="K2270" s="9"/>
      <c r="L2270" s="12"/>
      <c r="M2270" s="11" t="s">
        <v>8140</v>
      </c>
      <c r="N2270" s="11" t="s">
        <v>8141</v>
      </c>
      <c r="O2270" s="9" t="s">
        <v>103</v>
      </c>
      <c r="P2270" s="9" t="s">
        <v>453</v>
      </c>
      <c r="Q2270" s="11"/>
      <c r="R2270" s="166" t="s">
        <v>1778</v>
      </c>
      <c r="S2270" s="166" t="s">
        <v>1778</v>
      </c>
      <c r="T2270" s="15" t="s">
        <v>505</v>
      </c>
      <c r="U2270" s="12"/>
      <c r="V2270" s="9"/>
      <c r="W2270" s="12" t="s">
        <v>93</v>
      </c>
      <c r="X2270" s="12"/>
      <c r="Y2270" s="12"/>
      <c r="Z2270" s="11"/>
      <c r="AA2270" s="14">
        <v>10000</v>
      </c>
      <c r="AB2270" s="14">
        <v>0</v>
      </c>
      <c r="AC2270" s="14">
        <v>0</v>
      </c>
      <c r="AD2270" s="14">
        <v>0</v>
      </c>
      <c r="AE2270" s="161">
        <f>SUM(TAMPData2202[[#This Row],[2022 PE Obligations]:[2022 Paving Obligations]])</f>
        <v>10000</v>
      </c>
      <c r="AF2270" s="14">
        <v>10000</v>
      </c>
      <c r="AG2270" s="14">
        <v>0</v>
      </c>
      <c r="AH2270" s="14">
        <v>0</v>
      </c>
      <c r="AI2270" s="14">
        <v>0</v>
      </c>
      <c r="AJ2270" s="14">
        <v>10000</v>
      </c>
      <c r="AK2270" s="16"/>
    </row>
    <row r="2271" spans="1:37" hidden="1" x14ac:dyDescent="0.35">
      <c r="A2271" s="159">
        <v>132412</v>
      </c>
      <c r="B2271" s="8">
        <v>2</v>
      </c>
      <c r="C2271" s="9" t="s">
        <v>85</v>
      </c>
      <c r="D2271" s="10">
        <v>44558</v>
      </c>
      <c r="E2271" s="9" t="s">
        <v>87</v>
      </c>
      <c r="F2271" s="10">
        <v>44558</v>
      </c>
      <c r="G2271" s="9" t="s">
        <v>98</v>
      </c>
      <c r="H2271" s="11" t="s">
        <v>1888</v>
      </c>
      <c r="I2271" s="9"/>
      <c r="J2271" s="12"/>
      <c r="K2271" s="9"/>
      <c r="L2271" s="12"/>
      <c r="M2271" s="11" t="s">
        <v>8142</v>
      </c>
      <c r="N2271" s="11" t="s">
        <v>8141</v>
      </c>
      <c r="O2271" s="9" t="s">
        <v>103</v>
      </c>
      <c r="P2271" s="9" t="s">
        <v>453</v>
      </c>
      <c r="Q2271" s="11"/>
      <c r="R2271" s="166" t="s">
        <v>1778</v>
      </c>
      <c r="S2271" s="166" t="s">
        <v>1778</v>
      </c>
      <c r="T2271" s="15" t="s">
        <v>505</v>
      </c>
      <c r="U2271" s="12"/>
      <c r="V2271" s="9"/>
      <c r="W2271" s="12" t="s">
        <v>93</v>
      </c>
      <c r="X2271" s="12"/>
      <c r="Y2271" s="12"/>
      <c r="Z2271" s="11"/>
      <c r="AA2271" s="14">
        <v>10000</v>
      </c>
      <c r="AB2271" s="14">
        <v>0</v>
      </c>
      <c r="AC2271" s="14">
        <v>0</v>
      </c>
      <c r="AD2271" s="14">
        <v>0</v>
      </c>
      <c r="AE2271" s="161">
        <f>SUM(TAMPData2202[[#This Row],[2022 PE Obligations]:[2022 Paving Obligations]])</f>
        <v>10000</v>
      </c>
      <c r="AF2271" s="14">
        <v>10000</v>
      </c>
      <c r="AG2271" s="14">
        <v>0</v>
      </c>
      <c r="AH2271" s="14">
        <v>0</v>
      </c>
      <c r="AI2271" s="14">
        <v>0</v>
      </c>
      <c r="AJ2271" s="14">
        <v>10000</v>
      </c>
      <c r="AK2271" s="16"/>
    </row>
    <row r="2272" spans="1:37" hidden="1" x14ac:dyDescent="0.35">
      <c r="A2272" s="159">
        <v>132413</v>
      </c>
      <c r="B2272" s="8">
        <v>3</v>
      </c>
      <c r="C2272" s="9" t="s">
        <v>85</v>
      </c>
      <c r="D2272" s="10">
        <v>44558</v>
      </c>
      <c r="E2272" s="9" t="s">
        <v>87</v>
      </c>
      <c r="F2272" s="10">
        <v>44558</v>
      </c>
      <c r="G2272" s="9" t="s">
        <v>87</v>
      </c>
      <c r="H2272" s="11" t="s">
        <v>1839</v>
      </c>
      <c r="I2272" s="9"/>
      <c r="J2272" s="12"/>
      <c r="K2272" s="9"/>
      <c r="L2272" s="12"/>
      <c r="M2272" s="11" t="s">
        <v>8143</v>
      </c>
      <c r="N2272" s="11" t="s">
        <v>8141</v>
      </c>
      <c r="O2272" s="9" t="s">
        <v>103</v>
      </c>
      <c r="P2272" s="9"/>
      <c r="Q2272" s="11"/>
      <c r="R2272" s="166" t="s">
        <v>1778</v>
      </c>
      <c r="S2272" s="166" t="s">
        <v>1778</v>
      </c>
      <c r="T2272" s="15" t="s">
        <v>505</v>
      </c>
      <c r="U2272" s="12"/>
      <c r="V2272" s="9"/>
      <c r="W2272" s="12" t="s">
        <v>93</v>
      </c>
      <c r="X2272" s="12"/>
      <c r="Y2272" s="12"/>
      <c r="Z2272" s="11"/>
      <c r="AA2272" s="14">
        <v>10000</v>
      </c>
      <c r="AB2272" s="14">
        <v>0</v>
      </c>
      <c r="AC2272" s="14">
        <v>0</v>
      </c>
      <c r="AD2272" s="14">
        <v>0</v>
      </c>
      <c r="AE2272" s="161">
        <f>SUM(TAMPData2202[[#This Row],[2022 PE Obligations]:[2022 Paving Obligations]])</f>
        <v>10000</v>
      </c>
      <c r="AF2272" s="14">
        <v>10000</v>
      </c>
      <c r="AG2272" s="14">
        <v>0</v>
      </c>
      <c r="AH2272" s="14">
        <v>0</v>
      </c>
      <c r="AI2272" s="14">
        <v>0</v>
      </c>
      <c r="AJ2272" s="14">
        <v>10000</v>
      </c>
      <c r="AK2272" s="16"/>
    </row>
    <row r="2273" spans="1:37" hidden="1" x14ac:dyDescent="0.35">
      <c r="A2273" s="159">
        <v>132414</v>
      </c>
      <c r="B2273" s="8">
        <v>4</v>
      </c>
      <c r="C2273" s="9" t="s">
        <v>85</v>
      </c>
      <c r="D2273" s="10">
        <v>44558</v>
      </c>
      <c r="E2273" s="9" t="s">
        <v>87</v>
      </c>
      <c r="F2273" s="10">
        <v>44558</v>
      </c>
      <c r="G2273" s="9" t="s">
        <v>87</v>
      </c>
      <c r="H2273" s="11" t="s">
        <v>1760</v>
      </c>
      <c r="I2273" s="9"/>
      <c r="J2273" s="12"/>
      <c r="K2273" s="9"/>
      <c r="L2273" s="12"/>
      <c r="M2273" s="11" t="s">
        <v>8144</v>
      </c>
      <c r="N2273" s="11" t="s">
        <v>8141</v>
      </c>
      <c r="O2273" s="9" t="s">
        <v>103</v>
      </c>
      <c r="P2273" s="9"/>
      <c r="Q2273" s="11"/>
      <c r="R2273" s="166" t="s">
        <v>1778</v>
      </c>
      <c r="S2273" s="166" t="s">
        <v>1778</v>
      </c>
      <c r="T2273" s="15" t="s">
        <v>505</v>
      </c>
      <c r="U2273" s="12"/>
      <c r="V2273" s="9"/>
      <c r="W2273" s="12" t="s">
        <v>93</v>
      </c>
      <c r="X2273" s="12"/>
      <c r="Y2273" s="12"/>
      <c r="Z2273" s="11"/>
      <c r="AA2273" s="14">
        <v>10000</v>
      </c>
      <c r="AB2273" s="14">
        <v>0</v>
      </c>
      <c r="AC2273" s="14">
        <v>0</v>
      </c>
      <c r="AD2273" s="14">
        <v>0</v>
      </c>
      <c r="AE2273" s="161">
        <f>SUM(TAMPData2202[[#This Row],[2022 PE Obligations]:[2022 Paving Obligations]])</f>
        <v>10000</v>
      </c>
      <c r="AF2273" s="14">
        <v>10000</v>
      </c>
      <c r="AG2273" s="14">
        <v>0</v>
      </c>
      <c r="AH2273" s="14">
        <v>0</v>
      </c>
      <c r="AI2273" s="14">
        <v>0</v>
      </c>
      <c r="AJ2273" s="14">
        <v>10000</v>
      </c>
      <c r="AK2273" s="16"/>
    </row>
    <row r="2274" spans="1:37" hidden="1" x14ac:dyDescent="0.35">
      <c r="A2274" s="159">
        <v>132416</v>
      </c>
      <c r="B2274" s="8">
        <v>2</v>
      </c>
      <c r="C2274" s="9" t="s">
        <v>122</v>
      </c>
      <c r="D2274" s="10">
        <v>44558</v>
      </c>
      <c r="E2274" s="9" t="s">
        <v>98</v>
      </c>
      <c r="F2274" s="10">
        <v>44580</v>
      </c>
      <c r="G2274" s="9" t="s">
        <v>143</v>
      </c>
      <c r="H2274" s="11" t="s">
        <v>128</v>
      </c>
      <c r="I2274" s="9" t="s">
        <v>1709</v>
      </c>
      <c r="J2274" s="12" t="s">
        <v>101</v>
      </c>
      <c r="K2274" s="9"/>
      <c r="L2274" s="12" t="s">
        <v>101</v>
      </c>
      <c r="M2274" s="11" t="s">
        <v>8145</v>
      </c>
      <c r="N2274" s="11" t="s">
        <v>8146</v>
      </c>
      <c r="O2274" s="9" t="s">
        <v>119</v>
      </c>
      <c r="P2274" s="9" t="s">
        <v>104</v>
      </c>
      <c r="Q2274" s="11"/>
      <c r="R2274" s="166" t="s">
        <v>105</v>
      </c>
      <c r="S2274" s="166" t="s">
        <v>45</v>
      </c>
      <c r="T2274" s="13">
        <v>0</v>
      </c>
      <c r="U2274" s="10">
        <v>44573</v>
      </c>
      <c r="V2274" s="9"/>
      <c r="W2274" s="12" t="s">
        <v>93</v>
      </c>
      <c r="X2274" s="12" t="s">
        <v>103</v>
      </c>
      <c r="Y2274" s="12"/>
      <c r="Z2274" s="11"/>
      <c r="AA2274" s="14">
        <v>0</v>
      </c>
      <c r="AB2274" s="14">
        <v>0</v>
      </c>
      <c r="AC2274" s="14">
        <v>988890</v>
      </c>
      <c r="AD2274" s="14">
        <v>0</v>
      </c>
      <c r="AE2274" s="161">
        <f>SUM(TAMPData2202[[#This Row],[2022 PE Obligations]:[2022 Paving Obligations]])</f>
        <v>988890</v>
      </c>
      <c r="AF2274" s="14">
        <v>0</v>
      </c>
      <c r="AG2274" s="14">
        <v>0</v>
      </c>
      <c r="AH2274" s="14">
        <v>988890</v>
      </c>
      <c r="AI2274" s="14">
        <v>0</v>
      </c>
      <c r="AJ2274" s="14">
        <v>988890</v>
      </c>
      <c r="AK2274" s="16" t="s">
        <v>8147</v>
      </c>
    </row>
    <row r="2275" spans="1:37" hidden="1" x14ac:dyDescent="0.35">
      <c r="A2275" s="159">
        <v>132417</v>
      </c>
      <c r="B2275" s="8">
        <v>1</v>
      </c>
      <c r="C2275" s="9" t="s">
        <v>85</v>
      </c>
      <c r="D2275" s="10">
        <v>44565</v>
      </c>
      <c r="E2275" s="9" t="s">
        <v>8106</v>
      </c>
      <c r="F2275" s="10">
        <v>44565</v>
      </c>
      <c r="G2275" s="9" t="s">
        <v>8106</v>
      </c>
      <c r="H2275" s="11" t="s">
        <v>2232</v>
      </c>
      <c r="I2275" s="9"/>
      <c r="J2275" s="12"/>
      <c r="K2275" s="9"/>
      <c r="L2275" s="12" t="s">
        <v>4981</v>
      </c>
      <c r="M2275" s="11" t="s">
        <v>8148</v>
      </c>
      <c r="N2275" s="11"/>
      <c r="O2275" s="9" t="s">
        <v>5405</v>
      </c>
      <c r="P2275" s="9"/>
      <c r="Q2275" s="11"/>
      <c r="R2275" s="166" t="s">
        <v>1778</v>
      </c>
      <c r="S2275" s="9"/>
      <c r="T2275" s="15" t="s">
        <v>505</v>
      </c>
      <c r="U2275" s="12"/>
      <c r="V2275" s="9"/>
      <c r="W2275" s="12" t="s">
        <v>93</v>
      </c>
      <c r="X2275" s="12"/>
      <c r="Y2275" s="12"/>
      <c r="Z2275" s="11"/>
      <c r="AA2275" s="14">
        <v>0</v>
      </c>
      <c r="AB2275" s="14">
        <v>0</v>
      </c>
      <c r="AC2275" s="14">
        <v>170500</v>
      </c>
      <c r="AD2275" s="14">
        <v>0</v>
      </c>
      <c r="AE2275" s="161">
        <f>SUM(TAMPData2202[[#This Row],[2022 PE Obligations]:[2022 Paving Obligations]])</f>
        <v>170500</v>
      </c>
      <c r="AF2275" s="14">
        <v>0</v>
      </c>
      <c r="AG2275" s="14">
        <v>0</v>
      </c>
      <c r="AH2275" s="14">
        <v>170500</v>
      </c>
      <c r="AI2275" s="14">
        <v>0</v>
      </c>
      <c r="AJ2275" s="14">
        <v>170500</v>
      </c>
      <c r="AK2275" s="16" t="s">
        <v>8149</v>
      </c>
    </row>
    <row r="2276" spans="1:37" hidden="1" x14ac:dyDescent="0.35">
      <c r="A2276" s="159">
        <v>132418</v>
      </c>
      <c r="B2276" s="8">
        <v>1</v>
      </c>
      <c r="C2276" s="9" t="s">
        <v>85</v>
      </c>
      <c r="D2276" s="10">
        <v>44566</v>
      </c>
      <c r="E2276" s="9" t="s">
        <v>189</v>
      </c>
      <c r="F2276" s="10">
        <v>44587</v>
      </c>
      <c r="G2276" s="9" t="s">
        <v>537</v>
      </c>
      <c r="H2276" s="11" t="s">
        <v>297</v>
      </c>
      <c r="I2276" s="9" t="s">
        <v>298</v>
      </c>
      <c r="J2276" s="12" t="s">
        <v>299</v>
      </c>
      <c r="K2276" s="9" t="s">
        <v>574</v>
      </c>
      <c r="L2276" s="12" t="s">
        <v>300</v>
      </c>
      <c r="M2276" s="11" t="s">
        <v>575</v>
      </c>
      <c r="N2276" s="11"/>
      <c r="O2276" s="9" t="s">
        <v>40</v>
      </c>
      <c r="P2276" s="9" t="s">
        <v>166</v>
      </c>
      <c r="Q2276" s="11"/>
      <c r="R2276" s="9" t="s">
        <v>39</v>
      </c>
      <c r="S2276" s="9" t="s">
        <v>45</v>
      </c>
      <c r="T2276" s="13">
        <v>0</v>
      </c>
      <c r="U2276" s="12"/>
      <c r="V2276" s="9"/>
      <c r="W2276" s="12" t="s">
        <v>93</v>
      </c>
      <c r="X2276" s="12" t="s">
        <v>103</v>
      </c>
      <c r="Y2276" s="153" t="s">
        <v>29</v>
      </c>
      <c r="Z2276" s="11" t="s">
        <v>576</v>
      </c>
      <c r="AA2276" s="14">
        <v>20000</v>
      </c>
      <c r="AB2276" s="14">
        <v>0</v>
      </c>
      <c r="AC2276" s="14">
        <v>0</v>
      </c>
      <c r="AD2276" s="14">
        <v>0</v>
      </c>
      <c r="AE2276" s="161">
        <f>SUM(TAMPData2202[[#This Row],[2022 PE Obligations]:[2022 Paving Obligations]])</f>
        <v>20000</v>
      </c>
      <c r="AF2276" s="14">
        <v>20000</v>
      </c>
      <c r="AG2276" s="14">
        <v>0</v>
      </c>
      <c r="AH2276" s="14">
        <v>0</v>
      </c>
      <c r="AI2276" s="14">
        <v>0</v>
      </c>
      <c r="AJ2276" s="14">
        <v>20000</v>
      </c>
      <c r="AK2276" s="16"/>
    </row>
    <row r="2277" spans="1:37" hidden="1" x14ac:dyDescent="0.35">
      <c r="A2277" s="159">
        <v>132419</v>
      </c>
      <c r="B2277" s="8">
        <v>4</v>
      </c>
      <c r="C2277" s="9" t="s">
        <v>85</v>
      </c>
      <c r="D2277" s="10">
        <v>44566</v>
      </c>
      <c r="E2277" s="9" t="s">
        <v>189</v>
      </c>
      <c r="F2277" s="10">
        <v>44601</v>
      </c>
      <c r="G2277" s="9" t="s">
        <v>152</v>
      </c>
      <c r="H2277" s="11" t="s">
        <v>489</v>
      </c>
      <c r="I2277" s="9" t="s">
        <v>477</v>
      </c>
      <c r="J2277" s="12" t="s">
        <v>299</v>
      </c>
      <c r="K2277" s="9" t="s">
        <v>491</v>
      </c>
      <c r="L2277" s="12" t="s">
        <v>300</v>
      </c>
      <c r="M2277" s="11" t="s">
        <v>492</v>
      </c>
      <c r="N2277" s="11"/>
      <c r="O2277" s="9" t="s">
        <v>40</v>
      </c>
      <c r="P2277" s="9" t="s">
        <v>166</v>
      </c>
      <c r="Q2277" s="11"/>
      <c r="R2277" s="9" t="s">
        <v>39</v>
      </c>
      <c r="S2277" s="9" t="s">
        <v>45</v>
      </c>
      <c r="T2277" s="13">
        <v>0.05</v>
      </c>
      <c r="U2277" s="12"/>
      <c r="V2277" s="9"/>
      <c r="W2277" s="12" t="s">
        <v>93</v>
      </c>
      <c r="X2277" s="12" t="s">
        <v>186</v>
      </c>
      <c r="Y2277" s="153" t="s">
        <v>29</v>
      </c>
      <c r="Z2277" s="11" t="s">
        <v>493</v>
      </c>
      <c r="AA2277" s="14">
        <v>20000</v>
      </c>
      <c r="AB2277" s="14">
        <v>0</v>
      </c>
      <c r="AC2277" s="14">
        <v>0</v>
      </c>
      <c r="AD2277" s="14">
        <v>0</v>
      </c>
      <c r="AE2277" s="161">
        <f>SUM(TAMPData2202[[#This Row],[2022 PE Obligations]:[2022 Paving Obligations]])</f>
        <v>20000</v>
      </c>
      <c r="AF2277" s="14">
        <v>20000</v>
      </c>
      <c r="AG2277" s="14">
        <v>0</v>
      </c>
      <c r="AH2277" s="14">
        <v>0</v>
      </c>
      <c r="AI2277" s="14">
        <v>0</v>
      </c>
      <c r="AJ2277" s="14">
        <v>20000</v>
      </c>
      <c r="AK2277" s="16"/>
    </row>
    <row r="2278" spans="1:37" hidden="1" x14ac:dyDescent="0.35">
      <c r="A2278" s="159">
        <v>132420</v>
      </c>
      <c r="B2278" s="8">
        <v>1</v>
      </c>
      <c r="C2278" s="9" t="s">
        <v>85</v>
      </c>
      <c r="D2278" s="10">
        <v>44566</v>
      </c>
      <c r="E2278" s="9" t="s">
        <v>189</v>
      </c>
      <c r="F2278" s="10">
        <v>44601</v>
      </c>
      <c r="G2278" s="9" t="s">
        <v>152</v>
      </c>
      <c r="H2278" s="11" t="s">
        <v>297</v>
      </c>
      <c r="I2278" s="9" t="s">
        <v>298</v>
      </c>
      <c r="J2278" s="12" t="s">
        <v>299</v>
      </c>
      <c r="K2278" s="9" t="s">
        <v>577</v>
      </c>
      <c r="L2278" s="12" t="s">
        <v>300</v>
      </c>
      <c r="M2278" s="11" t="s">
        <v>578</v>
      </c>
      <c r="N2278" s="11"/>
      <c r="O2278" s="9" t="s">
        <v>40</v>
      </c>
      <c r="P2278" s="9" t="s">
        <v>166</v>
      </c>
      <c r="Q2278" s="11"/>
      <c r="R2278" s="9" t="s">
        <v>39</v>
      </c>
      <c r="S2278" s="9" t="s">
        <v>45</v>
      </c>
      <c r="T2278" s="13">
        <v>5.1999999999999998E-2</v>
      </c>
      <c r="U2278" s="12"/>
      <c r="V2278" s="9"/>
      <c r="W2278" s="12" t="s">
        <v>93</v>
      </c>
      <c r="X2278" s="12" t="s">
        <v>103</v>
      </c>
      <c r="Y2278" s="153" t="s">
        <v>29</v>
      </c>
      <c r="Z2278" s="11" t="s">
        <v>579</v>
      </c>
      <c r="AA2278" s="14">
        <v>20000</v>
      </c>
      <c r="AB2278" s="14">
        <v>0</v>
      </c>
      <c r="AC2278" s="14">
        <v>0</v>
      </c>
      <c r="AD2278" s="14">
        <v>0</v>
      </c>
      <c r="AE2278" s="161">
        <f>SUM(TAMPData2202[[#This Row],[2022 PE Obligations]:[2022 Paving Obligations]])</f>
        <v>20000</v>
      </c>
      <c r="AF2278" s="14">
        <v>20000</v>
      </c>
      <c r="AG2278" s="14">
        <v>0</v>
      </c>
      <c r="AH2278" s="14">
        <v>0</v>
      </c>
      <c r="AI2278" s="14">
        <v>0</v>
      </c>
      <c r="AJ2278" s="14">
        <v>20000</v>
      </c>
      <c r="AK2278" s="16"/>
    </row>
    <row r="2279" spans="1:37" hidden="1" x14ac:dyDescent="0.35">
      <c r="A2279" s="159">
        <v>132421</v>
      </c>
      <c r="B2279" s="8">
        <v>4</v>
      </c>
      <c r="C2279" s="9" t="s">
        <v>85</v>
      </c>
      <c r="D2279" s="10">
        <v>44566</v>
      </c>
      <c r="E2279" s="9" t="s">
        <v>189</v>
      </c>
      <c r="F2279" s="10">
        <v>44587</v>
      </c>
      <c r="G2279" s="9" t="s">
        <v>537</v>
      </c>
      <c r="H2279" s="11" t="s">
        <v>489</v>
      </c>
      <c r="I2279" s="9" t="s">
        <v>1522</v>
      </c>
      <c r="J2279" s="12" t="s">
        <v>101</v>
      </c>
      <c r="K2279" s="9"/>
      <c r="L2279" s="12" t="s">
        <v>101</v>
      </c>
      <c r="M2279" s="11" t="s">
        <v>1523</v>
      </c>
      <c r="N2279" s="11"/>
      <c r="O2279" s="9" t="s">
        <v>40</v>
      </c>
      <c r="P2279" s="9" t="s">
        <v>166</v>
      </c>
      <c r="Q2279" s="11"/>
      <c r="R2279" s="9" t="s">
        <v>39</v>
      </c>
      <c r="S2279" s="9" t="s">
        <v>45</v>
      </c>
      <c r="T2279" s="13">
        <v>0</v>
      </c>
      <c r="U2279" s="12"/>
      <c r="V2279" s="9"/>
      <c r="W2279" s="12" t="s">
        <v>93</v>
      </c>
      <c r="X2279" s="12" t="s">
        <v>103</v>
      </c>
      <c r="Y2279" s="153" t="s">
        <v>32</v>
      </c>
      <c r="Z2279" s="11" t="s">
        <v>1524</v>
      </c>
      <c r="AA2279" s="14">
        <v>20000</v>
      </c>
      <c r="AB2279" s="14">
        <v>0</v>
      </c>
      <c r="AC2279" s="14">
        <v>0</v>
      </c>
      <c r="AD2279" s="14">
        <v>0</v>
      </c>
      <c r="AE2279" s="161">
        <f>SUM(TAMPData2202[[#This Row],[2022 PE Obligations]:[2022 Paving Obligations]])</f>
        <v>20000</v>
      </c>
      <c r="AF2279" s="14">
        <v>20000</v>
      </c>
      <c r="AG2279" s="14">
        <v>0</v>
      </c>
      <c r="AH2279" s="14">
        <v>0</v>
      </c>
      <c r="AI2279" s="14">
        <v>0</v>
      </c>
      <c r="AJ2279" s="14">
        <v>20000</v>
      </c>
      <c r="AK2279" s="16"/>
    </row>
    <row r="2280" spans="1:37" hidden="1" x14ac:dyDescent="0.35">
      <c r="A2280" s="159">
        <v>132422</v>
      </c>
      <c r="B2280" s="8">
        <v>3</v>
      </c>
      <c r="C2280" s="9" t="s">
        <v>85</v>
      </c>
      <c r="D2280" s="10">
        <v>44566</v>
      </c>
      <c r="E2280" s="9" t="s">
        <v>189</v>
      </c>
      <c r="F2280" s="10">
        <v>44587</v>
      </c>
      <c r="G2280" s="9" t="s">
        <v>537</v>
      </c>
      <c r="H2280" s="11" t="s">
        <v>140</v>
      </c>
      <c r="I2280" s="9" t="s">
        <v>1525</v>
      </c>
      <c r="J2280" s="12" t="s">
        <v>101</v>
      </c>
      <c r="K2280" s="9"/>
      <c r="L2280" s="12" t="s">
        <v>101</v>
      </c>
      <c r="M2280" s="11" t="s">
        <v>1526</v>
      </c>
      <c r="N2280" s="11"/>
      <c r="O2280" s="9" t="s">
        <v>40</v>
      </c>
      <c r="P2280" s="9" t="s">
        <v>166</v>
      </c>
      <c r="Q2280" s="11"/>
      <c r="R2280" s="9" t="s">
        <v>39</v>
      </c>
      <c r="S2280" s="9" t="s">
        <v>45</v>
      </c>
      <c r="T2280" s="13">
        <v>0</v>
      </c>
      <c r="U2280" s="12"/>
      <c r="V2280" s="9"/>
      <c r="W2280" s="12" t="s">
        <v>93</v>
      </c>
      <c r="X2280" s="12" t="s">
        <v>103</v>
      </c>
      <c r="Y2280" s="153" t="s">
        <v>32</v>
      </c>
      <c r="Z2280" s="11" t="s">
        <v>1527</v>
      </c>
      <c r="AA2280" s="14">
        <v>20000</v>
      </c>
      <c r="AB2280" s="14">
        <v>0</v>
      </c>
      <c r="AC2280" s="14">
        <v>0</v>
      </c>
      <c r="AD2280" s="14">
        <v>0</v>
      </c>
      <c r="AE2280" s="161">
        <f>SUM(TAMPData2202[[#This Row],[2022 PE Obligations]:[2022 Paving Obligations]])</f>
        <v>20000</v>
      </c>
      <c r="AF2280" s="14">
        <v>20000</v>
      </c>
      <c r="AG2280" s="14">
        <v>0</v>
      </c>
      <c r="AH2280" s="14">
        <v>0</v>
      </c>
      <c r="AI2280" s="14">
        <v>0</v>
      </c>
      <c r="AJ2280" s="14">
        <v>20000</v>
      </c>
      <c r="AK2280" s="16"/>
    </row>
    <row r="2281" spans="1:37" hidden="1" x14ac:dyDescent="0.35">
      <c r="A2281" s="159">
        <v>132423</v>
      </c>
      <c r="B2281" s="8">
        <v>2</v>
      </c>
      <c r="C2281" s="9" t="s">
        <v>85</v>
      </c>
      <c r="D2281" s="10">
        <v>44566</v>
      </c>
      <c r="E2281" s="9" t="s">
        <v>189</v>
      </c>
      <c r="F2281" s="10">
        <v>44587</v>
      </c>
      <c r="G2281" s="9" t="s">
        <v>537</v>
      </c>
      <c r="H2281" s="11" t="s">
        <v>236</v>
      </c>
      <c r="I2281" s="9" t="s">
        <v>1528</v>
      </c>
      <c r="J2281" s="12" t="s">
        <v>101</v>
      </c>
      <c r="K2281" s="9"/>
      <c r="L2281" s="12" t="s">
        <v>101</v>
      </c>
      <c r="M2281" s="11" t="s">
        <v>1529</v>
      </c>
      <c r="N2281" s="11"/>
      <c r="O2281" s="9" t="s">
        <v>40</v>
      </c>
      <c r="P2281" s="9" t="s">
        <v>166</v>
      </c>
      <c r="Q2281" s="11"/>
      <c r="R2281" s="9" t="s">
        <v>39</v>
      </c>
      <c r="S2281" s="9" t="s">
        <v>45</v>
      </c>
      <c r="T2281" s="13">
        <v>0</v>
      </c>
      <c r="U2281" s="12"/>
      <c r="V2281" s="9"/>
      <c r="W2281" s="12" t="s">
        <v>93</v>
      </c>
      <c r="X2281" s="12" t="s">
        <v>103</v>
      </c>
      <c r="Y2281" s="153" t="s">
        <v>32</v>
      </c>
      <c r="Z2281" s="11" t="s">
        <v>1530</v>
      </c>
      <c r="AA2281" s="14">
        <v>20000</v>
      </c>
      <c r="AB2281" s="14">
        <v>0</v>
      </c>
      <c r="AC2281" s="14">
        <v>0</v>
      </c>
      <c r="AD2281" s="14">
        <v>0</v>
      </c>
      <c r="AE2281" s="161">
        <f>SUM(TAMPData2202[[#This Row],[2022 PE Obligations]:[2022 Paving Obligations]])</f>
        <v>20000</v>
      </c>
      <c r="AF2281" s="14">
        <v>20000</v>
      </c>
      <c r="AG2281" s="14">
        <v>0</v>
      </c>
      <c r="AH2281" s="14">
        <v>0</v>
      </c>
      <c r="AI2281" s="14">
        <v>0</v>
      </c>
      <c r="AJ2281" s="14">
        <v>20000</v>
      </c>
      <c r="AK2281" s="16"/>
    </row>
    <row r="2282" spans="1:37" hidden="1" x14ac:dyDescent="0.35">
      <c r="A2282" s="159">
        <v>132424</v>
      </c>
      <c r="B2282" s="8">
        <v>2</v>
      </c>
      <c r="C2282" s="9" t="s">
        <v>85</v>
      </c>
      <c r="D2282" s="10">
        <v>44567</v>
      </c>
      <c r="E2282" s="9" t="s">
        <v>1132</v>
      </c>
      <c r="F2282" s="10">
        <v>44587</v>
      </c>
      <c r="G2282" s="9" t="s">
        <v>537</v>
      </c>
      <c r="H2282" s="11" t="s">
        <v>399</v>
      </c>
      <c r="I2282" s="9" t="s">
        <v>400</v>
      </c>
      <c r="J2282" s="12" t="s">
        <v>101</v>
      </c>
      <c r="K2282" s="9"/>
      <c r="L2282" s="12" t="s">
        <v>101</v>
      </c>
      <c r="M2282" s="11" t="s">
        <v>1531</v>
      </c>
      <c r="N2282" s="11"/>
      <c r="O2282" s="9" t="s">
        <v>40</v>
      </c>
      <c r="P2282" s="9" t="s">
        <v>166</v>
      </c>
      <c r="Q2282" s="11"/>
      <c r="R2282" s="9" t="s">
        <v>39</v>
      </c>
      <c r="S2282" s="9" t="s">
        <v>45</v>
      </c>
      <c r="T2282" s="13">
        <v>0</v>
      </c>
      <c r="U2282" s="12"/>
      <c r="V2282" s="9"/>
      <c r="W2282" s="12" t="s">
        <v>93</v>
      </c>
      <c r="X2282" s="12" t="s">
        <v>103</v>
      </c>
      <c r="Y2282" s="153" t="s">
        <v>32</v>
      </c>
      <c r="Z2282" s="11" t="s">
        <v>1532</v>
      </c>
      <c r="AA2282" s="14">
        <v>20000</v>
      </c>
      <c r="AB2282" s="14">
        <v>0</v>
      </c>
      <c r="AC2282" s="14">
        <v>0</v>
      </c>
      <c r="AD2282" s="14">
        <v>0</v>
      </c>
      <c r="AE2282" s="161">
        <f>SUM(TAMPData2202[[#This Row],[2022 PE Obligations]:[2022 Paving Obligations]])</f>
        <v>20000</v>
      </c>
      <c r="AF2282" s="14">
        <v>20000</v>
      </c>
      <c r="AG2282" s="14">
        <v>0</v>
      </c>
      <c r="AH2282" s="14">
        <v>0</v>
      </c>
      <c r="AI2282" s="14">
        <v>0</v>
      </c>
      <c r="AJ2282" s="14">
        <v>20000</v>
      </c>
      <c r="AK2282" s="16"/>
    </row>
    <row r="2283" spans="1:37" hidden="1" x14ac:dyDescent="0.35">
      <c r="A2283" s="159">
        <v>132425</v>
      </c>
      <c r="B2283" s="8">
        <v>3</v>
      </c>
      <c r="C2283" s="9" t="s">
        <v>85</v>
      </c>
      <c r="D2283" s="10">
        <v>44567</v>
      </c>
      <c r="E2283" s="9" t="s">
        <v>1132</v>
      </c>
      <c r="F2283" s="10">
        <v>44587</v>
      </c>
      <c r="G2283" s="9" t="s">
        <v>537</v>
      </c>
      <c r="H2283" s="11" t="s">
        <v>1489</v>
      </c>
      <c r="I2283" s="9" t="s">
        <v>1533</v>
      </c>
      <c r="J2283" s="12" t="s">
        <v>101</v>
      </c>
      <c r="K2283" s="9"/>
      <c r="L2283" s="12" t="s">
        <v>101</v>
      </c>
      <c r="M2283" s="11" t="s">
        <v>1534</v>
      </c>
      <c r="N2283" s="11"/>
      <c r="O2283" s="9" t="s">
        <v>40</v>
      </c>
      <c r="P2283" s="9" t="s">
        <v>166</v>
      </c>
      <c r="Q2283" s="11"/>
      <c r="R2283" s="9" t="s">
        <v>39</v>
      </c>
      <c r="S2283" s="9" t="s">
        <v>45</v>
      </c>
      <c r="T2283" s="13">
        <v>0</v>
      </c>
      <c r="U2283" s="12"/>
      <c r="V2283" s="9"/>
      <c r="W2283" s="12" t="s">
        <v>93</v>
      </c>
      <c r="X2283" s="12" t="s">
        <v>103</v>
      </c>
      <c r="Y2283" s="153" t="s">
        <v>32</v>
      </c>
      <c r="Z2283" s="11" t="s">
        <v>1535</v>
      </c>
      <c r="AA2283" s="14">
        <v>20000</v>
      </c>
      <c r="AB2283" s="14">
        <v>0</v>
      </c>
      <c r="AC2283" s="14">
        <v>0</v>
      </c>
      <c r="AD2283" s="14">
        <v>0</v>
      </c>
      <c r="AE2283" s="161">
        <f>SUM(TAMPData2202[[#This Row],[2022 PE Obligations]:[2022 Paving Obligations]])</f>
        <v>20000</v>
      </c>
      <c r="AF2283" s="14">
        <v>20000</v>
      </c>
      <c r="AG2283" s="14">
        <v>0</v>
      </c>
      <c r="AH2283" s="14">
        <v>0</v>
      </c>
      <c r="AI2283" s="14">
        <v>0</v>
      </c>
      <c r="AJ2283" s="14">
        <v>20000</v>
      </c>
      <c r="AK2283" s="16"/>
    </row>
    <row r="2284" spans="1:37" hidden="1" x14ac:dyDescent="0.35">
      <c r="A2284" s="159">
        <v>132426</v>
      </c>
      <c r="B2284" s="8">
        <v>1</v>
      </c>
      <c r="C2284" s="9" t="s">
        <v>85</v>
      </c>
      <c r="D2284" s="10">
        <v>44567</v>
      </c>
      <c r="E2284" s="9" t="s">
        <v>8106</v>
      </c>
      <c r="F2284" s="10">
        <v>44567</v>
      </c>
      <c r="G2284" s="9" t="s">
        <v>8106</v>
      </c>
      <c r="H2284" s="11" t="s">
        <v>2232</v>
      </c>
      <c r="I2284" s="9"/>
      <c r="J2284" s="12"/>
      <c r="K2284" s="9"/>
      <c r="L2284" s="12" t="s">
        <v>4981</v>
      </c>
      <c r="M2284" s="11" t="s">
        <v>8150</v>
      </c>
      <c r="N2284" s="11"/>
      <c r="O2284" s="9" t="s">
        <v>5405</v>
      </c>
      <c r="P2284" s="9"/>
      <c r="Q2284" s="11"/>
      <c r="R2284" s="166" t="s">
        <v>1778</v>
      </c>
      <c r="S2284" s="9"/>
      <c r="T2284" s="15" t="s">
        <v>505</v>
      </c>
      <c r="U2284" s="12"/>
      <c r="V2284" s="9"/>
      <c r="W2284" s="12" t="s">
        <v>93</v>
      </c>
      <c r="X2284" s="12"/>
      <c r="Y2284" s="12"/>
      <c r="Z2284" s="11"/>
      <c r="AA2284" s="14">
        <v>0</v>
      </c>
      <c r="AB2284" s="14">
        <v>0</v>
      </c>
      <c r="AC2284" s="14">
        <v>589440</v>
      </c>
      <c r="AD2284" s="14">
        <v>0</v>
      </c>
      <c r="AE2284" s="161">
        <f>SUM(TAMPData2202[[#This Row],[2022 PE Obligations]:[2022 Paving Obligations]])</f>
        <v>589440</v>
      </c>
      <c r="AF2284" s="14">
        <v>0</v>
      </c>
      <c r="AG2284" s="14">
        <v>0</v>
      </c>
      <c r="AH2284" s="14">
        <v>589440</v>
      </c>
      <c r="AI2284" s="14">
        <v>0</v>
      </c>
      <c r="AJ2284" s="14">
        <v>589440</v>
      </c>
      <c r="AK2284" s="16" t="s">
        <v>8151</v>
      </c>
    </row>
    <row r="2285" spans="1:37" hidden="1" x14ac:dyDescent="0.35">
      <c r="A2285" s="159">
        <v>132427</v>
      </c>
      <c r="B2285" s="8">
        <v>4</v>
      </c>
      <c r="C2285" s="9" t="s">
        <v>85</v>
      </c>
      <c r="D2285" s="10">
        <v>44567</v>
      </c>
      <c r="E2285" s="9" t="s">
        <v>1132</v>
      </c>
      <c r="F2285" s="10">
        <v>44587</v>
      </c>
      <c r="G2285" s="9" t="s">
        <v>537</v>
      </c>
      <c r="H2285" s="11" t="s">
        <v>371</v>
      </c>
      <c r="I2285" s="9" t="s">
        <v>1536</v>
      </c>
      <c r="J2285" s="12" t="s">
        <v>101</v>
      </c>
      <c r="K2285" s="9"/>
      <c r="L2285" s="12" t="s">
        <v>101</v>
      </c>
      <c r="M2285" s="11" t="s">
        <v>1537</v>
      </c>
      <c r="N2285" s="11"/>
      <c r="O2285" s="9" t="s">
        <v>40</v>
      </c>
      <c r="P2285" s="9" t="s">
        <v>166</v>
      </c>
      <c r="Q2285" s="11"/>
      <c r="R2285" s="9" t="s">
        <v>39</v>
      </c>
      <c r="S2285" s="9" t="s">
        <v>45</v>
      </c>
      <c r="T2285" s="13">
        <v>0</v>
      </c>
      <c r="U2285" s="12"/>
      <c r="V2285" s="9"/>
      <c r="W2285" s="12" t="s">
        <v>93</v>
      </c>
      <c r="X2285" s="12" t="s">
        <v>103</v>
      </c>
      <c r="Y2285" s="153" t="s">
        <v>32</v>
      </c>
      <c r="Z2285" s="11" t="s">
        <v>1538</v>
      </c>
      <c r="AA2285" s="14">
        <v>20000</v>
      </c>
      <c r="AB2285" s="14">
        <v>0</v>
      </c>
      <c r="AC2285" s="14">
        <v>0</v>
      </c>
      <c r="AD2285" s="14">
        <v>0</v>
      </c>
      <c r="AE2285" s="161">
        <f>SUM(TAMPData2202[[#This Row],[2022 PE Obligations]:[2022 Paving Obligations]])</f>
        <v>20000</v>
      </c>
      <c r="AF2285" s="14">
        <v>20000</v>
      </c>
      <c r="AG2285" s="14">
        <v>0</v>
      </c>
      <c r="AH2285" s="14">
        <v>0</v>
      </c>
      <c r="AI2285" s="14">
        <v>0</v>
      </c>
      <c r="AJ2285" s="14">
        <v>20000</v>
      </c>
      <c r="AK2285" s="16"/>
    </row>
    <row r="2286" spans="1:37" hidden="1" x14ac:dyDescent="0.35">
      <c r="A2286" s="159">
        <v>132430</v>
      </c>
      <c r="B2286" s="8">
        <v>1</v>
      </c>
      <c r="C2286" s="9" t="s">
        <v>85</v>
      </c>
      <c r="D2286" s="10">
        <v>44568</v>
      </c>
      <c r="E2286" s="9" t="s">
        <v>5969</v>
      </c>
      <c r="F2286" s="10">
        <v>44568</v>
      </c>
      <c r="G2286" s="9" t="s">
        <v>5969</v>
      </c>
      <c r="H2286" s="11" t="s">
        <v>1105</v>
      </c>
      <c r="I2286" s="9"/>
      <c r="J2286" s="12"/>
      <c r="K2286" s="9"/>
      <c r="L2286" s="12" t="s">
        <v>4981</v>
      </c>
      <c r="M2286" s="11" t="s">
        <v>8152</v>
      </c>
      <c r="N2286" s="11"/>
      <c r="O2286" s="9" t="s">
        <v>5405</v>
      </c>
      <c r="P2286" s="9"/>
      <c r="Q2286" s="11"/>
      <c r="R2286" s="166" t="s">
        <v>1778</v>
      </c>
      <c r="S2286" s="9"/>
      <c r="T2286" s="15" t="s">
        <v>505</v>
      </c>
      <c r="U2286" s="12"/>
      <c r="V2286" s="9"/>
      <c r="W2286" s="12" t="s">
        <v>93</v>
      </c>
      <c r="X2286" s="12"/>
      <c r="Y2286" s="12"/>
      <c r="Z2286" s="11"/>
      <c r="AA2286" s="14">
        <v>0</v>
      </c>
      <c r="AB2286" s="14">
        <v>0</v>
      </c>
      <c r="AC2286" s="14">
        <v>371000</v>
      </c>
      <c r="AD2286" s="14">
        <v>0</v>
      </c>
      <c r="AE2286" s="161">
        <f>SUM(TAMPData2202[[#This Row],[2022 PE Obligations]:[2022 Paving Obligations]])</f>
        <v>371000</v>
      </c>
      <c r="AF2286" s="14">
        <v>0</v>
      </c>
      <c r="AG2286" s="14">
        <v>0</v>
      </c>
      <c r="AH2286" s="14">
        <v>371000</v>
      </c>
      <c r="AI2286" s="14">
        <v>0</v>
      </c>
      <c r="AJ2286" s="14">
        <v>371000</v>
      </c>
      <c r="AK2286" s="16" t="s">
        <v>8153</v>
      </c>
    </row>
    <row r="2287" spans="1:37" hidden="1" x14ac:dyDescent="0.35">
      <c r="A2287" s="159">
        <v>132431</v>
      </c>
      <c r="B2287" s="8">
        <v>1</v>
      </c>
      <c r="C2287" s="9" t="s">
        <v>85</v>
      </c>
      <c r="D2287" s="10">
        <v>44568</v>
      </c>
      <c r="E2287" s="9" t="s">
        <v>5969</v>
      </c>
      <c r="F2287" s="10">
        <v>44568</v>
      </c>
      <c r="G2287" s="9" t="s">
        <v>5969</v>
      </c>
      <c r="H2287" s="11" t="s">
        <v>689</v>
      </c>
      <c r="I2287" s="9"/>
      <c r="J2287" s="12"/>
      <c r="K2287" s="9"/>
      <c r="L2287" s="12" t="s">
        <v>4981</v>
      </c>
      <c r="M2287" s="11" t="s">
        <v>8154</v>
      </c>
      <c r="N2287" s="11"/>
      <c r="O2287" s="9" t="s">
        <v>5405</v>
      </c>
      <c r="P2287" s="9"/>
      <c r="Q2287" s="11"/>
      <c r="R2287" s="166" t="s">
        <v>1778</v>
      </c>
      <c r="S2287" s="9"/>
      <c r="T2287" s="15" t="s">
        <v>505</v>
      </c>
      <c r="U2287" s="12"/>
      <c r="V2287" s="9"/>
      <c r="W2287" s="12" t="s">
        <v>93</v>
      </c>
      <c r="X2287" s="12"/>
      <c r="Y2287" s="12"/>
      <c r="Z2287" s="11"/>
      <c r="AA2287" s="14">
        <v>0</v>
      </c>
      <c r="AB2287" s="14">
        <v>0</v>
      </c>
      <c r="AC2287" s="14">
        <v>401500</v>
      </c>
      <c r="AD2287" s="14">
        <v>0</v>
      </c>
      <c r="AE2287" s="161">
        <f>SUM(TAMPData2202[[#This Row],[2022 PE Obligations]:[2022 Paving Obligations]])</f>
        <v>401500</v>
      </c>
      <c r="AF2287" s="14">
        <v>0</v>
      </c>
      <c r="AG2287" s="14">
        <v>0</v>
      </c>
      <c r="AH2287" s="14">
        <v>401500</v>
      </c>
      <c r="AI2287" s="14">
        <v>0</v>
      </c>
      <c r="AJ2287" s="14">
        <v>401500</v>
      </c>
      <c r="AK2287" s="16" t="s">
        <v>8155</v>
      </c>
    </row>
    <row r="2288" spans="1:37" hidden="1" x14ac:dyDescent="0.35">
      <c r="A2288" s="159">
        <v>132433</v>
      </c>
      <c r="B2288" s="8">
        <v>1</v>
      </c>
      <c r="C2288" s="9" t="s">
        <v>85</v>
      </c>
      <c r="D2288" s="10">
        <v>44575</v>
      </c>
      <c r="E2288" s="9" t="s">
        <v>5969</v>
      </c>
      <c r="F2288" s="10">
        <v>44575</v>
      </c>
      <c r="G2288" s="9" t="s">
        <v>5969</v>
      </c>
      <c r="H2288" s="11" t="s">
        <v>297</v>
      </c>
      <c r="I2288" s="9"/>
      <c r="J2288" s="12"/>
      <c r="K2288" s="9"/>
      <c r="L2288" s="12" t="s">
        <v>4981</v>
      </c>
      <c r="M2288" s="11" t="s">
        <v>8156</v>
      </c>
      <c r="N2288" s="11"/>
      <c r="O2288" s="9" t="s">
        <v>5405</v>
      </c>
      <c r="P2288" s="9"/>
      <c r="Q2288" s="11"/>
      <c r="R2288" s="166" t="s">
        <v>1778</v>
      </c>
      <c r="S2288" s="9"/>
      <c r="T2288" s="15" t="s">
        <v>505</v>
      </c>
      <c r="U2288" s="12"/>
      <c r="V2288" s="9"/>
      <c r="W2288" s="12" t="s">
        <v>93</v>
      </c>
      <c r="X2288" s="12"/>
      <c r="Y2288" s="12"/>
      <c r="Z2288" s="11"/>
      <c r="AA2288" s="14">
        <v>0</v>
      </c>
      <c r="AB2288" s="14">
        <v>0</v>
      </c>
      <c r="AC2288" s="14">
        <v>87283</v>
      </c>
      <c r="AD2288" s="14">
        <v>0</v>
      </c>
      <c r="AE2288" s="161">
        <f>SUM(TAMPData2202[[#This Row],[2022 PE Obligations]:[2022 Paving Obligations]])</f>
        <v>87283</v>
      </c>
      <c r="AF2288" s="14">
        <v>0</v>
      </c>
      <c r="AG2288" s="14">
        <v>0</v>
      </c>
      <c r="AH2288" s="14">
        <v>87283</v>
      </c>
      <c r="AI2288" s="14">
        <v>0</v>
      </c>
      <c r="AJ2288" s="14">
        <v>87283</v>
      </c>
      <c r="AK2288" s="16" t="s">
        <v>8157</v>
      </c>
    </row>
    <row r="2289" spans="1:37" hidden="1" x14ac:dyDescent="0.35">
      <c r="A2289" s="159">
        <v>132434</v>
      </c>
      <c r="B2289" s="8">
        <v>6</v>
      </c>
      <c r="C2289" s="9" t="s">
        <v>85</v>
      </c>
      <c r="D2289" s="10">
        <v>44580</v>
      </c>
      <c r="E2289" s="9" t="s">
        <v>5665</v>
      </c>
      <c r="F2289" s="10">
        <v>44580</v>
      </c>
      <c r="G2289" s="9" t="s">
        <v>5665</v>
      </c>
      <c r="H2289" s="11" t="s">
        <v>667</v>
      </c>
      <c r="I2289" s="9"/>
      <c r="J2289" s="12"/>
      <c r="K2289" s="9"/>
      <c r="L2289" s="12"/>
      <c r="M2289" s="11" t="s">
        <v>8158</v>
      </c>
      <c r="N2289" s="11"/>
      <c r="O2289" s="9" t="s">
        <v>5122</v>
      </c>
      <c r="P2289" s="9" t="s">
        <v>5123</v>
      </c>
      <c r="Q2289" s="11"/>
      <c r="R2289" s="166" t="s">
        <v>1778</v>
      </c>
      <c r="S2289" s="166" t="s">
        <v>1778</v>
      </c>
      <c r="T2289" s="15" t="s">
        <v>505</v>
      </c>
      <c r="U2289" s="12"/>
      <c r="V2289" s="9"/>
      <c r="W2289" s="12" t="s">
        <v>93</v>
      </c>
      <c r="X2289" s="12"/>
      <c r="Y2289" s="12"/>
      <c r="Z2289" s="11"/>
      <c r="AA2289" s="14">
        <v>0</v>
      </c>
      <c r="AB2289" s="14">
        <v>0</v>
      </c>
      <c r="AC2289" s="14">
        <v>50000</v>
      </c>
      <c r="AD2289" s="14">
        <v>0</v>
      </c>
      <c r="AE2289" s="161">
        <f>SUM(TAMPData2202[[#This Row],[2022 PE Obligations]:[2022 Paving Obligations]])</f>
        <v>50000</v>
      </c>
      <c r="AF2289" s="14">
        <v>0</v>
      </c>
      <c r="AG2289" s="14">
        <v>0</v>
      </c>
      <c r="AH2289" s="14">
        <v>50000</v>
      </c>
      <c r="AI2289" s="14">
        <v>0</v>
      </c>
      <c r="AJ2289" s="14">
        <v>50000</v>
      </c>
      <c r="AK2289" s="16" t="s">
        <v>8159</v>
      </c>
    </row>
    <row r="2290" spans="1:37" hidden="1" x14ac:dyDescent="0.35">
      <c r="A2290" s="159">
        <v>132437</v>
      </c>
      <c r="B2290" s="8">
        <v>4</v>
      </c>
      <c r="C2290" s="9" t="s">
        <v>85</v>
      </c>
      <c r="D2290" s="10">
        <v>44581</v>
      </c>
      <c r="E2290" s="9" t="s">
        <v>5969</v>
      </c>
      <c r="F2290" s="10">
        <v>44581</v>
      </c>
      <c r="G2290" s="9" t="s">
        <v>5969</v>
      </c>
      <c r="H2290" s="11" t="s">
        <v>88</v>
      </c>
      <c r="I2290" s="9"/>
      <c r="J2290" s="12"/>
      <c r="K2290" s="9"/>
      <c r="L2290" s="12" t="s">
        <v>4981</v>
      </c>
      <c r="M2290" s="11" t="s">
        <v>8160</v>
      </c>
      <c r="N2290" s="11"/>
      <c r="O2290" s="9" t="s">
        <v>5405</v>
      </c>
      <c r="P2290" s="9"/>
      <c r="Q2290" s="11"/>
      <c r="R2290" s="166" t="s">
        <v>1778</v>
      </c>
      <c r="S2290" s="9"/>
      <c r="T2290" s="15" t="s">
        <v>505</v>
      </c>
      <c r="U2290" s="12"/>
      <c r="V2290" s="9"/>
      <c r="W2290" s="12" t="s">
        <v>93</v>
      </c>
      <c r="X2290" s="12"/>
      <c r="Y2290" s="12"/>
      <c r="Z2290" s="11"/>
      <c r="AA2290" s="14">
        <v>0</v>
      </c>
      <c r="AB2290" s="14">
        <v>0</v>
      </c>
      <c r="AC2290" s="14">
        <v>6662400</v>
      </c>
      <c r="AD2290" s="14">
        <v>0</v>
      </c>
      <c r="AE2290" s="161">
        <f>SUM(TAMPData2202[[#This Row],[2022 PE Obligations]:[2022 Paving Obligations]])</f>
        <v>6662400</v>
      </c>
      <c r="AF2290" s="14">
        <v>0</v>
      </c>
      <c r="AG2290" s="14">
        <v>0</v>
      </c>
      <c r="AH2290" s="14">
        <v>6662400</v>
      </c>
      <c r="AI2290" s="14">
        <v>0</v>
      </c>
      <c r="AJ2290" s="14">
        <v>6662400</v>
      </c>
      <c r="AK2290" s="16" t="s">
        <v>8161</v>
      </c>
    </row>
    <row r="2291" spans="1:37" hidden="1" x14ac:dyDescent="0.35">
      <c r="A2291" s="159">
        <v>132438</v>
      </c>
      <c r="B2291" s="8">
        <v>2</v>
      </c>
      <c r="C2291" s="9" t="s">
        <v>85</v>
      </c>
      <c r="D2291" s="10">
        <v>44581</v>
      </c>
      <c r="E2291" s="9" t="s">
        <v>6802</v>
      </c>
      <c r="F2291" s="10">
        <v>44581</v>
      </c>
      <c r="G2291" s="9" t="s">
        <v>6802</v>
      </c>
      <c r="H2291" s="11" t="s">
        <v>128</v>
      </c>
      <c r="I2291" s="9"/>
      <c r="J2291" s="12"/>
      <c r="K2291" s="9"/>
      <c r="L2291" s="12"/>
      <c r="M2291" s="11" t="s">
        <v>8162</v>
      </c>
      <c r="N2291" s="11"/>
      <c r="O2291" s="9" t="s">
        <v>5122</v>
      </c>
      <c r="P2291" s="9" t="s">
        <v>5123</v>
      </c>
      <c r="Q2291" s="11"/>
      <c r="R2291" s="166" t="s">
        <v>1778</v>
      </c>
      <c r="S2291" s="166" t="s">
        <v>1778</v>
      </c>
      <c r="T2291" s="15" t="s">
        <v>505</v>
      </c>
      <c r="U2291" s="12"/>
      <c r="V2291" s="9"/>
      <c r="W2291" s="12" t="s">
        <v>93</v>
      </c>
      <c r="X2291" s="12"/>
      <c r="Y2291" s="12"/>
      <c r="Z2291" s="11"/>
      <c r="AA2291" s="14">
        <v>0</v>
      </c>
      <c r="AB2291" s="14">
        <v>0</v>
      </c>
      <c r="AC2291" s="14">
        <v>23000</v>
      </c>
      <c r="AD2291" s="14">
        <v>0</v>
      </c>
      <c r="AE2291" s="161">
        <f>SUM(TAMPData2202[[#This Row],[2022 PE Obligations]:[2022 Paving Obligations]])</f>
        <v>23000</v>
      </c>
      <c r="AF2291" s="14">
        <v>0</v>
      </c>
      <c r="AG2291" s="14">
        <v>0</v>
      </c>
      <c r="AH2291" s="14">
        <v>23000</v>
      </c>
      <c r="AI2291" s="14">
        <v>0</v>
      </c>
      <c r="AJ2291" s="14">
        <v>23000</v>
      </c>
      <c r="AK2291" s="16" t="s">
        <v>8163</v>
      </c>
    </row>
    <row r="2292" spans="1:37" hidden="1" x14ac:dyDescent="0.35">
      <c r="A2292" s="159">
        <v>132445</v>
      </c>
      <c r="B2292" s="8">
        <v>4</v>
      </c>
      <c r="C2292" s="9" t="s">
        <v>85</v>
      </c>
      <c r="D2292" s="10">
        <v>44582</v>
      </c>
      <c r="E2292" s="9" t="s">
        <v>2180</v>
      </c>
      <c r="F2292" s="10">
        <v>44592</v>
      </c>
      <c r="G2292" s="9" t="s">
        <v>98</v>
      </c>
      <c r="H2292" s="11" t="s">
        <v>196</v>
      </c>
      <c r="I2292" s="9" t="s">
        <v>2767</v>
      </c>
      <c r="J2292" s="12" t="s">
        <v>101</v>
      </c>
      <c r="K2292" s="9"/>
      <c r="L2292" s="12" t="s">
        <v>101</v>
      </c>
      <c r="M2292" s="11" t="s">
        <v>8164</v>
      </c>
      <c r="N2292" s="11" t="s">
        <v>6001</v>
      </c>
      <c r="O2292" s="9" t="s">
        <v>1836</v>
      </c>
      <c r="P2292" s="9" t="s">
        <v>5440</v>
      </c>
      <c r="Q2292" s="11"/>
      <c r="R2292" s="166" t="s">
        <v>1778</v>
      </c>
      <c r="S2292" s="9"/>
      <c r="T2292" s="13">
        <v>0.94</v>
      </c>
      <c r="U2292" s="12"/>
      <c r="V2292" s="9"/>
      <c r="W2292" s="12" t="s">
        <v>93</v>
      </c>
      <c r="X2292" s="12" t="s">
        <v>13</v>
      </c>
      <c r="Y2292" s="12"/>
      <c r="Z2292" s="11"/>
      <c r="AA2292" s="14">
        <v>40000</v>
      </c>
      <c r="AB2292" s="14">
        <v>0</v>
      </c>
      <c r="AC2292" s="14">
        <v>0</v>
      </c>
      <c r="AD2292" s="14">
        <v>0</v>
      </c>
      <c r="AE2292" s="161">
        <f>SUM(TAMPData2202[[#This Row],[2022 PE Obligations]:[2022 Paving Obligations]])</f>
        <v>40000</v>
      </c>
      <c r="AF2292" s="14">
        <v>40000</v>
      </c>
      <c r="AG2292" s="14">
        <v>0</v>
      </c>
      <c r="AH2292" s="14">
        <v>0</v>
      </c>
      <c r="AI2292" s="14">
        <v>0</v>
      </c>
      <c r="AJ2292" s="14">
        <v>40000</v>
      </c>
      <c r="AK2292" s="16" t="s">
        <v>8165</v>
      </c>
    </row>
    <row r="2293" spans="1:37" hidden="1" x14ac:dyDescent="0.35">
      <c r="A2293" s="159">
        <v>132447</v>
      </c>
      <c r="B2293" s="8">
        <v>3</v>
      </c>
      <c r="C2293" s="9" t="s">
        <v>85</v>
      </c>
      <c r="D2293" s="10">
        <v>44585</v>
      </c>
      <c r="E2293" s="9" t="s">
        <v>6886</v>
      </c>
      <c r="F2293" s="10">
        <v>44585</v>
      </c>
      <c r="G2293" s="9" t="s">
        <v>6886</v>
      </c>
      <c r="H2293" s="11" t="s">
        <v>1272</v>
      </c>
      <c r="I2293" s="9"/>
      <c r="J2293" s="12"/>
      <c r="K2293" s="9"/>
      <c r="L2293" s="12"/>
      <c r="M2293" s="11" t="s">
        <v>8166</v>
      </c>
      <c r="N2293" s="11"/>
      <c r="O2293" s="9" t="s">
        <v>5122</v>
      </c>
      <c r="P2293" s="9" t="s">
        <v>5123</v>
      </c>
      <c r="Q2293" s="11"/>
      <c r="R2293" s="166" t="s">
        <v>1778</v>
      </c>
      <c r="S2293" s="166" t="s">
        <v>1778</v>
      </c>
      <c r="T2293" s="15" t="s">
        <v>505</v>
      </c>
      <c r="U2293" s="12"/>
      <c r="V2293" s="9"/>
      <c r="W2293" s="12" t="s">
        <v>93</v>
      </c>
      <c r="X2293" s="12"/>
      <c r="Y2293" s="12"/>
      <c r="Z2293" s="11"/>
      <c r="AA2293" s="14">
        <v>0</v>
      </c>
      <c r="AB2293" s="14">
        <v>0</v>
      </c>
      <c r="AC2293" s="14">
        <v>22000</v>
      </c>
      <c r="AD2293" s="14">
        <v>0</v>
      </c>
      <c r="AE2293" s="161">
        <f>SUM(TAMPData2202[[#This Row],[2022 PE Obligations]:[2022 Paving Obligations]])</f>
        <v>22000</v>
      </c>
      <c r="AF2293" s="14">
        <v>0</v>
      </c>
      <c r="AG2293" s="14">
        <v>0</v>
      </c>
      <c r="AH2293" s="14">
        <v>22000</v>
      </c>
      <c r="AI2293" s="14">
        <v>0</v>
      </c>
      <c r="AJ2293" s="14">
        <v>22000</v>
      </c>
      <c r="AK2293" s="16" t="s">
        <v>8167</v>
      </c>
    </row>
    <row r="2294" spans="1:37" hidden="1" x14ac:dyDescent="0.35">
      <c r="A2294" s="159">
        <v>132448</v>
      </c>
      <c r="B2294" s="8">
        <v>3</v>
      </c>
      <c r="C2294" s="9" t="s">
        <v>85</v>
      </c>
      <c r="D2294" s="10">
        <v>44585</v>
      </c>
      <c r="E2294" s="9" t="s">
        <v>6886</v>
      </c>
      <c r="F2294" s="10">
        <v>44585</v>
      </c>
      <c r="G2294" s="9" t="s">
        <v>6886</v>
      </c>
      <c r="H2294" s="11" t="s">
        <v>910</v>
      </c>
      <c r="I2294" s="9"/>
      <c r="J2294" s="12"/>
      <c r="K2294" s="9"/>
      <c r="L2294" s="12"/>
      <c r="M2294" s="11" t="s">
        <v>8168</v>
      </c>
      <c r="N2294" s="11"/>
      <c r="O2294" s="9" t="s">
        <v>5122</v>
      </c>
      <c r="P2294" s="9" t="s">
        <v>5123</v>
      </c>
      <c r="Q2294" s="11"/>
      <c r="R2294" s="166" t="s">
        <v>1778</v>
      </c>
      <c r="S2294" s="166" t="s">
        <v>1778</v>
      </c>
      <c r="T2294" s="15" t="s">
        <v>505</v>
      </c>
      <c r="U2294" s="12"/>
      <c r="V2294" s="9"/>
      <c r="W2294" s="12" t="s">
        <v>93</v>
      </c>
      <c r="X2294" s="12"/>
      <c r="Y2294" s="12"/>
      <c r="Z2294" s="11"/>
      <c r="AA2294" s="14">
        <v>0</v>
      </c>
      <c r="AB2294" s="14">
        <v>0</v>
      </c>
      <c r="AC2294" s="14">
        <v>59000</v>
      </c>
      <c r="AD2294" s="14">
        <v>0</v>
      </c>
      <c r="AE2294" s="161">
        <f>SUM(TAMPData2202[[#This Row],[2022 PE Obligations]:[2022 Paving Obligations]])</f>
        <v>59000</v>
      </c>
      <c r="AF2294" s="14">
        <v>0</v>
      </c>
      <c r="AG2294" s="14">
        <v>0</v>
      </c>
      <c r="AH2294" s="14">
        <v>59000</v>
      </c>
      <c r="AI2294" s="14">
        <v>0</v>
      </c>
      <c r="AJ2294" s="14">
        <v>59000</v>
      </c>
      <c r="AK2294" s="16" t="s">
        <v>8169</v>
      </c>
    </row>
    <row r="2295" spans="1:37" hidden="1" x14ac:dyDescent="0.35">
      <c r="A2295" s="159">
        <v>132449</v>
      </c>
      <c r="B2295" s="8">
        <v>3</v>
      </c>
      <c r="C2295" s="9" t="s">
        <v>85</v>
      </c>
      <c r="D2295" s="10">
        <v>44585</v>
      </c>
      <c r="E2295" s="9" t="s">
        <v>6886</v>
      </c>
      <c r="F2295" s="10">
        <v>44585</v>
      </c>
      <c r="G2295" s="9" t="s">
        <v>6886</v>
      </c>
      <c r="H2295" s="11" t="s">
        <v>538</v>
      </c>
      <c r="I2295" s="9"/>
      <c r="J2295" s="12"/>
      <c r="K2295" s="9"/>
      <c r="L2295" s="12"/>
      <c r="M2295" s="11" t="s">
        <v>8170</v>
      </c>
      <c r="N2295" s="11"/>
      <c r="O2295" s="9" t="s">
        <v>5122</v>
      </c>
      <c r="P2295" s="9" t="s">
        <v>5123</v>
      </c>
      <c r="Q2295" s="11"/>
      <c r="R2295" s="166" t="s">
        <v>1778</v>
      </c>
      <c r="S2295" s="166" t="s">
        <v>1778</v>
      </c>
      <c r="T2295" s="15" t="s">
        <v>505</v>
      </c>
      <c r="U2295" s="12"/>
      <c r="V2295" s="9"/>
      <c r="W2295" s="12" t="s">
        <v>93</v>
      </c>
      <c r="X2295" s="12"/>
      <c r="Y2295" s="12"/>
      <c r="Z2295" s="11"/>
      <c r="AA2295" s="14">
        <v>0</v>
      </c>
      <c r="AB2295" s="14">
        <v>0</v>
      </c>
      <c r="AC2295" s="14">
        <v>148000</v>
      </c>
      <c r="AD2295" s="14">
        <v>0</v>
      </c>
      <c r="AE2295" s="161">
        <f>SUM(TAMPData2202[[#This Row],[2022 PE Obligations]:[2022 Paving Obligations]])</f>
        <v>148000</v>
      </c>
      <c r="AF2295" s="14">
        <v>0</v>
      </c>
      <c r="AG2295" s="14">
        <v>0</v>
      </c>
      <c r="AH2295" s="14">
        <v>148000</v>
      </c>
      <c r="AI2295" s="14">
        <v>0</v>
      </c>
      <c r="AJ2295" s="14">
        <v>148000</v>
      </c>
      <c r="AK2295" s="16" t="s">
        <v>8171</v>
      </c>
    </row>
    <row r="2296" spans="1:37" hidden="1" x14ac:dyDescent="0.35">
      <c r="A2296" s="159">
        <v>132452</v>
      </c>
      <c r="B2296" s="8">
        <v>3</v>
      </c>
      <c r="C2296" s="9" t="s">
        <v>85</v>
      </c>
      <c r="D2296" s="10">
        <v>44585</v>
      </c>
      <c r="E2296" s="9" t="s">
        <v>6886</v>
      </c>
      <c r="F2296" s="10">
        <v>44585</v>
      </c>
      <c r="G2296" s="9" t="s">
        <v>6886</v>
      </c>
      <c r="H2296" s="11" t="s">
        <v>701</v>
      </c>
      <c r="I2296" s="9"/>
      <c r="J2296" s="12"/>
      <c r="K2296" s="9"/>
      <c r="L2296" s="12"/>
      <c r="M2296" s="11" t="s">
        <v>8172</v>
      </c>
      <c r="N2296" s="11"/>
      <c r="O2296" s="9" t="s">
        <v>5122</v>
      </c>
      <c r="P2296" s="9" t="s">
        <v>5123</v>
      </c>
      <c r="Q2296" s="11"/>
      <c r="R2296" s="166" t="s">
        <v>1778</v>
      </c>
      <c r="S2296" s="166" t="s">
        <v>1778</v>
      </c>
      <c r="T2296" s="15" t="s">
        <v>505</v>
      </c>
      <c r="U2296" s="12"/>
      <c r="V2296" s="9"/>
      <c r="W2296" s="12" t="s">
        <v>93</v>
      </c>
      <c r="X2296" s="12"/>
      <c r="Y2296" s="12"/>
      <c r="Z2296" s="11"/>
      <c r="AA2296" s="14">
        <v>0</v>
      </c>
      <c r="AB2296" s="14">
        <v>0</v>
      </c>
      <c r="AC2296" s="14">
        <v>32000</v>
      </c>
      <c r="AD2296" s="14">
        <v>0</v>
      </c>
      <c r="AE2296" s="161">
        <f>SUM(TAMPData2202[[#This Row],[2022 PE Obligations]:[2022 Paving Obligations]])</f>
        <v>32000</v>
      </c>
      <c r="AF2296" s="14">
        <v>0</v>
      </c>
      <c r="AG2296" s="14">
        <v>0</v>
      </c>
      <c r="AH2296" s="14">
        <v>32000</v>
      </c>
      <c r="AI2296" s="14">
        <v>0</v>
      </c>
      <c r="AJ2296" s="14">
        <v>32000</v>
      </c>
      <c r="AK2296" s="16" t="s">
        <v>8173</v>
      </c>
    </row>
    <row r="2297" spans="1:37" hidden="1" x14ac:dyDescent="0.35">
      <c r="A2297" s="159">
        <v>132453</v>
      </c>
      <c r="B2297" s="8">
        <v>4</v>
      </c>
      <c r="C2297" s="9" t="s">
        <v>85</v>
      </c>
      <c r="D2297" s="10">
        <v>44585</v>
      </c>
      <c r="E2297" s="9" t="s">
        <v>6886</v>
      </c>
      <c r="F2297" s="10">
        <v>44585</v>
      </c>
      <c r="G2297" s="9" t="s">
        <v>6886</v>
      </c>
      <c r="H2297" s="11" t="s">
        <v>893</v>
      </c>
      <c r="I2297" s="9"/>
      <c r="J2297" s="12"/>
      <c r="K2297" s="9"/>
      <c r="L2297" s="12"/>
      <c r="M2297" s="11" t="s">
        <v>8174</v>
      </c>
      <c r="N2297" s="11"/>
      <c r="O2297" s="9" t="s">
        <v>5122</v>
      </c>
      <c r="P2297" s="9" t="s">
        <v>5123</v>
      </c>
      <c r="Q2297" s="11"/>
      <c r="R2297" s="166" t="s">
        <v>1778</v>
      </c>
      <c r="S2297" s="166" t="s">
        <v>1778</v>
      </c>
      <c r="T2297" s="15" t="s">
        <v>505</v>
      </c>
      <c r="U2297" s="12"/>
      <c r="V2297" s="9"/>
      <c r="W2297" s="12" t="s">
        <v>93</v>
      </c>
      <c r="X2297" s="12"/>
      <c r="Y2297" s="12"/>
      <c r="Z2297" s="11"/>
      <c r="AA2297" s="14">
        <v>0</v>
      </c>
      <c r="AB2297" s="14">
        <v>0</v>
      </c>
      <c r="AC2297" s="14">
        <v>32000</v>
      </c>
      <c r="AD2297" s="14">
        <v>0</v>
      </c>
      <c r="AE2297" s="161">
        <f>SUM(TAMPData2202[[#This Row],[2022 PE Obligations]:[2022 Paving Obligations]])</f>
        <v>32000</v>
      </c>
      <c r="AF2297" s="14">
        <v>0</v>
      </c>
      <c r="AG2297" s="14">
        <v>0</v>
      </c>
      <c r="AH2297" s="14">
        <v>32000</v>
      </c>
      <c r="AI2297" s="14">
        <v>0</v>
      </c>
      <c r="AJ2297" s="14">
        <v>32000</v>
      </c>
      <c r="AK2297" s="16" t="s">
        <v>8175</v>
      </c>
    </row>
    <row r="2298" spans="1:37" hidden="1" x14ac:dyDescent="0.35">
      <c r="A2298" s="159">
        <v>132454</v>
      </c>
      <c r="B2298" s="8">
        <v>3</v>
      </c>
      <c r="C2298" s="9" t="s">
        <v>85</v>
      </c>
      <c r="D2298" s="10">
        <v>44585</v>
      </c>
      <c r="E2298" s="9" t="s">
        <v>6886</v>
      </c>
      <c r="F2298" s="10">
        <v>44585</v>
      </c>
      <c r="G2298" s="9" t="s">
        <v>6886</v>
      </c>
      <c r="H2298" s="11" t="s">
        <v>365</v>
      </c>
      <c r="I2298" s="9"/>
      <c r="J2298" s="12"/>
      <c r="K2298" s="9"/>
      <c r="L2298" s="12"/>
      <c r="M2298" s="11" t="s">
        <v>8176</v>
      </c>
      <c r="N2298" s="11"/>
      <c r="O2298" s="9" t="s">
        <v>5122</v>
      </c>
      <c r="P2298" s="9" t="s">
        <v>5123</v>
      </c>
      <c r="Q2298" s="11"/>
      <c r="R2298" s="166" t="s">
        <v>1778</v>
      </c>
      <c r="S2298" s="166" t="s">
        <v>1778</v>
      </c>
      <c r="T2298" s="15" t="s">
        <v>505</v>
      </c>
      <c r="U2298" s="12"/>
      <c r="V2298" s="9"/>
      <c r="W2298" s="12" t="s">
        <v>93</v>
      </c>
      <c r="X2298" s="12"/>
      <c r="Y2298" s="12"/>
      <c r="Z2298" s="11"/>
      <c r="AA2298" s="14">
        <v>0</v>
      </c>
      <c r="AB2298" s="14">
        <v>0</v>
      </c>
      <c r="AC2298" s="14">
        <v>148000</v>
      </c>
      <c r="AD2298" s="14">
        <v>0</v>
      </c>
      <c r="AE2298" s="161">
        <f>SUM(TAMPData2202[[#This Row],[2022 PE Obligations]:[2022 Paving Obligations]])</f>
        <v>148000</v>
      </c>
      <c r="AF2298" s="14">
        <v>0</v>
      </c>
      <c r="AG2298" s="14">
        <v>0</v>
      </c>
      <c r="AH2298" s="14">
        <v>148000</v>
      </c>
      <c r="AI2298" s="14">
        <v>0</v>
      </c>
      <c r="AJ2298" s="14">
        <v>148000</v>
      </c>
      <c r="AK2298" s="16" t="s">
        <v>8177</v>
      </c>
    </row>
    <row r="2299" spans="1:37" hidden="1" x14ac:dyDescent="0.35">
      <c r="A2299" s="159">
        <v>132455</v>
      </c>
      <c r="B2299" s="8">
        <v>4</v>
      </c>
      <c r="C2299" s="9" t="s">
        <v>85</v>
      </c>
      <c r="D2299" s="10">
        <v>44585</v>
      </c>
      <c r="E2299" s="9" t="s">
        <v>6886</v>
      </c>
      <c r="F2299" s="10">
        <v>44585</v>
      </c>
      <c r="G2299" s="9" t="s">
        <v>6886</v>
      </c>
      <c r="H2299" s="11" t="s">
        <v>2044</v>
      </c>
      <c r="I2299" s="9"/>
      <c r="J2299" s="12"/>
      <c r="K2299" s="9"/>
      <c r="L2299" s="12"/>
      <c r="M2299" s="11" t="s">
        <v>8178</v>
      </c>
      <c r="N2299" s="11"/>
      <c r="O2299" s="9" t="s">
        <v>5122</v>
      </c>
      <c r="P2299" s="9" t="s">
        <v>5123</v>
      </c>
      <c r="Q2299" s="11"/>
      <c r="R2299" s="166" t="s">
        <v>1778</v>
      </c>
      <c r="S2299" s="166" t="s">
        <v>1778</v>
      </c>
      <c r="T2299" s="15" t="s">
        <v>505</v>
      </c>
      <c r="U2299" s="12"/>
      <c r="V2299" s="9"/>
      <c r="W2299" s="12" t="s">
        <v>93</v>
      </c>
      <c r="X2299" s="12"/>
      <c r="Y2299" s="12"/>
      <c r="Z2299" s="11"/>
      <c r="AA2299" s="14">
        <v>0</v>
      </c>
      <c r="AB2299" s="14">
        <v>0</v>
      </c>
      <c r="AC2299" s="14">
        <v>32000</v>
      </c>
      <c r="AD2299" s="14">
        <v>0</v>
      </c>
      <c r="AE2299" s="161">
        <f>SUM(TAMPData2202[[#This Row],[2022 PE Obligations]:[2022 Paving Obligations]])</f>
        <v>32000</v>
      </c>
      <c r="AF2299" s="14">
        <v>0</v>
      </c>
      <c r="AG2299" s="14">
        <v>0</v>
      </c>
      <c r="AH2299" s="14">
        <v>32000</v>
      </c>
      <c r="AI2299" s="14">
        <v>0</v>
      </c>
      <c r="AJ2299" s="14">
        <v>32000</v>
      </c>
      <c r="AK2299" s="16" t="s">
        <v>8179</v>
      </c>
    </row>
    <row r="2300" spans="1:37" hidden="1" x14ac:dyDescent="0.35">
      <c r="A2300" s="159">
        <v>132456</v>
      </c>
      <c r="B2300" s="8">
        <v>4</v>
      </c>
      <c r="C2300" s="9" t="s">
        <v>85</v>
      </c>
      <c r="D2300" s="10">
        <v>44585</v>
      </c>
      <c r="E2300" s="9" t="s">
        <v>6886</v>
      </c>
      <c r="F2300" s="10">
        <v>44585</v>
      </c>
      <c r="G2300" s="9" t="s">
        <v>6886</v>
      </c>
      <c r="H2300" s="11" t="s">
        <v>415</v>
      </c>
      <c r="I2300" s="9"/>
      <c r="J2300" s="12"/>
      <c r="K2300" s="9"/>
      <c r="L2300" s="12"/>
      <c r="M2300" s="11" t="s">
        <v>8180</v>
      </c>
      <c r="N2300" s="11"/>
      <c r="O2300" s="9" t="s">
        <v>5122</v>
      </c>
      <c r="P2300" s="9" t="s">
        <v>5123</v>
      </c>
      <c r="Q2300" s="11"/>
      <c r="R2300" s="166" t="s">
        <v>1778</v>
      </c>
      <c r="S2300" s="166" t="s">
        <v>1778</v>
      </c>
      <c r="T2300" s="15" t="s">
        <v>505</v>
      </c>
      <c r="U2300" s="12"/>
      <c r="V2300" s="9"/>
      <c r="W2300" s="12" t="s">
        <v>93</v>
      </c>
      <c r="X2300" s="12"/>
      <c r="Y2300" s="12"/>
      <c r="Z2300" s="11"/>
      <c r="AA2300" s="14">
        <v>0</v>
      </c>
      <c r="AB2300" s="14">
        <v>0</v>
      </c>
      <c r="AC2300" s="14">
        <v>32000</v>
      </c>
      <c r="AD2300" s="14">
        <v>0</v>
      </c>
      <c r="AE2300" s="161">
        <f>SUM(TAMPData2202[[#This Row],[2022 PE Obligations]:[2022 Paving Obligations]])</f>
        <v>32000</v>
      </c>
      <c r="AF2300" s="14">
        <v>0</v>
      </c>
      <c r="AG2300" s="14">
        <v>0</v>
      </c>
      <c r="AH2300" s="14">
        <v>32000</v>
      </c>
      <c r="AI2300" s="14">
        <v>0</v>
      </c>
      <c r="AJ2300" s="14">
        <v>32000</v>
      </c>
      <c r="AK2300" s="16" t="s">
        <v>8181</v>
      </c>
    </row>
    <row r="2301" spans="1:37" hidden="1" x14ac:dyDescent="0.35">
      <c r="A2301" s="159">
        <v>132458</v>
      </c>
      <c r="B2301" s="8">
        <v>2</v>
      </c>
      <c r="C2301" s="9" t="s">
        <v>85</v>
      </c>
      <c r="D2301" s="10">
        <v>44585</v>
      </c>
      <c r="E2301" s="9" t="s">
        <v>398</v>
      </c>
      <c r="F2301" s="10">
        <v>44601</v>
      </c>
      <c r="G2301" s="9" t="s">
        <v>152</v>
      </c>
      <c r="H2301" s="11" t="s">
        <v>2064</v>
      </c>
      <c r="I2301" s="9" t="s">
        <v>2477</v>
      </c>
      <c r="J2301" s="12" t="s">
        <v>101</v>
      </c>
      <c r="K2301" s="9"/>
      <c r="L2301" s="12" t="s">
        <v>101</v>
      </c>
      <c r="M2301" s="11" t="s">
        <v>4965</v>
      </c>
      <c r="N2301" s="11" t="s">
        <v>1711</v>
      </c>
      <c r="O2301" s="9" t="s">
        <v>119</v>
      </c>
      <c r="P2301" s="9" t="s">
        <v>4904</v>
      </c>
      <c r="Q2301" s="11"/>
      <c r="R2301" s="166" t="s">
        <v>105</v>
      </c>
      <c r="S2301" s="166" t="s">
        <v>45</v>
      </c>
      <c r="T2301" s="13">
        <v>0</v>
      </c>
      <c r="U2301" s="12"/>
      <c r="V2301" s="9"/>
      <c r="W2301" s="12" t="s">
        <v>93</v>
      </c>
      <c r="X2301" s="12" t="s">
        <v>13</v>
      </c>
      <c r="Y2301" s="12"/>
      <c r="Z2301" s="11"/>
      <c r="AA2301" s="14">
        <v>50000</v>
      </c>
      <c r="AB2301" s="14">
        <v>0</v>
      </c>
      <c r="AC2301" s="14">
        <v>0</v>
      </c>
      <c r="AD2301" s="14">
        <v>0</v>
      </c>
      <c r="AE2301" s="161">
        <f>SUM(TAMPData2202[[#This Row],[2022 PE Obligations]:[2022 Paving Obligations]])</f>
        <v>50000</v>
      </c>
      <c r="AF2301" s="14">
        <v>50000</v>
      </c>
      <c r="AG2301" s="14">
        <v>0</v>
      </c>
      <c r="AH2301" s="14">
        <v>0</v>
      </c>
      <c r="AI2301" s="14">
        <v>0</v>
      </c>
      <c r="AJ2301" s="14">
        <v>50000</v>
      </c>
      <c r="AK2301" s="16" t="s">
        <v>4966</v>
      </c>
    </row>
    <row r="2302" spans="1:37" ht="36" hidden="1" x14ac:dyDescent="0.35">
      <c r="A2302" s="159">
        <v>132459</v>
      </c>
      <c r="B2302" s="8">
        <v>1</v>
      </c>
      <c r="C2302" s="9" t="s">
        <v>85</v>
      </c>
      <c r="D2302" s="10">
        <v>44585</v>
      </c>
      <c r="E2302" s="9" t="s">
        <v>8111</v>
      </c>
      <c r="F2302" s="10">
        <v>44585</v>
      </c>
      <c r="G2302" s="9" t="s">
        <v>8111</v>
      </c>
      <c r="H2302" s="11" t="s">
        <v>2232</v>
      </c>
      <c r="I2302" s="9"/>
      <c r="J2302" s="12"/>
      <c r="K2302" s="9"/>
      <c r="L2302" s="12"/>
      <c r="M2302" s="11" t="s">
        <v>8182</v>
      </c>
      <c r="N2302" s="11"/>
      <c r="O2302" s="9" t="s">
        <v>6017</v>
      </c>
      <c r="P2302" s="9"/>
      <c r="Q2302" s="11"/>
      <c r="R2302" s="166" t="s">
        <v>1778</v>
      </c>
      <c r="S2302" s="166" t="s">
        <v>1778</v>
      </c>
      <c r="T2302" s="15" t="s">
        <v>505</v>
      </c>
      <c r="U2302" s="12"/>
      <c r="V2302" s="9"/>
      <c r="W2302" s="12" t="s">
        <v>93</v>
      </c>
      <c r="X2302" s="12"/>
      <c r="Y2302" s="12"/>
      <c r="Z2302" s="11"/>
      <c r="AA2302" s="14">
        <v>0</v>
      </c>
      <c r="AB2302" s="14">
        <v>0</v>
      </c>
      <c r="AC2302" s="14">
        <v>366051</v>
      </c>
      <c r="AD2302" s="14">
        <v>0</v>
      </c>
      <c r="AE2302" s="161">
        <f>SUM(TAMPData2202[[#This Row],[2022 PE Obligations]:[2022 Paving Obligations]])</f>
        <v>366051</v>
      </c>
      <c r="AF2302" s="14">
        <v>0</v>
      </c>
      <c r="AG2302" s="14">
        <v>0</v>
      </c>
      <c r="AH2302" s="14">
        <v>366051</v>
      </c>
      <c r="AI2302" s="14">
        <v>0</v>
      </c>
      <c r="AJ2302" s="14">
        <v>366051</v>
      </c>
      <c r="AK2302" s="16" t="s">
        <v>8183</v>
      </c>
    </row>
    <row r="2303" spans="1:37" hidden="1" x14ac:dyDescent="0.35">
      <c r="A2303" s="159">
        <v>132460</v>
      </c>
      <c r="B2303" s="8">
        <v>2</v>
      </c>
      <c r="C2303" s="9" t="s">
        <v>85</v>
      </c>
      <c r="D2303" s="10">
        <v>44585</v>
      </c>
      <c r="E2303" s="9" t="s">
        <v>398</v>
      </c>
      <c r="F2303" s="10">
        <v>44595</v>
      </c>
      <c r="G2303" s="9" t="s">
        <v>143</v>
      </c>
      <c r="H2303" s="11" t="s">
        <v>392</v>
      </c>
      <c r="I2303" s="9" t="s">
        <v>1598</v>
      </c>
      <c r="J2303" s="12" t="s">
        <v>101</v>
      </c>
      <c r="K2303" s="9"/>
      <c r="L2303" s="12" t="s">
        <v>101</v>
      </c>
      <c r="M2303" s="11" t="s">
        <v>4967</v>
      </c>
      <c r="N2303" s="11" t="s">
        <v>4968</v>
      </c>
      <c r="O2303" s="9" t="s">
        <v>119</v>
      </c>
      <c r="P2303" s="9" t="s">
        <v>4904</v>
      </c>
      <c r="Q2303" s="11"/>
      <c r="R2303" s="166" t="s">
        <v>105</v>
      </c>
      <c r="S2303" s="166" t="s">
        <v>45</v>
      </c>
      <c r="T2303" s="13">
        <v>0</v>
      </c>
      <c r="U2303" s="12"/>
      <c r="V2303" s="9"/>
      <c r="W2303" s="12" t="s">
        <v>93</v>
      </c>
      <c r="X2303" s="12" t="s">
        <v>103</v>
      </c>
      <c r="Y2303" s="12"/>
      <c r="Z2303" s="11"/>
      <c r="AA2303" s="14">
        <v>50000</v>
      </c>
      <c r="AB2303" s="14">
        <v>0</v>
      </c>
      <c r="AC2303" s="14">
        <v>0</v>
      </c>
      <c r="AD2303" s="14">
        <v>0</v>
      </c>
      <c r="AE2303" s="161">
        <f>SUM(TAMPData2202[[#This Row],[2022 PE Obligations]:[2022 Paving Obligations]])</f>
        <v>50000</v>
      </c>
      <c r="AF2303" s="14">
        <v>50000</v>
      </c>
      <c r="AG2303" s="14">
        <v>0</v>
      </c>
      <c r="AH2303" s="14">
        <v>0</v>
      </c>
      <c r="AI2303" s="14">
        <v>0</v>
      </c>
      <c r="AJ2303" s="14">
        <v>50000</v>
      </c>
      <c r="AK2303" s="16" t="s">
        <v>4969</v>
      </c>
    </row>
    <row r="2304" spans="1:37" hidden="1" x14ac:dyDescent="0.35">
      <c r="A2304" s="159">
        <v>132462</v>
      </c>
      <c r="B2304" s="8">
        <v>1</v>
      </c>
      <c r="C2304" s="9" t="s">
        <v>85</v>
      </c>
      <c r="D2304" s="10">
        <v>44585</v>
      </c>
      <c r="E2304" s="9" t="s">
        <v>5969</v>
      </c>
      <c r="F2304" s="10">
        <v>44585</v>
      </c>
      <c r="G2304" s="9" t="s">
        <v>5969</v>
      </c>
      <c r="H2304" s="11" t="s">
        <v>337</v>
      </c>
      <c r="I2304" s="9"/>
      <c r="J2304" s="12"/>
      <c r="K2304" s="9"/>
      <c r="L2304" s="12" t="s">
        <v>4981</v>
      </c>
      <c r="M2304" s="11" t="s">
        <v>8184</v>
      </c>
      <c r="N2304" s="11"/>
      <c r="O2304" s="9" t="s">
        <v>5405</v>
      </c>
      <c r="P2304" s="9"/>
      <c r="Q2304" s="11"/>
      <c r="R2304" s="166" t="s">
        <v>1778</v>
      </c>
      <c r="S2304" s="9"/>
      <c r="T2304" s="15" t="s">
        <v>505</v>
      </c>
      <c r="U2304" s="12"/>
      <c r="V2304" s="9"/>
      <c r="W2304" s="12" t="s">
        <v>93</v>
      </c>
      <c r="X2304" s="12"/>
      <c r="Y2304" s="12"/>
      <c r="Z2304" s="11"/>
      <c r="AA2304" s="14">
        <v>0</v>
      </c>
      <c r="AB2304" s="14">
        <v>0</v>
      </c>
      <c r="AC2304" s="14">
        <v>227100</v>
      </c>
      <c r="AD2304" s="14">
        <v>0</v>
      </c>
      <c r="AE2304" s="161">
        <f>SUM(TAMPData2202[[#This Row],[2022 PE Obligations]:[2022 Paving Obligations]])</f>
        <v>227100</v>
      </c>
      <c r="AF2304" s="14">
        <v>0</v>
      </c>
      <c r="AG2304" s="14">
        <v>0</v>
      </c>
      <c r="AH2304" s="14">
        <v>227100</v>
      </c>
      <c r="AI2304" s="14">
        <v>0</v>
      </c>
      <c r="AJ2304" s="14">
        <v>227100</v>
      </c>
      <c r="AK2304" s="16" t="s">
        <v>8185</v>
      </c>
    </row>
    <row r="2305" spans="1:37" hidden="1" x14ac:dyDescent="0.35">
      <c r="A2305" s="159">
        <v>132463</v>
      </c>
      <c r="B2305" s="8">
        <v>1</v>
      </c>
      <c r="C2305" s="9" t="s">
        <v>85</v>
      </c>
      <c r="D2305" s="10">
        <v>44585</v>
      </c>
      <c r="E2305" s="9" t="s">
        <v>5969</v>
      </c>
      <c r="F2305" s="10">
        <v>44585</v>
      </c>
      <c r="G2305" s="9" t="s">
        <v>5969</v>
      </c>
      <c r="H2305" s="11" t="s">
        <v>337</v>
      </c>
      <c r="I2305" s="9"/>
      <c r="J2305" s="12"/>
      <c r="K2305" s="9"/>
      <c r="L2305" s="12" t="s">
        <v>4981</v>
      </c>
      <c r="M2305" s="11" t="s">
        <v>8186</v>
      </c>
      <c r="N2305" s="11"/>
      <c r="O2305" s="9" t="s">
        <v>5405</v>
      </c>
      <c r="P2305" s="9"/>
      <c r="Q2305" s="11"/>
      <c r="R2305" s="166" t="s">
        <v>1778</v>
      </c>
      <c r="S2305" s="9"/>
      <c r="T2305" s="15" t="s">
        <v>505</v>
      </c>
      <c r="U2305" s="12"/>
      <c r="V2305" s="9"/>
      <c r="W2305" s="12" t="s">
        <v>93</v>
      </c>
      <c r="X2305" s="12"/>
      <c r="Y2305" s="12"/>
      <c r="Z2305" s="11"/>
      <c r="AA2305" s="14">
        <v>0</v>
      </c>
      <c r="AB2305" s="14">
        <v>0</v>
      </c>
      <c r="AC2305" s="14">
        <v>756800</v>
      </c>
      <c r="AD2305" s="14">
        <v>0</v>
      </c>
      <c r="AE2305" s="161">
        <f>SUM(TAMPData2202[[#This Row],[2022 PE Obligations]:[2022 Paving Obligations]])</f>
        <v>756800</v>
      </c>
      <c r="AF2305" s="14">
        <v>0</v>
      </c>
      <c r="AG2305" s="14">
        <v>0</v>
      </c>
      <c r="AH2305" s="14">
        <v>756800</v>
      </c>
      <c r="AI2305" s="14">
        <v>0</v>
      </c>
      <c r="AJ2305" s="14">
        <v>756800</v>
      </c>
      <c r="AK2305" s="16" t="s">
        <v>8187</v>
      </c>
    </row>
    <row r="2306" spans="1:37" ht="54" hidden="1" x14ac:dyDescent="0.35">
      <c r="A2306" s="159">
        <v>132464</v>
      </c>
      <c r="B2306" s="8">
        <v>2</v>
      </c>
      <c r="C2306" s="9" t="s">
        <v>85</v>
      </c>
      <c r="D2306" s="10">
        <v>44585</v>
      </c>
      <c r="E2306" s="9" t="s">
        <v>235</v>
      </c>
      <c r="F2306" s="10">
        <v>44587</v>
      </c>
      <c r="G2306" s="9" t="s">
        <v>235</v>
      </c>
      <c r="H2306" s="11" t="s">
        <v>223</v>
      </c>
      <c r="I2306" s="9"/>
      <c r="J2306" s="12"/>
      <c r="K2306" s="9"/>
      <c r="L2306" s="12" t="s">
        <v>4981</v>
      </c>
      <c r="M2306" s="11" t="s">
        <v>8188</v>
      </c>
      <c r="N2306" s="11" t="s">
        <v>8189</v>
      </c>
      <c r="O2306" s="9" t="s">
        <v>6499</v>
      </c>
      <c r="P2306" s="9" t="s">
        <v>4979</v>
      </c>
      <c r="Q2306" s="11"/>
      <c r="R2306" s="166" t="s">
        <v>1778</v>
      </c>
      <c r="S2306" s="9"/>
      <c r="T2306" s="15" t="s">
        <v>505</v>
      </c>
      <c r="U2306" s="12"/>
      <c r="V2306" s="9"/>
      <c r="W2306" s="12" t="s">
        <v>93</v>
      </c>
      <c r="X2306" s="12"/>
      <c r="Y2306" s="12"/>
      <c r="Z2306" s="11"/>
      <c r="AA2306" s="14">
        <v>0</v>
      </c>
      <c r="AB2306" s="14">
        <v>0</v>
      </c>
      <c r="AC2306" s="14">
        <v>250000</v>
      </c>
      <c r="AD2306" s="14">
        <v>0</v>
      </c>
      <c r="AE2306" s="161">
        <f>SUM(TAMPData2202[[#This Row],[2022 PE Obligations]:[2022 Paving Obligations]])</f>
        <v>250000</v>
      </c>
      <c r="AF2306" s="14">
        <v>0</v>
      </c>
      <c r="AG2306" s="14">
        <v>0</v>
      </c>
      <c r="AH2306" s="14">
        <v>250000</v>
      </c>
      <c r="AI2306" s="14">
        <v>0</v>
      </c>
      <c r="AJ2306" s="14">
        <v>250000</v>
      </c>
      <c r="AK2306" s="16" t="s">
        <v>8190</v>
      </c>
    </row>
    <row r="2307" spans="1:37" hidden="1" x14ac:dyDescent="0.35">
      <c r="A2307" s="159">
        <v>132472</v>
      </c>
      <c r="B2307" s="8">
        <v>1</v>
      </c>
      <c r="C2307" s="9" t="s">
        <v>85</v>
      </c>
      <c r="D2307" s="10">
        <v>44586</v>
      </c>
      <c r="E2307" s="9" t="s">
        <v>8111</v>
      </c>
      <c r="F2307" s="10">
        <v>44586</v>
      </c>
      <c r="G2307" s="9" t="s">
        <v>8111</v>
      </c>
      <c r="H2307" s="11" t="s">
        <v>2232</v>
      </c>
      <c r="I2307" s="9"/>
      <c r="J2307" s="12"/>
      <c r="K2307" s="9"/>
      <c r="L2307" s="12"/>
      <c r="M2307" s="11" t="s">
        <v>8191</v>
      </c>
      <c r="N2307" s="11"/>
      <c r="O2307" s="9" t="s">
        <v>6017</v>
      </c>
      <c r="P2307" s="9"/>
      <c r="Q2307" s="11"/>
      <c r="R2307" s="166" t="s">
        <v>1778</v>
      </c>
      <c r="S2307" s="166" t="s">
        <v>1778</v>
      </c>
      <c r="T2307" s="15" t="s">
        <v>505</v>
      </c>
      <c r="U2307" s="12"/>
      <c r="V2307" s="9"/>
      <c r="W2307" s="12" t="s">
        <v>93</v>
      </c>
      <c r="X2307" s="12"/>
      <c r="Y2307" s="12"/>
      <c r="Z2307" s="11"/>
      <c r="AA2307" s="14">
        <v>0</v>
      </c>
      <c r="AB2307" s="14">
        <v>0</v>
      </c>
      <c r="AC2307" s="14">
        <v>336470.6</v>
      </c>
      <c r="AD2307" s="14">
        <v>0</v>
      </c>
      <c r="AE2307" s="161">
        <f>SUM(TAMPData2202[[#This Row],[2022 PE Obligations]:[2022 Paving Obligations]])</f>
        <v>336470.6</v>
      </c>
      <c r="AF2307" s="14">
        <v>0</v>
      </c>
      <c r="AG2307" s="14">
        <v>0</v>
      </c>
      <c r="AH2307" s="14">
        <v>336470.6</v>
      </c>
      <c r="AI2307" s="14">
        <v>0</v>
      </c>
      <c r="AJ2307" s="14">
        <v>336470.6</v>
      </c>
      <c r="AK2307" s="16" t="s">
        <v>8192</v>
      </c>
    </row>
    <row r="2308" spans="1:37" hidden="1" x14ac:dyDescent="0.35">
      <c r="A2308" s="159">
        <v>132476</v>
      </c>
      <c r="B2308" s="8">
        <v>1</v>
      </c>
      <c r="C2308" s="9" t="s">
        <v>85</v>
      </c>
      <c r="D2308" s="10">
        <v>44586</v>
      </c>
      <c r="E2308" s="9" t="s">
        <v>5969</v>
      </c>
      <c r="F2308" s="10">
        <v>44586</v>
      </c>
      <c r="G2308" s="9" t="s">
        <v>5969</v>
      </c>
      <c r="H2308" s="11" t="s">
        <v>297</v>
      </c>
      <c r="I2308" s="9"/>
      <c r="J2308" s="12"/>
      <c r="K2308" s="9"/>
      <c r="L2308" s="12" t="s">
        <v>4981</v>
      </c>
      <c r="M2308" s="11" t="s">
        <v>8193</v>
      </c>
      <c r="N2308" s="11"/>
      <c r="O2308" s="9" t="s">
        <v>5405</v>
      </c>
      <c r="P2308" s="9"/>
      <c r="Q2308" s="11"/>
      <c r="R2308" s="166" t="s">
        <v>1778</v>
      </c>
      <c r="S2308" s="9"/>
      <c r="T2308" s="15" t="s">
        <v>505</v>
      </c>
      <c r="U2308" s="12"/>
      <c r="V2308" s="9"/>
      <c r="W2308" s="12" t="s">
        <v>93</v>
      </c>
      <c r="X2308" s="12"/>
      <c r="Y2308" s="12"/>
      <c r="Z2308" s="11"/>
      <c r="AA2308" s="14">
        <v>0</v>
      </c>
      <c r="AB2308" s="14">
        <v>0</v>
      </c>
      <c r="AC2308" s="14">
        <v>3511400</v>
      </c>
      <c r="AD2308" s="14">
        <v>0</v>
      </c>
      <c r="AE2308" s="161">
        <f>SUM(TAMPData2202[[#This Row],[2022 PE Obligations]:[2022 Paving Obligations]])</f>
        <v>3511400</v>
      </c>
      <c r="AF2308" s="14">
        <v>0</v>
      </c>
      <c r="AG2308" s="14">
        <v>0</v>
      </c>
      <c r="AH2308" s="14">
        <v>3511400</v>
      </c>
      <c r="AI2308" s="14">
        <v>0</v>
      </c>
      <c r="AJ2308" s="14">
        <v>3511400</v>
      </c>
      <c r="AK2308" s="16" t="s">
        <v>8194</v>
      </c>
    </row>
    <row r="2309" spans="1:37" ht="36" hidden="1" x14ac:dyDescent="0.35">
      <c r="A2309" s="159">
        <v>132480</v>
      </c>
      <c r="B2309" s="8">
        <v>6</v>
      </c>
      <c r="C2309" s="9" t="s">
        <v>85</v>
      </c>
      <c r="D2309" s="10">
        <v>44587</v>
      </c>
      <c r="E2309" s="9" t="s">
        <v>98</v>
      </c>
      <c r="F2309" s="10">
        <v>44587</v>
      </c>
      <c r="G2309" s="9" t="s">
        <v>98</v>
      </c>
      <c r="H2309" s="11" t="s">
        <v>667</v>
      </c>
      <c r="I2309" s="9"/>
      <c r="J2309" s="12"/>
      <c r="K2309" s="9"/>
      <c r="L2309" s="12"/>
      <c r="M2309" s="11" t="s">
        <v>8195</v>
      </c>
      <c r="N2309" s="11" t="s">
        <v>8196</v>
      </c>
      <c r="O2309" s="9" t="s">
        <v>103</v>
      </c>
      <c r="P2309" s="9" t="s">
        <v>453</v>
      </c>
      <c r="Q2309" s="11"/>
      <c r="R2309" s="166" t="s">
        <v>1778</v>
      </c>
      <c r="S2309" s="166" t="s">
        <v>1778</v>
      </c>
      <c r="T2309" s="15" t="s">
        <v>505</v>
      </c>
      <c r="U2309" s="12"/>
      <c r="V2309" s="9"/>
      <c r="W2309" s="12" t="s">
        <v>93</v>
      </c>
      <c r="X2309" s="12"/>
      <c r="Y2309" s="12"/>
      <c r="Z2309" s="11"/>
      <c r="AA2309" s="14">
        <v>1000000</v>
      </c>
      <c r="AB2309" s="14">
        <v>0</v>
      </c>
      <c r="AC2309" s="14">
        <v>0</v>
      </c>
      <c r="AD2309" s="14">
        <v>0</v>
      </c>
      <c r="AE2309" s="161">
        <f>SUM(TAMPData2202[[#This Row],[2022 PE Obligations]:[2022 Paving Obligations]])</f>
        <v>1000000</v>
      </c>
      <c r="AF2309" s="14">
        <v>1000000</v>
      </c>
      <c r="AG2309" s="14">
        <v>0</v>
      </c>
      <c r="AH2309" s="14">
        <v>0</v>
      </c>
      <c r="AI2309" s="14">
        <v>0</v>
      </c>
      <c r="AJ2309" s="14">
        <v>1000000</v>
      </c>
      <c r="AK2309" s="16"/>
    </row>
    <row r="2310" spans="1:37" ht="36" hidden="1" x14ac:dyDescent="0.35">
      <c r="A2310" s="159">
        <v>132481</v>
      </c>
      <c r="B2310" s="8">
        <v>6</v>
      </c>
      <c r="C2310" s="9" t="s">
        <v>85</v>
      </c>
      <c r="D2310" s="10">
        <v>44587</v>
      </c>
      <c r="E2310" s="9" t="s">
        <v>98</v>
      </c>
      <c r="F2310" s="10">
        <v>44587</v>
      </c>
      <c r="G2310" s="9" t="s">
        <v>98</v>
      </c>
      <c r="H2310" s="11" t="s">
        <v>667</v>
      </c>
      <c r="I2310" s="9"/>
      <c r="J2310" s="12"/>
      <c r="K2310" s="9"/>
      <c r="L2310" s="12"/>
      <c r="M2310" s="11" t="s">
        <v>8197</v>
      </c>
      <c r="N2310" s="11" t="s">
        <v>8196</v>
      </c>
      <c r="O2310" s="9" t="s">
        <v>103</v>
      </c>
      <c r="P2310" s="9" t="s">
        <v>453</v>
      </c>
      <c r="Q2310" s="11"/>
      <c r="R2310" s="166" t="s">
        <v>1778</v>
      </c>
      <c r="S2310" s="166" t="s">
        <v>1778</v>
      </c>
      <c r="T2310" s="15" t="s">
        <v>505</v>
      </c>
      <c r="U2310" s="12"/>
      <c r="V2310" s="9"/>
      <c r="W2310" s="12" t="s">
        <v>93</v>
      </c>
      <c r="X2310" s="12"/>
      <c r="Y2310" s="12"/>
      <c r="Z2310" s="11"/>
      <c r="AA2310" s="14">
        <v>1000000</v>
      </c>
      <c r="AB2310" s="14">
        <v>0</v>
      </c>
      <c r="AC2310" s="14">
        <v>0</v>
      </c>
      <c r="AD2310" s="14">
        <v>0</v>
      </c>
      <c r="AE2310" s="161">
        <f>SUM(TAMPData2202[[#This Row],[2022 PE Obligations]:[2022 Paving Obligations]])</f>
        <v>1000000</v>
      </c>
      <c r="AF2310" s="14">
        <v>1000000</v>
      </c>
      <c r="AG2310" s="14">
        <v>0</v>
      </c>
      <c r="AH2310" s="14">
        <v>0</v>
      </c>
      <c r="AI2310" s="14">
        <v>0</v>
      </c>
      <c r="AJ2310" s="14">
        <v>1000000</v>
      </c>
      <c r="AK2310" s="16"/>
    </row>
    <row r="2311" spans="1:37" ht="36" hidden="1" x14ac:dyDescent="0.35">
      <c r="A2311" s="159">
        <v>132488</v>
      </c>
      <c r="B2311" s="8">
        <v>2</v>
      </c>
      <c r="C2311" s="9" t="s">
        <v>85</v>
      </c>
      <c r="D2311" s="10">
        <v>44587</v>
      </c>
      <c r="E2311" s="9" t="s">
        <v>8111</v>
      </c>
      <c r="F2311" s="10">
        <v>44587</v>
      </c>
      <c r="G2311" s="9" t="s">
        <v>8111</v>
      </c>
      <c r="H2311" s="11" t="s">
        <v>1888</v>
      </c>
      <c r="I2311" s="9"/>
      <c r="J2311" s="12"/>
      <c r="K2311" s="9"/>
      <c r="L2311" s="12"/>
      <c r="M2311" s="11" t="s">
        <v>8198</v>
      </c>
      <c r="N2311" s="11"/>
      <c r="O2311" s="9" t="s">
        <v>6017</v>
      </c>
      <c r="P2311" s="9"/>
      <c r="Q2311" s="11"/>
      <c r="R2311" s="166" t="s">
        <v>1778</v>
      </c>
      <c r="S2311" s="166" t="s">
        <v>1778</v>
      </c>
      <c r="T2311" s="15" t="s">
        <v>505</v>
      </c>
      <c r="U2311" s="12"/>
      <c r="V2311" s="9"/>
      <c r="W2311" s="12" t="s">
        <v>93</v>
      </c>
      <c r="X2311" s="12"/>
      <c r="Y2311" s="12"/>
      <c r="Z2311" s="11"/>
      <c r="AA2311" s="14">
        <v>0</v>
      </c>
      <c r="AB2311" s="14">
        <v>0</v>
      </c>
      <c r="AC2311" s="14">
        <v>455598</v>
      </c>
      <c r="AD2311" s="14">
        <v>0</v>
      </c>
      <c r="AE2311" s="161">
        <f>SUM(TAMPData2202[[#This Row],[2022 PE Obligations]:[2022 Paving Obligations]])</f>
        <v>455598</v>
      </c>
      <c r="AF2311" s="14">
        <v>0</v>
      </c>
      <c r="AG2311" s="14">
        <v>0</v>
      </c>
      <c r="AH2311" s="14">
        <v>455598</v>
      </c>
      <c r="AI2311" s="14">
        <v>0</v>
      </c>
      <c r="AJ2311" s="14">
        <v>455598</v>
      </c>
      <c r="AK2311" s="16" t="s">
        <v>8199</v>
      </c>
    </row>
    <row r="2312" spans="1:37" hidden="1" x14ac:dyDescent="0.35">
      <c r="A2312" s="160">
        <v>132538</v>
      </c>
      <c r="B2312" s="23">
        <v>2</v>
      </c>
      <c r="C2312" s="24" t="s">
        <v>85</v>
      </c>
      <c r="D2312" s="25">
        <v>44595</v>
      </c>
      <c r="E2312" s="24" t="s">
        <v>398</v>
      </c>
      <c r="F2312" s="25">
        <v>44601</v>
      </c>
      <c r="G2312" s="24" t="s">
        <v>152</v>
      </c>
      <c r="H2312" s="26" t="s">
        <v>1572</v>
      </c>
      <c r="I2312" s="24" t="s">
        <v>218</v>
      </c>
      <c r="J2312" s="27" t="s">
        <v>101</v>
      </c>
      <c r="K2312" s="24"/>
      <c r="L2312" s="27" t="s">
        <v>101</v>
      </c>
      <c r="M2312" s="26" t="s">
        <v>1702</v>
      </c>
      <c r="N2312" s="26"/>
      <c r="O2312" s="24" t="s">
        <v>438</v>
      </c>
      <c r="P2312" s="24" t="s">
        <v>439</v>
      </c>
      <c r="Q2312" s="26"/>
      <c r="R2312" s="24" t="s">
        <v>39</v>
      </c>
      <c r="S2312" s="24" t="s">
        <v>46</v>
      </c>
      <c r="T2312" s="28">
        <v>3.6999999999999998E-2</v>
      </c>
      <c r="U2312" s="27"/>
      <c r="V2312" s="24"/>
      <c r="W2312" s="27" t="s">
        <v>93</v>
      </c>
      <c r="X2312" s="27" t="s">
        <v>103</v>
      </c>
      <c r="Y2312" s="153" t="s">
        <v>32</v>
      </c>
      <c r="Z2312" s="26" t="s">
        <v>1703</v>
      </c>
      <c r="AA2312" s="29">
        <v>0</v>
      </c>
      <c r="AB2312" s="29">
        <v>0</v>
      </c>
      <c r="AC2312" s="29">
        <v>67000</v>
      </c>
      <c r="AD2312" s="29">
        <v>0</v>
      </c>
      <c r="AE2312" s="161">
        <f>SUM(TAMPData2202[[#This Row],[2022 PE Obligations]:[2022 Paving Obligations]])</f>
        <v>67000</v>
      </c>
      <c r="AF2312" s="29">
        <v>0</v>
      </c>
      <c r="AG2312" s="29">
        <v>0</v>
      </c>
      <c r="AH2312" s="29">
        <v>67000</v>
      </c>
      <c r="AI2312" s="29">
        <v>0</v>
      </c>
      <c r="AJ2312" s="29">
        <v>67000</v>
      </c>
      <c r="AK2312" s="30" t="s">
        <v>1704</v>
      </c>
    </row>
  </sheetData>
  <pageMargins left="0.7" right="0.7" top="0.75" bottom="0.75" header="0.3" footer="0.3"/>
  <pageSetup orientation="portrait" horizontalDpi="360" verticalDpi="36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F7C85-3AB7-4177-AF06-737683BF1213}">
  <dimension ref="A1"/>
  <sheetViews>
    <sheetView workbookViewId="0"/>
  </sheetViews>
  <sheetFormatPr defaultRowHeight="15" x14ac:dyDescent="0.25"/>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
  <sheetViews>
    <sheetView workbookViewId="0"/>
  </sheetViews>
  <sheetFormatPr defaultRowHeight="15" x14ac:dyDescent="0.25"/>
  <sheetData>
    <row r="2" spans="1:1" ht="409.5" x14ac:dyDescent="0.25">
      <c r="A2" s="58" t="s">
        <v>8200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88d019f-26c8-4b29-9ca7-000036709eff">
      <Terms xmlns="http://schemas.microsoft.com/office/infopath/2007/PartnerControls"/>
    </lcf76f155ced4ddcb4097134ff3c332f>
    <TaxCatchAll xmlns="a01ed9c0-cbbc-4f3e-9396-88ccaf732bd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20A6B2628C1F142A2966F09CF092504" ma:contentTypeVersion="11" ma:contentTypeDescription="Create a new document." ma:contentTypeScope="" ma:versionID="e0b5f274785f754f90a9f85fdac210ae">
  <xsd:schema xmlns:xsd="http://www.w3.org/2001/XMLSchema" xmlns:xs="http://www.w3.org/2001/XMLSchema" xmlns:p="http://schemas.microsoft.com/office/2006/metadata/properties" xmlns:ns2="d88d019f-26c8-4b29-9ca7-000036709eff" xmlns:ns3="a01ed9c0-cbbc-4f3e-9396-88ccaf732bdb" targetNamespace="http://schemas.microsoft.com/office/2006/metadata/properties" ma:root="true" ma:fieldsID="582e8623050d5530d36e046064f86bb1" ns2:_="" ns3:_="">
    <xsd:import namespace="d88d019f-26c8-4b29-9ca7-000036709eff"/>
    <xsd:import namespace="a01ed9c0-cbbc-4f3e-9396-88ccaf732bd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8d019f-26c8-4b29-9ca7-000036709e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0ec6819c-d561-498f-ad6b-029f1b52bec6"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01ed9c0-cbbc-4f3e-9396-88ccaf732bdb"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e659a25-eab2-4c0f-86b3-7a467ebc9ebb}" ma:internalName="TaxCatchAll" ma:showField="CatchAllData" ma:web="a01ed9c0-cbbc-4f3e-9396-88ccaf732b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606E58-C25C-418C-A1CF-7BE1C18C679C}">
  <ds:schemaRefs>
    <ds:schemaRef ds:uri="a01ed9c0-cbbc-4f3e-9396-88ccaf732bdb"/>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purl.org/dc/terms/"/>
    <ds:schemaRef ds:uri="http://purl.org/dc/dcmitype/"/>
    <ds:schemaRef ds:uri="http://schemas.openxmlformats.org/package/2006/metadata/core-properties"/>
    <ds:schemaRef ds:uri="d88d019f-26c8-4b29-9ca7-000036709eff"/>
    <ds:schemaRef ds:uri="http://www.w3.org/XML/1998/namespace"/>
  </ds:schemaRefs>
</ds:datastoreItem>
</file>

<file path=customXml/itemProps2.xml><?xml version="1.0" encoding="utf-8"?>
<ds:datastoreItem xmlns:ds="http://schemas.openxmlformats.org/officeDocument/2006/customXml" ds:itemID="{F68AC08B-D748-46FF-B658-06DB5D6C89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8d019f-26c8-4b29-9ca7-000036709eff"/>
    <ds:schemaRef ds:uri="a01ed9c0-cbbc-4f3e-9396-88ccaf732b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4428DD-560D-45B2-A8FB-33BE512634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Table D-1 Template</vt:lpstr>
      <vt:lpstr>Summary-CH</vt:lpstr>
      <vt:lpstr>Summary-SG</vt:lpstr>
      <vt:lpstr>Summary-MW</vt:lpstr>
      <vt:lpstr>TAMP Data (Import Here)</vt:lpstr>
      <vt:lpstr>TAMP Data orig2022-06-14</vt:lpstr>
      <vt:lpstr>TAMP Data Backup 5-27-22</vt:lpstr>
      <vt:lpstr>Query 2022-05-27</vt:lpstr>
      <vt:lpstr>Query 2022-02-14</vt:lpstr>
      <vt:lpstr>Lookup Values &amp; Picklists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Chris Harris</cp:lastModifiedBy>
  <cp:revision/>
  <dcterms:created xsi:type="dcterms:W3CDTF">2022-02-14T11:28:39Z</dcterms:created>
  <dcterms:modified xsi:type="dcterms:W3CDTF">2022-06-17T18:56:30Z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0x010100A20A6B2628C1F142A2966F09CF092504</vt:lpwstr>
  </property>
  <property fmtid="{D5CDD505-2E9C-101B-9397-08002B2CF9AE}" pid="3" name="Order">
    <vt:r8>8600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